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EPS in github\Github China\eps-china2019-smart-trans\InputData\indst\BIFUbC\"/>
    </mc:Choice>
  </mc:AlternateContent>
  <xr:revisionPtr revIDLastSave="0" documentId="13_ncr:1_{1CA128AB-A31B-46A7-8E8E-36BA6990DB06}" xr6:coauthVersionLast="47" xr6:coauthVersionMax="47" xr10:uidLastSave="{00000000-0000-0000-0000-000000000000}"/>
  <bookViews>
    <workbookView xWindow="-120" yWindow="-120" windowWidth="29040" windowHeight="15720" firstSheet="26" activeTab="31" xr2:uid="{2B821E6E-7F09-4861-9630-F698291A70D2}"/>
  </bookViews>
  <sheets>
    <sheet name="About" sheetId="13" r:id="rId1"/>
    <sheet name="Sector Match" sheetId="47" r:id="rId2"/>
    <sheet name="Fuel Match" sheetId="48" r:id="rId3"/>
    <sheet name="Heat Value" sheetId="49" r:id="rId4"/>
    <sheet name="Final Energy Consumption-2019" sheetId="52" r:id="rId5"/>
    <sheet name="Feedstock Split-2019" sheetId="50" r:id="rId6"/>
    <sheet name="Final Energy Consumption-2020" sheetId="96" r:id="rId7"/>
    <sheet name="Feedstock Split-2020" sheetId="97" r:id="rId8"/>
    <sheet name="Transformation Match" sheetId="51" r:id="rId9"/>
    <sheet name="Value Added" sheetId="64" r:id="rId10"/>
    <sheet name="Energy Balance-2019" sheetId="12" r:id="rId11"/>
    <sheet name="Energy Balance-2020" sheetId="98" r:id="rId12"/>
    <sheet name="Non-energy Use 2019" sheetId="53" r:id="rId13"/>
    <sheet name="Product Output &amp; Intensity" sheetId="55" r:id="rId14"/>
    <sheet name="Non-energy Use 2020" sheetId="99" r:id="rId15"/>
    <sheet name="Energy Use 2019" sheetId="54" r:id="rId16"/>
    <sheet name="Energy Use 2020" sheetId="100" r:id="rId17"/>
    <sheet name="Non-energy Use &gt;&gt;" sheetId="58" r:id="rId18"/>
    <sheet name="Non-energy Multiplier" sheetId="65" r:id="rId19"/>
    <sheet name="NonE-Coal" sheetId="61" r:id="rId20"/>
    <sheet name="NonE-crude oil" sheetId="68" r:id="rId21"/>
    <sheet name="NonE-LPG propane or butane" sheetId="66" r:id="rId22"/>
    <sheet name="NonE-petroleum diesel" sheetId="67" r:id="rId23"/>
    <sheet name="NonE-heavy fuel oil" sheetId="69" r:id="rId24"/>
    <sheet name="NonE-natural gas" sheetId="70" r:id="rId25"/>
    <sheet name="NonE-biomass" sheetId="71" r:id="rId26"/>
    <sheet name="Energy Use &gt;&gt;" sheetId="62" r:id="rId27"/>
    <sheet name="Energy Efficiency" sheetId="72" r:id="rId28"/>
    <sheet name="Energy Use" sheetId="73" r:id="rId29"/>
    <sheet name="Electrification" sheetId="63" r:id="rId30"/>
    <sheet name="E-electricity" sheetId="74" r:id="rId31"/>
    <sheet name="Coal Consumption Structure " sheetId="101" r:id="rId32"/>
    <sheet name="E-Coal" sheetId="59" r:id="rId33"/>
    <sheet name="E-LPG propane or butane" sheetId="75" r:id="rId34"/>
    <sheet name="E-petroleum diesel" sheetId="76" r:id="rId35"/>
    <sheet name="E-crude oil" sheetId="77" r:id="rId36"/>
    <sheet name="E-heavy fuel oil" sheetId="78" r:id="rId37"/>
    <sheet name="E-natural gas" sheetId="79" r:id="rId38"/>
    <sheet name="E-heat" sheetId="80" r:id="rId39"/>
    <sheet name="E-biomass" sheetId="81" r:id="rId40"/>
    <sheet name="BIFUbC-sum" sheetId="83" r:id="rId41"/>
    <sheet name="BIFUbC-coal" sheetId="23" r:id="rId42"/>
    <sheet name="BIFUbC-LPG-propane-or-butane" sheetId="30" r:id="rId43"/>
    <sheet name="BIFUbC-petroleum-diesel" sheetId="31" r:id="rId44"/>
    <sheet name="BIFUbC-crude-oil" sheetId="25" r:id="rId45"/>
    <sheet name="BIFUbC-heavy-or-residual-oil" sheetId="28" r:id="rId46"/>
    <sheet name="BIFUbC-natural-gas" sheetId="32" r:id="rId47"/>
    <sheet name="BIFUbC-electricity" sheetId="26" r:id="rId48"/>
    <sheet name="BIFUbC-heat" sheetId="27" r:id="rId49"/>
    <sheet name="BIFUbC-biomass" sheetId="22" r:id="rId50"/>
    <sheet name="BIFUbC-hydrogen" sheetId="29" r:id="rId51"/>
    <sheet name="BPoIFUfE-coal" sheetId="84" r:id="rId52"/>
    <sheet name="BPoIFUfE-LPG-propane-or-butane" sheetId="86" r:id="rId53"/>
    <sheet name="BPoIFUfE-petroleum-diesel" sheetId="87" r:id="rId54"/>
    <sheet name="BPoIFUfE-crude-oil" sheetId="88" r:id="rId55"/>
    <sheet name="BPoIFUfE-heavy-or-residual-oil" sheetId="89" r:id="rId56"/>
    <sheet name="BPoIFUfE-natural-gas" sheetId="90" r:id="rId57"/>
    <sheet name="BPoIFUfE-electricity" sheetId="91" r:id="rId58"/>
    <sheet name="BPoIFUfE-heat" sheetId="92" r:id="rId59"/>
    <sheet name="BPoIFUfE-biomass" sheetId="93" r:id="rId60"/>
    <sheet name="BPoIFUfE-hydrogen" sheetId="95" r:id="rId6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01" l="1"/>
  <c r="I3" i="101"/>
  <c r="J3" i="101" s="1"/>
  <c r="K3" i="101" s="1"/>
  <c r="L3" i="101" s="1"/>
  <c r="M3" i="101" s="1"/>
  <c r="H4" i="101"/>
  <c r="I4" i="101"/>
  <c r="J4" i="101" s="1"/>
  <c r="K4" i="101" s="1"/>
  <c r="L4" i="101" s="1"/>
  <c r="M4" i="101" s="1"/>
  <c r="H5" i="101"/>
  <c r="I5" i="101"/>
  <c r="J5" i="101" s="1"/>
  <c r="K5" i="101" s="1"/>
  <c r="L5" i="101" s="1"/>
  <c r="M5" i="101" s="1"/>
  <c r="H6" i="101"/>
  <c r="I6" i="101"/>
  <c r="J6" i="101" s="1"/>
  <c r="K6" i="101" s="1"/>
  <c r="L6" i="101" s="1"/>
  <c r="M6" i="101" s="1"/>
  <c r="H7" i="101"/>
  <c r="I7" i="101"/>
  <c r="J7" i="101" s="1"/>
  <c r="K7" i="101" s="1"/>
  <c r="L7" i="101" s="1"/>
  <c r="M7" i="101" s="1"/>
  <c r="H8" i="101"/>
  <c r="I8" i="101"/>
  <c r="J8" i="101" s="1"/>
  <c r="K8" i="101" s="1"/>
  <c r="L8" i="101" s="1"/>
  <c r="M8" i="101" s="1"/>
  <c r="H9" i="101"/>
  <c r="I9" i="101" s="1"/>
  <c r="J9" i="101" s="1"/>
  <c r="K9" i="101" s="1"/>
  <c r="L9" i="101" s="1"/>
  <c r="M9" i="101" s="1"/>
  <c r="H10" i="101"/>
  <c r="I10" i="101" s="1"/>
  <c r="J10" i="101" s="1"/>
  <c r="K10" i="101" s="1"/>
  <c r="L10" i="101" s="1"/>
  <c r="M10" i="101" s="1"/>
  <c r="H11" i="101"/>
  <c r="I11" i="101" s="1"/>
  <c r="J11" i="101" s="1"/>
  <c r="K11" i="101" s="1"/>
  <c r="L11" i="101" s="1"/>
  <c r="M11" i="101" s="1"/>
  <c r="H12" i="101"/>
  <c r="I12" i="101" s="1"/>
  <c r="J12" i="101" s="1"/>
  <c r="K12" i="101" s="1"/>
  <c r="L12" i="101" s="1"/>
  <c r="M12" i="101" s="1"/>
  <c r="H13" i="101"/>
  <c r="I13" i="101" s="1"/>
  <c r="J13" i="101" s="1"/>
  <c r="K13" i="101" s="1"/>
  <c r="L13" i="101" s="1"/>
  <c r="M13" i="101" s="1"/>
  <c r="H14" i="101"/>
  <c r="I14" i="101" s="1"/>
  <c r="J14" i="101" s="1"/>
  <c r="K14" i="101" s="1"/>
  <c r="L14" i="101" s="1"/>
  <c r="M14" i="101" s="1"/>
  <c r="H15" i="101"/>
  <c r="I15" i="101" s="1"/>
  <c r="J15" i="101" s="1"/>
  <c r="K15" i="101" s="1"/>
  <c r="L15" i="101" s="1"/>
  <c r="M15" i="101" s="1"/>
  <c r="H16" i="101"/>
  <c r="I16" i="101" s="1"/>
  <c r="J16" i="101" s="1"/>
  <c r="K16" i="101" s="1"/>
  <c r="L16" i="101" s="1"/>
  <c r="M16" i="101" s="1"/>
  <c r="H17" i="101"/>
  <c r="I17" i="101" s="1"/>
  <c r="J17" i="101" s="1"/>
  <c r="K17" i="101" s="1"/>
  <c r="L17" i="101" s="1"/>
  <c r="M17" i="101" s="1"/>
  <c r="H18" i="101"/>
  <c r="I18" i="101" s="1"/>
  <c r="J18" i="101" s="1"/>
  <c r="K18" i="101" s="1"/>
  <c r="L18" i="101" s="1"/>
  <c r="M18" i="101" s="1"/>
  <c r="H19" i="101"/>
  <c r="I19" i="101" s="1"/>
  <c r="J19" i="101" s="1"/>
  <c r="K19" i="101" s="1"/>
  <c r="L19" i="101" s="1"/>
  <c r="M19" i="101" s="1"/>
  <c r="H20" i="101"/>
  <c r="I20" i="101" s="1"/>
  <c r="J20" i="101" s="1"/>
  <c r="K20" i="101" s="1"/>
  <c r="L20" i="101" s="1"/>
  <c r="M20" i="101" s="1"/>
  <c r="H21" i="101"/>
  <c r="I21" i="101" s="1"/>
  <c r="J21" i="101" s="1"/>
  <c r="K21" i="101" s="1"/>
  <c r="L21" i="101" s="1"/>
  <c r="M21" i="101" s="1"/>
  <c r="H22" i="101"/>
  <c r="I22" i="101" s="1"/>
  <c r="J22" i="101" s="1"/>
  <c r="K22" i="101" s="1"/>
  <c r="L22" i="101" s="1"/>
  <c r="M22" i="101" s="1"/>
  <c r="H23" i="101"/>
  <c r="I23" i="101" s="1"/>
  <c r="J23" i="101" s="1"/>
  <c r="K23" i="101" s="1"/>
  <c r="L23" i="101" s="1"/>
  <c r="M23" i="101" s="1"/>
  <c r="H24" i="101"/>
  <c r="I24" i="101" s="1"/>
  <c r="J24" i="101" s="1"/>
  <c r="K24" i="101" s="1"/>
  <c r="L24" i="101" s="1"/>
  <c r="M24" i="101" s="1"/>
  <c r="H25" i="101"/>
  <c r="I25" i="101" s="1"/>
  <c r="J25" i="101" s="1"/>
  <c r="K25" i="101" s="1"/>
  <c r="L25" i="101" s="1"/>
  <c r="M25" i="101" s="1"/>
  <c r="H26" i="101"/>
  <c r="I26" i="101" s="1"/>
  <c r="J26" i="101" s="1"/>
  <c r="K26" i="101" s="1"/>
  <c r="L26" i="101" s="1"/>
  <c r="M26" i="101" s="1"/>
  <c r="H27" i="101"/>
  <c r="I27" i="101" s="1"/>
  <c r="J27" i="101" s="1"/>
  <c r="K27" i="101" s="1"/>
  <c r="L27" i="101" s="1"/>
  <c r="M27" i="101" s="1"/>
  <c r="H28" i="101"/>
  <c r="I28" i="101" s="1"/>
  <c r="J28" i="101" s="1"/>
  <c r="K28" i="101" s="1"/>
  <c r="L28" i="101" s="1"/>
  <c r="M28" i="101" s="1"/>
  <c r="H29" i="101"/>
  <c r="I29" i="101" s="1"/>
  <c r="J29" i="101" s="1"/>
  <c r="K29" i="101" s="1"/>
  <c r="L29" i="101" s="1"/>
  <c r="M29" i="101" s="1"/>
  <c r="H30" i="101"/>
  <c r="I30" i="101" s="1"/>
  <c r="J30" i="101" s="1"/>
  <c r="K30" i="101" s="1"/>
  <c r="L30" i="101" s="1"/>
  <c r="M30" i="101" s="1"/>
  <c r="H31" i="101"/>
  <c r="I31" i="101" s="1"/>
  <c r="J31" i="101" s="1"/>
  <c r="K31" i="101" s="1"/>
  <c r="L31" i="101" s="1"/>
  <c r="M31" i="101" s="1"/>
  <c r="H32" i="101"/>
  <c r="I32" i="101" s="1"/>
  <c r="J32" i="101" s="1"/>
  <c r="K32" i="101" s="1"/>
  <c r="L32" i="101" s="1"/>
  <c r="M32" i="101" s="1"/>
  <c r="H33" i="101"/>
  <c r="I33" i="101" s="1"/>
  <c r="J33" i="101" s="1"/>
  <c r="K33" i="101" s="1"/>
  <c r="L33" i="101" s="1"/>
  <c r="M33" i="101" s="1"/>
  <c r="H34" i="101"/>
  <c r="I34" i="101" s="1"/>
  <c r="J34" i="101" s="1"/>
  <c r="K34" i="101" s="1"/>
  <c r="L34" i="101" s="1"/>
  <c r="M34" i="101" s="1"/>
  <c r="H35" i="101"/>
  <c r="I35" i="101" s="1"/>
  <c r="J35" i="101" s="1"/>
  <c r="K35" i="101" s="1"/>
  <c r="L35" i="101" s="1"/>
  <c r="M35" i="101" s="1"/>
  <c r="H36" i="101"/>
  <c r="I36" i="101" s="1"/>
  <c r="J36" i="101" s="1"/>
  <c r="K36" i="101" s="1"/>
  <c r="L36" i="101" s="1"/>
  <c r="M36" i="101" s="1"/>
  <c r="H37" i="101"/>
  <c r="I37" i="101" s="1"/>
  <c r="J37" i="101" s="1"/>
  <c r="K37" i="101" s="1"/>
  <c r="L37" i="101" s="1"/>
  <c r="M37" i="101" s="1"/>
  <c r="H38" i="101"/>
  <c r="I38" i="101" s="1"/>
  <c r="J38" i="101" s="1"/>
  <c r="K38" i="101" s="1"/>
  <c r="L38" i="101" s="1"/>
  <c r="M38" i="101" s="1"/>
  <c r="H39" i="101"/>
  <c r="I39" i="101" s="1"/>
  <c r="J39" i="101" s="1"/>
  <c r="K39" i="101" s="1"/>
  <c r="L39" i="101" s="1"/>
  <c r="M39" i="101" s="1"/>
  <c r="H40" i="101"/>
  <c r="I40" i="101" s="1"/>
  <c r="J40" i="101" s="1"/>
  <c r="K40" i="101" s="1"/>
  <c r="L40" i="101" s="1"/>
  <c r="M40" i="101" s="1"/>
  <c r="H41" i="101"/>
  <c r="I41" i="101" s="1"/>
  <c r="J41" i="101" s="1"/>
  <c r="K41" i="101" s="1"/>
  <c r="L41" i="101" s="1"/>
  <c r="M41" i="101" s="1"/>
  <c r="H42" i="101"/>
  <c r="I42" i="101" s="1"/>
  <c r="J42" i="101" s="1"/>
  <c r="K42" i="101" s="1"/>
  <c r="L42" i="101" s="1"/>
  <c r="M42" i="101" s="1"/>
  <c r="H43" i="101"/>
  <c r="I43" i="101" s="1"/>
  <c r="J43" i="101" s="1"/>
  <c r="K43" i="101" s="1"/>
  <c r="L43" i="101" s="1"/>
  <c r="M43" i="101" s="1"/>
  <c r="H44" i="101"/>
  <c r="I44" i="101" s="1"/>
  <c r="J44" i="101" s="1"/>
  <c r="K44" i="101" s="1"/>
  <c r="L44" i="101" s="1"/>
  <c r="M44" i="101" s="1"/>
  <c r="I2" i="101"/>
  <c r="J2" i="101" s="1"/>
  <c r="K2" i="101" s="1"/>
  <c r="L2" i="101" s="1"/>
  <c r="M2" i="101" s="1"/>
  <c r="K75" i="74"/>
  <c r="L75" i="74"/>
  <c r="M75" i="74"/>
  <c r="N75" i="74"/>
  <c r="O75" i="74"/>
  <c r="P75" i="74"/>
  <c r="Q75" i="74"/>
  <c r="R75" i="74"/>
  <c r="S75" i="74"/>
  <c r="T75" i="74"/>
  <c r="U75" i="74"/>
  <c r="V75" i="74"/>
  <c r="W75" i="74"/>
  <c r="X75" i="74"/>
  <c r="Y75" i="74"/>
  <c r="Z75" i="74"/>
  <c r="AA75" i="74"/>
  <c r="AB75" i="74"/>
  <c r="AC75" i="74"/>
  <c r="AD75" i="74"/>
  <c r="AE75" i="74"/>
  <c r="AF75" i="74"/>
  <c r="AG75" i="74"/>
  <c r="AH75" i="74"/>
  <c r="AI75" i="74"/>
  <c r="AJ75" i="74"/>
  <c r="AK75" i="74"/>
  <c r="AL75" i="74"/>
  <c r="AM75" i="74"/>
  <c r="AN75" i="74"/>
  <c r="AO75" i="74"/>
  <c r="AP75" i="74"/>
  <c r="AQ75" i="74"/>
  <c r="F50" i="65"/>
  <c r="F51" i="65"/>
  <c r="F52" i="65"/>
  <c r="F53" i="65"/>
  <c r="F54" i="65"/>
  <c r="F55" i="65"/>
  <c r="F56" i="65"/>
  <c r="F57" i="65"/>
  <c r="F27" i="61" s="1"/>
  <c r="F58" i="65"/>
  <c r="F59" i="65"/>
  <c r="F60" i="65"/>
  <c r="F61" i="65"/>
  <c r="F62" i="65"/>
  <c r="F63" i="65"/>
  <c r="F64" i="65"/>
  <c r="F65" i="65"/>
  <c r="F11" i="61" s="1"/>
  <c r="F66" i="65"/>
  <c r="F67" i="65"/>
  <c r="F68" i="65"/>
  <c r="F69" i="65"/>
  <c r="F70" i="65"/>
  <c r="F71" i="65"/>
  <c r="F72" i="65"/>
  <c r="F73" i="65"/>
  <c r="F20" i="61" s="1"/>
  <c r="F74" i="65"/>
  <c r="F75" i="65"/>
  <c r="F76" i="65"/>
  <c r="F77" i="65"/>
  <c r="F78" i="65"/>
  <c r="F79" i="65"/>
  <c r="F80" i="65"/>
  <c r="F81" i="65"/>
  <c r="F34" i="61" s="1"/>
  <c r="F82" i="65"/>
  <c r="F83" i="65"/>
  <c r="F84" i="65"/>
  <c r="F85" i="65"/>
  <c r="F86" i="65"/>
  <c r="F87" i="65"/>
  <c r="F88" i="65"/>
  <c r="F89" i="65"/>
  <c r="F42" i="61" s="1"/>
  <c r="F90" i="65"/>
  <c r="F91" i="65"/>
  <c r="F23" i="61"/>
  <c r="F8" i="61"/>
  <c r="F18" i="61"/>
  <c r="F30" i="61"/>
  <c r="F41" i="61"/>
  <c r="F49" i="65"/>
  <c r="F19" i="61"/>
  <c r="F16" i="61"/>
  <c r="F22" i="61"/>
  <c r="F9" i="61"/>
  <c r="F17" i="61"/>
  <c r="F31" i="61"/>
  <c r="F40" i="61"/>
  <c r="F39" i="61"/>
  <c r="G78" i="61"/>
  <c r="F10" i="61"/>
  <c r="F32" i="61"/>
  <c r="D50" i="65"/>
  <c r="D51" i="65"/>
  <c r="D52" i="65"/>
  <c r="D53" i="65"/>
  <c r="D54" i="65"/>
  <c r="D55" i="65"/>
  <c r="D56" i="65"/>
  <c r="D23" i="61" s="1"/>
  <c r="D57" i="65"/>
  <c r="D27" i="61" s="1"/>
  <c r="D58" i="65"/>
  <c r="D59" i="65"/>
  <c r="D60" i="65"/>
  <c r="D61" i="65"/>
  <c r="D62" i="65"/>
  <c r="D63" i="65"/>
  <c r="D64" i="65"/>
  <c r="D10" i="61" s="1"/>
  <c r="D65" i="65"/>
  <c r="D11" i="61" s="1"/>
  <c r="D66" i="65"/>
  <c r="D67" i="65"/>
  <c r="D68" i="65"/>
  <c r="D69" i="65"/>
  <c r="D70" i="65"/>
  <c r="D71" i="65"/>
  <c r="D72" i="65"/>
  <c r="D18" i="61" s="1"/>
  <c r="D73" i="65"/>
  <c r="D20" i="61" s="1"/>
  <c r="D74" i="65"/>
  <c r="D75" i="65"/>
  <c r="D76" i="65"/>
  <c r="D77" i="65"/>
  <c r="D78" i="65"/>
  <c r="D79" i="65"/>
  <c r="D80" i="65"/>
  <c r="D81" i="65"/>
  <c r="D34" i="61" s="1"/>
  <c r="D82" i="65"/>
  <c r="D83" i="65"/>
  <c r="D84" i="65"/>
  <c r="D85" i="65"/>
  <c r="D86" i="65"/>
  <c r="D87" i="65"/>
  <c r="D88" i="65"/>
  <c r="D41" i="61" s="1"/>
  <c r="D89" i="65"/>
  <c r="D42" i="61" s="1"/>
  <c r="D90" i="65"/>
  <c r="D91" i="65"/>
  <c r="D32" i="61"/>
  <c r="D49" i="65"/>
  <c r="D22" i="61"/>
  <c r="D40" i="61"/>
  <c r="D9" i="61"/>
  <c r="F6" i="61"/>
  <c r="F14" i="61"/>
  <c r="G49" i="65"/>
  <c r="H49" i="65"/>
  <c r="I49" i="65"/>
  <c r="J49" i="65"/>
  <c r="K49" i="65"/>
  <c r="L49" i="65"/>
  <c r="M49" i="65"/>
  <c r="N49" i="65"/>
  <c r="O49" i="65"/>
  <c r="P49" i="65"/>
  <c r="Q49" i="65"/>
  <c r="R49" i="65"/>
  <c r="S49" i="65"/>
  <c r="T49" i="65"/>
  <c r="U49" i="65"/>
  <c r="V49" i="65"/>
  <c r="V3" i="61" s="1"/>
  <c r="W49" i="65"/>
  <c r="X49" i="65"/>
  <c r="Y49" i="65"/>
  <c r="Z49" i="65"/>
  <c r="AA49" i="65"/>
  <c r="AB49" i="65"/>
  <c r="AC49" i="65"/>
  <c r="AD49" i="65"/>
  <c r="AD3" i="61" s="1"/>
  <c r="AE49" i="65"/>
  <c r="AF49" i="65"/>
  <c r="AG49" i="65"/>
  <c r="AH49" i="65"/>
  <c r="AI49" i="65"/>
  <c r="AJ49" i="65"/>
  <c r="AK49" i="65"/>
  <c r="AL49" i="65"/>
  <c r="AL3" i="61" s="1"/>
  <c r="AM49" i="65"/>
  <c r="AN49" i="65"/>
  <c r="AO49" i="65"/>
  <c r="AP49" i="65"/>
  <c r="AQ49" i="65"/>
  <c r="G50" i="65"/>
  <c r="H50" i="65"/>
  <c r="I50" i="65"/>
  <c r="I4" i="61" s="1"/>
  <c r="J50" i="65"/>
  <c r="K50" i="65"/>
  <c r="L50" i="65"/>
  <c r="M50" i="65"/>
  <c r="N50" i="65"/>
  <c r="O50" i="65"/>
  <c r="P50" i="65"/>
  <c r="Q50" i="65"/>
  <c r="Q4" i="61" s="1"/>
  <c r="R50" i="65"/>
  <c r="S50" i="65"/>
  <c r="T50" i="65"/>
  <c r="U50" i="65"/>
  <c r="V50" i="65"/>
  <c r="W50" i="65"/>
  <c r="X50" i="65"/>
  <c r="Y50" i="65"/>
  <c r="Y4" i="61" s="1"/>
  <c r="Z50" i="65"/>
  <c r="AA50" i="65"/>
  <c r="AB50" i="65"/>
  <c r="AC50" i="65"/>
  <c r="AD50" i="65"/>
  <c r="AE50" i="65"/>
  <c r="AF50" i="65"/>
  <c r="AG50" i="65"/>
  <c r="AG4" i="61" s="1"/>
  <c r="AH50" i="65"/>
  <c r="AI50" i="65"/>
  <c r="AJ50" i="65"/>
  <c r="AK50" i="65"/>
  <c r="AL50" i="65"/>
  <c r="AM50" i="65"/>
  <c r="AN50" i="65"/>
  <c r="AO50" i="65"/>
  <c r="AO4" i="61" s="1"/>
  <c r="AP50" i="65"/>
  <c r="AQ50" i="65"/>
  <c r="G51" i="65"/>
  <c r="H51" i="65"/>
  <c r="I51" i="65"/>
  <c r="J51" i="65"/>
  <c r="K51" i="65"/>
  <c r="L51" i="65"/>
  <c r="M51" i="65"/>
  <c r="N51" i="65"/>
  <c r="O51" i="65"/>
  <c r="P51" i="65"/>
  <c r="Q51" i="65"/>
  <c r="R51" i="65"/>
  <c r="S51" i="65"/>
  <c r="T51" i="65"/>
  <c r="T5" i="61" s="1"/>
  <c r="U51" i="65"/>
  <c r="V51" i="65"/>
  <c r="W51" i="65"/>
  <c r="X51" i="65"/>
  <c r="Y51" i="65"/>
  <c r="Z51" i="65"/>
  <c r="AA51" i="65"/>
  <c r="AB51" i="65"/>
  <c r="AB5" i="61" s="1"/>
  <c r="AC51" i="65"/>
  <c r="AD51" i="65"/>
  <c r="AE51" i="65"/>
  <c r="AF51" i="65"/>
  <c r="AG51" i="65"/>
  <c r="AH51" i="65"/>
  <c r="AI51" i="65"/>
  <c r="AJ51" i="65"/>
  <c r="AJ5" i="61" s="1"/>
  <c r="AK51" i="65"/>
  <c r="AL51" i="65"/>
  <c r="AM51" i="65"/>
  <c r="AN51" i="65"/>
  <c r="AO51" i="65"/>
  <c r="AP51" i="65"/>
  <c r="AQ51" i="65"/>
  <c r="G52" i="65"/>
  <c r="G6" i="61" s="1"/>
  <c r="H52" i="65"/>
  <c r="I52" i="65"/>
  <c r="J52" i="65"/>
  <c r="K52" i="65"/>
  <c r="L52" i="65"/>
  <c r="M52" i="65"/>
  <c r="N52" i="65"/>
  <c r="O52" i="65"/>
  <c r="O6" i="61" s="1"/>
  <c r="P52" i="65"/>
  <c r="Q52" i="65"/>
  <c r="R52" i="65"/>
  <c r="S52" i="65"/>
  <c r="T52" i="65"/>
  <c r="U52" i="65"/>
  <c r="V52" i="65"/>
  <c r="W52" i="65"/>
  <c r="W6" i="61" s="1"/>
  <c r="X52" i="65"/>
  <c r="Y52" i="65"/>
  <c r="Z52" i="65"/>
  <c r="AA52" i="65"/>
  <c r="AB52" i="65"/>
  <c r="AC52" i="65"/>
  <c r="AD52" i="65"/>
  <c r="AE52" i="65"/>
  <c r="AE6" i="61" s="1"/>
  <c r="AF52" i="65"/>
  <c r="AG52" i="65"/>
  <c r="AH52" i="65"/>
  <c r="AI52" i="65"/>
  <c r="AJ52" i="65"/>
  <c r="AK52" i="65"/>
  <c r="AL52" i="65"/>
  <c r="AM52" i="65"/>
  <c r="AN52" i="65"/>
  <c r="AO52" i="65"/>
  <c r="AP52" i="65"/>
  <c r="AQ52" i="65"/>
  <c r="G53" i="65"/>
  <c r="H53" i="65"/>
  <c r="I53" i="65"/>
  <c r="J53" i="65"/>
  <c r="J7" i="61" s="1"/>
  <c r="K53" i="65"/>
  <c r="L53" i="65"/>
  <c r="M53" i="65"/>
  <c r="N53" i="65"/>
  <c r="O53" i="65"/>
  <c r="P53" i="65"/>
  <c r="Q53" i="65"/>
  <c r="R53" i="65"/>
  <c r="R7" i="61" s="1"/>
  <c r="S53" i="65"/>
  <c r="T53" i="65"/>
  <c r="U53" i="65"/>
  <c r="V53" i="65"/>
  <c r="W53" i="65"/>
  <c r="X53" i="65"/>
  <c r="Y53" i="65"/>
  <c r="Z53" i="65"/>
  <c r="Z7" i="61" s="1"/>
  <c r="AA53" i="65"/>
  <c r="AB53" i="65"/>
  <c r="AC53" i="65"/>
  <c r="AD53" i="65"/>
  <c r="AE53" i="65"/>
  <c r="AF53" i="65"/>
  <c r="AG53" i="65"/>
  <c r="AH53" i="65"/>
  <c r="AH7" i="61" s="1"/>
  <c r="AI53" i="65"/>
  <c r="AJ53" i="65"/>
  <c r="AK53" i="65"/>
  <c r="AL53" i="65"/>
  <c r="AM53" i="65"/>
  <c r="AN53" i="65"/>
  <c r="AO53" i="65"/>
  <c r="AP53" i="65"/>
  <c r="AP7" i="61" s="1"/>
  <c r="AQ53" i="65"/>
  <c r="G54" i="65"/>
  <c r="H54" i="65"/>
  <c r="I54" i="65"/>
  <c r="J54" i="65"/>
  <c r="K54" i="65"/>
  <c r="L54" i="65"/>
  <c r="M54" i="65"/>
  <c r="M19" i="61" s="1"/>
  <c r="N54" i="65"/>
  <c r="O54" i="65"/>
  <c r="P54" i="65"/>
  <c r="Q54" i="65"/>
  <c r="R54" i="65"/>
  <c r="S54" i="65"/>
  <c r="T54" i="65"/>
  <c r="U54" i="65"/>
  <c r="U19" i="61" s="1"/>
  <c r="V54" i="65"/>
  <c r="W54" i="65"/>
  <c r="X54" i="65"/>
  <c r="Y54" i="65"/>
  <c r="Z54" i="65"/>
  <c r="AA54" i="65"/>
  <c r="AB54" i="65"/>
  <c r="AC54" i="65"/>
  <c r="AC19" i="61" s="1"/>
  <c r="AD54" i="65"/>
  <c r="AE54" i="65"/>
  <c r="AF54" i="65"/>
  <c r="AG54" i="65"/>
  <c r="AH54" i="65"/>
  <c r="AI54" i="65"/>
  <c r="AJ54" i="65"/>
  <c r="AK54" i="65"/>
  <c r="AK19" i="61" s="1"/>
  <c r="AL54" i="65"/>
  <c r="AM54" i="65"/>
  <c r="AN54" i="65"/>
  <c r="AO54" i="65"/>
  <c r="AP54" i="65"/>
  <c r="AQ54" i="65"/>
  <c r="G55" i="65"/>
  <c r="H55" i="65"/>
  <c r="I55" i="65"/>
  <c r="J55" i="65"/>
  <c r="K55" i="65"/>
  <c r="L55" i="65"/>
  <c r="M55" i="65"/>
  <c r="N55" i="65"/>
  <c r="O55" i="65"/>
  <c r="P55" i="65"/>
  <c r="P22" i="61" s="1"/>
  <c r="Q55" i="65"/>
  <c r="R55" i="65"/>
  <c r="S55" i="65"/>
  <c r="T55" i="65"/>
  <c r="U55" i="65"/>
  <c r="V55" i="65"/>
  <c r="W55" i="65"/>
  <c r="X55" i="65"/>
  <c r="X22" i="61" s="1"/>
  <c r="Y55" i="65"/>
  <c r="Z55" i="65"/>
  <c r="AA55" i="65"/>
  <c r="AB55" i="65"/>
  <c r="AC55" i="65"/>
  <c r="AD55" i="65"/>
  <c r="AE55" i="65"/>
  <c r="AF55" i="65"/>
  <c r="AF22" i="61" s="1"/>
  <c r="AG55" i="65"/>
  <c r="AH55" i="65"/>
  <c r="AI55" i="65"/>
  <c r="AJ55" i="65"/>
  <c r="AK55" i="65"/>
  <c r="AL55" i="65"/>
  <c r="AM55" i="65"/>
  <c r="AN55" i="65"/>
  <c r="AN22" i="61" s="1"/>
  <c r="AO55" i="65"/>
  <c r="AP55" i="65"/>
  <c r="AQ55" i="65"/>
  <c r="G56" i="65"/>
  <c r="H56" i="65"/>
  <c r="I56" i="65"/>
  <c r="J56" i="65"/>
  <c r="K56" i="65"/>
  <c r="K23" i="61" s="1"/>
  <c r="L56" i="65"/>
  <c r="M56" i="65"/>
  <c r="N56" i="65"/>
  <c r="O56" i="65"/>
  <c r="P56" i="65"/>
  <c r="Q56" i="65"/>
  <c r="R56" i="65"/>
  <c r="S56" i="65"/>
  <c r="S23" i="61" s="1"/>
  <c r="T56" i="65"/>
  <c r="U56" i="65"/>
  <c r="V56" i="65"/>
  <c r="W56" i="65"/>
  <c r="X56" i="65"/>
  <c r="Y56" i="65"/>
  <c r="Z56" i="65"/>
  <c r="AA56" i="65"/>
  <c r="AA23" i="61" s="1"/>
  <c r="AB56" i="65"/>
  <c r="AC56" i="65"/>
  <c r="AD56" i="65"/>
  <c r="AE56" i="65"/>
  <c r="AF56" i="65"/>
  <c r="AG56" i="65"/>
  <c r="AH56" i="65"/>
  <c r="AI56" i="65"/>
  <c r="AJ56" i="65"/>
  <c r="AK56" i="65"/>
  <c r="AL56" i="65"/>
  <c r="AM56" i="65"/>
  <c r="AN56" i="65"/>
  <c r="AO56" i="65"/>
  <c r="AP56" i="65"/>
  <c r="AQ56" i="65"/>
  <c r="AQ23" i="61" s="1"/>
  <c r="G57" i="65"/>
  <c r="H57" i="65"/>
  <c r="I57" i="65"/>
  <c r="J57" i="65"/>
  <c r="K57" i="65"/>
  <c r="L57" i="65"/>
  <c r="M57" i="65"/>
  <c r="N57" i="65"/>
  <c r="N27" i="61" s="1"/>
  <c r="O57" i="65"/>
  <c r="P57" i="65"/>
  <c r="Q57" i="65"/>
  <c r="R57" i="65"/>
  <c r="S57" i="65"/>
  <c r="T57" i="65"/>
  <c r="U57" i="65"/>
  <c r="V57" i="65"/>
  <c r="V27" i="61" s="1"/>
  <c r="W57" i="65"/>
  <c r="X57" i="65"/>
  <c r="Y57" i="65"/>
  <c r="Z57" i="65"/>
  <c r="AA57" i="65"/>
  <c r="AB57" i="65"/>
  <c r="AC57" i="65"/>
  <c r="AD57" i="65"/>
  <c r="AD27" i="61" s="1"/>
  <c r="AE57" i="65"/>
  <c r="AF57" i="65"/>
  <c r="AG57" i="65"/>
  <c r="AH57" i="65"/>
  <c r="AI57" i="65"/>
  <c r="AJ57" i="65"/>
  <c r="AK57" i="65"/>
  <c r="AL57" i="65"/>
  <c r="AL27" i="61" s="1"/>
  <c r="AM57" i="65"/>
  <c r="AN57" i="65"/>
  <c r="AO57" i="65"/>
  <c r="AP57" i="65"/>
  <c r="AQ57" i="65"/>
  <c r="G58" i="65"/>
  <c r="H58" i="65"/>
  <c r="I58" i="65"/>
  <c r="I28" i="61" s="1"/>
  <c r="J58" i="65"/>
  <c r="K58" i="65"/>
  <c r="L58" i="65"/>
  <c r="M58" i="65"/>
  <c r="N58" i="65"/>
  <c r="O58" i="65"/>
  <c r="P58" i="65"/>
  <c r="Q58" i="65"/>
  <c r="Q28" i="61" s="1"/>
  <c r="R58" i="65"/>
  <c r="S58" i="65"/>
  <c r="T58" i="65"/>
  <c r="U58" i="65"/>
  <c r="V58" i="65"/>
  <c r="W58" i="65"/>
  <c r="X58" i="65"/>
  <c r="Y58" i="65"/>
  <c r="Z58" i="65"/>
  <c r="AA58" i="65"/>
  <c r="AB58" i="65"/>
  <c r="AC58" i="65"/>
  <c r="AD58" i="65"/>
  <c r="AE58" i="65"/>
  <c r="AF58" i="65"/>
  <c r="AG58" i="65"/>
  <c r="AG28" i="61" s="1"/>
  <c r="AH58" i="65"/>
  <c r="AI58" i="65"/>
  <c r="AJ58" i="65"/>
  <c r="AK58" i="65"/>
  <c r="AL58" i="65"/>
  <c r="AM58" i="65"/>
  <c r="AN58" i="65"/>
  <c r="AO58" i="65"/>
  <c r="AO28" i="61" s="1"/>
  <c r="AP58" i="65"/>
  <c r="AQ58" i="65"/>
  <c r="G59" i="65"/>
  <c r="H59" i="65"/>
  <c r="I59" i="65"/>
  <c r="J59" i="65"/>
  <c r="K59" i="65"/>
  <c r="L59" i="65"/>
  <c r="M59" i="65"/>
  <c r="N59" i="65"/>
  <c r="O59" i="65"/>
  <c r="P59" i="65"/>
  <c r="Q59" i="65"/>
  <c r="R59" i="65"/>
  <c r="S59" i="65"/>
  <c r="T59" i="65"/>
  <c r="T29" i="61" s="1"/>
  <c r="U59" i="65"/>
  <c r="V59" i="65"/>
  <c r="W59" i="65"/>
  <c r="X59" i="65"/>
  <c r="Y59" i="65"/>
  <c r="Z59" i="65"/>
  <c r="AA59" i="65"/>
  <c r="AB59" i="65"/>
  <c r="AB29" i="61" s="1"/>
  <c r="AC59" i="65"/>
  <c r="AD59" i="65"/>
  <c r="AE59" i="65"/>
  <c r="AF59" i="65"/>
  <c r="AG59" i="65"/>
  <c r="AH59" i="65"/>
  <c r="AI59" i="65"/>
  <c r="AJ59" i="65"/>
  <c r="AJ29" i="61" s="1"/>
  <c r="AK59" i="65"/>
  <c r="AL59" i="65"/>
  <c r="AM59" i="65"/>
  <c r="AN59" i="65"/>
  <c r="AO59" i="65"/>
  <c r="AP59" i="65"/>
  <c r="AQ59" i="65"/>
  <c r="G60" i="65"/>
  <c r="G33" i="61" s="1"/>
  <c r="H60" i="65"/>
  <c r="I60" i="65"/>
  <c r="J60" i="65"/>
  <c r="K60" i="65"/>
  <c r="L60" i="65"/>
  <c r="M60" i="65"/>
  <c r="N60" i="65"/>
  <c r="O60" i="65"/>
  <c r="O33" i="61" s="1"/>
  <c r="P60" i="65"/>
  <c r="Q60" i="65"/>
  <c r="R60" i="65"/>
  <c r="S60" i="65"/>
  <c r="T60" i="65"/>
  <c r="U60" i="65"/>
  <c r="V60" i="65"/>
  <c r="W60" i="65"/>
  <c r="W33" i="61" s="1"/>
  <c r="X60" i="65"/>
  <c r="Y60" i="65"/>
  <c r="Z60" i="65"/>
  <c r="AA60" i="65"/>
  <c r="AB60" i="65"/>
  <c r="AC60" i="65"/>
  <c r="AD60" i="65"/>
  <c r="AE60" i="65"/>
  <c r="AF60" i="65"/>
  <c r="AG60" i="65"/>
  <c r="AH60" i="65"/>
  <c r="AI60" i="65"/>
  <c r="AJ60" i="65"/>
  <c r="AK60" i="65"/>
  <c r="AL60" i="65"/>
  <c r="AM60" i="65"/>
  <c r="AM33" i="61" s="1"/>
  <c r="AN60" i="65"/>
  <c r="AO60" i="65"/>
  <c r="AP60" i="65"/>
  <c r="AQ60" i="65"/>
  <c r="G61" i="65"/>
  <c r="H61" i="65"/>
  <c r="I61" i="65"/>
  <c r="J61" i="65"/>
  <c r="K61" i="65"/>
  <c r="L61" i="65"/>
  <c r="M61" i="65"/>
  <c r="N61" i="65"/>
  <c r="O61" i="65"/>
  <c r="P61" i="65"/>
  <c r="Q61" i="65"/>
  <c r="R61" i="65"/>
  <c r="S61" i="65"/>
  <c r="T61" i="65"/>
  <c r="U61" i="65"/>
  <c r="V61" i="65"/>
  <c r="W61" i="65"/>
  <c r="X61" i="65"/>
  <c r="Y61" i="65"/>
  <c r="Z61" i="65"/>
  <c r="AA61" i="65"/>
  <c r="AB61" i="65"/>
  <c r="AC61" i="65"/>
  <c r="AD61" i="65"/>
  <c r="AE61" i="65"/>
  <c r="AF61" i="65"/>
  <c r="AG61" i="65"/>
  <c r="AH61" i="65"/>
  <c r="AI61" i="65"/>
  <c r="AJ61" i="65"/>
  <c r="AK61" i="65"/>
  <c r="AL61" i="65"/>
  <c r="AM61" i="65"/>
  <c r="AN61" i="65"/>
  <c r="AO61" i="65"/>
  <c r="AP61" i="65"/>
  <c r="AQ61" i="65"/>
  <c r="G62" i="65"/>
  <c r="H62" i="65"/>
  <c r="I62" i="65"/>
  <c r="J62" i="65"/>
  <c r="K62" i="65"/>
  <c r="L62" i="65"/>
  <c r="M62" i="65"/>
  <c r="M8" i="61" s="1"/>
  <c r="N62" i="65"/>
  <c r="O62" i="65"/>
  <c r="P62" i="65"/>
  <c r="Q62" i="65"/>
  <c r="R62" i="65"/>
  <c r="S62" i="65"/>
  <c r="T62" i="65"/>
  <c r="U62" i="65"/>
  <c r="U8" i="61" s="1"/>
  <c r="V62" i="65"/>
  <c r="W62" i="65"/>
  <c r="X62" i="65"/>
  <c r="Y62" i="65"/>
  <c r="Z62" i="65"/>
  <c r="AA62" i="65"/>
  <c r="AB62" i="65"/>
  <c r="AC62" i="65"/>
  <c r="AC8" i="61" s="1"/>
  <c r="AD62" i="65"/>
  <c r="AE62" i="65"/>
  <c r="AF62" i="65"/>
  <c r="AG62" i="65"/>
  <c r="AH62" i="65"/>
  <c r="AI62" i="65"/>
  <c r="AJ62" i="65"/>
  <c r="AK62" i="65"/>
  <c r="AK8" i="61" s="1"/>
  <c r="AL62" i="65"/>
  <c r="AM62" i="65"/>
  <c r="AN62" i="65"/>
  <c r="AO62" i="65"/>
  <c r="AP62" i="65"/>
  <c r="AQ62" i="65"/>
  <c r="G63" i="65"/>
  <c r="H63" i="65"/>
  <c r="H9" i="61" s="1"/>
  <c r="I63" i="65"/>
  <c r="J63" i="65"/>
  <c r="K63" i="65"/>
  <c r="L63" i="65"/>
  <c r="M63" i="65"/>
  <c r="N63" i="65"/>
  <c r="O63" i="65"/>
  <c r="P63" i="65"/>
  <c r="P9" i="61" s="1"/>
  <c r="Q63" i="65"/>
  <c r="R63" i="65"/>
  <c r="S63" i="65"/>
  <c r="T63" i="65"/>
  <c r="U63" i="65"/>
  <c r="V63" i="65"/>
  <c r="W63" i="65"/>
  <c r="X63" i="65"/>
  <c r="Y63" i="65"/>
  <c r="Z63" i="65"/>
  <c r="AA63" i="65"/>
  <c r="AB63" i="65"/>
  <c r="AC63" i="65"/>
  <c r="AD63" i="65"/>
  <c r="AE63" i="65"/>
  <c r="AF63" i="65"/>
  <c r="AG63" i="65"/>
  <c r="AH63" i="65"/>
  <c r="AI63" i="65"/>
  <c r="AJ63" i="65"/>
  <c r="AK63" i="65"/>
  <c r="AL63" i="65"/>
  <c r="AM63" i="65"/>
  <c r="AN63" i="65"/>
  <c r="AN9" i="61" s="1"/>
  <c r="AO63" i="65"/>
  <c r="AP63" i="65"/>
  <c r="AQ63" i="65"/>
  <c r="G64" i="65"/>
  <c r="H64" i="65"/>
  <c r="I64" i="65"/>
  <c r="J64" i="65"/>
  <c r="K64" i="65"/>
  <c r="K10" i="61" s="1"/>
  <c r="L64" i="65"/>
  <c r="M64" i="65"/>
  <c r="N64" i="65"/>
  <c r="O64" i="65"/>
  <c r="P64" i="65"/>
  <c r="Q64" i="65"/>
  <c r="R64" i="65"/>
  <c r="S64" i="65"/>
  <c r="S10" i="61" s="1"/>
  <c r="T64" i="65"/>
  <c r="U64" i="65"/>
  <c r="V64" i="65"/>
  <c r="W64" i="65"/>
  <c r="X64" i="65"/>
  <c r="Y64" i="65"/>
  <c r="Z64" i="65"/>
  <c r="AA64" i="65"/>
  <c r="AA10" i="61" s="1"/>
  <c r="AB64" i="65"/>
  <c r="AC64" i="65"/>
  <c r="AD64" i="65"/>
  <c r="AE64" i="65"/>
  <c r="AF64" i="65"/>
  <c r="AG64" i="65"/>
  <c r="AH64" i="65"/>
  <c r="AI64" i="65"/>
  <c r="AI10" i="61" s="1"/>
  <c r="AJ64" i="65"/>
  <c r="AK64" i="65"/>
  <c r="AL64" i="65"/>
  <c r="AM64" i="65"/>
  <c r="AN64" i="65"/>
  <c r="AO64" i="65"/>
  <c r="AP64" i="65"/>
  <c r="AQ64" i="65"/>
  <c r="AQ10" i="61" s="1"/>
  <c r="G65" i="65"/>
  <c r="H65" i="65"/>
  <c r="I65" i="65"/>
  <c r="J65" i="65"/>
  <c r="K65" i="65"/>
  <c r="L65" i="65"/>
  <c r="M65" i="65"/>
  <c r="N65" i="65"/>
  <c r="N11" i="61" s="1"/>
  <c r="O65" i="65"/>
  <c r="P65" i="65"/>
  <c r="Q65" i="65"/>
  <c r="R65" i="65"/>
  <c r="S65" i="65"/>
  <c r="T65" i="65"/>
  <c r="U65" i="65"/>
  <c r="V65" i="65"/>
  <c r="W65" i="65"/>
  <c r="X65" i="65"/>
  <c r="Y65" i="65"/>
  <c r="Z65" i="65"/>
  <c r="AA65" i="65"/>
  <c r="AB65" i="65"/>
  <c r="AC65" i="65"/>
  <c r="AD65" i="65"/>
  <c r="AD11" i="61" s="1"/>
  <c r="AE65" i="65"/>
  <c r="AF65" i="65"/>
  <c r="AG65" i="65"/>
  <c r="AH65" i="65"/>
  <c r="AI65" i="65"/>
  <c r="AJ65" i="65"/>
  <c r="AK65" i="65"/>
  <c r="AL65" i="65"/>
  <c r="AL11" i="61" s="1"/>
  <c r="AM65" i="65"/>
  <c r="AN65" i="65"/>
  <c r="AO65" i="65"/>
  <c r="AP65" i="65"/>
  <c r="AQ65" i="65"/>
  <c r="G66" i="65"/>
  <c r="H66" i="65"/>
  <c r="I66" i="65"/>
  <c r="I12" i="61" s="1"/>
  <c r="J66" i="65"/>
  <c r="K66" i="65"/>
  <c r="L66" i="65"/>
  <c r="M66" i="65"/>
  <c r="N66" i="65"/>
  <c r="O66" i="65"/>
  <c r="P66" i="65"/>
  <c r="Q66" i="65"/>
  <c r="Q12" i="61" s="1"/>
  <c r="R66" i="65"/>
  <c r="S66" i="65"/>
  <c r="T66" i="65"/>
  <c r="U66" i="65"/>
  <c r="V66" i="65"/>
  <c r="W66" i="65"/>
  <c r="X66" i="65"/>
  <c r="Y66" i="65"/>
  <c r="Y12" i="61" s="1"/>
  <c r="Z66" i="65"/>
  <c r="AA66" i="65"/>
  <c r="AB66" i="65"/>
  <c r="AC66" i="65"/>
  <c r="AD66" i="65"/>
  <c r="AE66" i="65"/>
  <c r="AF66" i="65"/>
  <c r="AG66" i="65"/>
  <c r="AG12" i="61" s="1"/>
  <c r="AH66" i="65"/>
  <c r="AI66" i="65"/>
  <c r="AJ66" i="65"/>
  <c r="AK66" i="65"/>
  <c r="AL66" i="65"/>
  <c r="AM66" i="65"/>
  <c r="AN66" i="65"/>
  <c r="AO66" i="65"/>
  <c r="AO12" i="61" s="1"/>
  <c r="AP66" i="65"/>
  <c r="AQ66" i="65"/>
  <c r="G67" i="65"/>
  <c r="H67" i="65"/>
  <c r="I67" i="65"/>
  <c r="J67" i="65"/>
  <c r="K67" i="65"/>
  <c r="L67" i="65"/>
  <c r="L13" i="61" s="1"/>
  <c r="M67" i="65"/>
  <c r="N67" i="65"/>
  <c r="O67" i="65"/>
  <c r="P67" i="65"/>
  <c r="Q67" i="65"/>
  <c r="R67" i="65"/>
  <c r="S67" i="65"/>
  <c r="T67" i="65"/>
  <c r="T13" i="61" s="1"/>
  <c r="U67" i="65"/>
  <c r="V67" i="65"/>
  <c r="W67" i="65"/>
  <c r="X67" i="65"/>
  <c r="Y67" i="65"/>
  <c r="Z67" i="65"/>
  <c r="AA67" i="65"/>
  <c r="AB67" i="65"/>
  <c r="AC67" i="65"/>
  <c r="AD67" i="65"/>
  <c r="AE67" i="65"/>
  <c r="AF67" i="65"/>
  <c r="AG67" i="65"/>
  <c r="AH67" i="65"/>
  <c r="AI67" i="65"/>
  <c r="AJ67" i="65"/>
  <c r="AJ13" i="61" s="1"/>
  <c r="AK67" i="65"/>
  <c r="AL67" i="65"/>
  <c r="AM67" i="65"/>
  <c r="AN67" i="65"/>
  <c r="AO67" i="65"/>
  <c r="AP67" i="65"/>
  <c r="AQ67" i="65"/>
  <c r="G68" i="65"/>
  <c r="G14" i="61" s="1"/>
  <c r="H68" i="65"/>
  <c r="I68" i="65"/>
  <c r="J68" i="65"/>
  <c r="K68" i="65"/>
  <c r="L68" i="65"/>
  <c r="M68" i="65"/>
  <c r="N68" i="65"/>
  <c r="O68" i="65"/>
  <c r="O14" i="61" s="1"/>
  <c r="P68" i="65"/>
  <c r="Q68" i="65"/>
  <c r="R68" i="65"/>
  <c r="S68" i="65"/>
  <c r="T68" i="65"/>
  <c r="U68" i="65"/>
  <c r="V68" i="65"/>
  <c r="W68" i="65"/>
  <c r="W14" i="61" s="1"/>
  <c r="X68" i="65"/>
  <c r="Y68" i="65"/>
  <c r="Z68" i="65"/>
  <c r="AA68" i="65"/>
  <c r="AB68" i="65"/>
  <c r="AC68" i="65"/>
  <c r="AD68" i="65"/>
  <c r="AE68" i="65"/>
  <c r="AE14" i="61" s="1"/>
  <c r="AF68" i="65"/>
  <c r="AG68" i="65"/>
  <c r="AH68" i="65"/>
  <c r="AI68" i="65"/>
  <c r="AJ68" i="65"/>
  <c r="AK68" i="65"/>
  <c r="AL68" i="65"/>
  <c r="AM68" i="65"/>
  <c r="AM14" i="61" s="1"/>
  <c r="AN68" i="65"/>
  <c r="AO68" i="65"/>
  <c r="AP68" i="65"/>
  <c r="AQ68" i="65"/>
  <c r="G69" i="65"/>
  <c r="H69" i="65"/>
  <c r="I69" i="65"/>
  <c r="J69" i="65"/>
  <c r="J15" i="61" s="1"/>
  <c r="K69" i="65"/>
  <c r="L69" i="65"/>
  <c r="M69" i="65"/>
  <c r="N69" i="65"/>
  <c r="O69" i="65"/>
  <c r="P69" i="65"/>
  <c r="Q69" i="65"/>
  <c r="R69" i="65"/>
  <c r="S69" i="65"/>
  <c r="T69" i="65"/>
  <c r="U69" i="65"/>
  <c r="V69" i="65"/>
  <c r="W69" i="65"/>
  <c r="X69" i="65"/>
  <c r="Y69" i="65"/>
  <c r="Z69" i="65"/>
  <c r="Z15" i="61" s="1"/>
  <c r="AA69" i="65"/>
  <c r="AB69" i="65"/>
  <c r="AC69" i="65"/>
  <c r="AD69" i="65"/>
  <c r="AE69" i="65"/>
  <c r="AF69" i="65"/>
  <c r="AG69" i="65"/>
  <c r="AH69" i="65"/>
  <c r="AH15" i="61" s="1"/>
  <c r="AI69" i="65"/>
  <c r="AJ69" i="65"/>
  <c r="AK69" i="65"/>
  <c r="AL69" i="65"/>
  <c r="AM69" i="65"/>
  <c r="AN69" i="65"/>
  <c r="AO69" i="65"/>
  <c r="AP69" i="65"/>
  <c r="AP15" i="61" s="1"/>
  <c r="AQ69" i="65"/>
  <c r="G70" i="65"/>
  <c r="H70" i="65"/>
  <c r="I70" i="65"/>
  <c r="J70" i="65"/>
  <c r="K70" i="65"/>
  <c r="L70" i="65"/>
  <c r="M70" i="65"/>
  <c r="M16" i="61" s="1"/>
  <c r="N70" i="65"/>
  <c r="O70" i="65"/>
  <c r="P70" i="65"/>
  <c r="Q70" i="65"/>
  <c r="R70" i="65"/>
  <c r="S70" i="65"/>
  <c r="T70" i="65"/>
  <c r="U70" i="65"/>
  <c r="U16" i="61" s="1"/>
  <c r="V70" i="65"/>
  <c r="W70" i="65"/>
  <c r="X70" i="65"/>
  <c r="Y70" i="65"/>
  <c r="Z70" i="65"/>
  <c r="AA70" i="65"/>
  <c r="AB70" i="65"/>
  <c r="AC70" i="65"/>
  <c r="AC16" i="61" s="1"/>
  <c r="AD70" i="65"/>
  <c r="AE70" i="65"/>
  <c r="AF70" i="65"/>
  <c r="AG70" i="65"/>
  <c r="AH70" i="65"/>
  <c r="AI70" i="65"/>
  <c r="AJ70" i="65"/>
  <c r="AK70" i="65"/>
  <c r="AK16" i="61" s="1"/>
  <c r="AL70" i="65"/>
  <c r="AM70" i="65"/>
  <c r="AN70" i="65"/>
  <c r="AO70" i="65"/>
  <c r="AP70" i="65"/>
  <c r="AQ70" i="65"/>
  <c r="G71" i="65"/>
  <c r="H71" i="65"/>
  <c r="H17" i="61" s="1"/>
  <c r="I71" i="65"/>
  <c r="J71" i="65"/>
  <c r="K71" i="65"/>
  <c r="L71" i="65"/>
  <c r="M71" i="65"/>
  <c r="N71" i="65"/>
  <c r="O71" i="65"/>
  <c r="P71" i="65"/>
  <c r="Q71" i="65"/>
  <c r="R71" i="65"/>
  <c r="S71" i="65"/>
  <c r="T71" i="65"/>
  <c r="U71" i="65"/>
  <c r="V71" i="65"/>
  <c r="W71" i="65"/>
  <c r="X71" i="65"/>
  <c r="X17" i="61" s="1"/>
  <c r="Y71" i="65"/>
  <c r="Z71" i="65"/>
  <c r="AA71" i="65"/>
  <c r="AB71" i="65"/>
  <c r="AC71" i="65"/>
  <c r="AD71" i="65"/>
  <c r="AE71" i="65"/>
  <c r="AF71" i="65"/>
  <c r="AF17" i="61" s="1"/>
  <c r="AG71" i="65"/>
  <c r="AH71" i="65"/>
  <c r="AI71" i="65"/>
  <c r="AJ71" i="65"/>
  <c r="AK71" i="65"/>
  <c r="AL71" i="65"/>
  <c r="AM71" i="65"/>
  <c r="AN71" i="65"/>
  <c r="AN17" i="61" s="1"/>
  <c r="AO71" i="65"/>
  <c r="AP71" i="65"/>
  <c r="AQ71" i="65"/>
  <c r="G72" i="65"/>
  <c r="H72" i="65"/>
  <c r="I72" i="65"/>
  <c r="J72" i="65"/>
  <c r="K72" i="65"/>
  <c r="K18" i="61" s="1"/>
  <c r="L72" i="65"/>
  <c r="M72" i="65"/>
  <c r="N72" i="65"/>
  <c r="O72" i="65"/>
  <c r="P72" i="65"/>
  <c r="Q72" i="65"/>
  <c r="R72" i="65"/>
  <c r="S72" i="65"/>
  <c r="S18" i="61" s="1"/>
  <c r="T72" i="65"/>
  <c r="U72" i="65"/>
  <c r="V72" i="65"/>
  <c r="W72" i="65"/>
  <c r="X72" i="65"/>
  <c r="Y72" i="65"/>
  <c r="Z72" i="65"/>
  <c r="AA72" i="65"/>
  <c r="AA18" i="61" s="1"/>
  <c r="AB72" i="65"/>
  <c r="AC72" i="65"/>
  <c r="AD72" i="65"/>
  <c r="AE72" i="65"/>
  <c r="AF72" i="65"/>
  <c r="AG72" i="65"/>
  <c r="AH72" i="65"/>
  <c r="AI72" i="65"/>
  <c r="AI18" i="61" s="1"/>
  <c r="AJ72" i="65"/>
  <c r="AK72" i="65"/>
  <c r="AL72" i="65"/>
  <c r="AM72" i="65"/>
  <c r="AN72" i="65"/>
  <c r="AO72" i="65"/>
  <c r="AP72" i="65"/>
  <c r="AQ72" i="65"/>
  <c r="AQ18" i="61" s="1"/>
  <c r="G73" i="65"/>
  <c r="H73" i="65"/>
  <c r="I73" i="65"/>
  <c r="J73" i="65"/>
  <c r="K73" i="65"/>
  <c r="L73" i="65"/>
  <c r="M73" i="65"/>
  <c r="N73" i="65"/>
  <c r="O73" i="65"/>
  <c r="P73" i="65"/>
  <c r="Q73" i="65"/>
  <c r="R73" i="65"/>
  <c r="S73" i="65"/>
  <c r="T73" i="65"/>
  <c r="U73" i="65"/>
  <c r="V73" i="65"/>
  <c r="V20" i="61" s="1"/>
  <c r="W73" i="65"/>
  <c r="X73" i="65"/>
  <c r="Y73" i="65"/>
  <c r="Z73" i="65"/>
  <c r="AA73" i="65"/>
  <c r="AB73" i="65"/>
  <c r="AC73" i="65"/>
  <c r="AD73" i="65"/>
  <c r="AD20" i="61" s="1"/>
  <c r="AE73" i="65"/>
  <c r="AF73" i="65"/>
  <c r="AG73" i="65"/>
  <c r="AH73" i="65"/>
  <c r="AI73" i="65"/>
  <c r="AJ73" i="65"/>
  <c r="AK73" i="65"/>
  <c r="AL73" i="65"/>
  <c r="AL20" i="61" s="1"/>
  <c r="AM73" i="65"/>
  <c r="AN73" i="65"/>
  <c r="AO73" i="65"/>
  <c r="AP73" i="65"/>
  <c r="AQ73" i="65"/>
  <c r="G74" i="65"/>
  <c r="H74" i="65"/>
  <c r="I74" i="65"/>
  <c r="I21" i="61" s="1"/>
  <c r="J74" i="65"/>
  <c r="K74" i="65"/>
  <c r="L74" i="65"/>
  <c r="M74" i="65"/>
  <c r="N74" i="65"/>
  <c r="O74" i="65"/>
  <c r="P74" i="65"/>
  <c r="Q74" i="65"/>
  <c r="Q21" i="61" s="1"/>
  <c r="R74" i="65"/>
  <c r="S74" i="65"/>
  <c r="T74" i="65"/>
  <c r="U74" i="65"/>
  <c r="V74" i="65"/>
  <c r="W74" i="65"/>
  <c r="X74" i="65"/>
  <c r="Y74" i="65"/>
  <c r="Y21" i="61" s="1"/>
  <c r="Z74" i="65"/>
  <c r="AA74" i="65"/>
  <c r="AB74" i="65"/>
  <c r="AC74" i="65"/>
  <c r="AD74" i="65"/>
  <c r="AE74" i="65"/>
  <c r="AF74" i="65"/>
  <c r="AG74" i="65"/>
  <c r="AG21" i="61" s="1"/>
  <c r="AH74" i="65"/>
  <c r="AI74" i="65"/>
  <c r="AJ74" i="65"/>
  <c r="AK74" i="65"/>
  <c r="AL74" i="65"/>
  <c r="AM74" i="65"/>
  <c r="AN74" i="65"/>
  <c r="AO74" i="65"/>
  <c r="AO21" i="61" s="1"/>
  <c r="AP74" i="65"/>
  <c r="AQ74" i="65"/>
  <c r="G75" i="65"/>
  <c r="H75" i="65"/>
  <c r="I75" i="65"/>
  <c r="J75" i="65"/>
  <c r="K75" i="65"/>
  <c r="L75" i="65"/>
  <c r="M75" i="65"/>
  <c r="N75" i="65"/>
  <c r="O75" i="65"/>
  <c r="P75" i="65"/>
  <c r="Q75" i="65"/>
  <c r="R75" i="65"/>
  <c r="S75" i="65"/>
  <c r="T75" i="65"/>
  <c r="T24" i="61" s="1"/>
  <c r="U75" i="65"/>
  <c r="V75" i="65"/>
  <c r="W75" i="65"/>
  <c r="X75" i="65"/>
  <c r="Y75" i="65"/>
  <c r="Z75" i="65"/>
  <c r="AA75" i="65"/>
  <c r="AB75" i="65"/>
  <c r="AB24" i="61" s="1"/>
  <c r="AC75" i="65"/>
  <c r="AD75" i="65"/>
  <c r="AE75" i="65"/>
  <c r="AF75" i="65"/>
  <c r="AG75" i="65"/>
  <c r="AH75" i="65"/>
  <c r="AI75" i="65"/>
  <c r="AJ75" i="65"/>
  <c r="AJ24" i="61" s="1"/>
  <c r="AK75" i="65"/>
  <c r="AL75" i="65"/>
  <c r="AM75" i="65"/>
  <c r="AN75" i="65"/>
  <c r="AO75" i="65"/>
  <c r="AP75" i="65"/>
  <c r="AQ75" i="65"/>
  <c r="G76" i="65"/>
  <c r="G25" i="61" s="1"/>
  <c r="H76" i="65"/>
  <c r="I76" i="65"/>
  <c r="J76" i="65"/>
  <c r="K76" i="65"/>
  <c r="L76" i="65"/>
  <c r="M76" i="65"/>
  <c r="N76" i="65"/>
  <c r="O76" i="65"/>
  <c r="O25" i="61" s="1"/>
  <c r="P76" i="65"/>
  <c r="Q76" i="65"/>
  <c r="R76" i="65"/>
  <c r="S76" i="65"/>
  <c r="T76" i="65"/>
  <c r="U76" i="65"/>
  <c r="V76" i="65"/>
  <c r="W76" i="65"/>
  <c r="W25" i="61" s="1"/>
  <c r="X76" i="65"/>
  <c r="Y76" i="65"/>
  <c r="Z76" i="65"/>
  <c r="AA76" i="65"/>
  <c r="AB76" i="65"/>
  <c r="AC76" i="65"/>
  <c r="AD76" i="65"/>
  <c r="AE76" i="65"/>
  <c r="AE25" i="61" s="1"/>
  <c r="AF76" i="65"/>
  <c r="AG76" i="65"/>
  <c r="AH76" i="65"/>
  <c r="AI76" i="65"/>
  <c r="AJ76" i="65"/>
  <c r="AK76" i="65"/>
  <c r="AL76" i="65"/>
  <c r="AM76" i="65"/>
  <c r="AM25" i="61" s="1"/>
  <c r="AN76" i="65"/>
  <c r="AO76" i="65"/>
  <c r="AP76" i="65"/>
  <c r="AQ76" i="65"/>
  <c r="G77" i="65"/>
  <c r="H77" i="65"/>
  <c r="I77" i="65"/>
  <c r="J77" i="65"/>
  <c r="J26" i="61" s="1"/>
  <c r="K77" i="65"/>
  <c r="L77" i="65"/>
  <c r="M77" i="65"/>
  <c r="N77" i="65"/>
  <c r="O77" i="65"/>
  <c r="P77" i="65"/>
  <c r="Q77" i="65"/>
  <c r="R77" i="65"/>
  <c r="S77" i="65"/>
  <c r="T77" i="65"/>
  <c r="U77" i="65"/>
  <c r="V77" i="65"/>
  <c r="W77" i="65"/>
  <c r="X77" i="65"/>
  <c r="Y77" i="65"/>
  <c r="Z77" i="65"/>
  <c r="Z26" i="61" s="1"/>
  <c r="AA77" i="65"/>
  <c r="AB77" i="65"/>
  <c r="AC77" i="65"/>
  <c r="AD77" i="65"/>
  <c r="AE77" i="65"/>
  <c r="AF77" i="65"/>
  <c r="AG77" i="65"/>
  <c r="AH77" i="65"/>
  <c r="AH26" i="61" s="1"/>
  <c r="AI77" i="65"/>
  <c r="AJ77" i="65"/>
  <c r="AK77" i="65"/>
  <c r="AL77" i="65"/>
  <c r="AM77" i="65"/>
  <c r="AN77" i="65"/>
  <c r="AO77" i="65"/>
  <c r="AP77" i="65"/>
  <c r="AP26" i="61" s="1"/>
  <c r="AQ77" i="65"/>
  <c r="G78" i="65"/>
  <c r="H78" i="65"/>
  <c r="I78" i="65"/>
  <c r="J78" i="65"/>
  <c r="K78" i="65"/>
  <c r="L78" i="65"/>
  <c r="M78" i="65"/>
  <c r="M30" i="61" s="1"/>
  <c r="N78" i="65"/>
  <c r="O78" i="65"/>
  <c r="P78" i="65"/>
  <c r="Q78" i="65"/>
  <c r="R78" i="65"/>
  <c r="S78" i="65"/>
  <c r="T78" i="65"/>
  <c r="U78" i="65"/>
  <c r="U30" i="61" s="1"/>
  <c r="V78" i="65"/>
  <c r="W78" i="65"/>
  <c r="X78" i="65"/>
  <c r="Y78" i="65"/>
  <c r="Z78" i="65"/>
  <c r="AA78" i="65"/>
  <c r="AB78" i="65"/>
  <c r="AC78" i="65"/>
  <c r="AC30" i="61" s="1"/>
  <c r="AD78" i="65"/>
  <c r="AE78" i="65"/>
  <c r="AF78" i="65"/>
  <c r="AG78" i="65"/>
  <c r="AH78" i="65"/>
  <c r="AI78" i="65"/>
  <c r="AJ78" i="65"/>
  <c r="AK78" i="65"/>
  <c r="AK30" i="61" s="1"/>
  <c r="AL78" i="65"/>
  <c r="AM78" i="65"/>
  <c r="AN78" i="65"/>
  <c r="AO78" i="65"/>
  <c r="AP78" i="65"/>
  <c r="AQ78" i="65"/>
  <c r="G79" i="65"/>
  <c r="H79" i="65"/>
  <c r="H31" i="61" s="1"/>
  <c r="I79" i="65"/>
  <c r="J79" i="65"/>
  <c r="K79" i="65"/>
  <c r="L79" i="65"/>
  <c r="M79" i="65"/>
  <c r="N79" i="65"/>
  <c r="O79" i="65"/>
  <c r="P79" i="65"/>
  <c r="P31" i="61" s="1"/>
  <c r="Q79" i="65"/>
  <c r="R79" i="65"/>
  <c r="S79" i="65"/>
  <c r="T79" i="65"/>
  <c r="U79" i="65"/>
  <c r="V79" i="65"/>
  <c r="W79" i="65"/>
  <c r="X79" i="65"/>
  <c r="Y79" i="65"/>
  <c r="Z79" i="65"/>
  <c r="AA79" i="65"/>
  <c r="AB79" i="65"/>
  <c r="AC79" i="65"/>
  <c r="AD79" i="65"/>
  <c r="AE79" i="65"/>
  <c r="AF79" i="65"/>
  <c r="AF31" i="61" s="1"/>
  <c r="AG79" i="65"/>
  <c r="AH79" i="65"/>
  <c r="AI79" i="65"/>
  <c r="AJ79" i="65"/>
  <c r="AK79" i="65"/>
  <c r="AL79" i="65"/>
  <c r="AM79" i="65"/>
  <c r="AN79" i="65"/>
  <c r="AN31" i="61" s="1"/>
  <c r="AO79" i="65"/>
  <c r="AP79" i="65"/>
  <c r="AQ79" i="65"/>
  <c r="G80" i="65"/>
  <c r="H80" i="65"/>
  <c r="I80" i="65"/>
  <c r="J80" i="65"/>
  <c r="K80" i="65"/>
  <c r="K32" i="61" s="1"/>
  <c r="L80" i="65"/>
  <c r="M80" i="65"/>
  <c r="N80" i="65"/>
  <c r="O80" i="65"/>
  <c r="P80" i="65"/>
  <c r="Q80" i="65"/>
  <c r="R80" i="65"/>
  <c r="S80" i="65"/>
  <c r="S32" i="61" s="1"/>
  <c r="T80" i="65"/>
  <c r="U80" i="65"/>
  <c r="V80" i="65"/>
  <c r="W80" i="65"/>
  <c r="X80" i="65"/>
  <c r="Y80" i="65"/>
  <c r="Z80" i="65"/>
  <c r="AA80" i="65"/>
  <c r="AA32" i="61" s="1"/>
  <c r="AB80" i="65"/>
  <c r="AC80" i="65"/>
  <c r="AD80" i="65"/>
  <c r="AE80" i="65"/>
  <c r="AF80" i="65"/>
  <c r="AG80" i="65"/>
  <c r="AH80" i="65"/>
  <c r="AI80" i="65"/>
  <c r="AI32" i="61" s="1"/>
  <c r="AJ80" i="65"/>
  <c r="AK80" i="65"/>
  <c r="AL80" i="65"/>
  <c r="AM80" i="65"/>
  <c r="AN80" i="65"/>
  <c r="AO80" i="65"/>
  <c r="AP80" i="65"/>
  <c r="AQ80" i="65"/>
  <c r="AQ32" i="61" s="1"/>
  <c r="G81" i="65"/>
  <c r="H81" i="65"/>
  <c r="I81" i="65"/>
  <c r="J81" i="65"/>
  <c r="K81" i="65"/>
  <c r="L81" i="65"/>
  <c r="M81" i="65"/>
  <c r="N81" i="65"/>
  <c r="N34" i="61" s="1"/>
  <c r="O81" i="65"/>
  <c r="P81" i="65"/>
  <c r="Q81" i="65"/>
  <c r="R81" i="65"/>
  <c r="S81" i="65"/>
  <c r="T81" i="65"/>
  <c r="U81" i="65"/>
  <c r="V81" i="65"/>
  <c r="W81" i="65"/>
  <c r="X81" i="65"/>
  <c r="Y81" i="65"/>
  <c r="Z81" i="65"/>
  <c r="AA81" i="65"/>
  <c r="AB81" i="65"/>
  <c r="AC81" i="65"/>
  <c r="AD81" i="65"/>
  <c r="AD34" i="61" s="1"/>
  <c r="AE81" i="65"/>
  <c r="AF81" i="65"/>
  <c r="AG81" i="65"/>
  <c r="AH81" i="65"/>
  <c r="AI81" i="65"/>
  <c r="AJ81" i="65"/>
  <c r="AK81" i="65"/>
  <c r="AL81" i="65"/>
  <c r="AL34" i="61" s="1"/>
  <c r="AM81" i="65"/>
  <c r="AN81" i="65"/>
  <c r="AO81" i="65"/>
  <c r="AP81" i="65"/>
  <c r="AQ81" i="65"/>
  <c r="G82" i="65"/>
  <c r="H82" i="65"/>
  <c r="I82" i="65"/>
  <c r="I35" i="61" s="1"/>
  <c r="J82" i="65"/>
  <c r="K82" i="65"/>
  <c r="L82" i="65"/>
  <c r="M82" i="65"/>
  <c r="N82" i="65"/>
  <c r="O82" i="65"/>
  <c r="P82" i="65"/>
  <c r="Q82" i="65"/>
  <c r="Q35" i="61" s="1"/>
  <c r="R82" i="65"/>
  <c r="S82" i="65"/>
  <c r="T82" i="65"/>
  <c r="U82" i="65"/>
  <c r="V82" i="65"/>
  <c r="W82" i="65"/>
  <c r="X82" i="65"/>
  <c r="Y82" i="65"/>
  <c r="Y35" i="61" s="1"/>
  <c r="Z82" i="65"/>
  <c r="AA82" i="65"/>
  <c r="AB82" i="65"/>
  <c r="AC82" i="65"/>
  <c r="AD82" i="65"/>
  <c r="AE82" i="65"/>
  <c r="AF82" i="65"/>
  <c r="AG82" i="65"/>
  <c r="AG35" i="61" s="1"/>
  <c r="AH82" i="65"/>
  <c r="AI82" i="65"/>
  <c r="AJ82" i="65"/>
  <c r="AK82" i="65"/>
  <c r="AL82" i="65"/>
  <c r="AM82" i="65"/>
  <c r="AN82" i="65"/>
  <c r="AO82" i="65"/>
  <c r="AO35" i="61" s="1"/>
  <c r="AP82" i="65"/>
  <c r="AQ82" i="65"/>
  <c r="G83" i="65"/>
  <c r="H83" i="65"/>
  <c r="I83" i="65"/>
  <c r="J83" i="65"/>
  <c r="K83" i="65"/>
  <c r="L83" i="65"/>
  <c r="L36" i="61" s="1"/>
  <c r="M83" i="65"/>
  <c r="N83" i="65"/>
  <c r="O83" i="65"/>
  <c r="P83" i="65"/>
  <c r="Q83" i="65"/>
  <c r="R83" i="65"/>
  <c r="S83" i="65"/>
  <c r="T83" i="65"/>
  <c r="T36" i="61" s="1"/>
  <c r="U83" i="65"/>
  <c r="V83" i="65"/>
  <c r="W83" i="65"/>
  <c r="X83" i="65"/>
  <c r="Y83" i="65"/>
  <c r="Z83" i="65"/>
  <c r="AA83" i="65"/>
  <c r="AB83" i="65"/>
  <c r="AC83" i="65"/>
  <c r="AD83" i="65"/>
  <c r="AE83" i="65"/>
  <c r="AF83" i="65"/>
  <c r="AG83" i="65"/>
  <c r="AH83" i="65"/>
  <c r="AI83" i="65"/>
  <c r="AJ83" i="65"/>
  <c r="AJ36" i="61" s="1"/>
  <c r="AK83" i="65"/>
  <c r="AL83" i="65"/>
  <c r="AM83" i="65"/>
  <c r="AN83" i="65"/>
  <c r="AO83" i="65"/>
  <c r="AP83" i="65"/>
  <c r="AQ83" i="65"/>
  <c r="G84" i="65"/>
  <c r="H84" i="65"/>
  <c r="I84" i="65"/>
  <c r="J84" i="65"/>
  <c r="K84" i="65"/>
  <c r="L84" i="65"/>
  <c r="M84" i="65"/>
  <c r="N84" i="65"/>
  <c r="O84" i="65"/>
  <c r="O37" i="61" s="1"/>
  <c r="P84" i="65"/>
  <c r="Q84" i="65"/>
  <c r="R84" i="65"/>
  <c r="S84" i="65"/>
  <c r="T84" i="65"/>
  <c r="U84" i="65"/>
  <c r="V84" i="65"/>
  <c r="W84" i="65"/>
  <c r="W37" i="61" s="1"/>
  <c r="X84" i="65"/>
  <c r="Y84" i="65"/>
  <c r="Z84" i="65"/>
  <c r="AA84" i="65"/>
  <c r="AB84" i="65"/>
  <c r="AC84" i="65"/>
  <c r="AD84" i="65"/>
  <c r="AE84" i="65"/>
  <c r="AE37" i="61" s="1"/>
  <c r="AF84" i="65"/>
  <c r="AG84" i="65"/>
  <c r="AH84" i="65"/>
  <c r="AI84" i="65"/>
  <c r="AJ84" i="65"/>
  <c r="AK84" i="65"/>
  <c r="AL84" i="65"/>
  <c r="AM84" i="65"/>
  <c r="AM37" i="61" s="1"/>
  <c r="AN84" i="65"/>
  <c r="AO84" i="65"/>
  <c r="AP84" i="65"/>
  <c r="AQ84" i="65"/>
  <c r="G85" i="65"/>
  <c r="H85" i="65"/>
  <c r="I85" i="65"/>
  <c r="J85" i="65"/>
  <c r="J38" i="61" s="1"/>
  <c r="K85" i="65"/>
  <c r="L85" i="65"/>
  <c r="M85" i="65"/>
  <c r="N85" i="65"/>
  <c r="O85" i="65"/>
  <c r="P85" i="65"/>
  <c r="Q85" i="65"/>
  <c r="R85" i="65"/>
  <c r="R38" i="61" s="1"/>
  <c r="S85" i="65"/>
  <c r="T85" i="65"/>
  <c r="U85" i="65"/>
  <c r="V85" i="65"/>
  <c r="W85" i="65"/>
  <c r="X85" i="65"/>
  <c r="Y85" i="65"/>
  <c r="Z85" i="65"/>
  <c r="Z38" i="61" s="1"/>
  <c r="AA85" i="65"/>
  <c r="AB85" i="65"/>
  <c r="AC85" i="65"/>
  <c r="AD85" i="65"/>
  <c r="AE85" i="65"/>
  <c r="AF85" i="65"/>
  <c r="AG85" i="65"/>
  <c r="AH85" i="65"/>
  <c r="AH38" i="61" s="1"/>
  <c r="AI85" i="65"/>
  <c r="AJ85" i="65"/>
  <c r="AK85" i="65"/>
  <c r="AL85" i="65"/>
  <c r="AM85" i="65"/>
  <c r="AN85" i="65"/>
  <c r="AO85" i="65"/>
  <c r="AP85" i="65"/>
  <c r="AQ85" i="65"/>
  <c r="G86" i="65"/>
  <c r="H86" i="65"/>
  <c r="I86" i="65"/>
  <c r="J86" i="65"/>
  <c r="K86" i="65"/>
  <c r="L86" i="65"/>
  <c r="M86" i="65"/>
  <c r="M39" i="61" s="1"/>
  <c r="N86" i="65"/>
  <c r="O86" i="65"/>
  <c r="P86" i="65"/>
  <c r="Q86" i="65"/>
  <c r="R86" i="65"/>
  <c r="S86" i="65"/>
  <c r="T86" i="65"/>
  <c r="U86" i="65"/>
  <c r="U39" i="61" s="1"/>
  <c r="V86" i="65"/>
  <c r="W86" i="65"/>
  <c r="X86" i="65"/>
  <c r="Y86" i="65"/>
  <c r="Z86" i="65"/>
  <c r="AA86" i="65"/>
  <c r="AB86" i="65"/>
  <c r="AC86" i="65"/>
  <c r="AC39" i="61" s="1"/>
  <c r="AD86" i="65"/>
  <c r="AE86" i="65"/>
  <c r="AF86" i="65"/>
  <c r="AG86" i="65"/>
  <c r="AH86" i="65"/>
  <c r="AI86" i="65"/>
  <c r="AJ86" i="65"/>
  <c r="AK86" i="65"/>
  <c r="AK39" i="61" s="1"/>
  <c r="AL86" i="65"/>
  <c r="AM86" i="65"/>
  <c r="AN86" i="65"/>
  <c r="AO86" i="65"/>
  <c r="AP86" i="65"/>
  <c r="AQ86" i="65"/>
  <c r="G87" i="65"/>
  <c r="H87" i="65"/>
  <c r="H40" i="61" s="1"/>
  <c r="I87" i="65"/>
  <c r="J87" i="65"/>
  <c r="K87" i="65"/>
  <c r="L87" i="65"/>
  <c r="M87" i="65"/>
  <c r="N87" i="65"/>
  <c r="O87" i="65"/>
  <c r="P87" i="65"/>
  <c r="P40" i="61" s="1"/>
  <c r="Q87" i="65"/>
  <c r="R87" i="65"/>
  <c r="S87" i="65"/>
  <c r="T87" i="65"/>
  <c r="U87" i="65"/>
  <c r="V87" i="65"/>
  <c r="W87" i="65"/>
  <c r="X87" i="65"/>
  <c r="X40" i="61" s="1"/>
  <c r="Y87" i="65"/>
  <c r="Z87" i="65"/>
  <c r="AA87" i="65"/>
  <c r="AB87" i="65"/>
  <c r="AC87" i="65"/>
  <c r="AD87" i="65"/>
  <c r="AE87" i="65"/>
  <c r="AF87" i="65"/>
  <c r="AF40" i="61" s="1"/>
  <c r="AG87" i="65"/>
  <c r="AH87" i="65"/>
  <c r="AI87" i="65"/>
  <c r="AJ87" i="65"/>
  <c r="AK87" i="65"/>
  <c r="AL87" i="65"/>
  <c r="AM87" i="65"/>
  <c r="AN87" i="65"/>
  <c r="AO87" i="65"/>
  <c r="AP87" i="65"/>
  <c r="AQ87" i="65"/>
  <c r="G88" i="65"/>
  <c r="H88" i="65"/>
  <c r="I88" i="65"/>
  <c r="J88" i="65"/>
  <c r="K88" i="65"/>
  <c r="K41" i="61" s="1"/>
  <c r="L88" i="65"/>
  <c r="M88" i="65"/>
  <c r="N88" i="65"/>
  <c r="O88" i="65"/>
  <c r="P88" i="65"/>
  <c r="Q88" i="65"/>
  <c r="R88" i="65"/>
  <c r="S88" i="65"/>
  <c r="S41" i="61" s="1"/>
  <c r="T88" i="65"/>
  <c r="U88" i="65"/>
  <c r="V88" i="65"/>
  <c r="W88" i="65"/>
  <c r="X88" i="65"/>
  <c r="Y88" i="65"/>
  <c r="Z88" i="65"/>
  <c r="AA88" i="65"/>
  <c r="AA41" i="61" s="1"/>
  <c r="AB88" i="65"/>
  <c r="AC88" i="65"/>
  <c r="AD88" i="65"/>
  <c r="AE88" i="65"/>
  <c r="AF88" i="65"/>
  <c r="AG88" i="65"/>
  <c r="AH88" i="65"/>
  <c r="AI88" i="65"/>
  <c r="AI41" i="61" s="1"/>
  <c r="AJ88" i="65"/>
  <c r="AK88" i="65"/>
  <c r="AL88" i="65"/>
  <c r="AM88" i="65"/>
  <c r="AN88" i="65"/>
  <c r="AO88" i="65"/>
  <c r="AP88" i="65"/>
  <c r="AQ88" i="65"/>
  <c r="AQ41" i="61" s="1"/>
  <c r="G89" i="65"/>
  <c r="H89" i="65"/>
  <c r="I89" i="65"/>
  <c r="J89" i="65"/>
  <c r="K89" i="65"/>
  <c r="L89" i="65"/>
  <c r="M89" i="65"/>
  <c r="N89" i="65"/>
  <c r="N42" i="61" s="1"/>
  <c r="O89" i="65"/>
  <c r="P89" i="65"/>
  <c r="Q89" i="65"/>
  <c r="R89" i="65"/>
  <c r="S89" i="65"/>
  <c r="T89" i="65"/>
  <c r="U89" i="65"/>
  <c r="V89" i="65"/>
  <c r="V42" i="61" s="1"/>
  <c r="W89" i="65"/>
  <c r="X89" i="65"/>
  <c r="Y89" i="65"/>
  <c r="Z89" i="65"/>
  <c r="AA89" i="65"/>
  <c r="AB89" i="65"/>
  <c r="AC89" i="65"/>
  <c r="AD89" i="65"/>
  <c r="AD42" i="61" s="1"/>
  <c r="AE89" i="65"/>
  <c r="AF89" i="65"/>
  <c r="AG89" i="65"/>
  <c r="AH89" i="65"/>
  <c r="AI89" i="65"/>
  <c r="AJ89" i="65"/>
  <c r="AK89" i="65"/>
  <c r="AL89" i="65"/>
  <c r="AL42" i="61" s="1"/>
  <c r="AM89" i="65"/>
  <c r="AN89" i="65"/>
  <c r="AO89" i="65"/>
  <c r="AP89" i="65"/>
  <c r="AQ89" i="65"/>
  <c r="G90" i="65"/>
  <c r="H90" i="65"/>
  <c r="I90" i="65"/>
  <c r="J90" i="65"/>
  <c r="K90" i="65"/>
  <c r="L90" i="65"/>
  <c r="M90" i="65"/>
  <c r="N90" i="65"/>
  <c r="O90" i="65"/>
  <c r="P90" i="65"/>
  <c r="Q90" i="65"/>
  <c r="Q43" i="61" s="1"/>
  <c r="R90" i="65"/>
  <c r="S90" i="65"/>
  <c r="T90" i="65"/>
  <c r="U90" i="65"/>
  <c r="V90" i="65"/>
  <c r="W90" i="65"/>
  <c r="X90" i="65"/>
  <c r="Y90" i="65"/>
  <c r="Y43" i="61" s="1"/>
  <c r="Z90" i="65"/>
  <c r="AA90" i="65"/>
  <c r="AB90" i="65"/>
  <c r="AC90" i="65"/>
  <c r="AD90" i="65"/>
  <c r="AE90" i="65"/>
  <c r="AF90" i="65"/>
  <c r="AG90" i="65"/>
  <c r="AG43" i="61" s="1"/>
  <c r="AH90" i="65"/>
  <c r="AI90" i="65"/>
  <c r="AJ90" i="65"/>
  <c r="AK90" i="65"/>
  <c r="AL90" i="65"/>
  <c r="AM90" i="65"/>
  <c r="AN90" i="65"/>
  <c r="AO90" i="65"/>
  <c r="AO43" i="61" s="1"/>
  <c r="AP90" i="65"/>
  <c r="AQ90" i="65"/>
  <c r="G91" i="65"/>
  <c r="H91" i="65"/>
  <c r="I91" i="65"/>
  <c r="J91" i="65"/>
  <c r="K91" i="65"/>
  <c r="L91" i="65"/>
  <c r="L44" i="61" s="1"/>
  <c r="M91" i="65"/>
  <c r="N91" i="65"/>
  <c r="O91" i="65"/>
  <c r="P91" i="65"/>
  <c r="Q91" i="65"/>
  <c r="R91" i="65"/>
  <c r="S91" i="65"/>
  <c r="T91" i="65"/>
  <c r="T44" i="61" s="1"/>
  <c r="U91" i="65"/>
  <c r="V91" i="65"/>
  <c r="W91" i="65"/>
  <c r="X91" i="65"/>
  <c r="Y91" i="65"/>
  <c r="Z91" i="65"/>
  <c r="AA91" i="65"/>
  <c r="AB91" i="65"/>
  <c r="AB44" i="61" s="1"/>
  <c r="AC91" i="65"/>
  <c r="AD91" i="65"/>
  <c r="AE91" i="65"/>
  <c r="AF91" i="65"/>
  <c r="AG91" i="65"/>
  <c r="AH91" i="65"/>
  <c r="AI91" i="65"/>
  <c r="AJ91" i="65"/>
  <c r="AJ44" i="61" s="1"/>
  <c r="AK91" i="65"/>
  <c r="AL91" i="65"/>
  <c r="AM91" i="65"/>
  <c r="AN91" i="65"/>
  <c r="AO91" i="65"/>
  <c r="AP91" i="65"/>
  <c r="AQ91" i="65"/>
  <c r="N3" i="61"/>
  <c r="L5" i="61"/>
  <c r="AM6" i="61"/>
  <c r="H22" i="61"/>
  <c r="AI23" i="61"/>
  <c r="Y28" i="61"/>
  <c r="AE33" i="61"/>
  <c r="X9" i="61"/>
  <c r="V11" i="61"/>
  <c r="AB13" i="61"/>
  <c r="R15" i="61"/>
  <c r="P17" i="61"/>
  <c r="N20" i="61"/>
  <c r="L24" i="61"/>
  <c r="R26" i="61"/>
  <c r="X31" i="61"/>
  <c r="V34" i="61"/>
  <c r="AB36" i="61"/>
  <c r="AP38" i="61"/>
  <c r="AN40" i="61"/>
  <c r="I43" i="61"/>
  <c r="E50" i="65"/>
  <c r="E51" i="65"/>
  <c r="E52" i="65"/>
  <c r="E53" i="65"/>
  <c r="E54" i="65"/>
  <c r="E55" i="65"/>
  <c r="E22" i="61" s="1"/>
  <c r="E56" i="65"/>
  <c r="E23" i="61" s="1"/>
  <c r="E57" i="65"/>
  <c r="E27" i="61" s="1"/>
  <c r="E58" i="65"/>
  <c r="E59" i="65"/>
  <c r="E60" i="65"/>
  <c r="E61" i="65"/>
  <c r="E62" i="65"/>
  <c r="E63" i="65"/>
  <c r="E9" i="61" s="1"/>
  <c r="E64" i="65"/>
  <c r="E10" i="61" s="1"/>
  <c r="E65" i="65"/>
  <c r="E11" i="61" s="1"/>
  <c r="E66" i="65"/>
  <c r="E67" i="65"/>
  <c r="E68" i="65"/>
  <c r="E69" i="65"/>
  <c r="E70" i="65"/>
  <c r="E71" i="65"/>
  <c r="E17" i="61" s="1"/>
  <c r="E72" i="65"/>
  <c r="E73" i="65"/>
  <c r="E20" i="61" s="1"/>
  <c r="E74" i="65"/>
  <c r="E75" i="65"/>
  <c r="E76" i="65"/>
  <c r="E77" i="65"/>
  <c r="E78" i="65"/>
  <c r="E79" i="65"/>
  <c r="E31" i="61" s="1"/>
  <c r="E80" i="65"/>
  <c r="E32" i="61" s="1"/>
  <c r="E81" i="65"/>
  <c r="E82" i="65"/>
  <c r="E83" i="65"/>
  <c r="E84" i="65"/>
  <c r="E85" i="65"/>
  <c r="E86" i="65"/>
  <c r="E87" i="65"/>
  <c r="E40" i="61" s="1"/>
  <c r="E88" i="65"/>
  <c r="E41" i="61" s="1"/>
  <c r="E89" i="65"/>
  <c r="E42" i="61" s="1"/>
  <c r="E90" i="65"/>
  <c r="E91" i="65"/>
  <c r="E34" i="61"/>
  <c r="E49" i="65"/>
  <c r="D31" i="61"/>
  <c r="F97" i="65"/>
  <c r="F98" i="65"/>
  <c r="F99" i="65"/>
  <c r="F100" i="65"/>
  <c r="F101" i="65"/>
  <c r="F102" i="65"/>
  <c r="F103" i="65"/>
  <c r="F104" i="65"/>
  <c r="F27" i="68" s="1"/>
  <c r="F105" i="65"/>
  <c r="F106" i="65"/>
  <c r="F107" i="65"/>
  <c r="F108" i="65"/>
  <c r="F109" i="65"/>
  <c r="F110" i="65"/>
  <c r="F111" i="65"/>
  <c r="F112" i="65"/>
  <c r="F11" i="68" s="1"/>
  <c r="F113" i="65"/>
  <c r="F114" i="65"/>
  <c r="F115" i="65"/>
  <c r="F116" i="65"/>
  <c r="F117" i="65"/>
  <c r="F118" i="65"/>
  <c r="F119" i="65"/>
  <c r="F120" i="65"/>
  <c r="F20" i="68" s="1"/>
  <c r="F121" i="65"/>
  <c r="F122" i="65"/>
  <c r="F123" i="65"/>
  <c r="F124" i="65"/>
  <c r="F125" i="65"/>
  <c r="F126" i="65"/>
  <c r="F127" i="65"/>
  <c r="F128" i="65"/>
  <c r="F129" i="65"/>
  <c r="F130" i="65"/>
  <c r="F131" i="65"/>
  <c r="F132" i="65"/>
  <c r="F133" i="65"/>
  <c r="F134" i="65"/>
  <c r="F135" i="65"/>
  <c r="F136" i="65"/>
  <c r="F42" i="68" s="1"/>
  <c r="F137" i="65"/>
  <c r="F138" i="65"/>
  <c r="F10" i="68"/>
  <c r="F18" i="68"/>
  <c r="F34" i="68"/>
  <c r="F96" i="65"/>
  <c r="F4" i="68"/>
  <c r="E97" i="65"/>
  <c r="E98" i="65"/>
  <c r="E99" i="65"/>
  <c r="E100" i="65"/>
  <c r="E101" i="65"/>
  <c r="E102" i="65"/>
  <c r="E103" i="65"/>
  <c r="E104" i="65"/>
  <c r="E27" i="68" s="1"/>
  <c r="E105" i="65"/>
  <c r="E106" i="65"/>
  <c r="E107" i="65"/>
  <c r="E108" i="65"/>
  <c r="E109" i="65"/>
  <c r="E110" i="65"/>
  <c r="E111" i="65"/>
  <c r="E112" i="65"/>
  <c r="E11" i="68" s="1"/>
  <c r="E113" i="65"/>
  <c r="E114" i="65"/>
  <c r="E115" i="65"/>
  <c r="E116" i="65"/>
  <c r="E117" i="65"/>
  <c r="E118" i="65"/>
  <c r="E119" i="65"/>
  <c r="E120" i="65"/>
  <c r="E20" i="68" s="1"/>
  <c r="E121" i="65"/>
  <c r="E122" i="65"/>
  <c r="E123" i="65"/>
  <c r="E124" i="65"/>
  <c r="E125" i="65"/>
  <c r="E126" i="65"/>
  <c r="E127" i="65"/>
  <c r="E128" i="65"/>
  <c r="E34" i="68" s="1"/>
  <c r="E129" i="65"/>
  <c r="E130" i="65"/>
  <c r="E131" i="65"/>
  <c r="E132" i="65"/>
  <c r="E133" i="65"/>
  <c r="E134" i="65"/>
  <c r="E135" i="65"/>
  <c r="E136" i="65"/>
  <c r="E42" i="68" s="1"/>
  <c r="E137" i="65"/>
  <c r="E138" i="65"/>
  <c r="E96" i="65"/>
  <c r="P3" i="61"/>
  <c r="X3" i="61"/>
  <c r="AF3" i="61"/>
  <c r="AN3" i="61"/>
  <c r="M4" i="61"/>
  <c r="U4" i="61"/>
  <c r="AK4" i="61"/>
  <c r="J5" i="61"/>
  <c r="R5" i="61"/>
  <c r="Z5" i="61"/>
  <c r="AH5" i="61"/>
  <c r="AP5" i="61"/>
  <c r="L7" i="61"/>
  <c r="T7" i="61"/>
  <c r="AB7" i="61"/>
  <c r="AJ7" i="61"/>
  <c r="I19" i="61"/>
  <c r="Q19" i="61"/>
  <c r="AG19" i="61"/>
  <c r="AO19" i="61"/>
  <c r="N22" i="61"/>
  <c r="V22" i="61"/>
  <c r="AD22" i="61"/>
  <c r="AL22" i="61"/>
  <c r="P27" i="61"/>
  <c r="X27" i="61"/>
  <c r="AF27" i="61"/>
  <c r="AN27" i="61"/>
  <c r="M28" i="61"/>
  <c r="U28" i="61"/>
  <c r="AK28" i="61"/>
  <c r="J29" i="61"/>
  <c r="R29" i="61"/>
  <c r="Z29" i="61"/>
  <c r="AH29" i="61"/>
  <c r="AP29" i="61"/>
  <c r="I8" i="61"/>
  <c r="Q8" i="61"/>
  <c r="Y8" i="61"/>
  <c r="AO8" i="61"/>
  <c r="N9" i="61"/>
  <c r="V9" i="61"/>
  <c r="AD9" i="61"/>
  <c r="AL9" i="61"/>
  <c r="P11" i="61"/>
  <c r="X11" i="61"/>
  <c r="AF11" i="61"/>
  <c r="AN11" i="61"/>
  <c r="M12" i="61"/>
  <c r="U12" i="61"/>
  <c r="AK12" i="61"/>
  <c r="J13" i="61"/>
  <c r="R13" i="61"/>
  <c r="Z13" i="61"/>
  <c r="AH13" i="61"/>
  <c r="AP13" i="61"/>
  <c r="L15" i="61"/>
  <c r="T15" i="61"/>
  <c r="AB15" i="61"/>
  <c r="AJ15" i="61"/>
  <c r="I16" i="61"/>
  <c r="Q16" i="61"/>
  <c r="Y16" i="61"/>
  <c r="AG16" i="61"/>
  <c r="N17" i="61"/>
  <c r="V17" i="61"/>
  <c r="AD17" i="61"/>
  <c r="AL17" i="61"/>
  <c r="P20" i="61"/>
  <c r="X20" i="61"/>
  <c r="AF20" i="61"/>
  <c r="AN20" i="61"/>
  <c r="M21" i="61"/>
  <c r="U21" i="61"/>
  <c r="AC21" i="61"/>
  <c r="J24" i="61"/>
  <c r="R24" i="61"/>
  <c r="Z24" i="61"/>
  <c r="AH24" i="61"/>
  <c r="AP24" i="61"/>
  <c r="L26" i="61"/>
  <c r="T26" i="61"/>
  <c r="AB26" i="61"/>
  <c r="AJ26" i="61"/>
  <c r="I30" i="61"/>
  <c r="Q30" i="61"/>
  <c r="Y30" i="61"/>
  <c r="AG30" i="61"/>
  <c r="AO30" i="61"/>
  <c r="V31" i="61"/>
  <c r="AD31" i="61"/>
  <c r="AL31" i="61"/>
  <c r="X34" i="61"/>
  <c r="AF34" i="61"/>
  <c r="AN34" i="61"/>
  <c r="M35" i="61"/>
  <c r="U35" i="61"/>
  <c r="AC35" i="61"/>
  <c r="AK35" i="61"/>
  <c r="R36" i="61"/>
  <c r="Z36" i="61"/>
  <c r="AH36" i="61"/>
  <c r="AP36" i="61"/>
  <c r="T38" i="61"/>
  <c r="AB38" i="61"/>
  <c r="AJ38" i="61"/>
  <c r="I39" i="61"/>
  <c r="Q39" i="61"/>
  <c r="Y39" i="61"/>
  <c r="AG39" i="61"/>
  <c r="AO39" i="61"/>
  <c r="V40" i="61"/>
  <c r="AD40" i="61"/>
  <c r="AL40" i="61"/>
  <c r="X42" i="61"/>
  <c r="AF42" i="61"/>
  <c r="AN42" i="61"/>
  <c r="M43" i="61"/>
  <c r="U43" i="61"/>
  <c r="AC43" i="61"/>
  <c r="AK43" i="61"/>
  <c r="J44" i="61"/>
  <c r="Z44" i="61"/>
  <c r="AH44" i="61"/>
  <c r="AP44" i="61"/>
  <c r="AC4" i="61"/>
  <c r="Y19" i="61"/>
  <c r="AC28" i="61"/>
  <c r="AG8" i="61"/>
  <c r="AC12" i="61"/>
  <c r="AO16" i="61"/>
  <c r="AK21" i="61"/>
  <c r="N31" i="61"/>
  <c r="P34" i="61"/>
  <c r="J36" i="61"/>
  <c r="L38" i="61"/>
  <c r="N40" i="61"/>
  <c r="P42" i="61"/>
  <c r="R44" i="61"/>
  <c r="G96" i="65"/>
  <c r="H96" i="65"/>
  <c r="I96" i="65"/>
  <c r="J96" i="65"/>
  <c r="K96" i="65"/>
  <c r="L96" i="65"/>
  <c r="M96" i="65"/>
  <c r="N96" i="65"/>
  <c r="O96" i="65"/>
  <c r="P96" i="65"/>
  <c r="Q96" i="65"/>
  <c r="R96" i="65"/>
  <c r="S96" i="65"/>
  <c r="T96" i="65"/>
  <c r="U96" i="65"/>
  <c r="V96" i="65"/>
  <c r="V3" i="68" s="1"/>
  <c r="W96" i="65"/>
  <c r="X96" i="65"/>
  <c r="Y96" i="65"/>
  <c r="Z96" i="65"/>
  <c r="AA96" i="65"/>
  <c r="AB96" i="65"/>
  <c r="AC96" i="65"/>
  <c r="AD96" i="65"/>
  <c r="AD3" i="68" s="1"/>
  <c r="AE96" i="65"/>
  <c r="AF96" i="65"/>
  <c r="AG96" i="65"/>
  <c r="AH96" i="65"/>
  <c r="AI96" i="65"/>
  <c r="AJ96" i="65"/>
  <c r="AK96" i="65"/>
  <c r="AL96" i="65"/>
  <c r="AL3" i="68" s="1"/>
  <c r="AM96" i="65"/>
  <c r="AN96" i="65"/>
  <c r="AO96" i="65"/>
  <c r="AP96" i="65"/>
  <c r="AQ96" i="65"/>
  <c r="G97" i="65"/>
  <c r="H97" i="65"/>
  <c r="I97" i="65"/>
  <c r="I4" i="68" s="1"/>
  <c r="J97" i="65"/>
  <c r="K97" i="65"/>
  <c r="L97" i="65"/>
  <c r="M97" i="65"/>
  <c r="N97" i="65"/>
  <c r="O97" i="65"/>
  <c r="P97" i="65"/>
  <c r="Q97" i="65"/>
  <c r="Q4" i="68" s="1"/>
  <c r="R97" i="65"/>
  <c r="S97" i="65"/>
  <c r="T97" i="65"/>
  <c r="U97" i="65"/>
  <c r="V97" i="65"/>
  <c r="W97" i="65"/>
  <c r="X97" i="65"/>
  <c r="Y97" i="65"/>
  <c r="Y4" i="68" s="1"/>
  <c r="Z97" i="65"/>
  <c r="AA97" i="65"/>
  <c r="AB97" i="65"/>
  <c r="AC97" i="65"/>
  <c r="AD97" i="65"/>
  <c r="AE97" i="65"/>
  <c r="AF97" i="65"/>
  <c r="AG97" i="65"/>
  <c r="AG4" i="68" s="1"/>
  <c r="AH97" i="65"/>
  <c r="AI97" i="65"/>
  <c r="AJ97" i="65"/>
  <c r="AK97" i="65"/>
  <c r="AL97" i="65"/>
  <c r="AM97" i="65"/>
  <c r="AN97" i="65"/>
  <c r="AO97" i="65"/>
  <c r="AO4" i="68" s="1"/>
  <c r="AP97" i="65"/>
  <c r="AQ97" i="65"/>
  <c r="G98" i="65"/>
  <c r="H98" i="65"/>
  <c r="I98" i="65"/>
  <c r="J98" i="65"/>
  <c r="K98" i="65"/>
  <c r="L98" i="65"/>
  <c r="L5" i="68" s="1"/>
  <c r="M98" i="65"/>
  <c r="N98" i="65"/>
  <c r="O98" i="65"/>
  <c r="P98" i="65"/>
  <c r="Q98" i="65"/>
  <c r="R98" i="65"/>
  <c r="S98" i="65"/>
  <c r="T98" i="65"/>
  <c r="T5" i="68" s="1"/>
  <c r="U98" i="65"/>
  <c r="V98" i="65"/>
  <c r="W98" i="65"/>
  <c r="X98" i="65"/>
  <c r="Y98" i="65"/>
  <c r="Z98" i="65"/>
  <c r="AA98" i="65"/>
  <c r="AB98" i="65"/>
  <c r="AB5" i="68" s="1"/>
  <c r="AC98" i="65"/>
  <c r="AD98" i="65"/>
  <c r="AE98" i="65"/>
  <c r="AF98" i="65"/>
  <c r="AG98" i="65"/>
  <c r="AH98" i="65"/>
  <c r="AI98" i="65"/>
  <c r="AJ98" i="65"/>
  <c r="AJ5" i="68" s="1"/>
  <c r="AK98" i="65"/>
  <c r="AL98" i="65"/>
  <c r="AM98" i="65"/>
  <c r="AN98" i="65"/>
  <c r="AO98" i="65"/>
  <c r="AP98" i="65"/>
  <c r="AQ98" i="65"/>
  <c r="G99" i="65"/>
  <c r="H99" i="65"/>
  <c r="I99" i="65"/>
  <c r="J99" i="65"/>
  <c r="K99" i="65"/>
  <c r="L99" i="65"/>
  <c r="M99" i="65"/>
  <c r="N99" i="65"/>
  <c r="O99" i="65"/>
  <c r="O6" i="68" s="1"/>
  <c r="P99" i="65"/>
  <c r="Q99" i="65"/>
  <c r="R99" i="65"/>
  <c r="S99" i="65"/>
  <c r="T99" i="65"/>
  <c r="U99" i="65"/>
  <c r="V99" i="65"/>
  <c r="W99" i="65"/>
  <c r="W6" i="68" s="1"/>
  <c r="X99" i="65"/>
  <c r="Y99" i="65"/>
  <c r="Z99" i="65"/>
  <c r="AA99" i="65"/>
  <c r="AB99" i="65"/>
  <c r="AC99" i="65"/>
  <c r="AD99" i="65"/>
  <c r="AE99" i="65"/>
  <c r="AE6" i="68" s="1"/>
  <c r="AF99" i="65"/>
  <c r="AG99" i="65"/>
  <c r="AH99" i="65"/>
  <c r="AI99" i="65"/>
  <c r="AJ99" i="65"/>
  <c r="AK99" i="65"/>
  <c r="AL99" i="65"/>
  <c r="AM99" i="65"/>
  <c r="AM6" i="68" s="1"/>
  <c r="AN99" i="65"/>
  <c r="AO99" i="65"/>
  <c r="AP99" i="65"/>
  <c r="AQ99" i="65"/>
  <c r="G100" i="65"/>
  <c r="H100" i="65"/>
  <c r="I100" i="65"/>
  <c r="J100" i="65"/>
  <c r="J7" i="68" s="1"/>
  <c r="K100" i="65"/>
  <c r="L100" i="65"/>
  <c r="M100" i="65"/>
  <c r="N100" i="65"/>
  <c r="O100" i="65"/>
  <c r="P100" i="65"/>
  <c r="Q100" i="65"/>
  <c r="R100" i="65"/>
  <c r="R7" i="68" s="1"/>
  <c r="S100" i="65"/>
  <c r="T100" i="65"/>
  <c r="U100" i="65"/>
  <c r="V100" i="65"/>
  <c r="W100" i="65"/>
  <c r="X100" i="65"/>
  <c r="Y100" i="65"/>
  <c r="Z100" i="65"/>
  <c r="Z7" i="68" s="1"/>
  <c r="AA100" i="65"/>
  <c r="AB100" i="65"/>
  <c r="AC100" i="65"/>
  <c r="AD100" i="65"/>
  <c r="AE100" i="65"/>
  <c r="AF100" i="65"/>
  <c r="AG100" i="65"/>
  <c r="AH100" i="65"/>
  <c r="AI100" i="65"/>
  <c r="AJ100" i="65"/>
  <c r="AK100" i="65"/>
  <c r="AL100" i="65"/>
  <c r="AM100" i="65"/>
  <c r="AN100" i="65"/>
  <c r="AO100" i="65"/>
  <c r="AP100" i="65"/>
  <c r="AP7" i="68" s="1"/>
  <c r="AQ100" i="65"/>
  <c r="G101" i="65"/>
  <c r="H101" i="65"/>
  <c r="I101" i="65"/>
  <c r="J101" i="65"/>
  <c r="K101" i="65"/>
  <c r="L101" i="65"/>
  <c r="M101" i="65"/>
  <c r="M19" i="68" s="1"/>
  <c r="N101" i="65"/>
  <c r="O101" i="65"/>
  <c r="P101" i="65"/>
  <c r="Q101" i="65"/>
  <c r="R101" i="65"/>
  <c r="S101" i="65"/>
  <c r="T101" i="65"/>
  <c r="U101" i="65"/>
  <c r="U19" i="68" s="1"/>
  <c r="V101" i="65"/>
  <c r="W101" i="65"/>
  <c r="X101" i="65"/>
  <c r="Y101" i="65"/>
  <c r="Z101" i="65"/>
  <c r="AA101" i="65"/>
  <c r="AB101" i="65"/>
  <c r="AC101" i="65"/>
  <c r="AC19" i="68" s="1"/>
  <c r="AD101" i="65"/>
  <c r="AE101" i="65"/>
  <c r="AF101" i="65"/>
  <c r="AG101" i="65"/>
  <c r="AH101" i="65"/>
  <c r="AI101" i="65"/>
  <c r="AJ101" i="65"/>
  <c r="AK101" i="65"/>
  <c r="AK19" i="68" s="1"/>
  <c r="AL101" i="65"/>
  <c r="AM101" i="65"/>
  <c r="AN101" i="65"/>
  <c r="AO101" i="65"/>
  <c r="AP101" i="65"/>
  <c r="AQ101" i="65"/>
  <c r="G102" i="65"/>
  <c r="H102" i="65"/>
  <c r="H22" i="68" s="1"/>
  <c r="I102" i="65"/>
  <c r="J102" i="65"/>
  <c r="K102" i="65"/>
  <c r="L102" i="65"/>
  <c r="M102" i="65"/>
  <c r="N102" i="65"/>
  <c r="O102" i="65"/>
  <c r="P102" i="65"/>
  <c r="P22" i="68" s="1"/>
  <c r="Q102" i="65"/>
  <c r="R102" i="65"/>
  <c r="S102" i="65"/>
  <c r="T102" i="65"/>
  <c r="U102" i="65"/>
  <c r="V102" i="65"/>
  <c r="W102" i="65"/>
  <c r="X102" i="65"/>
  <c r="Y102" i="65"/>
  <c r="Z102" i="65"/>
  <c r="AA102" i="65"/>
  <c r="AB102" i="65"/>
  <c r="AC102" i="65"/>
  <c r="AD102" i="65"/>
  <c r="AE102" i="65"/>
  <c r="AF102" i="65"/>
  <c r="AF22" i="68" s="1"/>
  <c r="AG102" i="65"/>
  <c r="AH102" i="65"/>
  <c r="AI102" i="65"/>
  <c r="AJ102" i="65"/>
  <c r="AK102" i="65"/>
  <c r="AL102" i="65"/>
  <c r="AM102" i="65"/>
  <c r="AN102" i="65"/>
  <c r="AN22" i="68" s="1"/>
  <c r="AO102" i="65"/>
  <c r="AP102" i="65"/>
  <c r="AQ102" i="65"/>
  <c r="G103" i="65"/>
  <c r="H103" i="65"/>
  <c r="I103" i="65"/>
  <c r="J103" i="65"/>
  <c r="K103" i="65"/>
  <c r="K23" i="68" s="1"/>
  <c r="L103" i="65"/>
  <c r="M103" i="65"/>
  <c r="N103" i="65"/>
  <c r="O103" i="65"/>
  <c r="P103" i="65"/>
  <c r="Q103" i="65"/>
  <c r="R103" i="65"/>
  <c r="S103" i="65"/>
  <c r="S23" i="68" s="1"/>
  <c r="T103" i="65"/>
  <c r="U103" i="65"/>
  <c r="V103" i="65"/>
  <c r="W103" i="65"/>
  <c r="X103" i="65"/>
  <c r="Y103" i="65"/>
  <c r="Z103" i="65"/>
  <c r="AA103" i="65"/>
  <c r="AA23" i="68" s="1"/>
  <c r="AB103" i="65"/>
  <c r="AC103" i="65"/>
  <c r="AD103" i="65"/>
  <c r="AE103" i="65"/>
  <c r="AF103" i="65"/>
  <c r="AG103" i="65"/>
  <c r="AH103" i="65"/>
  <c r="AI103" i="65"/>
  <c r="AI23" i="68" s="1"/>
  <c r="AJ103" i="65"/>
  <c r="AK103" i="65"/>
  <c r="AL103" i="65"/>
  <c r="AM103" i="65"/>
  <c r="AN103" i="65"/>
  <c r="AO103" i="65"/>
  <c r="AP103" i="65"/>
  <c r="AQ103" i="65"/>
  <c r="AQ23" i="68" s="1"/>
  <c r="G104" i="65"/>
  <c r="H104" i="65"/>
  <c r="I104" i="65"/>
  <c r="J104" i="65"/>
  <c r="K104" i="65"/>
  <c r="L104" i="65"/>
  <c r="M104" i="65"/>
  <c r="N104" i="65"/>
  <c r="O104" i="65"/>
  <c r="P104" i="65"/>
  <c r="Q104" i="65"/>
  <c r="R104" i="65"/>
  <c r="S104" i="65"/>
  <c r="T104" i="65"/>
  <c r="U104" i="65"/>
  <c r="V104" i="65"/>
  <c r="V27" i="68" s="1"/>
  <c r="W104" i="65"/>
  <c r="X104" i="65"/>
  <c r="Y104" i="65"/>
  <c r="Z104" i="65"/>
  <c r="AA104" i="65"/>
  <c r="AB104" i="65"/>
  <c r="AC104" i="65"/>
  <c r="AD104" i="65"/>
  <c r="AD27" i="68" s="1"/>
  <c r="AE104" i="65"/>
  <c r="AF104" i="65"/>
  <c r="AG104" i="65"/>
  <c r="AH104" i="65"/>
  <c r="AI104" i="65"/>
  <c r="AJ104" i="65"/>
  <c r="AK104" i="65"/>
  <c r="AL104" i="65"/>
  <c r="AL27" i="68" s="1"/>
  <c r="AM104" i="65"/>
  <c r="AN104" i="65"/>
  <c r="AO104" i="65"/>
  <c r="AP104" i="65"/>
  <c r="AQ104" i="65"/>
  <c r="G105" i="65"/>
  <c r="H105" i="65"/>
  <c r="I105" i="65"/>
  <c r="I28" i="68" s="1"/>
  <c r="J105" i="65"/>
  <c r="K105" i="65"/>
  <c r="L105" i="65"/>
  <c r="M105" i="65"/>
  <c r="N105" i="65"/>
  <c r="O105" i="65"/>
  <c r="P105" i="65"/>
  <c r="Q105" i="65"/>
  <c r="Q28" i="68" s="1"/>
  <c r="R105" i="65"/>
  <c r="S105" i="65"/>
  <c r="T105" i="65"/>
  <c r="U105" i="65"/>
  <c r="V105" i="65"/>
  <c r="W105" i="65"/>
  <c r="X105" i="65"/>
  <c r="Y105" i="65"/>
  <c r="Y28" i="68" s="1"/>
  <c r="Z105" i="65"/>
  <c r="AA105" i="65"/>
  <c r="AB105" i="65"/>
  <c r="AC105" i="65"/>
  <c r="AD105" i="65"/>
  <c r="AE105" i="65"/>
  <c r="AF105" i="65"/>
  <c r="AG105" i="65"/>
  <c r="AG28" i="68" s="1"/>
  <c r="AH105" i="65"/>
  <c r="AI105" i="65"/>
  <c r="AJ105" i="65"/>
  <c r="AK105" i="65"/>
  <c r="AL105" i="65"/>
  <c r="AM105" i="65"/>
  <c r="AN105" i="65"/>
  <c r="AO105" i="65"/>
  <c r="AP105" i="65"/>
  <c r="AQ105" i="65"/>
  <c r="G106" i="65"/>
  <c r="H106" i="65"/>
  <c r="I106" i="65"/>
  <c r="J106" i="65"/>
  <c r="K106" i="65"/>
  <c r="L106" i="65"/>
  <c r="L29" i="68" s="1"/>
  <c r="M106" i="65"/>
  <c r="N106" i="65"/>
  <c r="O106" i="65"/>
  <c r="P106" i="65"/>
  <c r="Q106" i="65"/>
  <c r="R106" i="65"/>
  <c r="S106" i="65"/>
  <c r="T106" i="65"/>
  <c r="T29" i="68" s="1"/>
  <c r="U106" i="65"/>
  <c r="V106" i="65"/>
  <c r="W106" i="65"/>
  <c r="X106" i="65"/>
  <c r="Y106" i="65"/>
  <c r="Z106" i="65"/>
  <c r="AA106" i="65"/>
  <c r="AB106" i="65"/>
  <c r="AB29" i="68" s="1"/>
  <c r="AC106" i="65"/>
  <c r="AD106" i="65"/>
  <c r="AE106" i="65"/>
  <c r="AF106" i="65"/>
  <c r="AG106" i="65"/>
  <c r="AH106" i="65"/>
  <c r="AI106" i="65"/>
  <c r="AJ106" i="65"/>
  <c r="AJ29" i="68" s="1"/>
  <c r="AK106" i="65"/>
  <c r="AL106" i="65"/>
  <c r="AM106" i="65"/>
  <c r="AN106" i="65"/>
  <c r="AO106" i="65"/>
  <c r="AP106" i="65"/>
  <c r="AQ106" i="65"/>
  <c r="G107" i="65"/>
  <c r="G33" i="68" s="1"/>
  <c r="H107" i="65"/>
  <c r="I107" i="65"/>
  <c r="J107" i="65"/>
  <c r="K107" i="65"/>
  <c r="L107" i="65"/>
  <c r="M107" i="65"/>
  <c r="N107" i="65"/>
  <c r="O107" i="65"/>
  <c r="O33" i="68" s="1"/>
  <c r="P107" i="65"/>
  <c r="Q107" i="65"/>
  <c r="R107" i="65"/>
  <c r="S107" i="65"/>
  <c r="T107" i="65"/>
  <c r="U107" i="65"/>
  <c r="V107" i="65"/>
  <c r="W107" i="65"/>
  <c r="W33" i="68" s="1"/>
  <c r="X107" i="65"/>
  <c r="Y107" i="65"/>
  <c r="Z107" i="65"/>
  <c r="AA107" i="65"/>
  <c r="AB107" i="65"/>
  <c r="AC107" i="65"/>
  <c r="AD107" i="65"/>
  <c r="AE107" i="65"/>
  <c r="AF107" i="65"/>
  <c r="AG107" i="65"/>
  <c r="AH107" i="65"/>
  <c r="AI107" i="65"/>
  <c r="AJ107" i="65"/>
  <c r="AK107" i="65"/>
  <c r="AL107" i="65"/>
  <c r="AM107" i="65"/>
  <c r="AM33" i="68" s="1"/>
  <c r="AN107" i="65"/>
  <c r="AO107" i="65"/>
  <c r="AP107" i="65"/>
  <c r="AQ107" i="65"/>
  <c r="G108" i="65"/>
  <c r="H108" i="65"/>
  <c r="I108" i="65"/>
  <c r="J108" i="65"/>
  <c r="K108" i="65"/>
  <c r="L108" i="65"/>
  <c r="M108" i="65"/>
  <c r="N108" i="65"/>
  <c r="O108" i="65"/>
  <c r="P108" i="65"/>
  <c r="Q108" i="65"/>
  <c r="R108" i="65"/>
  <c r="S108" i="65"/>
  <c r="T108" i="65"/>
  <c r="U108" i="65"/>
  <c r="V108" i="65"/>
  <c r="W108" i="65"/>
  <c r="X108" i="65"/>
  <c r="Y108" i="65"/>
  <c r="Z108" i="65"/>
  <c r="AA108" i="65"/>
  <c r="AB108" i="65"/>
  <c r="AC108" i="65"/>
  <c r="AD108" i="65"/>
  <c r="AE108" i="65"/>
  <c r="AF108" i="65"/>
  <c r="AG108" i="65"/>
  <c r="AH108" i="65"/>
  <c r="AI108" i="65"/>
  <c r="AJ108" i="65"/>
  <c r="AK108" i="65"/>
  <c r="AL108" i="65"/>
  <c r="AM108" i="65"/>
  <c r="AN108" i="65"/>
  <c r="AO108" i="65"/>
  <c r="AP108" i="65"/>
  <c r="AQ108" i="65"/>
  <c r="G109" i="65"/>
  <c r="H109" i="65"/>
  <c r="I109" i="65"/>
  <c r="J109" i="65"/>
  <c r="K109" i="65"/>
  <c r="L109" i="65"/>
  <c r="M109" i="65"/>
  <c r="M8" i="68" s="1"/>
  <c r="N109" i="65"/>
  <c r="O109" i="65"/>
  <c r="P109" i="65"/>
  <c r="Q109" i="65"/>
  <c r="R109" i="65"/>
  <c r="S109" i="65"/>
  <c r="T109" i="65"/>
  <c r="U109" i="65"/>
  <c r="U8" i="68" s="1"/>
  <c r="V109" i="65"/>
  <c r="W109" i="65"/>
  <c r="X109" i="65"/>
  <c r="Y109" i="65"/>
  <c r="Z109" i="65"/>
  <c r="AA109" i="65"/>
  <c r="AB109" i="65"/>
  <c r="AC109" i="65"/>
  <c r="AC8" i="68" s="1"/>
  <c r="AD109" i="65"/>
  <c r="AE109" i="65"/>
  <c r="AF109" i="65"/>
  <c r="AG109" i="65"/>
  <c r="AH109" i="65"/>
  <c r="AI109" i="65"/>
  <c r="AJ109" i="65"/>
  <c r="AK109" i="65"/>
  <c r="AK8" i="68" s="1"/>
  <c r="AL109" i="65"/>
  <c r="AM109" i="65"/>
  <c r="AN109" i="65"/>
  <c r="AO109" i="65"/>
  <c r="AP109" i="65"/>
  <c r="AQ109" i="65"/>
  <c r="G110" i="65"/>
  <c r="H110" i="65"/>
  <c r="H9" i="68" s="1"/>
  <c r="I110" i="65"/>
  <c r="J110" i="65"/>
  <c r="K110" i="65"/>
  <c r="L110" i="65"/>
  <c r="M110" i="65"/>
  <c r="N110" i="65"/>
  <c r="O110" i="65"/>
  <c r="P110" i="65"/>
  <c r="P9" i="68" s="1"/>
  <c r="Q110" i="65"/>
  <c r="R110" i="65"/>
  <c r="S110" i="65"/>
  <c r="T110" i="65"/>
  <c r="U110" i="65"/>
  <c r="V110" i="65"/>
  <c r="W110" i="65"/>
  <c r="X110" i="65"/>
  <c r="X9" i="68" s="1"/>
  <c r="Y110" i="65"/>
  <c r="Z110" i="65"/>
  <c r="AA110" i="65"/>
  <c r="AB110" i="65"/>
  <c r="AC110" i="65"/>
  <c r="AD110" i="65"/>
  <c r="AE110" i="65"/>
  <c r="AF110" i="65"/>
  <c r="AF9" i="68" s="1"/>
  <c r="AG110" i="65"/>
  <c r="AH110" i="65"/>
  <c r="AI110" i="65"/>
  <c r="AJ110" i="65"/>
  <c r="AK110" i="65"/>
  <c r="AL110" i="65"/>
  <c r="AM110" i="65"/>
  <c r="AN110" i="65"/>
  <c r="AN9" i="68" s="1"/>
  <c r="AO110" i="65"/>
  <c r="AP110" i="65"/>
  <c r="AQ110" i="65"/>
  <c r="G111" i="65"/>
  <c r="H111" i="65"/>
  <c r="I111" i="65"/>
  <c r="J111" i="65"/>
  <c r="K111" i="65"/>
  <c r="K10" i="68" s="1"/>
  <c r="L111" i="65"/>
  <c r="M111" i="65"/>
  <c r="N111" i="65"/>
  <c r="O111" i="65"/>
  <c r="P111" i="65"/>
  <c r="Q111" i="65"/>
  <c r="R111" i="65"/>
  <c r="S111" i="65"/>
  <c r="S10" i="68" s="1"/>
  <c r="T111" i="65"/>
  <c r="U111" i="65"/>
  <c r="V111" i="65"/>
  <c r="W111" i="65"/>
  <c r="X111" i="65"/>
  <c r="Y111" i="65"/>
  <c r="Z111" i="65"/>
  <c r="AA111" i="65"/>
  <c r="AA10" i="68" s="1"/>
  <c r="AB111" i="65"/>
  <c r="AC111" i="65"/>
  <c r="AD111" i="65"/>
  <c r="AE111" i="65"/>
  <c r="AF111" i="65"/>
  <c r="AG111" i="65"/>
  <c r="AH111" i="65"/>
  <c r="AI111" i="65"/>
  <c r="AI10" i="68" s="1"/>
  <c r="AJ111" i="65"/>
  <c r="AK111" i="65"/>
  <c r="AL111" i="65"/>
  <c r="AM111" i="65"/>
  <c r="AN111" i="65"/>
  <c r="AO111" i="65"/>
  <c r="AP111" i="65"/>
  <c r="AQ111" i="65"/>
  <c r="AQ10" i="68" s="1"/>
  <c r="G112" i="65"/>
  <c r="H112" i="65"/>
  <c r="I112" i="65"/>
  <c r="J112" i="65"/>
  <c r="K112" i="65"/>
  <c r="L112" i="65"/>
  <c r="M112" i="65"/>
  <c r="N112" i="65"/>
  <c r="N11" i="68" s="1"/>
  <c r="O112" i="65"/>
  <c r="P112" i="65"/>
  <c r="Q112" i="65"/>
  <c r="R112" i="65"/>
  <c r="S112" i="65"/>
  <c r="T112" i="65"/>
  <c r="U112" i="65"/>
  <c r="V112" i="65"/>
  <c r="V11" i="68" s="1"/>
  <c r="W112" i="65"/>
  <c r="X112" i="65"/>
  <c r="Y112" i="65"/>
  <c r="Z112" i="65"/>
  <c r="AA112" i="65"/>
  <c r="AB112" i="65"/>
  <c r="AC112" i="65"/>
  <c r="AD112" i="65"/>
  <c r="AD11" i="68" s="1"/>
  <c r="AE112" i="65"/>
  <c r="AF112" i="65"/>
  <c r="AG112" i="65"/>
  <c r="AH112" i="65"/>
  <c r="AI112" i="65"/>
  <c r="AJ112" i="65"/>
  <c r="AK112" i="65"/>
  <c r="AL112" i="65"/>
  <c r="AL11" i="68" s="1"/>
  <c r="AM112" i="65"/>
  <c r="AN112" i="65"/>
  <c r="AO112" i="65"/>
  <c r="AP112" i="65"/>
  <c r="AQ112" i="65"/>
  <c r="G113" i="65"/>
  <c r="H113" i="65"/>
  <c r="I113" i="65"/>
  <c r="I12" i="68" s="1"/>
  <c r="J113" i="65"/>
  <c r="K113" i="65"/>
  <c r="L113" i="65"/>
  <c r="M113" i="65"/>
  <c r="N113" i="65"/>
  <c r="O113" i="65"/>
  <c r="P113" i="65"/>
  <c r="Q113" i="65"/>
  <c r="Q12" i="68" s="1"/>
  <c r="R113" i="65"/>
  <c r="S113" i="65"/>
  <c r="T113" i="65"/>
  <c r="U113" i="65"/>
  <c r="V113" i="65"/>
  <c r="W113" i="65"/>
  <c r="X113" i="65"/>
  <c r="Y113" i="65"/>
  <c r="Z113" i="65"/>
  <c r="AA113" i="65"/>
  <c r="AB113" i="65"/>
  <c r="AC113" i="65"/>
  <c r="AD113" i="65"/>
  <c r="AE113" i="65"/>
  <c r="AF113" i="65"/>
  <c r="AG113" i="65"/>
  <c r="AG12" i="68" s="1"/>
  <c r="AH113" i="65"/>
  <c r="AI113" i="65"/>
  <c r="AJ113" i="65"/>
  <c r="AK113" i="65"/>
  <c r="AL113" i="65"/>
  <c r="AM113" i="65"/>
  <c r="AN113" i="65"/>
  <c r="AO113" i="65"/>
  <c r="AO12" i="68" s="1"/>
  <c r="AP113" i="65"/>
  <c r="AQ113" i="65"/>
  <c r="G114" i="65"/>
  <c r="H114" i="65"/>
  <c r="I114" i="65"/>
  <c r="J114" i="65"/>
  <c r="K114" i="65"/>
  <c r="L114" i="65"/>
  <c r="L13" i="68" s="1"/>
  <c r="M114" i="65"/>
  <c r="N114" i="65"/>
  <c r="O114" i="65"/>
  <c r="P114" i="65"/>
  <c r="Q114" i="65"/>
  <c r="R114" i="65"/>
  <c r="S114" i="65"/>
  <c r="T114" i="65"/>
  <c r="T13" i="68" s="1"/>
  <c r="U114" i="65"/>
  <c r="V114" i="65"/>
  <c r="W114" i="65"/>
  <c r="X114" i="65"/>
  <c r="Y114" i="65"/>
  <c r="Z114" i="65"/>
  <c r="AA114" i="65"/>
  <c r="AB114" i="65"/>
  <c r="AB13" i="68" s="1"/>
  <c r="AC114" i="65"/>
  <c r="AD114" i="65"/>
  <c r="AE114" i="65"/>
  <c r="AF114" i="65"/>
  <c r="AG114" i="65"/>
  <c r="AH114" i="65"/>
  <c r="AI114" i="65"/>
  <c r="AJ114" i="65"/>
  <c r="AJ13" i="68" s="1"/>
  <c r="AK114" i="65"/>
  <c r="AL114" i="65"/>
  <c r="AM114" i="65"/>
  <c r="AN114" i="65"/>
  <c r="AO114" i="65"/>
  <c r="AP114" i="65"/>
  <c r="AQ114" i="65"/>
  <c r="G115" i="65"/>
  <c r="G14" i="68" s="1"/>
  <c r="H115" i="65"/>
  <c r="I115" i="65"/>
  <c r="J115" i="65"/>
  <c r="K115" i="65"/>
  <c r="L115" i="65"/>
  <c r="M115" i="65"/>
  <c r="N115" i="65"/>
  <c r="O115" i="65"/>
  <c r="P115" i="65"/>
  <c r="Q115" i="65"/>
  <c r="R115" i="65"/>
  <c r="S115" i="65"/>
  <c r="T115" i="65"/>
  <c r="U115" i="65"/>
  <c r="V115" i="65"/>
  <c r="W115" i="65"/>
  <c r="W14" i="68" s="1"/>
  <c r="X115" i="65"/>
  <c r="Y115" i="65"/>
  <c r="Z115" i="65"/>
  <c r="AA115" i="65"/>
  <c r="AB115" i="65"/>
  <c r="AC115" i="65"/>
  <c r="AD115" i="65"/>
  <c r="AE115" i="65"/>
  <c r="AE14" i="68" s="1"/>
  <c r="AF115" i="65"/>
  <c r="AG115" i="65"/>
  <c r="AH115" i="65"/>
  <c r="AI115" i="65"/>
  <c r="AJ115" i="65"/>
  <c r="AK115" i="65"/>
  <c r="AL115" i="65"/>
  <c r="AM115" i="65"/>
  <c r="AM14" i="68" s="1"/>
  <c r="AN115" i="65"/>
  <c r="AO115" i="65"/>
  <c r="AP115" i="65"/>
  <c r="AQ115" i="65"/>
  <c r="G116" i="65"/>
  <c r="H116" i="65"/>
  <c r="I116" i="65"/>
  <c r="J116" i="65"/>
  <c r="J15" i="68" s="1"/>
  <c r="K116" i="65"/>
  <c r="L116" i="65"/>
  <c r="M116" i="65"/>
  <c r="N116" i="65"/>
  <c r="O116" i="65"/>
  <c r="P116" i="65"/>
  <c r="Q116" i="65"/>
  <c r="R116" i="65"/>
  <c r="R15" i="68" s="1"/>
  <c r="S116" i="65"/>
  <c r="T116" i="65"/>
  <c r="U116" i="65"/>
  <c r="V116" i="65"/>
  <c r="W116" i="65"/>
  <c r="X116" i="65"/>
  <c r="Y116" i="65"/>
  <c r="Z116" i="65"/>
  <c r="Z15" i="68" s="1"/>
  <c r="AA116" i="65"/>
  <c r="AB116" i="65"/>
  <c r="AC116" i="65"/>
  <c r="AD116" i="65"/>
  <c r="AE116" i="65"/>
  <c r="AF116" i="65"/>
  <c r="AG116" i="65"/>
  <c r="AH116" i="65"/>
  <c r="AH15" i="68" s="1"/>
  <c r="AI116" i="65"/>
  <c r="AJ116" i="65"/>
  <c r="AK116" i="65"/>
  <c r="AL116" i="65"/>
  <c r="AM116" i="65"/>
  <c r="AN116" i="65"/>
  <c r="AO116" i="65"/>
  <c r="AP116" i="65"/>
  <c r="AP15" i="68" s="1"/>
  <c r="AQ116" i="65"/>
  <c r="G117" i="65"/>
  <c r="H117" i="65"/>
  <c r="I117" i="65"/>
  <c r="J117" i="65"/>
  <c r="K117" i="65"/>
  <c r="L117" i="65"/>
  <c r="M117" i="65"/>
  <c r="M16" i="68" s="1"/>
  <c r="N117" i="65"/>
  <c r="O117" i="65"/>
  <c r="P117" i="65"/>
  <c r="Q117" i="65"/>
  <c r="R117" i="65"/>
  <c r="S117" i="65"/>
  <c r="T117" i="65"/>
  <c r="U117" i="65"/>
  <c r="U16" i="68" s="1"/>
  <c r="V117" i="65"/>
  <c r="W117" i="65"/>
  <c r="X117" i="65"/>
  <c r="Y117" i="65"/>
  <c r="Z117" i="65"/>
  <c r="AA117" i="65"/>
  <c r="AB117" i="65"/>
  <c r="AC117" i="65"/>
  <c r="AC16" i="68" s="1"/>
  <c r="AD117" i="65"/>
  <c r="AE117" i="65"/>
  <c r="AF117" i="65"/>
  <c r="AG117" i="65"/>
  <c r="AH117" i="65"/>
  <c r="AI117" i="65"/>
  <c r="AJ117" i="65"/>
  <c r="AK117" i="65"/>
  <c r="AK16" i="68" s="1"/>
  <c r="AL117" i="65"/>
  <c r="AM117" i="65"/>
  <c r="AN117" i="65"/>
  <c r="AO117" i="65"/>
  <c r="AP117" i="65"/>
  <c r="AQ117" i="65"/>
  <c r="G118" i="65"/>
  <c r="H118" i="65"/>
  <c r="I118" i="65"/>
  <c r="J118" i="65"/>
  <c r="K118" i="65"/>
  <c r="L118" i="65"/>
  <c r="M118" i="65"/>
  <c r="N118" i="65"/>
  <c r="O118" i="65"/>
  <c r="P118" i="65"/>
  <c r="P17" i="68" s="1"/>
  <c r="Q118" i="65"/>
  <c r="R118" i="65"/>
  <c r="S118" i="65"/>
  <c r="T118" i="65"/>
  <c r="U118" i="65"/>
  <c r="V118" i="65"/>
  <c r="W118" i="65"/>
  <c r="X118" i="65"/>
  <c r="X17" i="68" s="1"/>
  <c r="Y118" i="65"/>
  <c r="Z118" i="65"/>
  <c r="AA118" i="65"/>
  <c r="AB118" i="65"/>
  <c r="AC118" i="65"/>
  <c r="AD118" i="65"/>
  <c r="AE118" i="65"/>
  <c r="AF118" i="65"/>
  <c r="AF17" i="68" s="1"/>
  <c r="AG118" i="65"/>
  <c r="AH118" i="65"/>
  <c r="AI118" i="65"/>
  <c r="AJ118" i="65"/>
  <c r="AK118" i="65"/>
  <c r="AL118" i="65"/>
  <c r="AM118" i="65"/>
  <c r="AN118" i="65"/>
  <c r="AN17" i="68" s="1"/>
  <c r="AO118" i="65"/>
  <c r="AP118" i="65"/>
  <c r="AQ118" i="65"/>
  <c r="G119" i="65"/>
  <c r="H119" i="65"/>
  <c r="I119" i="65"/>
  <c r="J119" i="65"/>
  <c r="K119" i="65"/>
  <c r="K18" i="68" s="1"/>
  <c r="L119" i="65"/>
  <c r="M119" i="65"/>
  <c r="N119" i="65"/>
  <c r="O119" i="65"/>
  <c r="P119" i="65"/>
  <c r="Q119" i="65"/>
  <c r="R119" i="65"/>
  <c r="S119" i="65"/>
  <c r="S18" i="68" s="1"/>
  <c r="T119" i="65"/>
  <c r="U119" i="65"/>
  <c r="V119" i="65"/>
  <c r="W119" i="65"/>
  <c r="X119" i="65"/>
  <c r="Y119" i="65"/>
  <c r="Z119" i="65"/>
  <c r="AA119" i="65"/>
  <c r="AA18" i="68" s="1"/>
  <c r="AB119" i="65"/>
  <c r="AC119" i="65"/>
  <c r="AD119" i="65"/>
  <c r="AE119" i="65"/>
  <c r="AF119" i="65"/>
  <c r="AG119" i="65"/>
  <c r="AH119" i="65"/>
  <c r="AI119" i="65"/>
  <c r="AJ119" i="65"/>
  <c r="AK119" i="65"/>
  <c r="AL119" i="65"/>
  <c r="AM119" i="65"/>
  <c r="AN119" i="65"/>
  <c r="AO119" i="65"/>
  <c r="AP119" i="65"/>
  <c r="AQ119" i="65"/>
  <c r="AQ18" i="68" s="1"/>
  <c r="G120" i="65"/>
  <c r="H120" i="65"/>
  <c r="I120" i="65"/>
  <c r="J120" i="65"/>
  <c r="K120" i="65"/>
  <c r="L120" i="65"/>
  <c r="M120" i="65"/>
  <c r="N120" i="65"/>
  <c r="N20" i="68" s="1"/>
  <c r="O120" i="65"/>
  <c r="P120" i="65"/>
  <c r="Q120" i="65"/>
  <c r="R120" i="65"/>
  <c r="S120" i="65"/>
  <c r="T120" i="65"/>
  <c r="U120" i="65"/>
  <c r="V120" i="65"/>
  <c r="V20" i="68" s="1"/>
  <c r="W120" i="65"/>
  <c r="X120" i="65"/>
  <c r="Y120" i="65"/>
  <c r="Z120" i="65"/>
  <c r="AA120" i="65"/>
  <c r="AB120" i="65"/>
  <c r="AC120" i="65"/>
  <c r="AD120" i="65"/>
  <c r="AD20" i="68" s="1"/>
  <c r="AE120" i="65"/>
  <c r="AF120" i="65"/>
  <c r="AG120" i="65"/>
  <c r="AH120" i="65"/>
  <c r="AI120" i="65"/>
  <c r="AJ120" i="65"/>
  <c r="AK120" i="65"/>
  <c r="AL120" i="65"/>
  <c r="AL20" i="68" s="1"/>
  <c r="AM120" i="65"/>
  <c r="AN120" i="65"/>
  <c r="AO120" i="65"/>
  <c r="AP120" i="65"/>
  <c r="AQ120" i="65"/>
  <c r="G121" i="65"/>
  <c r="H121" i="65"/>
  <c r="I121" i="65"/>
  <c r="I21" i="68" s="1"/>
  <c r="J121" i="65"/>
  <c r="K121" i="65"/>
  <c r="L121" i="65"/>
  <c r="M121" i="65"/>
  <c r="N121" i="65"/>
  <c r="O121" i="65"/>
  <c r="P121" i="65"/>
  <c r="Q121" i="65"/>
  <c r="Q21" i="68" s="1"/>
  <c r="R121" i="65"/>
  <c r="S121" i="65"/>
  <c r="T121" i="65"/>
  <c r="U121" i="65"/>
  <c r="V121" i="65"/>
  <c r="W121" i="65"/>
  <c r="X121" i="65"/>
  <c r="Y121" i="65"/>
  <c r="Z121" i="65"/>
  <c r="AA121" i="65"/>
  <c r="AB121" i="65"/>
  <c r="AC121" i="65"/>
  <c r="AD121" i="65"/>
  <c r="AE121" i="65"/>
  <c r="AF121" i="65"/>
  <c r="AG121" i="65"/>
  <c r="AG21" i="68" s="1"/>
  <c r="AH121" i="65"/>
  <c r="AI121" i="65"/>
  <c r="AJ121" i="65"/>
  <c r="AK121" i="65"/>
  <c r="AL121" i="65"/>
  <c r="AM121" i="65"/>
  <c r="AN121" i="65"/>
  <c r="AO121" i="65"/>
  <c r="AO21" i="68" s="1"/>
  <c r="AP121" i="65"/>
  <c r="AQ121" i="65"/>
  <c r="G122" i="65"/>
  <c r="H122" i="65"/>
  <c r="I122" i="65"/>
  <c r="J122" i="65"/>
  <c r="K122" i="65"/>
  <c r="L122" i="65"/>
  <c r="L24" i="68" s="1"/>
  <c r="M122" i="65"/>
  <c r="N122" i="65"/>
  <c r="O122" i="65"/>
  <c r="P122" i="65"/>
  <c r="Q122" i="65"/>
  <c r="R122" i="65"/>
  <c r="S122" i="65"/>
  <c r="T122" i="65"/>
  <c r="T24" i="68" s="1"/>
  <c r="U122" i="65"/>
  <c r="V122" i="65"/>
  <c r="W122" i="65"/>
  <c r="X122" i="65"/>
  <c r="Y122" i="65"/>
  <c r="Z122" i="65"/>
  <c r="AA122" i="65"/>
  <c r="AB122" i="65"/>
  <c r="AB24" i="68" s="1"/>
  <c r="AC122" i="65"/>
  <c r="AD122" i="65"/>
  <c r="AE122" i="65"/>
  <c r="AF122" i="65"/>
  <c r="AG122" i="65"/>
  <c r="AH122" i="65"/>
  <c r="AI122" i="65"/>
  <c r="AJ122" i="65"/>
  <c r="AJ24" i="68" s="1"/>
  <c r="AK122" i="65"/>
  <c r="AL122" i="65"/>
  <c r="AM122" i="65"/>
  <c r="AN122" i="65"/>
  <c r="AO122" i="65"/>
  <c r="AP122" i="65"/>
  <c r="AQ122" i="65"/>
  <c r="G123" i="65"/>
  <c r="G25" i="68" s="1"/>
  <c r="H123" i="65"/>
  <c r="I123" i="65"/>
  <c r="J123" i="65"/>
  <c r="K123" i="65"/>
  <c r="L123" i="65"/>
  <c r="M123" i="65"/>
  <c r="N123" i="65"/>
  <c r="O123" i="65"/>
  <c r="P123" i="65"/>
  <c r="Q123" i="65"/>
  <c r="R123" i="65"/>
  <c r="S123" i="65"/>
  <c r="T123" i="65"/>
  <c r="U123" i="65"/>
  <c r="V123" i="65"/>
  <c r="W123" i="65"/>
  <c r="W25" i="68" s="1"/>
  <c r="X123" i="65"/>
  <c r="Y123" i="65"/>
  <c r="Z123" i="65"/>
  <c r="AA123" i="65"/>
  <c r="AB123" i="65"/>
  <c r="AC123" i="65"/>
  <c r="AD123" i="65"/>
  <c r="AE123" i="65"/>
  <c r="AE25" i="68" s="1"/>
  <c r="AF123" i="65"/>
  <c r="AG123" i="65"/>
  <c r="AH123" i="65"/>
  <c r="AI123" i="65"/>
  <c r="AJ123" i="65"/>
  <c r="AK123" i="65"/>
  <c r="AL123" i="65"/>
  <c r="AM123" i="65"/>
  <c r="AM25" i="68" s="1"/>
  <c r="AN123" i="65"/>
  <c r="AO123" i="65"/>
  <c r="AP123" i="65"/>
  <c r="AQ123" i="65"/>
  <c r="G124" i="65"/>
  <c r="H124" i="65"/>
  <c r="I124" i="65"/>
  <c r="J124" i="65"/>
  <c r="J26" i="68" s="1"/>
  <c r="K124" i="65"/>
  <c r="L124" i="65"/>
  <c r="M124" i="65"/>
  <c r="N124" i="65"/>
  <c r="O124" i="65"/>
  <c r="P124" i="65"/>
  <c r="Q124" i="65"/>
  <c r="R124" i="65"/>
  <c r="R26" i="68" s="1"/>
  <c r="S124" i="65"/>
  <c r="T124" i="65"/>
  <c r="U124" i="65"/>
  <c r="V124" i="65"/>
  <c r="W124" i="65"/>
  <c r="X124" i="65"/>
  <c r="Y124" i="65"/>
  <c r="Z124" i="65"/>
  <c r="Z26" i="68" s="1"/>
  <c r="AA124" i="65"/>
  <c r="AB124" i="65"/>
  <c r="AC124" i="65"/>
  <c r="AD124" i="65"/>
  <c r="AE124" i="65"/>
  <c r="AF124" i="65"/>
  <c r="AG124" i="65"/>
  <c r="AH124" i="65"/>
  <c r="AH26" i="68" s="1"/>
  <c r="AI124" i="65"/>
  <c r="AJ124" i="65"/>
  <c r="AK124" i="65"/>
  <c r="AL124" i="65"/>
  <c r="AM124" i="65"/>
  <c r="AN124" i="65"/>
  <c r="AO124" i="65"/>
  <c r="AP124" i="65"/>
  <c r="AQ124" i="65"/>
  <c r="G125" i="65"/>
  <c r="H125" i="65"/>
  <c r="I125" i="65"/>
  <c r="J125" i="65"/>
  <c r="K125" i="65"/>
  <c r="L125" i="65"/>
  <c r="M125" i="65"/>
  <c r="M30" i="68" s="1"/>
  <c r="N125" i="65"/>
  <c r="O125" i="65"/>
  <c r="P125" i="65"/>
  <c r="Q125" i="65"/>
  <c r="R125" i="65"/>
  <c r="S125" i="65"/>
  <c r="T125" i="65"/>
  <c r="U125" i="65"/>
  <c r="U30" i="68" s="1"/>
  <c r="V125" i="65"/>
  <c r="W125" i="65"/>
  <c r="X125" i="65"/>
  <c r="Y125" i="65"/>
  <c r="Z125" i="65"/>
  <c r="AA125" i="65"/>
  <c r="AB125" i="65"/>
  <c r="AC125" i="65"/>
  <c r="AC30" i="68" s="1"/>
  <c r="AD125" i="65"/>
  <c r="AE125" i="65"/>
  <c r="AF125" i="65"/>
  <c r="AG125" i="65"/>
  <c r="AH125" i="65"/>
  <c r="AI125" i="65"/>
  <c r="AJ125" i="65"/>
  <c r="AK125" i="65"/>
  <c r="AK30" i="68" s="1"/>
  <c r="AL125" i="65"/>
  <c r="AM125" i="65"/>
  <c r="AN125" i="65"/>
  <c r="AO125" i="65"/>
  <c r="AP125" i="65"/>
  <c r="AQ125" i="65"/>
  <c r="G126" i="65"/>
  <c r="H126" i="65"/>
  <c r="H31" i="68" s="1"/>
  <c r="I126" i="65"/>
  <c r="J126" i="65"/>
  <c r="K126" i="65"/>
  <c r="L126" i="65"/>
  <c r="M126" i="65"/>
  <c r="N126" i="65"/>
  <c r="O126" i="65"/>
  <c r="P126" i="65"/>
  <c r="P31" i="68" s="1"/>
  <c r="Q126" i="65"/>
  <c r="R126" i="65"/>
  <c r="S126" i="65"/>
  <c r="T126" i="65"/>
  <c r="U126" i="65"/>
  <c r="V126" i="65"/>
  <c r="W126" i="65"/>
  <c r="X126" i="65"/>
  <c r="X31" i="68" s="1"/>
  <c r="Y126" i="65"/>
  <c r="Z126" i="65"/>
  <c r="AA126" i="65"/>
  <c r="AB126" i="65"/>
  <c r="AC126" i="65"/>
  <c r="AD126" i="65"/>
  <c r="AE126" i="65"/>
  <c r="AF126" i="65"/>
  <c r="AG126" i="65"/>
  <c r="AH126" i="65"/>
  <c r="AI126" i="65"/>
  <c r="AJ126" i="65"/>
  <c r="AK126" i="65"/>
  <c r="AL126" i="65"/>
  <c r="AM126" i="65"/>
  <c r="AN126" i="65"/>
  <c r="AN31" i="68" s="1"/>
  <c r="AO126" i="65"/>
  <c r="AP126" i="65"/>
  <c r="AQ126" i="65"/>
  <c r="G127" i="65"/>
  <c r="H127" i="65"/>
  <c r="I127" i="65"/>
  <c r="J127" i="65"/>
  <c r="K127" i="65"/>
  <c r="K32" i="68" s="1"/>
  <c r="L127" i="65"/>
  <c r="M127" i="65"/>
  <c r="N127" i="65"/>
  <c r="O127" i="65"/>
  <c r="P127" i="65"/>
  <c r="Q127" i="65"/>
  <c r="R127" i="65"/>
  <c r="S127" i="65"/>
  <c r="S32" i="68" s="1"/>
  <c r="T127" i="65"/>
  <c r="U127" i="65"/>
  <c r="V127" i="65"/>
  <c r="W127" i="65"/>
  <c r="X127" i="65"/>
  <c r="Y127" i="65"/>
  <c r="Z127" i="65"/>
  <c r="AA127" i="65"/>
  <c r="AA32" i="68" s="1"/>
  <c r="AB127" i="65"/>
  <c r="AC127" i="65"/>
  <c r="AD127" i="65"/>
  <c r="AE127" i="65"/>
  <c r="AF127" i="65"/>
  <c r="AG127" i="65"/>
  <c r="AH127" i="65"/>
  <c r="AI127" i="65"/>
  <c r="AI32" i="68" s="1"/>
  <c r="AJ127" i="65"/>
  <c r="AK127" i="65"/>
  <c r="AL127" i="65"/>
  <c r="AM127" i="65"/>
  <c r="AN127" i="65"/>
  <c r="AO127" i="65"/>
  <c r="AP127" i="65"/>
  <c r="AQ127" i="65"/>
  <c r="AQ32" i="68" s="1"/>
  <c r="G128" i="65"/>
  <c r="H128" i="65"/>
  <c r="I128" i="65"/>
  <c r="J128" i="65"/>
  <c r="K128" i="65"/>
  <c r="L128" i="65"/>
  <c r="M128" i="65"/>
  <c r="N128" i="65"/>
  <c r="N34" i="68" s="1"/>
  <c r="O128" i="65"/>
  <c r="P128" i="65"/>
  <c r="Q128" i="65"/>
  <c r="R128" i="65"/>
  <c r="S128" i="65"/>
  <c r="T128" i="65"/>
  <c r="U128" i="65"/>
  <c r="V128" i="65"/>
  <c r="V34" i="68" s="1"/>
  <c r="W128" i="65"/>
  <c r="X128" i="65"/>
  <c r="Y128" i="65"/>
  <c r="Z128" i="65"/>
  <c r="AA128" i="65"/>
  <c r="AB128" i="65"/>
  <c r="AC128" i="65"/>
  <c r="AD128" i="65"/>
  <c r="AD34" i="68" s="1"/>
  <c r="AE128" i="65"/>
  <c r="AF128" i="65"/>
  <c r="AG128" i="65"/>
  <c r="AH128" i="65"/>
  <c r="AI128" i="65"/>
  <c r="AJ128" i="65"/>
  <c r="AK128" i="65"/>
  <c r="AL128" i="65"/>
  <c r="AL34" i="68" s="1"/>
  <c r="AM128" i="65"/>
  <c r="AN128" i="65"/>
  <c r="AO128" i="65"/>
  <c r="AP128" i="65"/>
  <c r="AQ128" i="65"/>
  <c r="G129" i="65"/>
  <c r="H129" i="65"/>
  <c r="I129" i="65"/>
  <c r="I35" i="68" s="1"/>
  <c r="J129" i="65"/>
  <c r="K129" i="65"/>
  <c r="L129" i="65"/>
  <c r="M129" i="65"/>
  <c r="N129" i="65"/>
  <c r="O129" i="65"/>
  <c r="P129" i="65"/>
  <c r="Q129" i="65"/>
  <c r="Q35" i="68" s="1"/>
  <c r="R129" i="65"/>
  <c r="S129" i="65"/>
  <c r="T129" i="65"/>
  <c r="U129" i="65"/>
  <c r="V129" i="65"/>
  <c r="W129" i="65"/>
  <c r="X129" i="65"/>
  <c r="Y129" i="65"/>
  <c r="Z129" i="65"/>
  <c r="AA129" i="65"/>
  <c r="AB129" i="65"/>
  <c r="AC129" i="65"/>
  <c r="AD129" i="65"/>
  <c r="AE129" i="65"/>
  <c r="AF129" i="65"/>
  <c r="AG129" i="65"/>
  <c r="AG35" i="68" s="1"/>
  <c r="AH129" i="65"/>
  <c r="AI129" i="65"/>
  <c r="AJ129" i="65"/>
  <c r="AK129" i="65"/>
  <c r="AL129" i="65"/>
  <c r="AM129" i="65"/>
  <c r="AN129" i="65"/>
  <c r="AO129" i="65"/>
  <c r="AO35" i="68" s="1"/>
  <c r="AP129" i="65"/>
  <c r="AQ129" i="65"/>
  <c r="G130" i="65"/>
  <c r="H130" i="65"/>
  <c r="I130" i="65"/>
  <c r="J130" i="65"/>
  <c r="K130" i="65"/>
  <c r="L130" i="65"/>
  <c r="L36" i="68" s="1"/>
  <c r="M130" i="65"/>
  <c r="N130" i="65"/>
  <c r="O130" i="65"/>
  <c r="P130" i="65"/>
  <c r="Q130" i="65"/>
  <c r="R130" i="65"/>
  <c r="S130" i="65"/>
  <c r="T130" i="65"/>
  <c r="T36" i="68" s="1"/>
  <c r="U130" i="65"/>
  <c r="V130" i="65"/>
  <c r="W130" i="65"/>
  <c r="X130" i="65"/>
  <c r="Y130" i="65"/>
  <c r="Z130" i="65"/>
  <c r="AA130" i="65"/>
  <c r="AB130" i="65"/>
  <c r="AB36" i="68" s="1"/>
  <c r="AC130" i="65"/>
  <c r="AD130" i="65"/>
  <c r="AE130" i="65"/>
  <c r="AF130" i="65"/>
  <c r="AG130" i="65"/>
  <c r="AH130" i="65"/>
  <c r="AI130" i="65"/>
  <c r="AJ130" i="65"/>
  <c r="AJ36" i="68" s="1"/>
  <c r="AK130" i="65"/>
  <c r="AL130" i="65"/>
  <c r="AM130" i="65"/>
  <c r="AN130" i="65"/>
  <c r="AO130" i="65"/>
  <c r="AP130" i="65"/>
  <c r="AQ130" i="65"/>
  <c r="G131" i="65"/>
  <c r="G37" i="68" s="1"/>
  <c r="H131" i="65"/>
  <c r="I131" i="65"/>
  <c r="J131" i="65"/>
  <c r="K131" i="65"/>
  <c r="L131" i="65"/>
  <c r="M131" i="65"/>
  <c r="N131" i="65"/>
  <c r="O131" i="65"/>
  <c r="P131" i="65"/>
  <c r="Q131" i="65"/>
  <c r="R131" i="65"/>
  <c r="S131" i="65"/>
  <c r="T131" i="65"/>
  <c r="U131" i="65"/>
  <c r="V131" i="65"/>
  <c r="W131" i="65"/>
  <c r="W37" i="68" s="1"/>
  <c r="X131" i="65"/>
  <c r="Y131" i="65"/>
  <c r="Z131" i="65"/>
  <c r="AA131" i="65"/>
  <c r="AB131" i="65"/>
  <c r="AC131" i="65"/>
  <c r="AD131" i="65"/>
  <c r="AE131" i="65"/>
  <c r="AE37" i="68" s="1"/>
  <c r="AF131" i="65"/>
  <c r="AG131" i="65"/>
  <c r="AH131" i="65"/>
  <c r="AI131" i="65"/>
  <c r="AJ131" i="65"/>
  <c r="AK131" i="65"/>
  <c r="AL131" i="65"/>
  <c r="AM131" i="65"/>
  <c r="AM37" i="68" s="1"/>
  <c r="AN131" i="65"/>
  <c r="AO131" i="65"/>
  <c r="AP131" i="65"/>
  <c r="AQ131" i="65"/>
  <c r="G132" i="65"/>
  <c r="H132" i="65"/>
  <c r="I132" i="65"/>
  <c r="J132" i="65"/>
  <c r="J38" i="68" s="1"/>
  <c r="K132" i="65"/>
  <c r="L132" i="65"/>
  <c r="M132" i="65"/>
  <c r="N132" i="65"/>
  <c r="O132" i="65"/>
  <c r="P132" i="65"/>
  <c r="Q132" i="65"/>
  <c r="R132" i="65"/>
  <c r="R38" i="68" s="1"/>
  <c r="S132" i="65"/>
  <c r="T132" i="65"/>
  <c r="U132" i="65"/>
  <c r="V132" i="65"/>
  <c r="W132" i="65"/>
  <c r="X132" i="65"/>
  <c r="Y132" i="65"/>
  <c r="Z132" i="65"/>
  <c r="Z38" i="68" s="1"/>
  <c r="AA132" i="65"/>
  <c r="AB132" i="65"/>
  <c r="AC132" i="65"/>
  <c r="AD132" i="65"/>
  <c r="AE132" i="65"/>
  <c r="AF132" i="65"/>
  <c r="AG132" i="65"/>
  <c r="AH132" i="65"/>
  <c r="AH38" i="68" s="1"/>
  <c r="AI132" i="65"/>
  <c r="AJ132" i="65"/>
  <c r="AK132" i="65"/>
  <c r="AL132" i="65"/>
  <c r="AM132" i="65"/>
  <c r="AN132" i="65"/>
  <c r="AO132" i="65"/>
  <c r="AP132" i="65"/>
  <c r="AQ132" i="65"/>
  <c r="G133" i="65"/>
  <c r="H133" i="65"/>
  <c r="I133" i="65"/>
  <c r="J133" i="65"/>
  <c r="K133" i="65"/>
  <c r="L133" i="65"/>
  <c r="M133" i="65"/>
  <c r="M39" i="68" s="1"/>
  <c r="N133" i="65"/>
  <c r="O133" i="65"/>
  <c r="P133" i="65"/>
  <c r="Q133" i="65"/>
  <c r="R133" i="65"/>
  <c r="S133" i="65"/>
  <c r="T133" i="65"/>
  <c r="U133" i="65"/>
  <c r="U39" i="68" s="1"/>
  <c r="V133" i="65"/>
  <c r="W133" i="65"/>
  <c r="X133" i="65"/>
  <c r="Y133" i="65"/>
  <c r="Z133" i="65"/>
  <c r="AA133" i="65"/>
  <c r="AB133" i="65"/>
  <c r="AC133" i="65"/>
  <c r="AC39" i="68" s="1"/>
  <c r="AD133" i="65"/>
  <c r="AE133" i="65"/>
  <c r="AF133" i="65"/>
  <c r="AG133" i="65"/>
  <c r="AH133" i="65"/>
  <c r="AI133" i="65"/>
  <c r="AJ133" i="65"/>
  <c r="AK133" i="65"/>
  <c r="AK39" i="68" s="1"/>
  <c r="AL133" i="65"/>
  <c r="AM133" i="65"/>
  <c r="AN133" i="65"/>
  <c r="AO133" i="65"/>
  <c r="AP133" i="65"/>
  <c r="AQ133" i="65"/>
  <c r="G134" i="65"/>
  <c r="H134" i="65"/>
  <c r="H40" i="68" s="1"/>
  <c r="I134" i="65"/>
  <c r="J134" i="65"/>
  <c r="K134" i="65"/>
  <c r="L134" i="65"/>
  <c r="M134" i="65"/>
  <c r="N134" i="65"/>
  <c r="O134" i="65"/>
  <c r="P134" i="65"/>
  <c r="P40" i="68" s="1"/>
  <c r="Q134" i="65"/>
  <c r="R134" i="65"/>
  <c r="S134" i="65"/>
  <c r="T134" i="65"/>
  <c r="U134" i="65"/>
  <c r="V134" i="65"/>
  <c r="W134" i="65"/>
  <c r="X134" i="65"/>
  <c r="X40" i="68" s="1"/>
  <c r="Y134" i="65"/>
  <c r="Z134" i="65"/>
  <c r="AA134" i="65"/>
  <c r="AB134" i="65"/>
  <c r="AC134" i="65"/>
  <c r="AD134" i="65"/>
  <c r="AE134" i="65"/>
  <c r="AF134" i="65"/>
  <c r="AG134" i="65"/>
  <c r="AH134" i="65"/>
  <c r="AI134" i="65"/>
  <c r="AJ134" i="65"/>
  <c r="AK134" i="65"/>
  <c r="AL134" i="65"/>
  <c r="AM134" i="65"/>
  <c r="AN134" i="65"/>
  <c r="AN40" i="68" s="1"/>
  <c r="AO134" i="65"/>
  <c r="AP134" i="65"/>
  <c r="AQ134" i="65"/>
  <c r="G135" i="65"/>
  <c r="H135" i="65"/>
  <c r="I135" i="65"/>
  <c r="J135" i="65"/>
  <c r="K135" i="65"/>
  <c r="K41" i="68" s="1"/>
  <c r="L135" i="65"/>
  <c r="M135" i="65"/>
  <c r="N135" i="65"/>
  <c r="O135" i="65"/>
  <c r="P135" i="65"/>
  <c r="Q135" i="65"/>
  <c r="R135" i="65"/>
  <c r="S135" i="65"/>
  <c r="S41" i="68" s="1"/>
  <c r="T135" i="65"/>
  <c r="U135" i="65"/>
  <c r="V135" i="65"/>
  <c r="W135" i="65"/>
  <c r="X135" i="65"/>
  <c r="Y135" i="65"/>
  <c r="Z135" i="65"/>
  <c r="AA135" i="65"/>
  <c r="AA41" i="68" s="1"/>
  <c r="AB135" i="65"/>
  <c r="AC135" i="65"/>
  <c r="AD135" i="65"/>
  <c r="AE135" i="65"/>
  <c r="AF135" i="65"/>
  <c r="AG135" i="65"/>
  <c r="AH135" i="65"/>
  <c r="AI135" i="65"/>
  <c r="AI41" i="68" s="1"/>
  <c r="AJ135" i="65"/>
  <c r="AK135" i="65"/>
  <c r="AL135" i="65"/>
  <c r="AM135" i="65"/>
  <c r="AN135" i="65"/>
  <c r="AO135" i="65"/>
  <c r="AP135" i="65"/>
  <c r="AQ135" i="65"/>
  <c r="AQ41" i="68" s="1"/>
  <c r="G136" i="65"/>
  <c r="H136" i="65"/>
  <c r="I136" i="65"/>
  <c r="J136" i="65"/>
  <c r="K136" i="65"/>
  <c r="L136" i="65"/>
  <c r="M136" i="65"/>
  <c r="N136" i="65"/>
  <c r="N42" i="68" s="1"/>
  <c r="O136" i="65"/>
  <c r="P136" i="65"/>
  <c r="Q136" i="65"/>
  <c r="R136" i="65"/>
  <c r="S136" i="65"/>
  <c r="T136" i="65"/>
  <c r="U136" i="65"/>
  <c r="V136" i="65"/>
  <c r="W136" i="65"/>
  <c r="X136" i="65"/>
  <c r="Y136" i="65"/>
  <c r="Z136" i="65"/>
  <c r="AA136" i="65"/>
  <c r="AB136" i="65"/>
  <c r="AC136" i="65"/>
  <c r="AD136" i="65"/>
  <c r="AD42" i="68" s="1"/>
  <c r="AE136" i="65"/>
  <c r="AF136" i="65"/>
  <c r="AG136" i="65"/>
  <c r="AH136" i="65"/>
  <c r="AI136" i="65"/>
  <c r="AJ136" i="65"/>
  <c r="AK136" i="65"/>
  <c r="AL136" i="65"/>
  <c r="AL42" i="68" s="1"/>
  <c r="AM136" i="65"/>
  <c r="AN136" i="65"/>
  <c r="AO136" i="65"/>
  <c r="AP136" i="65"/>
  <c r="AQ136" i="65"/>
  <c r="G137" i="65"/>
  <c r="H137" i="65"/>
  <c r="I137" i="65"/>
  <c r="I43" i="68" s="1"/>
  <c r="J137" i="65"/>
  <c r="K137" i="65"/>
  <c r="L137" i="65"/>
  <c r="M137" i="65"/>
  <c r="N137" i="65"/>
  <c r="O137" i="65"/>
  <c r="P137" i="65"/>
  <c r="Q137" i="65"/>
  <c r="Q43" i="68" s="1"/>
  <c r="R137" i="65"/>
  <c r="S137" i="65"/>
  <c r="T137" i="65"/>
  <c r="U137" i="65"/>
  <c r="V137" i="65"/>
  <c r="W137" i="65"/>
  <c r="X137" i="65"/>
  <c r="Y137" i="65"/>
  <c r="Y43" i="68" s="1"/>
  <c r="Z137" i="65"/>
  <c r="AA137" i="65"/>
  <c r="AB137" i="65"/>
  <c r="AC137" i="65"/>
  <c r="AD137" i="65"/>
  <c r="AE137" i="65"/>
  <c r="AF137" i="65"/>
  <c r="AG137" i="65"/>
  <c r="AG43" i="68" s="1"/>
  <c r="AH137" i="65"/>
  <c r="AI137" i="65"/>
  <c r="AJ137" i="65"/>
  <c r="AK137" i="65"/>
  <c r="AL137" i="65"/>
  <c r="AM137" i="65"/>
  <c r="AN137" i="65"/>
  <c r="AO137" i="65"/>
  <c r="AO43" i="68" s="1"/>
  <c r="AP137" i="65"/>
  <c r="AQ137" i="65"/>
  <c r="G138" i="65"/>
  <c r="H138" i="65"/>
  <c r="I138" i="65"/>
  <c r="J138" i="65"/>
  <c r="K138" i="65"/>
  <c r="L138" i="65"/>
  <c r="M138" i="65"/>
  <c r="N138" i="65"/>
  <c r="O138" i="65"/>
  <c r="P138" i="65"/>
  <c r="Q138" i="65"/>
  <c r="R138" i="65"/>
  <c r="S138" i="65"/>
  <c r="T138" i="65"/>
  <c r="U138" i="65"/>
  <c r="V138" i="65"/>
  <c r="W138" i="65"/>
  <c r="X138" i="65"/>
  <c r="Y138" i="65"/>
  <c r="Z138" i="65"/>
  <c r="AA138" i="65"/>
  <c r="AB138" i="65"/>
  <c r="AC138" i="65"/>
  <c r="AD138" i="65"/>
  <c r="AE138" i="65"/>
  <c r="AF138" i="65"/>
  <c r="AG138" i="65"/>
  <c r="AH138" i="65"/>
  <c r="AI138" i="65"/>
  <c r="AJ138" i="65"/>
  <c r="AK138" i="65"/>
  <c r="AL138" i="65"/>
  <c r="AM138" i="65"/>
  <c r="AN138" i="65"/>
  <c r="AO138" i="65"/>
  <c r="AP138" i="65"/>
  <c r="AQ138" i="65"/>
  <c r="N3" i="68"/>
  <c r="G6" i="68"/>
  <c r="AH7" i="68"/>
  <c r="X22" i="68"/>
  <c r="N27" i="68"/>
  <c r="AO28" i="68"/>
  <c r="AE33" i="68"/>
  <c r="Y12" i="68"/>
  <c r="O14" i="68"/>
  <c r="H17" i="68"/>
  <c r="AI18" i="68"/>
  <c r="Y21" i="68"/>
  <c r="O25" i="68"/>
  <c r="AP26" i="68"/>
  <c r="AF31" i="68"/>
  <c r="Y35" i="68"/>
  <c r="O37" i="68"/>
  <c r="AP38" i="68"/>
  <c r="AF40" i="68"/>
  <c r="V42" i="68"/>
  <c r="E5" i="68"/>
  <c r="E9" i="68"/>
  <c r="E17" i="68"/>
  <c r="E31" i="68"/>
  <c r="E18" i="68"/>
  <c r="E32" i="68"/>
  <c r="E41" i="68"/>
  <c r="E10" i="68"/>
  <c r="D97" i="65"/>
  <c r="D98" i="65"/>
  <c r="D99" i="65"/>
  <c r="D100" i="65"/>
  <c r="D101" i="65"/>
  <c r="D102" i="65"/>
  <c r="D103" i="65"/>
  <c r="D104" i="65"/>
  <c r="D27" i="68" s="1"/>
  <c r="D105" i="65"/>
  <c r="D106" i="65"/>
  <c r="D107" i="65"/>
  <c r="D108" i="65"/>
  <c r="D109" i="65"/>
  <c r="D110" i="65"/>
  <c r="D111" i="65"/>
  <c r="D112" i="65"/>
  <c r="D11" i="68" s="1"/>
  <c r="D113" i="65"/>
  <c r="D114" i="65"/>
  <c r="D115" i="65"/>
  <c r="D116" i="65"/>
  <c r="D117" i="65"/>
  <c r="D118" i="65"/>
  <c r="D119" i="65"/>
  <c r="D120" i="65"/>
  <c r="D20" i="68" s="1"/>
  <c r="D121" i="65"/>
  <c r="D122" i="65"/>
  <c r="D123" i="65"/>
  <c r="D124" i="65"/>
  <c r="D125" i="65"/>
  <c r="D126" i="65"/>
  <c r="D127" i="65"/>
  <c r="D128" i="65"/>
  <c r="D34" i="68" s="1"/>
  <c r="D129" i="65"/>
  <c r="D130" i="65"/>
  <c r="D131" i="65"/>
  <c r="D132" i="65"/>
  <c r="D133" i="65"/>
  <c r="D134" i="65"/>
  <c r="D135" i="65"/>
  <c r="D136" i="65"/>
  <c r="D137" i="65"/>
  <c r="D138" i="65"/>
  <c r="D96" i="65"/>
  <c r="D42" i="68"/>
  <c r="D82" i="61"/>
  <c r="E82" i="68"/>
  <c r="F82" i="68"/>
  <c r="D82" i="68"/>
  <c r="D81" i="68"/>
  <c r="B75" i="68"/>
  <c r="F81" i="68"/>
  <c r="E81" i="68"/>
  <c r="C75" i="68"/>
  <c r="E3" i="68"/>
  <c r="F3" i="68"/>
  <c r="G3" i="68"/>
  <c r="H3" i="68"/>
  <c r="I3" i="68"/>
  <c r="J3" i="68"/>
  <c r="K3" i="68"/>
  <c r="L3" i="68"/>
  <c r="M3" i="68"/>
  <c r="O3" i="68"/>
  <c r="P3" i="68"/>
  <c r="Q3" i="68"/>
  <c r="R3" i="68"/>
  <c r="S3" i="68"/>
  <c r="T3" i="68"/>
  <c r="U3" i="68"/>
  <c r="W3" i="68"/>
  <c r="X3" i="68"/>
  <c r="Y3" i="68"/>
  <c r="Z3" i="68"/>
  <c r="AA3" i="68"/>
  <c r="AB3" i="68"/>
  <c r="AC3" i="68"/>
  <c r="AE3" i="68"/>
  <c r="AF3" i="68"/>
  <c r="AG3" i="68"/>
  <c r="AH3" i="68"/>
  <c r="AI3" i="68"/>
  <c r="AJ3" i="68"/>
  <c r="AK3" i="68"/>
  <c r="AM3" i="68"/>
  <c r="AN3" i="68"/>
  <c r="AO3" i="68"/>
  <c r="AP3" i="68"/>
  <c r="AQ3" i="68"/>
  <c r="E4" i="68"/>
  <c r="G4" i="68"/>
  <c r="H4" i="68"/>
  <c r="J4" i="68"/>
  <c r="K4" i="68"/>
  <c r="L4" i="68"/>
  <c r="M4" i="68"/>
  <c r="N4" i="68"/>
  <c r="O4" i="68"/>
  <c r="P4" i="68"/>
  <c r="R4" i="68"/>
  <c r="S4" i="68"/>
  <c r="T4" i="68"/>
  <c r="U4" i="68"/>
  <c r="V4" i="68"/>
  <c r="W4" i="68"/>
  <c r="X4" i="68"/>
  <c r="Z4" i="68"/>
  <c r="AA4" i="68"/>
  <c r="AB4" i="68"/>
  <c r="AC4" i="68"/>
  <c r="AD4" i="68"/>
  <c r="AE4" i="68"/>
  <c r="AF4" i="68"/>
  <c r="AH4" i="68"/>
  <c r="AI4" i="68"/>
  <c r="AJ4" i="68"/>
  <c r="AK4" i="68"/>
  <c r="AL4" i="68"/>
  <c r="AM4" i="68"/>
  <c r="AN4" i="68"/>
  <c r="AP4" i="68"/>
  <c r="AQ4" i="68"/>
  <c r="F5" i="68"/>
  <c r="G5" i="68"/>
  <c r="H5" i="68"/>
  <c r="I5" i="68"/>
  <c r="J5" i="68"/>
  <c r="K5" i="68"/>
  <c r="M5" i="68"/>
  <c r="N5" i="68"/>
  <c r="O5" i="68"/>
  <c r="P5" i="68"/>
  <c r="Q5" i="68"/>
  <c r="R5" i="68"/>
  <c r="S5" i="68"/>
  <c r="U5" i="68"/>
  <c r="V5" i="68"/>
  <c r="W5" i="68"/>
  <c r="X5" i="68"/>
  <c r="Y5" i="68"/>
  <c r="Z5" i="68"/>
  <c r="AA5" i="68"/>
  <c r="AC5" i="68"/>
  <c r="AD5" i="68"/>
  <c r="AE5" i="68"/>
  <c r="AF5" i="68"/>
  <c r="AG5" i="68"/>
  <c r="AH5" i="68"/>
  <c r="AI5" i="68"/>
  <c r="AK5" i="68"/>
  <c r="AL5" i="68"/>
  <c r="AM5" i="68"/>
  <c r="AN5" i="68"/>
  <c r="AO5" i="68"/>
  <c r="AP5" i="68"/>
  <c r="AQ5" i="68"/>
  <c r="E6" i="68"/>
  <c r="F6" i="68"/>
  <c r="H6" i="68"/>
  <c r="I6" i="68"/>
  <c r="J6" i="68"/>
  <c r="K6" i="68"/>
  <c r="L6" i="68"/>
  <c r="M6" i="68"/>
  <c r="N6" i="68"/>
  <c r="P6" i="68"/>
  <c r="Q6" i="68"/>
  <c r="R6" i="68"/>
  <c r="S6" i="68"/>
  <c r="T6" i="68"/>
  <c r="U6" i="68"/>
  <c r="V6" i="68"/>
  <c r="X6" i="68"/>
  <c r="Y6" i="68"/>
  <c r="Z6" i="68"/>
  <c r="AA6" i="68"/>
  <c r="AB6" i="68"/>
  <c r="AC6" i="68"/>
  <c r="AD6" i="68"/>
  <c r="AF6" i="68"/>
  <c r="AG6" i="68"/>
  <c r="AH6" i="68"/>
  <c r="AI6" i="68"/>
  <c r="AJ6" i="68"/>
  <c r="AK6" i="68"/>
  <c r="AL6" i="68"/>
  <c r="AN6" i="68"/>
  <c r="AO6" i="68"/>
  <c r="AP6" i="68"/>
  <c r="AQ6" i="68"/>
  <c r="E7" i="68"/>
  <c r="F7" i="68"/>
  <c r="G7" i="68"/>
  <c r="H7" i="68"/>
  <c r="I7" i="68"/>
  <c r="K7" i="68"/>
  <c r="L7" i="68"/>
  <c r="M7" i="68"/>
  <c r="N7" i="68"/>
  <c r="O7" i="68"/>
  <c r="P7" i="68"/>
  <c r="Q7" i="68"/>
  <c r="S7" i="68"/>
  <c r="T7" i="68"/>
  <c r="U7" i="68"/>
  <c r="V7" i="68"/>
  <c r="W7" i="68"/>
  <c r="X7" i="68"/>
  <c r="Y7" i="68"/>
  <c r="AA7" i="68"/>
  <c r="AB7" i="68"/>
  <c r="AC7" i="68"/>
  <c r="AD7" i="68"/>
  <c r="AE7" i="68"/>
  <c r="AF7" i="68"/>
  <c r="AG7" i="68"/>
  <c r="AI7" i="68"/>
  <c r="AJ7" i="68"/>
  <c r="AK7" i="68"/>
  <c r="AL7" i="68"/>
  <c r="AM7" i="68"/>
  <c r="AN7" i="68"/>
  <c r="AO7" i="68"/>
  <c r="AQ7" i="68"/>
  <c r="E8" i="68"/>
  <c r="F8" i="68"/>
  <c r="G8" i="68"/>
  <c r="H8" i="68"/>
  <c r="I8" i="68"/>
  <c r="J8" i="68"/>
  <c r="K8" i="68"/>
  <c r="L8" i="68"/>
  <c r="N8" i="68"/>
  <c r="O8" i="68"/>
  <c r="P8" i="68"/>
  <c r="Q8" i="68"/>
  <c r="R8" i="68"/>
  <c r="S8" i="68"/>
  <c r="T8" i="68"/>
  <c r="V8" i="68"/>
  <c r="W8" i="68"/>
  <c r="X8" i="68"/>
  <c r="Y8" i="68"/>
  <c r="Z8" i="68"/>
  <c r="AA8" i="68"/>
  <c r="AB8" i="68"/>
  <c r="AD8" i="68"/>
  <c r="AE8" i="68"/>
  <c r="AF8" i="68"/>
  <c r="AG8" i="68"/>
  <c r="AH8" i="68"/>
  <c r="AI8" i="68"/>
  <c r="AJ8" i="68"/>
  <c r="AL8" i="68"/>
  <c r="AM8" i="68"/>
  <c r="AN8" i="68"/>
  <c r="AO8" i="68"/>
  <c r="AP8" i="68"/>
  <c r="AQ8" i="68"/>
  <c r="F9" i="68"/>
  <c r="G9" i="68"/>
  <c r="I9" i="68"/>
  <c r="J9" i="68"/>
  <c r="K9" i="68"/>
  <c r="L9" i="68"/>
  <c r="M9" i="68"/>
  <c r="N9" i="68"/>
  <c r="O9" i="68"/>
  <c r="Q9" i="68"/>
  <c r="R9" i="68"/>
  <c r="S9" i="68"/>
  <c r="T9" i="68"/>
  <c r="U9" i="68"/>
  <c r="V9" i="68"/>
  <c r="W9" i="68"/>
  <c r="Y9" i="68"/>
  <c r="Z9" i="68"/>
  <c r="AA9" i="68"/>
  <c r="AB9" i="68"/>
  <c r="AC9" i="68"/>
  <c r="AD9" i="68"/>
  <c r="AE9" i="68"/>
  <c r="AG9" i="68"/>
  <c r="AH9" i="68"/>
  <c r="AI9" i="68"/>
  <c r="AJ9" i="68"/>
  <c r="AK9" i="68"/>
  <c r="AL9" i="68"/>
  <c r="AM9" i="68"/>
  <c r="AO9" i="68"/>
  <c r="AP9" i="68"/>
  <c r="AQ9" i="68"/>
  <c r="G10" i="68"/>
  <c r="H10" i="68"/>
  <c r="I10" i="68"/>
  <c r="J10" i="68"/>
  <c r="L10" i="68"/>
  <c r="M10" i="68"/>
  <c r="N10" i="68"/>
  <c r="O10" i="68"/>
  <c r="P10" i="68"/>
  <c r="Q10" i="68"/>
  <c r="R10" i="68"/>
  <c r="T10" i="68"/>
  <c r="U10" i="68"/>
  <c r="V10" i="68"/>
  <c r="W10" i="68"/>
  <c r="X10" i="68"/>
  <c r="Y10" i="68"/>
  <c r="Z10" i="68"/>
  <c r="AB10" i="68"/>
  <c r="AC10" i="68"/>
  <c r="AD10" i="68"/>
  <c r="AE10" i="68"/>
  <c r="AF10" i="68"/>
  <c r="AG10" i="68"/>
  <c r="AH10" i="68"/>
  <c r="AJ10" i="68"/>
  <c r="AK10" i="68"/>
  <c r="AL10" i="68"/>
  <c r="AM10" i="68"/>
  <c r="AN10" i="68"/>
  <c r="AO10" i="68"/>
  <c r="AP10" i="68"/>
  <c r="G11" i="68"/>
  <c r="H11" i="68"/>
  <c r="I11" i="68"/>
  <c r="J11" i="68"/>
  <c r="K11" i="68"/>
  <c r="L11" i="68"/>
  <c r="M11" i="68"/>
  <c r="O11" i="68"/>
  <c r="P11" i="68"/>
  <c r="Q11" i="68"/>
  <c r="R11" i="68"/>
  <c r="S11" i="68"/>
  <c r="T11" i="68"/>
  <c r="U11" i="68"/>
  <c r="W11" i="68"/>
  <c r="X11" i="68"/>
  <c r="Y11" i="68"/>
  <c r="Z11" i="68"/>
  <c r="AA11" i="68"/>
  <c r="AB11" i="68"/>
  <c r="AC11" i="68"/>
  <c r="AE11" i="68"/>
  <c r="AF11" i="68"/>
  <c r="AG11" i="68"/>
  <c r="AH11" i="68"/>
  <c r="AI11" i="68"/>
  <c r="AJ11" i="68"/>
  <c r="AK11" i="68"/>
  <c r="AM11" i="68"/>
  <c r="AN11" i="68"/>
  <c r="AO11" i="68"/>
  <c r="AP11" i="68"/>
  <c r="AQ11" i="68"/>
  <c r="E12" i="68"/>
  <c r="F12" i="68"/>
  <c r="G12" i="68"/>
  <c r="H12" i="68"/>
  <c r="J12" i="68"/>
  <c r="K12" i="68"/>
  <c r="L12" i="68"/>
  <c r="M12" i="68"/>
  <c r="N12" i="68"/>
  <c r="O12" i="68"/>
  <c r="P12" i="68"/>
  <c r="R12" i="68"/>
  <c r="S12" i="68"/>
  <c r="T12" i="68"/>
  <c r="U12" i="68"/>
  <c r="V12" i="68"/>
  <c r="W12" i="68"/>
  <c r="X12" i="68"/>
  <c r="Z12" i="68"/>
  <c r="AA12" i="68"/>
  <c r="AB12" i="68"/>
  <c r="AC12" i="68"/>
  <c r="AD12" i="68"/>
  <c r="AE12" i="68"/>
  <c r="AF12" i="68"/>
  <c r="AH12" i="68"/>
  <c r="AI12" i="68"/>
  <c r="AJ12" i="68"/>
  <c r="AK12" i="68"/>
  <c r="AL12" i="68"/>
  <c r="AM12" i="68"/>
  <c r="AN12" i="68"/>
  <c r="AP12" i="68"/>
  <c r="AQ12" i="68"/>
  <c r="E13" i="68"/>
  <c r="F13" i="68"/>
  <c r="G13" i="68"/>
  <c r="H13" i="68"/>
  <c r="I13" i="68"/>
  <c r="J13" i="68"/>
  <c r="K13" i="68"/>
  <c r="M13" i="68"/>
  <c r="N13" i="68"/>
  <c r="O13" i="68"/>
  <c r="P13" i="68"/>
  <c r="Q13" i="68"/>
  <c r="R13" i="68"/>
  <c r="S13" i="68"/>
  <c r="U13" i="68"/>
  <c r="V13" i="68"/>
  <c r="W13" i="68"/>
  <c r="X13" i="68"/>
  <c r="Y13" i="68"/>
  <c r="Z13" i="68"/>
  <c r="AA13" i="68"/>
  <c r="AC13" i="68"/>
  <c r="AD13" i="68"/>
  <c r="AE13" i="68"/>
  <c r="AF13" i="68"/>
  <c r="AG13" i="68"/>
  <c r="AH13" i="68"/>
  <c r="AI13" i="68"/>
  <c r="AK13" i="68"/>
  <c r="AL13" i="68"/>
  <c r="AM13" i="68"/>
  <c r="AN13" i="68"/>
  <c r="AO13" i="68"/>
  <c r="AP13" i="68"/>
  <c r="AQ13" i="68"/>
  <c r="E14" i="68"/>
  <c r="F14" i="68"/>
  <c r="H14" i="68"/>
  <c r="I14" i="68"/>
  <c r="J14" i="68"/>
  <c r="K14" i="68"/>
  <c r="L14" i="68"/>
  <c r="M14" i="68"/>
  <c r="N14" i="68"/>
  <c r="P14" i="68"/>
  <c r="Q14" i="68"/>
  <c r="R14" i="68"/>
  <c r="S14" i="68"/>
  <c r="T14" i="68"/>
  <c r="U14" i="68"/>
  <c r="V14" i="68"/>
  <c r="X14" i="68"/>
  <c r="Y14" i="68"/>
  <c r="Z14" i="68"/>
  <c r="AA14" i="68"/>
  <c r="AB14" i="68"/>
  <c r="AC14" i="68"/>
  <c r="AD14" i="68"/>
  <c r="AF14" i="68"/>
  <c r="AG14" i="68"/>
  <c r="AH14" i="68"/>
  <c r="AI14" i="68"/>
  <c r="AJ14" i="68"/>
  <c r="AK14" i="68"/>
  <c r="AL14" i="68"/>
  <c r="AN14" i="68"/>
  <c r="AO14" i="68"/>
  <c r="AP14" i="68"/>
  <c r="AQ14" i="68"/>
  <c r="E15" i="68"/>
  <c r="F15" i="68"/>
  <c r="G15" i="68"/>
  <c r="H15" i="68"/>
  <c r="I15" i="68"/>
  <c r="K15" i="68"/>
  <c r="L15" i="68"/>
  <c r="M15" i="68"/>
  <c r="N15" i="68"/>
  <c r="O15" i="68"/>
  <c r="P15" i="68"/>
  <c r="Q15" i="68"/>
  <c r="S15" i="68"/>
  <c r="T15" i="68"/>
  <c r="U15" i="68"/>
  <c r="V15" i="68"/>
  <c r="W15" i="68"/>
  <c r="X15" i="68"/>
  <c r="Y15" i="68"/>
  <c r="AA15" i="68"/>
  <c r="AB15" i="68"/>
  <c r="AC15" i="68"/>
  <c r="AD15" i="68"/>
  <c r="AE15" i="68"/>
  <c r="AF15" i="68"/>
  <c r="AG15" i="68"/>
  <c r="AI15" i="68"/>
  <c r="AJ15" i="68"/>
  <c r="AK15" i="68"/>
  <c r="AL15" i="68"/>
  <c r="AM15" i="68"/>
  <c r="AN15" i="68"/>
  <c r="AO15" i="68"/>
  <c r="AQ15" i="68"/>
  <c r="E16" i="68"/>
  <c r="F16" i="68"/>
  <c r="G16" i="68"/>
  <c r="H16" i="68"/>
  <c r="I16" i="68"/>
  <c r="J16" i="68"/>
  <c r="K16" i="68"/>
  <c r="L16" i="68"/>
  <c r="N16" i="68"/>
  <c r="O16" i="68"/>
  <c r="P16" i="68"/>
  <c r="Q16" i="68"/>
  <c r="R16" i="68"/>
  <c r="S16" i="68"/>
  <c r="T16" i="68"/>
  <c r="V16" i="68"/>
  <c r="W16" i="68"/>
  <c r="X16" i="68"/>
  <c r="Y16" i="68"/>
  <c r="Z16" i="68"/>
  <c r="AA16" i="68"/>
  <c r="AB16" i="68"/>
  <c r="AD16" i="68"/>
  <c r="AE16" i="68"/>
  <c r="AF16" i="68"/>
  <c r="AG16" i="68"/>
  <c r="AH16" i="68"/>
  <c r="AI16" i="68"/>
  <c r="AJ16" i="68"/>
  <c r="AL16" i="68"/>
  <c r="AM16" i="68"/>
  <c r="AN16" i="68"/>
  <c r="AO16" i="68"/>
  <c r="AP16" i="68"/>
  <c r="AQ16" i="68"/>
  <c r="F17" i="68"/>
  <c r="G17" i="68"/>
  <c r="I17" i="68"/>
  <c r="J17" i="68"/>
  <c r="K17" i="68"/>
  <c r="L17" i="68"/>
  <c r="M17" i="68"/>
  <c r="N17" i="68"/>
  <c r="O17" i="68"/>
  <c r="Q17" i="68"/>
  <c r="R17" i="68"/>
  <c r="S17" i="68"/>
  <c r="T17" i="68"/>
  <c r="U17" i="68"/>
  <c r="V17" i="68"/>
  <c r="W17" i="68"/>
  <c r="Y17" i="68"/>
  <c r="Z17" i="68"/>
  <c r="AA17" i="68"/>
  <c r="AB17" i="68"/>
  <c r="AC17" i="68"/>
  <c r="AD17" i="68"/>
  <c r="AE17" i="68"/>
  <c r="AG17" i="68"/>
  <c r="AH17" i="68"/>
  <c r="AI17" i="68"/>
  <c r="AJ17" i="68"/>
  <c r="AK17" i="68"/>
  <c r="AL17" i="68"/>
  <c r="AM17" i="68"/>
  <c r="AO17" i="68"/>
  <c r="AP17" i="68"/>
  <c r="AQ17" i="68"/>
  <c r="G18" i="68"/>
  <c r="H18" i="68"/>
  <c r="I18" i="68"/>
  <c r="J18" i="68"/>
  <c r="L18" i="68"/>
  <c r="M18" i="68"/>
  <c r="N18" i="68"/>
  <c r="O18" i="68"/>
  <c r="P18" i="68"/>
  <c r="Q18" i="68"/>
  <c r="R18" i="68"/>
  <c r="T18" i="68"/>
  <c r="U18" i="68"/>
  <c r="V18" i="68"/>
  <c r="W18" i="68"/>
  <c r="X18" i="68"/>
  <c r="Y18" i="68"/>
  <c r="Z18" i="68"/>
  <c r="AB18" i="68"/>
  <c r="AC18" i="68"/>
  <c r="AD18" i="68"/>
  <c r="AE18" i="68"/>
  <c r="AF18" i="68"/>
  <c r="AG18" i="68"/>
  <c r="AH18" i="68"/>
  <c r="AJ18" i="68"/>
  <c r="AK18" i="68"/>
  <c r="AL18" i="68"/>
  <c r="AM18" i="68"/>
  <c r="AN18" i="68"/>
  <c r="AO18" i="68"/>
  <c r="AP18" i="68"/>
  <c r="E19" i="68"/>
  <c r="F19" i="68"/>
  <c r="G19" i="68"/>
  <c r="H19" i="68"/>
  <c r="I19" i="68"/>
  <c r="J19" i="68"/>
  <c r="K19" i="68"/>
  <c r="L19" i="68"/>
  <c r="N19" i="68"/>
  <c r="O19" i="68"/>
  <c r="P19" i="68"/>
  <c r="Q19" i="68"/>
  <c r="R19" i="68"/>
  <c r="S19" i="68"/>
  <c r="T19" i="68"/>
  <c r="V19" i="68"/>
  <c r="W19" i="68"/>
  <c r="X19" i="68"/>
  <c r="Y19" i="68"/>
  <c r="Z19" i="68"/>
  <c r="AA19" i="68"/>
  <c r="AB19" i="68"/>
  <c r="AD19" i="68"/>
  <c r="AE19" i="68"/>
  <c r="AF19" i="68"/>
  <c r="AG19" i="68"/>
  <c r="AH19" i="68"/>
  <c r="AI19" i="68"/>
  <c r="AJ19" i="68"/>
  <c r="AL19" i="68"/>
  <c r="AM19" i="68"/>
  <c r="AN19" i="68"/>
  <c r="AO19" i="68"/>
  <c r="AP19" i="68"/>
  <c r="AQ19" i="68"/>
  <c r="G20" i="68"/>
  <c r="H20" i="68"/>
  <c r="I20" i="68"/>
  <c r="J20" i="68"/>
  <c r="K20" i="68"/>
  <c r="L20" i="68"/>
  <c r="M20" i="68"/>
  <c r="O20" i="68"/>
  <c r="P20" i="68"/>
  <c r="Q20" i="68"/>
  <c r="R20" i="68"/>
  <c r="S20" i="68"/>
  <c r="T20" i="68"/>
  <c r="U20" i="68"/>
  <c r="W20" i="68"/>
  <c r="X20" i="68"/>
  <c r="Y20" i="68"/>
  <c r="Z20" i="68"/>
  <c r="AA20" i="68"/>
  <c r="AB20" i="68"/>
  <c r="AC20" i="68"/>
  <c r="AE20" i="68"/>
  <c r="AF20" i="68"/>
  <c r="AG20" i="68"/>
  <c r="AH20" i="68"/>
  <c r="AI20" i="68"/>
  <c r="AJ20" i="68"/>
  <c r="AK20" i="68"/>
  <c r="AM20" i="68"/>
  <c r="AN20" i="68"/>
  <c r="AO20" i="68"/>
  <c r="AP20" i="68"/>
  <c r="AQ20" i="68"/>
  <c r="E21" i="68"/>
  <c r="F21" i="68"/>
  <c r="G21" i="68"/>
  <c r="H21" i="68"/>
  <c r="J21" i="68"/>
  <c r="K21" i="68"/>
  <c r="L21" i="68"/>
  <c r="M21" i="68"/>
  <c r="N21" i="68"/>
  <c r="O21" i="68"/>
  <c r="P21" i="68"/>
  <c r="R21" i="68"/>
  <c r="S21" i="68"/>
  <c r="T21" i="68"/>
  <c r="U21" i="68"/>
  <c r="V21" i="68"/>
  <c r="W21" i="68"/>
  <c r="X21" i="68"/>
  <c r="Z21" i="68"/>
  <c r="AA21" i="68"/>
  <c r="AB21" i="68"/>
  <c r="AC21" i="68"/>
  <c r="AD21" i="68"/>
  <c r="AE21" i="68"/>
  <c r="AF21" i="68"/>
  <c r="AH21" i="68"/>
  <c r="AI21" i="68"/>
  <c r="AJ21" i="68"/>
  <c r="AK21" i="68"/>
  <c r="AL21" i="68"/>
  <c r="AM21" i="68"/>
  <c r="AN21" i="68"/>
  <c r="AP21" i="68"/>
  <c r="AQ21" i="68"/>
  <c r="E22" i="68"/>
  <c r="F22" i="68"/>
  <c r="G22" i="68"/>
  <c r="I22" i="68"/>
  <c r="J22" i="68"/>
  <c r="K22" i="68"/>
  <c r="L22" i="68"/>
  <c r="M22" i="68"/>
  <c r="N22" i="68"/>
  <c r="O22" i="68"/>
  <c r="Q22" i="68"/>
  <c r="R22" i="68"/>
  <c r="S22" i="68"/>
  <c r="T22" i="68"/>
  <c r="U22" i="68"/>
  <c r="V22" i="68"/>
  <c r="W22" i="68"/>
  <c r="Y22" i="68"/>
  <c r="Z22" i="68"/>
  <c r="AA22" i="68"/>
  <c r="AB22" i="68"/>
  <c r="AC22" i="68"/>
  <c r="AD22" i="68"/>
  <c r="AE22" i="68"/>
  <c r="AG22" i="68"/>
  <c r="AH22" i="68"/>
  <c r="AI22" i="68"/>
  <c r="AJ22" i="68"/>
  <c r="AK22" i="68"/>
  <c r="AL22" i="68"/>
  <c r="AM22" i="68"/>
  <c r="AO22" i="68"/>
  <c r="AP22" i="68"/>
  <c r="AQ22" i="68"/>
  <c r="E23" i="68"/>
  <c r="F23" i="68"/>
  <c r="G23" i="68"/>
  <c r="H23" i="68"/>
  <c r="I23" i="68"/>
  <c r="J23" i="68"/>
  <c r="L23" i="68"/>
  <c r="M23" i="68"/>
  <c r="N23" i="68"/>
  <c r="O23" i="68"/>
  <c r="P23" i="68"/>
  <c r="Q23" i="68"/>
  <c r="R23" i="68"/>
  <c r="T23" i="68"/>
  <c r="U23" i="68"/>
  <c r="V23" i="68"/>
  <c r="W23" i="68"/>
  <c r="X23" i="68"/>
  <c r="Y23" i="68"/>
  <c r="Z23" i="68"/>
  <c r="AB23" i="68"/>
  <c r="AC23" i="68"/>
  <c r="AD23" i="68"/>
  <c r="AE23" i="68"/>
  <c r="AF23" i="68"/>
  <c r="AG23" i="68"/>
  <c r="AH23" i="68"/>
  <c r="AJ23" i="68"/>
  <c r="AK23" i="68"/>
  <c r="AL23" i="68"/>
  <c r="AM23" i="68"/>
  <c r="AN23" i="68"/>
  <c r="AO23" i="68"/>
  <c r="AP23" i="68"/>
  <c r="E24" i="68"/>
  <c r="F24" i="68"/>
  <c r="G24" i="68"/>
  <c r="H24" i="68"/>
  <c r="I24" i="68"/>
  <c r="J24" i="68"/>
  <c r="K24" i="68"/>
  <c r="M24" i="68"/>
  <c r="N24" i="68"/>
  <c r="O24" i="68"/>
  <c r="P24" i="68"/>
  <c r="Q24" i="68"/>
  <c r="R24" i="68"/>
  <c r="S24" i="68"/>
  <c r="U24" i="68"/>
  <c r="V24" i="68"/>
  <c r="W24" i="68"/>
  <c r="X24" i="68"/>
  <c r="Y24" i="68"/>
  <c r="Z24" i="68"/>
  <c r="AA24" i="68"/>
  <c r="AC24" i="68"/>
  <c r="AD24" i="68"/>
  <c r="AE24" i="68"/>
  <c r="AF24" i="68"/>
  <c r="AG24" i="68"/>
  <c r="AH24" i="68"/>
  <c r="AI24" i="68"/>
  <c r="AK24" i="68"/>
  <c r="AL24" i="68"/>
  <c r="AM24" i="68"/>
  <c r="AN24" i="68"/>
  <c r="AO24" i="68"/>
  <c r="AP24" i="68"/>
  <c r="AQ24" i="68"/>
  <c r="E25" i="68"/>
  <c r="F25" i="68"/>
  <c r="H25" i="68"/>
  <c r="I25" i="68"/>
  <c r="J25" i="68"/>
  <c r="K25" i="68"/>
  <c r="L25" i="68"/>
  <c r="M25" i="68"/>
  <c r="N25" i="68"/>
  <c r="P25" i="68"/>
  <c r="Q25" i="68"/>
  <c r="R25" i="68"/>
  <c r="S25" i="68"/>
  <c r="T25" i="68"/>
  <c r="U25" i="68"/>
  <c r="V25" i="68"/>
  <c r="X25" i="68"/>
  <c r="Y25" i="68"/>
  <c r="Z25" i="68"/>
  <c r="AA25" i="68"/>
  <c r="AB25" i="68"/>
  <c r="AC25" i="68"/>
  <c r="AD25" i="68"/>
  <c r="AF25" i="68"/>
  <c r="AG25" i="68"/>
  <c r="AH25" i="68"/>
  <c r="AI25" i="68"/>
  <c r="AJ25" i="68"/>
  <c r="AK25" i="68"/>
  <c r="AL25" i="68"/>
  <c r="AN25" i="68"/>
  <c r="AO25" i="68"/>
  <c r="AP25" i="68"/>
  <c r="AQ25" i="68"/>
  <c r="E26" i="68"/>
  <c r="F26" i="68"/>
  <c r="G26" i="68"/>
  <c r="H26" i="68"/>
  <c r="I26" i="68"/>
  <c r="K26" i="68"/>
  <c r="L26" i="68"/>
  <c r="M26" i="68"/>
  <c r="N26" i="68"/>
  <c r="O26" i="68"/>
  <c r="P26" i="68"/>
  <c r="Q26" i="68"/>
  <c r="S26" i="68"/>
  <c r="T26" i="68"/>
  <c r="U26" i="68"/>
  <c r="V26" i="68"/>
  <c r="W26" i="68"/>
  <c r="X26" i="68"/>
  <c r="Y26" i="68"/>
  <c r="AA26" i="68"/>
  <c r="AB26" i="68"/>
  <c r="AC26" i="68"/>
  <c r="AD26" i="68"/>
  <c r="AE26" i="68"/>
  <c r="AF26" i="68"/>
  <c r="AG26" i="68"/>
  <c r="AI26" i="68"/>
  <c r="AJ26" i="68"/>
  <c r="AK26" i="68"/>
  <c r="AL26" i="68"/>
  <c r="AM26" i="68"/>
  <c r="AN26" i="68"/>
  <c r="AO26" i="68"/>
  <c r="AQ26" i="68"/>
  <c r="G27" i="68"/>
  <c r="H27" i="68"/>
  <c r="I27" i="68"/>
  <c r="J27" i="68"/>
  <c r="K27" i="68"/>
  <c r="L27" i="68"/>
  <c r="M27" i="68"/>
  <c r="O27" i="68"/>
  <c r="P27" i="68"/>
  <c r="Q27" i="68"/>
  <c r="R27" i="68"/>
  <c r="S27" i="68"/>
  <c r="T27" i="68"/>
  <c r="U27" i="68"/>
  <c r="W27" i="68"/>
  <c r="X27" i="68"/>
  <c r="Y27" i="68"/>
  <c r="Z27" i="68"/>
  <c r="AA27" i="68"/>
  <c r="AB27" i="68"/>
  <c r="AC27" i="68"/>
  <c r="AE27" i="68"/>
  <c r="AF27" i="68"/>
  <c r="AG27" i="68"/>
  <c r="AH27" i="68"/>
  <c r="AI27" i="68"/>
  <c r="AJ27" i="68"/>
  <c r="AK27" i="68"/>
  <c r="AM27" i="68"/>
  <c r="AN27" i="68"/>
  <c r="AO27" i="68"/>
  <c r="AP27" i="68"/>
  <c r="AQ27" i="68"/>
  <c r="E28" i="68"/>
  <c r="F28" i="68"/>
  <c r="G28" i="68"/>
  <c r="H28" i="68"/>
  <c r="J28" i="68"/>
  <c r="K28" i="68"/>
  <c r="L28" i="68"/>
  <c r="M28" i="68"/>
  <c r="N28" i="68"/>
  <c r="O28" i="68"/>
  <c r="P28" i="68"/>
  <c r="R28" i="68"/>
  <c r="S28" i="68"/>
  <c r="T28" i="68"/>
  <c r="U28" i="68"/>
  <c r="V28" i="68"/>
  <c r="W28" i="68"/>
  <c r="X28" i="68"/>
  <c r="Z28" i="68"/>
  <c r="AA28" i="68"/>
  <c r="AB28" i="68"/>
  <c r="AC28" i="68"/>
  <c r="AD28" i="68"/>
  <c r="AE28" i="68"/>
  <c r="AF28" i="68"/>
  <c r="AH28" i="68"/>
  <c r="AI28" i="68"/>
  <c r="AJ28" i="68"/>
  <c r="AK28" i="68"/>
  <c r="AL28" i="68"/>
  <c r="AM28" i="68"/>
  <c r="AN28" i="68"/>
  <c r="AP28" i="68"/>
  <c r="AQ28" i="68"/>
  <c r="E29" i="68"/>
  <c r="F29" i="68"/>
  <c r="G29" i="68"/>
  <c r="H29" i="68"/>
  <c r="I29" i="68"/>
  <c r="J29" i="68"/>
  <c r="K29" i="68"/>
  <c r="M29" i="68"/>
  <c r="N29" i="68"/>
  <c r="O29" i="68"/>
  <c r="P29" i="68"/>
  <c r="Q29" i="68"/>
  <c r="R29" i="68"/>
  <c r="S29" i="68"/>
  <c r="U29" i="68"/>
  <c r="V29" i="68"/>
  <c r="W29" i="68"/>
  <c r="X29" i="68"/>
  <c r="Y29" i="68"/>
  <c r="Z29" i="68"/>
  <c r="AA29" i="68"/>
  <c r="AC29" i="68"/>
  <c r="AD29" i="68"/>
  <c r="AE29" i="68"/>
  <c r="AF29" i="68"/>
  <c r="AG29" i="68"/>
  <c r="AH29" i="68"/>
  <c r="AI29" i="68"/>
  <c r="AK29" i="68"/>
  <c r="AL29" i="68"/>
  <c r="AM29" i="68"/>
  <c r="AN29" i="68"/>
  <c r="AO29" i="68"/>
  <c r="AP29" i="68"/>
  <c r="AQ29" i="68"/>
  <c r="E30" i="68"/>
  <c r="F30" i="68"/>
  <c r="G30" i="68"/>
  <c r="H30" i="68"/>
  <c r="I30" i="68"/>
  <c r="J30" i="68"/>
  <c r="K30" i="68"/>
  <c r="L30" i="68"/>
  <c r="N30" i="68"/>
  <c r="O30" i="68"/>
  <c r="P30" i="68"/>
  <c r="Q30" i="68"/>
  <c r="R30" i="68"/>
  <c r="S30" i="68"/>
  <c r="T30" i="68"/>
  <c r="V30" i="68"/>
  <c r="W30" i="68"/>
  <c r="X30" i="68"/>
  <c r="Y30" i="68"/>
  <c r="Z30" i="68"/>
  <c r="AA30" i="68"/>
  <c r="AB30" i="68"/>
  <c r="AD30" i="68"/>
  <c r="AE30" i="68"/>
  <c r="AF30" i="68"/>
  <c r="AG30" i="68"/>
  <c r="AH30" i="68"/>
  <c r="AI30" i="68"/>
  <c r="AJ30" i="68"/>
  <c r="AL30" i="68"/>
  <c r="AM30" i="68"/>
  <c r="AN30" i="68"/>
  <c r="AO30" i="68"/>
  <c r="AP30" i="68"/>
  <c r="AQ30" i="68"/>
  <c r="F31" i="68"/>
  <c r="G31" i="68"/>
  <c r="I31" i="68"/>
  <c r="J31" i="68"/>
  <c r="K31" i="68"/>
  <c r="L31" i="68"/>
  <c r="M31" i="68"/>
  <c r="N31" i="68"/>
  <c r="O31" i="68"/>
  <c r="Q31" i="68"/>
  <c r="R31" i="68"/>
  <c r="S31" i="68"/>
  <c r="T31" i="68"/>
  <c r="U31" i="68"/>
  <c r="V31" i="68"/>
  <c r="W31" i="68"/>
  <c r="Y31" i="68"/>
  <c r="Z31" i="68"/>
  <c r="AA31" i="68"/>
  <c r="AB31" i="68"/>
  <c r="AC31" i="68"/>
  <c r="AD31" i="68"/>
  <c r="AE31" i="68"/>
  <c r="AG31" i="68"/>
  <c r="AH31" i="68"/>
  <c r="AI31" i="68"/>
  <c r="AJ31" i="68"/>
  <c r="AK31" i="68"/>
  <c r="AL31" i="68"/>
  <c r="AM31" i="68"/>
  <c r="AO31" i="68"/>
  <c r="AP31" i="68"/>
  <c r="AQ31" i="68"/>
  <c r="F32" i="68"/>
  <c r="G32" i="68"/>
  <c r="H32" i="68"/>
  <c r="I32" i="68"/>
  <c r="J32" i="68"/>
  <c r="L32" i="68"/>
  <c r="M32" i="68"/>
  <c r="N32" i="68"/>
  <c r="O32" i="68"/>
  <c r="P32" i="68"/>
  <c r="Q32" i="68"/>
  <c r="R32" i="68"/>
  <c r="T32" i="68"/>
  <c r="U32" i="68"/>
  <c r="V32" i="68"/>
  <c r="W32" i="68"/>
  <c r="X32" i="68"/>
  <c r="Y32" i="68"/>
  <c r="Z32" i="68"/>
  <c r="AB32" i="68"/>
  <c r="AC32" i="68"/>
  <c r="AD32" i="68"/>
  <c r="AE32" i="68"/>
  <c r="AF32" i="68"/>
  <c r="AG32" i="68"/>
  <c r="AH32" i="68"/>
  <c r="AJ32" i="68"/>
  <c r="AK32" i="68"/>
  <c r="AL32" i="68"/>
  <c r="AM32" i="68"/>
  <c r="AN32" i="68"/>
  <c r="AO32" i="68"/>
  <c r="AP32" i="68"/>
  <c r="E33" i="68"/>
  <c r="F33" i="68"/>
  <c r="H33" i="68"/>
  <c r="I33" i="68"/>
  <c r="J33" i="68"/>
  <c r="K33" i="68"/>
  <c r="L33" i="68"/>
  <c r="M33" i="68"/>
  <c r="N33" i="68"/>
  <c r="P33" i="68"/>
  <c r="Q33" i="68"/>
  <c r="R33" i="68"/>
  <c r="S33" i="68"/>
  <c r="T33" i="68"/>
  <c r="U33" i="68"/>
  <c r="V33" i="68"/>
  <c r="X33" i="68"/>
  <c r="Y33" i="68"/>
  <c r="Z33" i="68"/>
  <c r="AA33" i="68"/>
  <c r="AB33" i="68"/>
  <c r="AC33" i="68"/>
  <c r="AD33" i="68"/>
  <c r="AF33" i="68"/>
  <c r="AG33" i="68"/>
  <c r="AH33" i="68"/>
  <c r="AI33" i="68"/>
  <c r="AJ33" i="68"/>
  <c r="AK33" i="68"/>
  <c r="AL33" i="68"/>
  <c r="AN33" i="68"/>
  <c r="AO33" i="68"/>
  <c r="AP33" i="68"/>
  <c r="AQ33" i="68"/>
  <c r="G34" i="68"/>
  <c r="H34" i="68"/>
  <c r="I34" i="68"/>
  <c r="J34" i="68"/>
  <c r="K34" i="68"/>
  <c r="L34" i="68"/>
  <c r="M34" i="68"/>
  <c r="O34" i="68"/>
  <c r="P34" i="68"/>
  <c r="Q34" i="68"/>
  <c r="R34" i="68"/>
  <c r="S34" i="68"/>
  <c r="T34" i="68"/>
  <c r="U34" i="68"/>
  <c r="W34" i="68"/>
  <c r="X34" i="68"/>
  <c r="Y34" i="68"/>
  <c r="Z34" i="68"/>
  <c r="AA34" i="68"/>
  <c r="AB34" i="68"/>
  <c r="AC34" i="68"/>
  <c r="AE34" i="68"/>
  <c r="AF34" i="68"/>
  <c r="AG34" i="68"/>
  <c r="AH34" i="68"/>
  <c r="AI34" i="68"/>
  <c r="AJ34" i="68"/>
  <c r="AK34" i="68"/>
  <c r="AM34" i="68"/>
  <c r="AN34" i="68"/>
  <c r="AO34" i="68"/>
  <c r="AP34" i="68"/>
  <c r="AQ34" i="68"/>
  <c r="E35" i="68"/>
  <c r="F35" i="68"/>
  <c r="G35" i="68"/>
  <c r="H35" i="68"/>
  <c r="J35" i="68"/>
  <c r="K35" i="68"/>
  <c r="L35" i="68"/>
  <c r="M35" i="68"/>
  <c r="N35" i="68"/>
  <c r="O35" i="68"/>
  <c r="P35" i="68"/>
  <c r="R35" i="68"/>
  <c r="S35" i="68"/>
  <c r="T35" i="68"/>
  <c r="U35" i="68"/>
  <c r="V35" i="68"/>
  <c r="W35" i="68"/>
  <c r="X35" i="68"/>
  <c r="Z35" i="68"/>
  <c r="AA35" i="68"/>
  <c r="AB35" i="68"/>
  <c r="AC35" i="68"/>
  <c r="AD35" i="68"/>
  <c r="AE35" i="68"/>
  <c r="AF35" i="68"/>
  <c r="AH35" i="68"/>
  <c r="AI35" i="68"/>
  <c r="AJ35" i="68"/>
  <c r="AK35" i="68"/>
  <c r="AL35" i="68"/>
  <c r="AM35" i="68"/>
  <c r="AN35" i="68"/>
  <c r="AP35" i="68"/>
  <c r="AQ35" i="68"/>
  <c r="E36" i="68"/>
  <c r="F36" i="68"/>
  <c r="G36" i="68"/>
  <c r="H36" i="68"/>
  <c r="I36" i="68"/>
  <c r="J36" i="68"/>
  <c r="K36" i="68"/>
  <c r="M36" i="68"/>
  <c r="N36" i="68"/>
  <c r="O36" i="68"/>
  <c r="P36" i="68"/>
  <c r="Q36" i="68"/>
  <c r="R36" i="68"/>
  <c r="S36" i="68"/>
  <c r="U36" i="68"/>
  <c r="V36" i="68"/>
  <c r="W36" i="68"/>
  <c r="X36" i="68"/>
  <c r="Y36" i="68"/>
  <c r="Z36" i="68"/>
  <c r="AA36" i="68"/>
  <c r="AC36" i="68"/>
  <c r="AD36" i="68"/>
  <c r="AE36" i="68"/>
  <c r="AF36" i="68"/>
  <c r="AG36" i="68"/>
  <c r="AH36" i="68"/>
  <c r="AI36" i="68"/>
  <c r="AK36" i="68"/>
  <c r="AL36" i="68"/>
  <c r="AM36" i="68"/>
  <c r="AN36" i="68"/>
  <c r="AO36" i="68"/>
  <c r="AP36" i="68"/>
  <c r="AQ36" i="68"/>
  <c r="E37" i="68"/>
  <c r="F37" i="68"/>
  <c r="H37" i="68"/>
  <c r="I37" i="68"/>
  <c r="J37" i="68"/>
  <c r="K37" i="68"/>
  <c r="L37" i="68"/>
  <c r="M37" i="68"/>
  <c r="N37" i="68"/>
  <c r="P37" i="68"/>
  <c r="Q37" i="68"/>
  <c r="R37" i="68"/>
  <c r="S37" i="68"/>
  <c r="T37" i="68"/>
  <c r="U37" i="68"/>
  <c r="V37" i="68"/>
  <c r="X37" i="68"/>
  <c r="Y37" i="68"/>
  <c r="Z37" i="68"/>
  <c r="AA37" i="68"/>
  <c r="AB37" i="68"/>
  <c r="AC37" i="68"/>
  <c r="AD37" i="68"/>
  <c r="AF37" i="68"/>
  <c r="AG37" i="68"/>
  <c r="AH37" i="68"/>
  <c r="AI37" i="68"/>
  <c r="AJ37" i="68"/>
  <c r="AK37" i="68"/>
  <c r="AL37" i="68"/>
  <c r="AN37" i="68"/>
  <c r="AO37" i="68"/>
  <c r="AP37" i="68"/>
  <c r="AQ37" i="68"/>
  <c r="E38" i="68"/>
  <c r="F38" i="68"/>
  <c r="G38" i="68"/>
  <c r="H38" i="68"/>
  <c r="I38" i="68"/>
  <c r="K38" i="68"/>
  <c r="L38" i="68"/>
  <c r="M38" i="68"/>
  <c r="N38" i="68"/>
  <c r="O38" i="68"/>
  <c r="P38" i="68"/>
  <c r="Q38" i="68"/>
  <c r="S38" i="68"/>
  <c r="T38" i="68"/>
  <c r="U38" i="68"/>
  <c r="V38" i="68"/>
  <c r="W38" i="68"/>
  <c r="X38" i="68"/>
  <c r="Y38" i="68"/>
  <c r="AA38" i="68"/>
  <c r="AB38" i="68"/>
  <c r="AC38" i="68"/>
  <c r="AD38" i="68"/>
  <c r="AE38" i="68"/>
  <c r="AF38" i="68"/>
  <c r="AG38" i="68"/>
  <c r="AI38" i="68"/>
  <c r="AJ38" i="68"/>
  <c r="AK38" i="68"/>
  <c r="AL38" i="68"/>
  <c r="AM38" i="68"/>
  <c r="AN38" i="68"/>
  <c r="AO38" i="68"/>
  <c r="AQ38" i="68"/>
  <c r="E39" i="68"/>
  <c r="F39" i="68"/>
  <c r="G39" i="68"/>
  <c r="H39" i="68"/>
  <c r="I39" i="68"/>
  <c r="J39" i="68"/>
  <c r="K39" i="68"/>
  <c r="L39" i="68"/>
  <c r="N39" i="68"/>
  <c r="O39" i="68"/>
  <c r="P39" i="68"/>
  <c r="Q39" i="68"/>
  <c r="R39" i="68"/>
  <c r="S39" i="68"/>
  <c r="T39" i="68"/>
  <c r="V39" i="68"/>
  <c r="W39" i="68"/>
  <c r="X39" i="68"/>
  <c r="Y39" i="68"/>
  <c r="Z39" i="68"/>
  <c r="AA39" i="68"/>
  <c r="AB39" i="68"/>
  <c r="AD39" i="68"/>
  <c r="AE39" i="68"/>
  <c r="AF39" i="68"/>
  <c r="AG39" i="68"/>
  <c r="AH39" i="68"/>
  <c r="AI39" i="68"/>
  <c r="AJ39" i="68"/>
  <c r="AL39" i="68"/>
  <c r="AM39" i="68"/>
  <c r="AN39" i="68"/>
  <c r="AO39" i="68"/>
  <c r="AP39" i="68"/>
  <c r="AQ39" i="68"/>
  <c r="E40" i="68"/>
  <c r="F40" i="68"/>
  <c r="G40" i="68"/>
  <c r="I40" i="68"/>
  <c r="J40" i="68"/>
  <c r="K40" i="68"/>
  <c r="L40" i="68"/>
  <c r="M40" i="68"/>
  <c r="N40" i="68"/>
  <c r="O40" i="68"/>
  <c r="Q40" i="68"/>
  <c r="R40" i="68"/>
  <c r="S40" i="68"/>
  <c r="T40" i="68"/>
  <c r="U40" i="68"/>
  <c r="V40" i="68"/>
  <c r="W40" i="68"/>
  <c r="Y40" i="68"/>
  <c r="Z40" i="68"/>
  <c r="AA40" i="68"/>
  <c r="AB40" i="68"/>
  <c r="AC40" i="68"/>
  <c r="AD40" i="68"/>
  <c r="AE40" i="68"/>
  <c r="AG40" i="68"/>
  <c r="AH40" i="68"/>
  <c r="AI40" i="68"/>
  <c r="AJ40" i="68"/>
  <c r="AK40" i="68"/>
  <c r="AL40" i="68"/>
  <c r="AM40" i="68"/>
  <c r="AO40" i="68"/>
  <c r="AP40" i="68"/>
  <c r="AQ40" i="68"/>
  <c r="F41" i="68"/>
  <c r="G41" i="68"/>
  <c r="H41" i="68"/>
  <c r="I41" i="68"/>
  <c r="J41" i="68"/>
  <c r="L41" i="68"/>
  <c r="M41" i="68"/>
  <c r="N41" i="68"/>
  <c r="O41" i="68"/>
  <c r="P41" i="68"/>
  <c r="Q41" i="68"/>
  <c r="R41" i="68"/>
  <c r="T41" i="68"/>
  <c r="U41" i="68"/>
  <c r="V41" i="68"/>
  <c r="W41" i="68"/>
  <c r="X41" i="68"/>
  <c r="Y41" i="68"/>
  <c r="Z41" i="68"/>
  <c r="AB41" i="68"/>
  <c r="AC41" i="68"/>
  <c r="AD41" i="68"/>
  <c r="AE41" i="68"/>
  <c r="AF41" i="68"/>
  <c r="AG41" i="68"/>
  <c r="AH41" i="68"/>
  <c r="AJ41" i="68"/>
  <c r="AK41" i="68"/>
  <c r="AL41" i="68"/>
  <c r="AM41" i="68"/>
  <c r="AN41" i="68"/>
  <c r="AO41" i="68"/>
  <c r="AP41" i="68"/>
  <c r="G42" i="68"/>
  <c r="H42" i="68"/>
  <c r="I42" i="68"/>
  <c r="J42" i="68"/>
  <c r="K42" i="68"/>
  <c r="L42" i="68"/>
  <c r="M42" i="68"/>
  <c r="O42" i="68"/>
  <c r="P42" i="68"/>
  <c r="Q42" i="68"/>
  <c r="R42" i="68"/>
  <c r="S42" i="68"/>
  <c r="T42" i="68"/>
  <c r="U42" i="68"/>
  <c r="W42" i="68"/>
  <c r="X42" i="68"/>
  <c r="Y42" i="68"/>
  <c r="Z42" i="68"/>
  <c r="AA42" i="68"/>
  <c r="AB42" i="68"/>
  <c r="AC42" i="68"/>
  <c r="AE42" i="68"/>
  <c r="AF42" i="68"/>
  <c r="AG42" i="68"/>
  <c r="AH42" i="68"/>
  <c r="AI42" i="68"/>
  <c r="AJ42" i="68"/>
  <c r="AK42" i="68"/>
  <c r="AM42" i="68"/>
  <c r="AN42" i="68"/>
  <c r="AO42" i="68"/>
  <c r="AP42" i="68"/>
  <c r="AQ42" i="68"/>
  <c r="E43" i="68"/>
  <c r="F43" i="68"/>
  <c r="G43" i="68"/>
  <c r="H43" i="68"/>
  <c r="J43" i="68"/>
  <c r="K43" i="68"/>
  <c r="L43" i="68"/>
  <c r="M43" i="68"/>
  <c r="N43" i="68"/>
  <c r="O43" i="68"/>
  <c r="P43" i="68"/>
  <c r="R43" i="68"/>
  <c r="S43" i="68"/>
  <c r="T43" i="68"/>
  <c r="U43" i="68"/>
  <c r="V43" i="68"/>
  <c r="W43" i="68"/>
  <c r="X43" i="68"/>
  <c r="Z43" i="68"/>
  <c r="AA43" i="68"/>
  <c r="AB43" i="68"/>
  <c r="AC43" i="68"/>
  <c r="AD43" i="68"/>
  <c r="AE43" i="68"/>
  <c r="AF43" i="68"/>
  <c r="AH43" i="68"/>
  <c r="AI43" i="68"/>
  <c r="AJ43" i="68"/>
  <c r="AK43" i="68"/>
  <c r="AL43" i="68"/>
  <c r="AM43" i="68"/>
  <c r="AN43" i="68"/>
  <c r="AP43" i="68"/>
  <c r="AQ43" i="68"/>
  <c r="E44" i="68"/>
  <c r="F44" i="68"/>
  <c r="G44" i="68"/>
  <c r="H44" i="68"/>
  <c r="I44" i="68"/>
  <c r="J44" i="68"/>
  <c r="K44" i="68"/>
  <c r="L44" i="68"/>
  <c r="M44" i="68"/>
  <c r="N44" i="68"/>
  <c r="O44" i="68"/>
  <c r="P44" i="68"/>
  <c r="Q44" i="68"/>
  <c r="R44" i="68"/>
  <c r="S44" i="68"/>
  <c r="T44" i="68"/>
  <c r="U44" i="68"/>
  <c r="V44" i="68"/>
  <c r="W44" i="68"/>
  <c r="X44" i="68"/>
  <c r="Y44" i="68"/>
  <c r="Z44" i="68"/>
  <c r="AA44" i="68"/>
  <c r="AB44" i="68"/>
  <c r="AC44" i="68"/>
  <c r="AD44" i="68"/>
  <c r="AE44" i="68"/>
  <c r="AF44" i="68"/>
  <c r="AG44" i="68"/>
  <c r="AH44" i="68"/>
  <c r="AI44" i="68"/>
  <c r="AJ44" i="68"/>
  <c r="AK44" i="68"/>
  <c r="AL44" i="68"/>
  <c r="AM44" i="68"/>
  <c r="AN44" i="68"/>
  <c r="AO44" i="68"/>
  <c r="AP44" i="68"/>
  <c r="AQ44" i="68"/>
  <c r="D4" i="68"/>
  <c r="D5" i="68"/>
  <c r="D6" i="68"/>
  <c r="D7" i="68"/>
  <c r="D8" i="68"/>
  <c r="D9" i="68"/>
  <c r="D10" i="68"/>
  <c r="D12" i="68"/>
  <c r="D13" i="68"/>
  <c r="D14" i="68"/>
  <c r="D15" i="68"/>
  <c r="D16" i="68"/>
  <c r="D17" i="68"/>
  <c r="D18" i="68"/>
  <c r="D19" i="68"/>
  <c r="D21" i="68"/>
  <c r="D22" i="68"/>
  <c r="D23" i="68"/>
  <c r="D24" i="68"/>
  <c r="D25" i="68"/>
  <c r="D26" i="68"/>
  <c r="D28" i="68"/>
  <c r="D29" i="68"/>
  <c r="D30" i="68"/>
  <c r="D31" i="68"/>
  <c r="D32" i="68"/>
  <c r="D33" i="68"/>
  <c r="D35" i="68"/>
  <c r="D36" i="68"/>
  <c r="D37" i="68"/>
  <c r="D38" i="68"/>
  <c r="D39" i="68"/>
  <c r="D40" i="68"/>
  <c r="D41" i="68"/>
  <c r="D43" i="68"/>
  <c r="D44" i="68"/>
  <c r="D3" i="68"/>
  <c r="H7" i="61"/>
  <c r="G23" i="61"/>
  <c r="H23" i="61"/>
  <c r="G27" i="61"/>
  <c r="H27" i="61"/>
  <c r="G11" i="61"/>
  <c r="H11" i="61"/>
  <c r="H14" i="61"/>
  <c r="G15" i="61"/>
  <c r="H15" i="61"/>
  <c r="H18" i="61"/>
  <c r="G20" i="61"/>
  <c r="H20" i="61"/>
  <c r="H25" i="61"/>
  <c r="G26" i="61"/>
  <c r="H26" i="61"/>
  <c r="G32" i="61"/>
  <c r="H32" i="61"/>
  <c r="G34" i="61"/>
  <c r="H34" i="61"/>
  <c r="G38" i="61"/>
  <c r="H38" i="61"/>
  <c r="H41" i="61"/>
  <c r="G42" i="61"/>
  <c r="H42" i="61"/>
  <c r="G5" i="61"/>
  <c r="H5" i="61"/>
  <c r="H6" i="61"/>
  <c r="G7" i="61"/>
  <c r="H33" i="61"/>
  <c r="G10" i="61"/>
  <c r="H10" i="61"/>
  <c r="H24" i="61"/>
  <c r="G37" i="61"/>
  <c r="H37" i="61"/>
  <c r="G3" i="61"/>
  <c r="F26" i="61"/>
  <c r="F4" i="61"/>
  <c r="F15" i="61"/>
  <c r="F3" i="61"/>
  <c r="E4" i="61"/>
  <c r="E19" i="61"/>
  <c r="E8" i="61"/>
  <c r="E30" i="61"/>
  <c r="E16" i="61"/>
  <c r="E18" i="61"/>
  <c r="E39" i="61"/>
  <c r="E5" i="61"/>
  <c r="E14" i="61"/>
  <c r="E82" i="61"/>
  <c r="D19" i="61"/>
  <c r="D8" i="61"/>
  <c r="D16" i="61"/>
  <c r="D17" i="61"/>
  <c r="D30" i="61"/>
  <c r="D39" i="61"/>
  <c r="E3" i="61"/>
  <c r="H3" i="61"/>
  <c r="I3" i="61"/>
  <c r="J3" i="61"/>
  <c r="K3" i="61"/>
  <c r="L3" i="61"/>
  <c r="M3" i="61"/>
  <c r="O3" i="61"/>
  <c r="Q3" i="61"/>
  <c r="R3" i="61"/>
  <c r="S3" i="61"/>
  <c r="T3" i="61"/>
  <c r="U3" i="61"/>
  <c r="W3" i="61"/>
  <c r="Y3" i="61"/>
  <c r="Z3" i="61"/>
  <c r="AA3" i="61"/>
  <c r="AB3" i="61"/>
  <c r="AC3" i="61"/>
  <c r="AE3" i="61"/>
  <c r="AG3" i="61"/>
  <c r="AH3" i="61"/>
  <c r="AI3" i="61"/>
  <c r="AJ3" i="61"/>
  <c r="AK3" i="61"/>
  <c r="AM3" i="61"/>
  <c r="AO3" i="61"/>
  <c r="AP3" i="61"/>
  <c r="AQ3" i="61"/>
  <c r="G4" i="61"/>
  <c r="H4" i="61"/>
  <c r="J4" i="61"/>
  <c r="K4" i="61"/>
  <c r="L4" i="61"/>
  <c r="N4" i="61"/>
  <c r="O4" i="61"/>
  <c r="P4" i="61"/>
  <c r="R4" i="61"/>
  <c r="S4" i="61"/>
  <c r="T4" i="61"/>
  <c r="V4" i="61"/>
  <c r="W4" i="61"/>
  <c r="X4" i="61"/>
  <c r="Z4" i="61"/>
  <c r="AA4" i="61"/>
  <c r="AB4" i="61"/>
  <c r="AD4" i="61"/>
  <c r="AE4" i="61"/>
  <c r="AF4" i="61"/>
  <c r="AH4" i="61"/>
  <c r="AI4" i="61"/>
  <c r="AJ4" i="61"/>
  <c r="AL4" i="61"/>
  <c r="AM4" i="61"/>
  <c r="AN4" i="61"/>
  <c r="AP4" i="61"/>
  <c r="AQ4" i="61"/>
  <c r="F5" i="61"/>
  <c r="I5" i="61"/>
  <c r="K5" i="61"/>
  <c r="M5" i="61"/>
  <c r="N5" i="61"/>
  <c r="O5" i="61"/>
  <c r="P5" i="61"/>
  <c r="Q5" i="61"/>
  <c r="S5" i="61"/>
  <c r="U5" i="61"/>
  <c r="V5" i="61"/>
  <c r="W5" i="61"/>
  <c r="X5" i="61"/>
  <c r="Y5" i="61"/>
  <c r="AA5" i="61"/>
  <c r="AC5" i="61"/>
  <c r="AD5" i="61"/>
  <c r="AE5" i="61"/>
  <c r="AF5" i="61"/>
  <c r="AG5" i="61"/>
  <c r="AI5" i="61"/>
  <c r="AK5" i="61"/>
  <c r="AL5" i="61"/>
  <c r="AM5" i="61"/>
  <c r="AN5" i="61"/>
  <c r="AO5" i="61"/>
  <c r="AQ5" i="61"/>
  <c r="E6" i="61"/>
  <c r="I6" i="61"/>
  <c r="J6" i="61"/>
  <c r="K6" i="61"/>
  <c r="L6" i="61"/>
  <c r="M6" i="61"/>
  <c r="N6" i="61"/>
  <c r="P6" i="61"/>
  <c r="Q6" i="61"/>
  <c r="R6" i="61"/>
  <c r="S6" i="61"/>
  <c r="T6" i="61"/>
  <c r="U6" i="61"/>
  <c r="V6" i="61"/>
  <c r="X6" i="61"/>
  <c r="Y6" i="61"/>
  <c r="Z6" i="61"/>
  <c r="AA6" i="61"/>
  <c r="AB6" i="61"/>
  <c r="AC6" i="61"/>
  <c r="AD6" i="61"/>
  <c r="AF6" i="61"/>
  <c r="AG6" i="61"/>
  <c r="AH6" i="61"/>
  <c r="AI6" i="61"/>
  <c r="AJ6" i="61"/>
  <c r="AK6" i="61"/>
  <c r="AL6" i="61"/>
  <c r="AN6" i="61"/>
  <c r="AO6" i="61"/>
  <c r="AP6" i="61"/>
  <c r="AQ6" i="61"/>
  <c r="E7" i="61"/>
  <c r="F7" i="61"/>
  <c r="I7" i="61"/>
  <c r="K7" i="61"/>
  <c r="M7" i="61"/>
  <c r="N7" i="61"/>
  <c r="O7" i="61"/>
  <c r="P7" i="61"/>
  <c r="Q7" i="61"/>
  <c r="S7" i="61"/>
  <c r="U7" i="61"/>
  <c r="V7" i="61"/>
  <c r="W7" i="61"/>
  <c r="X7" i="61"/>
  <c r="Y7" i="61"/>
  <c r="AA7" i="61"/>
  <c r="AC7" i="61"/>
  <c r="AD7" i="61"/>
  <c r="AE7" i="61"/>
  <c r="AF7" i="61"/>
  <c r="AG7" i="61"/>
  <c r="AI7" i="61"/>
  <c r="AK7" i="61"/>
  <c r="AL7" i="61"/>
  <c r="AM7" i="61"/>
  <c r="AN7" i="61"/>
  <c r="AO7" i="61"/>
  <c r="AQ7" i="61"/>
  <c r="G8" i="61"/>
  <c r="H8" i="61"/>
  <c r="J8" i="61"/>
  <c r="K8" i="61"/>
  <c r="L8" i="61"/>
  <c r="N8" i="61"/>
  <c r="O8" i="61"/>
  <c r="P8" i="61"/>
  <c r="R8" i="61"/>
  <c r="S8" i="61"/>
  <c r="T8" i="61"/>
  <c r="V8" i="61"/>
  <c r="W8" i="61"/>
  <c r="X8" i="61"/>
  <c r="Z8" i="61"/>
  <c r="AA8" i="61"/>
  <c r="AB8" i="61"/>
  <c r="AD8" i="61"/>
  <c r="AE8" i="61"/>
  <c r="AF8" i="61"/>
  <c r="AH8" i="61"/>
  <c r="AI8" i="61"/>
  <c r="AJ8" i="61"/>
  <c r="AL8" i="61"/>
  <c r="AM8" i="61"/>
  <c r="AN8" i="61"/>
  <c r="AP8" i="61"/>
  <c r="AQ8" i="61"/>
  <c r="G9" i="61"/>
  <c r="I9" i="61"/>
  <c r="J9" i="61"/>
  <c r="K9" i="61"/>
  <c r="L9" i="61"/>
  <c r="M9" i="61"/>
  <c r="O9" i="61"/>
  <c r="Q9" i="61"/>
  <c r="R9" i="61"/>
  <c r="S9" i="61"/>
  <c r="T9" i="61"/>
  <c r="U9" i="61"/>
  <c r="W9" i="61"/>
  <c r="Y9" i="61"/>
  <c r="Z9" i="61"/>
  <c r="AA9" i="61"/>
  <c r="AB9" i="61"/>
  <c r="AC9" i="61"/>
  <c r="AE9" i="61"/>
  <c r="AF9" i="61"/>
  <c r="AG9" i="61"/>
  <c r="AH9" i="61"/>
  <c r="AI9" i="61"/>
  <c r="AJ9" i="61"/>
  <c r="AK9" i="61"/>
  <c r="AM9" i="61"/>
  <c r="AO9" i="61"/>
  <c r="AP9" i="61"/>
  <c r="AQ9" i="61"/>
  <c r="I10" i="61"/>
  <c r="J10" i="61"/>
  <c r="L10" i="61"/>
  <c r="M10" i="61"/>
  <c r="N10" i="61"/>
  <c r="O10" i="61"/>
  <c r="P10" i="61"/>
  <c r="Q10" i="61"/>
  <c r="R10" i="61"/>
  <c r="T10" i="61"/>
  <c r="U10" i="61"/>
  <c r="V10" i="61"/>
  <c r="W10" i="61"/>
  <c r="X10" i="61"/>
  <c r="Y10" i="61"/>
  <c r="Z10" i="61"/>
  <c r="AB10" i="61"/>
  <c r="AC10" i="61"/>
  <c r="AD10" i="61"/>
  <c r="AE10" i="61"/>
  <c r="AF10" i="61"/>
  <c r="AG10" i="61"/>
  <c r="AH10" i="61"/>
  <c r="AJ10" i="61"/>
  <c r="AK10" i="61"/>
  <c r="AL10" i="61"/>
  <c r="AM10" i="61"/>
  <c r="AN10" i="61"/>
  <c r="AO10" i="61"/>
  <c r="AP10" i="61"/>
  <c r="I11" i="61"/>
  <c r="J11" i="61"/>
  <c r="K11" i="61"/>
  <c r="L11" i="61"/>
  <c r="M11" i="61"/>
  <c r="O11" i="61"/>
  <c r="Q11" i="61"/>
  <c r="R11" i="61"/>
  <c r="S11" i="61"/>
  <c r="T11" i="61"/>
  <c r="U11" i="61"/>
  <c r="W11" i="61"/>
  <c r="Y11" i="61"/>
  <c r="Z11" i="61"/>
  <c r="AA11" i="61"/>
  <c r="AB11" i="61"/>
  <c r="AC11" i="61"/>
  <c r="AE11" i="61"/>
  <c r="AG11" i="61"/>
  <c r="AH11" i="61"/>
  <c r="AI11" i="61"/>
  <c r="AJ11" i="61"/>
  <c r="AK11" i="61"/>
  <c r="AM11" i="61"/>
  <c r="AO11" i="61"/>
  <c r="AP11" i="61"/>
  <c r="AQ11" i="61"/>
  <c r="E12" i="61"/>
  <c r="F12" i="61"/>
  <c r="G12" i="61"/>
  <c r="H12" i="61"/>
  <c r="J12" i="61"/>
  <c r="K12" i="61"/>
  <c r="L12" i="61"/>
  <c r="N12" i="61"/>
  <c r="O12" i="61"/>
  <c r="P12" i="61"/>
  <c r="R12" i="61"/>
  <c r="S12" i="61"/>
  <c r="T12" i="61"/>
  <c r="V12" i="61"/>
  <c r="W12" i="61"/>
  <c r="X12" i="61"/>
  <c r="Z12" i="61"/>
  <c r="AA12" i="61"/>
  <c r="AB12" i="61"/>
  <c r="AD12" i="61"/>
  <c r="AE12" i="61"/>
  <c r="AF12" i="61"/>
  <c r="AH12" i="61"/>
  <c r="AI12" i="61"/>
  <c r="AJ12" i="61"/>
  <c r="AL12" i="61"/>
  <c r="AM12" i="61"/>
  <c r="AN12" i="61"/>
  <c r="AP12" i="61"/>
  <c r="AQ12" i="61"/>
  <c r="E13" i="61"/>
  <c r="F13" i="61"/>
  <c r="G13" i="61"/>
  <c r="H13" i="61"/>
  <c r="I13" i="61"/>
  <c r="K13" i="61"/>
  <c r="M13" i="61"/>
  <c r="N13" i="61"/>
  <c r="O13" i="61"/>
  <c r="P13" i="61"/>
  <c r="Q13" i="61"/>
  <c r="S13" i="61"/>
  <c r="U13" i="61"/>
  <c r="V13" i="61"/>
  <c r="W13" i="61"/>
  <c r="X13" i="61"/>
  <c r="Y13" i="61"/>
  <c r="AA13" i="61"/>
  <c r="AC13" i="61"/>
  <c r="AD13" i="61"/>
  <c r="AE13" i="61"/>
  <c r="AF13" i="61"/>
  <c r="AG13" i="61"/>
  <c r="AI13" i="61"/>
  <c r="AK13" i="61"/>
  <c r="AL13" i="61"/>
  <c r="AM13" i="61"/>
  <c r="AN13" i="61"/>
  <c r="AO13" i="61"/>
  <c r="AQ13" i="61"/>
  <c r="I14" i="61"/>
  <c r="J14" i="61"/>
  <c r="K14" i="61"/>
  <c r="L14" i="61"/>
  <c r="M14" i="61"/>
  <c r="N14" i="61"/>
  <c r="P14" i="61"/>
  <c r="Q14" i="61"/>
  <c r="R14" i="61"/>
  <c r="S14" i="61"/>
  <c r="T14" i="61"/>
  <c r="U14" i="61"/>
  <c r="V14" i="61"/>
  <c r="X14" i="61"/>
  <c r="Y14" i="61"/>
  <c r="Z14" i="61"/>
  <c r="AA14" i="61"/>
  <c r="AB14" i="61"/>
  <c r="AC14" i="61"/>
  <c r="AD14" i="61"/>
  <c r="AF14" i="61"/>
  <c r="AG14" i="61"/>
  <c r="AH14" i="61"/>
  <c r="AI14" i="61"/>
  <c r="AJ14" i="61"/>
  <c r="AK14" i="61"/>
  <c r="AL14" i="61"/>
  <c r="AN14" i="61"/>
  <c r="AO14" i="61"/>
  <c r="AP14" i="61"/>
  <c r="AQ14" i="61"/>
  <c r="E15" i="61"/>
  <c r="I15" i="61"/>
  <c r="K15" i="61"/>
  <c r="M15" i="61"/>
  <c r="N15" i="61"/>
  <c r="O15" i="61"/>
  <c r="P15" i="61"/>
  <c r="Q15" i="61"/>
  <c r="S15" i="61"/>
  <c r="U15" i="61"/>
  <c r="V15" i="61"/>
  <c r="W15" i="61"/>
  <c r="X15" i="61"/>
  <c r="Y15" i="61"/>
  <c r="AA15" i="61"/>
  <c r="AC15" i="61"/>
  <c r="AD15" i="61"/>
  <c r="AE15" i="61"/>
  <c r="AF15" i="61"/>
  <c r="AG15" i="61"/>
  <c r="AI15" i="61"/>
  <c r="AK15" i="61"/>
  <c r="AL15" i="61"/>
  <c r="AM15" i="61"/>
  <c r="AN15" i="61"/>
  <c r="AO15" i="61"/>
  <c r="AQ15" i="61"/>
  <c r="G16" i="61"/>
  <c r="H16" i="61"/>
  <c r="J16" i="61"/>
  <c r="K16" i="61"/>
  <c r="L16" i="61"/>
  <c r="N16" i="61"/>
  <c r="O16" i="61"/>
  <c r="P16" i="61"/>
  <c r="R16" i="61"/>
  <c r="S16" i="61"/>
  <c r="T16" i="61"/>
  <c r="V16" i="61"/>
  <c r="W16" i="61"/>
  <c r="X16" i="61"/>
  <c r="Z16" i="61"/>
  <c r="AA16" i="61"/>
  <c r="AB16" i="61"/>
  <c r="AD16" i="61"/>
  <c r="AE16" i="61"/>
  <c r="AF16" i="61"/>
  <c r="AH16" i="61"/>
  <c r="AI16" i="61"/>
  <c r="AJ16" i="61"/>
  <c r="AL16" i="61"/>
  <c r="AM16" i="61"/>
  <c r="AN16" i="61"/>
  <c r="AP16" i="61"/>
  <c r="AQ16" i="61"/>
  <c r="G17" i="61"/>
  <c r="I17" i="61"/>
  <c r="J17" i="61"/>
  <c r="K17" i="61"/>
  <c r="L17" i="61"/>
  <c r="M17" i="61"/>
  <c r="O17" i="61"/>
  <c r="Q17" i="61"/>
  <c r="R17" i="61"/>
  <c r="S17" i="61"/>
  <c r="T17" i="61"/>
  <c r="U17" i="61"/>
  <c r="W17" i="61"/>
  <c r="Y17" i="61"/>
  <c r="Z17" i="61"/>
  <c r="AA17" i="61"/>
  <c r="AB17" i="61"/>
  <c r="AC17" i="61"/>
  <c r="AE17" i="61"/>
  <c r="AG17" i="61"/>
  <c r="AH17" i="61"/>
  <c r="AI17" i="61"/>
  <c r="AJ17" i="61"/>
  <c r="AK17" i="61"/>
  <c r="AM17" i="61"/>
  <c r="AO17" i="61"/>
  <c r="AP17" i="61"/>
  <c r="AQ17" i="61"/>
  <c r="G18" i="61"/>
  <c r="I18" i="61"/>
  <c r="J18" i="61"/>
  <c r="L18" i="61"/>
  <c r="M18" i="61"/>
  <c r="N18" i="61"/>
  <c r="O18" i="61"/>
  <c r="P18" i="61"/>
  <c r="Q18" i="61"/>
  <c r="R18" i="61"/>
  <c r="T18" i="61"/>
  <c r="U18" i="61"/>
  <c r="V18" i="61"/>
  <c r="W18" i="61"/>
  <c r="X18" i="61"/>
  <c r="Y18" i="61"/>
  <c r="Z18" i="61"/>
  <c r="AB18" i="61"/>
  <c r="AC18" i="61"/>
  <c r="AD18" i="61"/>
  <c r="AE18" i="61"/>
  <c r="AF18" i="61"/>
  <c r="AG18" i="61"/>
  <c r="AH18" i="61"/>
  <c r="AJ18" i="61"/>
  <c r="AK18" i="61"/>
  <c r="AL18" i="61"/>
  <c r="AM18" i="61"/>
  <c r="AN18" i="61"/>
  <c r="AO18" i="61"/>
  <c r="AP18" i="61"/>
  <c r="G19" i="61"/>
  <c r="H19" i="61"/>
  <c r="J19" i="61"/>
  <c r="K19" i="61"/>
  <c r="L19" i="61"/>
  <c r="N19" i="61"/>
  <c r="O19" i="61"/>
  <c r="P19" i="61"/>
  <c r="R19" i="61"/>
  <c r="S19" i="61"/>
  <c r="T19" i="61"/>
  <c r="V19" i="61"/>
  <c r="W19" i="61"/>
  <c r="X19" i="61"/>
  <c r="Z19" i="61"/>
  <c r="AA19" i="61"/>
  <c r="AB19" i="61"/>
  <c r="AD19" i="61"/>
  <c r="AE19" i="61"/>
  <c r="AF19" i="61"/>
  <c r="AH19" i="61"/>
  <c r="AI19" i="61"/>
  <c r="AJ19" i="61"/>
  <c r="AL19" i="61"/>
  <c r="AM19" i="61"/>
  <c r="AN19" i="61"/>
  <c r="AP19" i="61"/>
  <c r="AQ19" i="61"/>
  <c r="I20" i="61"/>
  <c r="J20" i="61"/>
  <c r="K20" i="61"/>
  <c r="L20" i="61"/>
  <c r="M20" i="61"/>
  <c r="O20" i="61"/>
  <c r="Q20" i="61"/>
  <c r="R20" i="61"/>
  <c r="S20" i="61"/>
  <c r="T20" i="61"/>
  <c r="U20" i="61"/>
  <c r="W20" i="61"/>
  <c r="Y20" i="61"/>
  <c r="Z20" i="61"/>
  <c r="AA20" i="61"/>
  <c r="AB20" i="61"/>
  <c r="AC20" i="61"/>
  <c r="AE20" i="61"/>
  <c r="AG20" i="61"/>
  <c r="AH20" i="61"/>
  <c r="AI20" i="61"/>
  <c r="AJ20" i="61"/>
  <c r="AK20" i="61"/>
  <c r="AM20" i="61"/>
  <c r="AO20" i="61"/>
  <c r="AP20" i="61"/>
  <c r="AQ20" i="61"/>
  <c r="E21" i="61"/>
  <c r="F21" i="61"/>
  <c r="G21" i="61"/>
  <c r="H21" i="61"/>
  <c r="J21" i="61"/>
  <c r="K21" i="61"/>
  <c r="L21" i="61"/>
  <c r="N21" i="61"/>
  <c r="O21" i="61"/>
  <c r="P21" i="61"/>
  <c r="R21" i="61"/>
  <c r="S21" i="61"/>
  <c r="T21" i="61"/>
  <c r="V21" i="61"/>
  <c r="W21" i="61"/>
  <c r="X21" i="61"/>
  <c r="Z21" i="61"/>
  <c r="AA21" i="61"/>
  <c r="AB21" i="61"/>
  <c r="AD21" i="61"/>
  <c r="AE21" i="61"/>
  <c r="AF21" i="61"/>
  <c r="AH21" i="61"/>
  <c r="AI21" i="61"/>
  <c r="AJ21" i="61"/>
  <c r="AL21" i="61"/>
  <c r="AM21" i="61"/>
  <c r="AN21" i="61"/>
  <c r="AP21" i="61"/>
  <c r="AQ21" i="61"/>
  <c r="G22" i="61"/>
  <c r="I22" i="61"/>
  <c r="J22" i="61"/>
  <c r="K22" i="61"/>
  <c r="L22" i="61"/>
  <c r="M22" i="61"/>
  <c r="O22" i="61"/>
  <c r="Q22" i="61"/>
  <c r="R22" i="61"/>
  <c r="S22" i="61"/>
  <c r="T22" i="61"/>
  <c r="U22" i="61"/>
  <c r="W22" i="61"/>
  <c r="Y22" i="61"/>
  <c r="Z22" i="61"/>
  <c r="AA22" i="61"/>
  <c r="AB22" i="61"/>
  <c r="AC22" i="61"/>
  <c r="AE22" i="61"/>
  <c r="AG22" i="61"/>
  <c r="AH22" i="61"/>
  <c r="AI22" i="61"/>
  <c r="AJ22" i="61"/>
  <c r="AK22" i="61"/>
  <c r="AM22" i="61"/>
  <c r="AO22" i="61"/>
  <c r="AP22" i="61"/>
  <c r="AQ22" i="61"/>
  <c r="I23" i="61"/>
  <c r="J23" i="61"/>
  <c r="L23" i="61"/>
  <c r="M23" i="61"/>
  <c r="N23" i="61"/>
  <c r="O23" i="61"/>
  <c r="P23" i="61"/>
  <c r="Q23" i="61"/>
  <c r="R23" i="61"/>
  <c r="T23" i="61"/>
  <c r="U23" i="61"/>
  <c r="V23" i="61"/>
  <c r="W23" i="61"/>
  <c r="X23" i="61"/>
  <c r="Y23" i="61"/>
  <c r="Z23" i="61"/>
  <c r="AB23" i="61"/>
  <c r="AC23" i="61"/>
  <c r="AD23" i="61"/>
  <c r="AE23" i="61"/>
  <c r="AF23" i="61"/>
  <c r="AG23" i="61"/>
  <c r="AH23" i="61"/>
  <c r="AJ23" i="61"/>
  <c r="AK23" i="61"/>
  <c r="AL23" i="61"/>
  <c r="AM23" i="61"/>
  <c r="AN23" i="61"/>
  <c r="AO23" i="61"/>
  <c r="AP23" i="61"/>
  <c r="E24" i="61"/>
  <c r="F24" i="61"/>
  <c r="G24" i="61"/>
  <c r="I24" i="61"/>
  <c r="K24" i="61"/>
  <c r="M24" i="61"/>
  <c r="N24" i="61"/>
  <c r="O24" i="61"/>
  <c r="P24" i="61"/>
  <c r="Q24" i="61"/>
  <c r="S24" i="61"/>
  <c r="U24" i="61"/>
  <c r="V24" i="61"/>
  <c r="W24" i="61"/>
  <c r="X24" i="61"/>
  <c r="Y24" i="61"/>
  <c r="AA24" i="61"/>
  <c r="AC24" i="61"/>
  <c r="AD24" i="61"/>
  <c r="AE24" i="61"/>
  <c r="AF24" i="61"/>
  <c r="AG24" i="61"/>
  <c r="AI24" i="61"/>
  <c r="AK24" i="61"/>
  <c r="AL24" i="61"/>
  <c r="AM24" i="61"/>
  <c r="AN24" i="61"/>
  <c r="AO24" i="61"/>
  <c r="AQ24" i="61"/>
  <c r="E25" i="61"/>
  <c r="F25" i="61"/>
  <c r="I25" i="61"/>
  <c r="J25" i="61"/>
  <c r="K25" i="61"/>
  <c r="L25" i="61"/>
  <c r="M25" i="61"/>
  <c r="N25" i="61"/>
  <c r="P25" i="61"/>
  <c r="Q25" i="61"/>
  <c r="R25" i="61"/>
  <c r="S25" i="61"/>
  <c r="T25" i="61"/>
  <c r="U25" i="61"/>
  <c r="V25" i="61"/>
  <c r="X25" i="61"/>
  <c r="Y25" i="61"/>
  <c r="Z25" i="61"/>
  <c r="AA25" i="61"/>
  <c r="AB25" i="61"/>
  <c r="AC25" i="61"/>
  <c r="AD25" i="61"/>
  <c r="AF25" i="61"/>
  <c r="AG25" i="61"/>
  <c r="AH25" i="61"/>
  <c r="AI25" i="61"/>
  <c r="AJ25" i="61"/>
  <c r="AK25" i="61"/>
  <c r="AL25" i="61"/>
  <c r="AN25" i="61"/>
  <c r="AO25" i="61"/>
  <c r="AP25" i="61"/>
  <c r="AQ25" i="61"/>
  <c r="E26" i="61"/>
  <c r="I26" i="61"/>
  <c r="K26" i="61"/>
  <c r="M26" i="61"/>
  <c r="N26" i="61"/>
  <c r="O26" i="61"/>
  <c r="P26" i="61"/>
  <c r="Q26" i="61"/>
  <c r="S26" i="61"/>
  <c r="U26" i="61"/>
  <c r="V26" i="61"/>
  <c r="W26" i="61"/>
  <c r="X26" i="61"/>
  <c r="Y26" i="61"/>
  <c r="AA26" i="61"/>
  <c r="AC26" i="61"/>
  <c r="AD26" i="61"/>
  <c r="AE26" i="61"/>
  <c r="AF26" i="61"/>
  <c r="AG26" i="61"/>
  <c r="AI26" i="61"/>
  <c r="AK26" i="61"/>
  <c r="AL26" i="61"/>
  <c r="AM26" i="61"/>
  <c r="AN26" i="61"/>
  <c r="AO26" i="61"/>
  <c r="AQ26" i="61"/>
  <c r="I27" i="61"/>
  <c r="J27" i="61"/>
  <c r="K27" i="61"/>
  <c r="L27" i="61"/>
  <c r="M27" i="61"/>
  <c r="O27" i="61"/>
  <c r="Q27" i="61"/>
  <c r="R27" i="61"/>
  <c r="S27" i="61"/>
  <c r="T27" i="61"/>
  <c r="U27" i="61"/>
  <c r="W27" i="61"/>
  <c r="Y27" i="61"/>
  <c r="Z27" i="61"/>
  <c r="AA27" i="61"/>
  <c r="AB27" i="61"/>
  <c r="AC27" i="61"/>
  <c r="AE27" i="61"/>
  <c r="AG27" i="61"/>
  <c r="AH27" i="61"/>
  <c r="AI27" i="61"/>
  <c r="AJ27" i="61"/>
  <c r="AK27" i="61"/>
  <c r="AM27" i="61"/>
  <c r="AO27" i="61"/>
  <c r="AP27" i="61"/>
  <c r="AQ27" i="61"/>
  <c r="E28" i="61"/>
  <c r="F28" i="61"/>
  <c r="G28" i="61"/>
  <c r="H28" i="61"/>
  <c r="J28" i="61"/>
  <c r="K28" i="61"/>
  <c r="L28" i="61"/>
  <c r="N28" i="61"/>
  <c r="O28" i="61"/>
  <c r="P28" i="61"/>
  <c r="R28" i="61"/>
  <c r="S28" i="61"/>
  <c r="T28" i="61"/>
  <c r="V28" i="61"/>
  <c r="W28" i="61"/>
  <c r="X28" i="61"/>
  <c r="Z28" i="61"/>
  <c r="AA28" i="61"/>
  <c r="AB28" i="61"/>
  <c r="AD28" i="61"/>
  <c r="AE28" i="61"/>
  <c r="AF28" i="61"/>
  <c r="AH28" i="61"/>
  <c r="AI28" i="61"/>
  <c r="AJ28" i="61"/>
  <c r="AL28" i="61"/>
  <c r="AM28" i="61"/>
  <c r="AN28" i="61"/>
  <c r="AP28" i="61"/>
  <c r="AQ28" i="61"/>
  <c r="E29" i="61"/>
  <c r="F29" i="61"/>
  <c r="G29" i="61"/>
  <c r="H29" i="61"/>
  <c r="I29" i="61"/>
  <c r="K29" i="61"/>
  <c r="L29" i="61"/>
  <c r="M29" i="61"/>
  <c r="N29" i="61"/>
  <c r="O29" i="61"/>
  <c r="P29" i="61"/>
  <c r="Q29" i="61"/>
  <c r="S29" i="61"/>
  <c r="U29" i="61"/>
  <c r="V29" i="61"/>
  <c r="W29" i="61"/>
  <c r="X29" i="61"/>
  <c r="Y29" i="61"/>
  <c r="AA29" i="61"/>
  <c r="AC29" i="61"/>
  <c r="AD29" i="61"/>
  <c r="AE29" i="61"/>
  <c r="AF29" i="61"/>
  <c r="AG29" i="61"/>
  <c r="AI29" i="61"/>
  <c r="AK29" i="61"/>
  <c r="AL29" i="61"/>
  <c r="AM29" i="61"/>
  <c r="AN29" i="61"/>
  <c r="AO29" i="61"/>
  <c r="AQ29" i="61"/>
  <c r="G30" i="61"/>
  <c r="H30" i="61"/>
  <c r="J30" i="61"/>
  <c r="K30" i="61"/>
  <c r="L30" i="61"/>
  <c r="N30" i="61"/>
  <c r="O30" i="61"/>
  <c r="P30" i="61"/>
  <c r="R30" i="61"/>
  <c r="S30" i="61"/>
  <c r="T30" i="61"/>
  <c r="V30" i="61"/>
  <c r="W30" i="61"/>
  <c r="X30" i="61"/>
  <c r="Z30" i="61"/>
  <c r="AA30" i="61"/>
  <c r="AB30" i="61"/>
  <c r="AD30" i="61"/>
  <c r="AE30" i="61"/>
  <c r="AF30" i="61"/>
  <c r="AH30" i="61"/>
  <c r="AI30" i="61"/>
  <c r="AJ30" i="61"/>
  <c r="AL30" i="61"/>
  <c r="AM30" i="61"/>
  <c r="AN30" i="61"/>
  <c r="AP30" i="61"/>
  <c r="AQ30" i="61"/>
  <c r="G31" i="61"/>
  <c r="I31" i="61"/>
  <c r="J31" i="61"/>
  <c r="K31" i="61"/>
  <c r="L31" i="61"/>
  <c r="M31" i="61"/>
  <c r="O31" i="61"/>
  <c r="Q31" i="61"/>
  <c r="R31" i="61"/>
  <c r="S31" i="61"/>
  <c r="T31" i="61"/>
  <c r="U31" i="61"/>
  <c r="W31" i="61"/>
  <c r="Y31" i="61"/>
  <c r="Z31" i="61"/>
  <c r="AA31" i="61"/>
  <c r="AB31" i="61"/>
  <c r="AC31" i="61"/>
  <c r="AE31" i="61"/>
  <c r="AG31" i="61"/>
  <c r="AH31" i="61"/>
  <c r="AI31" i="61"/>
  <c r="AJ31" i="61"/>
  <c r="AK31" i="61"/>
  <c r="AM31" i="61"/>
  <c r="AO31" i="61"/>
  <c r="AP31" i="61"/>
  <c r="AQ31" i="61"/>
  <c r="I32" i="61"/>
  <c r="J32" i="61"/>
  <c r="L32" i="61"/>
  <c r="M32" i="61"/>
  <c r="N32" i="61"/>
  <c r="O32" i="61"/>
  <c r="P32" i="61"/>
  <c r="Q32" i="61"/>
  <c r="R32" i="61"/>
  <c r="T32" i="61"/>
  <c r="U32" i="61"/>
  <c r="V32" i="61"/>
  <c r="W32" i="61"/>
  <c r="X32" i="61"/>
  <c r="Y32" i="61"/>
  <c r="Z32" i="61"/>
  <c r="AB32" i="61"/>
  <c r="AC32" i="61"/>
  <c r="AD32" i="61"/>
  <c r="AE32" i="61"/>
  <c r="AF32" i="61"/>
  <c r="AG32" i="61"/>
  <c r="AH32" i="61"/>
  <c r="AJ32" i="61"/>
  <c r="AK32" i="61"/>
  <c r="AL32" i="61"/>
  <c r="AM32" i="61"/>
  <c r="AN32" i="61"/>
  <c r="AO32" i="61"/>
  <c r="AP32" i="61"/>
  <c r="E33" i="61"/>
  <c r="F33" i="61"/>
  <c r="I33" i="61"/>
  <c r="J33" i="61"/>
  <c r="K33" i="61"/>
  <c r="L33" i="61"/>
  <c r="M33" i="61"/>
  <c r="N33" i="61"/>
  <c r="P33" i="61"/>
  <c r="Q33" i="61"/>
  <c r="R33" i="61"/>
  <c r="S33" i="61"/>
  <c r="T33" i="61"/>
  <c r="U33" i="61"/>
  <c r="V33" i="61"/>
  <c r="X33" i="61"/>
  <c r="Y33" i="61"/>
  <c r="Z33" i="61"/>
  <c r="AA33" i="61"/>
  <c r="AB33" i="61"/>
  <c r="AC33" i="61"/>
  <c r="AD33" i="61"/>
  <c r="AF33" i="61"/>
  <c r="AG33" i="61"/>
  <c r="AH33" i="61"/>
  <c r="AI33" i="61"/>
  <c r="AJ33" i="61"/>
  <c r="AK33" i="61"/>
  <c r="AL33" i="61"/>
  <c r="AN33" i="61"/>
  <c r="AO33" i="61"/>
  <c r="AP33" i="61"/>
  <c r="AQ33" i="61"/>
  <c r="I34" i="61"/>
  <c r="J34" i="61"/>
  <c r="K34" i="61"/>
  <c r="L34" i="61"/>
  <c r="M34" i="61"/>
  <c r="O34" i="61"/>
  <c r="Q34" i="61"/>
  <c r="R34" i="61"/>
  <c r="S34" i="61"/>
  <c r="T34" i="61"/>
  <c r="U34" i="61"/>
  <c r="W34" i="61"/>
  <c r="Y34" i="61"/>
  <c r="Z34" i="61"/>
  <c r="AA34" i="61"/>
  <c r="AB34" i="61"/>
  <c r="AC34" i="61"/>
  <c r="AE34" i="61"/>
  <c r="AG34" i="61"/>
  <c r="AH34" i="61"/>
  <c r="AI34" i="61"/>
  <c r="AJ34" i="61"/>
  <c r="AK34" i="61"/>
  <c r="AM34" i="61"/>
  <c r="AO34" i="61"/>
  <c r="AP34" i="61"/>
  <c r="AQ34" i="61"/>
  <c r="E35" i="61"/>
  <c r="F35" i="61"/>
  <c r="G35" i="61"/>
  <c r="H35" i="61"/>
  <c r="J35" i="61"/>
  <c r="K35" i="61"/>
  <c r="L35" i="61"/>
  <c r="N35" i="61"/>
  <c r="O35" i="61"/>
  <c r="P35" i="61"/>
  <c r="R35" i="61"/>
  <c r="S35" i="61"/>
  <c r="T35" i="61"/>
  <c r="V35" i="61"/>
  <c r="W35" i="61"/>
  <c r="X35" i="61"/>
  <c r="Z35" i="61"/>
  <c r="AA35" i="61"/>
  <c r="AB35" i="61"/>
  <c r="AD35" i="61"/>
  <c r="AE35" i="61"/>
  <c r="AF35" i="61"/>
  <c r="AH35" i="61"/>
  <c r="AI35" i="61"/>
  <c r="AJ35" i="61"/>
  <c r="AL35" i="61"/>
  <c r="AM35" i="61"/>
  <c r="AN35" i="61"/>
  <c r="AP35" i="61"/>
  <c r="AQ35" i="61"/>
  <c r="E36" i="61"/>
  <c r="F36" i="61"/>
  <c r="G36" i="61"/>
  <c r="H36" i="61"/>
  <c r="I36" i="61"/>
  <c r="K36" i="61"/>
  <c r="M36" i="61"/>
  <c r="N36" i="61"/>
  <c r="O36" i="61"/>
  <c r="P36" i="61"/>
  <c r="Q36" i="61"/>
  <c r="S36" i="61"/>
  <c r="U36" i="61"/>
  <c r="V36" i="61"/>
  <c r="W36" i="61"/>
  <c r="X36" i="61"/>
  <c r="Y36" i="61"/>
  <c r="AA36" i="61"/>
  <c r="AC36" i="61"/>
  <c r="AD36" i="61"/>
  <c r="AE36" i="61"/>
  <c r="AF36" i="61"/>
  <c r="AG36" i="61"/>
  <c r="AI36" i="61"/>
  <c r="AK36" i="61"/>
  <c r="AL36" i="61"/>
  <c r="AM36" i="61"/>
  <c r="AN36" i="61"/>
  <c r="AO36" i="61"/>
  <c r="AQ36" i="61"/>
  <c r="E37" i="61"/>
  <c r="F37" i="61"/>
  <c r="I37" i="61"/>
  <c r="J37" i="61"/>
  <c r="K37" i="61"/>
  <c r="L37" i="61"/>
  <c r="M37" i="61"/>
  <c r="N37" i="61"/>
  <c r="P37" i="61"/>
  <c r="Q37" i="61"/>
  <c r="R37" i="61"/>
  <c r="S37" i="61"/>
  <c r="T37" i="61"/>
  <c r="U37" i="61"/>
  <c r="V37" i="61"/>
  <c r="X37" i="61"/>
  <c r="Y37" i="61"/>
  <c r="Z37" i="61"/>
  <c r="AA37" i="61"/>
  <c r="AB37" i="61"/>
  <c r="AC37" i="61"/>
  <c r="AD37" i="61"/>
  <c r="AF37" i="61"/>
  <c r="AG37" i="61"/>
  <c r="AH37" i="61"/>
  <c r="AI37" i="61"/>
  <c r="AJ37" i="61"/>
  <c r="AK37" i="61"/>
  <c r="AL37" i="61"/>
  <c r="AN37" i="61"/>
  <c r="AO37" i="61"/>
  <c r="AP37" i="61"/>
  <c r="AQ37" i="61"/>
  <c r="E38" i="61"/>
  <c r="F38" i="61"/>
  <c r="I38" i="61"/>
  <c r="K38" i="61"/>
  <c r="M38" i="61"/>
  <c r="N38" i="61"/>
  <c r="O38" i="61"/>
  <c r="P38" i="61"/>
  <c r="Q38" i="61"/>
  <c r="S38" i="61"/>
  <c r="U38" i="61"/>
  <c r="V38" i="61"/>
  <c r="W38" i="61"/>
  <c r="X38" i="61"/>
  <c r="Y38" i="61"/>
  <c r="AA38" i="61"/>
  <c r="AC38" i="61"/>
  <c r="AD38" i="61"/>
  <c r="AE38" i="61"/>
  <c r="AF38" i="61"/>
  <c r="AG38" i="61"/>
  <c r="AI38" i="61"/>
  <c r="AK38" i="61"/>
  <c r="AL38" i="61"/>
  <c r="AM38" i="61"/>
  <c r="AN38" i="61"/>
  <c r="AO38" i="61"/>
  <c r="AQ38" i="61"/>
  <c r="G39" i="61"/>
  <c r="H39" i="61"/>
  <c r="J39" i="61"/>
  <c r="K39" i="61"/>
  <c r="L39" i="61"/>
  <c r="N39" i="61"/>
  <c r="O39" i="61"/>
  <c r="P39" i="61"/>
  <c r="R39" i="61"/>
  <c r="S39" i="61"/>
  <c r="T39" i="61"/>
  <c r="V39" i="61"/>
  <c r="W39" i="61"/>
  <c r="X39" i="61"/>
  <c r="Z39" i="61"/>
  <c r="AA39" i="61"/>
  <c r="AB39" i="61"/>
  <c r="AD39" i="61"/>
  <c r="AE39" i="61"/>
  <c r="AF39" i="61"/>
  <c r="AH39" i="61"/>
  <c r="AI39" i="61"/>
  <c r="AJ39" i="61"/>
  <c r="AL39" i="61"/>
  <c r="AM39" i="61"/>
  <c r="AN39" i="61"/>
  <c r="AP39" i="61"/>
  <c r="AQ39" i="61"/>
  <c r="G40" i="61"/>
  <c r="I40" i="61"/>
  <c r="J40" i="61"/>
  <c r="K40" i="61"/>
  <c r="L40" i="61"/>
  <c r="M40" i="61"/>
  <c r="O40" i="61"/>
  <c r="Q40" i="61"/>
  <c r="R40" i="61"/>
  <c r="S40" i="61"/>
  <c r="T40" i="61"/>
  <c r="U40" i="61"/>
  <c r="W40" i="61"/>
  <c r="Y40" i="61"/>
  <c r="Z40" i="61"/>
  <c r="AA40" i="61"/>
  <c r="AB40" i="61"/>
  <c r="AC40" i="61"/>
  <c r="AE40" i="61"/>
  <c r="AG40" i="61"/>
  <c r="AH40" i="61"/>
  <c r="AI40" i="61"/>
  <c r="AJ40" i="61"/>
  <c r="AK40" i="61"/>
  <c r="AM40" i="61"/>
  <c r="AO40" i="61"/>
  <c r="AP40" i="61"/>
  <c r="AQ40" i="61"/>
  <c r="G41" i="61"/>
  <c r="I41" i="61"/>
  <c r="J41" i="61"/>
  <c r="L41" i="61"/>
  <c r="M41" i="61"/>
  <c r="N41" i="61"/>
  <c r="O41" i="61"/>
  <c r="P41" i="61"/>
  <c r="Q41" i="61"/>
  <c r="R41" i="61"/>
  <c r="T41" i="61"/>
  <c r="U41" i="61"/>
  <c r="V41" i="61"/>
  <c r="W41" i="61"/>
  <c r="X41" i="61"/>
  <c r="Y41" i="61"/>
  <c r="Z41" i="61"/>
  <c r="AB41" i="61"/>
  <c r="AC41" i="61"/>
  <c r="AD41" i="61"/>
  <c r="AE41" i="61"/>
  <c r="AF41" i="61"/>
  <c r="AG41" i="61"/>
  <c r="AH41" i="61"/>
  <c r="AJ41" i="61"/>
  <c r="AK41" i="61"/>
  <c r="AL41" i="61"/>
  <c r="AM41" i="61"/>
  <c r="AN41" i="61"/>
  <c r="AO41" i="61"/>
  <c r="AP41" i="61"/>
  <c r="I42" i="61"/>
  <c r="J42" i="61"/>
  <c r="K42" i="61"/>
  <c r="L42" i="61"/>
  <c r="M42" i="61"/>
  <c r="O42" i="61"/>
  <c r="Q42" i="61"/>
  <c r="R42" i="61"/>
  <c r="S42" i="61"/>
  <c r="T42" i="61"/>
  <c r="U42" i="61"/>
  <c r="W42" i="61"/>
  <c r="Y42" i="61"/>
  <c r="Z42" i="61"/>
  <c r="AA42" i="61"/>
  <c r="AB42" i="61"/>
  <c r="AC42" i="61"/>
  <c r="AE42" i="61"/>
  <c r="AG42" i="61"/>
  <c r="AH42" i="61"/>
  <c r="AI42" i="61"/>
  <c r="AJ42" i="61"/>
  <c r="AK42" i="61"/>
  <c r="AM42" i="61"/>
  <c r="AO42" i="61"/>
  <c r="AP42" i="61"/>
  <c r="AQ42" i="61"/>
  <c r="E43" i="61"/>
  <c r="F43" i="61"/>
  <c r="G43" i="61"/>
  <c r="H43" i="61"/>
  <c r="J43" i="61"/>
  <c r="K43" i="61"/>
  <c r="L43" i="61"/>
  <c r="N43" i="61"/>
  <c r="O43" i="61"/>
  <c r="P43" i="61"/>
  <c r="R43" i="61"/>
  <c r="S43" i="61"/>
  <c r="T43" i="61"/>
  <c r="V43" i="61"/>
  <c r="W43" i="61"/>
  <c r="X43" i="61"/>
  <c r="Z43" i="61"/>
  <c r="AA43" i="61"/>
  <c r="AB43" i="61"/>
  <c r="AD43" i="61"/>
  <c r="AE43" i="61"/>
  <c r="AF43" i="61"/>
  <c r="AH43" i="61"/>
  <c r="AI43" i="61"/>
  <c r="AJ43" i="61"/>
  <c r="AL43" i="61"/>
  <c r="AM43" i="61"/>
  <c r="AN43" i="61"/>
  <c r="AP43" i="61"/>
  <c r="AQ43" i="61"/>
  <c r="E44" i="61"/>
  <c r="F44" i="61"/>
  <c r="G44" i="61"/>
  <c r="H44" i="61"/>
  <c r="I44" i="61"/>
  <c r="K44" i="61"/>
  <c r="M44" i="61"/>
  <c r="N44" i="61"/>
  <c r="O44" i="61"/>
  <c r="P44" i="61"/>
  <c r="Q44" i="61"/>
  <c r="S44" i="61"/>
  <c r="U44" i="61"/>
  <c r="V44" i="61"/>
  <c r="W44" i="61"/>
  <c r="X44" i="61"/>
  <c r="Y44" i="61"/>
  <c r="AA44" i="61"/>
  <c r="AC44" i="61"/>
  <c r="AD44" i="61"/>
  <c r="AE44" i="61"/>
  <c r="AF44" i="61"/>
  <c r="AG44" i="61"/>
  <c r="AI44" i="61"/>
  <c r="AK44" i="61"/>
  <c r="AL44" i="61"/>
  <c r="AM44" i="61"/>
  <c r="AN44" i="61"/>
  <c r="AO44" i="61"/>
  <c r="AQ44" i="61"/>
  <c r="D44" i="61"/>
  <c r="D4" i="61"/>
  <c r="D5" i="61"/>
  <c r="D6" i="61"/>
  <c r="D7" i="61"/>
  <c r="D12" i="61"/>
  <c r="D13" i="61"/>
  <c r="D14" i="61"/>
  <c r="D15" i="61"/>
  <c r="D21" i="61"/>
  <c r="D24" i="61"/>
  <c r="D25" i="61"/>
  <c r="D26" i="61"/>
  <c r="D28" i="61"/>
  <c r="D29" i="61"/>
  <c r="D33" i="61"/>
  <c r="D35" i="61"/>
  <c r="D36" i="61"/>
  <c r="D37" i="61"/>
  <c r="D38" i="61"/>
  <c r="D43" i="61"/>
  <c r="D3" i="61"/>
  <c r="D81" i="61"/>
  <c r="F81" i="61"/>
  <c r="F82" i="61" s="1"/>
  <c r="E81" i="61"/>
  <c r="C75" i="61"/>
  <c r="B75" i="61"/>
  <c r="I75" i="61"/>
  <c r="J75" i="61"/>
  <c r="K75" i="61"/>
  <c r="L75" i="61"/>
  <c r="M75" i="61"/>
  <c r="N75" i="61"/>
  <c r="O75" i="61"/>
  <c r="P75" i="61"/>
  <c r="Q75" i="61"/>
  <c r="R75" i="61"/>
  <c r="S75" i="61"/>
  <c r="T75" i="61"/>
  <c r="U75" i="61"/>
  <c r="V75" i="61"/>
  <c r="W75" i="61"/>
  <c r="X75" i="61"/>
  <c r="Y75" i="61"/>
  <c r="Z75" i="61"/>
  <c r="AA75" i="61"/>
  <c r="AB75" i="61"/>
  <c r="AC75" i="61"/>
  <c r="AD75" i="61"/>
  <c r="AE75" i="61"/>
  <c r="AF75" i="61"/>
  <c r="AG75" i="61"/>
  <c r="AH75" i="61"/>
  <c r="AI75" i="61"/>
  <c r="AJ75" i="61"/>
  <c r="AK75" i="61"/>
  <c r="AL75" i="61"/>
  <c r="AM75" i="61"/>
  <c r="AN75" i="61"/>
  <c r="AO75" i="61"/>
  <c r="AP75" i="61"/>
  <c r="AQ75" i="61"/>
  <c r="B54" i="54"/>
  <c r="F81" i="59"/>
  <c r="F86" i="59" s="1"/>
  <c r="E81" i="59"/>
  <c r="E86" i="59" s="1"/>
  <c r="D81" i="59"/>
  <c r="D86" i="59" s="1"/>
  <c r="H86" i="59"/>
  <c r="G86" i="59"/>
  <c r="G81" i="59"/>
  <c r="H81" i="59"/>
  <c r="G3" i="55"/>
  <c r="H3" i="55" s="1"/>
  <c r="I3" i="55" s="1"/>
  <c r="J3" i="55" s="1"/>
  <c r="G4" i="55"/>
  <c r="H4" i="55" s="1"/>
  <c r="I4" i="55" s="1"/>
  <c r="J4" i="55" s="1"/>
  <c r="G5" i="55"/>
  <c r="H5" i="55" s="1"/>
  <c r="I5" i="55" s="1"/>
  <c r="J5" i="55" s="1"/>
  <c r="G6" i="55"/>
  <c r="H6" i="55" s="1"/>
  <c r="I6" i="55" s="1"/>
  <c r="J6" i="55" s="1"/>
  <c r="G7" i="55"/>
  <c r="H7" i="55" s="1"/>
  <c r="I7" i="55" s="1"/>
  <c r="J7" i="55" s="1"/>
  <c r="G8" i="55"/>
  <c r="H8" i="55" s="1"/>
  <c r="I8" i="55" s="1"/>
  <c r="J8" i="55" s="1"/>
  <c r="G9" i="55"/>
  <c r="H9" i="55" s="1"/>
  <c r="I9" i="55" s="1"/>
  <c r="J9" i="55" s="1"/>
  <c r="G10" i="55"/>
  <c r="G11" i="55"/>
  <c r="G12" i="55"/>
  <c r="H12" i="55" s="1"/>
  <c r="I12" i="55" s="1"/>
  <c r="J12" i="55" s="1"/>
  <c r="G13" i="55"/>
  <c r="H13" i="55" s="1"/>
  <c r="I13" i="55" s="1"/>
  <c r="J13" i="55" s="1"/>
  <c r="G14" i="55"/>
  <c r="H14" i="55" s="1"/>
  <c r="I14" i="55" s="1"/>
  <c r="J14" i="55" s="1"/>
  <c r="G15" i="55"/>
  <c r="H15" i="55" s="1"/>
  <c r="I15" i="55" s="1"/>
  <c r="J15" i="55" s="1"/>
  <c r="G16" i="55"/>
  <c r="G17" i="55"/>
  <c r="G18" i="55"/>
  <c r="G19" i="55"/>
  <c r="G20" i="55"/>
  <c r="G21" i="55"/>
  <c r="H21" i="55" s="1"/>
  <c r="I21" i="55" s="1"/>
  <c r="J21" i="55" s="1"/>
  <c r="G2" i="55"/>
  <c r="H2" i="55" s="1"/>
  <c r="I2" i="55" s="1"/>
  <c r="J2" i="55" s="1"/>
  <c r="AD65" i="100"/>
  <c r="AE65" i="100"/>
  <c r="AD66" i="100"/>
  <c r="AE66" i="100"/>
  <c r="AD67" i="100"/>
  <c r="AE67" i="100"/>
  <c r="AD68" i="100"/>
  <c r="AE68" i="100"/>
  <c r="AD69" i="100"/>
  <c r="AE69" i="100"/>
  <c r="AD70" i="100"/>
  <c r="AE70" i="100"/>
  <c r="AD71" i="100"/>
  <c r="AE71" i="100"/>
  <c r="AD72" i="100"/>
  <c r="AE72" i="100"/>
  <c r="AD73" i="100"/>
  <c r="AE73" i="100"/>
  <c r="AD74" i="100"/>
  <c r="AE74" i="100"/>
  <c r="AD75" i="100"/>
  <c r="AE75" i="100"/>
  <c r="AD76" i="100"/>
  <c r="AE76" i="100"/>
  <c r="AD77" i="100"/>
  <c r="AE77" i="100"/>
  <c r="AD78" i="100"/>
  <c r="AE78" i="100"/>
  <c r="AD79" i="100"/>
  <c r="AE79" i="100"/>
  <c r="AD80" i="100"/>
  <c r="AE80" i="100"/>
  <c r="AD81" i="100"/>
  <c r="AE81" i="100"/>
  <c r="AD82" i="100"/>
  <c r="AE82" i="100"/>
  <c r="AD83" i="100"/>
  <c r="AE83" i="100"/>
  <c r="AD84" i="100"/>
  <c r="AE84" i="100"/>
  <c r="AD85" i="100"/>
  <c r="AE85" i="100"/>
  <c r="AD86" i="100"/>
  <c r="AE86" i="100"/>
  <c r="AD87" i="100"/>
  <c r="AE87" i="100"/>
  <c r="AD88" i="100"/>
  <c r="AE88" i="100"/>
  <c r="AD89" i="100"/>
  <c r="AE89" i="100"/>
  <c r="AD90" i="100"/>
  <c r="AE90" i="100"/>
  <c r="AD91" i="100"/>
  <c r="AE91" i="100"/>
  <c r="AD92" i="100"/>
  <c r="AE92" i="100"/>
  <c r="AD93" i="100"/>
  <c r="AE93" i="100"/>
  <c r="AD94" i="100"/>
  <c r="AE94" i="100"/>
  <c r="AD95" i="100"/>
  <c r="AE95" i="100"/>
  <c r="AD96" i="100"/>
  <c r="AE96" i="100"/>
  <c r="AD97" i="100"/>
  <c r="AE97" i="100"/>
  <c r="AD98" i="100"/>
  <c r="AE98" i="100"/>
  <c r="AD99" i="100"/>
  <c r="AE99" i="100"/>
  <c r="AD100" i="100"/>
  <c r="AE100" i="100"/>
  <c r="AD101" i="100"/>
  <c r="AE101" i="100"/>
  <c r="AD102" i="100"/>
  <c r="AE102" i="100"/>
  <c r="AD103" i="100"/>
  <c r="AE103" i="100"/>
  <c r="AD104" i="100"/>
  <c r="AE104" i="100"/>
  <c r="AD105" i="100"/>
  <c r="AE105" i="100"/>
  <c r="AD106" i="100"/>
  <c r="AE106" i="100"/>
  <c r="AE64" i="100"/>
  <c r="AD64" i="100"/>
  <c r="Z64" i="100"/>
  <c r="AA64" i="100"/>
  <c r="AB64" i="100"/>
  <c r="AC64" i="100"/>
  <c r="Z65" i="100"/>
  <c r="AA65" i="100"/>
  <c r="AB65" i="100"/>
  <c r="AC65" i="100"/>
  <c r="Z66" i="100"/>
  <c r="AA66" i="100"/>
  <c r="AB66" i="100"/>
  <c r="AC66" i="100"/>
  <c r="Z67" i="100"/>
  <c r="AA67" i="100"/>
  <c r="AB67" i="100"/>
  <c r="AC67" i="100"/>
  <c r="Z68" i="100"/>
  <c r="AA68" i="100"/>
  <c r="AB68" i="100"/>
  <c r="AC68" i="100"/>
  <c r="Z69" i="100"/>
  <c r="AA69" i="100"/>
  <c r="AB69" i="100"/>
  <c r="AC69" i="100"/>
  <c r="Z70" i="100"/>
  <c r="AA70" i="100"/>
  <c r="AB70" i="100"/>
  <c r="AC70" i="100"/>
  <c r="Z71" i="100"/>
  <c r="AA71" i="100"/>
  <c r="AB71" i="100"/>
  <c r="AC71" i="100"/>
  <c r="Z72" i="100"/>
  <c r="AA72" i="100"/>
  <c r="AB72" i="100"/>
  <c r="AC72" i="100"/>
  <c r="Z73" i="100"/>
  <c r="AA73" i="100"/>
  <c r="AB73" i="100"/>
  <c r="AC73" i="100"/>
  <c r="Z74" i="100"/>
  <c r="AA74" i="100"/>
  <c r="AB74" i="100"/>
  <c r="AC74" i="100"/>
  <c r="Z75" i="100"/>
  <c r="AA75" i="100"/>
  <c r="AB75" i="100"/>
  <c r="AC75" i="100"/>
  <c r="Z76" i="100"/>
  <c r="AA76" i="100"/>
  <c r="AB76" i="100"/>
  <c r="AC76" i="100"/>
  <c r="Z77" i="100"/>
  <c r="AA77" i="100"/>
  <c r="AB77" i="100"/>
  <c r="AC77" i="100"/>
  <c r="Z78" i="100"/>
  <c r="AA78" i="100"/>
  <c r="AB78" i="100"/>
  <c r="AC78" i="100"/>
  <c r="Z79" i="100"/>
  <c r="AA79" i="100"/>
  <c r="AB79" i="100"/>
  <c r="AC79" i="100"/>
  <c r="Z80" i="100"/>
  <c r="AA80" i="100"/>
  <c r="AB80" i="100"/>
  <c r="AC80" i="100"/>
  <c r="Z81" i="100"/>
  <c r="AA81" i="100"/>
  <c r="AB81" i="100"/>
  <c r="AC81" i="100"/>
  <c r="Z82" i="100"/>
  <c r="AA82" i="100"/>
  <c r="AB82" i="100"/>
  <c r="AC82" i="100"/>
  <c r="Z83" i="100"/>
  <c r="AA83" i="100"/>
  <c r="AB83" i="100"/>
  <c r="AC83" i="100"/>
  <c r="Z84" i="100"/>
  <c r="AA84" i="100"/>
  <c r="AB84" i="100"/>
  <c r="AC84" i="100"/>
  <c r="Z85" i="100"/>
  <c r="AA85" i="100"/>
  <c r="AB85" i="100"/>
  <c r="AC85" i="100"/>
  <c r="Z86" i="100"/>
  <c r="AA86" i="100"/>
  <c r="AB86" i="100"/>
  <c r="AC86" i="100"/>
  <c r="Z87" i="100"/>
  <c r="AA87" i="100"/>
  <c r="AB87" i="100"/>
  <c r="AC87" i="100"/>
  <c r="Z88" i="100"/>
  <c r="AA88" i="100"/>
  <c r="AB88" i="100"/>
  <c r="AC88" i="100"/>
  <c r="Z89" i="100"/>
  <c r="AA89" i="100"/>
  <c r="AB89" i="100"/>
  <c r="AC89" i="100"/>
  <c r="Z90" i="100"/>
  <c r="AA90" i="100"/>
  <c r="AB90" i="100"/>
  <c r="AC90" i="100"/>
  <c r="Z91" i="100"/>
  <c r="AA91" i="100"/>
  <c r="AB91" i="100"/>
  <c r="AC91" i="100"/>
  <c r="Z92" i="100"/>
  <c r="AA92" i="100"/>
  <c r="AB92" i="100"/>
  <c r="AC92" i="100"/>
  <c r="Z93" i="100"/>
  <c r="AA93" i="100"/>
  <c r="AB93" i="100"/>
  <c r="AC93" i="100"/>
  <c r="Z94" i="100"/>
  <c r="AA94" i="100"/>
  <c r="AB94" i="100"/>
  <c r="AC94" i="100"/>
  <c r="Z95" i="100"/>
  <c r="AA95" i="100"/>
  <c r="AB95" i="100"/>
  <c r="AC95" i="100"/>
  <c r="Z96" i="100"/>
  <c r="AA96" i="100"/>
  <c r="AB96" i="100"/>
  <c r="AC96" i="100"/>
  <c r="Z97" i="100"/>
  <c r="AA97" i="100"/>
  <c r="AB97" i="100"/>
  <c r="AC97" i="100"/>
  <c r="Z98" i="100"/>
  <c r="AA98" i="100"/>
  <c r="AB98" i="100"/>
  <c r="AC98" i="100"/>
  <c r="Z99" i="100"/>
  <c r="AA99" i="100"/>
  <c r="AB99" i="100"/>
  <c r="AC99" i="100"/>
  <c r="Z100" i="100"/>
  <c r="AA100" i="100"/>
  <c r="AB100" i="100"/>
  <c r="AC100" i="100"/>
  <c r="Z101" i="100"/>
  <c r="AA101" i="100"/>
  <c r="AB101" i="100"/>
  <c r="AC101" i="100"/>
  <c r="Z102" i="100"/>
  <c r="AA102" i="100"/>
  <c r="AB102" i="100"/>
  <c r="AC102" i="100"/>
  <c r="Z103" i="100"/>
  <c r="AA103" i="100"/>
  <c r="AB103" i="100"/>
  <c r="AC103" i="100"/>
  <c r="Z104" i="100"/>
  <c r="AA104" i="100"/>
  <c r="AB104" i="100"/>
  <c r="AC104" i="100"/>
  <c r="Z105" i="100"/>
  <c r="AA105" i="100"/>
  <c r="AB105" i="100"/>
  <c r="AC105" i="100"/>
  <c r="Z106" i="100"/>
  <c r="AA106" i="100"/>
  <c r="AB106" i="100"/>
  <c r="AC106" i="100"/>
  <c r="Y65" i="100"/>
  <c r="Y66" i="100"/>
  <c r="Y67" i="100"/>
  <c r="Y68" i="100"/>
  <c r="Y69" i="100"/>
  <c r="Y70" i="100"/>
  <c r="Y71" i="100"/>
  <c r="Y72" i="100"/>
  <c r="Y73" i="100"/>
  <c r="Y74" i="100"/>
  <c r="Y75" i="100"/>
  <c r="Y76" i="100"/>
  <c r="Y77" i="100"/>
  <c r="Y78" i="100"/>
  <c r="Y79" i="100"/>
  <c r="Y80" i="100"/>
  <c r="Y81" i="100"/>
  <c r="Y82" i="100"/>
  <c r="Y83" i="100"/>
  <c r="Y84" i="100"/>
  <c r="Y85" i="100"/>
  <c r="Y86" i="100"/>
  <c r="Y87" i="100"/>
  <c r="Y88" i="100"/>
  <c r="Y89" i="100"/>
  <c r="Y90" i="100"/>
  <c r="Y91" i="100"/>
  <c r="Y92" i="100"/>
  <c r="Y93" i="100"/>
  <c r="Y94" i="100"/>
  <c r="Y95" i="100"/>
  <c r="Y96" i="100"/>
  <c r="Y97" i="100"/>
  <c r="Y98" i="100"/>
  <c r="Y99" i="100"/>
  <c r="Y100" i="100"/>
  <c r="Y101" i="100"/>
  <c r="Y102" i="100"/>
  <c r="Y103" i="100"/>
  <c r="Y104" i="100"/>
  <c r="Y105" i="100"/>
  <c r="Y106" i="100"/>
  <c r="Y64" i="100"/>
  <c r="P64" i="100"/>
  <c r="L64" i="100"/>
  <c r="O68" i="54"/>
  <c r="B3" i="101"/>
  <c r="B4" i="101"/>
  <c r="B5" i="101"/>
  <c r="B6" i="101"/>
  <c r="B7" i="101"/>
  <c r="B8" i="101"/>
  <c r="B9" i="101"/>
  <c r="B10" i="101"/>
  <c r="B11" i="101"/>
  <c r="B12" i="101"/>
  <c r="B13" i="101"/>
  <c r="B14" i="101"/>
  <c r="B15" i="101"/>
  <c r="B16" i="101"/>
  <c r="B17" i="101"/>
  <c r="B18" i="101"/>
  <c r="B19" i="101"/>
  <c r="B20" i="101"/>
  <c r="B21" i="101"/>
  <c r="B22" i="101"/>
  <c r="B23" i="101"/>
  <c r="B24" i="101"/>
  <c r="B25" i="101"/>
  <c r="B26" i="101"/>
  <c r="B27" i="101"/>
  <c r="B28" i="101"/>
  <c r="B29" i="101"/>
  <c r="B30" i="101"/>
  <c r="B31" i="101"/>
  <c r="B32" i="101"/>
  <c r="B33" i="101"/>
  <c r="B34" i="101"/>
  <c r="B35" i="101"/>
  <c r="B36" i="101"/>
  <c r="B37" i="101"/>
  <c r="B38" i="101"/>
  <c r="B39" i="101"/>
  <c r="B40" i="101"/>
  <c r="B41" i="101"/>
  <c r="B42" i="101"/>
  <c r="B43" i="101"/>
  <c r="B2" i="101"/>
  <c r="C54" i="100"/>
  <c r="D54" i="100"/>
  <c r="E54" i="100"/>
  <c r="F54" i="100"/>
  <c r="G54" i="100"/>
  <c r="H54" i="100"/>
  <c r="I54" i="100"/>
  <c r="J54" i="100"/>
  <c r="K54" i="100"/>
  <c r="L54" i="100"/>
  <c r="M54" i="100"/>
  <c r="N54" i="100"/>
  <c r="O54" i="100"/>
  <c r="P54" i="100"/>
  <c r="Q54" i="100"/>
  <c r="R54" i="100"/>
  <c r="S54" i="100"/>
  <c r="T54" i="100"/>
  <c r="U54" i="100"/>
  <c r="V54" i="100"/>
  <c r="W54" i="100"/>
  <c r="X54" i="100"/>
  <c r="Y54" i="100"/>
  <c r="Z54" i="100"/>
  <c r="AA54" i="100"/>
  <c r="AB54" i="100"/>
  <c r="AC54" i="100"/>
  <c r="AD54" i="100"/>
  <c r="AE54" i="100"/>
  <c r="B54" i="100"/>
  <c r="W46" i="99"/>
  <c r="W46" i="53"/>
  <c r="U4" i="53"/>
  <c r="C9" i="53"/>
  <c r="V110" i="53"/>
  <c r="C54" i="54"/>
  <c r="D54" i="54"/>
  <c r="E54" i="54"/>
  <c r="F54" i="54"/>
  <c r="G54" i="54"/>
  <c r="H54" i="54"/>
  <c r="I54" i="54"/>
  <c r="J54" i="54"/>
  <c r="K54" i="54"/>
  <c r="L54" i="54"/>
  <c r="M54" i="54"/>
  <c r="N54" i="54"/>
  <c r="O54" i="54"/>
  <c r="P54" i="54"/>
  <c r="Q54" i="54"/>
  <c r="R54" i="54"/>
  <c r="S54" i="54"/>
  <c r="T54" i="54"/>
  <c r="G106" i="54" s="1"/>
  <c r="U54" i="54"/>
  <c r="V54" i="54"/>
  <c r="W54" i="54"/>
  <c r="X54" i="54"/>
  <c r="Y54" i="54"/>
  <c r="Z54" i="54"/>
  <c r="AA54" i="54"/>
  <c r="AB54" i="54"/>
  <c r="AC54" i="54"/>
  <c r="AD54" i="54"/>
  <c r="AE54" i="54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5" i="100"/>
  <c r="E53" i="54"/>
  <c r="E6" i="54"/>
  <c r="E7" i="54"/>
  <c r="E8" i="54"/>
  <c r="E9" i="54"/>
  <c r="E10" i="54"/>
  <c r="E11" i="54"/>
  <c r="E12" i="54"/>
  <c r="E13" i="54"/>
  <c r="E14" i="54"/>
  <c r="E15" i="54"/>
  <c r="E16" i="54"/>
  <c r="E17" i="54"/>
  <c r="E18" i="54"/>
  <c r="E19" i="54"/>
  <c r="E20" i="54"/>
  <c r="E21" i="54"/>
  <c r="E22" i="54"/>
  <c r="E23" i="54"/>
  <c r="E24" i="54"/>
  <c r="E25" i="54"/>
  <c r="E26" i="54"/>
  <c r="E27" i="54"/>
  <c r="E28" i="54"/>
  <c r="E29" i="54"/>
  <c r="E30" i="54"/>
  <c r="E31" i="54"/>
  <c r="E32" i="54"/>
  <c r="E33" i="54"/>
  <c r="E34" i="54"/>
  <c r="E35" i="54"/>
  <c r="E36" i="54"/>
  <c r="E37" i="54"/>
  <c r="E38" i="54"/>
  <c r="E39" i="54"/>
  <c r="E40" i="54"/>
  <c r="E41" i="54"/>
  <c r="E42" i="54"/>
  <c r="E43" i="54"/>
  <c r="E44" i="54"/>
  <c r="E45" i="54"/>
  <c r="E5" i="54"/>
  <c r="E4" i="54"/>
  <c r="H4" i="96"/>
  <c r="H5" i="96"/>
  <c r="H6" i="96"/>
  <c r="H7" i="96"/>
  <c r="H8" i="96"/>
  <c r="H9" i="96"/>
  <c r="H10" i="96"/>
  <c r="H11" i="96"/>
  <c r="H12" i="96"/>
  <c r="H13" i="96"/>
  <c r="H14" i="96"/>
  <c r="H15" i="96"/>
  <c r="H16" i="96"/>
  <c r="H17" i="96"/>
  <c r="H18" i="96"/>
  <c r="H19" i="96"/>
  <c r="H20" i="96"/>
  <c r="H21" i="96"/>
  <c r="H22" i="96"/>
  <c r="H23" i="96"/>
  <c r="H24" i="96"/>
  <c r="H25" i="96"/>
  <c r="H26" i="96"/>
  <c r="H27" i="96"/>
  <c r="H28" i="96"/>
  <c r="H29" i="96"/>
  <c r="H30" i="96"/>
  <c r="H31" i="96"/>
  <c r="H32" i="96"/>
  <c r="H33" i="96"/>
  <c r="H34" i="96"/>
  <c r="H35" i="96"/>
  <c r="H36" i="96"/>
  <c r="H37" i="96"/>
  <c r="H38" i="96"/>
  <c r="H39" i="96"/>
  <c r="H40" i="96"/>
  <c r="H41" i="96"/>
  <c r="H42" i="96"/>
  <c r="H43" i="96"/>
  <c r="H3" i="96"/>
  <c r="H4" i="52"/>
  <c r="H5" i="52"/>
  <c r="H6" i="52"/>
  <c r="H7" i="52"/>
  <c r="H8" i="52"/>
  <c r="H9" i="52"/>
  <c r="H10" i="52"/>
  <c r="H11" i="52"/>
  <c r="H12" i="52"/>
  <c r="H13" i="52"/>
  <c r="H14" i="52"/>
  <c r="H15" i="52"/>
  <c r="H16" i="52"/>
  <c r="H17" i="52"/>
  <c r="H18" i="52"/>
  <c r="H19" i="52"/>
  <c r="H20" i="52"/>
  <c r="H21" i="52"/>
  <c r="H22" i="52"/>
  <c r="H23" i="52"/>
  <c r="H24" i="52"/>
  <c r="H25" i="52"/>
  <c r="H26" i="52"/>
  <c r="H27" i="52"/>
  <c r="H28" i="52"/>
  <c r="H29" i="52"/>
  <c r="H30" i="52"/>
  <c r="H31" i="52"/>
  <c r="H32" i="52"/>
  <c r="H33" i="52"/>
  <c r="H34" i="52"/>
  <c r="H35" i="52"/>
  <c r="H36" i="52"/>
  <c r="H37" i="52"/>
  <c r="H38" i="52"/>
  <c r="H39" i="52"/>
  <c r="H40" i="52"/>
  <c r="H41" i="52"/>
  <c r="H42" i="52"/>
  <c r="H43" i="52"/>
  <c r="H3" i="52"/>
  <c r="D46" i="96"/>
  <c r="P53" i="100"/>
  <c r="N53" i="100"/>
  <c r="C53" i="100"/>
  <c r="D53" i="100"/>
  <c r="E53" i="100"/>
  <c r="F53" i="100"/>
  <c r="G53" i="100"/>
  <c r="H53" i="100"/>
  <c r="I53" i="100"/>
  <c r="J53" i="100"/>
  <c r="K53" i="100"/>
  <c r="L53" i="100"/>
  <c r="M53" i="100"/>
  <c r="O53" i="100"/>
  <c r="Q53" i="100"/>
  <c r="R53" i="100"/>
  <c r="S53" i="100"/>
  <c r="T53" i="100"/>
  <c r="U53" i="100"/>
  <c r="V53" i="100"/>
  <c r="W53" i="100"/>
  <c r="X53" i="100"/>
  <c r="Y53" i="100"/>
  <c r="Z53" i="100"/>
  <c r="AA53" i="100"/>
  <c r="AB53" i="100"/>
  <c r="AC53" i="100"/>
  <c r="AD53" i="100"/>
  <c r="AE53" i="100"/>
  <c r="B53" i="100"/>
  <c r="B45" i="100"/>
  <c r="AD6" i="100"/>
  <c r="AD7" i="100"/>
  <c r="AD8" i="100"/>
  <c r="AD9" i="100"/>
  <c r="AD10" i="100"/>
  <c r="AD11" i="100"/>
  <c r="AD12" i="100"/>
  <c r="AD13" i="100"/>
  <c r="AD14" i="100"/>
  <c r="AD15" i="100"/>
  <c r="AD16" i="100"/>
  <c r="AD17" i="100"/>
  <c r="AD18" i="100"/>
  <c r="AD19" i="100"/>
  <c r="AD20" i="100"/>
  <c r="AD21" i="100"/>
  <c r="AD22" i="100"/>
  <c r="AD23" i="100"/>
  <c r="AD24" i="100"/>
  <c r="AD25" i="100"/>
  <c r="AD26" i="100"/>
  <c r="AD27" i="100"/>
  <c r="AD28" i="100"/>
  <c r="AD29" i="100"/>
  <c r="AD30" i="100"/>
  <c r="AD31" i="100"/>
  <c r="AD32" i="100"/>
  <c r="AD33" i="100"/>
  <c r="AD34" i="100"/>
  <c r="AD35" i="100"/>
  <c r="AD36" i="100"/>
  <c r="AD37" i="100"/>
  <c r="AD38" i="100"/>
  <c r="AD39" i="100"/>
  <c r="AD40" i="100"/>
  <c r="AD41" i="100"/>
  <c r="AD42" i="100"/>
  <c r="AD43" i="100"/>
  <c r="AD44" i="100"/>
  <c r="AD45" i="100"/>
  <c r="AD5" i="100"/>
  <c r="AC5" i="100"/>
  <c r="Q5" i="100"/>
  <c r="R5" i="100"/>
  <c r="S5" i="100"/>
  <c r="T5" i="100"/>
  <c r="U5" i="100"/>
  <c r="V5" i="100"/>
  <c r="W5" i="100"/>
  <c r="X5" i="100"/>
  <c r="Y5" i="100"/>
  <c r="Z5" i="100"/>
  <c r="AA5" i="100"/>
  <c r="AB5" i="100"/>
  <c r="Q6" i="100"/>
  <c r="R6" i="100"/>
  <c r="S6" i="100"/>
  <c r="T6" i="100"/>
  <c r="U6" i="100"/>
  <c r="V6" i="100"/>
  <c r="W6" i="100"/>
  <c r="X6" i="100"/>
  <c r="Y6" i="100"/>
  <c r="Z6" i="100"/>
  <c r="AA6" i="100"/>
  <c r="AB6" i="100"/>
  <c r="Q7" i="100"/>
  <c r="R7" i="100"/>
  <c r="S7" i="100"/>
  <c r="T7" i="100"/>
  <c r="U7" i="100"/>
  <c r="V7" i="100"/>
  <c r="W7" i="100"/>
  <c r="X7" i="100"/>
  <c r="Y7" i="100"/>
  <c r="Z7" i="100"/>
  <c r="AA7" i="100"/>
  <c r="AB7" i="100"/>
  <c r="Q8" i="100"/>
  <c r="R8" i="100"/>
  <c r="S8" i="100"/>
  <c r="T8" i="100"/>
  <c r="U8" i="100"/>
  <c r="V8" i="100"/>
  <c r="W8" i="100"/>
  <c r="X8" i="100"/>
  <c r="Y8" i="100"/>
  <c r="Z8" i="100"/>
  <c r="AA8" i="100"/>
  <c r="AB8" i="100"/>
  <c r="Q9" i="100"/>
  <c r="R9" i="100"/>
  <c r="S9" i="100"/>
  <c r="T9" i="100"/>
  <c r="U9" i="100"/>
  <c r="V9" i="100"/>
  <c r="W9" i="100"/>
  <c r="X9" i="100"/>
  <c r="Y9" i="100"/>
  <c r="Z9" i="100"/>
  <c r="AA9" i="100"/>
  <c r="AB9" i="100"/>
  <c r="Q10" i="100"/>
  <c r="R10" i="100"/>
  <c r="S10" i="100"/>
  <c r="T10" i="100"/>
  <c r="U10" i="100"/>
  <c r="V10" i="100"/>
  <c r="W10" i="100"/>
  <c r="X10" i="100"/>
  <c r="Y10" i="100"/>
  <c r="Z10" i="100"/>
  <c r="AA10" i="100"/>
  <c r="AB10" i="100"/>
  <c r="Q11" i="100"/>
  <c r="R11" i="100"/>
  <c r="S11" i="100"/>
  <c r="T11" i="100"/>
  <c r="U11" i="100"/>
  <c r="V11" i="100"/>
  <c r="W11" i="100"/>
  <c r="X11" i="100"/>
  <c r="Y11" i="100"/>
  <c r="Z11" i="100"/>
  <c r="AA11" i="100"/>
  <c r="AB11" i="100"/>
  <c r="Q12" i="100"/>
  <c r="R12" i="100"/>
  <c r="S12" i="100"/>
  <c r="T12" i="100"/>
  <c r="U12" i="100"/>
  <c r="V12" i="100"/>
  <c r="W12" i="100"/>
  <c r="X12" i="100"/>
  <c r="Y12" i="100"/>
  <c r="Z12" i="100"/>
  <c r="AA12" i="100"/>
  <c r="AB12" i="100"/>
  <c r="Q13" i="100"/>
  <c r="R13" i="100"/>
  <c r="S13" i="100"/>
  <c r="T13" i="100"/>
  <c r="U13" i="100"/>
  <c r="V13" i="100"/>
  <c r="W13" i="100"/>
  <c r="X13" i="100"/>
  <c r="Y13" i="100"/>
  <c r="Z13" i="100"/>
  <c r="AA13" i="100"/>
  <c r="AB13" i="100"/>
  <c r="Q14" i="100"/>
  <c r="R14" i="100"/>
  <c r="S14" i="100"/>
  <c r="T14" i="100"/>
  <c r="U14" i="100"/>
  <c r="V14" i="100"/>
  <c r="W14" i="100"/>
  <c r="X14" i="100"/>
  <c r="Y14" i="100"/>
  <c r="Z14" i="100"/>
  <c r="AA14" i="100"/>
  <c r="AB14" i="100"/>
  <c r="Q15" i="100"/>
  <c r="R15" i="100"/>
  <c r="S15" i="100"/>
  <c r="T15" i="100"/>
  <c r="U15" i="100"/>
  <c r="V15" i="100"/>
  <c r="W15" i="100"/>
  <c r="X15" i="100"/>
  <c r="Y15" i="100"/>
  <c r="Z15" i="100"/>
  <c r="AA15" i="100"/>
  <c r="AB15" i="100"/>
  <c r="Q16" i="100"/>
  <c r="R16" i="100"/>
  <c r="S16" i="100"/>
  <c r="T16" i="100"/>
  <c r="U16" i="100"/>
  <c r="V16" i="100"/>
  <c r="W16" i="100"/>
  <c r="X16" i="100"/>
  <c r="Y16" i="100"/>
  <c r="Z16" i="100"/>
  <c r="AA16" i="100"/>
  <c r="AB16" i="100"/>
  <c r="Q17" i="100"/>
  <c r="R17" i="100"/>
  <c r="S17" i="100"/>
  <c r="T17" i="100"/>
  <c r="U17" i="100"/>
  <c r="V17" i="100"/>
  <c r="W17" i="100"/>
  <c r="X17" i="100"/>
  <c r="Y17" i="100"/>
  <c r="Z17" i="100"/>
  <c r="AA17" i="100"/>
  <c r="AB17" i="100"/>
  <c r="Q18" i="100"/>
  <c r="R18" i="100"/>
  <c r="S18" i="100"/>
  <c r="T18" i="100"/>
  <c r="U18" i="100"/>
  <c r="V18" i="100"/>
  <c r="W18" i="100"/>
  <c r="X18" i="100"/>
  <c r="Y18" i="100"/>
  <c r="Z18" i="100"/>
  <c r="AA18" i="100"/>
  <c r="AB18" i="100"/>
  <c r="Q19" i="100"/>
  <c r="R19" i="100"/>
  <c r="S19" i="100"/>
  <c r="T19" i="100"/>
  <c r="U19" i="100"/>
  <c r="V19" i="100"/>
  <c r="W19" i="100"/>
  <c r="X19" i="100"/>
  <c r="Y19" i="100"/>
  <c r="Z19" i="100"/>
  <c r="AA19" i="100"/>
  <c r="AB19" i="100"/>
  <c r="Q20" i="100"/>
  <c r="R20" i="100"/>
  <c r="S20" i="100"/>
  <c r="T20" i="100"/>
  <c r="U20" i="100"/>
  <c r="V20" i="100"/>
  <c r="W20" i="100"/>
  <c r="X20" i="100"/>
  <c r="Y20" i="100"/>
  <c r="Z20" i="100"/>
  <c r="AA20" i="100"/>
  <c r="AB20" i="100"/>
  <c r="Q21" i="100"/>
  <c r="R21" i="100"/>
  <c r="S21" i="100"/>
  <c r="T21" i="100"/>
  <c r="U21" i="100"/>
  <c r="V21" i="100"/>
  <c r="W21" i="100"/>
  <c r="X21" i="100"/>
  <c r="Y21" i="100"/>
  <c r="Z21" i="100"/>
  <c r="AA21" i="100"/>
  <c r="AB21" i="100"/>
  <c r="Q22" i="100"/>
  <c r="R22" i="100"/>
  <c r="S22" i="100"/>
  <c r="T22" i="100"/>
  <c r="U22" i="100"/>
  <c r="V22" i="100"/>
  <c r="W22" i="100"/>
  <c r="X22" i="100"/>
  <c r="Y22" i="100"/>
  <c r="Z22" i="100"/>
  <c r="AA22" i="100"/>
  <c r="AB22" i="100"/>
  <c r="Q23" i="100"/>
  <c r="R23" i="100"/>
  <c r="S23" i="100"/>
  <c r="T23" i="100"/>
  <c r="U23" i="100"/>
  <c r="V23" i="100"/>
  <c r="W23" i="100"/>
  <c r="X23" i="100"/>
  <c r="Y23" i="100"/>
  <c r="Z23" i="100"/>
  <c r="AA23" i="100"/>
  <c r="AB23" i="100"/>
  <c r="Q24" i="100"/>
  <c r="R24" i="100"/>
  <c r="S24" i="100"/>
  <c r="T24" i="100"/>
  <c r="U24" i="100"/>
  <c r="V24" i="100"/>
  <c r="W24" i="100"/>
  <c r="X24" i="100"/>
  <c r="Y24" i="100"/>
  <c r="Z24" i="100"/>
  <c r="AA24" i="100"/>
  <c r="AB24" i="100"/>
  <c r="Q25" i="100"/>
  <c r="R25" i="100"/>
  <c r="S25" i="100"/>
  <c r="T25" i="100"/>
  <c r="U25" i="100"/>
  <c r="V25" i="100"/>
  <c r="W25" i="100"/>
  <c r="X25" i="100"/>
  <c r="Y25" i="100"/>
  <c r="Z25" i="100"/>
  <c r="AA25" i="100"/>
  <c r="AB25" i="100"/>
  <c r="Q26" i="100"/>
  <c r="R26" i="100"/>
  <c r="S26" i="100"/>
  <c r="T26" i="100"/>
  <c r="U26" i="100"/>
  <c r="V26" i="100"/>
  <c r="W26" i="100"/>
  <c r="X26" i="100"/>
  <c r="Y26" i="100"/>
  <c r="Z26" i="100"/>
  <c r="AA26" i="100"/>
  <c r="AB26" i="100"/>
  <c r="Q27" i="100"/>
  <c r="R27" i="100"/>
  <c r="S27" i="100"/>
  <c r="T27" i="100"/>
  <c r="U27" i="100"/>
  <c r="V27" i="100"/>
  <c r="W27" i="100"/>
  <c r="X27" i="100"/>
  <c r="Y27" i="100"/>
  <c r="Z27" i="100"/>
  <c r="AA27" i="100"/>
  <c r="AB27" i="100"/>
  <c r="Q28" i="100"/>
  <c r="R28" i="100"/>
  <c r="S28" i="100"/>
  <c r="T28" i="100"/>
  <c r="U28" i="100"/>
  <c r="V28" i="100"/>
  <c r="W28" i="100"/>
  <c r="X28" i="100"/>
  <c r="Y28" i="100"/>
  <c r="Z28" i="100"/>
  <c r="AA28" i="100"/>
  <c r="AB28" i="100"/>
  <c r="Q29" i="100"/>
  <c r="R29" i="100"/>
  <c r="S29" i="100"/>
  <c r="T29" i="100"/>
  <c r="U29" i="100"/>
  <c r="V29" i="100"/>
  <c r="W29" i="100"/>
  <c r="X29" i="100"/>
  <c r="Y29" i="100"/>
  <c r="Z29" i="100"/>
  <c r="AA29" i="100"/>
  <c r="AB29" i="100"/>
  <c r="Q30" i="100"/>
  <c r="R30" i="100"/>
  <c r="S30" i="100"/>
  <c r="T30" i="100"/>
  <c r="U30" i="100"/>
  <c r="V30" i="100"/>
  <c r="W30" i="100"/>
  <c r="X30" i="100"/>
  <c r="Y30" i="100"/>
  <c r="Z30" i="100"/>
  <c r="AA30" i="100"/>
  <c r="AB30" i="100"/>
  <c r="Q31" i="100"/>
  <c r="R31" i="100"/>
  <c r="S31" i="100"/>
  <c r="T31" i="100"/>
  <c r="U31" i="100"/>
  <c r="V31" i="100"/>
  <c r="W31" i="100"/>
  <c r="X31" i="100"/>
  <c r="Y31" i="100"/>
  <c r="Z31" i="100"/>
  <c r="AA31" i="100"/>
  <c r="AB31" i="100"/>
  <c r="Q32" i="100"/>
  <c r="R32" i="100"/>
  <c r="S32" i="100"/>
  <c r="T32" i="100"/>
  <c r="U32" i="100"/>
  <c r="V32" i="100"/>
  <c r="W32" i="100"/>
  <c r="X32" i="100"/>
  <c r="Y32" i="100"/>
  <c r="Z32" i="100"/>
  <c r="AA32" i="100"/>
  <c r="AB32" i="100"/>
  <c r="Q33" i="100"/>
  <c r="R33" i="100"/>
  <c r="S33" i="100"/>
  <c r="T33" i="100"/>
  <c r="U33" i="100"/>
  <c r="V33" i="100"/>
  <c r="W33" i="100"/>
  <c r="X33" i="100"/>
  <c r="Y33" i="100"/>
  <c r="Z33" i="100"/>
  <c r="AA33" i="100"/>
  <c r="AB33" i="100"/>
  <c r="Q34" i="100"/>
  <c r="R34" i="100"/>
  <c r="S34" i="100"/>
  <c r="T34" i="100"/>
  <c r="U34" i="100"/>
  <c r="V34" i="100"/>
  <c r="W34" i="100"/>
  <c r="X34" i="100"/>
  <c r="Y34" i="100"/>
  <c r="Z34" i="100"/>
  <c r="AA34" i="100"/>
  <c r="AB34" i="100"/>
  <c r="Q35" i="100"/>
  <c r="R35" i="100"/>
  <c r="S35" i="100"/>
  <c r="T35" i="100"/>
  <c r="U35" i="100"/>
  <c r="V35" i="100"/>
  <c r="W35" i="100"/>
  <c r="X35" i="100"/>
  <c r="Y35" i="100"/>
  <c r="Z35" i="100"/>
  <c r="AA35" i="100"/>
  <c r="AB35" i="100"/>
  <c r="Q36" i="100"/>
  <c r="R36" i="100"/>
  <c r="S36" i="100"/>
  <c r="T36" i="100"/>
  <c r="U36" i="100"/>
  <c r="V36" i="100"/>
  <c r="W36" i="100"/>
  <c r="X36" i="100"/>
  <c r="Y36" i="100"/>
  <c r="Z36" i="100"/>
  <c r="AA36" i="100"/>
  <c r="AB36" i="100"/>
  <c r="Q37" i="100"/>
  <c r="R37" i="100"/>
  <c r="S37" i="100"/>
  <c r="T37" i="100"/>
  <c r="U37" i="100"/>
  <c r="V37" i="100"/>
  <c r="W37" i="100"/>
  <c r="X37" i="100"/>
  <c r="Y37" i="100"/>
  <c r="Z37" i="100"/>
  <c r="AA37" i="100"/>
  <c r="AB37" i="100"/>
  <c r="Q38" i="100"/>
  <c r="R38" i="100"/>
  <c r="S38" i="100"/>
  <c r="T38" i="100"/>
  <c r="U38" i="100"/>
  <c r="V38" i="100"/>
  <c r="W38" i="100"/>
  <c r="X38" i="100"/>
  <c r="Y38" i="100"/>
  <c r="Z38" i="100"/>
  <c r="AA38" i="100"/>
  <c r="AB38" i="100"/>
  <c r="Q39" i="100"/>
  <c r="R39" i="100"/>
  <c r="S39" i="100"/>
  <c r="T39" i="100"/>
  <c r="U39" i="100"/>
  <c r="V39" i="100"/>
  <c r="W39" i="100"/>
  <c r="X39" i="100"/>
  <c r="Y39" i="100"/>
  <c r="Z39" i="100"/>
  <c r="AA39" i="100"/>
  <c r="AB39" i="100"/>
  <c r="Q40" i="100"/>
  <c r="R40" i="100"/>
  <c r="S40" i="100"/>
  <c r="T40" i="100"/>
  <c r="U40" i="100"/>
  <c r="V40" i="100"/>
  <c r="W40" i="100"/>
  <c r="X40" i="100"/>
  <c r="Y40" i="100"/>
  <c r="Z40" i="100"/>
  <c r="AA40" i="100"/>
  <c r="AB40" i="100"/>
  <c r="Q41" i="100"/>
  <c r="R41" i="100"/>
  <c r="S41" i="100"/>
  <c r="T41" i="100"/>
  <c r="U41" i="100"/>
  <c r="V41" i="100"/>
  <c r="W41" i="100"/>
  <c r="X41" i="100"/>
  <c r="Y41" i="100"/>
  <c r="Z41" i="100"/>
  <c r="AA41" i="100"/>
  <c r="AB41" i="100"/>
  <c r="Q42" i="100"/>
  <c r="R42" i="100"/>
  <c r="S42" i="100"/>
  <c r="T42" i="100"/>
  <c r="U42" i="100"/>
  <c r="V42" i="100"/>
  <c r="W42" i="100"/>
  <c r="X42" i="100"/>
  <c r="Y42" i="100"/>
  <c r="Z42" i="100"/>
  <c r="AA42" i="100"/>
  <c r="AB42" i="100"/>
  <c r="Q43" i="100"/>
  <c r="R43" i="100"/>
  <c r="S43" i="100"/>
  <c r="T43" i="100"/>
  <c r="U43" i="100"/>
  <c r="V43" i="100"/>
  <c r="W43" i="100"/>
  <c r="X43" i="100"/>
  <c r="Y43" i="100"/>
  <c r="Z43" i="100"/>
  <c r="AA43" i="100"/>
  <c r="AB43" i="100"/>
  <c r="Q44" i="100"/>
  <c r="R44" i="100"/>
  <c r="S44" i="100"/>
  <c r="T44" i="100"/>
  <c r="U44" i="100"/>
  <c r="V44" i="100"/>
  <c r="W44" i="100"/>
  <c r="X44" i="100"/>
  <c r="Y44" i="100"/>
  <c r="Z44" i="100"/>
  <c r="AA44" i="100"/>
  <c r="AB44" i="100"/>
  <c r="Q45" i="100"/>
  <c r="R45" i="100"/>
  <c r="S45" i="100"/>
  <c r="T45" i="100"/>
  <c r="U45" i="100"/>
  <c r="V45" i="100"/>
  <c r="W45" i="100"/>
  <c r="X45" i="100"/>
  <c r="Y45" i="100"/>
  <c r="Z45" i="100"/>
  <c r="AA45" i="100"/>
  <c r="AB45" i="100"/>
  <c r="P6" i="100"/>
  <c r="P7" i="100"/>
  <c r="P8" i="100"/>
  <c r="P9" i="100"/>
  <c r="P10" i="100"/>
  <c r="P11" i="100"/>
  <c r="P12" i="100"/>
  <c r="P13" i="100"/>
  <c r="P14" i="100"/>
  <c r="P15" i="100"/>
  <c r="P16" i="100"/>
  <c r="P17" i="100"/>
  <c r="P18" i="100"/>
  <c r="P19" i="100"/>
  <c r="P20" i="100"/>
  <c r="P21" i="100"/>
  <c r="P22" i="100"/>
  <c r="P23" i="100"/>
  <c r="P24" i="100"/>
  <c r="P25" i="100"/>
  <c r="P26" i="100"/>
  <c r="P27" i="100"/>
  <c r="P28" i="100"/>
  <c r="P29" i="100"/>
  <c r="P30" i="100"/>
  <c r="P31" i="100"/>
  <c r="P32" i="100"/>
  <c r="P33" i="100"/>
  <c r="P34" i="100"/>
  <c r="P35" i="100"/>
  <c r="P36" i="100"/>
  <c r="P37" i="100"/>
  <c r="P38" i="100"/>
  <c r="P39" i="100"/>
  <c r="P40" i="100"/>
  <c r="P41" i="100"/>
  <c r="P42" i="100"/>
  <c r="P43" i="100"/>
  <c r="P44" i="100"/>
  <c r="P45" i="100"/>
  <c r="P5" i="100"/>
  <c r="O6" i="100"/>
  <c r="O7" i="100"/>
  <c r="O8" i="100"/>
  <c r="O9" i="100"/>
  <c r="O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O25" i="100"/>
  <c r="O26" i="100"/>
  <c r="O27" i="100"/>
  <c r="O28" i="100"/>
  <c r="O29" i="100"/>
  <c r="O30" i="100"/>
  <c r="O31" i="100"/>
  <c r="O32" i="100"/>
  <c r="O33" i="100"/>
  <c r="O34" i="100"/>
  <c r="O35" i="100"/>
  <c r="O36" i="100"/>
  <c r="O37" i="100"/>
  <c r="O38" i="100"/>
  <c r="O39" i="100"/>
  <c r="O40" i="100"/>
  <c r="O41" i="100"/>
  <c r="O42" i="100"/>
  <c r="O43" i="100"/>
  <c r="O44" i="100"/>
  <c r="O45" i="100"/>
  <c r="O5" i="100"/>
  <c r="N6" i="100"/>
  <c r="N7" i="100"/>
  <c r="N8" i="100"/>
  <c r="N9" i="100"/>
  <c r="N10" i="100"/>
  <c r="N11" i="100"/>
  <c r="N12" i="100"/>
  <c r="N13" i="100"/>
  <c r="N14" i="100"/>
  <c r="N15" i="100"/>
  <c r="N16" i="100"/>
  <c r="N17" i="100"/>
  <c r="N18" i="100"/>
  <c r="N19" i="100"/>
  <c r="N20" i="100"/>
  <c r="N21" i="100"/>
  <c r="N22" i="100"/>
  <c r="N23" i="100"/>
  <c r="N24" i="100"/>
  <c r="N25" i="100"/>
  <c r="N26" i="100"/>
  <c r="N27" i="100"/>
  <c r="N28" i="100"/>
  <c r="N29" i="100"/>
  <c r="N30" i="100"/>
  <c r="N31" i="100"/>
  <c r="N32" i="100"/>
  <c r="N33" i="100"/>
  <c r="N34" i="100"/>
  <c r="N35" i="100"/>
  <c r="N36" i="100"/>
  <c r="N37" i="100"/>
  <c r="N38" i="100"/>
  <c r="N39" i="100"/>
  <c r="N40" i="100"/>
  <c r="N41" i="100"/>
  <c r="N42" i="100"/>
  <c r="N43" i="100"/>
  <c r="N44" i="100"/>
  <c r="N45" i="100"/>
  <c r="N5" i="100"/>
  <c r="M6" i="100"/>
  <c r="M7" i="100"/>
  <c r="M8" i="100"/>
  <c r="M9" i="100"/>
  <c r="M10" i="100"/>
  <c r="M11" i="100"/>
  <c r="M12" i="100"/>
  <c r="M13" i="100"/>
  <c r="M14" i="100"/>
  <c r="M15" i="100"/>
  <c r="M16" i="100"/>
  <c r="M17" i="100"/>
  <c r="M18" i="100"/>
  <c r="M19" i="100"/>
  <c r="M20" i="100"/>
  <c r="M21" i="100"/>
  <c r="M22" i="100"/>
  <c r="M23" i="100"/>
  <c r="M24" i="100"/>
  <c r="M25" i="100"/>
  <c r="M26" i="100"/>
  <c r="M27" i="100"/>
  <c r="M28" i="100"/>
  <c r="M29" i="100"/>
  <c r="M30" i="100"/>
  <c r="M31" i="100"/>
  <c r="M32" i="100"/>
  <c r="M33" i="100"/>
  <c r="M34" i="100"/>
  <c r="M35" i="100"/>
  <c r="M36" i="100"/>
  <c r="M37" i="100"/>
  <c r="M38" i="100"/>
  <c r="M39" i="100"/>
  <c r="M40" i="100"/>
  <c r="M41" i="100"/>
  <c r="M42" i="100"/>
  <c r="M43" i="100"/>
  <c r="M44" i="100"/>
  <c r="M45" i="100"/>
  <c r="M5" i="100"/>
  <c r="B6" i="100"/>
  <c r="C6" i="100"/>
  <c r="D6" i="100"/>
  <c r="F6" i="100"/>
  <c r="G6" i="100"/>
  <c r="H6" i="100"/>
  <c r="I6" i="100"/>
  <c r="J6" i="100"/>
  <c r="K6" i="100"/>
  <c r="L6" i="100"/>
  <c r="B7" i="100"/>
  <c r="C7" i="100"/>
  <c r="D7" i="100"/>
  <c r="F7" i="100"/>
  <c r="G7" i="100"/>
  <c r="H7" i="100"/>
  <c r="I7" i="100"/>
  <c r="J7" i="100"/>
  <c r="K7" i="100"/>
  <c r="L7" i="100"/>
  <c r="B8" i="100"/>
  <c r="C8" i="100"/>
  <c r="D8" i="100"/>
  <c r="F8" i="100"/>
  <c r="G8" i="100"/>
  <c r="H8" i="100"/>
  <c r="I8" i="100"/>
  <c r="J8" i="100"/>
  <c r="K8" i="100"/>
  <c r="L8" i="100"/>
  <c r="B9" i="100"/>
  <c r="C9" i="100"/>
  <c r="D9" i="100"/>
  <c r="F9" i="100"/>
  <c r="G9" i="100"/>
  <c r="H9" i="100"/>
  <c r="I9" i="100"/>
  <c r="J9" i="100"/>
  <c r="K9" i="100"/>
  <c r="L9" i="100"/>
  <c r="B10" i="100"/>
  <c r="C10" i="100"/>
  <c r="D10" i="100"/>
  <c r="F10" i="100"/>
  <c r="G10" i="100"/>
  <c r="H10" i="100"/>
  <c r="I10" i="100"/>
  <c r="J10" i="100"/>
  <c r="K10" i="100"/>
  <c r="L10" i="100"/>
  <c r="B11" i="100"/>
  <c r="C11" i="100"/>
  <c r="D11" i="100"/>
  <c r="F11" i="100"/>
  <c r="G11" i="100"/>
  <c r="H11" i="100"/>
  <c r="I11" i="100"/>
  <c r="J11" i="100"/>
  <c r="K11" i="100"/>
  <c r="L11" i="100"/>
  <c r="B12" i="100"/>
  <c r="C12" i="100"/>
  <c r="D12" i="100"/>
  <c r="F12" i="100"/>
  <c r="G12" i="100"/>
  <c r="H12" i="100"/>
  <c r="I12" i="100"/>
  <c r="J12" i="100"/>
  <c r="K12" i="100"/>
  <c r="L12" i="100"/>
  <c r="B13" i="100"/>
  <c r="C13" i="100"/>
  <c r="D13" i="100"/>
  <c r="F13" i="100"/>
  <c r="G13" i="100"/>
  <c r="H13" i="100"/>
  <c r="I13" i="100"/>
  <c r="J13" i="100"/>
  <c r="K13" i="100"/>
  <c r="L13" i="100"/>
  <c r="B14" i="100"/>
  <c r="C14" i="100"/>
  <c r="D14" i="100"/>
  <c r="F14" i="100"/>
  <c r="G14" i="100"/>
  <c r="H14" i="100"/>
  <c r="I14" i="100"/>
  <c r="J14" i="100"/>
  <c r="K14" i="100"/>
  <c r="L14" i="100"/>
  <c r="B15" i="100"/>
  <c r="C15" i="100"/>
  <c r="D15" i="100"/>
  <c r="F15" i="100"/>
  <c r="G15" i="100"/>
  <c r="H15" i="100"/>
  <c r="I15" i="100"/>
  <c r="J15" i="100"/>
  <c r="K15" i="100"/>
  <c r="L15" i="100"/>
  <c r="B16" i="100"/>
  <c r="C16" i="100"/>
  <c r="D16" i="100"/>
  <c r="F16" i="100"/>
  <c r="G16" i="100"/>
  <c r="H16" i="100"/>
  <c r="I16" i="100"/>
  <c r="J16" i="100"/>
  <c r="K16" i="100"/>
  <c r="L16" i="100"/>
  <c r="B17" i="100"/>
  <c r="C17" i="100"/>
  <c r="D17" i="100"/>
  <c r="F17" i="100"/>
  <c r="G17" i="100"/>
  <c r="H17" i="100"/>
  <c r="I17" i="100"/>
  <c r="J17" i="100"/>
  <c r="K17" i="100"/>
  <c r="L17" i="100"/>
  <c r="B18" i="100"/>
  <c r="C18" i="100"/>
  <c r="D18" i="100"/>
  <c r="F18" i="100"/>
  <c r="G18" i="100"/>
  <c r="H18" i="100"/>
  <c r="I18" i="100"/>
  <c r="J18" i="100"/>
  <c r="K18" i="100"/>
  <c r="L18" i="100"/>
  <c r="B19" i="100"/>
  <c r="C19" i="100"/>
  <c r="D19" i="100"/>
  <c r="F19" i="100"/>
  <c r="G19" i="100"/>
  <c r="H19" i="100"/>
  <c r="I19" i="100"/>
  <c r="J19" i="100"/>
  <c r="K19" i="100"/>
  <c r="L19" i="100"/>
  <c r="B20" i="100"/>
  <c r="C20" i="100"/>
  <c r="D20" i="100"/>
  <c r="F20" i="100"/>
  <c r="G20" i="100"/>
  <c r="H20" i="100"/>
  <c r="I20" i="100"/>
  <c r="J20" i="100"/>
  <c r="K20" i="100"/>
  <c r="L20" i="100"/>
  <c r="B21" i="100"/>
  <c r="C21" i="100"/>
  <c r="D21" i="100"/>
  <c r="F21" i="100"/>
  <c r="G21" i="100"/>
  <c r="H21" i="100"/>
  <c r="I21" i="100"/>
  <c r="J21" i="100"/>
  <c r="K21" i="100"/>
  <c r="L21" i="100"/>
  <c r="B22" i="100"/>
  <c r="C22" i="100"/>
  <c r="D22" i="100"/>
  <c r="F22" i="100"/>
  <c r="G22" i="100"/>
  <c r="H22" i="100"/>
  <c r="I22" i="100"/>
  <c r="J22" i="100"/>
  <c r="K22" i="100"/>
  <c r="L22" i="100"/>
  <c r="B23" i="100"/>
  <c r="C23" i="100"/>
  <c r="D23" i="100"/>
  <c r="F23" i="100"/>
  <c r="G23" i="100"/>
  <c r="H23" i="100"/>
  <c r="I23" i="100"/>
  <c r="J23" i="100"/>
  <c r="K23" i="100"/>
  <c r="L23" i="100"/>
  <c r="B24" i="100"/>
  <c r="C24" i="100"/>
  <c r="D24" i="100"/>
  <c r="F24" i="100"/>
  <c r="G24" i="100"/>
  <c r="H24" i="100"/>
  <c r="I24" i="100"/>
  <c r="J24" i="100"/>
  <c r="K24" i="100"/>
  <c r="L24" i="100"/>
  <c r="B25" i="100"/>
  <c r="C25" i="100"/>
  <c r="D25" i="100"/>
  <c r="F25" i="100"/>
  <c r="G25" i="100"/>
  <c r="H25" i="100"/>
  <c r="I25" i="100"/>
  <c r="J25" i="100"/>
  <c r="K25" i="100"/>
  <c r="L25" i="100"/>
  <c r="B26" i="100"/>
  <c r="C26" i="100"/>
  <c r="D26" i="100"/>
  <c r="F26" i="100"/>
  <c r="G26" i="100"/>
  <c r="H26" i="100"/>
  <c r="I26" i="100"/>
  <c r="J26" i="100"/>
  <c r="K26" i="100"/>
  <c r="L26" i="100"/>
  <c r="B27" i="100"/>
  <c r="C27" i="100"/>
  <c r="D27" i="100"/>
  <c r="F27" i="100"/>
  <c r="G27" i="100"/>
  <c r="H27" i="100"/>
  <c r="I27" i="100"/>
  <c r="J27" i="100"/>
  <c r="K27" i="100"/>
  <c r="L27" i="100"/>
  <c r="B28" i="100"/>
  <c r="C28" i="100"/>
  <c r="D28" i="100"/>
  <c r="F28" i="100"/>
  <c r="G28" i="100"/>
  <c r="H28" i="100"/>
  <c r="I28" i="100"/>
  <c r="J28" i="100"/>
  <c r="K28" i="100"/>
  <c r="L28" i="100"/>
  <c r="B29" i="100"/>
  <c r="C29" i="100"/>
  <c r="D29" i="100"/>
  <c r="F29" i="100"/>
  <c r="G29" i="100"/>
  <c r="H29" i="100"/>
  <c r="I29" i="100"/>
  <c r="J29" i="100"/>
  <c r="K29" i="100"/>
  <c r="L29" i="100"/>
  <c r="B30" i="100"/>
  <c r="C30" i="100"/>
  <c r="D30" i="100"/>
  <c r="F30" i="100"/>
  <c r="G30" i="100"/>
  <c r="H30" i="100"/>
  <c r="I30" i="100"/>
  <c r="J30" i="100"/>
  <c r="K30" i="100"/>
  <c r="L30" i="100"/>
  <c r="B31" i="100"/>
  <c r="C31" i="100"/>
  <c r="D31" i="100"/>
  <c r="F31" i="100"/>
  <c r="G31" i="100"/>
  <c r="H31" i="100"/>
  <c r="I31" i="100"/>
  <c r="J31" i="100"/>
  <c r="K31" i="100"/>
  <c r="L31" i="100"/>
  <c r="B32" i="100"/>
  <c r="C32" i="100"/>
  <c r="D32" i="100"/>
  <c r="F32" i="100"/>
  <c r="G32" i="100"/>
  <c r="H32" i="100"/>
  <c r="I32" i="100"/>
  <c r="J32" i="100"/>
  <c r="K32" i="100"/>
  <c r="L32" i="100"/>
  <c r="B33" i="100"/>
  <c r="C33" i="100"/>
  <c r="D33" i="100"/>
  <c r="F33" i="100"/>
  <c r="G33" i="100"/>
  <c r="H33" i="100"/>
  <c r="I33" i="100"/>
  <c r="J33" i="100"/>
  <c r="K33" i="100"/>
  <c r="L33" i="100"/>
  <c r="B34" i="100"/>
  <c r="C34" i="100"/>
  <c r="D34" i="100"/>
  <c r="F34" i="100"/>
  <c r="G34" i="100"/>
  <c r="H34" i="100"/>
  <c r="I34" i="100"/>
  <c r="J34" i="100"/>
  <c r="K34" i="100"/>
  <c r="L34" i="100"/>
  <c r="B35" i="100"/>
  <c r="C35" i="100"/>
  <c r="D35" i="100"/>
  <c r="F35" i="100"/>
  <c r="G35" i="100"/>
  <c r="H35" i="100"/>
  <c r="I35" i="100"/>
  <c r="J35" i="100"/>
  <c r="K35" i="100"/>
  <c r="L35" i="100"/>
  <c r="B36" i="100"/>
  <c r="C36" i="100"/>
  <c r="D36" i="100"/>
  <c r="F36" i="100"/>
  <c r="G36" i="100"/>
  <c r="H36" i="100"/>
  <c r="I36" i="100"/>
  <c r="J36" i="100"/>
  <c r="K36" i="100"/>
  <c r="L36" i="100"/>
  <c r="B37" i="100"/>
  <c r="C37" i="100"/>
  <c r="D37" i="100"/>
  <c r="F37" i="100"/>
  <c r="G37" i="100"/>
  <c r="H37" i="100"/>
  <c r="I37" i="100"/>
  <c r="J37" i="100"/>
  <c r="K37" i="100"/>
  <c r="L37" i="100"/>
  <c r="B38" i="100"/>
  <c r="C38" i="100"/>
  <c r="D38" i="100"/>
  <c r="F38" i="100"/>
  <c r="G38" i="100"/>
  <c r="H38" i="100"/>
  <c r="I38" i="100"/>
  <c r="J38" i="100"/>
  <c r="K38" i="100"/>
  <c r="L38" i="100"/>
  <c r="B39" i="100"/>
  <c r="C39" i="100"/>
  <c r="D39" i="100"/>
  <c r="F39" i="100"/>
  <c r="G39" i="100"/>
  <c r="H39" i="100"/>
  <c r="I39" i="100"/>
  <c r="J39" i="100"/>
  <c r="K39" i="100"/>
  <c r="L39" i="100"/>
  <c r="B40" i="100"/>
  <c r="C40" i="100"/>
  <c r="D40" i="100"/>
  <c r="F40" i="100"/>
  <c r="G40" i="100"/>
  <c r="H40" i="100"/>
  <c r="I40" i="100"/>
  <c r="J40" i="100"/>
  <c r="K40" i="100"/>
  <c r="L40" i="100"/>
  <c r="B41" i="100"/>
  <c r="C41" i="100"/>
  <c r="D41" i="100"/>
  <c r="F41" i="100"/>
  <c r="G41" i="100"/>
  <c r="H41" i="100"/>
  <c r="I41" i="100"/>
  <c r="J41" i="100"/>
  <c r="K41" i="100"/>
  <c r="L41" i="100"/>
  <c r="B42" i="100"/>
  <c r="C42" i="100"/>
  <c r="D42" i="100"/>
  <c r="F42" i="100"/>
  <c r="G42" i="100"/>
  <c r="H42" i="100"/>
  <c r="I42" i="100"/>
  <c r="J42" i="100"/>
  <c r="K42" i="100"/>
  <c r="L42" i="100"/>
  <c r="B43" i="100"/>
  <c r="C43" i="100"/>
  <c r="D43" i="100"/>
  <c r="F43" i="100"/>
  <c r="G43" i="100"/>
  <c r="H43" i="100"/>
  <c r="I43" i="100"/>
  <c r="J43" i="100"/>
  <c r="K43" i="100"/>
  <c r="L43" i="100"/>
  <c r="B44" i="100"/>
  <c r="C44" i="100"/>
  <c r="D44" i="100"/>
  <c r="F44" i="100"/>
  <c r="G44" i="100"/>
  <c r="H44" i="100"/>
  <c r="I44" i="100"/>
  <c r="J44" i="100"/>
  <c r="K44" i="100"/>
  <c r="L44" i="100"/>
  <c r="C45" i="100"/>
  <c r="D45" i="100"/>
  <c r="F45" i="100"/>
  <c r="G45" i="100"/>
  <c r="H45" i="100"/>
  <c r="I45" i="100"/>
  <c r="J45" i="100"/>
  <c r="K45" i="100"/>
  <c r="L45" i="100"/>
  <c r="C5" i="100"/>
  <c r="D5" i="100"/>
  <c r="F5" i="100"/>
  <c r="G5" i="100"/>
  <c r="H5" i="100"/>
  <c r="I5" i="100"/>
  <c r="J5" i="100"/>
  <c r="K5" i="100"/>
  <c r="L5" i="100"/>
  <c r="B5" i="100"/>
  <c r="B5" i="54"/>
  <c r="P53" i="54"/>
  <c r="N53" i="54"/>
  <c r="C53" i="54"/>
  <c r="D53" i="54"/>
  <c r="F53" i="54"/>
  <c r="G53" i="54"/>
  <c r="H53" i="54"/>
  <c r="I53" i="54"/>
  <c r="J53" i="54"/>
  <c r="K53" i="54"/>
  <c r="L53" i="54"/>
  <c r="M53" i="54"/>
  <c r="O53" i="54"/>
  <c r="Q53" i="54"/>
  <c r="R53" i="54"/>
  <c r="S53" i="54"/>
  <c r="T53" i="54"/>
  <c r="U53" i="54"/>
  <c r="V53" i="54"/>
  <c r="W53" i="54"/>
  <c r="X53" i="54"/>
  <c r="Y53" i="54"/>
  <c r="Z53" i="54"/>
  <c r="AA53" i="54"/>
  <c r="AB53" i="54"/>
  <c r="AC53" i="54"/>
  <c r="AD53" i="54"/>
  <c r="AE53" i="54"/>
  <c r="B53" i="54"/>
  <c r="B45" i="54"/>
  <c r="AD6" i="54"/>
  <c r="AD7" i="54"/>
  <c r="AD8" i="54"/>
  <c r="AD9" i="54"/>
  <c r="AD10" i="54"/>
  <c r="AD11" i="54"/>
  <c r="AD12" i="54"/>
  <c r="AD13" i="54"/>
  <c r="AD14" i="54"/>
  <c r="AD15" i="54"/>
  <c r="AD16" i="54"/>
  <c r="AD17" i="54"/>
  <c r="AD18" i="54"/>
  <c r="AD19" i="54"/>
  <c r="AD20" i="54"/>
  <c r="AD21" i="54"/>
  <c r="AD22" i="54"/>
  <c r="AD23" i="54"/>
  <c r="AD24" i="54"/>
  <c r="AD25" i="54"/>
  <c r="AD26" i="54"/>
  <c r="AD27" i="54"/>
  <c r="AD28" i="54"/>
  <c r="AD29" i="54"/>
  <c r="AD30" i="54"/>
  <c r="AD31" i="54"/>
  <c r="AD32" i="54"/>
  <c r="AD33" i="54"/>
  <c r="AD34" i="54"/>
  <c r="AD35" i="54"/>
  <c r="AD36" i="54"/>
  <c r="AD37" i="54"/>
  <c r="AD38" i="54"/>
  <c r="AD39" i="54"/>
  <c r="AD40" i="54"/>
  <c r="AD41" i="54"/>
  <c r="AD42" i="54"/>
  <c r="AD43" i="54"/>
  <c r="AD44" i="54"/>
  <c r="AD45" i="54"/>
  <c r="AD5" i="54"/>
  <c r="AB5" i="54"/>
  <c r="AC5" i="54"/>
  <c r="Q5" i="54"/>
  <c r="R5" i="54"/>
  <c r="S5" i="54"/>
  <c r="T5" i="54"/>
  <c r="U5" i="54"/>
  <c r="V5" i="54"/>
  <c r="W5" i="54"/>
  <c r="X5" i="54"/>
  <c r="Y5" i="54"/>
  <c r="Z5" i="54"/>
  <c r="AA5" i="54"/>
  <c r="Q6" i="54"/>
  <c r="R6" i="54"/>
  <c r="S6" i="54"/>
  <c r="T6" i="54"/>
  <c r="U6" i="54"/>
  <c r="V6" i="54"/>
  <c r="W6" i="54"/>
  <c r="X6" i="54"/>
  <c r="Y6" i="54"/>
  <c r="Z6" i="54"/>
  <c r="AA6" i="54"/>
  <c r="AB6" i="54"/>
  <c r="Q7" i="54"/>
  <c r="R7" i="54"/>
  <c r="S7" i="54"/>
  <c r="T7" i="54"/>
  <c r="U7" i="54"/>
  <c r="V7" i="54"/>
  <c r="W7" i="54"/>
  <c r="X7" i="54"/>
  <c r="Y7" i="54"/>
  <c r="Z7" i="54"/>
  <c r="AA7" i="54"/>
  <c r="AB7" i="54"/>
  <c r="Q8" i="54"/>
  <c r="R8" i="54"/>
  <c r="S8" i="54"/>
  <c r="T8" i="54"/>
  <c r="U8" i="54"/>
  <c r="V8" i="54"/>
  <c r="W8" i="54"/>
  <c r="X8" i="54"/>
  <c r="Y8" i="54"/>
  <c r="Z8" i="54"/>
  <c r="AA8" i="54"/>
  <c r="AB8" i="54"/>
  <c r="Q9" i="54"/>
  <c r="R9" i="54"/>
  <c r="S9" i="54"/>
  <c r="T9" i="54"/>
  <c r="U9" i="54"/>
  <c r="V9" i="54"/>
  <c r="W9" i="54"/>
  <c r="X9" i="54"/>
  <c r="Y9" i="54"/>
  <c r="Z9" i="54"/>
  <c r="AA9" i="54"/>
  <c r="AB9" i="54"/>
  <c r="Q10" i="54"/>
  <c r="R10" i="54"/>
  <c r="S10" i="54"/>
  <c r="T10" i="54"/>
  <c r="U10" i="54"/>
  <c r="V10" i="54"/>
  <c r="W10" i="54"/>
  <c r="X10" i="54"/>
  <c r="Y10" i="54"/>
  <c r="Z10" i="54"/>
  <c r="AA10" i="54"/>
  <c r="AB10" i="54"/>
  <c r="Q11" i="54"/>
  <c r="R11" i="54"/>
  <c r="S11" i="54"/>
  <c r="T11" i="54"/>
  <c r="U11" i="54"/>
  <c r="V11" i="54"/>
  <c r="W11" i="54"/>
  <c r="X11" i="54"/>
  <c r="Y11" i="54"/>
  <c r="Z11" i="54"/>
  <c r="AA11" i="54"/>
  <c r="AB11" i="54"/>
  <c r="Q12" i="54"/>
  <c r="R12" i="54"/>
  <c r="S12" i="54"/>
  <c r="T12" i="54"/>
  <c r="U12" i="54"/>
  <c r="V12" i="54"/>
  <c r="W12" i="54"/>
  <c r="X12" i="54"/>
  <c r="Y12" i="54"/>
  <c r="Z12" i="54"/>
  <c r="AA12" i="54"/>
  <c r="AB12" i="54"/>
  <c r="Q13" i="54"/>
  <c r="R13" i="54"/>
  <c r="S13" i="54"/>
  <c r="T13" i="54"/>
  <c r="U13" i="54"/>
  <c r="V13" i="54"/>
  <c r="W13" i="54"/>
  <c r="X13" i="54"/>
  <c r="Y13" i="54"/>
  <c r="Z13" i="54"/>
  <c r="AA13" i="54"/>
  <c r="AB13" i="54"/>
  <c r="Q14" i="54"/>
  <c r="R14" i="54"/>
  <c r="S14" i="54"/>
  <c r="T14" i="54"/>
  <c r="U14" i="54"/>
  <c r="V14" i="54"/>
  <c r="W14" i="54"/>
  <c r="X14" i="54"/>
  <c r="Y14" i="54"/>
  <c r="Z14" i="54"/>
  <c r="AA14" i="54"/>
  <c r="AB14" i="54"/>
  <c r="Q15" i="54"/>
  <c r="R15" i="54"/>
  <c r="S15" i="54"/>
  <c r="T15" i="54"/>
  <c r="U15" i="54"/>
  <c r="V15" i="54"/>
  <c r="W15" i="54"/>
  <c r="X15" i="54"/>
  <c r="Y15" i="54"/>
  <c r="Z15" i="54"/>
  <c r="AA15" i="54"/>
  <c r="AB15" i="54"/>
  <c r="Q16" i="54"/>
  <c r="R16" i="54"/>
  <c r="S16" i="54"/>
  <c r="T16" i="54"/>
  <c r="U16" i="54"/>
  <c r="V16" i="54"/>
  <c r="W16" i="54"/>
  <c r="X16" i="54"/>
  <c r="Y16" i="54"/>
  <c r="Z16" i="54"/>
  <c r="AA16" i="54"/>
  <c r="AB16" i="54"/>
  <c r="Q17" i="54"/>
  <c r="R17" i="54"/>
  <c r="S17" i="54"/>
  <c r="T17" i="54"/>
  <c r="U17" i="54"/>
  <c r="V17" i="54"/>
  <c r="W17" i="54"/>
  <c r="X17" i="54"/>
  <c r="Y17" i="54"/>
  <c r="Z17" i="54"/>
  <c r="AA17" i="54"/>
  <c r="AB17" i="54"/>
  <c r="Q18" i="54"/>
  <c r="R18" i="54"/>
  <c r="S18" i="54"/>
  <c r="T18" i="54"/>
  <c r="U18" i="54"/>
  <c r="V18" i="54"/>
  <c r="W18" i="54"/>
  <c r="X18" i="54"/>
  <c r="Y18" i="54"/>
  <c r="Z18" i="54"/>
  <c r="AA18" i="54"/>
  <c r="AB18" i="54"/>
  <c r="Q19" i="54"/>
  <c r="R19" i="54"/>
  <c r="S19" i="54"/>
  <c r="T19" i="54"/>
  <c r="U19" i="54"/>
  <c r="V19" i="54"/>
  <c r="W19" i="54"/>
  <c r="X19" i="54"/>
  <c r="Y19" i="54"/>
  <c r="Z19" i="54"/>
  <c r="AA19" i="54"/>
  <c r="AB19" i="54"/>
  <c r="Q20" i="54"/>
  <c r="R20" i="54"/>
  <c r="S20" i="54"/>
  <c r="T20" i="54"/>
  <c r="U20" i="54"/>
  <c r="V20" i="54"/>
  <c r="W20" i="54"/>
  <c r="X20" i="54"/>
  <c r="Y20" i="54"/>
  <c r="Z20" i="54"/>
  <c r="AA20" i="54"/>
  <c r="AB20" i="54"/>
  <c r="Q21" i="54"/>
  <c r="R21" i="54"/>
  <c r="S21" i="54"/>
  <c r="T21" i="54"/>
  <c r="U21" i="54"/>
  <c r="V21" i="54"/>
  <c r="W21" i="54"/>
  <c r="X21" i="54"/>
  <c r="Y21" i="54"/>
  <c r="Z21" i="54"/>
  <c r="AA21" i="54"/>
  <c r="AB21" i="54"/>
  <c r="Q22" i="54"/>
  <c r="R22" i="54"/>
  <c r="S22" i="54"/>
  <c r="T22" i="54"/>
  <c r="U22" i="54"/>
  <c r="V22" i="54"/>
  <c r="W22" i="54"/>
  <c r="X22" i="54"/>
  <c r="Y22" i="54"/>
  <c r="Z22" i="54"/>
  <c r="AA22" i="54"/>
  <c r="AB22" i="54"/>
  <c r="Q23" i="54"/>
  <c r="R23" i="54"/>
  <c r="S23" i="54"/>
  <c r="T23" i="54"/>
  <c r="U23" i="54"/>
  <c r="V23" i="54"/>
  <c r="W23" i="54"/>
  <c r="X23" i="54"/>
  <c r="Y23" i="54"/>
  <c r="Z23" i="54"/>
  <c r="AA23" i="54"/>
  <c r="AB23" i="54"/>
  <c r="Q24" i="54"/>
  <c r="R24" i="54"/>
  <c r="S24" i="54"/>
  <c r="T24" i="54"/>
  <c r="U24" i="54"/>
  <c r="V24" i="54"/>
  <c r="W24" i="54"/>
  <c r="X24" i="54"/>
  <c r="Y24" i="54"/>
  <c r="Z24" i="54"/>
  <c r="AA24" i="54"/>
  <c r="AB24" i="54"/>
  <c r="Q25" i="54"/>
  <c r="R25" i="54"/>
  <c r="S25" i="54"/>
  <c r="T25" i="54"/>
  <c r="U25" i="54"/>
  <c r="V25" i="54"/>
  <c r="W25" i="54"/>
  <c r="X25" i="54"/>
  <c r="Y25" i="54"/>
  <c r="Z25" i="54"/>
  <c r="AA25" i="54"/>
  <c r="AB25" i="54"/>
  <c r="Q26" i="54"/>
  <c r="R26" i="54"/>
  <c r="S26" i="54"/>
  <c r="T26" i="54"/>
  <c r="U26" i="54"/>
  <c r="V26" i="54"/>
  <c r="W26" i="54"/>
  <c r="X26" i="54"/>
  <c r="Y26" i="54"/>
  <c r="Z26" i="54"/>
  <c r="AA26" i="54"/>
  <c r="AB26" i="54"/>
  <c r="Q27" i="54"/>
  <c r="R27" i="54"/>
  <c r="S27" i="54"/>
  <c r="T27" i="54"/>
  <c r="U27" i="54"/>
  <c r="V27" i="54"/>
  <c r="W27" i="54"/>
  <c r="X27" i="54"/>
  <c r="Y27" i="54"/>
  <c r="Z27" i="54"/>
  <c r="AA27" i="54"/>
  <c r="AB27" i="54"/>
  <c r="Q28" i="54"/>
  <c r="R28" i="54"/>
  <c r="S28" i="54"/>
  <c r="T28" i="54"/>
  <c r="U28" i="54"/>
  <c r="V28" i="54"/>
  <c r="W28" i="54"/>
  <c r="X28" i="54"/>
  <c r="Y28" i="54"/>
  <c r="Z28" i="54"/>
  <c r="AA28" i="54"/>
  <c r="AB28" i="54"/>
  <c r="Q29" i="54"/>
  <c r="R29" i="54"/>
  <c r="S29" i="54"/>
  <c r="T29" i="54"/>
  <c r="U29" i="54"/>
  <c r="V29" i="54"/>
  <c r="W29" i="54"/>
  <c r="X29" i="54"/>
  <c r="Y29" i="54"/>
  <c r="Z29" i="54"/>
  <c r="AA29" i="54"/>
  <c r="AB29" i="54"/>
  <c r="Q30" i="54"/>
  <c r="R30" i="54"/>
  <c r="S30" i="54"/>
  <c r="T30" i="54"/>
  <c r="U30" i="54"/>
  <c r="V30" i="54"/>
  <c r="W30" i="54"/>
  <c r="X30" i="54"/>
  <c r="Y30" i="54"/>
  <c r="Z30" i="54"/>
  <c r="AA30" i="54"/>
  <c r="AB30" i="54"/>
  <c r="Q31" i="54"/>
  <c r="R31" i="54"/>
  <c r="S31" i="54"/>
  <c r="T31" i="54"/>
  <c r="U31" i="54"/>
  <c r="V31" i="54"/>
  <c r="W31" i="54"/>
  <c r="X31" i="54"/>
  <c r="Y31" i="54"/>
  <c r="Z31" i="54"/>
  <c r="AA31" i="54"/>
  <c r="AB31" i="54"/>
  <c r="Q32" i="54"/>
  <c r="R32" i="54"/>
  <c r="S32" i="54"/>
  <c r="T32" i="54"/>
  <c r="U32" i="54"/>
  <c r="V32" i="54"/>
  <c r="W32" i="54"/>
  <c r="X32" i="54"/>
  <c r="Y32" i="54"/>
  <c r="Z32" i="54"/>
  <c r="AA32" i="54"/>
  <c r="AB32" i="54"/>
  <c r="Q33" i="54"/>
  <c r="R33" i="54"/>
  <c r="S33" i="54"/>
  <c r="T33" i="54"/>
  <c r="U33" i="54"/>
  <c r="V33" i="54"/>
  <c r="W33" i="54"/>
  <c r="X33" i="54"/>
  <c r="Y33" i="54"/>
  <c r="Z33" i="54"/>
  <c r="AA33" i="54"/>
  <c r="AB33" i="54"/>
  <c r="Q34" i="54"/>
  <c r="R34" i="54"/>
  <c r="S34" i="54"/>
  <c r="T34" i="54"/>
  <c r="U34" i="54"/>
  <c r="V34" i="54"/>
  <c r="W34" i="54"/>
  <c r="X34" i="54"/>
  <c r="Y34" i="54"/>
  <c r="Z34" i="54"/>
  <c r="AA34" i="54"/>
  <c r="AB34" i="54"/>
  <c r="Q35" i="54"/>
  <c r="R35" i="54"/>
  <c r="S35" i="54"/>
  <c r="T35" i="54"/>
  <c r="U35" i="54"/>
  <c r="V35" i="54"/>
  <c r="W35" i="54"/>
  <c r="X35" i="54"/>
  <c r="Y35" i="54"/>
  <c r="Z35" i="54"/>
  <c r="AA35" i="54"/>
  <c r="AB35" i="54"/>
  <c r="Q36" i="54"/>
  <c r="R36" i="54"/>
  <c r="S36" i="54"/>
  <c r="T36" i="54"/>
  <c r="U36" i="54"/>
  <c r="V36" i="54"/>
  <c r="W36" i="54"/>
  <c r="X36" i="54"/>
  <c r="Y36" i="54"/>
  <c r="Z36" i="54"/>
  <c r="AA36" i="54"/>
  <c r="AB36" i="54"/>
  <c r="Q37" i="54"/>
  <c r="R37" i="54"/>
  <c r="S37" i="54"/>
  <c r="T37" i="54"/>
  <c r="U37" i="54"/>
  <c r="V37" i="54"/>
  <c r="W37" i="54"/>
  <c r="X37" i="54"/>
  <c r="Y37" i="54"/>
  <c r="Z37" i="54"/>
  <c r="AA37" i="54"/>
  <c r="AB37" i="54"/>
  <c r="Q38" i="54"/>
  <c r="R38" i="54"/>
  <c r="S38" i="54"/>
  <c r="T38" i="54"/>
  <c r="U38" i="54"/>
  <c r="V38" i="54"/>
  <c r="W38" i="54"/>
  <c r="X38" i="54"/>
  <c r="Y38" i="54"/>
  <c r="Z38" i="54"/>
  <c r="AA38" i="54"/>
  <c r="AB38" i="54"/>
  <c r="Q39" i="54"/>
  <c r="R39" i="54"/>
  <c r="S39" i="54"/>
  <c r="T39" i="54"/>
  <c r="U39" i="54"/>
  <c r="V39" i="54"/>
  <c r="W39" i="54"/>
  <c r="X39" i="54"/>
  <c r="Y39" i="54"/>
  <c r="Z39" i="54"/>
  <c r="AA39" i="54"/>
  <c r="AB39" i="54"/>
  <c r="Q40" i="54"/>
  <c r="R40" i="54"/>
  <c r="S40" i="54"/>
  <c r="T40" i="54"/>
  <c r="U40" i="54"/>
  <c r="V40" i="54"/>
  <c r="W40" i="54"/>
  <c r="X40" i="54"/>
  <c r="Y40" i="54"/>
  <c r="Z40" i="54"/>
  <c r="AA40" i="54"/>
  <c r="AB40" i="54"/>
  <c r="Q41" i="54"/>
  <c r="R41" i="54"/>
  <c r="S41" i="54"/>
  <c r="T41" i="54"/>
  <c r="U41" i="54"/>
  <c r="V41" i="54"/>
  <c r="W41" i="54"/>
  <c r="X41" i="54"/>
  <c r="Y41" i="54"/>
  <c r="Z41" i="54"/>
  <c r="AA41" i="54"/>
  <c r="AB41" i="54"/>
  <c r="Q42" i="54"/>
  <c r="R42" i="54"/>
  <c r="S42" i="54"/>
  <c r="T42" i="54"/>
  <c r="U42" i="54"/>
  <c r="V42" i="54"/>
  <c r="W42" i="54"/>
  <c r="X42" i="54"/>
  <c r="Y42" i="54"/>
  <c r="Z42" i="54"/>
  <c r="AA42" i="54"/>
  <c r="AB42" i="54"/>
  <c r="Q43" i="54"/>
  <c r="R43" i="54"/>
  <c r="S43" i="54"/>
  <c r="T43" i="54"/>
  <c r="U43" i="54"/>
  <c r="V43" i="54"/>
  <c r="W43" i="54"/>
  <c r="X43" i="54"/>
  <c r="Y43" i="54"/>
  <c r="Z43" i="54"/>
  <c r="AA43" i="54"/>
  <c r="AB43" i="54"/>
  <c r="Q44" i="54"/>
  <c r="R44" i="54"/>
  <c r="S44" i="54"/>
  <c r="T44" i="54"/>
  <c r="U44" i="54"/>
  <c r="V44" i="54"/>
  <c r="W44" i="54"/>
  <c r="X44" i="54"/>
  <c r="Y44" i="54"/>
  <c r="Z44" i="54"/>
  <c r="AA44" i="54"/>
  <c r="AB44" i="54"/>
  <c r="Q45" i="54"/>
  <c r="R45" i="54"/>
  <c r="S45" i="54"/>
  <c r="T45" i="54"/>
  <c r="U45" i="54"/>
  <c r="V45" i="54"/>
  <c r="W45" i="54"/>
  <c r="X45" i="54"/>
  <c r="Y45" i="54"/>
  <c r="Z45" i="54"/>
  <c r="AA45" i="54"/>
  <c r="AB45" i="54"/>
  <c r="P6" i="54"/>
  <c r="P7" i="54"/>
  <c r="P8" i="54"/>
  <c r="P9" i="54"/>
  <c r="P10" i="54"/>
  <c r="P11" i="54"/>
  <c r="P12" i="54"/>
  <c r="P13" i="54"/>
  <c r="P14" i="54"/>
  <c r="P15" i="54"/>
  <c r="P16" i="54"/>
  <c r="P17" i="54"/>
  <c r="P18" i="54"/>
  <c r="P19" i="54"/>
  <c r="P20" i="54"/>
  <c r="P21" i="54"/>
  <c r="P22" i="54"/>
  <c r="P23" i="54"/>
  <c r="P24" i="54"/>
  <c r="P25" i="54"/>
  <c r="P26" i="54"/>
  <c r="P27" i="54"/>
  <c r="P28" i="54"/>
  <c r="P29" i="54"/>
  <c r="P30" i="54"/>
  <c r="P31" i="54"/>
  <c r="P32" i="54"/>
  <c r="P33" i="54"/>
  <c r="P34" i="54"/>
  <c r="P35" i="54"/>
  <c r="P36" i="54"/>
  <c r="P37" i="54"/>
  <c r="P38" i="54"/>
  <c r="P39" i="54"/>
  <c r="P40" i="54"/>
  <c r="P41" i="54"/>
  <c r="P42" i="54"/>
  <c r="P43" i="54"/>
  <c r="P44" i="54"/>
  <c r="P45" i="54"/>
  <c r="P5" i="54"/>
  <c r="L6" i="54"/>
  <c r="M6" i="54"/>
  <c r="N6" i="54"/>
  <c r="O6" i="54"/>
  <c r="L7" i="54"/>
  <c r="M7" i="54"/>
  <c r="N7" i="54"/>
  <c r="O7" i="54"/>
  <c r="L8" i="54"/>
  <c r="M8" i="54"/>
  <c r="N8" i="54"/>
  <c r="O8" i="54"/>
  <c r="L9" i="54"/>
  <c r="M9" i="54"/>
  <c r="N9" i="54"/>
  <c r="O9" i="54"/>
  <c r="L10" i="54"/>
  <c r="M10" i="54"/>
  <c r="N10" i="54"/>
  <c r="O10" i="54"/>
  <c r="L11" i="54"/>
  <c r="M11" i="54"/>
  <c r="N11" i="54"/>
  <c r="O11" i="54"/>
  <c r="L12" i="54"/>
  <c r="M12" i="54"/>
  <c r="N12" i="54"/>
  <c r="O12" i="54"/>
  <c r="L13" i="54"/>
  <c r="M13" i="54"/>
  <c r="N13" i="54"/>
  <c r="O13" i="54"/>
  <c r="L14" i="54"/>
  <c r="M14" i="54"/>
  <c r="N14" i="54"/>
  <c r="O14" i="54"/>
  <c r="L15" i="54"/>
  <c r="M15" i="54"/>
  <c r="N15" i="54"/>
  <c r="O15" i="54"/>
  <c r="L16" i="54"/>
  <c r="M16" i="54"/>
  <c r="N16" i="54"/>
  <c r="O16" i="54"/>
  <c r="L17" i="54"/>
  <c r="M17" i="54"/>
  <c r="N17" i="54"/>
  <c r="O17" i="54"/>
  <c r="L18" i="54"/>
  <c r="M18" i="54"/>
  <c r="N18" i="54"/>
  <c r="O18" i="54"/>
  <c r="L19" i="54"/>
  <c r="M19" i="54"/>
  <c r="N19" i="54"/>
  <c r="O19" i="54"/>
  <c r="L20" i="54"/>
  <c r="M20" i="54"/>
  <c r="N20" i="54"/>
  <c r="O20" i="54"/>
  <c r="L21" i="54"/>
  <c r="M21" i="54"/>
  <c r="N21" i="54"/>
  <c r="O21" i="54"/>
  <c r="L22" i="54"/>
  <c r="M22" i="54"/>
  <c r="N22" i="54"/>
  <c r="O22" i="54"/>
  <c r="L23" i="54"/>
  <c r="M23" i="54"/>
  <c r="N23" i="54"/>
  <c r="O23" i="54"/>
  <c r="L24" i="54"/>
  <c r="M24" i="54"/>
  <c r="N24" i="54"/>
  <c r="O24" i="54"/>
  <c r="L25" i="54"/>
  <c r="M25" i="54"/>
  <c r="N25" i="54"/>
  <c r="O25" i="54"/>
  <c r="L26" i="54"/>
  <c r="M26" i="54"/>
  <c r="N26" i="54"/>
  <c r="O26" i="54"/>
  <c r="L27" i="54"/>
  <c r="M27" i="54"/>
  <c r="N27" i="54"/>
  <c r="O27" i="54"/>
  <c r="L28" i="54"/>
  <c r="M28" i="54"/>
  <c r="N28" i="54"/>
  <c r="O28" i="54"/>
  <c r="L29" i="54"/>
  <c r="M29" i="54"/>
  <c r="N29" i="54"/>
  <c r="O29" i="54"/>
  <c r="L30" i="54"/>
  <c r="M30" i="54"/>
  <c r="N30" i="54"/>
  <c r="O30" i="54"/>
  <c r="L31" i="54"/>
  <c r="M31" i="54"/>
  <c r="N31" i="54"/>
  <c r="O31" i="54"/>
  <c r="L32" i="54"/>
  <c r="M32" i="54"/>
  <c r="N32" i="54"/>
  <c r="O32" i="54"/>
  <c r="L33" i="54"/>
  <c r="M33" i="54"/>
  <c r="N33" i="54"/>
  <c r="O33" i="54"/>
  <c r="L34" i="54"/>
  <c r="M34" i="54"/>
  <c r="N34" i="54"/>
  <c r="O34" i="54"/>
  <c r="L35" i="54"/>
  <c r="M35" i="54"/>
  <c r="N35" i="54"/>
  <c r="O35" i="54"/>
  <c r="L36" i="54"/>
  <c r="M36" i="54"/>
  <c r="N36" i="54"/>
  <c r="O36" i="54"/>
  <c r="L37" i="54"/>
  <c r="M37" i="54"/>
  <c r="N37" i="54"/>
  <c r="O37" i="54"/>
  <c r="L38" i="54"/>
  <c r="M38" i="54"/>
  <c r="N38" i="54"/>
  <c r="O38" i="54"/>
  <c r="L39" i="54"/>
  <c r="M39" i="54"/>
  <c r="N39" i="54"/>
  <c r="O39" i="54"/>
  <c r="L40" i="54"/>
  <c r="M40" i="54"/>
  <c r="N40" i="54"/>
  <c r="O40" i="54"/>
  <c r="L41" i="54"/>
  <c r="M41" i="54"/>
  <c r="N41" i="54"/>
  <c r="O41" i="54"/>
  <c r="L42" i="54"/>
  <c r="M42" i="54"/>
  <c r="N42" i="54"/>
  <c r="O42" i="54"/>
  <c r="L43" i="54"/>
  <c r="M43" i="54"/>
  <c r="N43" i="54"/>
  <c r="O43" i="54"/>
  <c r="L44" i="54"/>
  <c r="M44" i="54"/>
  <c r="N44" i="54"/>
  <c r="O44" i="54"/>
  <c r="L45" i="54"/>
  <c r="M45" i="54"/>
  <c r="N45" i="54"/>
  <c r="O45" i="54"/>
  <c r="O5" i="54"/>
  <c r="N5" i="54"/>
  <c r="M5" i="54"/>
  <c r="L5" i="54"/>
  <c r="K5" i="54"/>
  <c r="K6" i="54"/>
  <c r="K7" i="54"/>
  <c r="K8" i="54"/>
  <c r="K9" i="54"/>
  <c r="K10" i="54"/>
  <c r="K11" i="54"/>
  <c r="K12" i="54"/>
  <c r="K13" i="54"/>
  <c r="K14" i="54"/>
  <c r="K15" i="54"/>
  <c r="K16" i="54"/>
  <c r="K17" i="54"/>
  <c r="K18" i="54"/>
  <c r="K19" i="54"/>
  <c r="K20" i="54"/>
  <c r="K21" i="54"/>
  <c r="K22" i="54"/>
  <c r="K23" i="54"/>
  <c r="K24" i="54"/>
  <c r="K25" i="54"/>
  <c r="K26" i="54"/>
  <c r="K27" i="54"/>
  <c r="K28" i="54"/>
  <c r="K29" i="54"/>
  <c r="K30" i="54"/>
  <c r="K31" i="54"/>
  <c r="K32" i="54"/>
  <c r="K33" i="54"/>
  <c r="K34" i="54"/>
  <c r="K35" i="54"/>
  <c r="K36" i="54"/>
  <c r="K37" i="54"/>
  <c r="K38" i="54"/>
  <c r="K39" i="54"/>
  <c r="K40" i="54"/>
  <c r="K41" i="54"/>
  <c r="K42" i="54"/>
  <c r="K43" i="54"/>
  <c r="K44" i="54"/>
  <c r="K45" i="54"/>
  <c r="C5" i="54"/>
  <c r="D5" i="54"/>
  <c r="F5" i="54"/>
  <c r="G5" i="54"/>
  <c r="H5" i="54"/>
  <c r="I5" i="54"/>
  <c r="J5" i="54"/>
  <c r="C6" i="54"/>
  <c r="D6" i="54"/>
  <c r="F6" i="54"/>
  <c r="G6" i="54"/>
  <c r="H6" i="54"/>
  <c r="I6" i="54"/>
  <c r="J6" i="54"/>
  <c r="C7" i="54"/>
  <c r="D7" i="54"/>
  <c r="F7" i="54"/>
  <c r="G7" i="54"/>
  <c r="H7" i="54"/>
  <c r="I7" i="54"/>
  <c r="J7" i="54"/>
  <c r="C8" i="54"/>
  <c r="D8" i="54"/>
  <c r="F8" i="54"/>
  <c r="G8" i="54"/>
  <c r="H8" i="54"/>
  <c r="I8" i="54"/>
  <c r="J8" i="54"/>
  <c r="C9" i="54"/>
  <c r="D9" i="54"/>
  <c r="F9" i="54"/>
  <c r="G9" i="54"/>
  <c r="H9" i="54"/>
  <c r="I9" i="54"/>
  <c r="J9" i="54"/>
  <c r="C10" i="54"/>
  <c r="D10" i="54"/>
  <c r="F10" i="54"/>
  <c r="G10" i="54"/>
  <c r="H10" i="54"/>
  <c r="I10" i="54"/>
  <c r="J10" i="54"/>
  <c r="C11" i="54"/>
  <c r="D11" i="54"/>
  <c r="F11" i="54"/>
  <c r="G11" i="54"/>
  <c r="H11" i="54"/>
  <c r="I11" i="54"/>
  <c r="J11" i="54"/>
  <c r="C12" i="54"/>
  <c r="D12" i="54"/>
  <c r="F12" i="54"/>
  <c r="G12" i="54"/>
  <c r="H12" i="54"/>
  <c r="I12" i="54"/>
  <c r="J12" i="54"/>
  <c r="C13" i="54"/>
  <c r="D13" i="54"/>
  <c r="F13" i="54"/>
  <c r="G13" i="54"/>
  <c r="H13" i="54"/>
  <c r="I13" i="54"/>
  <c r="J13" i="54"/>
  <c r="C14" i="54"/>
  <c r="D14" i="54"/>
  <c r="F14" i="54"/>
  <c r="G14" i="54"/>
  <c r="H14" i="54"/>
  <c r="I14" i="54"/>
  <c r="J14" i="54"/>
  <c r="C15" i="54"/>
  <c r="D15" i="54"/>
  <c r="F15" i="54"/>
  <c r="G15" i="54"/>
  <c r="H15" i="54"/>
  <c r="I15" i="54"/>
  <c r="J15" i="54"/>
  <c r="C16" i="54"/>
  <c r="D16" i="54"/>
  <c r="F16" i="54"/>
  <c r="G16" i="54"/>
  <c r="H16" i="54"/>
  <c r="I16" i="54"/>
  <c r="J16" i="54"/>
  <c r="C17" i="54"/>
  <c r="D17" i="54"/>
  <c r="F17" i="54"/>
  <c r="G17" i="54"/>
  <c r="H17" i="54"/>
  <c r="I17" i="54"/>
  <c r="J17" i="54"/>
  <c r="C18" i="54"/>
  <c r="D18" i="54"/>
  <c r="F18" i="54"/>
  <c r="G18" i="54"/>
  <c r="H18" i="54"/>
  <c r="I18" i="54"/>
  <c r="J18" i="54"/>
  <c r="C19" i="54"/>
  <c r="D19" i="54"/>
  <c r="F19" i="54"/>
  <c r="G19" i="54"/>
  <c r="H19" i="54"/>
  <c r="I19" i="54"/>
  <c r="J19" i="54"/>
  <c r="C20" i="54"/>
  <c r="D20" i="54"/>
  <c r="F20" i="54"/>
  <c r="G20" i="54"/>
  <c r="H20" i="54"/>
  <c r="I20" i="54"/>
  <c r="J20" i="54"/>
  <c r="C21" i="54"/>
  <c r="D21" i="54"/>
  <c r="F21" i="54"/>
  <c r="G21" i="54"/>
  <c r="H21" i="54"/>
  <c r="I21" i="54"/>
  <c r="J21" i="54"/>
  <c r="C22" i="54"/>
  <c r="D22" i="54"/>
  <c r="F22" i="54"/>
  <c r="G22" i="54"/>
  <c r="H22" i="54"/>
  <c r="I22" i="54"/>
  <c r="J22" i="54"/>
  <c r="C23" i="54"/>
  <c r="D23" i="54"/>
  <c r="F23" i="54"/>
  <c r="G23" i="54"/>
  <c r="H23" i="54"/>
  <c r="I23" i="54"/>
  <c r="J23" i="54"/>
  <c r="C24" i="54"/>
  <c r="D24" i="54"/>
  <c r="F24" i="54"/>
  <c r="G24" i="54"/>
  <c r="H24" i="54"/>
  <c r="I24" i="54"/>
  <c r="J24" i="54"/>
  <c r="C25" i="54"/>
  <c r="D25" i="54"/>
  <c r="F25" i="54"/>
  <c r="G25" i="54"/>
  <c r="H25" i="54"/>
  <c r="I25" i="54"/>
  <c r="J25" i="54"/>
  <c r="C26" i="54"/>
  <c r="D26" i="54"/>
  <c r="F26" i="54"/>
  <c r="G26" i="54"/>
  <c r="H26" i="54"/>
  <c r="I26" i="54"/>
  <c r="J26" i="54"/>
  <c r="C27" i="54"/>
  <c r="D27" i="54"/>
  <c r="F27" i="54"/>
  <c r="G27" i="54"/>
  <c r="H27" i="54"/>
  <c r="I27" i="54"/>
  <c r="J27" i="54"/>
  <c r="C28" i="54"/>
  <c r="D28" i="54"/>
  <c r="F28" i="54"/>
  <c r="G28" i="54"/>
  <c r="H28" i="54"/>
  <c r="I28" i="54"/>
  <c r="J28" i="54"/>
  <c r="C29" i="54"/>
  <c r="D29" i="54"/>
  <c r="F29" i="54"/>
  <c r="G29" i="54"/>
  <c r="H29" i="54"/>
  <c r="I29" i="54"/>
  <c r="J29" i="54"/>
  <c r="C30" i="54"/>
  <c r="D30" i="54"/>
  <c r="F30" i="54"/>
  <c r="G30" i="54"/>
  <c r="H30" i="54"/>
  <c r="I30" i="54"/>
  <c r="J30" i="54"/>
  <c r="C31" i="54"/>
  <c r="D31" i="54"/>
  <c r="F31" i="54"/>
  <c r="G31" i="54"/>
  <c r="H31" i="54"/>
  <c r="I31" i="54"/>
  <c r="J31" i="54"/>
  <c r="C32" i="54"/>
  <c r="D32" i="54"/>
  <c r="F32" i="54"/>
  <c r="G32" i="54"/>
  <c r="H32" i="54"/>
  <c r="I32" i="54"/>
  <c r="J32" i="54"/>
  <c r="C33" i="54"/>
  <c r="D33" i="54"/>
  <c r="F33" i="54"/>
  <c r="G33" i="54"/>
  <c r="H33" i="54"/>
  <c r="I33" i="54"/>
  <c r="J33" i="54"/>
  <c r="C34" i="54"/>
  <c r="D34" i="54"/>
  <c r="F34" i="54"/>
  <c r="G34" i="54"/>
  <c r="H34" i="54"/>
  <c r="I34" i="54"/>
  <c r="J34" i="54"/>
  <c r="C35" i="54"/>
  <c r="D35" i="54"/>
  <c r="F35" i="54"/>
  <c r="G35" i="54"/>
  <c r="H35" i="54"/>
  <c r="I35" i="54"/>
  <c r="J35" i="54"/>
  <c r="C36" i="54"/>
  <c r="D36" i="54"/>
  <c r="F36" i="54"/>
  <c r="G36" i="54"/>
  <c r="H36" i="54"/>
  <c r="I36" i="54"/>
  <c r="J36" i="54"/>
  <c r="C37" i="54"/>
  <c r="D37" i="54"/>
  <c r="F37" i="54"/>
  <c r="G37" i="54"/>
  <c r="H37" i="54"/>
  <c r="I37" i="54"/>
  <c r="J37" i="54"/>
  <c r="C38" i="54"/>
  <c r="D38" i="54"/>
  <c r="F38" i="54"/>
  <c r="G38" i="54"/>
  <c r="H38" i="54"/>
  <c r="I38" i="54"/>
  <c r="J38" i="54"/>
  <c r="C39" i="54"/>
  <c r="D39" i="54"/>
  <c r="F39" i="54"/>
  <c r="G39" i="54"/>
  <c r="H39" i="54"/>
  <c r="I39" i="54"/>
  <c r="J39" i="54"/>
  <c r="C40" i="54"/>
  <c r="D40" i="54"/>
  <c r="F40" i="54"/>
  <c r="G40" i="54"/>
  <c r="H40" i="54"/>
  <c r="I40" i="54"/>
  <c r="J40" i="54"/>
  <c r="C41" i="54"/>
  <c r="D41" i="54"/>
  <c r="F41" i="54"/>
  <c r="G41" i="54"/>
  <c r="H41" i="54"/>
  <c r="I41" i="54"/>
  <c r="J41" i="54"/>
  <c r="C42" i="54"/>
  <c r="D42" i="54"/>
  <c r="F42" i="54"/>
  <c r="G42" i="54"/>
  <c r="H42" i="54"/>
  <c r="I42" i="54"/>
  <c r="J42" i="54"/>
  <c r="C43" i="54"/>
  <c r="D43" i="54"/>
  <c r="F43" i="54"/>
  <c r="G43" i="54"/>
  <c r="H43" i="54"/>
  <c r="I43" i="54"/>
  <c r="J43" i="54"/>
  <c r="C44" i="54"/>
  <c r="D44" i="54"/>
  <c r="F44" i="54"/>
  <c r="G44" i="54"/>
  <c r="H44" i="54"/>
  <c r="I44" i="54"/>
  <c r="J44" i="54"/>
  <c r="C45" i="54"/>
  <c r="D45" i="54"/>
  <c r="F45" i="54"/>
  <c r="G45" i="54"/>
  <c r="H45" i="54"/>
  <c r="I45" i="54"/>
  <c r="J45" i="54"/>
  <c r="B6" i="54"/>
  <c r="B7" i="54"/>
  <c r="B8" i="54"/>
  <c r="B9" i="54"/>
  <c r="B10" i="54"/>
  <c r="B11" i="54"/>
  <c r="B12" i="54"/>
  <c r="B13" i="54"/>
  <c r="B14" i="54"/>
  <c r="B15" i="54"/>
  <c r="B16" i="54"/>
  <c r="B17" i="54"/>
  <c r="B18" i="54"/>
  <c r="B19" i="54"/>
  <c r="B20" i="54"/>
  <c r="B21" i="54"/>
  <c r="B22" i="54"/>
  <c r="B23" i="54"/>
  <c r="B24" i="54"/>
  <c r="B25" i="54"/>
  <c r="B26" i="54"/>
  <c r="B27" i="54"/>
  <c r="B28" i="54"/>
  <c r="B29" i="54"/>
  <c r="B30" i="54"/>
  <c r="B31" i="54"/>
  <c r="B32" i="54"/>
  <c r="B33" i="54"/>
  <c r="B34" i="54"/>
  <c r="B35" i="54"/>
  <c r="B36" i="54"/>
  <c r="B37" i="54"/>
  <c r="B38" i="54"/>
  <c r="B39" i="54"/>
  <c r="B40" i="54"/>
  <c r="B41" i="54"/>
  <c r="B42" i="54"/>
  <c r="B43" i="54"/>
  <c r="B44" i="54"/>
  <c r="C53" i="99"/>
  <c r="J60" i="99"/>
  <c r="K60" i="99"/>
  <c r="L60" i="99"/>
  <c r="M60" i="99"/>
  <c r="N60" i="99"/>
  <c r="O60" i="99"/>
  <c r="P60" i="99"/>
  <c r="Q60" i="99"/>
  <c r="R60" i="99"/>
  <c r="S60" i="99"/>
  <c r="T60" i="99"/>
  <c r="U60" i="99"/>
  <c r="V60" i="99"/>
  <c r="W60" i="99"/>
  <c r="X60" i="99"/>
  <c r="Y60" i="99"/>
  <c r="Z60" i="99"/>
  <c r="AA60" i="99"/>
  <c r="AB60" i="99"/>
  <c r="AC60" i="99"/>
  <c r="AD60" i="99"/>
  <c r="AE60" i="99"/>
  <c r="AF60" i="99"/>
  <c r="I60" i="99"/>
  <c r="D60" i="99"/>
  <c r="E60" i="99"/>
  <c r="F60" i="99"/>
  <c r="G60" i="99"/>
  <c r="H60" i="99"/>
  <c r="C60" i="99"/>
  <c r="AE59" i="99"/>
  <c r="AF59" i="99"/>
  <c r="AD59" i="99"/>
  <c r="AC59" i="99"/>
  <c r="AB59" i="99"/>
  <c r="D59" i="99"/>
  <c r="E59" i="99"/>
  <c r="F59" i="99"/>
  <c r="G59" i="99"/>
  <c r="H59" i="99"/>
  <c r="I59" i="99"/>
  <c r="J59" i="99"/>
  <c r="K59" i="99"/>
  <c r="L59" i="99"/>
  <c r="M59" i="99"/>
  <c r="N59" i="99"/>
  <c r="O59" i="99"/>
  <c r="P59" i="99"/>
  <c r="Q59" i="99"/>
  <c r="R59" i="99"/>
  <c r="S59" i="99"/>
  <c r="T59" i="99"/>
  <c r="U59" i="99"/>
  <c r="V59" i="99"/>
  <c r="W59" i="99"/>
  <c r="X59" i="99"/>
  <c r="Y59" i="99"/>
  <c r="Z59" i="99"/>
  <c r="AA59" i="99"/>
  <c r="C59" i="99"/>
  <c r="D55" i="99"/>
  <c r="E55" i="99"/>
  <c r="F55" i="99"/>
  <c r="G55" i="99"/>
  <c r="H55" i="99"/>
  <c r="I55" i="99"/>
  <c r="J55" i="99"/>
  <c r="K55" i="99"/>
  <c r="L55" i="99"/>
  <c r="M55" i="99"/>
  <c r="N55" i="99"/>
  <c r="O55" i="99"/>
  <c r="P55" i="99"/>
  <c r="Q55" i="99"/>
  <c r="R55" i="99"/>
  <c r="S55" i="99"/>
  <c r="T55" i="99"/>
  <c r="U55" i="99"/>
  <c r="V55" i="99"/>
  <c r="W55" i="99"/>
  <c r="X55" i="99"/>
  <c r="Y55" i="99"/>
  <c r="Z55" i="99"/>
  <c r="AA55" i="99"/>
  <c r="AB55" i="99"/>
  <c r="AC55" i="99"/>
  <c r="AD55" i="99"/>
  <c r="AE55" i="99"/>
  <c r="AF55" i="99"/>
  <c r="D56" i="99"/>
  <c r="E56" i="99"/>
  <c r="F56" i="99"/>
  <c r="G56" i="99"/>
  <c r="H56" i="99"/>
  <c r="I56" i="99"/>
  <c r="J56" i="99"/>
  <c r="K56" i="99"/>
  <c r="L56" i="99"/>
  <c r="M56" i="99"/>
  <c r="N56" i="99"/>
  <c r="O56" i="99"/>
  <c r="P56" i="99"/>
  <c r="Q56" i="99"/>
  <c r="R56" i="99"/>
  <c r="S56" i="99"/>
  <c r="T56" i="99"/>
  <c r="U56" i="99"/>
  <c r="V56" i="99"/>
  <c r="W56" i="99"/>
  <c r="X56" i="99"/>
  <c r="Y56" i="99"/>
  <c r="Z56" i="99"/>
  <c r="AA56" i="99"/>
  <c r="AB56" i="99"/>
  <c r="AC56" i="99"/>
  <c r="AD56" i="99"/>
  <c r="AE56" i="99"/>
  <c r="AF56" i="99"/>
  <c r="D57" i="99"/>
  <c r="E57" i="99"/>
  <c r="F57" i="99"/>
  <c r="G57" i="99"/>
  <c r="H57" i="99"/>
  <c r="I57" i="99"/>
  <c r="J57" i="99"/>
  <c r="K57" i="99"/>
  <c r="L57" i="99"/>
  <c r="M57" i="99"/>
  <c r="N57" i="99"/>
  <c r="O57" i="99"/>
  <c r="P57" i="99"/>
  <c r="Q57" i="99"/>
  <c r="R57" i="99"/>
  <c r="S57" i="99"/>
  <c r="T57" i="99"/>
  <c r="U57" i="99"/>
  <c r="V57" i="99"/>
  <c r="W57" i="99"/>
  <c r="X57" i="99"/>
  <c r="Y57" i="99"/>
  <c r="Z57" i="99"/>
  <c r="AA57" i="99"/>
  <c r="AB57" i="99"/>
  <c r="AC57" i="99"/>
  <c r="AD57" i="99"/>
  <c r="AE57" i="99"/>
  <c r="AF57" i="99"/>
  <c r="D58" i="99"/>
  <c r="E58" i="99"/>
  <c r="F58" i="99"/>
  <c r="G58" i="99"/>
  <c r="H58" i="99"/>
  <c r="I58" i="99"/>
  <c r="J58" i="99"/>
  <c r="K58" i="99"/>
  <c r="L58" i="99"/>
  <c r="M58" i="99"/>
  <c r="N58" i="99"/>
  <c r="O58" i="99"/>
  <c r="P58" i="99"/>
  <c r="Q58" i="99"/>
  <c r="R58" i="99"/>
  <c r="S58" i="99"/>
  <c r="T58" i="99"/>
  <c r="U58" i="99"/>
  <c r="V58" i="99"/>
  <c r="W58" i="99"/>
  <c r="X58" i="99"/>
  <c r="Y58" i="99"/>
  <c r="Z58" i="99"/>
  <c r="AA58" i="99"/>
  <c r="AB58" i="99"/>
  <c r="AC58" i="99"/>
  <c r="AD58" i="99"/>
  <c r="AE58" i="99"/>
  <c r="AF58" i="99"/>
  <c r="C56" i="99"/>
  <c r="C57" i="99"/>
  <c r="C58" i="99"/>
  <c r="C55" i="99"/>
  <c r="J54" i="99"/>
  <c r="K54" i="99"/>
  <c r="L54" i="99"/>
  <c r="M54" i="99"/>
  <c r="N54" i="99"/>
  <c r="O54" i="99"/>
  <c r="P54" i="99"/>
  <c r="Q54" i="99"/>
  <c r="R54" i="99"/>
  <c r="S54" i="99"/>
  <c r="T54" i="99"/>
  <c r="U54" i="99"/>
  <c r="V54" i="99"/>
  <c r="W54" i="99"/>
  <c r="X54" i="99"/>
  <c r="Y54" i="99"/>
  <c r="Z54" i="99"/>
  <c r="AA54" i="99"/>
  <c r="AB54" i="99"/>
  <c r="AC54" i="99"/>
  <c r="AD54" i="99"/>
  <c r="AE54" i="99"/>
  <c r="AF54" i="99"/>
  <c r="I54" i="99"/>
  <c r="D54" i="99"/>
  <c r="E54" i="99"/>
  <c r="F54" i="99"/>
  <c r="G54" i="99"/>
  <c r="H54" i="99"/>
  <c r="C54" i="99"/>
  <c r="J53" i="99"/>
  <c r="K53" i="99"/>
  <c r="L53" i="99"/>
  <c r="M53" i="99"/>
  <c r="N53" i="99"/>
  <c r="O53" i="99"/>
  <c r="P53" i="99"/>
  <c r="Q53" i="99"/>
  <c r="R53" i="99"/>
  <c r="S53" i="99"/>
  <c r="T53" i="99"/>
  <c r="U53" i="99"/>
  <c r="V53" i="99"/>
  <c r="W53" i="99"/>
  <c r="X53" i="99"/>
  <c r="Y53" i="99"/>
  <c r="Z53" i="99"/>
  <c r="AA53" i="99"/>
  <c r="AB53" i="99"/>
  <c r="AC53" i="99"/>
  <c r="AD53" i="99"/>
  <c r="AE53" i="99"/>
  <c r="AF53" i="99"/>
  <c r="I53" i="99"/>
  <c r="D53" i="99"/>
  <c r="E53" i="99"/>
  <c r="F53" i="99"/>
  <c r="G53" i="99"/>
  <c r="H53" i="99"/>
  <c r="H60" i="53"/>
  <c r="I60" i="53"/>
  <c r="J60" i="53"/>
  <c r="K60" i="53"/>
  <c r="L60" i="53"/>
  <c r="M60" i="53"/>
  <c r="N60" i="53"/>
  <c r="O60" i="53"/>
  <c r="P60" i="53"/>
  <c r="Q60" i="53"/>
  <c r="R60" i="53"/>
  <c r="S60" i="53"/>
  <c r="T60" i="53"/>
  <c r="U60" i="53"/>
  <c r="V60" i="53"/>
  <c r="W60" i="53"/>
  <c r="X60" i="53"/>
  <c r="Y60" i="53"/>
  <c r="Z60" i="53"/>
  <c r="AA60" i="53"/>
  <c r="AB60" i="53"/>
  <c r="AC60" i="53"/>
  <c r="AD60" i="53"/>
  <c r="AE60" i="53"/>
  <c r="AF60" i="53"/>
  <c r="G60" i="53"/>
  <c r="D60" i="53"/>
  <c r="E60" i="53"/>
  <c r="F60" i="53"/>
  <c r="C60" i="53"/>
  <c r="AE59" i="53"/>
  <c r="AF59" i="53"/>
  <c r="AD59" i="53"/>
  <c r="AC59" i="53"/>
  <c r="AB59" i="53"/>
  <c r="D59" i="53"/>
  <c r="E59" i="53"/>
  <c r="F59" i="53"/>
  <c r="G59" i="53"/>
  <c r="H59" i="53"/>
  <c r="I59" i="53"/>
  <c r="J59" i="53"/>
  <c r="K59" i="53"/>
  <c r="L59" i="53"/>
  <c r="M59" i="53"/>
  <c r="N59" i="53"/>
  <c r="O59" i="53"/>
  <c r="P59" i="53"/>
  <c r="Q59" i="53"/>
  <c r="R59" i="53"/>
  <c r="S59" i="53"/>
  <c r="T59" i="53"/>
  <c r="U59" i="53"/>
  <c r="V59" i="53"/>
  <c r="W59" i="53"/>
  <c r="X59" i="53"/>
  <c r="Y59" i="53"/>
  <c r="Z59" i="53"/>
  <c r="AA59" i="53"/>
  <c r="C59" i="53"/>
  <c r="D58" i="53"/>
  <c r="E58" i="53"/>
  <c r="F58" i="53"/>
  <c r="G58" i="53"/>
  <c r="H58" i="53"/>
  <c r="I58" i="53"/>
  <c r="J58" i="53"/>
  <c r="K58" i="53"/>
  <c r="L58" i="53"/>
  <c r="M58" i="53"/>
  <c r="N58" i="53"/>
  <c r="O58" i="53"/>
  <c r="P58" i="53"/>
  <c r="Q58" i="53"/>
  <c r="R58" i="53"/>
  <c r="S58" i="53"/>
  <c r="T58" i="53"/>
  <c r="U58" i="53"/>
  <c r="V58" i="53"/>
  <c r="W58" i="53"/>
  <c r="X58" i="53"/>
  <c r="Y58" i="53"/>
  <c r="Z58" i="53"/>
  <c r="AA58" i="53"/>
  <c r="AB58" i="53"/>
  <c r="AC58" i="53"/>
  <c r="AD58" i="53"/>
  <c r="AE58" i="53"/>
  <c r="AF58" i="53"/>
  <c r="C58" i="53"/>
  <c r="D57" i="53"/>
  <c r="E57" i="53"/>
  <c r="F57" i="53"/>
  <c r="G57" i="53"/>
  <c r="H57" i="53"/>
  <c r="I57" i="53"/>
  <c r="J57" i="53"/>
  <c r="K57" i="53"/>
  <c r="L57" i="53"/>
  <c r="M57" i="53"/>
  <c r="N57" i="53"/>
  <c r="O57" i="53"/>
  <c r="P57" i="53"/>
  <c r="Q57" i="53"/>
  <c r="R57" i="53"/>
  <c r="S57" i="53"/>
  <c r="T57" i="53"/>
  <c r="U57" i="53"/>
  <c r="V57" i="53"/>
  <c r="W57" i="53"/>
  <c r="X57" i="53"/>
  <c r="Y57" i="53"/>
  <c r="Z57" i="53"/>
  <c r="AA57" i="53"/>
  <c r="AB57" i="53"/>
  <c r="AC57" i="53"/>
  <c r="AD57" i="53"/>
  <c r="AE57" i="53"/>
  <c r="AF57" i="53"/>
  <c r="C57" i="53"/>
  <c r="D56" i="53"/>
  <c r="E56" i="53"/>
  <c r="F56" i="53"/>
  <c r="G56" i="53"/>
  <c r="H56" i="53"/>
  <c r="I56" i="53"/>
  <c r="J56" i="53"/>
  <c r="K56" i="53"/>
  <c r="L56" i="53"/>
  <c r="M56" i="53"/>
  <c r="N56" i="53"/>
  <c r="O56" i="53"/>
  <c r="P56" i="53"/>
  <c r="Q56" i="53"/>
  <c r="R56" i="53"/>
  <c r="S56" i="53"/>
  <c r="T56" i="53"/>
  <c r="U56" i="53"/>
  <c r="V56" i="53"/>
  <c r="W56" i="53"/>
  <c r="X56" i="53"/>
  <c r="Y56" i="53"/>
  <c r="Z56" i="53"/>
  <c r="AA56" i="53"/>
  <c r="AB56" i="53"/>
  <c r="AC56" i="53"/>
  <c r="AD56" i="53"/>
  <c r="AE56" i="53"/>
  <c r="AF56" i="53"/>
  <c r="C56" i="53"/>
  <c r="D55" i="53"/>
  <c r="E55" i="53"/>
  <c r="F55" i="53"/>
  <c r="G55" i="53"/>
  <c r="H55" i="53"/>
  <c r="I55" i="53"/>
  <c r="J55" i="53"/>
  <c r="K55" i="53"/>
  <c r="L55" i="53"/>
  <c r="M55" i="53"/>
  <c r="N55" i="53"/>
  <c r="O55" i="53"/>
  <c r="P55" i="53"/>
  <c r="Q55" i="53"/>
  <c r="R55" i="53"/>
  <c r="S55" i="53"/>
  <c r="T55" i="53"/>
  <c r="U55" i="53"/>
  <c r="V55" i="53"/>
  <c r="W55" i="53"/>
  <c r="X55" i="53"/>
  <c r="Y55" i="53"/>
  <c r="Z55" i="53"/>
  <c r="AA55" i="53"/>
  <c r="AB55" i="53"/>
  <c r="AC55" i="53"/>
  <c r="AD55" i="53"/>
  <c r="AE55" i="53"/>
  <c r="AF55" i="53"/>
  <c r="C55" i="53"/>
  <c r="J54" i="53"/>
  <c r="K54" i="53"/>
  <c r="L54" i="53"/>
  <c r="M54" i="53"/>
  <c r="N54" i="53"/>
  <c r="O54" i="53"/>
  <c r="P54" i="53"/>
  <c r="Q54" i="53"/>
  <c r="R54" i="53"/>
  <c r="S54" i="53"/>
  <c r="T54" i="53"/>
  <c r="U54" i="53"/>
  <c r="V54" i="53"/>
  <c r="W54" i="53"/>
  <c r="X54" i="53"/>
  <c r="Y54" i="53"/>
  <c r="Z54" i="53"/>
  <c r="AA54" i="53"/>
  <c r="AB54" i="53"/>
  <c r="AC54" i="53"/>
  <c r="AD54" i="53"/>
  <c r="AE54" i="53"/>
  <c r="AF54" i="53"/>
  <c r="I54" i="53"/>
  <c r="D54" i="53"/>
  <c r="E54" i="53"/>
  <c r="F54" i="53"/>
  <c r="G54" i="53"/>
  <c r="H54" i="53"/>
  <c r="C54" i="53"/>
  <c r="J53" i="53"/>
  <c r="K53" i="53"/>
  <c r="L53" i="53"/>
  <c r="M53" i="53"/>
  <c r="N53" i="53"/>
  <c r="O53" i="53"/>
  <c r="P53" i="53"/>
  <c r="Q53" i="53"/>
  <c r="R53" i="53"/>
  <c r="S53" i="53"/>
  <c r="T53" i="53"/>
  <c r="U53" i="53"/>
  <c r="V53" i="53"/>
  <c r="W53" i="53"/>
  <c r="X53" i="53"/>
  <c r="Y53" i="53"/>
  <c r="Z53" i="53"/>
  <c r="AA53" i="53"/>
  <c r="AB53" i="53"/>
  <c r="AC53" i="53"/>
  <c r="AD53" i="53"/>
  <c r="AE53" i="53"/>
  <c r="AF53" i="53"/>
  <c r="I53" i="53"/>
  <c r="H53" i="53"/>
  <c r="D53" i="53"/>
  <c r="E53" i="53"/>
  <c r="F53" i="53"/>
  <c r="G53" i="53"/>
  <c r="C53" i="53"/>
  <c r="D4" i="99"/>
  <c r="E4" i="99"/>
  <c r="F4" i="99"/>
  <c r="G4" i="99"/>
  <c r="H4" i="99"/>
  <c r="I4" i="99"/>
  <c r="J4" i="99"/>
  <c r="K4" i="99"/>
  <c r="L4" i="99"/>
  <c r="M4" i="99"/>
  <c r="N4" i="99"/>
  <c r="O4" i="99"/>
  <c r="P4" i="99"/>
  <c r="Q4" i="99"/>
  <c r="R4" i="99"/>
  <c r="S4" i="99"/>
  <c r="T4" i="99"/>
  <c r="U4" i="99"/>
  <c r="V4" i="99"/>
  <c r="W4" i="99"/>
  <c r="X4" i="99"/>
  <c r="Y4" i="99"/>
  <c r="Z4" i="99"/>
  <c r="AA4" i="99"/>
  <c r="AB4" i="99"/>
  <c r="AC4" i="99"/>
  <c r="AD4" i="99"/>
  <c r="AE4" i="99"/>
  <c r="AF4" i="99"/>
  <c r="C4" i="99"/>
  <c r="D4" i="53"/>
  <c r="E4" i="53"/>
  <c r="F4" i="53"/>
  <c r="G4" i="53"/>
  <c r="H4" i="53"/>
  <c r="I4" i="53"/>
  <c r="J4" i="53"/>
  <c r="K4" i="53"/>
  <c r="L4" i="53"/>
  <c r="M4" i="53"/>
  <c r="N4" i="53"/>
  <c r="O4" i="53"/>
  <c r="P4" i="53"/>
  <c r="Q4" i="53"/>
  <c r="R4" i="53"/>
  <c r="S4" i="53"/>
  <c r="T4" i="53"/>
  <c r="V4" i="53"/>
  <c r="W4" i="53"/>
  <c r="X4" i="53"/>
  <c r="Y4" i="53"/>
  <c r="Z4" i="53"/>
  <c r="AA4" i="53"/>
  <c r="AB4" i="53"/>
  <c r="AC4" i="53"/>
  <c r="AD4" i="53"/>
  <c r="AE4" i="53"/>
  <c r="AF4" i="53"/>
  <c r="C5" i="53"/>
  <c r="C1" i="53"/>
  <c r="C4" i="53"/>
  <c r="AP3" i="55"/>
  <c r="AQ3" i="55" s="1"/>
  <c r="AR3" i="55" s="1"/>
  <c r="AS3" i="55" s="1"/>
  <c r="AP4" i="55"/>
  <c r="AQ4" i="55" s="1"/>
  <c r="AR4" i="55" s="1"/>
  <c r="AS4" i="55" s="1"/>
  <c r="AP5" i="55"/>
  <c r="AQ5" i="55" s="1"/>
  <c r="AR5" i="55" s="1"/>
  <c r="AS5" i="55" s="1"/>
  <c r="AP6" i="55"/>
  <c r="AQ6" i="55" s="1"/>
  <c r="AR6" i="55" s="1"/>
  <c r="AS6" i="55" s="1"/>
  <c r="AP7" i="55"/>
  <c r="AQ7" i="55" s="1"/>
  <c r="AR7" i="55" s="1"/>
  <c r="AS7" i="55" s="1"/>
  <c r="AP8" i="55"/>
  <c r="AQ8" i="55" s="1"/>
  <c r="AR8" i="55" s="1"/>
  <c r="AS8" i="55" s="1"/>
  <c r="AP9" i="55"/>
  <c r="AQ9" i="55" s="1"/>
  <c r="AR9" i="55" s="1"/>
  <c r="AS9" i="55" s="1"/>
  <c r="AP10" i="55"/>
  <c r="AQ10" i="55" s="1"/>
  <c r="AR10" i="55" s="1"/>
  <c r="AS10" i="55" s="1"/>
  <c r="AP11" i="55"/>
  <c r="AQ11" i="55" s="1"/>
  <c r="AR11" i="55" s="1"/>
  <c r="AS11" i="55" s="1"/>
  <c r="AP12" i="55"/>
  <c r="AQ12" i="55" s="1"/>
  <c r="AR12" i="55" s="1"/>
  <c r="AS12" i="55" s="1"/>
  <c r="AP13" i="55"/>
  <c r="AQ13" i="55" s="1"/>
  <c r="AR13" i="55" s="1"/>
  <c r="AS13" i="55" s="1"/>
  <c r="AP14" i="55"/>
  <c r="AQ14" i="55" s="1"/>
  <c r="AR14" i="55" s="1"/>
  <c r="AS14" i="55" s="1"/>
  <c r="AP15" i="55"/>
  <c r="AQ15" i="55" s="1"/>
  <c r="AR15" i="55" s="1"/>
  <c r="AS15" i="55" s="1"/>
  <c r="AP16" i="55"/>
  <c r="AQ16" i="55" s="1"/>
  <c r="AR16" i="55" s="1"/>
  <c r="AS16" i="55" s="1"/>
  <c r="AP17" i="55"/>
  <c r="AQ17" i="55" s="1"/>
  <c r="AR17" i="55" s="1"/>
  <c r="AS17" i="55" s="1"/>
  <c r="AP18" i="55"/>
  <c r="AQ18" i="55" s="1"/>
  <c r="AR18" i="55" s="1"/>
  <c r="AS18" i="55" s="1"/>
  <c r="AP19" i="55"/>
  <c r="AQ19" i="55" s="1"/>
  <c r="AR19" i="55" s="1"/>
  <c r="AS19" i="55" s="1"/>
  <c r="AP20" i="55"/>
  <c r="AQ20" i="55" s="1"/>
  <c r="AR20" i="55" s="1"/>
  <c r="AS20" i="55" s="1"/>
  <c r="AP21" i="55"/>
  <c r="AQ21" i="55" s="1"/>
  <c r="AR21" i="55" s="1"/>
  <c r="AS21" i="55" s="1"/>
  <c r="AP2" i="55"/>
  <c r="AQ2" i="55" s="1"/>
  <c r="AR2" i="55" s="1"/>
  <c r="AS2" i="55" s="1"/>
  <c r="AK3" i="55"/>
  <c r="AL3" i="55" s="1"/>
  <c r="AM3" i="55" s="1"/>
  <c r="AN3" i="55" s="1"/>
  <c r="AK4" i="55"/>
  <c r="AL4" i="55" s="1"/>
  <c r="AM4" i="55" s="1"/>
  <c r="AN4" i="55" s="1"/>
  <c r="AK5" i="55"/>
  <c r="AL5" i="55" s="1"/>
  <c r="AM5" i="55" s="1"/>
  <c r="AN5" i="55" s="1"/>
  <c r="AK6" i="55"/>
  <c r="AL6" i="55" s="1"/>
  <c r="AM6" i="55" s="1"/>
  <c r="AN6" i="55" s="1"/>
  <c r="AK7" i="55"/>
  <c r="AL7" i="55" s="1"/>
  <c r="AM7" i="55" s="1"/>
  <c r="AN7" i="55" s="1"/>
  <c r="AK8" i="55"/>
  <c r="AL8" i="55" s="1"/>
  <c r="AM8" i="55" s="1"/>
  <c r="AN8" i="55" s="1"/>
  <c r="AK9" i="55"/>
  <c r="AL9" i="55" s="1"/>
  <c r="AM9" i="55" s="1"/>
  <c r="AN9" i="55" s="1"/>
  <c r="AK10" i="55"/>
  <c r="AL10" i="55" s="1"/>
  <c r="AM10" i="55" s="1"/>
  <c r="AN10" i="55" s="1"/>
  <c r="AK11" i="55"/>
  <c r="AL11" i="55" s="1"/>
  <c r="AM11" i="55" s="1"/>
  <c r="AN11" i="55" s="1"/>
  <c r="AK12" i="55"/>
  <c r="AL12" i="55" s="1"/>
  <c r="AM12" i="55" s="1"/>
  <c r="AN12" i="55" s="1"/>
  <c r="AK13" i="55"/>
  <c r="AL13" i="55" s="1"/>
  <c r="AM13" i="55" s="1"/>
  <c r="AN13" i="55" s="1"/>
  <c r="AK14" i="55"/>
  <c r="AL14" i="55" s="1"/>
  <c r="AM14" i="55" s="1"/>
  <c r="AN14" i="55" s="1"/>
  <c r="AK15" i="55"/>
  <c r="AL15" i="55" s="1"/>
  <c r="AM15" i="55" s="1"/>
  <c r="AN15" i="55" s="1"/>
  <c r="AK16" i="55"/>
  <c r="AL16" i="55" s="1"/>
  <c r="AM16" i="55" s="1"/>
  <c r="AN16" i="55" s="1"/>
  <c r="AK17" i="55"/>
  <c r="AL17" i="55" s="1"/>
  <c r="AM17" i="55" s="1"/>
  <c r="AN17" i="55" s="1"/>
  <c r="AK18" i="55"/>
  <c r="AL18" i="55" s="1"/>
  <c r="AM18" i="55" s="1"/>
  <c r="AN18" i="55" s="1"/>
  <c r="AK19" i="55"/>
  <c r="AL19" i="55" s="1"/>
  <c r="AM19" i="55" s="1"/>
  <c r="AN19" i="55" s="1"/>
  <c r="AK20" i="55"/>
  <c r="AL20" i="55" s="1"/>
  <c r="AM20" i="55" s="1"/>
  <c r="AN20" i="55" s="1"/>
  <c r="AK21" i="55"/>
  <c r="AL21" i="55" s="1"/>
  <c r="AM21" i="55" s="1"/>
  <c r="AN21" i="55" s="1"/>
  <c r="AK2" i="55"/>
  <c r="AL2" i="55" s="1"/>
  <c r="AM2" i="55" s="1"/>
  <c r="AN2" i="55" s="1"/>
  <c r="AF3" i="55"/>
  <c r="AG3" i="55" s="1"/>
  <c r="AH3" i="55" s="1"/>
  <c r="AI3" i="55" s="1"/>
  <c r="AF4" i="55"/>
  <c r="AG4" i="55" s="1"/>
  <c r="AH4" i="55" s="1"/>
  <c r="AI4" i="55" s="1"/>
  <c r="AF5" i="55"/>
  <c r="AG5" i="55" s="1"/>
  <c r="AH5" i="55" s="1"/>
  <c r="AI5" i="55" s="1"/>
  <c r="AF6" i="55"/>
  <c r="AG6" i="55" s="1"/>
  <c r="AH6" i="55" s="1"/>
  <c r="AI6" i="55" s="1"/>
  <c r="AF7" i="55"/>
  <c r="AG7" i="55" s="1"/>
  <c r="AH7" i="55" s="1"/>
  <c r="AI7" i="55" s="1"/>
  <c r="AF8" i="55"/>
  <c r="AG8" i="55" s="1"/>
  <c r="AH8" i="55" s="1"/>
  <c r="AI8" i="55" s="1"/>
  <c r="AF9" i="55"/>
  <c r="AG9" i="55" s="1"/>
  <c r="AH9" i="55" s="1"/>
  <c r="AI9" i="55" s="1"/>
  <c r="AF10" i="55"/>
  <c r="AG10" i="55" s="1"/>
  <c r="AH10" i="55" s="1"/>
  <c r="AI10" i="55" s="1"/>
  <c r="AF11" i="55"/>
  <c r="AG11" i="55" s="1"/>
  <c r="AH11" i="55" s="1"/>
  <c r="AI11" i="55" s="1"/>
  <c r="AF12" i="55"/>
  <c r="AG12" i="55" s="1"/>
  <c r="AH12" i="55" s="1"/>
  <c r="AI12" i="55" s="1"/>
  <c r="AF13" i="55"/>
  <c r="AG13" i="55" s="1"/>
  <c r="AH13" i="55" s="1"/>
  <c r="AI13" i="55" s="1"/>
  <c r="AF14" i="55"/>
  <c r="AG14" i="55" s="1"/>
  <c r="AH14" i="55" s="1"/>
  <c r="AI14" i="55" s="1"/>
  <c r="AF15" i="55"/>
  <c r="AG15" i="55" s="1"/>
  <c r="AH15" i="55" s="1"/>
  <c r="AI15" i="55" s="1"/>
  <c r="AF16" i="55"/>
  <c r="AG16" i="55" s="1"/>
  <c r="AH16" i="55" s="1"/>
  <c r="AI16" i="55" s="1"/>
  <c r="AF17" i="55"/>
  <c r="AG17" i="55" s="1"/>
  <c r="AH17" i="55" s="1"/>
  <c r="AI17" i="55" s="1"/>
  <c r="AF18" i="55"/>
  <c r="AG18" i="55" s="1"/>
  <c r="AH18" i="55" s="1"/>
  <c r="AI18" i="55" s="1"/>
  <c r="AF19" i="55"/>
  <c r="AG19" i="55" s="1"/>
  <c r="AH19" i="55" s="1"/>
  <c r="AI19" i="55" s="1"/>
  <c r="AF20" i="55"/>
  <c r="AG20" i="55" s="1"/>
  <c r="AH20" i="55" s="1"/>
  <c r="AI20" i="55" s="1"/>
  <c r="AF21" i="55"/>
  <c r="AG21" i="55" s="1"/>
  <c r="AH21" i="55" s="1"/>
  <c r="AI21" i="55" s="1"/>
  <c r="AF2" i="55"/>
  <c r="AG2" i="55" s="1"/>
  <c r="AH2" i="55" s="1"/>
  <c r="AI2" i="55" s="1"/>
  <c r="AA3" i="55"/>
  <c r="AB3" i="55" s="1"/>
  <c r="AC3" i="55" s="1"/>
  <c r="AD3" i="55" s="1"/>
  <c r="AA4" i="55"/>
  <c r="AB4" i="55" s="1"/>
  <c r="AC4" i="55" s="1"/>
  <c r="AD4" i="55" s="1"/>
  <c r="AA5" i="55"/>
  <c r="AB5" i="55" s="1"/>
  <c r="AC5" i="55" s="1"/>
  <c r="AD5" i="55" s="1"/>
  <c r="AA6" i="55"/>
  <c r="AB6" i="55" s="1"/>
  <c r="AC6" i="55" s="1"/>
  <c r="AD6" i="55" s="1"/>
  <c r="AA7" i="55"/>
  <c r="AB7" i="55" s="1"/>
  <c r="AC7" i="55" s="1"/>
  <c r="AD7" i="55" s="1"/>
  <c r="AA8" i="55"/>
  <c r="AB8" i="55" s="1"/>
  <c r="AC8" i="55" s="1"/>
  <c r="AD8" i="55" s="1"/>
  <c r="AA9" i="55"/>
  <c r="AB9" i="55" s="1"/>
  <c r="AC9" i="55" s="1"/>
  <c r="AD9" i="55" s="1"/>
  <c r="AA10" i="55"/>
  <c r="AB10" i="55" s="1"/>
  <c r="AC10" i="55" s="1"/>
  <c r="AD10" i="55" s="1"/>
  <c r="AA11" i="55"/>
  <c r="AB11" i="55" s="1"/>
  <c r="AC11" i="55" s="1"/>
  <c r="AD11" i="55" s="1"/>
  <c r="AA12" i="55"/>
  <c r="AB12" i="55" s="1"/>
  <c r="AC12" i="55" s="1"/>
  <c r="AD12" i="55" s="1"/>
  <c r="AA13" i="55"/>
  <c r="AB13" i="55" s="1"/>
  <c r="AC13" i="55" s="1"/>
  <c r="AD13" i="55" s="1"/>
  <c r="AA14" i="55"/>
  <c r="AB14" i="55" s="1"/>
  <c r="AC14" i="55" s="1"/>
  <c r="AD14" i="55" s="1"/>
  <c r="AA15" i="55"/>
  <c r="AB15" i="55" s="1"/>
  <c r="AC15" i="55" s="1"/>
  <c r="AD15" i="55" s="1"/>
  <c r="AA16" i="55"/>
  <c r="AB16" i="55" s="1"/>
  <c r="AC16" i="55" s="1"/>
  <c r="AD16" i="55" s="1"/>
  <c r="AA17" i="55"/>
  <c r="AB17" i="55" s="1"/>
  <c r="AC17" i="55" s="1"/>
  <c r="AD17" i="55" s="1"/>
  <c r="AA18" i="55"/>
  <c r="AB18" i="55" s="1"/>
  <c r="AC18" i="55" s="1"/>
  <c r="AD18" i="55" s="1"/>
  <c r="AA19" i="55"/>
  <c r="AB19" i="55" s="1"/>
  <c r="AC19" i="55" s="1"/>
  <c r="AD19" i="55" s="1"/>
  <c r="AA20" i="55"/>
  <c r="AB20" i="55" s="1"/>
  <c r="AC20" i="55" s="1"/>
  <c r="AD20" i="55" s="1"/>
  <c r="AA21" i="55"/>
  <c r="AB21" i="55" s="1"/>
  <c r="AC21" i="55" s="1"/>
  <c r="AD21" i="55" s="1"/>
  <c r="AA2" i="55"/>
  <c r="AB2" i="55" s="1"/>
  <c r="AC2" i="55" s="1"/>
  <c r="AD2" i="55" s="1"/>
  <c r="V3" i="55"/>
  <c r="W3" i="55" s="1"/>
  <c r="X3" i="55" s="1"/>
  <c r="Y3" i="55" s="1"/>
  <c r="V4" i="55"/>
  <c r="W4" i="55" s="1"/>
  <c r="X4" i="55" s="1"/>
  <c r="Y4" i="55" s="1"/>
  <c r="V5" i="55"/>
  <c r="W5" i="55" s="1"/>
  <c r="X5" i="55" s="1"/>
  <c r="Y5" i="55" s="1"/>
  <c r="V6" i="55"/>
  <c r="W6" i="55" s="1"/>
  <c r="X6" i="55" s="1"/>
  <c r="Y6" i="55" s="1"/>
  <c r="V7" i="55"/>
  <c r="W7" i="55" s="1"/>
  <c r="X7" i="55" s="1"/>
  <c r="Y7" i="55" s="1"/>
  <c r="V8" i="55"/>
  <c r="W8" i="55" s="1"/>
  <c r="X8" i="55" s="1"/>
  <c r="Y8" i="55" s="1"/>
  <c r="V9" i="55"/>
  <c r="W9" i="55" s="1"/>
  <c r="X9" i="55" s="1"/>
  <c r="Y9" i="55" s="1"/>
  <c r="V10" i="55"/>
  <c r="W10" i="55" s="1"/>
  <c r="X10" i="55" s="1"/>
  <c r="Y10" i="55" s="1"/>
  <c r="V11" i="55"/>
  <c r="W11" i="55" s="1"/>
  <c r="X11" i="55" s="1"/>
  <c r="Y11" i="55" s="1"/>
  <c r="V12" i="55"/>
  <c r="W12" i="55" s="1"/>
  <c r="X12" i="55" s="1"/>
  <c r="Y12" i="55" s="1"/>
  <c r="V13" i="55"/>
  <c r="W13" i="55" s="1"/>
  <c r="X13" i="55" s="1"/>
  <c r="Y13" i="55" s="1"/>
  <c r="V14" i="55"/>
  <c r="W14" i="55" s="1"/>
  <c r="X14" i="55" s="1"/>
  <c r="Y14" i="55" s="1"/>
  <c r="V15" i="55"/>
  <c r="W15" i="55" s="1"/>
  <c r="X15" i="55" s="1"/>
  <c r="Y15" i="55" s="1"/>
  <c r="V16" i="55"/>
  <c r="W16" i="55" s="1"/>
  <c r="X16" i="55" s="1"/>
  <c r="Y16" i="55" s="1"/>
  <c r="V17" i="55"/>
  <c r="W17" i="55" s="1"/>
  <c r="X17" i="55" s="1"/>
  <c r="Y17" i="55" s="1"/>
  <c r="V18" i="55"/>
  <c r="W18" i="55" s="1"/>
  <c r="X18" i="55" s="1"/>
  <c r="Y18" i="55" s="1"/>
  <c r="V19" i="55"/>
  <c r="W19" i="55" s="1"/>
  <c r="X19" i="55" s="1"/>
  <c r="Y19" i="55" s="1"/>
  <c r="V20" i="55"/>
  <c r="W20" i="55" s="1"/>
  <c r="X20" i="55" s="1"/>
  <c r="Y20" i="55" s="1"/>
  <c r="V21" i="55"/>
  <c r="W21" i="55" s="1"/>
  <c r="X21" i="55" s="1"/>
  <c r="Y21" i="55" s="1"/>
  <c r="V2" i="55"/>
  <c r="W2" i="55" s="1"/>
  <c r="X2" i="55" s="1"/>
  <c r="Y2" i="55" s="1"/>
  <c r="Q3" i="55"/>
  <c r="R3" i="55" s="1"/>
  <c r="S3" i="55" s="1"/>
  <c r="T3" i="55" s="1"/>
  <c r="Q4" i="55"/>
  <c r="R4" i="55" s="1"/>
  <c r="S4" i="55" s="1"/>
  <c r="T4" i="55" s="1"/>
  <c r="Q5" i="55"/>
  <c r="R5" i="55" s="1"/>
  <c r="S5" i="55" s="1"/>
  <c r="T5" i="55" s="1"/>
  <c r="Q6" i="55"/>
  <c r="R6" i="55" s="1"/>
  <c r="S6" i="55" s="1"/>
  <c r="T6" i="55" s="1"/>
  <c r="Q7" i="55"/>
  <c r="R7" i="55" s="1"/>
  <c r="S7" i="55" s="1"/>
  <c r="T7" i="55" s="1"/>
  <c r="Q8" i="55"/>
  <c r="R8" i="55" s="1"/>
  <c r="S8" i="55" s="1"/>
  <c r="T8" i="55" s="1"/>
  <c r="Q9" i="55"/>
  <c r="R9" i="55" s="1"/>
  <c r="S9" i="55" s="1"/>
  <c r="T9" i="55" s="1"/>
  <c r="Q10" i="55"/>
  <c r="R10" i="55" s="1"/>
  <c r="S10" i="55" s="1"/>
  <c r="T10" i="55" s="1"/>
  <c r="Q11" i="55"/>
  <c r="R11" i="55" s="1"/>
  <c r="S11" i="55" s="1"/>
  <c r="T11" i="55" s="1"/>
  <c r="Q12" i="55"/>
  <c r="R12" i="55" s="1"/>
  <c r="S12" i="55" s="1"/>
  <c r="T12" i="55" s="1"/>
  <c r="Q13" i="55"/>
  <c r="R13" i="55" s="1"/>
  <c r="S13" i="55" s="1"/>
  <c r="T13" i="55" s="1"/>
  <c r="Q14" i="55"/>
  <c r="R14" i="55" s="1"/>
  <c r="S14" i="55" s="1"/>
  <c r="T14" i="55" s="1"/>
  <c r="Q15" i="55"/>
  <c r="R15" i="55" s="1"/>
  <c r="S15" i="55" s="1"/>
  <c r="T15" i="55" s="1"/>
  <c r="Q16" i="55"/>
  <c r="R16" i="55" s="1"/>
  <c r="S16" i="55" s="1"/>
  <c r="T16" i="55" s="1"/>
  <c r="Q17" i="55"/>
  <c r="R17" i="55" s="1"/>
  <c r="S17" i="55" s="1"/>
  <c r="T17" i="55" s="1"/>
  <c r="Q18" i="55"/>
  <c r="R18" i="55" s="1"/>
  <c r="S18" i="55" s="1"/>
  <c r="T18" i="55" s="1"/>
  <c r="Q19" i="55"/>
  <c r="R19" i="55" s="1"/>
  <c r="S19" i="55" s="1"/>
  <c r="T19" i="55" s="1"/>
  <c r="Q20" i="55"/>
  <c r="R20" i="55" s="1"/>
  <c r="S20" i="55" s="1"/>
  <c r="T20" i="55" s="1"/>
  <c r="Q21" i="55"/>
  <c r="R21" i="55" s="1"/>
  <c r="S21" i="55" s="1"/>
  <c r="T21" i="55" s="1"/>
  <c r="Q2" i="55"/>
  <c r="R2" i="55" s="1"/>
  <c r="S2" i="55" s="1"/>
  <c r="T2" i="55" s="1"/>
  <c r="L3" i="55"/>
  <c r="M3" i="55" s="1"/>
  <c r="N3" i="55" s="1"/>
  <c r="O3" i="55" s="1"/>
  <c r="L4" i="55"/>
  <c r="M4" i="55" s="1"/>
  <c r="N4" i="55" s="1"/>
  <c r="O4" i="55" s="1"/>
  <c r="L5" i="55"/>
  <c r="M5" i="55" s="1"/>
  <c r="N5" i="55" s="1"/>
  <c r="O5" i="55" s="1"/>
  <c r="L6" i="55"/>
  <c r="M6" i="55" s="1"/>
  <c r="N6" i="55" s="1"/>
  <c r="O6" i="55" s="1"/>
  <c r="L7" i="55"/>
  <c r="M7" i="55" s="1"/>
  <c r="N7" i="55" s="1"/>
  <c r="O7" i="55" s="1"/>
  <c r="L8" i="55"/>
  <c r="M8" i="55" s="1"/>
  <c r="N8" i="55" s="1"/>
  <c r="O8" i="55" s="1"/>
  <c r="L9" i="55"/>
  <c r="M9" i="55" s="1"/>
  <c r="N9" i="55" s="1"/>
  <c r="O9" i="55" s="1"/>
  <c r="L10" i="55"/>
  <c r="M10" i="55" s="1"/>
  <c r="N10" i="55" s="1"/>
  <c r="O10" i="55" s="1"/>
  <c r="L11" i="55"/>
  <c r="M11" i="55" s="1"/>
  <c r="N11" i="55" s="1"/>
  <c r="O11" i="55" s="1"/>
  <c r="L12" i="55"/>
  <c r="M12" i="55" s="1"/>
  <c r="N12" i="55" s="1"/>
  <c r="O12" i="55" s="1"/>
  <c r="L13" i="55"/>
  <c r="M13" i="55" s="1"/>
  <c r="N13" i="55" s="1"/>
  <c r="O13" i="55" s="1"/>
  <c r="L14" i="55"/>
  <c r="M14" i="55" s="1"/>
  <c r="N14" i="55" s="1"/>
  <c r="O14" i="55" s="1"/>
  <c r="L15" i="55"/>
  <c r="M15" i="55" s="1"/>
  <c r="N15" i="55" s="1"/>
  <c r="O15" i="55" s="1"/>
  <c r="L16" i="55"/>
  <c r="M16" i="55" s="1"/>
  <c r="N16" i="55" s="1"/>
  <c r="O16" i="55" s="1"/>
  <c r="L17" i="55"/>
  <c r="M17" i="55" s="1"/>
  <c r="N17" i="55" s="1"/>
  <c r="O17" i="55" s="1"/>
  <c r="L18" i="55"/>
  <c r="M18" i="55" s="1"/>
  <c r="N18" i="55" s="1"/>
  <c r="O18" i="55" s="1"/>
  <c r="L19" i="55"/>
  <c r="M19" i="55" s="1"/>
  <c r="N19" i="55" s="1"/>
  <c r="O19" i="55" s="1"/>
  <c r="L20" i="55"/>
  <c r="M20" i="55" s="1"/>
  <c r="N20" i="55" s="1"/>
  <c r="O20" i="55" s="1"/>
  <c r="L21" i="55"/>
  <c r="M21" i="55" s="1"/>
  <c r="N21" i="55" s="1"/>
  <c r="O21" i="55" s="1"/>
  <c r="L2" i="55"/>
  <c r="M2" i="55" s="1"/>
  <c r="N2" i="55" s="1"/>
  <c r="O2" i="55" s="1"/>
  <c r="H16" i="55" l="1"/>
  <c r="I16" i="55" s="1"/>
  <c r="J16" i="55" s="1"/>
  <c r="H17" i="55"/>
  <c r="I17" i="55" s="1"/>
  <c r="J17" i="55" s="1"/>
  <c r="H19" i="55"/>
  <c r="I19" i="55" s="1"/>
  <c r="J19" i="55" s="1"/>
  <c r="H10" i="55"/>
  <c r="I10" i="55" s="1"/>
  <c r="J10" i="55" s="1"/>
  <c r="H11" i="55"/>
  <c r="I11" i="55" s="1"/>
  <c r="J11" i="55" s="1"/>
  <c r="H18" i="55"/>
  <c r="I18" i="55" s="1"/>
  <c r="J18" i="55" s="1"/>
  <c r="H20" i="55"/>
  <c r="I20" i="55" s="1"/>
  <c r="J20" i="55" s="1"/>
  <c r="K2" i="49"/>
  <c r="N2" i="49" s="1"/>
  <c r="E39" i="55"/>
  <c r="AC6" i="100"/>
  <c r="AC7" i="100"/>
  <c r="AC8" i="100"/>
  <c r="AC9" i="100"/>
  <c r="AC10" i="100"/>
  <c r="AC11" i="100"/>
  <c r="AC12" i="100"/>
  <c r="AC13" i="100"/>
  <c r="AC14" i="100"/>
  <c r="AC15" i="100"/>
  <c r="AC16" i="100"/>
  <c r="AC17" i="100"/>
  <c r="AC18" i="100"/>
  <c r="AC19" i="100"/>
  <c r="AC20" i="100"/>
  <c r="AC21" i="100"/>
  <c r="AC22" i="100"/>
  <c r="AC23" i="100"/>
  <c r="AC24" i="100"/>
  <c r="AC25" i="100"/>
  <c r="AC26" i="100"/>
  <c r="AC27" i="100"/>
  <c r="AC28" i="100"/>
  <c r="AC29" i="100"/>
  <c r="AC30" i="100"/>
  <c r="AC31" i="100"/>
  <c r="AC32" i="100"/>
  <c r="AC33" i="100"/>
  <c r="AC34" i="100"/>
  <c r="AC35" i="100"/>
  <c r="AC36" i="100"/>
  <c r="AC37" i="100"/>
  <c r="AC38" i="100"/>
  <c r="AC39" i="100"/>
  <c r="AC40" i="100"/>
  <c r="AC41" i="100"/>
  <c r="AC42" i="100"/>
  <c r="AC43" i="100"/>
  <c r="AC44" i="100"/>
  <c r="AC45" i="100"/>
  <c r="AC6" i="54"/>
  <c r="AC7" i="54"/>
  <c r="AC8" i="54"/>
  <c r="AC9" i="54"/>
  <c r="AC10" i="54"/>
  <c r="AC11" i="54"/>
  <c r="AC12" i="54"/>
  <c r="AC13" i="54"/>
  <c r="AC14" i="54"/>
  <c r="AC15" i="54"/>
  <c r="AC16" i="54"/>
  <c r="AC17" i="54"/>
  <c r="AC18" i="54"/>
  <c r="AC19" i="54"/>
  <c r="AC20" i="54"/>
  <c r="AC21" i="54"/>
  <c r="AC22" i="54"/>
  <c r="AC23" i="54"/>
  <c r="AC24" i="54"/>
  <c r="AC25" i="54"/>
  <c r="AC26" i="54"/>
  <c r="AC27" i="54"/>
  <c r="AC28" i="54"/>
  <c r="AC29" i="54"/>
  <c r="AC30" i="54"/>
  <c r="AC31" i="54"/>
  <c r="AC32" i="54"/>
  <c r="AC33" i="54"/>
  <c r="AC34" i="54"/>
  <c r="AC35" i="54"/>
  <c r="AC36" i="54"/>
  <c r="AC37" i="54"/>
  <c r="AC38" i="54"/>
  <c r="AC39" i="54"/>
  <c r="AC40" i="54"/>
  <c r="AC41" i="54"/>
  <c r="AC42" i="54"/>
  <c r="AC43" i="54"/>
  <c r="AC44" i="54"/>
  <c r="AC45" i="54"/>
  <c r="K52" i="49"/>
  <c r="N52" i="49" s="1"/>
  <c r="P52" i="49" s="1"/>
  <c r="J49" i="49"/>
  <c r="J50" i="49"/>
  <c r="J48" i="49"/>
  <c r="P35" i="49"/>
  <c r="P36" i="49"/>
  <c r="P37" i="49"/>
  <c r="P38" i="49"/>
  <c r="P39" i="49"/>
  <c r="P40" i="49"/>
  <c r="P41" i="49"/>
  <c r="P43" i="49"/>
  <c r="P44" i="49"/>
  <c r="P45" i="49"/>
  <c r="P46" i="49"/>
  <c r="P48" i="49"/>
  <c r="P49" i="49"/>
  <c r="P50" i="49"/>
  <c r="P51" i="49"/>
  <c r="P53" i="49"/>
  <c r="P54" i="49"/>
  <c r="P55" i="49"/>
  <c r="P56" i="49"/>
  <c r="P57" i="49"/>
  <c r="P58" i="49"/>
  <c r="P59" i="49"/>
  <c r="P60" i="49"/>
  <c r="P61" i="49"/>
  <c r="P62" i="49"/>
  <c r="P63" i="49"/>
  <c r="P64" i="49"/>
  <c r="P65" i="49"/>
  <c r="P66" i="49"/>
  <c r="P67" i="49"/>
  <c r="P68" i="49"/>
  <c r="P69" i="49"/>
  <c r="P70" i="49"/>
  <c r="P71" i="49"/>
  <c r="P72" i="49"/>
  <c r="P73" i="49"/>
  <c r="P74" i="49"/>
  <c r="P75" i="49"/>
  <c r="P76" i="49"/>
  <c r="P77" i="49"/>
  <c r="P6" i="49"/>
  <c r="P8" i="49"/>
  <c r="P9" i="49"/>
  <c r="P10" i="49"/>
  <c r="P11" i="49"/>
  <c r="P12" i="49"/>
  <c r="P13" i="49"/>
  <c r="P15" i="49"/>
  <c r="P16" i="49"/>
  <c r="P18" i="49"/>
  <c r="P19" i="49"/>
  <c r="P20" i="49"/>
  <c r="P21" i="49"/>
  <c r="P22" i="49"/>
  <c r="P23" i="49"/>
  <c r="P24" i="49"/>
  <c r="P25" i="49"/>
  <c r="P26" i="49"/>
  <c r="P27" i="49"/>
  <c r="P28" i="49"/>
  <c r="P29" i="49"/>
  <c r="P30" i="49"/>
  <c r="P31" i="49"/>
  <c r="P32" i="49"/>
  <c r="P33" i="49"/>
  <c r="P34" i="49"/>
  <c r="P3" i="49"/>
  <c r="P4" i="49"/>
  <c r="P5" i="49"/>
  <c r="K3" i="49"/>
  <c r="N3" i="49"/>
  <c r="O3" i="49" s="1"/>
  <c r="K4" i="49"/>
  <c r="N4" i="49" s="1"/>
  <c r="K5" i="49"/>
  <c r="N5" i="49" s="1"/>
  <c r="K6" i="49"/>
  <c r="N6" i="49" s="1"/>
  <c r="K7" i="49"/>
  <c r="N7" i="49"/>
  <c r="P7" i="49" s="1"/>
  <c r="K8" i="49"/>
  <c r="N8" i="49"/>
  <c r="O8" i="49"/>
  <c r="K9" i="49"/>
  <c r="N9" i="49"/>
  <c r="O9" i="49" s="1"/>
  <c r="K10" i="49"/>
  <c r="N10" i="49" s="1"/>
  <c r="K11" i="49"/>
  <c r="N11" i="49"/>
  <c r="O11" i="49" s="1"/>
  <c r="K12" i="49"/>
  <c r="N12" i="49" s="1"/>
  <c r="K13" i="49"/>
  <c r="N13" i="49" s="1"/>
  <c r="K14" i="49"/>
  <c r="N14" i="49" s="1"/>
  <c r="P14" i="49" s="1"/>
  <c r="K15" i="49"/>
  <c r="N15" i="49"/>
  <c r="O15" i="49"/>
  <c r="K16" i="49"/>
  <c r="N16" i="49"/>
  <c r="O16" i="49"/>
  <c r="K17" i="49"/>
  <c r="N17" i="49" s="1"/>
  <c r="K18" i="49"/>
  <c r="N18" i="49" s="1"/>
  <c r="K19" i="49"/>
  <c r="N19" i="49"/>
  <c r="O19" i="49" s="1"/>
  <c r="K20" i="49"/>
  <c r="N20" i="49" s="1"/>
  <c r="K21" i="49"/>
  <c r="N21" i="49" s="1"/>
  <c r="K22" i="49"/>
  <c r="N22" i="49" s="1"/>
  <c r="K23" i="49"/>
  <c r="N23" i="49"/>
  <c r="O23" i="49"/>
  <c r="K24" i="49"/>
  <c r="N24" i="49"/>
  <c r="O24" i="49"/>
  <c r="K25" i="49"/>
  <c r="N25" i="49"/>
  <c r="O25" i="49" s="1"/>
  <c r="K26" i="49"/>
  <c r="N26" i="49" s="1"/>
  <c r="K27" i="49"/>
  <c r="N27" i="49"/>
  <c r="O27" i="49" s="1"/>
  <c r="K28" i="49"/>
  <c r="N28" i="49" s="1"/>
  <c r="K29" i="49"/>
  <c r="N29" i="49" s="1"/>
  <c r="K30" i="49"/>
  <c r="N30" i="49" s="1"/>
  <c r="K31" i="49"/>
  <c r="N31" i="49"/>
  <c r="O31" i="49"/>
  <c r="K32" i="49"/>
  <c r="N32" i="49"/>
  <c r="O32" i="49"/>
  <c r="K33" i="49"/>
  <c r="N33" i="49"/>
  <c r="O33" i="49" s="1"/>
  <c r="K34" i="49"/>
  <c r="N34" i="49" s="1"/>
  <c r="K35" i="49"/>
  <c r="N35" i="49"/>
  <c r="O35" i="49" s="1"/>
  <c r="K36" i="49"/>
  <c r="N36" i="49" s="1"/>
  <c r="K37" i="49"/>
  <c r="N37" i="49" s="1"/>
  <c r="K38" i="49"/>
  <c r="N38" i="49" s="1"/>
  <c r="K39" i="49"/>
  <c r="N39" i="49"/>
  <c r="O39" i="49"/>
  <c r="K40" i="49"/>
  <c r="N40" i="49"/>
  <c r="O40" i="49"/>
  <c r="K41" i="49"/>
  <c r="N41" i="49"/>
  <c r="O41" i="49" s="1"/>
  <c r="K42" i="49"/>
  <c r="N42" i="49" s="1"/>
  <c r="P42" i="49" s="1"/>
  <c r="K43" i="49"/>
  <c r="N43" i="49"/>
  <c r="O43" i="49" s="1"/>
  <c r="K44" i="49"/>
  <c r="N44" i="49" s="1"/>
  <c r="K45" i="49"/>
  <c r="N45" i="49" s="1"/>
  <c r="K46" i="49"/>
  <c r="N46" i="49" s="1"/>
  <c r="K47" i="49"/>
  <c r="N47" i="49" s="1"/>
  <c r="O47" i="49" s="1"/>
  <c r="N48" i="49"/>
  <c r="O48" i="49"/>
  <c r="N49" i="49"/>
  <c r="O49" i="49" s="1"/>
  <c r="N50" i="49"/>
  <c r="O50" i="49"/>
  <c r="J51" i="49"/>
  <c r="K51" i="49"/>
  <c r="N51" i="49" s="1"/>
  <c r="N53" i="49"/>
  <c r="O53" i="49" s="1"/>
  <c r="K54" i="49"/>
  <c r="N54" i="49" s="1"/>
  <c r="K55" i="49"/>
  <c r="N55" i="49"/>
  <c r="O55" i="49"/>
  <c r="K56" i="49"/>
  <c r="N56" i="49"/>
  <c r="O56" i="49"/>
  <c r="K57" i="49"/>
  <c r="N57" i="49"/>
  <c r="O57" i="49" s="1"/>
  <c r="K58" i="49"/>
  <c r="N58" i="49" s="1"/>
  <c r="K59" i="49"/>
  <c r="N59" i="49"/>
  <c r="O59" i="49" s="1"/>
  <c r="K60" i="49"/>
  <c r="N60" i="49" s="1"/>
  <c r="K61" i="49"/>
  <c r="N61" i="49" s="1"/>
  <c r="K62" i="49"/>
  <c r="N62" i="49" s="1"/>
  <c r="K63" i="49"/>
  <c r="N63" i="49"/>
  <c r="O63" i="49"/>
  <c r="K64" i="49"/>
  <c r="N64" i="49"/>
  <c r="O64" i="49"/>
  <c r="K65" i="49"/>
  <c r="N65" i="49"/>
  <c r="O65" i="49" s="1"/>
  <c r="K66" i="49"/>
  <c r="N66" i="49" s="1"/>
  <c r="K67" i="49"/>
  <c r="N67" i="49"/>
  <c r="O67" i="49" s="1"/>
  <c r="K68" i="49"/>
  <c r="N68" i="49" s="1"/>
  <c r="K69" i="49"/>
  <c r="N69" i="49" s="1"/>
  <c r="K70" i="49"/>
  <c r="N70" i="49" s="1"/>
  <c r="K71" i="49"/>
  <c r="N71" i="49"/>
  <c r="O71" i="49"/>
  <c r="K72" i="49"/>
  <c r="N72" i="49"/>
  <c r="O72" i="49"/>
  <c r="K73" i="49"/>
  <c r="N73" i="49"/>
  <c r="O73" i="49" s="1"/>
  <c r="K74" i="49"/>
  <c r="N74" i="49" s="1"/>
  <c r="K75" i="49"/>
  <c r="N75" i="49"/>
  <c r="O75" i="49" s="1"/>
  <c r="K76" i="49"/>
  <c r="N76" i="49" s="1"/>
  <c r="K77" i="49"/>
  <c r="N77" i="49" s="1"/>
  <c r="P47" i="49" l="1"/>
  <c r="O17" i="49"/>
  <c r="P17" i="49"/>
  <c r="O2" i="49"/>
  <c r="P2" i="49"/>
  <c r="D12" i="65"/>
  <c r="O7" i="49"/>
  <c r="O46" i="49"/>
  <c r="O38" i="49"/>
  <c r="O30" i="49"/>
  <c r="O22" i="49"/>
  <c r="O14" i="49"/>
  <c r="O6" i="49"/>
  <c r="O51" i="49"/>
  <c r="O76" i="49"/>
  <c r="O68" i="49"/>
  <c r="O60" i="49"/>
  <c r="O52" i="49"/>
  <c r="O42" i="49"/>
  <c r="O34" i="49"/>
  <c r="O26" i="49"/>
  <c r="O18" i="49"/>
  <c r="O10" i="49"/>
  <c r="O77" i="49"/>
  <c r="O69" i="49"/>
  <c r="O61" i="49"/>
  <c r="O44" i="49"/>
  <c r="O36" i="49"/>
  <c r="O28" i="49"/>
  <c r="O20" i="49"/>
  <c r="O12" i="49"/>
  <c r="O4" i="49"/>
  <c r="O70" i="49"/>
  <c r="O62" i="49"/>
  <c r="O54" i="49"/>
  <c r="O74" i="49"/>
  <c r="O66" i="49"/>
  <c r="O58" i="49"/>
  <c r="O45" i="49"/>
  <c r="O37" i="49"/>
  <c r="O29" i="49"/>
  <c r="O21" i="49"/>
  <c r="O13" i="49"/>
  <c r="O5" i="49"/>
  <c r="C45" i="64" l="1"/>
  <c r="D45" i="64"/>
  <c r="E45" i="64"/>
  <c r="F45" i="64"/>
  <c r="G45" i="64"/>
  <c r="H45" i="64"/>
  <c r="I45" i="64"/>
  <c r="J45" i="64"/>
  <c r="M45" i="64"/>
  <c r="N45" i="64"/>
  <c r="O45" i="64"/>
  <c r="P45" i="64"/>
  <c r="Q45" i="64"/>
  <c r="R45" i="64"/>
  <c r="B45" i="64"/>
  <c r="L45" i="64" l="1"/>
  <c r="K45" i="64"/>
  <c r="C50" i="71" l="1"/>
  <c r="D50" i="71"/>
  <c r="E50" i="71"/>
  <c r="F50" i="71"/>
  <c r="G50" i="71"/>
  <c r="H50" i="71"/>
  <c r="I50" i="71"/>
  <c r="J50" i="71"/>
  <c r="K50" i="71"/>
  <c r="L50" i="71"/>
  <c r="M50" i="71"/>
  <c r="N50" i="71"/>
  <c r="O50" i="71"/>
  <c r="P50" i="71"/>
  <c r="Q50" i="71"/>
  <c r="R50" i="71"/>
  <c r="S50" i="71"/>
  <c r="T50" i="71"/>
  <c r="U50" i="71"/>
  <c r="V50" i="71"/>
  <c r="W50" i="71"/>
  <c r="X50" i="71"/>
  <c r="Y50" i="71"/>
  <c r="Z50" i="71"/>
  <c r="AA50" i="71"/>
  <c r="AB50" i="71"/>
  <c r="AC50" i="71"/>
  <c r="AD50" i="71"/>
  <c r="AE50" i="71"/>
  <c r="AF50" i="71"/>
  <c r="AG50" i="71"/>
  <c r="AH50" i="71"/>
  <c r="AI50" i="71"/>
  <c r="AJ50" i="71"/>
  <c r="AK50" i="71"/>
  <c r="AL50" i="71"/>
  <c r="AM50" i="71"/>
  <c r="AN50" i="71"/>
  <c r="AO50" i="71"/>
  <c r="AP50" i="71"/>
  <c r="AQ50" i="71"/>
  <c r="C50" i="70"/>
  <c r="D50" i="70"/>
  <c r="E50" i="70"/>
  <c r="F50" i="70"/>
  <c r="G50" i="70"/>
  <c r="H50" i="70"/>
  <c r="I50" i="70"/>
  <c r="J50" i="70"/>
  <c r="K50" i="70"/>
  <c r="L50" i="70"/>
  <c r="M50" i="70"/>
  <c r="N50" i="70"/>
  <c r="O50" i="70"/>
  <c r="P50" i="70"/>
  <c r="Q50" i="70"/>
  <c r="R50" i="70"/>
  <c r="S50" i="70"/>
  <c r="T50" i="70"/>
  <c r="U50" i="70"/>
  <c r="V50" i="70"/>
  <c r="W50" i="70"/>
  <c r="X50" i="70"/>
  <c r="Y50" i="70"/>
  <c r="Z50" i="70"/>
  <c r="AA50" i="70"/>
  <c r="AB50" i="70"/>
  <c r="AC50" i="70"/>
  <c r="AD50" i="70"/>
  <c r="AE50" i="70"/>
  <c r="AF50" i="70"/>
  <c r="AG50" i="70"/>
  <c r="AH50" i="70"/>
  <c r="AI50" i="70"/>
  <c r="AJ50" i="70"/>
  <c r="AK50" i="70"/>
  <c r="AL50" i="70"/>
  <c r="AM50" i="70"/>
  <c r="AN50" i="70"/>
  <c r="AO50" i="70"/>
  <c r="AP50" i="70"/>
  <c r="AQ50" i="70"/>
  <c r="C50" i="69"/>
  <c r="D50" i="69"/>
  <c r="E50" i="69"/>
  <c r="F50" i="69"/>
  <c r="G50" i="69"/>
  <c r="H50" i="69"/>
  <c r="I50" i="69"/>
  <c r="J50" i="69"/>
  <c r="K50" i="69"/>
  <c r="L50" i="69"/>
  <c r="M50" i="69"/>
  <c r="N50" i="69"/>
  <c r="O50" i="69"/>
  <c r="P50" i="69"/>
  <c r="Q50" i="69"/>
  <c r="R50" i="69"/>
  <c r="S50" i="69"/>
  <c r="T50" i="69"/>
  <c r="U50" i="69"/>
  <c r="V50" i="69"/>
  <c r="W50" i="69"/>
  <c r="X50" i="69"/>
  <c r="Y50" i="69"/>
  <c r="Z50" i="69"/>
  <c r="AA50" i="69"/>
  <c r="AB50" i="69"/>
  <c r="AC50" i="69"/>
  <c r="AD50" i="69"/>
  <c r="AE50" i="69"/>
  <c r="AF50" i="69"/>
  <c r="AG50" i="69"/>
  <c r="AH50" i="69"/>
  <c r="AI50" i="69"/>
  <c r="AJ50" i="69"/>
  <c r="AK50" i="69"/>
  <c r="AL50" i="69"/>
  <c r="AM50" i="69"/>
  <c r="AN50" i="69"/>
  <c r="AO50" i="69"/>
  <c r="AP50" i="69"/>
  <c r="AQ50" i="69"/>
  <c r="C50" i="68"/>
  <c r="D50" i="68"/>
  <c r="E50" i="68"/>
  <c r="F50" i="68"/>
  <c r="G50" i="68"/>
  <c r="H50" i="68"/>
  <c r="I50" i="68"/>
  <c r="J50" i="68"/>
  <c r="K50" i="68"/>
  <c r="L50" i="68"/>
  <c r="M50" i="68"/>
  <c r="N50" i="68"/>
  <c r="O50" i="68"/>
  <c r="P50" i="68"/>
  <c r="Q50" i="68"/>
  <c r="R50" i="68"/>
  <c r="S50" i="68"/>
  <c r="T50" i="68"/>
  <c r="U50" i="68"/>
  <c r="V50" i="68"/>
  <c r="W50" i="68"/>
  <c r="X50" i="68"/>
  <c r="Y50" i="68"/>
  <c r="Z50" i="68"/>
  <c r="AA50" i="68"/>
  <c r="AB50" i="68"/>
  <c r="AC50" i="68"/>
  <c r="AD50" i="68"/>
  <c r="AE50" i="68"/>
  <c r="AF50" i="68"/>
  <c r="AG50" i="68"/>
  <c r="AH50" i="68"/>
  <c r="AI50" i="68"/>
  <c r="AJ50" i="68"/>
  <c r="AK50" i="68"/>
  <c r="AL50" i="68"/>
  <c r="AM50" i="68"/>
  <c r="AN50" i="68"/>
  <c r="AO50" i="68"/>
  <c r="AP50" i="68"/>
  <c r="AQ50" i="68"/>
  <c r="C50" i="67"/>
  <c r="D50" i="67"/>
  <c r="E50" i="67"/>
  <c r="F50" i="67"/>
  <c r="G50" i="67"/>
  <c r="H50" i="67"/>
  <c r="I50" i="67"/>
  <c r="J50" i="67"/>
  <c r="K50" i="67"/>
  <c r="L50" i="67"/>
  <c r="M50" i="67"/>
  <c r="N50" i="67"/>
  <c r="O50" i="67"/>
  <c r="P50" i="67"/>
  <c r="Q50" i="67"/>
  <c r="R50" i="67"/>
  <c r="S50" i="67"/>
  <c r="T50" i="67"/>
  <c r="U50" i="67"/>
  <c r="V50" i="67"/>
  <c r="W50" i="67"/>
  <c r="X50" i="67"/>
  <c r="Y50" i="67"/>
  <c r="Z50" i="67"/>
  <c r="AA50" i="67"/>
  <c r="AB50" i="67"/>
  <c r="AC50" i="67"/>
  <c r="AD50" i="67"/>
  <c r="AE50" i="67"/>
  <c r="AF50" i="67"/>
  <c r="AG50" i="67"/>
  <c r="AH50" i="67"/>
  <c r="AI50" i="67"/>
  <c r="AJ50" i="67"/>
  <c r="AK50" i="67"/>
  <c r="AL50" i="67"/>
  <c r="AM50" i="67"/>
  <c r="AN50" i="67"/>
  <c r="AO50" i="67"/>
  <c r="AP50" i="67"/>
  <c r="AQ50" i="67"/>
  <c r="B50" i="67"/>
  <c r="C50" i="66"/>
  <c r="D50" i="66"/>
  <c r="E50" i="66"/>
  <c r="F50" i="66"/>
  <c r="G50" i="66"/>
  <c r="H50" i="66"/>
  <c r="I50" i="66"/>
  <c r="J50" i="66"/>
  <c r="K50" i="66"/>
  <c r="L50" i="66"/>
  <c r="M50" i="66"/>
  <c r="N50" i="66"/>
  <c r="O50" i="66"/>
  <c r="P50" i="66"/>
  <c r="Q50" i="66"/>
  <c r="R50" i="66"/>
  <c r="S50" i="66"/>
  <c r="T50" i="66"/>
  <c r="U50" i="66"/>
  <c r="V50" i="66"/>
  <c r="W50" i="66"/>
  <c r="X50" i="66"/>
  <c r="Y50" i="66"/>
  <c r="Z50" i="66"/>
  <c r="AA50" i="66"/>
  <c r="AB50" i="66"/>
  <c r="AC50" i="66"/>
  <c r="AD50" i="66"/>
  <c r="AE50" i="66"/>
  <c r="AF50" i="66"/>
  <c r="AG50" i="66"/>
  <c r="AH50" i="66"/>
  <c r="AI50" i="66"/>
  <c r="AJ50" i="66"/>
  <c r="AK50" i="66"/>
  <c r="AL50" i="66"/>
  <c r="AM50" i="66"/>
  <c r="AN50" i="66"/>
  <c r="AO50" i="66"/>
  <c r="AP50" i="66"/>
  <c r="AQ50" i="66"/>
  <c r="B50" i="66"/>
  <c r="C50" i="61"/>
  <c r="D50" i="61"/>
  <c r="E50" i="61"/>
  <c r="F50" i="61"/>
  <c r="G50" i="61"/>
  <c r="H50" i="61"/>
  <c r="I50" i="61"/>
  <c r="J50" i="61"/>
  <c r="K50" i="61"/>
  <c r="L50" i="61"/>
  <c r="M50" i="61"/>
  <c r="N50" i="61"/>
  <c r="O50" i="61"/>
  <c r="P50" i="61"/>
  <c r="Q50" i="61"/>
  <c r="R50" i="61"/>
  <c r="S50" i="61"/>
  <c r="T50" i="61"/>
  <c r="U50" i="61"/>
  <c r="V50" i="61"/>
  <c r="W50" i="61"/>
  <c r="X50" i="61"/>
  <c r="Y50" i="61"/>
  <c r="Z50" i="61"/>
  <c r="AA50" i="61"/>
  <c r="AB50" i="61"/>
  <c r="AC50" i="61"/>
  <c r="AD50" i="61"/>
  <c r="AE50" i="61"/>
  <c r="AF50" i="61"/>
  <c r="AG50" i="61"/>
  <c r="AH50" i="61"/>
  <c r="AI50" i="61"/>
  <c r="AJ50" i="61"/>
  <c r="AK50" i="61"/>
  <c r="AL50" i="61"/>
  <c r="AM50" i="61"/>
  <c r="AN50" i="61"/>
  <c r="AO50" i="61"/>
  <c r="AP50" i="61"/>
  <c r="AQ50" i="61"/>
  <c r="B50" i="61"/>
  <c r="E14" i="65"/>
  <c r="F14" i="65"/>
  <c r="G14" i="65"/>
  <c r="D3" i="63" s="1"/>
  <c r="H14" i="65"/>
  <c r="E3" i="63" s="1"/>
  <c r="I14" i="65"/>
  <c r="F3" i="63" s="1"/>
  <c r="J14" i="65"/>
  <c r="G3" i="63" s="1"/>
  <c r="K14" i="65"/>
  <c r="H3" i="63" s="1"/>
  <c r="L14" i="65"/>
  <c r="I3" i="63" s="1"/>
  <c r="M14" i="65"/>
  <c r="J3" i="63" s="1"/>
  <c r="N14" i="65"/>
  <c r="K3" i="63" s="1"/>
  <c r="O14" i="65"/>
  <c r="L3" i="63" s="1"/>
  <c r="P14" i="65"/>
  <c r="M3" i="63" s="1"/>
  <c r="Q14" i="65"/>
  <c r="N3" i="63" s="1"/>
  <c r="R14" i="65"/>
  <c r="O3" i="63" s="1"/>
  <c r="S14" i="65"/>
  <c r="P3" i="63" s="1"/>
  <c r="T14" i="65"/>
  <c r="Q3" i="63" s="1"/>
  <c r="U14" i="65"/>
  <c r="R3" i="63" s="1"/>
  <c r="V14" i="65"/>
  <c r="S3" i="63" s="1"/>
  <c r="W14" i="65"/>
  <c r="T3" i="63" s="1"/>
  <c r="X14" i="65"/>
  <c r="U3" i="63" s="1"/>
  <c r="Y14" i="65"/>
  <c r="V3" i="63" s="1"/>
  <c r="Z14" i="65"/>
  <c r="W3" i="63" s="1"/>
  <c r="AA14" i="65"/>
  <c r="X3" i="63" s="1"/>
  <c r="AB14" i="65"/>
  <c r="Y3" i="63" s="1"/>
  <c r="AC14" i="65"/>
  <c r="Z3" i="63" s="1"/>
  <c r="AD14" i="65"/>
  <c r="AA3" i="63" s="1"/>
  <c r="AE14" i="65"/>
  <c r="AB3" i="63" s="1"/>
  <c r="AF14" i="65"/>
  <c r="AC3" i="63" s="1"/>
  <c r="AG14" i="65"/>
  <c r="AD3" i="63" s="1"/>
  <c r="AH14" i="65"/>
  <c r="AE3" i="63" s="1"/>
  <c r="AI14" i="65"/>
  <c r="AF3" i="63" s="1"/>
  <c r="AJ14" i="65"/>
  <c r="AG3" i="63" s="1"/>
  <c r="AK14" i="65"/>
  <c r="AH3" i="63" s="1"/>
  <c r="AL14" i="65"/>
  <c r="AI3" i="63" s="1"/>
  <c r="AM14" i="65"/>
  <c r="AJ3" i="63" s="1"/>
  <c r="AN14" i="65"/>
  <c r="AK3" i="63" s="1"/>
  <c r="AO14" i="65"/>
  <c r="AL3" i="63" s="1"/>
  <c r="AP14" i="65"/>
  <c r="AM3" i="63" s="1"/>
  <c r="AQ14" i="65"/>
  <c r="AN3" i="63" s="1"/>
  <c r="E15" i="65"/>
  <c r="F15" i="65"/>
  <c r="G15" i="65"/>
  <c r="H15" i="65"/>
  <c r="I15" i="65"/>
  <c r="J15" i="65"/>
  <c r="K15" i="65"/>
  <c r="L15" i="65"/>
  <c r="M15" i="65"/>
  <c r="N15" i="65"/>
  <c r="O15" i="65"/>
  <c r="P15" i="65"/>
  <c r="Q15" i="65"/>
  <c r="R15" i="65"/>
  <c r="S15" i="65"/>
  <c r="T15" i="65"/>
  <c r="U15" i="65"/>
  <c r="V15" i="65"/>
  <c r="W15" i="65"/>
  <c r="X15" i="65"/>
  <c r="Y15" i="65"/>
  <c r="Z15" i="65"/>
  <c r="AA15" i="65"/>
  <c r="AB15" i="65"/>
  <c r="AC15" i="65"/>
  <c r="AD15" i="65"/>
  <c r="AE15" i="65"/>
  <c r="AF15" i="65"/>
  <c r="AG15" i="65"/>
  <c r="AH15" i="65"/>
  <c r="AI15" i="65"/>
  <c r="AJ15" i="65"/>
  <c r="AK15" i="65"/>
  <c r="AL15" i="65"/>
  <c r="AM15" i="65"/>
  <c r="AN15" i="65"/>
  <c r="AO15" i="65"/>
  <c r="AP15" i="65"/>
  <c r="AQ15" i="65"/>
  <c r="E16" i="65"/>
  <c r="F16" i="65"/>
  <c r="G16" i="65"/>
  <c r="H16" i="65"/>
  <c r="I16" i="65"/>
  <c r="J16" i="65"/>
  <c r="K16" i="65"/>
  <c r="L16" i="65"/>
  <c r="M16" i="65"/>
  <c r="N16" i="65"/>
  <c r="O16" i="65"/>
  <c r="P16" i="65"/>
  <c r="Q16" i="65"/>
  <c r="R16" i="65"/>
  <c r="S16" i="65"/>
  <c r="T16" i="65"/>
  <c r="U16" i="65"/>
  <c r="V16" i="65"/>
  <c r="W16" i="65"/>
  <c r="X16" i="65"/>
  <c r="Y16" i="65"/>
  <c r="Z16" i="65"/>
  <c r="AA16" i="65"/>
  <c r="AB16" i="65"/>
  <c r="AC16" i="65"/>
  <c r="AD16" i="65"/>
  <c r="AE16" i="65"/>
  <c r="AF16" i="65"/>
  <c r="AG16" i="65"/>
  <c r="AH16" i="65"/>
  <c r="AI16" i="65"/>
  <c r="AJ16" i="65"/>
  <c r="AK16" i="65"/>
  <c r="AL16" i="65"/>
  <c r="AM16" i="65"/>
  <c r="AN16" i="65"/>
  <c r="AO16" i="65"/>
  <c r="AP16" i="65"/>
  <c r="AQ16" i="65"/>
  <c r="E17" i="65"/>
  <c r="F17" i="65"/>
  <c r="G17" i="65"/>
  <c r="H17" i="65"/>
  <c r="I17" i="65"/>
  <c r="J17" i="65"/>
  <c r="K17" i="65"/>
  <c r="L17" i="65"/>
  <c r="M17" i="65"/>
  <c r="N17" i="65"/>
  <c r="O17" i="65"/>
  <c r="P17" i="65"/>
  <c r="Q17" i="65"/>
  <c r="R17" i="65"/>
  <c r="S17" i="65"/>
  <c r="T17" i="65"/>
  <c r="U17" i="65"/>
  <c r="V17" i="65"/>
  <c r="W17" i="65"/>
  <c r="X17" i="65"/>
  <c r="Y17" i="65"/>
  <c r="Z17" i="65"/>
  <c r="AA17" i="65"/>
  <c r="AB17" i="65"/>
  <c r="AC17" i="65"/>
  <c r="AD17" i="65"/>
  <c r="AE17" i="65"/>
  <c r="AF17" i="65"/>
  <c r="AG17" i="65"/>
  <c r="AH17" i="65"/>
  <c r="AI17" i="65"/>
  <c r="AJ17" i="65"/>
  <c r="AK17" i="65"/>
  <c r="AL17" i="65"/>
  <c r="AM17" i="65"/>
  <c r="AN17" i="65"/>
  <c r="AO17" i="65"/>
  <c r="AP17" i="65"/>
  <c r="AQ17" i="65"/>
  <c r="E18" i="65"/>
  <c r="F18" i="65"/>
  <c r="G18" i="65"/>
  <c r="H18" i="65"/>
  <c r="I18" i="65"/>
  <c r="J18" i="65"/>
  <c r="K18" i="65"/>
  <c r="L18" i="65"/>
  <c r="M18" i="65"/>
  <c r="N18" i="65"/>
  <c r="O18" i="65"/>
  <c r="P18" i="65"/>
  <c r="Q18" i="65"/>
  <c r="R18" i="65"/>
  <c r="S18" i="65"/>
  <c r="T18" i="65"/>
  <c r="U18" i="65"/>
  <c r="V18" i="65"/>
  <c r="W18" i="65"/>
  <c r="X18" i="65"/>
  <c r="Y18" i="65"/>
  <c r="Z18" i="65"/>
  <c r="AA18" i="65"/>
  <c r="AB18" i="65"/>
  <c r="AC18" i="65"/>
  <c r="AD18" i="65"/>
  <c r="AE18" i="65"/>
  <c r="AF18" i="65"/>
  <c r="AG18" i="65"/>
  <c r="AH18" i="65"/>
  <c r="AI18" i="65"/>
  <c r="AJ18" i="65"/>
  <c r="AK18" i="65"/>
  <c r="AL18" i="65"/>
  <c r="AM18" i="65"/>
  <c r="AN18" i="65"/>
  <c r="AO18" i="65"/>
  <c r="AP18" i="65"/>
  <c r="AQ18" i="65"/>
  <c r="E19" i="65"/>
  <c r="F19" i="65"/>
  <c r="G19" i="65"/>
  <c r="H19" i="65"/>
  <c r="I19" i="65"/>
  <c r="J19" i="65"/>
  <c r="K19" i="65"/>
  <c r="L19" i="65"/>
  <c r="M19" i="65"/>
  <c r="N19" i="65"/>
  <c r="O19" i="65"/>
  <c r="P19" i="65"/>
  <c r="Q19" i="65"/>
  <c r="R19" i="65"/>
  <c r="S19" i="65"/>
  <c r="T19" i="65"/>
  <c r="U19" i="65"/>
  <c r="V19" i="65"/>
  <c r="W19" i="65"/>
  <c r="X19" i="65"/>
  <c r="Y19" i="65"/>
  <c r="Z19" i="65"/>
  <c r="AA19" i="65"/>
  <c r="AB19" i="65"/>
  <c r="AC19" i="65"/>
  <c r="AD19" i="65"/>
  <c r="AE19" i="65"/>
  <c r="AF19" i="65"/>
  <c r="AG19" i="65"/>
  <c r="AH19" i="65"/>
  <c r="AI19" i="65"/>
  <c r="AJ19" i="65"/>
  <c r="AK19" i="65"/>
  <c r="AL19" i="65"/>
  <c r="AM19" i="65"/>
  <c r="AN19" i="65"/>
  <c r="AO19" i="65"/>
  <c r="AP19" i="65"/>
  <c r="AQ19" i="65"/>
  <c r="E20" i="65"/>
  <c r="F20" i="65"/>
  <c r="G20" i="65"/>
  <c r="H20" i="65"/>
  <c r="I20" i="65"/>
  <c r="J20" i="65"/>
  <c r="K20" i="65"/>
  <c r="L20" i="65"/>
  <c r="M20" i="65"/>
  <c r="N20" i="65"/>
  <c r="O20" i="65"/>
  <c r="P20" i="65"/>
  <c r="Q20" i="65"/>
  <c r="R20" i="65"/>
  <c r="S20" i="65"/>
  <c r="T20" i="65"/>
  <c r="U20" i="65"/>
  <c r="V20" i="65"/>
  <c r="W20" i="65"/>
  <c r="X20" i="65"/>
  <c r="Y20" i="65"/>
  <c r="Z20" i="65"/>
  <c r="AA20" i="65"/>
  <c r="AB20" i="65"/>
  <c r="AC20" i="65"/>
  <c r="AD20" i="65"/>
  <c r="AE20" i="65"/>
  <c r="AF20" i="65"/>
  <c r="AG20" i="65"/>
  <c r="AH20" i="65"/>
  <c r="AI20" i="65"/>
  <c r="AJ20" i="65"/>
  <c r="AK20" i="65"/>
  <c r="AL20" i="65"/>
  <c r="AM20" i="65"/>
  <c r="AN20" i="65"/>
  <c r="AO20" i="65"/>
  <c r="AP20" i="65"/>
  <c r="AQ20" i="65"/>
  <c r="E21" i="65"/>
  <c r="F21" i="65"/>
  <c r="G21" i="65"/>
  <c r="H21" i="65"/>
  <c r="I21" i="65"/>
  <c r="J21" i="65"/>
  <c r="K21" i="65"/>
  <c r="L21" i="65"/>
  <c r="M21" i="65"/>
  <c r="N21" i="65"/>
  <c r="O21" i="65"/>
  <c r="P21" i="65"/>
  <c r="Q21" i="65"/>
  <c r="R21" i="65"/>
  <c r="S21" i="65"/>
  <c r="T21" i="65"/>
  <c r="U21" i="65"/>
  <c r="V21" i="65"/>
  <c r="W21" i="65"/>
  <c r="X21" i="65"/>
  <c r="Y21" i="65"/>
  <c r="Z21" i="65"/>
  <c r="AA21" i="65"/>
  <c r="AB21" i="65"/>
  <c r="AC21" i="65"/>
  <c r="AD21" i="65"/>
  <c r="AE21" i="65"/>
  <c r="AF21" i="65"/>
  <c r="AG21" i="65"/>
  <c r="AH21" i="65"/>
  <c r="AI21" i="65"/>
  <c r="AJ21" i="65"/>
  <c r="AK21" i="65"/>
  <c r="AL21" i="65"/>
  <c r="AM21" i="65"/>
  <c r="AN21" i="65"/>
  <c r="AO21" i="65"/>
  <c r="AP21" i="65"/>
  <c r="AQ21" i="65"/>
  <c r="E22" i="65"/>
  <c r="F22" i="65"/>
  <c r="G22" i="65"/>
  <c r="H22" i="65"/>
  <c r="I22" i="65"/>
  <c r="J22" i="65"/>
  <c r="K22" i="65"/>
  <c r="L22" i="65"/>
  <c r="M22" i="65"/>
  <c r="N22" i="65"/>
  <c r="O22" i="65"/>
  <c r="P22" i="65"/>
  <c r="Q22" i="65"/>
  <c r="R22" i="65"/>
  <c r="S22" i="65"/>
  <c r="T22" i="65"/>
  <c r="U22" i="65"/>
  <c r="V22" i="65"/>
  <c r="W22" i="65"/>
  <c r="X22" i="65"/>
  <c r="Y22" i="65"/>
  <c r="Z22" i="65"/>
  <c r="AA22" i="65"/>
  <c r="AB22" i="65"/>
  <c r="AC22" i="65"/>
  <c r="AD22" i="65"/>
  <c r="AE22" i="65"/>
  <c r="AF22" i="65"/>
  <c r="AG22" i="65"/>
  <c r="AH22" i="65"/>
  <c r="AI22" i="65"/>
  <c r="AJ22" i="65"/>
  <c r="AK22" i="65"/>
  <c r="AL22" i="65"/>
  <c r="AM22" i="65"/>
  <c r="AN22" i="65"/>
  <c r="AO22" i="65"/>
  <c r="AP22" i="65"/>
  <c r="AQ22" i="65"/>
  <c r="E23" i="65"/>
  <c r="F23" i="65"/>
  <c r="G23" i="65"/>
  <c r="H23" i="65"/>
  <c r="I23" i="65"/>
  <c r="J23" i="65"/>
  <c r="K23" i="65"/>
  <c r="L23" i="65"/>
  <c r="M23" i="65"/>
  <c r="N23" i="65"/>
  <c r="O23" i="65"/>
  <c r="P23" i="65"/>
  <c r="Q23" i="65"/>
  <c r="R23" i="65"/>
  <c r="S23" i="65"/>
  <c r="T23" i="65"/>
  <c r="U23" i="65"/>
  <c r="V23" i="65"/>
  <c r="W23" i="65"/>
  <c r="X23" i="65"/>
  <c r="Y23" i="65"/>
  <c r="Z23" i="65"/>
  <c r="AA23" i="65"/>
  <c r="AB23" i="65"/>
  <c r="AC23" i="65"/>
  <c r="AD23" i="65"/>
  <c r="AE23" i="65"/>
  <c r="AF23" i="65"/>
  <c r="AG23" i="65"/>
  <c r="AH23" i="65"/>
  <c r="AI23" i="65"/>
  <c r="AJ23" i="65"/>
  <c r="AK23" i="65"/>
  <c r="AL23" i="65"/>
  <c r="AM23" i="65"/>
  <c r="AN23" i="65"/>
  <c r="AO23" i="65"/>
  <c r="AP23" i="65"/>
  <c r="AQ23" i="65"/>
  <c r="E24" i="65"/>
  <c r="F24" i="65"/>
  <c r="G24" i="65"/>
  <c r="H24" i="65"/>
  <c r="I24" i="65"/>
  <c r="J24" i="65"/>
  <c r="K24" i="65"/>
  <c r="L24" i="65"/>
  <c r="M24" i="65"/>
  <c r="N24" i="65"/>
  <c r="O24" i="65"/>
  <c r="P24" i="65"/>
  <c r="Q24" i="65"/>
  <c r="R24" i="65"/>
  <c r="S24" i="65"/>
  <c r="T24" i="65"/>
  <c r="U24" i="65"/>
  <c r="V24" i="65"/>
  <c r="W24" i="65"/>
  <c r="X24" i="65"/>
  <c r="Y24" i="65"/>
  <c r="Z24" i="65"/>
  <c r="AA24" i="65"/>
  <c r="AB24" i="65"/>
  <c r="AC24" i="65"/>
  <c r="AD24" i="65"/>
  <c r="AE24" i="65"/>
  <c r="AF24" i="65"/>
  <c r="AG24" i="65"/>
  <c r="AH24" i="65"/>
  <c r="AI24" i="65"/>
  <c r="AJ24" i="65"/>
  <c r="AK24" i="65"/>
  <c r="AL24" i="65"/>
  <c r="AM24" i="65"/>
  <c r="AN24" i="65"/>
  <c r="AO24" i="65"/>
  <c r="AP24" i="65"/>
  <c r="AQ24" i="65"/>
  <c r="E25" i="65"/>
  <c r="F25" i="65"/>
  <c r="G25" i="65"/>
  <c r="H25" i="65"/>
  <c r="I25" i="65"/>
  <c r="J25" i="65"/>
  <c r="K25" i="65"/>
  <c r="L25" i="65"/>
  <c r="M25" i="65"/>
  <c r="N25" i="65"/>
  <c r="O25" i="65"/>
  <c r="P25" i="65"/>
  <c r="Q25" i="65"/>
  <c r="R25" i="65"/>
  <c r="S25" i="65"/>
  <c r="T25" i="65"/>
  <c r="U25" i="65"/>
  <c r="V25" i="65"/>
  <c r="W25" i="65"/>
  <c r="X25" i="65"/>
  <c r="Y25" i="65"/>
  <c r="Z25" i="65"/>
  <c r="AA25" i="65"/>
  <c r="AB25" i="65"/>
  <c r="AC25" i="65"/>
  <c r="AD25" i="65"/>
  <c r="AE25" i="65"/>
  <c r="AF25" i="65"/>
  <c r="AG25" i="65"/>
  <c r="AH25" i="65"/>
  <c r="AI25" i="65"/>
  <c r="AJ25" i="65"/>
  <c r="AK25" i="65"/>
  <c r="AL25" i="65"/>
  <c r="AM25" i="65"/>
  <c r="AN25" i="65"/>
  <c r="AO25" i="65"/>
  <c r="AP25" i="65"/>
  <c r="AQ25" i="65"/>
  <c r="E26" i="65"/>
  <c r="F26" i="65"/>
  <c r="G26" i="65"/>
  <c r="H26" i="65"/>
  <c r="I26" i="65"/>
  <c r="J26" i="65"/>
  <c r="K26" i="65"/>
  <c r="L26" i="65"/>
  <c r="M26" i="65"/>
  <c r="N26" i="65"/>
  <c r="O26" i="65"/>
  <c r="P26" i="65"/>
  <c r="Q26" i="65"/>
  <c r="R26" i="65"/>
  <c r="S26" i="65"/>
  <c r="T26" i="65"/>
  <c r="U26" i="65"/>
  <c r="V26" i="65"/>
  <c r="W26" i="65"/>
  <c r="X26" i="65"/>
  <c r="Y26" i="65"/>
  <c r="Z26" i="65"/>
  <c r="AA26" i="65"/>
  <c r="AB26" i="65"/>
  <c r="AC26" i="65"/>
  <c r="AD26" i="65"/>
  <c r="AE26" i="65"/>
  <c r="AF26" i="65"/>
  <c r="AG26" i="65"/>
  <c r="AH26" i="65"/>
  <c r="AI26" i="65"/>
  <c r="AJ26" i="65"/>
  <c r="AK26" i="65"/>
  <c r="AL26" i="65"/>
  <c r="AM26" i="65"/>
  <c r="AN26" i="65"/>
  <c r="AO26" i="65"/>
  <c r="AP26" i="65"/>
  <c r="AQ26" i="65"/>
  <c r="E27" i="65"/>
  <c r="F27" i="65"/>
  <c r="G27" i="65"/>
  <c r="H27" i="65"/>
  <c r="I27" i="65"/>
  <c r="J27" i="65"/>
  <c r="K27" i="65"/>
  <c r="L27" i="65"/>
  <c r="M27" i="65"/>
  <c r="N27" i="65"/>
  <c r="O27" i="65"/>
  <c r="P27" i="65"/>
  <c r="Q27" i="65"/>
  <c r="R27" i="65"/>
  <c r="S27" i="65"/>
  <c r="T27" i="65"/>
  <c r="U27" i="65"/>
  <c r="V27" i="65"/>
  <c r="W27" i="65"/>
  <c r="X27" i="65"/>
  <c r="Y27" i="65"/>
  <c r="Z27" i="65"/>
  <c r="AA27" i="65"/>
  <c r="AB27" i="65"/>
  <c r="AC27" i="65"/>
  <c r="AD27" i="65"/>
  <c r="AE27" i="65"/>
  <c r="AF27" i="65"/>
  <c r="AG27" i="65"/>
  <c r="AH27" i="65"/>
  <c r="AI27" i="65"/>
  <c r="AJ27" i="65"/>
  <c r="AK27" i="65"/>
  <c r="AL27" i="65"/>
  <c r="AM27" i="65"/>
  <c r="AN27" i="65"/>
  <c r="AO27" i="65"/>
  <c r="AP27" i="65"/>
  <c r="AQ27" i="65"/>
  <c r="E28" i="65"/>
  <c r="F28" i="65"/>
  <c r="G28" i="65"/>
  <c r="H28" i="65"/>
  <c r="I28" i="65"/>
  <c r="J28" i="65"/>
  <c r="K28" i="65"/>
  <c r="L28" i="65"/>
  <c r="M28" i="65"/>
  <c r="N28" i="65"/>
  <c r="O28" i="65"/>
  <c r="P28" i="65"/>
  <c r="Q28" i="65"/>
  <c r="R28" i="65"/>
  <c r="S28" i="65"/>
  <c r="T28" i="65"/>
  <c r="U28" i="65"/>
  <c r="V28" i="65"/>
  <c r="W28" i="65"/>
  <c r="X28" i="65"/>
  <c r="Y28" i="65"/>
  <c r="Z28" i="65"/>
  <c r="AA28" i="65"/>
  <c r="AB28" i="65"/>
  <c r="AC28" i="65"/>
  <c r="AD28" i="65"/>
  <c r="AE28" i="65"/>
  <c r="AF28" i="65"/>
  <c r="AG28" i="65"/>
  <c r="AH28" i="65"/>
  <c r="AI28" i="65"/>
  <c r="AJ28" i="65"/>
  <c r="AK28" i="65"/>
  <c r="AL28" i="65"/>
  <c r="AM28" i="65"/>
  <c r="AN28" i="65"/>
  <c r="AO28" i="65"/>
  <c r="AP28" i="65"/>
  <c r="AQ28" i="65"/>
  <c r="E29" i="65"/>
  <c r="F29" i="65"/>
  <c r="G29" i="65"/>
  <c r="H29" i="65"/>
  <c r="I29" i="65"/>
  <c r="J29" i="65"/>
  <c r="K29" i="65"/>
  <c r="L29" i="65"/>
  <c r="M29" i="65"/>
  <c r="N29" i="65"/>
  <c r="O29" i="65"/>
  <c r="P29" i="65"/>
  <c r="Q29" i="65"/>
  <c r="R29" i="65"/>
  <c r="S29" i="65"/>
  <c r="T29" i="65"/>
  <c r="U29" i="65"/>
  <c r="V29" i="65"/>
  <c r="W29" i="65"/>
  <c r="X29" i="65"/>
  <c r="Y29" i="65"/>
  <c r="Z29" i="65"/>
  <c r="AA29" i="65"/>
  <c r="AB29" i="65"/>
  <c r="AC29" i="65"/>
  <c r="AD29" i="65"/>
  <c r="AE29" i="65"/>
  <c r="AF29" i="65"/>
  <c r="AG29" i="65"/>
  <c r="AH29" i="65"/>
  <c r="AI29" i="65"/>
  <c r="AJ29" i="65"/>
  <c r="AK29" i="65"/>
  <c r="AL29" i="65"/>
  <c r="AM29" i="65"/>
  <c r="AN29" i="65"/>
  <c r="AO29" i="65"/>
  <c r="AP29" i="65"/>
  <c r="AQ29" i="65"/>
  <c r="E30" i="65"/>
  <c r="F30" i="65"/>
  <c r="G30" i="65"/>
  <c r="H30" i="65"/>
  <c r="I30" i="65"/>
  <c r="J30" i="65"/>
  <c r="K30" i="65"/>
  <c r="L30" i="65"/>
  <c r="M30" i="65"/>
  <c r="N30" i="65"/>
  <c r="O30" i="65"/>
  <c r="P30" i="65"/>
  <c r="Q30" i="65"/>
  <c r="R30" i="65"/>
  <c r="S30" i="65"/>
  <c r="T30" i="65"/>
  <c r="U30" i="65"/>
  <c r="V30" i="65"/>
  <c r="W30" i="65"/>
  <c r="X30" i="65"/>
  <c r="Y30" i="65"/>
  <c r="Z30" i="65"/>
  <c r="AA30" i="65"/>
  <c r="AB30" i="65"/>
  <c r="AC30" i="65"/>
  <c r="AD30" i="65"/>
  <c r="AE30" i="65"/>
  <c r="AF30" i="65"/>
  <c r="AG30" i="65"/>
  <c r="AH30" i="65"/>
  <c r="AI30" i="65"/>
  <c r="AJ30" i="65"/>
  <c r="AK30" i="65"/>
  <c r="AL30" i="65"/>
  <c r="AM30" i="65"/>
  <c r="AN30" i="65"/>
  <c r="AO30" i="65"/>
  <c r="AP30" i="65"/>
  <c r="AQ30" i="65"/>
  <c r="E31" i="65"/>
  <c r="F31" i="65"/>
  <c r="G31" i="65"/>
  <c r="H31" i="65"/>
  <c r="I31" i="65"/>
  <c r="J31" i="65"/>
  <c r="K31" i="65"/>
  <c r="L31" i="65"/>
  <c r="M31" i="65"/>
  <c r="N31" i="65"/>
  <c r="O31" i="65"/>
  <c r="P31" i="65"/>
  <c r="Q31" i="65"/>
  <c r="R31" i="65"/>
  <c r="S31" i="65"/>
  <c r="T31" i="65"/>
  <c r="U31" i="65"/>
  <c r="V31" i="65"/>
  <c r="W31" i="65"/>
  <c r="X31" i="65"/>
  <c r="Y31" i="65"/>
  <c r="Z31" i="65"/>
  <c r="AA31" i="65"/>
  <c r="AB31" i="65"/>
  <c r="AC31" i="65"/>
  <c r="AD31" i="65"/>
  <c r="AE31" i="65"/>
  <c r="AF31" i="65"/>
  <c r="AG31" i="65"/>
  <c r="AH31" i="65"/>
  <c r="AI31" i="65"/>
  <c r="AJ31" i="65"/>
  <c r="AK31" i="65"/>
  <c r="AL31" i="65"/>
  <c r="AM31" i="65"/>
  <c r="AN31" i="65"/>
  <c r="AO31" i="65"/>
  <c r="AP31" i="65"/>
  <c r="AQ31" i="65"/>
  <c r="E32" i="65"/>
  <c r="F32" i="65"/>
  <c r="G32" i="65"/>
  <c r="H32" i="65"/>
  <c r="I32" i="65"/>
  <c r="J32" i="65"/>
  <c r="K32" i="65"/>
  <c r="L32" i="65"/>
  <c r="M32" i="65"/>
  <c r="N32" i="65"/>
  <c r="O32" i="65"/>
  <c r="P32" i="65"/>
  <c r="Q32" i="65"/>
  <c r="R32" i="65"/>
  <c r="S32" i="65"/>
  <c r="T32" i="65"/>
  <c r="U32" i="65"/>
  <c r="V32" i="65"/>
  <c r="W32" i="65"/>
  <c r="X32" i="65"/>
  <c r="Y32" i="65"/>
  <c r="Z32" i="65"/>
  <c r="AA32" i="65"/>
  <c r="AB32" i="65"/>
  <c r="AC32" i="65"/>
  <c r="AD32" i="65"/>
  <c r="AE32" i="65"/>
  <c r="AF32" i="65"/>
  <c r="AG32" i="65"/>
  <c r="AH32" i="65"/>
  <c r="AI32" i="65"/>
  <c r="AJ32" i="65"/>
  <c r="AK32" i="65"/>
  <c r="AL32" i="65"/>
  <c r="AM32" i="65"/>
  <c r="AN32" i="65"/>
  <c r="AO32" i="65"/>
  <c r="AP32" i="65"/>
  <c r="AQ32" i="65"/>
  <c r="E33" i="65"/>
  <c r="F33" i="65"/>
  <c r="G33" i="65"/>
  <c r="H33" i="65"/>
  <c r="I33" i="65"/>
  <c r="J33" i="65"/>
  <c r="K33" i="65"/>
  <c r="L33" i="65"/>
  <c r="M33" i="65"/>
  <c r="N33" i="65"/>
  <c r="O33" i="65"/>
  <c r="P33" i="65"/>
  <c r="Q33" i="65"/>
  <c r="R33" i="65"/>
  <c r="S33" i="65"/>
  <c r="T33" i="65"/>
  <c r="U33" i="65"/>
  <c r="V33" i="65"/>
  <c r="W33" i="65"/>
  <c r="X33" i="65"/>
  <c r="Y33" i="65"/>
  <c r="Z33" i="65"/>
  <c r="AA33" i="65"/>
  <c r="AB33" i="65"/>
  <c r="AC33" i="65"/>
  <c r="AD33" i="65"/>
  <c r="AE33" i="65"/>
  <c r="AF33" i="65"/>
  <c r="AG33" i="65"/>
  <c r="AH33" i="65"/>
  <c r="AI33" i="65"/>
  <c r="AJ33" i="65"/>
  <c r="AK33" i="65"/>
  <c r="AL33" i="65"/>
  <c r="AM33" i="65"/>
  <c r="AN33" i="65"/>
  <c r="AO33" i="65"/>
  <c r="AP33" i="65"/>
  <c r="AQ33" i="65"/>
  <c r="E34" i="65"/>
  <c r="F34" i="65"/>
  <c r="G34" i="65"/>
  <c r="H34" i="65"/>
  <c r="I34" i="65"/>
  <c r="J34" i="65"/>
  <c r="K34" i="65"/>
  <c r="L34" i="65"/>
  <c r="M34" i="65"/>
  <c r="N34" i="65"/>
  <c r="O34" i="65"/>
  <c r="P34" i="65"/>
  <c r="Q34" i="65"/>
  <c r="R34" i="65"/>
  <c r="S34" i="65"/>
  <c r="T34" i="65"/>
  <c r="U34" i="65"/>
  <c r="V34" i="65"/>
  <c r="W34" i="65"/>
  <c r="X34" i="65"/>
  <c r="Y34" i="65"/>
  <c r="Z34" i="65"/>
  <c r="AA34" i="65"/>
  <c r="AB34" i="65"/>
  <c r="AC34" i="65"/>
  <c r="AD34" i="65"/>
  <c r="AE34" i="65"/>
  <c r="AF34" i="65"/>
  <c r="AG34" i="65"/>
  <c r="AH34" i="65"/>
  <c r="AI34" i="65"/>
  <c r="AJ34" i="65"/>
  <c r="AK34" i="65"/>
  <c r="AL34" i="65"/>
  <c r="AM34" i="65"/>
  <c r="AN34" i="65"/>
  <c r="AO34" i="65"/>
  <c r="AP34" i="65"/>
  <c r="AQ34" i="65"/>
  <c r="E35" i="65"/>
  <c r="F35" i="65"/>
  <c r="G35" i="65"/>
  <c r="H35" i="65"/>
  <c r="I35" i="65"/>
  <c r="J35" i="65"/>
  <c r="K35" i="65"/>
  <c r="L35" i="65"/>
  <c r="M35" i="65"/>
  <c r="N35" i="65"/>
  <c r="O35" i="65"/>
  <c r="P35" i="65"/>
  <c r="Q35" i="65"/>
  <c r="R35" i="65"/>
  <c r="S35" i="65"/>
  <c r="T35" i="65"/>
  <c r="U35" i="65"/>
  <c r="V35" i="65"/>
  <c r="W35" i="65"/>
  <c r="X35" i="65"/>
  <c r="Y35" i="65"/>
  <c r="Z35" i="65"/>
  <c r="AA35" i="65"/>
  <c r="AB35" i="65"/>
  <c r="AC35" i="65"/>
  <c r="AD35" i="65"/>
  <c r="AE35" i="65"/>
  <c r="AF35" i="65"/>
  <c r="AG35" i="65"/>
  <c r="AH35" i="65"/>
  <c r="AI35" i="65"/>
  <c r="AJ35" i="65"/>
  <c r="AK35" i="65"/>
  <c r="AL35" i="65"/>
  <c r="AM35" i="65"/>
  <c r="AN35" i="65"/>
  <c r="AO35" i="65"/>
  <c r="AP35" i="65"/>
  <c r="AQ35" i="65"/>
  <c r="E36" i="65"/>
  <c r="F36" i="65"/>
  <c r="G36" i="65"/>
  <c r="H36" i="65"/>
  <c r="I36" i="65"/>
  <c r="J36" i="65"/>
  <c r="K36" i="65"/>
  <c r="L36" i="65"/>
  <c r="M36" i="65"/>
  <c r="N36" i="65"/>
  <c r="O36" i="65"/>
  <c r="P36" i="65"/>
  <c r="Q36" i="65"/>
  <c r="R36" i="65"/>
  <c r="S36" i="65"/>
  <c r="T36" i="65"/>
  <c r="U36" i="65"/>
  <c r="V36" i="65"/>
  <c r="W36" i="65"/>
  <c r="X36" i="65"/>
  <c r="Y36" i="65"/>
  <c r="Z36" i="65"/>
  <c r="AA36" i="65"/>
  <c r="AB36" i="65"/>
  <c r="AC36" i="65"/>
  <c r="AD36" i="65"/>
  <c r="AE36" i="65"/>
  <c r="AF36" i="65"/>
  <c r="AG36" i="65"/>
  <c r="AH36" i="65"/>
  <c r="AI36" i="65"/>
  <c r="AJ36" i="65"/>
  <c r="AK36" i="65"/>
  <c r="AL36" i="65"/>
  <c r="AM36" i="65"/>
  <c r="AN36" i="65"/>
  <c r="AO36" i="65"/>
  <c r="AP36" i="65"/>
  <c r="AQ36" i="65"/>
  <c r="E37" i="65"/>
  <c r="F37" i="65"/>
  <c r="G37" i="65"/>
  <c r="H37" i="65"/>
  <c r="I37" i="65"/>
  <c r="J37" i="65"/>
  <c r="K37" i="65"/>
  <c r="L37" i="65"/>
  <c r="M37" i="65"/>
  <c r="N37" i="65"/>
  <c r="O37" i="65"/>
  <c r="P37" i="65"/>
  <c r="Q37" i="65"/>
  <c r="R37" i="65"/>
  <c r="S37" i="65"/>
  <c r="T37" i="65"/>
  <c r="U37" i="65"/>
  <c r="V37" i="65"/>
  <c r="W37" i="65"/>
  <c r="X37" i="65"/>
  <c r="Y37" i="65"/>
  <c r="Z37" i="65"/>
  <c r="AA37" i="65"/>
  <c r="AB37" i="65"/>
  <c r="AC37" i="65"/>
  <c r="AD37" i="65"/>
  <c r="AE37" i="65"/>
  <c r="AF37" i="65"/>
  <c r="AG37" i="65"/>
  <c r="AH37" i="65"/>
  <c r="AI37" i="65"/>
  <c r="AJ37" i="65"/>
  <c r="AK37" i="65"/>
  <c r="AL37" i="65"/>
  <c r="AM37" i="65"/>
  <c r="AN37" i="65"/>
  <c r="AO37" i="65"/>
  <c r="AP37" i="65"/>
  <c r="AQ37" i="65"/>
  <c r="E38" i="65"/>
  <c r="F38" i="65"/>
  <c r="G38" i="65"/>
  <c r="H38" i="65"/>
  <c r="I38" i="65"/>
  <c r="J38" i="65"/>
  <c r="K38" i="65"/>
  <c r="L38" i="65"/>
  <c r="M38" i="65"/>
  <c r="N38" i="65"/>
  <c r="O38" i="65"/>
  <c r="P38" i="65"/>
  <c r="Q38" i="65"/>
  <c r="R38" i="65"/>
  <c r="S38" i="65"/>
  <c r="T38" i="65"/>
  <c r="U38" i="65"/>
  <c r="V38" i="65"/>
  <c r="W38" i="65"/>
  <c r="X38" i="65"/>
  <c r="Y38" i="65"/>
  <c r="Z38" i="65"/>
  <c r="AA38" i="65"/>
  <c r="AB38" i="65"/>
  <c r="AC38" i="65"/>
  <c r="AD38" i="65"/>
  <c r="AE38" i="65"/>
  <c r="AF38" i="65"/>
  <c r="AG38" i="65"/>
  <c r="AH38" i="65"/>
  <c r="AI38" i="65"/>
  <c r="AJ38" i="65"/>
  <c r="AK38" i="65"/>
  <c r="AL38" i="65"/>
  <c r="AM38" i="65"/>
  <c r="AN38" i="65"/>
  <c r="AO38" i="65"/>
  <c r="AP38" i="65"/>
  <c r="AQ38" i="65"/>
  <c r="E39" i="65"/>
  <c r="F39" i="65"/>
  <c r="G39" i="65"/>
  <c r="H39" i="65"/>
  <c r="I39" i="65"/>
  <c r="J39" i="65"/>
  <c r="K39" i="65"/>
  <c r="L39" i="65"/>
  <c r="M39" i="65"/>
  <c r="N39" i="65"/>
  <c r="O39" i="65"/>
  <c r="P39" i="65"/>
  <c r="Q39" i="65"/>
  <c r="R39" i="65"/>
  <c r="S39" i="65"/>
  <c r="T39" i="65"/>
  <c r="U39" i="65"/>
  <c r="V39" i="65"/>
  <c r="W39" i="65"/>
  <c r="X39" i="65"/>
  <c r="Y39" i="65"/>
  <c r="Z39" i="65"/>
  <c r="AA39" i="65"/>
  <c r="AB39" i="65"/>
  <c r="AC39" i="65"/>
  <c r="AD39" i="65"/>
  <c r="AE39" i="65"/>
  <c r="AF39" i="65"/>
  <c r="AG39" i="65"/>
  <c r="AH39" i="65"/>
  <c r="AI39" i="65"/>
  <c r="AJ39" i="65"/>
  <c r="AK39" i="65"/>
  <c r="AL39" i="65"/>
  <c r="AM39" i="65"/>
  <c r="AN39" i="65"/>
  <c r="AO39" i="65"/>
  <c r="AP39" i="65"/>
  <c r="AQ39" i="65"/>
  <c r="E40" i="65"/>
  <c r="F40" i="65"/>
  <c r="G40" i="65"/>
  <c r="H40" i="65"/>
  <c r="I40" i="65"/>
  <c r="J40" i="65"/>
  <c r="K40" i="65"/>
  <c r="L40" i="65"/>
  <c r="M40" i="65"/>
  <c r="N40" i="65"/>
  <c r="O40" i="65"/>
  <c r="P40" i="65"/>
  <c r="Q40" i="65"/>
  <c r="R40" i="65"/>
  <c r="S40" i="65"/>
  <c r="T40" i="65"/>
  <c r="U40" i="65"/>
  <c r="V40" i="65"/>
  <c r="W40" i="65"/>
  <c r="X40" i="65"/>
  <c r="Y40" i="65"/>
  <c r="Z40" i="65"/>
  <c r="AA40" i="65"/>
  <c r="AB40" i="65"/>
  <c r="AC40" i="65"/>
  <c r="AD40" i="65"/>
  <c r="AE40" i="65"/>
  <c r="AF40" i="65"/>
  <c r="AG40" i="65"/>
  <c r="AH40" i="65"/>
  <c r="AI40" i="65"/>
  <c r="AJ40" i="65"/>
  <c r="AK40" i="65"/>
  <c r="AL40" i="65"/>
  <c r="AM40" i="65"/>
  <c r="AN40" i="65"/>
  <c r="AO40" i="65"/>
  <c r="AP40" i="65"/>
  <c r="AQ40" i="65"/>
  <c r="E41" i="65"/>
  <c r="F41" i="65"/>
  <c r="G41" i="65"/>
  <c r="H41" i="65"/>
  <c r="I41" i="65"/>
  <c r="J41" i="65"/>
  <c r="K41" i="65"/>
  <c r="L41" i="65"/>
  <c r="M41" i="65"/>
  <c r="N41" i="65"/>
  <c r="O41" i="65"/>
  <c r="P41" i="65"/>
  <c r="Q41" i="65"/>
  <c r="R41" i="65"/>
  <c r="S41" i="65"/>
  <c r="T41" i="65"/>
  <c r="U41" i="65"/>
  <c r="V41" i="65"/>
  <c r="W41" i="65"/>
  <c r="X41" i="65"/>
  <c r="Y41" i="65"/>
  <c r="Z41" i="65"/>
  <c r="AA41" i="65"/>
  <c r="AB41" i="65"/>
  <c r="AC41" i="65"/>
  <c r="AD41" i="65"/>
  <c r="AE41" i="65"/>
  <c r="AF41" i="65"/>
  <c r="AG41" i="65"/>
  <c r="AH41" i="65"/>
  <c r="AI41" i="65"/>
  <c r="AJ41" i="65"/>
  <c r="AK41" i="65"/>
  <c r="AL41" i="65"/>
  <c r="AM41" i="65"/>
  <c r="AN41" i="65"/>
  <c r="AO41" i="65"/>
  <c r="AP41" i="65"/>
  <c r="AQ41" i="65"/>
  <c r="E42" i="65"/>
  <c r="F42" i="65"/>
  <c r="G42" i="65"/>
  <c r="H42" i="65"/>
  <c r="I42" i="65"/>
  <c r="J42" i="65"/>
  <c r="K42" i="65"/>
  <c r="L42" i="65"/>
  <c r="M42" i="65"/>
  <c r="N42" i="65"/>
  <c r="O42" i="65"/>
  <c r="P42" i="65"/>
  <c r="Q42" i="65"/>
  <c r="R42" i="65"/>
  <c r="S42" i="65"/>
  <c r="T42" i="65"/>
  <c r="U42" i="65"/>
  <c r="V42" i="65"/>
  <c r="W42" i="65"/>
  <c r="X42" i="65"/>
  <c r="Y42" i="65"/>
  <c r="Z42" i="65"/>
  <c r="AA42" i="65"/>
  <c r="AB42" i="65"/>
  <c r="AC42" i="65"/>
  <c r="AD42" i="65"/>
  <c r="AE42" i="65"/>
  <c r="AF42" i="65"/>
  <c r="AG42" i="65"/>
  <c r="AH42" i="65"/>
  <c r="AI42" i="65"/>
  <c r="AJ42" i="65"/>
  <c r="AK42" i="65"/>
  <c r="AL42" i="65"/>
  <c r="AM42" i="65"/>
  <c r="AN42" i="65"/>
  <c r="AO42" i="65"/>
  <c r="AP42" i="65"/>
  <c r="AQ42" i="65"/>
  <c r="E43" i="65"/>
  <c r="F43" i="65"/>
  <c r="G43" i="65"/>
  <c r="H43" i="65"/>
  <c r="I43" i="65"/>
  <c r="J43" i="65"/>
  <c r="K43" i="65"/>
  <c r="L43" i="65"/>
  <c r="M43" i="65"/>
  <c r="N43" i="65"/>
  <c r="O43" i="65"/>
  <c r="P43" i="65"/>
  <c r="Q43" i="65"/>
  <c r="R43" i="65"/>
  <c r="S43" i="65"/>
  <c r="T43" i="65"/>
  <c r="U43" i="65"/>
  <c r="V43" i="65"/>
  <c r="W43" i="65"/>
  <c r="X43" i="65"/>
  <c r="Y43" i="65"/>
  <c r="Z43" i="65"/>
  <c r="AA43" i="65"/>
  <c r="AB43" i="65"/>
  <c r="AC43" i="65"/>
  <c r="AD43" i="65"/>
  <c r="AE43" i="65"/>
  <c r="AF43" i="65"/>
  <c r="AG43" i="65"/>
  <c r="AH43" i="65"/>
  <c r="AI43" i="65"/>
  <c r="AJ43" i="65"/>
  <c r="AK43" i="65"/>
  <c r="AL43" i="65"/>
  <c r="AM43" i="65"/>
  <c r="AN43" i="65"/>
  <c r="AO43" i="65"/>
  <c r="AP43" i="65"/>
  <c r="AQ43" i="65"/>
  <c r="E44" i="65"/>
  <c r="F44" i="65"/>
  <c r="G44" i="65"/>
  <c r="H44" i="65"/>
  <c r="I44" i="65"/>
  <c r="J44" i="65"/>
  <c r="K44" i="65"/>
  <c r="L44" i="65"/>
  <c r="M44" i="65"/>
  <c r="N44" i="65"/>
  <c r="O44" i="65"/>
  <c r="P44" i="65"/>
  <c r="Q44" i="65"/>
  <c r="R44" i="65"/>
  <c r="S44" i="65"/>
  <c r="T44" i="65"/>
  <c r="U44" i="65"/>
  <c r="V44" i="65"/>
  <c r="W44" i="65"/>
  <c r="X44" i="65"/>
  <c r="Y44" i="65"/>
  <c r="Z44" i="65"/>
  <c r="AA44" i="65"/>
  <c r="AB44" i="65"/>
  <c r="AC44" i="65"/>
  <c r="AD44" i="65"/>
  <c r="AE44" i="65"/>
  <c r="AF44" i="65"/>
  <c r="AG44" i="65"/>
  <c r="AH44" i="65"/>
  <c r="AI44" i="65"/>
  <c r="AJ44" i="65"/>
  <c r="AK44" i="65"/>
  <c r="AL44" i="65"/>
  <c r="AM44" i="65"/>
  <c r="AN44" i="65"/>
  <c r="AO44" i="65"/>
  <c r="AP44" i="65"/>
  <c r="AQ44" i="65"/>
  <c r="D15" i="65"/>
  <c r="D16" i="65"/>
  <c r="D17" i="65"/>
  <c r="D18" i="65"/>
  <c r="D19" i="65"/>
  <c r="D20" i="65"/>
  <c r="D21" i="65"/>
  <c r="D22" i="65"/>
  <c r="D23" i="65"/>
  <c r="D24" i="65"/>
  <c r="D25" i="65"/>
  <c r="D26" i="65"/>
  <c r="D27" i="65"/>
  <c r="D28" i="65"/>
  <c r="D29" i="65"/>
  <c r="D30" i="65"/>
  <c r="D31" i="65"/>
  <c r="D32" i="65"/>
  <c r="D33" i="65"/>
  <c r="D34" i="65"/>
  <c r="D35" i="65"/>
  <c r="D36" i="65"/>
  <c r="D37" i="65"/>
  <c r="D38" i="65"/>
  <c r="D39" i="65"/>
  <c r="D40" i="65"/>
  <c r="D41" i="65"/>
  <c r="D42" i="65"/>
  <c r="D43" i="65"/>
  <c r="D44" i="65"/>
  <c r="D14" i="65"/>
  <c r="E13" i="65"/>
  <c r="F13" i="65"/>
  <c r="G13" i="65"/>
  <c r="H13" i="65"/>
  <c r="I13" i="65"/>
  <c r="J13" i="65"/>
  <c r="K13" i="65"/>
  <c r="L13" i="65"/>
  <c r="M13" i="65"/>
  <c r="N13" i="65"/>
  <c r="O13" i="65"/>
  <c r="P13" i="65"/>
  <c r="Q13" i="65"/>
  <c r="R13" i="65"/>
  <c r="S13" i="65"/>
  <c r="T13" i="65"/>
  <c r="U13" i="65"/>
  <c r="V13" i="65"/>
  <c r="W13" i="65"/>
  <c r="X13" i="65"/>
  <c r="Y13" i="65"/>
  <c r="Z13" i="65"/>
  <c r="AA13" i="65"/>
  <c r="AB13" i="65"/>
  <c r="AC13" i="65"/>
  <c r="AD13" i="65"/>
  <c r="AE13" i="65"/>
  <c r="AF13" i="65"/>
  <c r="AG13" i="65"/>
  <c r="AH13" i="65"/>
  <c r="AI13" i="65"/>
  <c r="AJ13" i="65"/>
  <c r="AK13" i="65"/>
  <c r="AL13" i="65"/>
  <c r="AM13" i="65"/>
  <c r="AN13" i="65"/>
  <c r="AO13" i="65"/>
  <c r="AP13" i="65"/>
  <c r="AQ13" i="65"/>
  <c r="D13" i="65"/>
  <c r="E11" i="65"/>
  <c r="F11" i="65"/>
  <c r="G11" i="65"/>
  <c r="H11" i="65"/>
  <c r="I11" i="65"/>
  <c r="J11" i="65"/>
  <c r="K11" i="65"/>
  <c r="L11" i="65"/>
  <c r="M11" i="65"/>
  <c r="N11" i="65"/>
  <c r="O11" i="65"/>
  <c r="P11" i="65"/>
  <c r="Q11" i="65"/>
  <c r="R11" i="65"/>
  <c r="S11" i="65"/>
  <c r="T11" i="65"/>
  <c r="U11" i="65"/>
  <c r="V11" i="65"/>
  <c r="W11" i="65"/>
  <c r="X11" i="65"/>
  <c r="Y11" i="65"/>
  <c r="Z11" i="65"/>
  <c r="AA11" i="65"/>
  <c r="AB11" i="65"/>
  <c r="AC11" i="65"/>
  <c r="AD11" i="65"/>
  <c r="AE11" i="65"/>
  <c r="AF11" i="65"/>
  <c r="AG11" i="65"/>
  <c r="AH11" i="65"/>
  <c r="AI11" i="65"/>
  <c r="AJ11" i="65"/>
  <c r="AK11" i="65"/>
  <c r="AL11" i="65"/>
  <c r="AM11" i="65"/>
  <c r="AN11" i="65"/>
  <c r="AO11" i="65"/>
  <c r="AP11" i="65"/>
  <c r="AQ11" i="65"/>
  <c r="D11" i="65"/>
  <c r="E10" i="65"/>
  <c r="F10" i="65"/>
  <c r="G10" i="65"/>
  <c r="H10" i="65"/>
  <c r="I10" i="65"/>
  <c r="J10" i="65"/>
  <c r="K10" i="65"/>
  <c r="L10" i="65"/>
  <c r="M10" i="65"/>
  <c r="N10" i="65"/>
  <c r="O10" i="65"/>
  <c r="P10" i="65"/>
  <c r="Q10" i="65"/>
  <c r="R10" i="65"/>
  <c r="S10" i="65"/>
  <c r="T10" i="65"/>
  <c r="U10" i="65"/>
  <c r="V10" i="65"/>
  <c r="W10" i="65"/>
  <c r="X10" i="65"/>
  <c r="Y10" i="65"/>
  <c r="Z10" i="65"/>
  <c r="AA10" i="65"/>
  <c r="AB10" i="65"/>
  <c r="AC10" i="65"/>
  <c r="AD10" i="65"/>
  <c r="AE10" i="65"/>
  <c r="AF10" i="65"/>
  <c r="AG10" i="65"/>
  <c r="AH10" i="65"/>
  <c r="AI10" i="65"/>
  <c r="AJ10" i="65"/>
  <c r="AK10" i="65"/>
  <c r="AL10" i="65"/>
  <c r="AM10" i="65"/>
  <c r="AN10" i="65"/>
  <c r="AO10" i="65"/>
  <c r="AP10" i="65"/>
  <c r="AQ10" i="65"/>
  <c r="D10" i="65"/>
  <c r="E9" i="65"/>
  <c r="F9" i="65"/>
  <c r="G9" i="65"/>
  <c r="H9" i="65"/>
  <c r="I9" i="65"/>
  <c r="J9" i="65"/>
  <c r="K9" i="65"/>
  <c r="L9" i="65"/>
  <c r="M9" i="65"/>
  <c r="N9" i="65"/>
  <c r="O9" i="65"/>
  <c r="P9" i="65"/>
  <c r="Q9" i="65"/>
  <c r="R9" i="65"/>
  <c r="S9" i="65"/>
  <c r="T9" i="65"/>
  <c r="U9" i="65"/>
  <c r="V9" i="65"/>
  <c r="W9" i="65"/>
  <c r="X9" i="65"/>
  <c r="Y9" i="65"/>
  <c r="Z9" i="65"/>
  <c r="AA9" i="65"/>
  <c r="AB9" i="65"/>
  <c r="AC9" i="65"/>
  <c r="AD9" i="65"/>
  <c r="AE9" i="65"/>
  <c r="AF9" i="65"/>
  <c r="AG9" i="65"/>
  <c r="AH9" i="65"/>
  <c r="AI9" i="65"/>
  <c r="AJ9" i="65"/>
  <c r="AK9" i="65"/>
  <c r="AL9" i="65"/>
  <c r="AM9" i="65"/>
  <c r="AN9" i="65"/>
  <c r="AO9" i="65"/>
  <c r="AP9" i="65"/>
  <c r="AQ9" i="65"/>
  <c r="D9" i="65"/>
  <c r="E8" i="65"/>
  <c r="F8" i="65"/>
  <c r="G8" i="65"/>
  <c r="H8" i="65"/>
  <c r="I8" i="65"/>
  <c r="J8" i="65"/>
  <c r="K8" i="65"/>
  <c r="L8" i="65"/>
  <c r="M8" i="65"/>
  <c r="N8" i="65"/>
  <c r="O8" i="65"/>
  <c r="P8" i="65"/>
  <c r="Q8" i="65"/>
  <c r="R8" i="65"/>
  <c r="S8" i="65"/>
  <c r="T8" i="65"/>
  <c r="U8" i="65"/>
  <c r="V8" i="65"/>
  <c r="W8" i="65"/>
  <c r="X8" i="65"/>
  <c r="Y8" i="65"/>
  <c r="Z8" i="65"/>
  <c r="AA8" i="65"/>
  <c r="AB8" i="65"/>
  <c r="AC8" i="65"/>
  <c r="AD8" i="65"/>
  <c r="AE8" i="65"/>
  <c r="AF8" i="65"/>
  <c r="AG8" i="65"/>
  <c r="AH8" i="65"/>
  <c r="AI8" i="65"/>
  <c r="AJ8" i="65"/>
  <c r="AK8" i="65"/>
  <c r="AL8" i="65"/>
  <c r="AM8" i="65"/>
  <c r="AN8" i="65"/>
  <c r="AO8" i="65"/>
  <c r="AP8" i="65"/>
  <c r="AQ8" i="65"/>
  <c r="D8" i="65"/>
  <c r="E7" i="65"/>
  <c r="F7" i="65"/>
  <c r="G7" i="65"/>
  <c r="H7" i="65"/>
  <c r="I7" i="65"/>
  <c r="J7" i="65"/>
  <c r="K7" i="65"/>
  <c r="L7" i="65"/>
  <c r="M7" i="65"/>
  <c r="N7" i="65"/>
  <c r="O7" i="65"/>
  <c r="P7" i="65"/>
  <c r="Q7" i="65"/>
  <c r="R7" i="65"/>
  <c r="S7" i="65"/>
  <c r="T7" i="65"/>
  <c r="U7" i="65"/>
  <c r="V7" i="65"/>
  <c r="W7" i="65"/>
  <c r="X7" i="65"/>
  <c r="Y7" i="65"/>
  <c r="Z7" i="65"/>
  <c r="AA7" i="65"/>
  <c r="AB7" i="65"/>
  <c r="AC7" i="65"/>
  <c r="AD7" i="65"/>
  <c r="AE7" i="65"/>
  <c r="AF7" i="65"/>
  <c r="AG7" i="65"/>
  <c r="AH7" i="65"/>
  <c r="AI7" i="65"/>
  <c r="AJ7" i="65"/>
  <c r="AK7" i="65"/>
  <c r="AL7" i="65"/>
  <c r="AM7" i="65"/>
  <c r="AN7" i="65"/>
  <c r="AO7" i="65"/>
  <c r="AP7" i="65"/>
  <c r="AQ7" i="65"/>
  <c r="D7" i="65"/>
  <c r="E6" i="65"/>
  <c r="F6" i="65"/>
  <c r="G6" i="65"/>
  <c r="H6" i="65"/>
  <c r="I6" i="65"/>
  <c r="J6" i="65"/>
  <c r="K6" i="65"/>
  <c r="L6" i="65"/>
  <c r="M6" i="65"/>
  <c r="N6" i="65"/>
  <c r="O6" i="65"/>
  <c r="P6" i="65"/>
  <c r="Q6" i="65"/>
  <c r="R6" i="65"/>
  <c r="S6" i="65"/>
  <c r="T6" i="65"/>
  <c r="U6" i="65"/>
  <c r="V6" i="65"/>
  <c r="W6" i="65"/>
  <c r="X6" i="65"/>
  <c r="Y6" i="65"/>
  <c r="Z6" i="65"/>
  <c r="AA6" i="65"/>
  <c r="AB6" i="65"/>
  <c r="AC6" i="65"/>
  <c r="AD6" i="65"/>
  <c r="AE6" i="65"/>
  <c r="AF6" i="65"/>
  <c r="AG6" i="65"/>
  <c r="AH6" i="65"/>
  <c r="AI6" i="65"/>
  <c r="AJ6" i="65"/>
  <c r="AK6" i="65"/>
  <c r="AL6" i="65"/>
  <c r="AM6" i="65"/>
  <c r="AN6" i="65"/>
  <c r="AO6" i="65"/>
  <c r="AP6" i="65"/>
  <c r="AQ6" i="65"/>
  <c r="D6" i="65"/>
  <c r="E5" i="65"/>
  <c r="F5" i="65"/>
  <c r="G5" i="65"/>
  <c r="H5" i="65"/>
  <c r="I5" i="65"/>
  <c r="J5" i="65"/>
  <c r="K5" i="65"/>
  <c r="L5" i="65"/>
  <c r="M5" i="65"/>
  <c r="N5" i="65"/>
  <c r="O5" i="65"/>
  <c r="P5" i="65"/>
  <c r="Q5" i="65"/>
  <c r="R5" i="65"/>
  <c r="S5" i="65"/>
  <c r="T5" i="65"/>
  <c r="U5" i="65"/>
  <c r="V5" i="65"/>
  <c r="W5" i="65"/>
  <c r="X5" i="65"/>
  <c r="Y5" i="65"/>
  <c r="Z5" i="65"/>
  <c r="AA5" i="65"/>
  <c r="AB5" i="65"/>
  <c r="AC5" i="65"/>
  <c r="AD5" i="65"/>
  <c r="AE5" i="65"/>
  <c r="AF5" i="65"/>
  <c r="AG5" i="65"/>
  <c r="AH5" i="65"/>
  <c r="AI5" i="65"/>
  <c r="AJ5" i="65"/>
  <c r="AK5" i="65"/>
  <c r="AL5" i="65"/>
  <c r="AM5" i="65"/>
  <c r="AN5" i="65"/>
  <c r="AO5" i="65"/>
  <c r="AP5" i="65"/>
  <c r="AQ5" i="65"/>
  <c r="D5" i="65"/>
  <c r="E4" i="65"/>
  <c r="F4" i="65"/>
  <c r="G4" i="65"/>
  <c r="H4" i="65"/>
  <c r="I4" i="65"/>
  <c r="J4" i="65"/>
  <c r="K4" i="65"/>
  <c r="L4" i="65"/>
  <c r="M4" i="65"/>
  <c r="N4" i="65"/>
  <c r="O4" i="65"/>
  <c r="P4" i="65"/>
  <c r="Q4" i="65"/>
  <c r="R4" i="65"/>
  <c r="S4" i="65"/>
  <c r="T4" i="65"/>
  <c r="U4" i="65"/>
  <c r="V4" i="65"/>
  <c r="W4" i="65"/>
  <c r="X4" i="65"/>
  <c r="Y4" i="65"/>
  <c r="Z4" i="65"/>
  <c r="AA4" i="65"/>
  <c r="AB4" i="65"/>
  <c r="AC4" i="65"/>
  <c r="AD4" i="65"/>
  <c r="AE4" i="65"/>
  <c r="AF4" i="65"/>
  <c r="AG4" i="65"/>
  <c r="AH4" i="65"/>
  <c r="AI4" i="65"/>
  <c r="AJ4" i="65"/>
  <c r="AK4" i="65"/>
  <c r="AL4" i="65"/>
  <c r="AM4" i="65"/>
  <c r="AN4" i="65"/>
  <c r="AO4" i="65"/>
  <c r="AP4" i="65"/>
  <c r="AQ4" i="65"/>
  <c r="D4" i="65"/>
  <c r="E3" i="65"/>
  <c r="F3" i="65"/>
  <c r="G3" i="65"/>
  <c r="H3" i="65"/>
  <c r="I3" i="65"/>
  <c r="J3" i="65"/>
  <c r="K3" i="65"/>
  <c r="L3" i="65"/>
  <c r="M3" i="65"/>
  <c r="N3" i="65"/>
  <c r="O3" i="65"/>
  <c r="P3" i="65"/>
  <c r="Q3" i="65"/>
  <c r="R3" i="65"/>
  <c r="S3" i="65"/>
  <c r="T3" i="65"/>
  <c r="U3" i="65"/>
  <c r="V3" i="65"/>
  <c r="W3" i="65"/>
  <c r="X3" i="65"/>
  <c r="Y3" i="65"/>
  <c r="Z3" i="65"/>
  <c r="AA3" i="65"/>
  <c r="AB3" i="65"/>
  <c r="AC3" i="65"/>
  <c r="AD3" i="65"/>
  <c r="AE3" i="65"/>
  <c r="AF3" i="65"/>
  <c r="AG3" i="65"/>
  <c r="AH3" i="65"/>
  <c r="AI3" i="65"/>
  <c r="AJ3" i="65"/>
  <c r="AK3" i="65"/>
  <c r="AL3" i="65"/>
  <c r="AM3" i="65"/>
  <c r="AN3" i="65"/>
  <c r="AO3" i="65"/>
  <c r="AP3" i="65"/>
  <c r="AQ3" i="65"/>
  <c r="D3" i="65"/>
  <c r="E2" i="65"/>
  <c r="F2" i="65"/>
  <c r="G2" i="65"/>
  <c r="H2" i="65"/>
  <c r="I2" i="65"/>
  <c r="J2" i="65"/>
  <c r="K2" i="65"/>
  <c r="L2" i="65"/>
  <c r="M2" i="65"/>
  <c r="N2" i="65"/>
  <c r="O2" i="65"/>
  <c r="P2" i="65"/>
  <c r="Q2" i="65"/>
  <c r="R2" i="65"/>
  <c r="S2" i="65"/>
  <c r="T2" i="65"/>
  <c r="U2" i="65"/>
  <c r="V2" i="65"/>
  <c r="W2" i="65"/>
  <c r="X2" i="65"/>
  <c r="Y2" i="65"/>
  <c r="Z2" i="65"/>
  <c r="AA2" i="65"/>
  <c r="AB2" i="65"/>
  <c r="AC2" i="65"/>
  <c r="AD2" i="65"/>
  <c r="AE2" i="65"/>
  <c r="AF2" i="65"/>
  <c r="AG2" i="65"/>
  <c r="AH2" i="65"/>
  <c r="AI2" i="65"/>
  <c r="AJ2" i="65"/>
  <c r="AK2" i="65"/>
  <c r="AL2" i="65"/>
  <c r="AM2" i="65"/>
  <c r="AN2" i="65"/>
  <c r="AO2" i="65"/>
  <c r="AP2" i="65"/>
  <c r="AQ2" i="65"/>
  <c r="D2" i="65"/>
  <c r="A106" i="100"/>
  <c r="A105" i="100"/>
  <c r="A104" i="100"/>
  <c r="A103" i="100"/>
  <c r="A102" i="100"/>
  <c r="A101" i="100"/>
  <c r="A100" i="100"/>
  <c r="A99" i="100"/>
  <c r="A98" i="100"/>
  <c r="A97" i="100"/>
  <c r="A96" i="100"/>
  <c r="A95" i="100"/>
  <c r="A94" i="100"/>
  <c r="A93" i="100"/>
  <c r="A92" i="100"/>
  <c r="A91" i="100"/>
  <c r="A90" i="100"/>
  <c r="A89" i="100"/>
  <c r="A88" i="100"/>
  <c r="A87" i="100"/>
  <c r="A86" i="100"/>
  <c r="A85" i="100"/>
  <c r="A84" i="100"/>
  <c r="A83" i="100"/>
  <c r="A82" i="100"/>
  <c r="A81" i="100"/>
  <c r="A80" i="100"/>
  <c r="A79" i="100"/>
  <c r="A78" i="100"/>
  <c r="A77" i="100"/>
  <c r="A76" i="100"/>
  <c r="A75" i="100"/>
  <c r="A74" i="100"/>
  <c r="A73" i="100"/>
  <c r="A72" i="100"/>
  <c r="A71" i="100"/>
  <c r="A70" i="100"/>
  <c r="A69" i="100"/>
  <c r="A68" i="100"/>
  <c r="A67" i="100"/>
  <c r="A66" i="100"/>
  <c r="A65" i="100"/>
  <c r="A64" i="100"/>
  <c r="AE52" i="100"/>
  <c r="AD52" i="100"/>
  <c r="AC52" i="100"/>
  <c r="AB52" i="100"/>
  <c r="AA52" i="100"/>
  <c r="Z52" i="100"/>
  <c r="Y52" i="100"/>
  <c r="X52" i="100"/>
  <c r="W52" i="100"/>
  <c r="V52" i="100"/>
  <c r="U52" i="100"/>
  <c r="T52" i="100"/>
  <c r="S52" i="100"/>
  <c r="R52" i="100"/>
  <c r="Q52" i="100"/>
  <c r="P52" i="100"/>
  <c r="O52" i="100"/>
  <c r="N52" i="100"/>
  <c r="M52" i="100"/>
  <c r="L52" i="100"/>
  <c r="K52" i="100"/>
  <c r="J52" i="100"/>
  <c r="I52" i="100"/>
  <c r="H52" i="100"/>
  <c r="G52" i="100"/>
  <c r="F52" i="100"/>
  <c r="E52" i="100"/>
  <c r="D52" i="100"/>
  <c r="C52" i="100"/>
  <c r="B52" i="100"/>
  <c r="AD4" i="100"/>
  <c r="AC4" i="100"/>
  <c r="AB4" i="100"/>
  <c r="AA4" i="100"/>
  <c r="Z4" i="100"/>
  <c r="Y4" i="100"/>
  <c r="X4" i="100"/>
  <c r="W4" i="100"/>
  <c r="V4" i="100"/>
  <c r="U4" i="100"/>
  <c r="T4" i="100"/>
  <c r="S4" i="100"/>
  <c r="R4" i="100"/>
  <c r="Q4" i="100"/>
  <c r="P4" i="100"/>
  <c r="O4" i="100"/>
  <c r="N4" i="100"/>
  <c r="M4" i="100"/>
  <c r="L4" i="100"/>
  <c r="K4" i="100"/>
  <c r="J4" i="100"/>
  <c r="I4" i="100"/>
  <c r="H4" i="100"/>
  <c r="G4" i="100"/>
  <c r="F4" i="100"/>
  <c r="D4" i="100"/>
  <c r="C4" i="100"/>
  <c r="B4" i="100"/>
  <c r="A156" i="99"/>
  <c r="A155" i="99"/>
  <c r="A154" i="99"/>
  <c r="A153" i="99"/>
  <c r="A152" i="99"/>
  <c r="A151" i="99"/>
  <c r="A150" i="99"/>
  <c r="A149" i="99"/>
  <c r="A148" i="99"/>
  <c r="A147" i="99"/>
  <c r="A146" i="99"/>
  <c r="A145" i="99"/>
  <c r="A144" i="99"/>
  <c r="A143" i="99"/>
  <c r="A142" i="99"/>
  <c r="A141" i="99"/>
  <c r="A140" i="99"/>
  <c r="A139" i="99"/>
  <c r="A138" i="99"/>
  <c r="A137" i="99"/>
  <c r="A136" i="99"/>
  <c r="A135" i="99"/>
  <c r="A134" i="99"/>
  <c r="A133" i="99"/>
  <c r="A132" i="99"/>
  <c r="A131" i="99"/>
  <c r="A130" i="99"/>
  <c r="A129" i="99"/>
  <c r="A128" i="99"/>
  <c r="A127" i="99"/>
  <c r="A126" i="99"/>
  <c r="A125" i="99"/>
  <c r="A124" i="99"/>
  <c r="A123" i="99"/>
  <c r="A122" i="99"/>
  <c r="A121" i="99"/>
  <c r="A120" i="99"/>
  <c r="A119" i="99"/>
  <c r="A118" i="99"/>
  <c r="A117" i="99"/>
  <c r="A116" i="99"/>
  <c r="A115" i="99"/>
  <c r="AE66" i="99"/>
  <c r="AD66" i="99"/>
  <c r="AC66" i="99"/>
  <c r="AB66" i="99"/>
  <c r="AA66" i="99"/>
  <c r="Z66" i="99"/>
  <c r="Y66" i="99"/>
  <c r="X66" i="99"/>
  <c r="W66" i="99"/>
  <c r="V66" i="99"/>
  <c r="U66" i="99"/>
  <c r="T66" i="99"/>
  <c r="S66" i="99"/>
  <c r="R66" i="99"/>
  <c r="Q66" i="99"/>
  <c r="P66" i="99"/>
  <c r="O66" i="99"/>
  <c r="N66" i="99"/>
  <c r="M66" i="99"/>
  <c r="L66" i="99"/>
  <c r="K66" i="99"/>
  <c r="J66" i="99"/>
  <c r="I66" i="99"/>
  <c r="H66" i="99"/>
  <c r="G66" i="99"/>
  <c r="F66" i="99"/>
  <c r="E66" i="99"/>
  <c r="D66" i="99"/>
  <c r="C66" i="99"/>
  <c r="B66" i="99"/>
  <c r="A60" i="99"/>
  <c r="A59" i="99"/>
  <c r="A58" i="99"/>
  <c r="A57" i="99"/>
  <c r="A56" i="99"/>
  <c r="A55" i="99"/>
  <c r="A54" i="99"/>
  <c r="A53" i="99"/>
  <c r="AF1" i="99"/>
  <c r="AE1" i="99"/>
  <c r="AD1" i="99"/>
  <c r="AC1" i="99"/>
  <c r="AB1" i="99"/>
  <c r="AA1" i="99"/>
  <c r="Z1" i="99"/>
  <c r="Y1" i="99"/>
  <c r="X1" i="99"/>
  <c r="W1" i="99"/>
  <c r="V1" i="99"/>
  <c r="U1" i="99"/>
  <c r="T1" i="99"/>
  <c r="S1" i="99"/>
  <c r="R1" i="99"/>
  <c r="Q1" i="99"/>
  <c r="P1" i="99"/>
  <c r="O1" i="99"/>
  <c r="N1" i="99"/>
  <c r="M1" i="99"/>
  <c r="L1" i="99"/>
  <c r="K1" i="99"/>
  <c r="J1" i="99"/>
  <c r="I1" i="99"/>
  <c r="H1" i="99"/>
  <c r="G1" i="99"/>
  <c r="F1" i="99"/>
  <c r="E1" i="99"/>
  <c r="D1" i="99"/>
  <c r="C1" i="99"/>
  <c r="B91" i="97"/>
  <c r="B90" i="97"/>
  <c r="U89" i="97"/>
  <c r="B89" i="97"/>
  <c r="U88" i="97"/>
  <c r="B88" i="97"/>
  <c r="K87" i="97"/>
  <c r="K86" i="97"/>
  <c r="K85" i="97"/>
  <c r="K84" i="97"/>
  <c r="K83" i="97"/>
  <c r="U80" i="97"/>
  <c r="U79" i="97"/>
  <c r="K79" i="97"/>
  <c r="K78" i="97"/>
  <c r="B78" i="97"/>
  <c r="B77" i="97"/>
  <c r="K75" i="97"/>
  <c r="U74" i="97"/>
  <c r="K74" i="97"/>
  <c r="U73" i="97"/>
  <c r="B71" i="97"/>
  <c r="U70" i="97"/>
  <c r="B70" i="97"/>
  <c r="U69" i="97"/>
  <c r="B69" i="97"/>
  <c r="U68" i="97"/>
  <c r="K66" i="97"/>
  <c r="AD65" i="97"/>
  <c r="U65" i="97"/>
  <c r="K65" i="97"/>
  <c r="AD64" i="97"/>
  <c r="U64" i="97"/>
  <c r="K64" i="97"/>
  <c r="AD63" i="97"/>
  <c r="U63" i="97"/>
  <c r="K63" i="97"/>
  <c r="AD62" i="97"/>
  <c r="B61" i="97"/>
  <c r="K60" i="97"/>
  <c r="B60" i="97"/>
  <c r="U59" i="97"/>
  <c r="K59" i="97"/>
  <c r="B59" i="97"/>
  <c r="U58" i="97"/>
  <c r="K58" i="97"/>
  <c r="U57" i="97"/>
  <c r="U56" i="97"/>
  <c r="U55" i="97"/>
  <c r="W24" i="97"/>
  <c r="AD23" i="97"/>
  <c r="AC23" i="97"/>
  <c r="Y23" i="97"/>
  <c r="R23" i="97"/>
  <c r="O23" i="97"/>
  <c r="L23" i="97"/>
  <c r="K23" i="97"/>
  <c r="J23" i="97"/>
  <c r="I23" i="97"/>
  <c r="AA22" i="97"/>
  <c r="R22" i="97"/>
  <c r="R2" i="97" s="1"/>
  <c r="D22" i="97"/>
  <c r="D2" i="97" s="1"/>
  <c r="AF2" i="97"/>
  <c r="AE2" i="97"/>
  <c r="AD2" i="97"/>
  <c r="AC2" i="97"/>
  <c r="AA2" i="97"/>
  <c r="O2" i="97"/>
  <c r="N2" i="97"/>
  <c r="L2" i="97"/>
  <c r="K2" i="97"/>
  <c r="J2" i="97"/>
  <c r="I2" i="97"/>
  <c r="B2" i="97"/>
  <c r="AD65" i="50"/>
  <c r="AD64" i="50"/>
  <c r="AD63" i="50"/>
  <c r="AD62" i="50"/>
  <c r="AA22" i="50"/>
  <c r="U70" i="50"/>
  <c r="U65" i="50"/>
  <c r="R23" i="50"/>
  <c r="K75" i="50"/>
  <c r="K74" i="50"/>
  <c r="R22" i="50"/>
  <c r="B91" i="50"/>
  <c r="B90" i="50"/>
  <c r="B89" i="50"/>
  <c r="B88" i="50"/>
  <c r="K60" i="50"/>
  <c r="K59" i="50"/>
  <c r="K58" i="50"/>
  <c r="B71" i="50"/>
  <c r="B61" i="50"/>
  <c r="U89" i="50"/>
  <c r="U88" i="50"/>
  <c r="U80" i="50"/>
  <c r="U79" i="50"/>
  <c r="U74" i="50"/>
  <c r="U73" i="50"/>
  <c r="U69" i="50"/>
  <c r="U68" i="50"/>
  <c r="U64" i="50"/>
  <c r="U63" i="50"/>
  <c r="U59" i="50"/>
  <c r="U58" i="50"/>
  <c r="U57" i="50"/>
  <c r="U56" i="50"/>
  <c r="U55" i="50"/>
  <c r="K87" i="50"/>
  <c r="K86" i="50"/>
  <c r="K85" i="50"/>
  <c r="K84" i="50"/>
  <c r="K83" i="50"/>
  <c r="K79" i="50"/>
  <c r="K78" i="50"/>
  <c r="K66" i="50"/>
  <c r="K65" i="50"/>
  <c r="K64" i="50"/>
  <c r="K63" i="50"/>
  <c r="B78" i="50"/>
  <c r="B77" i="50"/>
  <c r="B70" i="50"/>
  <c r="B69" i="50"/>
  <c r="B60" i="50"/>
  <c r="B59" i="50"/>
  <c r="G106" i="100" l="1"/>
  <c r="F136" i="100" s="1"/>
  <c r="I64" i="100"/>
  <c r="L74" i="50"/>
  <c r="S23" i="50" s="1"/>
  <c r="L75" i="97"/>
  <c r="S22" i="97" s="1"/>
  <c r="C78" i="97"/>
  <c r="H28" i="97" s="1"/>
  <c r="L58" i="97"/>
  <c r="P26" i="97" s="1"/>
  <c r="V70" i="97"/>
  <c r="X22" i="97" s="1"/>
  <c r="L79" i="97"/>
  <c r="T23" i="97" s="1"/>
  <c r="V74" i="97"/>
  <c r="Y27" i="97" s="1"/>
  <c r="V64" i="97"/>
  <c r="W23" i="97" s="1"/>
  <c r="L86" i="97"/>
  <c r="U33" i="97" s="1"/>
  <c r="L63" i="97"/>
  <c r="Q26" i="97" s="1"/>
  <c r="AE65" i="97"/>
  <c r="AG10" i="97" s="1"/>
  <c r="V80" i="97"/>
  <c r="Z23" i="97" s="1"/>
  <c r="C90" i="97"/>
  <c r="M27" i="97" s="1"/>
  <c r="C77" i="97"/>
  <c r="H23" i="97" s="1"/>
  <c r="L64" i="97"/>
  <c r="Q23" i="97" s="1"/>
  <c r="AE62" i="97"/>
  <c r="AG22" i="97" s="1"/>
  <c r="V65" i="97"/>
  <c r="W27" i="97" s="1"/>
  <c r="V57" i="97"/>
  <c r="V21" i="97" s="1"/>
  <c r="C60" i="97"/>
  <c r="C23" i="97" s="1"/>
  <c r="V55" i="97"/>
  <c r="V11" i="97" s="1"/>
  <c r="C71" i="97"/>
  <c r="G28" i="97" s="1"/>
  <c r="L84" i="97"/>
  <c r="U31" i="97" s="1"/>
  <c r="L65" i="97"/>
  <c r="Q31" i="97" s="1"/>
  <c r="L87" i="97"/>
  <c r="U34" i="97" s="1"/>
  <c r="C91" i="97"/>
  <c r="M28" i="97" s="1"/>
  <c r="V58" i="97"/>
  <c r="V23" i="97" s="1"/>
  <c r="V89" i="97"/>
  <c r="AB23" i="97" s="1"/>
  <c r="C61" i="97"/>
  <c r="C28" i="97" s="1"/>
  <c r="V59" i="97"/>
  <c r="V24" i="97" s="1"/>
  <c r="L85" i="97"/>
  <c r="U32" i="97" s="1"/>
  <c r="AA109" i="99"/>
  <c r="S109" i="99"/>
  <c r="K109" i="99"/>
  <c r="C109" i="99"/>
  <c r="AE109" i="99"/>
  <c r="K156" i="99" s="1"/>
  <c r="W109" i="99"/>
  <c r="O109" i="99"/>
  <c r="Y109" i="99"/>
  <c r="N109" i="99"/>
  <c r="E109" i="99"/>
  <c r="X109" i="99"/>
  <c r="M109" i="99"/>
  <c r="F156" i="99" s="1"/>
  <c r="D109" i="99"/>
  <c r="L109" i="99"/>
  <c r="B109" i="99"/>
  <c r="U109" i="99"/>
  <c r="J109" i="99"/>
  <c r="AD109" i="99"/>
  <c r="I156" i="99" s="1"/>
  <c r="H187" i="99" s="1"/>
  <c r="T109" i="99"/>
  <c r="I109" i="99"/>
  <c r="AC109" i="99"/>
  <c r="J156" i="99" s="1"/>
  <c r="I187" i="99" s="1"/>
  <c r="R109" i="99"/>
  <c r="H109" i="99"/>
  <c r="Z109" i="99"/>
  <c r="P109" i="99"/>
  <c r="F109" i="99"/>
  <c r="AB109" i="99"/>
  <c r="Q109" i="99"/>
  <c r="G109" i="99"/>
  <c r="D163" i="99"/>
  <c r="C163" i="99"/>
  <c r="J163" i="99"/>
  <c r="B163" i="99"/>
  <c r="I163" i="99"/>
  <c r="H163" i="99"/>
  <c r="G163" i="99"/>
  <c r="F163" i="99"/>
  <c r="E163" i="99"/>
  <c r="V69" i="97"/>
  <c r="X27" i="97" s="1"/>
  <c r="L78" i="97"/>
  <c r="T22" i="97" s="1"/>
  <c r="T2" i="97" s="1"/>
  <c r="V88" i="97"/>
  <c r="AB22" i="97" s="1"/>
  <c r="AB2" i="97" s="1"/>
  <c r="V68" i="97"/>
  <c r="X23" i="97" s="1"/>
  <c r="AE63" i="97"/>
  <c r="AG23" i="97" s="1"/>
  <c r="V79" i="97"/>
  <c r="Z22" i="97" s="1"/>
  <c r="Z2" i="97" s="1"/>
  <c r="C59" i="97"/>
  <c r="C22" i="97" s="1"/>
  <c r="C2" i="97" s="1"/>
  <c r="V73" i="97"/>
  <c r="Y29" i="97" s="1"/>
  <c r="H2" i="97"/>
  <c r="L59" i="97"/>
  <c r="P23" i="97" s="1"/>
  <c r="V56" i="97"/>
  <c r="V17" i="97" s="1"/>
  <c r="L60" i="97"/>
  <c r="P22" i="97" s="1"/>
  <c r="V63" i="97"/>
  <c r="W22" i="97" s="1"/>
  <c r="W2" i="97" s="1"/>
  <c r="AE64" i="97"/>
  <c r="AG27" i="97" s="1"/>
  <c r="L66" i="97"/>
  <c r="Q32" i="97" s="1"/>
  <c r="C70" i="97"/>
  <c r="L74" i="97"/>
  <c r="S23" i="97" s="1"/>
  <c r="S2" i="97" s="1"/>
  <c r="C89" i="97"/>
  <c r="M23" i="97" s="1"/>
  <c r="L83" i="97"/>
  <c r="U22" i="97" s="1"/>
  <c r="C69" i="97"/>
  <c r="C88" i="97"/>
  <c r="M22" i="97" s="1"/>
  <c r="V70" i="50"/>
  <c r="X22" i="50" s="1"/>
  <c r="AE64" i="50"/>
  <c r="V64" i="50"/>
  <c r="V65" i="50"/>
  <c r="W27" i="50" s="1"/>
  <c r="AE65" i="50"/>
  <c r="AG10" i="50" s="1"/>
  <c r="L60" i="50"/>
  <c r="P22" i="50" s="1"/>
  <c r="L75" i="50"/>
  <c r="S22" i="50" s="1"/>
  <c r="C70" i="50"/>
  <c r="L59" i="50"/>
  <c r="V63" i="50"/>
  <c r="V68" i="50"/>
  <c r="C61" i="50"/>
  <c r="C28" i="50" s="1"/>
  <c r="C88" i="50"/>
  <c r="M22" i="50" s="1"/>
  <c r="C71" i="50"/>
  <c r="G28" i="50" s="1"/>
  <c r="L58" i="50"/>
  <c r="C69" i="50"/>
  <c r="C60" i="50"/>
  <c r="C23" i="50" s="1"/>
  <c r="V69" i="50"/>
  <c r="C91" i="50"/>
  <c r="M28" i="50" s="1"/>
  <c r="AE62" i="50"/>
  <c r="C90" i="50"/>
  <c r="M27" i="50" s="1"/>
  <c r="AE63" i="50"/>
  <c r="C59" i="50"/>
  <c r="C89" i="50"/>
  <c r="M23" i="50" s="1"/>
  <c r="P2" i="97" l="1"/>
  <c r="U2" i="97"/>
  <c r="Y2" i="97"/>
  <c r="Q2" i="97"/>
  <c r="V2" i="97"/>
  <c r="E28" i="97"/>
  <c r="F28" i="97"/>
  <c r="X2" i="97"/>
  <c r="AG2" i="97"/>
  <c r="E156" i="99"/>
  <c r="D187" i="99" s="1"/>
  <c r="E187" i="99"/>
  <c r="C44" i="68"/>
  <c r="J187" i="99"/>
  <c r="C44" i="71"/>
  <c r="H156" i="99"/>
  <c r="C156" i="99"/>
  <c r="D156" i="99"/>
  <c r="G27" i="97"/>
  <c r="F27" i="97"/>
  <c r="E27" i="97"/>
  <c r="M2" i="97"/>
  <c r="E22" i="97"/>
  <c r="G22" i="97"/>
  <c r="F22" i="97"/>
  <c r="E28" i="50"/>
  <c r="F28" i="50"/>
  <c r="AR44" i="81"/>
  <c r="AR43" i="81"/>
  <c r="AR42" i="81"/>
  <c r="AR41" i="81"/>
  <c r="AR40" i="81"/>
  <c r="AR39" i="81"/>
  <c r="AR38" i="81"/>
  <c r="AR37" i="81"/>
  <c r="AR36" i="81"/>
  <c r="AR35" i="81"/>
  <c r="AR34" i="81"/>
  <c r="AR33" i="81"/>
  <c r="AR32" i="81"/>
  <c r="AR31" i="81"/>
  <c r="AR30" i="81"/>
  <c r="AR29" i="81"/>
  <c r="AR28" i="81"/>
  <c r="AR27" i="81"/>
  <c r="AR26" i="81"/>
  <c r="AR25" i="81"/>
  <c r="AR24" i="81"/>
  <c r="AR23" i="81"/>
  <c r="AR22" i="81"/>
  <c r="AR21" i="81"/>
  <c r="AR20" i="81"/>
  <c r="AR19" i="81"/>
  <c r="AR18" i="81"/>
  <c r="AR17" i="81"/>
  <c r="AR16" i="81"/>
  <c r="AR15" i="81"/>
  <c r="AR14" i="81"/>
  <c r="AR13" i="81"/>
  <c r="AR12" i="81"/>
  <c r="AR11" i="81"/>
  <c r="AR10" i="81"/>
  <c r="AR9" i="81"/>
  <c r="AR8" i="81"/>
  <c r="AR7" i="81"/>
  <c r="AR6" i="81"/>
  <c r="AR5" i="81"/>
  <c r="AR4" i="81"/>
  <c r="AR3" i="81"/>
  <c r="AR2" i="81"/>
  <c r="AR44" i="80"/>
  <c r="AR43" i="80"/>
  <c r="AR42" i="80"/>
  <c r="AR41" i="80"/>
  <c r="AR40" i="80"/>
  <c r="AR39" i="80"/>
  <c r="AR38" i="80"/>
  <c r="AR37" i="80"/>
  <c r="AR36" i="80"/>
  <c r="AR35" i="80"/>
  <c r="AR34" i="80"/>
  <c r="AR33" i="80"/>
  <c r="AR32" i="80"/>
  <c r="AR31" i="80"/>
  <c r="AR30" i="80"/>
  <c r="AR29" i="80"/>
  <c r="AR28" i="80"/>
  <c r="AR27" i="80"/>
  <c r="AR26" i="80"/>
  <c r="AR25" i="80"/>
  <c r="AR24" i="80"/>
  <c r="AR23" i="80"/>
  <c r="AR22" i="80"/>
  <c r="AR21" i="80"/>
  <c r="AR20" i="80"/>
  <c r="AR19" i="80"/>
  <c r="AR18" i="80"/>
  <c r="AR17" i="80"/>
  <c r="AR16" i="80"/>
  <c r="AR15" i="80"/>
  <c r="AR14" i="80"/>
  <c r="AR13" i="80"/>
  <c r="AR12" i="80"/>
  <c r="AR11" i="80"/>
  <c r="AR10" i="80"/>
  <c r="AR9" i="80"/>
  <c r="AR8" i="80"/>
  <c r="AR7" i="80"/>
  <c r="AR6" i="80"/>
  <c r="AR5" i="80"/>
  <c r="AR4" i="80"/>
  <c r="AR3" i="80"/>
  <c r="AR2" i="80"/>
  <c r="AR44" i="79"/>
  <c r="AR43" i="79"/>
  <c r="AR42" i="79"/>
  <c r="AR41" i="79"/>
  <c r="AR40" i="79"/>
  <c r="AR39" i="79"/>
  <c r="AR38" i="79"/>
  <c r="AR37" i="79"/>
  <c r="AR36" i="79"/>
  <c r="AR35" i="79"/>
  <c r="AR34" i="79"/>
  <c r="AR33" i="79"/>
  <c r="AR32" i="79"/>
  <c r="AR31" i="79"/>
  <c r="AR30" i="79"/>
  <c r="AR29" i="79"/>
  <c r="AR28" i="79"/>
  <c r="AR27" i="79"/>
  <c r="AR26" i="79"/>
  <c r="AR25" i="79"/>
  <c r="AR24" i="79"/>
  <c r="AR23" i="79"/>
  <c r="AR22" i="79"/>
  <c r="AR21" i="79"/>
  <c r="AR20" i="79"/>
  <c r="AR19" i="79"/>
  <c r="AR18" i="79"/>
  <c r="AR17" i="79"/>
  <c r="AR16" i="79"/>
  <c r="AR15" i="79"/>
  <c r="AR14" i="79"/>
  <c r="AR13" i="79"/>
  <c r="AR12" i="79"/>
  <c r="AR11" i="79"/>
  <c r="AR10" i="79"/>
  <c r="AR9" i="79"/>
  <c r="AR8" i="79"/>
  <c r="AR7" i="79"/>
  <c r="AR6" i="79"/>
  <c r="AR5" i="79"/>
  <c r="AR4" i="79"/>
  <c r="AR3" i="79"/>
  <c r="AR2" i="79"/>
  <c r="AR44" i="78"/>
  <c r="AR43" i="78"/>
  <c r="AR42" i="78"/>
  <c r="AR41" i="78"/>
  <c r="AR40" i="78"/>
  <c r="AR39" i="78"/>
  <c r="AR38" i="78"/>
  <c r="AR37" i="78"/>
  <c r="AR36" i="78"/>
  <c r="AR35" i="78"/>
  <c r="AR34" i="78"/>
  <c r="AR33" i="78"/>
  <c r="AR32" i="78"/>
  <c r="AR31" i="78"/>
  <c r="AR30" i="78"/>
  <c r="AR29" i="78"/>
  <c r="AR28" i="78"/>
  <c r="AR27" i="78"/>
  <c r="AR26" i="78"/>
  <c r="AR25" i="78"/>
  <c r="AR24" i="78"/>
  <c r="AR23" i="78"/>
  <c r="AR22" i="78"/>
  <c r="AR21" i="78"/>
  <c r="AR20" i="78"/>
  <c r="AR19" i="78"/>
  <c r="AR18" i="78"/>
  <c r="AR17" i="78"/>
  <c r="AR16" i="78"/>
  <c r="AR15" i="78"/>
  <c r="AR14" i="78"/>
  <c r="AR13" i="78"/>
  <c r="AR12" i="78"/>
  <c r="AR11" i="78"/>
  <c r="AR10" i="78"/>
  <c r="AR9" i="78"/>
  <c r="AR8" i="78"/>
  <c r="AR7" i="78"/>
  <c r="AR6" i="78"/>
  <c r="AR5" i="78"/>
  <c r="AR4" i="78"/>
  <c r="AR3" i="78"/>
  <c r="AR2" i="78"/>
  <c r="AR44" i="77"/>
  <c r="AR43" i="77"/>
  <c r="AR42" i="77"/>
  <c r="AR41" i="77"/>
  <c r="AR40" i="77"/>
  <c r="AR39" i="77"/>
  <c r="AR38" i="77"/>
  <c r="AR37" i="77"/>
  <c r="AR36" i="77"/>
  <c r="AR35" i="77"/>
  <c r="AR34" i="77"/>
  <c r="AR33" i="77"/>
  <c r="AR32" i="77"/>
  <c r="AR31" i="77"/>
  <c r="AR30" i="77"/>
  <c r="AR29" i="77"/>
  <c r="AR28" i="77"/>
  <c r="AR27" i="77"/>
  <c r="AR26" i="77"/>
  <c r="AR25" i="77"/>
  <c r="AR24" i="77"/>
  <c r="AR23" i="77"/>
  <c r="AR22" i="77"/>
  <c r="AR21" i="77"/>
  <c r="AR20" i="77"/>
  <c r="AR19" i="77"/>
  <c r="AR18" i="77"/>
  <c r="AR17" i="77"/>
  <c r="AR16" i="77"/>
  <c r="AR15" i="77"/>
  <c r="AR14" i="77"/>
  <c r="AR13" i="77"/>
  <c r="AR12" i="77"/>
  <c r="AR11" i="77"/>
  <c r="AR10" i="77"/>
  <c r="AR9" i="77"/>
  <c r="AR8" i="77"/>
  <c r="AR7" i="77"/>
  <c r="AR6" i="77"/>
  <c r="AR5" i="77"/>
  <c r="AR4" i="77"/>
  <c r="AR3" i="77"/>
  <c r="AR2" i="77"/>
  <c r="AR44" i="76"/>
  <c r="AR43" i="76"/>
  <c r="AR42" i="76"/>
  <c r="AR41" i="76"/>
  <c r="AR40" i="76"/>
  <c r="AR39" i="76"/>
  <c r="AR38" i="76"/>
  <c r="AR37" i="76"/>
  <c r="AR36" i="76"/>
  <c r="AR35" i="76"/>
  <c r="AR34" i="76"/>
  <c r="AR33" i="76"/>
  <c r="AR32" i="76"/>
  <c r="AR31" i="76"/>
  <c r="AR30" i="76"/>
  <c r="AR29" i="76"/>
  <c r="AR28" i="76"/>
  <c r="AR27" i="76"/>
  <c r="AR26" i="76"/>
  <c r="AR25" i="76"/>
  <c r="AR24" i="76"/>
  <c r="AR23" i="76"/>
  <c r="AR22" i="76"/>
  <c r="AR21" i="76"/>
  <c r="AR20" i="76"/>
  <c r="AR19" i="76"/>
  <c r="AR18" i="76"/>
  <c r="AR17" i="76"/>
  <c r="AR16" i="76"/>
  <c r="AR15" i="76"/>
  <c r="AR14" i="76"/>
  <c r="AR13" i="76"/>
  <c r="AR12" i="76"/>
  <c r="AR11" i="76"/>
  <c r="AR10" i="76"/>
  <c r="AR9" i="76"/>
  <c r="AR8" i="76"/>
  <c r="AR7" i="76"/>
  <c r="AR6" i="76"/>
  <c r="AR5" i="76"/>
  <c r="AR4" i="76"/>
  <c r="AR3" i="76"/>
  <c r="AR2" i="76"/>
  <c r="AR44" i="75"/>
  <c r="AR43" i="75"/>
  <c r="AR42" i="75"/>
  <c r="AR41" i="75"/>
  <c r="AR40" i="75"/>
  <c r="AR39" i="75"/>
  <c r="AR38" i="75"/>
  <c r="AR37" i="75"/>
  <c r="AR36" i="75"/>
  <c r="AR35" i="75"/>
  <c r="AR34" i="75"/>
  <c r="AR33" i="75"/>
  <c r="AR32" i="75"/>
  <c r="AR31" i="75"/>
  <c r="AR30" i="75"/>
  <c r="AR29" i="75"/>
  <c r="AR28" i="75"/>
  <c r="AR27" i="75"/>
  <c r="AR26" i="75"/>
  <c r="AR25" i="75"/>
  <c r="AR24" i="75"/>
  <c r="AR23" i="75"/>
  <c r="AR22" i="75"/>
  <c r="AR21" i="75"/>
  <c r="AR20" i="75"/>
  <c r="AR19" i="75"/>
  <c r="AR18" i="75"/>
  <c r="AR17" i="75"/>
  <c r="AR16" i="75"/>
  <c r="AR15" i="75"/>
  <c r="AR14" i="75"/>
  <c r="AR13" i="75"/>
  <c r="AR12" i="75"/>
  <c r="AR11" i="75"/>
  <c r="AR10" i="75"/>
  <c r="AR9" i="75"/>
  <c r="AR8" i="75"/>
  <c r="AR7" i="75"/>
  <c r="AR6" i="75"/>
  <c r="AR5" i="75"/>
  <c r="AR4" i="75"/>
  <c r="AR3" i="75"/>
  <c r="AR2" i="75"/>
  <c r="AR3" i="59"/>
  <c r="AR4" i="59"/>
  <c r="AR5" i="59"/>
  <c r="AR6" i="59"/>
  <c r="AR7" i="59"/>
  <c r="AR8" i="59"/>
  <c r="AR9" i="59"/>
  <c r="AR10" i="59"/>
  <c r="AR11" i="59"/>
  <c r="AR12" i="59"/>
  <c r="AR13" i="59"/>
  <c r="AR14" i="59"/>
  <c r="AR15" i="59"/>
  <c r="AR16" i="59"/>
  <c r="AR17" i="59"/>
  <c r="AR18" i="59"/>
  <c r="AR19" i="59"/>
  <c r="AR20" i="59"/>
  <c r="AR21" i="59"/>
  <c r="AR22" i="59"/>
  <c r="AR23" i="59"/>
  <c r="AR24" i="59"/>
  <c r="AR25" i="59"/>
  <c r="AR26" i="59"/>
  <c r="AR27" i="59"/>
  <c r="AR28" i="59"/>
  <c r="AR29" i="59"/>
  <c r="AR30" i="59"/>
  <c r="AR31" i="59"/>
  <c r="AR32" i="59"/>
  <c r="AR33" i="59"/>
  <c r="AR34" i="59"/>
  <c r="AR35" i="59"/>
  <c r="AR36" i="59"/>
  <c r="AR37" i="59"/>
  <c r="AR38" i="59"/>
  <c r="AR39" i="59"/>
  <c r="AR40" i="59"/>
  <c r="AR41" i="59"/>
  <c r="AR42" i="59"/>
  <c r="AR43" i="59"/>
  <c r="AR44" i="59"/>
  <c r="AR2" i="59"/>
  <c r="AR3" i="74"/>
  <c r="AR4" i="74"/>
  <c r="AR5" i="74"/>
  <c r="AR6" i="74"/>
  <c r="AR7" i="74"/>
  <c r="AR8" i="74"/>
  <c r="AR9" i="74"/>
  <c r="AR10" i="74"/>
  <c r="AR11" i="74"/>
  <c r="AR12" i="74"/>
  <c r="AR13" i="74"/>
  <c r="AR14" i="74"/>
  <c r="AR15" i="74"/>
  <c r="AR16" i="74"/>
  <c r="AR17" i="74"/>
  <c r="AR18" i="74"/>
  <c r="AR19" i="74"/>
  <c r="AR20" i="74"/>
  <c r="AR21" i="74"/>
  <c r="AR22" i="74"/>
  <c r="AR23" i="74"/>
  <c r="AR24" i="74"/>
  <c r="AR25" i="74"/>
  <c r="AR26" i="74"/>
  <c r="AR27" i="74"/>
  <c r="AR28" i="74"/>
  <c r="AR29" i="74"/>
  <c r="AR30" i="74"/>
  <c r="AR31" i="74"/>
  <c r="AR32" i="74"/>
  <c r="AR33" i="74"/>
  <c r="AR34" i="74"/>
  <c r="AR35" i="74"/>
  <c r="AR36" i="74"/>
  <c r="AR37" i="74"/>
  <c r="AR38" i="74"/>
  <c r="AR39" i="74"/>
  <c r="AR40" i="74"/>
  <c r="AR41" i="74"/>
  <c r="AR42" i="74"/>
  <c r="AR43" i="74"/>
  <c r="AR44" i="74"/>
  <c r="AR2" i="74"/>
  <c r="AR2" i="71"/>
  <c r="AR44" i="71"/>
  <c r="AR43" i="71"/>
  <c r="AR42" i="71"/>
  <c r="AR41" i="71"/>
  <c r="AR40" i="71"/>
  <c r="AR39" i="71"/>
  <c r="AR38" i="71"/>
  <c r="AR37" i="71"/>
  <c r="AR36" i="71"/>
  <c r="AR35" i="71"/>
  <c r="AR34" i="71"/>
  <c r="AR33" i="71"/>
  <c r="AR32" i="71"/>
  <c r="AR31" i="71"/>
  <c r="AR30" i="71"/>
  <c r="AR29" i="71"/>
  <c r="AR28" i="71"/>
  <c r="AR27" i="71"/>
  <c r="AR26" i="71"/>
  <c r="AR25" i="71"/>
  <c r="AR24" i="71"/>
  <c r="AR23" i="71"/>
  <c r="AR22" i="71"/>
  <c r="AR21" i="71"/>
  <c r="AR20" i="71"/>
  <c r="AR19" i="71"/>
  <c r="AR18" i="71"/>
  <c r="AR17" i="71"/>
  <c r="AR16" i="71"/>
  <c r="AR15" i="71"/>
  <c r="AR14" i="71"/>
  <c r="AR13" i="71"/>
  <c r="AR12" i="71"/>
  <c r="AR11" i="71"/>
  <c r="AR10" i="71"/>
  <c r="AR9" i="71"/>
  <c r="AR8" i="71"/>
  <c r="AR7" i="71"/>
  <c r="AR6" i="71"/>
  <c r="AR5" i="71"/>
  <c r="AR4" i="71"/>
  <c r="AR3" i="71"/>
  <c r="AR44" i="70"/>
  <c r="AR43" i="70"/>
  <c r="AR42" i="70"/>
  <c r="AR41" i="70"/>
  <c r="AR40" i="70"/>
  <c r="AR39" i="70"/>
  <c r="AR38" i="70"/>
  <c r="AR37" i="70"/>
  <c r="AR36" i="70"/>
  <c r="AR35" i="70"/>
  <c r="AR34" i="70"/>
  <c r="AR33" i="70"/>
  <c r="AR32" i="70"/>
  <c r="AR31" i="70"/>
  <c r="AR30" i="70"/>
  <c r="AR29" i="70"/>
  <c r="AR28" i="70"/>
  <c r="AR27" i="70"/>
  <c r="AR26" i="70"/>
  <c r="AR25" i="70"/>
  <c r="AR24" i="70"/>
  <c r="AR23" i="70"/>
  <c r="AR22" i="70"/>
  <c r="AR21" i="70"/>
  <c r="AR20" i="70"/>
  <c r="AR19" i="70"/>
  <c r="AR18" i="70"/>
  <c r="AR17" i="70"/>
  <c r="AR16" i="70"/>
  <c r="AR15" i="70"/>
  <c r="AR14" i="70"/>
  <c r="AR13" i="70"/>
  <c r="AR12" i="70"/>
  <c r="AR11" i="70"/>
  <c r="AR10" i="70"/>
  <c r="AR9" i="70"/>
  <c r="AR8" i="70"/>
  <c r="AR7" i="70"/>
  <c r="AR6" i="70"/>
  <c r="AR5" i="70"/>
  <c r="AR4" i="70"/>
  <c r="AR3" i="70"/>
  <c r="AR2" i="70"/>
  <c r="AR44" i="69"/>
  <c r="AR43" i="69"/>
  <c r="AR42" i="69"/>
  <c r="AR41" i="69"/>
  <c r="AR40" i="69"/>
  <c r="AR39" i="69"/>
  <c r="AR38" i="69"/>
  <c r="AR37" i="69"/>
  <c r="AR36" i="69"/>
  <c r="AR35" i="69"/>
  <c r="AR34" i="69"/>
  <c r="AR33" i="69"/>
  <c r="AR32" i="69"/>
  <c r="AR31" i="69"/>
  <c r="AR30" i="69"/>
  <c r="AR29" i="69"/>
  <c r="AR28" i="69"/>
  <c r="AR27" i="69"/>
  <c r="AR26" i="69"/>
  <c r="AR25" i="69"/>
  <c r="AR24" i="69"/>
  <c r="AR23" i="69"/>
  <c r="AR22" i="69"/>
  <c r="AR21" i="69"/>
  <c r="AR20" i="69"/>
  <c r="AR19" i="69"/>
  <c r="AR18" i="69"/>
  <c r="AR17" i="69"/>
  <c r="AR16" i="69"/>
  <c r="AR15" i="69"/>
  <c r="AR14" i="69"/>
  <c r="AR13" i="69"/>
  <c r="AR12" i="69"/>
  <c r="AR11" i="69"/>
  <c r="AR10" i="69"/>
  <c r="AR9" i="69"/>
  <c r="AR8" i="69"/>
  <c r="AR7" i="69"/>
  <c r="AR6" i="69"/>
  <c r="AR5" i="69"/>
  <c r="AR4" i="69"/>
  <c r="AR3" i="69"/>
  <c r="AR2" i="69"/>
  <c r="AR44" i="68"/>
  <c r="AR43" i="68"/>
  <c r="AR42" i="68"/>
  <c r="AR41" i="68"/>
  <c r="AR40" i="68"/>
  <c r="AR39" i="68"/>
  <c r="AR38" i="68"/>
  <c r="AR37" i="68"/>
  <c r="AR36" i="68"/>
  <c r="AR35" i="68"/>
  <c r="AR34" i="68"/>
  <c r="AR33" i="68"/>
  <c r="AR32" i="68"/>
  <c r="AR31" i="68"/>
  <c r="AR30" i="68"/>
  <c r="AR29" i="68"/>
  <c r="AR28" i="68"/>
  <c r="AR27" i="68"/>
  <c r="AR26" i="68"/>
  <c r="AR25" i="68"/>
  <c r="AR24" i="68"/>
  <c r="AR23" i="68"/>
  <c r="AR22" i="68"/>
  <c r="AR21" i="68"/>
  <c r="AR20" i="68"/>
  <c r="AR19" i="68"/>
  <c r="AR18" i="68"/>
  <c r="AR17" i="68"/>
  <c r="AR16" i="68"/>
  <c r="AR15" i="68"/>
  <c r="AR14" i="68"/>
  <c r="AR13" i="68"/>
  <c r="AR12" i="68"/>
  <c r="AR11" i="68"/>
  <c r="AR10" i="68"/>
  <c r="AR9" i="68"/>
  <c r="AR8" i="68"/>
  <c r="AR7" i="68"/>
  <c r="AR6" i="68"/>
  <c r="AR5" i="68"/>
  <c r="AR4" i="68"/>
  <c r="AR3" i="68"/>
  <c r="AR2" i="68"/>
  <c r="AR44" i="67"/>
  <c r="AR43" i="67"/>
  <c r="AR42" i="67"/>
  <c r="AR41" i="67"/>
  <c r="AR40" i="67"/>
  <c r="AR39" i="67"/>
  <c r="AR38" i="67"/>
  <c r="AR37" i="67"/>
  <c r="AR36" i="67"/>
  <c r="AR35" i="67"/>
  <c r="AR34" i="67"/>
  <c r="AR33" i="67"/>
  <c r="AR32" i="67"/>
  <c r="AR31" i="67"/>
  <c r="AR30" i="67"/>
  <c r="AR29" i="67"/>
  <c r="AR28" i="67"/>
  <c r="AR27" i="67"/>
  <c r="AR26" i="67"/>
  <c r="AR25" i="67"/>
  <c r="AR24" i="67"/>
  <c r="AR23" i="67"/>
  <c r="AR22" i="67"/>
  <c r="AR21" i="67"/>
  <c r="AR20" i="67"/>
  <c r="AR19" i="67"/>
  <c r="AR18" i="67"/>
  <c r="AR17" i="67"/>
  <c r="AR16" i="67"/>
  <c r="AR15" i="67"/>
  <c r="AR14" i="67"/>
  <c r="AR13" i="67"/>
  <c r="AR12" i="67"/>
  <c r="AR11" i="67"/>
  <c r="AR10" i="67"/>
  <c r="AR9" i="67"/>
  <c r="AR8" i="67"/>
  <c r="AR7" i="67"/>
  <c r="AR6" i="67"/>
  <c r="AR5" i="67"/>
  <c r="AR4" i="67"/>
  <c r="AR3" i="67"/>
  <c r="AR2" i="67"/>
  <c r="AR44" i="66"/>
  <c r="AR43" i="66"/>
  <c r="AR42" i="66"/>
  <c r="AR41" i="66"/>
  <c r="AR40" i="66"/>
  <c r="AR39" i="66"/>
  <c r="AR38" i="66"/>
  <c r="AR37" i="66"/>
  <c r="AR36" i="66"/>
  <c r="AR35" i="66"/>
  <c r="AR34" i="66"/>
  <c r="AR33" i="66"/>
  <c r="AR32" i="66"/>
  <c r="AR31" i="66"/>
  <c r="AR30" i="66"/>
  <c r="AR29" i="66"/>
  <c r="AR28" i="66"/>
  <c r="AR27" i="66"/>
  <c r="AR26" i="66"/>
  <c r="AR25" i="66"/>
  <c r="AR24" i="66"/>
  <c r="AR23" i="66"/>
  <c r="AR22" i="66"/>
  <c r="AR21" i="66"/>
  <c r="AR20" i="66"/>
  <c r="AR19" i="66"/>
  <c r="AR18" i="66"/>
  <c r="AR17" i="66"/>
  <c r="AR16" i="66"/>
  <c r="AR15" i="66"/>
  <c r="AR14" i="66"/>
  <c r="AR13" i="66"/>
  <c r="AR12" i="66"/>
  <c r="AR11" i="66"/>
  <c r="AR10" i="66"/>
  <c r="AR9" i="66"/>
  <c r="AR8" i="66"/>
  <c r="AR7" i="66"/>
  <c r="AR6" i="66"/>
  <c r="AR5" i="66"/>
  <c r="AR4" i="66"/>
  <c r="AR3" i="66"/>
  <c r="AR2" i="66"/>
  <c r="AR3" i="61"/>
  <c r="AR4" i="61"/>
  <c r="AR5" i="61"/>
  <c r="AR6" i="61"/>
  <c r="AR7" i="61"/>
  <c r="AR8" i="61"/>
  <c r="AR9" i="61"/>
  <c r="AR10" i="61"/>
  <c r="AR11" i="61"/>
  <c r="AR12" i="61"/>
  <c r="AR13" i="61"/>
  <c r="AR14" i="61"/>
  <c r="AR15" i="61"/>
  <c r="AR16" i="61"/>
  <c r="AR17" i="61"/>
  <c r="AR18" i="61"/>
  <c r="AR19" i="61"/>
  <c r="AR20" i="61"/>
  <c r="AR21" i="61"/>
  <c r="AR22" i="61"/>
  <c r="AR23" i="61"/>
  <c r="AR24" i="61"/>
  <c r="AR25" i="61"/>
  <c r="AR26" i="61"/>
  <c r="AR27" i="61"/>
  <c r="AR28" i="61"/>
  <c r="AR29" i="61"/>
  <c r="AR30" i="61"/>
  <c r="AR31" i="61"/>
  <c r="AR32" i="61"/>
  <c r="AR33" i="61"/>
  <c r="AR34" i="61"/>
  <c r="AR35" i="61"/>
  <c r="AR36" i="61"/>
  <c r="AR37" i="61"/>
  <c r="AR38" i="61"/>
  <c r="AR39" i="61"/>
  <c r="AR40" i="61"/>
  <c r="AR41" i="61"/>
  <c r="AR42" i="61"/>
  <c r="AR43" i="61"/>
  <c r="AR44" i="61"/>
  <c r="AR2" i="61"/>
  <c r="G2" i="97" l="1"/>
  <c r="F2" i="97"/>
  <c r="C44" i="67"/>
  <c r="N44" i="67" s="1"/>
  <c r="N74" i="67" s="1"/>
  <c r="G187" i="99"/>
  <c r="C44" i="70"/>
  <c r="C187" i="99"/>
  <c r="C44" i="66"/>
  <c r="B187" i="99"/>
  <c r="C44" i="61"/>
  <c r="C74" i="71"/>
  <c r="F44" i="71"/>
  <c r="F74" i="71" s="1"/>
  <c r="N44" i="71"/>
  <c r="N74" i="71" s="1"/>
  <c r="V44" i="71"/>
  <c r="V74" i="71" s="1"/>
  <c r="AD44" i="71"/>
  <c r="AD74" i="71" s="1"/>
  <c r="AL44" i="71"/>
  <c r="AL74" i="71" s="1"/>
  <c r="G44" i="71"/>
  <c r="G74" i="71" s="1"/>
  <c r="O44" i="71"/>
  <c r="O74" i="71" s="1"/>
  <c r="W44" i="71"/>
  <c r="W74" i="71" s="1"/>
  <c r="AE44" i="71"/>
  <c r="AE74" i="71" s="1"/>
  <c r="AM44" i="71"/>
  <c r="AM74" i="71" s="1"/>
  <c r="H44" i="71"/>
  <c r="H74" i="71" s="1"/>
  <c r="P44" i="71"/>
  <c r="P74" i="71" s="1"/>
  <c r="X44" i="71"/>
  <c r="X74" i="71" s="1"/>
  <c r="AF44" i="71"/>
  <c r="AF74" i="71" s="1"/>
  <c r="AN44" i="71"/>
  <c r="AN74" i="71" s="1"/>
  <c r="I44" i="71"/>
  <c r="I74" i="71" s="1"/>
  <c r="Q44" i="71"/>
  <c r="Q74" i="71" s="1"/>
  <c r="Y44" i="71"/>
  <c r="Y74" i="71" s="1"/>
  <c r="AG44" i="71"/>
  <c r="AG74" i="71" s="1"/>
  <c r="AO44" i="71"/>
  <c r="AO74" i="71" s="1"/>
  <c r="J44" i="71"/>
  <c r="J74" i="71" s="1"/>
  <c r="R44" i="71"/>
  <c r="R74" i="71" s="1"/>
  <c r="Z44" i="71"/>
  <c r="Z74" i="71" s="1"/>
  <c r="AH44" i="71"/>
  <c r="AH74" i="71" s="1"/>
  <c r="AP44" i="71"/>
  <c r="AP74" i="71" s="1"/>
  <c r="K44" i="71"/>
  <c r="K74" i="71" s="1"/>
  <c r="S44" i="71"/>
  <c r="S74" i="71" s="1"/>
  <c r="AA44" i="71"/>
  <c r="AA74" i="71" s="1"/>
  <c r="AI44" i="71"/>
  <c r="AI74" i="71" s="1"/>
  <c r="AQ44" i="71"/>
  <c r="AQ74" i="71" s="1"/>
  <c r="L44" i="71"/>
  <c r="L74" i="71" s="1"/>
  <c r="T44" i="71"/>
  <c r="T74" i="71" s="1"/>
  <c r="AB44" i="71"/>
  <c r="AB74" i="71" s="1"/>
  <c r="AJ44" i="71"/>
  <c r="AJ74" i="71" s="1"/>
  <c r="AC44" i="71"/>
  <c r="AC74" i="71" s="1"/>
  <c r="AK44" i="71"/>
  <c r="AK74" i="71" s="1"/>
  <c r="E44" i="71"/>
  <c r="E74" i="71" s="1"/>
  <c r="M44" i="71"/>
  <c r="M74" i="71" s="1"/>
  <c r="U44" i="71"/>
  <c r="U74" i="71" s="1"/>
  <c r="D44" i="71"/>
  <c r="D74" i="71" s="1"/>
  <c r="C74" i="68"/>
  <c r="J74" i="68"/>
  <c r="R74" i="68"/>
  <c r="Z74" i="68"/>
  <c r="AH74" i="68"/>
  <c r="AP74" i="68"/>
  <c r="K74" i="68"/>
  <c r="S74" i="68"/>
  <c r="AA74" i="68"/>
  <c r="AI74" i="68"/>
  <c r="AQ74" i="68"/>
  <c r="E74" i="68"/>
  <c r="M74" i="68"/>
  <c r="U74" i="68"/>
  <c r="AC74" i="68"/>
  <c r="AK74" i="68"/>
  <c r="F74" i="68"/>
  <c r="N74" i="68"/>
  <c r="V74" i="68"/>
  <c r="AD74" i="68"/>
  <c r="AL74" i="68"/>
  <c r="G74" i="68"/>
  <c r="O74" i="68"/>
  <c r="W74" i="68"/>
  <c r="AE74" i="68"/>
  <c r="AM74" i="68"/>
  <c r="P74" i="68"/>
  <c r="AJ74" i="68"/>
  <c r="Q74" i="68"/>
  <c r="AN74" i="68"/>
  <c r="T74" i="68"/>
  <c r="AO74" i="68"/>
  <c r="D74" i="68"/>
  <c r="X74" i="68"/>
  <c r="Y74" i="68"/>
  <c r="H74" i="68"/>
  <c r="AB74" i="68"/>
  <c r="I74" i="68"/>
  <c r="L74" i="68"/>
  <c r="AF74" i="68"/>
  <c r="AG74" i="68"/>
  <c r="E2" i="97"/>
  <c r="B50" i="71"/>
  <c r="B50" i="70"/>
  <c r="B50" i="69"/>
  <c r="B50" i="68"/>
  <c r="AQ44" i="67" l="1"/>
  <c r="AQ74" i="67" s="1"/>
  <c r="Z44" i="67"/>
  <c r="Z74" i="67" s="1"/>
  <c r="Y44" i="67"/>
  <c r="Y74" i="67" s="1"/>
  <c r="G44" i="67"/>
  <c r="G74" i="67" s="1"/>
  <c r="X44" i="67"/>
  <c r="X74" i="67" s="1"/>
  <c r="AA44" i="67"/>
  <c r="AA74" i="67" s="1"/>
  <c r="AF44" i="67"/>
  <c r="AF74" i="67" s="1"/>
  <c r="AL44" i="67"/>
  <c r="AL74" i="67" s="1"/>
  <c r="D44" i="67"/>
  <c r="D74" i="67" s="1"/>
  <c r="F44" i="67"/>
  <c r="F74" i="67" s="1"/>
  <c r="AI44" i="67"/>
  <c r="AI74" i="67" s="1"/>
  <c r="C74" i="67"/>
  <c r="AE44" i="67"/>
  <c r="AE74" i="67" s="1"/>
  <c r="O44" i="67"/>
  <c r="O74" i="67" s="1"/>
  <c r="U44" i="67"/>
  <c r="U74" i="67" s="1"/>
  <c r="K44" i="67"/>
  <c r="K74" i="67" s="1"/>
  <c r="AJ44" i="67"/>
  <c r="AJ74" i="67" s="1"/>
  <c r="AP44" i="67"/>
  <c r="AP74" i="67" s="1"/>
  <c r="P44" i="67"/>
  <c r="P74" i="67" s="1"/>
  <c r="AK44" i="67"/>
  <c r="AK74" i="67" s="1"/>
  <c r="AO44" i="67"/>
  <c r="AO74" i="67" s="1"/>
  <c r="T44" i="67"/>
  <c r="T74" i="67" s="1"/>
  <c r="AH44" i="67"/>
  <c r="AH74" i="67" s="1"/>
  <c r="H44" i="67"/>
  <c r="H74" i="67" s="1"/>
  <c r="AC44" i="67"/>
  <c r="AC74" i="67" s="1"/>
  <c r="I44" i="67"/>
  <c r="I74" i="67" s="1"/>
  <c r="S44" i="67"/>
  <c r="S74" i="67" s="1"/>
  <c r="R44" i="67"/>
  <c r="R74" i="67" s="1"/>
  <c r="AD44" i="67"/>
  <c r="AD74" i="67" s="1"/>
  <c r="M44" i="67"/>
  <c r="M74" i="67" s="1"/>
  <c r="AB44" i="67"/>
  <c r="AB74" i="67" s="1"/>
  <c r="AM44" i="67"/>
  <c r="AM74" i="67" s="1"/>
  <c r="AG44" i="67"/>
  <c r="AG74" i="67" s="1"/>
  <c r="J44" i="67"/>
  <c r="J74" i="67" s="1"/>
  <c r="V44" i="67"/>
  <c r="V74" i="67" s="1"/>
  <c r="E44" i="67"/>
  <c r="E74" i="67" s="1"/>
  <c r="L44" i="67"/>
  <c r="L74" i="67" s="1"/>
  <c r="W44" i="67"/>
  <c r="W74" i="67" s="1"/>
  <c r="Q44" i="67"/>
  <c r="Q74" i="67" s="1"/>
  <c r="AN44" i="67"/>
  <c r="AN74" i="67" s="1"/>
  <c r="E44" i="70"/>
  <c r="E74" i="70" s="1"/>
  <c r="M44" i="70"/>
  <c r="M74" i="70" s="1"/>
  <c r="U44" i="70"/>
  <c r="U74" i="70" s="1"/>
  <c r="AC44" i="70"/>
  <c r="AC74" i="70" s="1"/>
  <c r="AK44" i="70"/>
  <c r="AK74" i="70" s="1"/>
  <c r="C74" i="70"/>
  <c r="K44" i="70"/>
  <c r="K74" i="70" s="1"/>
  <c r="T44" i="70"/>
  <c r="T74" i="70" s="1"/>
  <c r="AD44" i="70"/>
  <c r="AD74" i="70" s="1"/>
  <c r="AM44" i="70"/>
  <c r="AM74" i="70" s="1"/>
  <c r="D44" i="70"/>
  <c r="D74" i="70" s="1"/>
  <c r="L44" i="70"/>
  <c r="L74" i="70" s="1"/>
  <c r="V44" i="70"/>
  <c r="V74" i="70" s="1"/>
  <c r="AE44" i="70"/>
  <c r="AE74" i="70" s="1"/>
  <c r="AN44" i="70"/>
  <c r="AN74" i="70" s="1"/>
  <c r="N44" i="70"/>
  <c r="N74" i="70" s="1"/>
  <c r="W44" i="70"/>
  <c r="W74" i="70" s="1"/>
  <c r="AF44" i="70"/>
  <c r="AF74" i="70" s="1"/>
  <c r="AO44" i="70"/>
  <c r="AO74" i="70" s="1"/>
  <c r="F44" i="70"/>
  <c r="F74" i="70" s="1"/>
  <c r="O44" i="70"/>
  <c r="O74" i="70" s="1"/>
  <c r="X44" i="70"/>
  <c r="X74" i="70" s="1"/>
  <c r="AG44" i="70"/>
  <c r="AG74" i="70" s="1"/>
  <c r="AP44" i="70"/>
  <c r="AP74" i="70" s="1"/>
  <c r="H44" i="70"/>
  <c r="H74" i="70" s="1"/>
  <c r="Q44" i="70"/>
  <c r="Q74" i="70" s="1"/>
  <c r="Z44" i="70"/>
  <c r="Z74" i="70" s="1"/>
  <c r="AI44" i="70"/>
  <c r="AI74" i="70" s="1"/>
  <c r="R44" i="70"/>
  <c r="R74" i="70" s="1"/>
  <c r="AQ44" i="70"/>
  <c r="AQ74" i="70" s="1"/>
  <c r="S44" i="70"/>
  <c r="S74" i="70" s="1"/>
  <c r="Y44" i="70"/>
  <c r="Y74" i="70" s="1"/>
  <c r="AA44" i="70"/>
  <c r="AA74" i="70" s="1"/>
  <c r="G44" i="70"/>
  <c r="G74" i="70" s="1"/>
  <c r="AB44" i="70"/>
  <c r="AB74" i="70" s="1"/>
  <c r="I44" i="70"/>
  <c r="I74" i="70" s="1"/>
  <c r="AH44" i="70"/>
  <c r="AH74" i="70" s="1"/>
  <c r="J44" i="70"/>
  <c r="J74" i="70" s="1"/>
  <c r="P44" i="70"/>
  <c r="P74" i="70" s="1"/>
  <c r="AJ44" i="70"/>
  <c r="AJ74" i="70" s="1"/>
  <c r="AL44" i="70"/>
  <c r="AL74" i="70" s="1"/>
  <c r="I44" i="66"/>
  <c r="I74" i="66" s="1"/>
  <c r="Q44" i="66"/>
  <c r="Q74" i="66" s="1"/>
  <c r="Y44" i="66"/>
  <c r="Y74" i="66" s="1"/>
  <c r="AG44" i="66"/>
  <c r="AG74" i="66" s="1"/>
  <c r="AO44" i="66"/>
  <c r="AO74" i="66" s="1"/>
  <c r="J44" i="66"/>
  <c r="J74" i="66" s="1"/>
  <c r="R44" i="66"/>
  <c r="R74" i="66" s="1"/>
  <c r="Z44" i="66"/>
  <c r="Z74" i="66" s="1"/>
  <c r="AH44" i="66"/>
  <c r="AH74" i="66" s="1"/>
  <c r="AP44" i="66"/>
  <c r="AP74" i="66" s="1"/>
  <c r="K44" i="66"/>
  <c r="K74" i="66" s="1"/>
  <c r="S44" i="66"/>
  <c r="S74" i="66" s="1"/>
  <c r="AA44" i="66"/>
  <c r="AA74" i="66" s="1"/>
  <c r="AI44" i="66"/>
  <c r="AI74" i="66" s="1"/>
  <c r="AQ44" i="66"/>
  <c r="AQ74" i="66" s="1"/>
  <c r="L44" i="66"/>
  <c r="L74" i="66" s="1"/>
  <c r="T44" i="66"/>
  <c r="T74" i="66" s="1"/>
  <c r="AB44" i="66"/>
  <c r="AB74" i="66" s="1"/>
  <c r="AJ44" i="66"/>
  <c r="AJ74" i="66" s="1"/>
  <c r="D44" i="66"/>
  <c r="D74" i="66" s="1"/>
  <c r="E44" i="66"/>
  <c r="E74" i="66" s="1"/>
  <c r="M44" i="66"/>
  <c r="M74" i="66" s="1"/>
  <c r="U44" i="66"/>
  <c r="U74" i="66" s="1"/>
  <c r="AC44" i="66"/>
  <c r="AC74" i="66" s="1"/>
  <c r="AK44" i="66"/>
  <c r="AK74" i="66" s="1"/>
  <c r="F44" i="66"/>
  <c r="F74" i="66" s="1"/>
  <c r="N44" i="66"/>
  <c r="N74" i="66" s="1"/>
  <c r="V44" i="66"/>
  <c r="V74" i="66" s="1"/>
  <c r="AD44" i="66"/>
  <c r="AD74" i="66" s="1"/>
  <c r="AL44" i="66"/>
  <c r="AL74" i="66" s="1"/>
  <c r="AE44" i="66"/>
  <c r="AE74" i="66" s="1"/>
  <c r="AF44" i="66"/>
  <c r="AF74" i="66" s="1"/>
  <c r="G44" i="66"/>
  <c r="G74" i="66" s="1"/>
  <c r="AM44" i="66"/>
  <c r="AM74" i="66" s="1"/>
  <c r="H44" i="66"/>
  <c r="H74" i="66" s="1"/>
  <c r="AN44" i="66"/>
  <c r="AN74" i="66" s="1"/>
  <c r="C74" i="66"/>
  <c r="O44" i="66"/>
  <c r="O74" i="66" s="1"/>
  <c r="P44" i="66"/>
  <c r="P74" i="66" s="1"/>
  <c r="W44" i="66"/>
  <c r="W74" i="66" s="1"/>
  <c r="X44" i="66"/>
  <c r="X74" i="66" s="1"/>
  <c r="E74" i="61"/>
  <c r="J74" i="61"/>
  <c r="AB74" i="61"/>
  <c r="C74" i="61"/>
  <c r="K74" i="61"/>
  <c r="AH74" i="61"/>
  <c r="L74" i="61"/>
  <c r="AI74" i="61"/>
  <c r="R74" i="61"/>
  <c r="AJ74" i="61"/>
  <c r="S74" i="61"/>
  <c r="AP74" i="61"/>
  <c r="T74" i="61"/>
  <c r="AQ74" i="61"/>
  <c r="AA74" i="61"/>
  <c r="Z74" i="61"/>
  <c r="D74" i="61"/>
  <c r="Q74" i="61"/>
  <c r="AE74" i="61"/>
  <c r="F74" i="61"/>
  <c r="I74" i="61"/>
  <c r="W74" i="61"/>
  <c r="AK74" i="61"/>
  <c r="AN74" i="61"/>
  <c r="O74" i="61"/>
  <c r="AC74" i="61"/>
  <c r="AF74" i="61"/>
  <c r="G74" i="61"/>
  <c r="U74" i="61"/>
  <c r="X74" i="61"/>
  <c r="AL74" i="61"/>
  <c r="M74" i="61"/>
  <c r="AO74" i="61"/>
  <c r="P74" i="61"/>
  <c r="AD74" i="61"/>
  <c r="AG74" i="61"/>
  <c r="H74" i="61"/>
  <c r="V74" i="61"/>
  <c r="Y74" i="61"/>
  <c r="AM74" i="61"/>
  <c r="N74" i="61"/>
  <c r="C52" i="54"/>
  <c r="D52" i="54"/>
  <c r="F52" i="54"/>
  <c r="G52" i="54"/>
  <c r="H52" i="54"/>
  <c r="I52" i="54"/>
  <c r="J52" i="54"/>
  <c r="K52" i="54"/>
  <c r="L52" i="54"/>
  <c r="M52" i="54"/>
  <c r="N52" i="54"/>
  <c r="O52" i="54"/>
  <c r="P52" i="54"/>
  <c r="Q52" i="54"/>
  <c r="R52" i="54"/>
  <c r="S52" i="54"/>
  <c r="T52" i="54"/>
  <c r="U52" i="54"/>
  <c r="V52" i="54"/>
  <c r="W52" i="54"/>
  <c r="X52" i="54"/>
  <c r="Y52" i="54"/>
  <c r="Z52" i="54"/>
  <c r="AA52" i="54"/>
  <c r="AB52" i="54"/>
  <c r="AC52" i="54"/>
  <c r="AD52" i="54"/>
  <c r="AE52" i="54"/>
  <c r="B52" i="54"/>
  <c r="A106" i="54"/>
  <c r="A64" i="54"/>
  <c r="A157" i="53"/>
  <c r="A66" i="54" l="1"/>
  <c r="A67" i="54"/>
  <c r="A68" i="54"/>
  <c r="A69" i="54"/>
  <c r="A70" i="54"/>
  <c r="A71" i="54"/>
  <c r="A72" i="54"/>
  <c r="A73" i="54"/>
  <c r="A74" i="54"/>
  <c r="A75" i="54"/>
  <c r="A76" i="54"/>
  <c r="A77" i="54"/>
  <c r="A78" i="54"/>
  <c r="A79" i="54"/>
  <c r="A80" i="54"/>
  <c r="A81" i="54"/>
  <c r="A82" i="54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A98" i="54"/>
  <c r="A99" i="54"/>
  <c r="A100" i="54"/>
  <c r="A101" i="54"/>
  <c r="A102" i="54"/>
  <c r="A103" i="54"/>
  <c r="A104" i="54"/>
  <c r="A105" i="54"/>
  <c r="A65" i="54"/>
  <c r="D1" i="53"/>
  <c r="E1" i="53"/>
  <c r="F1" i="53"/>
  <c r="G1" i="53"/>
  <c r="H1" i="53"/>
  <c r="I1" i="53"/>
  <c r="J1" i="53"/>
  <c r="K1" i="53"/>
  <c r="L1" i="53"/>
  <c r="M1" i="53"/>
  <c r="N1" i="53"/>
  <c r="O1" i="53"/>
  <c r="P1" i="53"/>
  <c r="Q1" i="53"/>
  <c r="R1" i="53"/>
  <c r="S1" i="53"/>
  <c r="T1" i="53"/>
  <c r="U1" i="53"/>
  <c r="V1" i="53"/>
  <c r="W1" i="53"/>
  <c r="X1" i="53"/>
  <c r="Y1" i="53"/>
  <c r="Z1" i="53"/>
  <c r="AA1" i="53"/>
  <c r="AB1" i="53"/>
  <c r="AC1" i="53"/>
  <c r="AD1" i="53"/>
  <c r="AE1" i="53"/>
  <c r="AF1" i="53"/>
  <c r="B67" i="53"/>
  <c r="C4" i="54"/>
  <c r="D4" i="54"/>
  <c r="F4" i="54"/>
  <c r="G4" i="54"/>
  <c r="H4" i="54"/>
  <c r="I4" i="54"/>
  <c r="J4" i="54"/>
  <c r="K4" i="54"/>
  <c r="L4" i="54"/>
  <c r="M4" i="54"/>
  <c r="N4" i="54"/>
  <c r="O4" i="54"/>
  <c r="P4" i="54"/>
  <c r="Q4" i="54"/>
  <c r="R4" i="54"/>
  <c r="S4" i="54"/>
  <c r="T4" i="54"/>
  <c r="U4" i="54"/>
  <c r="V4" i="54"/>
  <c r="W4" i="54"/>
  <c r="X4" i="54"/>
  <c r="Y4" i="54"/>
  <c r="Z4" i="54"/>
  <c r="AA4" i="54"/>
  <c r="AB4" i="54"/>
  <c r="AC4" i="54"/>
  <c r="AD4" i="54"/>
  <c r="B4" i="54"/>
  <c r="C65" i="54" s="1"/>
  <c r="A117" i="53"/>
  <c r="A118" i="53"/>
  <c r="A119" i="53"/>
  <c r="A120" i="53"/>
  <c r="A121" i="53"/>
  <c r="A122" i="53"/>
  <c r="A123" i="53"/>
  <c r="A124" i="53"/>
  <c r="A125" i="53"/>
  <c r="A126" i="53"/>
  <c r="A127" i="53"/>
  <c r="A128" i="53"/>
  <c r="A129" i="53"/>
  <c r="A130" i="53"/>
  <c r="A131" i="53"/>
  <c r="A132" i="53"/>
  <c r="A133" i="53"/>
  <c r="A134" i="53"/>
  <c r="A135" i="53"/>
  <c r="A136" i="53"/>
  <c r="A137" i="53"/>
  <c r="A138" i="53"/>
  <c r="A139" i="53"/>
  <c r="A140" i="53"/>
  <c r="A141" i="53"/>
  <c r="A142" i="53"/>
  <c r="A143" i="53"/>
  <c r="A144" i="53"/>
  <c r="A145" i="53"/>
  <c r="A146" i="53"/>
  <c r="A147" i="53"/>
  <c r="A148" i="53"/>
  <c r="A149" i="53"/>
  <c r="A150" i="53"/>
  <c r="A151" i="53"/>
  <c r="A152" i="53"/>
  <c r="A153" i="53"/>
  <c r="A154" i="53"/>
  <c r="A155" i="53"/>
  <c r="A156" i="53"/>
  <c r="A116" i="53"/>
  <c r="C67" i="53"/>
  <c r="D67" i="53"/>
  <c r="E67" i="53"/>
  <c r="F67" i="53"/>
  <c r="G67" i="53"/>
  <c r="H67" i="53"/>
  <c r="I67" i="53"/>
  <c r="J67" i="53"/>
  <c r="K67" i="53"/>
  <c r="L67" i="53"/>
  <c r="M67" i="53"/>
  <c r="N67" i="53"/>
  <c r="O67" i="53"/>
  <c r="P67" i="53"/>
  <c r="Q67" i="53"/>
  <c r="R67" i="53"/>
  <c r="S67" i="53"/>
  <c r="T67" i="53"/>
  <c r="U67" i="53"/>
  <c r="V67" i="53"/>
  <c r="W67" i="53"/>
  <c r="X67" i="53"/>
  <c r="Y67" i="53"/>
  <c r="Z67" i="53"/>
  <c r="AA67" i="53"/>
  <c r="AB67" i="53"/>
  <c r="AC67" i="53"/>
  <c r="AD67" i="53"/>
  <c r="AE67" i="53"/>
  <c r="A54" i="53"/>
  <c r="A55" i="53"/>
  <c r="A56" i="53"/>
  <c r="A57" i="53"/>
  <c r="A58" i="53"/>
  <c r="A59" i="53"/>
  <c r="A60" i="53"/>
  <c r="A53" i="53"/>
  <c r="C110" i="53" l="1"/>
  <c r="K110" i="53"/>
  <c r="S110" i="53"/>
  <c r="AB110" i="53"/>
  <c r="AD110" i="53"/>
  <c r="I157" i="53" s="1"/>
  <c r="H188" i="53" s="1"/>
  <c r="D110" i="53"/>
  <c r="L110" i="53"/>
  <c r="T110" i="53"/>
  <c r="AC110" i="53"/>
  <c r="J157" i="53" s="1"/>
  <c r="I188" i="53" s="1"/>
  <c r="U110" i="53"/>
  <c r="E110" i="53"/>
  <c r="M110" i="53"/>
  <c r="F157" i="53" s="1"/>
  <c r="B44" i="68" s="1"/>
  <c r="B74" i="68" s="1"/>
  <c r="F110" i="53"/>
  <c r="N110" i="53"/>
  <c r="W110" i="53"/>
  <c r="AE110" i="53"/>
  <c r="K157" i="53" s="1"/>
  <c r="B44" i="71" s="1"/>
  <c r="B74" i="71" s="1"/>
  <c r="Y110" i="53"/>
  <c r="G110" i="53"/>
  <c r="O110" i="53"/>
  <c r="X110" i="53"/>
  <c r="H110" i="53"/>
  <c r="P110" i="53"/>
  <c r="I110" i="53"/>
  <c r="Q110" i="53"/>
  <c r="Z110" i="53"/>
  <c r="B110" i="53"/>
  <c r="J110" i="53"/>
  <c r="R110" i="53"/>
  <c r="AA110" i="53"/>
  <c r="F164" i="53"/>
  <c r="G164" i="53"/>
  <c r="H164" i="53"/>
  <c r="I164" i="53"/>
  <c r="J164" i="53"/>
  <c r="C164" i="53"/>
  <c r="B164" i="53"/>
  <c r="D164" i="53"/>
  <c r="E164" i="53"/>
  <c r="E157" i="53" l="1"/>
  <c r="B44" i="67" s="1"/>
  <c r="B74" i="67" s="1"/>
  <c r="E188" i="53"/>
  <c r="C157" i="53"/>
  <c r="B44" i="61" s="1"/>
  <c r="B74" i="61" s="1"/>
  <c r="D157" i="53"/>
  <c r="C188" i="53" s="1"/>
  <c r="H157" i="53"/>
  <c r="B44" i="70" s="1"/>
  <c r="B74" i="70" s="1"/>
  <c r="J188" i="53"/>
  <c r="D188" i="53" l="1"/>
  <c r="B188" i="53"/>
  <c r="B44" i="66"/>
  <c r="B74" i="66" s="1"/>
  <c r="G188" i="53"/>
  <c r="AG27" i="50" l="1"/>
  <c r="AG23" i="50"/>
  <c r="AG22" i="50"/>
  <c r="AD23" i="50"/>
  <c r="AC23" i="50"/>
  <c r="V89" i="50"/>
  <c r="AB23" i="50" s="1"/>
  <c r="V88" i="50"/>
  <c r="AB22" i="50" s="1"/>
  <c r="V80" i="50"/>
  <c r="Z23" i="50" s="1"/>
  <c r="V79" i="50"/>
  <c r="Z22" i="50" s="1"/>
  <c r="Y23" i="50"/>
  <c r="V74" i="50"/>
  <c r="Y27" i="50" s="1"/>
  <c r="V73" i="50"/>
  <c r="Y29" i="50" s="1"/>
  <c r="X23" i="50"/>
  <c r="X27" i="50"/>
  <c r="W24" i="50"/>
  <c r="W22" i="50"/>
  <c r="W23" i="50"/>
  <c r="V58" i="50"/>
  <c r="V23" i="50" s="1"/>
  <c r="V55" i="50"/>
  <c r="V11" i="50" s="1"/>
  <c r="V59" i="50"/>
  <c r="V24" i="50" s="1"/>
  <c r="V57" i="50"/>
  <c r="V21" i="50" s="1"/>
  <c r="V56" i="50"/>
  <c r="V17" i="50" s="1"/>
  <c r="L87" i="50"/>
  <c r="U34" i="50" s="1"/>
  <c r="L86" i="50"/>
  <c r="U33" i="50" s="1"/>
  <c r="L85" i="50"/>
  <c r="U32" i="50" s="1"/>
  <c r="L84" i="50"/>
  <c r="U31" i="50" s="1"/>
  <c r="L83" i="50"/>
  <c r="U22" i="50" s="1"/>
  <c r="L79" i="50"/>
  <c r="T23" i="50" s="1"/>
  <c r="L78" i="50"/>
  <c r="T22" i="50" s="1"/>
  <c r="L64" i="50"/>
  <c r="Q23" i="50" s="1"/>
  <c r="L63" i="50"/>
  <c r="Q26" i="50" s="1"/>
  <c r="L65" i="50"/>
  <c r="Q31" i="50" s="1"/>
  <c r="L66" i="50"/>
  <c r="Q32" i="50" s="1"/>
  <c r="P23" i="50"/>
  <c r="P26" i="50"/>
  <c r="O23" i="50"/>
  <c r="L23" i="50"/>
  <c r="K23" i="50"/>
  <c r="I23" i="50"/>
  <c r="J23" i="50"/>
  <c r="C78" i="50"/>
  <c r="H28" i="50" s="1"/>
  <c r="C77" i="50"/>
  <c r="H23" i="50" s="1"/>
  <c r="D22" i="50"/>
  <c r="G27" i="50"/>
  <c r="G22" i="50"/>
  <c r="E22" i="50" l="1"/>
  <c r="E27" i="50"/>
  <c r="F22" i="50"/>
  <c r="F27" i="50"/>
  <c r="C22" i="50" l="1"/>
  <c r="B2" i="50"/>
  <c r="D2" i="50"/>
  <c r="E2" i="50"/>
  <c r="F2" i="50"/>
  <c r="G2" i="50"/>
  <c r="H2" i="50"/>
  <c r="I2" i="50"/>
  <c r="J2" i="50"/>
  <c r="K2" i="50"/>
  <c r="L2" i="50"/>
  <c r="M2" i="50"/>
  <c r="N2" i="50"/>
  <c r="O2" i="50"/>
  <c r="P2" i="50"/>
  <c r="Q2" i="50"/>
  <c r="R2" i="50"/>
  <c r="S2" i="50"/>
  <c r="T2" i="50"/>
  <c r="U2" i="50"/>
  <c r="V2" i="50"/>
  <c r="W2" i="50"/>
  <c r="X2" i="50"/>
  <c r="Y2" i="50"/>
  <c r="Z2" i="50"/>
  <c r="AA2" i="50"/>
  <c r="AB2" i="50"/>
  <c r="AC2" i="50"/>
  <c r="AD2" i="50"/>
  <c r="AE2" i="50"/>
  <c r="AF2" i="50"/>
  <c r="AG2" i="50"/>
  <c r="C2" i="50" l="1"/>
  <c r="J64" i="100" l="1"/>
  <c r="I112" i="100" s="1"/>
  <c r="J106" i="100"/>
  <c r="I136" i="100" s="1"/>
  <c r="J64" i="54"/>
  <c r="I112" i="54" s="1"/>
  <c r="J106" i="54"/>
  <c r="I136" i="54" s="1"/>
  <c r="H12" i="65"/>
  <c r="P12" i="65"/>
  <c r="X12" i="65"/>
  <c r="AF12" i="65"/>
  <c r="AN12" i="65"/>
  <c r="I12" i="65"/>
  <c r="Q12" i="65"/>
  <c r="Y12" i="65"/>
  <c r="AG12" i="65"/>
  <c r="AO12" i="65"/>
  <c r="J12" i="65"/>
  <c r="R12" i="65"/>
  <c r="Z12" i="65"/>
  <c r="AH12" i="65"/>
  <c r="AP12" i="65"/>
  <c r="K12" i="65"/>
  <c r="S12" i="65"/>
  <c r="AA12" i="65"/>
  <c r="AI12" i="65"/>
  <c r="AQ12" i="65"/>
  <c r="L12" i="65"/>
  <c r="T12" i="65"/>
  <c r="AB12" i="65"/>
  <c r="AJ12" i="65"/>
  <c r="E12" i="65"/>
  <c r="M12" i="65"/>
  <c r="U12" i="65"/>
  <c r="AC12" i="65"/>
  <c r="AK12" i="65"/>
  <c r="F12" i="65"/>
  <c r="N12" i="65"/>
  <c r="V12" i="65"/>
  <c r="AD12" i="65"/>
  <c r="AL12" i="65"/>
  <c r="AE12" i="65"/>
  <c r="AM12" i="65"/>
  <c r="O12" i="65"/>
  <c r="G12" i="65"/>
  <c r="W12" i="65"/>
  <c r="H112" i="100"/>
  <c r="I106" i="100"/>
  <c r="H136" i="100" s="1"/>
  <c r="I64" i="54"/>
  <c r="H112" i="54" s="1"/>
  <c r="I106" i="54"/>
  <c r="H136" i="54" s="1"/>
  <c r="F64" i="100"/>
  <c r="E112" i="100" s="1"/>
  <c r="F106" i="100"/>
  <c r="E136" i="100" s="1"/>
  <c r="F106" i="54"/>
  <c r="E136" i="54" s="1"/>
  <c r="F64" i="54"/>
  <c r="E112" i="54" s="1"/>
  <c r="K64" i="100"/>
  <c r="J112" i="100" s="1"/>
  <c r="K106" i="100"/>
  <c r="J136" i="100" s="1"/>
  <c r="K106" i="54"/>
  <c r="J136" i="54" s="1"/>
  <c r="K64" i="54"/>
  <c r="J112" i="54" s="1"/>
  <c r="C64" i="100"/>
  <c r="C106" i="100"/>
  <c r="C64" i="54"/>
  <c r="C106" i="54"/>
  <c r="AC24" i="99" l="1"/>
  <c r="AB87" i="99" s="1"/>
  <c r="AC38" i="99"/>
  <c r="AB101" i="99" s="1"/>
  <c r="AC28" i="99"/>
  <c r="AB91" i="99" s="1"/>
  <c r="AC5" i="99"/>
  <c r="AB68" i="99" s="1"/>
  <c r="AC16" i="99"/>
  <c r="AB79" i="99" s="1"/>
  <c r="AC10" i="99"/>
  <c r="AB73" i="99" s="1"/>
  <c r="AC45" i="99"/>
  <c r="AB108" i="99" s="1"/>
  <c r="AC39" i="99"/>
  <c r="AC35" i="99"/>
  <c r="AB98" i="99" s="1"/>
  <c r="AC43" i="99"/>
  <c r="AB106" i="99" s="1"/>
  <c r="AC37" i="99"/>
  <c r="AB100" i="99" s="1"/>
  <c r="AC22" i="99"/>
  <c r="AB85" i="99" s="1"/>
  <c r="AC41" i="99"/>
  <c r="AB104" i="99" s="1"/>
  <c r="AC34" i="99"/>
  <c r="AB97" i="99" s="1"/>
  <c r="AC33" i="99"/>
  <c r="AB96" i="99" s="1"/>
  <c r="AC23" i="99"/>
  <c r="AB86" i="99" s="1"/>
  <c r="AC8" i="99"/>
  <c r="AB71" i="99" s="1"/>
  <c r="AC30" i="99"/>
  <c r="AC21" i="99"/>
  <c r="AB84" i="99" s="1"/>
  <c r="AC29" i="99"/>
  <c r="AC14" i="99"/>
  <c r="AB77" i="99" s="1"/>
  <c r="AC20" i="99"/>
  <c r="AB83" i="99" s="1"/>
  <c r="AC19" i="99"/>
  <c r="AB82" i="99" s="1"/>
  <c r="AC25" i="99"/>
  <c r="AB88" i="99" s="1"/>
  <c r="AC17" i="99"/>
  <c r="AB80" i="99" s="1"/>
  <c r="AC15" i="99"/>
  <c r="AB78" i="99" s="1"/>
  <c r="AC31" i="99"/>
  <c r="AB94" i="99" s="1"/>
  <c r="AC7" i="99"/>
  <c r="AB70" i="99" s="1"/>
  <c r="AC42" i="99"/>
  <c r="AB105" i="99" s="1"/>
  <c r="AC13" i="99"/>
  <c r="AB76" i="99" s="1"/>
  <c r="AC27" i="99"/>
  <c r="AB90" i="99" s="1"/>
  <c r="AC44" i="99"/>
  <c r="AB107" i="99" s="1"/>
  <c r="AC18" i="99"/>
  <c r="AC12" i="99"/>
  <c r="AB75" i="99" s="1"/>
  <c r="AC36" i="99"/>
  <c r="AB99" i="99" s="1"/>
  <c r="AC40" i="99"/>
  <c r="AB103" i="99" s="1"/>
  <c r="AC32" i="99"/>
  <c r="AB95" i="99" s="1"/>
  <c r="AC26" i="99"/>
  <c r="AB89" i="99" s="1"/>
  <c r="AC11" i="99"/>
  <c r="AB74" i="99" s="1"/>
  <c r="AC9" i="99"/>
  <c r="AB72" i="99" s="1"/>
  <c r="AC6" i="99"/>
  <c r="AB69" i="99" s="1"/>
  <c r="F136" i="54"/>
  <c r="R19" i="99"/>
  <c r="Q82" i="99" s="1"/>
  <c r="R38" i="99"/>
  <c r="Q101" i="99" s="1"/>
  <c r="R43" i="99"/>
  <c r="Q106" i="99" s="1"/>
  <c r="R14" i="99"/>
  <c r="Q77" i="99" s="1"/>
  <c r="R27" i="99"/>
  <c r="Q90" i="99" s="1"/>
  <c r="R23" i="99"/>
  <c r="Q86" i="99" s="1"/>
  <c r="R39" i="99"/>
  <c r="Q102" i="99" s="1"/>
  <c r="R10" i="99"/>
  <c r="Q73" i="99" s="1"/>
  <c r="R9" i="99"/>
  <c r="Q72" i="99" s="1"/>
  <c r="R40" i="99"/>
  <c r="Q103" i="99" s="1"/>
  <c r="R6" i="99"/>
  <c r="Q69" i="99" s="1"/>
  <c r="R26" i="99"/>
  <c r="Q89" i="99" s="1"/>
  <c r="R34" i="99"/>
  <c r="Q97" i="99" s="1"/>
  <c r="R33" i="99"/>
  <c r="Q96" i="99" s="1"/>
  <c r="R15" i="99"/>
  <c r="Q78" i="99" s="1"/>
  <c r="R44" i="99"/>
  <c r="Q107" i="99" s="1"/>
  <c r="R30" i="99"/>
  <c r="Q93" i="99" s="1"/>
  <c r="R32" i="99"/>
  <c r="Q95" i="99" s="1"/>
  <c r="R31" i="99"/>
  <c r="Q94" i="99" s="1"/>
  <c r="R12" i="99"/>
  <c r="Q75" i="99" s="1"/>
  <c r="R25" i="99"/>
  <c r="Q88" i="99" s="1"/>
  <c r="R42" i="99"/>
  <c r="Q105" i="99" s="1"/>
  <c r="R20" i="99"/>
  <c r="Q83" i="99" s="1"/>
  <c r="R13" i="99"/>
  <c r="Q76" i="99" s="1"/>
  <c r="R7" i="99"/>
  <c r="Q70" i="99" s="1"/>
  <c r="R28" i="99"/>
  <c r="Q91" i="99" s="1"/>
  <c r="R22" i="99"/>
  <c r="Q85" i="99" s="1"/>
  <c r="R41" i="99"/>
  <c r="Q104" i="99" s="1"/>
  <c r="R16" i="99"/>
  <c r="Q79" i="99" s="1"/>
  <c r="R5" i="99"/>
  <c r="R8" i="99"/>
  <c r="Q71" i="99" s="1"/>
  <c r="R21" i="99"/>
  <c r="Q84" i="99" s="1"/>
  <c r="R29" i="99"/>
  <c r="Q92" i="99" s="1"/>
  <c r="R17" i="99"/>
  <c r="Q80" i="99" s="1"/>
  <c r="R37" i="99"/>
  <c r="Q100" i="99" s="1"/>
  <c r="R45" i="99"/>
  <c r="Q108" i="99" s="1"/>
  <c r="R24" i="99"/>
  <c r="Q87" i="99" s="1"/>
  <c r="R36" i="99"/>
  <c r="R11" i="99"/>
  <c r="Q74" i="99" s="1"/>
  <c r="R35" i="99"/>
  <c r="Q98" i="99" s="1"/>
  <c r="R18" i="99"/>
  <c r="D106" i="54"/>
  <c r="C136" i="54" s="1"/>
  <c r="N43" i="53"/>
  <c r="M107" i="53" s="1"/>
  <c r="F154" i="53" s="1"/>
  <c r="B41" i="68" s="1"/>
  <c r="N23" i="53"/>
  <c r="M87" i="53" s="1"/>
  <c r="F134" i="53" s="1"/>
  <c r="B21" i="68" s="1"/>
  <c r="N22" i="53"/>
  <c r="M86" i="53" s="1"/>
  <c r="F133" i="53" s="1"/>
  <c r="B20" i="68" s="1"/>
  <c r="N19" i="53"/>
  <c r="M83" i="53" s="1"/>
  <c r="F130" i="53" s="1"/>
  <c r="N15" i="53"/>
  <c r="M79" i="53" s="1"/>
  <c r="F126" i="53" s="1"/>
  <c r="B13" i="68" s="1"/>
  <c r="N10" i="53"/>
  <c r="M74" i="53" s="1"/>
  <c r="F121" i="53" s="1"/>
  <c r="B8" i="68" s="1"/>
  <c r="N30" i="53"/>
  <c r="M94" i="53" s="1"/>
  <c r="F141" i="53" s="1"/>
  <c r="N18" i="53"/>
  <c r="M82" i="53" s="1"/>
  <c r="F129" i="53" s="1"/>
  <c r="B16" i="68" s="1"/>
  <c r="N8" i="53"/>
  <c r="M72" i="53" s="1"/>
  <c r="F119" i="53" s="1"/>
  <c r="B6" i="68" s="1"/>
  <c r="N12" i="53"/>
  <c r="M76" i="53" s="1"/>
  <c r="F123" i="53" s="1"/>
  <c r="N27" i="53"/>
  <c r="M91" i="53" s="1"/>
  <c r="F138" i="53" s="1"/>
  <c r="B25" i="68" s="1"/>
  <c r="N38" i="53"/>
  <c r="M102" i="53" s="1"/>
  <c r="F149" i="53" s="1"/>
  <c r="N34" i="53"/>
  <c r="M98" i="53" s="1"/>
  <c r="F145" i="53" s="1"/>
  <c r="N39" i="53"/>
  <c r="M103" i="53" s="1"/>
  <c r="F150" i="53" s="1"/>
  <c r="B37" i="68" s="1"/>
  <c r="N16" i="53"/>
  <c r="M80" i="53" s="1"/>
  <c r="F127" i="53" s="1"/>
  <c r="N9" i="53"/>
  <c r="M73" i="53" s="1"/>
  <c r="F120" i="53" s="1"/>
  <c r="B7" i="68" s="1"/>
  <c r="N31" i="53"/>
  <c r="M95" i="53" s="1"/>
  <c r="F142" i="53" s="1"/>
  <c r="N35" i="53"/>
  <c r="M99" i="53" s="1"/>
  <c r="F146" i="53" s="1"/>
  <c r="N24" i="53"/>
  <c r="M88" i="53" s="1"/>
  <c r="F135" i="53" s="1"/>
  <c r="N5" i="53"/>
  <c r="M69" i="53" s="1"/>
  <c r="F116" i="53" s="1"/>
  <c r="N17" i="53"/>
  <c r="M81" i="53" s="1"/>
  <c r="F128" i="53" s="1"/>
  <c r="B15" i="68" s="1"/>
  <c r="N28" i="53"/>
  <c r="M92" i="53" s="1"/>
  <c r="F139" i="53" s="1"/>
  <c r="N11" i="53"/>
  <c r="M75" i="53" s="1"/>
  <c r="F122" i="53" s="1"/>
  <c r="B9" i="68" s="1"/>
  <c r="N44" i="53"/>
  <c r="M108" i="53" s="1"/>
  <c r="F155" i="53" s="1"/>
  <c r="N32" i="53"/>
  <c r="M96" i="53" s="1"/>
  <c r="F143" i="53" s="1"/>
  <c r="N13" i="53"/>
  <c r="M77" i="53" s="1"/>
  <c r="F124" i="53" s="1"/>
  <c r="B11" i="68" s="1"/>
  <c r="N29" i="53"/>
  <c r="M93" i="53" s="1"/>
  <c r="F140" i="53" s="1"/>
  <c r="N36" i="53"/>
  <c r="M100" i="53" s="1"/>
  <c r="F147" i="53" s="1"/>
  <c r="N40" i="53"/>
  <c r="M104" i="53" s="1"/>
  <c r="F151" i="53" s="1"/>
  <c r="N6" i="53"/>
  <c r="M70" i="53" s="1"/>
  <c r="F117" i="53" s="1"/>
  <c r="N21" i="53"/>
  <c r="M85" i="53" s="1"/>
  <c r="F132" i="53" s="1"/>
  <c r="N37" i="53"/>
  <c r="M101" i="53" s="1"/>
  <c r="F148" i="53" s="1"/>
  <c r="N33" i="53"/>
  <c r="M97" i="53" s="1"/>
  <c r="F144" i="53" s="1"/>
  <c r="N7" i="53"/>
  <c r="M71" i="53" s="1"/>
  <c r="F118" i="53" s="1"/>
  <c r="N14" i="53"/>
  <c r="M78" i="53" s="1"/>
  <c r="F125" i="53" s="1"/>
  <c r="B12" i="68" s="1"/>
  <c r="N26" i="53"/>
  <c r="M90" i="53" s="1"/>
  <c r="F137" i="53" s="1"/>
  <c r="B24" i="68" s="1"/>
  <c r="N20" i="53"/>
  <c r="M84" i="53" s="1"/>
  <c r="F131" i="53" s="1"/>
  <c r="B18" i="68" s="1"/>
  <c r="N41" i="53"/>
  <c r="M105" i="53" s="1"/>
  <c r="F152" i="53" s="1"/>
  <c r="N45" i="53"/>
  <c r="M109" i="53" s="1"/>
  <c r="F156" i="53" s="1"/>
  <c r="B43" i="68" s="1"/>
  <c r="N42" i="53"/>
  <c r="M106" i="53" s="1"/>
  <c r="F153" i="53" s="1"/>
  <c r="B40" i="68" s="1"/>
  <c r="N25" i="53"/>
  <c r="M89" i="53" s="1"/>
  <c r="F136" i="53" s="1"/>
  <c r="F70" i="54"/>
  <c r="E35" i="99"/>
  <c r="D98" i="99" s="1"/>
  <c r="E23" i="99"/>
  <c r="D86" i="99" s="1"/>
  <c r="E14" i="99"/>
  <c r="D77" i="99" s="1"/>
  <c r="E37" i="99"/>
  <c r="D100" i="99" s="1"/>
  <c r="E31" i="99"/>
  <c r="D94" i="99" s="1"/>
  <c r="E40" i="99"/>
  <c r="D103" i="99" s="1"/>
  <c r="E18" i="99"/>
  <c r="D81" i="99" s="1"/>
  <c r="E27" i="99"/>
  <c r="D90" i="99" s="1"/>
  <c r="E15" i="99"/>
  <c r="D78" i="99" s="1"/>
  <c r="E34" i="99"/>
  <c r="D97" i="99" s="1"/>
  <c r="E21" i="99"/>
  <c r="D84" i="99" s="1"/>
  <c r="E26" i="99"/>
  <c r="D89" i="99" s="1"/>
  <c r="E30" i="99"/>
  <c r="D93" i="99" s="1"/>
  <c r="E17" i="99"/>
  <c r="D80" i="99" s="1"/>
  <c r="E8" i="99"/>
  <c r="D71" i="99" s="1"/>
  <c r="E12" i="99"/>
  <c r="D75" i="99" s="1"/>
  <c r="E16" i="99"/>
  <c r="D79" i="99" s="1"/>
  <c r="E43" i="99"/>
  <c r="D106" i="99" s="1"/>
  <c r="E13" i="99"/>
  <c r="D76" i="99" s="1"/>
  <c r="E19" i="99"/>
  <c r="D82" i="99" s="1"/>
  <c r="E42" i="99"/>
  <c r="D105" i="99" s="1"/>
  <c r="E39" i="99"/>
  <c r="D102" i="99" s="1"/>
  <c r="E9" i="99"/>
  <c r="D72" i="99" s="1"/>
  <c r="E33" i="99"/>
  <c r="D96" i="99" s="1"/>
  <c r="E7" i="99"/>
  <c r="D70" i="99" s="1"/>
  <c r="E6" i="99"/>
  <c r="D69" i="99" s="1"/>
  <c r="E41" i="99"/>
  <c r="D104" i="99" s="1"/>
  <c r="E32" i="99"/>
  <c r="D95" i="99" s="1"/>
  <c r="E5" i="99"/>
  <c r="D68" i="99" s="1"/>
  <c r="E20" i="99"/>
  <c r="D83" i="99" s="1"/>
  <c r="E38" i="99"/>
  <c r="D101" i="99" s="1"/>
  <c r="E29" i="99"/>
  <c r="D92" i="99" s="1"/>
  <c r="E28" i="99"/>
  <c r="D91" i="99" s="1"/>
  <c r="E24" i="99"/>
  <c r="D87" i="99" s="1"/>
  <c r="E10" i="99"/>
  <c r="D73" i="99" s="1"/>
  <c r="E36" i="99"/>
  <c r="D99" i="99" s="1"/>
  <c r="E11" i="99"/>
  <c r="D74" i="99" s="1"/>
  <c r="E45" i="99"/>
  <c r="D108" i="99" s="1"/>
  <c r="E22" i="99"/>
  <c r="D85" i="99" s="1"/>
  <c r="E44" i="99"/>
  <c r="D107" i="99" s="1"/>
  <c r="E25" i="99"/>
  <c r="D88" i="99" s="1"/>
  <c r="T41" i="53"/>
  <c r="S105" i="53" s="1"/>
  <c r="T13" i="53"/>
  <c r="S77" i="53" s="1"/>
  <c r="T17" i="53"/>
  <c r="S81" i="53" s="1"/>
  <c r="T12" i="53"/>
  <c r="S76" i="53" s="1"/>
  <c r="T29" i="53"/>
  <c r="S93" i="53" s="1"/>
  <c r="T27" i="53"/>
  <c r="S91" i="53" s="1"/>
  <c r="T21" i="53"/>
  <c r="S85" i="53" s="1"/>
  <c r="T6" i="53"/>
  <c r="S70" i="53" s="1"/>
  <c r="T30" i="53"/>
  <c r="S94" i="53" s="1"/>
  <c r="T44" i="53"/>
  <c r="S108" i="53" s="1"/>
  <c r="T39" i="53"/>
  <c r="S103" i="53" s="1"/>
  <c r="T10" i="53"/>
  <c r="S74" i="53" s="1"/>
  <c r="T14" i="53"/>
  <c r="S78" i="53" s="1"/>
  <c r="T38" i="53"/>
  <c r="S102" i="53" s="1"/>
  <c r="T37" i="53"/>
  <c r="S101" i="53" s="1"/>
  <c r="T18" i="53"/>
  <c r="S82" i="53" s="1"/>
  <c r="T11" i="53"/>
  <c r="S75" i="53" s="1"/>
  <c r="T20" i="53"/>
  <c r="S84" i="53" s="1"/>
  <c r="T7" i="53"/>
  <c r="S71" i="53" s="1"/>
  <c r="T19" i="53"/>
  <c r="S83" i="53" s="1"/>
  <c r="T43" i="53"/>
  <c r="S107" i="53" s="1"/>
  <c r="T40" i="53"/>
  <c r="S104" i="53" s="1"/>
  <c r="T45" i="53"/>
  <c r="S109" i="53" s="1"/>
  <c r="T8" i="53"/>
  <c r="S72" i="53" s="1"/>
  <c r="T15" i="53"/>
  <c r="S79" i="53" s="1"/>
  <c r="T31" i="53"/>
  <c r="S95" i="53" s="1"/>
  <c r="T32" i="53"/>
  <c r="S96" i="53" s="1"/>
  <c r="T16" i="53"/>
  <c r="S80" i="53" s="1"/>
  <c r="T23" i="53"/>
  <c r="S87" i="53" s="1"/>
  <c r="T22" i="53"/>
  <c r="S86" i="53" s="1"/>
  <c r="T25" i="53"/>
  <c r="S89" i="53" s="1"/>
  <c r="T42" i="53"/>
  <c r="S106" i="53" s="1"/>
  <c r="T5" i="53"/>
  <c r="S69" i="53" s="1"/>
  <c r="T9" i="53"/>
  <c r="S73" i="53" s="1"/>
  <c r="T28" i="53"/>
  <c r="S92" i="53" s="1"/>
  <c r="T26" i="53"/>
  <c r="S90" i="53" s="1"/>
  <c r="T36" i="53"/>
  <c r="S100" i="53" s="1"/>
  <c r="T35" i="53"/>
  <c r="S99" i="53" s="1"/>
  <c r="T34" i="53"/>
  <c r="S98" i="53" s="1"/>
  <c r="T33" i="53"/>
  <c r="S97" i="53" s="1"/>
  <c r="T24" i="53"/>
  <c r="S88" i="53" s="1"/>
  <c r="Q43" i="53"/>
  <c r="P107" i="53" s="1"/>
  <c r="Q7" i="53"/>
  <c r="P71" i="53" s="1"/>
  <c r="Q22" i="53"/>
  <c r="P86" i="53" s="1"/>
  <c r="Q30" i="53"/>
  <c r="P94" i="53" s="1"/>
  <c r="Q37" i="53"/>
  <c r="P101" i="53" s="1"/>
  <c r="Q39" i="53"/>
  <c r="P103" i="53" s="1"/>
  <c r="Q44" i="53"/>
  <c r="P108" i="53" s="1"/>
  <c r="Q33" i="53"/>
  <c r="P97" i="53" s="1"/>
  <c r="Q45" i="53"/>
  <c r="P109" i="53" s="1"/>
  <c r="Q15" i="53"/>
  <c r="P79" i="53" s="1"/>
  <c r="Q27" i="53"/>
  <c r="P91" i="53" s="1"/>
  <c r="Q38" i="53"/>
  <c r="P102" i="53" s="1"/>
  <c r="Q34" i="53"/>
  <c r="P98" i="53" s="1"/>
  <c r="Q24" i="53"/>
  <c r="P88" i="53" s="1"/>
  <c r="Q12" i="53"/>
  <c r="P76" i="53" s="1"/>
  <c r="Q8" i="53"/>
  <c r="P72" i="53" s="1"/>
  <c r="Q21" i="53"/>
  <c r="P85" i="53" s="1"/>
  <c r="Q42" i="53"/>
  <c r="P106" i="53" s="1"/>
  <c r="Q20" i="53"/>
  <c r="P84" i="53" s="1"/>
  <c r="Q16" i="53"/>
  <c r="P80" i="53" s="1"/>
  <c r="Q35" i="53"/>
  <c r="P99" i="53" s="1"/>
  <c r="Q31" i="53"/>
  <c r="P95" i="53" s="1"/>
  <c r="Q41" i="53"/>
  <c r="P105" i="53" s="1"/>
  <c r="Q19" i="53"/>
  <c r="P83" i="53" s="1"/>
  <c r="Q9" i="53"/>
  <c r="P73" i="53" s="1"/>
  <c r="Q5" i="53"/>
  <c r="P69" i="53" s="1"/>
  <c r="Q23" i="53"/>
  <c r="P87" i="53" s="1"/>
  <c r="Q11" i="53"/>
  <c r="P75" i="53" s="1"/>
  <c r="Q17" i="53"/>
  <c r="P81" i="53" s="1"/>
  <c r="Q13" i="53"/>
  <c r="P77" i="53" s="1"/>
  <c r="Q32" i="53"/>
  <c r="P96" i="53" s="1"/>
  <c r="Q28" i="53"/>
  <c r="P92" i="53" s="1"/>
  <c r="Q40" i="53"/>
  <c r="P104" i="53" s="1"/>
  <c r="Q6" i="53"/>
  <c r="P70" i="53" s="1"/>
  <c r="Q10" i="53"/>
  <c r="P74" i="53" s="1"/>
  <c r="Q26" i="53"/>
  <c r="P90" i="53" s="1"/>
  <c r="Q36" i="53"/>
  <c r="P100" i="53" s="1"/>
  <c r="Q14" i="53"/>
  <c r="P78" i="53" s="1"/>
  <c r="Q18" i="53"/>
  <c r="P82" i="53" s="1"/>
  <c r="Q29" i="53"/>
  <c r="P93" i="53" s="1"/>
  <c r="Q25" i="53"/>
  <c r="P89" i="53" s="1"/>
  <c r="M37" i="53"/>
  <c r="L101" i="53" s="1"/>
  <c r="M8" i="53"/>
  <c r="L72" i="53" s="1"/>
  <c r="M12" i="53"/>
  <c r="L76" i="53" s="1"/>
  <c r="M27" i="53"/>
  <c r="L91" i="53" s="1"/>
  <c r="M35" i="53"/>
  <c r="L99" i="53" s="1"/>
  <c r="M42" i="53"/>
  <c r="L106" i="53" s="1"/>
  <c r="M16" i="53"/>
  <c r="L80" i="53" s="1"/>
  <c r="M20" i="53"/>
  <c r="L84" i="53" s="1"/>
  <c r="M31" i="53"/>
  <c r="L95" i="53" s="1"/>
  <c r="M19" i="53"/>
  <c r="L83" i="53" s="1"/>
  <c r="M39" i="53"/>
  <c r="L103" i="53" s="1"/>
  <c r="M24" i="53"/>
  <c r="L88" i="53" s="1"/>
  <c r="M9" i="53"/>
  <c r="L73" i="53" s="1"/>
  <c r="M28" i="53"/>
  <c r="L92" i="53" s="1"/>
  <c r="M22" i="53"/>
  <c r="L86" i="53" s="1"/>
  <c r="M5" i="53"/>
  <c r="L69" i="53" s="1"/>
  <c r="M17" i="53"/>
  <c r="L81" i="53" s="1"/>
  <c r="M36" i="53"/>
  <c r="L100" i="53" s="1"/>
  <c r="M23" i="53"/>
  <c r="L87" i="53" s="1"/>
  <c r="M44" i="53"/>
  <c r="L108" i="53" s="1"/>
  <c r="M7" i="53"/>
  <c r="L71" i="53" s="1"/>
  <c r="M13" i="53"/>
  <c r="L77" i="53" s="1"/>
  <c r="M6" i="53"/>
  <c r="L70" i="53" s="1"/>
  <c r="M33" i="53"/>
  <c r="L97" i="53" s="1"/>
  <c r="M32" i="53"/>
  <c r="L96" i="53" s="1"/>
  <c r="M43" i="53"/>
  <c r="L107" i="53" s="1"/>
  <c r="M21" i="53"/>
  <c r="L85" i="53" s="1"/>
  <c r="M14" i="53"/>
  <c r="L78" i="53" s="1"/>
  <c r="M15" i="53"/>
  <c r="L79" i="53" s="1"/>
  <c r="M45" i="53"/>
  <c r="L109" i="53" s="1"/>
  <c r="M41" i="53"/>
  <c r="L105" i="53" s="1"/>
  <c r="M10" i="53"/>
  <c r="L74" i="53" s="1"/>
  <c r="M26" i="53"/>
  <c r="L90" i="53" s="1"/>
  <c r="M30" i="53"/>
  <c r="L94" i="53" s="1"/>
  <c r="M29" i="53"/>
  <c r="L93" i="53" s="1"/>
  <c r="M11" i="53"/>
  <c r="L75" i="53" s="1"/>
  <c r="M18" i="53"/>
  <c r="L82" i="53" s="1"/>
  <c r="M34" i="53"/>
  <c r="L98" i="53" s="1"/>
  <c r="M38" i="53"/>
  <c r="L102" i="53" s="1"/>
  <c r="M40" i="53"/>
  <c r="L104" i="53" s="1"/>
  <c r="M25" i="53"/>
  <c r="E64" i="100"/>
  <c r="D112" i="100" s="1"/>
  <c r="AB44" i="53"/>
  <c r="AA108" i="53" s="1"/>
  <c r="AB42" i="53"/>
  <c r="AA106" i="53" s="1"/>
  <c r="AB8" i="53"/>
  <c r="AA72" i="53" s="1"/>
  <c r="AB15" i="53"/>
  <c r="AA79" i="53" s="1"/>
  <c r="AB24" i="53"/>
  <c r="AA88" i="53" s="1"/>
  <c r="AB38" i="53"/>
  <c r="AA102" i="53" s="1"/>
  <c r="AB16" i="53"/>
  <c r="AA80" i="53" s="1"/>
  <c r="AB23" i="53"/>
  <c r="AA87" i="53" s="1"/>
  <c r="AB31" i="53"/>
  <c r="AA95" i="53" s="1"/>
  <c r="AB35" i="53"/>
  <c r="AA99" i="53" s="1"/>
  <c r="AB41" i="53"/>
  <c r="AA105" i="53" s="1"/>
  <c r="AB5" i="53"/>
  <c r="AA69" i="53" s="1"/>
  <c r="AB9" i="53"/>
  <c r="AA73" i="53" s="1"/>
  <c r="AB28" i="53"/>
  <c r="AA92" i="53" s="1"/>
  <c r="AB43" i="53"/>
  <c r="AA107" i="53" s="1"/>
  <c r="AB13" i="53"/>
  <c r="AA77" i="53" s="1"/>
  <c r="AB17" i="53"/>
  <c r="AA81" i="53" s="1"/>
  <c r="AB36" i="53"/>
  <c r="AA100" i="53" s="1"/>
  <c r="AB26" i="53"/>
  <c r="AA90" i="53" s="1"/>
  <c r="AB45" i="53"/>
  <c r="AA109" i="53" s="1"/>
  <c r="AB21" i="53"/>
  <c r="AA85" i="53" s="1"/>
  <c r="AB6" i="53"/>
  <c r="AA70" i="53" s="1"/>
  <c r="AB33" i="53"/>
  <c r="AA97" i="53" s="1"/>
  <c r="AB32" i="53"/>
  <c r="AA96" i="53" s="1"/>
  <c r="AB37" i="53"/>
  <c r="AA101" i="53" s="1"/>
  <c r="AB39" i="53"/>
  <c r="AA103" i="53" s="1"/>
  <c r="AB34" i="53"/>
  <c r="AA98" i="53" s="1"/>
  <c r="AB10" i="53"/>
  <c r="AA74" i="53" s="1"/>
  <c r="AB14" i="53"/>
  <c r="AA78" i="53" s="1"/>
  <c r="AB12" i="53"/>
  <c r="AA76" i="53" s="1"/>
  <c r="AB22" i="53"/>
  <c r="AA86" i="53" s="1"/>
  <c r="AB40" i="53"/>
  <c r="AA104" i="53" s="1"/>
  <c r="AB18" i="53"/>
  <c r="AA82" i="53" s="1"/>
  <c r="AB11" i="53"/>
  <c r="AA75" i="53" s="1"/>
  <c r="AB19" i="53"/>
  <c r="AA83" i="53" s="1"/>
  <c r="AB27" i="53"/>
  <c r="AA91" i="53" s="1"/>
  <c r="AB7" i="53"/>
  <c r="AA71" i="53" s="1"/>
  <c r="AB20" i="53"/>
  <c r="AA84" i="53" s="1"/>
  <c r="AB30" i="53"/>
  <c r="AA94" i="53" s="1"/>
  <c r="AB29" i="53"/>
  <c r="AA93" i="53" s="1"/>
  <c r="AB25" i="53"/>
  <c r="AA89" i="53" s="1"/>
  <c r="Y45" i="53"/>
  <c r="X109" i="53" s="1"/>
  <c r="Y44" i="53"/>
  <c r="X108" i="53" s="1"/>
  <c r="Y14" i="53"/>
  <c r="X78" i="53" s="1"/>
  <c r="Y18" i="53"/>
  <c r="X82" i="53" s="1"/>
  <c r="Y29" i="53"/>
  <c r="X93" i="53" s="1"/>
  <c r="Y7" i="53"/>
  <c r="X71" i="53" s="1"/>
  <c r="Y22" i="53"/>
  <c r="X86" i="53" s="1"/>
  <c r="Y23" i="53"/>
  <c r="X87" i="53" s="1"/>
  <c r="Y37" i="53"/>
  <c r="X101" i="53" s="1"/>
  <c r="Y41" i="53"/>
  <c r="X105" i="53" s="1"/>
  <c r="Y15" i="53"/>
  <c r="X79" i="53" s="1"/>
  <c r="Y27" i="53"/>
  <c r="X91" i="53" s="1"/>
  <c r="Y30" i="53"/>
  <c r="X94" i="53" s="1"/>
  <c r="Y34" i="53"/>
  <c r="X98" i="53" s="1"/>
  <c r="Y12" i="53"/>
  <c r="X76" i="53" s="1"/>
  <c r="Y8" i="53"/>
  <c r="X72" i="53" s="1"/>
  <c r="Y38" i="53"/>
  <c r="X102" i="53" s="1"/>
  <c r="Y42" i="53"/>
  <c r="X106" i="53" s="1"/>
  <c r="Y40" i="53"/>
  <c r="X104" i="53" s="1"/>
  <c r="Y20" i="53"/>
  <c r="X84" i="53" s="1"/>
  <c r="Y16" i="53"/>
  <c r="X80" i="53" s="1"/>
  <c r="Y35" i="53"/>
  <c r="X99" i="53" s="1"/>
  <c r="Y21" i="53"/>
  <c r="X85" i="53" s="1"/>
  <c r="Y33" i="53"/>
  <c r="X97" i="53" s="1"/>
  <c r="Y9" i="53"/>
  <c r="X73" i="53" s="1"/>
  <c r="Y5" i="53"/>
  <c r="X69" i="53" s="1"/>
  <c r="Y19" i="53"/>
  <c r="X83" i="53" s="1"/>
  <c r="Y31" i="53"/>
  <c r="X95" i="53" s="1"/>
  <c r="Y43" i="53"/>
  <c r="X107" i="53" s="1"/>
  <c r="Y17" i="53"/>
  <c r="X81" i="53" s="1"/>
  <c r="Y13" i="53"/>
  <c r="X77" i="53" s="1"/>
  <c r="Y26" i="53"/>
  <c r="X90" i="53" s="1"/>
  <c r="Y28" i="53"/>
  <c r="X92" i="53" s="1"/>
  <c r="Y39" i="53"/>
  <c r="X103" i="53" s="1"/>
  <c r="Y6" i="53"/>
  <c r="X70" i="53" s="1"/>
  <c r="Y10" i="53"/>
  <c r="X74" i="53" s="1"/>
  <c r="Y32" i="53"/>
  <c r="X96" i="53" s="1"/>
  <c r="Y36" i="53"/>
  <c r="X100" i="53" s="1"/>
  <c r="Y11" i="53"/>
  <c r="X75" i="53" s="1"/>
  <c r="Y25" i="53"/>
  <c r="X89" i="53" s="1"/>
  <c r="Y24" i="53"/>
  <c r="X88" i="53" s="1"/>
  <c r="Y36" i="99"/>
  <c r="X99" i="99" s="1"/>
  <c r="Y28" i="99"/>
  <c r="X91" i="99" s="1"/>
  <c r="Y20" i="99"/>
  <c r="X83" i="99" s="1"/>
  <c r="Y14" i="99"/>
  <c r="X77" i="99" s="1"/>
  <c r="Y29" i="99"/>
  <c r="X92" i="99" s="1"/>
  <c r="Y10" i="99"/>
  <c r="X73" i="99" s="1"/>
  <c r="Y31" i="99"/>
  <c r="X94" i="99" s="1"/>
  <c r="Y40" i="99"/>
  <c r="X103" i="99" s="1"/>
  <c r="Y23" i="99"/>
  <c r="X86" i="99" s="1"/>
  <c r="Y37" i="99"/>
  <c r="X100" i="99" s="1"/>
  <c r="Y32" i="99"/>
  <c r="X95" i="99" s="1"/>
  <c r="Y19" i="99"/>
  <c r="X82" i="99" s="1"/>
  <c r="Y33" i="99"/>
  <c r="X96" i="99" s="1"/>
  <c r="Y38" i="99"/>
  <c r="X101" i="99" s="1"/>
  <c r="Y15" i="99"/>
  <c r="X78" i="99" s="1"/>
  <c r="Y18" i="99"/>
  <c r="X81" i="99" s="1"/>
  <c r="Y6" i="99"/>
  <c r="X69" i="99" s="1"/>
  <c r="Y13" i="99"/>
  <c r="X76" i="99" s="1"/>
  <c r="Y22" i="99"/>
  <c r="X85" i="99" s="1"/>
  <c r="Y35" i="99"/>
  <c r="X98" i="99" s="1"/>
  <c r="Y11" i="99"/>
  <c r="X74" i="99" s="1"/>
  <c r="Y44" i="99"/>
  <c r="X107" i="99" s="1"/>
  <c r="Y17" i="99"/>
  <c r="X80" i="99" s="1"/>
  <c r="Y12" i="99"/>
  <c r="X75" i="99" s="1"/>
  <c r="Y27" i="99"/>
  <c r="X90" i="99" s="1"/>
  <c r="Y7" i="99"/>
  <c r="X70" i="99" s="1"/>
  <c r="Y21" i="99"/>
  <c r="X84" i="99" s="1"/>
  <c r="Y45" i="99"/>
  <c r="X108" i="99" s="1"/>
  <c r="Y26" i="99"/>
  <c r="X89" i="99" s="1"/>
  <c r="Y39" i="99"/>
  <c r="X102" i="99" s="1"/>
  <c r="Y43" i="99"/>
  <c r="X106" i="99" s="1"/>
  <c r="Y30" i="99"/>
  <c r="X93" i="99" s="1"/>
  <c r="Y8" i="99"/>
  <c r="X71" i="99" s="1"/>
  <c r="Y24" i="99"/>
  <c r="X87" i="99" s="1"/>
  <c r="Y34" i="99"/>
  <c r="X97" i="99" s="1"/>
  <c r="Y25" i="99"/>
  <c r="X88" i="99" s="1"/>
  <c r="Y9" i="99"/>
  <c r="X72" i="99" s="1"/>
  <c r="Y16" i="99"/>
  <c r="X79" i="99" s="1"/>
  <c r="Y41" i="99"/>
  <c r="X104" i="99" s="1"/>
  <c r="Y5" i="99"/>
  <c r="X68" i="99" s="1"/>
  <c r="Y42" i="99"/>
  <c r="X105" i="99" s="1"/>
  <c r="X15" i="99"/>
  <c r="W78" i="99" s="1"/>
  <c r="X10" i="99"/>
  <c r="W73" i="99" s="1"/>
  <c r="X11" i="99"/>
  <c r="W74" i="99" s="1"/>
  <c r="X35" i="99"/>
  <c r="W98" i="99" s="1"/>
  <c r="X30" i="99"/>
  <c r="W93" i="99" s="1"/>
  <c r="X36" i="99"/>
  <c r="W99" i="99" s="1"/>
  <c r="X6" i="99"/>
  <c r="W69" i="99" s="1"/>
  <c r="X28" i="99"/>
  <c r="W91" i="99" s="1"/>
  <c r="X20" i="99"/>
  <c r="W83" i="99" s="1"/>
  <c r="X14" i="99"/>
  <c r="W77" i="99" s="1"/>
  <c r="X27" i="99"/>
  <c r="W90" i="99" s="1"/>
  <c r="X16" i="99"/>
  <c r="W79" i="99" s="1"/>
  <c r="X26" i="99"/>
  <c r="W89" i="99" s="1"/>
  <c r="X23" i="99"/>
  <c r="X32" i="99"/>
  <c r="W95" i="99" s="1"/>
  <c r="X44" i="99"/>
  <c r="W107" i="99" s="1"/>
  <c r="X9" i="99"/>
  <c r="W72" i="99" s="1"/>
  <c r="X12" i="99"/>
  <c r="W75" i="99" s="1"/>
  <c r="X38" i="99"/>
  <c r="W101" i="99" s="1"/>
  <c r="X42" i="99"/>
  <c r="W105" i="99" s="1"/>
  <c r="X5" i="99"/>
  <c r="W68" i="99" s="1"/>
  <c r="X7" i="99"/>
  <c r="W70" i="99" s="1"/>
  <c r="X22" i="99"/>
  <c r="W85" i="99" s="1"/>
  <c r="X41" i="99"/>
  <c r="W104" i="99" s="1"/>
  <c r="X43" i="99"/>
  <c r="X40" i="99"/>
  <c r="W103" i="99" s="1"/>
  <c r="X37" i="99"/>
  <c r="W100" i="99" s="1"/>
  <c r="X29" i="99"/>
  <c r="W92" i="99" s="1"/>
  <c r="X33" i="99"/>
  <c r="W96" i="99" s="1"/>
  <c r="X34" i="99"/>
  <c r="W97" i="99" s="1"/>
  <c r="X25" i="99"/>
  <c r="W88" i="99" s="1"/>
  <c r="X18" i="99"/>
  <c r="W81" i="99" s="1"/>
  <c r="X39" i="99"/>
  <c r="W102" i="99" s="1"/>
  <c r="X21" i="99"/>
  <c r="W84" i="99" s="1"/>
  <c r="X45" i="99"/>
  <c r="W108" i="99" s="1"/>
  <c r="X19" i="99"/>
  <c r="W82" i="99" s="1"/>
  <c r="X13" i="99"/>
  <c r="W76" i="99" s="1"/>
  <c r="X24" i="99"/>
  <c r="W87" i="99" s="1"/>
  <c r="X17" i="99"/>
  <c r="W80" i="99" s="1"/>
  <c r="X31" i="99"/>
  <c r="W94" i="99" s="1"/>
  <c r="X8" i="99"/>
  <c r="W71" i="99" s="1"/>
  <c r="F9" i="99"/>
  <c r="E72" i="99" s="1"/>
  <c r="F13" i="99"/>
  <c r="E76" i="99" s="1"/>
  <c r="F34" i="99"/>
  <c r="E97" i="99" s="1"/>
  <c r="F29" i="99"/>
  <c r="E92" i="99" s="1"/>
  <c r="F18" i="99"/>
  <c r="E81" i="99" s="1"/>
  <c r="F6" i="99"/>
  <c r="E69" i="99" s="1"/>
  <c r="F17" i="99"/>
  <c r="E80" i="99" s="1"/>
  <c r="F27" i="99"/>
  <c r="E90" i="99" s="1"/>
  <c r="F41" i="99"/>
  <c r="E104" i="99" s="1"/>
  <c r="F12" i="99"/>
  <c r="E75" i="99" s="1"/>
  <c r="F14" i="99"/>
  <c r="E77" i="99" s="1"/>
  <c r="F21" i="99"/>
  <c r="E84" i="99" s="1"/>
  <c r="F30" i="99"/>
  <c r="E93" i="99" s="1"/>
  <c r="F7" i="99"/>
  <c r="E70" i="99" s="1"/>
  <c r="F23" i="99"/>
  <c r="E86" i="99" s="1"/>
  <c r="F35" i="99"/>
  <c r="E98" i="99" s="1"/>
  <c r="F42" i="99"/>
  <c r="E105" i="99" s="1"/>
  <c r="F31" i="99"/>
  <c r="E94" i="99" s="1"/>
  <c r="F45" i="99"/>
  <c r="E108" i="99" s="1"/>
  <c r="F37" i="99"/>
  <c r="E100" i="99" s="1"/>
  <c r="F10" i="99"/>
  <c r="E73" i="99" s="1"/>
  <c r="F40" i="99"/>
  <c r="E103" i="99" s="1"/>
  <c r="F25" i="99"/>
  <c r="E88" i="99" s="1"/>
  <c r="F39" i="99"/>
  <c r="E102" i="99" s="1"/>
  <c r="F5" i="99"/>
  <c r="E68" i="99" s="1"/>
  <c r="F36" i="99"/>
  <c r="E99" i="99" s="1"/>
  <c r="F44" i="99"/>
  <c r="E107" i="99" s="1"/>
  <c r="F38" i="99"/>
  <c r="E101" i="99" s="1"/>
  <c r="F26" i="99"/>
  <c r="E89" i="99" s="1"/>
  <c r="F33" i="99"/>
  <c r="E96" i="99" s="1"/>
  <c r="F24" i="99"/>
  <c r="E87" i="99" s="1"/>
  <c r="F19" i="99"/>
  <c r="E82" i="99" s="1"/>
  <c r="F20" i="99"/>
  <c r="E83" i="99" s="1"/>
  <c r="F32" i="99"/>
  <c r="E95" i="99" s="1"/>
  <c r="F43" i="99"/>
  <c r="E106" i="99" s="1"/>
  <c r="F8" i="99"/>
  <c r="E71" i="99" s="1"/>
  <c r="F15" i="99"/>
  <c r="E78" i="99" s="1"/>
  <c r="F28" i="99"/>
  <c r="E91" i="99" s="1"/>
  <c r="F22" i="99"/>
  <c r="E85" i="99" s="1"/>
  <c r="F11" i="99"/>
  <c r="E74" i="99" s="1"/>
  <c r="F16" i="99"/>
  <c r="E79" i="99" s="1"/>
  <c r="G64" i="100"/>
  <c r="F112" i="100" s="1"/>
  <c r="D106" i="100"/>
  <c r="C136" i="100" s="1"/>
  <c r="F105" i="54"/>
  <c r="F88" i="54"/>
  <c r="E122" i="54" s="1"/>
  <c r="D45" i="99"/>
  <c r="C108" i="99" s="1"/>
  <c r="D12" i="99"/>
  <c r="C75" i="99" s="1"/>
  <c r="D41" i="99"/>
  <c r="C104" i="99" s="1"/>
  <c r="D16" i="99"/>
  <c r="C79" i="99" s="1"/>
  <c r="D20" i="99"/>
  <c r="C83" i="99" s="1"/>
  <c r="D17" i="99"/>
  <c r="C80" i="99" s="1"/>
  <c r="D6" i="99"/>
  <c r="C69" i="99" s="1"/>
  <c r="D34" i="99"/>
  <c r="C97" i="99" s="1"/>
  <c r="D33" i="99"/>
  <c r="C96" i="99" s="1"/>
  <c r="D10" i="99"/>
  <c r="C73" i="99" s="1"/>
  <c r="D35" i="99"/>
  <c r="C98" i="99" s="1"/>
  <c r="D30" i="99"/>
  <c r="C93" i="99" s="1"/>
  <c r="D37" i="99"/>
  <c r="C100" i="99" s="1"/>
  <c r="D27" i="99"/>
  <c r="C90" i="99" s="1"/>
  <c r="D29" i="99"/>
  <c r="C92" i="99" s="1"/>
  <c r="D26" i="99"/>
  <c r="C89" i="99" s="1"/>
  <c r="D23" i="99"/>
  <c r="C86" i="99" s="1"/>
  <c r="D32" i="99"/>
  <c r="C95" i="99" s="1"/>
  <c r="D25" i="99"/>
  <c r="C88" i="99" s="1"/>
  <c r="D42" i="99"/>
  <c r="C105" i="99" s="1"/>
  <c r="D19" i="99"/>
  <c r="C82" i="99" s="1"/>
  <c r="D31" i="99"/>
  <c r="C94" i="99" s="1"/>
  <c r="D22" i="99"/>
  <c r="C85" i="99" s="1"/>
  <c r="D5" i="99"/>
  <c r="C68" i="99" s="1"/>
  <c r="D44" i="99"/>
  <c r="C107" i="99" s="1"/>
  <c r="D15" i="99"/>
  <c r="C78" i="99" s="1"/>
  <c r="D21" i="99"/>
  <c r="C84" i="99" s="1"/>
  <c r="D14" i="99"/>
  <c r="C77" i="99" s="1"/>
  <c r="D43" i="99"/>
  <c r="C106" i="99" s="1"/>
  <c r="D11" i="99"/>
  <c r="C74" i="99" s="1"/>
  <c r="D18" i="99"/>
  <c r="C81" i="99" s="1"/>
  <c r="D9" i="99"/>
  <c r="C72" i="99" s="1"/>
  <c r="D24" i="99"/>
  <c r="C87" i="99" s="1"/>
  <c r="D28" i="99"/>
  <c r="C91" i="99" s="1"/>
  <c r="D36" i="99"/>
  <c r="C99" i="99" s="1"/>
  <c r="D39" i="99"/>
  <c r="C102" i="99" s="1"/>
  <c r="D40" i="99"/>
  <c r="C103" i="99" s="1"/>
  <c r="D8" i="99"/>
  <c r="C71" i="99" s="1"/>
  <c r="D38" i="99"/>
  <c r="C101" i="99" s="1"/>
  <c r="D7" i="99"/>
  <c r="C70" i="99" s="1"/>
  <c r="D13" i="99"/>
  <c r="C76" i="99" s="1"/>
  <c r="Z24" i="99"/>
  <c r="Y87" i="99" s="1"/>
  <c r="Z31" i="99"/>
  <c r="Y94" i="99" s="1"/>
  <c r="Z37" i="99"/>
  <c r="Y100" i="99" s="1"/>
  <c r="Z19" i="99"/>
  <c r="Y82" i="99" s="1"/>
  <c r="Z30" i="99"/>
  <c r="Y93" i="99" s="1"/>
  <c r="Z45" i="99"/>
  <c r="Y108" i="99" s="1"/>
  <c r="Z35" i="99"/>
  <c r="Y98" i="99" s="1"/>
  <c r="Z33" i="99"/>
  <c r="Y96" i="99" s="1"/>
  <c r="Z38" i="99"/>
  <c r="Y101" i="99" s="1"/>
  <c r="Z25" i="99"/>
  <c r="Y88" i="99" s="1"/>
  <c r="Z12" i="99"/>
  <c r="Y75" i="99" s="1"/>
  <c r="Z41" i="99"/>
  <c r="Y104" i="99" s="1"/>
  <c r="Z22" i="99"/>
  <c r="Y85" i="99" s="1"/>
  <c r="Z32" i="99"/>
  <c r="Y95" i="99" s="1"/>
  <c r="Z29" i="99"/>
  <c r="Y92" i="99" s="1"/>
  <c r="Z5" i="99"/>
  <c r="Y68" i="99" s="1"/>
  <c r="Z11" i="99"/>
  <c r="Y74" i="99" s="1"/>
  <c r="Z43" i="99"/>
  <c r="Y106" i="99" s="1"/>
  <c r="Z18" i="99"/>
  <c r="Y81" i="99" s="1"/>
  <c r="Z27" i="99"/>
  <c r="Y90" i="99" s="1"/>
  <c r="Z23" i="99"/>
  <c r="Y86" i="99" s="1"/>
  <c r="Z42" i="99"/>
  <c r="Y105" i="99" s="1"/>
  <c r="Z14" i="99"/>
  <c r="Y77" i="99" s="1"/>
  <c r="Z21" i="99"/>
  <c r="Y84" i="99" s="1"/>
  <c r="Z9" i="99"/>
  <c r="Y72" i="99" s="1"/>
  <c r="Z26" i="99"/>
  <c r="Y89" i="99" s="1"/>
  <c r="Z40" i="99"/>
  <c r="Y103" i="99" s="1"/>
  <c r="Z10" i="99"/>
  <c r="Y73" i="99" s="1"/>
  <c r="Z13" i="99"/>
  <c r="Y76" i="99" s="1"/>
  <c r="Z36" i="99"/>
  <c r="Y99" i="99" s="1"/>
  <c r="Z6" i="99"/>
  <c r="Y69" i="99" s="1"/>
  <c r="Z8" i="99"/>
  <c r="Y71" i="99" s="1"/>
  <c r="Z17" i="99"/>
  <c r="Y80" i="99" s="1"/>
  <c r="Z20" i="99"/>
  <c r="Y83" i="99" s="1"/>
  <c r="Z28" i="99"/>
  <c r="Y91" i="99" s="1"/>
  <c r="Z16" i="99"/>
  <c r="Y79" i="99" s="1"/>
  <c r="Z39" i="99"/>
  <c r="Y102" i="99" s="1"/>
  <c r="Z44" i="99"/>
  <c r="Y107" i="99" s="1"/>
  <c r="Z7" i="99"/>
  <c r="Y70" i="99" s="1"/>
  <c r="Z15" i="99"/>
  <c r="Y78" i="99" s="1"/>
  <c r="Z34" i="99"/>
  <c r="Y97" i="99" s="1"/>
  <c r="E60" i="100"/>
  <c r="H64" i="54"/>
  <c r="G112" i="54" s="1"/>
  <c r="V45" i="53"/>
  <c r="U109" i="53" s="1"/>
  <c r="V39" i="53"/>
  <c r="U103" i="53" s="1"/>
  <c r="V11" i="53"/>
  <c r="U75" i="53" s="1"/>
  <c r="V15" i="53"/>
  <c r="U79" i="53" s="1"/>
  <c r="V34" i="53"/>
  <c r="U98" i="53" s="1"/>
  <c r="V20" i="53"/>
  <c r="U84" i="53" s="1"/>
  <c r="V19" i="53"/>
  <c r="U83" i="53" s="1"/>
  <c r="V12" i="53"/>
  <c r="U76" i="53" s="1"/>
  <c r="V31" i="53"/>
  <c r="U95" i="53" s="1"/>
  <c r="V23" i="53"/>
  <c r="U87" i="53" s="1"/>
  <c r="V14" i="53"/>
  <c r="U78" i="53" s="1"/>
  <c r="V8" i="53"/>
  <c r="U72" i="53" s="1"/>
  <c r="V9" i="53"/>
  <c r="U73" i="53" s="1"/>
  <c r="V10" i="53"/>
  <c r="U74" i="53" s="1"/>
  <c r="V30" i="53"/>
  <c r="U94" i="53" s="1"/>
  <c r="V44" i="53"/>
  <c r="U108" i="53" s="1"/>
  <c r="V16" i="53"/>
  <c r="U80" i="53" s="1"/>
  <c r="V17" i="53"/>
  <c r="U81" i="53" s="1"/>
  <c r="V22" i="53"/>
  <c r="U86" i="53" s="1"/>
  <c r="V38" i="53"/>
  <c r="U102" i="53" s="1"/>
  <c r="V43" i="53"/>
  <c r="U107" i="53" s="1"/>
  <c r="V5" i="53"/>
  <c r="U69" i="53" s="1"/>
  <c r="V18" i="53"/>
  <c r="U82" i="53" s="1"/>
  <c r="V28" i="53"/>
  <c r="U92" i="53" s="1"/>
  <c r="V35" i="53"/>
  <c r="U99" i="53" s="1"/>
  <c r="V7" i="53"/>
  <c r="U71" i="53" s="1"/>
  <c r="V13" i="53"/>
  <c r="U77" i="53" s="1"/>
  <c r="V29" i="53"/>
  <c r="U93" i="53" s="1"/>
  <c r="V36" i="53"/>
  <c r="U100" i="53" s="1"/>
  <c r="V40" i="53"/>
  <c r="U104" i="53" s="1"/>
  <c r="V32" i="53"/>
  <c r="U96" i="53" s="1"/>
  <c r="V6" i="53"/>
  <c r="U70" i="53" s="1"/>
  <c r="V21" i="53"/>
  <c r="U85" i="53" s="1"/>
  <c r="V37" i="53"/>
  <c r="U101" i="53" s="1"/>
  <c r="V33" i="53"/>
  <c r="U97" i="53" s="1"/>
  <c r="V41" i="53"/>
  <c r="U105" i="53" s="1"/>
  <c r="V42" i="53"/>
  <c r="U106" i="53" s="1"/>
  <c r="V27" i="53"/>
  <c r="U91" i="53" s="1"/>
  <c r="V26" i="53"/>
  <c r="U90" i="53" s="1"/>
  <c r="V24" i="53"/>
  <c r="U88" i="53" s="1"/>
  <c r="V25" i="53"/>
  <c r="U89" i="53" s="1"/>
  <c r="J43" i="53"/>
  <c r="I107" i="53" s="1"/>
  <c r="J9" i="53"/>
  <c r="I73" i="53" s="1"/>
  <c r="J14" i="53"/>
  <c r="I78" i="53" s="1"/>
  <c r="J32" i="53"/>
  <c r="I96" i="53" s="1"/>
  <c r="J31" i="53"/>
  <c r="I95" i="53" s="1"/>
  <c r="J10" i="53"/>
  <c r="I74" i="53" s="1"/>
  <c r="J17" i="53"/>
  <c r="I81" i="53" s="1"/>
  <c r="J28" i="53"/>
  <c r="I92" i="53" s="1"/>
  <c r="J22" i="53"/>
  <c r="I86" i="53" s="1"/>
  <c r="J44" i="53"/>
  <c r="I108" i="53" s="1"/>
  <c r="J39" i="53"/>
  <c r="I103" i="53" s="1"/>
  <c r="J18" i="53"/>
  <c r="I82" i="53" s="1"/>
  <c r="J11" i="53"/>
  <c r="I75" i="53" s="1"/>
  <c r="J33" i="53"/>
  <c r="I97" i="53" s="1"/>
  <c r="J29" i="53"/>
  <c r="I93" i="53" s="1"/>
  <c r="J42" i="53"/>
  <c r="I106" i="53" s="1"/>
  <c r="J7" i="53"/>
  <c r="I71" i="53" s="1"/>
  <c r="J19" i="53"/>
  <c r="I83" i="53" s="1"/>
  <c r="J30" i="53"/>
  <c r="I94" i="53" s="1"/>
  <c r="J37" i="53"/>
  <c r="I101" i="53" s="1"/>
  <c r="J45" i="53"/>
  <c r="I109" i="53" s="1"/>
  <c r="J15" i="53"/>
  <c r="I79" i="53" s="1"/>
  <c r="J8" i="53"/>
  <c r="I72" i="53" s="1"/>
  <c r="J38" i="53"/>
  <c r="I102" i="53" s="1"/>
  <c r="J26" i="53"/>
  <c r="I90" i="53" s="1"/>
  <c r="J41" i="53"/>
  <c r="I105" i="53" s="1"/>
  <c r="J36" i="53"/>
  <c r="I100" i="53" s="1"/>
  <c r="J23" i="53"/>
  <c r="I87" i="53" s="1"/>
  <c r="J16" i="53"/>
  <c r="I80" i="53" s="1"/>
  <c r="J24" i="53"/>
  <c r="I88" i="53" s="1"/>
  <c r="J34" i="53"/>
  <c r="I98" i="53" s="1"/>
  <c r="J40" i="53"/>
  <c r="I104" i="53" s="1"/>
  <c r="J12" i="53"/>
  <c r="I76" i="53" s="1"/>
  <c r="J5" i="53"/>
  <c r="I69" i="53" s="1"/>
  <c r="J35" i="53"/>
  <c r="I99" i="53" s="1"/>
  <c r="J21" i="53"/>
  <c r="I85" i="53" s="1"/>
  <c r="J20" i="53"/>
  <c r="I84" i="53" s="1"/>
  <c r="J13" i="53"/>
  <c r="I77" i="53" s="1"/>
  <c r="J6" i="53"/>
  <c r="I70" i="53" s="1"/>
  <c r="J27" i="53"/>
  <c r="I91" i="53" s="1"/>
  <c r="J25" i="53"/>
  <c r="I89" i="53" s="1"/>
  <c r="O43" i="53"/>
  <c r="N107" i="53" s="1"/>
  <c r="O39" i="53"/>
  <c r="N103" i="53" s="1"/>
  <c r="O11" i="53"/>
  <c r="N75" i="53" s="1"/>
  <c r="O15" i="53"/>
  <c r="N79" i="53" s="1"/>
  <c r="O37" i="53"/>
  <c r="N101" i="53" s="1"/>
  <c r="O30" i="53"/>
  <c r="N94" i="53" s="1"/>
  <c r="O42" i="53"/>
  <c r="N106" i="53" s="1"/>
  <c r="O19" i="53"/>
  <c r="N83" i="53" s="1"/>
  <c r="O12" i="53"/>
  <c r="N76" i="53" s="1"/>
  <c r="O20" i="53"/>
  <c r="N84" i="53" s="1"/>
  <c r="O41" i="53"/>
  <c r="N105" i="53" s="1"/>
  <c r="O38" i="53"/>
  <c r="N102" i="53" s="1"/>
  <c r="O8" i="53"/>
  <c r="N72" i="53" s="1"/>
  <c r="O5" i="53"/>
  <c r="N69" i="53" s="1"/>
  <c r="O34" i="53"/>
  <c r="N98" i="53" s="1"/>
  <c r="O44" i="53"/>
  <c r="N108" i="53" s="1"/>
  <c r="O9" i="53"/>
  <c r="N73" i="53" s="1"/>
  <c r="O16" i="53"/>
  <c r="N80" i="53" s="1"/>
  <c r="O21" i="53"/>
  <c r="N85" i="53" s="1"/>
  <c r="O27" i="53"/>
  <c r="N91" i="53" s="1"/>
  <c r="O40" i="53"/>
  <c r="N104" i="53" s="1"/>
  <c r="O35" i="53"/>
  <c r="N99" i="53" s="1"/>
  <c r="O17" i="53"/>
  <c r="N81" i="53" s="1"/>
  <c r="O24" i="53"/>
  <c r="N88" i="53" s="1"/>
  <c r="O23" i="53"/>
  <c r="N87" i="53" s="1"/>
  <c r="O31" i="53"/>
  <c r="N95" i="53" s="1"/>
  <c r="O6" i="53"/>
  <c r="N70" i="53" s="1"/>
  <c r="O10" i="53"/>
  <c r="N74" i="53" s="1"/>
  <c r="O32" i="53"/>
  <c r="N96" i="53" s="1"/>
  <c r="O36" i="53"/>
  <c r="N100" i="53" s="1"/>
  <c r="O14" i="53"/>
  <c r="N78" i="53" s="1"/>
  <c r="O18" i="53"/>
  <c r="N82" i="53" s="1"/>
  <c r="O26" i="53"/>
  <c r="N90" i="53" s="1"/>
  <c r="O13" i="53"/>
  <c r="N77" i="53" s="1"/>
  <c r="O45" i="53"/>
  <c r="N109" i="53" s="1"/>
  <c r="O22" i="53"/>
  <c r="N86" i="53" s="1"/>
  <c r="O7" i="53"/>
  <c r="N71" i="53" s="1"/>
  <c r="O29" i="53"/>
  <c r="N93" i="53" s="1"/>
  <c r="O33" i="53"/>
  <c r="N97" i="53" s="1"/>
  <c r="O28" i="53"/>
  <c r="N92" i="53" s="1"/>
  <c r="O25" i="53"/>
  <c r="N89" i="53" s="1"/>
  <c r="U41" i="99"/>
  <c r="T104" i="99" s="1"/>
  <c r="U11" i="99"/>
  <c r="T74" i="99" s="1"/>
  <c r="U36" i="99"/>
  <c r="T99" i="99" s="1"/>
  <c r="U28" i="99"/>
  <c r="T91" i="99" s="1"/>
  <c r="U14" i="99"/>
  <c r="T77" i="99" s="1"/>
  <c r="U27" i="99"/>
  <c r="T90" i="99" s="1"/>
  <c r="U23" i="99"/>
  <c r="T86" i="99" s="1"/>
  <c r="U15" i="99"/>
  <c r="T78" i="99" s="1"/>
  <c r="U6" i="99"/>
  <c r="T69" i="99" s="1"/>
  <c r="U8" i="99"/>
  <c r="U7" i="99"/>
  <c r="T70" i="99" s="1"/>
  <c r="U18" i="99"/>
  <c r="T81" i="99" s="1"/>
  <c r="U30" i="99"/>
  <c r="T93" i="99" s="1"/>
  <c r="U26" i="99"/>
  <c r="T89" i="99" s="1"/>
  <c r="U29" i="99"/>
  <c r="T92" i="99" s="1"/>
  <c r="U42" i="99"/>
  <c r="T105" i="99" s="1"/>
  <c r="U21" i="99"/>
  <c r="T84" i="99" s="1"/>
  <c r="U22" i="99"/>
  <c r="T85" i="99" s="1"/>
  <c r="U33" i="99"/>
  <c r="T96" i="99" s="1"/>
  <c r="U17" i="99"/>
  <c r="T80" i="99" s="1"/>
  <c r="U31" i="99"/>
  <c r="T94" i="99" s="1"/>
  <c r="U10" i="99"/>
  <c r="T73" i="99" s="1"/>
  <c r="U25" i="99"/>
  <c r="T88" i="99" s="1"/>
  <c r="U13" i="99"/>
  <c r="T76" i="99" s="1"/>
  <c r="U20" i="99"/>
  <c r="T83" i="99" s="1"/>
  <c r="U39" i="99"/>
  <c r="T102" i="99" s="1"/>
  <c r="U9" i="99"/>
  <c r="T72" i="99" s="1"/>
  <c r="U16" i="99"/>
  <c r="T79" i="99" s="1"/>
  <c r="U45" i="99"/>
  <c r="T108" i="99" s="1"/>
  <c r="U37" i="99"/>
  <c r="T100" i="99" s="1"/>
  <c r="U5" i="99"/>
  <c r="T68" i="99" s="1"/>
  <c r="U44" i="99"/>
  <c r="T107" i="99" s="1"/>
  <c r="U19" i="99"/>
  <c r="T82" i="99" s="1"/>
  <c r="U34" i="99"/>
  <c r="T97" i="99" s="1"/>
  <c r="U35" i="99"/>
  <c r="T98" i="99" s="1"/>
  <c r="U40" i="99"/>
  <c r="T103" i="99" s="1"/>
  <c r="U12" i="99"/>
  <c r="T75" i="99" s="1"/>
  <c r="U24" i="99"/>
  <c r="T87" i="99" s="1"/>
  <c r="U38" i="99"/>
  <c r="T101" i="99" s="1"/>
  <c r="U32" i="99"/>
  <c r="T95" i="99" s="1"/>
  <c r="U43" i="99"/>
  <c r="T106" i="99" s="1"/>
  <c r="AF31" i="99"/>
  <c r="AF40" i="99"/>
  <c r="AF33" i="99"/>
  <c r="AF10" i="99"/>
  <c r="AE73" i="99" s="1"/>
  <c r="K120" i="99" s="1"/>
  <c r="C8" i="71" s="1"/>
  <c r="AF24" i="99"/>
  <c r="AE87" i="99" s="1"/>
  <c r="K134" i="99" s="1"/>
  <c r="AF14" i="99"/>
  <c r="AE77" i="99" s="1"/>
  <c r="K124" i="99" s="1"/>
  <c r="C12" i="71" s="1"/>
  <c r="AF15" i="99"/>
  <c r="AE78" i="99" s="1"/>
  <c r="K125" i="99" s="1"/>
  <c r="C13" i="71" s="1"/>
  <c r="AF19" i="99"/>
  <c r="AE82" i="99" s="1"/>
  <c r="K129" i="99" s="1"/>
  <c r="AF8" i="99"/>
  <c r="AF6" i="99"/>
  <c r="AE69" i="99" s="1"/>
  <c r="K116" i="99" s="1"/>
  <c r="AF34" i="99"/>
  <c r="AE97" i="99" s="1"/>
  <c r="K144" i="99" s="1"/>
  <c r="AF42" i="99"/>
  <c r="AE105" i="99" s="1"/>
  <c r="K152" i="99" s="1"/>
  <c r="C40" i="71" s="1"/>
  <c r="AF9" i="99"/>
  <c r="AE72" i="99" s="1"/>
  <c r="K119" i="99" s="1"/>
  <c r="C7" i="71" s="1"/>
  <c r="AF27" i="99"/>
  <c r="AF25" i="99"/>
  <c r="AE88" i="99" s="1"/>
  <c r="K135" i="99" s="1"/>
  <c r="AF45" i="99"/>
  <c r="AF5" i="99"/>
  <c r="AE68" i="99" s="1"/>
  <c r="K115" i="99" s="1"/>
  <c r="AF16" i="99"/>
  <c r="AF12" i="99"/>
  <c r="AF37" i="99"/>
  <c r="AE100" i="99" s="1"/>
  <c r="K147" i="99" s="1"/>
  <c r="AF35" i="99"/>
  <c r="AE98" i="99" s="1"/>
  <c r="K145" i="99" s="1"/>
  <c r="AF11" i="99"/>
  <c r="AE74" i="99" s="1"/>
  <c r="K121" i="99" s="1"/>
  <c r="C9" i="71" s="1"/>
  <c r="AF7" i="99"/>
  <c r="AE70" i="99" s="1"/>
  <c r="K117" i="99" s="1"/>
  <c r="AF23" i="99"/>
  <c r="AF36" i="99"/>
  <c r="AF41" i="99"/>
  <c r="AE104" i="99" s="1"/>
  <c r="K151" i="99" s="1"/>
  <c r="AF30" i="99"/>
  <c r="AE93" i="99" s="1"/>
  <c r="K140" i="99" s="1"/>
  <c r="AF32" i="99"/>
  <c r="AF38" i="99"/>
  <c r="AF26" i="99"/>
  <c r="AF21" i="99"/>
  <c r="AE84" i="99" s="1"/>
  <c r="K131" i="99" s="1"/>
  <c r="AF29" i="99"/>
  <c r="AF22" i="99"/>
  <c r="AF44" i="99"/>
  <c r="AF13" i="99"/>
  <c r="AF43" i="99"/>
  <c r="AE106" i="99" s="1"/>
  <c r="K153" i="99" s="1"/>
  <c r="C41" i="71" s="1"/>
  <c r="AF39" i="99"/>
  <c r="AF18" i="99"/>
  <c r="AF17" i="99"/>
  <c r="AE80" i="99" s="1"/>
  <c r="K127" i="99" s="1"/>
  <c r="C15" i="71" s="1"/>
  <c r="AF28" i="99"/>
  <c r="AF20" i="99"/>
  <c r="AE83" i="99" s="1"/>
  <c r="K130" i="99" s="1"/>
  <c r="C18" i="71" s="1"/>
  <c r="F76" i="54"/>
  <c r="F80" i="54"/>
  <c r="E64" i="54"/>
  <c r="D112" i="54" s="1"/>
  <c r="H106" i="54"/>
  <c r="G136" i="54" s="1"/>
  <c r="V14" i="99"/>
  <c r="U77" i="99" s="1"/>
  <c r="V21" i="99"/>
  <c r="U84" i="99" s="1"/>
  <c r="V31" i="99"/>
  <c r="U94" i="99" s="1"/>
  <c r="V15" i="99"/>
  <c r="U78" i="99" s="1"/>
  <c r="V38" i="99"/>
  <c r="U101" i="99" s="1"/>
  <c r="V5" i="99"/>
  <c r="U68" i="99" s="1"/>
  <c r="V23" i="99"/>
  <c r="U86" i="99" s="1"/>
  <c r="V42" i="99"/>
  <c r="U105" i="99" s="1"/>
  <c r="V8" i="99"/>
  <c r="U71" i="99" s="1"/>
  <c r="V40" i="99"/>
  <c r="U103" i="99" s="1"/>
  <c r="V9" i="99"/>
  <c r="U72" i="99" s="1"/>
  <c r="V39" i="99"/>
  <c r="U102" i="99" s="1"/>
  <c r="V28" i="99"/>
  <c r="U91" i="99" s="1"/>
  <c r="V34" i="99"/>
  <c r="U97" i="99" s="1"/>
  <c r="V35" i="99"/>
  <c r="U98" i="99" s="1"/>
  <c r="V13" i="99"/>
  <c r="U76" i="99" s="1"/>
  <c r="V20" i="99"/>
  <c r="U83" i="99" s="1"/>
  <c r="V37" i="99"/>
  <c r="U100" i="99" s="1"/>
  <c r="V30" i="99"/>
  <c r="V43" i="99"/>
  <c r="U106" i="99" s="1"/>
  <c r="V16" i="99"/>
  <c r="U79" i="99" s="1"/>
  <c r="V17" i="99"/>
  <c r="U80" i="99" s="1"/>
  <c r="V45" i="99"/>
  <c r="U108" i="99" s="1"/>
  <c r="V12" i="99"/>
  <c r="U75" i="99" s="1"/>
  <c r="V33" i="99"/>
  <c r="U96" i="99" s="1"/>
  <c r="V41" i="99"/>
  <c r="U104" i="99" s="1"/>
  <c r="V44" i="99"/>
  <c r="U107" i="99" s="1"/>
  <c r="V18" i="99"/>
  <c r="U81" i="99" s="1"/>
  <c r="V22" i="99"/>
  <c r="U85" i="99" s="1"/>
  <c r="V36" i="99"/>
  <c r="U99" i="99" s="1"/>
  <c r="V25" i="99"/>
  <c r="U88" i="99" s="1"/>
  <c r="V7" i="99"/>
  <c r="U70" i="99" s="1"/>
  <c r="V29" i="99"/>
  <c r="U92" i="99" s="1"/>
  <c r="V32" i="99"/>
  <c r="V10" i="99"/>
  <c r="U73" i="99" s="1"/>
  <c r="V19" i="99"/>
  <c r="U82" i="99" s="1"/>
  <c r="V24" i="99"/>
  <c r="U87" i="99" s="1"/>
  <c r="V6" i="99"/>
  <c r="U69" i="99" s="1"/>
  <c r="V27" i="99"/>
  <c r="U90" i="99" s="1"/>
  <c r="V11" i="99"/>
  <c r="U74" i="99" s="1"/>
  <c r="V26" i="99"/>
  <c r="U89" i="99" s="1"/>
  <c r="G42" i="53"/>
  <c r="F106" i="53" s="1"/>
  <c r="G39" i="53"/>
  <c r="F103" i="53" s="1"/>
  <c r="G45" i="53"/>
  <c r="F109" i="53" s="1"/>
  <c r="G8" i="53"/>
  <c r="F72" i="53" s="1"/>
  <c r="G32" i="53"/>
  <c r="F96" i="53" s="1"/>
  <c r="G27" i="53"/>
  <c r="F91" i="53" s="1"/>
  <c r="G9" i="53"/>
  <c r="F73" i="53" s="1"/>
  <c r="G16" i="53"/>
  <c r="F80" i="53" s="1"/>
  <c r="G37" i="53"/>
  <c r="F101" i="53" s="1"/>
  <c r="G36" i="53"/>
  <c r="F100" i="53" s="1"/>
  <c r="G17" i="53"/>
  <c r="F81" i="53" s="1"/>
  <c r="G5" i="53"/>
  <c r="F69" i="53" s="1"/>
  <c r="G26" i="53"/>
  <c r="F90" i="53" s="1"/>
  <c r="G28" i="53"/>
  <c r="F92" i="53" s="1"/>
  <c r="G38" i="53"/>
  <c r="F102" i="53" s="1"/>
  <c r="G6" i="53"/>
  <c r="F70" i="53" s="1"/>
  <c r="G10" i="53"/>
  <c r="F74" i="53" s="1"/>
  <c r="G34" i="53"/>
  <c r="F98" i="53" s="1"/>
  <c r="G33" i="53"/>
  <c r="F97" i="53" s="1"/>
  <c r="G41" i="53"/>
  <c r="F105" i="53" s="1"/>
  <c r="G44" i="53"/>
  <c r="F108" i="53" s="1"/>
  <c r="G14" i="53"/>
  <c r="F78" i="53" s="1"/>
  <c r="G18" i="53"/>
  <c r="F82" i="53" s="1"/>
  <c r="G23" i="53"/>
  <c r="F87" i="53" s="1"/>
  <c r="G20" i="53"/>
  <c r="F84" i="53" s="1"/>
  <c r="G22" i="53"/>
  <c r="F86" i="53" s="1"/>
  <c r="G7" i="53"/>
  <c r="F71" i="53" s="1"/>
  <c r="G31" i="53"/>
  <c r="F95" i="53" s="1"/>
  <c r="G25" i="53"/>
  <c r="F89" i="53" s="1"/>
  <c r="G40" i="53"/>
  <c r="F104" i="53" s="1"/>
  <c r="G35" i="53"/>
  <c r="F99" i="53" s="1"/>
  <c r="G11" i="53"/>
  <c r="F75" i="53" s="1"/>
  <c r="G15" i="53"/>
  <c r="F79" i="53" s="1"/>
  <c r="G13" i="53"/>
  <c r="F77" i="53" s="1"/>
  <c r="G30" i="53"/>
  <c r="F94" i="53" s="1"/>
  <c r="G43" i="53"/>
  <c r="F107" i="53" s="1"/>
  <c r="G19" i="53"/>
  <c r="F83" i="53" s="1"/>
  <c r="G12" i="53"/>
  <c r="F76" i="53" s="1"/>
  <c r="G21" i="53"/>
  <c r="F85" i="53" s="1"/>
  <c r="G29" i="53"/>
  <c r="F93" i="53" s="1"/>
  <c r="G24" i="53"/>
  <c r="F88" i="53" s="1"/>
  <c r="L43" i="99"/>
  <c r="K106" i="99" s="1"/>
  <c r="L20" i="99"/>
  <c r="K83" i="99" s="1"/>
  <c r="L15" i="99"/>
  <c r="K78" i="99" s="1"/>
  <c r="L34" i="99"/>
  <c r="K97" i="99" s="1"/>
  <c r="L21" i="99"/>
  <c r="K84" i="99" s="1"/>
  <c r="L12" i="99"/>
  <c r="K75" i="99" s="1"/>
  <c r="L22" i="99"/>
  <c r="K85" i="99" s="1"/>
  <c r="L11" i="99"/>
  <c r="K74" i="99" s="1"/>
  <c r="L24" i="99"/>
  <c r="K87" i="99" s="1"/>
  <c r="L18" i="99"/>
  <c r="K81" i="99" s="1"/>
  <c r="L5" i="99"/>
  <c r="K68" i="99" s="1"/>
  <c r="L40" i="99"/>
  <c r="K103" i="99" s="1"/>
  <c r="L37" i="99"/>
  <c r="K100" i="99" s="1"/>
  <c r="L42" i="99"/>
  <c r="K105" i="99" s="1"/>
  <c r="L7" i="99"/>
  <c r="K70" i="99" s="1"/>
  <c r="L17" i="99"/>
  <c r="K80" i="99" s="1"/>
  <c r="L13" i="99"/>
  <c r="K76" i="99" s="1"/>
  <c r="L44" i="99"/>
  <c r="K107" i="99" s="1"/>
  <c r="L45" i="99"/>
  <c r="K108" i="99" s="1"/>
  <c r="L6" i="99"/>
  <c r="K69" i="99" s="1"/>
  <c r="L33" i="99"/>
  <c r="K96" i="99" s="1"/>
  <c r="L36" i="99"/>
  <c r="K99" i="99" s="1"/>
  <c r="L38" i="99"/>
  <c r="K101" i="99" s="1"/>
  <c r="L10" i="99"/>
  <c r="K73" i="99" s="1"/>
  <c r="L41" i="99"/>
  <c r="K104" i="99" s="1"/>
  <c r="L26" i="99"/>
  <c r="K89" i="99" s="1"/>
  <c r="L29" i="99"/>
  <c r="K92" i="99" s="1"/>
  <c r="L28" i="99"/>
  <c r="K91" i="99" s="1"/>
  <c r="L23" i="99"/>
  <c r="K86" i="99" s="1"/>
  <c r="L30" i="99"/>
  <c r="K93" i="99" s="1"/>
  <c r="L39" i="99"/>
  <c r="K102" i="99" s="1"/>
  <c r="L19" i="99"/>
  <c r="K82" i="99" s="1"/>
  <c r="L16" i="99"/>
  <c r="K79" i="99" s="1"/>
  <c r="L25" i="99"/>
  <c r="K88" i="99" s="1"/>
  <c r="L35" i="99"/>
  <c r="K98" i="99" s="1"/>
  <c r="L31" i="99"/>
  <c r="K94" i="99" s="1"/>
  <c r="L8" i="99"/>
  <c r="K71" i="99" s="1"/>
  <c r="L14" i="99"/>
  <c r="K77" i="99" s="1"/>
  <c r="L27" i="99"/>
  <c r="K90" i="99" s="1"/>
  <c r="L9" i="99"/>
  <c r="K72" i="99" s="1"/>
  <c r="L32" i="99"/>
  <c r="K95" i="99" s="1"/>
  <c r="F32" i="53"/>
  <c r="E96" i="53" s="1"/>
  <c r="F45" i="53"/>
  <c r="E109" i="53" s="1"/>
  <c r="F16" i="53"/>
  <c r="E80" i="53" s="1"/>
  <c r="F20" i="53"/>
  <c r="E84" i="53" s="1"/>
  <c r="F22" i="53"/>
  <c r="E86" i="53" s="1"/>
  <c r="F38" i="53"/>
  <c r="E102" i="53" s="1"/>
  <c r="F12" i="53"/>
  <c r="E76" i="53" s="1"/>
  <c r="F39" i="53"/>
  <c r="E103" i="53" s="1"/>
  <c r="F42" i="53"/>
  <c r="E106" i="53" s="1"/>
  <c r="F5" i="53"/>
  <c r="E69" i="53" s="1"/>
  <c r="F9" i="53"/>
  <c r="E73" i="53" s="1"/>
  <c r="F27" i="53"/>
  <c r="E91" i="53" s="1"/>
  <c r="F18" i="53"/>
  <c r="E82" i="53" s="1"/>
  <c r="F13" i="53"/>
  <c r="E77" i="53" s="1"/>
  <c r="F17" i="53"/>
  <c r="E81" i="53" s="1"/>
  <c r="F36" i="53"/>
  <c r="E100" i="53" s="1"/>
  <c r="F35" i="53"/>
  <c r="E99" i="53" s="1"/>
  <c r="F6" i="53"/>
  <c r="E70" i="53" s="1"/>
  <c r="F21" i="53"/>
  <c r="E85" i="53" s="1"/>
  <c r="F37" i="53"/>
  <c r="E101" i="53" s="1"/>
  <c r="F28" i="53"/>
  <c r="E92" i="53" s="1"/>
  <c r="F31" i="53"/>
  <c r="E95" i="53" s="1"/>
  <c r="F14" i="53"/>
  <c r="E78" i="53" s="1"/>
  <c r="F26" i="53"/>
  <c r="E90" i="53" s="1"/>
  <c r="F10" i="53"/>
  <c r="E74" i="53" s="1"/>
  <c r="F33" i="53"/>
  <c r="E97" i="53" s="1"/>
  <c r="F8" i="53"/>
  <c r="E72" i="53" s="1"/>
  <c r="F44" i="53"/>
  <c r="E108" i="53" s="1"/>
  <c r="F43" i="53"/>
  <c r="E107" i="53" s="1"/>
  <c r="F11" i="53"/>
  <c r="E75" i="53" s="1"/>
  <c r="F7" i="53"/>
  <c r="E71" i="53" s="1"/>
  <c r="F34" i="53"/>
  <c r="E98" i="53" s="1"/>
  <c r="F41" i="53"/>
  <c r="E105" i="53" s="1"/>
  <c r="F30" i="53"/>
  <c r="E94" i="53" s="1"/>
  <c r="F40" i="53"/>
  <c r="E104" i="53" s="1"/>
  <c r="F19" i="53"/>
  <c r="E83" i="53" s="1"/>
  <c r="F15" i="53"/>
  <c r="E79" i="53" s="1"/>
  <c r="F23" i="53"/>
  <c r="E87" i="53" s="1"/>
  <c r="F25" i="53"/>
  <c r="E89" i="53" s="1"/>
  <c r="F24" i="53"/>
  <c r="E88" i="53" s="1"/>
  <c r="F29" i="53"/>
  <c r="E93" i="53" s="1"/>
  <c r="AF44" i="53"/>
  <c r="AE108" i="53" s="1"/>
  <c r="K155" i="53" s="1"/>
  <c r="AF11" i="53"/>
  <c r="AE75" i="53" s="1"/>
  <c r="K122" i="53" s="1"/>
  <c r="B9" i="71" s="1"/>
  <c r="AF15" i="53"/>
  <c r="AE79" i="53" s="1"/>
  <c r="K126" i="53" s="1"/>
  <c r="B13" i="71" s="1"/>
  <c r="AF34" i="53"/>
  <c r="AE98" i="53" s="1"/>
  <c r="K145" i="53" s="1"/>
  <c r="AF19" i="53"/>
  <c r="AE83" i="53" s="1"/>
  <c r="K130" i="53" s="1"/>
  <c r="AF26" i="53"/>
  <c r="AE90" i="53" s="1"/>
  <c r="K137" i="53" s="1"/>
  <c r="B24" i="71" s="1"/>
  <c r="AF31" i="53"/>
  <c r="AE95" i="53" s="1"/>
  <c r="K142" i="53" s="1"/>
  <c r="AF38" i="53"/>
  <c r="AE102" i="53" s="1"/>
  <c r="K149" i="53" s="1"/>
  <c r="AF45" i="53"/>
  <c r="AE109" i="53" s="1"/>
  <c r="K156" i="53" s="1"/>
  <c r="B43" i="71" s="1"/>
  <c r="AF12" i="53"/>
  <c r="AE76" i="53" s="1"/>
  <c r="K123" i="53" s="1"/>
  <c r="AF5" i="53"/>
  <c r="AE69" i="53" s="1"/>
  <c r="K116" i="53" s="1"/>
  <c r="AF35" i="53"/>
  <c r="AE99" i="53" s="1"/>
  <c r="K146" i="53" s="1"/>
  <c r="AF39" i="53"/>
  <c r="AE103" i="53" s="1"/>
  <c r="K150" i="53" s="1"/>
  <c r="B37" i="71" s="1"/>
  <c r="AF40" i="53"/>
  <c r="AE104" i="53" s="1"/>
  <c r="K151" i="53" s="1"/>
  <c r="AF9" i="53"/>
  <c r="AE73" i="53" s="1"/>
  <c r="K120" i="53" s="1"/>
  <c r="B7" i="71" s="1"/>
  <c r="AF13" i="53"/>
  <c r="AE77" i="53" s="1"/>
  <c r="K124" i="53" s="1"/>
  <c r="B11" i="71" s="1"/>
  <c r="AF32" i="53"/>
  <c r="AE96" i="53" s="1"/>
  <c r="K143" i="53" s="1"/>
  <c r="AF8" i="53"/>
  <c r="AE72" i="53" s="1"/>
  <c r="K119" i="53" s="1"/>
  <c r="B6" i="71" s="1"/>
  <c r="AF17" i="53"/>
  <c r="AE81" i="53" s="1"/>
  <c r="K128" i="53" s="1"/>
  <c r="B15" i="71" s="1"/>
  <c r="AF21" i="53"/>
  <c r="AE85" i="53" s="1"/>
  <c r="K132" i="53" s="1"/>
  <c r="AF16" i="53"/>
  <c r="AE80" i="53" s="1"/>
  <c r="K127" i="53" s="1"/>
  <c r="AF23" i="53"/>
  <c r="AE87" i="53" s="1"/>
  <c r="K134" i="53" s="1"/>
  <c r="B21" i="71" s="1"/>
  <c r="AF43" i="53"/>
  <c r="AE107" i="53" s="1"/>
  <c r="K154" i="53" s="1"/>
  <c r="B41" i="71" s="1"/>
  <c r="AF42" i="53"/>
  <c r="AE106" i="53" s="1"/>
  <c r="K153" i="53" s="1"/>
  <c r="B40" i="71" s="1"/>
  <c r="AF6" i="53"/>
  <c r="AE70" i="53" s="1"/>
  <c r="K117" i="53" s="1"/>
  <c r="AF10" i="53"/>
  <c r="AE74" i="53" s="1"/>
  <c r="K121" i="53" s="1"/>
  <c r="B8" i="71" s="1"/>
  <c r="AF27" i="53"/>
  <c r="AE91" i="53" s="1"/>
  <c r="K138" i="53" s="1"/>
  <c r="B25" i="71" s="1"/>
  <c r="AF28" i="53"/>
  <c r="AE92" i="53" s="1"/>
  <c r="K139" i="53" s="1"/>
  <c r="AF30" i="53"/>
  <c r="AE94" i="53" s="1"/>
  <c r="K141" i="53" s="1"/>
  <c r="AF14" i="53"/>
  <c r="AE78" i="53" s="1"/>
  <c r="K125" i="53" s="1"/>
  <c r="B12" i="71" s="1"/>
  <c r="AF18" i="53"/>
  <c r="AE82" i="53" s="1"/>
  <c r="K129" i="53" s="1"/>
  <c r="B16" i="71" s="1"/>
  <c r="AF37" i="53"/>
  <c r="AE101" i="53" s="1"/>
  <c r="K148" i="53" s="1"/>
  <c r="AF36" i="53"/>
  <c r="AE100" i="53" s="1"/>
  <c r="K147" i="53" s="1"/>
  <c r="AF41" i="53"/>
  <c r="AE105" i="53" s="1"/>
  <c r="K152" i="53" s="1"/>
  <c r="AF22" i="53"/>
  <c r="AE86" i="53" s="1"/>
  <c r="K133" i="53" s="1"/>
  <c r="B20" i="71" s="1"/>
  <c r="AF7" i="53"/>
  <c r="AE71" i="53" s="1"/>
  <c r="K118" i="53" s="1"/>
  <c r="AF20" i="53"/>
  <c r="AE84" i="53" s="1"/>
  <c r="K131" i="53" s="1"/>
  <c r="B18" i="71" s="1"/>
  <c r="AF33" i="53"/>
  <c r="AE97" i="53" s="1"/>
  <c r="K144" i="53" s="1"/>
  <c r="AF24" i="53"/>
  <c r="AE88" i="53" s="1"/>
  <c r="K135" i="53" s="1"/>
  <c r="AF29" i="53"/>
  <c r="AE93" i="53" s="1"/>
  <c r="K140" i="53" s="1"/>
  <c r="AF25" i="53"/>
  <c r="AE89" i="53" s="1"/>
  <c r="K136" i="53" s="1"/>
  <c r="AA43" i="53"/>
  <c r="Z107" i="53" s="1"/>
  <c r="AA18" i="53"/>
  <c r="Z82" i="53" s="1"/>
  <c r="AA19" i="53"/>
  <c r="Z83" i="53" s="1"/>
  <c r="AA30" i="53"/>
  <c r="Z94" i="53" s="1"/>
  <c r="AA27" i="53"/>
  <c r="Z91" i="53" s="1"/>
  <c r="AA42" i="53"/>
  <c r="Z106" i="53" s="1"/>
  <c r="AA41" i="53"/>
  <c r="Z105" i="53" s="1"/>
  <c r="AA45" i="53"/>
  <c r="Z109" i="53" s="1"/>
  <c r="AA7" i="53"/>
  <c r="Z71" i="53" s="1"/>
  <c r="AA8" i="53"/>
  <c r="Z72" i="53" s="1"/>
  <c r="AA38" i="53"/>
  <c r="Z102" i="53" s="1"/>
  <c r="AA29" i="53"/>
  <c r="Z93" i="53" s="1"/>
  <c r="AA44" i="53"/>
  <c r="Z108" i="53" s="1"/>
  <c r="AA15" i="53"/>
  <c r="Z79" i="53" s="1"/>
  <c r="AA16" i="53"/>
  <c r="Z80" i="53" s="1"/>
  <c r="AA35" i="53"/>
  <c r="Z99" i="53" s="1"/>
  <c r="AA37" i="53"/>
  <c r="Z101" i="53" s="1"/>
  <c r="AA12" i="53"/>
  <c r="Z76" i="53" s="1"/>
  <c r="AA9" i="53"/>
  <c r="Z73" i="53" s="1"/>
  <c r="AA26" i="53"/>
  <c r="Z90" i="53" s="1"/>
  <c r="AA34" i="53"/>
  <c r="Z98" i="53" s="1"/>
  <c r="AA20" i="53"/>
  <c r="Z84" i="53" s="1"/>
  <c r="AA28" i="53"/>
  <c r="Z92" i="53" s="1"/>
  <c r="AA32" i="53"/>
  <c r="Z96" i="53" s="1"/>
  <c r="AA31" i="53"/>
  <c r="Z95" i="53" s="1"/>
  <c r="AA5" i="53"/>
  <c r="Z69" i="53" s="1"/>
  <c r="AA6" i="53"/>
  <c r="Z70" i="53" s="1"/>
  <c r="AA36" i="53"/>
  <c r="Z100" i="53" s="1"/>
  <c r="AA40" i="53"/>
  <c r="Z104" i="53" s="1"/>
  <c r="AA13" i="53"/>
  <c r="Z77" i="53" s="1"/>
  <c r="AA14" i="53"/>
  <c r="Z78" i="53" s="1"/>
  <c r="AA23" i="53"/>
  <c r="Z87" i="53" s="1"/>
  <c r="AA17" i="53"/>
  <c r="Z81" i="53" s="1"/>
  <c r="AA21" i="53"/>
  <c r="Z85" i="53" s="1"/>
  <c r="AA39" i="53"/>
  <c r="Z103" i="53" s="1"/>
  <c r="AA10" i="53"/>
  <c r="Z74" i="53" s="1"/>
  <c r="AA11" i="53"/>
  <c r="Z75" i="53" s="1"/>
  <c r="AA33" i="53"/>
  <c r="Z97" i="53" s="1"/>
  <c r="AA22" i="53"/>
  <c r="Z86" i="53" s="1"/>
  <c r="AA25" i="53"/>
  <c r="Z89" i="53" s="1"/>
  <c r="AA24" i="53"/>
  <c r="Z88" i="53" s="1"/>
  <c r="W8" i="99"/>
  <c r="V71" i="99" s="1"/>
  <c r="W20" i="99"/>
  <c r="V83" i="99" s="1"/>
  <c r="W16" i="99"/>
  <c r="V79" i="99" s="1"/>
  <c r="W45" i="99"/>
  <c r="V108" i="99" s="1"/>
  <c r="W5" i="99"/>
  <c r="V68" i="99" s="1"/>
  <c r="W7" i="99"/>
  <c r="V70" i="99" s="1"/>
  <c r="W29" i="99"/>
  <c r="V92" i="99" s="1"/>
  <c r="W11" i="99"/>
  <c r="V74" i="99" s="1"/>
  <c r="W27" i="99"/>
  <c r="V90" i="99" s="1"/>
  <c r="W43" i="99"/>
  <c r="V106" i="99" s="1"/>
  <c r="W19" i="99"/>
  <c r="V82" i="99" s="1"/>
  <c r="W15" i="99"/>
  <c r="V78" i="99" s="1"/>
  <c r="W31" i="99"/>
  <c r="V94" i="99" s="1"/>
  <c r="W36" i="99"/>
  <c r="V99" i="99" s="1"/>
  <c r="W23" i="99"/>
  <c r="V86" i="99" s="1"/>
  <c r="W41" i="99"/>
  <c r="V104" i="99" s="1"/>
  <c r="W22" i="99"/>
  <c r="V85" i="99" s="1"/>
  <c r="W25" i="99"/>
  <c r="W32" i="99"/>
  <c r="V95" i="99" s="1"/>
  <c r="W18" i="99"/>
  <c r="V81" i="99" s="1"/>
  <c r="W17" i="99"/>
  <c r="V80" i="99" s="1"/>
  <c r="W26" i="99"/>
  <c r="V89" i="99" s="1"/>
  <c r="W14" i="99"/>
  <c r="V77" i="99" s="1"/>
  <c r="W24" i="99"/>
  <c r="V87" i="99" s="1"/>
  <c r="W9" i="99"/>
  <c r="V72" i="99" s="1"/>
  <c r="W39" i="99"/>
  <c r="V102" i="99" s="1"/>
  <c r="W33" i="99"/>
  <c r="V96" i="99" s="1"/>
  <c r="W10" i="99"/>
  <c r="V73" i="99" s="1"/>
  <c r="W21" i="99"/>
  <c r="V84" i="99" s="1"/>
  <c r="W34" i="99"/>
  <c r="V97" i="99" s="1"/>
  <c r="W44" i="99"/>
  <c r="V107" i="99" s="1"/>
  <c r="W42" i="99"/>
  <c r="V105" i="99" s="1"/>
  <c r="W6" i="99"/>
  <c r="V69" i="99" s="1"/>
  <c r="W13" i="99"/>
  <c r="V76" i="99" s="1"/>
  <c r="W35" i="99"/>
  <c r="V98" i="99" s="1"/>
  <c r="W38" i="99"/>
  <c r="V101" i="99" s="1"/>
  <c r="W28" i="99"/>
  <c r="V91" i="99" s="1"/>
  <c r="W40" i="99"/>
  <c r="V103" i="99" s="1"/>
  <c r="W30" i="99"/>
  <c r="V93" i="99" s="1"/>
  <c r="W12" i="99"/>
  <c r="V75" i="99" s="1"/>
  <c r="W37" i="99"/>
  <c r="V100" i="99" s="1"/>
  <c r="C45" i="63"/>
  <c r="V109" i="99"/>
  <c r="G156" i="99" s="1"/>
  <c r="F68" i="54"/>
  <c r="F101" i="54"/>
  <c r="E135" i="54" s="1"/>
  <c r="E5" i="53"/>
  <c r="D69" i="53" s="1"/>
  <c r="E17" i="53"/>
  <c r="D81" i="53" s="1"/>
  <c r="E27" i="53"/>
  <c r="D91" i="53" s="1"/>
  <c r="E38" i="53"/>
  <c r="D102" i="53" s="1"/>
  <c r="E42" i="53"/>
  <c r="D106" i="53" s="1"/>
  <c r="E13" i="53"/>
  <c r="D77" i="53" s="1"/>
  <c r="E6" i="53"/>
  <c r="D70" i="53" s="1"/>
  <c r="E36" i="53"/>
  <c r="D100" i="53" s="1"/>
  <c r="E35" i="53"/>
  <c r="D99" i="53" s="1"/>
  <c r="E21" i="53"/>
  <c r="D85" i="53" s="1"/>
  <c r="E14" i="53"/>
  <c r="D78" i="53" s="1"/>
  <c r="E15" i="53"/>
  <c r="D79" i="53" s="1"/>
  <c r="E7" i="53"/>
  <c r="D71" i="53" s="1"/>
  <c r="E10" i="53"/>
  <c r="D74" i="53" s="1"/>
  <c r="E34" i="53"/>
  <c r="D98" i="53" s="1"/>
  <c r="E19" i="53"/>
  <c r="D83" i="53" s="1"/>
  <c r="E32" i="53"/>
  <c r="D96" i="53" s="1"/>
  <c r="E41" i="53"/>
  <c r="D105" i="53" s="1"/>
  <c r="E39" i="53"/>
  <c r="D103" i="53" s="1"/>
  <c r="E18" i="53"/>
  <c r="D82" i="53" s="1"/>
  <c r="E23" i="53"/>
  <c r="D87" i="53" s="1"/>
  <c r="E28" i="53"/>
  <c r="D92" i="53" s="1"/>
  <c r="E44" i="53"/>
  <c r="D108" i="53" s="1"/>
  <c r="E11" i="53"/>
  <c r="D75" i="53" s="1"/>
  <c r="E12" i="53"/>
  <c r="D76" i="53" s="1"/>
  <c r="E26" i="53"/>
  <c r="D90" i="53" s="1"/>
  <c r="E33" i="53"/>
  <c r="D97" i="53" s="1"/>
  <c r="E37" i="53"/>
  <c r="D101" i="53" s="1"/>
  <c r="E8" i="53"/>
  <c r="D72" i="53" s="1"/>
  <c r="E20" i="53"/>
  <c r="D84" i="53" s="1"/>
  <c r="E31" i="53"/>
  <c r="D95" i="53" s="1"/>
  <c r="E25" i="53"/>
  <c r="D89" i="53" s="1"/>
  <c r="E40" i="53"/>
  <c r="D104" i="53" s="1"/>
  <c r="E43" i="53"/>
  <c r="D107" i="53" s="1"/>
  <c r="E45" i="53"/>
  <c r="D109" i="53" s="1"/>
  <c r="E16" i="53"/>
  <c r="D80" i="53" s="1"/>
  <c r="E9" i="53"/>
  <c r="D73" i="53" s="1"/>
  <c r="E22" i="53"/>
  <c r="D86" i="53" s="1"/>
  <c r="E30" i="53"/>
  <c r="D94" i="53" s="1"/>
  <c r="E29" i="53"/>
  <c r="D93" i="53" s="1"/>
  <c r="E24" i="53"/>
  <c r="D88" i="53" s="1"/>
  <c r="Z28" i="53"/>
  <c r="Y92" i="53" s="1"/>
  <c r="Z12" i="53"/>
  <c r="Y76" i="53" s="1"/>
  <c r="Z5" i="53"/>
  <c r="Y69" i="53" s="1"/>
  <c r="Z32" i="53"/>
  <c r="Y96" i="53" s="1"/>
  <c r="Z24" i="53"/>
  <c r="Y88" i="53" s="1"/>
  <c r="Z20" i="53"/>
  <c r="Y84" i="53" s="1"/>
  <c r="Z13" i="53"/>
  <c r="Y77" i="53" s="1"/>
  <c r="Z22" i="53"/>
  <c r="Y86" i="53" s="1"/>
  <c r="Z31" i="53"/>
  <c r="Y95" i="53" s="1"/>
  <c r="Z9" i="53"/>
  <c r="Y73" i="53" s="1"/>
  <c r="Z33" i="53"/>
  <c r="Y97" i="53" s="1"/>
  <c r="Z27" i="53"/>
  <c r="Y91" i="53" s="1"/>
  <c r="Z41" i="53"/>
  <c r="Y105" i="53" s="1"/>
  <c r="Z10" i="53"/>
  <c r="Y74" i="53" s="1"/>
  <c r="Z17" i="53"/>
  <c r="Y81" i="53" s="1"/>
  <c r="Z30" i="53"/>
  <c r="Y94" i="53" s="1"/>
  <c r="Z29" i="53"/>
  <c r="Y93" i="53" s="1"/>
  <c r="Z36" i="53"/>
  <c r="Y100" i="53" s="1"/>
  <c r="Z45" i="53"/>
  <c r="Y109" i="53" s="1"/>
  <c r="Z18" i="53"/>
  <c r="Y82" i="53" s="1"/>
  <c r="Z11" i="53"/>
  <c r="Y75" i="53" s="1"/>
  <c r="Z38" i="53"/>
  <c r="Y102" i="53" s="1"/>
  <c r="Z37" i="53"/>
  <c r="Y101" i="53" s="1"/>
  <c r="Z40" i="53"/>
  <c r="Y104" i="53" s="1"/>
  <c r="Z7" i="53"/>
  <c r="Y71" i="53" s="1"/>
  <c r="Z19" i="53"/>
  <c r="Y83" i="53" s="1"/>
  <c r="Z14" i="53"/>
  <c r="Y78" i="53" s="1"/>
  <c r="Z6" i="53"/>
  <c r="Y70" i="53" s="1"/>
  <c r="Z39" i="53"/>
  <c r="Y103" i="53" s="1"/>
  <c r="Z15" i="53"/>
  <c r="Y79" i="53" s="1"/>
  <c r="Z8" i="53"/>
  <c r="Y72" i="53" s="1"/>
  <c r="Z35" i="53"/>
  <c r="Y99" i="53" s="1"/>
  <c r="Z34" i="53"/>
  <c r="Y98" i="53" s="1"/>
  <c r="Z43" i="53"/>
  <c r="Y107" i="53" s="1"/>
  <c r="Z42" i="53"/>
  <c r="Y106" i="53" s="1"/>
  <c r="Z23" i="53"/>
  <c r="Y87" i="53" s="1"/>
  <c r="Z16" i="53"/>
  <c r="Y80" i="53" s="1"/>
  <c r="Z26" i="53"/>
  <c r="Y90" i="53" s="1"/>
  <c r="Z21" i="53"/>
  <c r="Y85" i="53" s="1"/>
  <c r="Z44" i="53"/>
  <c r="Y108" i="53" s="1"/>
  <c r="Z25" i="53"/>
  <c r="Y89" i="53" s="1"/>
  <c r="H35" i="99"/>
  <c r="G98" i="99" s="1"/>
  <c r="H19" i="99"/>
  <c r="G82" i="99" s="1"/>
  <c r="H27" i="99"/>
  <c r="G90" i="99" s="1"/>
  <c r="H39" i="99"/>
  <c r="G102" i="99" s="1"/>
  <c r="H26" i="99"/>
  <c r="G89" i="99" s="1"/>
  <c r="H8" i="99"/>
  <c r="G71" i="99" s="1"/>
  <c r="H36" i="99"/>
  <c r="G99" i="99" s="1"/>
  <c r="H18" i="99"/>
  <c r="G81" i="99" s="1"/>
  <c r="H7" i="99"/>
  <c r="G70" i="99" s="1"/>
  <c r="H12" i="99"/>
  <c r="G75" i="99" s="1"/>
  <c r="H23" i="99"/>
  <c r="G86" i="99" s="1"/>
  <c r="H6" i="99"/>
  <c r="G69" i="99" s="1"/>
  <c r="H42" i="99"/>
  <c r="G105" i="99" s="1"/>
  <c r="H5" i="99"/>
  <c r="G68" i="99" s="1"/>
  <c r="H25" i="99"/>
  <c r="G88" i="99" s="1"/>
  <c r="H28" i="99"/>
  <c r="G91" i="99" s="1"/>
  <c r="H14" i="99"/>
  <c r="G77" i="99" s="1"/>
  <c r="H31" i="99"/>
  <c r="G94" i="99" s="1"/>
  <c r="H41" i="99"/>
  <c r="G104" i="99" s="1"/>
  <c r="H22" i="99"/>
  <c r="G85" i="99" s="1"/>
  <c r="H37" i="99"/>
  <c r="G100" i="99" s="1"/>
  <c r="H30" i="99"/>
  <c r="G93" i="99" s="1"/>
  <c r="H33" i="99"/>
  <c r="G96" i="99" s="1"/>
  <c r="H20" i="99"/>
  <c r="G83" i="99" s="1"/>
  <c r="H29" i="99"/>
  <c r="G92" i="99" s="1"/>
  <c r="H45" i="99"/>
  <c r="G108" i="99" s="1"/>
  <c r="H15" i="99"/>
  <c r="G78" i="99" s="1"/>
  <c r="H21" i="99"/>
  <c r="G84" i="99" s="1"/>
  <c r="H40" i="99"/>
  <c r="G103" i="99" s="1"/>
  <c r="H34" i="99"/>
  <c r="G97" i="99" s="1"/>
  <c r="H10" i="99"/>
  <c r="G73" i="99" s="1"/>
  <c r="H17" i="99"/>
  <c r="G80" i="99" s="1"/>
  <c r="H38" i="99"/>
  <c r="G101" i="99" s="1"/>
  <c r="H24" i="99"/>
  <c r="G87" i="99" s="1"/>
  <c r="H44" i="99"/>
  <c r="G107" i="99" s="1"/>
  <c r="H9" i="99"/>
  <c r="G72" i="99" s="1"/>
  <c r="H32" i="99"/>
  <c r="G95" i="99" s="1"/>
  <c r="H11" i="99"/>
  <c r="G74" i="99" s="1"/>
  <c r="H13" i="99"/>
  <c r="G76" i="99" s="1"/>
  <c r="H43" i="99"/>
  <c r="G106" i="99" s="1"/>
  <c r="H16" i="99"/>
  <c r="G79" i="99" s="1"/>
  <c r="Q16" i="99"/>
  <c r="P79" i="99" s="1"/>
  <c r="Q8" i="99"/>
  <c r="P71" i="99" s="1"/>
  <c r="Q45" i="99"/>
  <c r="P108" i="99" s="1"/>
  <c r="Q39" i="99"/>
  <c r="P102" i="99" s="1"/>
  <c r="Q24" i="99"/>
  <c r="P87" i="99" s="1"/>
  <c r="Q10" i="99"/>
  <c r="P73" i="99" s="1"/>
  <c r="Q41" i="99"/>
  <c r="P104" i="99" s="1"/>
  <c r="Q37" i="99"/>
  <c r="P100" i="99" s="1"/>
  <c r="Q20" i="99"/>
  <c r="P83" i="99" s="1"/>
  <c r="Q12" i="99"/>
  <c r="P75" i="99" s="1"/>
  <c r="Q36" i="99"/>
  <c r="P99" i="99" s="1"/>
  <c r="Q23" i="99"/>
  <c r="P86" i="99" s="1"/>
  <c r="Q35" i="99"/>
  <c r="P98" i="99" s="1"/>
  <c r="Q25" i="99"/>
  <c r="P88" i="99" s="1"/>
  <c r="Q32" i="99"/>
  <c r="P95" i="99" s="1"/>
  <c r="Q19" i="99"/>
  <c r="P82" i="99" s="1"/>
  <c r="Q30" i="99"/>
  <c r="P93" i="99" s="1"/>
  <c r="Q44" i="99"/>
  <c r="Q15" i="99"/>
  <c r="P78" i="99" s="1"/>
  <c r="Q28" i="99"/>
  <c r="P91" i="99" s="1"/>
  <c r="Q42" i="99"/>
  <c r="P105" i="99" s="1"/>
  <c r="Q31" i="99"/>
  <c r="P94" i="99" s="1"/>
  <c r="Q11" i="99"/>
  <c r="P74" i="99" s="1"/>
  <c r="Q14" i="99"/>
  <c r="P77" i="99" s="1"/>
  <c r="Q43" i="99"/>
  <c r="P106" i="99" s="1"/>
  <c r="Q27" i="99"/>
  <c r="P90" i="99" s="1"/>
  <c r="Q7" i="99"/>
  <c r="Q26" i="99"/>
  <c r="P89" i="99" s="1"/>
  <c r="Q9" i="99"/>
  <c r="P72" i="99" s="1"/>
  <c r="Q22" i="99"/>
  <c r="P85" i="99" s="1"/>
  <c r="Q33" i="99"/>
  <c r="Q21" i="99"/>
  <c r="P84" i="99" s="1"/>
  <c r="Q13" i="99"/>
  <c r="P76" i="99" s="1"/>
  <c r="Q38" i="99"/>
  <c r="P101" i="99" s="1"/>
  <c r="Q6" i="99"/>
  <c r="P69" i="99" s="1"/>
  <c r="Q5" i="99"/>
  <c r="P68" i="99" s="1"/>
  <c r="Q40" i="99"/>
  <c r="Q17" i="99"/>
  <c r="P80" i="99" s="1"/>
  <c r="Q18" i="99"/>
  <c r="P81" i="99" s="1"/>
  <c r="Q34" i="99"/>
  <c r="P97" i="99" s="1"/>
  <c r="Q29" i="99"/>
  <c r="E106" i="54"/>
  <c r="D136" i="54" s="1"/>
  <c r="G16" i="99"/>
  <c r="F79" i="99" s="1"/>
  <c r="G13" i="99"/>
  <c r="F76" i="99" s="1"/>
  <c r="G29" i="99"/>
  <c r="F92" i="99" s="1"/>
  <c r="G11" i="99"/>
  <c r="F74" i="99" s="1"/>
  <c r="G38" i="99"/>
  <c r="F101" i="99" s="1"/>
  <c r="G44" i="99"/>
  <c r="F107" i="99" s="1"/>
  <c r="G24" i="99"/>
  <c r="F87" i="99" s="1"/>
  <c r="G17" i="99"/>
  <c r="F80" i="99" s="1"/>
  <c r="G30" i="99"/>
  <c r="F93" i="99" s="1"/>
  <c r="G7" i="99"/>
  <c r="F70" i="99" s="1"/>
  <c r="G12" i="99"/>
  <c r="F75" i="99" s="1"/>
  <c r="G8" i="99"/>
  <c r="F71" i="99" s="1"/>
  <c r="G42" i="99"/>
  <c r="F105" i="99" s="1"/>
  <c r="G10" i="99"/>
  <c r="F73" i="99" s="1"/>
  <c r="G25" i="99"/>
  <c r="F88" i="99" s="1"/>
  <c r="G36" i="99"/>
  <c r="F99" i="99" s="1"/>
  <c r="G45" i="99"/>
  <c r="F108" i="99" s="1"/>
  <c r="G40" i="99"/>
  <c r="F103" i="99" s="1"/>
  <c r="G6" i="99"/>
  <c r="F69" i="99" s="1"/>
  <c r="G20" i="99"/>
  <c r="F83" i="99" s="1"/>
  <c r="G21" i="99"/>
  <c r="F84" i="99" s="1"/>
  <c r="G26" i="99"/>
  <c r="F89" i="99" s="1"/>
  <c r="G34" i="99"/>
  <c r="F97" i="99" s="1"/>
  <c r="G15" i="99"/>
  <c r="F78" i="99" s="1"/>
  <c r="G43" i="99"/>
  <c r="F106" i="99" s="1"/>
  <c r="G32" i="99"/>
  <c r="F95" i="99" s="1"/>
  <c r="G27" i="99"/>
  <c r="F90" i="99" s="1"/>
  <c r="G5" i="99"/>
  <c r="F68" i="99" s="1"/>
  <c r="G39" i="99"/>
  <c r="F102" i="99" s="1"/>
  <c r="G28" i="99"/>
  <c r="F91" i="99" s="1"/>
  <c r="G23" i="99"/>
  <c r="F86" i="99" s="1"/>
  <c r="G19" i="99"/>
  <c r="F82" i="99" s="1"/>
  <c r="G41" i="99"/>
  <c r="F104" i="99" s="1"/>
  <c r="G22" i="99"/>
  <c r="F85" i="99" s="1"/>
  <c r="G37" i="99"/>
  <c r="F100" i="99" s="1"/>
  <c r="G31" i="99"/>
  <c r="F94" i="99" s="1"/>
  <c r="G14" i="99"/>
  <c r="F77" i="99" s="1"/>
  <c r="G33" i="99"/>
  <c r="F96" i="99" s="1"/>
  <c r="G35" i="99"/>
  <c r="F98" i="99" s="1"/>
  <c r="G18" i="99"/>
  <c r="F81" i="99" s="1"/>
  <c r="G9" i="99"/>
  <c r="F72" i="99" s="1"/>
  <c r="X44" i="53"/>
  <c r="W108" i="53" s="1"/>
  <c r="X40" i="53"/>
  <c r="W104" i="53" s="1"/>
  <c r="X30" i="53"/>
  <c r="W94" i="53" s="1"/>
  <c r="X12" i="53"/>
  <c r="W76" i="53" s="1"/>
  <c r="X5" i="53"/>
  <c r="W69" i="53" s="1"/>
  <c r="X16" i="53"/>
  <c r="W80" i="53" s="1"/>
  <c r="X39" i="53"/>
  <c r="W103" i="53" s="1"/>
  <c r="X45" i="53"/>
  <c r="W109" i="53" s="1"/>
  <c r="X41" i="53"/>
  <c r="W105" i="53" s="1"/>
  <c r="X9" i="53"/>
  <c r="W73" i="53" s="1"/>
  <c r="X13" i="53"/>
  <c r="W77" i="53" s="1"/>
  <c r="X26" i="53"/>
  <c r="W90" i="53" s="1"/>
  <c r="X28" i="53"/>
  <c r="W92" i="53" s="1"/>
  <c r="X42" i="53"/>
  <c r="W106" i="53" s="1"/>
  <c r="X17" i="53"/>
  <c r="W81" i="53" s="1"/>
  <c r="X21" i="53"/>
  <c r="W85" i="53" s="1"/>
  <c r="X32" i="53"/>
  <c r="W96" i="53" s="1"/>
  <c r="X36" i="53"/>
  <c r="W100" i="53" s="1"/>
  <c r="X38" i="53"/>
  <c r="W102" i="53" s="1"/>
  <c r="X20" i="53"/>
  <c r="W84" i="53" s="1"/>
  <c r="X23" i="53"/>
  <c r="W87" i="53" s="1"/>
  <c r="X6" i="53"/>
  <c r="W70" i="53" s="1"/>
  <c r="X10" i="53"/>
  <c r="W74" i="53" s="1"/>
  <c r="X37" i="53"/>
  <c r="W101" i="53" s="1"/>
  <c r="X33" i="53"/>
  <c r="W97" i="53" s="1"/>
  <c r="X14" i="53"/>
  <c r="W78" i="53" s="1"/>
  <c r="X18" i="53"/>
  <c r="W82" i="53" s="1"/>
  <c r="X27" i="53"/>
  <c r="W91" i="53" s="1"/>
  <c r="X43" i="53"/>
  <c r="W107" i="53" s="1"/>
  <c r="X22" i="53"/>
  <c r="W86" i="53" s="1"/>
  <c r="X7" i="53"/>
  <c r="W71" i="53" s="1"/>
  <c r="X34" i="53"/>
  <c r="W98" i="53" s="1"/>
  <c r="X11" i="53"/>
  <c r="W75" i="53" s="1"/>
  <c r="X15" i="53"/>
  <c r="W79" i="53" s="1"/>
  <c r="X8" i="53"/>
  <c r="W72" i="53" s="1"/>
  <c r="X19" i="53"/>
  <c r="W83" i="53" s="1"/>
  <c r="X35" i="53"/>
  <c r="W99" i="53" s="1"/>
  <c r="X24" i="53"/>
  <c r="W88" i="53" s="1"/>
  <c r="X29" i="53"/>
  <c r="W93" i="53" s="1"/>
  <c r="X31" i="53"/>
  <c r="W95" i="53" s="1"/>
  <c r="X25" i="53"/>
  <c r="W89" i="53" s="1"/>
  <c r="J35" i="99"/>
  <c r="I98" i="99" s="1"/>
  <c r="J37" i="99"/>
  <c r="I100" i="99" s="1"/>
  <c r="J5" i="99"/>
  <c r="I68" i="99" s="1"/>
  <c r="J7" i="99"/>
  <c r="I70" i="99" s="1"/>
  <c r="J40" i="99"/>
  <c r="I103" i="99" s="1"/>
  <c r="J21" i="99"/>
  <c r="I84" i="99" s="1"/>
  <c r="J13" i="99"/>
  <c r="I76" i="99" s="1"/>
  <c r="J33" i="99"/>
  <c r="I96" i="99" s="1"/>
  <c r="J43" i="99"/>
  <c r="I106" i="99" s="1"/>
  <c r="J14" i="99"/>
  <c r="I77" i="99" s="1"/>
  <c r="J26" i="99"/>
  <c r="I89" i="99" s="1"/>
  <c r="J41" i="99"/>
  <c r="I104" i="99" s="1"/>
  <c r="J15" i="99"/>
  <c r="I78" i="99" s="1"/>
  <c r="J31" i="99"/>
  <c r="I94" i="99" s="1"/>
  <c r="J34" i="99"/>
  <c r="I97" i="99" s="1"/>
  <c r="J11" i="99"/>
  <c r="I74" i="99" s="1"/>
  <c r="J8" i="99"/>
  <c r="I71" i="99" s="1"/>
  <c r="J28" i="99"/>
  <c r="I91" i="99" s="1"/>
  <c r="J27" i="99"/>
  <c r="I90" i="99" s="1"/>
  <c r="J22" i="99"/>
  <c r="I85" i="99" s="1"/>
  <c r="J36" i="99"/>
  <c r="I99" i="99" s="1"/>
  <c r="J9" i="99"/>
  <c r="I72" i="99" s="1"/>
  <c r="J18" i="99"/>
  <c r="I81" i="99" s="1"/>
  <c r="J16" i="99"/>
  <c r="I79" i="99" s="1"/>
  <c r="J29" i="99"/>
  <c r="I92" i="99" s="1"/>
  <c r="J23" i="99"/>
  <c r="I86" i="99" s="1"/>
  <c r="J45" i="99"/>
  <c r="I108" i="99" s="1"/>
  <c r="J10" i="99"/>
  <c r="I73" i="99" s="1"/>
  <c r="J24" i="99"/>
  <c r="I87" i="99" s="1"/>
  <c r="J32" i="99"/>
  <c r="I95" i="99" s="1"/>
  <c r="J42" i="99"/>
  <c r="I105" i="99" s="1"/>
  <c r="J6" i="99"/>
  <c r="I69" i="99" s="1"/>
  <c r="J17" i="99"/>
  <c r="I80" i="99" s="1"/>
  <c r="J19" i="99"/>
  <c r="I82" i="99" s="1"/>
  <c r="J39" i="99"/>
  <c r="I102" i="99" s="1"/>
  <c r="J38" i="99"/>
  <c r="I101" i="99" s="1"/>
  <c r="J25" i="99"/>
  <c r="I88" i="99" s="1"/>
  <c r="J12" i="99"/>
  <c r="I75" i="99" s="1"/>
  <c r="J20" i="99"/>
  <c r="I83" i="99" s="1"/>
  <c r="J30" i="99"/>
  <c r="I93" i="99" s="1"/>
  <c r="J44" i="99"/>
  <c r="I107" i="99" s="1"/>
  <c r="O34" i="99"/>
  <c r="N97" i="99" s="1"/>
  <c r="O8" i="99"/>
  <c r="N71" i="99" s="1"/>
  <c r="O16" i="99"/>
  <c r="N79" i="99" s="1"/>
  <c r="O33" i="99"/>
  <c r="N96" i="99" s="1"/>
  <c r="O43" i="99"/>
  <c r="N106" i="99" s="1"/>
  <c r="O7" i="99"/>
  <c r="N70" i="99" s="1"/>
  <c r="O15" i="99"/>
  <c r="N78" i="99" s="1"/>
  <c r="O35" i="99"/>
  <c r="N98" i="99" s="1"/>
  <c r="O22" i="99"/>
  <c r="N85" i="99" s="1"/>
  <c r="O29" i="99"/>
  <c r="N92" i="99" s="1"/>
  <c r="O20" i="99"/>
  <c r="N83" i="99" s="1"/>
  <c r="O40" i="99"/>
  <c r="N103" i="99" s="1"/>
  <c r="O18" i="99"/>
  <c r="N81" i="99" s="1"/>
  <c r="O13" i="99"/>
  <c r="N76" i="99" s="1"/>
  <c r="O31" i="99"/>
  <c r="O14" i="99"/>
  <c r="N77" i="99" s="1"/>
  <c r="O36" i="99"/>
  <c r="N99" i="99" s="1"/>
  <c r="O45" i="99"/>
  <c r="N108" i="99" s="1"/>
  <c r="O10" i="99"/>
  <c r="N73" i="99" s="1"/>
  <c r="O28" i="99"/>
  <c r="N91" i="99" s="1"/>
  <c r="O17" i="99"/>
  <c r="N80" i="99" s="1"/>
  <c r="O24" i="99"/>
  <c r="O38" i="99"/>
  <c r="N101" i="99" s="1"/>
  <c r="O6" i="99"/>
  <c r="N69" i="99" s="1"/>
  <c r="O27" i="99"/>
  <c r="N90" i="99" s="1"/>
  <c r="O5" i="99"/>
  <c r="N68" i="99" s="1"/>
  <c r="O11" i="99"/>
  <c r="N74" i="99" s="1"/>
  <c r="O26" i="99"/>
  <c r="N89" i="99" s="1"/>
  <c r="O37" i="99"/>
  <c r="N100" i="99" s="1"/>
  <c r="O19" i="99"/>
  <c r="N82" i="99" s="1"/>
  <c r="O42" i="99"/>
  <c r="N105" i="99" s="1"/>
  <c r="O44" i="99"/>
  <c r="N107" i="99" s="1"/>
  <c r="O32" i="99"/>
  <c r="N95" i="99" s="1"/>
  <c r="O9" i="99"/>
  <c r="N72" i="99" s="1"/>
  <c r="O39" i="99"/>
  <c r="N102" i="99" s="1"/>
  <c r="O25" i="99"/>
  <c r="N88" i="99" s="1"/>
  <c r="O21" i="99"/>
  <c r="N84" i="99" s="1"/>
  <c r="O12" i="99"/>
  <c r="N75" i="99" s="1"/>
  <c r="O41" i="99"/>
  <c r="N104" i="99" s="1"/>
  <c r="O30" i="99"/>
  <c r="N93" i="99" s="1"/>
  <c r="O23" i="99"/>
  <c r="N86" i="99" s="1"/>
  <c r="R43" i="53"/>
  <c r="Q107" i="53" s="1"/>
  <c r="R39" i="53"/>
  <c r="Q103" i="53" s="1"/>
  <c r="R20" i="53"/>
  <c r="Q84" i="53" s="1"/>
  <c r="R13" i="53"/>
  <c r="Q77" i="53" s="1"/>
  <c r="R35" i="53"/>
  <c r="Q99" i="53" s="1"/>
  <c r="R31" i="53"/>
  <c r="Q95" i="53" s="1"/>
  <c r="R44" i="53"/>
  <c r="Q108" i="53" s="1"/>
  <c r="R9" i="53"/>
  <c r="Q73" i="53" s="1"/>
  <c r="R22" i="53"/>
  <c r="Q86" i="53" s="1"/>
  <c r="R32" i="53"/>
  <c r="Q96" i="53" s="1"/>
  <c r="R28" i="53"/>
  <c r="Q92" i="53" s="1"/>
  <c r="R42" i="53"/>
  <c r="Q106" i="53" s="1"/>
  <c r="R41" i="53"/>
  <c r="Q105" i="53" s="1"/>
  <c r="R45" i="53"/>
  <c r="Q109" i="53" s="1"/>
  <c r="R10" i="53"/>
  <c r="Q74" i="53" s="1"/>
  <c r="R17" i="53"/>
  <c r="Q81" i="53" s="1"/>
  <c r="R24" i="53"/>
  <c r="Q88" i="53" s="1"/>
  <c r="R6" i="53"/>
  <c r="Q70" i="53" s="1"/>
  <c r="R18" i="53"/>
  <c r="Q82" i="53" s="1"/>
  <c r="R11" i="53"/>
  <c r="Q75" i="53" s="1"/>
  <c r="R33" i="53"/>
  <c r="Q97" i="53" s="1"/>
  <c r="R26" i="53"/>
  <c r="Q90" i="53" s="1"/>
  <c r="R7" i="53"/>
  <c r="Q71" i="53" s="1"/>
  <c r="R19" i="53"/>
  <c r="Q83" i="53" s="1"/>
  <c r="R14" i="53"/>
  <c r="Q78" i="53" s="1"/>
  <c r="R29" i="53"/>
  <c r="Q93" i="53" s="1"/>
  <c r="R15" i="53"/>
  <c r="Q79" i="53" s="1"/>
  <c r="R8" i="53"/>
  <c r="Q72" i="53" s="1"/>
  <c r="R30" i="53"/>
  <c r="Q94" i="53" s="1"/>
  <c r="R37" i="53"/>
  <c r="Q101" i="53" s="1"/>
  <c r="R36" i="53"/>
  <c r="Q100" i="53" s="1"/>
  <c r="R23" i="53"/>
  <c r="Q87" i="53" s="1"/>
  <c r="R16" i="53"/>
  <c r="Q80" i="53" s="1"/>
  <c r="R38" i="53"/>
  <c r="Q102" i="53" s="1"/>
  <c r="R27" i="53"/>
  <c r="Q91" i="53" s="1"/>
  <c r="R40" i="53"/>
  <c r="Q104" i="53" s="1"/>
  <c r="R12" i="53"/>
  <c r="Q76" i="53" s="1"/>
  <c r="R5" i="53"/>
  <c r="Q69" i="53" s="1"/>
  <c r="R21" i="53"/>
  <c r="Q85" i="53" s="1"/>
  <c r="R34" i="53"/>
  <c r="Q98" i="53" s="1"/>
  <c r="R25" i="53"/>
  <c r="Q89" i="53" s="1"/>
  <c r="I45" i="53"/>
  <c r="H109" i="53" s="1"/>
  <c r="I15" i="53"/>
  <c r="H79" i="53" s="1"/>
  <c r="I27" i="53"/>
  <c r="H91" i="53" s="1"/>
  <c r="I38" i="53"/>
  <c r="H102" i="53" s="1"/>
  <c r="I34" i="53"/>
  <c r="H98" i="53" s="1"/>
  <c r="I39" i="53"/>
  <c r="H103" i="53" s="1"/>
  <c r="I12" i="53"/>
  <c r="H76" i="53" s="1"/>
  <c r="I8" i="53"/>
  <c r="H72" i="53" s="1"/>
  <c r="I24" i="53"/>
  <c r="H88" i="53" s="1"/>
  <c r="I42" i="53"/>
  <c r="H106" i="53" s="1"/>
  <c r="I44" i="53"/>
  <c r="H108" i="53" s="1"/>
  <c r="I20" i="53"/>
  <c r="H84" i="53" s="1"/>
  <c r="I16" i="53"/>
  <c r="H80" i="53" s="1"/>
  <c r="I35" i="53"/>
  <c r="H99" i="53" s="1"/>
  <c r="I11" i="53"/>
  <c r="H75" i="53" s="1"/>
  <c r="I41" i="53"/>
  <c r="H105" i="53" s="1"/>
  <c r="I9" i="53"/>
  <c r="H73" i="53" s="1"/>
  <c r="I5" i="53"/>
  <c r="H69" i="53" s="1"/>
  <c r="I32" i="53"/>
  <c r="H96" i="53" s="1"/>
  <c r="I21" i="53"/>
  <c r="H85" i="53" s="1"/>
  <c r="I40" i="53"/>
  <c r="H104" i="53" s="1"/>
  <c r="I17" i="53"/>
  <c r="H81" i="53" s="1"/>
  <c r="I13" i="53"/>
  <c r="H77" i="53" s="1"/>
  <c r="I29" i="53"/>
  <c r="H93" i="53" s="1"/>
  <c r="I23" i="53"/>
  <c r="H87" i="53" s="1"/>
  <c r="I43" i="53"/>
  <c r="H107" i="53" s="1"/>
  <c r="I33" i="53"/>
  <c r="H97" i="53" s="1"/>
  <c r="I6" i="53"/>
  <c r="H70" i="53" s="1"/>
  <c r="I10" i="53"/>
  <c r="H74" i="53" s="1"/>
  <c r="I37" i="53"/>
  <c r="H101" i="53" s="1"/>
  <c r="I31" i="53"/>
  <c r="H95" i="53" s="1"/>
  <c r="I14" i="53"/>
  <c r="H78" i="53" s="1"/>
  <c r="I18" i="53"/>
  <c r="H82" i="53" s="1"/>
  <c r="I19" i="53"/>
  <c r="H83" i="53" s="1"/>
  <c r="I36" i="53"/>
  <c r="H100" i="53" s="1"/>
  <c r="I7" i="53"/>
  <c r="H71" i="53" s="1"/>
  <c r="I22" i="53"/>
  <c r="H86" i="53" s="1"/>
  <c r="I30" i="53"/>
  <c r="H94" i="53" s="1"/>
  <c r="I26" i="53"/>
  <c r="H90" i="53" s="1"/>
  <c r="I28" i="53"/>
  <c r="H92" i="53" s="1"/>
  <c r="I25" i="53"/>
  <c r="H89" i="53" s="1"/>
  <c r="I31" i="99"/>
  <c r="H94" i="99" s="1"/>
  <c r="I44" i="99"/>
  <c r="H107" i="99" s="1"/>
  <c r="I25" i="99"/>
  <c r="H88" i="99" s="1"/>
  <c r="I24" i="99"/>
  <c r="H87" i="99" s="1"/>
  <c r="I41" i="99"/>
  <c r="H104" i="99" s="1"/>
  <c r="I39" i="99"/>
  <c r="H102" i="99" s="1"/>
  <c r="I12" i="99"/>
  <c r="H75" i="99" s="1"/>
  <c r="I26" i="99"/>
  <c r="H89" i="99" s="1"/>
  <c r="I36" i="99"/>
  <c r="H99" i="99" s="1"/>
  <c r="I19" i="99"/>
  <c r="H82" i="99" s="1"/>
  <c r="I10" i="99"/>
  <c r="H73" i="99" s="1"/>
  <c r="I14" i="99"/>
  <c r="H77" i="99" s="1"/>
  <c r="I30" i="99"/>
  <c r="H93" i="99" s="1"/>
  <c r="I32" i="99"/>
  <c r="I15" i="99"/>
  <c r="H78" i="99" s="1"/>
  <c r="I42" i="99"/>
  <c r="H105" i="99" s="1"/>
  <c r="I45" i="99"/>
  <c r="H108" i="99" s="1"/>
  <c r="I13" i="99"/>
  <c r="H76" i="99" s="1"/>
  <c r="I17" i="99"/>
  <c r="H80" i="99" s="1"/>
  <c r="I34" i="99"/>
  <c r="H97" i="99" s="1"/>
  <c r="I11" i="99"/>
  <c r="H74" i="99" s="1"/>
  <c r="I16" i="99"/>
  <c r="H79" i="99" s="1"/>
  <c r="I21" i="99"/>
  <c r="H84" i="99" s="1"/>
  <c r="I27" i="99"/>
  <c r="H90" i="99" s="1"/>
  <c r="I7" i="99"/>
  <c r="H70" i="99" s="1"/>
  <c r="I38" i="99"/>
  <c r="H101" i="99" s="1"/>
  <c r="I20" i="99"/>
  <c r="H83" i="99" s="1"/>
  <c r="I8" i="99"/>
  <c r="H71" i="99" s="1"/>
  <c r="I33" i="99"/>
  <c r="H96" i="99" s="1"/>
  <c r="I9" i="99"/>
  <c r="H72" i="99" s="1"/>
  <c r="I6" i="99"/>
  <c r="H69" i="99" s="1"/>
  <c r="I22" i="99"/>
  <c r="H85" i="99" s="1"/>
  <c r="I18" i="99"/>
  <c r="H81" i="99" s="1"/>
  <c r="I29" i="99"/>
  <c r="H92" i="99" s="1"/>
  <c r="I40" i="99"/>
  <c r="H103" i="99" s="1"/>
  <c r="I28" i="99"/>
  <c r="H91" i="99" s="1"/>
  <c r="I37" i="99"/>
  <c r="H100" i="99" s="1"/>
  <c r="I43" i="99"/>
  <c r="H106" i="99" s="1"/>
  <c r="I35" i="99"/>
  <c r="H98" i="99" s="1"/>
  <c r="I5" i="99"/>
  <c r="H68" i="99" s="1"/>
  <c r="I23" i="99"/>
  <c r="H86" i="99" s="1"/>
  <c r="F99" i="54"/>
  <c r="F90" i="54"/>
  <c r="E125" i="54" s="1"/>
  <c r="F81" i="54"/>
  <c r="K42" i="53"/>
  <c r="J106" i="53" s="1"/>
  <c r="K7" i="53"/>
  <c r="J71" i="53" s="1"/>
  <c r="K11" i="53"/>
  <c r="J75" i="53" s="1"/>
  <c r="K38" i="53"/>
  <c r="J102" i="53" s="1"/>
  <c r="K9" i="53"/>
  <c r="J73" i="53" s="1"/>
  <c r="K27" i="53"/>
  <c r="J91" i="53" s="1"/>
  <c r="K31" i="53"/>
  <c r="J95" i="53" s="1"/>
  <c r="K15" i="53"/>
  <c r="J79" i="53" s="1"/>
  <c r="K19" i="53"/>
  <c r="J83" i="53" s="1"/>
  <c r="K17" i="53"/>
  <c r="J81" i="53" s="1"/>
  <c r="K26" i="53"/>
  <c r="J90" i="53" s="1"/>
  <c r="K21" i="53"/>
  <c r="J85" i="53" s="1"/>
  <c r="K23" i="53"/>
  <c r="J87" i="53" s="1"/>
  <c r="K8" i="53"/>
  <c r="J72" i="53" s="1"/>
  <c r="K24" i="53"/>
  <c r="J88" i="53" s="1"/>
  <c r="K34" i="53"/>
  <c r="J98" i="53" s="1"/>
  <c r="K39" i="53"/>
  <c r="J103" i="53" s="1"/>
  <c r="K12" i="53"/>
  <c r="J76" i="53" s="1"/>
  <c r="K16" i="53"/>
  <c r="J80" i="53" s="1"/>
  <c r="K35" i="53"/>
  <c r="J99" i="53" s="1"/>
  <c r="K44" i="53"/>
  <c r="J108" i="53" s="1"/>
  <c r="K5" i="53"/>
  <c r="J69" i="53" s="1"/>
  <c r="K20" i="53"/>
  <c r="J84" i="53" s="1"/>
  <c r="K36" i="53"/>
  <c r="J100" i="53" s="1"/>
  <c r="K32" i="53"/>
  <c r="J96" i="53" s="1"/>
  <c r="K41" i="53"/>
  <c r="J105" i="53" s="1"/>
  <c r="K45" i="53"/>
  <c r="J109" i="53" s="1"/>
  <c r="K43" i="53"/>
  <c r="J107" i="53" s="1"/>
  <c r="K13" i="53"/>
  <c r="J77" i="53" s="1"/>
  <c r="K6" i="53"/>
  <c r="J70" i="53" s="1"/>
  <c r="K28" i="53"/>
  <c r="J92" i="53" s="1"/>
  <c r="K40" i="53"/>
  <c r="J104" i="53" s="1"/>
  <c r="K10" i="53"/>
  <c r="J74" i="53" s="1"/>
  <c r="K14" i="53"/>
  <c r="J78" i="53" s="1"/>
  <c r="K33" i="53"/>
  <c r="J97" i="53" s="1"/>
  <c r="K29" i="53"/>
  <c r="J93" i="53" s="1"/>
  <c r="K18" i="53"/>
  <c r="J82" i="53" s="1"/>
  <c r="K22" i="53"/>
  <c r="J86" i="53" s="1"/>
  <c r="K30" i="53"/>
  <c r="J94" i="53" s="1"/>
  <c r="K37" i="53"/>
  <c r="J101" i="53" s="1"/>
  <c r="K25" i="53"/>
  <c r="J89" i="53" s="1"/>
  <c r="T8" i="99"/>
  <c r="S71" i="99" s="1"/>
  <c r="T21" i="99"/>
  <c r="S84" i="99" s="1"/>
  <c r="T35" i="99"/>
  <c r="S98" i="99" s="1"/>
  <c r="T38" i="99"/>
  <c r="S101" i="99" s="1"/>
  <c r="T7" i="99"/>
  <c r="S70" i="99" s="1"/>
  <c r="T32" i="99"/>
  <c r="S95" i="99" s="1"/>
  <c r="T43" i="99"/>
  <c r="S106" i="99" s="1"/>
  <c r="T41" i="99"/>
  <c r="S104" i="99" s="1"/>
  <c r="T25" i="99"/>
  <c r="S88" i="99" s="1"/>
  <c r="T31" i="99"/>
  <c r="S94" i="99" s="1"/>
  <c r="T34" i="99"/>
  <c r="S97" i="99" s="1"/>
  <c r="T20" i="99"/>
  <c r="S83" i="99" s="1"/>
  <c r="T39" i="99"/>
  <c r="S102" i="99" s="1"/>
  <c r="T27" i="99"/>
  <c r="S90" i="99" s="1"/>
  <c r="T28" i="99"/>
  <c r="S91" i="99" s="1"/>
  <c r="T36" i="99"/>
  <c r="S99" i="99" s="1"/>
  <c r="T16" i="99"/>
  <c r="S79" i="99" s="1"/>
  <c r="T26" i="99"/>
  <c r="S89" i="99" s="1"/>
  <c r="T23" i="99"/>
  <c r="S86" i="99" s="1"/>
  <c r="T45" i="99"/>
  <c r="S108" i="99" s="1"/>
  <c r="T37" i="99"/>
  <c r="S100" i="99" s="1"/>
  <c r="T42" i="99"/>
  <c r="S105" i="99" s="1"/>
  <c r="T19" i="99"/>
  <c r="S82" i="99" s="1"/>
  <c r="T22" i="99"/>
  <c r="S85" i="99" s="1"/>
  <c r="T17" i="99"/>
  <c r="S80" i="99" s="1"/>
  <c r="T9" i="99"/>
  <c r="S72" i="99" s="1"/>
  <c r="T18" i="99"/>
  <c r="S81" i="99" s="1"/>
  <c r="T44" i="99"/>
  <c r="S107" i="99" s="1"/>
  <c r="T15" i="99"/>
  <c r="S78" i="99" s="1"/>
  <c r="T10" i="99"/>
  <c r="S73" i="99" s="1"/>
  <c r="T6" i="99"/>
  <c r="S69" i="99" s="1"/>
  <c r="T12" i="99"/>
  <c r="S75" i="99" s="1"/>
  <c r="T40" i="99"/>
  <c r="S103" i="99" s="1"/>
  <c r="T14" i="99"/>
  <c r="S77" i="99" s="1"/>
  <c r="T29" i="99"/>
  <c r="S92" i="99" s="1"/>
  <c r="T11" i="99"/>
  <c r="T33" i="99"/>
  <c r="S96" i="99" s="1"/>
  <c r="T30" i="99"/>
  <c r="S93" i="99" s="1"/>
  <c r="T5" i="99"/>
  <c r="S68" i="99" s="1"/>
  <c r="T24" i="99"/>
  <c r="S87" i="99" s="1"/>
  <c r="T13" i="99"/>
  <c r="F60" i="54"/>
  <c r="M6" i="99"/>
  <c r="L69" i="99" s="1"/>
  <c r="M45" i="99"/>
  <c r="L108" i="99" s="1"/>
  <c r="M24" i="99"/>
  <c r="L87" i="99" s="1"/>
  <c r="M20" i="99"/>
  <c r="L83" i="99" s="1"/>
  <c r="M14" i="99"/>
  <c r="L77" i="99" s="1"/>
  <c r="M32" i="99"/>
  <c r="L95" i="99" s="1"/>
  <c r="M26" i="99"/>
  <c r="L89" i="99" s="1"/>
  <c r="M40" i="99"/>
  <c r="L103" i="99" s="1"/>
  <c r="M36" i="99"/>
  <c r="L99" i="99" s="1"/>
  <c r="M17" i="99"/>
  <c r="L80" i="99" s="1"/>
  <c r="M35" i="99"/>
  <c r="L98" i="99" s="1"/>
  <c r="M19" i="99"/>
  <c r="L82" i="99" s="1"/>
  <c r="M10" i="99"/>
  <c r="L73" i="99" s="1"/>
  <c r="M44" i="99"/>
  <c r="L107" i="99" s="1"/>
  <c r="M25" i="99"/>
  <c r="M9" i="99"/>
  <c r="L72" i="99" s="1"/>
  <c r="M41" i="99"/>
  <c r="L104" i="99" s="1"/>
  <c r="M11" i="99"/>
  <c r="L74" i="99" s="1"/>
  <c r="M43" i="99"/>
  <c r="L106" i="99" s="1"/>
  <c r="M5" i="99"/>
  <c r="L68" i="99" s="1"/>
  <c r="M37" i="99"/>
  <c r="L100" i="99" s="1"/>
  <c r="M31" i="99"/>
  <c r="L94" i="99" s="1"/>
  <c r="M16" i="99"/>
  <c r="L79" i="99" s="1"/>
  <c r="M29" i="99"/>
  <c r="L92" i="99" s="1"/>
  <c r="M22" i="99"/>
  <c r="L85" i="99" s="1"/>
  <c r="M42" i="99"/>
  <c r="L105" i="99" s="1"/>
  <c r="M12" i="99"/>
  <c r="L75" i="99" s="1"/>
  <c r="M33" i="99"/>
  <c r="L96" i="99" s="1"/>
  <c r="M18" i="99"/>
  <c r="L81" i="99" s="1"/>
  <c r="M27" i="99"/>
  <c r="L90" i="99" s="1"/>
  <c r="M28" i="99"/>
  <c r="L91" i="99" s="1"/>
  <c r="M38" i="99"/>
  <c r="L101" i="99" s="1"/>
  <c r="M21" i="99"/>
  <c r="L84" i="99" s="1"/>
  <c r="M23" i="99"/>
  <c r="L86" i="99" s="1"/>
  <c r="M30" i="99"/>
  <c r="L93" i="99" s="1"/>
  <c r="M39" i="99"/>
  <c r="L102" i="99" s="1"/>
  <c r="M7" i="99"/>
  <c r="L70" i="99" s="1"/>
  <c r="M15" i="99"/>
  <c r="L78" i="99" s="1"/>
  <c r="M34" i="99"/>
  <c r="L97" i="99" s="1"/>
  <c r="M13" i="99"/>
  <c r="L76" i="99" s="1"/>
  <c r="M8" i="99"/>
  <c r="L71" i="99" s="1"/>
  <c r="AB37" i="99"/>
  <c r="AA100" i="99" s="1"/>
  <c r="H147" i="99" s="1"/>
  <c r="AB24" i="99"/>
  <c r="AA87" i="99" s="1"/>
  <c r="H134" i="99" s="1"/>
  <c r="AB39" i="99"/>
  <c r="AA102" i="99" s="1"/>
  <c r="AB8" i="99"/>
  <c r="AA71" i="99" s="1"/>
  <c r="H118" i="99" s="1"/>
  <c r="C6" i="70" s="1"/>
  <c r="AB22" i="99"/>
  <c r="AA85" i="99" s="1"/>
  <c r="AB21" i="99"/>
  <c r="AA84" i="99" s="1"/>
  <c r="H131" i="99" s="1"/>
  <c r="AB30" i="99"/>
  <c r="AA93" i="99" s="1"/>
  <c r="AB32" i="99"/>
  <c r="AA95" i="99" s="1"/>
  <c r="AB28" i="99"/>
  <c r="AA91" i="99" s="1"/>
  <c r="H138" i="99" s="1"/>
  <c r="AB18" i="99"/>
  <c r="AA81" i="99" s="1"/>
  <c r="AB42" i="99"/>
  <c r="AA105" i="99" s="1"/>
  <c r="AB29" i="99"/>
  <c r="AA92" i="99" s="1"/>
  <c r="AB34" i="99"/>
  <c r="AA97" i="99" s="1"/>
  <c r="AB5" i="99"/>
  <c r="AA68" i="99" s="1"/>
  <c r="H115" i="99" s="1"/>
  <c r="AB44" i="99"/>
  <c r="AB23" i="99"/>
  <c r="AA86" i="99" s="1"/>
  <c r="AB26" i="99"/>
  <c r="AA89" i="99" s="1"/>
  <c r="AB41" i="99"/>
  <c r="AA104" i="99" s="1"/>
  <c r="AB38" i="99"/>
  <c r="AB12" i="99"/>
  <c r="AA75" i="99" s="1"/>
  <c r="H122" i="99" s="1"/>
  <c r="AB45" i="99"/>
  <c r="AA108" i="99" s="1"/>
  <c r="AB14" i="99"/>
  <c r="AB16" i="99"/>
  <c r="AB36" i="99"/>
  <c r="AA99" i="99" s="1"/>
  <c r="H146" i="99" s="1"/>
  <c r="AB9" i="99"/>
  <c r="AA72" i="99" s="1"/>
  <c r="AB19" i="99"/>
  <c r="AA82" i="99" s="1"/>
  <c r="AB35" i="99"/>
  <c r="AB31" i="99"/>
  <c r="AB15" i="99"/>
  <c r="AA78" i="99" s="1"/>
  <c r="H125" i="99" s="1"/>
  <c r="C13" i="70" s="1"/>
  <c r="AB10" i="99"/>
  <c r="AB17" i="99"/>
  <c r="AB13" i="99"/>
  <c r="AA76" i="99" s="1"/>
  <c r="AB11" i="99"/>
  <c r="AA74" i="99" s="1"/>
  <c r="AB43" i="99"/>
  <c r="AA106" i="99" s="1"/>
  <c r="H153" i="99" s="1"/>
  <c r="C41" i="70" s="1"/>
  <c r="AB27" i="99"/>
  <c r="AA90" i="99" s="1"/>
  <c r="AB20" i="99"/>
  <c r="AA83" i="99" s="1"/>
  <c r="AB6" i="99"/>
  <c r="AB40" i="99"/>
  <c r="AA103" i="99" s="1"/>
  <c r="H150" i="99" s="1"/>
  <c r="AB7" i="99"/>
  <c r="AA70" i="99" s="1"/>
  <c r="AB25" i="99"/>
  <c r="AA88" i="99" s="1"/>
  <c r="AB33" i="99"/>
  <c r="AA96" i="99" s="1"/>
  <c r="H64" i="100"/>
  <c r="G112" i="100" s="1"/>
  <c r="AC43" i="53"/>
  <c r="AB107" i="53" s="1"/>
  <c r="AC8" i="53"/>
  <c r="AB72" i="53" s="1"/>
  <c r="AC12" i="53"/>
  <c r="AB76" i="53" s="1"/>
  <c r="AC31" i="53"/>
  <c r="AB95" i="53" s="1"/>
  <c r="AC35" i="53"/>
  <c r="AB99" i="53" s="1"/>
  <c r="AC39" i="53"/>
  <c r="AB103" i="53" s="1"/>
  <c r="AC16" i="53"/>
  <c r="AB80" i="53" s="1"/>
  <c r="AC20" i="53"/>
  <c r="AB84" i="53" s="1"/>
  <c r="AC23" i="53"/>
  <c r="AB87" i="53" s="1"/>
  <c r="AC15" i="53"/>
  <c r="AB79" i="53" s="1"/>
  <c r="AC44" i="53"/>
  <c r="AB108" i="53" s="1"/>
  <c r="AC24" i="53"/>
  <c r="AB88" i="53" s="1"/>
  <c r="AC9" i="53"/>
  <c r="AB73" i="53" s="1"/>
  <c r="AC28" i="53"/>
  <c r="AB92" i="53" s="1"/>
  <c r="AC26" i="53"/>
  <c r="AB90" i="53" s="1"/>
  <c r="AC37" i="53"/>
  <c r="AB101" i="53" s="1"/>
  <c r="AC5" i="53"/>
  <c r="AB69" i="53" s="1"/>
  <c r="AC17" i="53"/>
  <c r="AB81" i="53" s="1"/>
  <c r="AC36" i="53"/>
  <c r="AB100" i="53" s="1"/>
  <c r="AC32" i="53"/>
  <c r="AB96" i="53" s="1"/>
  <c r="AC41" i="53"/>
  <c r="AB105" i="53" s="1"/>
  <c r="AC22" i="53"/>
  <c r="AB86" i="53" s="1"/>
  <c r="AC40" i="53"/>
  <c r="AB104" i="53" s="1"/>
  <c r="AC45" i="53"/>
  <c r="AB109" i="53" s="1"/>
  <c r="AC13" i="53"/>
  <c r="AB77" i="53" s="1"/>
  <c r="AC6" i="53"/>
  <c r="AB70" i="53" s="1"/>
  <c r="AC33" i="53"/>
  <c r="AB97" i="53" s="1"/>
  <c r="AC29" i="53"/>
  <c r="AB93" i="53" s="1"/>
  <c r="AC21" i="53"/>
  <c r="AB85" i="53" s="1"/>
  <c r="AC14" i="53"/>
  <c r="AB78" i="53" s="1"/>
  <c r="AC19" i="53"/>
  <c r="AB83" i="53" s="1"/>
  <c r="AC27" i="53"/>
  <c r="AB91" i="53" s="1"/>
  <c r="AC10" i="53"/>
  <c r="AB74" i="53" s="1"/>
  <c r="AC34" i="53"/>
  <c r="AB98" i="53" s="1"/>
  <c r="AC30" i="53"/>
  <c r="AB94" i="53" s="1"/>
  <c r="AC42" i="53"/>
  <c r="AB106" i="53" s="1"/>
  <c r="AC11" i="53"/>
  <c r="AB75" i="53" s="1"/>
  <c r="AC18" i="53"/>
  <c r="AB82" i="53" s="1"/>
  <c r="AC7" i="53"/>
  <c r="AB71" i="53" s="1"/>
  <c r="AC38" i="53"/>
  <c r="AB102" i="53" s="1"/>
  <c r="AC25" i="53"/>
  <c r="AB89" i="53" s="1"/>
  <c r="AA38" i="99"/>
  <c r="Z101" i="99" s="1"/>
  <c r="AA25" i="99"/>
  <c r="Z88" i="99" s="1"/>
  <c r="AA36" i="99"/>
  <c r="Z99" i="99" s="1"/>
  <c r="AA10" i="99"/>
  <c r="Z73" i="99" s="1"/>
  <c r="AA9" i="99"/>
  <c r="Z72" i="99" s="1"/>
  <c r="AA11" i="99"/>
  <c r="Z74" i="99" s="1"/>
  <c r="AA21" i="99"/>
  <c r="Z84" i="99" s="1"/>
  <c r="AA41" i="99"/>
  <c r="Z104" i="99" s="1"/>
  <c r="AA35" i="99"/>
  <c r="Z98" i="99" s="1"/>
  <c r="AA43" i="99"/>
  <c r="Z106" i="99" s="1"/>
  <c r="AA13" i="99"/>
  <c r="Z76" i="99" s="1"/>
  <c r="AA30" i="99"/>
  <c r="Z93" i="99" s="1"/>
  <c r="AA6" i="99"/>
  <c r="Z69" i="99" s="1"/>
  <c r="AA5" i="99"/>
  <c r="Z68" i="99" s="1"/>
  <c r="AA14" i="99"/>
  <c r="Z77" i="99" s="1"/>
  <c r="AA32" i="99"/>
  <c r="Z95" i="99" s="1"/>
  <c r="AA7" i="99"/>
  <c r="Z70" i="99" s="1"/>
  <c r="AA15" i="99"/>
  <c r="Z78" i="99" s="1"/>
  <c r="AA27" i="99"/>
  <c r="Z90" i="99" s="1"/>
  <c r="AA23" i="99"/>
  <c r="Z86" i="99" s="1"/>
  <c r="AA22" i="99"/>
  <c r="Z85" i="99" s="1"/>
  <c r="AA44" i="99"/>
  <c r="Z107" i="99" s="1"/>
  <c r="AA40" i="99"/>
  <c r="Z103" i="99" s="1"/>
  <c r="AA17" i="99"/>
  <c r="Z80" i="99" s="1"/>
  <c r="AA28" i="99"/>
  <c r="Z91" i="99" s="1"/>
  <c r="AA16" i="99"/>
  <c r="Z79" i="99" s="1"/>
  <c r="AA31" i="99"/>
  <c r="Z94" i="99" s="1"/>
  <c r="AA37" i="99"/>
  <c r="Z100" i="99" s="1"/>
  <c r="AA8" i="99"/>
  <c r="Z71" i="99" s="1"/>
  <c r="AA26" i="99"/>
  <c r="Z89" i="99" s="1"/>
  <c r="AA39" i="99"/>
  <c r="Z102" i="99" s="1"/>
  <c r="AA20" i="99"/>
  <c r="Z83" i="99" s="1"/>
  <c r="AA45" i="99"/>
  <c r="Z108" i="99" s="1"/>
  <c r="AA18" i="99"/>
  <c r="Z81" i="99" s="1"/>
  <c r="AA42" i="99"/>
  <c r="Z105" i="99" s="1"/>
  <c r="AA33" i="99"/>
  <c r="Z96" i="99" s="1"/>
  <c r="AA19" i="99"/>
  <c r="Z82" i="99" s="1"/>
  <c r="AA34" i="99"/>
  <c r="Z97" i="99" s="1"/>
  <c r="AA24" i="99"/>
  <c r="Z87" i="99" s="1"/>
  <c r="AA29" i="99"/>
  <c r="Z92" i="99" s="1"/>
  <c r="AA12" i="99"/>
  <c r="Z75" i="99" s="1"/>
  <c r="W45" i="53"/>
  <c r="V109" i="53" s="1"/>
  <c r="W14" i="53"/>
  <c r="V78" i="53" s="1"/>
  <c r="W18" i="53"/>
  <c r="V82" i="53" s="1"/>
  <c r="W27" i="53"/>
  <c r="V91" i="53" s="1"/>
  <c r="W20" i="53"/>
  <c r="V84" i="53" s="1"/>
  <c r="W39" i="53"/>
  <c r="V103" i="53" s="1"/>
  <c r="W22" i="53"/>
  <c r="V86" i="53" s="1"/>
  <c r="W7" i="53"/>
  <c r="V71" i="53" s="1"/>
  <c r="W34" i="53"/>
  <c r="V98" i="53" s="1"/>
  <c r="W23" i="53"/>
  <c r="V87" i="53" s="1"/>
  <c r="W41" i="53"/>
  <c r="V105" i="53" s="1"/>
  <c r="W38" i="53"/>
  <c r="V102" i="53" s="1"/>
  <c r="W44" i="53"/>
  <c r="V108" i="53" s="1"/>
  <c r="W35" i="53"/>
  <c r="V99" i="53" s="1"/>
  <c r="W11" i="53"/>
  <c r="V75" i="53" s="1"/>
  <c r="W15" i="53"/>
  <c r="V79" i="53" s="1"/>
  <c r="W31" i="53"/>
  <c r="V95" i="53" s="1"/>
  <c r="W30" i="53"/>
  <c r="V94" i="53" s="1"/>
  <c r="W19" i="53"/>
  <c r="V83" i="53" s="1"/>
  <c r="W12" i="53"/>
  <c r="V76" i="53" s="1"/>
  <c r="W21" i="53"/>
  <c r="V85" i="53" s="1"/>
  <c r="W40" i="53"/>
  <c r="V104" i="53" s="1"/>
  <c r="W8" i="53"/>
  <c r="V72" i="53" s="1"/>
  <c r="W26" i="53"/>
  <c r="V90" i="53" s="1"/>
  <c r="W28" i="53"/>
  <c r="V92" i="53" s="1"/>
  <c r="W9" i="53"/>
  <c r="V73" i="53" s="1"/>
  <c r="W16" i="53"/>
  <c r="V80" i="53" s="1"/>
  <c r="W32" i="53"/>
  <c r="V96" i="53" s="1"/>
  <c r="W36" i="53"/>
  <c r="V100" i="53" s="1"/>
  <c r="W43" i="53"/>
  <c r="V107" i="53" s="1"/>
  <c r="W17" i="53"/>
  <c r="V81" i="53" s="1"/>
  <c r="W24" i="53"/>
  <c r="V88" i="53" s="1"/>
  <c r="W5" i="53"/>
  <c r="V69" i="53" s="1"/>
  <c r="W33" i="53"/>
  <c r="V97" i="53" s="1"/>
  <c r="W42" i="53"/>
  <c r="V106" i="53" s="1"/>
  <c r="W6" i="53"/>
  <c r="V70" i="53" s="1"/>
  <c r="W10" i="53"/>
  <c r="V74" i="53" s="1"/>
  <c r="W37" i="53"/>
  <c r="V101" i="53" s="1"/>
  <c r="W13" i="53"/>
  <c r="V77" i="53" s="1"/>
  <c r="W25" i="53"/>
  <c r="V89" i="53" s="1"/>
  <c r="W29" i="53"/>
  <c r="V93" i="53" s="1"/>
  <c r="F91" i="54"/>
  <c r="E126" i="54" s="1"/>
  <c r="F94" i="54"/>
  <c r="E123" i="54" s="1"/>
  <c r="K43" i="99"/>
  <c r="J106" i="99" s="1"/>
  <c r="K14" i="99"/>
  <c r="J77" i="99" s="1"/>
  <c r="K6" i="99"/>
  <c r="J69" i="99" s="1"/>
  <c r="K27" i="99"/>
  <c r="J90" i="99" s="1"/>
  <c r="K39" i="99"/>
  <c r="J102" i="99" s="1"/>
  <c r="K23" i="99"/>
  <c r="J86" i="99" s="1"/>
  <c r="K5" i="99"/>
  <c r="J68" i="99" s="1"/>
  <c r="K15" i="99"/>
  <c r="J78" i="99" s="1"/>
  <c r="K13" i="99"/>
  <c r="J76" i="99" s="1"/>
  <c r="K26" i="99"/>
  <c r="J89" i="99" s="1"/>
  <c r="K22" i="99"/>
  <c r="J85" i="99" s="1"/>
  <c r="K19" i="99"/>
  <c r="J82" i="99" s="1"/>
  <c r="K18" i="99"/>
  <c r="J81" i="99" s="1"/>
  <c r="K31" i="99"/>
  <c r="J94" i="99" s="1"/>
  <c r="K10" i="99"/>
  <c r="J73" i="99" s="1"/>
  <c r="K34" i="99"/>
  <c r="J97" i="99" s="1"/>
  <c r="K29" i="99"/>
  <c r="J92" i="99" s="1"/>
  <c r="K42" i="99"/>
  <c r="J105" i="99" s="1"/>
  <c r="K25" i="99"/>
  <c r="J88" i="99" s="1"/>
  <c r="K11" i="99"/>
  <c r="J74" i="99" s="1"/>
  <c r="K17" i="99"/>
  <c r="J80" i="99" s="1"/>
  <c r="K9" i="99"/>
  <c r="J72" i="99" s="1"/>
  <c r="K32" i="99"/>
  <c r="J95" i="99" s="1"/>
  <c r="K30" i="99"/>
  <c r="J93" i="99" s="1"/>
  <c r="K36" i="99"/>
  <c r="J99" i="99" s="1"/>
  <c r="K44" i="99"/>
  <c r="J107" i="99" s="1"/>
  <c r="K38" i="99"/>
  <c r="J101" i="99" s="1"/>
  <c r="K8" i="99"/>
  <c r="J71" i="99" s="1"/>
  <c r="K33" i="99"/>
  <c r="J96" i="99" s="1"/>
  <c r="K20" i="99"/>
  <c r="J83" i="99" s="1"/>
  <c r="K35" i="99"/>
  <c r="J98" i="99" s="1"/>
  <c r="K41" i="99"/>
  <c r="J104" i="99" s="1"/>
  <c r="K40" i="99"/>
  <c r="J103" i="99" s="1"/>
  <c r="K21" i="99"/>
  <c r="J84" i="99" s="1"/>
  <c r="K28" i="99"/>
  <c r="K12" i="99"/>
  <c r="J75" i="99" s="1"/>
  <c r="K24" i="99"/>
  <c r="J87" i="99" s="1"/>
  <c r="K7" i="99"/>
  <c r="J70" i="99" s="1"/>
  <c r="K37" i="99"/>
  <c r="J100" i="99" s="1"/>
  <c r="K16" i="99"/>
  <c r="J79" i="99" s="1"/>
  <c r="K45" i="99"/>
  <c r="J108" i="99" s="1"/>
  <c r="AE45" i="99"/>
  <c r="AD108" i="99" s="1"/>
  <c r="I155" i="99" s="1"/>
  <c r="AE19" i="99"/>
  <c r="AE9" i="99"/>
  <c r="AD72" i="99" s="1"/>
  <c r="I119" i="99" s="1"/>
  <c r="AE8" i="99"/>
  <c r="AD71" i="99" s="1"/>
  <c r="I118" i="99" s="1"/>
  <c r="AE24" i="99"/>
  <c r="AD87" i="99" s="1"/>
  <c r="I134" i="99" s="1"/>
  <c r="H171" i="99" s="1"/>
  <c r="AE39" i="99"/>
  <c r="AD102" i="99" s="1"/>
  <c r="I149" i="99" s="1"/>
  <c r="AE27" i="99"/>
  <c r="AD90" i="99" s="1"/>
  <c r="I137" i="99" s="1"/>
  <c r="AE25" i="99"/>
  <c r="AD88" i="99" s="1"/>
  <c r="I135" i="99" s="1"/>
  <c r="AE17" i="99"/>
  <c r="AD80" i="99" s="1"/>
  <c r="I127" i="99" s="1"/>
  <c r="AE41" i="99"/>
  <c r="AE15" i="99"/>
  <c r="AE13" i="99"/>
  <c r="AE12" i="99"/>
  <c r="AE40" i="99"/>
  <c r="AE7" i="99"/>
  <c r="AE44" i="99"/>
  <c r="AE14" i="99"/>
  <c r="AE16" i="99"/>
  <c r="AD79" i="99" s="1"/>
  <c r="I126" i="99" s="1"/>
  <c r="AE11" i="99"/>
  <c r="AD74" i="99" s="1"/>
  <c r="I121" i="99" s="1"/>
  <c r="AE29" i="99"/>
  <c r="AD92" i="99" s="1"/>
  <c r="I139" i="99" s="1"/>
  <c r="H175" i="99" s="1"/>
  <c r="AE10" i="99"/>
  <c r="AE30" i="99"/>
  <c r="AE26" i="99"/>
  <c r="AE6" i="99"/>
  <c r="AE20" i="99"/>
  <c r="AD83" i="99" s="1"/>
  <c r="I130" i="99" s="1"/>
  <c r="AE21" i="99"/>
  <c r="AE33" i="99"/>
  <c r="AE43" i="99"/>
  <c r="AE36" i="99"/>
  <c r="AD99" i="99" s="1"/>
  <c r="I146" i="99" s="1"/>
  <c r="H183" i="99" s="1"/>
  <c r="AE38" i="99"/>
  <c r="AE32" i="99"/>
  <c r="AD95" i="99" s="1"/>
  <c r="I142" i="99" s="1"/>
  <c r="H178" i="99" s="1"/>
  <c r="AE23" i="99"/>
  <c r="AD86" i="99" s="1"/>
  <c r="I133" i="99" s="1"/>
  <c r="AE34" i="99"/>
  <c r="AE28" i="99"/>
  <c r="AD91" i="99" s="1"/>
  <c r="I138" i="99" s="1"/>
  <c r="H173" i="99" s="1"/>
  <c r="AE37" i="99"/>
  <c r="AD100" i="99" s="1"/>
  <c r="I147" i="99" s="1"/>
  <c r="H180" i="99" s="1"/>
  <c r="AE31" i="99"/>
  <c r="AD94" i="99" s="1"/>
  <c r="I141" i="99" s="1"/>
  <c r="H177" i="99" s="1"/>
  <c r="AE18" i="99"/>
  <c r="AD81" i="99" s="1"/>
  <c r="I128" i="99" s="1"/>
  <c r="AE42" i="99"/>
  <c r="AE5" i="99"/>
  <c r="I65" i="100" s="1"/>
  <c r="AE35" i="99"/>
  <c r="AE22" i="99"/>
  <c r="I76" i="100"/>
  <c r="E106" i="100"/>
  <c r="D136" i="100" s="1"/>
  <c r="H106" i="100"/>
  <c r="G136" i="100" s="1"/>
  <c r="U42" i="53"/>
  <c r="T106" i="53" s="1"/>
  <c r="U5" i="53"/>
  <c r="T69" i="53" s="1"/>
  <c r="U6" i="53"/>
  <c r="T70" i="53" s="1"/>
  <c r="U36" i="53"/>
  <c r="T100" i="53" s="1"/>
  <c r="U29" i="53"/>
  <c r="T93" i="53" s="1"/>
  <c r="U21" i="53"/>
  <c r="T85" i="53" s="1"/>
  <c r="U14" i="53"/>
  <c r="T78" i="53" s="1"/>
  <c r="U33" i="53"/>
  <c r="T97" i="53" s="1"/>
  <c r="U41" i="53"/>
  <c r="T105" i="53" s="1"/>
  <c r="U10" i="53"/>
  <c r="T74" i="53" s="1"/>
  <c r="U7" i="53"/>
  <c r="T71" i="53" s="1"/>
  <c r="U30" i="53"/>
  <c r="T94" i="53" s="1"/>
  <c r="U44" i="53"/>
  <c r="T108" i="53" s="1"/>
  <c r="U18" i="53"/>
  <c r="T82" i="53" s="1"/>
  <c r="U27" i="53"/>
  <c r="T91" i="53" s="1"/>
  <c r="U38" i="53"/>
  <c r="T102" i="53" s="1"/>
  <c r="U37" i="53"/>
  <c r="T101" i="53" s="1"/>
  <c r="U11" i="53"/>
  <c r="T75" i="53" s="1"/>
  <c r="U12" i="53"/>
  <c r="T76" i="53" s="1"/>
  <c r="U34" i="53"/>
  <c r="T98" i="53" s="1"/>
  <c r="U15" i="53"/>
  <c r="T79" i="53" s="1"/>
  <c r="U43" i="53"/>
  <c r="T107" i="53" s="1"/>
  <c r="U45" i="53"/>
  <c r="T109" i="53" s="1"/>
  <c r="U8" i="53"/>
  <c r="T72" i="53" s="1"/>
  <c r="U20" i="53"/>
  <c r="T84" i="53" s="1"/>
  <c r="U31" i="53"/>
  <c r="T95" i="53" s="1"/>
  <c r="U35" i="53"/>
  <c r="T99" i="53" s="1"/>
  <c r="U16" i="53"/>
  <c r="T80" i="53" s="1"/>
  <c r="U9" i="53"/>
  <c r="T73" i="53" s="1"/>
  <c r="U22" i="53"/>
  <c r="T86" i="53" s="1"/>
  <c r="U32" i="53"/>
  <c r="T96" i="53" s="1"/>
  <c r="U40" i="53"/>
  <c r="T104" i="53" s="1"/>
  <c r="U24" i="53"/>
  <c r="T88" i="53" s="1"/>
  <c r="U17" i="53"/>
  <c r="T81" i="53" s="1"/>
  <c r="U28" i="53"/>
  <c r="T92" i="53" s="1"/>
  <c r="U39" i="53"/>
  <c r="T103" i="53" s="1"/>
  <c r="U26" i="53"/>
  <c r="T90" i="53" s="1"/>
  <c r="U23" i="53"/>
  <c r="T87" i="53" s="1"/>
  <c r="U19" i="53"/>
  <c r="T83" i="53" s="1"/>
  <c r="U25" i="53"/>
  <c r="T89" i="53" s="1"/>
  <c r="U13" i="53"/>
  <c r="T77" i="53" s="1"/>
  <c r="L40" i="53"/>
  <c r="K104" i="53" s="1"/>
  <c r="L18" i="53"/>
  <c r="K82" i="53" s="1"/>
  <c r="L14" i="53"/>
  <c r="K78" i="53" s="1"/>
  <c r="L30" i="53"/>
  <c r="K94" i="53" s="1"/>
  <c r="L29" i="53"/>
  <c r="K93" i="53" s="1"/>
  <c r="L39" i="53"/>
  <c r="K103" i="53" s="1"/>
  <c r="L7" i="53"/>
  <c r="K71" i="53" s="1"/>
  <c r="L11" i="53"/>
  <c r="K75" i="53" s="1"/>
  <c r="L38" i="53"/>
  <c r="K102" i="53" s="1"/>
  <c r="L41" i="53"/>
  <c r="K105" i="53" s="1"/>
  <c r="L8" i="53"/>
  <c r="K72" i="53" s="1"/>
  <c r="L15" i="53"/>
  <c r="K79" i="53" s="1"/>
  <c r="L20" i="53"/>
  <c r="K84" i="53" s="1"/>
  <c r="L24" i="53"/>
  <c r="K88" i="53" s="1"/>
  <c r="L44" i="53"/>
  <c r="K108" i="53" s="1"/>
  <c r="L37" i="53"/>
  <c r="K101" i="53" s="1"/>
  <c r="L16" i="53"/>
  <c r="K80" i="53" s="1"/>
  <c r="L23" i="53"/>
  <c r="K87" i="53" s="1"/>
  <c r="L27" i="53"/>
  <c r="K91" i="53" s="1"/>
  <c r="L35" i="53"/>
  <c r="K99" i="53" s="1"/>
  <c r="L42" i="53"/>
  <c r="K106" i="53" s="1"/>
  <c r="L5" i="53"/>
  <c r="K69" i="53" s="1"/>
  <c r="L28" i="53"/>
  <c r="K92" i="53" s="1"/>
  <c r="L31" i="53"/>
  <c r="K95" i="53" s="1"/>
  <c r="L43" i="53"/>
  <c r="K107" i="53" s="1"/>
  <c r="L13" i="53"/>
  <c r="K77" i="53" s="1"/>
  <c r="L9" i="53"/>
  <c r="K73" i="53" s="1"/>
  <c r="L12" i="53"/>
  <c r="K76" i="53" s="1"/>
  <c r="L19" i="53"/>
  <c r="K83" i="53" s="1"/>
  <c r="L45" i="53"/>
  <c r="K109" i="53" s="1"/>
  <c r="L21" i="53"/>
  <c r="K85" i="53" s="1"/>
  <c r="L17" i="53"/>
  <c r="K81" i="53" s="1"/>
  <c r="L36" i="53"/>
  <c r="K100" i="53" s="1"/>
  <c r="L22" i="53"/>
  <c r="K86" i="53" s="1"/>
  <c r="L34" i="53"/>
  <c r="K98" i="53" s="1"/>
  <c r="L26" i="53"/>
  <c r="K90" i="53" s="1"/>
  <c r="L10" i="53"/>
  <c r="K74" i="53" s="1"/>
  <c r="L6" i="53"/>
  <c r="K70" i="53" s="1"/>
  <c r="L33" i="53"/>
  <c r="K97" i="53" s="1"/>
  <c r="L32" i="53"/>
  <c r="K96" i="53" s="1"/>
  <c r="L25" i="53"/>
  <c r="K89" i="53" s="1"/>
  <c r="G64" i="54"/>
  <c r="F112" i="54" s="1"/>
  <c r="D64" i="54"/>
  <c r="C112" i="54" s="1"/>
  <c r="D64" i="100"/>
  <c r="C112" i="100" s="1"/>
  <c r="B45" i="63"/>
  <c r="G157" i="53"/>
  <c r="F77" i="54"/>
  <c r="N42" i="99"/>
  <c r="N41" i="99"/>
  <c r="N16" i="99"/>
  <c r="N39" i="99"/>
  <c r="M102" i="99" s="1"/>
  <c r="F149" i="99" s="1"/>
  <c r="C37" i="68" s="1"/>
  <c r="N5" i="99"/>
  <c r="N15" i="99"/>
  <c r="M78" i="99" s="1"/>
  <c r="F125" i="99" s="1"/>
  <c r="C13" i="68" s="1"/>
  <c r="N11" i="99"/>
  <c r="M74" i="99" s="1"/>
  <c r="F121" i="99" s="1"/>
  <c r="C9" i="68" s="1"/>
  <c r="N37" i="99"/>
  <c r="N12" i="99"/>
  <c r="M75" i="99" s="1"/>
  <c r="F122" i="99" s="1"/>
  <c r="N23" i="99"/>
  <c r="M86" i="99" s="1"/>
  <c r="F133" i="99" s="1"/>
  <c r="C21" i="68" s="1"/>
  <c r="N9" i="99"/>
  <c r="M72" i="99" s="1"/>
  <c r="F119" i="99" s="1"/>
  <c r="C7" i="68" s="1"/>
  <c r="N26" i="99"/>
  <c r="M89" i="99" s="1"/>
  <c r="F136" i="99" s="1"/>
  <c r="C24" i="68" s="1"/>
  <c r="N32" i="99"/>
  <c r="N8" i="99"/>
  <c r="N21" i="99"/>
  <c r="N40" i="99"/>
  <c r="M103" i="99" s="1"/>
  <c r="F150" i="99" s="1"/>
  <c r="N29" i="99"/>
  <c r="M92" i="99" s="1"/>
  <c r="F139" i="99" s="1"/>
  <c r="N36" i="99"/>
  <c r="M99" i="99" s="1"/>
  <c r="F146" i="99" s="1"/>
  <c r="N22" i="99"/>
  <c r="M85" i="99" s="1"/>
  <c r="F132" i="99" s="1"/>
  <c r="C20" i="68" s="1"/>
  <c r="N35" i="99"/>
  <c r="N28" i="99"/>
  <c r="N30" i="99"/>
  <c r="N10" i="99"/>
  <c r="N31" i="99"/>
  <c r="M94" i="99" s="1"/>
  <c r="F141" i="99" s="1"/>
  <c r="N44" i="99"/>
  <c r="M107" i="99" s="1"/>
  <c r="F154" i="99" s="1"/>
  <c r="N34" i="99"/>
  <c r="N38" i="99"/>
  <c r="N27" i="99"/>
  <c r="N33" i="99"/>
  <c r="M96" i="99" s="1"/>
  <c r="F143" i="99" s="1"/>
  <c r="N43" i="99"/>
  <c r="M106" i="99" s="1"/>
  <c r="F153" i="99" s="1"/>
  <c r="C41" i="68" s="1"/>
  <c r="N24" i="99"/>
  <c r="N18" i="99"/>
  <c r="N19" i="99"/>
  <c r="M82" i="99" s="1"/>
  <c r="F129" i="99" s="1"/>
  <c r="N45" i="99"/>
  <c r="N20" i="99"/>
  <c r="M83" i="99" s="1"/>
  <c r="F130" i="99" s="1"/>
  <c r="C18" i="68" s="1"/>
  <c r="N7" i="99"/>
  <c r="M70" i="99" s="1"/>
  <c r="F117" i="99" s="1"/>
  <c r="N14" i="99"/>
  <c r="N17" i="99"/>
  <c r="N13" i="99"/>
  <c r="N25" i="99"/>
  <c r="N6" i="99"/>
  <c r="D42" i="53"/>
  <c r="C106" i="53" s="1"/>
  <c r="D18" i="53"/>
  <c r="C82" i="53" s="1"/>
  <c r="D14" i="53"/>
  <c r="C78" i="53" s="1"/>
  <c r="D33" i="53"/>
  <c r="C97" i="53" s="1"/>
  <c r="D29" i="53"/>
  <c r="C93" i="53" s="1"/>
  <c r="D40" i="53"/>
  <c r="C104" i="53" s="1"/>
  <c r="D8" i="53"/>
  <c r="C72" i="53" s="1"/>
  <c r="D7" i="53"/>
  <c r="C71" i="53" s="1"/>
  <c r="D11" i="53"/>
  <c r="C75" i="53" s="1"/>
  <c r="D25" i="53"/>
  <c r="C89" i="53" s="1"/>
  <c r="D41" i="53"/>
  <c r="C105" i="53" s="1"/>
  <c r="D16" i="53"/>
  <c r="C80" i="53" s="1"/>
  <c r="D15" i="53"/>
  <c r="C79" i="53" s="1"/>
  <c r="D12" i="53"/>
  <c r="C76" i="53" s="1"/>
  <c r="D30" i="53"/>
  <c r="C94" i="53" s="1"/>
  <c r="D39" i="53"/>
  <c r="C103" i="53" s="1"/>
  <c r="D5" i="53"/>
  <c r="C69" i="53" s="1"/>
  <c r="D23" i="53"/>
  <c r="C87" i="53" s="1"/>
  <c r="D31" i="53"/>
  <c r="C95" i="53" s="1"/>
  <c r="D38" i="53"/>
  <c r="C102" i="53" s="1"/>
  <c r="D44" i="53"/>
  <c r="C108" i="53" s="1"/>
  <c r="D34" i="53"/>
  <c r="C98" i="53" s="1"/>
  <c r="D13" i="53"/>
  <c r="C77" i="53" s="1"/>
  <c r="D28" i="53"/>
  <c r="C92" i="53" s="1"/>
  <c r="D22" i="53"/>
  <c r="C86" i="53" s="1"/>
  <c r="D35" i="53"/>
  <c r="C99" i="53" s="1"/>
  <c r="D37" i="53"/>
  <c r="C101" i="53" s="1"/>
  <c r="D21" i="53"/>
  <c r="C85" i="53" s="1"/>
  <c r="D9" i="53"/>
  <c r="C73" i="53" s="1"/>
  <c r="D27" i="53"/>
  <c r="C91" i="53" s="1"/>
  <c r="D43" i="53"/>
  <c r="C107" i="53" s="1"/>
  <c r="D26" i="53"/>
  <c r="C90" i="53" s="1"/>
  <c r="D17" i="53"/>
  <c r="C81" i="53" s="1"/>
  <c r="D36" i="53"/>
  <c r="C100" i="53" s="1"/>
  <c r="D20" i="53"/>
  <c r="C84" i="53" s="1"/>
  <c r="D45" i="53"/>
  <c r="C109" i="53" s="1"/>
  <c r="D10" i="53"/>
  <c r="C74" i="53" s="1"/>
  <c r="D6" i="53"/>
  <c r="C70" i="53" s="1"/>
  <c r="D19" i="53"/>
  <c r="C83" i="53" s="1"/>
  <c r="D32" i="53"/>
  <c r="C96" i="53" s="1"/>
  <c r="D24" i="53"/>
  <c r="C88" i="53" s="1"/>
  <c r="H42" i="53"/>
  <c r="G106" i="53" s="1"/>
  <c r="H20" i="53"/>
  <c r="G84" i="53" s="1"/>
  <c r="H45" i="53"/>
  <c r="G109" i="53" s="1"/>
  <c r="H19" i="53"/>
  <c r="G83" i="53" s="1"/>
  <c r="H24" i="53"/>
  <c r="G88" i="53" s="1"/>
  <c r="H23" i="53"/>
  <c r="G87" i="53" s="1"/>
  <c r="H12" i="53"/>
  <c r="G76" i="53" s="1"/>
  <c r="H5" i="53"/>
  <c r="G69" i="53" s="1"/>
  <c r="H35" i="53"/>
  <c r="G99" i="53" s="1"/>
  <c r="H31" i="53"/>
  <c r="G95" i="53" s="1"/>
  <c r="H9" i="53"/>
  <c r="G73" i="53" s="1"/>
  <c r="H13" i="53"/>
  <c r="G77" i="53" s="1"/>
  <c r="H32" i="53"/>
  <c r="G96" i="53" s="1"/>
  <c r="H39" i="53"/>
  <c r="G103" i="53" s="1"/>
  <c r="H17" i="53"/>
  <c r="G81" i="53" s="1"/>
  <c r="H21" i="53"/>
  <c r="G85" i="53" s="1"/>
  <c r="H8" i="53"/>
  <c r="G72" i="53" s="1"/>
  <c r="H27" i="53"/>
  <c r="G91" i="53" s="1"/>
  <c r="H38" i="53"/>
  <c r="G102" i="53" s="1"/>
  <c r="H16" i="53"/>
  <c r="G80" i="53" s="1"/>
  <c r="H6" i="53"/>
  <c r="G70" i="53" s="1"/>
  <c r="H10" i="53"/>
  <c r="G74" i="53" s="1"/>
  <c r="H29" i="53"/>
  <c r="G93" i="53" s="1"/>
  <c r="H36" i="53"/>
  <c r="G100" i="53" s="1"/>
  <c r="H41" i="53"/>
  <c r="G105" i="53" s="1"/>
  <c r="H44" i="53"/>
  <c r="G108" i="53" s="1"/>
  <c r="H14" i="53"/>
  <c r="G78" i="53" s="1"/>
  <c r="H18" i="53"/>
  <c r="G82" i="53" s="1"/>
  <c r="H37" i="53"/>
  <c r="G101" i="53" s="1"/>
  <c r="H28" i="53"/>
  <c r="G92" i="53" s="1"/>
  <c r="H22" i="53"/>
  <c r="G86" i="53" s="1"/>
  <c r="H7" i="53"/>
  <c r="G71" i="53" s="1"/>
  <c r="H26" i="53"/>
  <c r="G90" i="53" s="1"/>
  <c r="H33" i="53"/>
  <c r="G97" i="53" s="1"/>
  <c r="H40" i="53"/>
  <c r="G104" i="53" s="1"/>
  <c r="H43" i="53"/>
  <c r="G107" i="53" s="1"/>
  <c r="H11" i="53"/>
  <c r="G75" i="53" s="1"/>
  <c r="H15" i="53"/>
  <c r="G79" i="53" s="1"/>
  <c r="H34" i="53"/>
  <c r="G98" i="53" s="1"/>
  <c r="H30" i="53"/>
  <c r="G94" i="53" s="1"/>
  <c r="H25" i="53"/>
  <c r="G89" i="53" s="1"/>
  <c r="AD23" i="99"/>
  <c r="AC86" i="99" s="1"/>
  <c r="J133" i="99" s="1"/>
  <c r="AD37" i="99"/>
  <c r="AC100" i="99" s="1"/>
  <c r="J147" i="99" s="1"/>
  <c r="I180" i="99" s="1"/>
  <c r="AD18" i="99"/>
  <c r="AD39" i="99"/>
  <c r="AC102" i="99" s="1"/>
  <c r="J149" i="99" s="1"/>
  <c r="AD9" i="99"/>
  <c r="AD32" i="99"/>
  <c r="AC95" i="99" s="1"/>
  <c r="J142" i="99" s="1"/>
  <c r="I178" i="99" s="1"/>
  <c r="AD13" i="99"/>
  <c r="AC76" i="99" s="1"/>
  <c r="J123" i="99" s="1"/>
  <c r="AD21" i="99"/>
  <c r="AD7" i="99"/>
  <c r="AC70" i="99" s="1"/>
  <c r="J117" i="99" s="1"/>
  <c r="AD43" i="99"/>
  <c r="AC106" i="99" s="1"/>
  <c r="J153" i="99" s="1"/>
  <c r="AD30" i="99"/>
  <c r="AC93" i="99" s="1"/>
  <c r="J140" i="99" s="1"/>
  <c r="I176" i="99" s="1"/>
  <c r="AD34" i="99"/>
  <c r="AC97" i="99" s="1"/>
  <c r="J144" i="99" s="1"/>
  <c r="I174" i="99" s="1"/>
  <c r="AD22" i="99"/>
  <c r="AC85" i="99" s="1"/>
  <c r="J132" i="99" s="1"/>
  <c r="AD45" i="99"/>
  <c r="AD24" i="99"/>
  <c r="AD29" i="99"/>
  <c r="AC92" i="99" s="1"/>
  <c r="J139" i="99" s="1"/>
  <c r="I175" i="99" s="1"/>
  <c r="AD11" i="99"/>
  <c r="AD19" i="99"/>
  <c r="AD41" i="99"/>
  <c r="AD20" i="99"/>
  <c r="AD15" i="99"/>
  <c r="AD6" i="99"/>
  <c r="AD14" i="99"/>
  <c r="AD44" i="99"/>
  <c r="AD16" i="99"/>
  <c r="AD10" i="99"/>
  <c r="AC73" i="99" s="1"/>
  <c r="J120" i="99" s="1"/>
  <c r="AD17" i="99"/>
  <c r="AC80" i="99" s="1"/>
  <c r="J127" i="99" s="1"/>
  <c r="AD5" i="99"/>
  <c r="AD38" i="99"/>
  <c r="AD12" i="99"/>
  <c r="AC75" i="99" s="1"/>
  <c r="J122" i="99" s="1"/>
  <c r="AD28" i="99"/>
  <c r="AD40" i="99"/>
  <c r="AC103" i="99" s="1"/>
  <c r="J150" i="99" s="1"/>
  <c r="AD8" i="99"/>
  <c r="AC71" i="99" s="1"/>
  <c r="J118" i="99" s="1"/>
  <c r="AD27" i="99"/>
  <c r="AD25" i="99"/>
  <c r="AD31" i="99"/>
  <c r="AC94" i="99" s="1"/>
  <c r="J141" i="99" s="1"/>
  <c r="I177" i="99" s="1"/>
  <c r="AD35" i="99"/>
  <c r="AC98" i="99" s="1"/>
  <c r="J145" i="99" s="1"/>
  <c r="I182" i="99" s="1"/>
  <c r="AD36" i="99"/>
  <c r="AC99" i="99" s="1"/>
  <c r="J146" i="99" s="1"/>
  <c r="I183" i="99" s="1"/>
  <c r="AD33" i="99"/>
  <c r="AD26" i="99"/>
  <c r="AC89" i="99" s="1"/>
  <c r="J136" i="99" s="1"/>
  <c r="AD42" i="99"/>
  <c r="AC105" i="99" s="1"/>
  <c r="J152" i="99" s="1"/>
  <c r="S31" i="53"/>
  <c r="R95" i="53" s="1"/>
  <c r="S12" i="53"/>
  <c r="R76" i="53" s="1"/>
  <c r="S16" i="53"/>
  <c r="R80" i="53" s="1"/>
  <c r="S35" i="53"/>
  <c r="R99" i="53" s="1"/>
  <c r="S34" i="53"/>
  <c r="R98" i="53" s="1"/>
  <c r="S39" i="53"/>
  <c r="R103" i="53" s="1"/>
  <c r="S20" i="53"/>
  <c r="R84" i="53" s="1"/>
  <c r="S28" i="53"/>
  <c r="R92" i="53" s="1"/>
  <c r="S17" i="53"/>
  <c r="R81" i="53" s="1"/>
  <c r="S42" i="53"/>
  <c r="R106" i="53" s="1"/>
  <c r="S5" i="53"/>
  <c r="R69" i="53" s="1"/>
  <c r="S6" i="53"/>
  <c r="R70" i="53" s="1"/>
  <c r="S36" i="53"/>
  <c r="R100" i="53" s="1"/>
  <c r="S32" i="53"/>
  <c r="R96" i="53" s="1"/>
  <c r="S44" i="53"/>
  <c r="R108" i="53" s="1"/>
  <c r="S9" i="53"/>
  <c r="R73" i="53" s="1"/>
  <c r="S43" i="53"/>
  <c r="R107" i="53" s="1"/>
  <c r="S13" i="53"/>
  <c r="R77" i="53" s="1"/>
  <c r="S14" i="53"/>
  <c r="R78" i="53" s="1"/>
  <c r="S33" i="53"/>
  <c r="R97" i="53" s="1"/>
  <c r="S40" i="53"/>
  <c r="R104" i="53" s="1"/>
  <c r="S41" i="53"/>
  <c r="R105" i="53" s="1"/>
  <c r="S10" i="53"/>
  <c r="R74" i="53" s="1"/>
  <c r="S22" i="53"/>
  <c r="R86" i="53" s="1"/>
  <c r="S30" i="53"/>
  <c r="R94" i="53" s="1"/>
  <c r="S26" i="53"/>
  <c r="R90" i="53" s="1"/>
  <c r="S18" i="53"/>
  <c r="R82" i="53" s="1"/>
  <c r="S11" i="53"/>
  <c r="R75" i="53" s="1"/>
  <c r="S38" i="53"/>
  <c r="R102" i="53" s="1"/>
  <c r="S29" i="53"/>
  <c r="R93" i="53" s="1"/>
  <c r="S7" i="53"/>
  <c r="R71" i="53" s="1"/>
  <c r="S19" i="53"/>
  <c r="R83" i="53" s="1"/>
  <c r="S21" i="53"/>
  <c r="R85" i="53" s="1"/>
  <c r="S37" i="53"/>
  <c r="R101" i="53" s="1"/>
  <c r="S45" i="53"/>
  <c r="R109" i="53" s="1"/>
  <c r="S15" i="53"/>
  <c r="R79" i="53" s="1"/>
  <c r="S8" i="53"/>
  <c r="R72" i="53" s="1"/>
  <c r="S23" i="53"/>
  <c r="R87" i="53" s="1"/>
  <c r="S27" i="53"/>
  <c r="R91" i="53" s="1"/>
  <c r="S25" i="53"/>
  <c r="R89" i="53" s="1"/>
  <c r="S24" i="53"/>
  <c r="R88" i="53" s="1"/>
  <c r="S45" i="99"/>
  <c r="R108" i="99" s="1"/>
  <c r="S21" i="99"/>
  <c r="R84" i="99" s="1"/>
  <c r="S25" i="99"/>
  <c r="R88" i="99" s="1"/>
  <c r="S5" i="99"/>
  <c r="R68" i="99" s="1"/>
  <c r="S39" i="99"/>
  <c r="R102" i="99" s="1"/>
  <c r="S41" i="99"/>
  <c r="R104" i="99" s="1"/>
  <c r="S13" i="99"/>
  <c r="R76" i="99" s="1"/>
  <c r="S23" i="99"/>
  <c r="R86" i="99" s="1"/>
  <c r="S32" i="99"/>
  <c r="R95" i="99" s="1"/>
  <c r="S6" i="99"/>
  <c r="R69" i="99" s="1"/>
  <c r="S7" i="99"/>
  <c r="R70" i="99" s="1"/>
  <c r="S43" i="99"/>
  <c r="R106" i="99" s="1"/>
  <c r="S14" i="99"/>
  <c r="R77" i="99" s="1"/>
  <c r="S19" i="99"/>
  <c r="R82" i="99" s="1"/>
  <c r="S15" i="99"/>
  <c r="R78" i="99" s="1"/>
  <c r="S26" i="99"/>
  <c r="R89" i="99" s="1"/>
  <c r="S40" i="99"/>
  <c r="R103" i="99" s="1"/>
  <c r="S18" i="99"/>
  <c r="R81" i="99" s="1"/>
  <c r="S31" i="99"/>
  <c r="R94" i="99" s="1"/>
  <c r="S42" i="99"/>
  <c r="R105" i="99" s="1"/>
  <c r="S38" i="99"/>
  <c r="R101" i="99" s="1"/>
  <c r="S34" i="99"/>
  <c r="R97" i="99" s="1"/>
  <c r="S11" i="99"/>
  <c r="R74" i="99" s="1"/>
  <c r="S36" i="99"/>
  <c r="R99" i="99" s="1"/>
  <c r="S17" i="99"/>
  <c r="R80" i="99" s="1"/>
  <c r="S22" i="99"/>
  <c r="R85" i="99" s="1"/>
  <c r="S35" i="99"/>
  <c r="R98" i="99" s="1"/>
  <c r="S29" i="99"/>
  <c r="R92" i="99" s="1"/>
  <c r="S16" i="99"/>
  <c r="R79" i="99" s="1"/>
  <c r="S27" i="99"/>
  <c r="R90" i="99" s="1"/>
  <c r="S9" i="99"/>
  <c r="R72" i="99" s="1"/>
  <c r="S30" i="99"/>
  <c r="R93" i="99" s="1"/>
  <c r="S28" i="99"/>
  <c r="R91" i="99" s="1"/>
  <c r="S8" i="99"/>
  <c r="R71" i="99" s="1"/>
  <c r="S10" i="99"/>
  <c r="R73" i="99" s="1"/>
  <c r="S20" i="99"/>
  <c r="R83" i="99" s="1"/>
  <c r="S44" i="99"/>
  <c r="S12" i="99"/>
  <c r="R75" i="99" s="1"/>
  <c r="S33" i="99"/>
  <c r="R96" i="99" s="1"/>
  <c r="S37" i="99"/>
  <c r="R100" i="99" s="1"/>
  <c r="S24" i="99"/>
  <c r="R87" i="99" s="1"/>
  <c r="P44" i="53"/>
  <c r="O108" i="53" s="1"/>
  <c r="P14" i="53"/>
  <c r="O78" i="53" s="1"/>
  <c r="P18" i="53"/>
  <c r="O82" i="53" s="1"/>
  <c r="P29" i="53"/>
  <c r="O93" i="53" s="1"/>
  <c r="P24" i="53"/>
  <c r="O88" i="53" s="1"/>
  <c r="P22" i="53"/>
  <c r="O86" i="53" s="1"/>
  <c r="P7" i="53"/>
  <c r="O71" i="53" s="1"/>
  <c r="P37" i="53"/>
  <c r="O101" i="53" s="1"/>
  <c r="P11" i="53"/>
  <c r="O75" i="53" s="1"/>
  <c r="P15" i="53"/>
  <c r="O79" i="53" s="1"/>
  <c r="P8" i="53"/>
  <c r="O72" i="53" s="1"/>
  <c r="P41" i="53"/>
  <c r="O105" i="53" s="1"/>
  <c r="P30" i="53"/>
  <c r="O94" i="53" s="1"/>
  <c r="P38" i="53"/>
  <c r="O102" i="53" s="1"/>
  <c r="P19" i="53"/>
  <c r="O83" i="53" s="1"/>
  <c r="P16" i="53"/>
  <c r="O80" i="53" s="1"/>
  <c r="P20" i="53"/>
  <c r="O84" i="53" s="1"/>
  <c r="P12" i="53"/>
  <c r="O76" i="53" s="1"/>
  <c r="P5" i="53"/>
  <c r="O69" i="53" s="1"/>
  <c r="P35" i="53"/>
  <c r="O99" i="53" s="1"/>
  <c r="P27" i="53"/>
  <c r="O91" i="53" s="1"/>
  <c r="P40" i="53"/>
  <c r="O104" i="53" s="1"/>
  <c r="P9" i="53"/>
  <c r="O73" i="53" s="1"/>
  <c r="P13" i="53"/>
  <c r="O77" i="53" s="1"/>
  <c r="P23" i="53"/>
  <c r="O87" i="53" s="1"/>
  <c r="P31" i="53"/>
  <c r="O95" i="53" s="1"/>
  <c r="P43" i="53"/>
  <c r="O107" i="53" s="1"/>
  <c r="P17" i="53"/>
  <c r="O81" i="53" s="1"/>
  <c r="P21" i="53"/>
  <c r="O85" i="53" s="1"/>
  <c r="P32" i="53"/>
  <c r="O96" i="53" s="1"/>
  <c r="P39" i="53"/>
  <c r="O103" i="53" s="1"/>
  <c r="P45" i="53"/>
  <c r="O109" i="53" s="1"/>
  <c r="P6" i="53"/>
  <c r="O70" i="53" s="1"/>
  <c r="P10" i="53"/>
  <c r="O74" i="53" s="1"/>
  <c r="P26" i="53"/>
  <c r="O90" i="53" s="1"/>
  <c r="P36" i="53"/>
  <c r="O100" i="53" s="1"/>
  <c r="P42" i="53"/>
  <c r="O106" i="53" s="1"/>
  <c r="P25" i="53"/>
  <c r="O89" i="53" s="1"/>
  <c r="P28" i="53"/>
  <c r="O92" i="53" s="1"/>
  <c r="P33" i="53"/>
  <c r="O97" i="53" s="1"/>
  <c r="P34" i="53"/>
  <c r="O98" i="53" s="1"/>
  <c r="P34" i="99"/>
  <c r="O97" i="99" s="1"/>
  <c r="P32" i="99"/>
  <c r="O95" i="99" s="1"/>
  <c r="P18" i="99"/>
  <c r="O81" i="99" s="1"/>
  <c r="P16" i="99"/>
  <c r="O79" i="99" s="1"/>
  <c r="P14" i="99"/>
  <c r="O77" i="99" s="1"/>
  <c r="P20" i="99"/>
  <c r="O83" i="99" s="1"/>
  <c r="P7" i="99"/>
  <c r="O70" i="99" s="1"/>
  <c r="P29" i="99"/>
  <c r="O92" i="99" s="1"/>
  <c r="P40" i="99"/>
  <c r="O103" i="99" s="1"/>
  <c r="P22" i="99"/>
  <c r="O85" i="99" s="1"/>
  <c r="P25" i="99"/>
  <c r="O88" i="99" s="1"/>
  <c r="P24" i="99"/>
  <c r="O87" i="99" s="1"/>
  <c r="P10" i="99"/>
  <c r="O73" i="99" s="1"/>
  <c r="P44" i="99"/>
  <c r="O107" i="99" s="1"/>
  <c r="P21" i="99"/>
  <c r="O84" i="99" s="1"/>
  <c r="P27" i="99"/>
  <c r="O90" i="99" s="1"/>
  <c r="P42" i="99"/>
  <c r="O105" i="99" s="1"/>
  <c r="P17" i="99"/>
  <c r="O80" i="99" s="1"/>
  <c r="P23" i="99"/>
  <c r="O86" i="99" s="1"/>
  <c r="P12" i="99"/>
  <c r="O75" i="99" s="1"/>
  <c r="P43" i="99"/>
  <c r="O106" i="99" s="1"/>
  <c r="P13" i="99"/>
  <c r="P19" i="99"/>
  <c r="O82" i="99" s="1"/>
  <c r="P39" i="99"/>
  <c r="O102" i="99" s="1"/>
  <c r="P9" i="99"/>
  <c r="O72" i="99" s="1"/>
  <c r="P8" i="99"/>
  <c r="P37" i="99"/>
  <c r="P35" i="99"/>
  <c r="O98" i="99" s="1"/>
  <c r="P5" i="99"/>
  <c r="O68" i="99" s="1"/>
  <c r="P41" i="99"/>
  <c r="O104" i="99" s="1"/>
  <c r="P11" i="99"/>
  <c r="O74" i="99" s="1"/>
  <c r="P38" i="99"/>
  <c r="O101" i="99" s="1"/>
  <c r="P31" i="99"/>
  <c r="O94" i="99" s="1"/>
  <c r="P30" i="99"/>
  <c r="O93" i="99" s="1"/>
  <c r="P6" i="99"/>
  <c r="O69" i="99" s="1"/>
  <c r="P26" i="99"/>
  <c r="O89" i="99" s="1"/>
  <c r="P33" i="99"/>
  <c r="O96" i="99" s="1"/>
  <c r="P15" i="99"/>
  <c r="O78" i="99" s="1"/>
  <c r="P45" i="99"/>
  <c r="O108" i="99" s="1"/>
  <c r="P36" i="99"/>
  <c r="O99" i="99" s="1"/>
  <c r="P28" i="99"/>
  <c r="O91" i="99" s="1"/>
  <c r="C26" i="53"/>
  <c r="C32" i="53"/>
  <c r="C14" i="53"/>
  <c r="C34" i="53"/>
  <c r="C33" i="53"/>
  <c r="C38" i="53"/>
  <c r="C12" i="53"/>
  <c r="C17" i="53"/>
  <c r="C22" i="53"/>
  <c r="C40" i="53"/>
  <c r="C10" i="53"/>
  <c r="C16" i="53"/>
  <c r="C6" i="53"/>
  <c r="C20" i="53"/>
  <c r="C27" i="53"/>
  <c r="C23" i="53"/>
  <c r="C29" i="53"/>
  <c r="C28" i="53"/>
  <c r="C36" i="53"/>
  <c r="C19" i="53"/>
  <c r="C15" i="53"/>
  <c r="C21" i="53"/>
  <c r="C31" i="53"/>
  <c r="C18" i="53"/>
  <c r="C11" i="53"/>
  <c r="C7" i="53"/>
  <c r="C13" i="53"/>
  <c r="C39" i="53"/>
  <c r="C35" i="53"/>
  <c r="C8" i="53"/>
  <c r="C37" i="53"/>
  <c r="C30" i="53"/>
  <c r="C42" i="53"/>
  <c r="C45" i="53"/>
  <c r="C44" i="53"/>
  <c r="C43" i="53"/>
  <c r="C41" i="53"/>
  <c r="C25" i="53"/>
  <c r="C24" i="53"/>
  <c r="B136" i="100"/>
  <c r="B136" i="54"/>
  <c r="B112" i="100"/>
  <c r="C37" i="99"/>
  <c r="C33" i="99"/>
  <c r="C44" i="99"/>
  <c r="C28" i="99"/>
  <c r="C45" i="99"/>
  <c r="C40" i="99"/>
  <c r="C38" i="99"/>
  <c r="C34" i="99"/>
  <c r="C26" i="99"/>
  <c r="C24" i="99"/>
  <c r="C20" i="99"/>
  <c r="C16" i="99"/>
  <c r="C12" i="99"/>
  <c r="C8" i="99"/>
  <c r="C43" i="99"/>
  <c r="C41" i="99"/>
  <c r="C31" i="99"/>
  <c r="C25" i="99"/>
  <c r="C21" i="99"/>
  <c r="C27" i="99"/>
  <c r="C23" i="99"/>
  <c r="C7" i="99"/>
  <c r="C18" i="99"/>
  <c r="C42" i="99"/>
  <c r="C32" i="99"/>
  <c r="C19" i="99"/>
  <c r="C29" i="99"/>
  <c r="C22" i="99"/>
  <c r="C6" i="99"/>
  <c r="C35" i="99"/>
  <c r="C5" i="99"/>
  <c r="C65" i="100" s="1"/>
  <c r="C17" i="99"/>
  <c r="C36" i="99"/>
  <c r="C11" i="99"/>
  <c r="C15" i="99"/>
  <c r="C10" i="99"/>
  <c r="C9" i="99"/>
  <c r="C30" i="99"/>
  <c r="C14" i="99"/>
  <c r="C13" i="99"/>
  <c r="C39" i="99"/>
  <c r="B112" i="54"/>
  <c r="K70" i="100" l="1"/>
  <c r="K84" i="100"/>
  <c r="J120" i="100" s="1"/>
  <c r="K66" i="54"/>
  <c r="J114" i="54" s="1"/>
  <c r="F71" i="54"/>
  <c r="K67" i="100"/>
  <c r="K85" i="100"/>
  <c r="F102" i="54"/>
  <c r="K75" i="100"/>
  <c r="H152" i="99"/>
  <c r="C40" i="70" s="1"/>
  <c r="AI40" i="70" s="1"/>
  <c r="F97" i="54"/>
  <c r="E129" i="54" s="1"/>
  <c r="K71" i="100"/>
  <c r="K79" i="100"/>
  <c r="K103" i="100"/>
  <c r="C96" i="100"/>
  <c r="B132" i="100" s="1"/>
  <c r="K105" i="54"/>
  <c r="I89" i="100"/>
  <c r="H124" i="100" s="1"/>
  <c r="F85" i="54"/>
  <c r="H144" i="99"/>
  <c r="G174" i="99" s="1"/>
  <c r="H130" i="99"/>
  <c r="C18" i="70" s="1"/>
  <c r="AO18" i="70" s="1"/>
  <c r="F93" i="54"/>
  <c r="E133" i="54" s="1"/>
  <c r="F103" i="54"/>
  <c r="C89" i="100"/>
  <c r="B124" i="100" s="1"/>
  <c r="K74" i="100"/>
  <c r="C86" i="100"/>
  <c r="C102" i="100"/>
  <c r="H68" i="100"/>
  <c r="H86" i="100"/>
  <c r="H98" i="54"/>
  <c r="C71" i="100"/>
  <c r="C85" i="100"/>
  <c r="B113" i="100"/>
  <c r="C72" i="100"/>
  <c r="C70" i="100"/>
  <c r="K102" i="100"/>
  <c r="H155" i="99"/>
  <c r="C43" i="70" s="1"/>
  <c r="AQ43" i="70" s="1"/>
  <c r="C101" i="100"/>
  <c r="C103" i="100"/>
  <c r="C67" i="100"/>
  <c r="C68" i="100"/>
  <c r="C100" i="100"/>
  <c r="H80" i="100"/>
  <c r="F99" i="100"/>
  <c r="G82" i="100"/>
  <c r="H72" i="100"/>
  <c r="C69" i="100"/>
  <c r="C66" i="100"/>
  <c r="B114" i="100" s="1"/>
  <c r="G77" i="100"/>
  <c r="C83" i="100"/>
  <c r="C105" i="100"/>
  <c r="C82" i="100"/>
  <c r="C88" i="100"/>
  <c r="B122" i="100" s="1"/>
  <c r="H71" i="100"/>
  <c r="G66" i="100"/>
  <c r="F114" i="100" s="1"/>
  <c r="K65" i="100"/>
  <c r="J113" i="100" s="1"/>
  <c r="C78" i="100"/>
  <c r="C104" i="100"/>
  <c r="B134" i="100" s="1"/>
  <c r="C79" i="100"/>
  <c r="I92" i="100"/>
  <c r="H127" i="100" s="1"/>
  <c r="L106" i="100"/>
  <c r="K136" i="100"/>
  <c r="K112" i="100"/>
  <c r="L106" i="54"/>
  <c r="O106" i="54" s="1"/>
  <c r="B44" i="101" s="1"/>
  <c r="K136" i="54"/>
  <c r="L64" i="54"/>
  <c r="O64" i="54" s="1"/>
  <c r="K112" i="54"/>
  <c r="H132" i="99"/>
  <c r="C20" i="70" s="1"/>
  <c r="M20" i="70" s="1"/>
  <c r="H117" i="99"/>
  <c r="C5" i="70" s="1"/>
  <c r="H119" i="99"/>
  <c r="C7" i="70" s="1"/>
  <c r="G7" i="70" s="1"/>
  <c r="H136" i="99"/>
  <c r="C24" i="70" s="1"/>
  <c r="AB24" i="70" s="1"/>
  <c r="H135" i="99"/>
  <c r="C23" i="70" s="1"/>
  <c r="H123" i="99"/>
  <c r="C11" i="70" s="1"/>
  <c r="AO11" i="70" s="1"/>
  <c r="H133" i="99"/>
  <c r="C21" i="70" s="1"/>
  <c r="H21" i="70" s="1"/>
  <c r="H137" i="99"/>
  <c r="C25" i="70" s="1"/>
  <c r="AD25" i="70" s="1"/>
  <c r="H129" i="99"/>
  <c r="C17" i="70" s="1"/>
  <c r="H143" i="99"/>
  <c r="G184" i="99" s="1"/>
  <c r="H121" i="99"/>
  <c r="C9" i="70" s="1"/>
  <c r="AQ9" i="70" s="1"/>
  <c r="H142" i="99"/>
  <c r="G178" i="99" s="1"/>
  <c r="H168" i="99"/>
  <c r="G105" i="100"/>
  <c r="H172" i="99"/>
  <c r="K99" i="54"/>
  <c r="F71" i="100"/>
  <c r="H75" i="100"/>
  <c r="F86" i="100"/>
  <c r="H67" i="100"/>
  <c r="K100" i="54"/>
  <c r="K103" i="54"/>
  <c r="K91" i="54"/>
  <c r="J126" i="54" s="1"/>
  <c r="K69" i="54"/>
  <c r="K83" i="54"/>
  <c r="K74" i="54"/>
  <c r="K86" i="54"/>
  <c r="F98" i="54"/>
  <c r="E128" i="54" s="1"/>
  <c r="F86" i="54"/>
  <c r="F65" i="54"/>
  <c r="E113" i="54" s="1"/>
  <c r="F89" i="54"/>
  <c r="E124" i="54" s="1"/>
  <c r="H81" i="54"/>
  <c r="K77" i="54"/>
  <c r="K65" i="54"/>
  <c r="J113" i="54" s="1"/>
  <c r="F87" i="54"/>
  <c r="F74" i="54"/>
  <c r="F82" i="54"/>
  <c r="C92" i="54"/>
  <c r="B127" i="54" s="1"/>
  <c r="C77" i="54"/>
  <c r="B113" i="54"/>
  <c r="C84" i="54"/>
  <c r="B120" i="54" s="1"/>
  <c r="H84" i="54"/>
  <c r="G120" i="54" s="1"/>
  <c r="D135" i="53"/>
  <c r="B22" i="66" s="1"/>
  <c r="B58" i="66" s="1"/>
  <c r="E144" i="53"/>
  <c r="B31" i="67" s="1"/>
  <c r="B71" i="67" s="1"/>
  <c r="K72" i="54"/>
  <c r="C75" i="54"/>
  <c r="C103" i="54"/>
  <c r="C73" i="54"/>
  <c r="C70" i="54"/>
  <c r="G93" i="54"/>
  <c r="F133" i="54" s="1"/>
  <c r="H93" i="54"/>
  <c r="G133" i="54" s="1"/>
  <c r="C97" i="54"/>
  <c r="B129" i="54" s="1"/>
  <c r="C91" i="54"/>
  <c r="C72" i="54"/>
  <c r="C80" i="54"/>
  <c r="H80" i="54"/>
  <c r="H89" i="54"/>
  <c r="G124" i="54" s="1"/>
  <c r="C90" i="54"/>
  <c r="B125" i="54" s="1"/>
  <c r="H76" i="54"/>
  <c r="G124" i="53"/>
  <c r="B11" i="69" s="1"/>
  <c r="E145" i="53"/>
  <c r="B32" i="67" s="1"/>
  <c r="B61" i="67" s="1"/>
  <c r="C105" i="54"/>
  <c r="C102" i="54"/>
  <c r="C89" i="54"/>
  <c r="B124" i="54" s="1"/>
  <c r="C82" i="54"/>
  <c r="G88" i="54"/>
  <c r="F122" i="54" s="1"/>
  <c r="F73" i="54"/>
  <c r="C87" i="54"/>
  <c r="H71" i="54"/>
  <c r="G137" i="53"/>
  <c r="B24" i="69" s="1"/>
  <c r="F72" i="54"/>
  <c r="C93" i="54"/>
  <c r="B133" i="54" s="1"/>
  <c r="C99" i="54"/>
  <c r="C74" i="54"/>
  <c r="F83" i="54"/>
  <c r="H88" i="54"/>
  <c r="G122" i="54" s="1"/>
  <c r="C69" i="54"/>
  <c r="F95" i="54"/>
  <c r="E131" i="54" s="1"/>
  <c r="C100" i="54"/>
  <c r="D136" i="53"/>
  <c r="B23" i="66" s="1"/>
  <c r="G130" i="53"/>
  <c r="B17" i="69" s="1"/>
  <c r="C78" i="54"/>
  <c r="C83" i="54"/>
  <c r="C86" i="54"/>
  <c r="G134" i="53"/>
  <c r="B21" i="69" s="1"/>
  <c r="H67" i="54"/>
  <c r="K102" i="54"/>
  <c r="F84" i="54"/>
  <c r="E120" i="54" s="1"/>
  <c r="C85" i="54"/>
  <c r="C68" i="54"/>
  <c r="G79" i="54"/>
  <c r="C101" i="54"/>
  <c r="C95" i="54"/>
  <c r="C66" i="54"/>
  <c r="B114" i="54" s="1"/>
  <c r="H79" i="54"/>
  <c r="K94" i="54"/>
  <c r="J123" i="54" s="1"/>
  <c r="C94" i="54"/>
  <c r="H85" i="54"/>
  <c r="G90" i="54"/>
  <c r="F125" i="54" s="1"/>
  <c r="G97" i="100"/>
  <c r="F129" i="100" s="1"/>
  <c r="G74" i="100"/>
  <c r="I181" i="99"/>
  <c r="J72" i="100"/>
  <c r="H105" i="100"/>
  <c r="G88" i="100"/>
  <c r="F122" i="100" s="1"/>
  <c r="K85" i="54"/>
  <c r="H87" i="54"/>
  <c r="E97" i="100"/>
  <c r="D129" i="100" s="1"/>
  <c r="O100" i="99"/>
  <c r="E147" i="99" s="1"/>
  <c r="D104" i="100"/>
  <c r="C134" i="100" s="1"/>
  <c r="R107" i="99"/>
  <c r="D154" i="99" s="1"/>
  <c r="J93" i="100"/>
  <c r="I133" i="100" s="1"/>
  <c r="AC96" i="99"/>
  <c r="J143" i="99" s="1"/>
  <c r="I184" i="99" s="1"/>
  <c r="J88" i="100"/>
  <c r="I122" i="100" s="1"/>
  <c r="AC91" i="99"/>
  <c r="J138" i="99" s="1"/>
  <c r="I173" i="99" s="1"/>
  <c r="J74" i="100"/>
  <c r="AC77" i="99"/>
  <c r="J124" i="99" s="1"/>
  <c r="J84" i="100"/>
  <c r="I120" i="100" s="1"/>
  <c r="AC87" i="99"/>
  <c r="J134" i="99" s="1"/>
  <c r="I171" i="99" s="1"/>
  <c r="E95" i="100"/>
  <c r="D131" i="100" s="1"/>
  <c r="E69" i="54"/>
  <c r="F77" i="100"/>
  <c r="M80" i="99"/>
  <c r="F127" i="99" s="1"/>
  <c r="C15" i="68" s="1"/>
  <c r="F90" i="100"/>
  <c r="E125" i="100" s="1"/>
  <c r="M93" i="99"/>
  <c r="F140" i="99" s="1"/>
  <c r="F68" i="100"/>
  <c r="M71" i="99"/>
  <c r="F118" i="99" s="1"/>
  <c r="C6" i="68" s="1"/>
  <c r="D74" i="100"/>
  <c r="D105" i="54"/>
  <c r="I91" i="100"/>
  <c r="H126" i="100" s="1"/>
  <c r="I93" i="100"/>
  <c r="H133" i="100" s="1"/>
  <c r="AD96" i="99"/>
  <c r="I143" i="99" s="1"/>
  <c r="H184" i="99" s="1"/>
  <c r="I75" i="100"/>
  <c r="AD78" i="99"/>
  <c r="I125" i="99" s="1"/>
  <c r="F80" i="100"/>
  <c r="G140" i="53"/>
  <c r="D100" i="54"/>
  <c r="G98" i="54"/>
  <c r="C34" i="70"/>
  <c r="G183" i="99"/>
  <c r="H97" i="54"/>
  <c r="G129" i="54" s="1"/>
  <c r="E70" i="100"/>
  <c r="E149" i="99"/>
  <c r="C37" i="67" s="1"/>
  <c r="E115" i="99"/>
  <c r="E129" i="99"/>
  <c r="E130" i="99"/>
  <c r="C18" i="67" s="1"/>
  <c r="E85" i="54"/>
  <c r="D73" i="100"/>
  <c r="S76" i="99"/>
  <c r="D123" i="99" s="1"/>
  <c r="C11" i="66" s="1"/>
  <c r="D147" i="99"/>
  <c r="D143" i="99"/>
  <c r="D140" i="99"/>
  <c r="D151" i="99"/>
  <c r="D69" i="54"/>
  <c r="D133" i="53"/>
  <c r="B20" i="66" s="1"/>
  <c r="D121" i="53"/>
  <c r="B8" i="66" s="1"/>
  <c r="D151" i="53"/>
  <c r="D127" i="53"/>
  <c r="G73" i="100"/>
  <c r="G145" i="53"/>
  <c r="G128" i="53"/>
  <c r="B15" i="69" s="1"/>
  <c r="G120" i="53"/>
  <c r="B7" i="69" s="1"/>
  <c r="E91" i="100"/>
  <c r="D126" i="100" s="1"/>
  <c r="N94" i="99"/>
  <c r="E141" i="99" s="1"/>
  <c r="J95" i="100"/>
  <c r="I131" i="100" s="1"/>
  <c r="H97" i="100"/>
  <c r="G129" i="100" s="1"/>
  <c r="H104" i="54"/>
  <c r="G134" i="54" s="1"/>
  <c r="E98" i="54"/>
  <c r="D99" i="100"/>
  <c r="D86" i="54"/>
  <c r="G83" i="54"/>
  <c r="B3" i="71"/>
  <c r="B51" i="71" s="1"/>
  <c r="J165" i="53"/>
  <c r="E65" i="100"/>
  <c r="D113" i="100" s="1"/>
  <c r="D85" i="54"/>
  <c r="G91" i="54"/>
  <c r="F126" i="54" s="1"/>
  <c r="K99" i="100"/>
  <c r="AE102" i="99"/>
  <c r="K149" i="99" s="1"/>
  <c r="C37" i="71" s="1"/>
  <c r="K98" i="100"/>
  <c r="AE101" i="99"/>
  <c r="K148" i="99" s="1"/>
  <c r="J182" i="99"/>
  <c r="C33" i="71"/>
  <c r="E7" i="71"/>
  <c r="J7" i="71"/>
  <c r="L7" i="71"/>
  <c r="F7" i="71"/>
  <c r="AP7" i="71"/>
  <c r="M7" i="71"/>
  <c r="S7" i="71"/>
  <c r="V7" i="71"/>
  <c r="X7" i="71"/>
  <c r="N7" i="71"/>
  <c r="U7" i="71"/>
  <c r="AB7" i="71"/>
  <c r="AD7" i="71"/>
  <c r="AN7" i="71"/>
  <c r="AE7" i="71"/>
  <c r="I7" i="71"/>
  <c r="AJ7" i="71"/>
  <c r="AL7" i="71"/>
  <c r="G7" i="71"/>
  <c r="O7" i="71"/>
  <c r="AA7" i="71"/>
  <c r="T7" i="71"/>
  <c r="AH7" i="71"/>
  <c r="AO7" i="71"/>
  <c r="AG7" i="71"/>
  <c r="W7" i="71"/>
  <c r="R7" i="71"/>
  <c r="AM7" i="71"/>
  <c r="AI7" i="71"/>
  <c r="Y7" i="71"/>
  <c r="AQ7" i="71"/>
  <c r="H7" i="71"/>
  <c r="K7" i="71"/>
  <c r="Z7" i="71"/>
  <c r="AC7" i="71"/>
  <c r="P7" i="71"/>
  <c r="AK7" i="71"/>
  <c r="D7" i="71"/>
  <c r="Q7" i="71"/>
  <c r="AF7" i="71"/>
  <c r="J171" i="99"/>
  <c r="C22" i="71"/>
  <c r="K73" i="54"/>
  <c r="H83" i="100"/>
  <c r="E84" i="54"/>
  <c r="D120" i="54" s="1"/>
  <c r="D68" i="54"/>
  <c r="G79" i="100"/>
  <c r="K81" i="100"/>
  <c r="H85" i="100"/>
  <c r="H138" i="53"/>
  <c r="B25" i="70" s="1"/>
  <c r="H121" i="53"/>
  <c r="B8" i="70" s="1"/>
  <c r="H156" i="53"/>
  <c r="B43" i="70" s="1"/>
  <c r="H116" i="53"/>
  <c r="H126" i="53"/>
  <c r="B13" i="70" s="1"/>
  <c r="E86" i="100"/>
  <c r="E156" i="53"/>
  <c r="B43" i="67" s="1"/>
  <c r="E124" i="53"/>
  <c r="B11" i="67" s="1"/>
  <c r="E153" i="53"/>
  <c r="B40" i="67" s="1"/>
  <c r="B34" i="68"/>
  <c r="B70" i="68" s="1"/>
  <c r="E184" i="53"/>
  <c r="B3" i="68"/>
  <c r="B51" i="68" s="1"/>
  <c r="E165" i="53"/>
  <c r="B36" i="68"/>
  <c r="B66" i="68" s="1"/>
  <c r="E180" i="53"/>
  <c r="B17" i="68"/>
  <c r="B56" i="68" s="1"/>
  <c r="E170" i="53"/>
  <c r="D91" i="100"/>
  <c r="C126" i="100" s="1"/>
  <c r="G102" i="100"/>
  <c r="K101" i="100"/>
  <c r="K89" i="54"/>
  <c r="J124" i="54" s="1"/>
  <c r="H73" i="54"/>
  <c r="E76" i="100"/>
  <c r="I84" i="100"/>
  <c r="H120" i="100" s="1"/>
  <c r="F66" i="54"/>
  <c r="E114" i="54" s="1"/>
  <c r="G121" i="99"/>
  <c r="C9" i="69" s="1"/>
  <c r="G130" i="99"/>
  <c r="C18" i="69" s="1"/>
  <c r="G125" i="99"/>
  <c r="C13" i="69" s="1"/>
  <c r="G149" i="99"/>
  <c r="C37" i="69" s="1"/>
  <c r="H99" i="100"/>
  <c r="AB102" i="99"/>
  <c r="H149" i="99" s="1"/>
  <c r="C37" i="70" s="1"/>
  <c r="K69" i="100"/>
  <c r="E68" i="100"/>
  <c r="O71" i="99"/>
  <c r="E118" i="99" s="1"/>
  <c r="C6" i="67" s="1"/>
  <c r="J66" i="100"/>
  <c r="I114" i="100" s="1"/>
  <c r="AC69" i="99"/>
  <c r="J116" i="99" s="1"/>
  <c r="I165" i="99" s="1"/>
  <c r="J105" i="100"/>
  <c r="AC108" i="99"/>
  <c r="J155" i="99" s="1"/>
  <c r="E98" i="100"/>
  <c r="F74" i="100"/>
  <c r="M77" i="99"/>
  <c r="F124" i="99" s="1"/>
  <c r="C12" i="68" s="1"/>
  <c r="C31" i="68"/>
  <c r="E184" i="99"/>
  <c r="F88" i="100"/>
  <c r="E122" i="100" s="1"/>
  <c r="M91" i="99"/>
  <c r="F138" i="99" s="1"/>
  <c r="F92" i="100"/>
  <c r="E127" i="100" s="1"/>
  <c r="M95" i="99"/>
  <c r="F142" i="99" s="1"/>
  <c r="F65" i="100"/>
  <c r="E113" i="100" s="1"/>
  <c r="M68" i="99"/>
  <c r="F115" i="99" s="1"/>
  <c r="D72" i="100"/>
  <c r="G73" i="54"/>
  <c r="E78" i="100"/>
  <c r="I81" i="100"/>
  <c r="AD84" i="99"/>
  <c r="I131" i="99" s="1"/>
  <c r="I101" i="100"/>
  <c r="AD104" i="99"/>
  <c r="I151" i="99" s="1"/>
  <c r="H186" i="99" s="1"/>
  <c r="I79" i="100"/>
  <c r="AD82" i="99"/>
  <c r="I129" i="99" s="1"/>
  <c r="H169" i="99" s="1"/>
  <c r="F75" i="100"/>
  <c r="D70" i="54"/>
  <c r="G89" i="100"/>
  <c r="F124" i="100" s="1"/>
  <c r="H77" i="100"/>
  <c r="AA80" i="99"/>
  <c r="H127" i="99" s="1"/>
  <c r="C15" i="70" s="1"/>
  <c r="H76" i="100"/>
  <c r="AA79" i="99"/>
  <c r="H126" i="99" s="1"/>
  <c r="H104" i="100"/>
  <c r="G134" i="100" s="1"/>
  <c r="AA107" i="99"/>
  <c r="H154" i="99" s="1"/>
  <c r="H75" i="54"/>
  <c r="E87" i="100"/>
  <c r="E140" i="99"/>
  <c r="E122" i="99"/>
  <c r="E153" i="99"/>
  <c r="C41" i="67" s="1"/>
  <c r="E145" i="99"/>
  <c r="D118" i="99"/>
  <c r="C6" i="66" s="1"/>
  <c r="D144" i="99"/>
  <c r="D124" i="99"/>
  <c r="C12" i="66" s="1"/>
  <c r="D134" i="99"/>
  <c r="D78" i="54"/>
  <c r="D118" i="53"/>
  <c r="D117" i="53"/>
  <c r="D132" i="53"/>
  <c r="D131" i="53"/>
  <c r="B18" i="66" s="1"/>
  <c r="D149" i="53"/>
  <c r="G75" i="54"/>
  <c r="G132" i="53"/>
  <c r="G147" i="53"/>
  <c r="G118" i="53"/>
  <c r="G121" i="53"/>
  <c r="B8" i="69" s="1"/>
  <c r="G155" i="53"/>
  <c r="E84" i="100"/>
  <c r="D120" i="100" s="1"/>
  <c r="N87" i="99"/>
  <c r="E134" i="99" s="1"/>
  <c r="J99" i="100"/>
  <c r="H102" i="100"/>
  <c r="E101" i="100"/>
  <c r="E68" i="54"/>
  <c r="E67" i="100"/>
  <c r="P70" i="99"/>
  <c r="E117" i="99" s="1"/>
  <c r="D103" i="100"/>
  <c r="D87" i="54"/>
  <c r="G78" i="54"/>
  <c r="K82" i="54"/>
  <c r="B39" i="71"/>
  <c r="B73" i="71" s="1"/>
  <c r="J187" i="53"/>
  <c r="B10" i="71"/>
  <c r="B54" i="71" s="1"/>
  <c r="J168" i="53"/>
  <c r="H66" i="54"/>
  <c r="G114" i="54" s="1"/>
  <c r="E81" i="100"/>
  <c r="D94" i="54"/>
  <c r="C123" i="54" s="1"/>
  <c r="G86" i="54"/>
  <c r="T41" i="71"/>
  <c r="F41" i="71"/>
  <c r="W41" i="71"/>
  <c r="I41" i="71"/>
  <c r="AP41" i="71"/>
  <c r="S41" i="71"/>
  <c r="M41" i="71"/>
  <c r="D41" i="71"/>
  <c r="AF41" i="71"/>
  <c r="AH41" i="71"/>
  <c r="AQ41" i="71"/>
  <c r="AK41" i="71"/>
  <c r="AE41" i="71"/>
  <c r="Y41" i="71"/>
  <c r="L41" i="71"/>
  <c r="N41" i="71"/>
  <c r="AM41" i="71"/>
  <c r="AG41" i="71"/>
  <c r="E41" i="71"/>
  <c r="H41" i="71"/>
  <c r="J41" i="71"/>
  <c r="U41" i="71"/>
  <c r="P41" i="71"/>
  <c r="AC41" i="71"/>
  <c r="X41" i="71"/>
  <c r="K41" i="71"/>
  <c r="V41" i="71"/>
  <c r="AN41" i="71"/>
  <c r="AA41" i="71"/>
  <c r="AD41" i="71"/>
  <c r="Q41" i="71"/>
  <c r="AI41" i="71"/>
  <c r="AL41" i="71"/>
  <c r="AO41" i="71"/>
  <c r="AB41" i="71"/>
  <c r="G41" i="71"/>
  <c r="R41" i="71"/>
  <c r="AJ41" i="71"/>
  <c r="O41" i="71"/>
  <c r="Z41" i="71"/>
  <c r="K92" i="100"/>
  <c r="J127" i="100" s="1"/>
  <c r="AE95" i="99"/>
  <c r="K142" i="99" s="1"/>
  <c r="J180" i="99"/>
  <c r="C35" i="71"/>
  <c r="AP40" i="71"/>
  <c r="AB40" i="71"/>
  <c r="N40" i="71"/>
  <c r="AM40" i="71"/>
  <c r="Y40" i="71"/>
  <c r="L40" i="71"/>
  <c r="I40" i="71"/>
  <c r="AI40" i="71"/>
  <c r="U40" i="71"/>
  <c r="F40" i="71"/>
  <c r="AF40" i="71"/>
  <c r="AH40" i="71"/>
  <c r="D40" i="71"/>
  <c r="O40" i="71"/>
  <c r="Q40" i="71"/>
  <c r="J40" i="71"/>
  <c r="M40" i="71"/>
  <c r="W40" i="71"/>
  <c r="AG40" i="71"/>
  <c r="AA40" i="71"/>
  <c r="AK40" i="71"/>
  <c r="G40" i="71"/>
  <c r="K40" i="71"/>
  <c r="V40" i="71"/>
  <c r="X40" i="71"/>
  <c r="R40" i="71"/>
  <c r="T40" i="71"/>
  <c r="AD40" i="71"/>
  <c r="AN40" i="71"/>
  <c r="Z40" i="71"/>
  <c r="P40" i="71"/>
  <c r="S40" i="71"/>
  <c r="H40" i="71"/>
  <c r="AQ40" i="71"/>
  <c r="AO40" i="71"/>
  <c r="AJ40" i="71"/>
  <c r="AC40" i="71"/>
  <c r="E40" i="71"/>
  <c r="AL40" i="71"/>
  <c r="AE40" i="71"/>
  <c r="E8" i="71"/>
  <c r="AD8" i="71"/>
  <c r="AA8" i="71"/>
  <c r="S8" i="71"/>
  <c r="AJ8" i="71"/>
  <c r="AL8" i="71"/>
  <c r="P8" i="71"/>
  <c r="X8" i="71"/>
  <c r="J8" i="71"/>
  <c r="AC8" i="71"/>
  <c r="W8" i="71"/>
  <c r="AG8" i="71"/>
  <c r="Z8" i="71"/>
  <c r="AK8" i="71"/>
  <c r="AE8" i="71"/>
  <c r="R8" i="71"/>
  <c r="AO8" i="71"/>
  <c r="F8" i="71"/>
  <c r="AF8" i="71"/>
  <c r="D8" i="71"/>
  <c r="N8" i="71"/>
  <c r="Q8" i="71"/>
  <c r="I8" i="71"/>
  <c r="V8" i="71"/>
  <c r="AH8" i="71"/>
  <c r="L8" i="71"/>
  <c r="G8" i="71"/>
  <c r="AI8" i="71"/>
  <c r="T8" i="71"/>
  <c r="O8" i="71"/>
  <c r="H8" i="71"/>
  <c r="AB8" i="71"/>
  <c r="AM8" i="71"/>
  <c r="AN8" i="71"/>
  <c r="M8" i="71"/>
  <c r="K8" i="71"/>
  <c r="Y8" i="71"/>
  <c r="U8" i="71"/>
  <c r="AQ8" i="71"/>
  <c r="AP8" i="71"/>
  <c r="K90" i="54"/>
  <c r="J125" i="54" s="1"/>
  <c r="H79" i="100"/>
  <c r="E88" i="100"/>
  <c r="D122" i="100" s="1"/>
  <c r="I87" i="100"/>
  <c r="D93" i="54"/>
  <c r="C133" i="54" s="1"/>
  <c r="G101" i="100"/>
  <c r="K80" i="100"/>
  <c r="J94" i="100"/>
  <c r="I123" i="100" s="1"/>
  <c r="G150" i="99"/>
  <c r="H65" i="54"/>
  <c r="G113" i="54" s="1"/>
  <c r="H130" i="53"/>
  <c r="H145" i="53"/>
  <c r="H137" i="53"/>
  <c r="B24" i="70" s="1"/>
  <c r="H152" i="53"/>
  <c r="H119" i="53"/>
  <c r="B6" i="70" s="1"/>
  <c r="E83" i="100"/>
  <c r="E129" i="53"/>
  <c r="B16" i="67" s="1"/>
  <c r="E126" i="53"/>
  <c r="B13" i="67" s="1"/>
  <c r="E118" i="53"/>
  <c r="E120" i="53"/>
  <c r="B7" i="67" s="1"/>
  <c r="E146" i="53"/>
  <c r="I85" i="100"/>
  <c r="B27" i="68"/>
  <c r="B62" i="68" s="1"/>
  <c r="E176" i="53"/>
  <c r="B22" i="68"/>
  <c r="B58" i="68" s="1"/>
  <c r="E172" i="53"/>
  <c r="D80" i="100"/>
  <c r="G87" i="100"/>
  <c r="K97" i="100"/>
  <c r="J129" i="100" s="1"/>
  <c r="K67" i="54"/>
  <c r="H90" i="54"/>
  <c r="G125" i="54" s="1"/>
  <c r="E72" i="100"/>
  <c r="I99" i="100"/>
  <c r="F79" i="100"/>
  <c r="F75" i="54"/>
  <c r="D84" i="54"/>
  <c r="C120" i="54" s="1"/>
  <c r="G96" i="100"/>
  <c r="F132" i="100" s="1"/>
  <c r="Q99" i="99"/>
  <c r="G146" i="99" s="1"/>
  <c r="G65" i="100"/>
  <c r="F113" i="100" s="1"/>
  <c r="Q68" i="99"/>
  <c r="G115" i="99" s="1"/>
  <c r="G152" i="99"/>
  <c r="C40" i="69" s="1"/>
  <c r="G143" i="99"/>
  <c r="G76" i="54"/>
  <c r="K66" i="100"/>
  <c r="J114" i="100" s="1"/>
  <c r="J98" i="100"/>
  <c r="AC101" i="99"/>
  <c r="J148" i="99" s="1"/>
  <c r="I179" i="99" s="1"/>
  <c r="J75" i="100"/>
  <c r="AC78" i="99"/>
  <c r="J125" i="99" s="1"/>
  <c r="J69" i="100"/>
  <c r="AC72" i="99"/>
  <c r="J119" i="99" s="1"/>
  <c r="I166" i="99" s="1"/>
  <c r="E75" i="100"/>
  <c r="F103" i="100"/>
  <c r="C5" i="68"/>
  <c r="F87" i="100"/>
  <c r="M90" i="99"/>
  <c r="F137" i="99" s="1"/>
  <c r="C25" i="68" s="1"/>
  <c r="F95" i="100"/>
  <c r="E131" i="100" s="1"/>
  <c r="M98" i="99"/>
  <c r="F145" i="99" s="1"/>
  <c r="D79" i="100"/>
  <c r="E102" i="54"/>
  <c r="I82" i="100"/>
  <c r="AD85" i="99"/>
  <c r="I132" i="99" s="1"/>
  <c r="I94" i="100"/>
  <c r="H123" i="100" s="1"/>
  <c r="AD97" i="99"/>
  <c r="I144" i="99" s="1"/>
  <c r="H174" i="99" s="1"/>
  <c r="I74" i="100"/>
  <c r="AD77" i="99"/>
  <c r="I124" i="99" s="1"/>
  <c r="D90" i="100"/>
  <c r="C125" i="100" s="1"/>
  <c r="D71" i="54"/>
  <c r="G67" i="54"/>
  <c r="J103" i="100"/>
  <c r="C38" i="70"/>
  <c r="G181" i="99"/>
  <c r="H70" i="100"/>
  <c r="AA73" i="99"/>
  <c r="H120" i="99" s="1"/>
  <c r="C8" i="70" s="1"/>
  <c r="H74" i="100"/>
  <c r="AA77" i="99"/>
  <c r="H124" i="99" s="1"/>
  <c r="C12" i="70" s="1"/>
  <c r="G164" i="99"/>
  <c r="C3" i="70"/>
  <c r="C19" i="70"/>
  <c r="H92" i="54"/>
  <c r="G127" i="54" s="1"/>
  <c r="E66" i="100"/>
  <c r="D114" i="100" s="1"/>
  <c r="E133" i="99"/>
  <c r="C21" i="67" s="1"/>
  <c r="E152" i="99"/>
  <c r="C40" i="67" s="1"/>
  <c r="E121" i="99"/>
  <c r="C9" i="67" s="1"/>
  <c r="E127" i="99"/>
  <c r="C15" i="67" s="1"/>
  <c r="E155" i="99"/>
  <c r="C43" i="67" s="1"/>
  <c r="I88" i="100"/>
  <c r="H122" i="100" s="1"/>
  <c r="F89" i="100"/>
  <c r="E124" i="100" s="1"/>
  <c r="D96" i="100"/>
  <c r="C132" i="100" s="1"/>
  <c r="D150" i="99"/>
  <c r="D130" i="99"/>
  <c r="C18" i="66" s="1"/>
  <c r="D127" i="99"/>
  <c r="C15" i="66" s="1"/>
  <c r="D120" i="99"/>
  <c r="C8" i="66" s="1"/>
  <c r="D135" i="99"/>
  <c r="D79" i="54"/>
  <c r="D143" i="53"/>
  <c r="D155" i="53"/>
  <c r="D138" i="53"/>
  <c r="B25" i="66" s="1"/>
  <c r="G100" i="54"/>
  <c r="G116" i="53"/>
  <c r="G148" i="53"/>
  <c r="G156" i="53"/>
  <c r="B43" i="69" s="1"/>
  <c r="J67" i="100"/>
  <c r="H82" i="100"/>
  <c r="E96" i="100"/>
  <c r="D132" i="100" s="1"/>
  <c r="E93" i="54"/>
  <c r="D133" i="54" s="1"/>
  <c r="E104" i="100"/>
  <c r="D134" i="100" s="1"/>
  <c r="P107" i="99"/>
  <c r="E154" i="99" s="1"/>
  <c r="D87" i="100"/>
  <c r="D65" i="54"/>
  <c r="C113" i="54" s="1"/>
  <c r="G103" i="54"/>
  <c r="B23" i="71"/>
  <c r="B59" i="71" s="1"/>
  <c r="J173" i="53"/>
  <c r="B34" i="71"/>
  <c r="B70" i="71" s="1"/>
  <c r="J184" i="53"/>
  <c r="B4" i="71"/>
  <c r="B52" i="71" s="1"/>
  <c r="J166" i="53"/>
  <c r="B30" i="71"/>
  <c r="B65" i="71" s="1"/>
  <c r="J179" i="53"/>
  <c r="B42" i="71"/>
  <c r="B72" i="71" s="1"/>
  <c r="J186" i="53"/>
  <c r="G90" i="100"/>
  <c r="F125" i="100" s="1"/>
  <c r="U93" i="99"/>
  <c r="G140" i="99" s="1"/>
  <c r="H91" i="54"/>
  <c r="G126" i="54" s="1"/>
  <c r="D98" i="100"/>
  <c r="D95" i="54"/>
  <c r="C131" i="54" s="1"/>
  <c r="G105" i="54"/>
  <c r="K73" i="100"/>
  <c r="AE76" i="99"/>
  <c r="K123" i="99" s="1"/>
  <c r="C11" i="71" s="1"/>
  <c r="J176" i="99"/>
  <c r="C28" i="71"/>
  <c r="K72" i="100"/>
  <c r="AE75" i="99"/>
  <c r="K122" i="99" s="1"/>
  <c r="J174" i="99"/>
  <c r="C32" i="71"/>
  <c r="K93" i="100"/>
  <c r="J133" i="100" s="1"/>
  <c r="AE96" i="99"/>
  <c r="K143" i="99" s="1"/>
  <c r="K68" i="54"/>
  <c r="G68" i="100"/>
  <c r="T71" i="99"/>
  <c r="G118" i="99" s="1"/>
  <c r="C6" i="69" s="1"/>
  <c r="H69" i="100"/>
  <c r="E90" i="100"/>
  <c r="D125" i="100" s="1"/>
  <c r="I77" i="100"/>
  <c r="D102" i="54"/>
  <c r="G70" i="100"/>
  <c r="K101" i="54"/>
  <c r="J92" i="100"/>
  <c r="I127" i="100" s="1"/>
  <c r="G103" i="100"/>
  <c r="W106" i="99"/>
  <c r="G153" i="99" s="1"/>
  <c r="C41" i="69" s="1"/>
  <c r="H82" i="54"/>
  <c r="H122" i="53"/>
  <c r="B9" i="70" s="1"/>
  <c r="H150" i="53"/>
  <c r="B37" i="70" s="1"/>
  <c r="H147" i="53"/>
  <c r="H146" i="53"/>
  <c r="H153" i="53"/>
  <c r="B40" i="70" s="1"/>
  <c r="E78" i="54"/>
  <c r="E122" i="53"/>
  <c r="B9" i="67" s="1"/>
  <c r="E125" i="53"/>
  <c r="B12" i="67" s="1"/>
  <c r="E155" i="53"/>
  <c r="E135" i="53"/>
  <c r="E138" i="53"/>
  <c r="B25" i="67" s="1"/>
  <c r="I80" i="100"/>
  <c r="F96" i="54"/>
  <c r="E132" i="54" s="1"/>
  <c r="B5" i="68"/>
  <c r="B53" i="68" s="1"/>
  <c r="E167" i="53"/>
  <c r="B33" i="68"/>
  <c r="B69" i="68" s="1"/>
  <c r="E183" i="53"/>
  <c r="B10" i="68"/>
  <c r="B54" i="68" s="1"/>
  <c r="E168" i="53"/>
  <c r="D69" i="100"/>
  <c r="G69" i="100"/>
  <c r="K77" i="100"/>
  <c r="K84" i="54"/>
  <c r="J120" i="54" s="1"/>
  <c r="H68" i="54"/>
  <c r="E86" i="54"/>
  <c r="I96" i="100"/>
  <c r="H132" i="100" s="1"/>
  <c r="F82" i="100"/>
  <c r="F100" i="54"/>
  <c r="D80" i="54"/>
  <c r="G134" i="99"/>
  <c r="G126" i="99"/>
  <c r="G144" i="99"/>
  <c r="G137" i="99"/>
  <c r="G85" i="54"/>
  <c r="K78" i="54"/>
  <c r="J65" i="100"/>
  <c r="I113" i="100" s="1"/>
  <c r="AC68" i="99"/>
  <c r="J115" i="99" s="1"/>
  <c r="I164" i="99" s="1"/>
  <c r="J80" i="100"/>
  <c r="AC83" i="99"/>
  <c r="J130" i="99" s="1"/>
  <c r="E94" i="54"/>
  <c r="D123" i="54" s="1"/>
  <c r="F98" i="100"/>
  <c r="M101" i="99"/>
  <c r="F148" i="99" s="1"/>
  <c r="F76" i="100"/>
  <c r="M79" i="99"/>
  <c r="F126" i="99" s="1"/>
  <c r="D77" i="100"/>
  <c r="E103" i="54"/>
  <c r="I95" i="100"/>
  <c r="H131" i="100" s="1"/>
  <c r="AD98" i="99"/>
  <c r="I145" i="99" s="1"/>
  <c r="H182" i="99" s="1"/>
  <c r="I66" i="100"/>
  <c r="H114" i="100" s="1"/>
  <c r="AD69" i="99"/>
  <c r="I116" i="99" s="1"/>
  <c r="H165" i="99" s="1"/>
  <c r="I104" i="100"/>
  <c r="H134" i="100" s="1"/>
  <c r="AD107" i="99"/>
  <c r="I154" i="99" s="1"/>
  <c r="H185" i="99" s="1"/>
  <c r="I69" i="100"/>
  <c r="D100" i="100"/>
  <c r="D96" i="54"/>
  <c r="C132" i="54" s="1"/>
  <c r="G92" i="54"/>
  <c r="F127" i="54" s="1"/>
  <c r="J100" i="100"/>
  <c r="H66" i="100"/>
  <c r="G114" i="100" s="1"/>
  <c r="AA69" i="99"/>
  <c r="H116" i="99" s="1"/>
  <c r="H13" i="70"/>
  <c r="AK13" i="70"/>
  <c r="AD13" i="70"/>
  <c r="W13" i="70"/>
  <c r="Q13" i="70"/>
  <c r="P13" i="70"/>
  <c r="D13" i="70"/>
  <c r="AM13" i="70"/>
  <c r="AP13" i="70"/>
  <c r="AI13" i="70"/>
  <c r="X13" i="70"/>
  <c r="K13" i="70"/>
  <c r="F13" i="70"/>
  <c r="G13" i="70"/>
  <c r="AO13" i="70"/>
  <c r="AF13" i="70"/>
  <c r="T13" i="70"/>
  <c r="O13" i="70"/>
  <c r="Z13" i="70"/>
  <c r="N13" i="70"/>
  <c r="J13" i="70"/>
  <c r="AL13" i="70"/>
  <c r="AH13" i="70"/>
  <c r="AA13" i="70"/>
  <c r="V13" i="70"/>
  <c r="S13" i="70"/>
  <c r="I13" i="70"/>
  <c r="AB13" i="70"/>
  <c r="M13" i="70"/>
  <c r="AC13" i="70"/>
  <c r="AE13" i="70"/>
  <c r="L13" i="70"/>
  <c r="R13" i="70"/>
  <c r="U13" i="70"/>
  <c r="AG13" i="70"/>
  <c r="Y13" i="70"/>
  <c r="AJ13" i="70"/>
  <c r="AQ13" i="70"/>
  <c r="AN13" i="70"/>
  <c r="E13" i="70"/>
  <c r="H101" i="54"/>
  <c r="E131" i="99"/>
  <c r="E132" i="99"/>
  <c r="C20" i="67" s="1"/>
  <c r="E151" i="99"/>
  <c r="E146" i="99"/>
  <c r="E116" i="99"/>
  <c r="F83" i="100"/>
  <c r="D76" i="100"/>
  <c r="D139" i="99"/>
  <c r="D148" i="99"/>
  <c r="D129" i="99"/>
  <c r="D104" i="54"/>
  <c r="C134" i="54" s="1"/>
  <c r="D130" i="53"/>
  <c r="D154" i="53"/>
  <c r="B41" i="66" s="1"/>
  <c r="D116" i="53"/>
  <c r="D153" i="53"/>
  <c r="B40" i="66" s="1"/>
  <c r="D126" i="53"/>
  <c r="B13" i="66" s="1"/>
  <c r="G70" i="54"/>
  <c r="G123" i="53"/>
  <c r="G141" i="53"/>
  <c r="G144" i="53"/>
  <c r="G152" i="53"/>
  <c r="G146" i="53"/>
  <c r="H105" i="54"/>
  <c r="E82" i="100"/>
  <c r="E89" i="100"/>
  <c r="D124" i="100" s="1"/>
  <c r="P92" i="99"/>
  <c r="E139" i="99" s="1"/>
  <c r="D84" i="100"/>
  <c r="C120" i="100" s="1"/>
  <c r="G100" i="100"/>
  <c r="G97" i="54"/>
  <c r="F129" i="54" s="1"/>
  <c r="B27" i="71"/>
  <c r="B62" i="71" s="1"/>
  <c r="J176" i="53"/>
  <c r="B35" i="71"/>
  <c r="B67" i="71" s="1"/>
  <c r="J181" i="53"/>
  <c r="B36" i="71"/>
  <c r="B66" i="71" s="1"/>
  <c r="J180" i="53"/>
  <c r="G92" i="100"/>
  <c r="F127" i="100" s="1"/>
  <c r="U95" i="99"/>
  <c r="G142" i="99" s="1"/>
  <c r="H78" i="54"/>
  <c r="E88" i="54"/>
  <c r="D122" i="54" s="1"/>
  <c r="D102" i="100"/>
  <c r="D73" i="54"/>
  <c r="K104" i="100"/>
  <c r="J134" i="100" s="1"/>
  <c r="AE107" i="99"/>
  <c r="K154" i="99" s="1"/>
  <c r="C39" i="71"/>
  <c r="K76" i="100"/>
  <c r="AE79" i="99"/>
  <c r="K126" i="99" s="1"/>
  <c r="J165" i="99"/>
  <c r="C4" i="71"/>
  <c r="K100" i="100"/>
  <c r="AE103" i="99"/>
  <c r="K150" i="99" s="1"/>
  <c r="E92" i="100"/>
  <c r="D127" i="100" s="1"/>
  <c r="I83" i="100"/>
  <c r="D94" i="100"/>
  <c r="C123" i="100" s="1"/>
  <c r="D103" i="54"/>
  <c r="G99" i="54"/>
  <c r="K79" i="54"/>
  <c r="H136" i="53"/>
  <c r="H129" i="53"/>
  <c r="B16" i="70" s="1"/>
  <c r="H148" i="53"/>
  <c r="H128" i="53"/>
  <c r="B15" i="70" s="1"/>
  <c r="H142" i="53"/>
  <c r="H155" i="53"/>
  <c r="E79" i="54"/>
  <c r="E140" i="53"/>
  <c r="E132" i="53"/>
  <c r="E134" i="53"/>
  <c r="B21" i="67" s="1"/>
  <c r="E150" i="53"/>
  <c r="B37" i="67" s="1"/>
  <c r="E123" i="53"/>
  <c r="I71" i="100"/>
  <c r="B23" i="68"/>
  <c r="B59" i="68" s="1"/>
  <c r="E173" i="53"/>
  <c r="B31" i="68"/>
  <c r="B71" i="68" s="1"/>
  <c r="E185" i="53"/>
  <c r="B30" i="68"/>
  <c r="B65" i="68" s="1"/>
  <c r="E179" i="53"/>
  <c r="B29" i="68"/>
  <c r="B64" i="68" s="1"/>
  <c r="E178" i="53"/>
  <c r="D67" i="100"/>
  <c r="G68" i="54"/>
  <c r="K95" i="100"/>
  <c r="J131" i="100" s="1"/>
  <c r="J86" i="100"/>
  <c r="H77" i="54"/>
  <c r="E87" i="54"/>
  <c r="I68" i="100"/>
  <c r="F72" i="100"/>
  <c r="D97" i="100"/>
  <c r="C129" i="100" s="1"/>
  <c r="D97" i="54"/>
  <c r="C129" i="54" s="1"/>
  <c r="G155" i="99"/>
  <c r="C43" i="69" s="1"/>
  <c r="G151" i="99"/>
  <c r="G122" i="99"/>
  <c r="G136" i="99"/>
  <c r="C24" i="69" s="1"/>
  <c r="G124" i="99"/>
  <c r="C12" i="69" s="1"/>
  <c r="G71" i="54"/>
  <c r="H151" i="99"/>
  <c r="K95" i="54"/>
  <c r="J131" i="54" s="1"/>
  <c r="J85" i="100"/>
  <c r="AC88" i="99"/>
  <c r="J135" i="99" s="1"/>
  <c r="J101" i="100"/>
  <c r="AC104" i="99"/>
  <c r="J151" i="99" s="1"/>
  <c r="J78" i="100"/>
  <c r="AC81" i="99"/>
  <c r="J128" i="99" s="1"/>
  <c r="E95" i="54"/>
  <c r="D131" i="54" s="1"/>
  <c r="F105" i="100"/>
  <c r="M108" i="99"/>
  <c r="F155" i="99" s="1"/>
  <c r="C43" i="68" s="1"/>
  <c r="F94" i="100"/>
  <c r="E123" i="100" s="1"/>
  <c r="M97" i="99"/>
  <c r="F144" i="99" s="1"/>
  <c r="E183" i="99"/>
  <c r="C34" i="68"/>
  <c r="F101" i="100"/>
  <c r="M104" i="99"/>
  <c r="F151" i="99" s="1"/>
  <c r="B44" i="69"/>
  <c r="B74" i="69" s="1"/>
  <c r="F188" i="53"/>
  <c r="J96" i="100"/>
  <c r="I132" i="100" s="1"/>
  <c r="E81" i="54"/>
  <c r="H113" i="100"/>
  <c r="AD68" i="99"/>
  <c r="I115" i="99" s="1"/>
  <c r="H164" i="99" s="1"/>
  <c r="I86" i="100"/>
  <c r="AD89" i="99"/>
  <c r="I136" i="99" s="1"/>
  <c r="I67" i="100"/>
  <c r="AD70" i="99"/>
  <c r="I117" i="99" s="1"/>
  <c r="H166" i="99" s="1"/>
  <c r="D75" i="100"/>
  <c r="G101" i="54"/>
  <c r="J97" i="100"/>
  <c r="I129" i="100" s="1"/>
  <c r="H91" i="100"/>
  <c r="G126" i="100" s="1"/>
  <c r="AA94" i="99"/>
  <c r="H141" i="99" s="1"/>
  <c r="C10" i="70"/>
  <c r="Q6" i="70"/>
  <c r="J6" i="70"/>
  <c r="E6" i="70"/>
  <c r="X6" i="70"/>
  <c r="U6" i="70"/>
  <c r="AG6" i="70"/>
  <c r="AB6" i="70"/>
  <c r="W6" i="70"/>
  <c r="G6" i="70"/>
  <c r="D6" i="70"/>
  <c r="H6" i="70"/>
  <c r="K6" i="70"/>
  <c r="AP6" i="70"/>
  <c r="L6" i="70"/>
  <c r="AM6" i="70"/>
  <c r="S6" i="70"/>
  <c r="AN6" i="70"/>
  <c r="AI6" i="70"/>
  <c r="AK6" i="70"/>
  <c r="F6" i="70"/>
  <c r="M6" i="70"/>
  <c r="I6" i="70"/>
  <c r="T6" i="70"/>
  <c r="AQ6" i="70"/>
  <c r="P6" i="70"/>
  <c r="Y6" i="70"/>
  <c r="AC6" i="70"/>
  <c r="Z6" i="70"/>
  <c r="AO6" i="70"/>
  <c r="AL6" i="70"/>
  <c r="AD6" i="70"/>
  <c r="R6" i="70"/>
  <c r="N6" i="70"/>
  <c r="O6" i="70"/>
  <c r="AA6" i="70"/>
  <c r="AF6" i="70"/>
  <c r="AH6" i="70"/>
  <c r="AJ6" i="70"/>
  <c r="V6" i="70"/>
  <c r="AE6" i="70"/>
  <c r="E148" i="99"/>
  <c r="E119" i="99"/>
  <c r="C7" i="67" s="1"/>
  <c r="E72" i="54"/>
  <c r="D133" i="99"/>
  <c r="C21" i="66" s="1"/>
  <c r="D128" i="99"/>
  <c r="C16" i="66" s="1"/>
  <c r="D117" i="99"/>
  <c r="D155" i="99"/>
  <c r="C43" i="66" s="1"/>
  <c r="D146" i="99"/>
  <c r="D141" i="99"/>
  <c r="D129" i="53"/>
  <c r="B16" i="66" s="1"/>
  <c r="D134" i="53"/>
  <c r="B21" i="66" s="1"/>
  <c r="D120" i="53"/>
  <c r="B7" i="66" s="1"/>
  <c r="D156" i="53"/>
  <c r="B43" i="66" s="1"/>
  <c r="G95" i="54"/>
  <c r="F131" i="54" s="1"/>
  <c r="G151" i="53"/>
  <c r="G119" i="53"/>
  <c r="B6" i="69" s="1"/>
  <c r="G122" i="53"/>
  <c r="B9" i="69" s="1"/>
  <c r="G153" i="53"/>
  <c r="B40" i="69" s="1"/>
  <c r="H83" i="54"/>
  <c r="E71" i="100"/>
  <c r="I105" i="100"/>
  <c r="F187" i="99"/>
  <c r="C44" i="69"/>
  <c r="D65" i="100"/>
  <c r="C113" i="100" s="1"/>
  <c r="G91" i="100"/>
  <c r="F126" i="100" s="1"/>
  <c r="B22" i="71"/>
  <c r="B58" i="71" s="1"/>
  <c r="J172" i="53"/>
  <c r="B29" i="71"/>
  <c r="B64" i="71" s="1"/>
  <c r="J178" i="53"/>
  <c r="H103" i="54"/>
  <c r="E105" i="54"/>
  <c r="D83" i="100"/>
  <c r="G99" i="100"/>
  <c r="F18" i="71"/>
  <c r="AE18" i="71"/>
  <c r="AB18" i="71"/>
  <c r="AF18" i="71"/>
  <c r="AH18" i="71"/>
  <c r="N18" i="71"/>
  <c r="AM18" i="71"/>
  <c r="AN18" i="71"/>
  <c r="AP18" i="71"/>
  <c r="AJ18" i="71"/>
  <c r="AD18" i="71"/>
  <c r="Q18" i="71"/>
  <c r="S18" i="71"/>
  <c r="Y18" i="71"/>
  <c r="K18" i="71"/>
  <c r="G18" i="71"/>
  <c r="AK18" i="71"/>
  <c r="AO18" i="71"/>
  <c r="M18" i="71"/>
  <c r="L18" i="71"/>
  <c r="O18" i="71"/>
  <c r="H18" i="71"/>
  <c r="J18" i="71"/>
  <c r="AI18" i="71"/>
  <c r="P18" i="71"/>
  <c r="I18" i="71"/>
  <c r="U18" i="71"/>
  <c r="AC18" i="71"/>
  <c r="V18" i="71"/>
  <c r="T18" i="71"/>
  <c r="AL18" i="71"/>
  <c r="X18" i="71"/>
  <c r="W18" i="71"/>
  <c r="Z18" i="71"/>
  <c r="E18" i="71"/>
  <c r="AG18" i="71"/>
  <c r="AA18" i="71"/>
  <c r="AQ18" i="71"/>
  <c r="R18" i="71"/>
  <c r="D18" i="71"/>
  <c r="K82" i="100"/>
  <c r="AE85" i="99"/>
  <c r="K132" i="99" s="1"/>
  <c r="C20" i="71" s="1"/>
  <c r="K96" i="100"/>
  <c r="J132" i="100" s="1"/>
  <c r="AE99" i="99"/>
  <c r="K146" i="99" s="1"/>
  <c r="C3" i="71"/>
  <c r="J164" i="99"/>
  <c r="K68" i="100"/>
  <c r="AE71" i="99"/>
  <c r="K118" i="99" s="1"/>
  <c r="C6" i="71" s="1"/>
  <c r="K91" i="100"/>
  <c r="J126" i="100" s="1"/>
  <c r="AE94" i="99"/>
  <c r="K141" i="99" s="1"/>
  <c r="H74" i="54"/>
  <c r="E69" i="100"/>
  <c r="D95" i="100"/>
  <c r="C131" i="100" s="1"/>
  <c r="D81" i="54"/>
  <c r="G69" i="54"/>
  <c r="K88" i="54"/>
  <c r="J122" i="54" s="1"/>
  <c r="H140" i="53"/>
  <c r="H151" i="53"/>
  <c r="H143" i="53"/>
  <c r="H124" i="53"/>
  <c r="B11" i="70" s="1"/>
  <c r="H134" i="53"/>
  <c r="B21" i="70" s="1"/>
  <c r="H69" i="54"/>
  <c r="E104" i="54"/>
  <c r="D134" i="54" s="1"/>
  <c r="E141" i="53"/>
  <c r="E154" i="53"/>
  <c r="B41" i="67" s="1"/>
  <c r="E147" i="53"/>
  <c r="E130" i="53"/>
  <c r="E119" i="53"/>
  <c r="B6" i="67" s="1"/>
  <c r="D144" i="53"/>
  <c r="B35" i="68"/>
  <c r="B67" i="68" s="1"/>
  <c r="E181" i="53"/>
  <c r="B42" i="68"/>
  <c r="B72" i="68" s="1"/>
  <c r="E186" i="53"/>
  <c r="F67" i="54"/>
  <c r="D76" i="54"/>
  <c r="G77" i="54"/>
  <c r="K90" i="100"/>
  <c r="J125" i="100" s="1"/>
  <c r="J83" i="100"/>
  <c r="H103" i="100"/>
  <c r="H102" i="54"/>
  <c r="E65" i="54"/>
  <c r="D113" i="54" s="1"/>
  <c r="F69" i="54"/>
  <c r="D93" i="100"/>
  <c r="C133" i="100" s="1"/>
  <c r="G147" i="99"/>
  <c r="G132" i="99"/>
  <c r="C20" i="69" s="1"/>
  <c r="G141" i="99"/>
  <c r="G116" i="99"/>
  <c r="G80" i="54"/>
  <c r="H89" i="100"/>
  <c r="G124" i="100" s="1"/>
  <c r="AB92" i="99"/>
  <c r="H139" i="99" s="1"/>
  <c r="K104" i="54"/>
  <c r="J134" i="54" s="1"/>
  <c r="E73" i="100"/>
  <c r="O76" i="99"/>
  <c r="E123" i="99" s="1"/>
  <c r="C11" i="67" s="1"/>
  <c r="J87" i="100"/>
  <c r="AC90" i="99"/>
  <c r="J137" i="99" s="1"/>
  <c r="J79" i="100"/>
  <c r="AC82" i="99"/>
  <c r="J129" i="99" s="1"/>
  <c r="E73" i="54"/>
  <c r="F66" i="100"/>
  <c r="E114" i="100" s="1"/>
  <c r="M69" i="99"/>
  <c r="F116" i="99" s="1"/>
  <c r="C17" i="68"/>
  <c r="E169" i="99"/>
  <c r="C42" i="68"/>
  <c r="E185" i="99"/>
  <c r="C27" i="68"/>
  <c r="E175" i="99"/>
  <c r="C10" i="68"/>
  <c r="F102" i="100"/>
  <c r="M105" i="99"/>
  <c r="F152" i="99" s="1"/>
  <c r="C40" i="68" s="1"/>
  <c r="D67" i="54"/>
  <c r="G84" i="54"/>
  <c r="F120" i="54" s="1"/>
  <c r="J70" i="100"/>
  <c r="E82" i="54"/>
  <c r="I102" i="100"/>
  <c r="AD105" i="99"/>
  <c r="I152" i="99" s="1"/>
  <c r="I98" i="100"/>
  <c r="AD101" i="99"/>
  <c r="I148" i="99" s="1"/>
  <c r="H179" i="99" s="1"/>
  <c r="I90" i="100"/>
  <c r="H125" i="100" s="1"/>
  <c r="AD93" i="99"/>
  <c r="I140" i="99" s="1"/>
  <c r="H176" i="99" s="1"/>
  <c r="I100" i="100"/>
  <c r="AD103" i="99"/>
  <c r="I150" i="99" s="1"/>
  <c r="D88" i="100"/>
  <c r="C122" i="100" s="1"/>
  <c r="J91" i="99"/>
  <c r="D138" i="99" s="1"/>
  <c r="D68" i="100"/>
  <c r="G86" i="100"/>
  <c r="G87" i="54"/>
  <c r="J89" i="100"/>
  <c r="I124" i="100" s="1"/>
  <c r="H94" i="100"/>
  <c r="G123" i="100" s="1"/>
  <c r="H95" i="100"/>
  <c r="G131" i="100" s="1"/>
  <c r="AA98" i="99"/>
  <c r="H145" i="99" s="1"/>
  <c r="H98" i="100"/>
  <c r="AA101" i="99"/>
  <c r="H148" i="99" s="1"/>
  <c r="H96" i="54"/>
  <c r="G132" i="54" s="1"/>
  <c r="E144" i="99"/>
  <c r="E138" i="99"/>
  <c r="E126" i="99"/>
  <c r="L88" i="99"/>
  <c r="E135" i="99" s="1"/>
  <c r="E61" i="100"/>
  <c r="E136" i="99"/>
  <c r="C24" i="67" s="1"/>
  <c r="E89" i="54"/>
  <c r="D124" i="54" s="1"/>
  <c r="D71" i="100"/>
  <c r="S74" i="99"/>
  <c r="D121" i="99" s="1"/>
  <c r="C9" i="66" s="1"/>
  <c r="D115" i="99"/>
  <c r="D132" i="99"/>
  <c r="C20" i="66" s="1"/>
  <c r="D137" i="99"/>
  <c r="C25" i="66" s="1"/>
  <c r="D152" i="99"/>
  <c r="C40" i="66" s="1"/>
  <c r="D136" i="99"/>
  <c r="C24" i="66" s="1"/>
  <c r="D70" i="100"/>
  <c r="D139" i="53"/>
  <c r="D125" i="53"/>
  <c r="B12" i="66" s="1"/>
  <c r="D140" i="53"/>
  <c r="D152" i="53"/>
  <c r="D119" i="53"/>
  <c r="B6" i="66" s="1"/>
  <c r="G104" i="100"/>
  <c r="F134" i="100" s="1"/>
  <c r="G104" i="54"/>
  <c r="F134" i="54" s="1"/>
  <c r="G138" i="53"/>
  <c r="B25" i="69" s="1"/>
  <c r="G126" i="53"/>
  <c r="B13" i="69" s="1"/>
  <c r="G129" i="53"/>
  <c r="B16" i="69" s="1"/>
  <c r="G139" i="53"/>
  <c r="G131" i="53"/>
  <c r="B18" i="69" s="1"/>
  <c r="H100" i="54"/>
  <c r="E93" i="100"/>
  <c r="D133" i="100" s="1"/>
  <c r="P96" i="99"/>
  <c r="E143" i="99" s="1"/>
  <c r="I78" i="100"/>
  <c r="AE45" i="63"/>
  <c r="AD45" i="63"/>
  <c r="E45" i="63"/>
  <c r="AA45" i="63"/>
  <c r="AO45" i="63"/>
  <c r="AM45" i="63"/>
  <c r="V45" i="63"/>
  <c r="AJ45" i="63"/>
  <c r="AP45" i="63"/>
  <c r="W45" i="63"/>
  <c r="N45" i="63"/>
  <c r="AB45" i="63"/>
  <c r="AH45" i="63"/>
  <c r="AN45" i="63"/>
  <c r="F45" i="63"/>
  <c r="T45" i="63"/>
  <c r="Z45" i="63"/>
  <c r="AF45" i="63"/>
  <c r="AK45" i="63"/>
  <c r="L45" i="63"/>
  <c r="R45" i="63"/>
  <c r="X45" i="63"/>
  <c r="AC45" i="63"/>
  <c r="AQ45" i="63"/>
  <c r="J45" i="63"/>
  <c r="I45" i="63"/>
  <c r="P45" i="63"/>
  <c r="U45" i="63"/>
  <c r="AI45" i="63"/>
  <c r="AG45" i="63"/>
  <c r="O45" i="63"/>
  <c r="H45" i="63"/>
  <c r="M45" i="63"/>
  <c r="S45" i="63"/>
  <c r="Y45" i="63"/>
  <c r="Q45" i="63"/>
  <c r="K45" i="63"/>
  <c r="G45" i="63"/>
  <c r="AL45" i="63"/>
  <c r="D45" i="63"/>
  <c r="G85" i="100"/>
  <c r="V88" i="99"/>
  <c r="G135" i="99" s="1"/>
  <c r="C23" i="69" s="1"/>
  <c r="D82" i="54"/>
  <c r="G80" i="100"/>
  <c r="B31" i="71"/>
  <c r="B71" i="71" s="1"/>
  <c r="J185" i="53"/>
  <c r="B38" i="71"/>
  <c r="B68" i="71" s="1"/>
  <c r="J182" i="53"/>
  <c r="J91" i="100"/>
  <c r="I126" i="100" s="1"/>
  <c r="H101" i="100"/>
  <c r="E99" i="100"/>
  <c r="E76" i="54"/>
  <c r="D81" i="100"/>
  <c r="G95" i="100"/>
  <c r="F131" i="100" s="1"/>
  <c r="K88" i="100"/>
  <c r="J122" i="100" s="1"/>
  <c r="AE91" i="99"/>
  <c r="K138" i="99" s="1"/>
  <c r="K89" i="100"/>
  <c r="J124" i="100" s="1"/>
  <c r="AE92" i="99"/>
  <c r="K139" i="99" s="1"/>
  <c r="K83" i="100"/>
  <c r="AE86" i="99"/>
  <c r="K133" i="99" s="1"/>
  <c r="C21" i="71" s="1"/>
  <c r="K105" i="100"/>
  <c r="AE108" i="99"/>
  <c r="K155" i="99" s="1"/>
  <c r="C43" i="71" s="1"/>
  <c r="C17" i="71"/>
  <c r="J169" i="99"/>
  <c r="K93" i="54"/>
  <c r="J133" i="54" s="1"/>
  <c r="E139" i="53"/>
  <c r="H99" i="54"/>
  <c r="E70" i="54"/>
  <c r="F100" i="100"/>
  <c r="D86" i="100"/>
  <c r="G98" i="100"/>
  <c r="G94" i="54"/>
  <c r="F123" i="54" s="1"/>
  <c r="K81" i="54"/>
  <c r="G83" i="100"/>
  <c r="W86" i="99"/>
  <c r="G133" i="99" s="1"/>
  <c r="C21" i="69" s="1"/>
  <c r="H88" i="100"/>
  <c r="G122" i="100" s="1"/>
  <c r="H141" i="53"/>
  <c r="H133" i="53"/>
  <c r="B20" i="70" s="1"/>
  <c r="H144" i="53"/>
  <c r="H154" i="53"/>
  <c r="B41" i="70" s="1"/>
  <c r="H127" i="53"/>
  <c r="H94" i="54"/>
  <c r="G123" i="54" s="1"/>
  <c r="F61" i="54"/>
  <c r="L89" i="53"/>
  <c r="E136" i="53" s="1"/>
  <c r="E137" i="53"/>
  <c r="B24" i="67" s="1"/>
  <c r="E143" i="53"/>
  <c r="E128" i="53"/>
  <c r="B15" i="67" s="1"/>
  <c r="E142" i="53"/>
  <c r="E148" i="53"/>
  <c r="D145" i="53"/>
  <c r="F96" i="100"/>
  <c r="E132" i="100" s="1"/>
  <c r="B19" i="68"/>
  <c r="B57" i="68" s="1"/>
  <c r="E171" i="53"/>
  <c r="B14" i="68"/>
  <c r="B55" i="68" s="1"/>
  <c r="E169" i="53"/>
  <c r="B28" i="68"/>
  <c r="B63" i="68" s="1"/>
  <c r="E177" i="53"/>
  <c r="F92" i="54"/>
  <c r="E127" i="54" s="1"/>
  <c r="D101" i="54"/>
  <c r="G102" i="54"/>
  <c r="K70" i="54"/>
  <c r="J73" i="100"/>
  <c r="H92" i="100"/>
  <c r="G127" i="100" s="1"/>
  <c r="H72" i="54"/>
  <c r="E66" i="54"/>
  <c r="D114" i="54" s="1"/>
  <c r="F78" i="54"/>
  <c r="E117" i="54" s="1"/>
  <c r="D82" i="100"/>
  <c r="G94" i="100"/>
  <c r="F123" i="100" s="1"/>
  <c r="G127" i="99"/>
  <c r="C15" i="69" s="1"/>
  <c r="G138" i="99"/>
  <c r="G148" i="99"/>
  <c r="G65" i="54"/>
  <c r="F113" i="54" s="1"/>
  <c r="K97" i="54"/>
  <c r="J129" i="54" s="1"/>
  <c r="J76" i="100"/>
  <c r="AC79" i="99"/>
  <c r="J126" i="99" s="1"/>
  <c r="J71" i="100"/>
  <c r="AC74" i="99"/>
  <c r="J121" i="99" s="1"/>
  <c r="E74" i="54"/>
  <c r="F85" i="100"/>
  <c r="M88" i="99"/>
  <c r="F135" i="99" s="1"/>
  <c r="F78" i="100"/>
  <c r="M81" i="99"/>
  <c r="F128" i="99" s="1"/>
  <c r="C16" i="68" s="1"/>
  <c r="C29" i="68"/>
  <c r="E177" i="99"/>
  <c r="C38" i="68"/>
  <c r="F97" i="100"/>
  <c r="E129" i="100" s="1"/>
  <c r="M100" i="99"/>
  <c r="F147" i="99" s="1"/>
  <c r="D89" i="100"/>
  <c r="C124" i="100" s="1"/>
  <c r="D92" i="54"/>
  <c r="C127" i="54" s="1"/>
  <c r="J68" i="100"/>
  <c r="E91" i="54"/>
  <c r="D126" i="54" s="1"/>
  <c r="I70" i="100"/>
  <c r="AD73" i="99"/>
  <c r="I120" i="99" s="1"/>
  <c r="I72" i="100"/>
  <c r="AD75" i="99"/>
  <c r="I122" i="99" s="1"/>
  <c r="D66" i="54"/>
  <c r="C114" i="54" s="1"/>
  <c r="G96" i="54"/>
  <c r="F132" i="54" s="1"/>
  <c r="AH41" i="70"/>
  <c r="T41" i="70"/>
  <c r="Q41" i="70"/>
  <c r="R41" i="70"/>
  <c r="AM41" i="70"/>
  <c r="G41" i="70"/>
  <c r="AL41" i="70"/>
  <c r="N41" i="70"/>
  <c r="AK41" i="70"/>
  <c r="AO41" i="70"/>
  <c r="AP41" i="70"/>
  <c r="AE41" i="70"/>
  <c r="D41" i="70"/>
  <c r="J41" i="70"/>
  <c r="O41" i="70"/>
  <c r="AC41" i="70"/>
  <c r="X41" i="70"/>
  <c r="U41" i="70"/>
  <c r="AI41" i="70"/>
  <c r="Y41" i="70"/>
  <c r="S41" i="70"/>
  <c r="P41" i="70"/>
  <c r="AD41" i="70"/>
  <c r="H41" i="70"/>
  <c r="E41" i="70"/>
  <c r="AQ41" i="70"/>
  <c r="F41" i="70"/>
  <c r="AF41" i="70"/>
  <c r="K41" i="70"/>
  <c r="AG41" i="70"/>
  <c r="I41" i="70"/>
  <c r="AN41" i="70"/>
  <c r="AA41" i="70"/>
  <c r="AJ41" i="70"/>
  <c r="Z41" i="70"/>
  <c r="M41" i="70"/>
  <c r="W41" i="70"/>
  <c r="AB41" i="70"/>
  <c r="V41" i="70"/>
  <c r="L41" i="70"/>
  <c r="C22" i="70"/>
  <c r="G171" i="99"/>
  <c r="E94" i="100"/>
  <c r="D123" i="100" s="1"/>
  <c r="E125" i="99"/>
  <c r="C13" i="67" s="1"/>
  <c r="E137" i="99"/>
  <c r="C25" i="67" s="1"/>
  <c r="E142" i="99"/>
  <c r="E90" i="54"/>
  <c r="D125" i="54" s="1"/>
  <c r="D145" i="99"/>
  <c r="D116" i="99"/>
  <c r="D131" i="99"/>
  <c r="D125" i="99"/>
  <c r="C13" i="66" s="1"/>
  <c r="D122" i="99"/>
  <c r="D74" i="54"/>
  <c r="D137" i="53"/>
  <c r="B24" i="66" s="1"/>
  <c r="D142" i="53"/>
  <c r="D124" i="53"/>
  <c r="B11" i="66" s="1"/>
  <c r="D122" i="53"/>
  <c r="B9" i="66" s="1"/>
  <c r="D123" i="53"/>
  <c r="G76" i="100"/>
  <c r="G89" i="54"/>
  <c r="F124" i="54" s="1"/>
  <c r="G149" i="53"/>
  <c r="G117" i="53"/>
  <c r="G143" i="53"/>
  <c r="G150" i="53"/>
  <c r="B37" i="69" s="1"/>
  <c r="H70" i="54"/>
  <c r="E80" i="54"/>
  <c r="F93" i="100"/>
  <c r="E133" i="100" s="1"/>
  <c r="D91" i="54"/>
  <c r="C126" i="54" s="1"/>
  <c r="G72" i="100"/>
  <c r="B28" i="71"/>
  <c r="B63" i="71" s="1"/>
  <c r="J177" i="53"/>
  <c r="B14" i="71"/>
  <c r="B55" i="71" s="1"/>
  <c r="J169" i="53"/>
  <c r="B17" i="71"/>
  <c r="B56" i="71" s="1"/>
  <c r="J170" i="53"/>
  <c r="J77" i="100"/>
  <c r="H87" i="100"/>
  <c r="E77" i="100"/>
  <c r="E101" i="54"/>
  <c r="F91" i="100"/>
  <c r="E126" i="100" s="1"/>
  <c r="D90" i="54"/>
  <c r="C125" i="54" s="1"/>
  <c r="G75" i="100"/>
  <c r="L15" i="71"/>
  <c r="AK15" i="71"/>
  <c r="AP15" i="71"/>
  <c r="AH15" i="71"/>
  <c r="AO15" i="71"/>
  <c r="T15" i="71"/>
  <c r="F15" i="71"/>
  <c r="O15" i="71"/>
  <c r="G15" i="71"/>
  <c r="AN15" i="71"/>
  <c r="AB15" i="71"/>
  <c r="N15" i="71"/>
  <c r="AE15" i="71"/>
  <c r="W15" i="71"/>
  <c r="D15" i="71"/>
  <c r="K15" i="71"/>
  <c r="AJ15" i="71"/>
  <c r="V15" i="71"/>
  <c r="P15" i="71"/>
  <c r="AM15" i="71"/>
  <c r="AA15" i="71"/>
  <c r="M15" i="71"/>
  <c r="AL15" i="71"/>
  <c r="Q15" i="71"/>
  <c r="I15" i="71"/>
  <c r="E15" i="71"/>
  <c r="R15" i="71"/>
  <c r="U15" i="71"/>
  <c r="H15" i="71"/>
  <c r="AC15" i="71"/>
  <c r="X15" i="71"/>
  <c r="AD15" i="71"/>
  <c r="Y15" i="71"/>
  <c r="J15" i="71"/>
  <c r="S15" i="71"/>
  <c r="Z15" i="71"/>
  <c r="AI15" i="71"/>
  <c r="AF15" i="71"/>
  <c r="AQ15" i="71"/>
  <c r="AG15" i="71"/>
  <c r="C19" i="71"/>
  <c r="C5" i="71"/>
  <c r="C23" i="71"/>
  <c r="AG13" i="71"/>
  <c r="S13" i="71"/>
  <c r="H13" i="71"/>
  <c r="AE13" i="71"/>
  <c r="AL13" i="71"/>
  <c r="J13" i="71"/>
  <c r="AI13" i="71"/>
  <c r="AN13" i="71"/>
  <c r="AF13" i="71"/>
  <c r="F13" i="71"/>
  <c r="Z13" i="71"/>
  <c r="L13" i="71"/>
  <c r="AC13" i="71"/>
  <c r="U13" i="71"/>
  <c r="D13" i="71"/>
  <c r="I13" i="71"/>
  <c r="AH13" i="71"/>
  <c r="T13" i="71"/>
  <c r="N13" i="71"/>
  <c r="AK13" i="71"/>
  <c r="Q13" i="71"/>
  <c r="AP13" i="71"/>
  <c r="AB13" i="71"/>
  <c r="AD13" i="71"/>
  <c r="V13" i="71"/>
  <c r="R13" i="71"/>
  <c r="P13" i="71"/>
  <c r="K13" i="71"/>
  <c r="E13" i="71"/>
  <c r="AQ13" i="71"/>
  <c r="AM13" i="71"/>
  <c r="AJ13" i="71"/>
  <c r="G13" i="71"/>
  <c r="X13" i="71"/>
  <c r="Y13" i="71"/>
  <c r="M13" i="71"/>
  <c r="AA13" i="71"/>
  <c r="O13" i="71"/>
  <c r="W13" i="71"/>
  <c r="AO13" i="71"/>
  <c r="K71" i="54"/>
  <c r="J102" i="100"/>
  <c r="G135" i="53"/>
  <c r="H96" i="100"/>
  <c r="G132" i="100" s="1"/>
  <c r="H86" i="54"/>
  <c r="E71" i="54"/>
  <c r="F104" i="100"/>
  <c r="E134" i="100" s="1"/>
  <c r="D85" i="100"/>
  <c r="G66" i="54"/>
  <c r="F114" i="54" s="1"/>
  <c r="K98" i="54"/>
  <c r="H100" i="100"/>
  <c r="H131" i="53"/>
  <c r="B18" i="70" s="1"/>
  <c r="H123" i="53"/>
  <c r="H117" i="53"/>
  <c r="H139" i="53"/>
  <c r="H149" i="53"/>
  <c r="E151" i="53"/>
  <c r="E121" i="53"/>
  <c r="B8" i="67" s="1"/>
  <c r="E116" i="53"/>
  <c r="E131" i="53"/>
  <c r="B18" i="67" s="1"/>
  <c r="E67" i="54"/>
  <c r="D146" i="53"/>
  <c r="F69" i="100"/>
  <c r="B39" i="68"/>
  <c r="B73" i="68" s="1"/>
  <c r="E187" i="53"/>
  <c r="B4" i="68"/>
  <c r="B52" i="68" s="1"/>
  <c r="E166" i="53"/>
  <c r="B26" i="68"/>
  <c r="B60" i="68" s="1"/>
  <c r="E174" i="53"/>
  <c r="D105" i="100"/>
  <c r="D72" i="54"/>
  <c r="G72" i="54"/>
  <c r="K87" i="54"/>
  <c r="H73" i="100"/>
  <c r="E103" i="100"/>
  <c r="E75" i="54"/>
  <c r="F79" i="54"/>
  <c r="E118" i="54" s="1"/>
  <c r="D78" i="100"/>
  <c r="G78" i="100"/>
  <c r="Q81" i="99"/>
  <c r="G128" i="99" s="1"/>
  <c r="C16" i="69" s="1"/>
  <c r="G139" i="99"/>
  <c r="G117" i="99"/>
  <c r="G119" i="99"/>
  <c r="C7" i="69" s="1"/>
  <c r="G129" i="99"/>
  <c r="G82" i="54"/>
  <c r="H90" i="100"/>
  <c r="G125" i="100" s="1"/>
  <c r="AB93" i="99"/>
  <c r="H140" i="99" s="1"/>
  <c r="K75" i="54"/>
  <c r="J104" i="100"/>
  <c r="I134" i="100" s="1"/>
  <c r="AC107" i="99"/>
  <c r="J154" i="99" s="1"/>
  <c r="I185" i="99" s="1"/>
  <c r="J81" i="100"/>
  <c r="AC84" i="99"/>
  <c r="J131" i="99" s="1"/>
  <c r="I170" i="99" s="1"/>
  <c r="E83" i="54"/>
  <c r="F73" i="100"/>
  <c r="M76" i="99"/>
  <c r="F123" i="99" s="1"/>
  <c r="C11" i="68" s="1"/>
  <c r="F84" i="100"/>
  <c r="E120" i="100" s="1"/>
  <c r="M87" i="99"/>
  <c r="F134" i="99" s="1"/>
  <c r="F70" i="100"/>
  <c r="M73" i="99"/>
  <c r="F120" i="99" s="1"/>
  <c r="C8" i="68" s="1"/>
  <c r="F81" i="100"/>
  <c r="M84" i="99"/>
  <c r="F131" i="99" s="1"/>
  <c r="D88" i="54"/>
  <c r="C122" i="54" s="1"/>
  <c r="J90" i="100"/>
  <c r="I125" i="100" s="1"/>
  <c r="E102" i="100"/>
  <c r="E77" i="54"/>
  <c r="I103" i="100"/>
  <c r="AD106" i="99"/>
  <c r="I153" i="99" s="1"/>
  <c r="I73" i="100"/>
  <c r="AD76" i="99"/>
  <c r="I123" i="99" s="1"/>
  <c r="D75" i="54"/>
  <c r="G81" i="54"/>
  <c r="C26" i="70"/>
  <c r="G173" i="99"/>
  <c r="C35" i="70"/>
  <c r="G180" i="99"/>
  <c r="E105" i="100"/>
  <c r="E128" i="99"/>
  <c r="C16" i="67" s="1"/>
  <c r="E120" i="99"/>
  <c r="C8" i="67" s="1"/>
  <c r="E124" i="99"/>
  <c r="C12" i="67" s="1"/>
  <c r="E99" i="54"/>
  <c r="D153" i="99"/>
  <c r="C41" i="66" s="1"/>
  <c r="D119" i="99"/>
  <c r="C7" i="66" s="1"/>
  <c r="D126" i="99"/>
  <c r="D92" i="100"/>
  <c r="C127" i="100" s="1"/>
  <c r="H95" i="99"/>
  <c r="D142" i="99" s="1"/>
  <c r="D149" i="99"/>
  <c r="C37" i="66" s="1"/>
  <c r="D83" i="54"/>
  <c r="D141" i="53"/>
  <c r="D148" i="53"/>
  <c r="D128" i="53"/>
  <c r="B15" i="66" s="1"/>
  <c r="D150" i="53"/>
  <c r="B37" i="66" s="1"/>
  <c r="G84" i="100"/>
  <c r="F120" i="100" s="1"/>
  <c r="G136" i="53"/>
  <c r="G127" i="53"/>
  <c r="G125" i="53"/>
  <c r="B12" i="69" s="1"/>
  <c r="G133" i="53"/>
  <c r="B20" i="69" s="1"/>
  <c r="G154" i="53"/>
  <c r="B41" i="69" s="1"/>
  <c r="G142" i="53"/>
  <c r="H95" i="54"/>
  <c r="G131" i="54" s="1"/>
  <c r="E97" i="54"/>
  <c r="D129" i="54" s="1"/>
  <c r="E100" i="100"/>
  <c r="P103" i="99"/>
  <c r="E150" i="99" s="1"/>
  <c r="D77" i="54"/>
  <c r="G71" i="100"/>
  <c r="B5" i="71"/>
  <c r="B53" i="71" s="1"/>
  <c r="J167" i="53"/>
  <c r="B26" i="71"/>
  <c r="B60" i="71" s="1"/>
  <c r="J174" i="53"/>
  <c r="B19" i="71"/>
  <c r="B57" i="71" s="1"/>
  <c r="J171" i="53"/>
  <c r="B33" i="71"/>
  <c r="B69" i="71" s="1"/>
  <c r="J183" i="53"/>
  <c r="B32" i="71"/>
  <c r="B61" i="71" s="1"/>
  <c r="J175" i="53"/>
  <c r="J82" i="100"/>
  <c r="H84" i="100"/>
  <c r="G120" i="100" s="1"/>
  <c r="E74" i="100"/>
  <c r="I97" i="100"/>
  <c r="H129" i="100" s="1"/>
  <c r="D99" i="54"/>
  <c r="G81" i="100"/>
  <c r="K78" i="100"/>
  <c r="AE81" i="99"/>
  <c r="K128" i="99" s="1"/>
  <c r="C16" i="71" s="1"/>
  <c r="K86" i="100"/>
  <c r="AE89" i="99"/>
  <c r="K136" i="99" s="1"/>
  <c r="C24" i="71" s="1"/>
  <c r="F9" i="71"/>
  <c r="AE9" i="71"/>
  <c r="AJ9" i="71"/>
  <c r="AA9" i="71"/>
  <c r="R9" i="71"/>
  <c r="AC9" i="71"/>
  <c r="W9" i="71"/>
  <c r="I9" i="71"/>
  <c r="L9" i="71"/>
  <c r="AK9" i="71"/>
  <c r="AM9" i="71"/>
  <c r="Y9" i="71"/>
  <c r="AB9" i="71"/>
  <c r="V9" i="71"/>
  <c r="P9" i="71"/>
  <c r="J9" i="71"/>
  <c r="AG9" i="71"/>
  <c r="E9" i="71"/>
  <c r="AL9" i="71"/>
  <c r="AF9" i="71"/>
  <c r="AP9" i="71"/>
  <c r="D9" i="71"/>
  <c r="M9" i="71"/>
  <c r="G9" i="71"/>
  <c r="AN9" i="71"/>
  <c r="K9" i="71"/>
  <c r="AH9" i="71"/>
  <c r="AD9" i="71"/>
  <c r="Q9" i="71"/>
  <c r="O9" i="71"/>
  <c r="S9" i="71"/>
  <c r="H9" i="71"/>
  <c r="AI9" i="71"/>
  <c r="X9" i="71"/>
  <c r="T9" i="71"/>
  <c r="AO9" i="71"/>
  <c r="U9" i="71"/>
  <c r="Z9" i="71"/>
  <c r="N9" i="71"/>
  <c r="AQ9" i="71"/>
  <c r="K87" i="100"/>
  <c r="AE90" i="99"/>
  <c r="K137" i="99" s="1"/>
  <c r="C25" i="71" s="1"/>
  <c r="X12" i="71"/>
  <c r="J12" i="71"/>
  <c r="AI12" i="71"/>
  <c r="AK12" i="71"/>
  <c r="AB12" i="71"/>
  <c r="AN12" i="71"/>
  <c r="Z12" i="71"/>
  <c r="O12" i="71"/>
  <c r="V12" i="71"/>
  <c r="N12" i="71"/>
  <c r="Q12" i="71"/>
  <c r="AP12" i="71"/>
  <c r="T12" i="71"/>
  <c r="G12" i="71"/>
  <c r="AC12" i="71"/>
  <c r="Y12" i="71"/>
  <c r="K12" i="71"/>
  <c r="AJ12" i="71"/>
  <c r="W12" i="71"/>
  <c r="D12" i="71"/>
  <c r="I12" i="71"/>
  <c r="AE12" i="71"/>
  <c r="AD12" i="71"/>
  <c r="AG12" i="71"/>
  <c r="E12" i="71"/>
  <c r="AO12" i="71"/>
  <c r="U12" i="71"/>
  <c r="R12" i="71"/>
  <c r="F12" i="71"/>
  <c r="AH12" i="71"/>
  <c r="AL12" i="71"/>
  <c r="H12" i="71"/>
  <c r="S12" i="71"/>
  <c r="AM12" i="71"/>
  <c r="P12" i="71"/>
  <c r="AA12" i="71"/>
  <c r="L12" i="71"/>
  <c r="AF12" i="71"/>
  <c r="AQ12" i="71"/>
  <c r="M12" i="71"/>
  <c r="K80" i="54"/>
  <c r="H93" i="100"/>
  <c r="G133" i="100" s="1"/>
  <c r="E85" i="100"/>
  <c r="E96" i="54"/>
  <c r="D132" i="54" s="1"/>
  <c r="D98" i="54"/>
  <c r="G67" i="100"/>
  <c r="K94" i="100"/>
  <c r="J123" i="100" s="1"/>
  <c r="K76" i="54"/>
  <c r="H81" i="100"/>
  <c r="H118" i="53"/>
  <c r="H125" i="53"/>
  <c r="B12" i="70" s="1"/>
  <c r="H132" i="53"/>
  <c r="H120" i="53"/>
  <c r="B7" i="70" s="1"/>
  <c r="H135" i="53"/>
  <c r="E80" i="100"/>
  <c r="E149" i="53"/>
  <c r="E152" i="53"/>
  <c r="E117" i="53"/>
  <c r="E133" i="53"/>
  <c r="B20" i="67" s="1"/>
  <c r="E127" i="53"/>
  <c r="E92" i="54"/>
  <c r="D127" i="54" s="1"/>
  <c r="D147" i="53"/>
  <c r="F67" i="100"/>
  <c r="B38" i="68"/>
  <c r="B68" i="68" s="1"/>
  <c r="E182" i="53"/>
  <c r="B32" i="68"/>
  <c r="B61" i="68" s="1"/>
  <c r="E175" i="53"/>
  <c r="D101" i="100"/>
  <c r="D89" i="54"/>
  <c r="C124" i="54" s="1"/>
  <c r="G74" i="54"/>
  <c r="K96" i="54"/>
  <c r="J132" i="54" s="1"/>
  <c r="H65" i="100"/>
  <c r="G113" i="100" s="1"/>
  <c r="E79" i="100"/>
  <c r="E100" i="54"/>
  <c r="F104" i="54"/>
  <c r="E134" i="54" s="1"/>
  <c r="D66" i="100"/>
  <c r="C114" i="100" s="1"/>
  <c r="G145" i="99"/>
  <c r="G131" i="99"/>
  <c r="G123" i="99"/>
  <c r="C11" i="69" s="1"/>
  <c r="G154" i="99"/>
  <c r="G120" i="99"/>
  <c r="C8" i="69" s="1"/>
  <c r="G93" i="100"/>
  <c r="F133" i="100" s="1"/>
  <c r="H78" i="100"/>
  <c r="AB81" i="99"/>
  <c r="H128" i="99" s="1"/>
  <c r="C16" i="70" s="1"/>
  <c r="K92" i="54"/>
  <c r="J127" i="54" s="1"/>
  <c r="C14" i="63"/>
  <c r="B78" i="99"/>
  <c r="C125" i="99" s="1"/>
  <c r="C13" i="61" s="1"/>
  <c r="C28" i="63"/>
  <c r="B92" i="99"/>
  <c r="C139" i="99" s="1"/>
  <c r="C20" i="63"/>
  <c r="B84" i="99"/>
  <c r="C131" i="99" s="1"/>
  <c r="C19" i="63"/>
  <c r="B83" i="99"/>
  <c r="C130" i="99" s="1"/>
  <c r="C18" i="61" s="1"/>
  <c r="C43" i="63"/>
  <c r="B107" i="99"/>
  <c r="C154" i="99" s="1"/>
  <c r="B107" i="53"/>
  <c r="C154" i="53" s="1"/>
  <c r="B41" i="61" s="1"/>
  <c r="B103" i="53"/>
  <c r="C150" i="53" s="1"/>
  <c r="B37" i="61" s="1"/>
  <c r="B83" i="53"/>
  <c r="C130" i="53" s="1"/>
  <c r="B80" i="53"/>
  <c r="C127" i="53" s="1"/>
  <c r="B98" i="53"/>
  <c r="C145" i="53" s="1"/>
  <c r="C10" i="63"/>
  <c r="B74" i="99"/>
  <c r="C121" i="99" s="1"/>
  <c r="C9" i="61" s="1"/>
  <c r="C18" i="63"/>
  <c r="B82" i="99"/>
  <c r="C129" i="99" s="1"/>
  <c r="C24" i="63"/>
  <c r="B88" i="99"/>
  <c r="C135" i="99" s="1"/>
  <c r="C23" i="63"/>
  <c r="B87" i="99"/>
  <c r="C134" i="99" s="1"/>
  <c r="C32" i="63"/>
  <c r="B96" i="99"/>
  <c r="C143" i="99" s="1"/>
  <c r="C93" i="100"/>
  <c r="C84" i="100"/>
  <c r="B108" i="53"/>
  <c r="C155" i="53" s="1"/>
  <c r="B77" i="53"/>
  <c r="C124" i="53" s="1"/>
  <c r="B11" i="61" s="1"/>
  <c r="B100" i="53"/>
  <c r="C147" i="53" s="1"/>
  <c r="B74" i="53"/>
  <c r="C121" i="53" s="1"/>
  <c r="B8" i="61" s="1"/>
  <c r="B78" i="53"/>
  <c r="C125" i="53" s="1"/>
  <c r="B12" i="61" s="1"/>
  <c r="C38" i="63"/>
  <c r="B102" i="99"/>
  <c r="C149" i="99" s="1"/>
  <c r="C37" i="61" s="1"/>
  <c r="C35" i="63"/>
  <c r="B99" i="99"/>
  <c r="C146" i="99" s="1"/>
  <c r="C31" i="63"/>
  <c r="B95" i="99"/>
  <c r="C142" i="99" s="1"/>
  <c r="C30" i="63"/>
  <c r="B94" i="99"/>
  <c r="C141" i="99" s="1"/>
  <c r="C25" i="63"/>
  <c r="B89" i="99"/>
  <c r="C136" i="99" s="1"/>
  <c r="C24" i="61" s="1"/>
  <c r="C36" i="63"/>
  <c r="B100" i="99"/>
  <c r="C147" i="99" s="1"/>
  <c r="B109" i="53"/>
  <c r="C156" i="53" s="1"/>
  <c r="B43" i="61" s="1"/>
  <c r="B71" i="53"/>
  <c r="C118" i="53" s="1"/>
  <c r="B92" i="53"/>
  <c r="C139" i="53" s="1"/>
  <c r="B104" i="53"/>
  <c r="C151" i="53" s="1"/>
  <c r="B73" i="53"/>
  <c r="C120" i="53" s="1"/>
  <c r="B7" i="61" s="1"/>
  <c r="C76" i="54"/>
  <c r="C12" i="63"/>
  <c r="B76" i="99"/>
  <c r="C123" i="99" s="1"/>
  <c r="C11" i="61" s="1"/>
  <c r="C16" i="63"/>
  <c r="B80" i="99"/>
  <c r="C127" i="99" s="1"/>
  <c r="C15" i="61" s="1"/>
  <c r="C41" i="63"/>
  <c r="B105" i="99"/>
  <c r="C152" i="99" s="1"/>
  <c r="C40" i="61" s="1"/>
  <c r="C40" i="63"/>
  <c r="B104" i="99"/>
  <c r="C151" i="99" s="1"/>
  <c r="C33" i="63"/>
  <c r="B97" i="99"/>
  <c r="C144" i="99" s="1"/>
  <c r="C73" i="100"/>
  <c r="C91" i="100"/>
  <c r="B106" i="53"/>
  <c r="C153" i="53" s="1"/>
  <c r="B40" i="61" s="1"/>
  <c r="B75" i="53"/>
  <c r="C122" i="53" s="1"/>
  <c r="B9" i="61" s="1"/>
  <c r="B93" i="53"/>
  <c r="C140" i="53" s="1"/>
  <c r="B86" i="53"/>
  <c r="C133" i="53" s="1"/>
  <c r="B20" i="61" s="1"/>
  <c r="B96" i="53"/>
  <c r="C143" i="53" s="1"/>
  <c r="C88" i="54"/>
  <c r="C67" i="54"/>
  <c r="C13" i="63"/>
  <c r="B77" i="99"/>
  <c r="C124" i="99" s="1"/>
  <c r="C12" i="61" s="1"/>
  <c r="C4" i="63"/>
  <c r="B68" i="99"/>
  <c r="C115" i="99" s="1"/>
  <c r="C17" i="63"/>
  <c r="B81" i="99"/>
  <c r="C128" i="99" s="1"/>
  <c r="C16" i="61" s="1"/>
  <c r="C42" i="63"/>
  <c r="B106" i="99"/>
  <c r="C153" i="99" s="1"/>
  <c r="C41" i="61" s="1"/>
  <c r="C37" i="63"/>
  <c r="B101" i="99"/>
  <c r="C148" i="99" s="1"/>
  <c r="C75" i="100"/>
  <c r="C74" i="100"/>
  <c r="C99" i="100"/>
  <c r="B94" i="53"/>
  <c r="C141" i="53" s="1"/>
  <c r="B82" i="53"/>
  <c r="C129" i="53" s="1"/>
  <c r="B16" i="61" s="1"/>
  <c r="B87" i="53"/>
  <c r="C134" i="53" s="1"/>
  <c r="B21" i="61" s="1"/>
  <c r="B81" i="53"/>
  <c r="C128" i="53" s="1"/>
  <c r="B15" i="61" s="1"/>
  <c r="B90" i="53"/>
  <c r="C137" i="53" s="1"/>
  <c r="B24" i="61" s="1"/>
  <c r="C94" i="100"/>
  <c r="C71" i="54"/>
  <c r="C29" i="63"/>
  <c r="B93" i="99"/>
  <c r="C140" i="99" s="1"/>
  <c r="C34" i="63"/>
  <c r="B98" i="99"/>
  <c r="C145" i="99" s="1"/>
  <c r="C6" i="63"/>
  <c r="B70" i="99"/>
  <c r="C117" i="99" s="1"/>
  <c r="C7" i="63"/>
  <c r="B71" i="99"/>
  <c r="C118" i="99" s="1"/>
  <c r="C6" i="61" s="1"/>
  <c r="C39" i="63"/>
  <c r="B103" i="99"/>
  <c r="C150" i="99" s="1"/>
  <c r="C92" i="100"/>
  <c r="C81" i="100"/>
  <c r="B88" i="53"/>
  <c r="C135" i="53" s="1"/>
  <c r="B101" i="53"/>
  <c r="C148" i="53" s="1"/>
  <c r="B95" i="53"/>
  <c r="C142" i="53" s="1"/>
  <c r="B91" i="53"/>
  <c r="C138" i="53" s="1"/>
  <c r="B25" i="61" s="1"/>
  <c r="B76" i="53"/>
  <c r="C123" i="53" s="1"/>
  <c r="B69" i="53"/>
  <c r="C116" i="53" s="1"/>
  <c r="C80" i="100"/>
  <c r="C96" i="54"/>
  <c r="C8" i="63"/>
  <c r="B72" i="99"/>
  <c r="C119" i="99" s="1"/>
  <c r="C7" i="61" s="1"/>
  <c r="C5" i="63"/>
  <c r="B69" i="99"/>
  <c r="C116" i="99" s="1"/>
  <c r="C22" i="63"/>
  <c r="B86" i="99"/>
  <c r="C133" i="99" s="1"/>
  <c r="C21" i="61" s="1"/>
  <c r="C11" i="63"/>
  <c r="B75" i="99"/>
  <c r="C122" i="99" s="1"/>
  <c r="C44" i="63"/>
  <c r="B108" i="99"/>
  <c r="C155" i="99" s="1"/>
  <c r="C43" i="61" s="1"/>
  <c r="C97" i="100"/>
  <c r="B89" i="53"/>
  <c r="C136" i="53" s="1"/>
  <c r="B72" i="53"/>
  <c r="C119" i="53" s="1"/>
  <c r="B6" i="61" s="1"/>
  <c r="B85" i="53"/>
  <c r="C132" i="53" s="1"/>
  <c r="B84" i="53"/>
  <c r="C131" i="53" s="1"/>
  <c r="B18" i="61" s="1"/>
  <c r="B102" i="53"/>
  <c r="C149" i="53" s="1"/>
  <c r="C81" i="54"/>
  <c r="C95" i="100"/>
  <c r="C90" i="100"/>
  <c r="C79" i="54"/>
  <c r="C9" i="63"/>
  <c r="B73" i="99"/>
  <c r="C120" i="99" s="1"/>
  <c r="C8" i="61" s="1"/>
  <c r="C21" i="63"/>
  <c r="B85" i="99"/>
  <c r="C132" i="99" s="1"/>
  <c r="C20" i="61" s="1"/>
  <c r="C26" i="63"/>
  <c r="B90" i="99"/>
  <c r="C137" i="99" s="1"/>
  <c r="C25" i="61" s="1"/>
  <c r="C15" i="63"/>
  <c r="B79" i="99"/>
  <c r="C126" i="99" s="1"/>
  <c r="C27" i="63"/>
  <c r="B91" i="99"/>
  <c r="C138" i="99" s="1"/>
  <c r="C87" i="100"/>
  <c r="C98" i="100"/>
  <c r="B105" i="53"/>
  <c r="C152" i="53" s="1"/>
  <c r="B99" i="53"/>
  <c r="C146" i="53" s="1"/>
  <c r="B79" i="53"/>
  <c r="C126" i="53" s="1"/>
  <c r="B13" i="61" s="1"/>
  <c r="B70" i="53"/>
  <c r="C117" i="53" s="1"/>
  <c r="B97" i="53"/>
  <c r="C144" i="53" s="1"/>
  <c r="C98" i="54"/>
  <c r="C77" i="100"/>
  <c r="C76" i="100"/>
  <c r="C104" i="54"/>
  <c r="S64" i="100" l="1"/>
  <c r="O106" i="100"/>
  <c r="E130" i="54"/>
  <c r="J135" i="54"/>
  <c r="T106" i="54"/>
  <c r="V106" i="54"/>
  <c r="U24" i="70"/>
  <c r="AC24" i="70"/>
  <c r="Q24" i="70"/>
  <c r="G24" i="70"/>
  <c r="J24" i="70"/>
  <c r="D24" i="70"/>
  <c r="AE24" i="70"/>
  <c r="P24" i="70"/>
  <c r="I24" i="70"/>
  <c r="AK24" i="70"/>
  <c r="AJ24" i="70"/>
  <c r="L24" i="70"/>
  <c r="J121" i="100"/>
  <c r="AL24" i="70"/>
  <c r="AG24" i="70"/>
  <c r="R24" i="70"/>
  <c r="V24" i="70"/>
  <c r="Z24" i="70"/>
  <c r="AQ24" i="70"/>
  <c r="B121" i="100"/>
  <c r="W24" i="70"/>
  <c r="Y24" i="70"/>
  <c r="AE40" i="70"/>
  <c r="AP40" i="70"/>
  <c r="H40" i="70"/>
  <c r="T40" i="70"/>
  <c r="L40" i="70"/>
  <c r="P64" i="54"/>
  <c r="U64" i="54"/>
  <c r="Q64" i="54"/>
  <c r="J40" i="70"/>
  <c r="D40" i="70"/>
  <c r="AG40" i="70"/>
  <c r="Q40" i="70"/>
  <c r="W40" i="70"/>
  <c r="AQ40" i="70"/>
  <c r="G40" i="70"/>
  <c r="AJ40" i="70"/>
  <c r="K40" i="70"/>
  <c r="AD40" i="70"/>
  <c r="N40" i="70"/>
  <c r="AN40" i="70"/>
  <c r="F40" i="70"/>
  <c r="R40" i="70"/>
  <c r="S40" i="70"/>
  <c r="AO40" i="70"/>
  <c r="V40" i="70"/>
  <c r="AF40" i="70"/>
  <c r="AC40" i="70"/>
  <c r="AL40" i="70"/>
  <c r="Y40" i="70"/>
  <c r="AM40" i="70"/>
  <c r="AH40" i="70"/>
  <c r="AB40" i="70"/>
  <c r="AK40" i="70"/>
  <c r="I40" i="70"/>
  <c r="E40" i="70"/>
  <c r="O40" i="70"/>
  <c r="AA40" i="70"/>
  <c r="Z40" i="70"/>
  <c r="U40" i="70"/>
  <c r="X40" i="70"/>
  <c r="P40" i="70"/>
  <c r="M40" i="70"/>
  <c r="E121" i="54"/>
  <c r="H117" i="100"/>
  <c r="J118" i="100"/>
  <c r="L18" i="70"/>
  <c r="J130" i="100"/>
  <c r="E18" i="70"/>
  <c r="I18" i="70"/>
  <c r="G135" i="100"/>
  <c r="Y18" i="70"/>
  <c r="W20" i="70"/>
  <c r="V106" i="100"/>
  <c r="AI18" i="70"/>
  <c r="AB20" i="70"/>
  <c r="C30" i="70"/>
  <c r="T30" i="70" s="1"/>
  <c r="T65" i="70" s="1"/>
  <c r="D18" i="70"/>
  <c r="S18" i="70"/>
  <c r="AN20" i="70"/>
  <c r="AL18" i="70"/>
  <c r="AD18" i="70"/>
  <c r="AF43" i="70"/>
  <c r="X18" i="70"/>
  <c r="AP43" i="70"/>
  <c r="E128" i="100"/>
  <c r="D135" i="54"/>
  <c r="C32" i="70"/>
  <c r="G32" i="70" s="1"/>
  <c r="G61" i="70" s="1"/>
  <c r="D121" i="100"/>
  <c r="C115" i="54"/>
  <c r="G130" i="100"/>
  <c r="B130" i="100"/>
  <c r="C121" i="100"/>
  <c r="E115" i="100"/>
  <c r="AB18" i="70"/>
  <c r="AJ18" i="70"/>
  <c r="AP18" i="70"/>
  <c r="O18" i="70"/>
  <c r="AN18" i="70"/>
  <c r="I20" i="70"/>
  <c r="Y43" i="70"/>
  <c r="AB43" i="70"/>
  <c r="U106" i="100"/>
  <c r="Q18" i="70"/>
  <c r="N18" i="70"/>
  <c r="P18" i="70"/>
  <c r="J18" i="70"/>
  <c r="AK18" i="70"/>
  <c r="Y20" i="70"/>
  <c r="AA43" i="70"/>
  <c r="T18" i="70"/>
  <c r="AQ18" i="70"/>
  <c r="W18" i="70"/>
  <c r="R18" i="70"/>
  <c r="V18" i="70"/>
  <c r="AA20" i="70"/>
  <c r="N20" i="70"/>
  <c r="Z43" i="70"/>
  <c r="F135" i="100"/>
  <c r="AC18" i="70"/>
  <c r="AA18" i="70"/>
  <c r="AE18" i="70"/>
  <c r="M18" i="70"/>
  <c r="AF18" i="70"/>
  <c r="AK20" i="70"/>
  <c r="U43" i="70"/>
  <c r="F18" i="70"/>
  <c r="Z18" i="70"/>
  <c r="AM18" i="70"/>
  <c r="AG18" i="70"/>
  <c r="K18" i="70"/>
  <c r="AD20" i="70"/>
  <c r="I43" i="70"/>
  <c r="U18" i="70"/>
  <c r="G18" i="70"/>
  <c r="AH18" i="70"/>
  <c r="H18" i="70"/>
  <c r="R20" i="70"/>
  <c r="S43" i="70"/>
  <c r="O43" i="70"/>
  <c r="L104" i="100"/>
  <c r="R106" i="54"/>
  <c r="D52" i="72"/>
  <c r="D52" i="73" s="1"/>
  <c r="B100" i="73" s="1"/>
  <c r="E119" i="54"/>
  <c r="B115" i="100"/>
  <c r="Q106" i="54"/>
  <c r="S106" i="54"/>
  <c r="P106" i="54"/>
  <c r="I118" i="100"/>
  <c r="U106" i="54"/>
  <c r="AB9" i="70"/>
  <c r="T64" i="100"/>
  <c r="H130" i="100"/>
  <c r="G128" i="54"/>
  <c r="T64" i="54"/>
  <c r="V64" i="54"/>
  <c r="E118" i="100"/>
  <c r="G118" i="100"/>
  <c r="D135" i="100"/>
  <c r="G128" i="100"/>
  <c r="R64" i="54"/>
  <c r="B135" i="100"/>
  <c r="S64" i="54"/>
  <c r="D22" i="72"/>
  <c r="D22" i="73" s="1"/>
  <c r="B58" i="73" s="1"/>
  <c r="B118" i="100"/>
  <c r="T106" i="100"/>
  <c r="AJ20" i="70"/>
  <c r="U20" i="70"/>
  <c r="AQ20" i="70"/>
  <c r="AC20" i="70"/>
  <c r="AL20" i="70"/>
  <c r="AO43" i="70"/>
  <c r="AK43" i="70"/>
  <c r="N43" i="70"/>
  <c r="H43" i="70"/>
  <c r="R43" i="70"/>
  <c r="AO20" i="70"/>
  <c r="AM20" i="70"/>
  <c r="H20" i="70"/>
  <c r="T20" i="70"/>
  <c r="AH20" i="70"/>
  <c r="L43" i="70"/>
  <c r="AI43" i="70"/>
  <c r="V43" i="70"/>
  <c r="X43" i="70"/>
  <c r="AC43" i="70"/>
  <c r="D115" i="100"/>
  <c r="S106" i="100"/>
  <c r="O20" i="70"/>
  <c r="AG20" i="70"/>
  <c r="F20" i="70"/>
  <c r="D20" i="70"/>
  <c r="E20" i="70"/>
  <c r="AD43" i="70"/>
  <c r="G43" i="70"/>
  <c r="AE43" i="70"/>
  <c r="AJ43" i="70"/>
  <c r="AH43" i="70"/>
  <c r="P106" i="100"/>
  <c r="AI20" i="70"/>
  <c r="AF20" i="70"/>
  <c r="L20" i="70"/>
  <c r="J20" i="70"/>
  <c r="G20" i="70"/>
  <c r="M43" i="70"/>
  <c r="W43" i="70"/>
  <c r="Q43" i="70"/>
  <c r="AN43" i="70"/>
  <c r="F43" i="70"/>
  <c r="G116" i="100"/>
  <c r="Q106" i="100"/>
  <c r="R106" i="100"/>
  <c r="Q20" i="70"/>
  <c r="Z20" i="70"/>
  <c r="S20" i="70"/>
  <c r="X20" i="70"/>
  <c r="AP20" i="70"/>
  <c r="J43" i="70"/>
  <c r="D43" i="70"/>
  <c r="AG43" i="70"/>
  <c r="AL43" i="70"/>
  <c r="T43" i="70"/>
  <c r="L103" i="100"/>
  <c r="F119" i="100"/>
  <c r="C135" i="54"/>
  <c r="E52" i="72"/>
  <c r="F52" i="72" s="1"/>
  <c r="G52" i="72" s="1"/>
  <c r="H52" i="72" s="1"/>
  <c r="I52" i="72" s="1"/>
  <c r="J52" i="72" s="1"/>
  <c r="J117" i="54"/>
  <c r="AE20" i="70"/>
  <c r="K20" i="70"/>
  <c r="P20" i="70"/>
  <c r="V20" i="70"/>
  <c r="AM43" i="70"/>
  <c r="P43" i="70"/>
  <c r="K43" i="70"/>
  <c r="E43" i="70"/>
  <c r="D115" i="54"/>
  <c r="J115" i="100"/>
  <c r="W11" i="70"/>
  <c r="E121" i="100"/>
  <c r="U64" i="100"/>
  <c r="D130" i="54"/>
  <c r="AD9" i="70"/>
  <c r="F135" i="54"/>
  <c r="I135" i="100"/>
  <c r="Q64" i="100"/>
  <c r="M9" i="70"/>
  <c r="I128" i="100"/>
  <c r="B121" i="54"/>
  <c r="R64" i="100"/>
  <c r="G130" i="54"/>
  <c r="E22" i="72"/>
  <c r="F22" i="72" s="1"/>
  <c r="G22" i="72" s="1"/>
  <c r="H22" i="72" s="1"/>
  <c r="I22" i="72" s="1"/>
  <c r="J22" i="72" s="1"/>
  <c r="F115" i="100"/>
  <c r="C118" i="100"/>
  <c r="V64" i="100"/>
  <c r="O64" i="100"/>
  <c r="C135" i="100"/>
  <c r="L78" i="100"/>
  <c r="L68" i="100"/>
  <c r="L83" i="100"/>
  <c r="L82" i="100"/>
  <c r="L72" i="100"/>
  <c r="G115" i="100"/>
  <c r="K122" i="100"/>
  <c r="L71" i="100"/>
  <c r="L70" i="100"/>
  <c r="L105" i="100"/>
  <c r="L96" i="100"/>
  <c r="L102" i="100"/>
  <c r="K132" i="100"/>
  <c r="C128" i="100"/>
  <c r="L100" i="100"/>
  <c r="K134" i="100"/>
  <c r="L88" i="100"/>
  <c r="L79" i="100"/>
  <c r="B116" i="100"/>
  <c r="L89" i="100"/>
  <c r="L66" i="100"/>
  <c r="E130" i="100"/>
  <c r="K114" i="100"/>
  <c r="K124" i="100"/>
  <c r="L69" i="100"/>
  <c r="L86" i="100"/>
  <c r="J128" i="100"/>
  <c r="L67" i="100"/>
  <c r="L85" i="100"/>
  <c r="L65" i="100"/>
  <c r="G118" i="54"/>
  <c r="J130" i="54"/>
  <c r="J128" i="54"/>
  <c r="J119" i="54"/>
  <c r="G116" i="54"/>
  <c r="F118" i="54"/>
  <c r="G117" i="54"/>
  <c r="T11" i="70"/>
  <c r="AP11" i="70"/>
  <c r="Q11" i="70"/>
  <c r="AM25" i="70"/>
  <c r="G11" i="70"/>
  <c r="V11" i="70"/>
  <c r="AG11" i="70"/>
  <c r="S11" i="70"/>
  <c r="F11" i="70"/>
  <c r="AM11" i="70"/>
  <c r="X11" i="70"/>
  <c r="AJ11" i="70"/>
  <c r="L11" i="70"/>
  <c r="I11" i="70"/>
  <c r="H11" i="70"/>
  <c r="R11" i="70"/>
  <c r="G21" i="70"/>
  <c r="AE11" i="70"/>
  <c r="AD11" i="70"/>
  <c r="AC11" i="70"/>
  <c r="AD21" i="70"/>
  <c r="Y11" i="70"/>
  <c r="AN11" i="70"/>
  <c r="Q9" i="70"/>
  <c r="L7" i="70"/>
  <c r="AA9" i="70"/>
  <c r="AI7" i="70"/>
  <c r="AB7" i="70"/>
  <c r="AK7" i="70"/>
  <c r="M7" i="70"/>
  <c r="AO25" i="70"/>
  <c r="AF21" i="70"/>
  <c r="M11" i="70"/>
  <c r="AK11" i="70"/>
  <c r="K11" i="70"/>
  <c r="N11" i="70"/>
  <c r="AH11" i="70"/>
  <c r="AF25" i="70"/>
  <c r="D25" i="70"/>
  <c r="N21" i="70"/>
  <c r="AI11" i="70"/>
  <c r="P11" i="70"/>
  <c r="O11" i="70"/>
  <c r="U11" i="70"/>
  <c r="E11" i="70"/>
  <c r="AA25" i="70"/>
  <c r="U21" i="70"/>
  <c r="AL11" i="70"/>
  <c r="AA11" i="70"/>
  <c r="AF11" i="70"/>
  <c r="AB11" i="70"/>
  <c r="AA21" i="70"/>
  <c r="AN21" i="70"/>
  <c r="D21" i="70"/>
  <c r="F21" i="70"/>
  <c r="S21" i="70"/>
  <c r="AI21" i="70"/>
  <c r="I21" i="70"/>
  <c r="AQ21" i="70"/>
  <c r="AK21" i="70"/>
  <c r="AH21" i="70"/>
  <c r="R21" i="70"/>
  <c r="M21" i="70"/>
  <c r="X21" i="70"/>
  <c r="Q21" i="70"/>
  <c r="P21" i="70"/>
  <c r="AH25" i="70"/>
  <c r="AG25" i="70"/>
  <c r="AB25" i="70"/>
  <c r="AP25" i="70"/>
  <c r="H25" i="70"/>
  <c r="F25" i="70"/>
  <c r="AI25" i="70"/>
  <c r="AC25" i="70"/>
  <c r="W25" i="70"/>
  <c r="Y25" i="70"/>
  <c r="I186" i="99"/>
  <c r="J25" i="70"/>
  <c r="I25" i="70"/>
  <c r="M25" i="70"/>
  <c r="AN25" i="70"/>
  <c r="R25" i="70"/>
  <c r="E25" i="70"/>
  <c r="Q25" i="70"/>
  <c r="T25" i="70"/>
  <c r="G25" i="70"/>
  <c r="AJ25" i="70"/>
  <c r="G170" i="99"/>
  <c r="E21" i="70"/>
  <c r="V21" i="70"/>
  <c r="K21" i="70"/>
  <c r="AG21" i="70"/>
  <c r="AM21" i="70"/>
  <c r="N25" i="70"/>
  <c r="S25" i="70"/>
  <c r="AK25" i="70"/>
  <c r="AL25" i="70"/>
  <c r="L25" i="70"/>
  <c r="L21" i="70"/>
  <c r="AL21" i="70"/>
  <c r="W21" i="70"/>
  <c r="O21" i="70"/>
  <c r="Y21" i="70"/>
  <c r="AC21" i="70"/>
  <c r="AB21" i="70"/>
  <c r="AE21" i="70"/>
  <c r="AJ21" i="70"/>
  <c r="J21" i="70"/>
  <c r="V25" i="70"/>
  <c r="K25" i="70"/>
  <c r="X25" i="70"/>
  <c r="AQ25" i="70"/>
  <c r="Z25" i="70"/>
  <c r="AE25" i="70"/>
  <c r="U25" i="70"/>
  <c r="O25" i="70"/>
  <c r="P25" i="70"/>
  <c r="Z21" i="70"/>
  <c r="T21" i="70"/>
  <c r="AO21" i="70"/>
  <c r="AP21" i="70"/>
  <c r="O24" i="70"/>
  <c r="T24" i="70"/>
  <c r="K24" i="70"/>
  <c r="X24" i="70"/>
  <c r="AN24" i="70"/>
  <c r="AO24" i="70"/>
  <c r="AM24" i="70"/>
  <c r="H24" i="70"/>
  <c r="E24" i="70"/>
  <c r="F24" i="70"/>
  <c r="AI24" i="70"/>
  <c r="AF24" i="70"/>
  <c r="S24" i="70"/>
  <c r="AH24" i="70"/>
  <c r="N24" i="70"/>
  <c r="AA24" i="70"/>
  <c r="AP24" i="70"/>
  <c r="M24" i="70"/>
  <c r="AD24" i="70"/>
  <c r="AQ11" i="70"/>
  <c r="J11" i="70"/>
  <c r="D11" i="70"/>
  <c r="Z11" i="70"/>
  <c r="I169" i="99"/>
  <c r="G169" i="99"/>
  <c r="V7" i="70"/>
  <c r="X7" i="70"/>
  <c r="H7" i="70"/>
  <c r="D7" i="70"/>
  <c r="AH7" i="70"/>
  <c r="F9" i="70"/>
  <c r="AN9" i="70"/>
  <c r="W9" i="70"/>
  <c r="J9" i="70"/>
  <c r="G166" i="99"/>
  <c r="AC7" i="70"/>
  <c r="U7" i="70"/>
  <c r="W7" i="70"/>
  <c r="K7" i="70"/>
  <c r="AK9" i="70"/>
  <c r="L9" i="70"/>
  <c r="AL9" i="70"/>
  <c r="O9" i="70"/>
  <c r="C31" i="70"/>
  <c r="E31" i="70" s="1"/>
  <c r="E71" i="70" s="1"/>
  <c r="AA7" i="70"/>
  <c r="AP7" i="70"/>
  <c r="AD7" i="70"/>
  <c r="AO7" i="70"/>
  <c r="N7" i="70"/>
  <c r="K9" i="70"/>
  <c r="Y9" i="70"/>
  <c r="P9" i="70"/>
  <c r="AF9" i="70"/>
  <c r="V9" i="70"/>
  <c r="T7" i="70"/>
  <c r="D9" i="70"/>
  <c r="AF7" i="70"/>
  <c r="F7" i="70"/>
  <c r="AM7" i="70"/>
  <c r="I7" i="70"/>
  <c r="J7" i="70"/>
  <c r="Z9" i="70"/>
  <c r="N9" i="70"/>
  <c r="U9" i="70"/>
  <c r="AO9" i="70"/>
  <c r="S9" i="70"/>
  <c r="AG7" i="70"/>
  <c r="AE7" i="70"/>
  <c r="R7" i="70"/>
  <c r="AQ7" i="70"/>
  <c r="AJ7" i="70"/>
  <c r="R9" i="70"/>
  <c r="G9" i="70"/>
  <c r="T9" i="70"/>
  <c r="AG9" i="70"/>
  <c r="X9" i="70"/>
  <c r="AH9" i="70"/>
  <c r="AN7" i="70"/>
  <c r="P7" i="70"/>
  <c r="Z7" i="70"/>
  <c r="AL7" i="70"/>
  <c r="Q7" i="70"/>
  <c r="AJ9" i="70"/>
  <c r="I9" i="70"/>
  <c r="AP9" i="70"/>
  <c r="AE9" i="70"/>
  <c r="E9" i="70"/>
  <c r="S7" i="70"/>
  <c r="Y7" i="70"/>
  <c r="O7" i="70"/>
  <c r="E7" i="70"/>
  <c r="AI9" i="70"/>
  <c r="AM9" i="70"/>
  <c r="H9" i="70"/>
  <c r="AC9" i="70"/>
  <c r="G172" i="99"/>
  <c r="J166" i="99"/>
  <c r="E166" i="99"/>
  <c r="J170" i="99"/>
  <c r="E181" i="99"/>
  <c r="G167" i="99"/>
  <c r="H118" i="100"/>
  <c r="I168" i="99"/>
  <c r="I167" i="99"/>
  <c r="H181" i="99"/>
  <c r="H170" i="99"/>
  <c r="J135" i="100"/>
  <c r="I117" i="100"/>
  <c r="B116" i="54"/>
  <c r="B135" i="54"/>
  <c r="B126" i="54"/>
  <c r="C172" i="53"/>
  <c r="G121" i="54"/>
  <c r="E116" i="54"/>
  <c r="J116" i="54"/>
  <c r="B130" i="54"/>
  <c r="D185" i="53"/>
  <c r="D175" i="53"/>
  <c r="B123" i="54"/>
  <c r="B131" i="54"/>
  <c r="C173" i="53"/>
  <c r="B59" i="66"/>
  <c r="F116" i="100"/>
  <c r="H115" i="100"/>
  <c r="I121" i="100"/>
  <c r="L101" i="100"/>
  <c r="G135" i="54"/>
  <c r="G115" i="54"/>
  <c r="J118" i="54"/>
  <c r="J115" i="54"/>
  <c r="K113" i="100"/>
  <c r="F117" i="100"/>
  <c r="G119" i="54"/>
  <c r="H135" i="100"/>
  <c r="J121" i="54"/>
  <c r="I119" i="100"/>
  <c r="J172" i="99"/>
  <c r="H167" i="99"/>
  <c r="B56" i="69"/>
  <c r="H119" i="100"/>
  <c r="H116" i="100"/>
  <c r="J117" i="100"/>
  <c r="I130" i="100"/>
  <c r="J116" i="100"/>
  <c r="I115" i="100"/>
  <c r="I116" i="100"/>
  <c r="F119" i="54"/>
  <c r="I172" i="99"/>
  <c r="J186" i="99"/>
  <c r="J119" i="100"/>
  <c r="C38" i="67"/>
  <c r="D181" i="99"/>
  <c r="E11" i="67"/>
  <c r="P11" i="67"/>
  <c r="R11" i="67"/>
  <c r="T11" i="67"/>
  <c r="W11" i="67"/>
  <c r="V11" i="67"/>
  <c r="Y11" i="67"/>
  <c r="H11" i="67"/>
  <c r="AE11" i="67"/>
  <c r="AH11" i="67"/>
  <c r="O11" i="67"/>
  <c r="AJ11" i="67"/>
  <c r="I11" i="67"/>
  <c r="U11" i="67"/>
  <c r="X11" i="67"/>
  <c r="G11" i="67"/>
  <c r="S11" i="67"/>
  <c r="AF11" i="67"/>
  <c r="N11" i="67"/>
  <c r="Q11" i="67"/>
  <c r="AO11" i="67"/>
  <c r="AD11" i="67"/>
  <c r="AA11" i="67"/>
  <c r="K11" i="67"/>
  <c r="AL11" i="67"/>
  <c r="AK11" i="67"/>
  <c r="AQ11" i="67"/>
  <c r="AG11" i="67"/>
  <c r="AB11" i="67"/>
  <c r="L11" i="67"/>
  <c r="AP11" i="67"/>
  <c r="AM11" i="67"/>
  <c r="D11" i="67"/>
  <c r="M11" i="67"/>
  <c r="AC11" i="67"/>
  <c r="AI11" i="67"/>
  <c r="AN11" i="67"/>
  <c r="F11" i="67"/>
  <c r="Z11" i="67"/>
  <c r="J11" i="67"/>
  <c r="R23" i="69"/>
  <c r="AQ23" i="69"/>
  <c r="AO23" i="69"/>
  <c r="V23" i="69"/>
  <c r="AM23" i="69"/>
  <c r="AP23" i="69"/>
  <c r="AA23" i="69"/>
  <c r="F23" i="69"/>
  <c r="AJ23" i="69"/>
  <c r="I23" i="69"/>
  <c r="AK23" i="69"/>
  <c r="P23" i="69"/>
  <c r="AG23" i="69"/>
  <c r="AE23" i="69"/>
  <c r="Y23" i="69"/>
  <c r="Q23" i="69"/>
  <c r="AF23" i="69"/>
  <c r="AN23" i="69"/>
  <c r="Z23" i="69"/>
  <c r="S23" i="69"/>
  <c r="AI23" i="69"/>
  <c r="D23" i="69"/>
  <c r="AH23" i="69"/>
  <c r="AD23" i="69"/>
  <c r="L23" i="69"/>
  <c r="AB23" i="69"/>
  <c r="O23" i="69"/>
  <c r="G23" i="69"/>
  <c r="W23" i="69"/>
  <c r="AC23" i="69"/>
  <c r="J23" i="69"/>
  <c r="AL23" i="69"/>
  <c r="X23" i="69"/>
  <c r="N23" i="69"/>
  <c r="H23" i="69"/>
  <c r="T23" i="69"/>
  <c r="U23" i="69"/>
  <c r="K23" i="69"/>
  <c r="M23" i="69"/>
  <c r="E23" i="69"/>
  <c r="Y9" i="66"/>
  <c r="I9" i="66"/>
  <c r="K9" i="66"/>
  <c r="F9" i="66"/>
  <c r="AF9" i="66"/>
  <c r="AH9" i="66"/>
  <c r="R9" i="66"/>
  <c r="U9" i="66"/>
  <c r="O9" i="66"/>
  <c r="AO9" i="66"/>
  <c r="L9" i="66"/>
  <c r="AQ9" i="66"/>
  <c r="AA9" i="66"/>
  <c r="AD9" i="66"/>
  <c r="X9" i="66"/>
  <c r="T9" i="66"/>
  <c r="D9" i="66"/>
  <c r="AK9" i="66"/>
  <c r="AM9" i="66"/>
  <c r="AG9" i="66"/>
  <c r="AB9" i="66"/>
  <c r="H9" i="66"/>
  <c r="J9" i="66"/>
  <c r="M9" i="66"/>
  <c r="AP9" i="66"/>
  <c r="AJ9" i="66"/>
  <c r="Q9" i="66"/>
  <c r="S9" i="66"/>
  <c r="V9" i="66"/>
  <c r="E9" i="66"/>
  <c r="G9" i="66"/>
  <c r="Z9" i="66"/>
  <c r="AC9" i="66"/>
  <c r="AE9" i="66"/>
  <c r="N9" i="66"/>
  <c r="P9" i="66"/>
  <c r="AI9" i="66"/>
  <c r="AL9" i="66"/>
  <c r="AN9" i="66"/>
  <c r="W9" i="66"/>
  <c r="C31" i="67"/>
  <c r="D184" i="99"/>
  <c r="Y6" i="69"/>
  <c r="U6" i="69"/>
  <c r="N6" i="69"/>
  <c r="AQ6" i="69"/>
  <c r="S6" i="69"/>
  <c r="AG6" i="69"/>
  <c r="AM6" i="69"/>
  <c r="AP6" i="69"/>
  <c r="AJ6" i="69"/>
  <c r="AB6" i="69"/>
  <c r="T6" i="69"/>
  <c r="AE6" i="69"/>
  <c r="X6" i="69"/>
  <c r="R6" i="69"/>
  <c r="AC6" i="69"/>
  <c r="AN6" i="69"/>
  <c r="AH6" i="69"/>
  <c r="Z6" i="69"/>
  <c r="K6" i="69"/>
  <c r="AF6" i="69"/>
  <c r="D6" i="69"/>
  <c r="AL6" i="69"/>
  <c r="F6" i="69"/>
  <c r="G6" i="69"/>
  <c r="L6" i="69"/>
  <c r="O6" i="69"/>
  <c r="AA6" i="69"/>
  <c r="AD6" i="69"/>
  <c r="H6" i="69"/>
  <c r="M6" i="69"/>
  <c r="AI6" i="69"/>
  <c r="I6" i="69"/>
  <c r="V6" i="69"/>
  <c r="J6" i="69"/>
  <c r="Q6" i="69"/>
  <c r="E6" i="69"/>
  <c r="P6" i="69"/>
  <c r="AO6" i="69"/>
  <c r="W6" i="69"/>
  <c r="AK6" i="69"/>
  <c r="K21" i="69"/>
  <c r="D21" i="69"/>
  <c r="Z21" i="69"/>
  <c r="AP21" i="69"/>
  <c r="AH21" i="69"/>
  <c r="T21" i="69"/>
  <c r="J21" i="69"/>
  <c r="AK21" i="69"/>
  <c r="F21" i="69"/>
  <c r="G21" i="69"/>
  <c r="AC21" i="69"/>
  <c r="W21" i="69"/>
  <c r="O21" i="69"/>
  <c r="R21" i="69"/>
  <c r="I21" i="69"/>
  <c r="H21" i="69"/>
  <c r="AL21" i="69"/>
  <c r="AI21" i="69"/>
  <c r="AA21" i="69"/>
  <c r="AD21" i="69"/>
  <c r="P21" i="69"/>
  <c r="M21" i="69"/>
  <c r="L21" i="69"/>
  <c r="AM21" i="69"/>
  <c r="AQ21" i="69"/>
  <c r="X21" i="69"/>
  <c r="V21" i="69"/>
  <c r="Y21" i="69"/>
  <c r="E21" i="69"/>
  <c r="S21" i="69"/>
  <c r="AF21" i="69"/>
  <c r="AE21" i="69"/>
  <c r="AJ21" i="69"/>
  <c r="Q21" i="69"/>
  <c r="U21" i="69"/>
  <c r="AN21" i="69"/>
  <c r="AO21" i="69"/>
  <c r="N21" i="69"/>
  <c r="AB21" i="69"/>
  <c r="AG21" i="69"/>
  <c r="G175" i="99"/>
  <c r="C27" i="70"/>
  <c r="Y16" i="70"/>
  <c r="F16" i="70"/>
  <c r="M16" i="70"/>
  <c r="AQ16" i="70"/>
  <c r="AI16" i="70"/>
  <c r="AO16" i="70"/>
  <c r="V16" i="70"/>
  <c r="AM16" i="70"/>
  <c r="T16" i="70"/>
  <c r="AJ16" i="70"/>
  <c r="J16" i="70"/>
  <c r="AD16" i="70"/>
  <c r="O16" i="70"/>
  <c r="AF16" i="70"/>
  <c r="D16" i="70"/>
  <c r="R16" i="70"/>
  <c r="AL16" i="70"/>
  <c r="AB16" i="70"/>
  <c r="S16" i="70"/>
  <c r="H16" i="70"/>
  <c r="Q16" i="70"/>
  <c r="AK16" i="70"/>
  <c r="AE16" i="70"/>
  <c r="AG16" i="70"/>
  <c r="AA16" i="70"/>
  <c r="E16" i="70"/>
  <c r="AH16" i="70"/>
  <c r="P16" i="70"/>
  <c r="AP16" i="70"/>
  <c r="AC16" i="70"/>
  <c r="N16" i="70"/>
  <c r="G16" i="70"/>
  <c r="L16" i="70"/>
  <c r="U16" i="70"/>
  <c r="K16" i="70"/>
  <c r="I16" i="70"/>
  <c r="Z16" i="70"/>
  <c r="X16" i="70"/>
  <c r="AN16" i="70"/>
  <c r="W16" i="70"/>
  <c r="G176" i="99"/>
  <c r="C28" i="70"/>
  <c r="C173" i="99"/>
  <c r="C26" i="66"/>
  <c r="B22" i="70"/>
  <c r="B58" i="70" s="1"/>
  <c r="G172" i="53"/>
  <c r="Q25" i="71"/>
  <c r="G25" i="71"/>
  <c r="M25" i="71"/>
  <c r="AA25" i="71"/>
  <c r="AK25" i="71"/>
  <c r="Y25" i="71"/>
  <c r="S25" i="71"/>
  <c r="W25" i="71"/>
  <c r="D25" i="71"/>
  <c r="O25" i="71"/>
  <c r="P25" i="71"/>
  <c r="AO25" i="71"/>
  <c r="AM25" i="71"/>
  <c r="U25" i="71"/>
  <c r="AE25" i="71"/>
  <c r="AF25" i="71"/>
  <c r="R25" i="71"/>
  <c r="T25" i="71"/>
  <c r="V25" i="71"/>
  <c r="AH25" i="71"/>
  <c r="AN25" i="71"/>
  <c r="AB25" i="71"/>
  <c r="AD25" i="71"/>
  <c r="Z25" i="71"/>
  <c r="N25" i="71"/>
  <c r="X25" i="71"/>
  <c r="AI25" i="71"/>
  <c r="I25" i="71"/>
  <c r="AQ25" i="71"/>
  <c r="AG25" i="71"/>
  <c r="E25" i="71"/>
  <c r="F25" i="71"/>
  <c r="K25" i="71"/>
  <c r="AL25" i="71"/>
  <c r="L25" i="71"/>
  <c r="AC25" i="71"/>
  <c r="AJ25" i="71"/>
  <c r="J25" i="71"/>
  <c r="H25" i="71"/>
  <c r="AP25" i="71"/>
  <c r="B36" i="69"/>
  <c r="B66" i="69" s="1"/>
  <c r="F180" i="53"/>
  <c r="D185" i="99"/>
  <c r="C42" i="67"/>
  <c r="C68" i="68"/>
  <c r="C36" i="69"/>
  <c r="C66" i="69" s="1"/>
  <c r="F179" i="99"/>
  <c r="AO21" i="71"/>
  <c r="AB21" i="71"/>
  <c r="E21" i="71"/>
  <c r="AQ21" i="71"/>
  <c r="AN21" i="71"/>
  <c r="R21" i="71"/>
  <c r="G21" i="71"/>
  <c r="AI21" i="71"/>
  <c r="X21" i="71"/>
  <c r="O21" i="71"/>
  <c r="I21" i="71"/>
  <c r="AH21" i="71"/>
  <c r="AC21" i="71"/>
  <c r="V21" i="71"/>
  <c r="AE21" i="71"/>
  <c r="Q21" i="71"/>
  <c r="AP21" i="71"/>
  <c r="AM21" i="71"/>
  <c r="AJ21" i="71"/>
  <c r="K21" i="71"/>
  <c r="Y21" i="71"/>
  <c r="F21" i="71"/>
  <c r="T21" i="71"/>
  <c r="M21" i="71"/>
  <c r="AK21" i="71"/>
  <c r="AG21" i="71"/>
  <c r="H21" i="71"/>
  <c r="J21" i="71"/>
  <c r="AA21" i="71"/>
  <c r="P21" i="71"/>
  <c r="AD21" i="71"/>
  <c r="AL21" i="71"/>
  <c r="L21" i="71"/>
  <c r="S21" i="71"/>
  <c r="N21" i="71"/>
  <c r="AF21" i="71"/>
  <c r="D21" i="71"/>
  <c r="Z21" i="71"/>
  <c r="U21" i="71"/>
  <c r="W21" i="71"/>
  <c r="AF25" i="66"/>
  <c r="G25" i="66"/>
  <c r="AI25" i="66"/>
  <c r="AL25" i="66"/>
  <c r="AM25" i="66"/>
  <c r="L25" i="66"/>
  <c r="AO25" i="66"/>
  <c r="P25" i="66"/>
  <c r="I25" i="66"/>
  <c r="M25" i="66"/>
  <c r="T25" i="66"/>
  <c r="D25" i="66"/>
  <c r="Y25" i="66"/>
  <c r="R25" i="66"/>
  <c r="V25" i="66"/>
  <c r="AB25" i="66"/>
  <c r="F25" i="66"/>
  <c r="AH25" i="66"/>
  <c r="AA25" i="66"/>
  <c r="AE25" i="66"/>
  <c r="AJ25" i="66"/>
  <c r="O25" i="66"/>
  <c r="AQ25" i="66"/>
  <c r="AK25" i="66"/>
  <c r="AN25" i="66"/>
  <c r="E25" i="66"/>
  <c r="X25" i="66"/>
  <c r="H25" i="66"/>
  <c r="J25" i="66"/>
  <c r="K25" i="66"/>
  <c r="N25" i="66"/>
  <c r="AG25" i="66"/>
  <c r="Q25" i="66"/>
  <c r="S25" i="66"/>
  <c r="U25" i="66"/>
  <c r="Z25" i="66"/>
  <c r="AC25" i="66"/>
  <c r="AD25" i="66"/>
  <c r="W25" i="66"/>
  <c r="AP25" i="66"/>
  <c r="J72" i="68"/>
  <c r="D72" i="68"/>
  <c r="AA72" i="68"/>
  <c r="U72" i="68"/>
  <c r="AH72" i="68"/>
  <c r="Z72" i="68"/>
  <c r="R72" i="68"/>
  <c r="G72" i="68"/>
  <c r="AI72" i="68"/>
  <c r="AC72" i="68"/>
  <c r="N72" i="68"/>
  <c r="C72" i="68"/>
  <c r="P72" i="68"/>
  <c r="AQ72" i="68"/>
  <c r="AK72" i="68"/>
  <c r="AL72" i="68"/>
  <c r="F72" i="68"/>
  <c r="Y72" i="68"/>
  <c r="K72" i="68"/>
  <c r="E72" i="68"/>
  <c r="Q72" i="68"/>
  <c r="O72" i="68"/>
  <c r="AG72" i="68"/>
  <c r="T72" i="68"/>
  <c r="AD72" i="68"/>
  <c r="AM72" i="68"/>
  <c r="X72" i="68"/>
  <c r="AO72" i="68"/>
  <c r="AB72" i="68"/>
  <c r="H72" i="68"/>
  <c r="V72" i="68"/>
  <c r="AF72" i="68"/>
  <c r="I72" i="68"/>
  <c r="AJ72" i="68"/>
  <c r="AE72" i="68"/>
  <c r="AP72" i="68"/>
  <c r="AN72" i="68"/>
  <c r="S72" i="68"/>
  <c r="L72" i="68"/>
  <c r="M72" i="68"/>
  <c r="W72" i="68"/>
  <c r="F180" i="99"/>
  <c r="C35" i="69"/>
  <c r="B31" i="66"/>
  <c r="B71" i="66" s="1"/>
  <c r="C185" i="53"/>
  <c r="L6" i="71"/>
  <c r="M6" i="71"/>
  <c r="AO6" i="71"/>
  <c r="G6" i="71"/>
  <c r="AC6" i="71"/>
  <c r="T6" i="71"/>
  <c r="V6" i="71"/>
  <c r="F6" i="71"/>
  <c r="Y6" i="71"/>
  <c r="P6" i="71"/>
  <c r="AB6" i="71"/>
  <c r="AE6" i="71"/>
  <c r="O6" i="71"/>
  <c r="AQ6" i="71"/>
  <c r="AH6" i="71"/>
  <c r="K6" i="71"/>
  <c r="E6" i="71"/>
  <c r="AG6" i="71"/>
  <c r="Z6" i="71"/>
  <c r="AK6" i="71"/>
  <c r="U6" i="71"/>
  <c r="N6" i="71"/>
  <c r="AP6" i="71"/>
  <c r="I6" i="71"/>
  <c r="Q6" i="71"/>
  <c r="AD6" i="71"/>
  <c r="W6" i="71"/>
  <c r="S6" i="71"/>
  <c r="AA6" i="71"/>
  <c r="D6" i="71"/>
  <c r="AM6" i="71"/>
  <c r="AF6" i="71"/>
  <c r="AL6" i="71"/>
  <c r="J6" i="71"/>
  <c r="R6" i="71"/>
  <c r="AJ6" i="71"/>
  <c r="AN6" i="71"/>
  <c r="X6" i="71"/>
  <c r="H6" i="71"/>
  <c r="AI6" i="71"/>
  <c r="F128" i="100"/>
  <c r="C70" i="68"/>
  <c r="AA70" i="68"/>
  <c r="AD70" i="68"/>
  <c r="AB70" i="68"/>
  <c r="AO70" i="68"/>
  <c r="G70" i="68"/>
  <c r="AJ70" i="68"/>
  <c r="AM70" i="68"/>
  <c r="F70" i="68"/>
  <c r="S70" i="68"/>
  <c r="P70" i="68"/>
  <c r="K70" i="68"/>
  <c r="M70" i="68"/>
  <c r="AF70" i="68"/>
  <c r="W70" i="68"/>
  <c r="AP70" i="68"/>
  <c r="Q70" i="68"/>
  <c r="U70" i="68"/>
  <c r="E70" i="68"/>
  <c r="O70" i="68"/>
  <c r="J70" i="68"/>
  <c r="Y70" i="68"/>
  <c r="T70" i="68"/>
  <c r="V70" i="68"/>
  <c r="I70" i="68"/>
  <c r="AQ70" i="68"/>
  <c r="R70" i="68"/>
  <c r="AI70" i="68"/>
  <c r="AC70" i="68"/>
  <c r="AE70" i="68"/>
  <c r="AG70" i="68"/>
  <c r="Z70" i="68"/>
  <c r="D70" i="68"/>
  <c r="AL70" i="68"/>
  <c r="AN70" i="68"/>
  <c r="N70" i="68"/>
  <c r="AH70" i="68"/>
  <c r="H70" i="68"/>
  <c r="L70" i="68"/>
  <c r="X70" i="68"/>
  <c r="AK70" i="68"/>
  <c r="E116" i="100"/>
  <c r="C115" i="100"/>
  <c r="B42" i="70"/>
  <c r="B72" i="70" s="1"/>
  <c r="G186" i="53"/>
  <c r="R4" i="71"/>
  <c r="R52" i="71" s="1"/>
  <c r="H4" i="71"/>
  <c r="H52" i="71" s="1"/>
  <c r="K4" i="71"/>
  <c r="K52" i="71" s="1"/>
  <c r="O4" i="71"/>
  <c r="O52" i="71" s="1"/>
  <c r="F4" i="71"/>
  <c r="F52" i="71" s="1"/>
  <c r="Z4" i="71"/>
  <c r="Z52" i="71" s="1"/>
  <c r="Q4" i="71"/>
  <c r="Q52" i="71" s="1"/>
  <c r="T4" i="71"/>
  <c r="T52" i="71" s="1"/>
  <c r="AO4" i="71"/>
  <c r="AO52" i="71" s="1"/>
  <c r="AF4" i="71"/>
  <c r="AF52" i="71" s="1"/>
  <c r="AH4" i="71"/>
  <c r="AH52" i="71" s="1"/>
  <c r="AA4" i="71"/>
  <c r="AA52" i="71" s="1"/>
  <c r="AC4" i="71"/>
  <c r="AC52" i="71" s="1"/>
  <c r="V4" i="71"/>
  <c r="V52" i="71" s="1"/>
  <c r="AG4" i="71"/>
  <c r="AG52" i="71" s="1"/>
  <c r="AP4" i="71"/>
  <c r="AP52" i="71" s="1"/>
  <c r="AJ4" i="71"/>
  <c r="AJ52" i="71" s="1"/>
  <c r="AL4" i="71"/>
  <c r="AL52" i="71" s="1"/>
  <c r="AQ4" i="71"/>
  <c r="AQ52" i="71" s="1"/>
  <c r="AN4" i="71"/>
  <c r="AN52" i="71" s="1"/>
  <c r="P4" i="71"/>
  <c r="P52" i="71" s="1"/>
  <c r="S4" i="71"/>
  <c r="S52" i="71" s="1"/>
  <c r="C52" i="71"/>
  <c r="L4" i="71"/>
  <c r="L52" i="71" s="1"/>
  <c r="M4" i="71"/>
  <c r="M52" i="71" s="1"/>
  <c r="J4" i="71"/>
  <c r="J52" i="71" s="1"/>
  <c r="U4" i="71"/>
  <c r="U52" i="71" s="1"/>
  <c r="N4" i="71"/>
  <c r="N52" i="71" s="1"/>
  <c r="G4" i="71"/>
  <c r="G52" i="71" s="1"/>
  <c r="AD4" i="71"/>
  <c r="AD52" i="71" s="1"/>
  <c r="D4" i="71"/>
  <c r="D52" i="71" s="1"/>
  <c r="Y4" i="71"/>
  <c r="Y52" i="71" s="1"/>
  <c r="AM4" i="71"/>
  <c r="AM52" i="71" s="1"/>
  <c r="AI4" i="71"/>
  <c r="AI52" i="71" s="1"/>
  <c r="W4" i="71"/>
  <c r="W52" i="71" s="1"/>
  <c r="I4" i="71"/>
  <c r="I52" i="71" s="1"/>
  <c r="X4" i="71"/>
  <c r="X52" i="71" s="1"/>
  <c r="AB4" i="71"/>
  <c r="AB52" i="71" s="1"/>
  <c r="E4" i="71"/>
  <c r="E52" i="71" s="1"/>
  <c r="AK4" i="71"/>
  <c r="AK52" i="71" s="1"/>
  <c r="AE4" i="71"/>
  <c r="AE52" i="71" s="1"/>
  <c r="B28" i="69"/>
  <c r="B63" i="69" s="1"/>
  <c r="F177" i="53"/>
  <c r="C130" i="100"/>
  <c r="F172" i="99"/>
  <c r="C25" i="69"/>
  <c r="B33" i="70"/>
  <c r="B69" i="70" s="1"/>
  <c r="G183" i="53"/>
  <c r="C63" i="71"/>
  <c r="AJ28" i="71"/>
  <c r="AJ63" i="71" s="1"/>
  <c r="AN28" i="71"/>
  <c r="AN63" i="71" s="1"/>
  <c r="J28" i="71"/>
  <c r="J63" i="71" s="1"/>
  <c r="AB28" i="71"/>
  <c r="AB63" i="71" s="1"/>
  <c r="I28" i="71"/>
  <c r="I63" i="71" s="1"/>
  <c r="M28" i="71"/>
  <c r="M63" i="71" s="1"/>
  <c r="W28" i="71"/>
  <c r="W63" i="71" s="1"/>
  <c r="G28" i="71"/>
  <c r="G63" i="71" s="1"/>
  <c r="U28" i="71"/>
  <c r="U63" i="71" s="1"/>
  <c r="AG28" i="71"/>
  <c r="AG63" i="71" s="1"/>
  <c r="AQ28" i="71"/>
  <c r="AQ63" i="71" s="1"/>
  <c r="K28" i="71"/>
  <c r="K63" i="71" s="1"/>
  <c r="Q28" i="71"/>
  <c r="Q63" i="71" s="1"/>
  <c r="AE28" i="71"/>
  <c r="AE63" i="71" s="1"/>
  <c r="O28" i="71"/>
  <c r="O63" i="71" s="1"/>
  <c r="E28" i="71"/>
  <c r="E63" i="71" s="1"/>
  <c r="S28" i="71"/>
  <c r="S63" i="71" s="1"/>
  <c r="AC28" i="71"/>
  <c r="AC63" i="71" s="1"/>
  <c r="AO28" i="71"/>
  <c r="AO63" i="71" s="1"/>
  <c r="AK28" i="71"/>
  <c r="AK63" i="71" s="1"/>
  <c r="Y28" i="71"/>
  <c r="Y63" i="71" s="1"/>
  <c r="AA28" i="71"/>
  <c r="AA63" i="71" s="1"/>
  <c r="AM28" i="71"/>
  <c r="AM63" i="71" s="1"/>
  <c r="N28" i="71"/>
  <c r="N63" i="71" s="1"/>
  <c r="P28" i="71"/>
  <c r="P63" i="71" s="1"/>
  <c r="D28" i="71"/>
  <c r="D63" i="71" s="1"/>
  <c r="AI28" i="71"/>
  <c r="AI63" i="71" s="1"/>
  <c r="H28" i="71"/>
  <c r="H63" i="71" s="1"/>
  <c r="X28" i="71"/>
  <c r="X63" i="71" s="1"/>
  <c r="AL28" i="71"/>
  <c r="AL63" i="71" s="1"/>
  <c r="F28" i="71"/>
  <c r="F63" i="71" s="1"/>
  <c r="L28" i="71"/>
  <c r="L63" i="71" s="1"/>
  <c r="R28" i="71"/>
  <c r="R63" i="71" s="1"/>
  <c r="AH28" i="71"/>
  <c r="AH63" i="71" s="1"/>
  <c r="V28" i="71"/>
  <c r="V63" i="71" s="1"/>
  <c r="Z28" i="71"/>
  <c r="Z63" i="71" s="1"/>
  <c r="T28" i="71"/>
  <c r="T63" i="71" s="1"/>
  <c r="AD28" i="71"/>
  <c r="AD63" i="71" s="1"/>
  <c r="AF28" i="71"/>
  <c r="AF63" i="71" s="1"/>
  <c r="AP28" i="71"/>
  <c r="AP63" i="71" s="1"/>
  <c r="C23" i="66"/>
  <c r="C172" i="99"/>
  <c r="T43" i="67"/>
  <c r="G43" i="67"/>
  <c r="AG43" i="67"/>
  <c r="J43" i="67"/>
  <c r="AD43" i="67"/>
  <c r="AB43" i="67"/>
  <c r="W43" i="67"/>
  <c r="V43" i="67"/>
  <c r="K43" i="67"/>
  <c r="AI43" i="67"/>
  <c r="AJ43" i="67"/>
  <c r="AE43" i="67"/>
  <c r="AL43" i="67"/>
  <c r="AA43" i="67"/>
  <c r="S43" i="67"/>
  <c r="E43" i="67"/>
  <c r="AM43" i="67"/>
  <c r="H43" i="67"/>
  <c r="AQ43" i="67"/>
  <c r="M43" i="67"/>
  <c r="I43" i="67"/>
  <c r="X43" i="67"/>
  <c r="N43" i="67"/>
  <c r="U43" i="67"/>
  <c r="Q43" i="67"/>
  <c r="AN43" i="67"/>
  <c r="P43" i="67"/>
  <c r="AC43" i="67"/>
  <c r="Y43" i="67"/>
  <c r="Z43" i="67"/>
  <c r="AF43" i="67"/>
  <c r="AK43" i="67"/>
  <c r="AO43" i="67"/>
  <c r="AP43" i="67"/>
  <c r="R43" i="67"/>
  <c r="L43" i="67"/>
  <c r="O43" i="67"/>
  <c r="F43" i="67"/>
  <c r="D43" i="67"/>
  <c r="AH43" i="67"/>
  <c r="Y19" i="70"/>
  <c r="W19" i="70"/>
  <c r="Z19" i="70"/>
  <c r="AD19" i="70"/>
  <c r="P19" i="70"/>
  <c r="C57" i="70"/>
  <c r="AG19" i="70"/>
  <c r="AH19" i="70"/>
  <c r="AK19" i="70"/>
  <c r="F19" i="70"/>
  <c r="S19" i="70"/>
  <c r="L19" i="70"/>
  <c r="AO19" i="70"/>
  <c r="N19" i="70"/>
  <c r="G19" i="70"/>
  <c r="AE19" i="70"/>
  <c r="T19" i="70"/>
  <c r="K19" i="70"/>
  <c r="X19" i="70"/>
  <c r="R19" i="70"/>
  <c r="H19" i="70"/>
  <c r="AB19" i="70"/>
  <c r="V19" i="70"/>
  <c r="AI19" i="70"/>
  <c r="AC19" i="70"/>
  <c r="AL19" i="70"/>
  <c r="I19" i="70"/>
  <c r="AQ19" i="70"/>
  <c r="E19" i="70"/>
  <c r="U19" i="70"/>
  <c r="AN19" i="70"/>
  <c r="Q19" i="70"/>
  <c r="M19" i="70"/>
  <c r="O19" i="70"/>
  <c r="AA19" i="70"/>
  <c r="AP19" i="70"/>
  <c r="AJ19" i="70"/>
  <c r="AF19" i="70"/>
  <c r="D19" i="70"/>
  <c r="AM19" i="70"/>
  <c r="J19" i="70"/>
  <c r="G38" i="70"/>
  <c r="AI38" i="70"/>
  <c r="AI68" i="70" s="1"/>
  <c r="AK38" i="70"/>
  <c r="AF38" i="70"/>
  <c r="P38" i="70"/>
  <c r="O38" i="70"/>
  <c r="I38" i="70"/>
  <c r="D38" i="70"/>
  <c r="AO38" i="70"/>
  <c r="AP38" i="70"/>
  <c r="W38" i="70"/>
  <c r="W68" i="70" s="1"/>
  <c r="R38" i="70"/>
  <c r="K38" i="70"/>
  <c r="F38" i="70"/>
  <c r="U38" i="70"/>
  <c r="AE38" i="70"/>
  <c r="AA38" i="70"/>
  <c r="T38" i="70"/>
  <c r="AG38" i="70"/>
  <c r="AQ38" i="70"/>
  <c r="AM38" i="70"/>
  <c r="AJ38" i="70"/>
  <c r="AC38" i="70"/>
  <c r="L38" i="70"/>
  <c r="L68" i="70" s="1"/>
  <c r="X38" i="70"/>
  <c r="H38" i="70"/>
  <c r="J38" i="70"/>
  <c r="AL38" i="70"/>
  <c r="AH38" i="70"/>
  <c r="E38" i="70"/>
  <c r="Q38" i="70"/>
  <c r="S38" i="70"/>
  <c r="M38" i="70"/>
  <c r="N38" i="70"/>
  <c r="Y38" i="70"/>
  <c r="Y68" i="70" s="1"/>
  <c r="C68" i="70"/>
  <c r="Z38" i="70"/>
  <c r="AB38" i="70"/>
  <c r="V38" i="70"/>
  <c r="AN38" i="70"/>
  <c r="AD38" i="70"/>
  <c r="E182" i="99"/>
  <c r="C33" i="68"/>
  <c r="F117" i="54"/>
  <c r="B39" i="70"/>
  <c r="B73" i="70" s="1"/>
  <c r="G187" i="53"/>
  <c r="B19" i="69"/>
  <c r="B57" i="69" s="1"/>
  <c r="F171" i="53"/>
  <c r="C22" i="66"/>
  <c r="C171" i="99"/>
  <c r="C10" i="67"/>
  <c r="D167" i="99"/>
  <c r="G117" i="100"/>
  <c r="P13" i="69"/>
  <c r="M13" i="69"/>
  <c r="AP13" i="69"/>
  <c r="J13" i="69"/>
  <c r="S13" i="69"/>
  <c r="X13" i="69"/>
  <c r="V13" i="69"/>
  <c r="D13" i="69"/>
  <c r="AB13" i="69"/>
  <c r="AK13" i="69"/>
  <c r="AF13" i="69"/>
  <c r="AE13" i="69"/>
  <c r="G13" i="69"/>
  <c r="K13" i="69"/>
  <c r="F13" i="69"/>
  <c r="AN13" i="69"/>
  <c r="AO13" i="69"/>
  <c r="Q13" i="69"/>
  <c r="AC13" i="69"/>
  <c r="T13" i="69"/>
  <c r="L13" i="69"/>
  <c r="E13" i="69"/>
  <c r="Z13" i="69"/>
  <c r="O13" i="69"/>
  <c r="Y13" i="69"/>
  <c r="U13" i="69"/>
  <c r="N13" i="69"/>
  <c r="AI13" i="69"/>
  <c r="AH13" i="69"/>
  <c r="AL13" i="69"/>
  <c r="AD13" i="69"/>
  <c r="W13" i="69"/>
  <c r="I13" i="69"/>
  <c r="R13" i="69"/>
  <c r="AQ13" i="69"/>
  <c r="H13" i="69"/>
  <c r="AM13" i="69"/>
  <c r="AG13" i="69"/>
  <c r="AA13" i="69"/>
  <c r="AJ13" i="69"/>
  <c r="G121" i="100"/>
  <c r="F128" i="54"/>
  <c r="B14" i="69"/>
  <c r="B55" i="69" s="1"/>
  <c r="F169" i="53"/>
  <c r="L37" i="66"/>
  <c r="E37" i="66"/>
  <c r="AH37" i="66"/>
  <c r="R37" i="66"/>
  <c r="T37" i="66"/>
  <c r="AD37" i="66"/>
  <c r="AG37" i="66"/>
  <c r="Z37" i="66"/>
  <c r="J37" i="66"/>
  <c r="AM37" i="66"/>
  <c r="AP37" i="66"/>
  <c r="AI37" i="66"/>
  <c r="K37" i="66"/>
  <c r="H37" i="66"/>
  <c r="M37" i="66"/>
  <c r="F37" i="66"/>
  <c r="D37" i="66"/>
  <c r="S37" i="66"/>
  <c r="X37" i="66"/>
  <c r="AE37" i="66"/>
  <c r="Y37" i="66"/>
  <c r="AA37" i="66"/>
  <c r="AC37" i="66"/>
  <c r="AF37" i="66"/>
  <c r="AO37" i="66"/>
  <c r="AQ37" i="66"/>
  <c r="AJ37" i="66"/>
  <c r="AN37" i="66"/>
  <c r="N37" i="66"/>
  <c r="G37" i="66"/>
  <c r="AK37" i="66"/>
  <c r="U37" i="66"/>
  <c r="W37" i="66"/>
  <c r="Q37" i="66"/>
  <c r="AL37" i="66"/>
  <c r="O37" i="66"/>
  <c r="I37" i="66"/>
  <c r="AB37" i="66"/>
  <c r="P37" i="66"/>
  <c r="V37" i="66"/>
  <c r="X35" i="70"/>
  <c r="X67" i="70" s="1"/>
  <c r="AQ35" i="70"/>
  <c r="AQ67" i="70" s="1"/>
  <c r="AK35" i="70"/>
  <c r="AK67" i="70" s="1"/>
  <c r="J35" i="70"/>
  <c r="J67" i="70" s="1"/>
  <c r="V35" i="70"/>
  <c r="V67" i="70" s="1"/>
  <c r="L35" i="70"/>
  <c r="L67" i="70" s="1"/>
  <c r="AG35" i="70"/>
  <c r="AG67" i="70" s="1"/>
  <c r="H35" i="70"/>
  <c r="H67" i="70" s="1"/>
  <c r="K35" i="70"/>
  <c r="K67" i="70" s="1"/>
  <c r="AF35" i="70"/>
  <c r="AF67" i="70" s="1"/>
  <c r="W35" i="70"/>
  <c r="W67" i="70" s="1"/>
  <c r="T35" i="70"/>
  <c r="T67" i="70" s="1"/>
  <c r="AP35" i="70"/>
  <c r="AP67" i="70" s="1"/>
  <c r="Q35" i="70"/>
  <c r="Q67" i="70" s="1"/>
  <c r="U35" i="70"/>
  <c r="U67" i="70" s="1"/>
  <c r="M35" i="70"/>
  <c r="M67" i="70" s="1"/>
  <c r="AB35" i="70"/>
  <c r="AB67" i="70" s="1"/>
  <c r="D35" i="70"/>
  <c r="D67" i="70" s="1"/>
  <c r="Z35" i="70"/>
  <c r="Z67" i="70" s="1"/>
  <c r="AD35" i="70"/>
  <c r="AD67" i="70" s="1"/>
  <c r="AL35" i="70"/>
  <c r="AL67" i="70" s="1"/>
  <c r="AJ35" i="70"/>
  <c r="AJ67" i="70" s="1"/>
  <c r="G35" i="70"/>
  <c r="G67" i="70" s="1"/>
  <c r="AI35" i="70"/>
  <c r="AI67" i="70" s="1"/>
  <c r="AM35" i="70"/>
  <c r="AM67" i="70" s="1"/>
  <c r="N35" i="70"/>
  <c r="N67" i="70" s="1"/>
  <c r="C67" i="70"/>
  <c r="P35" i="70"/>
  <c r="P67" i="70" s="1"/>
  <c r="I35" i="70"/>
  <c r="I67" i="70" s="1"/>
  <c r="AC35" i="70"/>
  <c r="AC67" i="70" s="1"/>
  <c r="AN35" i="70"/>
  <c r="AN67" i="70" s="1"/>
  <c r="F35" i="70"/>
  <c r="F67" i="70" s="1"/>
  <c r="Y35" i="70"/>
  <c r="Y67" i="70" s="1"/>
  <c r="R35" i="70"/>
  <c r="R67" i="70" s="1"/>
  <c r="E35" i="70"/>
  <c r="E67" i="70" s="1"/>
  <c r="S35" i="70"/>
  <c r="S67" i="70" s="1"/>
  <c r="O35" i="70"/>
  <c r="O67" i="70" s="1"/>
  <c r="AH35" i="70"/>
  <c r="AH67" i="70" s="1"/>
  <c r="AA35" i="70"/>
  <c r="AA67" i="70" s="1"/>
  <c r="AE35" i="70"/>
  <c r="AE67" i="70" s="1"/>
  <c r="AO35" i="70"/>
  <c r="AO67" i="70" s="1"/>
  <c r="C19" i="68"/>
  <c r="E170" i="99"/>
  <c r="F116" i="54"/>
  <c r="B38" i="67"/>
  <c r="B68" i="67" s="1"/>
  <c r="D182" i="53"/>
  <c r="B22" i="69"/>
  <c r="B58" i="69" s="1"/>
  <c r="F172" i="53"/>
  <c r="G19" i="71"/>
  <c r="AF19" i="71"/>
  <c r="AG19" i="71"/>
  <c r="E19" i="71"/>
  <c r="AJ19" i="71"/>
  <c r="W19" i="71"/>
  <c r="J19" i="71"/>
  <c r="L19" i="71"/>
  <c r="F19" i="71"/>
  <c r="AO19" i="71"/>
  <c r="AE19" i="71"/>
  <c r="T19" i="71"/>
  <c r="V19" i="71"/>
  <c r="AB19" i="71"/>
  <c r="N19" i="71"/>
  <c r="AM19" i="71"/>
  <c r="AD19" i="71"/>
  <c r="AH19" i="71"/>
  <c r="I19" i="71"/>
  <c r="Q19" i="71"/>
  <c r="X19" i="71"/>
  <c r="AI19" i="71"/>
  <c r="Z19" i="71"/>
  <c r="AN19" i="71"/>
  <c r="AA19" i="71"/>
  <c r="K19" i="71"/>
  <c r="R19" i="71"/>
  <c r="O19" i="71"/>
  <c r="AQ19" i="71"/>
  <c r="AK19" i="71"/>
  <c r="H19" i="71"/>
  <c r="M19" i="71"/>
  <c r="D19" i="71"/>
  <c r="P19" i="71"/>
  <c r="AP19" i="71"/>
  <c r="U19" i="71"/>
  <c r="Y19" i="71"/>
  <c r="AC19" i="71"/>
  <c r="AL19" i="71"/>
  <c r="S19" i="71"/>
  <c r="C57" i="71"/>
  <c r="C10" i="66"/>
  <c r="C167" i="99"/>
  <c r="D177" i="99"/>
  <c r="C29" i="67"/>
  <c r="J17" i="70"/>
  <c r="G17" i="70"/>
  <c r="D17" i="70"/>
  <c r="AC17" i="70"/>
  <c r="AP17" i="70"/>
  <c r="AM17" i="70"/>
  <c r="N17" i="70"/>
  <c r="R17" i="70"/>
  <c r="AE17" i="70"/>
  <c r="AL17" i="70"/>
  <c r="Q17" i="70"/>
  <c r="AO17" i="70"/>
  <c r="AO56" i="70" s="1"/>
  <c r="AH17" i="70"/>
  <c r="X17" i="70"/>
  <c r="AN17" i="70"/>
  <c r="V17" i="70"/>
  <c r="S17" i="70"/>
  <c r="M17" i="70"/>
  <c r="T17" i="70"/>
  <c r="AG17" i="70"/>
  <c r="AA17" i="70"/>
  <c r="Y17" i="70"/>
  <c r="AF17" i="70"/>
  <c r="E17" i="70"/>
  <c r="O17" i="70"/>
  <c r="AK17" i="70"/>
  <c r="AQ17" i="70"/>
  <c r="H17" i="70"/>
  <c r="AB17" i="70"/>
  <c r="P17" i="70"/>
  <c r="C56" i="70"/>
  <c r="F17" i="70"/>
  <c r="K17" i="70"/>
  <c r="U17" i="70"/>
  <c r="W17" i="70"/>
  <c r="AD17" i="70"/>
  <c r="L17" i="70"/>
  <c r="AI17" i="70"/>
  <c r="AJ17" i="70"/>
  <c r="Z17" i="70"/>
  <c r="I17" i="70"/>
  <c r="C30" i="69"/>
  <c r="F178" i="99"/>
  <c r="B35" i="67"/>
  <c r="B67" i="67" s="1"/>
  <c r="D181" i="53"/>
  <c r="B14" i="70"/>
  <c r="B55" i="70" s="1"/>
  <c r="G169" i="53"/>
  <c r="D117" i="54"/>
  <c r="B39" i="66"/>
  <c r="B73" i="66" s="1"/>
  <c r="C187" i="53"/>
  <c r="G20" i="66"/>
  <c r="AI20" i="66"/>
  <c r="AK20" i="66"/>
  <c r="AD20" i="66"/>
  <c r="Y20" i="66"/>
  <c r="O20" i="66"/>
  <c r="I20" i="66"/>
  <c r="K20" i="66"/>
  <c r="AN20" i="66"/>
  <c r="AH20" i="66"/>
  <c r="W20" i="66"/>
  <c r="R20" i="66"/>
  <c r="T20" i="66"/>
  <c r="M20" i="66"/>
  <c r="AQ20" i="66"/>
  <c r="AE20" i="66"/>
  <c r="AA20" i="66"/>
  <c r="AC20" i="66"/>
  <c r="V20" i="66"/>
  <c r="E20" i="66"/>
  <c r="AM20" i="66"/>
  <c r="AJ20" i="66"/>
  <c r="AL20" i="66"/>
  <c r="AF20" i="66"/>
  <c r="N20" i="66"/>
  <c r="H20" i="66"/>
  <c r="J20" i="66"/>
  <c r="D20" i="66"/>
  <c r="AO20" i="66"/>
  <c r="X20" i="66"/>
  <c r="Q20" i="66"/>
  <c r="S20" i="66"/>
  <c r="L20" i="66"/>
  <c r="F20" i="66"/>
  <c r="AG20" i="66"/>
  <c r="U20" i="66"/>
  <c r="P20" i="66"/>
  <c r="AP20" i="66"/>
  <c r="Z20" i="66"/>
  <c r="AB20" i="66"/>
  <c r="C23" i="67"/>
  <c r="D172" i="99"/>
  <c r="C33" i="70"/>
  <c r="G182" i="99"/>
  <c r="C119" i="54"/>
  <c r="C119" i="100"/>
  <c r="C177" i="99"/>
  <c r="C29" i="66"/>
  <c r="J7" i="67"/>
  <c r="AG7" i="67"/>
  <c r="AK7" i="67"/>
  <c r="Q7" i="67"/>
  <c r="AF7" i="67"/>
  <c r="R7" i="67"/>
  <c r="AQ7" i="67"/>
  <c r="N7" i="67"/>
  <c r="AD7" i="67"/>
  <c r="I7" i="67"/>
  <c r="Z7" i="67"/>
  <c r="K7" i="67"/>
  <c r="AA7" i="67"/>
  <c r="AO7" i="67"/>
  <c r="V7" i="67"/>
  <c r="AH7" i="67"/>
  <c r="T7" i="67"/>
  <c r="AM7" i="67"/>
  <c r="G7" i="67"/>
  <c r="AI7" i="67"/>
  <c r="AP7" i="67"/>
  <c r="AC7" i="67"/>
  <c r="P7" i="67"/>
  <c r="S7" i="67"/>
  <c r="D7" i="67"/>
  <c r="O7" i="67"/>
  <c r="M7" i="67"/>
  <c r="AN7" i="67"/>
  <c r="H7" i="67"/>
  <c r="W7" i="67"/>
  <c r="X7" i="67"/>
  <c r="Y7" i="67"/>
  <c r="E7" i="67"/>
  <c r="U7" i="67"/>
  <c r="AJ7" i="67"/>
  <c r="F7" i="67"/>
  <c r="AL7" i="67"/>
  <c r="AB7" i="67"/>
  <c r="AE7" i="67"/>
  <c r="L7" i="67"/>
  <c r="W12" i="69"/>
  <c r="G12" i="69"/>
  <c r="AG12" i="69"/>
  <c r="Q12" i="69"/>
  <c r="AL12" i="69"/>
  <c r="AC12" i="69"/>
  <c r="L12" i="69"/>
  <c r="R12" i="69"/>
  <c r="AF12" i="69"/>
  <c r="Z12" i="69"/>
  <c r="AB12" i="69"/>
  <c r="S12" i="69"/>
  <c r="AP12" i="69"/>
  <c r="I12" i="69"/>
  <c r="AH12" i="69"/>
  <c r="Y12" i="69"/>
  <c r="D12" i="69"/>
  <c r="O12" i="69"/>
  <c r="T12" i="69"/>
  <c r="AO12" i="69"/>
  <c r="E12" i="69"/>
  <c r="AM12" i="69"/>
  <c r="M12" i="69"/>
  <c r="AN12" i="69"/>
  <c r="K12" i="69"/>
  <c r="AJ12" i="69"/>
  <c r="J12" i="69"/>
  <c r="AD12" i="69"/>
  <c r="H12" i="69"/>
  <c r="AK12" i="69"/>
  <c r="P12" i="69"/>
  <c r="AI12" i="69"/>
  <c r="U12" i="69"/>
  <c r="N12" i="69"/>
  <c r="AA12" i="69"/>
  <c r="V12" i="69"/>
  <c r="AE12" i="69"/>
  <c r="AQ12" i="69"/>
  <c r="F12" i="69"/>
  <c r="X12" i="69"/>
  <c r="G178" i="53"/>
  <c r="B29" i="70"/>
  <c r="B64" i="70" s="1"/>
  <c r="C27" i="67"/>
  <c r="D175" i="99"/>
  <c r="B10" i="69"/>
  <c r="B54" i="69" s="1"/>
  <c r="F168" i="53"/>
  <c r="C185" i="99"/>
  <c r="C42" i="66"/>
  <c r="D165" i="99"/>
  <c r="C4" i="67"/>
  <c r="F174" i="99"/>
  <c r="C32" i="69"/>
  <c r="B34" i="70"/>
  <c r="B70" i="70" s="1"/>
  <c r="G184" i="53"/>
  <c r="B35" i="69"/>
  <c r="B67" i="69" s="1"/>
  <c r="F181" i="53"/>
  <c r="AA8" i="66"/>
  <c r="T8" i="66"/>
  <c r="V8" i="66"/>
  <c r="F8" i="66"/>
  <c r="AJ8" i="66"/>
  <c r="AI8" i="66"/>
  <c r="AL8" i="66"/>
  <c r="E8" i="66"/>
  <c r="AP8" i="66"/>
  <c r="G8" i="66"/>
  <c r="AQ8" i="66"/>
  <c r="L8" i="66"/>
  <c r="N8" i="66"/>
  <c r="H8" i="66"/>
  <c r="I8" i="66"/>
  <c r="U8" i="66"/>
  <c r="W8" i="66"/>
  <c r="Q8" i="66"/>
  <c r="R8" i="66"/>
  <c r="AD8" i="66"/>
  <c r="AF8" i="66"/>
  <c r="Z8" i="66"/>
  <c r="AB8" i="66"/>
  <c r="AM8" i="66"/>
  <c r="AO8" i="66"/>
  <c r="P8" i="66"/>
  <c r="AK8" i="66"/>
  <c r="M8" i="66"/>
  <c r="O8" i="66"/>
  <c r="Y8" i="66"/>
  <c r="K8" i="66"/>
  <c r="J8" i="66"/>
  <c r="AE8" i="66"/>
  <c r="X8" i="66"/>
  <c r="AH8" i="66"/>
  <c r="S8" i="66"/>
  <c r="AC8" i="66"/>
  <c r="AN8" i="66"/>
  <c r="AG8" i="66"/>
  <c r="D8" i="66"/>
  <c r="N15" i="67"/>
  <c r="P15" i="67"/>
  <c r="S15" i="67"/>
  <c r="U15" i="67"/>
  <c r="AI15" i="67"/>
  <c r="W15" i="67"/>
  <c r="AA15" i="67"/>
  <c r="AC15" i="67"/>
  <c r="AE15" i="67"/>
  <c r="D15" i="67"/>
  <c r="J15" i="67"/>
  <c r="AF15" i="67"/>
  <c r="AK15" i="67"/>
  <c r="AM15" i="67"/>
  <c r="AQ15" i="67"/>
  <c r="R15" i="67"/>
  <c r="AO15" i="67"/>
  <c r="G15" i="67"/>
  <c r="I15" i="67"/>
  <c r="L15" i="67"/>
  <c r="Z15" i="67"/>
  <c r="O15" i="67"/>
  <c r="Q15" i="67"/>
  <c r="T15" i="67"/>
  <c r="V15" i="67"/>
  <c r="AH15" i="67"/>
  <c r="Y15" i="67"/>
  <c r="AB15" i="67"/>
  <c r="AD15" i="67"/>
  <c r="AG15" i="67"/>
  <c r="AP15" i="67"/>
  <c r="AJ15" i="67"/>
  <c r="AL15" i="67"/>
  <c r="AN15" i="67"/>
  <c r="M15" i="67"/>
  <c r="E15" i="67"/>
  <c r="F15" i="67"/>
  <c r="H15" i="67"/>
  <c r="K15" i="67"/>
  <c r="X15" i="67"/>
  <c r="V3" i="70"/>
  <c r="V51" i="70" s="1"/>
  <c r="R3" i="70"/>
  <c r="R51" i="70" s="1"/>
  <c r="AA3" i="70"/>
  <c r="AA51" i="70" s="1"/>
  <c r="W3" i="70"/>
  <c r="W51" i="70" s="1"/>
  <c r="AE3" i="70"/>
  <c r="AE51" i="70" s="1"/>
  <c r="U3" i="70"/>
  <c r="U51" i="70" s="1"/>
  <c r="AH3" i="70"/>
  <c r="AH51" i="70" s="1"/>
  <c r="AC3" i="70"/>
  <c r="AC51" i="70" s="1"/>
  <c r="AQ3" i="70"/>
  <c r="AQ51" i="70" s="1"/>
  <c r="K3" i="70"/>
  <c r="K51" i="70" s="1"/>
  <c r="Z3" i="70"/>
  <c r="Z51" i="70" s="1"/>
  <c r="Q3" i="70"/>
  <c r="Q51" i="70" s="1"/>
  <c r="N3" i="70"/>
  <c r="N51" i="70" s="1"/>
  <c r="I3" i="70"/>
  <c r="I51" i="70" s="1"/>
  <c r="G3" i="70"/>
  <c r="G51" i="70" s="1"/>
  <c r="AL3" i="70"/>
  <c r="AL51" i="70" s="1"/>
  <c r="J3" i="70"/>
  <c r="J51" i="70" s="1"/>
  <c r="Y3" i="70"/>
  <c r="Y51" i="70" s="1"/>
  <c r="AB3" i="70"/>
  <c r="AB51" i="70" s="1"/>
  <c r="O3" i="70"/>
  <c r="O51" i="70" s="1"/>
  <c r="F3" i="70"/>
  <c r="F51" i="70" s="1"/>
  <c r="C51" i="70"/>
  <c r="AK3" i="70"/>
  <c r="AK51" i="70" s="1"/>
  <c r="L3" i="70"/>
  <c r="L51" i="70" s="1"/>
  <c r="E3" i="70"/>
  <c r="E51" i="70" s="1"/>
  <c r="AN3" i="70"/>
  <c r="AN51" i="70" s="1"/>
  <c r="H3" i="70"/>
  <c r="H51" i="70" s="1"/>
  <c r="AF3" i="70"/>
  <c r="AF51" i="70" s="1"/>
  <c r="M3" i="70"/>
  <c r="M51" i="70" s="1"/>
  <c r="AM3" i="70"/>
  <c r="AM51" i="70" s="1"/>
  <c r="P3" i="70"/>
  <c r="P51" i="70" s="1"/>
  <c r="S3" i="70"/>
  <c r="S51" i="70" s="1"/>
  <c r="AG3" i="70"/>
  <c r="AG51" i="70" s="1"/>
  <c r="D3" i="70"/>
  <c r="D51" i="70" s="1"/>
  <c r="AI3" i="70"/>
  <c r="AI51" i="70" s="1"/>
  <c r="X3" i="70"/>
  <c r="X51" i="70" s="1"/>
  <c r="T3" i="70"/>
  <c r="T51" i="70" s="1"/>
  <c r="AP3" i="70"/>
  <c r="AP51" i="70" s="1"/>
  <c r="AJ3" i="70"/>
  <c r="AJ51" i="70" s="1"/>
  <c r="AO3" i="70"/>
  <c r="AO51" i="70" s="1"/>
  <c r="AD3" i="70"/>
  <c r="AD51" i="70" s="1"/>
  <c r="F121" i="100"/>
  <c r="B33" i="67"/>
  <c r="B69" i="67" s="1"/>
  <c r="D183" i="53"/>
  <c r="AD35" i="71"/>
  <c r="AD67" i="71" s="1"/>
  <c r="S35" i="71"/>
  <c r="S67" i="71" s="1"/>
  <c r="T35" i="71"/>
  <c r="T67" i="71" s="1"/>
  <c r="L35" i="71"/>
  <c r="L67" i="71" s="1"/>
  <c r="AB35" i="71"/>
  <c r="AB67" i="71" s="1"/>
  <c r="AL35" i="71"/>
  <c r="AL67" i="71" s="1"/>
  <c r="AA35" i="71"/>
  <c r="AA67" i="71" s="1"/>
  <c r="AG35" i="71"/>
  <c r="AG67" i="71" s="1"/>
  <c r="Y35" i="71"/>
  <c r="Y67" i="71" s="1"/>
  <c r="AO35" i="71"/>
  <c r="AO67" i="71" s="1"/>
  <c r="G35" i="71"/>
  <c r="G67" i="71" s="1"/>
  <c r="AI35" i="71"/>
  <c r="AI67" i="71" s="1"/>
  <c r="I35" i="71"/>
  <c r="I67" i="71" s="1"/>
  <c r="AK35" i="71"/>
  <c r="AK67" i="71" s="1"/>
  <c r="Q35" i="71"/>
  <c r="Q67" i="71" s="1"/>
  <c r="O35" i="71"/>
  <c r="O67" i="71" s="1"/>
  <c r="AQ35" i="71"/>
  <c r="AQ67" i="71" s="1"/>
  <c r="U35" i="71"/>
  <c r="U67" i="71" s="1"/>
  <c r="M35" i="71"/>
  <c r="M67" i="71" s="1"/>
  <c r="AC35" i="71"/>
  <c r="AC67" i="71" s="1"/>
  <c r="C67" i="71"/>
  <c r="W35" i="71"/>
  <c r="W67" i="71" s="1"/>
  <c r="E35" i="71"/>
  <c r="E67" i="71" s="1"/>
  <c r="AH35" i="71"/>
  <c r="AH67" i="71" s="1"/>
  <c r="Z35" i="71"/>
  <c r="Z67" i="71" s="1"/>
  <c r="AP35" i="71"/>
  <c r="AP67" i="71" s="1"/>
  <c r="F35" i="71"/>
  <c r="F67" i="71" s="1"/>
  <c r="AE35" i="71"/>
  <c r="AE67" i="71" s="1"/>
  <c r="R35" i="71"/>
  <c r="R67" i="71" s="1"/>
  <c r="J35" i="71"/>
  <c r="J67" i="71" s="1"/>
  <c r="AN35" i="71"/>
  <c r="AN67" i="71" s="1"/>
  <c r="N35" i="71"/>
  <c r="N67" i="71" s="1"/>
  <c r="AM35" i="71"/>
  <c r="AM67" i="71" s="1"/>
  <c r="AF35" i="71"/>
  <c r="AF67" i="71" s="1"/>
  <c r="X35" i="71"/>
  <c r="X67" i="71" s="1"/>
  <c r="D35" i="71"/>
  <c r="D67" i="71" s="1"/>
  <c r="V35" i="71"/>
  <c r="V67" i="71" s="1"/>
  <c r="K35" i="71"/>
  <c r="K67" i="71" s="1"/>
  <c r="H35" i="71"/>
  <c r="H67" i="71" s="1"/>
  <c r="AJ35" i="71"/>
  <c r="AJ67" i="71" s="1"/>
  <c r="P35" i="71"/>
  <c r="P67" i="71" s="1"/>
  <c r="D119" i="100"/>
  <c r="O12" i="66"/>
  <c r="J12" i="66"/>
  <c r="L12" i="66"/>
  <c r="AO12" i="66"/>
  <c r="Z12" i="66"/>
  <c r="W12" i="66"/>
  <c r="S12" i="66"/>
  <c r="U12" i="66"/>
  <c r="E12" i="66"/>
  <c r="AI12" i="66"/>
  <c r="AE12" i="66"/>
  <c r="AB12" i="66"/>
  <c r="AD12" i="66"/>
  <c r="N12" i="66"/>
  <c r="F12" i="66"/>
  <c r="AM12" i="66"/>
  <c r="AK12" i="66"/>
  <c r="AN12" i="66"/>
  <c r="X12" i="66"/>
  <c r="P12" i="66"/>
  <c r="I12" i="66"/>
  <c r="K12" i="66"/>
  <c r="D12" i="66"/>
  <c r="AG12" i="66"/>
  <c r="Y12" i="66"/>
  <c r="R12" i="66"/>
  <c r="T12" i="66"/>
  <c r="M12" i="66"/>
  <c r="AP12" i="66"/>
  <c r="AH12" i="66"/>
  <c r="AA12" i="66"/>
  <c r="AC12" i="66"/>
  <c r="V12" i="66"/>
  <c r="H12" i="66"/>
  <c r="AQ12" i="66"/>
  <c r="G12" i="66"/>
  <c r="AJ12" i="66"/>
  <c r="AL12" i="66"/>
  <c r="AF12" i="66"/>
  <c r="Q12" i="66"/>
  <c r="D176" i="99"/>
  <c r="C28" i="67"/>
  <c r="AN15" i="70"/>
  <c r="Y15" i="70"/>
  <c r="AJ15" i="70"/>
  <c r="L15" i="70"/>
  <c r="I15" i="70"/>
  <c r="Z15" i="70"/>
  <c r="X15" i="70"/>
  <c r="K15" i="70"/>
  <c r="V15" i="70"/>
  <c r="Q15" i="70"/>
  <c r="E15" i="70"/>
  <c r="AG15" i="70"/>
  <c r="T15" i="70"/>
  <c r="AM15" i="70"/>
  <c r="AB15" i="70"/>
  <c r="O15" i="70"/>
  <c r="S15" i="70"/>
  <c r="AE15" i="70"/>
  <c r="AO15" i="70"/>
  <c r="U15" i="70"/>
  <c r="AI15" i="70"/>
  <c r="J15" i="70"/>
  <c r="G15" i="70"/>
  <c r="AL15" i="70"/>
  <c r="D15" i="70"/>
  <c r="R15" i="70"/>
  <c r="P15" i="70"/>
  <c r="H15" i="70"/>
  <c r="N15" i="70"/>
  <c r="AH15" i="70"/>
  <c r="AA15" i="70"/>
  <c r="W15" i="70"/>
  <c r="AP15" i="70"/>
  <c r="AQ15" i="70"/>
  <c r="AF15" i="70"/>
  <c r="AC15" i="70"/>
  <c r="AD15" i="70"/>
  <c r="F15" i="70"/>
  <c r="AK15" i="70"/>
  <c r="M15" i="70"/>
  <c r="N71" i="68"/>
  <c r="AQ71" i="68"/>
  <c r="AJ71" i="68"/>
  <c r="AL71" i="68"/>
  <c r="AD71" i="68"/>
  <c r="X71" i="68"/>
  <c r="H71" i="68"/>
  <c r="J71" i="68"/>
  <c r="D71" i="68"/>
  <c r="AF71" i="68"/>
  <c r="G71" i="68"/>
  <c r="AG71" i="68"/>
  <c r="Q71" i="68"/>
  <c r="S71" i="68"/>
  <c r="AN71" i="68"/>
  <c r="C71" i="68"/>
  <c r="O71" i="68"/>
  <c r="AP71" i="68"/>
  <c r="Z71" i="68"/>
  <c r="AB71" i="68"/>
  <c r="AO71" i="68"/>
  <c r="W71" i="68"/>
  <c r="F71" i="68"/>
  <c r="AI71" i="68"/>
  <c r="AK71" i="68"/>
  <c r="L71" i="68"/>
  <c r="AE71" i="68"/>
  <c r="P71" i="68"/>
  <c r="I71" i="68"/>
  <c r="K71" i="68"/>
  <c r="M71" i="68"/>
  <c r="AM71" i="68"/>
  <c r="Y71" i="68"/>
  <c r="R71" i="68"/>
  <c r="T71" i="68"/>
  <c r="U71" i="68"/>
  <c r="E71" i="68"/>
  <c r="AH71" i="68"/>
  <c r="AA71" i="68"/>
  <c r="AC71" i="68"/>
  <c r="V71" i="68"/>
  <c r="U18" i="69"/>
  <c r="T18" i="69"/>
  <c r="S18" i="69"/>
  <c r="W18" i="69"/>
  <c r="AN18" i="69"/>
  <c r="AC18" i="69"/>
  <c r="AD18" i="69"/>
  <c r="AF18" i="69"/>
  <c r="AH18" i="69"/>
  <c r="AO18" i="69"/>
  <c r="AK18" i="69"/>
  <c r="AM18" i="69"/>
  <c r="AQ18" i="69"/>
  <c r="L18" i="69"/>
  <c r="O18" i="69"/>
  <c r="I18" i="69"/>
  <c r="F18" i="69"/>
  <c r="H18" i="69"/>
  <c r="X18" i="69"/>
  <c r="P18" i="69"/>
  <c r="R18" i="69"/>
  <c r="Q18" i="69"/>
  <c r="V18" i="69"/>
  <c r="AI18" i="69"/>
  <c r="Z18" i="69"/>
  <c r="AA18" i="69"/>
  <c r="AE18" i="69"/>
  <c r="AG18" i="69"/>
  <c r="N18" i="69"/>
  <c r="AB18" i="69"/>
  <c r="E18" i="69"/>
  <c r="AJ18" i="69"/>
  <c r="AP18" i="69"/>
  <c r="D18" i="69"/>
  <c r="Y18" i="69"/>
  <c r="M18" i="69"/>
  <c r="K18" i="69"/>
  <c r="G18" i="69"/>
  <c r="J18" i="69"/>
  <c r="AL18" i="69"/>
  <c r="R22" i="71"/>
  <c r="R58" i="71" s="1"/>
  <c r="AQ22" i="71"/>
  <c r="AQ58" i="71" s="1"/>
  <c r="G22" i="71"/>
  <c r="G58" i="71" s="1"/>
  <c r="AM22" i="71"/>
  <c r="AM58" i="71" s="1"/>
  <c r="T22" i="71"/>
  <c r="T58" i="71" s="1"/>
  <c r="Z22" i="71"/>
  <c r="Z58" i="71" s="1"/>
  <c r="I22" i="71"/>
  <c r="I58" i="71" s="1"/>
  <c r="W22" i="71"/>
  <c r="W58" i="71" s="1"/>
  <c r="P22" i="71"/>
  <c r="P58" i="71" s="1"/>
  <c r="AB22" i="71"/>
  <c r="AB58" i="71" s="1"/>
  <c r="AH22" i="71"/>
  <c r="AH58" i="71" s="1"/>
  <c r="U22" i="71"/>
  <c r="U58" i="71" s="1"/>
  <c r="AK22" i="71"/>
  <c r="AK58" i="71" s="1"/>
  <c r="AD22" i="71"/>
  <c r="AD58" i="71" s="1"/>
  <c r="AC22" i="71"/>
  <c r="AC58" i="71" s="1"/>
  <c r="AP22" i="71"/>
  <c r="AP58" i="71" s="1"/>
  <c r="AE22" i="71"/>
  <c r="AE58" i="71" s="1"/>
  <c r="H22" i="71"/>
  <c r="H58" i="71" s="1"/>
  <c r="N22" i="71"/>
  <c r="N58" i="71" s="1"/>
  <c r="E22" i="71"/>
  <c r="E58" i="71" s="1"/>
  <c r="K22" i="71"/>
  <c r="K58" i="71" s="1"/>
  <c r="AO22" i="71"/>
  <c r="AO58" i="71" s="1"/>
  <c r="X22" i="71"/>
  <c r="X58" i="71" s="1"/>
  <c r="AN22" i="71"/>
  <c r="AN58" i="71" s="1"/>
  <c r="AG22" i="71"/>
  <c r="AG58" i="71" s="1"/>
  <c r="S22" i="71"/>
  <c r="S58" i="71" s="1"/>
  <c r="L22" i="71"/>
  <c r="L58" i="71" s="1"/>
  <c r="AL22" i="71"/>
  <c r="AL58" i="71" s="1"/>
  <c r="D22" i="71"/>
  <c r="D58" i="71" s="1"/>
  <c r="F22" i="71"/>
  <c r="F58" i="71" s="1"/>
  <c r="C58" i="71"/>
  <c r="AA22" i="71"/>
  <c r="AA58" i="71" s="1"/>
  <c r="V22" i="71"/>
  <c r="V58" i="71" s="1"/>
  <c r="M22" i="71"/>
  <c r="M58" i="71" s="1"/>
  <c r="O22" i="71"/>
  <c r="O58" i="71" s="1"/>
  <c r="AJ22" i="71"/>
  <c r="AJ58" i="71" s="1"/>
  <c r="J22" i="71"/>
  <c r="J58" i="71" s="1"/>
  <c r="AI22" i="71"/>
  <c r="AI58" i="71" s="1"/>
  <c r="AF22" i="71"/>
  <c r="AF58" i="71" s="1"/>
  <c r="Y22" i="71"/>
  <c r="Y58" i="71" s="1"/>
  <c r="Q22" i="71"/>
  <c r="Q58" i="71" s="1"/>
  <c r="C130" i="54"/>
  <c r="F8" i="69"/>
  <c r="AH8" i="69"/>
  <c r="AK8" i="69"/>
  <c r="D8" i="69"/>
  <c r="AO8" i="69"/>
  <c r="O8" i="69"/>
  <c r="H8" i="69"/>
  <c r="J8" i="69"/>
  <c r="L8" i="69"/>
  <c r="V8" i="69"/>
  <c r="X8" i="69"/>
  <c r="Q8" i="69"/>
  <c r="T8" i="69"/>
  <c r="AF8" i="69"/>
  <c r="W8" i="69"/>
  <c r="K8" i="69"/>
  <c r="AG8" i="69"/>
  <c r="Z8" i="69"/>
  <c r="AC8" i="69"/>
  <c r="M8" i="69"/>
  <c r="S8" i="69"/>
  <c r="AP8" i="69"/>
  <c r="AJ8" i="69"/>
  <c r="AL8" i="69"/>
  <c r="AM8" i="69"/>
  <c r="AA8" i="69"/>
  <c r="G8" i="69"/>
  <c r="I8" i="69"/>
  <c r="AD8" i="69"/>
  <c r="N8" i="69"/>
  <c r="AI8" i="69"/>
  <c r="P8" i="69"/>
  <c r="R8" i="69"/>
  <c r="E8" i="69"/>
  <c r="AN8" i="69"/>
  <c r="AQ8" i="69"/>
  <c r="Y8" i="69"/>
  <c r="AB8" i="69"/>
  <c r="AE8" i="69"/>
  <c r="U8" i="69"/>
  <c r="B14" i="67"/>
  <c r="B55" i="67" s="1"/>
  <c r="D169" i="53"/>
  <c r="B19" i="70"/>
  <c r="B57" i="70" s="1"/>
  <c r="G171" i="53"/>
  <c r="C128" i="54"/>
  <c r="AM24" i="71"/>
  <c r="AI24" i="71"/>
  <c r="T24" i="71"/>
  <c r="AQ24" i="71"/>
  <c r="AG24" i="71"/>
  <c r="H24" i="71"/>
  <c r="N24" i="71"/>
  <c r="AD24" i="71"/>
  <c r="D24" i="71"/>
  <c r="L24" i="71"/>
  <c r="P24" i="71"/>
  <c r="Z24" i="71"/>
  <c r="AP24" i="71"/>
  <c r="V24" i="71"/>
  <c r="AH24" i="71"/>
  <c r="G24" i="71"/>
  <c r="AF24" i="71"/>
  <c r="Q24" i="71"/>
  <c r="AN24" i="71"/>
  <c r="AL24" i="71"/>
  <c r="K24" i="71"/>
  <c r="E24" i="71"/>
  <c r="AJ24" i="71"/>
  <c r="U24" i="71"/>
  <c r="O24" i="71"/>
  <c r="AA24" i="71"/>
  <c r="F24" i="71"/>
  <c r="X24" i="71"/>
  <c r="AB24" i="71"/>
  <c r="M24" i="71"/>
  <c r="I24" i="71"/>
  <c r="Y24" i="71"/>
  <c r="AC24" i="71"/>
  <c r="AK24" i="71"/>
  <c r="J24" i="71"/>
  <c r="R24" i="71"/>
  <c r="W24" i="71"/>
  <c r="S24" i="71"/>
  <c r="AE24" i="71"/>
  <c r="AO24" i="71"/>
  <c r="B23" i="69"/>
  <c r="B59" i="69" s="1"/>
  <c r="F173" i="53"/>
  <c r="C178" i="99"/>
  <c r="C30" i="66"/>
  <c r="W12" i="67"/>
  <c r="Q12" i="67"/>
  <c r="S12" i="67"/>
  <c r="V12" i="67"/>
  <c r="AI12" i="67"/>
  <c r="AE12" i="67"/>
  <c r="AA12" i="67"/>
  <c r="AC12" i="67"/>
  <c r="AG12" i="67"/>
  <c r="D12" i="67"/>
  <c r="AM12" i="67"/>
  <c r="AK12" i="67"/>
  <c r="AO12" i="67"/>
  <c r="AQ12" i="67"/>
  <c r="E12" i="67"/>
  <c r="L12" i="67"/>
  <c r="H12" i="67"/>
  <c r="J12" i="67"/>
  <c r="M12" i="67"/>
  <c r="P12" i="67"/>
  <c r="U12" i="67"/>
  <c r="R12" i="67"/>
  <c r="T12" i="67"/>
  <c r="X12" i="67"/>
  <c r="Z12" i="67"/>
  <c r="AD12" i="67"/>
  <c r="AB12" i="67"/>
  <c r="AF12" i="67"/>
  <c r="AH12" i="67"/>
  <c r="AJ12" i="67"/>
  <c r="G12" i="67"/>
  <c r="AN12" i="67"/>
  <c r="AL12" i="67"/>
  <c r="AP12" i="67"/>
  <c r="N12" i="67"/>
  <c r="O12" i="67"/>
  <c r="F12" i="67"/>
  <c r="I12" i="67"/>
  <c r="K12" i="67"/>
  <c r="Y12" i="67"/>
  <c r="C17" i="69"/>
  <c r="F169" i="99"/>
  <c r="C116" i="54"/>
  <c r="B36" i="70"/>
  <c r="B66" i="70" s="1"/>
  <c r="G180" i="53"/>
  <c r="Y13" i="66"/>
  <c r="R13" i="66"/>
  <c r="T13" i="66"/>
  <c r="E13" i="66"/>
  <c r="AE13" i="66"/>
  <c r="X13" i="66"/>
  <c r="G13" i="66"/>
  <c r="J13" i="66"/>
  <c r="D13" i="66"/>
  <c r="AG13" i="66"/>
  <c r="AF13" i="66"/>
  <c r="Q13" i="66"/>
  <c r="S13" i="66"/>
  <c r="L13" i="66"/>
  <c r="AP13" i="66"/>
  <c r="P13" i="66"/>
  <c r="I13" i="66"/>
  <c r="U13" i="66"/>
  <c r="AN13" i="66"/>
  <c r="AA13" i="66"/>
  <c r="AD13" i="66"/>
  <c r="F13" i="66"/>
  <c r="O13" i="66"/>
  <c r="AB13" i="66"/>
  <c r="N13" i="66"/>
  <c r="AH13" i="66"/>
  <c r="AK13" i="66"/>
  <c r="W13" i="66"/>
  <c r="AQ13" i="66"/>
  <c r="K13" i="66"/>
  <c r="AO13" i="66"/>
  <c r="Z13" i="66"/>
  <c r="AC13" i="66"/>
  <c r="M13" i="66"/>
  <c r="H13" i="66"/>
  <c r="AI13" i="66"/>
  <c r="AL13" i="66"/>
  <c r="V13" i="66"/>
  <c r="AJ13" i="66"/>
  <c r="AM13" i="66"/>
  <c r="AL25" i="67"/>
  <c r="AN25" i="67"/>
  <c r="X25" i="67"/>
  <c r="H25" i="67"/>
  <c r="R25" i="67"/>
  <c r="L25" i="67"/>
  <c r="K25" i="67"/>
  <c r="E25" i="67"/>
  <c r="AG25" i="67"/>
  <c r="Q25" i="67"/>
  <c r="T25" i="67"/>
  <c r="U25" i="67"/>
  <c r="N25" i="67"/>
  <c r="AP25" i="67"/>
  <c r="Z25" i="67"/>
  <c r="AB25" i="67"/>
  <c r="AD25" i="67"/>
  <c r="W25" i="67"/>
  <c r="G25" i="67"/>
  <c r="AI25" i="67"/>
  <c r="AJ25" i="67"/>
  <c r="AM25" i="67"/>
  <c r="AF25" i="67"/>
  <c r="P25" i="67"/>
  <c r="AA25" i="67"/>
  <c r="J25" i="67"/>
  <c r="M25" i="67"/>
  <c r="AO25" i="67"/>
  <c r="Y25" i="67"/>
  <c r="AK25" i="67"/>
  <c r="S25" i="67"/>
  <c r="V25" i="67"/>
  <c r="F25" i="67"/>
  <c r="AH25" i="67"/>
  <c r="D25" i="67"/>
  <c r="AC25" i="67"/>
  <c r="AE25" i="67"/>
  <c r="O25" i="67"/>
  <c r="AQ25" i="67"/>
  <c r="I25" i="67"/>
  <c r="E64" i="68"/>
  <c r="AB64" i="68"/>
  <c r="AE64" i="68"/>
  <c r="O64" i="68"/>
  <c r="AQ64" i="68"/>
  <c r="AI64" i="68"/>
  <c r="M64" i="68"/>
  <c r="AL64" i="68"/>
  <c r="AN64" i="68"/>
  <c r="X64" i="68"/>
  <c r="H64" i="68"/>
  <c r="U64" i="68"/>
  <c r="K64" i="68"/>
  <c r="N64" i="68"/>
  <c r="AG64" i="68"/>
  <c r="I64" i="68"/>
  <c r="AC64" i="68"/>
  <c r="T64" i="68"/>
  <c r="W64" i="68"/>
  <c r="AP64" i="68"/>
  <c r="Q64" i="68"/>
  <c r="AK64" i="68"/>
  <c r="AD64" i="68"/>
  <c r="AF64" i="68"/>
  <c r="G64" i="68"/>
  <c r="R64" i="68"/>
  <c r="C64" i="68"/>
  <c r="AM64" i="68"/>
  <c r="AO64" i="68"/>
  <c r="P64" i="68"/>
  <c r="Z64" i="68"/>
  <c r="J64" i="68"/>
  <c r="L64" i="68"/>
  <c r="D64" i="68"/>
  <c r="Y64" i="68"/>
  <c r="AA64" i="68"/>
  <c r="S64" i="68"/>
  <c r="V64" i="68"/>
  <c r="F64" i="68"/>
  <c r="AH64" i="68"/>
  <c r="AJ64" i="68"/>
  <c r="F173" i="99"/>
  <c r="C26" i="69"/>
  <c r="B29" i="67"/>
  <c r="B64" i="67" s="1"/>
  <c r="D178" i="53"/>
  <c r="B26" i="67"/>
  <c r="B60" i="67" s="1"/>
  <c r="D174" i="53"/>
  <c r="J175" i="99"/>
  <c r="C27" i="71"/>
  <c r="B26" i="69"/>
  <c r="B60" i="69" s="1"/>
  <c r="F174" i="53"/>
  <c r="B27" i="66"/>
  <c r="B62" i="66" s="1"/>
  <c r="C176" i="53"/>
  <c r="C3" i="66"/>
  <c r="C164" i="99"/>
  <c r="C14" i="67"/>
  <c r="D168" i="99"/>
  <c r="Q56" i="68"/>
  <c r="M56" i="68"/>
  <c r="AP56" i="68"/>
  <c r="Z56" i="68"/>
  <c r="D56" i="68"/>
  <c r="AG56" i="68"/>
  <c r="AE56" i="68"/>
  <c r="O56" i="68"/>
  <c r="H56" i="68"/>
  <c r="J56" i="68"/>
  <c r="L56" i="68"/>
  <c r="E56" i="68"/>
  <c r="AH56" i="68"/>
  <c r="AA56" i="68"/>
  <c r="S56" i="68"/>
  <c r="AM56" i="68"/>
  <c r="AQ56" i="68"/>
  <c r="AL56" i="68"/>
  <c r="V56" i="68"/>
  <c r="G56" i="68"/>
  <c r="K56" i="68"/>
  <c r="AN56" i="68"/>
  <c r="P56" i="68"/>
  <c r="T56" i="68"/>
  <c r="I56" i="68"/>
  <c r="N56" i="68"/>
  <c r="AI56" i="68"/>
  <c r="AB56" i="68"/>
  <c r="Y56" i="68"/>
  <c r="W56" i="68"/>
  <c r="R56" i="68"/>
  <c r="AC56" i="68"/>
  <c r="AO56" i="68"/>
  <c r="AF56" i="68"/>
  <c r="AJ56" i="68"/>
  <c r="U56" i="68"/>
  <c r="F56" i="68"/>
  <c r="C56" i="68"/>
  <c r="AD56" i="68"/>
  <c r="X56" i="68"/>
  <c r="AK56" i="68"/>
  <c r="C117" i="54"/>
  <c r="C183" i="99"/>
  <c r="C34" i="66"/>
  <c r="D179" i="99"/>
  <c r="C36" i="67"/>
  <c r="D119" i="54"/>
  <c r="C32" i="68"/>
  <c r="E174" i="99"/>
  <c r="K24" i="69"/>
  <c r="AN24" i="69"/>
  <c r="AM24" i="69"/>
  <c r="H24" i="69"/>
  <c r="AJ24" i="69"/>
  <c r="S24" i="69"/>
  <c r="F24" i="69"/>
  <c r="E24" i="69"/>
  <c r="T24" i="69"/>
  <c r="L24" i="69"/>
  <c r="AA24" i="69"/>
  <c r="AG24" i="69"/>
  <c r="R24" i="69"/>
  <c r="N24" i="69"/>
  <c r="AI24" i="69"/>
  <c r="AP24" i="69"/>
  <c r="AD24" i="69"/>
  <c r="Y24" i="69"/>
  <c r="AQ24" i="69"/>
  <c r="P24" i="69"/>
  <c r="AF24" i="69"/>
  <c r="Z24" i="69"/>
  <c r="M24" i="69"/>
  <c r="AB24" i="69"/>
  <c r="I24" i="69"/>
  <c r="D24" i="69"/>
  <c r="V24" i="69"/>
  <c r="Q24" i="69"/>
  <c r="U24" i="69"/>
  <c r="AK24" i="69"/>
  <c r="AE24" i="69"/>
  <c r="AC24" i="69"/>
  <c r="AH24" i="69"/>
  <c r="AL24" i="69"/>
  <c r="O24" i="69"/>
  <c r="AO24" i="69"/>
  <c r="J24" i="69"/>
  <c r="X24" i="69"/>
  <c r="G24" i="69"/>
  <c r="W24" i="69"/>
  <c r="B10" i="67"/>
  <c r="B54" i="67" s="1"/>
  <c r="D168" i="53"/>
  <c r="C14" i="71"/>
  <c r="J168" i="99"/>
  <c r="C17" i="66"/>
  <c r="C169" i="99"/>
  <c r="D183" i="99"/>
  <c r="C34" i="67"/>
  <c r="C14" i="68"/>
  <c r="E168" i="99"/>
  <c r="B22" i="67"/>
  <c r="B58" i="67" s="1"/>
  <c r="D172" i="53"/>
  <c r="C31" i="71"/>
  <c r="J184" i="99"/>
  <c r="G11" i="71"/>
  <c r="AF11" i="71"/>
  <c r="R11" i="71"/>
  <c r="AA11" i="71"/>
  <c r="S11" i="71"/>
  <c r="O11" i="71"/>
  <c r="AN11" i="71"/>
  <c r="Z11" i="71"/>
  <c r="AQ11" i="71"/>
  <c r="AI11" i="71"/>
  <c r="W11" i="71"/>
  <c r="I11" i="71"/>
  <c r="AH11" i="71"/>
  <c r="L11" i="71"/>
  <c r="AJ11" i="71"/>
  <c r="AE11" i="71"/>
  <c r="Q11" i="71"/>
  <c r="AP11" i="71"/>
  <c r="AB11" i="71"/>
  <c r="AK11" i="71"/>
  <c r="H11" i="71"/>
  <c r="AG11" i="71"/>
  <c r="V11" i="71"/>
  <c r="AC11" i="71"/>
  <c r="T11" i="71"/>
  <c r="Y11" i="71"/>
  <c r="AD11" i="71"/>
  <c r="AO11" i="71"/>
  <c r="E11" i="71"/>
  <c r="AL11" i="71"/>
  <c r="AM11" i="71"/>
  <c r="K11" i="71"/>
  <c r="P11" i="71"/>
  <c r="X11" i="71"/>
  <c r="J11" i="71"/>
  <c r="F11" i="71"/>
  <c r="M11" i="71"/>
  <c r="N11" i="71"/>
  <c r="U11" i="71"/>
  <c r="D11" i="71"/>
  <c r="B3" i="69"/>
  <c r="B51" i="69" s="1"/>
  <c r="F165" i="53"/>
  <c r="AC15" i="66"/>
  <c r="AE15" i="66"/>
  <c r="O15" i="66"/>
  <c r="I15" i="66"/>
  <c r="AA15" i="66"/>
  <c r="J15" i="66"/>
  <c r="AL15" i="66"/>
  <c r="AN15" i="66"/>
  <c r="X15" i="66"/>
  <c r="S15" i="66"/>
  <c r="R15" i="66"/>
  <c r="L15" i="66"/>
  <c r="E15" i="66"/>
  <c r="AG15" i="66"/>
  <c r="AB15" i="66"/>
  <c r="Z15" i="66"/>
  <c r="U15" i="66"/>
  <c r="N15" i="66"/>
  <c r="AQ15" i="66"/>
  <c r="AK15" i="66"/>
  <c r="AH15" i="66"/>
  <c r="AD15" i="66"/>
  <c r="W15" i="66"/>
  <c r="G15" i="66"/>
  <c r="AJ15" i="66"/>
  <c r="AP15" i="66"/>
  <c r="AM15" i="66"/>
  <c r="AF15" i="66"/>
  <c r="P15" i="66"/>
  <c r="H15" i="66"/>
  <c r="K15" i="66"/>
  <c r="M15" i="66"/>
  <c r="AO15" i="66"/>
  <c r="Y15" i="66"/>
  <c r="Q15" i="66"/>
  <c r="T15" i="66"/>
  <c r="V15" i="66"/>
  <c r="F15" i="66"/>
  <c r="AI15" i="66"/>
  <c r="D15" i="66"/>
  <c r="AL9" i="67"/>
  <c r="AE9" i="67"/>
  <c r="AG9" i="67"/>
  <c r="E9" i="67"/>
  <c r="AM9" i="67"/>
  <c r="L9" i="67"/>
  <c r="F9" i="67"/>
  <c r="AO9" i="67"/>
  <c r="AQ9" i="67"/>
  <c r="P9" i="67"/>
  <c r="T9" i="67"/>
  <c r="H9" i="67"/>
  <c r="K9" i="67"/>
  <c r="N9" i="67"/>
  <c r="Z9" i="67"/>
  <c r="AJ9" i="67"/>
  <c r="AD9" i="67"/>
  <c r="AF9" i="67"/>
  <c r="AH9" i="67"/>
  <c r="G9" i="67"/>
  <c r="R9" i="67"/>
  <c r="X9" i="67"/>
  <c r="AN9" i="67"/>
  <c r="O9" i="67"/>
  <c r="AB9" i="67"/>
  <c r="V9" i="67"/>
  <c r="AK9" i="67"/>
  <c r="J9" i="67"/>
  <c r="AP9" i="67"/>
  <c r="D9" i="67"/>
  <c r="S9" i="67"/>
  <c r="Q9" i="67"/>
  <c r="AC9" i="67"/>
  <c r="AA9" i="67"/>
  <c r="I9" i="67"/>
  <c r="U9" i="67"/>
  <c r="M9" i="67"/>
  <c r="W9" i="67"/>
  <c r="Y9" i="67"/>
  <c r="AI9" i="67"/>
  <c r="F115" i="54"/>
  <c r="F184" i="99"/>
  <c r="C31" i="69"/>
  <c r="B32" i="70"/>
  <c r="B61" i="70" s="1"/>
  <c r="G175" i="53"/>
  <c r="B36" i="66"/>
  <c r="B66" i="66" s="1"/>
  <c r="C180" i="53"/>
  <c r="C174" i="99"/>
  <c r="C32" i="66"/>
  <c r="C3" i="68"/>
  <c r="E164" i="99"/>
  <c r="C121" i="54"/>
  <c r="D121" i="54"/>
  <c r="B27" i="69"/>
  <c r="B62" i="69" s="1"/>
  <c r="F176" i="53"/>
  <c r="F185" i="99"/>
  <c r="C42" i="69"/>
  <c r="D118" i="100"/>
  <c r="AE8" i="67"/>
  <c r="M8" i="67"/>
  <c r="W8" i="67"/>
  <c r="P8" i="67"/>
  <c r="AA8" i="67"/>
  <c r="L8" i="67"/>
  <c r="AG8" i="67"/>
  <c r="V8" i="67"/>
  <c r="N8" i="67"/>
  <c r="AP8" i="67"/>
  <c r="AN8" i="67"/>
  <c r="J8" i="67"/>
  <c r="AF8" i="67"/>
  <c r="Z8" i="67"/>
  <c r="D8" i="67"/>
  <c r="K8" i="67"/>
  <c r="AC8" i="67"/>
  <c r="AI8" i="67"/>
  <c r="X8" i="67"/>
  <c r="U8" i="67"/>
  <c r="Y8" i="67"/>
  <c r="G8" i="67"/>
  <c r="H8" i="67"/>
  <c r="R8" i="67"/>
  <c r="AO8" i="67"/>
  <c r="AL8" i="67"/>
  <c r="I8" i="67"/>
  <c r="AJ8" i="67"/>
  <c r="E8" i="67"/>
  <c r="S8" i="67"/>
  <c r="AB8" i="67"/>
  <c r="O8" i="67"/>
  <c r="T8" i="67"/>
  <c r="Q8" i="67"/>
  <c r="AM8" i="67"/>
  <c r="F8" i="67"/>
  <c r="AQ8" i="67"/>
  <c r="AK8" i="67"/>
  <c r="AD8" i="67"/>
  <c r="AH8" i="67"/>
  <c r="S26" i="70"/>
  <c r="S60" i="70" s="1"/>
  <c r="AN26" i="70"/>
  <c r="AN60" i="70" s="1"/>
  <c r="AB26" i="70"/>
  <c r="AB60" i="70" s="1"/>
  <c r="AD26" i="70"/>
  <c r="AD60" i="70" s="1"/>
  <c r="M26" i="70"/>
  <c r="M60" i="70" s="1"/>
  <c r="AA26" i="70"/>
  <c r="AA60" i="70" s="1"/>
  <c r="E26" i="70"/>
  <c r="E60" i="70" s="1"/>
  <c r="AL26" i="70"/>
  <c r="AL60" i="70" s="1"/>
  <c r="AO26" i="70"/>
  <c r="AO60" i="70" s="1"/>
  <c r="AP26" i="70"/>
  <c r="AP60" i="70" s="1"/>
  <c r="AI26" i="70"/>
  <c r="AI60" i="70" s="1"/>
  <c r="O26" i="70"/>
  <c r="O60" i="70" s="1"/>
  <c r="G26" i="70"/>
  <c r="G60" i="70" s="1"/>
  <c r="L26" i="70"/>
  <c r="L60" i="70" s="1"/>
  <c r="N26" i="70"/>
  <c r="N60" i="70" s="1"/>
  <c r="AQ26" i="70"/>
  <c r="AQ60" i="70" s="1"/>
  <c r="Z26" i="70"/>
  <c r="Z60" i="70" s="1"/>
  <c r="R26" i="70"/>
  <c r="R60" i="70" s="1"/>
  <c r="V26" i="70"/>
  <c r="V60" i="70" s="1"/>
  <c r="U26" i="70"/>
  <c r="U60" i="70" s="1"/>
  <c r="H26" i="70"/>
  <c r="H60" i="70" s="1"/>
  <c r="AK26" i="70"/>
  <c r="AK60" i="70" s="1"/>
  <c r="AC26" i="70"/>
  <c r="AC60" i="70" s="1"/>
  <c r="AG26" i="70"/>
  <c r="AG60" i="70" s="1"/>
  <c r="W26" i="70"/>
  <c r="W60" i="70" s="1"/>
  <c r="P26" i="70"/>
  <c r="P60" i="70" s="1"/>
  <c r="D26" i="70"/>
  <c r="D60" i="70" s="1"/>
  <c r="AM26" i="70"/>
  <c r="AM60" i="70" s="1"/>
  <c r="AH26" i="70"/>
  <c r="AH60" i="70" s="1"/>
  <c r="Y26" i="70"/>
  <c r="Y60" i="70" s="1"/>
  <c r="C60" i="70"/>
  <c r="X26" i="70"/>
  <c r="X60" i="70" s="1"/>
  <c r="F26" i="70"/>
  <c r="F60" i="70" s="1"/>
  <c r="I26" i="70"/>
  <c r="I60" i="70" s="1"/>
  <c r="J26" i="70"/>
  <c r="J60" i="70" s="1"/>
  <c r="AE26" i="70"/>
  <c r="AE60" i="70" s="1"/>
  <c r="K26" i="70"/>
  <c r="K60" i="70" s="1"/>
  <c r="AF26" i="70"/>
  <c r="AF60" i="70" s="1"/>
  <c r="Q26" i="70"/>
  <c r="Q60" i="70" s="1"/>
  <c r="T26" i="70"/>
  <c r="T60" i="70" s="1"/>
  <c r="AJ26" i="70"/>
  <c r="AJ60" i="70" s="1"/>
  <c r="AP7" i="69"/>
  <c r="AK7" i="69"/>
  <c r="AM7" i="69"/>
  <c r="W7" i="69"/>
  <c r="AI7" i="69"/>
  <c r="H7" i="69"/>
  <c r="K7" i="69"/>
  <c r="M7" i="69"/>
  <c r="X7" i="69"/>
  <c r="AO7" i="69"/>
  <c r="J7" i="69"/>
  <c r="S7" i="69"/>
  <c r="V7" i="69"/>
  <c r="F7" i="69"/>
  <c r="R7" i="69"/>
  <c r="AB7" i="69"/>
  <c r="AE7" i="69"/>
  <c r="AF7" i="69"/>
  <c r="Z7" i="69"/>
  <c r="T7" i="69"/>
  <c r="AN7" i="69"/>
  <c r="G7" i="69"/>
  <c r="AH7" i="69"/>
  <c r="AC7" i="69"/>
  <c r="P7" i="69"/>
  <c r="AG7" i="69"/>
  <c r="Q7" i="69"/>
  <c r="AL7" i="69"/>
  <c r="AQ7" i="69"/>
  <c r="N7" i="69"/>
  <c r="AA7" i="69"/>
  <c r="L7" i="69"/>
  <c r="D7" i="69"/>
  <c r="O7" i="69"/>
  <c r="AJ7" i="69"/>
  <c r="U7" i="69"/>
  <c r="E7" i="69"/>
  <c r="I7" i="69"/>
  <c r="AD7" i="69"/>
  <c r="Y7" i="69"/>
  <c r="B33" i="66"/>
  <c r="B69" i="66" s="1"/>
  <c r="C183" i="53"/>
  <c r="B26" i="70"/>
  <c r="B60" i="70" s="1"/>
  <c r="G174" i="53"/>
  <c r="B10" i="66"/>
  <c r="B54" i="66" s="1"/>
  <c r="C168" i="53"/>
  <c r="C19" i="66"/>
  <c r="C170" i="99"/>
  <c r="H13" i="67"/>
  <c r="AB13" i="67"/>
  <c r="S13" i="67"/>
  <c r="R13" i="67"/>
  <c r="AO13" i="67"/>
  <c r="I13" i="67"/>
  <c r="O13" i="67"/>
  <c r="AN13" i="67"/>
  <c r="AA13" i="67"/>
  <c r="P13" i="67"/>
  <c r="AQ13" i="67"/>
  <c r="Y13" i="67"/>
  <c r="F13" i="67"/>
  <c r="AM13" i="67"/>
  <c r="D13" i="67"/>
  <c r="AL13" i="67"/>
  <c r="L13" i="67"/>
  <c r="AH13" i="67"/>
  <c r="AC13" i="67"/>
  <c r="J13" i="67"/>
  <c r="AI13" i="67"/>
  <c r="T13" i="67"/>
  <c r="AE13" i="67"/>
  <c r="Z13" i="67"/>
  <c r="G13" i="67"/>
  <c r="V13" i="67"/>
  <c r="X13" i="67"/>
  <c r="Q13" i="67"/>
  <c r="AK13" i="67"/>
  <c r="AJ13" i="67"/>
  <c r="W13" i="67"/>
  <c r="U13" i="67"/>
  <c r="K13" i="67"/>
  <c r="AG13" i="67"/>
  <c r="AF13" i="67"/>
  <c r="AP13" i="67"/>
  <c r="E13" i="67"/>
  <c r="AD13" i="67"/>
  <c r="M13" i="67"/>
  <c r="N13" i="67"/>
  <c r="Z15" i="69"/>
  <c r="I15" i="69"/>
  <c r="AD15" i="69"/>
  <c r="AK15" i="69"/>
  <c r="W15" i="69"/>
  <c r="AE15" i="69"/>
  <c r="AP15" i="69"/>
  <c r="AG15" i="69"/>
  <c r="H15" i="69"/>
  <c r="Y15" i="69"/>
  <c r="E15" i="69"/>
  <c r="K15" i="69"/>
  <c r="J15" i="69"/>
  <c r="O15" i="69"/>
  <c r="N15" i="69"/>
  <c r="S15" i="69"/>
  <c r="AL15" i="69"/>
  <c r="AM15" i="69"/>
  <c r="X15" i="69"/>
  <c r="AF15" i="69"/>
  <c r="P15" i="69"/>
  <c r="G15" i="69"/>
  <c r="AC15" i="69"/>
  <c r="AA15" i="69"/>
  <c r="L15" i="69"/>
  <c r="F15" i="69"/>
  <c r="V15" i="69"/>
  <c r="R15" i="69"/>
  <c r="AI15" i="69"/>
  <c r="U15" i="69"/>
  <c r="AN15" i="69"/>
  <c r="AH15" i="69"/>
  <c r="AQ15" i="69"/>
  <c r="AO15" i="69"/>
  <c r="M15" i="69"/>
  <c r="D15" i="69"/>
  <c r="AJ15" i="69"/>
  <c r="AB15" i="69"/>
  <c r="Q15" i="69"/>
  <c r="T15" i="69"/>
  <c r="B31" i="70"/>
  <c r="B71" i="70" s="1"/>
  <c r="G185" i="53"/>
  <c r="D173" i="99"/>
  <c r="C26" i="67"/>
  <c r="E167" i="99"/>
  <c r="E165" i="99"/>
  <c r="C4" i="68"/>
  <c r="E115" i="54"/>
  <c r="B17" i="67"/>
  <c r="B56" i="67" s="1"/>
  <c r="D170" i="53"/>
  <c r="B30" i="70"/>
  <c r="B65" i="70" s="1"/>
  <c r="G179" i="53"/>
  <c r="AO3" i="71"/>
  <c r="AO51" i="71" s="1"/>
  <c r="AL3" i="71"/>
  <c r="AL51" i="71" s="1"/>
  <c r="AN3" i="71"/>
  <c r="AN51" i="71" s="1"/>
  <c r="H3" i="71"/>
  <c r="H51" i="71" s="1"/>
  <c r="F3" i="71"/>
  <c r="F51" i="71" s="1"/>
  <c r="Y3" i="71"/>
  <c r="Y51" i="71" s="1"/>
  <c r="AC3" i="71"/>
  <c r="AC51" i="71" s="1"/>
  <c r="E3" i="71"/>
  <c r="E51" i="71" s="1"/>
  <c r="O3" i="71"/>
  <c r="O51" i="71" s="1"/>
  <c r="D3" i="71"/>
  <c r="D51" i="71" s="1"/>
  <c r="AG3" i="71"/>
  <c r="AG51" i="71" s="1"/>
  <c r="L3" i="71"/>
  <c r="L51" i="71" s="1"/>
  <c r="N3" i="71"/>
  <c r="N51" i="71" s="1"/>
  <c r="AJ3" i="71"/>
  <c r="AJ51" i="71" s="1"/>
  <c r="J3" i="71"/>
  <c r="J51" i="71" s="1"/>
  <c r="U3" i="71"/>
  <c r="U51" i="71" s="1"/>
  <c r="W3" i="71"/>
  <c r="W51" i="71" s="1"/>
  <c r="P3" i="71"/>
  <c r="P51" i="71" s="1"/>
  <c r="AB3" i="71"/>
  <c r="AB51" i="71" s="1"/>
  <c r="AM3" i="71"/>
  <c r="AM51" i="71" s="1"/>
  <c r="AP3" i="71"/>
  <c r="AP51" i="71" s="1"/>
  <c r="R3" i="71"/>
  <c r="R51" i="71" s="1"/>
  <c r="C51" i="71"/>
  <c r="AK3" i="71"/>
  <c r="AK51" i="71" s="1"/>
  <c r="M3" i="71"/>
  <c r="M51" i="71" s="1"/>
  <c r="G3" i="71"/>
  <c r="G51" i="71" s="1"/>
  <c r="X3" i="71"/>
  <c r="X51" i="71" s="1"/>
  <c r="I3" i="71"/>
  <c r="I51" i="71" s="1"/>
  <c r="K3" i="71"/>
  <c r="K51" i="71" s="1"/>
  <c r="V3" i="71"/>
  <c r="V51" i="71" s="1"/>
  <c r="AH3" i="71"/>
  <c r="AH51" i="71" s="1"/>
  <c r="AA3" i="71"/>
  <c r="AA51" i="71" s="1"/>
  <c r="Q3" i="71"/>
  <c r="Q51" i="71" s="1"/>
  <c r="T3" i="71"/>
  <c r="T51" i="71" s="1"/>
  <c r="AE3" i="71"/>
  <c r="AE51" i="71" s="1"/>
  <c r="AI3" i="71"/>
  <c r="AI51" i="71" s="1"/>
  <c r="Z3" i="71"/>
  <c r="Z51" i="71" s="1"/>
  <c r="S3" i="71"/>
  <c r="S51" i="71" s="1"/>
  <c r="AD3" i="71"/>
  <c r="AD51" i="71" s="1"/>
  <c r="AF3" i="71"/>
  <c r="AF51" i="71" s="1"/>
  <c r="AQ3" i="71"/>
  <c r="AQ51" i="71" s="1"/>
  <c r="U44" i="69"/>
  <c r="U74" i="69" s="1"/>
  <c r="T44" i="69"/>
  <c r="T74" i="69" s="1"/>
  <c r="N44" i="69"/>
  <c r="N74" i="69" s="1"/>
  <c r="AP44" i="69"/>
  <c r="AP74" i="69" s="1"/>
  <c r="Q44" i="69"/>
  <c r="Q74" i="69" s="1"/>
  <c r="AC44" i="69"/>
  <c r="AC74" i="69" s="1"/>
  <c r="AD44" i="69"/>
  <c r="AD74" i="69" s="1"/>
  <c r="W44" i="69"/>
  <c r="W74" i="69" s="1"/>
  <c r="G44" i="69"/>
  <c r="G74" i="69" s="1"/>
  <c r="R44" i="69"/>
  <c r="R74" i="69" s="1"/>
  <c r="J44" i="69"/>
  <c r="J74" i="69" s="1"/>
  <c r="D44" i="69"/>
  <c r="D74" i="69" s="1"/>
  <c r="AO44" i="69"/>
  <c r="AO74" i="69" s="1"/>
  <c r="Y44" i="69"/>
  <c r="Y74" i="69" s="1"/>
  <c r="AA44" i="69"/>
  <c r="AA74" i="69" s="1"/>
  <c r="S44" i="69"/>
  <c r="S74" i="69" s="1"/>
  <c r="L44" i="69"/>
  <c r="L74" i="69" s="1"/>
  <c r="F44" i="69"/>
  <c r="F74" i="69" s="1"/>
  <c r="AH44" i="69"/>
  <c r="AH74" i="69" s="1"/>
  <c r="AI44" i="69"/>
  <c r="AI74" i="69" s="1"/>
  <c r="C74" i="69"/>
  <c r="AB44" i="69"/>
  <c r="AB74" i="69" s="1"/>
  <c r="V44" i="69"/>
  <c r="V74" i="69" s="1"/>
  <c r="O44" i="69"/>
  <c r="O74" i="69" s="1"/>
  <c r="AQ44" i="69"/>
  <c r="AQ74" i="69" s="1"/>
  <c r="AJ44" i="69"/>
  <c r="AJ74" i="69" s="1"/>
  <c r="M44" i="69"/>
  <c r="M74" i="69" s="1"/>
  <c r="K44" i="69"/>
  <c r="K74" i="69" s="1"/>
  <c r="AN44" i="69"/>
  <c r="AN74" i="69" s="1"/>
  <c r="AG44" i="69"/>
  <c r="AG74" i="69" s="1"/>
  <c r="I44" i="69"/>
  <c r="I74" i="69" s="1"/>
  <c r="AK44" i="69"/>
  <c r="AK74" i="69" s="1"/>
  <c r="Z44" i="69"/>
  <c r="Z74" i="69" s="1"/>
  <c r="AL44" i="69"/>
  <c r="AL74" i="69" s="1"/>
  <c r="AM44" i="69"/>
  <c r="AM74" i="69" s="1"/>
  <c r="AE44" i="69"/>
  <c r="AE74" i="69" s="1"/>
  <c r="AF44" i="69"/>
  <c r="AF74" i="69" s="1"/>
  <c r="X44" i="69"/>
  <c r="X74" i="69" s="1"/>
  <c r="P44" i="69"/>
  <c r="P74" i="69" s="1"/>
  <c r="E44" i="69"/>
  <c r="E74" i="69" s="1"/>
  <c r="H44" i="69"/>
  <c r="H74" i="69" s="1"/>
  <c r="B38" i="69"/>
  <c r="B68" i="69" s="1"/>
  <c r="F182" i="53"/>
  <c r="Q43" i="66"/>
  <c r="AP43" i="66"/>
  <c r="T43" i="66"/>
  <c r="F43" i="66"/>
  <c r="AD43" i="66"/>
  <c r="Y43" i="66"/>
  <c r="D43" i="66"/>
  <c r="AB43" i="66"/>
  <c r="AL43" i="66"/>
  <c r="AE43" i="66"/>
  <c r="H43" i="66"/>
  <c r="AG43" i="66"/>
  <c r="K43" i="66"/>
  <c r="AJ43" i="66"/>
  <c r="G43" i="66"/>
  <c r="P43" i="66"/>
  <c r="AO43" i="66"/>
  <c r="S43" i="66"/>
  <c r="E43" i="66"/>
  <c r="AM43" i="66"/>
  <c r="X43" i="66"/>
  <c r="J43" i="66"/>
  <c r="AA43" i="66"/>
  <c r="M43" i="66"/>
  <c r="N43" i="66"/>
  <c r="AF43" i="66"/>
  <c r="R43" i="66"/>
  <c r="AI43" i="66"/>
  <c r="U43" i="66"/>
  <c r="O43" i="66"/>
  <c r="AN43" i="66"/>
  <c r="Z43" i="66"/>
  <c r="AQ43" i="66"/>
  <c r="AC43" i="66"/>
  <c r="V43" i="66"/>
  <c r="I43" i="66"/>
  <c r="AH43" i="66"/>
  <c r="L43" i="66"/>
  <c r="AK43" i="66"/>
  <c r="W43" i="66"/>
  <c r="C10" i="69"/>
  <c r="F167" i="99"/>
  <c r="B35" i="70"/>
  <c r="B67" i="70" s="1"/>
  <c r="G181" i="53"/>
  <c r="K11" i="66"/>
  <c r="V11" i="66"/>
  <c r="AH11" i="66"/>
  <c r="AB11" i="66"/>
  <c r="AD11" i="66"/>
  <c r="U11" i="66"/>
  <c r="AK11" i="66"/>
  <c r="H11" i="66"/>
  <c r="D11" i="66"/>
  <c r="J11" i="66"/>
  <c r="AI11" i="66"/>
  <c r="AP11" i="66"/>
  <c r="AG11" i="66"/>
  <c r="AQ11" i="66"/>
  <c r="AE11" i="66"/>
  <c r="X11" i="66"/>
  <c r="L11" i="66"/>
  <c r="P11" i="66"/>
  <c r="G11" i="66"/>
  <c r="W11" i="66"/>
  <c r="M11" i="66"/>
  <c r="AN11" i="66"/>
  <c r="N11" i="66"/>
  <c r="AO11" i="66"/>
  <c r="AF11" i="66"/>
  <c r="T11" i="66"/>
  <c r="AL11" i="66"/>
  <c r="AM11" i="66"/>
  <c r="AC11" i="66"/>
  <c r="F11" i="66"/>
  <c r="I11" i="66"/>
  <c r="Y11" i="66"/>
  <c r="AJ11" i="66"/>
  <c r="Z11" i="66"/>
  <c r="Q11" i="66"/>
  <c r="O11" i="66"/>
  <c r="AA11" i="66"/>
  <c r="S11" i="66"/>
  <c r="R11" i="66"/>
  <c r="E11" i="66"/>
  <c r="C39" i="67"/>
  <c r="D186" i="99"/>
  <c r="C4" i="70"/>
  <c r="G165" i="99"/>
  <c r="E117" i="100"/>
  <c r="C14" i="69"/>
  <c r="F168" i="99"/>
  <c r="B42" i="67"/>
  <c r="B72" i="67" s="1"/>
  <c r="D186" i="53"/>
  <c r="F130" i="54"/>
  <c r="E18" i="66"/>
  <c r="AN18" i="66"/>
  <c r="X18" i="66"/>
  <c r="H18" i="66"/>
  <c r="K18" i="66"/>
  <c r="M18" i="66"/>
  <c r="N18" i="66"/>
  <c r="AG18" i="66"/>
  <c r="Q18" i="66"/>
  <c r="T18" i="66"/>
  <c r="U18" i="66"/>
  <c r="W18" i="66"/>
  <c r="AP18" i="66"/>
  <c r="Z18" i="66"/>
  <c r="AD18" i="66"/>
  <c r="AK18" i="66"/>
  <c r="AO18" i="66"/>
  <c r="P18" i="66"/>
  <c r="I18" i="66"/>
  <c r="J18" i="66"/>
  <c r="L18" i="66"/>
  <c r="D18" i="66"/>
  <c r="Y18" i="66"/>
  <c r="R18" i="66"/>
  <c r="S18" i="66"/>
  <c r="V18" i="66"/>
  <c r="F18" i="66"/>
  <c r="AH18" i="66"/>
  <c r="AA18" i="66"/>
  <c r="AB18" i="66"/>
  <c r="AE18" i="66"/>
  <c r="O18" i="66"/>
  <c r="AQ18" i="66"/>
  <c r="AJ18" i="66"/>
  <c r="AL18" i="66"/>
  <c r="AC18" i="66"/>
  <c r="AF18" i="66"/>
  <c r="G18" i="66"/>
  <c r="AI18" i="66"/>
  <c r="AM18" i="66"/>
  <c r="Z40" i="67"/>
  <c r="AB40" i="67"/>
  <c r="G40" i="67"/>
  <c r="AF40" i="67"/>
  <c r="AN40" i="67"/>
  <c r="Y40" i="67"/>
  <c r="K40" i="67"/>
  <c r="F40" i="67"/>
  <c r="E40" i="67"/>
  <c r="P40" i="67"/>
  <c r="AG40" i="67"/>
  <c r="S40" i="67"/>
  <c r="N40" i="67"/>
  <c r="AC40" i="67"/>
  <c r="AK40" i="67"/>
  <c r="AO40" i="67"/>
  <c r="AJ40" i="67"/>
  <c r="AE40" i="67"/>
  <c r="J40" i="67"/>
  <c r="D40" i="67"/>
  <c r="M40" i="67"/>
  <c r="R40" i="67"/>
  <c r="V40" i="67"/>
  <c r="O40" i="67"/>
  <c r="AH40" i="67"/>
  <c r="AD40" i="67"/>
  <c r="AI40" i="67"/>
  <c r="AP40" i="67"/>
  <c r="AL40" i="67"/>
  <c r="U40" i="67"/>
  <c r="AA40" i="67"/>
  <c r="X40" i="67"/>
  <c r="AM40" i="67"/>
  <c r="I40" i="67"/>
  <c r="L40" i="67"/>
  <c r="AQ40" i="67"/>
  <c r="W40" i="67"/>
  <c r="Q40" i="67"/>
  <c r="T40" i="67"/>
  <c r="H40" i="67"/>
  <c r="L12" i="70"/>
  <c r="E12" i="70"/>
  <c r="AJ12" i="70"/>
  <c r="AH12" i="70"/>
  <c r="Q12" i="70"/>
  <c r="U12" i="70"/>
  <c r="N12" i="70"/>
  <c r="H12" i="70"/>
  <c r="S12" i="70"/>
  <c r="T12" i="70"/>
  <c r="G12" i="70"/>
  <c r="AN12" i="70"/>
  <c r="AG12" i="70"/>
  <c r="J12" i="70"/>
  <c r="AI12" i="70"/>
  <c r="W12" i="70"/>
  <c r="V12" i="70"/>
  <c r="I12" i="70"/>
  <c r="K12" i="70"/>
  <c r="AQ12" i="70"/>
  <c r="AE12" i="70"/>
  <c r="AF12" i="70"/>
  <c r="R12" i="70"/>
  <c r="AC12" i="70"/>
  <c r="D12" i="70"/>
  <c r="AD12" i="70"/>
  <c r="P12" i="70"/>
  <c r="M12" i="70"/>
  <c r="AK12" i="70"/>
  <c r="AO12" i="70"/>
  <c r="AL12" i="70"/>
  <c r="X12" i="70"/>
  <c r="F12" i="70"/>
  <c r="AP12" i="70"/>
  <c r="Y12" i="70"/>
  <c r="AA12" i="70"/>
  <c r="O12" i="70"/>
  <c r="Z12" i="70"/>
  <c r="AM12" i="70"/>
  <c r="AB12" i="70"/>
  <c r="AO40" i="69"/>
  <c r="AQ40" i="69"/>
  <c r="L40" i="69"/>
  <c r="X40" i="69"/>
  <c r="O40" i="69"/>
  <c r="AK40" i="69"/>
  <c r="N40" i="69"/>
  <c r="Q40" i="69"/>
  <c r="AN40" i="69"/>
  <c r="AE40" i="69"/>
  <c r="Z40" i="69"/>
  <c r="Y40" i="69"/>
  <c r="AB40" i="69"/>
  <c r="AL40" i="69"/>
  <c r="AC40" i="69"/>
  <c r="H40" i="69"/>
  <c r="AP40" i="69"/>
  <c r="U40" i="69"/>
  <c r="G40" i="69"/>
  <c r="I40" i="69"/>
  <c r="AI40" i="69"/>
  <c r="M40" i="69"/>
  <c r="W40" i="69"/>
  <c r="F40" i="69"/>
  <c r="K40" i="69"/>
  <c r="AJ40" i="69"/>
  <c r="AD40" i="69"/>
  <c r="S40" i="69"/>
  <c r="V40" i="69"/>
  <c r="P40" i="69"/>
  <c r="AA40" i="69"/>
  <c r="E40" i="69"/>
  <c r="R40" i="69"/>
  <c r="D40" i="69"/>
  <c r="AM40" i="69"/>
  <c r="T40" i="69"/>
  <c r="AG40" i="69"/>
  <c r="AH40" i="69"/>
  <c r="AF40" i="69"/>
  <c r="J40" i="69"/>
  <c r="H128" i="100"/>
  <c r="B5" i="67"/>
  <c r="B53" i="67" s="1"/>
  <c r="D167" i="53"/>
  <c r="B17" i="70"/>
  <c r="B56" i="70" s="1"/>
  <c r="G170" i="53"/>
  <c r="J178" i="99"/>
  <c r="C30" i="71"/>
  <c r="AG6" i="66"/>
  <c r="O6" i="66"/>
  <c r="H6" i="66"/>
  <c r="K6" i="66"/>
  <c r="AN6" i="66"/>
  <c r="AO6" i="66"/>
  <c r="X6" i="66"/>
  <c r="R6" i="66"/>
  <c r="T6" i="66"/>
  <c r="U6" i="66"/>
  <c r="Q6" i="66"/>
  <c r="AH6" i="66"/>
  <c r="J6" i="66"/>
  <c r="V6" i="66"/>
  <c r="Y6" i="66"/>
  <c r="AQ6" i="66"/>
  <c r="S6" i="66"/>
  <c r="AE6" i="66"/>
  <c r="E6" i="66"/>
  <c r="G6" i="66"/>
  <c r="AB6" i="66"/>
  <c r="AD6" i="66"/>
  <c r="N6" i="66"/>
  <c r="P6" i="66"/>
  <c r="AK6" i="66"/>
  <c r="AM6" i="66"/>
  <c r="W6" i="66"/>
  <c r="Z6" i="66"/>
  <c r="AC6" i="66"/>
  <c r="L6" i="66"/>
  <c r="AF6" i="66"/>
  <c r="AI6" i="66"/>
  <c r="AL6" i="66"/>
  <c r="AP6" i="66"/>
  <c r="AA6" i="66"/>
  <c r="D6" i="66"/>
  <c r="I6" i="66"/>
  <c r="F6" i="66"/>
  <c r="AJ6" i="66"/>
  <c r="M6" i="66"/>
  <c r="L9" i="69"/>
  <c r="E9" i="69"/>
  <c r="AG9" i="69"/>
  <c r="Q9" i="69"/>
  <c r="D9" i="69"/>
  <c r="T9" i="69"/>
  <c r="N9" i="69"/>
  <c r="AP9" i="69"/>
  <c r="Z9" i="69"/>
  <c r="U9" i="69"/>
  <c r="AB9" i="69"/>
  <c r="W9" i="69"/>
  <c r="G9" i="69"/>
  <c r="AI9" i="69"/>
  <c r="AA9" i="69"/>
  <c r="AJ9" i="69"/>
  <c r="AF9" i="69"/>
  <c r="P9" i="69"/>
  <c r="K9" i="69"/>
  <c r="AC9" i="69"/>
  <c r="V9" i="69"/>
  <c r="F9" i="69"/>
  <c r="AH9" i="69"/>
  <c r="R9" i="69"/>
  <c r="J9" i="69"/>
  <c r="M9" i="69"/>
  <c r="H9" i="69"/>
  <c r="AE9" i="69"/>
  <c r="AL9" i="69"/>
  <c r="AN9" i="69"/>
  <c r="AM9" i="69"/>
  <c r="AO9" i="69"/>
  <c r="S9" i="69"/>
  <c r="O9" i="69"/>
  <c r="I9" i="69"/>
  <c r="X9" i="69"/>
  <c r="AD9" i="69"/>
  <c r="Y9" i="69"/>
  <c r="AK9" i="69"/>
  <c r="AQ9" i="69"/>
  <c r="F118" i="100"/>
  <c r="L33" i="71"/>
  <c r="L69" i="71" s="1"/>
  <c r="AK33" i="71"/>
  <c r="AK69" i="71" s="1"/>
  <c r="AF33" i="71"/>
  <c r="AF69" i="71" s="1"/>
  <c r="X33" i="71"/>
  <c r="X69" i="71" s="1"/>
  <c r="AN33" i="71"/>
  <c r="AN69" i="71" s="1"/>
  <c r="AB33" i="71"/>
  <c r="AB69" i="71" s="1"/>
  <c r="Q33" i="71"/>
  <c r="Q69" i="71" s="1"/>
  <c r="V33" i="71"/>
  <c r="V69" i="71" s="1"/>
  <c r="D33" i="71"/>
  <c r="D69" i="71" s="1"/>
  <c r="AD33" i="71"/>
  <c r="AD69" i="71" s="1"/>
  <c r="AJ33" i="71"/>
  <c r="AJ69" i="71" s="1"/>
  <c r="Y33" i="71"/>
  <c r="Y69" i="71" s="1"/>
  <c r="AH33" i="71"/>
  <c r="AH69" i="71" s="1"/>
  <c r="N33" i="71"/>
  <c r="N69" i="71" s="1"/>
  <c r="AP33" i="71"/>
  <c r="AP69" i="71" s="1"/>
  <c r="M33" i="71"/>
  <c r="M69" i="71" s="1"/>
  <c r="AO33" i="71"/>
  <c r="AO69" i="71" s="1"/>
  <c r="W33" i="71"/>
  <c r="W69" i="71" s="1"/>
  <c r="AM33" i="71"/>
  <c r="AM69" i="71" s="1"/>
  <c r="R33" i="71"/>
  <c r="R69" i="71" s="1"/>
  <c r="U33" i="71"/>
  <c r="U69" i="71" s="1"/>
  <c r="G33" i="71"/>
  <c r="G69" i="71" s="1"/>
  <c r="AI33" i="71"/>
  <c r="AI69" i="71" s="1"/>
  <c r="O33" i="71"/>
  <c r="O69" i="71" s="1"/>
  <c r="AE33" i="71"/>
  <c r="AE69" i="71" s="1"/>
  <c r="AC33" i="71"/>
  <c r="AC69" i="71" s="1"/>
  <c r="Z33" i="71"/>
  <c r="Z69" i="71" s="1"/>
  <c r="I33" i="71"/>
  <c r="I69" i="71" s="1"/>
  <c r="AA33" i="71"/>
  <c r="AA69" i="71" s="1"/>
  <c r="AG33" i="71"/>
  <c r="AG69" i="71" s="1"/>
  <c r="P33" i="71"/>
  <c r="P69" i="71" s="1"/>
  <c r="S33" i="71"/>
  <c r="S69" i="71" s="1"/>
  <c r="F33" i="71"/>
  <c r="F69" i="71" s="1"/>
  <c r="H33" i="71"/>
  <c r="H69" i="71" s="1"/>
  <c r="AQ33" i="71"/>
  <c r="AQ69" i="71" s="1"/>
  <c r="C69" i="71"/>
  <c r="J33" i="71"/>
  <c r="J69" i="71" s="1"/>
  <c r="T33" i="71"/>
  <c r="T69" i="71" s="1"/>
  <c r="K33" i="71"/>
  <c r="K69" i="71" s="1"/>
  <c r="E33" i="71"/>
  <c r="E69" i="71" s="1"/>
  <c r="AL33" i="71"/>
  <c r="AL69" i="71" s="1"/>
  <c r="C39" i="66"/>
  <c r="C186" i="99"/>
  <c r="G18" i="67"/>
  <c r="N18" i="67"/>
  <c r="AA18" i="67"/>
  <c r="AD18" i="67"/>
  <c r="V18" i="67"/>
  <c r="P18" i="67"/>
  <c r="X18" i="67"/>
  <c r="AL18" i="67"/>
  <c r="AN18" i="67"/>
  <c r="AF18" i="67"/>
  <c r="Y18" i="67"/>
  <c r="AI18" i="67"/>
  <c r="H18" i="67"/>
  <c r="D18" i="67"/>
  <c r="AP18" i="67"/>
  <c r="E18" i="67"/>
  <c r="AH18" i="67"/>
  <c r="O18" i="67"/>
  <c r="R18" i="67"/>
  <c r="J18" i="67"/>
  <c r="M18" i="67"/>
  <c r="AQ18" i="67"/>
  <c r="Z18" i="67"/>
  <c r="AB18" i="67"/>
  <c r="T18" i="67"/>
  <c r="U18" i="67"/>
  <c r="L18" i="67"/>
  <c r="AJ18" i="67"/>
  <c r="AM18" i="67"/>
  <c r="AE18" i="67"/>
  <c r="AC18" i="67"/>
  <c r="W18" i="67"/>
  <c r="F18" i="67"/>
  <c r="I18" i="67"/>
  <c r="AO18" i="67"/>
  <c r="AK18" i="67"/>
  <c r="AG18" i="67"/>
  <c r="Q18" i="67"/>
  <c r="S18" i="67"/>
  <c r="K18" i="67"/>
  <c r="C116" i="100"/>
  <c r="F11" i="69"/>
  <c r="AB11" i="69"/>
  <c r="Y11" i="69"/>
  <c r="R11" i="69"/>
  <c r="AO11" i="69"/>
  <c r="AC11" i="69"/>
  <c r="Z11" i="69"/>
  <c r="P11" i="69"/>
  <c r="AP11" i="69"/>
  <c r="V11" i="69"/>
  <c r="AF11" i="69"/>
  <c r="AE11" i="69"/>
  <c r="E11" i="69"/>
  <c r="O11" i="69"/>
  <c r="AK11" i="69"/>
  <c r="J11" i="69"/>
  <c r="AH11" i="69"/>
  <c r="L11" i="69"/>
  <c r="D11" i="69"/>
  <c r="AI11" i="69"/>
  <c r="AN11" i="69"/>
  <c r="H11" i="69"/>
  <c r="U11" i="69"/>
  <c r="AA11" i="69"/>
  <c r="M11" i="69"/>
  <c r="AM11" i="69"/>
  <c r="S11" i="69"/>
  <c r="AQ11" i="69"/>
  <c r="AJ11" i="69"/>
  <c r="AD11" i="69"/>
  <c r="X11" i="69"/>
  <c r="K11" i="69"/>
  <c r="G11" i="69"/>
  <c r="T11" i="69"/>
  <c r="N11" i="69"/>
  <c r="AG11" i="69"/>
  <c r="Q11" i="69"/>
  <c r="W11" i="69"/>
  <c r="I11" i="69"/>
  <c r="AL11" i="69"/>
  <c r="B4" i="67"/>
  <c r="B52" i="67" s="1"/>
  <c r="D166" i="53"/>
  <c r="B5" i="70"/>
  <c r="B53" i="70" s="1"/>
  <c r="G167" i="53"/>
  <c r="U16" i="71"/>
  <c r="G16" i="71"/>
  <c r="X16" i="71"/>
  <c r="K16" i="71"/>
  <c r="Q16" i="71"/>
  <c r="AK16" i="71"/>
  <c r="AE16" i="71"/>
  <c r="AO16" i="71"/>
  <c r="AG16" i="71"/>
  <c r="L16" i="71"/>
  <c r="F16" i="71"/>
  <c r="AM16" i="71"/>
  <c r="J16" i="71"/>
  <c r="P16" i="71"/>
  <c r="AB16" i="71"/>
  <c r="V16" i="71"/>
  <c r="AI16" i="71"/>
  <c r="AP16" i="71"/>
  <c r="AH16" i="71"/>
  <c r="E16" i="71"/>
  <c r="AL16" i="71"/>
  <c r="AN16" i="71"/>
  <c r="AQ16" i="71"/>
  <c r="M16" i="71"/>
  <c r="O16" i="71"/>
  <c r="I16" i="71"/>
  <c r="R16" i="71"/>
  <c r="T16" i="71"/>
  <c r="Y16" i="71"/>
  <c r="AJ16" i="71"/>
  <c r="Z16" i="71"/>
  <c r="AC16" i="71"/>
  <c r="AA16" i="71"/>
  <c r="N16" i="71"/>
  <c r="AF16" i="71"/>
  <c r="AD16" i="71"/>
  <c r="D16" i="71"/>
  <c r="W16" i="71"/>
  <c r="S16" i="71"/>
  <c r="H16" i="71"/>
  <c r="C14" i="66"/>
  <c r="C168" i="99"/>
  <c r="D180" i="99"/>
  <c r="C35" i="67"/>
  <c r="F176" i="99"/>
  <c r="C28" i="69"/>
  <c r="B4" i="70"/>
  <c r="B52" i="70" s="1"/>
  <c r="G166" i="53"/>
  <c r="C165" i="99"/>
  <c r="C4" i="66"/>
  <c r="B30" i="67"/>
  <c r="B65" i="67" s="1"/>
  <c r="D179" i="53"/>
  <c r="J173" i="99"/>
  <c r="C26" i="71"/>
  <c r="B26" i="66"/>
  <c r="B60" i="66" s="1"/>
  <c r="C174" i="53"/>
  <c r="D174" i="99"/>
  <c r="C32" i="67"/>
  <c r="C54" i="68"/>
  <c r="Z41" i="69"/>
  <c r="S41" i="69"/>
  <c r="U41" i="69"/>
  <c r="N41" i="69"/>
  <c r="Y41" i="69"/>
  <c r="AH41" i="69"/>
  <c r="AB41" i="69"/>
  <c r="AD41" i="69"/>
  <c r="W41" i="69"/>
  <c r="AG41" i="69"/>
  <c r="AP41" i="69"/>
  <c r="AK41" i="69"/>
  <c r="AM41" i="69"/>
  <c r="AF41" i="69"/>
  <c r="AI41" i="69"/>
  <c r="H41" i="69"/>
  <c r="K41" i="69"/>
  <c r="M41" i="69"/>
  <c r="AO41" i="69"/>
  <c r="F41" i="69"/>
  <c r="Q41" i="69"/>
  <c r="T41" i="69"/>
  <c r="V41" i="69"/>
  <c r="O41" i="69"/>
  <c r="G41" i="69"/>
  <c r="AA41" i="69"/>
  <c r="AC41" i="69"/>
  <c r="AE41" i="69"/>
  <c r="D41" i="69"/>
  <c r="AQ41" i="69"/>
  <c r="J41" i="69"/>
  <c r="AJ41" i="69"/>
  <c r="AL41" i="69"/>
  <c r="AN41" i="69"/>
  <c r="P41" i="69"/>
  <c r="R41" i="69"/>
  <c r="I41" i="69"/>
  <c r="L41" i="69"/>
  <c r="E41" i="69"/>
  <c r="X41" i="69"/>
  <c r="B34" i="67"/>
  <c r="B70" i="67" s="1"/>
  <c r="D184" i="53"/>
  <c r="B38" i="70"/>
  <c r="B68" i="70" s="1"/>
  <c r="G182" i="53"/>
  <c r="J183" i="99"/>
  <c r="C34" i="71"/>
  <c r="C166" i="99"/>
  <c r="C5" i="66"/>
  <c r="C39" i="69"/>
  <c r="F186" i="99"/>
  <c r="C179" i="99"/>
  <c r="C36" i="66"/>
  <c r="AM20" i="67"/>
  <c r="AN20" i="67"/>
  <c r="AP20" i="67"/>
  <c r="N20" i="67"/>
  <c r="Q20" i="67"/>
  <c r="K20" i="67"/>
  <c r="I20" i="67"/>
  <c r="L20" i="67"/>
  <c r="Y20" i="67"/>
  <c r="AA20" i="67"/>
  <c r="W20" i="67"/>
  <c r="S20" i="67"/>
  <c r="AQ20" i="67"/>
  <c r="AJ20" i="67"/>
  <c r="AE20" i="67"/>
  <c r="AD20" i="67"/>
  <c r="M20" i="67"/>
  <c r="F20" i="67"/>
  <c r="T20" i="67"/>
  <c r="AO20" i="67"/>
  <c r="X20" i="67"/>
  <c r="AK20" i="67"/>
  <c r="AC20" i="67"/>
  <c r="J20" i="67"/>
  <c r="AH20" i="67"/>
  <c r="D20" i="67"/>
  <c r="AL20" i="67"/>
  <c r="U20" i="67"/>
  <c r="AI20" i="67"/>
  <c r="H20" i="67"/>
  <c r="AF20" i="67"/>
  <c r="E20" i="67"/>
  <c r="G20" i="67"/>
  <c r="R20" i="67"/>
  <c r="V20" i="67"/>
  <c r="P20" i="67"/>
  <c r="O20" i="67"/>
  <c r="AB20" i="67"/>
  <c r="AG20" i="67"/>
  <c r="Z20" i="67"/>
  <c r="C36" i="68"/>
  <c r="E179" i="99"/>
  <c r="F171" i="99"/>
  <c r="C22" i="69"/>
  <c r="L32" i="71"/>
  <c r="L61" i="71" s="1"/>
  <c r="AN32" i="71"/>
  <c r="AN61" i="71" s="1"/>
  <c r="W32" i="71"/>
  <c r="W61" i="71" s="1"/>
  <c r="AM32" i="71"/>
  <c r="AM61" i="71" s="1"/>
  <c r="R32" i="71"/>
  <c r="R61" i="71" s="1"/>
  <c r="T32" i="71"/>
  <c r="T61" i="71" s="1"/>
  <c r="G32" i="71"/>
  <c r="G61" i="71" s="1"/>
  <c r="AK32" i="71"/>
  <c r="AK61" i="71" s="1"/>
  <c r="O32" i="71"/>
  <c r="O61" i="71" s="1"/>
  <c r="AE32" i="71"/>
  <c r="AE61" i="71" s="1"/>
  <c r="C61" i="71"/>
  <c r="AB32" i="71"/>
  <c r="AB61" i="71" s="1"/>
  <c r="U32" i="71"/>
  <c r="U61" i="71" s="1"/>
  <c r="D32" i="71"/>
  <c r="D61" i="71" s="1"/>
  <c r="AC32" i="71"/>
  <c r="AC61" i="71" s="1"/>
  <c r="F32" i="71"/>
  <c r="F61" i="71" s="1"/>
  <c r="K32" i="71"/>
  <c r="K61" i="71" s="1"/>
  <c r="AJ32" i="71"/>
  <c r="AJ61" i="71" s="1"/>
  <c r="AG32" i="71"/>
  <c r="AG61" i="71" s="1"/>
  <c r="M32" i="71"/>
  <c r="M61" i="71" s="1"/>
  <c r="AO32" i="71"/>
  <c r="AO61" i="71" s="1"/>
  <c r="S32" i="71"/>
  <c r="S61" i="71" s="1"/>
  <c r="H32" i="71"/>
  <c r="H61" i="71" s="1"/>
  <c r="I32" i="71"/>
  <c r="I61" i="71" s="1"/>
  <c r="Y32" i="71"/>
  <c r="Y61" i="71" s="1"/>
  <c r="E32" i="71"/>
  <c r="E61" i="71" s="1"/>
  <c r="AA32" i="71"/>
  <c r="AA61" i="71" s="1"/>
  <c r="P32" i="71"/>
  <c r="P61" i="71" s="1"/>
  <c r="V32" i="71"/>
  <c r="V61" i="71" s="1"/>
  <c r="AL32" i="71"/>
  <c r="AL61" i="71" s="1"/>
  <c r="Q32" i="71"/>
  <c r="Q61" i="71" s="1"/>
  <c r="AI32" i="71"/>
  <c r="AI61" i="71" s="1"/>
  <c r="X32" i="71"/>
  <c r="X61" i="71" s="1"/>
  <c r="AH32" i="71"/>
  <c r="AH61" i="71" s="1"/>
  <c r="N32" i="71"/>
  <c r="N61" i="71" s="1"/>
  <c r="AD32" i="71"/>
  <c r="AD61" i="71" s="1"/>
  <c r="AQ32" i="71"/>
  <c r="AQ61" i="71" s="1"/>
  <c r="AF32" i="71"/>
  <c r="AF61" i="71" s="1"/>
  <c r="J32" i="71"/>
  <c r="J61" i="71" s="1"/>
  <c r="Z32" i="71"/>
  <c r="Z61" i="71" s="1"/>
  <c r="AP32" i="71"/>
  <c r="AP61" i="71" s="1"/>
  <c r="C38" i="66"/>
  <c r="C181" i="99"/>
  <c r="H21" i="67"/>
  <c r="AJ21" i="67"/>
  <c r="AG21" i="67"/>
  <c r="E21" i="67"/>
  <c r="G21" i="67"/>
  <c r="P21" i="67"/>
  <c r="K21" i="67"/>
  <c r="AQ21" i="67"/>
  <c r="O21" i="67"/>
  <c r="S21" i="67"/>
  <c r="X21" i="67"/>
  <c r="U21" i="67"/>
  <c r="M21" i="67"/>
  <c r="Z21" i="67"/>
  <c r="AC21" i="67"/>
  <c r="AF21" i="67"/>
  <c r="AE21" i="67"/>
  <c r="W21" i="67"/>
  <c r="AK21" i="67"/>
  <c r="AM21" i="67"/>
  <c r="AN21" i="67"/>
  <c r="AP21" i="67"/>
  <c r="AH21" i="67"/>
  <c r="F21" i="67"/>
  <c r="AD21" i="67"/>
  <c r="R21" i="67"/>
  <c r="L21" i="67"/>
  <c r="Y21" i="67"/>
  <c r="AB21" i="67"/>
  <c r="J21" i="67"/>
  <c r="AA21" i="67"/>
  <c r="V21" i="67"/>
  <c r="AI21" i="67"/>
  <c r="AL21" i="67"/>
  <c r="T21" i="67"/>
  <c r="Q21" i="67"/>
  <c r="AO21" i="67"/>
  <c r="I21" i="67"/>
  <c r="D21" i="67"/>
  <c r="N21" i="67"/>
  <c r="F164" i="99"/>
  <c r="C3" i="69"/>
  <c r="D116" i="100"/>
  <c r="H121" i="100"/>
  <c r="B42" i="69"/>
  <c r="B72" i="69" s="1"/>
  <c r="F186" i="53"/>
  <c r="B19" i="66"/>
  <c r="B57" i="66" s="1"/>
  <c r="C171" i="53"/>
  <c r="K5" i="70"/>
  <c r="AM5" i="70"/>
  <c r="AI5" i="70"/>
  <c r="N5" i="70"/>
  <c r="AK5" i="70"/>
  <c r="T5" i="70"/>
  <c r="M5" i="70"/>
  <c r="F5" i="70"/>
  <c r="AG5" i="70"/>
  <c r="AP5" i="70"/>
  <c r="H5" i="70"/>
  <c r="AL5" i="70"/>
  <c r="AE5" i="70"/>
  <c r="AQ5" i="70"/>
  <c r="AJ5" i="70"/>
  <c r="X5" i="70"/>
  <c r="L5" i="70"/>
  <c r="G5" i="70"/>
  <c r="G53" i="70" s="1"/>
  <c r="AA5" i="70"/>
  <c r="S5" i="70"/>
  <c r="AF5" i="70"/>
  <c r="U5" i="70"/>
  <c r="Q5" i="70"/>
  <c r="J5" i="70"/>
  <c r="W5" i="70"/>
  <c r="D5" i="70"/>
  <c r="R5" i="70"/>
  <c r="AD5" i="70"/>
  <c r="O5" i="70"/>
  <c r="V5" i="70"/>
  <c r="AH5" i="70"/>
  <c r="AO5" i="70"/>
  <c r="E5" i="70"/>
  <c r="Z5" i="70"/>
  <c r="P5" i="70"/>
  <c r="Y5" i="70"/>
  <c r="AN5" i="70"/>
  <c r="I5" i="70"/>
  <c r="AC5" i="70"/>
  <c r="AB5" i="70"/>
  <c r="C53" i="70"/>
  <c r="C30" i="68"/>
  <c r="E178" i="99"/>
  <c r="F130" i="100"/>
  <c r="B3" i="70"/>
  <c r="B51" i="70" s="1"/>
  <c r="G165" i="53"/>
  <c r="D128" i="54"/>
  <c r="B32" i="69"/>
  <c r="B61" i="69" s="1"/>
  <c r="F175" i="53"/>
  <c r="C28" i="66"/>
  <c r="C176" i="99"/>
  <c r="C17" i="67"/>
  <c r="D169" i="99"/>
  <c r="C19" i="69"/>
  <c r="F170" i="99"/>
  <c r="B39" i="67"/>
  <c r="B73" i="67" s="1"/>
  <c r="D187" i="53"/>
  <c r="B29" i="69"/>
  <c r="B64" i="69" s="1"/>
  <c r="F178" i="53"/>
  <c r="R7" i="66"/>
  <c r="M7" i="66"/>
  <c r="AO7" i="66"/>
  <c r="Y7" i="66"/>
  <c r="AC7" i="66"/>
  <c r="Z7" i="66"/>
  <c r="V7" i="66"/>
  <c r="F7" i="66"/>
  <c r="AI7" i="66"/>
  <c r="AL7" i="66"/>
  <c r="AH7" i="66"/>
  <c r="AE7" i="66"/>
  <c r="O7" i="66"/>
  <c r="H7" i="66"/>
  <c r="I7" i="66"/>
  <c r="AP7" i="66"/>
  <c r="AN7" i="66"/>
  <c r="X7" i="66"/>
  <c r="Q7" i="66"/>
  <c r="S7" i="66"/>
  <c r="L7" i="66"/>
  <c r="E7" i="66"/>
  <c r="AG7" i="66"/>
  <c r="AA7" i="66"/>
  <c r="D7" i="66"/>
  <c r="AD7" i="66"/>
  <c r="W7" i="66"/>
  <c r="G7" i="66"/>
  <c r="K7" i="66"/>
  <c r="AK7" i="66"/>
  <c r="J7" i="66"/>
  <c r="AM7" i="66"/>
  <c r="AF7" i="66"/>
  <c r="P7" i="66"/>
  <c r="T7" i="66"/>
  <c r="U7" i="66"/>
  <c r="N7" i="66"/>
  <c r="AQ7" i="66"/>
  <c r="AJ7" i="66"/>
  <c r="AB7" i="66"/>
  <c r="AA16" i="67"/>
  <c r="Q16" i="67"/>
  <c r="T16" i="67"/>
  <c r="M16" i="67"/>
  <c r="Y16" i="67"/>
  <c r="AI16" i="67"/>
  <c r="AB16" i="67"/>
  <c r="AE16" i="67"/>
  <c r="W16" i="67"/>
  <c r="AJ16" i="67"/>
  <c r="AQ16" i="67"/>
  <c r="R16" i="67"/>
  <c r="AP16" i="67"/>
  <c r="F16" i="67"/>
  <c r="L16" i="67"/>
  <c r="AC16" i="67"/>
  <c r="D16" i="67"/>
  <c r="P16" i="67"/>
  <c r="U16" i="67"/>
  <c r="AN16" i="67"/>
  <c r="AG16" i="67"/>
  <c r="Z16" i="67"/>
  <c r="AD16" i="67"/>
  <c r="I16" i="67"/>
  <c r="N16" i="67"/>
  <c r="AK16" i="67"/>
  <c r="AM16" i="67"/>
  <c r="AO16" i="67"/>
  <c r="X16" i="67"/>
  <c r="G16" i="67"/>
  <c r="J16" i="67"/>
  <c r="AH16" i="67"/>
  <c r="K16" i="67"/>
  <c r="AL16" i="67"/>
  <c r="V16" i="67"/>
  <c r="E16" i="67"/>
  <c r="S16" i="67"/>
  <c r="H16" i="67"/>
  <c r="AF16" i="67"/>
  <c r="O16" i="67"/>
  <c r="D130" i="100"/>
  <c r="C22" i="68"/>
  <c r="E171" i="99"/>
  <c r="C5" i="69"/>
  <c r="F166" i="99"/>
  <c r="B10" i="70"/>
  <c r="B54" i="70" s="1"/>
  <c r="G168" i="53"/>
  <c r="C59" i="71"/>
  <c r="AB23" i="71"/>
  <c r="AK23" i="71"/>
  <c r="S23" i="71"/>
  <c r="AI23" i="71"/>
  <c r="AH23" i="71"/>
  <c r="M23" i="71"/>
  <c r="AG23" i="71"/>
  <c r="AM23" i="71"/>
  <c r="L23" i="71"/>
  <c r="J23" i="71"/>
  <c r="G23" i="71"/>
  <c r="I23" i="71"/>
  <c r="T23" i="71"/>
  <c r="Z23" i="71"/>
  <c r="U23" i="71"/>
  <c r="Q23" i="71"/>
  <c r="AJ23" i="71"/>
  <c r="AN23" i="71"/>
  <c r="AE23" i="71"/>
  <c r="R23" i="71"/>
  <c r="N23" i="71"/>
  <c r="AC23" i="71"/>
  <c r="F23" i="71"/>
  <c r="V23" i="71"/>
  <c r="X23" i="71"/>
  <c r="AO23" i="71"/>
  <c r="AF23" i="71"/>
  <c r="W23" i="71"/>
  <c r="K23" i="71"/>
  <c r="E23" i="71"/>
  <c r="P23" i="71"/>
  <c r="D23" i="71"/>
  <c r="AA23" i="71"/>
  <c r="O23" i="71"/>
  <c r="AD23" i="71"/>
  <c r="H23" i="71"/>
  <c r="AQ23" i="71"/>
  <c r="Y23" i="71"/>
  <c r="AP23" i="71"/>
  <c r="AL23" i="71"/>
  <c r="C33" i="66"/>
  <c r="C182" i="99"/>
  <c r="E180" i="99"/>
  <c r="C35" i="68"/>
  <c r="C23" i="68"/>
  <c r="E172" i="99"/>
  <c r="B28" i="70"/>
  <c r="B63" i="70" s="1"/>
  <c r="G177" i="53"/>
  <c r="AK17" i="71"/>
  <c r="AK56" i="71" s="1"/>
  <c r="L17" i="71"/>
  <c r="L56" i="71" s="1"/>
  <c r="AJ17" i="71"/>
  <c r="AJ56" i="71" s="1"/>
  <c r="W17" i="71"/>
  <c r="W56" i="71" s="1"/>
  <c r="D17" i="71"/>
  <c r="D56" i="71" s="1"/>
  <c r="V17" i="71"/>
  <c r="V56" i="71" s="1"/>
  <c r="Y17" i="71"/>
  <c r="Y56" i="71" s="1"/>
  <c r="AO17" i="71"/>
  <c r="AO56" i="71" s="1"/>
  <c r="AG17" i="71"/>
  <c r="AG56" i="71" s="1"/>
  <c r="M17" i="71"/>
  <c r="M56" i="71" s="1"/>
  <c r="G17" i="71"/>
  <c r="G56" i="71" s="1"/>
  <c r="Z17" i="71"/>
  <c r="Z56" i="71" s="1"/>
  <c r="AQ17" i="71"/>
  <c r="AQ56" i="71" s="1"/>
  <c r="K17" i="71"/>
  <c r="K56" i="71" s="1"/>
  <c r="U17" i="71"/>
  <c r="U56" i="71" s="1"/>
  <c r="H17" i="71"/>
  <c r="H56" i="71" s="1"/>
  <c r="Q17" i="71"/>
  <c r="Q56" i="71" s="1"/>
  <c r="J17" i="71"/>
  <c r="J56" i="71" s="1"/>
  <c r="R17" i="71"/>
  <c r="R56" i="71" s="1"/>
  <c r="F17" i="71"/>
  <c r="F56" i="71" s="1"/>
  <c r="P17" i="71"/>
  <c r="P56" i="71" s="1"/>
  <c r="AE17" i="71"/>
  <c r="AE56" i="71" s="1"/>
  <c r="N17" i="71"/>
  <c r="N56" i="71" s="1"/>
  <c r="AA17" i="71"/>
  <c r="AA56" i="71" s="1"/>
  <c r="AN17" i="71"/>
  <c r="AN56" i="71" s="1"/>
  <c r="AD17" i="71"/>
  <c r="AD56" i="71" s="1"/>
  <c r="AM17" i="71"/>
  <c r="AM56" i="71" s="1"/>
  <c r="I17" i="71"/>
  <c r="I56" i="71" s="1"/>
  <c r="AL17" i="71"/>
  <c r="AL56" i="71" s="1"/>
  <c r="S17" i="71"/>
  <c r="S56" i="71" s="1"/>
  <c r="X17" i="71"/>
  <c r="X56" i="71" s="1"/>
  <c r="T17" i="71"/>
  <c r="T56" i="71" s="1"/>
  <c r="C56" i="71"/>
  <c r="AH17" i="71"/>
  <c r="AH56" i="71" s="1"/>
  <c r="AP17" i="71"/>
  <c r="AP56" i="71" s="1"/>
  <c r="E17" i="71"/>
  <c r="E56" i="71" s="1"/>
  <c r="O17" i="71"/>
  <c r="O56" i="71" s="1"/>
  <c r="AF17" i="71"/>
  <c r="AF56" i="71" s="1"/>
  <c r="AC17" i="71"/>
  <c r="AC56" i="71" s="1"/>
  <c r="AI17" i="71"/>
  <c r="AI56" i="71" s="1"/>
  <c r="AB17" i="71"/>
  <c r="AB56" i="71" s="1"/>
  <c r="F170" i="53"/>
  <c r="F165" i="99"/>
  <c r="C4" i="69"/>
  <c r="B27" i="70"/>
  <c r="B62" i="70" s="1"/>
  <c r="G176" i="53"/>
  <c r="AI16" i="66"/>
  <c r="AB16" i="66"/>
  <c r="AD16" i="66"/>
  <c r="W16" i="66"/>
  <c r="O16" i="66"/>
  <c r="AQ16" i="66"/>
  <c r="AK16" i="66"/>
  <c r="AM16" i="66"/>
  <c r="AF16" i="66"/>
  <c r="X16" i="66"/>
  <c r="I16" i="66"/>
  <c r="M16" i="66"/>
  <c r="P16" i="66"/>
  <c r="K16" i="66"/>
  <c r="R16" i="66"/>
  <c r="V16" i="66"/>
  <c r="Y16" i="66"/>
  <c r="S16" i="66"/>
  <c r="J16" i="66"/>
  <c r="AE16" i="66"/>
  <c r="AH16" i="66"/>
  <c r="AA16" i="66"/>
  <c r="T16" i="66"/>
  <c r="AN16" i="66"/>
  <c r="F16" i="66"/>
  <c r="H16" i="66"/>
  <c r="AC16" i="66"/>
  <c r="E16" i="66"/>
  <c r="AG16" i="66"/>
  <c r="Q16" i="66"/>
  <c r="AL16" i="66"/>
  <c r="N16" i="66"/>
  <c r="AP16" i="66"/>
  <c r="Z16" i="66"/>
  <c r="L16" i="66"/>
  <c r="AO16" i="66"/>
  <c r="D16" i="66"/>
  <c r="AJ16" i="66"/>
  <c r="U16" i="66"/>
  <c r="G16" i="66"/>
  <c r="E135" i="100"/>
  <c r="V43" i="69"/>
  <c r="AO43" i="69"/>
  <c r="Y43" i="69"/>
  <c r="R43" i="69"/>
  <c r="AD43" i="69"/>
  <c r="AN43" i="69"/>
  <c r="O43" i="69"/>
  <c r="AQ43" i="69"/>
  <c r="AK43" i="69"/>
  <c r="AM43" i="69"/>
  <c r="L43" i="69"/>
  <c r="D43" i="69"/>
  <c r="X43" i="69"/>
  <c r="H43" i="69"/>
  <c r="J43" i="69"/>
  <c r="T43" i="69"/>
  <c r="E43" i="69"/>
  <c r="AG43" i="69"/>
  <c r="Q43" i="69"/>
  <c r="K43" i="69"/>
  <c r="AE43" i="69"/>
  <c r="AH43" i="69"/>
  <c r="AL43" i="69"/>
  <c r="N43" i="69"/>
  <c r="Z43" i="69"/>
  <c r="AF43" i="69"/>
  <c r="I43" i="69"/>
  <c r="F43" i="69"/>
  <c r="AA43" i="69"/>
  <c r="AB43" i="69"/>
  <c r="AP43" i="69"/>
  <c r="S43" i="69"/>
  <c r="AJ43" i="69"/>
  <c r="G43" i="69"/>
  <c r="U43" i="69"/>
  <c r="M43" i="69"/>
  <c r="W43" i="69"/>
  <c r="P43" i="69"/>
  <c r="AI43" i="69"/>
  <c r="AC43" i="69"/>
  <c r="B19" i="67"/>
  <c r="B57" i="67" s="1"/>
  <c r="D171" i="53"/>
  <c r="B23" i="70"/>
  <c r="B59" i="70" s="1"/>
  <c r="G173" i="53"/>
  <c r="C73" i="71"/>
  <c r="AD39" i="71"/>
  <c r="N39" i="71"/>
  <c r="AP39" i="71"/>
  <c r="AJ39" i="71"/>
  <c r="T39" i="71"/>
  <c r="S39" i="71"/>
  <c r="M39" i="71"/>
  <c r="AF39" i="71"/>
  <c r="P39" i="71"/>
  <c r="R39" i="71"/>
  <c r="AI39" i="71"/>
  <c r="AE39" i="71"/>
  <c r="F39" i="71"/>
  <c r="AH39" i="71"/>
  <c r="AK39" i="71"/>
  <c r="AQ39" i="71"/>
  <c r="AN39" i="71"/>
  <c r="O39" i="71"/>
  <c r="H39" i="71"/>
  <c r="AC39" i="71"/>
  <c r="V39" i="71"/>
  <c r="Y39" i="71"/>
  <c r="D39" i="71"/>
  <c r="Q39" i="71"/>
  <c r="E39" i="71"/>
  <c r="Z39" i="71"/>
  <c r="K39" i="71"/>
  <c r="W39" i="71"/>
  <c r="I39" i="71"/>
  <c r="AA39" i="71"/>
  <c r="AO39" i="71"/>
  <c r="AB39" i="71"/>
  <c r="L39" i="71"/>
  <c r="X39" i="71"/>
  <c r="AL39" i="71"/>
  <c r="U39" i="71"/>
  <c r="AG39" i="71"/>
  <c r="J39" i="71"/>
  <c r="AM39" i="71"/>
  <c r="G39" i="71"/>
  <c r="B33" i="69"/>
  <c r="B69" i="69" s="1"/>
  <c r="F183" i="53"/>
  <c r="B3" i="66"/>
  <c r="B51" i="66" s="1"/>
  <c r="C165" i="53"/>
  <c r="C175" i="99"/>
  <c r="C27" i="66"/>
  <c r="C19" i="67"/>
  <c r="D170" i="99"/>
  <c r="B42" i="66"/>
  <c r="B72" i="66" s="1"/>
  <c r="C186" i="53"/>
  <c r="V8" i="70"/>
  <c r="F8" i="70"/>
  <c r="AK8" i="70"/>
  <c r="G8" i="70"/>
  <c r="AD8" i="70"/>
  <c r="AE8" i="70"/>
  <c r="O8" i="70"/>
  <c r="Q8" i="70"/>
  <c r="Y8" i="70"/>
  <c r="AH8" i="70"/>
  <c r="K8" i="70"/>
  <c r="AN8" i="70"/>
  <c r="X8" i="70"/>
  <c r="AJ8" i="70"/>
  <c r="J8" i="70"/>
  <c r="S8" i="70"/>
  <c r="E8" i="70"/>
  <c r="AG8" i="70"/>
  <c r="D8" i="70"/>
  <c r="AC8" i="70"/>
  <c r="AA8" i="70"/>
  <c r="N8" i="70"/>
  <c r="AP8" i="70"/>
  <c r="T8" i="70"/>
  <c r="H8" i="70"/>
  <c r="AI8" i="70"/>
  <c r="W8" i="70"/>
  <c r="I8" i="70"/>
  <c r="AL8" i="70"/>
  <c r="L8" i="70"/>
  <c r="AQ8" i="70"/>
  <c r="AF8" i="70"/>
  <c r="R8" i="70"/>
  <c r="U8" i="70"/>
  <c r="P8" i="70"/>
  <c r="M8" i="70"/>
  <c r="AO8" i="70"/>
  <c r="AB8" i="70"/>
  <c r="AM8" i="70"/>
  <c r="Z8" i="70"/>
  <c r="C53" i="68"/>
  <c r="C38" i="69"/>
  <c r="F181" i="99"/>
  <c r="B4" i="66"/>
  <c r="B52" i="66" s="1"/>
  <c r="C166" i="53"/>
  <c r="D171" i="99"/>
  <c r="C22" i="67"/>
  <c r="G185" i="99"/>
  <c r="C42" i="70"/>
  <c r="D128" i="100"/>
  <c r="C36" i="71"/>
  <c r="J179" i="99"/>
  <c r="D164" i="99"/>
  <c r="C3" i="67"/>
  <c r="K34" i="70"/>
  <c r="K70" i="70" s="1"/>
  <c r="AJ34" i="70"/>
  <c r="AJ70" i="70" s="1"/>
  <c r="AL34" i="70"/>
  <c r="AL70" i="70" s="1"/>
  <c r="AF34" i="70"/>
  <c r="AF70" i="70" s="1"/>
  <c r="F34" i="70"/>
  <c r="F70" i="70" s="1"/>
  <c r="S34" i="70"/>
  <c r="S70" i="70" s="1"/>
  <c r="I34" i="70"/>
  <c r="I70" i="70" s="1"/>
  <c r="L34" i="70"/>
  <c r="L70" i="70" s="1"/>
  <c r="AO34" i="70"/>
  <c r="AO70" i="70" s="1"/>
  <c r="AE34" i="70"/>
  <c r="AE70" i="70" s="1"/>
  <c r="AA34" i="70"/>
  <c r="AA70" i="70" s="1"/>
  <c r="R34" i="70"/>
  <c r="R70" i="70" s="1"/>
  <c r="U34" i="70"/>
  <c r="U70" i="70" s="1"/>
  <c r="P34" i="70"/>
  <c r="P70" i="70" s="1"/>
  <c r="G34" i="70"/>
  <c r="G70" i="70" s="1"/>
  <c r="AI34" i="70"/>
  <c r="AI70" i="70" s="1"/>
  <c r="AB34" i="70"/>
  <c r="AB70" i="70" s="1"/>
  <c r="AD34" i="70"/>
  <c r="AD70" i="70" s="1"/>
  <c r="AP34" i="70"/>
  <c r="AP70" i="70" s="1"/>
  <c r="AG34" i="70"/>
  <c r="AG70" i="70" s="1"/>
  <c r="AQ34" i="70"/>
  <c r="AQ70" i="70" s="1"/>
  <c r="AK34" i="70"/>
  <c r="AK70" i="70" s="1"/>
  <c r="AM34" i="70"/>
  <c r="AM70" i="70" s="1"/>
  <c r="V34" i="70"/>
  <c r="V70" i="70" s="1"/>
  <c r="M34" i="70"/>
  <c r="M70" i="70" s="1"/>
  <c r="H34" i="70"/>
  <c r="H70" i="70" s="1"/>
  <c r="J34" i="70"/>
  <c r="J70" i="70" s="1"/>
  <c r="E34" i="70"/>
  <c r="E70" i="70" s="1"/>
  <c r="X34" i="70"/>
  <c r="X70" i="70" s="1"/>
  <c r="O34" i="70"/>
  <c r="O70" i="70" s="1"/>
  <c r="C70" i="70"/>
  <c r="Z34" i="70"/>
  <c r="Z70" i="70" s="1"/>
  <c r="AC34" i="70"/>
  <c r="AC70" i="70" s="1"/>
  <c r="W34" i="70"/>
  <c r="W70" i="70" s="1"/>
  <c r="D34" i="70"/>
  <c r="D70" i="70" s="1"/>
  <c r="AN34" i="70"/>
  <c r="AN70" i="70" s="1"/>
  <c r="Q34" i="70"/>
  <c r="Q70" i="70" s="1"/>
  <c r="T34" i="70"/>
  <c r="T70" i="70" s="1"/>
  <c r="N34" i="70"/>
  <c r="N70" i="70" s="1"/>
  <c r="Y34" i="70"/>
  <c r="Y70" i="70" s="1"/>
  <c r="AH34" i="70"/>
  <c r="AH70" i="70" s="1"/>
  <c r="F182" i="99"/>
  <c r="C33" i="69"/>
  <c r="B36" i="67"/>
  <c r="B66" i="67" s="1"/>
  <c r="D180" i="53"/>
  <c r="B35" i="66"/>
  <c r="B67" i="66" s="1"/>
  <c r="C181" i="53"/>
  <c r="U41" i="66"/>
  <c r="AL41" i="66"/>
  <c r="X41" i="66"/>
  <c r="J41" i="66"/>
  <c r="AB41" i="66"/>
  <c r="AC41" i="66"/>
  <c r="G41" i="66"/>
  <c r="AF41" i="66"/>
  <c r="R41" i="66"/>
  <c r="AI41" i="66"/>
  <c r="AK41" i="66"/>
  <c r="O41" i="66"/>
  <c r="AN41" i="66"/>
  <c r="Z41" i="66"/>
  <c r="AJ41" i="66"/>
  <c r="D41" i="66"/>
  <c r="W41" i="66"/>
  <c r="I41" i="66"/>
  <c r="AH41" i="66"/>
  <c r="K41" i="66"/>
  <c r="F41" i="66"/>
  <c r="AE41" i="66"/>
  <c r="Q41" i="66"/>
  <c r="AP41" i="66"/>
  <c r="AQ41" i="66"/>
  <c r="N41" i="66"/>
  <c r="AM41" i="66"/>
  <c r="Y41" i="66"/>
  <c r="S41" i="66"/>
  <c r="L41" i="66"/>
  <c r="E41" i="66"/>
  <c r="V41" i="66"/>
  <c r="H41" i="66"/>
  <c r="AG41" i="66"/>
  <c r="T41" i="66"/>
  <c r="M41" i="66"/>
  <c r="AD41" i="66"/>
  <c r="P41" i="66"/>
  <c r="AO41" i="66"/>
  <c r="AA41" i="66"/>
  <c r="D166" i="99"/>
  <c r="C5" i="67"/>
  <c r="F175" i="99"/>
  <c r="C27" i="69"/>
  <c r="B30" i="69"/>
  <c r="B65" i="69" s="1"/>
  <c r="F179" i="53"/>
  <c r="B29" i="66"/>
  <c r="B64" i="66" s="1"/>
  <c r="C178" i="53"/>
  <c r="AE22" i="70"/>
  <c r="AE58" i="70" s="1"/>
  <c r="AG22" i="70"/>
  <c r="AG58" i="70" s="1"/>
  <c r="E22" i="70"/>
  <c r="E58" i="70" s="1"/>
  <c r="S22" i="70"/>
  <c r="S58" i="70" s="1"/>
  <c r="AO22" i="70"/>
  <c r="AO58" i="70" s="1"/>
  <c r="AM22" i="70"/>
  <c r="AM58" i="70" s="1"/>
  <c r="AQ22" i="70"/>
  <c r="AQ58" i="70" s="1"/>
  <c r="P22" i="70"/>
  <c r="P58" i="70" s="1"/>
  <c r="U22" i="70"/>
  <c r="U58" i="70" s="1"/>
  <c r="AP22" i="70"/>
  <c r="AP58" i="70" s="1"/>
  <c r="L22" i="70"/>
  <c r="L58" i="70" s="1"/>
  <c r="M22" i="70"/>
  <c r="M58" i="70" s="1"/>
  <c r="Z22" i="70"/>
  <c r="Z58" i="70" s="1"/>
  <c r="AA22" i="70"/>
  <c r="AA58" i="70" s="1"/>
  <c r="D22" i="70"/>
  <c r="D58" i="70" s="1"/>
  <c r="T22" i="70"/>
  <c r="T58" i="70" s="1"/>
  <c r="X22" i="70"/>
  <c r="X58" i="70" s="1"/>
  <c r="AK22" i="70"/>
  <c r="AK58" i="70" s="1"/>
  <c r="AD22" i="70"/>
  <c r="AD58" i="70" s="1"/>
  <c r="J22" i="70"/>
  <c r="J58" i="70" s="1"/>
  <c r="C58" i="70"/>
  <c r="AB22" i="70"/>
  <c r="AB58" i="70" s="1"/>
  <c r="AH22" i="70"/>
  <c r="AH58" i="70" s="1"/>
  <c r="H22" i="70"/>
  <c r="H58" i="70" s="1"/>
  <c r="F22" i="70"/>
  <c r="F58" i="70" s="1"/>
  <c r="Q22" i="70"/>
  <c r="Q58" i="70" s="1"/>
  <c r="G22" i="70"/>
  <c r="G58" i="70" s="1"/>
  <c r="AJ22" i="70"/>
  <c r="AJ58" i="70" s="1"/>
  <c r="N22" i="70"/>
  <c r="N58" i="70" s="1"/>
  <c r="R22" i="70"/>
  <c r="R58" i="70" s="1"/>
  <c r="AF22" i="70"/>
  <c r="AF58" i="70" s="1"/>
  <c r="O22" i="70"/>
  <c r="O58" i="70" s="1"/>
  <c r="K22" i="70"/>
  <c r="K58" i="70" s="1"/>
  <c r="Y22" i="70"/>
  <c r="Y58" i="70" s="1"/>
  <c r="AC22" i="70"/>
  <c r="AC58" i="70" s="1"/>
  <c r="I22" i="70"/>
  <c r="I58" i="70" s="1"/>
  <c r="W22" i="70"/>
  <c r="W58" i="70" s="1"/>
  <c r="V22" i="70"/>
  <c r="V58" i="70" s="1"/>
  <c r="AI22" i="70"/>
  <c r="AI58" i="70" s="1"/>
  <c r="AN22" i="70"/>
  <c r="AN58" i="70" s="1"/>
  <c r="AL22" i="70"/>
  <c r="AL58" i="70" s="1"/>
  <c r="B23" i="67"/>
  <c r="B59" i="67" s="1"/>
  <c r="D173" i="53"/>
  <c r="N43" i="71"/>
  <c r="AM43" i="71"/>
  <c r="Y43" i="71"/>
  <c r="D43" i="71"/>
  <c r="AB43" i="71"/>
  <c r="U43" i="71"/>
  <c r="O43" i="71"/>
  <c r="I43" i="71"/>
  <c r="AP43" i="71"/>
  <c r="AJ43" i="71"/>
  <c r="AC43" i="71"/>
  <c r="W43" i="71"/>
  <c r="Q43" i="71"/>
  <c r="K43" i="71"/>
  <c r="F43" i="71"/>
  <c r="H43" i="71"/>
  <c r="AO43" i="71"/>
  <c r="AA43" i="71"/>
  <c r="AD43" i="71"/>
  <c r="X43" i="71"/>
  <c r="R43" i="71"/>
  <c r="AQ43" i="71"/>
  <c r="E43" i="71"/>
  <c r="AL43" i="71"/>
  <c r="AF43" i="71"/>
  <c r="Z43" i="71"/>
  <c r="L43" i="71"/>
  <c r="P43" i="71"/>
  <c r="AN43" i="71"/>
  <c r="AG43" i="71"/>
  <c r="M43" i="71"/>
  <c r="J43" i="71"/>
  <c r="AK43" i="71"/>
  <c r="AH43" i="71"/>
  <c r="V43" i="71"/>
  <c r="S43" i="71"/>
  <c r="G43" i="71"/>
  <c r="AI43" i="71"/>
  <c r="AE43" i="71"/>
  <c r="T43" i="71"/>
  <c r="Y24" i="66"/>
  <c r="AB24" i="66"/>
  <c r="AD24" i="66"/>
  <c r="X24" i="66"/>
  <c r="AO24" i="66"/>
  <c r="K24" i="66"/>
  <c r="AH24" i="66"/>
  <c r="AK24" i="66"/>
  <c r="AM24" i="66"/>
  <c r="AG24" i="66"/>
  <c r="S24" i="66"/>
  <c r="H24" i="66"/>
  <c r="J24" i="66"/>
  <c r="M24" i="66"/>
  <c r="AP24" i="66"/>
  <c r="AA24" i="66"/>
  <c r="Q24" i="66"/>
  <c r="T24" i="66"/>
  <c r="V24" i="66"/>
  <c r="D24" i="66"/>
  <c r="AI24" i="66"/>
  <c r="Z24" i="66"/>
  <c r="AC24" i="66"/>
  <c r="AE24" i="66"/>
  <c r="E24" i="66"/>
  <c r="AQ24" i="66"/>
  <c r="AJ24" i="66"/>
  <c r="AL24" i="66"/>
  <c r="AN24" i="66"/>
  <c r="N24" i="66"/>
  <c r="G24" i="66"/>
  <c r="I24" i="66"/>
  <c r="L24" i="66"/>
  <c r="F24" i="66"/>
  <c r="W24" i="66"/>
  <c r="P24" i="66"/>
  <c r="R24" i="66"/>
  <c r="U24" i="66"/>
  <c r="O24" i="66"/>
  <c r="AF24" i="66"/>
  <c r="S37" i="70"/>
  <c r="U37" i="70"/>
  <c r="P37" i="70"/>
  <c r="H37" i="70"/>
  <c r="AP37" i="70"/>
  <c r="V37" i="70"/>
  <c r="K37" i="70"/>
  <c r="M37" i="70"/>
  <c r="AQ37" i="70"/>
  <c r="AI37" i="70"/>
  <c r="AD37" i="70"/>
  <c r="T37" i="70"/>
  <c r="W37" i="70"/>
  <c r="X37" i="70"/>
  <c r="O37" i="70"/>
  <c r="J37" i="70"/>
  <c r="AF37" i="70"/>
  <c r="AG37" i="70"/>
  <c r="AK37" i="70"/>
  <c r="G37" i="70"/>
  <c r="AJ37" i="70"/>
  <c r="AC37" i="70"/>
  <c r="Y37" i="70"/>
  <c r="Q37" i="70"/>
  <c r="F37" i="70"/>
  <c r="AM37" i="70"/>
  <c r="AH37" i="70"/>
  <c r="R37" i="70"/>
  <c r="N37" i="70"/>
  <c r="L37" i="70"/>
  <c r="Z37" i="70"/>
  <c r="AL37" i="70"/>
  <c r="AE37" i="70"/>
  <c r="E37" i="70"/>
  <c r="AA37" i="70"/>
  <c r="I37" i="70"/>
  <c r="D37" i="70"/>
  <c r="AB37" i="70"/>
  <c r="AN37" i="70"/>
  <c r="AO37" i="70"/>
  <c r="AQ62" i="68"/>
  <c r="P62" i="68"/>
  <c r="I62" i="68"/>
  <c r="L62" i="68"/>
  <c r="AE62" i="68"/>
  <c r="C62" i="68"/>
  <c r="Y62" i="68"/>
  <c r="R62" i="68"/>
  <c r="U62" i="68"/>
  <c r="AF62" i="68"/>
  <c r="F62" i="68"/>
  <c r="AH62" i="68"/>
  <c r="AB62" i="68"/>
  <c r="AD62" i="68"/>
  <c r="E62" i="68"/>
  <c r="O62" i="68"/>
  <c r="D62" i="68"/>
  <c r="AK62" i="68"/>
  <c r="AM62" i="68"/>
  <c r="AN62" i="68"/>
  <c r="K62" i="68"/>
  <c r="X62" i="68"/>
  <c r="H62" i="68"/>
  <c r="J62" i="68"/>
  <c r="M62" i="68"/>
  <c r="AO62" i="68"/>
  <c r="S62" i="68"/>
  <c r="AG62" i="68"/>
  <c r="Q62" i="68"/>
  <c r="T62" i="68"/>
  <c r="N62" i="68"/>
  <c r="AA62" i="68"/>
  <c r="AP62" i="68"/>
  <c r="Z62" i="68"/>
  <c r="AC62" i="68"/>
  <c r="V62" i="68"/>
  <c r="AL62" i="68"/>
  <c r="W62" i="68"/>
  <c r="AI62" i="68"/>
  <c r="G62" i="68"/>
  <c r="AJ62" i="68"/>
  <c r="F177" i="99"/>
  <c r="C29" i="69"/>
  <c r="B28" i="67"/>
  <c r="B63" i="67" s="1"/>
  <c r="D177" i="53"/>
  <c r="J177" i="99"/>
  <c r="C29" i="71"/>
  <c r="I20" i="71"/>
  <c r="H20" i="71"/>
  <c r="AM20" i="71"/>
  <c r="AF20" i="71"/>
  <c r="S20" i="71"/>
  <c r="W20" i="71"/>
  <c r="R20" i="71"/>
  <c r="K20" i="71"/>
  <c r="AG20" i="71"/>
  <c r="E20" i="71"/>
  <c r="AE20" i="71"/>
  <c r="AA20" i="71"/>
  <c r="J20" i="71"/>
  <c r="AK20" i="71"/>
  <c r="D20" i="71"/>
  <c r="N20" i="71"/>
  <c r="AQ20" i="71"/>
  <c r="AH20" i="71"/>
  <c r="T20" i="71"/>
  <c r="AP20" i="71"/>
  <c r="G20" i="71"/>
  <c r="AJ20" i="71"/>
  <c r="AC20" i="71"/>
  <c r="U20" i="71"/>
  <c r="L20" i="71"/>
  <c r="AD20" i="71"/>
  <c r="Y20" i="71"/>
  <c r="Z20" i="71"/>
  <c r="AB20" i="71"/>
  <c r="F20" i="71"/>
  <c r="O20" i="71"/>
  <c r="Q20" i="71"/>
  <c r="AN20" i="71"/>
  <c r="X20" i="71"/>
  <c r="P20" i="71"/>
  <c r="AL20" i="71"/>
  <c r="AI20" i="71"/>
  <c r="AO20" i="71"/>
  <c r="M20" i="71"/>
  <c r="V20" i="71"/>
  <c r="X21" i="66"/>
  <c r="F21" i="66"/>
  <c r="AI21" i="66"/>
  <c r="AK21" i="66"/>
  <c r="AE21" i="66"/>
  <c r="AF21" i="66"/>
  <c r="O21" i="66"/>
  <c r="I21" i="66"/>
  <c r="D21" i="66"/>
  <c r="AO21" i="66"/>
  <c r="AN21" i="66"/>
  <c r="Y21" i="66"/>
  <c r="R21" i="66"/>
  <c r="K21" i="66"/>
  <c r="U21" i="66"/>
  <c r="E21" i="66"/>
  <c r="AH21" i="66"/>
  <c r="AA21" i="66"/>
  <c r="T21" i="66"/>
  <c r="AD21" i="66"/>
  <c r="N21" i="66"/>
  <c r="AQ21" i="66"/>
  <c r="AJ21" i="66"/>
  <c r="AC21" i="66"/>
  <c r="AM21" i="66"/>
  <c r="W21" i="66"/>
  <c r="G21" i="66"/>
  <c r="J21" i="66"/>
  <c r="AL21" i="66"/>
  <c r="L21" i="66"/>
  <c r="H21" i="66"/>
  <c r="AG21" i="66"/>
  <c r="Q21" i="66"/>
  <c r="S21" i="66"/>
  <c r="M21" i="66"/>
  <c r="P21" i="66"/>
  <c r="AP21" i="66"/>
  <c r="Z21" i="66"/>
  <c r="AB21" i="66"/>
  <c r="V21" i="66"/>
  <c r="AK10" i="70"/>
  <c r="AA10" i="70"/>
  <c r="AF10" i="70"/>
  <c r="D10" i="70"/>
  <c r="Y10" i="70"/>
  <c r="C54" i="70"/>
  <c r="AJ10" i="70"/>
  <c r="AO10" i="70"/>
  <c r="T10" i="70"/>
  <c r="AD10" i="70"/>
  <c r="Q10" i="70"/>
  <c r="S10" i="70"/>
  <c r="AE10" i="70"/>
  <c r="F10" i="70"/>
  <c r="AQ10" i="70"/>
  <c r="M10" i="70"/>
  <c r="AI10" i="70"/>
  <c r="AL10" i="70"/>
  <c r="AG10" i="70"/>
  <c r="AP10" i="70"/>
  <c r="U10" i="70"/>
  <c r="I10" i="70"/>
  <c r="N10" i="70"/>
  <c r="P10" i="70"/>
  <c r="K10" i="70"/>
  <c r="J10" i="70"/>
  <c r="V10" i="70"/>
  <c r="AB10" i="70"/>
  <c r="AN10" i="70"/>
  <c r="W10" i="70"/>
  <c r="G10" i="70"/>
  <c r="E10" i="70"/>
  <c r="L10" i="70"/>
  <c r="AC10" i="70"/>
  <c r="O10" i="70"/>
  <c r="H10" i="70"/>
  <c r="AH10" i="70"/>
  <c r="Z10" i="70"/>
  <c r="AM10" i="70"/>
  <c r="R10" i="70"/>
  <c r="X10" i="70"/>
  <c r="E186" i="99"/>
  <c r="C39" i="68"/>
  <c r="B27" i="67"/>
  <c r="B62" i="67" s="1"/>
  <c r="D176" i="53"/>
  <c r="C38" i="71"/>
  <c r="J181" i="99"/>
  <c r="C42" i="71"/>
  <c r="J185" i="99"/>
  <c r="B39" i="69"/>
  <c r="B73" i="69" s="1"/>
  <c r="F187" i="53"/>
  <c r="C117" i="100"/>
  <c r="AA6" i="67"/>
  <c r="AM6" i="67"/>
  <c r="AD6" i="67"/>
  <c r="K6" i="67"/>
  <c r="AL6" i="67"/>
  <c r="I6" i="67"/>
  <c r="AJ6" i="67"/>
  <c r="E6" i="67"/>
  <c r="AQ6" i="67"/>
  <c r="W6" i="67"/>
  <c r="Q6" i="67"/>
  <c r="M6" i="67"/>
  <c r="P6" i="67"/>
  <c r="G6" i="67"/>
  <c r="AI6" i="67"/>
  <c r="Y6" i="67"/>
  <c r="V6" i="67"/>
  <c r="AC6" i="67"/>
  <c r="T6" i="67"/>
  <c r="L6" i="67"/>
  <c r="AG6" i="67"/>
  <c r="AE6" i="67"/>
  <c r="AP6" i="67"/>
  <c r="AF6" i="67"/>
  <c r="X6" i="67"/>
  <c r="AO6" i="67"/>
  <c r="AN6" i="67"/>
  <c r="D6" i="67"/>
  <c r="J6" i="67"/>
  <c r="AK6" i="67"/>
  <c r="H6" i="67"/>
  <c r="O6" i="67"/>
  <c r="F6" i="67"/>
  <c r="U6" i="67"/>
  <c r="N6" i="67"/>
  <c r="Z6" i="67"/>
  <c r="R6" i="67"/>
  <c r="AB6" i="67"/>
  <c r="S6" i="67"/>
  <c r="AH6" i="67"/>
  <c r="C10" i="71"/>
  <c r="J167" i="99"/>
  <c r="B30" i="66"/>
  <c r="B65" i="66" s="1"/>
  <c r="C179" i="53"/>
  <c r="F183" i="99"/>
  <c r="C34" i="69"/>
  <c r="B5" i="69"/>
  <c r="B53" i="69" s="1"/>
  <c r="F167" i="53"/>
  <c r="B5" i="66"/>
  <c r="B53" i="66" s="1"/>
  <c r="C167" i="53"/>
  <c r="D182" i="99"/>
  <c r="C33" i="67"/>
  <c r="D117" i="100"/>
  <c r="C26" i="68"/>
  <c r="E173" i="99"/>
  <c r="B14" i="66"/>
  <c r="B55" i="66" s="1"/>
  <c r="C169" i="53"/>
  <c r="C184" i="99"/>
  <c r="C31" i="66"/>
  <c r="E176" i="99"/>
  <c r="C28" i="68"/>
  <c r="B34" i="66"/>
  <c r="B70" i="66" s="1"/>
  <c r="C184" i="53"/>
  <c r="B28" i="66"/>
  <c r="B63" i="66" s="1"/>
  <c r="C177" i="53"/>
  <c r="K16" i="69"/>
  <c r="AF16" i="69"/>
  <c r="I16" i="69"/>
  <c r="AJ16" i="69"/>
  <c r="AN16" i="69"/>
  <c r="S16" i="69"/>
  <c r="AO16" i="69"/>
  <c r="R16" i="69"/>
  <c r="V16" i="69"/>
  <c r="L16" i="69"/>
  <c r="AA16" i="69"/>
  <c r="F16" i="69"/>
  <c r="AB16" i="69"/>
  <c r="AL16" i="69"/>
  <c r="AC16" i="69"/>
  <c r="AI16" i="69"/>
  <c r="O16" i="69"/>
  <c r="AK16" i="69"/>
  <c r="H16" i="69"/>
  <c r="AP16" i="69"/>
  <c r="AQ16" i="69"/>
  <c r="G16" i="69"/>
  <c r="T16" i="69"/>
  <c r="X16" i="69"/>
  <c r="M16" i="69"/>
  <c r="N16" i="69"/>
  <c r="Y16" i="69"/>
  <c r="D16" i="69"/>
  <c r="J16" i="69"/>
  <c r="AD16" i="69"/>
  <c r="W16" i="69"/>
  <c r="AH16" i="69"/>
  <c r="U16" i="69"/>
  <c r="Z16" i="69"/>
  <c r="AE16" i="69"/>
  <c r="P16" i="69"/>
  <c r="AG16" i="69"/>
  <c r="AM16" i="69"/>
  <c r="Q16" i="69"/>
  <c r="E16" i="69"/>
  <c r="B3" i="67"/>
  <c r="B51" i="67" s="1"/>
  <c r="D165" i="53"/>
  <c r="K5" i="71"/>
  <c r="AF5" i="71"/>
  <c r="P5" i="71"/>
  <c r="V5" i="71"/>
  <c r="AE5" i="71"/>
  <c r="S5" i="71"/>
  <c r="AO5" i="71"/>
  <c r="Y5" i="71"/>
  <c r="AN5" i="71"/>
  <c r="R5" i="71"/>
  <c r="AA5" i="71"/>
  <c r="F5" i="71"/>
  <c r="AH5" i="71"/>
  <c r="AB5" i="71"/>
  <c r="AK5" i="71"/>
  <c r="AQ5" i="71"/>
  <c r="G5" i="71"/>
  <c r="L5" i="71"/>
  <c r="W5" i="71"/>
  <c r="Z5" i="71"/>
  <c r="T5" i="71"/>
  <c r="O5" i="71"/>
  <c r="AJ5" i="71"/>
  <c r="U5" i="71"/>
  <c r="N5" i="71"/>
  <c r="AC5" i="71"/>
  <c r="X5" i="71"/>
  <c r="AD5" i="71"/>
  <c r="AG5" i="71"/>
  <c r="M5" i="71"/>
  <c r="AP5" i="71"/>
  <c r="AM5" i="71"/>
  <c r="H5" i="71"/>
  <c r="AL5" i="71"/>
  <c r="C53" i="71"/>
  <c r="Q5" i="71"/>
  <c r="D5" i="71"/>
  <c r="AI5" i="71"/>
  <c r="I5" i="71"/>
  <c r="E5" i="71"/>
  <c r="J5" i="71"/>
  <c r="B4" i="69"/>
  <c r="B52" i="69" s="1"/>
  <c r="F166" i="53"/>
  <c r="D178" i="99"/>
  <c r="C30" i="67"/>
  <c r="B32" i="66"/>
  <c r="B61" i="66" s="1"/>
  <c r="C175" i="53"/>
  <c r="T40" i="66"/>
  <c r="F40" i="66"/>
  <c r="AE40" i="66"/>
  <c r="Q40" i="66"/>
  <c r="J40" i="66"/>
  <c r="AB40" i="66"/>
  <c r="N40" i="66"/>
  <c r="AM40" i="66"/>
  <c r="Y40" i="66"/>
  <c r="AP40" i="66"/>
  <c r="AJ40" i="66"/>
  <c r="V40" i="66"/>
  <c r="H40" i="66"/>
  <c r="AG40" i="66"/>
  <c r="K40" i="66"/>
  <c r="E40" i="66"/>
  <c r="AD40" i="66"/>
  <c r="P40" i="66"/>
  <c r="AO40" i="66"/>
  <c r="AQ40" i="66"/>
  <c r="M40" i="66"/>
  <c r="AL40" i="66"/>
  <c r="X40" i="66"/>
  <c r="Z40" i="66"/>
  <c r="D40" i="66"/>
  <c r="U40" i="66"/>
  <c r="G40" i="66"/>
  <c r="AF40" i="66"/>
  <c r="AA40" i="66"/>
  <c r="R40" i="66"/>
  <c r="AC40" i="66"/>
  <c r="O40" i="66"/>
  <c r="AN40" i="66"/>
  <c r="AH40" i="66"/>
  <c r="S40" i="66"/>
  <c r="L40" i="66"/>
  <c r="AK40" i="66"/>
  <c r="W40" i="66"/>
  <c r="I40" i="66"/>
  <c r="AI40" i="66"/>
  <c r="AI24" i="67"/>
  <c r="T24" i="67"/>
  <c r="S24" i="67"/>
  <c r="Q24" i="67"/>
  <c r="E24" i="67"/>
  <c r="AG24" i="67"/>
  <c r="AA24" i="67"/>
  <c r="X24" i="67"/>
  <c r="AE24" i="67"/>
  <c r="V24" i="67"/>
  <c r="R24" i="67"/>
  <c r="AN24" i="67"/>
  <c r="Y24" i="67"/>
  <c r="L24" i="67"/>
  <c r="K24" i="67"/>
  <c r="AO24" i="67"/>
  <c r="I24" i="67"/>
  <c r="AL24" i="67"/>
  <c r="M24" i="67"/>
  <c r="P24" i="67"/>
  <c r="AJ24" i="67"/>
  <c r="AC24" i="67"/>
  <c r="AM24" i="67"/>
  <c r="AD24" i="67"/>
  <c r="AF24" i="67"/>
  <c r="G24" i="67"/>
  <c r="Z24" i="67"/>
  <c r="AK24" i="67"/>
  <c r="AB24" i="67"/>
  <c r="AQ24" i="67"/>
  <c r="W24" i="67"/>
  <c r="N24" i="67"/>
  <c r="H24" i="67"/>
  <c r="O24" i="67"/>
  <c r="F24" i="67"/>
  <c r="U24" i="67"/>
  <c r="AP24" i="67"/>
  <c r="D24" i="67"/>
  <c r="AH24" i="67"/>
  <c r="J24" i="67"/>
  <c r="C36" i="70"/>
  <c r="G179" i="99"/>
  <c r="G20" i="69"/>
  <c r="AO20" i="69"/>
  <c r="AK20" i="69"/>
  <c r="R20" i="69"/>
  <c r="T20" i="69"/>
  <c r="O20" i="69"/>
  <c r="F20" i="69"/>
  <c r="N20" i="69"/>
  <c r="AC20" i="69"/>
  <c r="AG20" i="69"/>
  <c r="W20" i="69"/>
  <c r="P20" i="69"/>
  <c r="AA20" i="69"/>
  <c r="AP20" i="69"/>
  <c r="J20" i="69"/>
  <c r="AM20" i="69"/>
  <c r="AH20" i="69"/>
  <c r="Q20" i="69"/>
  <c r="S20" i="69"/>
  <c r="U20" i="69"/>
  <c r="M20" i="69"/>
  <c r="AQ20" i="69"/>
  <c r="AB20" i="69"/>
  <c r="AD20" i="69"/>
  <c r="X20" i="69"/>
  <c r="V20" i="69"/>
  <c r="L20" i="69"/>
  <c r="AN20" i="69"/>
  <c r="D20" i="69"/>
  <c r="AI20" i="69"/>
  <c r="AF20" i="69"/>
  <c r="Z20" i="69"/>
  <c r="E20" i="69"/>
  <c r="I20" i="69"/>
  <c r="AJ20" i="69"/>
  <c r="AL20" i="69"/>
  <c r="H20" i="69"/>
  <c r="K20" i="69"/>
  <c r="AE20" i="69"/>
  <c r="Y20" i="69"/>
  <c r="D116" i="54"/>
  <c r="G177" i="99"/>
  <c r="C29" i="70"/>
  <c r="C39" i="70"/>
  <c r="G186" i="99"/>
  <c r="D118" i="54"/>
  <c r="B31" i="69"/>
  <c r="B71" i="69" s="1"/>
  <c r="F185" i="53"/>
  <c r="B17" i="66"/>
  <c r="B56" i="66" s="1"/>
  <c r="C170" i="53"/>
  <c r="F121" i="54"/>
  <c r="E119" i="100"/>
  <c r="C118" i="54"/>
  <c r="B34" i="69"/>
  <c r="B70" i="69" s="1"/>
  <c r="F184" i="53"/>
  <c r="K41" i="67"/>
  <c r="AH41" i="67"/>
  <c r="M41" i="67"/>
  <c r="AM41" i="67"/>
  <c r="X41" i="67"/>
  <c r="AD41" i="67"/>
  <c r="AP41" i="67"/>
  <c r="N41" i="67"/>
  <c r="AB41" i="67"/>
  <c r="O41" i="67"/>
  <c r="G41" i="67"/>
  <c r="Q41" i="67"/>
  <c r="I41" i="67"/>
  <c r="H41" i="67"/>
  <c r="D41" i="67"/>
  <c r="AI41" i="67"/>
  <c r="AA41" i="67"/>
  <c r="Y41" i="67"/>
  <c r="AJ41" i="67"/>
  <c r="AE41" i="67"/>
  <c r="W41" i="67"/>
  <c r="J41" i="67"/>
  <c r="F41" i="67"/>
  <c r="AC41" i="67"/>
  <c r="E41" i="67"/>
  <c r="AQ41" i="67"/>
  <c r="AK41" i="67"/>
  <c r="P41" i="67"/>
  <c r="Z41" i="67"/>
  <c r="R41" i="67"/>
  <c r="S41" i="67"/>
  <c r="AN41" i="67"/>
  <c r="AG41" i="67"/>
  <c r="U41" i="67"/>
  <c r="AL41" i="67"/>
  <c r="V41" i="67"/>
  <c r="AF41" i="67"/>
  <c r="L41" i="67"/>
  <c r="T41" i="67"/>
  <c r="AO41" i="67"/>
  <c r="C14" i="70"/>
  <c r="G168" i="99"/>
  <c r="V37" i="69"/>
  <c r="J37" i="69"/>
  <c r="L37" i="69"/>
  <c r="E37" i="69"/>
  <c r="AI37" i="69"/>
  <c r="AD37" i="69"/>
  <c r="S37" i="69"/>
  <c r="U37" i="69"/>
  <c r="O37" i="69"/>
  <c r="G37" i="69"/>
  <c r="AL37" i="69"/>
  <c r="AB37" i="69"/>
  <c r="AE37" i="69"/>
  <c r="X37" i="69"/>
  <c r="AQ37" i="69"/>
  <c r="D37" i="69"/>
  <c r="AK37" i="69"/>
  <c r="AN37" i="69"/>
  <c r="AG37" i="69"/>
  <c r="H37" i="69"/>
  <c r="I37" i="69"/>
  <c r="K37" i="69"/>
  <c r="M37" i="69"/>
  <c r="AP37" i="69"/>
  <c r="P37" i="69"/>
  <c r="R37" i="69"/>
  <c r="T37" i="69"/>
  <c r="W37" i="69"/>
  <c r="Y37" i="69"/>
  <c r="Q37" i="69"/>
  <c r="F37" i="69"/>
  <c r="AA37" i="69"/>
  <c r="AC37" i="69"/>
  <c r="AF37" i="69"/>
  <c r="Z37" i="69"/>
  <c r="N37" i="69"/>
  <c r="AJ37" i="69"/>
  <c r="AM37" i="69"/>
  <c r="AO37" i="69"/>
  <c r="AH37" i="69"/>
  <c r="G119" i="100"/>
  <c r="Y37" i="71"/>
  <c r="AM37" i="71"/>
  <c r="AQ37" i="71"/>
  <c r="Z37" i="71"/>
  <c r="D37" i="71"/>
  <c r="H37" i="71"/>
  <c r="AG37" i="71"/>
  <c r="F37" i="71"/>
  <c r="J37" i="71"/>
  <c r="AJ37" i="71"/>
  <c r="X37" i="71"/>
  <c r="E37" i="71"/>
  <c r="AD37" i="71"/>
  <c r="AH37" i="71"/>
  <c r="AA37" i="71"/>
  <c r="AN37" i="71"/>
  <c r="U37" i="71"/>
  <c r="G37" i="71"/>
  <c r="W37" i="71"/>
  <c r="AB37" i="71"/>
  <c r="I37" i="71"/>
  <c r="R37" i="71"/>
  <c r="T37" i="71"/>
  <c r="AI37" i="71"/>
  <c r="AL37" i="71"/>
  <c r="AC37" i="71"/>
  <c r="AK37" i="71"/>
  <c r="S37" i="71"/>
  <c r="O37" i="71"/>
  <c r="AP37" i="71"/>
  <c r="P37" i="71"/>
  <c r="AE37" i="71"/>
  <c r="AF37" i="71"/>
  <c r="V37" i="71"/>
  <c r="Q37" i="71"/>
  <c r="K37" i="71"/>
  <c r="AO37" i="71"/>
  <c r="L37" i="71"/>
  <c r="M37" i="71"/>
  <c r="N37" i="71"/>
  <c r="B38" i="66"/>
  <c r="B68" i="66" s="1"/>
  <c r="C182" i="53"/>
  <c r="C180" i="99"/>
  <c r="C35" i="66"/>
  <c r="V37" i="67"/>
  <c r="G37" i="67"/>
  <c r="AC37" i="67"/>
  <c r="Q37" i="67"/>
  <c r="J37" i="67"/>
  <c r="M37" i="67"/>
  <c r="AF37" i="67"/>
  <c r="T37" i="67"/>
  <c r="X37" i="67"/>
  <c r="AA37" i="67"/>
  <c r="AH37" i="67"/>
  <c r="D37" i="67"/>
  <c r="AO37" i="67"/>
  <c r="E37" i="67"/>
  <c r="AE37" i="67"/>
  <c r="AQ37" i="67"/>
  <c r="AP37" i="67"/>
  <c r="I37" i="67"/>
  <c r="AK37" i="67"/>
  <c r="P37" i="67"/>
  <c r="S37" i="67"/>
  <c r="AJ37" i="67"/>
  <c r="AB37" i="67"/>
  <c r="W37" i="67"/>
  <c r="L37" i="67"/>
  <c r="AL37" i="67"/>
  <c r="AG37" i="67"/>
  <c r="K37" i="67"/>
  <c r="N37" i="67"/>
  <c r="F37" i="67"/>
  <c r="Z37" i="67"/>
  <c r="H37" i="67"/>
  <c r="Y37" i="67"/>
  <c r="O37" i="67"/>
  <c r="AI37" i="67"/>
  <c r="R37" i="67"/>
  <c r="AD37" i="67"/>
  <c r="AM37" i="67"/>
  <c r="AN37" i="67"/>
  <c r="U37" i="67"/>
  <c r="C59" i="70"/>
  <c r="H23" i="70"/>
  <c r="AC23" i="70"/>
  <c r="AL23" i="70"/>
  <c r="AO23" i="70"/>
  <c r="L23" i="70"/>
  <c r="P23" i="70"/>
  <c r="AK23" i="70"/>
  <c r="G23" i="70"/>
  <c r="K23" i="70"/>
  <c r="AP23" i="70"/>
  <c r="X23" i="70"/>
  <c r="AJ23" i="70"/>
  <c r="S23" i="70"/>
  <c r="N23" i="70"/>
  <c r="E23" i="70"/>
  <c r="AA23" i="70"/>
  <c r="AG23" i="70"/>
  <c r="Y23" i="70"/>
  <c r="M23" i="70"/>
  <c r="R23" i="70"/>
  <c r="AQ23" i="70"/>
  <c r="AE23" i="70"/>
  <c r="U23" i="70"/>
  <c r="AD23" i="70"/>
  <c r="AD59" i="70" s="1"/>
  <c r="O23" i="70"/>
  <c r="V23" i="70"/>
  <c r="Z23" i="70"/>
  <c r="D23" i="70"/>
  <c r="F23" i="70"/>
  <c r="J23" i="70"/>
  <c r="Q23" i="70"/>
  <c r="AI23" i="70"/>
  <c r="AB23" i="70"/>
  <c r="T23" i="70"/>
  <c r="AF23" i="70"/>
  <c r="AM23" i="70"/>
  <c r="W23" i="70"/>
  <c r="AN23" i="70"/>
  <c r="I23" i="70"/>
  <c r="AH23" i="70"/>
  <c r="B134" i="54"/>
  <c r="B132" i="54"/>
  <c r="AL6" i="63"/>
  <c r="X6" i="63"/>
  <c r="J6" i="63"/>
  <c r="AI6" i="63"/>
  <c r="T6" i="63"/>
  <c r="AE6" i="63"/>
  <c r="Y6" i="63"/>
  <c r="S6" i="63"/>
  <c r="L6" i="63"/>
  <c r="F6" i="63"/>
  <c r="AM6" i="63"/>
  <c r="AG6" i="63"/>
  <c r="AA6" i="63"/>
  <c r="AB6" i="63"/>
  <c r="N6" i="63"/>
  <c r="H6" i="63"/>
  <c r="AO6" i="63"/>
  <c r="AQ6" i="63"/>
  <c r="AJ6" i="63"/>
  <c r="AF6" i="63"/>
  <c r="K6" i="63"/>
  <c r="AD6" i="63"/>
  <c r="Q6" i="63"/>
  <c r="U6" i="63"/>
  <c r="W6" i="63"/>
  <c r="AH6" i="63"/>
  <c r="V6" i="63"/>
  <c r="AP6" i="63"/>
  <c r="G6" i="63"/>
  <c r="E6" i="63"/>
  <c r="O6" i="63"/>
  <c r="M6" i="63"/>
  <c r="R6" i="63"/>
  <c r="P6" i="63"/>
  <c r="AC6" i="63"/>
  <c r="AN6" i="63"/>
  <c r="AK6" i="63"/>
  <c r="I6" i="63"/>
  <c r="D6" i="63"/>
  <c r="Z6" i="63"/>
  <c r="B117" i="100"/>
  <c r="L76" i="100"/>
  <c r="L87" i="100"/>
  <c r="AP27" i="63"/>
  <c r="AQ27" i="63"/>
  <c r="AC27" i="63"/>
  <c r="O27" i="63"/>
  <c r="AN27" i="63"/>
  <c r="AJ27" i="63"/>
  <c r="AD27" i="63"/>
  <c r="X27" i="63"/>
  <c r="R27" i="63"/>
  <c r="K27" i="63"/>
  <c r="E27" i="63"/>
  <c r="AL27" i="63"/>
  <c r="AF27" i="63"/>
  <c r="AI27" i="63"/>
  <c r="N27" i="63"/>
  <c r="I27" i="63"/>
  <c r="AB27" i="63"/>
  <c r="W27" i="63"/>
  <c r="AG27" i="63"/>
  <c r="J27" i="63"/>
  <c r="S27" i="63"/>
  <c r="AK27" i="63"/>
  <c r="H27" i="63"/>
  <c r="U27" i="63"/>
  <c r="Y27" i="63"/>
  <c r="F27" i="63"/>
  <c r="AO27" i="63"/>
  <c r="V27" i="63"/>
  <c r="T27" i="63"/>
  <c r="P27" i="63"/>
  <c r="G27" i="63"/>
  <c r="AH27" i="63"/>
  <c r="AA27" i="63"/>
  <c r="AE27" i="63"/>
  <c r="L27" i="63"/>
  <c r="AM27" i="63"/>
  <c r="Z27" i="63"/>
  <c r="D27" i="63"/>
  <c r="M27" i="63"/>
  <c r="Q27" i="63"/>
  <c r="R9" i="63"/>
  <c r="AQ9" i="63"/>
  <c r="AC9" i="63"/>
  <c r="P9" i="63"/>
  <c r="AM9" i="63"/>
  <c r="Z9" i="63"/>
  <c r="L9" i="63"/>
  <c r="AK9" i="63"/>
  <c r="X9" i="63"/>
  <c r="AG9" i="63"/>
  <c r="AI9" i="63"/>
  <c r="N9" i="63"/>
  <c r="O9" i="63"/>
  <c r="AH9" i="63"/>
  <c r="AJ9" i="63"/>
  <c r="AL9" i="63"/>
  <c r="Y9" i="63"/>
  <c r="AB9" i="63"/>
  <c r="AF9" i="63"/>
  <c r="AO9" i="63"/>
  <c r="E9" i="63"/>
  <c r="AN9" i="63"/>
  <c r="AA9" i="63"/>
  <c r="J9" i="63"/>
  <c r="M9" i="63"/>
  <c r="G9" i="63"/>
  <c r="I9" i="63"/>
  <c r="AD9" i="63"/>
  <c r="D9" i="63"/>
  <c r="AP9" i="63"/>
  <c r="U9" i="63"/>
  <c r="W9" i="63"/>
  <c r="K9" i="63"/>
  <c r="F9" i="63"/>
  <c r="AE9" i="63"/>
  <c r="S9" i="63"/>
  <c r="V9" i="63"/>
  <c r="Q9" i="63"/>
  <c r="T9" i="63"/>
  <c r="H9" i="63"/>
  <c r="B165" i="99"/>
  <c r="C4" i="61"/>
  <c r="L80" i="100"/>
  <c r="B29" i="61"/>
  <c r="B64" i="61" s="1"/>
  <c r="B178" i="53"/>
  <c r="B119" i="100"/>
  <c r="L81" i="100"/>
  <c r="B182" i="99"/>
  <c r="C33" i="61"/>
  <c r="L75" i="100"/>
  <c r="J17" i="63"/>
  <c r="AI17" i="63"/>
  <c r="U17" i="63"/>
  <c r="H17" i="63"/>
  <c r="AE17" i="63"/>
  <c r="R17" i="63"/>
  <c r="AQ17" i="63"/>
  <c r="AC17" i="63"/>
  <c r="P17" i="63"/>
  <c r="AM17" i="63"/>
  <c r="I17" i="63"/>
  <c r="K17" i="63"/>
  <c r="M17" i="63"/>
  <c r="AF17" i="63"/>
  <c r="D17" i="63"/>
  <c r="AG17" i="63"/>
  <c r="L17" i="63"/>
  <c r="N17" i="63"/>
  <c r="O17" i="63"/>
  <c r="AA17" i="63"/>
  <c r="AD17" i="63"/>
  <c r="Q17" i="63"/>
  <c r="T17" i="63"/>
  <c r="AL17" i="63"/>
  <c r="F17" i="63"/>
  <c r="Y17" i="63"/>
  <c r="AB17" i="63"/>
  <c r="X17" i="63"/>
  <c r="AP17" i="63"/>
  <c r="AO17" i="63"/>
  <c r="AJ17" i="63"/>
  <c r="AN17" i="63"/>
  <c r="Z17" i="63"/>
  <c r="E17" i="63"/>
  <c r="G17" i="63"/>
  <c r="AH17" i="63"/>
  <c r="AK17" i="63"/>
  <c r="W17" i="63"/>
  <c r="S17" i="63"/>
  <c r="V17" i="63"/>
  <c r="B27" i="61"/>
  <c r="B62" i="61" s="1"/>
  <c r="B176" i="53"/>
  <c r="B186" i="99"/>
  <c r="C39" i="61"/>
  <c r="M30" i="63"/>
  <c r="AL30" i="63"/>
  <c r="X30" i="63"/>
  <c r="J30" i="63"/>
  <c r="AI30" i="63"/>
  <c r="G30" i="63"/>
  <c r="AN30" i="63"/>
  <c r="AH30" i="63"/>
  <c r="AB30" i="63"/>
  <c r="O30" i="63"/>
  <c r="I30" i="63"/>
  <c r="AP30" i="63"/>
  <c r="AJ30" i="63"/>
  <c r="W30" i="63"/>
  <c r="Q30" i="63"/>
  <c r="K30" i="63"/>
  <c r="F30" i="63"/>
  <c r="AF30" i="63"/>
  <c r="AQ30" i="63"/>
  <c r="AD30" i="63"/>
  <c r="AO30" i="63"/>
  <c r="H30" i="63"/>
  <c r="S30" i="63"/>
  <c r="AM30" i="63"/>
  <c r="T30" i="63"/>
  <c r="P30" i="63"/>
  <c r="AC30" i="63"/>
  <c r="Y30" i="63"/>
  <c r="E30" i="63"/>
  <c r="U30" i="63"/>
  <c r="V30" i="63"/>
  <c r="AA30" i="63"/>
  <c r="AG30" i="63"/>
  <c r="D30" i="63"/>
  <c r="AK30" i="63"/>
  <c r="R30" i="63"/>
  <c r="N30" i="63"/>
  <c r="Z30" i="63"/>
  <c r="AE30" i="63"/>
  <c r="L30" i="63"/>
  <c r="B34" i="61"/>
  <c r="B70" i="61" s="1"/>
  <c r="B184" i="53"/>
  <c r="C23" i="61"/>
  <c r="B172" i="99"/>
  <c r="B175" i="99"/>
  <c r="C27" i="61"/>
  <c r="B36" i="61"/>
  <c r="B66" i="61" s="1"/>
  <c r="B180" i="53"/>
  <c r="L74" i="100"/>
  <c r="Q33" i="63"/>
  <c r="AP33" i="63"/>
  <c r="AB33" i="63"/>
  <c r="N33" i="63"/>
  <c r="AM33" i="63"/>
  <c r="Y33" i="63"/>
  <c r="K33" i="63"/>
  <c r="AJ33" i="63"/>
  <c r="V33" i="63"/>
  <c r="H33" i="63"/>
  <c r="AO33" i="63"/>
  <c r="AQ33" i="63"/>
  <c r="F33" i="63"/>
  <c r="Z33" i="63"/>
  <c r="E33" i="63"/>
  <c r="G33" i="63"/>
  <c r="S33" i="63"/>
  <c r="AK33" i="63"/>
  <c r="AA33" i="63"/>
  <c r="AD33" i="63"/>
  <c r="AF33" i="63"/>
  <c r="R33" i="63"/>
  <c r="AI33" i="63"/>
  <c r="AL33" i="63"/>
  <c r="U33" i="63"/>
  <c r="X33" i="63"/>
  <c r="I33" i="63"/>
  <c r="L33" i="63"/>
  <c r="O33" i="63"/>
  <c r="AG33" i="63"/>
  <c r="T33" i="63"/>
  <c r="W33" i="63"/>
  <c r="P33" i="63"/>
  <c r="J33" i="63"/>
  <c r="M33" i="63"/>
  <c r="AE33" i="63"/>
  <c r="AN33" i="63"/>
  <c r="D33" i="63"/>
  <c r="AH33" i="63"/>
  <c r="AC33" i="63"/>
  <c r="M12" i="63"/>
  <c r="AL12" i="63"/>
  <c r="X12" i="63"/>
  <c r="K12" i="63"/>
  <c r="AH12" i="63"/>
  <c r="T12" i="63"/>
  <c r="N12" i="63"/>
  <c r="H12" i="63"/>
  <c r="AO12" i="63"/>
  <c r="AP12" i="63"/>
  <c r="AB12" i="63"/>
  <c r="V12" i="63"/>
  <c r="P12" i="63"/>
  <c r="S12" i="63"/>
  <c r="AJ12" i="63"/>
  <c r="AD12" i="63"/>
  <c r="AF12" i="63"/>
  <c r="AA12" i="63"/>
  <c r="AK12" i="63"/>
  <c r="I12" i="63"/>
  <c r="Z12" i="63"/>
  <c r="O12" i="63"/>
  <c r="AG12" i="63"/>
  <c r="U12" i="63"/>
  <c r="AM12" i="63"/>
  <c r="J12" i="63"/>
  <c r="AC12" i="63"/>
  <c r="AI12" i="63"/>
  <c r="F12" i="63"/>
  <c r="AQ12" i="63"/>
  <c r="G12" i="63"/>
  <c r="R12" i="63"/>
  <c r="D12" i="63"/>
  <c r="L12" i="63"/>
  <c r="Q12" i="63"/>
  <c r="W12" i="63"/>
  <c r="AE12" i="63"/>
  <c r="AN12" i="63"/>
  <c r="E12" i="63"/>
  <c r="Y12" i="63"/>
  <c r="AJ20" i="63"/>
  <c r="V20" i="63"/>
  <c r="H20" i="63"/>
  <c r="AG20" i="63"/>
  <c r="AQ20" i="63"/>
  <c r="D20" i="63"/>
  <c r="AB20" i="63"/>
  <c r="AD20" i="63"/>
  <c r="X20" i="63"/>
  <c r="AH20" i="63"/>
  <c r="E20" i="63"/>
  <c r="AL20" i="63"/>
  <c r="AF20" i="63"/>
  <c r="AI20" i="63"/>
  <c r="M20" i="63"/>
  <c r="G20" i="63"/>
  <c r="AN20" i="63"/>
  <c r="J20" i="63"/>
  <c r="T20" i="63"/>
  <c r="AE20" i="63"/>
  <c r="AP20" i="63"/>
  <c r="Z20" i="63"/>
  <c r="AK20" i="63"/>
  <c r="I20" i="63"/>
  <c r="S20" i="63"/>
  <c r="O20" i="63"/>
  <c r="AO20" i="63"/>
  <c r="P20" i="63"/>
  <c r="L20" i="63"/>
  <c r="Q20" i="63"/>
  <c r="U20" i="63"/>
  <c r="Y20" i="63"/>
  <c r="W20" i="63"/>
  <c r="AC20" i="63"/>
  <c r="AA20" i="63"/>
  <c r="F20" i="63"/>
  <c r="K20" i="63"/>
  <c r="N20" i="63"/>
  <c r="R20" i="63"/>
  <c r="AM20" i="63"/>
  <c r="L77" i="100"/>
  <c r="C14" i="61"/>
  <c r="B168" i="99"/>
  <c r="AK5" i="63"/>
  <c r="W5" i="63"/>
  <c r="I5" i="63"/>
  <c r="AH5" i="63"/>
  <c r="AQ5" i="63"/>
  <c r="AC5" i="63"/>
  <c r="AE5" i="63"/>
  <c r="Y5" i="63"/>
  <c r="T5" i="63"/>
  <c r="F5" i="63"/>
  <c r="AM5" i="63"/>
  <c r="AG5" i="63"/>
  <c r="AB5" i="63"/>
  <c r="N5" i="63"/>
  <c r="H5" i="63"/>
  <c r="AO5" i="63"/>
  <c r="AJ5" i="63"/>
  <c r="V5" i="63"/>
  <c r="AN5" i="63"/>
  <c r="AI5" i="63"/>
  <c r="G5" i="63"/>
  <c r="R5" i="63"/>
  <c r="D5" i="63"/>
  <c r="M5" i="63"/>
  <c r="X5" i="63"/>
  <c r="L5" i="63"/>
  <c r="O5" i="63"/>
  <c r="K5" i="63"/>
  <c r="P5" i="63"/>
  <c r="S5" i="63"/>
  <c r="AF5" i="63"/>
  <c r="AD5" i="63"/>
  <c r="AP5" i="63"/>
  <c r="Q5" i="63"/>
  <c r="E5" i="63"/>
  <c r="J5" i="63"/>
  <c r="U5" i="63"/>
  <c r="Z5" i="63"/>
  <c r="AL5" i="63"/>
  <c r="AA5" i="63"/>
  <c r="B35" i="61"/>
  <c r="B67" i="61" s="1"/>
  <c r="B181" i="53"/>
  <c r="AH34" i="63"/>
  <c r="T34" i="63"/>
  <c r="F34" i="63"/>
  <c r="AE34" i="63"/>
  <c r="Z34" i="63"/>
  <c r="AB34" i="63"/>
  <c r="V34" i="63"/>
  <c r="P34" i="63"/>
  <c r="AP34" i="63"/>
  <c r="AJ34" i="63"/>
  <c r="AD34" i="63"/>
  <c r="X34" i="63"/>
  <c r="I34" i="63"/>
  <c r="L34" i="63"/>
  <c r="G34" i="63"/>
  <c r="K34" i="63"/>
  <c r="U34" i="63"/>
  <c r="AM34" i="63"/>
  <c r="AI34" i="63"/>
  <c r="N34" i="63"/>
  <c r="AN34" i="63"/>
  <c r="AA34" i="63"/>
  <c r="W34" i="63"/>
  <c r="AQ34" i="63"/>
  <c r="H34" i="63"/>
  <c r="AO34" i="63"/>
  <c r="E34" i="63"/>
  <c r="AF34" i="63"/>
  <c r="Q34" i="63"/>
  <c r="R34" i="63"/>
  <c r="AL34" i="63"/>
  <c r="M34" i="63"/>
  <c r="AG34" i="63"/>
  <c r="Y34" i="63"/>
  <c r="AC34" i="63"/>
  <c r="D34" i="63"/>
  <c r="J34" i="63"/>
  <c r="AK34" i="63"/>
  <c r="S34" i="63"/>
  <c r="O34" i="63"/>
  <c r="B123" i="100"/>
  <c r="K123" i="100" s="1"/>
  <c r="L94" i="100"/>
  <c r="B164" i="99"/>
  <c r="C3" i="61"/>
  <c r="B115" i="54"/>
  <c r="J40" i="63"/>
  <c r="AI40" i="63"/>
  <c r="AG40" i="63"/>
  <c r="AN40" i="63"/>
  <c r="AM40" i="63"/>
  <c r="H40" i="63"/>
  <c r="G40" i="63"/>
  <c r="V40" i="63"/>
  <c r="AC40" i="63"/>
  <c r="AB40" i="63"/>
  <c r="Z40" i="63"/>
  <c r="AO40" i="63"/>
  <c r="N40" i="63"/>
  <c r="U40" i="63"/>
  <c r="R40" i="63"/>
  <c r="Y40" i="63"/>
  <c r="AQ40" i="63"/>
  <c r="X40" i="63"/>
  <c r="O40" i="63"/>
  <c r="T40" i="63"/>
  <c r="K40" i="63"/>
  <c r="Q40" i="63"/>
  <c r="AP40" i="63"/>
  <c r="AE40" i="63"/>
  <c r="D40" i="63"/>
  <c r="AL40" i="63"/>
  <c r="AH40" i="63"/>
  <c r="AD40" i="63"/>
  <c r="AK40" i="63"/>
  <c r="W40" i="63"/>
  <c r="F40" i="63"/>
  <c r="M40" i="63"/>
  <c r="I40" i="63"/>
  <c r="AA40" i="63"/>
  <c r="AF40" i="63"/>
  <c r="E40" i="63"/>
  <c r="L40" i="63"/>
  <c r="S40" i="63"/>
  <c r="P40" i="63"/>
  <c r="AJ40" i="63"/>
  <c r="B38" i="61"/>
  <c r="B68" i="61" s="1"/>
  <c r="B182" i="53"/>
  <c r="B178" i="99"/>
  <c r="C30" i="61"/>
  <c r="AM24" i="63"/>
  <c r="H24" i="63"/>
  <c r="AG24" i="63"/>
  <c r="S24" i="63"/>
  <c r="E24" i="63"/>
  <c r="AD24" i="63"/>
  <c r="P24" i="63"/>
  <c r="AO24" i="63"/>
  <c r="AA24" i="63"/>
  <c r="M24" i="63"/>
  <c r="G24" i="63"/>
  <c r="I24" i="63"/>
  <c r="K24" i="63"/>
  <c r="AC24" i="63"/>
  <c r="D24" i="63"/>
  <c r="J24" i="63"/>
  <c r="L24" i="63"/>
  <c r="N24" i="63"/>
  <c r="W24" i="63"/>
  <c r="AN24" i="63"/>
  <c r="AQ24" i="63"/>
  <c r="AL24" i="63"/>
  <c r="Q24" i="63"/>
  <c r="T24" i="63"/>
  <c r="AP24" i="63"/>
  <c r="Y24" i="63"/>
  <c r="AB24" i="63"/>
  <c r="O24" i="63"/>
  <c r="X24" i="63"/>
  <c r="F24" i="63"/>
  <c r="R24" i="63"/>
  <c r="AJ24" i="63"/>
  <c r="Z24" i="63"/>
  <c r="U24" i="63"/>
  <c r="AE24" i="63"/>
  <c r="AH24" i="63"/>
  <c r="AK24" i="63"/>
  <c r="AF24" i="63"/>
  <c r="AI24" i="63"/>
  <c r="V24" i="63"/>
  <c r="B17" i="61"/>
  <c r="B56" i="61" s="1"/>
  <c r="B170" i="53"/>
  <c r="K28" i="63"/>
  <c r="M28" i="63"/>
  <c r="AL28" i="63"/>
  <c r="X28" i="63"/>
  <c r="J28" i="63"/>
  <c r="AA28" i="63"/>
  <c r="L28" i="63"/>
  <c r="F28" i="63"/>
  <c r="AM28" i="63"/>
  <c r="AG28" i="63"/>
  <c r="T28" i="63"/>
  <c r="N28" i="63"/>
  <c r="H28" i="63"/>
  <c r="AO28" i="63"/>
  <c r="AB28" i="63"/>
  <c r="V28" i="63"/>
  <c r="P28" i="63"/>
  <c r="R28" i="63"/>
  <c r="AC28" i="63"/>
  <c r="AN28" i="63"/>
  <c r="G28" i="63"/>
  <c r="Y28" i="63"/>
  <c r="E28" i="63"/>
  <c r="AE28" i="63"/>
  <c r="AP28" i="63"/>
  <c r="AK28" i="63"/>
  <c r="AH28" i="63"/>
  <c r="AD28" i="63"/>
  <c r="D28" i="63"/>
  <c r="S28" i="63"/>
  <c r="AJ28" i="63"/>
  <c r="O28" i="63"/>
  <c r="Q28" i="63"/>
  <c r="W28" i="63"/>
  <c r="AI28" i="63"/>
  <c r="AF28" i="63"/>
  <c r="I28" i="63"/>
  <c r="U28" i="63"/>
  <c r="Z28" i="63"/>
  <c r="AQ28" i="63"/>
  <c r="B128" i="54"/>
  <c r="B33" i="61"/>
  <c r="B69" i="61" s="1"/>
  <c r="B183" i="53"/>
  <c r="G15" i="63"/>
  <c r="AF15" i="63"/>
  <c r="R15" i="63"/>
  <c r="AQ15" i="63"/>
  <c r="AD15" i="63"/>
  <c r="O15" i="63"/>
  <c r="I15" i="63"/>
  <c r="AP15" i="63"/>
  <c r="AJ15" i="63"/>
  <c r="E15" i="63"/>
  <c r="W15" i="63"/>
  <c r="Q15" i="63"/>
  <c r="K15" i="63"/>
  <c r="F15" i="63"/>
  <c r="D15" i="63"/>
  <c r="AE15" i="63"/>
  <c r="Y15" i="63"/>
  <c r="S15" i="63"/>
  <c r="N15" i="63"/>
  <c r="H15" i="63"/>
  <c r="AH15" i="63"/>
  <c r="U15" i="63"/>
  <c r="AN15" i="63"/>
  <c r="L15" i="63"/>
  <c r="J15" i="63"/>
  <c r="V15" i="63"/>
  <c r="X15" i="63"/>
  <c r="AL15" i="63"/>
  <c r="AG15" i="63"/>
  <c r="AC15" i="63"/>
  <c r="AO15" i="63"/>
  <c r="AK15" i="63"/>
  <c r="AM15" i="63"/>
  <c r="T15" i="63"/>
  <c r="Z15" i="63"/>
  <c r="AA15" i="63"/>
  <c r="M15" i="63"/>
  <c r="AI15" i="63"/>
  <c r="P15" i="63"/>
  <c r="AB15" i="63"/>
  <c r="B3" i="61"/>
  <c r="B51" i="61" s="1"/>
  <c r="B165" i="53"/>
  <c r="C38" i="61"/>
  <c r="B181" i="99"/>
  <c r="C28" i="61"/>
  <c r="B176" i="99"/>
  <c r="M4" i="63"/>
  <c r="AL4" i="63"/>
  <c r="X4" i="63"/>
  <c r="K4" i="63"/>
  <c r="AH4" i="63"/>
  <c r="AK4" i="63"/>
  <c r="AE4" i="63"/>
  <c r="Y4" i="63"/>
  <c r="R4" i="63"/>
  <c r="L4" i="63"/>
  <c r="F4" i="63"/>
  <c r="AM4" i="63"/>
  <c r="AG4" i="63"/>
  <c r="Z4" i="63"/>
  <c r="D4" i="63"/>
  <c r="T4" i="63"/>
  <c r="N4" i="63"/>
  <c r="H4" i="63"/>
  <c r="AO4" i="63"/>
  <c r="AP4" i="63"/>
  <c r="AD4" i="63"/>
  <c r="Q4" i="63"/>
  <c r="AJ4" i="63"/>
  <c r="W4" i="63"/>
  <c r="AI4" i="63"/>
  <c r="AC4" i="63"/>
  <c r="AN4" i="63"/>
  <c r="E4" i="63"/>
  <c r="S4" i="63"/>
  <c r="U4" i="63"/>
  <c r="AA4" i="63"/>
  <c r="V4" i="63"/>
  <c r="AQ4" i="63"/>
  <c r="AF4" i="63"/>
  <c r="G4" i="63"/>
  <c r="J4" i="63"/>
  <c r="O4" i="63"/>
  <c r="P4" i="63"/>
  <c r="AB4" i="63"/>
  <c r="I4" i="63"/>
  <c r="B122" i="54"/>
  <c r="L73" i="100"/>
  <c r="AM31" i="63"/>
  <c r="Y31" i="63"/>
  <c r="K31" i="63"/>
  <c r="AJ31" i="63"/>
  <c r="AD31" i="63"/>
  <c r="H31" i="63"/>
  <c r="AO31" i="63"/>
  <c r="AI31" i="63"/>
  <c r="AC31" i="63"/>
  <c r="P31" i="63"/>
  <c r="J31" i="63"/>
  <c r="AQ31" i="63"/>
  <c r="AK31" i="63"/>
  <c r="N31" i="63"/>
  <c r="F31" i="63"/>
  <c r="X31" i="63"/>
  <c r="R31" i="63"/>
  <c r="L31" i="63"/>
  <c r="G31" i="63"/>
  <c r="AG31" i="63"/>
  <c r="E31" i="63"/>
  <c r="AE31" i="63"/>
  <c r="AP31" i="63"/>
  <c r="D31" i="63"/>
  <c r="I31" i="63"/>
  <c r="T31" i="63"/>
  <c r="AL31" i="63"/>
  <c r="V31" i="63"/>
  <c r="AF31" i="63"/>
  <c r="M31" i="63"/>
  <c r="AN31" i="63"/>
  <c r="U31" i="63"/>
  <c r="Q31" i="63"/>
  <c r="O31" i="63"/>
  <c r="AA31" i="63"/>
  <c r="Z31" i="63"/>
  <c r="AH31" i="63"/>
  <c r="S31" i="63"/>
  <c r="W31" i="63"/>
  <c r="AB31" i="63"/>
  <c r="C17" i="61"/>
  <c r="B169" i="99"/>
  <c r="B185" i="99"/>
  <c r="C42" i="61"/>
  <c r="B118" i="54"/>
  <c r="B19" i="61"/>
  <c r="B57" i="61" s="1"/>
  <c r="B171" i="53"/>
  <c r="F44" i="63"/>
  <c r="G44" i="63"/>
  <c r="E44" i="63"/>
  <c r="L44" i="63"/>
  <c r="K44" i="63"/>
  <c r="AH44" i="63"/>
  <c r="AK44" i="63"/>
  <c r="J44" i="63"/>
  <c r="AF44" i="63"/>
  <c r="AD44" i="63"/>
  <c r="AC44" i="63"/>
  <c r="AM44" i="63"/>
  <c r="U44" i="63"/>
  <c r="O44" i="63"/>
  <c r="AQ44" i="63"/>
  <c r="AP44" i="63"/>
  <c r="I44" i="63"/>
  <c r="AB44" i="63"/>
  <c r="S44" i="63"/>
  <c r="P44" i="63"/>
  <c r="H44" i="63"/>
  <c r="AE44" i="63"/>
  <c r="D44" i="63"/>
  <c r="Z44" i="63"/>
  <c r="Q44" i="63"/>
  <c r="V44" i="63"/>
  <c r="AI44" i="63"/>
  <c r="R44" i="63"/>
  <c r="AA44" i="63"/>
  <c r="AN44" i="63"/>
  <c r="AG44" i="63"/>
  <c r="AJ44" i="63"/>
  <c r="X44" i="63"/>
  <c r="T44" i="63"/>
  <c r="N44" i="63"/>
  <c r="W44" i="63"/>
  <c r="AO44" i="63"/>
  <c r="AL44" i="63"/>
  <c r="M44" i="63"/>
  <c r="Y44" i="63"/>
  <c r="AD8" i="63"/>
  <c r="H8" i="63"/>
  <c r="AG8" i="63"/>
  <c r="S8" i="63"/>
  <c r="E8" i="63"/>
  <c r="AE8" i="63"/>
  <c r="P8" i="63"/>
  <c r="J8" i="63"/>
  <c r="AQ8" i="63"/>
  <c r="AK8" i="63"/>
  <c r="V8" i="63"/>
  <c r="AN8" i="63"/>
  <c r="AH8" i="63"/>
  <c r="AB8" i="63"/>
  <c r="W8" i="63"/>
  <c r="D8" i="63"/>
  <c r="AO8" i="63"/>
  <c r="T8" i="63"/>
  <c r="AL8" i="63"/>
  <c r="R8" i="63"/>
  <c r="AJ8" i="63"/>
  <c r="F8" i="63"/>
  <c r="AI8" i="63"/>
  <c r="Z8" i="63"/>
  <c r="M8" i="63"/>
  <c r="N8" i="63"/>
  <c r="Q8" i="63"/>
  <c r="O8" i="63"/>
  <c r="X8" i="63"/>
  <c r="AP8" i="63"/>
  <c r="U8" i="63"/>
  <c r="AF8" i="63"/>
  <c r="K8" i="63"/>
  <c r="AC8" i="63"/>
  <c r="I8" i="63"/>
  <c r="AA8" i="63"/>
  <c r="G8" i="63"/>
  <c r="Y8" i="63"/>
  <c r="L8" i="63"/>
  <c r="AM8" i="63"/>
  <c r="B22" i="61"/>
  <c r="B58" i="61" s="1"/>
  <c r="B172" i="53"/>
  <c r="B127" i="100"/>
  <c r="K127" i="100" s="1"/>
  <c r="L92" i="100"/>
  <c r="J39" i="63"/>
  <c r="H39" i="63"/>
  <c r="O39" i="63"/>
  <c r="N39" i="63"/>
  <c r="AK39" i="63"/>
  <c r="AH39" i="63"/>
  <c r="P39" i="63"/>
  <c r="AO39" i="63"/>
  <c r="Z39" i="63"/>
  <c r="AM39" i="63"/>
  <c r="AL39" i="63"/>
  <c r="R39" i="63"/>
  <c r="AC39" i="63"/>
  <c r="AB39" i="63"/>
  <c r="I39" i="63"/>
  <c r="W39" i="63"/>
  <c r="F39" i="63"/>
  <c r="E39" i="63"/>
  <c r="AA39" i="63"/>
  <c r="K39" i="63"/>
  <c r="AF39" i="63"/>
  <c r="X39" i="63"/>
  <c r="S39" i="63"/>
  <c r="AG39" i="63"/>
  <c r="D39" i="63"/>
  <c r="G39" i="63"/>
  <c r="L39" i="63"/>
  <c r="Y39" i="63"/>
  <c r="AD39" i="63"/>
  <c r="U39" i="63"/>
  <c r="V39" i="63"/>
  <c r="M39" i="63"/>
  <c r="AJ39" i="63"/>
  <c r="AP39" i="63"/>
  <c r="AE39" i="63"/>
  <c r="T39" i="63"/>
  <c r="Q39" i="63"/>
  <c r="AN39" i="63"/>
  <c r="AI39" i="63"/>
  <c r="AQ39" i="63"/>
  <c r="M29" i="63"/>
  <c r="AL29" i="63"/>
  <c r="X29" i="63"/>
  <c r="J29" i="63"/>
  <c r="AI29" i="63"/>
  <c r="AB29" i="63"/>
  <c r="T29" i="63"/>
  <c r="AC29" i="63"/>
  <c r="W29" i="63"/>
  <c r="Q29" i="63"/>
  <c r="K29" i="63"/>
  <c r="AK29" i="63"/>
  <c r="AE29" i="63"/>
  <c r="Y29" i="63"/>
  <c r="S29" i="63"/>
  <c r="F29" i="63"/>
  <c r="AM29" i="63"/>
  <c r="AG29" i="63"/>
  <c r="AA29" i="63"/>
  <c r="O29" i="63"/>
  <c r="Z29" i="63"/>
  <c r="D29" i="63"/>
  <c r="U29" i="63"/>
  <c r="AF29" i="63"/>
  <c r="AQ29" i="63"/>
  <c r="AD29" i="63"/>
  <c r="AO29" i="63"/>
  <c r="N29" i="63"/>
  <c r="AH29" i="63"/>
  <c r="V29" i="63"/>
  <c r="AP29" i="63"/>
  <c r="G29" i="63"/>
  <c r="I29" i="63"/>
  <c r="H29" i="63"/>
  <c r="P29" i="63"/>
  <c r="L29" i="63"/>
  <c r="AN29" i="63"/>
  <c r="AJ29" i="63"/>
  <c r="E29" i="63"/>
  <c r="R29" i="63"/>
  <c r="B28" i="61"/>
  <c r="B63" i="61" s="1"/>
  <c r="B177" i="53"/>
  <c r="C36" i="61"/>
  <c r="B179" i="99"/>
  <c r="W41" i="63"/>
  <c r="AA41" i="63"/>
  <c r="S41" i="63"/>
  <c r="AB41" i="63"/>
  <c r="J41" i="63"/>
  <c r="AO41" i="63"/>
  <c r="AN41" i="63"/>
  <c r="E41" i="63"/>
  <c r="AQ41" i="63"/>
  <c r="T41" i="63"/>
  <c r="AG41" i="63"/>
  <c r="AF41" i="63"/>
  <c r="D41" i="63"/>
  <c r="L41" i="63"/>
  <c r="AH41" i="63"/>
  <c r="AD41" i="63"/>
  <c r="X41" i="63"/>
  <c r="O41" i="63"/>
  <c r="F41" i="63"/>
  <c r="AK41" i="63"/>
  <c r="I41" i="63"/>
  <c r="P41" i="63"/>
  <c r="N41" i="63"/>
  <c r="Y41" i="63"/>
  <c r="H41" i="63"/>
  <c r="AL41" i="63"/>
  <c r="K41" i="63"/>
  <c r="AJ41" i="63"/>
  <c r="Q41" i="63"/>
  <c r="AC41" i="63"/>
  <c r="AE41" i="63"/>
  <c r="AP41" i="63"/>
  <c r="U41" i="63"/>
  <c r="Z41" i="63"/>
  <c r="M41" i="63"/>
  <c r="AI41" i="63"/>
  <c r="R41" i="63"/>
  <c r="AM41" i="63"/>
  <c r="G41" i="63"/>
  <c r="V41" i="63"/>
  <c r="B180" i="99"/>
  <c r="C35" i="61"/>
  <c r="C34" i="61"/>
  <c r="B183" i="99"/>
  <c r="AA18" i="63"/>
  <c r="M18" i="63"/>
  <c r="AL18" i="63"/>
  <c r="Y18" i="63"/>
  <c r="AI18" i="63"/>
  <c r="AC18" i="63"/>
  <c r="W18" i="63"/>
  <c r="AN18" i="63"/>
  <c r="J18" i="63"/>
  <c r="AQ18" i="63"/>
  <c r="AK18" i="63"/>
  <c r="AE18" i="63"/>
  <c r="H18" i="63"/>
  <c r="AP18" i="63"/>
  <c r="U18" i="63"/>
  <c r="I18" i="63"/>
  <c r="X18" i="63"/>
  <c r="L18" i="63"/>
  <c r="V18" i="63"/>
  <c r="AO18" i="63"/>
  <c r="D18" i="63"/>
  <c r="Z18" i="63"/>
  <c r="AJ18" i="63"/>
  <c r="O18" i="63"/>
  <c r="F18" i="63"/>
  <c r="P18" i="63"/>
  <c r="R18" i="63"/>
  <c r="N18" i="63"/>
  <c r="AH18" i="63"/>
  <c r="AD18" i="63"/>
  <c r="AB18" i="63"/>
  <c r="AG18" i="63"/>
  <c r="K18" i="63"/>
  <c r="G18" i="63"/>
  <c r="S18" i="63"/>
  <c r="AM18" i="63"/>
  <c r="T18" i="63"/>
  <c r="Q18" i="63"/>
  <c r="E18" i="63"/>
  <c r="AF18" i="63"/>
  <c r="I43" i="63"/>
  <c r="AC43" i="63"/>
  <c r="AK43" i="63"/>
  <c r="V43" i="63"/>
  <c r="AI43" i="63"/>
  <c r="AH43" i="63"/>
  <c r="AN43" i="63"/>
  <c r="E43" i="63"/>
  <c r="N43" i="63"/>
  <c r="AA43" i="63"/>
  <c r="Z43" i="63"/>
  <c r="AO43" i="63"/>
  <c r="D43" i="63"/>
  <c r="AF43" i="63"/>
  <c r="U43" i="63"/>
  <c r="F43" i="63"/>
  <c r="G43" i="63"/>
  <c r="AB43" i="63"/>
  <c r="AG43" i="63"/>
  <c r="H43" i="63"/>
  <c r="S43" i="63"/>
  <c r="J43" i="63"/>
  <c r="M43" i="63"/>
  <c r="AJ43" i="63"/>
  <c r="T43" i="63"/>
  <c r="X43" i="63"/>
  <c r="L43" i="63"/>
  <c r="Y43" i="63"/>
  <c r="P43" i="63"/>
  <c r="AL43" i="63"/>
  <c r="K43" i="63"/>
  <c r="W43" i="63"/>
  <c r="AP43" i="63"/>
  <c r="Q43" i="63"/>
  <c r="R43" i="63"/>
  <c r="AM43" i="63"/>
  <c r="AQ43" i="63"/>
  <c r="AE43" i="63"/>
  <c r="AD43" i="63"/>
  <c r="O43" i="63"/>
  <c r="V14" i="63"/>
  <c r="H14" i="63"/>
  <c r="AG14" i="63"/>
  <c r="S14" i="63"/>
  <c r="AK14" i="63"/>
  <c r="W14" i="63"/>
  <c r="Q14" i="63"/>
  <c r="K14" i="63"/>
  <c r="L14" i="63"/>
  <c r="AE14" i="63"/>
  <c r="Y14" i="63"/>
  <c r="AA14" i="63"/>
  <c r="T14" i="63"/>
  <c r="F14" i="63"/>
  <c r="AM14" i="63"/>
  <c r="AO14" i="63"/>
  <c r="AI14" i="63"/>
  <c r="AB14" i="63"/>
  <c r="P14" i="63"/>
  <c r="AH14" i="63"/>
  <c r="N14" i="63"/>
  <c r="AN14" i="63"/>
  <c r="E14" i="63"/>
  <c r="D14" i="63"/>
  <c r="G14" i="63"/>
  <c r="R14" i="63"/>
  <c r="AC14" i="63"/>
  <c r="Z14" i="63"/>
  <c r="AD14" i="63"/>
  <c r="AP14" i="63"/>
  <c r="AL14" i="63"/>
  <c r="AQ14" i="63"/>
  <c r="I14" i="63"/>
  <c r="O14" i="63"/>
  <c r="M14" i="63"/>
  <c r="X14" i="63"/>
  <c r="U14" i="63"/>
  <c r="AF14" i="63"/>
  <c r="AJ14" i="63"/>
  <c r="J14" i="63"/>
  <c r="C26" i="61"/>
  <c r="B173" i="99"/>
  <c r="B177" i="99"/>
  <c r="C29" i="61"/>
  <c r="B31" i="61"/>
  <c r="B71" i="61" s="1"/>
  <c r="B185" i="53"/>
  <c r="B39" i="61"/>
  <c r="B73" i="61" s="1"/>
  <c r="B187" i="53"/>
  <c r="I26" i="63"/>
  <c r="AG26" i="63"/>
  <c r="AO26" i="63"/>
  <c r="R26" i="63"/>
  <c r="AQ26" i="63"/>
  <c r="AC26" i="63"/>
  <c r="O26" i="63"/>
  <c r="AN26" i="63"/>
  <c r="K26" i="63"/>
  <c r="E26" i="63"/>
  <c r="AL26" i="63"/>
  <c r="AF26" i="63"/>
  <c r="D26" i="63"/>
  <c r="S26" i="63"/>
  <c r="M26" i="63"/>
  <c r="G26" i="63"/>
  <c r="Y26" i="63"/>
  <c r="Z26" i="63"/>
  <c r="AJ26" i="63"/>
  <c r="AE26" i="63"/>
  <c r="AA26" i="63"/>
  <c r="F26" i="63"/>
  <c r="P26" i="63"/>
  <c r="Q26" i="63"/>
  <c r="T26" i="63"/>
  <c r="AD26" i="63"/>
  <c r="AB26" i="63"/>
  <c r="X26" i="63"/>
  <c r="U26" i="63"/>
  <c r="AM26" i="63"/>
  <c r="AK26" i="63"/>
  <c r="AI26" i="63"/>
  <c r="J26" i="63"/>
  <c r="N26" i="63"/>
  <c r="AH26" i="63"/>
  <c r="V26" i="63"/>
  <c r="AP26" i="63"/>
  <c r="W26" i="63"/>
  <c r="L26" i="63"/>
  <c r="H26" i="63"/>
  <c r="L90" i="100"/>
  <c r="B125" i="100"/>
  <c r="K125" i="100" s="1"/>
  <c r="B167" i="99"/>
  <c r="C10" i="61"/>
  <c r="B10" i="61"/>
  <c r="B54" i="61" s="1"/>
  <c r="B168" i="53"/>
  <c r="L99" i="100"/>
  <c r="W37" i="63"/>
  <c r="X37" i="63"/>
  <c r="V37" i="63"/>
  <c r="AC37" i="63"/>
  <c r="AB37" i="63"/>
  <c r="AN37" i="63"/>
  <c r="N37" i="63"/>
  <c r="R37" i="63"/>
  <c r="F37" i="63"/>
  <c r="AF37" i="63"/>
  <c r="J37" i="63"/>
  <c r="O37" i="63"/>
  <c r="AM37" i="63"/>
  <c r="P37" i="63"/>
  <c r="H37" i="63"/>
  <c r="AK37" i="63"/>
  <c r="T37" i="63"/>
  <c r="S37" i="63"/>
  <c r="Z37" i="63"/>
  <c r="AO37" i="63"/>
  <c r="AL37" i="63"/>
  <c r="Q37" i="63"/>
  <c r="L37" i="63"/>
  <c r="AA37" i="63"/>
  <c r="U37" i="63"/>
  <c r="K37" i="63"/>
  <c r="AP37" i="63"/>
  <c r="AQ37" i="63"/>
  <c r="M37" i="63"/>
  <c r="D37" i="63"/>
  <c r="AH37" i="63"/>
  <c r="I37" i="63"/>
  <c r="AE37" i="63"/>
  <c r="E37" i="63"/>
  <c r="AD37" i="63"/>
  <c r="AG37" i="63"/>
  <c r="Y37" i="63"/>
  <c r="AJ37" i="63"/>
  <c r="AI37" i="63"/>
  <c r="G37" i="63"/>
  <c r="U13" i="63"/>
  <c r="G13" i="63"/>
  <c r="AF13" i="63"/>
  <c r="R13" i="63"/>
  <c r="AI13" i="63"/>
  <c r="F13" i="63"/>
  <c r="AM13" i="63"/>
  <c r="AG13" i="63"/>
  <c r="AB13" i="63"/>
  <c r="N13" i="63"/>
  <c r="H13" i="63"/>
  <c r="AO13" i="63"/>
  <c r="AJ13" i="63"/>
  <c r="V13" i="63"/>
  <c r="P13" i="63"/>
  <c r="J13" i="63"/>
  <c r="AQ13" i="63"/>
  <c r="E13" i="63"/>
  <c r="AE13" i="63"/>
  <c r="AP13" i="63"/>
  <c r="AK13" i="63"/>
  <c r="I13" i="63"/>
  <c r="K13" i="63"/>
  <c r="O13" i="63"/>
  <c r="Z13" i="63"/>
  <c r="AC13" i="63"/>
  <c r="AH13" i="63"/>
  <c r="AD13" i="63"/>
  <c r="L13" i="63"/>
  <c r="AL13" i="63"/>
  <c r="T13" i="63"/>
  <c r="Q13" i="63"/>
  <c r="W13" i="63"/>
  <c r="S13" i="63"/>
  <c r="X13" i="63"/>
  <c r="D13" i="63"/>
  <c r="AN13" i="63"/>
  <c r="AA13" i="63"/>
  <c r="M13" i="63"/>
  <c r="Y13" i="63"/>
  <c r="B30" i="61"/>
  <c r="B65" i="61" s="1"/>
  <c r="B179" i="53"/>
  <c r="B26" i="61"/>
  <c r="B60" i="61" s="1"/>
  <c r="B174" i="53"/>
  <c r="U36" i="63"/>
  <c r="O36" i="63"/>
  <c r="AN36" i="63"/>
  <c r="AG36" i="63"/>
  <c r="AC36" i="63"/>
  <c r="AE36" i="63"/>
  <c r="S36" i="63"/>
  <c r="K36" i="63"/>
  <c r="AQ36" i="63"/>
  <c r="F36" i="63"/>
  <c r="AM36" i="63"/>
  <c r="N36" i="63"/>
  <c r="H36" i="63"/>
  <c r="AB36" i="63"/>
  <c r="P36" i="63"/>
  <c r="D36" i="63"/>
  <c r="I36" i="63"/>
  <c r="V36" i="63"/>
  <c r="J36" i="63"/>
  <c r="AP36" i="63"/>
  <c r="Y36" i="63"/>
  <c r="L36" i="63"/>
  <c r="G36" i="63"/>
  <c r="AA36" i="63"/>
  <c r="AD36" i="63"/>
  <c r="AH36" i="63"/>
  <c r="AL36" i="63"/>
  <c r="AO36" i="63"/>
  <c r="W36" i="63"/>
  <c r="AK36" i="63"/>
  <c r="E36" i="63"/>
  <c r="X36" i="63"/>
  <c r="Z36" i="63"/>
  <c r="AJ36" i="63"/>
  <c r="AF36" i="63"/>
  <c r="Q36" i="63"/>
  <c r="T36" i="63"/>
  <c r="R36" i="63"/>
  <c r="M36" i="63"/>
  <c r="AI36" i="63"/>
  <c r="AI35" i="63"/>
  <c r="U35" i="63"/>
  <c r="G35" i="63"/>
  <c r="Q35" i="63"/>
  <c r="Z35" i="63"/>
  <c r="AA35" i="63"/>
  <c r="AC35" i="63"/>
  <c r="W35" i="63"/>
  <c r="AO35" i="63"/>
  <c r="AQ35" i="63"/>
  <c r="AK35" i="63"/>
  <c r="AE35" i="63"/>
  <c r="AN35" i="63"/>
  <c r="AP35" i="63"/>
  <c r="E35" i="63"/>
  <c r="AM35" i="63"/>
  <c r="S35" i="63"/>
  <c r="N35" i="63"/>
  <c r="I35" i="63"/>
  <c r="D35" i="63"/>
  <c r="X35" i="63"/>
  <c r="AB35" i="63"/>
  <c r="AL35" i="63"/>
  <c r="L35" i="63"/>
  <c r="H35" i="63"/>
  <c r="R35" i="63"/>
  <c r="AH35" i="63"/>
  <c r="T35" i="63"/>
  <c r="P35" i="63"/>
  <c r="J35" i="63"/>
  <c r="AJ35" i="63"/>
  <c r="Y35" i="63"/>
  <c r="AF35" i="63"/>
  <c r="AD35" i="63"/>
  <c r="M35" i="63"/>
  <c r="AG35" i="63"/>
  <c r="F35" i="63"/>
  <c r="V35" i="63"/>
  <c r="K35" i="63"/>
  <c r="O35" i="63"/>
  <c r="B42" i="61"/>
  <c r="B72" i="61" s="1"/>
  <c r="B186" i="53"/>
  <c r="B184" i="99"/>
  <c r="C31" i="61"/>
  <c r="B23" i="61"/>
  <c r="B59" i="61" s="1"/>
  <c r="B173" i="53"/>
  <c r="O22" i="63"/>
  <c r="AN22" i="63"/>
  <c r="Z22" i="63"/>
  <c r="L22" i="63"/>
  <c r="G22" i="63"/>
  <c r="I22" i="63"/>
  <c r="AP22" i="63"/>
  <c r="AJ22" i="63"/>
  <c r="W22" i="63"/>
  <c r="Q22" i="63"/>
  <c r="K22" i="63"/>
  <c r="E22" i="63"/>
  <c r="AE22" i="63"/>
  <c r="Y22" i="63"/>
  <c r="S22" i="63"/>
  <c r="V22" i="63"/>
  <c r="AG22" i="63"/>
  <c r="T22" i="63"/>
  <c r="AC22" i="63"/>
  <c r="AM22" i="63"/>
  <c r="R22" i="63"/>
  <c r="F22" i="63"/>
  <c r="X22" i="63"/>
  <c r="AI22" i="63"/>
  <c r="P22" i="63"/>
  <c r="U22" i="63"/>
  <c r="AF22" i="63"/>
  <c r="AO22" i="63"/>
  <c r="AL22" i="63"/>
  <c r="AQ22" i="63"/>
  <c r="J22" i="63"/>
  <c r="N22" i="63"/>
  <c r="AH22" i="63"/>
  <c r="D22" i="63"/>
  <c r="AK22" i="63"/>
  <c r="AD22" i="63"/>
  <c r="AA22" i="63"/>
  <c r="M22" i="63"/>
  <c r="H22" i="63"/>
  <c r="AB22" i="63"/>
  <c r="B4" i="61"/>
  <c r="B52" i="61" s="1"/>
  <c r="B166" i="53"/>
  <c r="B128" i="100"/>
  <c r="L98" i="100"/>
  <c r="B131" i="100"/>
  <c r="K131" i="100" s="1"/>
  <c r="L95" i="100"/>
  <c r="B129" i="100"/>
  <c r="K129" i="100" s="1"/>
  <c r="L97" i="100"/>
  <c r="AQ11" i="63"/>
  <c r="AC11" i="63"/>
  <c r="O11" i="63"/>
  <c r="AN11" i="63"/>
  <c r="Y11" i="63"/>
  <c r="AO11" i="63"/>
  <c r="K11" i="63"/>
  <c r="E11" i="63"/>
  <c r="AL11" i="63"/>
  <c r="AF11" i="63"/>
  <c r="AG11" i="63"/>
  <c r="S11" i="63"/>
  <c r="M11" i="63"/>
  <c r="G11" i="63"/>
  <c r="J11" i="63"/>
  <c r="L11" i="63"/>
  <c r="V11" i="63"/>
  <c r="R11" i="63"/>
  <c r="AJ11" i="63"/>
  <c r="AE11" i="63"/>
  <c r="AP11" i="63"/>
  <c r="AA11" i="63"/>
  <c r="F11" i="63"/>
  <c r="P11" i="63"/>
  <c r="AD11" i="63"/>
  <c r="Q11" i="63"/>
  <c r="W11" i="63"/>
  <c r="AI11" i="63"/>
  <c r="AM11" i="63"/>
  <c r="AK11" i="63"/>
  <c r="AH11" i="63"/>
  <c r="T11" i="63"/>
  <c r="H11" i="63"/>
  <c r="AB11" i="63"/>
  <c r="X11" i="63"/>
  <c r="U11" i="63"/>
  <c r="Z11" i="63"/>
  <c r="N11" i="63"/>
  <c r="I11" i="63"/>
  <c r="D11" i="63"/>
  <c r="W7" i="63"/>
  <c r="I7" i="63"/>
  <c r="AH7" i="63"/>
  <c r="T7" i="63"/>
  <c r="M7" i="63"/>
  <c r="AF7" i="63"/>
  <c r="Z7" i="63"/>
  <c r="AB7" i="63"/>
  <c r="AC7" i="63"/>
  <c r="G7" i="63"/>
  <c r="AN7" i="63"/>
  <c r="AP7" i="63"/>
  <c r="AJ7" i="63"/>
  <c r="AK7" i="63"/>
  <c r="E7" i="63"/>
  <c r="O7" i="63"/>
  <c r="Q7" i="63"/>
  <c r="K7" i="63"/>
  <c r="F7" i="63"/>
  <c r="D7" i="63"/>
  <c r="Y7" i="63"/>
  <c r="AQ7" i="63"/>
  <c r="AE7" i="63"/>
  <c r="J7" i="63"/>
  <c r="V7" i="63"/>
  <c r="P7" i="63"/>
  <c r="AA7" i="63"/>
  <c r="U7" i="63"/>
  <c r="R7" i="63"/>
  <c r="S7" i="63"/>
  <c r="AI7" i="63"/>
  <c r="AG7" i="63"/>
  <c r="AL7" i="63"/>
  <c r="AM7" i="63"/>
  <c r="L7" i="63"/>
  <c r="H7" i="63"/>
  <c r="N7" i="63"/>
  <c r="X7" i="63"/>
  <c r="AD7" i="63"/>
  <c r="AO7" i="63"/>
  <c r="B126" i="100"/>
  <c r="K126" i="100" s="1"/>
  <c r="L91" i="100"/>
  <c r="Q16" i="63"/>
  <c r="AP16" i="63"/>
  <c r="AB16" i="63"/>
  <c r="O16" i="63"/>
  <c r="X16" i="63"/>
  <c r="R16" i="63"/>
  <c r="L16" i="63"/>
  <c r="G16" i="63"/>
  <c r="D16" i="63"/>
  <c r="I16" i="63"/>
  <c r="K16" i="63"/>
  <c r="E16" i="63"/>
  <c r="AM16" i="63"/>
  <c r="J16" i="63"/>
  <c r="AJ16" i="63"/>
  <c r="N16" i="63"/>
  <c r="H16" i="63"/>
  <c r="Z16" i="63"/>
  <c r="M16" i="63"/>
  <c r="V16" i="63"/>
  <c r="AG16" i="63"/>
  <c r="AE16" i="63"/>
  <c r="P16" i="63"/>
  <c r="AH16" i="63"/>
  <c r="U16" i="63"/>
  <c r="AD16" i="63"/>
  <c r="AQ16" i="63"/>
  <c r="AF16" i="63"/>
  <c r="S16" i="63"/>
  <c r="AC16" i="63"/>
  <c r="AN16" i="63"/>
  <c r="AA16" i="63"/>
  <c r="AK16" i="63"/>
  <c r="Y16" i="63"/>
  <c r="AI16" i="63"/>
  <c r="W16" i="63"/>
  <c r="AO16" i="63"/>
  <c r="T16" i="63"/>
  <c r="F16" i="63"/>
  <c r="AL16" i="63"/>
  <c r="P72" i="100"/>
  <c r="B5" i="61"/>
  <c r="B53" i="61" s="1"/>
  <c r="B167" i="53"/>
  <c r="B120" i="100"/>
  <c r="K120" i="100" s="1"/>
  <c r="L84" i="100"/>
  <c r="O32" i="63"/>
  <c r="D32" i="63"/>
  <c r="AM32" i="63"/>
  <c r="AE32" i="63"/>
  <c r="X32" i="63"/>
  <c r="J32" i="63"/>
  <c r="AI32" i="63"/>
  <c r="U32" i="63"/>
  <c r="AF32" i="63"/>
  <c r="R32" i="63"/>
  <c r="AQ32" i="63"/>
  <c r="AC32" i="63"/>
  <c r="Y32" i="63"/>
  <c r="AA32" i="63"/>
  <c r="F32" i="63"/>
  <c r="G32" i="63"/>
  <c r="W32" i="63"/>
  <c r="H32" i="63"/>
  <c r="Z32" i="63"/>
  <c r="AB32" i="63"/>
  <c r="AD32" i="63"/>
  <c r="AO32" i="63"/>
  <c r="E32" i="63"/>
  <c r="AH32" i="63"/>
  <c r="M32" i="63"/>
  <c r="T32" i="63"/>
  <c r="AP32" i="63"/>
  <c r="AK32" i="63"/>
  <c r="Q32" i="63"/>
  <c r="P32" i="63"/>
  <c r="K32" i="63"/>
  <c r="N32" i="63"/>
  <c r="AN32" i="63"/>
  <c r="S32" i="63"/>
  <c r="V32" i="63"/>
  <c r="I32" i="63"/>
  <c r="L32" i="63"/>
  <c r="AL32" i="63"/>
  <c r="AG32" i="63"/>
  <c r="AJ32" i="63"/>
  <c r="R10" i="63"/>
  <c r="AQ10" i="63"/>
  <c r="AC10" i="63"/>
  <c r="O10" i="63"/>
  <c r="AO10" i="63"/>
  <c r="S10" i="63"/>
  <c r="M10" i="63"/>
  <c r="G10" i="63"/>
  <c r="X10" i="63"/>
  <c r="AA10" i="63"/>
  <c r="U10" i="63"/>
  <c r="W10" i="63"/>
  <c r="AF10" i="63"/>
  <c r="AH10" i="63"/>
  <c r="E10" i="63"/>
  <c r="AM10" i="63"/>
  <c r="AI10" i="63"/>
  <c r="N10" i="63"/>
  <c r="Y10" i="63"/>
  <c r="J10" i="63"/>
  <c r="AB10" i="63"/>
  <c r="AL10" i="63"/>
  <c r="H10" i="63"/>
  <c r="F10" i="63"/>
  <c r="Z10" i="63"/>
  <c r="V10" i="63"/>
  <c r="AJ10" i="63"/>
  <c r="AP10" i="63"/>
  <c r="AD10" i="63"/>
  <c r="AG10" i="63"/>
  <c r="K10" i="63"/>
  <c r="AE10" i="63"/>
  <c r="L10" i="63"/>
  <c r="I10" i="63"/>
  <c r="T10" i="63"/>
  <c r="Q10" i="63"/>
  <c r="D10" i="63"/>
  <c r="P10" i="63"/>
  <c r="AK10" i="63"/>
  <c r="AN10" i="63"/>
  <c r="B32" i="61"/>
  <c r="B61" i="61" s="1"/>
  <c r="B175" i="53"/>
  <c r="AA19" i="63"/>
  <c r="M19" i="63"/>
  <c r="AL19" i="63"/>
  <c r="X19" i="63"/>
  <c r="Q19" i="63"/>
  <c r="S19" i="63"/>
  <c r="U19" i="63"/>
  <c r="O19" i="63"/>
  <c r="J19" i="63"/>
  <c r="AG19" i="63"/>
  <c r="AI19" i="63"/>
  <c r="AC19" i="63"/>
  <c r="W19" i="63"/>
  <c r="AH19" i="63"/>
  <c r="T19" i="63"/>
  <c r="AD19" i="63"/>
  <c r="AO19" i="63"/>
  <c r="E19" i="63"/>
  <c r="AM19" i="63"/>
  <c r="R19" i="63"/>
  <c r="AQ19" i="63"/>
  <c r="N19" i="63"/>
  <c r="AF19" i="63"/>
  <c r="V19" i="63"/>
  <c r="Y19" i="63"/>
  <c r="G19" i="63"/>
  <c r="Z19" i="63"/>
  <c r="AK19" i="63"/>
  <c r="D19" i="63"/>
  <c r="K19" i="63"/>
  <c r="AE19" i="63"/>
  <c r="I19" i="63"/>
  <c r="L19" i="63"/>
  <c r="H19" i="63"/>
  <c r="AB19" i="63"/>
  <c r="P19" i="63"/>
  <c r="AJ19" i="63"/>
  <c r="AN19" i="63"/>
  <c r="F19" i="63"/>
  <c r="AP19" i="63"/>
  <c r="V23" i="63"/>
  <c r="W23" i="63"/>
  <c r="I23" i="63"/>
  <c r="AH23" i="63"/>
  <c r="T23" i="63"/>
  <c r="X23" i="63"/>
  <c r="R23" i="63"/>
  <c r="L23" i="63"/>
  <c r="D23" i="63"/>
  <c r="AL23" i="63"/>
  <c r="AF23" i="63"/>
  <c r="Z23" i="63"/>
  <c r="AB23" i="63"/>
  <c r="G23" i="63"/>
  <c r="AN23" i="63"/>
  <c r="AP23" i="63"/>
  <c r="AJ23" i="63"/>
  <c r="AD23" i="63"/>
  <c r="Q23" i="63"/>
  <c r="AI23" i="63"/>
  <c r="F23" i="63"/>
  <c r="O23" i="63"/>
  <c r="AO23" i="63"/>
  <c r="M23" i="63"/>
  <c r="H23" i="63"/>
  <c r="S23" i="63"/>
  <c r="AK23" i="63"/>
  <c r="K23" i="63"/>
  <c r="AA23" i="63"/>
  <c r="AE23" i="63"/>
  <c r="AQ23" i="63"/>
  <c r="AG23" i="63"/>
  <c r="N23" i="63"/>
  <c r="AM23" i="63"/>
  <c r="E23" i="63"/>
  <c r="P23" i="63"/>
  <c r="U23" i="63"/>
  <c r="Y23" i="63"/>
  <c r="AC23" i="63"/>
  <c r="J23" i="63"/>
  <c r="O21" i="63"/>
  <c r="AC21" i="63"/>
  <c r="X21" i="63"/>
  <c r="AH21" i="63"/>
  <c r="N21" i="63"/>
  <c r="T21" i="63"/>
  <c r="AF21" i="63"/>
  <c r="L21" i="63"/>
  <c r="AB21" i="63"/>
  <c r="G21" i="63"/>
  <c r="AK21" i="63"/>
  <c r="AN21" i="63"/>
  <c r="AA21" i="63"/>
  <c r="AJ21" i="63"/>
  <c r="H21" i="63"/>
  <c r="V21" i="63"/>
  <c r="Y21" i="63"/>
  <c r="AI21" i="63"/>
  <c r="P21" i="63"/>
  <c r="AE21" i="63"/>
  <c r="J21" i="63"/>
  <c r="AO21" i="63"/>
  <c r="U21" i="63"/>
  <c r="AL21" i="63"/>
  <c r="AP21" i="63"/>
  <c r="AD21" i="63"/>
  <c r="W21" i="63"/>
  <c r="E21" i="63"/>
  <c r="AM21" i="63"/>
  <c r="Q21" i="63"/>
  <c r="AQ21" i="63"/>
  <c r="S21" i="63"/>
  <c r="M21" i="63"/>
  <c r="AG21" i="63"/>
  <c r="D21" i="63"/>
  <c r="F21" i="63"/>
  <c r="K21" i="63"/>
  <c r="I21" i="63"/>
  <c r="Z21" i="63"/>
  <c r="R21" i="63"/>
  <c r="B119" i="54"/>
  <c r="C5" i="61"/>
  <c r="B166" i="99"/>
  <c r="L42" i="63"/>
  <c r="U42" i="63"/>
  <c r="S42" i="63"/>
  <c r="Z42" i="63"/>
  <c r="Y42" i="63"/>
  <c r="AQ42" i="63"/>
  <c r="P42" i="63"/>
  <c r="O42" i="63"/>
  <c r="AD42" i="63"/>
  <c r="AI42" i="63"/>
  <c r="H42" i="63"/>
  <c r="G42" i="63"/>
  <c r="T42" i="63"/>
  <c r="AA42" i="63"/>
  <c r="F42" i="63"/>
  <c r="AJ42" i="63"/>
  <c r="AP42" i="63"/>
  <c r="AG42" i="63"/>
  <c r="X42" i="63"/>
  <c r="AL42" i="63"/>
  <c r="AK42" i="63"/>
  <c r="J42" i="63"/>
  <c r="E42" i="63"/>
  <c r="K42" i="63"/>
  <c r="AN42" i="63"/>
  <c r="AC42" i="63"/>
  <c r="R42" i="63"/>
  <c r="V42" i="63"/>
  <c r="M42" i="63"/>
  <c r="N42" i="63"/>
  <c r="AB42" i="63"/>
  <c r="Q42" i="63"/>
  <c r="AM42" i="63"/>
  <c r="D42" i="63"/>
  <c r="AF42" i="63"/>
  <c r="AE42" i="63"/>
  <c r="AO42" i="63"/>
  <c r="W42" i="63"/>
  <c r="AH42" i="63"/>
  <c r="I42" i="63"/>
  <c r="B174" i="99"/>
  <c r="C32" i="61"/>
  <c r="B117" i="54"/>
  <c r="Z25" i="63"/>
  <c r="L25" i="63"/>
  <c r="AK25" i="63"/>
  <c r="W25" i="63"/>
  <c r="P25" i="63"/>
  <c r="I25" i="63"/>
  <c r="AH25" i="63"/>
  <c r="T25" i="63"/>
  <c r="F25" i="63"/>
  <c r="AE25" i="63"/>
  <c r="AF25" i="63"/>
  <c r="D25" i="63"/>
  <c r="Y25" i="63"/>
  <c r="AA25" i="63"/>
  <c r="AC25" i="63"/>
  <c r="J25" i="63"/>
  <c r="AB25" i="63"/>
  <c r="AD25" i="63"/>
  <c r="AO25" i="63"/>
  <c r="E25" i="63"/>
  <c r="AM25" i="63"/>
  <c r="R25" i="63"/>
  <c r="M25" i="63"/>
  <c r="Q25" i="63"/>
  <c r="G25" i="63"/>
  <c r="AN25" i="63"/>
  <c r="AP25" i="63"/>
  <c r="U25" i="63"/>
  <c r="AQ25" i="63"/>
  <c r="H25" i="63"/>
  <c r="K25" i="63"/>
  <c r="N25" i="63"/>
  <c r="S25" i="63"/>
  <c r="V25" i="63"/>
  <c r="X25" i="63"/>
  <c r="AI25" i="63"/>
  <c r="AL25" i="63"/>
  <c r="AG25" i="63"/>
  <c r="AJ25" i="63"/>
  <c r="O25" i="63"/>
  <c r="L38" i="63"/>
  <c r="N38" i="63"/>
  <c r="M38" i="63"/>
  <c r="AB38" i="63"/>
  <c r="AQ38" i="63"/>
  <c r="Z38" i="63"/>
  <c r="J38" i="63"/>
  <c r="AM38" i="63"/>
  <c r="F38" i="63"/>
  <c r="E38" i="63"/>
  <c r="T38" i="63"/>
  <c r="AI38" i="63"/>
  <c r="AE38" i="63"/>
  <c r="D38" i="63"/>
  <c r="Q38" i="63"/>
  <c r="W38" i="63"/>
  <c r="P38" i="63"/>
  <c r="AA38" i="63"/>
  <c r="AG38" i="63"/>
  <c r="AD38" i="63"/>
  <c r="U38" i="63"/>
  <c r="I38" i="63"/>
  <c r="V38" i="63"/>
  <c r="AF38" i="63"/>
  <c r="K38" i="63"/>
  <c r="O38" i="63"/>
  <c r="H38" i="63"/>
  <c r="AP38" i="63"/>
  <c r="AC38" i="63"/>
  <c r="G38" i="63"/>
  <c r="X38" i="63"/>
  <c r="AH38" i="63"/>
  <c r="AO38" i="63"/>
  <c r="R38" i="63"/>
  <c r="AK38" i="63"/>
  <c r="AJ38" i="63"/>
  <c r="Y38" i="63"/>
  <c r="AL38" i="63"/>
  <c r="AN38" i="63"/>
  <c r="S38" i="63"/>
  <c r="B133" i="100"/>
  <c r="K133" i="100" s="1"/>
  <c r="L93" i="100"/>
  <c r="B171" i="99"/>
  <c r="C22" i="61"/>
  <c r="B14" i="61"/>
  <c r="B55" i="61" s="1"/>
  <c r="B169" i="53"/>
  <c r="C19" i="61"/>
  <c r="B170" i="99"/>
  <c r="W56" i="70" l="1"/>
  <c r="B94" i="63"/>
  <c r="B44" i="74" s="1"/>
  <c r="B52" i="63"/>
  <c r="B2" i="74" s="1"/>
  <c r="B2" i="75" s="1"/>
  <c r="B50" i="75" s="1"/>
  <c r="B2" i="30" s="1"/>
  <c r="B2" i="86" s="1"/>
  <c r="O98" i="100"/>
  <c r="O85" i="100"/>
  <c r="O66" i="100"/>
  <c r="Q72" i="100"/>
  <c r="O101" i="100"/>
  <c r="O67" i="100"/>
  <c r="O89" i="100"/>
  <c r="O102" i="100"/>
  <c r="O82" i="100"/>
  <c r="R104" i="100"/>
  <c r="O73" i="100"/>
  <c r="O75" i="100"/>
  <c r="O93" i="100"/>
  <c r="O74" i="100"/>
  <c r="O81" i="100"/>
  <c r="O76" i="100"/>
  <c r="O96" i="100"/>
  <c r="Q83" i="100"/>
  <c r="O91" i="100"/>
  <c r="O86" i="100"/>
  <c r="O79" i="100"/>
  <c r="O105" i="100"/>
  <c r="O68" i="100"/>
  <c r="O84" i="100"/>
  <c r="O69" i="100"/>
  <c r="O88" i="100"/>
  <c r="O70" i="100"/>
  <c r="O78" i="100"/>
  <c r="C44" i="101"/>
  <c r="D44" i="101" s="1"/>
  <c r="E44" i="101" s="1"/>
  <c r="F44" i="101" s="1"/>
  <c r="G44" i="101" s="1"/>
  <c r="O97" i="100"/>
  <c r="O90" i="100"/>
  <c r="O95" i="100"/>
  <c r="O99" i="100"/>
  <c r="S71" i="100"/>
  <c r="O65" i="100"/>
  <c r="O87" i="100"/>
  <c r="O80" i="100"/>
  <c r="O100" i="100"/>
  <c r="C2" i="101"/>
  <c r="D2" i="101" s="1"/>
  <c r="E2" i="101" s="1"/>
  <c r="F2" i="101" s="1"/>
  <c r="G2" i="101" s="1"/>
  <c r="H2" i="101" s="1"/>
  <c r="O103" i="100"/>
  <c r="K138" i="100"/>
  <c r="P66" i="100"/>
  <c r="T66" i="100"/>
  <c r="X56" i="70"/>
  <c r="AE68" i="70"/>
  <c r="H57" i="70"/>
  <c r="AA68" i="70"/>
  <c r="F68" i="70"/>
  <c r="AD56" i="70"/>
  <c r="AG56" i="70"/>
  <c r="I68" i="70"/>
  <c r="AC68" i="70"/>
  <c r="AL32" i="70"/>
  <c r="AL61" i="70" s="1"/>
  <c r="E68" i="70"/>
  <c r="AG68" i="70"/>
  <c r="N68" i="70"/>
  <c r="H68" i="70"/>
  <c r="D68" i="70"/>
  <c r="AF68" i="70"/>
  <c r="AP68" i="70"/>
  <c r="AD68" i="70"/>
  <c r="AL68" i="70"/>
  <c r="T68" i="70"/>
  <c r="AN68" i="70"/>
  <c r="Q68" i="70"/>
  <c r="O68" i="70"/>
  <c r="AQ68" i="70"/>
  <c r="R68" i="70"/>
  <c r="Y31" i="70"/>
  <c r="Y71" i="70" s="1"/>
  <c r="G68" i="70"/>
  <c r="S68" i="70"/>
  <c r="U68" i="70"/>
  <c r="Z68" i="70"/>
  <c r="AH68" i="70"/>
  <c r="AM68" i="70"/>
  <c r="AO30" i="70"/>
  <c r="AO65" i="70" s="1"/>
  <c r="K68" i="70"/>
  <c r="J68" i="70"/>
  <c r="AK68" i="70"/>
  <c r="V68" i="70"/>
  <c r="Z30" i="70"/>
  <c r="Z65" i="70" s="1"/>
  <c r="AC30" i="70"/>
  <c r="AC65" i="70" s="1"/>
  <c r="AF30" i="70"/>
  <c r="AF65" i="70" s="1"/>
  <c r="N30" i="70"/>
  <c r="N65" i="70" s="1"/>
  <c r="V102" i="100"/>
  <c r="AH59" i="71"/>
  <c r="AM30" i="70"/>
  <c r="AM65" i="70" s="1"/>
  <c r="AG30" i="70"/>
  <c r="AG65" i="70" s="1"/>
  <c r="D30" i="70"/>
  <c r="D65" i="70" s="1"/>
  <c r="AB30" i="70"/>
  <c r="AB65" i="70" s="1"/>
  <c r="R30" i="70"/>
  <c r="R65" i="70" s="1"/>
  <c r="F30" i="70"/>
  <c r="F65" i="70" s="1"/>
  <c r="AD30" i="70"/>
  <c r="AD65" i="70" s="1"/>
  <c r="AP30" i="70"/>
  <c r="AP65" i="70" s="1"/>
  <c r="C65" i="70"/>
  <c r="M30" i="70"/>
  <c r="M65" i="70" s="1"/>
  <c r="E30" i="70"/>
  <c r="E65" i="70" s="1"/>
  <c r="AI30" i="70"/>
  <c r="AI65" i="70" s="1"/>
  <c r="AJ30" i="70"/>
  <c r="AJ65" i="70" s="1"/>
  <c r="Q30" i="70"/>
  <c r="Q65" i="70" s="1"/>
  <c r="J30" i="70"/>
  <c r="J65" i="70" s="1"/>
  <c r="AE30" i="70"/>
  <c r="AE65" i="70" s="1"/>
  <c r="K30" i="70"/>
  <c r="K65" i="70" s="1"/>
  <c r="P30" i="70"/>
  <c r="P65" i="70" s="1"/>
  <c r="G30" i="70"/>
  <c r="G65" i="70" s="1"/>
  <c r="Y30" i="70"/>
  <c r="Y65" i="70" s="1"/>
  <c r="L30" i="70"/>
  <c r="L65" i="70" s="1"/>
  <c r="X68" i="70"/>
  <c r="AO68" i="70"/>
  <c r="AL30" i="70"/>
  <c r="AL65" i="70" s="1"/>
  <c r="I30" i="70"/>
  <c r="I65" i="70" s="1"/>
  <c r="V30" i="70"/>
  <c r="V65" i="70" s="1"/>
  <c r="AN30" i="70"/>
  <c r="AN65" i="70" s="1"/>
  <c r="X30" i="70"/>
  <c r="X65" i="70" s="1"/>
  <c r="AK30" i="70"/>
  <c r="AK65" i="70" s="1"/>
  <c r="O30" i="70"/>
  <c r="O65" i="70" s="1"/>
  <c r="S30" i="70"/>
  <c r="S65" i="70" s="1"/>
  <c r="AA30" i="70"/>
  <c r="AA65" i="70" s="1"/>
  <c r="U30" i="70"/>
  <c r="U65" i="70" s="1"/>
  <c r="AQ30" i="70"/>
  <c r="AQ65" i="70" s="1"/>
  <c r="H30" i="70"/>
  <c r="H65" i="70" s="1"/>
  <c r="W30" i="70"/>
  <c r="W65" i="70" s="1"/>
  <c r="AH30" i="70"/>
  <c r="AH65" i="70" s="1"/>
  <c r="E56" i="70"/>
  <c r="AB68" i="70"/>
  <c r="AJ68" i="70"/>
  <c r="AI31" i="70"/>
  <c r="AI71" i="70" s="1"/>
  <c r="E52" i="73"/>
  <c r="C100" i="73" s="1"/>
  <c r="E36" i="72"/>
  <c r="F36" i="72" s="1"/>
  <c r="G36" i="72" s="1"/>
  <c r="H36" i="72" s="1"/>
  <c r="I36" i="72" s="1"/>
  <c r="J36" i="72" s="1"/>
  <c r="R68" i="100"/>
  <c r="E32" i="72"/>
  <c r="F32" i="72" s="1"/>
  <c r="G32" i="72" s="1"/>
  <c r="H32" i="72" s="1"/>
  <c r="I32" i="72" s="1"/>
  <c r="J32" i="72" s="1"/>
  <c r="R69" i="100"/>
  <c r="R105" i="100"/>
  <c r="U71" i="100"/>
  <c r="P82" i="100"/>
  <c r="V69" i="100"/>
  <c r="E8" i="72"/>
  <c r="F8" i="72" s="1"/>
  <c r="G8" i="72" s="1"/>
  <c r="H8" i="72" s="1"/>
  <c r="I8" i="72" s="1"/>
  <c r="J8" i="72" s="1"/>
  <c r="P78" i="100"/>
  <c r="T70" i="100"/>
  <c r="Q70" i="100"/>
  <c r="P70" i="100"/>
  <c r="S88" i="100"/>
  <c r="U70" i="100"/>
  <c r="P69" i="100"/>
  <c r="D56" i="70"/>
  <c r="U56" i="70"/>
  <c r="I56" i="70"/>
  <c r="P68" i="70"/>
  <c r="M68" i="70"/>
  <c r="L56" i="70"/>
  <c r="P79" i="100"/>
  <c r="V86" i="100"/>
  <c r="P68" i="100"/>
  <c r="Q105" i="100"/>
  <c r="P59" i="70"/>
  <c r="AE53" i="70"/>
  <c r="AK53" i="70"/>
  <c r="AG31" i="70"/>
  <c r="AG71" i="70" s="1"/>
  <c r="C71" i="70"/>
  <c r="Q79" i="100"/>
  <c r="P86" i="100"/>
  <c r="S68" i="100"/>
  <c r="V105" i="100"/>
  <c r="AK31" i="70"/>
  <c r="AK71" i="70" s="1"/>
  <c r="U79" i="100"/>
  <c r="Q86" i="100"/>
  <c r="E6" i="72"/>
  <c r="F6" i="72" s="1"/>
  <c r="G6" i="72" s="1"/>
  <c r="H6" i="72" s="1"/>
  <c r="I6" i="72" s="1"/>
  <c r="J6" i="72" s="1"/>
  <c r="U105" i="100"/>
  <c r="H53" i="70"/>
  <c r="J31" i="70"/>
  <c r="J71" i="70" s="1"/>
  <c r="M56" i="70"/>
  <c r="V79" i="100"/>
  <c r="T86" i="100"/>
  <c r="E7" i="72"/>
  <c r="F7" i="72" s="1"/>
  <c r="G7" i="72" s="1"/>
  <c r="H7" i="72" s="1"/>
  <c r="I7" i="72" s="1"/>
  <c r="J7" i="72" s="1"/>
  <c r="S105" i="100"/>
  <c r="AJ31" i="70"/>
  <c r="AJ71" i="70" s="1"/>
  <c r="K56" i="70"/>
  <c r="J56" i="70"/>
  <c r="Q68" i="100"/>
  <c r="U68" i="100"/>
  <c r="T105" i="100"/>
  <c r="T59" i="70"/>
  <c r="V59" i="70"/>
  <c r="X31" i="70"/>
  <c r="X71" i="70" s="1"/>
  <c r="V56" i="70"/>
  <c r="S79" i="100"/>
  <c r="S86" i="100"/>
  <c r="V68" i="100"/>
  <c r="E51" i="72"/>
  <c r="F51" i="72" s="1"/>
  <c r="G51" i="72" s="1"/>
  <c r="H51" i="72" s="1"/>
  <c r="I51" i="72" s="1"/>
  <c r="J51" i="72" s="1"/>
  <c r="R31" i="70"/>
  <c r="R71" i="70" s="1"/>
  <c r="AN56" i="70"/>
  <c r="R79" i="100"/>
  <c r="R86" i="100"/>
  <c r="AB59" i="70"/>
  <c r="T79" i="100"/>
  <c r="U86" i="100"/>
  <c r="T68" i="100"/>
  <c r="P105" i="100"/>
  <c r="O31" i="70"/>
  <c r="O71" i="70" s="1"/>
  <c r="AI56" i="70"/>
  <c r="W32" i="70"/>
  <c r="W61" i="70" s="1"/>
  <c r="Q103" i="100"/>
  <c r="AK32" i="70"/>
  <c r="AK61" i="70" s="1"/>
  <c r="K32" i="70"/>
  <c r="K61" i="70" s="1"/>
  <c r="X32" i="70"/>
  <c r="X61" i="70" s="1"/>
  <c r="S65" i="100"/>
  <c r="P53" i="71"/>
  <c r="U59" i="71"/>
  <c r="AG59" i="71"/>
  <c r="S56" i="70"/>
  <c r="V103" i="100"/>
  <c r="AA32" i="70"/>
  <c r="AA61" i="70" s="1"/>
  <c r="N32" i="70"/>
  <c r="N61" i="70" s="1"/>
  <c r="AH32" i="70"/>
  <c r="AH61" i="70" s="1"/>
  <c r="AN32" i="70"/>
  <c r="AN61" i="70" s="1"/>
  <c r="U32" i="70"/>
  <c r="U61" i="70" s="1"/>
  <c r="AG32" i="70"/>
  <c r="AG61" i="70" s="1"/>
  <c r="R103" i="100"/>
  <c r="Z56" i="70"/>
  <c r="AP32" i="70"/>
  <c r="AP61" i="70" s="1"/>
  <c r="R32" i="70"/>
  <c r="R61" i="70" s="1"/>
  <c r="Q32" i="70"/>
  <c r="Q61" i="70" s="1"/>
  <c r="I32" i="70"/>
  <c r="I61" i="70" s="1"/>
  <c r="P32" i="70"/>
  <c r="P61" i="70" s="1"/>
  <c r="S103" i="100"/>
  <c r="AJ56" i="70"/>
  <c r="AB32" i="70"/>
  <c r="AB61" i="70" s="1"/>
  <c r="Z32" i="70"/>
  <c r="Z61" i="70" s="1"/>
  <c r="H32" i="70"/>
  <c r="H61" i="70" s="1"/>
  <c r="T32" i="70"/>
  <c r="T61" i="70" s="1"/>
  <c r="AF32" i="70"/>
  <c r="AF61" i="70" s="1"/>
  <c r="E49" i="72"/>
  <c r="F49" i="72" s="1"/>
  <c r="G49" i="72" s="1"/>
  <c r="H49" i="72" s="1"/>
  <c r="I49" i="72" s="1"/>
  <c r="J49" i="72" s="1"/>
  <c r="Y56" i="70"/>
  <c r="E32" i="70"/>
  <c r="E61" i="70" s="1"/>
  <c r="M32" i="70"/>
  <c r="M61" i="70" s="1"/>
  <c r="O32" i="70"/>
  <c r="O61" i="70" s="1"/>
  <c r="AC32" i="70"/>
  <c r="AC61" i="70" s="1"/>
  <c r="AO32" i="70"/>
  <c r="AO61" i="70" s="1"/>
  <c r="U103" i="100"/>
  <c r="AH56" i="70"/>
  <c r="AM32" i="70"/>
  <c r="AM61" i="70" s="1"/>
  <c r="AJ32" i="70"/>
  <c r="AJ61" i="70" s="1"/>
  <c r="C61" i="70"/>
  <c r="AI32" i="70"/>
  <c r="AI61" i="70" s="1"/>
  <c r="L32" i="70"/>
  <c r="L61" i="70" s="1"/>
  <c r="T103" i="100"/>
  <c r="AC56" i="70"/>
  <c r="J32" i="70"/>
  <c r="J61" i="70" s="1"/>
  <c r="AQ32" i="70"/>
  <c r="AQ61" i="70" s="1"/>
  <c r="AD32" i="70"/>
  <c r="AD61" i="70" s="1"/>
  <c r="F32" i="70"/>
  <c r="F61" i="70" s="1"/>
  <c r="D32" i="70"/>
  <c r="D61" i="70" s="1"/>
  <c r="P103" i="100"/>
  <c r="AQ56" i="70"/>
  <c r="Q56" i="70"/>
  <c r="AE32" i="70"/>
  <c r="AE61" i="70" s="1"/>
  <c r="Y32" i="70"/>
  <c r="Y61" i="70" s="1"/>
  <c r="S32" i="70"/>
  <c r="S61" i="70" s="1"/>
  <c r="V32" i="70"/>
  <c r="V61" i="70" s="1"/>
  <c r="Q71" i="100"/>
  <c r="AI53" i="70"/>
  <c r="AL56" i="70"/>
  <c r="AP59" i="71"/>
  <c r="F59" i="71"/>
  <c r="V71" i="100"/>
  <c r="O71" i="100"/>
  <c r="R71" i="100"/>
  <c r="E24" i="72"/>
  <c r="F24" i="72" s="1"/>
  <c r="G24" i="72" s="1"/>
  <c r="H24" i="72" s="1"/>
  <c r="I24" i="72" s="1"/>
  <c r="J24" i="72" s="1"/>
  <c r="AH59" i="70"/>
  <c r="N56" i="70"/>
  <c r="T71" i="100"/>
  <c r="U59" i="70"/>
  <c r="E59" i="70"/>
  <c r="AM56" i="70"/>
  <c r="P71" i="100"/>
  <c r="AA56" i="70"/>
  <c r="AP56" i="70"/>
  <c r="W59" i="70"/>
  <c r="H56" i="70"/>
  <c r="AG53" i="71"/>
  <c r="AB59" i="71"/>
  <c r="T56" i="70"/>
  <c r="AD53" i="71"/>
  <c r="G56" i="70"/>
  <c r="F56" i="70"/>
  <c r="J53" i="71"/>
  <c r="AB56" i="70"/>
  <c r="AK56" i="70"/>
  <c r="AF56" i="70"/>
  <c r="V101" i="100"/>
  <c r="V104" i="100"/>
  <c r="O56" i="70"/>
  <c r="AE56" i="70"/>
  <c r="R56" i="70"/>
  <c r="P56" i="70"/>
  <c r="V82" i="100"/>
  <c r="P104" i="100"/>
  <c r="I59" i="70"/>
  <c r="E34" i="72"/>
  <c r="F34" i="72" s="1"/>
  <c r="G34" i="72" s="1"/>
  <c r="H34" i="72" s="1"/>
  <c r="I34" i="72" s="1"/>
  <c r="J34" i="72" s="1"/>
  <c r="E50" i="72"/>
  <c r="F50" i="72" s="1"/>
  <c r="G50" i="72" s="1"/>
  <c r="H50" i="72" s="1"/>
  <c r="I50" i="72" s="1"/>
  <c r="J50" i="72" s="1"/>
  <c r="Q82" i="100"/>
  <c r="U104" i="100"/>
  <c r="E48" i="72"/>
  <c r="F48" i="72" s="1"/>
  <c r="G48" i="72" s="1"/>
  <c r="H48" i="72" s="1"/>
  <c r="I48" i="72" s="1"/>
  <c r="J48" i="72" s="1"/>
  <c r="P102" i="100"/>
  <c r="R101" i="100"/>
  <c r="Q104" i="100"/>
  <c r="O104" i="100"/>
  <c r="R102" i="100"/>
  <c r="Q101" i="100"/>
  <c r="T104" i="100"/>
  <c r="S82" i="100"/>
  <c r="E47" i="72"/>
  <c r="F47" i="72" s="1"/>
  <c r="G47" i="72" s="1"/>
  <c r="H47" i="72" s="1"/>
  <c r="I47" i="72" s="1"/>
  <c r="J47" i="72" s="1"/>
  <c r="R82" i="100"/>
  <c r="S104" i="100"/>
  <c r="E5" i="72"/>
  <c r="F5" i="72" s="1"/>
  <c r="G5" i="72" s="1"/>
  <c r="H5" i="72" s="1"/>
  <c r="I5" i="72" s="1"/>
  <c r="J5" i="72" s="1"/>
  <c r="U102" i="100"/>
  <c r="T102" i="100"/>
  <c r="T101" i="100"/>
  <c r="R89" i="100"/>
  <c r="T82" i="100"/>
  <c r="S102" i="100"/>
  <c r="Q102" i="100"/>
  <c r="U101" i="100"/>
  <c r="U82" i="100"/>
  <c r="E35" i="72"/>
  <c r="F35" i="72" s="1"/>
  <c r="G35" i="72" s="1"/>
  <c r="H35" i="72" s="1"/>
  <c r="I35" i="72" s="1"/>
  <c r="J35" i="72" s="1"/>
  <c r="R96" i="100"/>
  <c r="T83" i="100"/>
  <c r="S96" i="100"/>
  <c r="U83" i="100"/>
  <c r="Q96" i="100"/>
  <c r="O83" i="100"/>
  <c r="R83" i="100"/>
  <c r="E42" i="72"/>
  <c r="F42" i="72" s="1"/>
  <c r="G42" i="72" s="1"/>
  <c r="H42" i="72" s="1"/>
  <c r="I42" i="72" s="1"/>
  <c r="J42" i="72" s="1"/>
  <c r="V83" i="100"/>
  <c r="V96" i="100"/>
  <c r="S83" i="100"/>
  <c r="T96" i="100"/>
  <c r="E22" i="73"/>
  <c r="C58" i="73" s="1"/>
  <c r="P83" i="100"/>
  <c r="P96" i="100"/>
  <c r="U96" i="100"/>
  <c r="E38" i="72"/>
  <c r="F38" i="72" s="1"/>
  <c r="G38" i="72" s="1"/>
  <c r="H38" i="72" s="1"/>
  <c r="I38" i="72" s="1"/>
  <c r="J38" i="72" s="1"/>
  <c r="S78" i="100"/>
  <c r="AB53" i="70"/>
  <c r="V88" i="100"/>
  <c r="U78" i="100"/>
  <c r="Q59" i="70"/>
  <c r="T88" i="100"/>
  <c r="Q78" i="100"/>
  <c r="V70" i="100"/>
  <c r="R78" i="100"/>
  <c r="AM59" i="70"/>
  <c r="S69" i="100"/>
  <c r="S70" i="100"/>
  <c r="U69" i="100"/>
  <c r="V78" i="100"/>
  <c r="R88" i="100"/>
  <c r="T78" i="100"/>
  <c r="Y59" i="70"/>
  <c r="AM53" i="70"/>
  <c r="U88" i="100"/>
  <c r="P88" i="100"/>
  <c r="E23" i="72"/>
  <c r="F23" i="72" s="1"/>
  <c r="G23" i="72" s="1"/>
  <c r="H23" i="72" s="1"/>
  <c r="I23" i="72" s="1"/>
  <c r="J23" i="72" s="1"/>
  <c r="Q69" i="100"/>
  <c r="R70" i="100"/>
  <c r="T69" i="100"/>
  <c r="Q88" i="100"/>
  <c r="E31" i="72"/>
  <c r="F31" i="72" s="1"/>
  <c r="G31" i="72" s="1"/>
  <c r="H31" i="72" s="1"/>
  <c r="I31" i="72" s="1"/>
  <c r="J31" i="72" s="1"/>
  <c r="O59" i="70"/>
  <c r="AG59" i="70"/>
  <c r="AG57" i="70"/>
  <c r="T89" i="100"/>
  <c r="E25" i="72"/>
  <c r="F25" i="72" s="1"/>
  <c r="G25" i="72" s="1"/>
  <c r="H25" i="72" s="1"/>
  <c r="I25" i="72" s="1"/>
  <c r="J25" i="72" s="1"/>
  <c r="S72" i="100"/>
  <c r="P67" i="100"/>
  <c r="T67" i="100"/>
  <c r="R72" i="100"/>
  <c r="P89" i="100"/>
  <c r="U89" i="100"/>
  <c r="O72" i="100"/>
  <c r="R67" i="100"/>
  <c r="U67" i="100"/>
  <c r="E16" i="72"/>
  <c r="F16" i="72" s="1"/>
  <c r="G16" i="72" s="1"/>
  <c r="H16" i="72" s="1"/>
  <c r="I16" i="72" s="1"/>
  <c r="J16" i="72" s="1"/>
  <c r="S67" i="100"/>
  <c r="V72" i="100"/>
  <c r="V67" i="100"/>
  <c r="S89" i="100"/>
  <c r="E17" i="72"/>
  <c r="F17" i="72" s="1"/>
  <c r="G17" i="72" s="1"/>
  <c r="H17" i="72" s="1"/>
  <c r="I17" i="72" s="1"/>
  <c r="J17" i="72" s="1"/>
  <c r="U72" i="100"/>
  <c r="V89" i="100"/>
  <c r="T72" i="100"/>
  <c r="Q67" i="100"/>
  <c r="Q89" i="100"/>
  <c r="P57" i="70"/>
  <c r="E2" i="72"/>
  <c r="F2" i="72" s="1"/>
  <c r="G2" i="72" s="1"/>
  <c r="E4" i="72"/>
  <c r="F4" i="72" s="1"/>
  <c r="G4" i="72" s="1"/>
  <c r="H4" i="72" s="1"/>
  <c r="I4" i="72" s="1"/>
  <c r="J4" i="72" s="1"/>
  <c r="P101" i="100"/>
  <c r="Q65" i="100"/>
  <c r="S101" i="100"/>
  <c r="V65" i="100"/>
  <c r="AP57" i="70"/>
  <c r="U65" i="100"/>
  <c r="Q100" i="100"/>
  <c r="E12" i="72"/>
  <c r="F12" i="72" s="1"/>
  <c r="G12" i="72" s="1"/>
  <c r="H12" i="72" s="1"/>
  <c r="I12" i="72" s="1"/>
  <c r="J12" i="72" s="1"/>
  <c r="T65" i="100"/>
  <c r="E46" i="72"/>
  <c r="F46" i="72" s="1"/>
  <c r="G46" i="72" s="1"/>
  <c r="H46" i="72" s="1"/>
  <c r="I46" i="72" s="1"/>
  <c r="J46" i="72" s="1"/>
  <c r="T85" i="100"/>
  <c r="P65" i="100"/>
  <c r="U85" i="100"/>
  <c r="R65" i="100"/>
  <c r="F59" i="70"/>
  <c r="AQ59" i="70"/>
  <c r="X57" i="70"/>
  <c r="S57" i="70"/>
  <c r="AM57" i="70"/>
  <c r="AH57" i="70"/>
  <c r="AQ53" i="70"/>
  <c r="S59" i="70"/>
  <c r="AN53" i="70"/>
  <c r="D59" i="70"/>
  <c r="AJ59" i="70"/>
  <c r="AO59" i="70"/>
  <c r="F57" i="70"/>
  <c r="X59" i="70"/>
  <c r="H59" i="70"/>
  <c r="K115" i="100"/>
  <c r="K135" i="100"/>
  <c r="R66" i="100"/>
  <c r="P100" i="100"/>
  <c r="R85" i="100"/>
  <c r="P85" i="100"/>
  <c r="S66" i="100"/>
  <c r="V100" i="100"/>
  <c r="Q85" i="100"/>
  <c r="S85" i="100"/>
  <c r="E13" i="72"/>
  <c r="F13" i="72" s="1"/>
  <c r="G13" i="72" s="1"/>
  <c r="H13" i="72" s="1"/>
  <c r="I13" i="72" s="1"/>
  <c r="J13" i="72" s="1"/>
  <c r="K119" i="100"/>
  <c r="K117" i="100"/>
  <c r="V66" i="100"/>
  <c r="U100" i="100"/>
  <c r="E14" i="72"/>
  <c r="F14" i="72" s="1"/>
  <c r="G14" i="72" s="1"/>
  <c r="H14" i="72" s="1"/>
  <c r="I14" i="72" s="1"/>
  <c r="J14" i="72" s="1"/>
  <c r="U66" i="100"/>
  <c r="E3" i="72"/>
  <c r="S100" i="100"/>
  <c r="E15" i="72"/>
  <c r="F15" i="72" s="1"/>
  <c r="G15" i="72" s="1"/>
  <c r="H15" i="72" s="1"/>
  <c r="I15" i="72" s="1"/>
  <c r="J15" i="72" s="1"/>
  <c r="K118" i="100"/>
  <c r="R100" i="100"/>
  <c r="Q66" i="100"/>
  <c r="T100" i="100"/>
  <c r="V85" i="100"/>
  <c r="K121" i="100"/>
  <c r="K116" i="100"/>
  <c r="K130" i="100"/>
  <c r="W53" i="68"/>
  <c r="P53" i="70"/>
  <c r="AK59" i="70"/>
  <c r="AJ53" i="70"/>
  <c r="T53" i="70"/>
  <c r="AD53" i="70"/>
  <c r="AF59" i="70"/>
  <c r="M59" i="70"/>
  <c r="K53" i="70"/>
  <c r="AD57" i="70"/>
  <c r="AA59" i="70"/>
  <c r="M53" i="70"/>
  <c r="G59" i="70"/>
  <c r="AN59" i="70"/>
  <c r="Q57" i="70"/>
  <c r="AI57" i="70"/>
  <c r="L53" i="70"/>
  <c r="G57" i="70"/>
  <c r="AF57" i="70"/>
  <c r="N57" i="70"/>
  <c r="AM54" i="70"/>
  <c r="N54" i="70"/>
  <c r="AE54" i="70"/>
  <c r="AP54" i="70"/>
  <c r="I57" i="70"/>
  <c r="AD54" i="70"/>
  <c r="AQ31" i="70"/>
  <c r="AQ71" i="70" s="1"/>
  <c r="V31" i="70"/>
  <c r="V71" i="70" s="1"/>
  <c r="W31" i="70"/>
  <c r="W71" i="70" s="1"/>
  <c r="S31" i="70"/>
  <c r="S71" i="70" s="1"/>
  <c r="U31" i="70"/>
  <c r="U71" i="70" s="1"/>
  <c r="T54" i="70"/>
  <c r="Y59" i="71"/>
  <c r="M31" i="70"/>
  <c r="M71" i="70" s="1"/>
  <c r="F31" i="70"/>
  <c r="F71" i="70" s="1"/>
  <c r="AP31" i="70"/>
  <c r="AP71" i="70" s="1"/>
  <c r="AC31" i="70"/>
  <c r="AC71" i="70" s="1"/>
  <c r="AE31" i="70"/>
  <c r="AE71" i="70" s="1"/>
  <c r="AN57" i="70"/>
  <c r="E54" i="70"/>
  <c r="AB31" i="70"/>
  <c r="AB71" i="70" s="1"/>
  <c r="AH31" i="70"/>
  <c r="AH71" i="70" s="1"/>
  <c r="AD31" i="70"/>
  <c r="AD71" i="70" s="1"/>
  <c r="H31" i="70"/>
  <c r="H71" i="70" s="1"/>
  <c r="K31" i="70"/>
  <c r="K71" i="70" s="1"/>
  <c r="AN31" i="70"/>
  <c r="AN71" i="70" s="1"/>
  <c r="AF31" i="70"/>
  <c r="AF71" i="70" s="1"/>
  <c r="Z31" i="70"/>
  <c r="Z71" i="70" s="1"/>
  <c r="G31" i="70"/>
  <c r="G71" i="70" s="1"/>
  <c r="AA31" i="70"/>
  <c r="AA71" i="70" s="1"/>
  <c r="I54" i="70"/>
  <c r="AC53" i="70"/>
  <c r="AO31" i="70"/>
  <c r="AO71" i="70" s="1"/>
  <c r="T31" i="70"/>
  <c r="T71" i="70" s="1"/>
  <c r="L31" i="70"/>
  <c r="L71" i="70" s="1"/>
  <c r="D31" i="70"/>
  <c r="D71" i="70" s="1"/>
  <c r="N31" i="70"/>
  <c r="N71" i="70" s="1"/>
  <c r="M53" i="71"/>
  <c r="J59" i="71"/>
  <c r="I53" i="70"/>
  <c r="Q31" i="70"/>
  <c r="Q71" i="70" s="1"/>
  <c r="AL31" i="70"/>
  <c r="AL71" i="70" s="1"/>
  <c r="AM31" i="70"/>
  <c r="AM71" i="70" s="1"/>
  <c r="P31" i="70"/>
  <c r="P71" i="70" s="1"/>
  <c r="I31" i="70"/>
  <c r="I71" i="70" s="1"/>
  <c r="M57" i="70"/>
  <c r="T57" i="70"/>
  <c r="Y57" i="70"/>
  <c r="Z59" i="71"/>
  <c r="AP53" i="70"/>
  <c r="W53" i="70"/>
  <c r="U57" i="70"/>
  <c r="W59" i="71"/>
  <c r="AF59" i="71"/>
  <c r="AH53" i="70"/>
  <c r="AP59" i="70"/>
  <c r="W53" i="71"/>
  <c r="R53" i="70"/>
  <c r="K59" i="70"/>
  <c r="R53" i="71"/>
  <c r="D53" i="70"/>
  <c r="D57" i="70"/>
  <c r="J59" i="70"/>
  <c r="N59" i="70"/>
  <c r="R57" i="70"/>
  <c r="Z57" i="70"/>
  <c r="O57" i="70"/>
  <c r="J57" i="70"/>
  <c r="AK57" i="70"/>
  <c r="AA57" i="70"/>
  <c r="AL57" i="70"/>
  <c r="W57" i="70"/>
  <c r="AO57" i="70"/>
  <c r="AQ57" i="70"/>
  <c r="AC57" i="70"/>
  <c r="Z59" i="70"/>
  <c r="AL59" i="70"/>
  <c r="AI59" i="70"/>
  <c r="AE59" i="70"/>
  <c r="L59" i="70"/>
  <c r="AF53" i="70"/>
  <c r="Y53" i="70"/>
  <c r="AL53" i="70"/>
  <c r="N53" i="70"/>
  <c r="R59" i="70"/>
  <c r="AC59" i="70"/>
  <c r="AO53" i="71"/>
  <c r="H59" i="71"/>
  <c r="J53" i="70"/>
  <c r="AB53" i="71"/>
  <c r="AD59" i="71"/>
  <c r="AE59" i="71"/>
  <c r="S59" i="71"/>
  <c r="U53" i="70"/>
  <c r="Z53" i="71"/>
  <c r="AL57" i="71"/>
  <c r="AQ53" i="68"/>
  <c r="AA53" i="70"/>
  <c r="N53" i="68"/>
  <c r="E59" i="71"/>
  <c r="AO53" i="70"/>
  <c r="E57" i="70"/>
  <c r="O59" i="71"/>
  <c r="S53" i="70"/>
  <c r="Z53" i="70"/>
  <c r="AB57" i="70"/>
  <c r="V57" i="70"/>
  <c r="AJ57" i="70"/>
  <c r="L57" i="70"/>
  <c r="K57" i="70"/>
  <c r="AE57" i="70"/>
  <c r="R53" i="68"/>
  <c r="I53" i="68"/>
  <c r="I53" i="71"/>
  <c r="X53" i="70"/>
  <c r="F53" i="70"/>
  <c r="Q53" i="70"/>
  <c r="E53" i="71"/>
  <c r="AQ59" i="71"/>
  <c r="E53" i="70"/>
  <c r="V53" i="70"/>
  <c r="Q53" i="71"/>
  <c r="AJ59" i="71"/>
  <c r="O53" i="70"/>
  <c r="Y53" i="71"/>
  <c r="AG53" i="70"/>
  <c r="AM59" i="71"/>
  <c r="AL53" i="71"/>
  <c r="L53" i="71"/>
  <c r="K54" i="70"/>
  <c r="AA53" i="71"/>
  <c r="AC53" i="71"/>
  <c r="O54" i="70"/>
  <c r="AG54" i="70"/>
  <c r="Q54" i="70"/>
  <c r="D59" i="71"/>
  <c r="Q59" i="71"/>
  <c r="AN53" i="71"/>
  <c r="U53" i="71"/>
  <c r="AK54" i="70"/>
  <c r="K59" i="71"/>
  <c r="N59" i="71"/>
  <c r="O53" i="71"/>
  <c r="R59" i="71"/>
  <c r="R54" i="70"/>
  <c r="P53" i="68"/>
  <c r="AO53" i="68"/>
  <c r="AK53" i="68"/>
  <c r="M53" i="68"/>
  <c r="AN53" i="68"/>
  <c r="V59" i="71"/>
  <c r="AL54" i="70"/>
  <c r="AI54" i="70"/>
  <c r="AI53" i="71"/>
  <c r="I59" i="71"/>
  <c r="F53" i="71"/>
  <c r="AA59" i="71"/>
  <c r="AF53" i="71"/>
  <c r="K53" i="71"/>
  <c r="AC59" i="71"/>
  <c r="AH53" i="68"/>
  <c r="J53" i="68"/>
  <c r="S53" i="71"/>
  <c r="AQ54" i="70"/>
  <c r="AE53" i="71"/>
  <c r="AH54" i="70"/>
  <c r="AN54" i="70"/>
  <c r="F53" i="68"/>
  <c r="G53" i="71"/>
  <c r="AA54" i="70"/>
  <c r="Z53" i="68"/>
  <c r="AN57" i="71"/>
  <c r="AJ53" i="71"/>
  <c r="AK53" i="71"/>
  <c r="M54" i="70"/>
  <c r="E53" i="68"/>
  <c r="D53" i="68"/>
  <c r="W54" i="70"/>
  <c r="AD53" i="68"/>
  <c r="X53" i="68"/>
  <c r="H54" i="70"/>
  <c r="AB54" i="70"/>
  <c r="S54" i="70"/>
  <c r="D54" i="70"/>
  <c r="G53" i="68"/>
  <c r="AG53" i="68"/>
  <c r="AA53" i="68"/>
  <c r="AO59" i="71"/>
  <c r="AN59" i="71"/>
  <c r="AK59" i="71"/>
  <c r="AC54" i="70"/>
  <c r="X54" i="70"/>
  <c r="G54" i="70"/>
  <c r="AJ54" i="70"/>
  <c r="Y54" i="70"/>
  <c r="Y53" i="68"/>
  <c r="Q53" i="68"/>
  <c r="L53" i="68"/>
  <c r="S53" i="68"/>
  <c r="O53" i="68"/>
  <c r="P54" i="70"/>
  <c r="AE53" i="68"/>
  <c r="H53" i="68"/>
  <c r="F54" i="70"/>
  <c r="AC53" i="68"/>
  <c r="V54" i="70"/>
  <c r="L54" i="70"/>
  <c r="AI53" i="68"/>
  <c r="D53" i="71"/>
  <c r="T53" i="71"/>
  <c r="Z54" i="70"/>
  <c r="T59" i="71"/>
  <c r="X53" i="71"/>
  <c r="G59" i="71"/>
  <c r="N53" i="71"/>
  <c r="X59" i="71"/>
  <c r="AQ53" i="71"/>
  <c r="V53" i="68"/>
  <c r="AL59" i="71"/>
  <c r="S73" i="71"/>
  <c r="P57" i="71"/>
  <c r="K57" i="71"/>
  <c r="AH57" i="71"/>
  <c r="AF57" i="71"/>
  <c r="U73" i="71"/>
  <c r="W73" i="71"/>
  <c r="AC73" i="71"/>
  <c r="AE73" i="71"/>
  <c r="AJ73" i="71"/>
  <c r="X73" i="71"/>
  <c r="P73" i="71"/>
  <c r="D73" i="71"/>
  <c r="X57" i="71"/>
  <c r="AO57" i="71"/>
  <c r="H53" i="71"/>
  <c r="U54" i="70"/>
  <c r="T53" i="68"/>
  <c r="AL53" i="68"/>
  <c r="AP53" i="68"/>
  <c r="AJ53" i="68"/>
  <c r="U53" i="68"/>
  <c r="AL73" i="71"/>
  <c r="K73" i="71"/>
  <c r="H73" i="71"/>
  <c r="AI73" i="71"/>
  <c r="AP73" i="71"/>
  <c r="P59" i="71"/>
  <c r="D57" i="71"/>
  <c r="AA57" i="71"/>
  <c r="AD57" i="71"/>
  <c r="F57" i="71"/>
  <c r="G57" i="71"/>
  <c r="K128" i="100"/>
  <c r="AM53" i="71"/>
  <c r="Z73" i="71"/>
  <c r="O73" i="71"/>
  <c r="R73" i="71"/>
  <c r="N73" i="71"/>
  <c r="M59" i="71"/>
  <c r="S57" i="71"/>
  <c r="M57" i="71"/>
  <c r="AM57" i="71"/>
  <c r="L57" i="71"/>
  <c r="AP53" i="71"/>
  <c r="AF54" i="70"/>
  <c r="K53" i="68"/>
  <c r="L73" i="71"/>
  <c r="E73" i="71"/>
  <c r="AN73" i="71"/>
  <c r="AD73" i="71"/>
  <c r="H57" i="71"/>
  <c r="Z57" i="71"/>
  <c r="N57" i="71"/>
  <c r="J57" i="71"/>
  <c r="J54" i="70"/>
  <c r="AF53" i="68"/>
  <c r="G73" i="71"/>
  <c r="AB73" i="71"/>
  <c r="Q73" i="71"/>
  <c r="AQ73" i="71"/>
  <c r="AF73" i="71"/>
  <c r="AI59" i="71"/>
  <c r="AC57" i="71"/>
  <c r="AK57" i="71"/>
  <c r="AI57" i="71"/>
  <c r="AB57" i="71"/>
  <c r="W57" i="71"/>
  <c r="AH53" i="71"/>
  <c r="AM53" i="68"/>
  <c r="AM73" i="71"/>
  <c r="AO73" i="71"/>
  <c r="AK73" i="71"/>
  <c r="M73" i="71"/>
  <c r="Y57" i="71"/>
  <c r="AQ57" i="71"/>
  <c r="V57" i="71"/>
  <c r="AJ57" i="71"/>
  <c r="V53" i="71"/>
  <c r="AO54" i="70"/>
  <c r="AB53" i="68"/>
  <c r="J73" i="71"/>
  <c r="AA73" i="71"/>
  <c r="Y73" i="71"/>
  <c r="AH73" i="71"/>
  <c r="U57" i="71"/>
  <c r="O57" i="71"/>
  <c r="Q57" i="71"/>
  <c r="T57" i="71"/>
  <c r="E57" i="71"/>
  <c r="AG73" i="71"/>
  <c r="I73" i="71"/>
  <c r="V73" i="71"/>
  <c r="F73" i="71"/>
  <c r="T73" i="71"/>
  <c r="L59" i="71"/>
  <c r="AP57" i="71"/>
  <c r="R57" i="71"/>
  <c r="I57" i="71"/>
  <c r="AE57" i="71"/>
  <c r="AG57" i="71"/>
  <c r="V29" i="70"/>
  <c r="V64" i="70" s="1"/>
  <c r="AQ29" i="70"/>
  <c r="AQ64" i="70" s="1"/>
  <c r="AM29" i="70"/>
  <c r="AM64" i="70" s="1"/>
  <c r="AO29" i="70"/>
  <c r="AO64" i="70" s="1"/>
  <c r="M29" i="70"/>
  <c r="M64" i="70" s="1"/>
  <c r="AD29" i="70"/>
  <c r="AD64" i="70" s="1"/>
  <c r="E29" i="70"/>
  <c r="E64" i="70" s="1"/>
  <c r="H29" i="70"/>
  <c r="H64" i="70" s="1"/>
  <c r="L29" i="70"/>
  <c r="L64" i="70" s="1"/>
  <c r="AP29" i="70"/>
  <c r="AP64" i="70" s="1"/>
  <c r="AL29" i="70"/>
  <c r="AL64" i="70" s="1"/>
  <c r="P29" i="70"/>
  <c r="P64" i="70" s="1"/>
  <c r="R29" i="70"/>
  <c r="R64" i="70" s="1"/>
  <c r="W29" i="70"/>
  <c r="W64" i="70" s="1"/>
  <c r="O29" i="70"/>
  <c r="O64" i="70" s="1"/>
  <c r="D29" i="70"/>
  <c r="D64" i="70" s="1"/>
  <c r="Z29" i="70"/>
  <c r="Z64" i="70" s="1"/>
  <c r="AC29" i="70"/>
  <c r="AC64" i="70" s="1"/>
  <c r="AG29" i="70"/>
  <c r="AG64" i="70" s="1"/>
  <c r="U29" i="70"/>
  <c r="U64" i="70" s="1"/>
  <c r="K29" i="70"/>
  <c r="K64" i="70" s="1"/>
  <c r="AK29" i="70"/>
  <c r="AK64" i="70" s="1"/>
  <c r="AN29" i="70"/>
  <c r="AN64" i="70" s="1"/>
  <c r="AF29" i="70"/>
  <c r="AF64" i="70" s="1"/>
  <c r="X29" i="70"/>
  <c r="X64" i="70" s="1"/>
  <c r="C64" i="70"/>
  <c r="S29" i="70"/>
  <c r="S64" i="70" s="1"/>
  <c r="G29" i="70"/>
  <c r="G64" i="70" s="1"/>
  <c r="I29" i="70"/>
  <c r="I64" i="70" s="1"/>
  <c r="AH29" i="70"/>
  <c r="AH64" i="70" s="1"/>
  <c r="Y29" i="70"/>
  <c r="Y64" i="70" s="1"/>
  <c r="F29" i="70"/>
  <c r="F64" i="70" s="1"/>
  <c r="AA29" i="70"/>
  <c r="AA64" i="70" s="1"/>
  <c r="Q29" i="70"/>
  <c r="Q64" i="70" s="1"/>
  <c r="T29" i="70"/>
  <c r="T64" i="70" s="1"/>
  <c r="J29" i="70"/>
  <c r="J64" i="70" s="1"/>
  <c r="N29" i="70"/>
  <c r="N64" i="70" s="1"/>
  <c r="AI29" i="70"/>
  <c r="AI64" i="70" s="1"/>
  <c r="AB29" i="70"/>
  <c r="AB64" i="70" s="1"/>
  <c r="AE29" i="70"/>
  <c r="AE64" i="70" s="1"/>
  <c r="AJ29" i="70"/>
  <c r="AJ64" i="70" s="1"/>
  <c r="AA33" i="67"/>
  <c r="AA69" i="67" s="1"/>
  <c r="AD33" i="67"/>
  <c r="AD69" i="67" s="1"/>
  <c r="W33" i="67"/>
  <c r="W69" i="67" s="1"/>
  <c r="G33" i="67"/>
  <c r="G69" i="67" s="1"/>
  <c r="AI33" i="67"/>
  <c r="AI69" i="67" s="1"/>
  <c r="C69" i="67"/>
  <c r="AK33" i="67"/>
  <c r="AK69" i="67" s="1"/>
  <c r="AM33" i="67"/>
  <c r="AM69" i="67" s="1"/>
  <c r="AF33" i="67"/>
  <c r="AF69" i="67" s="1"/>
  <c r="P33" i="67"/>
  <c r="P69" i="67" s="1"/>
  <c r="D33" i="67"/>
  <c r="D69" i="67" s="1"/>
  <c r="L33" i="67"/>
  <c r="L69" i="67" s="1"/>
  <c r="J33" i="67"/>
  <c r="J69" i="67" s="1"/>
  <c r="M33" i="67"/>
  <c r="M69" i="67" s="1"/>
  <c r="AO33" i="67"/>
  <c r="AO69" i="67" s="1"/>
  <c r="Y33" i="67"/>
  <c r="Y69" i="67" s="1"/>
  <c r="T33" i="67"/>
  <c r="T69" i="67" s="1"/>
  <c r="S33" i="67"/>
  <c r="S69" i="67" s="1"/>
  <c r="V33" i="67"/>
  <c r="V69" i="67" s="1"/>
  <c r="F33" i="67"/>
  <c r="F69" i="67" s="1"/>
  <c r="AH33" i="67"/>
  <c r="AH69" i="67" s="1"/>
  <c r="AB33" i="67"/>
  <c r="AB69" i="67" s="1"/>
  <c r="AC33" i="67"/>
  <c r="AC69" i="67" s="1"/>
  <c r="AE33" i="67"/>
  <c r="AE69" i="67" s="1"/>
  <c r="O33" i="67"/>
  <c r="O69" i="67" s="1"/>
  <c r="AQ33" i="67"/>
  <c r="AQ69" i="67" s="1"/>
  <c r="AJ33" i="67"/>
  <c r="AJ69" i="67" s="1"/>
  <c r="AL33" i="67"/>
  <c r="AL69" i="67" s="1"/>
  <c r="AN33" i="67"/>
  <c r="AN69" i="67" s="1"/>
  <c r="X33" i="67"/>
  <c r="X69" i="67" s="1"/>
  <c r="H33" i="67"/>
  <c r="H69" i="67" s="1"/>
  <c r="I33" i="67"/>
  <c r="I69" i="67" s="1"/>
  <c r="K33" i="67"/>
  <c r="K69" i="67" s="1"/>
  <c r="E33" i="67"/>
  <c r="E69" i="67" s="1"/>
  <c r="AG33" i="67"/>
  <c r="AG69" i="67" s="1"/>
  <c r="Q33" i="67"/>
  <c r="Q69" i="67" s="1"/>
  <c r="R33" i="67"/>
  <c r="R69" i="67" s="1"/>
  <c r="U33" i="67"/>
  <c r="U69" i="67" s="1"/>
  <c r="N33" i="67"/>
  <c r="N69" i="67" s="1"/>
  <c r="AP33" i="67"/>
  <c r="AP69" i="67" s="1"/>
  <c r="Z33" i="67"/>
  <c r="Z69" i="67" s="1"/>
  <c r="L33" i="69"/>
  <c r="L69" i="69" s="1"/>
  <c r="N33" i="69"/>
  <c r="N69" i="69" s="1"/>
  <c r="P33" i="69"/>
  <c r="P69" i="69" s="1"/>
  <c r="R33" i="69"/>
  <c r="R69" i="69" s="1"/>
  <c r="W33" i="69"/>
  <c r="W69" i="69" s="1"/>
  <c r="T33" i="69"/>
  <c r="T69" i="69" s="1"/>
  <c r="X33" i="69"/>
  <c r="X69" i="69" s="1"/>
  <c r="Z33" i="69"/>
  <c r="Z69" i="69" s="1"/>
  <c r="AC33" i="69"/>
  <c r="AC69" i="69" s="1"/>
  <c r="AF33" i="69"/>
  <c r="AF69" i="69" s="1"/>
  <c r="AB33" i="69"/>
  <c r="AB69" i="69" s="1"/>
  <c r="AH33" i="69"/>
  <c r="AH69" i="69" s="1"/>
  <c r="AK33" i="69"/>
  <c r="AK69" i="69" s="1"/>
  <c r="AN33" i="69"/>
  <c r="AN69" i="69" s="1"/>
  <c r="AG33" i="69"/>
  <c r="AG69" i="69" s="1"/>
  <c r="AJ33" i="69"/>
  <c r="AJ69" i="69" s="1"/>
  <c r="E33" i="69"/>
  <c r="E69" i="69" s="1"/>
  <c r="G33" i="69"/>
  <c r="G69" i="69" s="1"/>
  <c r="I33" i="69"/>
  <c r="I69" i="69" s="1"/>
  <c r="AP33" i="69"/>
  <c r="AP69" i="69" s="1"/>
  <c r="K33" i="69"/>
  <c r="K69" i="69" s="1"/>
  <c r="O33" i="69"/>
  <c r="O69" i="69" s="1"/>
  <c r="Q33" i="69"/>
  <c r="Q69" i="69" s="1"/>
  <c r="S33" i="69"/>
  <c r="S69" i="69" s="1"/>
  <c r="AQ33" i="69"/>
  <c r="AQ69" i="69" s="1"/>
  <c r="U33" i="69"/>
  <c r="U69" i="69" s="1"/>
  <c r="Y33" i="69"/>
  <c r="Y69" i="69" s="1"/>
  <c r="AA33" i="69"/>
  <c r="AA69" i="69" s="1"/>
  <c r="AE33" i="69"/>
  <c r="AE69" i="69" s="1"/>
  <c r="J33" i="69"/>
  <c r="J69" i="69" s="1"/>
  <c r="C69" i="69"/>
  <c r="AM33" i="69"/>
  <c r="AM69" i="69" s="1"/>
  <c r="F33" i="69"/>
  <c r="F69" i="69" s="1"/>
  <c r="H33" i="69"/>
  <c r="H69" i="69" s="1"/>
  <c r="V33" i="69"/>
  <c r="V69" i="69" s="1"/>
  <c r="D33" i="69"/>
  <c r="D69" i="69" s="1"/>
  <c r="M33" i="69"/>
  <c r="M69" i="69" s="1"/>
  <c r="AD33" i="69"/>
  <c r="AD69" i="69" s="1"/>
  <c r="AI33" i="69"/>
  <c r="AI69" i="69" s="1"/>
  <c r="AL33" i="69"/>
  <c r="AL69" i="69" s="1"/>
  <c r="AO33" i="69"/>
  <c r="AO69" i="69" s="1"/>
  <c r="G42" i="70"/>
  <c r="G72" i="70" s="1"/>
  <c r="I42" i="70"/>
  <c r="I72" i="70" s="1"/>
  <c r="M42" i="70"/>
  <c r="M72" i="70" s="1"/>
  <c r="F42" i="70"/>
  <c r="F72" i="70" s="1"/>
  <c r="U42" i="70"/>
  <c r="U72" i="70" s="1"/>
  <c r="S42" i="70"/>
  <c r="S72" i="70" s="1"/>
  <c r="H42" i="70"/>
  <c r="H72" i="70" s="1"/>
  <c r="J42" i="70"/>
  <c r="J72" i="70" s="1"/>
  <c r="W42" i="70"/>
  <c r="W72" i="70" s="1"/>
  <c r="N42" i="70"/>
  <c r="N72" i="70" s="1"/>
  <c r="AH42" i="70"/>
  <c r="AH72" i="70" s="1"/>
  <c r="AC42" i="70"/>
  <c r="AC72" i="70" s="1"/>
  <c r="AF42" i="70"/>
  <c r="AF72" i="70" s="1"/>
  <c r="C72" i="70"/>
  <c r="Q42" i="70"/>
  <c r="Q72" i="70" s="1"/>
  <c r="AL42" i="70"/>
  <c r="AL72" i="70" s="1"/>
  <c r="L42" i="70"/>
  <c r="L72" i="70" s="1"/>
  <c r="K42" i="70"/>
  <c r="K72" i="70" s="1"/>
  <c r="Z42" i="70"/>
  <c r="Z72" i="70" s="1"/>
  <c r="V42" i="70"/>
  <c r="V72" i="70" s="1"/>
  <c r="AG42" i="70"/>
  <c r="AG72" i="70" s="1"/>
  <c r="AA42" i="70"/>
  <c r="AA72" i="70" s="1"/>
  <c r="AJ42" i="70"/>
  <c r="AJ72" i="70" s="1"/>
  <c r="AE42" i="70"/>
  <c r="AE72" i="70" s="1"/>
  <c r="AM42" i="70"/>
  <c r="AM72" i="70" s="1"/>
  <c r="AI42" i="70"/>
  <c r="AI72" i="70" s="1"/>
  <c r="R42" i="70"/>
  <c r="R72" i="70" s="1"/>
  <c r="AN42" i="70"/>
  <c r="AN72" i="70" s="1"/>
  <c r="D42" i="70"/>
  <c r="D72" i="70" s="1"/>
  <c r="AQ42" i="70"/>
  <c r="AQ72" i="70" s="1"/>
  <c r="AB42" i="70"/>
  <c r="AB72" i="70" s="1"/>
  <c r="X42" i="70"/>
  <c r="X72" i="70" s="1"/>
  <c r="O42" i="70"/>
  <c r="O72" i="70" s="1"/>
  <c r="P42" i="70"/>
  <c r="P72" i="70" s="1"/>
  <c r="AK42" i="70"/>
  <c r="AK72" i="70" s="1"/>
  <c r="E42" i="70"/>
  <c r="E72" i="70" s="1"/>
  <c r="AO42" i="70"/>
  <c r="AO72" i="70" s="1"/>
  <c r="Y42" i="70"/>
  <c r="Y72" i="70" s="1"/>
  <c r="T42" i="70"/>
  <c r="T72" i="70" s="1"/>
  <c r="AD42" i="70"/>
  <c r="AD72" i="70" s="1"/>
  <c r="AP42" i="70"/>
  <c r="AP72" i="70" s="1"/>
  <c r="E4" i="69"/>
  <c r="E52" i="69" s="1"/>
  <c r="AI4" i="69"/>
  <c r="AI52" i="69" s="1"/>
  <c r="AB4" i="69"/>
  <c r="AB52" i="69" s="1"/>
  <c r="N4" i="69"/>
  <c r="N52" i="69" s="1"/>
  <c r="L4" i="69"/>
  <c r="L52" i="69" s="1"/>
  <c r="P4" i="69"/>
  <c r="P52" i="69" s="1"/>
  <c r="I4" i="69"/>
  <c r="I52" i="69" s="1"/>
  <c r="AK4" i="69"/>
  <c r="AK52" i="69" s="1"/>
  <c r="AO4" i="69"/>
  <c r="AO52" i="69" s="1"/>
  <c r="AG4" i="69"/>
  <c r="AG52" i="69" s="1"/>
  <c r="C52" i="69"/>
  <c r="Y4" i="69"/>
  <c r="Y52" i="69" s="1"/>
  <c r="R4" i="69"/>
  <c r="R52" i="69" s="1"/>
  <c r="K4" i="69"/>
  <c r="K52" i="69" s="1"/>
  <c r="U4" i="69"/>
  <c r="U52" i="69" s="1"/>
  <c r="AF4" i="69"/>
  <c r="AF52" i="69" s="1"/>
  <c r="G4" i="69"/>
  <c r="G52" i="69" s="1"/>
  <c r="AH4" i="69"/>
  <c r="AH52" i="69" s="1"/>
  <c r="AA4" i="69"/>
  <c r="AA52" i="69" s="1"/>
  <c r="T4" i="69"/>
  <c r="T52" i="69" s="1"/>
  <c r="AP4" i="69"/>
  <c r="AP52" i="69" s="1"/>
  <c r="O4" i="69"/>
  <c r="O52" i="69" s="1"/>
  <c r="AQ4" i="69"/>
  <c r="AQ52" i="69" s="1"/>
  <c r="AJ4" i="69"/>
  <c r="AJ52" i="69" s="1"/>
  <c r="AC4" i="69"/>
  <c r="AC52" i="69" s="1"/>
  <c r="V4" i="69"/>
  <c r="V52" i="69" s="1"/>
  <c r="W4" i="69"/>
  <c r="W52" i="69" s="1"/>
  <c r="H4" i="69"/>
  <c r="H52" i="69" s="1"/>
  <c r="F4" i="69"/>
  <c r="F52" i="69" s="1"/>
  <c r="AL4" i="69"/>
  <c r="AL52" i="69" s="1"/>
  <c r="X4" i="69"/>
  <c r="X52" i="69" s="1"/>
  <c r="AM4" i="69"/>
  <c r="AM52" i="69" s="1"/>
  <c r="Z4" i="69"/>
  <c r="Z52" i="69" s="1"/>
  <c r="S4" i="69"/>
  <c r="S52" i="69" s="1"/>
  <c r="AN4" i="69"/>
  <c r="AN52" i="69" s="1"/>
  <c r="D4" i="69"/>
  <c r="D52" i="69" s="1"/>
  <c r="J4" i="69"/>
  <c r="J52" i="69" s="1"/>
  <c r="M4" i="69"/>
  <c r="M52" i="69" s="1"/>
  <c r="AD4" i="69"/>
  <c r="AD52" i="69" s="1"/>
  <c r="AE4" i="69"/>
  <c r="AE52" i="69" s="1"/>
  <c r="Q4" i="69"/>
  <c r="Q52" i="69" s="1"/>
  <c r="S67" i="68"/>
  <c r="AF67" i="68"/>
  <c r="H67" i="68"/>
  <c r="J67" i="68"/>
  <c r="P67" i="68"/>
  <c r="AA67" i="68"/>
  <c r="AO67" i="68"/>
  <c r="Q67" i="68"/>
  <c r="T67" i="68"/>
  <c r="AN67" i="68"/>
  <c r="AI67" i="68"/>
  <c r="F67" i="68"/>
  <c r="Z67" i="68"/>
  <c r="AC67" i="68"/>
  <c r="U67" i="68"/>
  <c r="AQ67" i="68"/>
  <c r="O67" i="68"/>
  <c r="AJ67" i="68"/>
  <c r="AL67" i="68"/>
  <c r="V67" i="68"/>
  <c r="X67" i="68"/>
  <c r="L67" i="68"/>
  <c r="AG67" i="68"/>
  <c r="AH67" i="68"/>
  <c r="AP67" i="68"/>
  <c r="M67" i="68"/>
  <c r="K67" i="68"/>
  <c r="D67" i="68"/>
  <c r="AM67" i="68"/>
  <c r="C67" i="68"/>
  <c r="I67" i="68"/>
  <c r="Y67" i="68"/>
  <c r="E67" i="68"/>
  <c r="R67" i="68"/>
  <c r="AE67" i="68"/>
  <c r="N67" i="68"/>
  <c r="AB67" i="68"/>
  <c r="G67" i="68"/>
  <c r="W67" i="68"/>
  <c r="AK67" i="68"/>
  <c r="AD67" i="68"/>
  <c r="AF5" i="69"/>
  <c r="AF53" i="69" s="1"/>
  <c r="W5" i="69"/>
  <c r="W53" i="69" s="1"/>
  <c r="D5" i="69"/>
  <c r="D53" i="69" s="1"/>
  <c r="AJ5" i="69"/>
  <c r="AJ53" i="69" s="1"/>
  <c r="L5" i="69"/>
  <c r="L53" i="69" s="1"/>
  <c r="AN5" i="69"/>
  <c r="AN53" i="69" s="1"/>
  <c r="AG5" i="69"/>
  <c r="AG53" i="69" s="1"/>
  <c r="G5" i="69"/>
  <c r="G53" i="69" s="1"/>
  <c r="U5" i="69"/>
  <c r="U53" i="69" s="1"/>
  <c r="AL5" i="69"/>
  <c r="AL53" i="69" s="1"/>
  <c r="C53" i="69"/>
  <c r="E5" i="69"/>
  <c r="E53" i="69" s="1"/>
  <c r="Q5" i="69"/>
  <c r="Q53" i="69" s="1"/>
  <c r="J5" i="69"/>
  <c r="J53" i="69" s="1"/>
  <c r="H5" i="69"/>
  <c r="H53" i="69" s="1"/>
  <c r="N5" i="69"/>
  <c r="N53" i="69" s="1"/>
  <c r="Z5" i="69"/>
  <c r="Z53" i="69" s="1"/>
  <c r="AD5" i="69"/>
  <c r="AD53" i="69" s="1"/>
  <c r="P5" i="69"/>
  <c r="P53" i="69" s="1"/>
  <c r="AP5" i="69"/>
  <c r="AP53" i="69" s="1"/>
  <c r="AI5" i="69"/>
  <c r="AI53" i="69" s="1"/>
  <c r="K5" i="69"/>
  <c r="K53" i="69" s="1"/>
  <c r="X5" i="69"/>
  <c r="X53" i="69" s="1"/>
  <c r="F5" i="69"/>
  <c r="F53" i="69" s="1"/>
  <c r="I5" i="69"/>
  <c r="I53" i="69" s="1"/>
  <c r="AK5" i="69"/>
  <c r="AK53" i="69" s="1"/>
  <c r="M5" i="69"/>
  <c r="M53" i="69" s="1"/>
  <c r="O5" i="69"/>
  <c r="O53" i="69" s="1"/>
  <c r="R5" i="69"/>
  <c r="R53" i="69" s="1"/>
  <c r="S5" i="69"/>
  <c r="S53" i="69" s="1"/>
  <c r="V5" i="69"/>
  <c r="V53" i="69" s="1"/>
  <c r="Y5" i="69"/>
  <c r="Y53" i="69" s="1"/>
  <c r="AA5" i="69"/>
  <c r="AA53" i="69" s="1"/>
  <c r="T5" i="69"/>
  <c r="T53" i="69" s="1"/>
  <c r="AE5" i="69"/>
  <c r="AE53" i="69" s="1"/>
  <c r="AH5" i="69"/>
  <c r="AH53" i="69" s="1"/>
  <c r="AB5" i="69"/>
  <c r="AB53" i="69" s="1"/>
  <c r="AM5" i="69"/>
  <c r="AM53" i="69" s="1"/>
  <c r="AO5" i="69"/>
  <c r="AO53" i="69" s="1"/>
  <c r="AQ5" i="69"/>
  <c r="AQ53" i="69" s="1"/>
  <c r="AC5" i="69"/>
  <c r="AC53" i="69" s="1"/>
  <c r="AJ17" i="67"/>
  <c r="AJ56" i="67" s="1"/>
  <c r="U17" i="67"/>
  <c r="U56" i="67" s="1"/>
  <c r="W17" i="67"/>
  <c r="W56" i="67" s="1"/>
  <c r="Y17" i="67"/>
  <c r="Y56" i="67" s="1"/>
  <c r="T17" i="67"/>
  <c r="T56" i="67" s="1"/>
  <c r="AC17" i="67"/>
  <c r="AC56" i="67" s="1"/>
  <c r="AB17" i="67"/>
  <c r="AB56" i="67" s="1"/>
  <c r="L17" i="67"/>
  <c r="L56" i="67" s="1"/>
  <c r="AK17" i="67"/>
  <c r="AK56" i="67" s="1"/>
  <c r="AN17" i="67"/>
  <c r="AN56" i="67" s="1"/>
  <c r="Z17" i="67"/>
  <c r="Z56" i="67" s="1"/>
  <c r="AD17" i="67"/>
  <c r="AD56" i="67" s="1"/>
  <c r="X17" i="67"/>
  <c r="X56" i="67" s="1"/>
  <c r="P17" i="67"/>
  <c r="P56" i="67" s="1"/>
  <c r="V17" i="67"/>
  <c r="V56" i="67" s="1"/>
  <c r="N17" i="67"/>
  <c r="N56" i="67" s="1"/>
  <c r="S17" i="67"/>
  <c r="S56" i="67" s="1"/>
  <c r="AM17" i="67"/>
  <c r="AM56" i="67" s="1"/>
  <c r="Q17" i="67"/>
  <c r="Q56" i="67" s="1"/>
  <c r="H17" i="67"/>
  <c r="H56" i="67" s="1"/>
  <c r="R17" i="67"/>
  <c r="R56" i="67" s="1"/>
  <c r="K17" i="67"/>
  <c r="K56" i="67" s="1"/>
  <c r="F17" i="67"/>
  <c r="F56" i="67" s="1"/>
  <c r="AI17" i="67"/>
  <c r="AI56" i="67" s="1"/>
  <c r="O17" i="67"/>
  <c r="O56" i="67" s="1"/>
  <c r="G17" i="67"/>
  <c r="G56" i="67" s="1"/>
  <c r="AL17" i="67"/>
  <c r="AL56" i="67" s="1"/>
  <c r="D17" i="67"/>
  <c r="D56" i="67" s="1"/>
  <c r="I17" i="67"/>
  <c r="I56" i="67" s="1"/>
  <c r="AQ17" i="67"/>
  <c r="AQ56" i="67" s="1"/>
  <c r="AE17" i="67"/>
  <c r="AE56" i="67" s="1"/>
  <c r="J17" i="67"/>
  <c r="J56" i="67" s="1"/>
  <c r="AP17" i="67"/>
  <c r="AP56" i="67" s="1"/>
  <c r="C56" i="67"/>
  <c r="AA17" i="67"/>
  <c r="AA56" i="67" s="1"/>
  <c r="AH17" i="67"/>
  <c r="AH56" i="67" s="1"/>
  <c r="AG17" i="67"/>
  <c r="AG56" i="67" s="1"/>
  <c r="E17" i="67"/>
  <c r="E56" i="67" s="1"/>
  <c r="AF17" i="67"/>
  <c r="AF56" i="67" s="1"/>
  <c r="M17" i="67"/>
  <c r="M56" i="67" s="1"/>
  <c r="AO17" i="67"/>
  <c r="AO56" i="67" s="1"/>
  <c r="N36" i="66"/>
  <c r="N66" i="66" s="1"/>
  <c r="AQ36" i="66"/>
  <c r="AQ66" i="66" s="1"/>
  <c r="AJ36" i="66"/>
  <c r="AJ66" i="66" s="1"/>
  <c r="AC36" i="66"/>
  <c r="AC66" i="66" s="1"/>
  <c r="AD36" i="66"/>
  <c r="AD66" i="66" s="1"/>
  <c r="C66" i="66"/>
  <c r="X36" i="66"/>
  <c r="X66" i="66" s="1"/>
  <c r="H36" i="66"/>
  <c r="H66" i="66" s="1"/>
  <c r="D36" i="66"/>
  <c r="D66" i="66" s="1"/>
  <c r="AL36" i="66"/>
  <c r="AL66" i="66" s="1"/>
  <c r="AF36" i="66"/>
  <c r="AF66" i="66" s="1"/>
  <c r="O36" i="66"/>
  <c r="O66" i="66" s="1"/>
  <c r="AP36" i="66"/>
  <c r="AP66" i="66" s="1"/>
  <c r="Z36" i="66"/>
  <c r="Z66" i="66" s="1"/>
  <c r="S36" i="66"/>
  <c r="S66" i="66" s="1"/>
  <c r="AO36" i="66"/>
  <c r="AO66" i="66" s="1"/>
  <c r="AE36" i="66"/>
  <c r="AE66" i="66" s="1"/>
  <c r="P36" i="66"/>
  <c r="P66" i="66" s="1"/>
  <c r="I36" i="66"/>
  <c r="I66" i="66" s="1"/>
  <c r="AK36" i="66"/>
  <c r="AK66" i="66" s="1"/>
  <c r="M36" i="66"/>
  <c r="M66" i="66" s="1"/>
  <c r="E36" i="66"/>
  <c r="E66" i="66" s="1"/>
  <c r="AH36" i="66"/>
  <c r="AH66" i="66" s="1"/>
  <c r="AA36" i="66"/>
  <c r="AA66" i="66" s="1"/>
  <c r="T36" i="66"/>
  <c r="T66" i="66" s="1"/>
  <c r="V36" i="66"/>
  <c r="V66" i="66" s="1"/>
  <c r="AG36" i="66"/>
  <c r="AG66" i="66" s="1"/>
  <c r="K36" i="66"/>
  <c r="K66" i="66" s="1"/>
  <c r="F36" i="66"/>
  <c r="F66" i="66" s="1"/>
  <c r="AN36" i="66"/>
  <c r="AN66" i="66" s="1"/>
  <c r="Y36" i="66"/>
  <c r="Y66" i="66" s="1"/>
  <c r="L36" i="66"/>
  <c r="L66" i="66" s="1"/>
  <c r="Q36" i="66"/>
  <c r="Q66" i="66" s="1"/>
  <c r="U36" i="66"/>
  <c r="U66" i="66" s="1"/>
  <c r="AI36" i="66"/>
  <c r="AI66" i="66" s="1"/>
  <c r="W36" i="66"/>
  <c r="W66" i="66" s="1"/>
  <c r="J36" i="66"/>
  <c r="J66" i="66" s="1"/>
  <c r="G36" i="66"/>
  <c r="G66" i="66" s="1"/>
  <c r="R36" i="66"/>
  <c r="R66" i="66" s="1"/>
  <c r="AM36" i="66"/>
  <c r="AM66" i="66" s="1"/>
  <c r="AB36" i="66"/>
  <c r="AB66" i="66" s="1"/>
  <c r="X54" i="68"/>
  <c r="V54" i="68"/>
  <c r="AA54" i="68"/>
  <c r="AE54" i="68"/>
  <c r="AJ54" i="68"/>
  <c r="C60" i="69"/>
  <c r="Z26" i="69"/>
  <c r="Z60" i="69" s="1"/>
  <c r="AH26" i="69"/>
  <c r="AH60" i="69" s="1"/>
  <c r="O26" i="69"/>
  <c r="O60" i="69" s="1"/>
  <c r="AE26" i="69"/>
  <c r="AE60" i="69" s="1"/>
  <c r="I26" i="69"/>
  <c r="I60" i="69" s="1"/>
  <c r="E26" i="69"/>
  <c r="E60" i="69" s="1"/>
  <c r="AI26" i="69"/>
  <c r="AI60" i="69" s="1"/>
  <c r="L26" i="69"/>
  <c r="L60" i="69" s="1"/>
  <c r="AA26" i="69"/>
  <c r="AA60" i="69" s="1"/>
  <c r="AP26" i="69"/>
  <c r="AP60" i="69" s="1"/>
  <c r="U26" i="69"/>
  <c r="U60" i="69" s="1"/>
  <c r="S26" i="69"/>
  <c r="S60" i="69" s="1"/>
  <c r="AJ26" i="69"/>
  <c r="AJ60" i="69" s="1"/>
  <c r="P26" i="69"/>
  <c r="P60" i="69" s="1"/>
  <c r="V26" i="69"/>
  <c r="V60" i="69" s="1"/>
  <c r="AK26" i="69"/>
  <c r="AK60" i="69" s="1"/>
  <c r="AL26" i="69"/>
  <c r="AL60" i="69" s="1"/>
  <c r="N26" i="69"/>
  <c r="N60" i="69" s="1"/>
  <c r="AO26" i="69"/>
  <c r="AO60" i="69" s="1"/>
  <c r="AG26" i="69"/>
  <c r="AG60" i="69" s="1"/>
  <c r="AB26" i="69"/>
  <c r="AB60" i="69" s="1"/>
  <c r="AD26" i="69"/>
  <c r="AD60" i="69" s="1"/>
  <c r="K26" i="69"/>
  <c r="K60" i="69" s="1"/>
  <c r="F26" i="69"/>
  <c r="F60" i="69" s="1"/>
  <c r="W26" i="69"/>
  <c r="W60" i="69" s="1"/>
  <c r="R26" i="69"/>
  <c r="R60" i="69" s="1"/>
  <c r="M26" i="69"/>
  <c r="M60" i="69" s="1"/>
  <c r="X26" i="69"/>
  <c r="X60" i="69" s="1"/>
  <c r="T26" i="69"/>
  <c r="T60" i="69" s="1"/>
  <c r="Q26" i="69"/>
  <c r="Q60" i="69" s="1"/>
  <c r="AC26" i="69"/>
  <c r="AC60" i="69" s="1"/>
  <c r="D26" i="69"/>
  <c r="D60" i="69" s="1"/>
  <c r="AF26" i="69"/>
  <c r="AF60" i="69" s="1"/>
  <c r="AM26" i="69"/>
  <c r="AM60" i="69" s="1"/>
  <c r="G26" i="69"/>
  <c r="G60" i="69" s="1"/>
  <c r="H26" i="69"/>
  <c r="H60" i="69" s="1"/>
  <c r="Y26" i="69"/>
  <c r="Y60" i="69" s="1"/>
  <c r="AQ26" i="69"/>
  <c r="AQ60" i="69" s="1"/>
  <c r="J26" i="69"/>
  <c r="J60" i="69" s="1"/>
  <c r="AN26" i="69"/>
  <c r="AN60" i="69" s="1"/>
  <c r="C62" i="67"/>
  <c r="Y27" i="67"/>
  <c r="Y62" i="67" s="1"/>
  <c r="R27" i="67"/>
  <c r="R62" i="67" s="1"/>
  <c r="T27" i="67"/>
  <c r="T62" i="67" s="1"/>
  <c r="AF27" i="67"/>
  <c r="AF62" i="67" s="1"/>
  <c r="E27" i="67"/>
  <c r="E62" i="67" s="1"/>
  <c r="AH27" i="67"/>
  <c r="AH62" i="67" s="1"/>
  <c r="AA27" i="67"/>
  <c r="AA62" i="67" s="1"/>
  <c r="AC27" i="67"/>
  <c r="AC62" i="67" s="1"/>
  <c r="AO27" i="67"/>
  <c r="AO62" i="67" s="1"/>
  <c r="F27" i="67"/>
  <c r="F62" i="67" s="1"/>
  <c r="X27" i="67"/>
  <c r="X62" i="67" s="1"/>
  <c r="H27" i="67"/>
  <c r="H62" i="67" s="1"/>
  <c r="J27" i="67"/>
  <c r="J62" i="67" s="1"/>
  <c r="L27" i="67"/>
  <c r="L62" i="67" s="1"/>
  <c r="M27" i="67"/>
  <c r="M62" i="67" s="1"/>
  <c r="V27" i="67"/>
  <c r="V62" i="67" s="1"/>
  <c r="AP27" i="67"/>
  <c r="AP62" i="67" s="1"/>
  <c r="Z27" i="67"/>
  <c r="Z62" i="67" s="1"/>
  <c r="AB27" i="67"/>
  <c r="AB62" i="67" s="1"/>
  <c r="AE27" i="67"/>
  <c r="AE62" i="67" s="1"/>
  <c r="AL27" i="67"/>
  <c r="AL62" i="67" s="1"/>
  <c r="P27" i="67"/>
  <c r="P62" i="67" s="1"/>
  <c r="I27" i="67"/>
  <c r="I62" i="67" s="1"/>
  <c r="K27" i="67"/>
  <c r="K62" i="67" s="1"/>
  <c r="W27" i="67"/>
  <c r="W62" i="67" s="1"/>
  <c r="AQ27" i="67"/>
  <c r="AQ62" i="67" s="1"/>
  <c r="AN27" i="67"/>
  <c r="AN62" i="67" s="1"/>
  <c r="Q27" i="67"/>
  <c r="Q62" i="67" s="1"/>
  <c r="D27" i="67"/>
  <c r="D62" i="67" s="1"/>
  <c r="AI27" i="67"/>
  <c r="AI62" i="67" s="1"/>
  <c r="N27" i="67"/>
  <c r="N62" i="67" s="1"/>
  <c r="AJ27" i="67"/>
  <c r="AJ62" i="67" s="1"/>
  <c r="AD27" i="67"/>
  <c r="AD62" i="67" s="1"/>
  <c r="S27" i="67"/>
  <c r="S62" i="67" s="1"/>
  <c r="AG27" i="67"/>
  <c r="AG62" i="67" s="1"/>
  <c r="O27" i="67"/>
  <c r="O62" i="67" s="1"/>
  <c r="AK27" i="67"/>
  <c r="AK62" i="67" s="1"/>
  <c r="AM27" i="67"/>
  <c r="AM62" i="67" s="1"/>
  <c r="G27" i="67"/>
  <c r="G62" i="67" s="1"/>
  <c r="U27" i="67"/>
  <c r="U62" i="67" s="1"/>
  <c r="T33" i="70"/>
  <c r="T69" i="70" s="1"/>
  <c r="V33" i="70"/>
  <c r="V69" i="70" s="1"/>
  <c r="G33" i="70"/>
  <c r="G69" i="70" s="1"/>
  <c r="O33" i="70"/>
  <c r="O69" i="70" s="1"/>
  <c r="AA33" i="70"/>
  <c r="AA69" i="70" s="1"/>
  <c r="C69" i="70"/>
  <c r="AC33" i="70"/>
  <c r="AC69" i="70" s="1"/>
  <c r="AE33" i="70"/>
  <c r="AE69" i="70" s="1"/>
  <c r="P33" i="70"/>
  <c r="P69" i="70" s="1"/>
  <c r="AK33" i="70"/>
  <c r="AK69" i="70" s="1"/>
  <c r="AB33" i="70"/>
  <c r="AB69" i="70" s="1"/>
  <c r="J33" i="70"/>
  <c r="J69" i="70" s="1"/>
  <c r="AL33" i="70"/>
  <c r="AL69" i="70" s="1"/>
  <c r="AN33" i="70"/>
  <c r="AN69" i="70" s="1"/>
  <c r="Y33" i="70"/>
  <c r="Y69" i="70" s="1"/>
  <c r="D33" i="70"/>
  <c r="D69" i="70" s="1"/>
  <c r="R33" i="70"/>
  <c r="R69" i="70" s="1"/>
  <c r="L33" i="70"/>
  <c r="L69" i="70" s="1"/>
  <c r="E33" i="70"/>
  <c r="E69" i="70" s="1"/>
  <c r="AI33" i="70"/>
  <c r="AI69" i="70" s="1"/>
  <c r="Q33" i="70"/>
  <c r="Q69" i="70" s="1"/>
  <c r="Z33" i="70"/>
  <c r="Z69" i="70" s="1"/>
  <c r="U33" i="70"/>
  <c r="U69" i="70" s="1"/>
  <c r="N33" i="70"/>
  <c r="N69" i="70" s="1"/>
  <c r="H33" i="70"/>
  <c r="H69" i="70" s="1"/>
  <c r="AQ33" i="70"/>
  <c r="AQ69" i="70" s="1"/>
  <c r="AH33" i="70"/>
  <c r="AH69" i="70" s="1"/>
  <c r="AD33" i="70"/>
  <c r="AD69" i="70" s="1"/>
  <c r="W33" i="70"/>
  <c r="W69" i="70" s="1"/>
  <c r="AG33" i="70"/>
  <c r="AG69" i="70" s="1"/>
  <c r="S33" i="70"/>
  <c r="S69" i="70" s="1"/>
  <c r="AP33" i="70"/>
  <c r="AP69" i="70" s="1"/>
  <c r="AM33" i="70"/>
  <c r="AM69" i="70" s="1"/>
  <c r="AF33" i="70"/>
  <c r="AF69" i="70" s="1"/>
  <c r="I33" i="70"/>
  <c r="I69" i="70" s="1"/>
  <c r="X33" i="70"/>
  <c r="X69" i="70" s="1"/>
  <c r="K33" i="70"/>
  <c r="K69" i="70" s="1"/>
  <c r="M33" i="70"/>
  <c r="M69" i="70" s="1"/>
  <c r="AO33" i="70"/>
  <c r="AO69" i="70" s="1"/>
  <c r="AJ33" i="70"/>
  <c r="AJ69" i="70" s="1"/>
  <c r="F33" i="70"/>
  <c r="F69" i="70" s="1"/>
  <c r="C54" i="66"/>
  <c r="AF10" i="66"/>
  <c r="AF54" i="66" s="1"/>
  <c r="G10" i="66"/>
  <c r="G54" i="66" s="1"/>
  <c r="AI10" i="66"/>
  <c r="AI54" i="66" s="1"/>
  <c r="AL10" i="66"/>
  <c r="AL54" i="66" s="1"/>
  <c r="AM10" i="66"/>
  <c r="AM54" i="66" s="1"/>
  <c r="E10" i="66"/>
  <c r="E54" i="66" s="1"/>
  <c r="AO10" i="66"/>
  <c r="AO54" i="66" s="1"/>
  <c r="P10" i="66"/>
  <c r="P54" i="66" s="1"/>
  <c r="I10" i="66"/>
  <c r="I54" i="66" s="1"/>
  <c r="L10" i="66"/>
  <c r="L54" i="66" s="1"/>
  <c r="M10" i="66"/>
  <c r="M54" i="66" s="1"/>
  <c r="F10" i="66"/>
  <c r="F54" i="66" s="1"/>
  <c r="Y10" i="66"/>
  <c r="Y54" i="66" s="1"/>
  <c r="R10" i="66"/>
  <c r="R54" i="66" s="1"/>
  <c r="V10" i="66"/>
  <c r="V54" i="66" s="1"/>
  <c r="U10" i="66"/>
  <c r="U54" i="66" s="1"/>
  <c r="O10" i="66"/>
  <c r="O54" i="66" s="1"/>
  <c r="AH10" i="66"/>
  <c r="AH54" i="66" s="1"/>
  <c r="AA10" i="66"/>
  <c r="AA54" i="66" s="1"/>
  <c r="AE10" i="66"/>
  <c r="AE54" i="66" s="1"/>
  <c r="AC10" i="66"/>
  <c r="AC54" i="66" s="1"/>
  <c r="X10" i="66"/>
  <c r="X54" i="66" s="1"/>
  <c r="AQ10" i="66"/>
  <c r="AQ54" i="66" s="1"/>
  <c r="AJ10" i="66"/>
  <c r="AJ54" i="66" s="1"/>
  <c r="AN10" i="66"/>
  <c r="AN54" i="66" s="1"/>
  <c r="AK10" i="66"/>
  <c r="AK54" i="66" s="1"/>
  <c r="AG10" i="66"/>
  <c r="AG54" i="66" s="1"/>
  <c r="H10" i="66"/>
  <c r="H54" i="66" s="1"/>
  <c r="J10" i="66"/>
  <c r="J54" i="66" s="1"/>
  <c r="K10" i="66"/>
  <c r="K54" i="66" s="1"/>
  <c r="N10" i="66"/>
  <c r="N54" i="66" s="1"/>
  <c r="AP10" i="66"/>
  <c r="AP54" i="66" s="1"/>
  <c r="Q10" i="66"/>
  <c r="Q54" i="66" s="1"/>
  <c r="S10" i="66"/>
  <c r="S54" i="66" s="1"/>
  <c r="T10" i="66"/>
  <c r="T54" i="66" s="1"/>
  <c r="W10" i="66"/>
  <c r="W54" i="66" s="1"/>
  <c r="D10" i="66"/>
  <c r="D54" i="66" s="1"/>
  <c r="Z10" i="66"/>
  <c r="Z54" i="66" s="1"/>
  <c r="AB10" i="66"/>
  <c r="AB54" i="66" s="1"/>
  <c r="AD10" i="66"/>
  <c r="AD54" i="66" s="1"/>
  <c r="S57" i="68"/>
  <c r="H57" i="68"/>
  <c r="AK57" i="68"/>
  <c r="AM57" i="68"/>
  <c r="AO57" i="68"/>
  <c r="AQ57" i="68"/>
  <c r="AJ57" i="68"/>
  <c r="AC57" i="68"/>
  <c r="AE57" i="68"/>
  <c r="N57" i="68"/>
  <c r="G57" i="68"/>
  <c r="D57" i="68"/>
  <c r="AL57" i="68"/>
  <c r="AN57" i="68"/>
  <c r="O57" i="68"/>
  <c r="K57" i="68"/>
  <c r="I57" i="68"/>
  <c r="M57" i="68"/>
  <c r="X57" i="68"/>
  <c r="AI57" i="68"/>
  <c r="AB57" i="68"/>
  <c r="AF57" i="68"/>
  <c r="Y57" i="68"/>
  <c r="T57" i="68"/>
  <c r="E57" i="68"/>
  <c r="AH57" i="68"/>
  <c r="L57" i="68"/>
  <c r="F57" i="68"/>
  <c r="Q57" i="68"/>
  <c r="U57" i="68"/>
  <c r="AP57" i="68"/>
  <c r="J57" i="68"/>
  <c r="AD57" i="68"/>
  <c r="V57" i="68"/>
  <c r="C57" i="68"/>
  <c r="AA57" i="68"/>
  <c r="W57" i="68"/>
  <c r="P57" i="68"/>
  <c r="Z57" i="68"/>
  <c r="R57" i="68"/>
  <c r="AG57" i="68"/>
  <c r="S23" i="66"/>
  <c r="S59" i="66" s="1"/>
  <c r="U23" i="66"/>
  <c r="U59" i="66" s="1"/>
  <c r="N23" i="66"/>
  <c r="N59" i="66" s="1"/>
  <c r="AQ23" i="66"/>
  <c r="AQ59" i="66" s="1"/>
  <c r="AI23" i="66"/>
  <c r="AI59" i="66" s="1"/>
  <c r="C59" i="66"/>
  <c r="AB23" i="66"/>
  <c r="AB59" i="66" s="1"/>
  <c r="AD23" i="66"/>
  <c r="AD59" i="66" s="1"/>
  <c r="W23" i="66"/>
  <c r="W59" i="66" s="1"/>
  <c r="H23" i="66"/>
  <c r="H59" i="66" s="1"/>
  <c r="G23" i="66"/>
  <c r="G59" i="66" s="1"/>
  <c r="J23" i="66"/>
  <c r="J59" i="66" s="1"/>
  <c r="AK23" i="66"/>
  <c r="AK59" i="66" s="1"/>
  <c r="AM23" i="66"/>
  <c r="AM59" i="66" s="1"/>
  <c r="AF23" i="66"/>
  <c r="AF59" i="66" s="1"/>
  <c r="Q23" i="66"/>
  <c r="Q59" i="66" s="1"/>
  <c r="R23" i="66"/>
  <c r="R59" i="66" s="1"/>
  <c r="K23" i="66"/>
  <c r="K59" i="66" s="1"/>
  <c r="M23" i="66"/>
  <c r="M59" i="66" s="1"/>
  <c r="AO23" i="66"/>
  <c r="AO59" i="66" s="1"/>
  <c r="AA23" i="66"/>
  <c r="AA59" i="66" s="1"/>
  <c r="Z23" i="66"/>
  <c r="Z59" i="66" s="1"/>
  <c r="T23" i="66"/>
  <c r="T59" i="66" s="1"/>
  <c r="V23" i="66"/>
  <c r="V59" i="66" s="1"/>
  <c r="F23" i="66"/>
  <c r="F59" i="66" s="1"/>
  <c r="AJ23" i="66"/>
  <c r="AJ59" i="66" s="1"/>
  <c r="AH23" i="66"/>
  <c r="AH59" i="66" s="1"/>
  <c r="AC23" i="66"/>
  <c r="AC59" i="66" s="1"/>
  <c r="AE23" i="66"/>
  <c r="AE59" i="66" s="1"/>
  <c r="O23" i="66"/>
  <c r="O59" i="66" s="1"/>
  <c r="P23" i="66"/>
  <c r="P59" i="66" s="1"/>
  <c r="AP23" i="66"/>
  <c r="AP59" i="66" s="1"/>
  <c r="AL23" i="66"/>
  <c r="AL59" i="66" s="1"/>
  <c r="AN23" i="66"/>
  <c r="AN59" i="66" s="1"/>
  <c r="X23" i="66"/>
  <c r="X59" i="66" s="1"/>
  <c r="D23" i="66"/>
  <c r="D59" i="66" s="1"/>
  <c r="I23" i="66"/>
  <c r="I59" i="66" s="1"/>
  <c r="L23" i="66"/>
  <c r="L59" i="66" s="1"/>
  <c r="E23" i="66"/>
  <c r="E59" i="66" s="1"/>
  <c r="AG23" i="66"/>
  <c r="AG59" i="66" s="1"/>
  <c r="Y23" i="66"/>
  <c r="Y59" i="66" s="1"/>
  <c r="P35" i="69"/>
  <c r="P67" i="69" s="1"/>
  <c r="J35" i="69"/>
  <c r="J67" i="69" s="1"/>
  <c r="AP35" i="69"/>
  <c r="AP67" i="69" s="1"/>
  <c r="Z35" i="69"/>
  <c r="Z67" i="69" s="1"/>
  <c r="Q35" i="69"/>
  <c r="Q67" i="69" s="1"/>
  <c r="E35" i="69"/>
  <c r="E67" i="69" s="1"/>
  <c r="C67" i="69"/>
  <c r="Y35" i="69"/>
  <c r="Y67" i="69" s="1"/>
  <c r="T35" i="69"/>
  <c r="T67" i="69" s="1"/>
  <c r="L35" i="69"/>
  <c r="L67" i="69" s="1"/>
  <c r="AJ35" i="69"/>
  <c r="AJ67" i="69" s="1"/>
  <c r="R35" i="69"/>
  <c r="R67" i="69" s="1"/>
  <c r="AC35" i="69"/>
  <c r="AC67" i="69" s="1"/>
  <c r="F35" i="69"/>
  <c r="F67" i="69" s="1"/>
  <c r="AH35" i="69"/>
  <c r="AH67" i="69" s="1"/>
  <c r="AE35" i="69"/>
  <c r="AE67" i="69" s="1"/>
  <c r="W35" i="69"/>
  <c r="W67" i="69" s="1"/>
  <c r="AA35" i="69"/>
  <c r="AA67" i="69" s="1"/>
  <c r="U35" i="69"/>
  <c r="U67" i="69" s="1"/>
  <c r="N35" i="69"/>
  <c r="N67" i="69" s="1"/>
  <c r="AQ35" i="69"/>
  <c r="AQ67" i="69" s="1"/>
  <c r="AO35" i="69"/>
  <c r="AO67" i="69" s="1"/>
  <c r="AG35" i="69"/>
  <c r="AG67" i="69" s="1"/>
  <c r="AB35" i="69"/>
  <c r="AB67" i="69" s="1"/>
  <c r="AL35" i="69"/>
  <c r="AL67" i="69" s="1"/>
  <c r="V35" i="69"/>
  <c r="V67" i="69" s="1"/>
  <c r="I35" i="69"/>
  <c r="I67" i="69" s="1"/>
  <c r="D35" i="69"/>
  <c r="D67" i="69" s="1"/>
  <c r="M35" i="69"/>
  <c r="M67" i="69" s="1"/>
  <c r="AK35" i="69"/>
  <c r="AK67" i="69" s="1"/>
  <c r="AI35" i="69"/>
  <c r="AI67" i="69" s="1"/>
  <c r="AD35" i="69"/>
  <c r="AD67" i="69" s="1"/>
  <c r="S35" i="69"/>
  <c r="S67" i="69" s="1"/>
  <c r="K35" i="69"/>
  <c r="K67" i="69" s="1"/>
  <c r="X35" i="69"/>
  <c r="X67" i="69" s="1"/>
  <c r="AM35" i="69"/>
  <c r="AM67" i="69" s="1"/>
  <c r="G35" i="69"/>
  <c r="G67" i="69" s="1"/>
  <c r="AN35" i="69"/>
  <c r="AN67" i="69" s="1"/>
  <c r="AF35" i="69"/>
  <c r="AF67" i="69" s="1"/>
  <c r="O35" i="69"/>
  <c r="O67" i="69" s="1"/>
  <c r="H35" i="69"/>
  <c r="H67" i="69" s="1"/>
  <c r="Y68" i="68"/>
  <c r="AG68" i="68"/>
  <c r="P68" i="68"/>
  <c r="O68" i="68"/>
  <c r="V68" i="68"/>
  <c r="E28" i="70"/>
  <c r="E63" i="70" s="1"/>
  <c r="AH28" i="70"/>
  <c r="AH63" i="70" s="1"/>
  <c r="O28" i="70"/>
  <c r="O63" i="70" s="1"/>
  <c r="H28" i="70"/>
  <c r="H63" i="70" s="1"/>
  <c r="T28" i="70"/>
  <c r="T63" i="70" s="1"/>
  <c r="M28" i="70"/>
  <c r="M63" i="70" s="1"/>
  <c r="AP28" i="70"/>
  <c r="AP63" i="70" s="1"/>
  <c r="Y28" i="70"/>
  <c r="Y63" i="70" s="1"/>
  <c r="S28" i="70"/>
  <c r="S63" i="70" s="1"/>
  <c r="V28" i="70"/>
  <c r="V63" i="70" s="1"/>
  <c r="U28" i="70"/>
  <c r="U63" i="70" s="1"/>
  <c r="L28" i="70"/>
  <c r="L63" i="70" s="1"/>
  <c r="AJ28" i="70"/>
  <c r="AJ63" i="70" s="1"/>
  <c r="AD28" i="70"/>
  <c r="AD63" i="70" s="1"/>
  <c r="AB28" i="70"/>
  <c r="AB63" i="70" s="1"/>
  <c r="AC28" i="70"/>
  <c r="AC63" i="70" s="1"/>
  <c r="W28" i="70"/>
  <c r="W63" i="70" s="1"/>
  <c r="D28" i="70"/>
  <c r="D63" i="70" s="1"/>
  <c r="AN28" i="70"/>
  <c r="AN63" i="70" s="1"/>
  <c r="AE28" i="70"/>
  <c r="AE63" i="70" s="1"/>
  <c r="AK28" i="70"/>
  <c r="AK63" i="70" s="1"/>
  <c r="AG28" i="70"/>
  <c r="AG63" i="70" s="1"/>
  <c r="F28" i="70"/>
  <c r="F63" i="70" s="1"/>
  <c r="K28" i="70"/>
  <c r="K63" i="70" s="1"/>
  <c r="AF28" i="70"/>
  <c r="AF63" i="70" s="1"/>
  <c r="J28" i="70"/>
  <c r="J63" i="70" s="1"/>
  <c r="N28" i="70"/>
  <c r="N63" i="70" s="1"/>
  <c r="P28" i="70"/>
  <c r="P63" i="70" s="1"/>
  <c r="AO28" i="70"/>
  <c r="AO63" i="70" s="1"/>
  <c r="AM28" i="70"/>
  <c r="AM63" i="70" s="1"/>
  <c r="R28" i="70"/>
  <c r="R63" i="70" s="1"/>
  <c r="X28" i="70"/>
  <c r="X63" i="70" s="1"/>
  <c r="AA28" i="70"/>
  <c r="AA63" i="70" s="1"/>
  <c r="Q28" i="70"/>
  <c r="Q63" i="70" s="1"/>
  <c r="G28" i="70"/>
  <c r="G63" i="70" s="1"/>
  <c r="C63" i="70"/>
  <c r="Z28" i="70"/>
  <c r="Z63" i="70" s="1"/>
  <c r="AI28" i="70"/>
  <c r="AI63" i="70" s="1"/>
  <c r="AL28" i="70"/>
  <c r="AL63" i="70" s="1"/>
  <c r="AQ28" i="70"/>
  <c r="AQ63" i="70" s="1"/>
  <c r="I28" i="70"/>
  <c r="I63" i="70" s="1"/>
  <c r="AH31" i="66"/>
  <c r="AH71" i="66" s="1"/>
  <c r="S31" i="66"/>
  <c r="S71" i="66" s="1"/>
  <c r="U31" i="66"/>
  <c r="U71" i="66" s="1"/>
  <c r="N31" i="66"/>
  <c r="N71" i="66" s="1"/>
  <c r="F31" i="66"/>
  <c r="F71" i="66" s="1"/>
  <c r="AL31" i="66"/>
  <c r="AL71" i="66" s="1"/>
  <c r="AB31" i="66"/>
  <c r="AB71" i="66" s="1"/>
  <c r="O31" i="66"/>
  <c r="O71" i="66" s="1"/>
  <c r="C71" i="66"/>
  <c r="AK31" i="66"/>
  <c r="AK71" i="66" s="1"/>
  <c r="AM31" i="66"/>
  <c r="AM71" i="66" s="1"/>
  <c r="AF31" i="66"/>
  <c r="AF71" i="66" s="1"/>
  <c r="D31" i="66"/>
  <c r="D71" i="66" s="1"/>
  <c r="H31" i="66"/>
  <c r="H71" i="66" s="1"/>
  <c r="K31" i="66"/>
  <c r="K71" i="66" s="1"/>
  <c r="M31" i="66"/>
  <c r="M71" i="66" s="1"/>
  <c r="AO31" i="66"/>
  <c r="AO71" i="66" s="1"/>
  <c r="X31" i="66"/>
  <c r="X71" i="66" s="1"/>
  <c r="J31" i="66"/>
  <c r="J71" i="66" s="1"/>
  <c r="AC31" i="66"/>
  <c r="AC71" i="66" s="1"/>
  <c r="AE31" i="66"/>
  <c r="AE71" i="66" s="1"/>
  <c r="P31" i="66"/>
  <c r="P71" i="66" s="1"/>
  <c r="AQ31" i="66"/>
  <c r="AQ71" i="66" s="1"/>
  <c r="R31" i="66"/>
  <c r="R71" i="66" s="1"/>
  <c r="AJ31" i="66"/>
  <c r="AJ71" i="66" s="1"/>
  <c r="AN31" i="66"/>
  <c r="AN71" i="66" s="1"/>
  <c r="Y31" i="66"/>
  <c r="Y71" i="66" s="1"/>
  <c r="Q31" i="66"/>
  <c r="Q71" i="66" s="1"/>
  <c r="T31" i="66"/>
  <c r="T71" i="66" s="1"/>
  <c r="V31" i="66"/>
  <c r="V71" i="66" s="1"/>
  <c r="G31" i="66"/>
  <c r="G71" i="66" s="1"/>
  <c r="AG31" i="66"/>
  <c r="AG71" i="66" s="1"/>
  <c r="AA31" i="66"/>
  <c r="AA71" i="66" s="1"/>
  <c r="Z31" i="66"/>
  <c r="Z71" i="66" s="1"/>
  <c r="I31" i="66"/>
  <c r="I71" i="66" s="1"/>
  <c r="L31" i="66"/>
  <c r="L71" i="66" s="1"/>
  <c r="E31" i="66"/>
  <c r="E71" i="66" s="1"/>
  <c r="AI31" i="66"/>
  <c r="AI71" i="66" s="1"/>
  <c r="AP31" i="66"/>
  <c r="AP71" i="66" s="1"/>
  <c r="AD31" i="66"/>
  <c r="AD71" i="66" s="1"/>
  <c r="W31" i="66"/>
  <c r="W71" i="66" s="1"/>
  <c r="AF29" i="69"/>
  <c r="AF64" i="69" s="1"/>
  <c r="U29" i="69"/>
  <c r="U64" i="69" s="1"/>
  <c r="Q29" i="69"/>
  <c r="Q64" i="69" s="1"/>
  <c r="T29" i="69"/>
  <c r="T64" i="69" s="1"/>
  <c r="M29" i="69"/>
  <c r="M64" i="69" s="1"/>
  <c r="AN29" i="69"/>
  <c r="AN64" i="69" s="1"/>
  <c r="AD29" i="69"/>
  <c r="AD64" i="69" s="1"/>
  <c r="AC29" i="69"/>
  <c r="AC64" i="69" s="1"/>
  <c r="AG29" i="69"/>
  <c r="AG64" i="69" s="1"/>
  <c r="N29" i="69"/>
  <c r="N64" i="69" s="1"/>
  <c r="C64" i="69"/>
  <c r="AM29" i="69"/>
  <c r="AM64" i="69" s="1"/>
  <c r="AP29" i="69"/>
  <c r="AP64" i="69" s="1"/>
  <c r="I29" i="69"/>
  <c r="I64" i="69" s="1"/>
  <c r="Y29" i="69"/>
  <c r="Y64" i="69" s="1"/>
  <c r="J29" i="69"/>
  <c r="J64" i="69" s="1"/>
  <c r="D29" i="69"/>
  <c r="D64" i="69" s="1"/>
  <c r="F29" i="69"/>
  <c r="F64" i="69" s="1"/>
  <c r="V29" i="69"/>
  <c r="V64" i="69" s="1"/>
  <c r="Z29" i="69"/>
  <c r="Z64" i="69" s="1"/>
  <c r="S29" i="69"/>
  <c r="S64" i="69" s="1"/>
  <c r="O29" i="69"/>
  <c r="O64" i="69" s="1"/>
  <c r="R29" i="69"/>
  <c r="R64" i="69" s="1"/>
  <c r="AH29" i="69"/>
  <c r="AH64" i="69" s="1"/>
  <c r="AL29" i="69"/>
  <c r="AL64" i="69" s="1"/>
  <c r="H29" i="69"/>
  <c r="H64" i="69" s="1"/>
  <c r="AB29" i="69"/>
  <c r="AB64" i="69" s="1"/>
  <c r="AA29" i="69"/>
  <c r="AA64" i="69" s="1"/>
  <c r="AE29" i="69"/>
  <c r="AE64" i="69" s="1"/>
  <c r="K29" i="69"/>
  <c r="K64" i="69" s="1"/>
  <c r="AJ29" i="69"/>
  <c r="AJ64" i="69" s="1"/>
  <c r="X29" i="69"/>
  <c r="X64" i="69" s="1"/>
  <c r="L29" i="69"/>
  <c r="L64" i="69" s="1"/>
  <c r="E29" i="69"/>
  <c r="E64" i="69" s="1"/>
  <c r="G29" i="69"/>
  <c r="G64" i="69" s="1"/>
  <c r="AI29" i="69"/>
  <c r="AI64" i="69" s="1"/>
  <c r="P29" i="69"/>
  <c r="P64" i="69" s="1"/>
  <c r="AK29" i="69"/>
  <c r="AK64" i="69" s="1"/>
  <c r="AO29" i="69"/>
  <c r="AO64" i="69" s="1"/>
  <c r="AQ29" i="69"/>
  <c r="AQ64" i="69" s="1"/>
  <c r="W29" i="69"/>
  <c r="W64" i="69" s="1"/>
  <c r="M19" i="67"/>
  <c r="M57" i="67" s="1"/>
  <c r="G19" i="67"/>
  <c r="G57" i="67" s="1"/>
  <c r="I19" i="67"/>
  <c r="I57" i="67" s="1"/>
  <c r="K19" i="67"/>
  <c r="K57" i="67" s="1"/>
  <c r="AI19" i="67"/>
  <c r="AI57" i="67" s="1"/>
  <c r="W19" i="67"/>
  <c r="W57" i="67" s="1"/>
  <c r="Q19" i="67"/>
  <c r="Q57" i="67" s="1"/>
  <c r="S19" i="67"/>
  <c r="S57" i="67" s="1"/>
  <c r="U19" i="67"/>
  <c r="U57" i="67" s="1"/>
  <c r="D19" i="67"/>
  <c r="D57" i="67" s="1"/>
  <c r="C57" i="67"/>
  <c r="AF19" i="67"/>
  <c r="AF57" i="67" s="1"/>
  <c r="AA19" i="67"/>
  <c r="AA57" i="67" s="1"/>
  <c r="AC19" i="67"/>
  <c r="AC57" i="67" s="1"/>
  <c r="AG19" i="67"/>
  <c r="AG57" i="67" s="1"/>
  <c r="O19" i="67"/>
  <c r="O57" i="67" s="1"/>
  <c r="F19" i="67"/>
  <c r="F57" i="67" s="1"/>
  <c r="AO19" i="67"/>
  <c r="AO57" i="67" s="1"/>
  <c r="AK19" i="67"/>
  <c r="AK57" i="67" s="1"/>
  <c r="AN19" i="67"/>
  <c r="AN57" i="67" s="1"/>
  <c r="AQ19" i="67"/>
  <c r="AQ57" i="67" s="1"/>
  <c r="N19" i="67"/>
  <c r="N57" i="67" s="1"/>
  <c r="E19" i="67"/>
  <c r="E57" i="67" s="1"/>
  <c r="H19" i="67"/>
  <c r="H57" i="67" s="1"/>
  <c r="J19" i="67"/>
  <c r="J57" i="67" s="1"/>
  <c r="L19" i="67"/>
  <c r="L57" i="67" s="1"/>
  <c r="AD19" i="67"/>
  <c r="AD57" i="67" s="1"/>
  <c r="Z19" i="67"/>
  <c r="Z57" i="67" s="1"/>
  <c r="AB19" i="67"/>
  <c r="AB57" i="67" s="1"/>
  <c r="AE19" i="67"/>
  <c r="AE57" i="67" s="1"/>
  <c r="AH19" i="67"/>
  <c r="AH57" i="67" s="1"/>
  <c r="AL19" i="67"/>
  <c r="AL57" i="67" s="1"/>
  <c r="AJ19" i="67"/>
  <c r="AJ57" i="67" s="1"/>
  <c r="AM19" i="67"/>
  <c r="AM57" i="67" s="1"/>
  <c r="AP19" i="67"/>
  <c r="AP57" i="67" s="1"/>
  <c r="Y19" i="67"/>
  <c r="Y57" i="67" s="1"/>
  <c r="T19" i="67"/>
  <c r="T57" i="67" s="1"/>
  <c r="X19" i="67"/>
  <c r="X57" i="67" s="1"/>
  <c r="V19" i="67"/>
  <c r="V57" i="67" s="1"/>
  <c r="P19" i="67"/>
  <c r="P57" i="67" s="1"/>
  <c r="R19" i="67"/>
  <c r="R57" i="67" s="1"/>
  <c r="AP54" i="68"/>
  <c r="S54" i="68"/>
  <c r="AG54" i="68"/>
  <c r="AL54" i="68"/>
  <c r="P54" i="68"/>
  <c r="C60" i="71"/>
  <c r="Z26" i="71"/>
  <c r="Z60" i="71" s="1"/>
  <c r="V26" i="71"/>
  <c r="V60" i="71" s="1"/>
  <c r="AL26" i="71"/>
  <c r="AL60" i="71" s="1"/>
  <c r="N26" i="71"/>
  <c r="N60" i="71" s="1"/>
  <c r="AN26" i="71"/>
  <c r="AN60" i="71" s="1"/>
  <c r="I26" i="71"/>
  <c r="I60" i="71" s="1"/>
  <c r="AH26" i="71"/>
  <c r="AH60" i="71" s="1"/>
  <c r="AF26" i="71"/>
  <c r="AF60" i="71" s="1"/>
  <c r="X26" i="71"/>
  <c r="X60" i="71" s="1"/>
  <c r="AJ26" i="71"/>
  <c r="AJ60" i="71" s="1"/>
  <c r="Q26" i="71"/>
  <c r="Q60" i="71" s="1"/>
  <c r="AP26" i="71"/>
  <c r="AP60" i="71" s="1"/>
  <c r="M26" i="71"/>
  <c r="M60" i="71" s="1"/>
  <c r="E26" i="71"/>
  <c r="E60" i="71" s="1"/>
  <c r="D26" i="71"/>
  <c r="D60" i="71" s="1"/>
  <c r="Y26" i="71"/>
  <c r="Y60" i="71" s="1"/>
  <c r="K26" i="71"/>
  <c r="K60" i="71" s="1"/>
  <c r="W26" i="71"/>
  <c r="W60" i="71" s="1"/>
  <c r="AA26" i="71"/>
  <c r="AA60" i="71" s="1"/>
  <c r="O26" i="71"/>
  <c r="O60" i="71" s="1"/>
  <c r="AG26" i="71"/>
  <c r="AG60" i="71" s="1"/>
  <c r="U26" i="71"/>
  <c r="U60" i="71" s="1"/>
  <c r="AI26" i="71"/>
  <c r="AI60" i="71" s="1"/>
  <c r="G26" i="71"/>
  <c r="G60" i="71" s="1"/>
  <c r="AK26" i="71"/>
  <c r="AK60" i="71" s="1"/>
  <c r="AO26" i="71"/>
  <c r="AO60" i="71" s="1"/>
  <c r="AE26" i="71"/>
  <c r="AE60" i="71" s="1"/>
  <c r="F26" i="71"/>
  <c r="F60" i="71" s="1"/>
  <c r="AC26" i="71"/>
  <c r="AC60" i="71" s="1"/>
  <c r="S26" i="71"/>
  <c r="S60" i="71" s="1"/>
  <c r="J26" i="71"/>
  <c r="J60" i="71" s="1"/>
  <c r="AQ26" i="71"/>
  <c r="AQ60" i="71" s="1"/>
  <c r="P26" i="71"/>
  <c r="P60" i="71" s="1"/>
  <c r="H26" i="71"/>
  <c r="H60" i="71" s="1"/>
  <c r="AM26" i="71"/>
  <c r="AM60" i="71" s="1"/>
  <c r="R26" i="71"/>
  <c r="R60" i="71" s="1"/>
  <c r="L26" i="71"/>
  <c r="L60" i="71" s="1"/>
  <c r="AB26" i="71"/>
  <c r="AB60" i="71" s="1"/>
  <c r="AD26" i="71"/>
  <c r="AD60" i="71" s="1"/>
  <c r="T26" i="71"/>
  <c r="T60" i="71" s="1"/>
  <c r="AM28" i="69"/>
  <c r="AM63" i="69" s="1"/>
  <c r="X28" i="69"/>
  <c r="X63" i="69" s="1"/>
  <c r="S28" i="69"/>
  <c r="S63" i="69" s="1"/>
  <c r="D28" i="69"/>
  <c r="D63" i="69" s="1"/>
  <c r="AO28" i="69"/>
  <c r="AO63" i="69" s="1"/>
  <c r="C63" i="69"/>
  <c r="AG28" i="69"/>
  <c r="AG63" i="69" s="1"/>
  <c r="AF28" i="69"/>
  <c r="AF63" i="69" s="1"/>
  <c r="K28" i="69"/>
  <c r="K63" i="69" s="1"/>
  <c r="P28" i="69"/>
  <c r="P63" i="69" s="1"/>
  <c r="W28" i="69"/>
  <c r="W63" i="69" s="1"/>
  <c r="L28" i="69"/>
  <c r="L63" i="69" s="1"/>
  <c r="AP28" i="69"/>
  <c r="AP63" i="69" s="1"/>
  <c r="I28" i="69"/>
  <c r="I63" i="69" s="1"/>
  <c r="Y28" i="69"/>
  <c r="Y63" i="69" s="1"/>
  <c r="Q28" i="69"/>
  <c r="Q63" i="69" s="1"/>
  <c r="AQ28" i="69"/>
  <c r="AQ63" i="69" s="1"/>
  <c r="AK28" i="69"/>
  <c r="AK63" i="69" s="1"/>
  <c r="U28" i="69"/>
  <c r="U63" i="69" s="1"/>
  <c r="F28" i="69"/>
  <c r="F63" i="69" s="1"/>
  <c r="T28" i="69"/>
  <c r="T63" i="69" s="1"/>
  <c r="AJ28" i="69"/>
  <c r="AJ63" i="69" s="1"/>
  <c r="AA28" i="69"/>
  <c r="AA63" i="69" s="1"/>
  <c r="G28" i="69"/>
  <c r="G63" i="69" s="1"/>
  <c r="AD28" i="69"/>
  <c r="AD63" i="69" s="1"/>
  <c r="R28" i="69"/>
  <c r="R63" i="69" s="1"/>
  <c r="AH28" i="69"/>
  <c r="AH63" i="69" s="1"/>
  <c r="M28" i="69"/>
  <c r="M63" i="69" s="1"/>
  <c r="AB28" i="69"/>
  <c r="AB63" i="69" s="1"/>
  <c r="O28" i="69"/>
  <c r="O63" i="69" s="1"/>
  <c r="AN28" i="69"/>
  <c r="AN63" i="69" s="1"/>
  <c r="AC28" i="69"/>
  <c r="AC63" i="69" s="1"/>
  <c r="J28" i="69"/>
  <c r="J63" i="69" s="1"/>
  <c r="Z28" i="69"/>
  <c r="Z63" i="69" s="1"/>
  <c r="E28" i="69"/>
  <c r="E63" i="69" s="1"/>
  <c r="V28" i="69"/>
  <c r="V63" i="69" s="1"/>
  <c r="AE28" i="69"/>
  <c r="AE63" i="69" s="1"/>
  <c r="N28" i="69"/>
  <c r="N63" i="69" s="1"/>
  <c r="H28" i="69"/>
  <c r="H63" i="69" s="1"/>
  <c r="AI28" i="69"/>
  <c r="AI63" i="69" s="1"/>
  <c r="AL28" i="69"/>
  <c r="AL63" i="69" s="1"/>
  <c r="AI39" i="66"/>
  <c r="AI73" i="66" s="1"/>
  <c r="AB39" i="66"/>
  <c r="AB73" i="66" s="1"/>
  <c r="AD39" i="66"/>
  <c r="AD73" i="66" s="1"/>
  <c r="AG39" i="66"/>
  <c r="AG73" i="66" s="1"/>
  <c r="W39" i="66"/>
  <c r="W73" i="66" s="1"/>
  <c r="J39" i="66"/>
  <c r="J73" i="66" s="1"/>
  <c r="AQ39" i="66"/>
  <c r="AQ73" i="66" s="1"/>
  <c r="AK39" i="66"/>
  <c r="AK73" i="66" s="1"/>
  <c r="AM39" i="66"/>
  <c r="AM73" i="66" s="1"/>
  <c r="E39" i="66"/>
  <c r="E73" i="66" s="1"/>
  <c r="X39" i="66"/>
  <c r="X73" i="66" s="1"/>
  <c r="R39" i="66"/>
  <c r="R73" i="66" s="1"/>
  <c r="H39" i="66"/>
  <c r="H73" i="66" s="1"/>
  <c r="K39" i="66"/>
  <c r="K73" i="66" s="1"/>
  <c r="M39" i="66"/>
  <c r="M73" i="66" s="1"/>
  <c r="AO39" i="66"/>
  <c r="AO73" i="66" s="1"/>
  <c r="Z39" i="66"/>
  <c r="Z73" i="66" s="1"/>
  <c r="Q39" i="66"/>
  <c r="Q73" i="66" s="1"/>
  <c r="T39" i="66"/>
  <c r="T73" i="66" s="1"/>
  <c r="V39" i="66"/>
  <c r="V73" i="66" s="1"/>
  <c r="F39" i="66"/>
  <c r="F73" i="66" s="1"/>
  <c r="AH39" i="66"/>
  <c r="AH73" i="66" s="1"/>
  <c r="AA39" i="66"/>
  <c r="AA73" i="66" s="1"/>
  <c r="AC39" i="66"/>
  <c r="AC73" i="66" s="1"/>
  <c r="AE39" i="66"/>
  <c r="AE73" i="66" s="1"/>
  <c r="AP39" i="66"/>
  <c r="AP73" i="66" s="1"/>
  <c r="G39" i="66"/>
  <c r="G73" i="66" s="1"/>
  <c r="AJ39" i="66"/>
  <c r="AJ73" i="66" s="1"/>
  <c r="AL39" i="66"/>
  <c r="AL73" i="66" s="1"/>
  <c r="AN39" i="66"/>
  <c r="AN73" i="66" s="1"/>
  <c r="N39" i="66"/>
  <c r="N73" i="66" s="1"/>
  <c r="P39" i="66"/>
  <c r="P73" i="66" s="1"/>
  <c r="I39" i="66"/>
  <c r="I73" i="66" s="1"/>
  <c r="L39" i="66"/>
  <c r="L73" i="66" s="1"/>
  <c r="C73" i="66"/>
  <c r="D39" i="66"/>
  <c r="D73" i="66" s="1"/>
  <c r="Y39" i="66"/>
  <c r="Y73" i="66" s="1"/>
  <c r="S39" i="66"/>
  <c r="S73" i="66" s="1"/>
  <c r="U39" i="66"/>
  <c r="U73" i="66" s="1"/>
  <c r="AF39" i="66"/>
  <c r="AF73" i="66" s="1"/>
  <c r="O39" i="66"/>
  <c r="O73" i="66" s="1"/>
  <c r="H39" i="67"/>
  <c r="H73" i="67" s="1"/>
  <c r="AG39" i="67"/>
  <c r="AG73" i="67" s="1"/>
  <c r="S39" i="67"/>
  <c r="S73" i="67" s="1"/>
  <c r="AK39" i="67"/>
  <c r="AK73" i="67" s="1"/>
  <c r="D39" i="67"/>
  <c r="D73" i="67" s="1"/>
  <c r="AJ39" i="67"/>
  <c r="AJ73" i="67" s="1"/>
  <c r="P39" i="67"/>
  <c r="P73" i="67" s="1"/>
  <c r="AO39" i="67"/>
  <c r="AO73" i="67" s="1"/>
  <c r="AA39" i="67"/>
  <c r="AA73" i="67" s="1"/>
  <c r="F39" i="67"/>
  <c r="F73" i="67" s="1"/>
  <c r="L39" i="67"/>
  <c r="L73" i="67" s="1"/>
  <c r="X39" i="67"/>
  <c r="X73" i="67" s="1"/>
  <c r="J39" i="67"/>
  <c r="J73" i="67" s="1"/>
  <c r="AI39" i="67"/>
  <c r="AI73" i="67" s="1"/>
  <c r="N39" i="67"/>
  <c r="N73" i="67" s="1"/>
  <c r="O39" i="67"/>
  <c r="O73" i="67" s="1"/>
  <c r="AF39" i="67"/>
  <c r="AF73" i="67" s="1"/>
  <c r="R39" i="67"/>
  <c r="R73" i="67" s="1"/>
  <c r="AQ39" i="67"/>
  <c r="AQ73" i="67" s="1"/>
  <c r="V39" i="67"/>
  <c r="V73" i="67" s="1"/>
  <c r="T39" i="67"/>
  <c r="T73" i="67" s="1"/>
  <c r="AN39" i="67"/>
  <c r="AN73" i="67" s="1"/>
  <c r="Z39" i="67"/>
  <c r="Z73" i="67" s="1"/>
  <c r="E39" i="67"/>
  <c r="E73" i="67" s="1"/>
  <c r="AD39" i="67"/>
  <c r="AD73" i="67" s="1"/>
  <c r="W39" i="67"/>
  <c r="W73" i="67" s="1"/>
  <c r="I39" i="67"/>
  <c r="I73" i="67" s="1"/>
  <c r="AH39" i="67"/>
  <c r="AH73" i="67" s="1"/>
  <c r="M39" i="67"/>
  <c r="M73" i="67" s="1"/>
  <c r="AL39" i="67"/>
  <c r="AL73" i="67" s="1"/>
  <c r="AB39" i="67"/>
  <c r="AB73" i="67" s="1"/>
  <c r="Q39" i="67"/>
  <c r="Q73" i="67" s="1"/>
  <c r="AP39" i="67"/>
  <c r="AP73" i="67" s="1"/>
  <c r="U39" i="67"/>
  <c r="U73" i="67" s="1"/>
  <c r="G39" i="67"/>
  <c r="G73" i="67" s="1"/>
  <c r="AE39" i="67"/>
  <c r="AE73" i="67" s="1"/>
  <c r="Y39" i="67"/>
  <c r="Y73" i="67" s="1"/>
  <c r="K39" i="67"/>
  <c r="K73" i="67" s="1"/>
  <c r="AC39" i="67"/>
  <c r="AC73" i="67" s="1"/>
  <c r="AM39" i="67"/>
  <c r="AM73" i="67" s="1"/>
  <c r="C73" i="67"/>
  <c r="R31" i="69"/>
  <c r="R71" i="69" s="1"/>
  <c r="AI31" i="69"/>
  <c r="AI71" i="69" s="1"/>
  <c r="AN31" i="69"/>
  <c r="AN71" i="69" s="1"/>
  <c r="AQ31" i="69"/>
  <c r="AQ71" i="69" s="1"/>
  <c r="O31" i="69"/>
  <c r="O71" i="69" s="1"/>
  <c r="Z31" i="69"/>
  <c r="Z71" i="69" s="1"/>
  <c r="H31" i="69"/>
  <c r="H71" i="69" s="1"/>
  <c r="K31" i="69"/>
  <c r="K71" i="69" s="1"/>
  <c r="M31" i="69"/>
  <c r="M71" i="69" s="1"/>
  <c r="Q31" i="69"/>
  <c r="Q71" i="69" s="1"/>
  <c r="AH31" i="69"/>
  <c r="AH71" i="69" s="1"/>
  <c r="S31" i="69"/>
  <c r="S71" i="69" s="1"/>
  <c r="U31" i="69"/>
  <c r="U71" i="69" s="1"/>
  <c r="W31" i="69"/>
  <c r="W71" i="69" s="1"/>
  <c r="AA31" i="69"/>
  <c r="AA71" i="69" s="1"/>
  <c r="AP31" i="69"/>
  <c r="AP71" i="69" s="1"/>
  <c r="AC31" i="69"/>
  <c r="AC71" i="69" s="1"/>
  <c r="AE31" i="69"/>
  <c r="AE71" i="69" s="1"/>
  <c r="AG31" i="69"/>
  <c r="AG71" i="69" s="1"/>
  <c r="AB31" i="69"/>
  <c r="AB71" i="69" s="1"/>
  <c r="C71" i="69"/>
  <c r="AM31" i="69"/>
  <c r="AM71" i="69" s="1"/>
  <c r="AO31" i="69"/>
  <c r="AO71" i="69" s="1"/>
  <c r="N31" i="69"/>
  <c r="N71" i="69" s="1"/>
  <c r="AK31" i="69"/>
  <c r="AK71" i="69" s="1"/>
  <c r="G31" i="69"/>
  <c r="G71" i="69" s="1"/>
  <c r="I31" i="69"/>
  <c r="I71" i="69" s="1"/>
  <c r="L31" i="69"/>
  <c r="L71" i="69" s="1"/>
  <c r="X31" i="69"/>
  <c r="X71" i="69" s="1"/>
  <c r="AL31" i="69"/>
  <c r="AL71" i="69" s="1"/>
  <c r="P31" i="69"/>
  <c r="P71" i="69" s="1"/>
  <c r="T31" i="69"/>
  <c r="T71" i="69" s="1"/>
  <c r="V31" i="69"/>
  <c r="V71" i="69" s="1"/>
  <c r="AJ31" i="69"/>
  <c r="AJ71" i="69" s="1"/>
  <c r="E31" i="69"/>
  <c r="E71" i="69" s="1"/>
  <c r="J31" i="69"/>
  <c r="J71" i="69" s="1"/>
  <c r="Y31" i="69"/>
  <c r="Y71" i="69" s="1"/>
  <c r="AD31" i="69"/>
  <c r="AD71" i="69" s="1"/>
  <c r="AF31" i="69"/>
  <c r="AF71" i="69" s="1"/>
  <c r="D31" i="69"/>
  <c r="D71" i="69" s="1"/>
  <c r="F31" i="69"/>
  <c r="F71" i="69" s="1"/>
  <c r="E34" i="67"/>
  <c r="E70" i="67" s="1"/>
  <c r="Y34" i="67"/>
  <c r="Y70" i="67" s="1"/>
  <c r="R34" i="67"/>
  <c r="R70" i="67" s="1"/>
  <c r="T34" i="67"/>
  <c r="T70" i="67" s="1"/>
  <c r="N34" i="67"/>
  <c r="N70" i="67" s="1"/>
  <c r="AG34" i="67"/>
  <c r="AG70" i="67" s="1"/>
  <c r="M34" i="67"/>
  <c r="M70" i="67" s="1"/>
  <c r="AH34" i="67"/>
  <c r="AH70" i="67" s="1"/>
  <c r="AA34" i="67"/>
  <c r="AA70" i="67" s="1"/>
  <c r="AD34" i="67"/>
  <c r="AD70" i="67" s="1"/>
  <c r="W34" i="67"/>
  <c r="W70" i="67" s="1"/>
  <c r="U34" i="67"/>
  <c r="U70" i="67" s="1"/>
  <c r="AQ34" i="67"/>
  <c r="AQ70" i="67" s="1"/>
  <c r="AJ34" i="67"/>
  <c r="AJ70" i="67" s="1"/>
  <c r="AM34" i="67"/>
  <c r="AM70" i="67" s="1"/>
  <c r="AF34" i="67"/>
  <c r="AF70" i="67" s="1"/>
  <c r="AC34" i="67"/>
  <c r="AC70" i="67" s="1"/>
  <c r="H34" i="67"/>
  <c r="H70" i="67" s="1"/>
  <c r="J34" i="67"/>
  <c r="J70" i="67" s="1"/>
  <c r="L34" i="67"/>
  <c r="L70" i="67" s="1"/>
  <c r="AO34" i="67"/>
  <c r="AO70" i="67" s="1"/>
  <c r="AK34" i="67"/>
  <c r="AK70" i="67" s="1"/>
  <c r="Q34" i="67"/>
  <c r="Q70" i="67" s="1"/>
  <c r="S34" i="67"/>
  <c r="S70" i="67" s="1"/>
  <c r="V34" i="67"/>
  <c r="V70" i="67" s="1"/>
  <c r="AP34" i="67"/>
  <c r="AP70" i="67" s="1"/>
  <c r="C70" i="67"/>
  <c r="Z34" i="67"/>
  <c r="Z70" i="67" s="1"/>
  <c r="AB34" i="67"/>
  <c r="AB70" i="67" s="1"/>
  <c r="AE34" i="67"/>
  <c r="AE70" i="67" s="1"/>
  <c r="F34" i="67"/>
  <c r="F70" i="67" s="1"/>
  <c r="G34" i="67"/>
  <c r="G70" i="67" s="1"/>
  <c r="AI34" i="67"/>
  <c r="AI70" i="67" s="1"/>
  <c r="AL34" i="67"/>
  <c r="AL70" i="67" s="1"/>
  <c r="AN34" i="67"/>
  <c r="AN70" i="67" s="1"/>
  <c r="O34" i="67"/>
  <c r="O70" i="67" s="1"/>
  <c r="P34" i="67"/>
  <c r="P70" i="67" s="1"/>
  <c r="I34" i="67"/>
  <c r="I70" i="67" s="1"/>
  <c r="K34" i="67"/>
  <c r="K70" i="67" s="1"/>
  <c r="D34" i="67"/>
  <c r="D70" i="67" s="1"/>
  <c r="X34" i="67"/>
  <c r="X70" i="67" s="1"/>
  <c r="M4" i="67"/>
  <c r="M52" i="67" s="1"/>
  <c r="H4" i="67"/>
  <c r="H52" i="67" s="1"/>
  <c r="AI4" i="67"/>
  <c r="AI52" i="67" s="1"/>
  <c r="AB4" i="67"/>
  <c r="AB52" i="67" s="1"/>
  <c r="AD4" i="67"/>
  <c r="AD52" i="67" s="1"/>
  <c r="V4" i="67"/>
  <c r="V52" i="67" s="1"/>
  <c r="T4" i="67"/>
  <c r="T52" i="67" s="1"/>
  <c r="L4" i="67"/>
  <c r="L52" i="67" s="1"/>
  <c r="AN4" i="67"/>
  <c r="AN52" i="67" s="1"/>
  <c r="AQ4" i="67"/>
  <c r="AQ52" i="67" s="1"/>
  <c r="C52" i="67"/>
  <c r="AF4" i="67"/>
  <c r="AF52" i="67" s="1"/>
  <c r="AG4" i="67"/>
  <c r="AG52" i="67" s="1"/>
  <c r="Y4" i="67"/>
  <c r="Y52" i="67" s="1"/>
  <c r="E4" i="67"/>
  <c r="E52" i="67" s="1"/>
  <c r="D4" i="67"/>
  <c r="D52" i="67" s="1"/>
  <c r="G4" i="67"/>
  <c r="G52" i="67" s="1"/>
  <c r="AO4" i="67"/>
  <c r="AO52" i="67" s="1"/>
  <c r="J4" i="67"/>
  <c r="J52" i="67" s="1"/>
  <c r="AK4" i="67"/>
  <c r="AK52" i="67" s="1"/>
  <c r="Q4" i="67"/>
  <c r="Q52" i="67" s="1"/>
  <c r="O4" i="67"/>
  <c r="O52" i="67" s="1"/>
  <c r="I4" i="67"/>
  <c r="I52" i="67" s="1"/>
  <c r="U4" i="67"/>
  <c r="U52" i="67" s="1"/>
  <c r="N4" i="67"/>
  <c r="N52" i="67" s="1"/>
  <c r="AC4" i="67"/>
  <c r="AC52" i="67" s="1"/>
  <c r="W4" i="67"/>
  <c r="W52" i="67" s="1"/>
  <c r="R4" i="67"/>
  <c r="R52" i="67" s="1"/>
  <c r="AH4" i="67"/>
  <c r="AH52" i="67" s="1"/>
  <c r="Z4" i="67"/>
  <c r="Z52" i="67" s="1"/>
  <c r="AP4" i="67"/>
  <c r="AP52" i="67" s="1"/>
  <c r="AE4" i="67"/>
  <c r="AE52" i="67" s="1"/>
  <c r="AA4" i="67"/>
  <c r="AA52" i="67" s="1"/>
  <c r="K4" i="67"/>
  <c r="K52" i="67" s="1"/>
  <c r="AL4" i="67"/>
  <c r="AL52" i="67" s="1"/>
  <c r="F4" i="67"/>
  <c r="F52" i="67" s="1"/>
  <c r="AM4" i="67"/>
  <c r="AM52" i="67" s="1"/>
  <c r="AJ4" i="67"/>
  <c r="AJ52" i="67" s="1"/>
  <c r="X4" i="67"/>
  <c r="X52" i="67" s="1"/>
  <c r="P4" i="67"/>
  <c r="P52" i="67" s="1"/>
  <c r="S4" i="67"/>
  <c r="S52" i="67" s="1"/>
  <c r="AN68" i="68"/>
  <c r="S68" i="68"/>
  <c r="AJ68" i="68"/>
  <c r="T68" i="68"/>
  <c r="X68" i="68"/>
  <c r="AM73" i="68"/>
  <c r="AG73" i="68"/>
  <c r="AA73" i="68"/>
  <c r="AC73" i="68"/>
  <c r="AN73" i="68"/>
  <c r="M73" i="68"/>
  <c r="AP73" i="68"/>
  <c r="AJ73" i="68"/>
  <c r="F73" i="68"/>
  <c r="T73" i="68"/>
  <c r="V73" i="68"/>
  <c r="H73" i="68"/>
  <c r="J73" i="68"/>
  <c r="AD73" i="68"/>
  <c r="U73" i="68"/>
  <c r="C73" i="68"/>
  <c r="AF73" i="68"/>
  <c r="Q73" i="68"/>
  <c r="S73" i="68"/>
  <c r="K73" i="68"/>
  <c r="AQ73" i="68"/>
  <c r="G73" i="68"/>
  <c r="AO73" i="68"/>
  <c r="Z73" i="68"/>
  <c r="AB73" i="68"/>
  <c r="AH73" i="68"/>
  <c r="O73" i="68"/>
  <c r="E73" i="68"/>
  <c r="AI73" i="68"/>
  <c r="AK73" i="68"/>
  <c r="L73" i="68"/>
  <c r="R73" i="68"/>
  <c r="W73" i="68"/>
  <c r="N73" i="68"/>
  <c r="I73" i="68"/>
  <c r="D73" i="68"/>
  <c r="AL73" i="68"/>
  <c r="AE73" i="68"/>
  <c r="X73" i="68"/>
  <c r="Y73" i="68"/>
  <c r="P73" i="68"/>
  <c r="AN5" i="67"/>
  <c r="AN53" i="67" s="1"/>
  <c r="AH5" i="67"/>
  <c r="AH53" i="67" s="1"/>
  <c r="S5" i="67"/>
  <c r="S53" i="67" s="1"/>
  <c r="L5" i="67"/>
  <c r="L53" i="67" s="1"/>
  <c r="AM5" i="67"/>
  <c r="AM53" i="67" s="1"/>
  <c r="K5" i="67"/>
  <c r="K53" i="67" s="1"/>
  <c r="AQ5" i="67"/>
  <c r="AQ53" i="67" s="1"/>
  <c r="AE5" i="67"/>
  <c r="AE53" i="67" s="1"/>
  <c r="W5" i="67"/>
  <c r="W53" i="67" s="1"/>
  <c r="Q5" i="67"/>
  <c r="Q53" i="67" s="1"/>
  <c r="T5" i="67"/>
  <c r="T53" i="67" s="1"/>
  <c r="E5" i="67"/>
  <c r="E53" i="67" s="1"/>
  <c r="I5" i="67"/>
  <c r="I53" i="67" s="1"/>
  <c r="AJ5" i="67"/>
  <c r="AJ53" i="67" s="1"/>
  <c r="AB5" i="67"/>
  <c r="AB53" i="67" s="1"/>
  <c r="C53" i="67"/>
  <c r="AC5" i="67"/>
  <c r="AC53" i="67" s="1"/>
  <c r="R5" i="67"/>
  <c r="R53" i="67" s="1"/>
  <c r="U5" i="67"/>
  <c r="U53" i="67" s="1"/>
  <c r="M5" i="67"/>
  <c r="M53" i="67" s="1"/>
  <c r="AO5" i="67"/>
  <c r="AO53" i="67" s="1"/>
  <c r="H5" i="67"/>
  <c r="H53" i="67" s="1"/>
  <c r="AL5" i="67"/>
  <c r="AL53" i="67" s="1"/>
  <c r="AD5" i="67"/>
  <c r="AD53" i="67" s="1"/>
  <c r="AG5" i="67"/>
  <c r="AG53" i="67" s="1"/>
  <c r="Z5" i="67"/>
  <c r="Z53" i="67" s="1"/>
  <c r="P5" i="67"/>
  <c r="P53" i="67" s="1"/>
  <c r="F5" i="67"/>
  <c r="F53" i="67" s="1"/>
  <c r="AP5" i="67"/>
  <c r="AP53" i="67" s="1"/>
  <c r="J5" i="67"/>
  <c r="J53" i="67" s="1"/>
  <c r="AK5" i="67"/>
  <c r="AK53" i="67" s="1"/>
  <c r="AF5" i="67"/>
  <c r="AF53" i="67" s="1"/>
  <c r="Y5" i="67"/>
  <c r="Y53" i="67" s="1"/>
  <c r="G5" i="67"/>
  <c r="G53" i="67" s="1"/>
  <c r="AI5" i="67"/>
  <c r="AI53" i="67" s="1"/>
  <c r="AA5" i="67"/>
  <c r="AA53" i="67" s="1"/>
  <c r="X5" i="67"/>
  <c r="X53" i="67" s="1"/>
  <c r="O5" i="67"/>
  <c r="O53" i="67" s="1"/>
  <c r="V5" i="67"/>
  <c r="V53" i="67" s="1"/>
  <c r="D5" i="67"/>
  <c r="D53" i="67" s="1"/>
  <c r="N5" i="67"/>
  <c r="N53" i="67" s="1"/>
  <c r="Y22" i="67"/>
  <c r="Y58" i="67" s="1"/>
  <c r="M22" i="67"/>
  <c r="M58" i="67" s="1"/>
  <c r="P22" i="67"/>
  <c r="P58" i="67" s="1"/>
  <c r="S22" i="67"/>
  <c r="S58" i="67" s="1"/>
  <c r="U22" i="67"/>
  <c r="U58" i="67" s="1"/>
  <c r="AO22" i="67"/>
  <c r="AO58" i="67" s="1"/>
  <c r="AI22" i="67"/>
  <c r="AI58" i="67" s="1"/>
  <c r="AK22" i="67"/>
  <c r="AK58" i="67" s="1"/>
  <c r="AM22" i="67"/>
  <c r="AM58" i="67" s="1"/>
  <c r="AP22" i="67"/>
  <c r="AP58" i="67" s="1"/>
  <c r="O22" i="67"/>
  <c r="O58" i="67" s="1"/>
  <c r="D22" i="67"/>
  <c r="D58" i="67" s="1"/>
  <c r="AC22" i="67"/>
  <c r="AC58" i="67" s="1"/>
  <c r="V22" i="67"/>
  <c r="V58" i="67" s="1"/>
  <c r="X22" i="67"/>
  <c r="X58" i="67" s="1"/>
  <c r="E22" i="67"/>
  <c r="E58" i="67" s="1"/>
  <c r="J22" i="67"/>
  <c r="J58" i="67" s="1"/>
  <c r="AF22" i="67"/>
  <c r="AF58" i="67" s="1"/>
  <c r="AH22" i="67"/>
  <c r="AH58" i="67" s="1"/>
  <c r="AA22" i="67"/>
  <c r="AA58" i="67" s="1"/>
  <c r="T22" i="67"/>
  <c r="T58" i="67" s="1"/>
  <c r="AG22" i="67"/>
  <c r="AG58" i="67" s="1"/>
  <c r="Z22" i="67"/>
  <c r="Z58" i="67" s="1"/>
  <c r="AL22" i="67"/>
  <c r="AL58" i="67" s="1"/>
  <c r="AE22" i="67"/>
  <c r="AE58" i="67" s="1"/>
  <c r="C58" i="67"/>
  <c r="AQ22" i="67"/>
  <c r="AQ58" i="67" s="1"/>
  <c r="G22" i="67"/>
  <c r="G58" i="67" s="1"/>
  <c r="AD22" i="67"/>
  <c r="AD58" i="67" s="1"/>
  <c r="I22" i="67"/>
  <c r="I58" i="67" s="1"/>
  <c r="W22" i="67"/>
  <c r="W58" i="67" s="1"/>
  <c r="R22" i="67"/>
  <c r="R58" i="67" s="1"/>
  <c r="AN22" i="67"/>
  <c r="AN58" i="67" s="1"/>
  <c r="Q22" i="67"/>
  <c r="Q58" i="67" s="1"/>
  <c r="N22" i="67"/>
  <c r="N58" i="67" s="1"/>
  <c r="AB22" i="67"/>
  <c r="AB58" i="67" s="1"/>
  <c r="K22" i="67"/>
  <c r="K58" i="67" s="1"/>
  <c r="F22" i="67"/>
  <c r="F58" i="67" s="1"/>
  <c r="AJ22" i="67"/>
  <c r="AJ58" i="67" s="1"/>
  <c r="H22" i="67"/>
  <c r="H58" i="67" s="1"/>
  <c r="L22" i="67"/>
  <c r="L58" i="67" s="1"/>
  <c r="N27" i="66"/>
  <c r="N62" i="66" s="1"/>
  <c r="J27" i="66"/>
  <c r="J62" i="66" s="1"/>
  <c r="D27" i="66"/>
  <c r="D62" i="66" s="1"/>
  <c r="AO27" i="66"/>
  <c r="AO62" i="66" s="1"/>
  <c r="Z27" i="66"/>
  <c r="Z62" i="66" s="1"/>
  <c r="V27" i="66"/>
  <c r="V62" i="66" s="1"/>
  <c r="S27" i="66"/>
  <c r="S62" i="66" s="1"/>
  <c r="L27" i="66"/>
  <c r="L62" i="66" s="1"/>
  <c r="E27" i="66"/>
  <c r="E62" i="66" s="1"/>
  <c r="AI27" i="66"/>
  <c r="AI62" i="66" s="1"/>
  <c r="AC27" i="66"/>
  <c r="AC62" i="66" s="1"/>
  <c r="AD27" i="66"/>
  <c r="AD62" i="66" s="1"/>
  <c r="AB27" i="66"/>
  <c r="AB62" i="66" s="1"/>
  <c r="U27" i="66"/>
  <c r="U62" i="66" s="1"/>
  <c r="O27" i="66"/>
  <c r="O62" i="66" s="1"/>
  <c r="G27" i="66"/>
  <c r="G62" i="66" s="1"/>
  <c r="AQ27" i="66"/>
  <c r="AQ62" i="66" s="1"/>
  <c r="AL27" i="66"/>
  <c r="AL62" i="66" s="1"/>
  <c r="AK27" i="66"/>
  <c r="AK62" i="66" s="1"/>
  <c r="AE27" i="66"/>
  <c r="AE62" i="66" s="1"/>
  <c r="X27" i="66"/>
  <c r="X62" i="66" s="1"/>
  <c r="P27" i="66"/>
  <c r="P62" i="66" s="1"/>
  <c r="W27" i="66"/>
  <c r="W62" i="66" s="1"/>
  <c r="I27" i="66"/>
  <c r="I62" i="66" s="1"/>
  <c r="K27" i="66"/>
  <c r="K62" i="66" s="1"/>
  <c r="AN27" i="66"/>
  <c r="AN62" i="66" s="1"/>
  <c r="AG27" i="66"/>
  <c r="AG62" i="66" s="1"/>
  <c r="Y27" i="66"/>
  <c r="Y62" i="66" s="1"/>
  <c r="R27" i="66"/>
  <c r="R62" i="66" s="1"/>
  <c r="T27" i="66"/>
  <c r="T62" i="66" s="1"/>
  <c r="M27" i="66"/>
  <c r="M62" i="66" s="1"/>
  <c r="AP27" i="66"/>
  <c r="AP62" i="66" s="1"/>
  <c r="AH27" i="66"/>
  <c r="AH62" i="66" s="1"/>
  <c r="AA27" i="66"/>
  <c r="AA62" i="66" s="1"/>
  <c r="H27" i="66"/>
  <c r="H62" i="66" s="1"/>
  <c r="F27" i="66"/>
  <c r="F62" i="66" s="1"/>
  <c r="AJ27" i="66"/>
  <c r="AJ62" i="66" s="1"/>
  <c r="AM27" i="66"/>
  <c r="AM62" i="66" s="1"/>
  <c r="AF27" i="66"/>
  <c r="AF62" i="66" s="1"/>
  <c r="Q27" i="66"/>
  <c r="Q62" i="66" s="1"/>
  <c r="C62" i="66"/>
  <c r="F58" i="68"/>
  <c r="AA58" i="68"/>
  <c r="AC58" i="68"/>
  <c r="AF58" i="68"/>
  <c r="Y58" i="68"/>
  <c r="P58" i="68"/>
  <c r="V58" i="68"/>
  <c r="J58" i="68"/>
  <c r="L58" i="68"/>
  <c r="D58" i="68"/>
  <c r="AH58" i="68"/>
  <c r="AD58" i="68"/>
  <c r="S58" i="68"/>
  <c r="U58" i="68"/>
  <c r="E58" i="68"/>
  <c r="AI58" i="68"/>
  <c r="AL58" i="68"/>
  <c r="AB58" i="68"/>
  <c r="AE58" i="68"/>
  <c r="O58" i="68"/>
  <c r="G58" i="68"/>
  <c r="T58" i="68"/>
  <c r="AP58" i="68"/>
  <c r="N58" i="68"/>
  <c r="AM58" i="68"/>
  <c r="Z58" i="68"/>
  <c r="I58" i="68"/>
  <c r="M58" i="68"/>
  <c r="H58" i="68"/>
  <c r="AJ58" i="68"/>
  <c r="AO58" i="68"/>
  <c r="AK58" i="68"/>
  <c r="X58" i="68"/>
  <c r="C58" i="68"/>
  <c r="R58" i="68"/>
  <c r="K58" i="68"/>
  <c r="AN58" i="68"/>
  <c r="W58" i="68"/>
  <c r="AG58" i="68"/>
  <c r="AQ58" i="68"/>
  <c r="Q58" i="68"/>
  <c r="AE28" i="66"/>
  <c r="AE63" i="66" s="1"/>
  <c r="AM28" i="66"/>
  <c r="AM63" i="66" s="1"/>
  <c r="Q28" i="66"/>
  <c r="Q63" i="66" s="1"/>
  <c r="S28" i="66"/>
  <c r="S63" i="66" s="1"/>
  <c r="L28" i="66"/>
  <c r="L63" i="66" s="1"/>
  <c r="AP28" i="66"/>
  <c r="AP63" i="66" s="1"/>
  <c r="F28" i="66"/>
  <c r="F63" i="66" s="1"/>
  <c r="AI28" i="66"/>
  <c r="AI63" i="66" s="1"/>
  <c r="AK28" i="66"/>
  <c r="AK63" i="66" s="1"/>
  <c r="AD28" i="66"/>
  <c r="AD63" i="66" s="1"/>
  <c r="M28" i="66"/>
  <c r="M63" i="66" s="1"/>
  <c r="C63" i="66"/>
  <c r="R28" i="66"/>
  <c r="R63" i="66" s="1"/>
  <c r="AC28" i="66"/>
  <c r="AC63" i="66" s="1"/>
  <c r="AO28" i="66"/>
  <c r="AO63" i="66" s="1"/>
  <c r="P28" i="66"/>
  <c r="P63" i="66" s="1"/>
  <c r="AA28" i="66"/>
  <c r="AA63" i="66" s="1"/>
  <c r="AL28" i="66"/>
  <c r="AL63" i="66" s="1"/>
  <c r="V28" i="66"/>
  <c r="V63" i="66" s="1"/>
  <c r="Y28" i="66"/>
  <c r="Y63" i="66" s="1"/>
  <c r="AJ28" i="66"/>
  <c r="AJ63" i="66" s="1"/>
  <c r="U28" i="66"/>
  <c r="U63" i="66" s="1"/>
  <c r="AF28" i="66"/>
  <c r="AF63" i="66" s="1"/>
  <c r="O28" i="66"/>
  <c r="O63" i="66" s="1"/>
  <c r="Z28" i="66"/>
  <c r="Z63" i="66" s="1"/>
  <c r="K28" i="66"/>
  <c r="K63" i="66" s="1"/>
  <c r="X28" i="66"/>
  <c r="X63" i="66" s="1"/>
  <c r="AH28" i="66"/>
  <c r="AH63" i="66" s="1"/>
  <c r="J28" i="66"/>
  <c r="J63" i="66" s="1"/>
  <c r="AN28" i="66"/>
  <c r="AN63" i="66" s="1"/>
  <c r="AQ28" i="66"/>
  <c r="AQ63" i="66" s="1"/>
  <c r="AB28" i="66"/>
  <c r="AB63" i="66" s="1"/>
  <c r="E28" i="66"/>
  <c r="E63" i="66" s="1"/>
  <c r="G28" i="66"/>
  <c r="G63" i="66" s="1"/>
  <c r="H28" i="66"/>
  <c r="H63" i="66" s="1"/>
  <c r="D28" i="66"/>
  <c r="D63" i="66" s="1"/>
  <c r="N28" i="66"/>
  <c r="N63" i="66" s="1"/>
  <c r="W28" i="66"/>
  <c r="W63" i="66" s="1"/>
  <c r="I28" i="66"/>
  <c r="I63" i="66" s="1"/>
  <c r="T28" i="66"/>
  <c r="T63" i="66" s="1"/>
  <c r="AG28" i="66"/>
  <c r="AG63" i="66" s="1"/>
  <c r="V65" i="68"/>
  <c r="R65" i="68"/>
  <c r="T65" i="68"/>
  <c r="M65" i="68"/>
  <c r="O65" i="68"/>
  <c r="Z65" i="68"/>
  <c r="AK65" i="68"/>
  <c r="D65" i="68"/>
  <c r="P65" i="68"/>
  <c r="F65" i="68"/>
  <c r="I65" i="68"/>
  <c r="AC65" i="68"/>
  <c r="AF65" i="68"/>
  <c r="Y65" i="68"/>
  <c r="AD65" i="68"/>
  <c r="AJ65" i="68"/>
  <c r="L65" i="68"/>
  <c r="E65" i="68"/>
  <c r="AH65" i="68"/>
  <c r="AL65" i="68"/>
  <c r="J65" i="68"/>
  <c r="U65" i="68"/>
  <c r="AP65" i="68"/>
  <c r="AA65" i="68"/>
  <c r="AO65" i="68"/>
  <c r="S65" i="68"/>
  <c r="G65" i="68"/>
  <c r="AB65" i="68"/>
  <c r="AQ65" i="68"/>
  <c r="C65" i="68"/>
  <c r="K65" i="68"/>
  <c r="X65" i="68"/>
  <c r="N65" i="68"/>
  <c r="AM65" i="68"/>
  <c r="AG65" i="68"/>
  <c r="H65" i="68"/>
  <c r="AE65" i="68"/>
  <c r="Q65" i="68"/>
  <c r="AN65" i="68"/>
  <c r="AI65" i="68"/>
  <c r="W65" i="68"/>
  <c r="E3" i="69"/>
  <c r="E51" i="69" s="1"/>
  <c r="R3" i="69"/>
  <c r="R51" i="69" s="1"/>
  <c r="T3" i="69"/>
  <c r="T51" i="69" s="1"/>
  <c r="AK3" i="69"/>
  <c r="AK51" i="69" s="1"/>
  <c r="M3" i="69"/>
  <c r="M51" i="69" s="1"/>
  <c r="Y3" i="69"/>
  <c r="Y51" i="69" s="1"/>
  <c r="O3" i="69"/>
  <c r="O51" i="69" s="1"/>
  <c r="AQ3" i="69"/>
  <c r="AQ51" i="69" s="1"/>
  <c r="H3" i="69"/>
  <c r="H51" i="69" s="1"/>
  <c r="L3" i="69"/>
  <c r="L51" i="69" s="1"/>
  <c r="W3" i="69"/>
  <c r="W51" i="69" s="1"/>
  <c r="AP3" i="69"/>
  <c r="AP51" i="69" s="1"/>
  <c r="AN3" i="69"/>
  <c r="AN51" i="69" s="1"/>
  <c r="N3" i="69"/>
  <c r="N51" i="69" s="1"/>
  <c r="AC3" i="69"/>
  <c r="AC51" i="69" s="1"/>
  <c r="S3" i="69"/>
  <c r="S51" i="69" s="1"/>
  <c r="AF3" i="69"/>
  <c r="AF51" i="69" s="1"/>
  <c r="K3" i="69"/>
  <c r="K51" i="69" s="1"/>
  <c r="V3" i="69"/>
  <c r="V51" i="69" s="1"/>
  <c r="AO3" i="69"/>
  <c r="AO51" i="69" s="1"/>
  <c r="AM3" i="69"/>
  <c r="AM51" i="69" s="1"/>
  <c r="P3" i="69"/>
  <c r="P51" i="69" s="1"/>
  <c r="I3" i="69"/>
  <c r="I51" i="69" s="1"/>
  <c r="AH3" i="69"/>
  <c r="AH51" i="69" s="1"/>
  <c r="AB3" i="69"/>
  <c r="AB51" i="69" s="1"/>
  <c r="AG3" i="69"/>
  <c r="AG51" i="69" s="1"/>
  <c r="J3" i="69"/>
  <c r="J51" i="69" s="1"/>
  <c r="G3" i="69"/>
  <c r="G51" i="69" s="1"/>
  <c r="D3" i="69"/>
  <c r="D51" i="69" s="1"/>
  <c r="AJ3" i="69"/>
  <c r="AJ51" i="69" s="1"/>
  <c r="F3" i="69"/>
  <c r="F51" i="69" s="1"/>
  <c r="U3" i="69"/>
  <c r="U51" i="69" s="1"/>
  <c r="AE3" i="69"/>
  <c r="AE51" i="69" s="1"/>
  <c r="Z3" i="69"/>
  <c r="Z51" i="69" s="1"/>
  <c r="X3" i="69"/>
  <c r="X51" i="69" s="1"/>
  <c r="AA3" i="69"/>
  <c r="AA51" i="69" s="1"/>
  <c r="AI3" i="69"/>
  <c r="AI51" i="69" s="1"/>
  <c r="AD3" i="69"/>
  <c r="AD51" i="69" s="1"/>
  <c r="AL3" i="69"/>
  <c r="AL51" i="69" s="1"/>
  <c r="Q3" i="69"/>
  <c r="Q51" i="69" s="1"/>
  <c r="C51" i="69"/>
  <c r="T66" i="68"/>
  <c r="M66" i="68"/>
  <c r="AP66" i="68"/>
  <c r="Z66" i="68"/>
  <c r="AF66" i="68"/>
  <c r="AB66" i="68"/>
  <c r="V66" i="68"/>
  <c r="G66" i="68"/>
  <c r="AI66" i="68"/>
  <c r="J66" i="68"/>
  <c r="AJ66" i="68"/>
  <c r="AE66" i="68"/>
  <c r="P66" i="68"/>
  <c r="S66" i="68"/>
  <c r="AK66" i="68"/>
  <c r="K66" i="68"/>
  <c r="F66" i="68"/>
  <c r="AH66" i="68"/>
  <c r="AA66" i="68"/>
  <c r="R66" i="68"/>
  <c r="U66" i="68"/>
  <c r="O66" i="68"/>
  <c r="AQ66" i="68"/>
  <c r="E66" i="68"/>
  <c r="D66" i="68"/>
  <c r="AD66" i="68"/>
  <c r="X66" i="68"/>
  <c r="H66" i="68"/>
  <c r="AC66" i="68"/>
  <c r="AL66" i="68"/>
  <c r="L66" i="68"/>
  <c r="AM66" i="68"/>
  <c r="AG66" i="68"/>
  <c r="Q66" i="68"/>
  <c r="I66" i="68"/>
  <c r="AO66" i="68"/>
  <c r="N66" i="68"/>
  <c r="C66" i="68"/>
  <c r="AN66" i="68"/>
  <c r="Y66" i="68"/>
  <c r="W66" i="68"/>
  <c r="F54" i="68"/>
  <c r="AD54" i="68"/>
  <c r="E54" i="68"/>
  <c r="J54" i="68"/>
  <c r="AF54" i="68"/>
  <c r="I14" i="66"/>
  <c r="I55" i="66" s="1"/>
  <c r="AE14" i="66"/>
  <c r="AE55" i="66" s="1"/>
  <c r="O14" i="66"/>
  <c r="O55" i="66" s="1"/>
  <c r="H14" i="66"/>
  <c r="H55" i="66" s="1"/>
  <c r="D14" i="66"/>
  <c r="D55" i="66" s="1"/>
  <c r="AL14" i="66"/>
  <c r="AL55" i="66" s="1"/>
  <c r="Q14" i="66"/>
  <c r="Q55" i="66" s="1"/>
  <c r="AN14" i="66"/>
  <c r="AN55" i="66" s="1"/>
  <c r="X14" i="66"/>
  <c r="X55" i="66" s="1"/>
  <c r="R14" i="66"/>
  <c r="R55" i="66" s="1"/>
  <c r="L14" i="66"/>
  <c r="L55" i="66" s="1"/>
  <c r="Y14" i="66"/>
  <c r="Y55" i="66" s="1"/>
  <c r="E14" i="66"/>
  <c r="E55" i="66" s="1"/>
  <c r="AH14" i="66"/>
  <c r="AH55" i="66" s="1"/>
  <c r="AA14" i="66"/>
  <c r="AA55" i="66" s="1"/>
  <c r="U14" i="66"/>
  <c r="U55" i="66" s="1"/>
  <c r="AG14" i="66"/>
  <c r="AG55" i="66" s="1"/>
  <c r="N14" i="66"/>
  <c r="N55" i="66" s="1"/>
  <c r="AQ14" i="66"/>
  <c r="AQ55" i="66" s="1"/>
  <c r="AJ14" i="66"/>
  <c r="AJ55" i="66" s="1"/>
  <c r="AD14" i="66"/>
  <c r="AD55" i="66" s="1"/>
  <c r="AO14" i="66"/>
  <c r="AO55" i="66" s="1"/>
  <c r="W14" i="66"/>
  <c r="W55" i="66" s="1"/>
  <c r="G14" i="66"/>
  <c r="G55" i="66" s="1"/>
  <c r="J14" i="66"/>
  <c r="J55" i="66" s="1"/>
  <c r="AM14" i="66"/>
  <c r="AM55" i="66" s="1"/>
  <c r="M14" i="66"/>
  <c r="M55" i="66" s="1"/>
  <c r="AP14" i="66"/>
  <c r="AP55" i="66" s="1"/>
  <c r="Z14" i="66"/>
  <c r="Z55" i="66" s="1"/>
  <c r="AB14" i="66"/>
  <c r="AB55" i="66" s="1"/>
  <c r="T14" i="66"/>
  <c r="T55" i="66" s="1"/>
  <c r="V14" i="66"/>
  <c r="V55" i="66" s="1"/>
  <c r="F14" i="66"/>
  <c r="F55" i="66" s="1"/>
  <c r="AI14" i="66"/>
  <c r="AI55" i="66" s="1"/>
  <c r="AK14" i="66"/>
  <c r="AK55" i="66" s="1"/>
  <c r="AC14" i="66"/>
  <c r="AC55" i="66" s="1"/>
  <c r="K14" i="66"/>
  <c r="K55" i="66" s="1"/>
  <c r="C55" i="66"/>
  <c r="AF14" i="66"/>
  <c r="AF55" i="66" s="1"/>
  <c r="P14" i="66"/>
  <c r="P55" i="66" s="1"/>
  <c r="S14" i="66"/>
  <c r="S55" i="66" s="1"/>
  <c r="C52" i="70"/>
  <c r="AF4" i="70"/>
  <c r="AF52" i="70" s="1"/>
  <c r="P4" i="70"/>
  <c r="P52" i="70" s="1"/>
  <c r="I4" i="70"/>
  <c r="I52" i="70" s="1"/>
  <c r="T4" i="70"/>
  <c r="T52" i="70" s="1"/>
  <c r="AN4" i="70"/>
  <c r="AN52" i="70" s="1"/>
  <c r="G4" i="70"/>
  <c r="G52" i="70" s="1"/>
  <c r="AO4" i="70"/>
  <c r="AO52" i="70" s="1"/>
  <c r="Y4" i="70"/>
  <c r="Y52" i="70" s="1"/>
  <c r="AA4" i="70"/>
  <c r="AA52" i="70" s="1"/>
  <c r="AL4" i="70"/>
  <c r="AL52" i="70" s="1"/>
  <c r="V4" i="70"/>
  <c r="V52" i="70" s="1"/>
  <c r="F4" i="70"/>
  <c r="F52" i="70" s="1"/>
  <c r="AK4" i="70"/>
  <c r="AK52" i="70" s="1"/>
  <c r="AI4" i="70"/>
  <c r="AI52" i="70" s="1"/>
  <c r="AJ4" i="70"/>
  <c r="AJ52" i="70" s="1"/>
  <c r="O4" i="70"/>
  <c r="O52" i="70" s="1"/>
  <c r="E4" i="70"/>
  <c r="E52" i="70" s="1"/>
  <c r="AH4" i="70"/>
  <c r="AH52" i="70" s="1"/>
  <c r="K4" i="70"/>
  <c r="K52" i="70" s="1"/>
  <c r="D4" i="70"/>
  <c r="D52" i="70" s="1"/>
  <c r="W4" i="70"/>
  <c r="W52" i="70" s="1"/>
  <c r="N4" i="70"/>
  <c r="N52" i="70" s="1"/>
  <c r="AQ4" i="70"/>
  <c r="AQ52" i="70" s="1"/>
  <c r="AC4" i="70"/>
  <c r="AC52" i="70" s="1"/>
  <c r="H4" i="70"/>
  <c r="H52" i="70" s="1"/>
  <c r="AE4" i="70"/>
  <c r="AE52" i="70" s="1"/>
  <c r="X4" i="70"/>
  <c r="X52" i="70" s="1"/>
  <c r="J4" i="70"/>
  <c r="J52" i="70" s="1"/>
  <c r="L4" i="70"/>
  <c r="L52" i="70" s="1"/>
  <c r="R4" i="70"/>
  <c r="R52" i="70" s="1"/>
  <c r="AM4" i="70"/>
  <c r="AM52" i="70" s="1"/>
  <c r="AG4" i="70"/>
  <c r="AG52" i="70" s="1"/>
  <c r="S4" i="70"/>
  <c r="S52" i="70" s="1"/>
  <c r="AD4" i="70"/>
  <c r="AD52" i="70" s="1"/>
  <c r="U4" i="70"/>
  <c r="U52" i="70" s="1"/>
  <c r="M4" i="70"/>
  <c r="M52" i="70" s="1"/>
  <c r="AP4" i="70"/>
  <c r="AP52" i="70" s="1"/>
  <c r="AB4" i="70"/>
  <c r="AB52" i="70" s="1"/>
  <c r="Q4" i="70"/>
  <c r="Q52" i="70" s="1"/>
  <c r="Z4" i="70"/>
  <c r="Z52" i="70" s="1"/>
  <c r="AC26" i="67"/>
  <c r="AC60" i="67" s="1"/>
  <c r="AA26" i="67"/>
  <c r="AA60" i="67" s="1"/>
  <c r="AD26" i="67"/>
  <c r="AD60" i="67" s="1"/>
  <c r="AF26" i="67"/>
  <c r="AF60" i="67" s="1"/>
  <c r="G26" i="67"/>
  <c r="G60" i="67" s="1"/>
  <c r="AK26" i="67"/>
  <c r="AK60" i="67" s="1"/>
  <c r="AJ26" i="67"/>
  <c r="AJ60" i="67" s="1"/>
  <c r="AM26" i="67"/>
  <c r="AM60" i="67" s="1"/>
  <c r="AO26" i="67"/>
  <c r="AO60" i="67" s="1"/>
  <c r="P26" i="67"/>
  <c r="P60" i="67" s="1"/>
  <c r="H26" i="67"/>
  <c r="H60" i="67" s="1"/>
  <c r="J26" i="67"/>
  <c r="J60" i="67" s="1"/>
  <c r="L26" i="67"/>
  <c r="L60" i="67" s="1"/>
  <c r="D26" i="67"/>
  <c r="D60" i="67" s="1"/>
  <c r="Y26" i="67"/>
  <c r="Y60" i="67" s="1"/>
  <c r="Q26" i="67"/>
  <c r="Q60" i="67" s="1"/>
  <c r="S26" i="67"/>
  <c r="S60" i="67" s="1"/>
  <c r="V26" i="67"/>
  <c r="V60" i="67" s="1"/>
  <c r="F26" i="67"/>
  <c r="F60" i="67" s="1"/>
  <c r="AH26" i="67"/>
  <c r="AH60" i="67" s="1"/>
  <c r="C60" i="67"/>
  <c r="Z26" i="67"/>
  <c r="Z60" i="67" s="1"/>
  <c r="AB26" i="67"/>
  <c r="AB60" i="67" s="1"/>
  <c r="AE26" i="67"/>
  <c r="AE60" i="67" s="1"/>
  <c r="O26" i="67"/>
  <c r="O60" i="67" s="1"/>
  <c r="AQ26" i="67"/>
  <c r="AQ60" i="67" s="1"/>
  <c r="E26" i="67"/>
  <c r="E60" i="67" s="1"/>
  <c r="AI26" i="67"/>
  <c r="AI60" i="67" s="1"/>
  <c r="AL26" i="67"/>
  <c r="AL60" i="67" s="1"/>
  <c r="AN26" i="67"/>
  <c r="AN60" i="67" s="1"/>
  <c r="X26" i="67"/>
  <c r="X60" i="67" s="1"/>
  <c r="M26" i="67"/>
  <c r="M60" i="67" s="1"/>
  <c r="I26" i="67"/>
  <c r="I60" i="67" s="1"/>
  <c r="K26" i="67"/>
  <c r="K60" i="67" s="1"/>
  <c r="N26" i="67"/>
  <c r="N60" i="67" s="1"/>
  <c r="AG26" i="67"/>
  <c r="AG60" i="67" s="1"/>
  <c r="W26" i="67"/>
  <c r="W60" i="67" s="1"/>
  <c r="AP26" i="67"/>
  <c r="AP60" i="67" s="1"/>
  <c r="U26" i="67"/>
  <c r="U60" i="67" s="1"/>
  <c r="R26" i="67"/>
  <c r="R60" i="67" s="1"/>
  <c r="T26" i="67"/>
  <c r="T60" i="67" s="1"/>
  <c r="O42" i="69"/>
  <c r="O72" i="69" s="1"/>
  <c r="H42" i="69"/>
  <c r="H72" i="69" s="1"/>
  <c r="J42" i="69"/>
  <c r="J72" i="69" s="1"/>
  <c r="M42" i="69"/>
  <c r="M72" i="69" s="1"/>
  <c r="AO42" i="69"/>
  <c r="AO72" i="69" s="1"/>
  <c r="C72" i="69"/>
  <c r="X42" i="69"/>
  <c r="X72" i="69" s="1"/>
  <c r="Q42" i="69"/>
  <c r="Q72" i="69" s="1"/>
  <c r="T42" i="69"/>
  <c r="T72" i="69" s="1"/>
  <c r="N42" i="69"/>
  <c r="N72" i="69" s="1"/>
  <c r="E42" i="69"/>
  <c r="E72" i="69" s="1"/>
  <c r="S42" i="69"/>
  <c r="S72" i="69" s="1"/>
  <c r="AP42" i="69"/>
  <c r="AP72" i="69" s="1"/>
  <c r="AJ42" i="69"/>
  <c r="AJ72" i="69" s="1"/>
  <c r="AL42" i="69"/>
  <c r="AL72" i="69" s="1"/>
  <c r="V42" i="69"/>
  <c r="V72" i="69" s="1"/>
  <c r="AI42" i="69"/>
  <c r="AI72" i="69" s="1"/>
  <c r="P42" i="69"/>
  <c r="P72" i="69" s="1"/>
  <c r="R42" i="69"/>
  <c r="R72" i="69" s="1"/>
  <c r="U42" i="69"/>
  <c r="U72" i="69" s="1"/>
  <c r="AE42" i="69"/>
  <c r="AE72" i="69" s="1"/>
  <c r="F42" i="69"/>
  <c r="F72" i="69" s="1"/>
  <c r="AH42" i="69"/>
  <c r="AH72" i="69" s="1"/>
  <c r="AK42" i="69"/>
  <c r="AK72" i="69" s="1"/>
  <c r="AM42" i="69"/>
  <c r="AM72" i="69" s="1"/>
  <c r="AN42" i="69"/>
  <c r="AN72" i="69" s="1"/>
  <c r="G42" i="69"/>
  <c r="G72" i="69" s="1"/>
  <c r="D42" i="69"/>
  <c r="D72" i="69" s="1"/>
  <c r="Y42" i="69"/>
  <c r="Y72" i="69" s="1"/>
  <c r="W42" i="69"/>
  <c r="W72" i="69" s="1"/>
  <c r="Z42" i="69"/>
  <c r="Z72" i="69" s="1"/>
  <c r="AF42" i="69"/>
  <c r="AF72" i="69" s="1"/>
  <c r="I42" i="69"/>
  <c r="I72" i="69" s="1"/>
  <c r="K42" i="69"/>
  <c r="K72" i="69" s="1"/>
  <c r="AB42" i="69"/>
  <c r="AB72" i="69" s="1"/>
  <c r="AQ42" i="69"/>
  <c r="AQ72" i="69" s="1"/>
  <c r="AA42" i="69"/>
  <c r="AA72" i="69" s="1"/>
  <c r="AC42" i="69"/>
  <c r="AC72" i="69" s="1"/>
  <c r="L42" i="69"/>
  <c r="L72" i="69" s="1"/>
  <c r="AG42" i="69"/>
  <c r="AG72" i="69" s="1"/>
  <c r="AD42" i="69"/>
  <c r="AD72" i="69" s="1"/>
  <c r="S51" i="68"/>
  <c r="AK51" i="68"/>
  <c r="AM51" i="68"/>
  <c r="W51" i="68"/>
  <c r="AH51" i="68"/>
  <c r="AB51" i="68"/>
  <c r="M51" i="68"/>
  <c r="AO51" i="68"/>
  <c r="H51" i="68"/>
  <c r="K51" i="68"/>
  <c r="J51" i="68"/>
  <c r="V51" i="68"/>
  <c r="F51" i="68"/>
  <c r="P51" i="68"/>
  <c r="AA51" i="68"/>
  <c r="T51" i="68"/>
  <c r="AE51" i="68"/>
  <c r="O51" i="68"/>
  <c r="Q51" i="68"/>
  <c r="AI51" i="68"/>
  <c r="AC51" i="68"/>
  <c r="AN51" i="68"/>
  <c r="X51" i="68"/>
  <c r="Z51" i="68"/>
  <c r="AQ51" i="68"/>
  <c r="AL51" i="68"/>
  <c r="D51" i="68"/>
  <c r="AG51" i="68"/>
  <c r="Y51" i="68"/>
  <c r="C51" i="68"/>
  <c r="L51" i="68"/>
  <c r="E51" i="68"/>
  <c r="AP51" i="68"/>
  <c r="I51" i="68"/>
  <c r="U51" i="68"/>
  <c r="N51" i="68"/>
  <c r="AJ51" i="68"/>
  <c r="R51" i="68"/>
  <c r="AD51" i="68"/>
  <c r="AF51" i="68"/>
  <c r="G51" i="68"/>
  <c r="C61" i="68"/>
  <c r="AO61" i="68"/>
  <c r="G61" i="68"/>
  <c r="AC61" i="68"/>
  <c r="T61" i="68"/>
  <c r="L61" i="68"/>
  <c r="E61" i="68"/>
  <c r="Q61" i="68"/>
  <c r="AG61" i="68"/>
  <c r="D61" i="68"/>
  <c r="U61" i="68"/>
  <c r="N61" i="68"/>
  <c r="Z61" i="68"/>
  <c r="J61" i="68"/>
  <c r="W61" i="68"/>
  <c r="H61" i="68"/>
  <c r="AD61" i="68"/>
  <c r="F61" i="68"/>
  <c r="AI61" i="68"/>
  <c r="AK61" i="68"/>
  <c r="AB61" i="68"/>
  <c r="P61" i="68"/>
  <c r="AM61" i="68"/>
  <c r="O61" i="68"/>
  <c r="I61" i="68"/>
  <c r="K61" i="68"/>
  <c r="X61" i="68"/>
  <c r="M61" i="68"/>
  <c r="Y61" i="68"/>
  <c r="R61" i="68"/>
  <c r="AL61" i="68"/>
  <c r="AF61" i="68"/>
  <c r="V61" i="68"/>
  <c r="AH61" i="68"/>
  <c r="AA61" i="68"/>
  <c r="S61" i="68"/>
  <c r="AN61" i="68"/>
  <c r="AE61" i="68"/>
  <c r="AQ61" i="68"/>
  <c r="AJ61" i="68"/>
  <c r="AP61" i="68"/>
  <c r="C62" i="71"/>
  <c r="AA27" i="71"/>
  <c r="AA62" i="71" s="1"/>
  <c r="Y27" i="71"/>
  <c r="Y62" i="71" s="1"/>
  <c r="AE27" i="71"/>
  <c r="AE62" i="71" s="1"/>
  <c r="M27" i="71"/>
  <c r="M62" i="71" s="1"/>
  <c r="W27" i="71"/>
  <c r="W62" i="71" s="1"/>
  <c r="J27" i="71"/>
  <c r="J62" i="71" s="1"/>
  <c r="AI27" i="71"/>
  <c r="AI62" i="71" s="1"/>
  <c r="AK27" i="71"/>
  <c r="AK62" i="71" s="1"/>
  <c r="AO27" i="71"/>
  <c r="AO62" i="71" s="1"/>
  <c r="AG27" i="71"/>
  <c r="AG62" i="71" s="1"/>
  <c r="R27" i="71"/>
  <c r="R62" i="71" s="1"/>
  <c r="AQ27" i="71"/>
  <c r="AQ62" i="71" s="1"/>
  <c r="F27" i="71"/>
  <c r="F62" i="71" s="1"/>
  <c r="G27" i="71"/>
  <c r="G62" i="71" s="1"/>
  <c r="Q27" i="71"/>
  <c r="Q62" i="71" s="1"/>
  <c r="Z27" i="71"/>
  <c r="Z62" i="71" s="1"/>
  <c r="N27" i="71"/>
  <c r="N62" i="71" s="1"/>
  <c r="P27" i="71"/>
  <c r="P62" i="71" s="1"/>
  <c r="AC27" i="71"/>
  <c r="AC62" i="71" s="1"/>
  <c r="AM27" i="71"/>
  <c r="AM62" i="71" s="1"/>
  <c r="AH27" i="71"/>
  <c r="AH62" i="71" s="1"/>
  <c r="X27" i="71"/>
  <c r="X62" i="71" s="1"/>
  <c r="AB27" i="71"/>
  <c r="AB62" i="71" s="1"/>
  <c r="H27" i="71"/>
  <c r="H62" i="71" s="1"/>
  <c r="T27" i="71"/>
  <c r="T62" i="71" s="1"/>
  <c r="AP27" i="71"/>
  <c r="AP62" i="71" s="1"/>
  <c r="AJ27" i="71"/>
  <c r="AJ62" i="71" s="1"/>
  <c r="AL27" i="71"/>
  <c r="AL62" i="71" s="1"/>
  <c r="AD27" i="71"/>
  <c r="AD62" i="71" s="1"/>
  <c r="AN27" i="71"/>
  <c r="AN62" i="71" s="1"/>
  <c r="K27" i="71"/>
  <c r="K62" i="71" s="1"/>
  <c r="E27" i="71"/>
  <c r="E62" i="71" s="1"/>
  <c r="I27" i="71"/>
  <c r="I62" i="71" s="1"/>
  <c r="L27" i="71"/>
  <c r="L62" i="71" s="1"/>
  <c r="D27" i="71"/>
  <c r="D62" i="71" s="1"/>
  <c r="S27" i="71"/>
  <c r="S62" i="71" s="1"/>
  <c r="O27" i="71"/>
  <c r="O62" i="71" s="1"/>
  <c r="U27" i="71"/>
  <c r="U62" i="71" s="1"/>
  <c r="AF27" i="71"/>
  <c r="AF62" i="71" s="1"/>
  <c r="V27" i="71"/>
  <c r="V62" i="71" s="1"/>
  <c r="K30" i="66"/>
  <c r="K65" i="66" s="1"/>
  <c r="M30" i="66"/>
  <c r="M65" i="66" s="1"/>
  <c r="AP30" i="66"/>
  <c r="AP65" i="66" s="1"/>
  <c r="Z30" i="66"/>
  <c r="Z65" i="66" s="1"/>
  <c r="H30" i="66"/>
  <c r="H65" i="66" s="1"/>
  <c r="T30" i="66"/>
  <c r="T65" i="66" s="1"/>
  <c r="V30" i="66"/>
  <c r="V65" i="66" s="1"/>
  <c r="F30" i="66"/>
  <c r="F65" i="66" s="1"/>
  <c r="AI30" i="66"/>
  <c r="AI65" i="66" s="1"/>
  <c r="R30" i="66"/>
  <c r="R65" i="66" s="1"/>
  <c r="C65" i="66"/>
  <c r="AC30" i="66"/>
  <c r="AC65" i="66" s="1"/>
  <c r="AE30" i="66"/>
  <c r="AE65" i="66" s="1"/>
  <c r="O30" i="66"/>
  <c r="O65" i="66" s="1"/>
  <c r="D30" i="66"/>
  <c r="D65" i="66" s="1"/>
  <c r="AA30" i="66"/>
  <c r="AA65" i="66" s="1"/>
  <c r="AG30" i="66"/>
  <c r="AG65" i="66" s="1"/>
  <c r="AD30" i="66"/>
  <c r="AD65" i="66" s="1"/>
  <c r="W30" i="66"/>
  <c r="W65" i="66" s="1"/>
  <c r="G30" i="66"/>
  <c r="G65" i="66" s="1"/>
  <c r="I30" i="66"/>
  <c r="I65" i="66" s="1"/>
  <c r="AL30" i="66"/>
  <c r="AL65" i="66" s="1"/>
  <c r="AN30" i="66"/>
  <c r="AN65" i="66" s="1"/>
  <c r="X30" i="66"/>
  <c r="X65" i="66" s="1"/>
  <c r="J30" i="66"/>
  <c r="J65" i="66" s="1"/>
  <c r="Q30" i="66"/>
  <c r="Q65" i="66" s="1"/>
  <c r="L30" i="66"/>
  <c r="L65" i="66" s="1"/>
  <c r="E30" i="66"/>
  <c r="E65" i="66" s="1"/>
  <c r="AH30" i="66"/>
  <c r="AH65" i="66" s="1"/>
  <c r="S30" i="66"/>
  <c r="S65" i="66" s="1"/>
  <c r="Y30" i="66"/>
  <c r="Y65" i="66" s="1"/>
  <c r="U30" i="66"/>
  <c r="U65" i="66" s="1"/>
  <c r="N30" i="66"/>
  <c r="N65" i="66" s="1"/>
  <c r="AQ30" i="66"/>
  <c r="AQ65" i="66" s="1"/>
  <c r="AB30" i="66"/>
  <c r="AB65" i="66" s="1"/>
  <c r="AK30" i="66"/>
  <c r="AK65" i="66" s="1"/>
  <c r="AO30" i="66"/>
  <c r="AO65" i="66" s="1"/>
  <c r="AM30" i="66"/>
  <c r="AM65" i="66" s="1"/>
  <c r="AF30" i="66"/>
  <c r="AF65" i="66" s="1"/>
  <c r="P30" i="66"/>
  <c r="P65" i="66" s="1"/>
  <c r="AJ30" i="66"/>
  <c r="AJ65" i="66" s="1"/>
  <c r="N32" i="69"/>
  <c r="N61" i="69" s="1"/>
  <c r="L32" i="69"/>
  <c r="L61" i="69" s="1"/>
  <c r="AJ32" i="69"/>
  <c r="AJ61" i="69" s="1"/>
  <c r="AL32" i="69"/>
  <c r="AL61" i="69" s="1"/>
  <c r="I32" i="69"/>
  <c r="I61" i="69" s="1"/>
  <c r="W32" i="69"/>
  <c r="W61" i="69" s="1"/>
  <c r="V32" i="69"/>
  <c r="V61" i="69" s="1"/>
  <c r="F32" i="69"/>
  <c r="F61" i="69" s="1"/>
  <c r="R32" i="69"/>
  <c r="R61" i="69" s="1"/>
  <c r="D32" i="69"/>
  <c r="D61" i="69" s="1"/>
  <c r="C61" i="69"/>
  <c r="K32" i="69"/>
  <c r="K61" i="69" s="1"/>
  <c r="AF32" i="69"/>
  <c r="AF61" i="69" s="1"/>
  <c r="AG32" i="69"/>
  <c r="AG61" i="69" s="1"/>
  <c r="P32" i="69"/>
  <c r="P61" i="69" s="1"/>
  <c r="T32" i="69"/>
  <c r="T61" i="69" s="1"/>
  <c r="S32" i="69"/>
  <c r="S61" i="69" s="1"/>
  <c r="AO32" i="69"/>
  <c r="AO61" i="69" s="1"/>
  <c r="M32" i="69"/>
  <c r="M61" i="69" s="1"/>
  <c r="Z32" i="69"/>
  <c r="Z61" i="69" s="1"/>
  <c r="AC32" i="69"/>
  <c r="AC61" i="69" s="1"/>
  <c r="AI32" i="69"/>
  <c r="AI61" i="69" s="1"/>
  <c r="U32" i="69"/>
  <c r="U61" i="69" s="1"/>
  <c r="AH32" i="69"/>
  <c r="AH61" i="69" s="1"/>
  <c r="G32" i="69"/>
  <c r="G61" i="69" s="1"/>
  <c r="AM32" i="69"/>
  <c r="AM61" i="69" s="1"/>
  <c r="AQ32" i="69"/>
  <c r="AQ61" i="69" s="1"/>
  <c r="AE32" i="69"/>
  <c r="AE61" i="69" s="1"/>
  <c r="O32" i="69"/>
  <c r="O61" i="69" s="1"/>
  <c r="Q32" i="69"/>
  <c r="Q61" i="69" s="1"/>
  <c r="AN32" i="69"/>
  <c r="AN61" i="69" s="1"/>
  <c r="AA32" i="69"/>
  <c r="AA61" i="69" s="1"/>
  <c r="J32" i="69"/>
  <c r="J61" i="69" s="1"/>
  <c r="X32" i="69"/>
  <c r="X61" i="69" s="1"/>
  <c r="AK32" i="69"/>
  <c r="AK61" i="69" s="1"/>
  <c r="AD32" i="69"/>
  <c r="AD61" i="69" s="1"/>
  <c r="E32" i="69"/>
  <c r="E61" i="69" s="1"/>
  <c r="AP32" i="69"/>
  <c r="AP61" i="69" s="1"/>
  <c r="Y32" i="69"/>
  <c r="Y61" i="69" s="1"/>
  <c r="AB32" i="69"/>
  <c r="AB61" i="69" s="1"/>
  <c r="H32" i="69"/>
  <c r="H61" i="69" s="1"/>
  <c r="R23" i="67"/>
  <c r="R59" i="67" s="1"/>
  <c r="AQ23" i="67"/>
  <c r="AQ59" i="67" s="1"/>
  <c r="AJ23" i="67"/>
  <c r="AJ59" i="67" s="1"/>
  <c r="AL23" i="67"/>
  <c r="AL59" i="67" s="1"/>
  <c r="AN23" i="67"/>
  <c r="AN59" i="67" s="1"/>
  <c r="Z23" i="67"/>
  <c r="Z59" i="67" s="1"/>
  <c r="G23" i="67"/>
  <c r="G59" i="67" s="1"/>
  <c r="I23" i="67"/>
  <c r="I59" i="67" s="1"/>
  <c r="L23" i="67"/>
  <c r="L59" i="67" s="1"/>
  <c r="AF23" i="67"/>
  <c r="AF59" i="67" s="1"/>
  <c r="AH23" i="67"/>
  <c r="AH59" i="67" s="1"/>
  <c r="P23" i="67"/>
  <c r="P59" i="67" s="1"/>
  <c r="S23" i="67"/>
  <c r="S59" i="67" s="1"/>
  <c r="U23" i="67"/>
  <c r="U59" i="67" s="1"/>
  <c r="D23" i="67"/>
  <c r="D59" i="67" s="1"/>
  <c r="AP23" i="67"/>
  <c r="AP59" i="67" s="1"/>
  <c r="Y23" i="67"/>
  <c r="Y59" i="67" s="1"/>
  <c r="AB23" i="67"/>
  <c r="AB59" i="67" s="1"/>
  <c r="AD23" i="67"/>
  <c r="AD59" i="67" s="1"/>
  <c r="AO23" i="67"/>
  <c r="AO59" i="67" s="1"/>
  <c r="F23" i="67"/>
  <c r="F59" i="67" s="1"/>
  <c r="AI23" i="67"/>
  <c r="AI59" i="67" s="1"/>
  <c r="AK23" i="67"/>
  <c r="AK59" i="67" s="1"/>
  <c r="AM23" i="67"/>
  <c r="AM59" i="67" s="1"/>
  <c r="E23" i="67"/>
  <c r="E59" i="67" s="1"/>
  <c r="O23" i="67"/>
  <c r="O59" i="67" s="1"/>
  <c r="H23" i="67"/>
  <c r="H59" i="67" s="1"/>
  <c r="K23" i="67"/>
  <c r="K59" i="67" s="1"/>
  <c r="M23" i="67"/>
  <c r="M59" i="67" s="1"/>
  <c r="N23" i="67"/>
  <c r="N59" i="67" s="1"/>
  <c r="C59" i="67"/>
  <c r="X23" i="67"/>
  <c r="X59" i="67" s="1"/>
  <c r="Q23" i="67"/>
  <c r="Q59" i="67" s="1"/>
  <c r="T23" i="67"/>
  <c r="T59" i="67" s="1"/>
  <c r="V23" i="67"/>
  <c r="V59" i="67" s="1"/>
  <c r="W23" i="67"/>
  <c r="W59" i="67" s="1"/>
  <c r="J23" i="67"/>
  <c r="J59" i="67" s="1"/>
  <c r="AG23" i="67"/>
  <c r="AG59" i="67" s="1"/>
  <c r="AA23" i="67"/>
  <c r="AA59" i="67" s="1"/>
  <c r="AC23" i="67"/>
  <c r="AC59" i="67" s="1"/>
  <c r="AE23" i="67"/>
  <c r="AE59" i="67" s="1"/>
  <c r="AD68" i="68"/>
  <c r="E68" i="68"/>
  <c r="R68" i="68"/>
  <c r="Q68" i="68"/>
  <c r="U68" i="68"/>
  <c r="AB27" i="70"/>
  <c r="AB62" i="70" s="1"/>
  <c r="S27" i="70"/>
  <c r="S62" i="70" s="1"/>
  <c r="K27" i="70"/>
  <c r="K62" i="70" s="1"/>
  <c r="O27" i="70"/>
  <c r="O62" i="70" s="1"/>
  <c r="G27" i="70"/>
  <c r="G62" i="70" s="1"/>
  <c r="AJ27" i="70"/>
  <c r="AJ62" i="70" s="1"/>
  <c r="AD27" i="70"/>
  <c r="AD62" i="70" s="1"/>
  <c r="V27" i="70"/>
  <c r="V62" i="70" s="1"/>
  <c r="Z27" i="70"/>
  <c r="Z62" i="70" s="1"/>
  <c r="AL27" i="70"/>
  <c r="AL62" i="70" s="1"/>
  <c r="I27" i="70"/>
  <c r="I62" i="70" s="1"/>
  <c r="AN27" i="70"/>
  <c r="AN62" i="70" s="1"/>
  <c r="AF27" i="70"/>
  <c r="AF62" i="70" s="1"/>
  <c r="AK27" i="70"/>
  <c r="AK62" i="70" s="1"/>
  <c r="N27" i="70"/>
  <c r="N62" i="70" s="1"/>
  <c r="Q27" i="70"/>
  <c r="Q62" i="70" s="1"/>
  <c r="J27" i="70"/>
  <c r="J62" i="70" s="1"/>
  <c r="AQ27" i="70"/>
  <c r="AQ62" i="70" s="1"/>
  <c r="X27" i="70"/>
  <c r="X62" i="70" s="1"/>
  <c r="AM27" i="70"/>
  <c r="AM62" i="70" s="1"/>
  <c r="Y27" i="70"/>
  <c r="Y62" i="70" s="1"/>
  <c r="U27" i="70"/>
  <c r="U62" i="70" s="1"/>
  <c r="M27" i="70"/>
  <c r="M62" i="70" s="1"/>
  <c r="AA27" i="70"/>
  <c r="AA62" i="70" s="1"/>
  <c r="P27" i="70"/>
  <c r="P62" i="70" s="1"/>
  <c r="C62" i="70"/>
  <c r="AG27" i="70"/>
  <c r="AG62" i="70" s="1"/>
  <c r="AE27" i="70"/>
  <c r="AE62" i="70" s="1"/>
  <c r="W27" i="70"/>
  <c r="W62" i="70" s="1"/>
  <c r="AC27" i="70"/>
  <c r="AC62" i="70" s="1"/>
  <c r="R27" i="70"/>
  <c r="R62" i="70" s="1"/>
  <c r="L27" i="70"/>
  <c r="L62" i="70" s="1"/>
  <c r="AO27" i="70"/>
  <c r="AO62" i="70" s="1"/>
  <c r="AP27" i="70"/>
  <c r="AP62" i="70" s="1"/>
  <c r="AH27" i="70"/>
  <c r="AH62" i="70" s="1"/>
  <c r="F27" i="70"/>
  <c r="F62" i="70" s="1"/>
  <c r="T27" i="70"/>
  <c r="T62" i="70" s="1"/>
  <c r="H27" i="70"/>
  <c r="H62" i="70" s="1"/>
  <c r="D27" i="70"/>
  <c r="D62" i="70" s="1"/>
  <c r="E27" i="70"/>
  <c r="E62" i="70" s="1"/>
  <c r="AI27" i="70"/>
  <c r="AI62" i="70" s="1"/>
  <c r="F10" i="71"/>
  <c r="F54" i="71" s="1"/>
  <c r="AE10" i="71"/>
  <c r="AE54" i="71" s="1"/>
  <c r="Q10" i="71"/>
  <c r="Q54" i="71" s="1"/>
  <c r="S10" i="71"/>
  <c r="S54" i="71" s="1"/>
  <c r="Z10" i="71"/>
  <c r="Z54" i="71" s="1"/>
  <c r="O10" i="71"/>
  <c r="O54" i="71" s="1"/>
  <c r="I10" i="71"/>
  <c r="I54" i="71" s="1"/>
  <c r="AI10" i="71"/>
  <c r="AI54" i="71" s="1"/>
  <c r="K10" i="71"/>
  <c r="K54" i="71" s="1"/>
  <c r="N10" i="71"/>
  <c r="N54" i="71" s="1"/>
  <c r="H10" i="71"/>
  <c r="H54" i="71" s="1"/>
  <c r="AO10" i="71"/>
  <c r="AO54" i="71" s="1"/>
  <c r="E10" i="71"/>
  <c r="E54" i="71" s="1"/>
  <c r="AB10" i="71"/>
  <c r="AB54" i="71" s="1"/>
  <c r="V10" i="71"/>
  <c r="V54" i="71" s="1"/>
  <c r="P10" i="71"/>
  <c r="P54" i="71" s="1"/>
  <c r="M10" i="71"/>
  <c r="M54" i="71" s="1"/>
  <c r="U10" i="71"/>
  <c r="U54" i="71" s="1"/>
  <c r="AQ10" i="71"/>
  <c r="AQ54" i="71" s="1"/>
  <c r="AL10" i="71"/>
  <c r="AL54" i="71" s="1"/>
  <c r="AG10" i="71"/>
  <c r="AG54" i="71" s="1"/>
  <c r="AP10" i="71"/>
  <c r="AP54" i="71" s="1"/>
  <c r="G10" i="71"/>
  <c r="G54" i="71" s="1"/>
  <c r="AC10" i="71"/>
  <c r="AC54" i="71" s="1"/>
  <c r="L10" i="71"/>
  <c r="L54" i="71" s="1"/>
  <c r="W10" i="71"/>
  <c r="W54" i="71" s="1"/>
  <c r="R10" i="71"/>
  <c r="R54" i="71" s="1"/>
  <c r="AA10" i="71"/>
  <c r="AA54" i="71" s="1"/>
  <c r="AM10" i="71"/>
  <c r="AM54" i="71" s="1"/>
  <c r="AH10" i="71"/>
  <c r="AH54" i="71" s="1"/>
  <c r="D10" i="71"/>
  <c r="D54" i="71" s="1"/>
  <c r="X10" i="71"/>
  <c r="X54" i="71" s="1"/>
  <c r="T10" i="71"/>
  <c r="T54" i="71" s="1"/>
  <c r="AF10" i="71"/>
  <c r="AF54" i="71" s="1"/>
  <c r="AJ10" i="71"/>
  <c r="AJ54" i="71" s="1"/>
  <c r="C54" i="71"/>
  <c r="AN10" i="71"/>
  <c r="AN54" i="71" s="1"/>
  <c r="AK10" i="71"/>
  <c r="AK54" i="71" s="1"/>
  <c r="AD10" i="71"/>
  <c r="AD54" i="71" s="1"/>
  <c r="Y10" i="71"/>
  <c r="Y54" i="71" s="1"/>
  <c r="J10" i="71"/>
  <c r="J54" i="71" s="1"/>
  <c r="E27" i="69"/>
  <c r="E62" i="69" s="1"/>
  <c r="AI27" i="69"/>
  <c r="AI62" i="69" s="1"/>
  <c r="W27" i="69"/>
  <c r="W62" i="69" s="1"/>
  <c r="AM27" i="69"/>
  <c r="AM62" i="69" s="1"/>
  <c r="G27" i="69"/>
  <c r="G62" i="69" s="1"/>
  <c r="O27" i="69"/>
  <c r="O62" i="69" s="1"/>
  <c r="I27" i="69"/>
  <c r="I62" i="69" s="1"/>
  <c r="AJ27" i="69"/>
  <c r="AJ62" i="69" s="1"/>
  <c r="P27" i="69"/>
  <c r="P62" i="69" s="1"/>
  <c r="R27" i="69"/>
  <c r="R62" i="69" s="1"/>
  <c r="F27" i="69"/>
  <c r="F62" i="69" s="1"/>
  <c r="AG27" i="69"/>
  <c r="AG62" i="69" s="1"/>
  <c r="AF27" i="69"/>
  <c r="AF62" i="69" s="1"/>
  <c r="L27" i="69"/>
  <c r="L62" i="69" s="1"/>
  <c r="AN27" i="69"/>
  <c r="AN62" i="69" s="1"/>
  <c r="N27" i="69"/>
  <c r="N62" i="69" s="1"/>
  <c r="AP27" i="69"/>
  <c r="AP62" i="69" s="1"/>
  <c r="J27" i="69"/>
  <c r="J62" i="69" s="1"/>
  <c r="Y27" i="69"/>
  <c r="Y62" i="69" s="1"/>
  <c r="AC27" i="69"/>
  <c r="AC62" i="69" s="1"/>
  <c r="V27" i="69"/>
  <c r="V62" i="69" s="1"/>
  <c r="H27" i="69"/>
  <c r="H62" i="69" s="1"/>
  <c r="U27" i="69"/>
  <c r="U62" i="69" s="1"/>
  <c r="AK27" i="69"/>
  <c r="AK62" i="69" s="1"/>
  <c r="AE27" i="69"/>
  <c r="AE62" i="69" s="1"/>
  <c r="AL27" i="69"/>
  <c r="AL62" i="69" s="1"/>
  <c r="Z27" i="69"/>
  <c r="Z62" i="69" s="1"/>
  <c r="K27" i="69"/>
  <c r="K62" i="69" s="1"/>
  <c r="AA27" i="69"/>
  <c r="AA62" i="69" s="1"/>
  <c r="AQ27" i="69"/>
  <c r="AQ62" i="69" s="1"/>
  <c r="X27" i="69"/>
  <c r="X62" i="69" s="1"/>
  <c r="S27" i="69"/>
  <c r="S62" i="69" s="1"/>
  <c r="Q27" i="69"/>
  <c r="Q62" i="69" s="1"/>
  <c r="C62" i="69"/>
  <c r="T27" i="69"/>
  <c r="T62" i="69" s="1"/>
  <c r="AH27" i="69"/>
  <c r="AH62" i="69" s="1"/>
  <c r="D27" i="69"/>
  <c r="D62" i="69" s="1"/>
  <c r="M27" i="69"/>
  <c r="M62" i="69" s="1"/>
  <c r="AB27" i="69"/>
  <c r="AB62" i="69" s="1"/>
  <c r="AD27" i="69"/>
  <c r="AD62" i="69" s="1"/>
  <c r="AO27" i="69"/>
  <c r="AO62" i="69" s="1"/>
  <c r="AL3" i="67"/>
  <c r="AL51" i="67" s="1"/>
  <c r="AC3" i="67"/>
  <c r="AC51" i="67" s="1"/>
  <c r="AJ3" i="67"/>
  <c r="AJ51" i="67" s="1"/>
  <c r="AB3" i="67"/>
  <c r="AB51" i="67" s="1"/>
  <c r="AF3" i="67"/>
  <c r="AF51" i="67" s="1"/>
  <c r="V3" i="67"/>
  <c r="V51" i="67" s="1"/>
  <c r="L3" i="67"/>
  <c r="L51" i="67" s="1"/>
  <c r="AN3" i="67"/>
  <c r="AN51" i="67" s="1"/>
  <c r="G3" i="67"/>
  <c r="G51" i="67" s="1"/>
  <c r="AM3" i="67"/>
  <c r="AM51" i="67" s="1"/>
  <c r="M3" i="67"/>
  <c r="M51" i="67" s="1"/>
  <c r="AO3" i="67"/>
  <c r="AO51" i="67" s="1"/>
  <c r="AG3" i="67"/>
  <c r="AG51" i="67" s="1"/>
  <c r="P3" i="67"/>
  <c r="P51" i="67" s="1"/>
  <c r="J3" i="67"/>
  <c r="J51" i="67" s="1"/>
  <c r="Z3" i="67"/>
  <c r="Z51" i="67" s="1"/>
  <c r="E3" i="67"/>
  <c r="E51" i="67" s="1"/>
  <c r="I3" i="67"/>
  <c r="I51" i="67" s="1"/>
  <c r="H3" i="67"/>
  <c r="H51" i="67" s="1"/>
  <c r="C51" i="67"/>
  <c r="Y3" i="67"/>
  <c r="Y51" i="67" s="1"/>
  <c r="W3" i="67"/>
  <c r="W51" i="67" s="1"/>
  <c r="AK3" i="67"/>
  <c r="AK51" i="67" s="1"/>
  <c r="R3" i="67"/>
  <c r="R51" i="67" s="1"/>
  <c r="U3" i="67"/>
  <c r="U51" i="67" s="1"/>
  <c r="K3" i="67"/>
  <c r="K51" i="67" s="1"/>
  <c r="F3" i="67"/>
  <c r="F51" i="67" s="1"/>
  <c r="AH3" i="67"/>
  <c r="AH51" i="67" s="1"/>
  <c r="AI3" i="67"/>
  <c r="AI51" i="67" s="1"/>
  <c r="O3" i="67"/>
  <c r="O51" i="67" s="1"/>
  <c r="AE3" i="67"/>
  <c r="AE51" i="67" s="1"/>
  <c r="N3" i="67"/>
  <c r="N51" i="67" s="1"/>
  <c r="AQ3" i="67"/>
  <c r="AQ51" i="67" s="1"/>
  <c r="D3" i="67"/>
  <c r="D51" i="67" s="1"/>
  <c r="AA3" i="67"/>
  <c r="AA51" i="67" s="1"/>
  <c r="AP3" i="67"/>
  <c r="AP51" i="67" s="1"/>
  <c r="AD3" i="67"/>
  <c r="AD51" i="67" s="1"/>
  <c r="T3" i="67"/>
  <c r="T51" i="67" s="1"/>
  <c r="X3" i="67"/>
  <c r="X51" i="67" s="1"/>
  <c r="Q3" i="67"/>
  <c r="Q51" i="67" s="1"/>
  <c r="S3" i="67"/>
  <c r="S51" i="67" s="1"/>
  <c r="AN33" i="66"/>
  <c r="AN69" i="66" s="1"/>
  <c r="O33" i="66"/>
  <c r="O69" i="66" s="1"/>
  <c r="AH33" i="66"/>
  <c r="AH69" i="66" s="1"/>
  <c r="AA33" i="66"/>
  <c r="AA69" i="66" s="1"/>
  <c r="AL33" i="66"/>
  <c r="AL69" i="66" s="1"/>
  <c r="L33" i="66"/>
  <c r="L69" i="66" s="1"/>
  <c r="D33" i="66"/>
  <c r="D69" i="66" s="1"/>
  <c r="X33" i="66"/>
  <c r="X69" i="66" s="1"/>
  <c r="AQ33" i="66"/>
  <c r="AQ69" i="66" s="1"/>
  <c r="AK33" i="66"/>
  <c r="AK69" i="66" s="1"/>
  <c r="AM33" i="66"/>
  <c r="AM69" i="66" s="1"/>
  <c r="AB33" i="66"/>
  <c r="AB69" i="66" s="1"/>
  <c r="N33" i="66"/>
  <c r="N69" i="66" s="1"/>
  <c r="AP33" i="66"/>
  <c r="AP69" i="66" s="1"/>
  <c r="Q33" i="66"/>
  <c r="Q69" i="66" s="1"/>
  <c r="U33" i="66"/>
  <c r="U69" i="66" s="1"/>
  <c r="AJ33" i="66"/>
  <c r="AJ69" i="66" s="1"/>
  <c r="W33" i="66"/>
  <c r="W69" i="66" s="1"/>
  <c r="C69" i="66"/>
  <c r="Z33" i="66"/>
  <c r="Z69" i="66" s="1"/>
  <c r="J33" i="66"/>
  <c r="J69" i="66" s="1"/>
  <c r="M33" i="66"/>
  <c r="M69" i="66" s="1"/>
  <c r="AF33" i="66"/>
  <c r="AF69" i="66" s="1"/>
  <c r="G33" i="66"/>
  <c r="G69" i="66" s="1"/>
  <c r="AI33" i="66"/>
  <c r="AI69" i="66" s="1"/>
  <c r="S33" i="66"/>
  <c r="S69" i="66" s="1"/>
  <c r="AE33" i="66"/>
  <c r="AE69" i="66" s="1"/>
  <c r="F33" i="66"/>
  <c r="F69" i="66" s="1"/>
  <c r="Y33" i="66"/>
  <c r="Y69" i="66" s="1"/>
  <c r="R33" i="66"/>
  <c r="R69" i="66" s="1"/>
  <c r="AD33" i="66"/>
  <c r="AD69" i="66" s="1"/>
  <c r="AG33" i="66"/>
  <c r="AG69" i="66" s="1"/>
  <c r="P33" i="66"/>
  <c r="P69" i="66" s="1"/>
  <c r="H33" i="66"/>
  <c r="H69" i="66" s="1"/>
  <c r="E33" i="66"/>
  <c r="E69" i="66" s="1"/>
  <c r="I33" i="66"/>
  <c r="I69" i="66" s="1"/>
  <c r="T33" i="66"/>
  <c r="T69" i="66" s="1"/>
  <c r="K33" i="66"/>
  <c r="K69" i="66" s="1"/>
  <c r="V33" i="66"/>
  <c r="V69" i="66" s="1"/>
  <c r="AC33" i="66"/>
  <c r="AC69" i="66" s="1"/>
  <c r="AO33" i="66"/>
  <c r="AO69" i="66" s="1"/>
  <c r="AF39" i="69"/>
  <c r="AF73" i="69" s="1"/>
  <c r="E39" i="69"/>
  <c r="E73" i="69" s="1"/>
  <c r="AB39" i="69"/>
  <c r="AB73" i="69" s="1"/>
  <c r="F39" i="69"/>
  <c r="F73" i="69" s="1"/>
  <c r="M39" i="69"/>
  <c r="M73" i="69" s="1"/>
  <c r="R39" i="69"/>
  <c r="R73" i="69" s="1"/>
  <c r="U39" i="69"/>
  <c r="U73" i="69" s="1"/>
  <c r="L39" i="69"/>
  <c r="L73" i="69" s="1"/>
  <c r="C73" i="69"/>
  <c r="V39" i="69"/>
  <c r="V73" i="69" s="1"/>
  <c r="AA39" i="69"/>
  <c r="AA73" i="69" s="1"/>
  <c r="AK39" i="69"/>
  <c r="AK73" i="69" s="1"/>
  <c r="O39" i="69"/>
  <c r="O73" i="69" s="1"/>
  <c r="P39" i="69"/>
  <c r="P73" i="69" s="1"/>
  <c r="AH39" i="69"/>
  <c r="AH73" i="69" s="1"/>
  <c r="AQ39" i="69"/>
  <c r="AQ73" i="69" s="1"/>
  <c r="I39" i="69"/>
  <c r="I73" i="69" s="1"/>
  <c r="AE39" i="69"/>
  <c r="AE73" i="69" s="1"/>
  <c r="AD39" i="69"/>
  <c r="AD73" i="69" s="1"/>
  <c r="AC39" i="69"/>
  <c r="AC73" i="69" s="1"/>
  <c r="N39" i="69"/>
  <c r="N73" i="69" s="1"/>
  <c r="Y39" i="69"/>
  <c r="Y73" i="69" s="1"/>
  <c r="AL39" i="69"/>
  <c r="AL73" i="69" s="1"/>
  <c r="D39" i="69"/>
  <c r="D73" i="69" s="1"/>
  <c r="AJ39" i="69"/>
  <c r="AJ73" i="69" s="1"/>
  <c r="X39" i="69"/>
  <c r="X73" i="69" s="1"/>
  <c r="AO39" i="69"/>
  <c r="AO73" i="69" s="1"/>
  <c r="AM39" i="69"/>
  <c r="AM73" i="69" s="1"/>
  <c r="J39" i="69"/>
  <c r="J73" i="69" s="1"/>
  <c r="Q39" i="69"/>
  <c r="Q73" i="69" s="1"/>
  <c r="G39" i="69"/>
  <c r="G73" i="69" s="1"/>
  <c r="K39" i="69"/>
  <c r="K73" i="69" s="1"/>
  <c r="AI39" i="69"/>
  <c r="AI73" i="69" s="1"/>
  <c r="AP39" i="69"/>
  <c r="AP73" i="69" s="1"/>
  <c r="AN39" i="69"/>
  <c r="AN73" i="69" s="1"/>
  <c r="H39" i="69"/>
  <c r="H73" i="69" s="1"/>
  <c r="S39" i="69"/>
  <c r="S73" i="69" s="1"/>
  <c r="Z39" i="69"/>
  <c r="Z73" i="69" s="1"/>
  <c r="AG39" i="69"/>
  <c r="AG73" i="69" s="1"/>
  <c r="T39" i="69"/>
  <c r="T73" i="69" s="1"/>
  <c r="W39" i="69"/>
  <c r="W73" i="69" s="1"/>
  <c r="R54" i="68"/>
  <c r="AB54" i="68"/>
  <c r="L54" i="68"/>
  <c r="AK54" i="68"/>
  <c r="AM54" i="68"/>
  <c r="AI32" i="66"/>
  <c r="AI61" i="66" s="1"/>
  <c r="G32" i="66"/>
  <c r="G61" i="66" s="1"/>
  <c r="I32" i="66"/>
  <c r="I61" i="66" s="1"/>
  <c r="L32" i="66"/>
  <c r="L61" i="66" s="1"/>
  <c r="AO32" i="66"/>
  <c r="AO61" i="66" s="1"/>
  <c r="AP32" i="66"/>
  <c r="AP61" i="66" s="1"/>
  <c r="AQ32" i="66"/>
  <c r="AQ61" i="66" s="1"/>
  <c r="P32" i="66"/>
  <c r="P61" i="66" s="1"/>
  <c r="R32" i="66"/>
  <c r="R61" i="66" s="1"/>
  <c r="U32" i="66"/>
  <c r="U61" i="66" s="1"/>
  <c r="AE32" i="66"/>
  <c r="AE61" i="66" s="1"/>
  <c r="F32" i="66"/>
  <c r="F61" i="66" s="1"/>
  <c r="Y32" i="66"/>
  <c r="Y61" i="66" s="1"/>
  <c r="AB32" i="66"/>
  <c r="AB61" i="66" s="1"/>
  <c r="AD32" i="66"/>
  <c r="AD61" i="66" s="1"/>
  <c r="AN32" i="66"/>
  <c r="AN61" i="66" s="1"/>
  <c r="Z32" i="66"/>
  <c r="Z61" i="66" s="1"/>
  <c r="O32" i="66"/>
  <c r="O61" i="66" s="1"/>
  <c r="AH32" i="66"/>
  <c r="AH61" i="66" s="1"/>
  <c r="AK32" i="66"/>
  <c r="AK61" i="66" s="1"/>
  <c r="AM32" i="66"/>
  <c r="AM61" i="66" s="1"/>
  <c r="D32" i="66"/>
  <c r="D61" i="66" s="1"/>
  <c r="X32" i="66"/>
  <c r="X61" i="66" s="1"/>
  <c r="H32" i="66"/>
  <c r="H61" i="66" s="1"/>
  <c r="J32" i="66"/>
  <c r="J61" i="66" s="1"/>
  <c r="E32" i="66"/>
  <c r="E61" i="66" s="1"/>
  <c r="M32" i="66"/>
  <c r="M61" i="66" s="1"/>
  <c r="AC32" i="66"/>
  <c r="AC61" i="66" s="1"/>
  <c r="K32" i="66"/>
  <c r="K61" i="66" s="1"/>
  <c r="AG32" i="66"/>
  <c r="AG61" i="66" s="1"/>
  <c r="Q32" i="66"/>
  <c r="Q61" i="66" s="1"/>
  <c r="T32" i="66"/>
  <c r="T61" i="66" s="1"/>
  <c r="N32" i="66"/>
  <c r="N61" i="66" s="1"/>
  <c r="V32" i="66"/>
  <c r="V61" i="66" s="1"/>
  <c r="S32" i="66"/>
  <c r="S61" i="66" s="1"/>
  <c r="AA32" i="66"/>
  <c r="AA61" i="66" s="1"/>
  <c r="C61" i="66"/>
  <c r="AJ32" i="66"/>
  <c r="AJ61" i="66" s="1"/>
  <c r="AL32" i="66"/>
  <c r="AL61" i="66" s="1"/>
  <c r="AF32" i="66"/>
  <c r="AF61" i="66" s="1"/>
  <c r="W32" i="66"/>
  <c r="W61" i="66" s="1"/>
  <c r="J55" i="68"/>
  <c r="L55" i="68"/>
  <c r="E55" i="68"/>
  <c r="Y55" i="68"/>
  <c r="AA55" i="68"/>
  <c r="S55" i="68"/>
  <c r="U55" i="68"/>
  <c r="O55" i="68"/>
  <c r="AH55" i="68"/>
  <c r="AJ55" i="68"/>
  <c r="F55" i="68"/>
  <c r="AB55" i="68"/>
  <c r="AE55" i="68"/>
  <c r="X55" i="68"/>
  <c r="AQ55" i="68"/>
  <c r="AI55" i="68"/>
  <c r="N55" i="68"/>
  <c r="AK55" i="68"/>
  <c r="AN55" i="68"/>
  <c r="AG55" i="68"/>
  <c r="H55" i="68"/>
  <c r="AD55" i="68"/>
  <c r="T55" i="68"/>
  <c r="W55" i="68"/>
  <c r="D55" i="68"/>
  <c r="Q55" i="68"/>
  <c r="K55" i="68"/>
  <c r="P55" i="68"/>
  <c r="AC55" i="68"/>
  <c r="I55" i="68"/>
  <c r="M55" i="68"/>
  <c r="AF55" i="68"/>
  <c r="V55" i="68"/>
  <c r="AO55" i="68"/>
  <c r="AL55" i="68"/>
  <c r="C55" i="68"/>
  <c r="AM55" i="68"/>
  <c r="AP55" i="68"/>
  <c r="G55" i="68"/>
  <c r="R55" i="68"/>
  <c r="Z55" i="68"/>
  <c r="AO14" i="67"/>
  <c r="AO55" i="67" s="1"/>
  <c r="AF14" i="67"/>
  <c r="AF55" i="67" s="1"/>
  <c r="AJ14" i="67"/>
  <c r="AJ55" i="67" s="1"/>
  <c r="AL14" i="67"/>
  <c r="AL55" i="67" s="1"/>
  <c r="AN14" i="67"/>
  <c r="AN55" i="67" s="1"/>
  <c r="G14" i="67"/>
  <c r="G55" i="67" s="1"/>
  <c r="AQ14" i="67"/>
  <c r="AQ55" i="67" s="1"/>
  <c r="E14" i="67"/>
  <c r="E55" i="67" s="1"/>
  <c r="H14" i="67"/>
  <c r="H55" i="67" s="1"/>
  <c r="K14" i="67"/>
  <c r="K55" i="67" s="1"/>
  <c r="P14" i="67"/>
  <c r="P55" i="67" s="1"/>
  <c r="M14" i="67"/>
  <c r="M55" i="67" s="1"/>
  <c r="O14" i="67"/>
  <c r="O55" i="67" s="1"/>
  <c r="S14" i="67"/>
  <c r="S55" i="67" s="1"/>
  <c r="U14" i="67"/>
  <c r="U55" i="67" s="1"/>
  <c r="Z14" i="67"/>
  <c r="Z55" i="67" s="1"/>
  <c r="W14" i="67"/>
  <c r="W55" i="67" s="1"/>
  <c r="AA14" i="67"/>
  <c r="AA55" i="67" s="1"/>
  <c r="AC14" i="67"/>
  <c r="AC55" i="67" s="1"/>
  <c r="AE14" i="67"/>
  <c r="AE55" i="67" s="1"/>
  <c r="I14" i="67"/>
  <c r="I55" i="67" s="1"/>
  <c r="AI14" i="67"/>
  <c r="AI55" i="67" s="1"/>
  <c r="AH14" i="67"/>
  <c r="AH55" i="67" s="1"/>
  <c r="AK14" i="67"/>
  <c r="AK55" i="67" s="1"/>
  <c r="AM14" i="67"/>
  <c r="AM55" i="67" s="1"/>
  <c r="AP14" i="67"/>
  <c r="AP55" i="67" s="1"/>
  <c r="Q14" i="67"/>
  <c r="Q55" i="67" s="1"/>
  <c r="C55" i="67"/>
  <c r="D14" i="67"/>
  <c r="D55" i="67" s="1"/>
  <c r="F14" i="67"/>
  <c r="F55" i="67" s="1"/>
  <c r="J14" i="67"/>
  <c r="J55" i="67" s="1"/>
  <c r="Y14" i="67"/>
  <c r="Y55" i="67" s="1"/>
  <c r="L14" i="67"/>
  <c r="L55" i="67" s="1"/>
  <c r="N14" i="67"/>
  <c r="N55" i="67" s="1"/>
  <c r="R14" i="67"/>
  <c r="R55" i="67" s="1"/>
  <c r="T14" i="67"/>
  <c r="T55" i="67" s="1"/>
  <c r="AG14" i="67"/>
  <c r="AG55" i="67" s="1"/>
  <c r="V14" i="67"/>
  <c r="V55" i="67" s="1"/>
  <c r="X14" i="67"/>
  <c r="X55" i="67" s="1"/>
  <c r="AB14" i="67"/>
  <c r="AB55" i="67" s="1"/>
  <c r="AD14" i="67"/>
  <c r="AD55" i="67" s="1"/>
  <c r="O42" i="66"/>
  <c r="O72" i="66" s="1"/>
  <c r="AF42" i="66"/>
  <c r="AF72" i="66" s="1"/>
  <c r="J42" i="66"/>
  <c r="J72" i="66" s="1"/>
  <c r="AI42" i="66"/>
  <c r="AI72" i="66" s="1"/>
  <c r="E42" i="66"/>
  <c r="E72" i="66" s="1"/>
  <c r="AG42" i="66"/>
  <c r="AG72" i="66" s="1"/>
  <c r="F42" i="66"/>
  <c r="F72" i="66" s="1"/>
  <c r="W42" i="66"/>
  <c r="W72" i="66" s="1"/>
  <c r="AN42" i="66"/>
  <c r="AN72" i="66" s="1"/>
  <c r="R42" i="66"/>
  <c r="R72" i="66" s="1"/>
  <c r="L42" i="66"/>
  <c r="L72" i="66" s="1"/>
  <c r="AK42" i="66"/>
  <c r="AK72" i="66" s="1"/>
  <c r="N42" i="66"/>
  <c r="N72" i="66" s="1"/>
  <c r="AE42" i="66"/>
  <c r="AE72" i="66" s="1"/>
  <c r="C72" i="66"/>
  <c r="Z42" i="66"/>
  <c r="Z72" i="66" s="1"/>
  <c r="M42" i="66"/>
  <c r="M72" i="66" s="1"/>
  <c r="V42" i="66"/>
  <c r="V72" i="66" s="1"/>
  <c r="AM42" i="66"/>
  <c r="AM72" i="66" s="1"/>
  <c r="I42" i="66"/>
  <c r="I72" i="66" s="1"/>
  <c r="AH42" i="66"/>
  <c r="AH72" i="66" s="1"/>
  <c r="T42" i="66"/>
  <c r="T72" i="66" s="1"/>
  <c r="AD42" i="66"/>
  <c r="AD72" i="66" s="1"/>
  <c r="D42" i="66"/>
  <c r="D72" i="66" s="1"/>
  <c r="Q42" i="66"/>
  <c r="Q72" i="66" s="1"/>
  <c r="AP42" i="66"/>
  <c r="AP72" i="66" s="1"/>
  <c r="U42" i="66"/>
  <c r="U72" i="66" s="1"/>
  <c r="AQ42" i="66"/>
  <c r="AQ72" i="66" s="1"/>
  <c r="P42" i="66"/>
  <c r="P72" i="66" s="1"/>
  <c r="S42" i="66"/>
  <c r="S72" i="66" s="1"/>
  <c r="AC42" i="66"/>
  <c r="AC72" i="66" s="1"/>
  <c r="AL42" i="66"/>
  <c r="AL72" i="66" s="1"/>
  <c r="H42" i="66"/>
  <c r="H72" i="66" s="1"/>
  <c r="Y42" i="66"/>
  <c r="Y72" i="66" s="1"/>
  <c r="K42" i="66"/>
  <c r="K72" i="66" s="1"/>
  <c r="AB42" i="66"/>
  <c r="AB72" i="66" s="1"/>
  <c r="G42" i="66"/>
  <c r="G72" i="66" s="1"/>
  <c r="X42" i="66"/>
  <c r="X72" i="66" s="1"/>
  <c r="AO42" i="66"/>
  <c r="AO72" i="66" s="1"/>
  <c r="AA42" i="66"/>
  <c r="AA72" i="66" s="1"/>
  <c r="AJ42" i="66"/>
  <c r="AJ72" i="66" s="1"/>
  <c r="P29" i="66"/>
  <c r="P64" i="66" s="1"/>
  <c r="AK29" i="66"/>
  <c r="AK64" i="66" s="1"/>
  <c r="O29" i="66"/>
  <c r="O64" i="66" s="1"/>
  <c r="AB29" i="66"/>
  <c r="AB64" i="66" s="1"/>
  <c r="G29" i="66"/>
  <c r="G64" i="66" s="1"/>
  <c r="AA29" i="66"/>
  <c r="AA64" i="66" s="1"/>
  <c r="Y29" i="66"/>
  <c r="Y64" i="66" s="1"/>
  <c r="H29" i="66"/>
  <c r="H64" i="66" s="1"/>
  <c r="AI29" i="66"/>
  <c r="AI64" i="66" s="1"/>
  <c r="T29" i="66"/>
  <c r="T64" i="66" s="1"/>
  <c r="W29" i="66"/>
  <c r="W64" i="66" s="1"/>
  <c r="AH29" i="66"/>
  <c r="AH64" i="66" s="1"/>
  <c r="AO29" i="66"/>
  <c r="AO64" i="66" s="1"/>
  <c r="AL29" i="66"/>
  <c r="AL64" i="66" s="1"/>
  <c r="F29" i="66"/>
  <c r="F64" i="66" s="1"/>
  <c r="S29" i="66"/>
  <c r="S64" i="66" s="1"/>
  <c r="AN29" i="66"/>
  <c r="AN64" i="66" s="1"/>
  <c r="E29" i="66"/>
  <c r="E64" i="66" s="1"/>
  <c r="AG29" i="66"/>
  <c r="AG64" i="66" s="1"/>
  <c r="J29" i="66"/>
  <c r="J64" i="66" s="1"/>
  <c r="I29" i="66"/>
  <c r="I64" i="66" s="1"/>
  <c r="V29" i="66"/>
  <c r="V64" i="66" s="1"/>
  <c r="Z29" i="66"/>
  <c r="Z64" i="66" s="1"/>
  <c r="AD29" i="66"/>
  <c r="AD64" i="66" s="1"/>
  <c r="X29" i="66"/>
  <c r="X64" i="66" s="1"/>
  <c r="AP29" i="66"/>
  <c r="AP64" i="66" s="1"/>
  <c r="AJ29" i="66"/>
  <c r="AJ64" i="66" s="1"/>
  <c r="K29" i="66"/>
  <c r="K64" i="66" s="1"/>
  <c r="M29" i="66"/>
  <c r="M64" i="66" s="1"/>
  <c r="AQ29" i="66"/>
  <c r="AQ64" i="66" s="1"/>
  <c r="Q29" i="66"/>
  <c r="Q64" i="66" s="1"/>
  <c r="AC29" i="66"/>
  <c r="AC64" i="66" s="1"/>
  <c r="D29" i="66"/>
  <c r="D64" i="66" s="1"/>
  <c r="AF29" i="66"/>
  <c r="AF64" i="66" s="1"/>
  <c r="U29" i="66"/>
  <c r="U64" i="66" s="1"/>
  <c r="R29" i="66"/>
  <c r="R64" i="66" s="1"/>
  <c r="C64" i="66"/>
  <c r="AE29" i="66"/>
  <c r="AE64" i="66" s="1"/>
  <c r="AM29" i="66"/>
  <c r="AM64" i="66" s="1"/>
  <c r="L29" i="66"/>
  <c r="L64" i="66" s="1"/>
  <c r="N29" i="66"/>
  <c r="N64" i="66" s="1"/>
  <c r="AG30" i="69"/>
  <c r="AG65" i="69" s="1"/>
  <c r="AB30" i="69"/>
  <c r="AB65" i="69" s="1"/>
  <c r="O30" i="69"/>
  <c r="O65" i="69" s="1"/>
  <c r="T30" i="69"/>
  <c r="T65" i="69" s="1"/>
  <c r="K30" i="69"/>
  <c r="K65" i="69" s="1"/>
  <c r="AO30" i="69"/>
  <c r="AO65" i="69" s="1"/>
  <c r="AK30" i="69"/>
  <c r="AK65" i="69" s="1"/>
  <c r="AC30" i="69"/>
  <c r="AC65" i="69" s="1"/>
  <c r="AE30" i="69"/>
  <c r="AE65" i="69" s="1"/>
  <c r="L30" i="69"/>
  <c r="L65" i="69" s="1"/>
  <c r="G30" i="69"/>
  <c r="G65" i="69" s="1"/>
  <c r="M30" i="69"/>
  <c r="M65" i="69" s="1"/>
  <c r="AM30" i="69"/>
  <c r="AM65" i="69" s="1"/>
  <c r="AP30" i="69"/>
  <c r="AP65" i="69" s="1"/>
  <c r="V30" i="69"/>
  <c r="V65" i="69" s="1"/>
  <c r="P30" i="69"/>
  <c r="P65" i="69" s="1"/>
  <c r="X30" i="69"/>
  <c r="X65" i="69" s="1"/>
  <c r="E30" i="69"/>
  <c r="E65" i="69" s="1"/>
  <c r="D30" i="69"/>
  <c r="D65" i="69" s="1"/>
  <c r="W30" i="69"/>
  <c r="W65" i="69" s="1"/>
  <c r="Z30" i="69"/>
  <c r="Z65" i="69" s="1"/>
  <c r="AJ30" i="69"/>
  <c r="AJ65" i="69" s="1"/>
  <c r="R30" i="69"/>
  <c r="R65" i="69" s="1"/>
  <c r="H30" i="69"/>
  <c r="H65" i="69" s="1"/>
  <c r="AH30" i="69"/>
  <c r="AH65" i="69" s="1"/>
  <c r="I30" i="69"/>
  <c r="I65" i="69" s="1"/>
  <c r="C65" i="69"/>
  <c r="N30" i="69"/>
  <c r="N65" i="69" s="1"/>
  <c r="AD30" i="69"/>
  <c r="AD65" i="69" s="1"/>
  <c r="U30" i="69"/>
  <c r="U65" i="69" s="1"/>
  <c r="AI30" i="69"/>
  <c r="AI65" i="69" s="1"/>
  <c r="Q30" i="69"/>
  <c r="Q65" i="69" s="1"/>
  <c r="J30" i="69"/>
  <c r="J65" i="69" s="1"/>
  <c r="AA30" i="69"/>
  <c r="AA65" i="69" s="1"/>
  <c r="AN30" i="69"/>
  <c r="AN65" i="69" s="1"/>
  <c r="AF30" i="69"/>
  <c r="AF65" i="69" s="1"/>
  <c r="Y30" i="69"/>
  <c r="Y65" i="69" s="1"/>
  <c r="S30" i="69"/>
  <c r="S65" i="69" s="1"/>
  <c r="AL30" i="69"/>
  <c r="AL65" i="69" s="1"/>
  <c r="F30" i="69"/>
  <c r="F65" i="69" s="1"/>
  <c r="AQ30" i="69"/>
  <c r="AQ65" i="69" s="1"/>
  <c r="AK10" i="67"/>
  <c r="AK54" i="67" s="1"/>
  <c r="AP10" i="67"/>
  <c r="AP54" i="67" s="1"/>
  <c r="O10" i="67"/>
  <c r="O54" i="67" s="1"/>
  <c r="R10" i="67"/>
  <c r="R54" i="67" s="1"/>
  <c r="AO10" i="67"/>
  <c r="AO54" i="67" s="1"/>
  <c r="AI10" i="67"/>
  <c r="AI54" i="67" s="1"/>
  <c r="N10" i="67"/>
  <c r="N54" i="67" s="1"/>
  <c r="AL10" i="67"/>
  <c r="AL54" i="67" s="1"/>
  <c r="AN10" i="67"/>
  <c r="AN54" i="67" s="1"/>
  <c r="U10" i="67"/>
  <c r="U54" i="67" s="1"/>
  <c r="AF10" i="67"/>
  <c r="AF54" i="67" s="1"/>
  <c r="Y10" i="67"/>
  <c r="Y54" i="67" s="1"/>
  <c r="AM10" i="67"/>
  <c r="AM54" i="67" s="1"/>
  <c r="AE10" i="67"/>
  <c r="AE54" i="67" s="1"/>
  <c r="AC10" i="67"/>
  <c r="AC54" i="67" s="1"/>
  <c r="L10" i="67"/>
  <c r="L54" i="67" s="1"/>
  <c r="AJ10" i="67"/>
  <c r="AJ54" i="67" s="1"/>
  <c r="D10" i="67"/>
  <c r="D54" i="67" s="1"/>
  <c r="H10" i="67"/>
  <c r="H54" i="67" s="1"/>
  <c r="X10" i="67"/>
  <c r="X54" i="67" s="1"/>
  <c r="S10" i="67"/>
  <c r="S54" i="67" s="1"/>
  <c r="Q10" i="67"/>
  <c r="Q54" i="67" s="1"/>
  <c r="AH10" i="67"/>
  <c r="AH54" i="67" s="1"/>
  <c r="AD10" i="67"/>
  <c r="AD54" i="67" s="1"/>
  <c r="Z10" i="67"/>
  <c r="Z54" i="67" s="1"/>
  <c r="F10" i="67"/>
  <c r="F54" i="67" s="1"/>
  <c r="J10" i="67"/>
  <c r="J54" i="67" s="1"/>
  <c r="K10" i="67"/>
  <c r="K54" i="67" s="1"/>
  <c r="P10" i="67"/>
  <c r="P54" i="67" s="1"/>
  <c r="T10" i="67"/>
  <c r="T54" i="67" s="1"/>
  <c r="V10" i="67"/>
  <c r="V54" i="67" s="1"/>
  <c r="AA10" i="67"/>
  <c r="AA54" i="67" s="1"/>
  <c r="W10" i="67"/>
  <c r="W54" i="67" s="1"/>
  <c r="G10" i="67"/>
  <c r="G54" i="67" s="1"/>
  <c r="E10" i="67"/>
  <c r="E54" i="67" s="1"/>
  <c r="AG10" i="67"/>
  <c r="AG54" i="67" s="1"/>
  <c r="AB10" i="67"/>
  <c r="AB54" i="67" s="1"/>
  <c r="M10" i="67"/>
  <c r="M54" i="67" s="1"/>
  <c r="AQ10" i="67"/>
  <c r="AQ54" i="67" s="1"/>
  <c r="I10" i="67"/>
  <c r="I54" i="67" s="1"/>
  <c r="C54" i="67"/>
  <c r="S69" i="68"/>
  <c r="V69" i="68"/>
  <c r="F69" i="68"/>
  <c r="U69" i="68"/>
  <c r="L69" i="68"/>
  <c r="I69" i="68"/>
  <c r="AB69" i="68"/>
  <c r="AE69" i="68"/>
  <c r="O69" i="68"/>
  <c r="Z69" i="68"/>
  <c r="H69" i="68"/>
  <c r="Q69" i="68"/>
  <c r="AK69" i="68"/>
  <c r="AN69" i="68"/>
  <c r="X69" i="68"/>
  <c r="AA69" i="68"/>
  <c r="Y69" i="68"/>
  <c r="K69" i="68"/>
  <c r="E69" i="68"/>
  <c r="AH69" i="68"/>
  <c r="G69" i="68"/>
  <c r="AG69" i="68"/>
  <c r="T69" i="68"/>
  <c r="N69" i="68"/>
  <c r="AQ69" i="68"/>
  <c r="AD69" i="68"/>
  <c r="C69" i="68"/>
  <c r="AL69" i="68"/>
  <c r="AF69" i="68"/>
  <c r="AM69" i="68"/>
  <c r="D69" i="68"/>
  <c r="J69" i="68"/>
  <c r="M69" i="68"/>
  <c r="AP69" i="68"/>
  <c r="R69" i="68"/>
  <c r="AJ69" i="68"/>
  <c r="AC69" i="68"/>
  <c r="W69" i="68"/>
  <c r="P69" i="68"/>
  <c r="AI69" i="68"/>
  <c r="AO69" i="68"/>
  <c r="L68" i="68"/>
  <c r="Z68" i="68"/>
  <c r="AM68" i="68"/>
  <c r="AL68" i="68"/>
  <c r="AB68" i="68"/>
  <c r="AK36" i="70"/>
  <c r="AK66" i="70" s="1"/>
  <c r="AO36" i="70"/>
  <c r="AO66" i="70" s="1"/>
  <c r="P36" i="70"/>
  <c r="P66" i="70" s="1"/>
  <c r="K36" i="70"/>
  <c r="K66" i="70" s="1"/>
  <c r="AD36" i="70"/>
  <c r="AD66" i="70" s="1"/>
  <c r="C66" i="70"/>
  <c r="AE36" i="70"/>
  <c r="AE66" i="70" s="1"/>
  <c r="O36" i="70"/>
  <c r="O66" i="70" s="1"/>
  <c r="AQ36" i="70"/>
  <c r="AQ66" i="70" s="1"/>
  <c r="AM36" i="70"/>
  <c r="AM66" i="70" s="1"/>
  <c r="J36" i="70"/>
  <c r="J66" i="70" s="1"/>
  <c r="E36" i="70"/>
  <c r="E66" i="70" s="1"/>
  <c r="AN36" i="70"/>
  <c r="AN66" i="70" s="1"/>
  <c r="X36" i="70"/>
  <c r="X66" i="70" s="1"/>
  <c r="I36" i="70"/>
  <c r="I66" i="70" s="1"/>
  <c r="S36" i="70"/>
  <c r="S66" i="70" s="1"/>
  <c r="L36" i="70"/>
  <c r="L66" i="70" s="1"/>
  <c r="AP36" i="70"/>
  <c r="AP66" i="70" s="1"/>
  <c r="Q36" i="70"/>
  <c r="Q66" i="70" s="1"/>
  <c r="V36" i="70"/>
  <c r="V66" i="70" s="1"/>
  <c r="G36" i="70"/>
  <c r="G66" i="70" s="1"/>
  <c r="T36" i="70"/>
  <c r="T66" i="70" s="1"/>
  <c r="N36" i="70"/>
  <c r="N66" i="70" s="1"/>
  <c r="Y36" i="70"/>
  <c r="Y66" i="70" s="1"/>
  <c r="Z36" i="70"/>
  <c r="Z66" i="70" s="1"/>
  <c r="W36" i="70"/>
  <c r="W66" i="70" s="1"/>
  <c r="AH36" i="70"/>
  <c r="AH66" i="70" s="1"/>
  <c r="AB36" i="70"/>
  <c r="AB66" i="70" s="1"/>
  <c r="AF36" i="70"/>
  <c r="AF66" i="70" s="1"/>
  <c r="R36" i="70"/>
  <c r="R66" i="70" s="1"/>
  <c r="AI36" i="70"/>
  <c r="AI66" i="70" s="1"/>
  <c r="M36" i="70"/>
  <c r="M66" i="70" s="1"/>
  <c r="D36" i="70"/>
  <c r="D66" i="70" s="1"/>
  <c r="AA36" i="70"/>
  <c r="AA66" i="70" s="1"/>
  <c r="H36" i="70"/>
  <c r="H66" i="70" s="1"/>
  <c r="U36" i="70"/>
  <c r="U66" i="70" s="1"/>
  <c r="F36" i="70"/>
  <c r="F66" i="70" s="1"/>
  <c r="AJ36" i="70"/>
  <c r="AJ66" i="70" s="1"/>
  <c r="AC36" i="70"/>
  <c r="AC66" i="70" s="1"/>
  <c r="AG36" i="70"/>
  <c r="AG66" i="70" s="1"/>
  <c r="AL36" i="70"/>
  <c r="AL66" i="70" s="1"/>
  <c r="P5" i="66"/>
  <c r="P53" i="66" s="1"/>
  <c r="I5" i="66"/>
  <c r="I53" i="66" s="1"/>
  <c r="K5" i="66"/>
  <c r="K53" i="66" s="1"/>
  <c r="D5" i="66"/>
  <c r="D53" i="66" s="1"/>
  <c r="AH5" i="66"/>
  <c r="AH53" i="66" s="1"/>
  <c r="AN5" i="66"/>
  <c r="AN53" i="66" s="1"/>
  <c r="J5" i="66"/>
  <c r="J53" i="66" s="1"/>
  <c r="U5" i="66"/>
  <c r="U53" i="66" s="1"/>
  <c r="O5" i="66"/>
  <c r="O53" i="66" s="1"/>
  <c r="G5" i="66"/>
  <c r="G53" i="66" s="1"/>
  <c r="S5" i="66"/>
  <c r="S53" i="66" s="1"/>
  <c r="AD5" i="66"/>
  <c r="AD53" i="66" s="1"/>
  <c r="Y5" i="66"/>
  <c r="Y53" i="66" s="1"/>
  <c r="AA5" i="66"/>
  <c r="AA53" i="66" s="1"/>
  <c r="Q5" i="66"/>
  <c r="Q53" i="66" s="1"/>
  <c r="AB5" i="66"/>
  <c r="AB53" i="66" s="1"/>
  <c r="AM5" i="66"/>
  <c r="AM53" i="66" s="1"/>
  <c r="AQ5" i="66"/>
  <c r="AQ53" i="66" s="1"/>
  <c r="X5" i="66"/>
  <c r="X53" i="66" s="1"/>
  <c r="AL5" i="66"/>
  <c r="AL53" i="66" s="1"/>
  <c r="AG5" i="66"/>
  <c r="AG53" i="66" s="1"/>
  <c r="Z5" i="66"/>
  <c r="Z53" i="66" s="1"/>
  <c r="AK5" i="66"/>
  <c r="AK53" i="66" s="1"/>
  <c r="M5" i="66"/>
  <c r="M53" i="66" s="1"/>
  <c r="E5" i="66"/>
  <c r="E53" i="66" s="1"/>
  <c r="C53" i="66"/>
  <c r="AI5" i="66"/>
  <c r="AI53" i="66" s="1"/>
  <c r="T5" i="66"/>
  <c r="T53" i="66" s="1"/>
  <c r="V5" i="66"/>
  <c r="V53" i="66" s="1"/>
  <c r="N5" i="66"/>
  <c r="N53" i="66" s="1"/>
  <c r="H5" i="66"/>
  <c r="H53" i="66" s="1"/>
  <c r="R5" i="66"/>
  <c r="R53" i="66" s="1"/>
  <c r="AC5" i="66"/>
  <c r="AC53" i="66" s="1"/>
  <c r="AE5" i="66"/>
  <c r="AE53" i="66" s="1"/>
  <c r="W5" i="66"/>
  <c r="W53" i="66" s="1"/>
  <c r="AO5" i="66"/>
  <c r="AO53" i="66" s="1"/>
  <c r="AF5" i="66"/>
  <c r="AF53" i="66" s="1"/>
  <c r="AJ5" i="66"/>
  <c r="AJ53" i="66" s="1"/>
  <c r="L5" i="66"/>
  <c r="L53" i="66" s="1"/>
  <c r="F5" i="66"/>
  <c r="F53" i="66" s="1"/>
  <c r="AP5" i="66"/>
  <c r="AP53" i="66" s="1"/>
  <c r="AI54" i="68"/>
  <c r="W54" i="68"/>
  <c r="AQ54" i="68"/>
  <c r="Z54" i="68"/>
  <c r="Y54" i="68"/>
  <c r="K54" i="68"/>
  <c r="AG30" i="71"/>
  <c r="AG65" i="71" s="1"/>
  <c r="N30" i="71"/>
  <c r="N65" i="71" s="1"/>
  <c r="K30" i="71"/>
  <c r="K65" i="71" s="1"/>
  <c r="AM30" i="71"/>
  <c r="AM65" i="71" s="1"/>
  <c r="S30" i="71"/>
  <c r="S65" i="71" s="1"/>
  <c r="AO30" i="71"/>
  <c r="AO65" i="71" s="1"/>
  <c r="V30" i="71"/>
  <c r="V65" i="71" s="1"/>
  <c r="W30" i="71"/>
  <c r="W65" i="71" s="1"/>
  <c r="O30" i="71"/>
  <c r="O65" i="71" s="1"/>
  <c r="AE30" i="71"/>
  <c r="AE65" i="71" s="1"/>
  <c r="J30" i="71"/>
  <c r="J65" i="71" s="1"/>
  <c r="AD30" i="71"/>
  <c r="AD65" i="71" s="1"/>
  <c r="AJ30" i="71"/>
  <c r="AJ65" i="71" s="1"/>
  <c r="AB30" i="71"/>
  <c r="AB65" i="71" s="1"/>
  <c r="G30" i="71"/>
  <c r="G65" i="71" s="1"/>
  <c r="R30" i="71"/>
  <c r="R65" i="71" s="1"/>
  <c r="AL30" i="71"/>
  <c r="AL65" i="71" s="1"/>
  <c r="L30" i="71"/>
  <c r="L65" i="71" s="1"/>
  <c r="AN30" i="71"/>
  <c r="AN65" i="71" s="1"/>
  <c r="T30" i="71"/>
  <c r="T65" i="71" s="1"/>
  <c r="C65" i="71"/>
  <c r="Z30" i="71"/>
  <c r="Z65" i="71" s="1"/>
  <c r="H30" i="71"/>
  <c r="H65" i="71" s="1"/>
  <c r="X30" i="71"/>
  <c r="X65" i="71" s="1"/>
  <c r="P30" i="71"/>
  <c r="P65" i="71" s="1"/>
  <c r="AF30" i="71"/>
  <c r="AF65" i="71" s="1"/>
  <c r="I30" i="71"/>
  <c r="I65" i="71" s="1"/>
  <c r="AH30" i="71"/>
  <c r="AH65" i="71" s="1"/>
  <c r="U30" i="71"/>
  <c r="U65" i="71" s="1"/>
  <c r="AK30" i="71"/>
  <c r="AK65" i="71" s="1"/>
  <c r="AC30" i="71"/>
  <c r="AC65" i="71" s="1"/>
  <c r="Q30" i="71"/>
  <c r="Q65" i="71" s="1"/>
  <c r="AP30" i="71"/>
  <c r="AP65" i="71" s="1"/>
  <c r="AI30" i="71"/>
  <c r="AI65" i="71" s="1"/>
  <c r="M30" i="71"/>
  <c r="M65" i="71" s="1"/>
  <c r="AQ30" i="71"/>
  <c r="AQ65" i="71" s="1"/>
  <c r="Y30" i="71"/>
  <c r="Y65" i="71" s="1"/>
  <c r="F30" i="71"/>
  <c r="F65" i="71" s="1"/>
  <c r="D30" i="71"/>
  <c r="D65" i="71" s="1"/>
  <c r="AA30" i="71"/>
  <c r="AA65" i="71" s="1"/>
  <c r="E30" i="71"/>
  <c r="E65" i="71" s="1"/>
  <c r="O17" i="66"/>
  <c r="O56" i="66" s="1"/>
  <c r="AH17" i="66"/>
  <c r="AH56" i="66" s="1"/>
  <c r="R17" i="66"/>
  <c r="R56" i="66" s="1"/>
  <c r="U17" i="66"/>
  <c r="U56" i="66" s="1"/>
  <c r="AE17" i="66"/>
  <c r="AE56" i="66" s="1"/>
  <c r="AJ17" i="66"/>
  <c r="AJ56" i="66" s="1"/>
  <c r="AF17" i="66"/>
  <c r="AF56" i="66" s="1"/>
  <c r="X17" i="66"/>
  <c r="X56" i="66" s="1"/>
  <c r="AQ17" i="66"/>
  <c r="AQ56" i="66" s="1"/>
  <c r="AA17" i="66"/>
  <c r="AA56" i="66" s="1"/>
  <c r="AD17" i="66"/>
  <c r="AD56" i="66" s="1"/>
  <c r="AN17" i="66"/>
  <c r="AN56" i="66" s="1"/>
  <c r="C56" i="66"/>
  <c r="AG17" i="66"/>
  <c r="AG56" i="66" s="1"/>
  <c r="H17" i="66"/>
  <c r="H56" i="66" s="1"/>
  <c r="AK17" i="66"/>
  <c r="AK56" i="66" s="1"/>
  <c r="AM17" i="66"/>
  <c r="AM56" i="66" s="1"/>
  <c r="M17" i="66"/>
  <c r="M56" i="66" s="1"/>
  <c r="P17" i="66"/>
  <c r="P56" i="66" s="1"/>
  <c r="L17" i="66"/>
  <c r="L56" i="66" s="1"/>
  <c r="AP17" i="66"/>
  <c r="AP56" i="66" s="1"/>
  <c r="Q17" i="66"/>
  <c r="Q56" i="66" s="1"/>
  <c r="J17" i="66"/>
  <c r="J56" i="66" s="1"/>
  <c r="E17" i="66"/>
  <c r="E56" i="66" s="1"/>
  <c r="V17" i="66"/>
  <c r="V56" i="66" s="1"/>
  <c r="AL17" i="66"/>
  <c r="AL56" i="66" s="1"/>
  <c r="T17" i="66"/>
  <c r="T56" i="66" s="1"/>
  <c r="D17" i="66"/>
  <c r="D56" i="66" s="1"/>
  <c r="Z17" i="66"/>
  <c r="Z56" i="66" s="1"/>
  <c r="S17" i="66"/>
  <c r="S56" i="66" s="1"/>
  <c r="N17" i="66"/>
  <c r="N56" i="66" s="1"/>
  <c r="AB17" i="66"/>
  <c r="AB56" i="66" s="1"/>
  <c r="G17" i="66"/>
  <c r="G56" i="66" s="1"/>
  <c r="AI17" i="66"/>
  <c r="AI56" i="66" s="1"/>
  <c r="AC17" i="66"/>
  <c r="AC56" i="66" s="1"/>
  <c r="W17" i="66"/>
  <c r="W56" i="66" s="1"/>
  <c r="F17" i="66"/>
  <c r="F56" i="66" s="1"/>
  <c r="Y17" i="66"/>
  <c r="Y56" i="66" s="1"/>
  <c r="I17" i="66"/>
  <c r="I56" i="66" s="1"/>
  <c r="K17" i="66"/>
  <c r="K56" i="66" s="1"/>
  <c r="AO17" i="66"/>
  <c r="AO56" i="66" s="1"/>
  <c r="AK36" i="67"/>
  <c r="AK66" i="67" s="1"/>
  <c r="W36" i="67"/>
  <c r="W66" i="67" s="1"/>
  <c r="I36" i="67"/>
  <c r="I66" i="67" s="1"/>
  <c r="AH36" i="67"/>
  <c r="AH66" i="67" s="1"/>
  <c r="AJ36" i="67"/>
  <c r="AJ66" i="67" s="1"/>
  <c r="F36" i="67"/>
  <c r="F66" i="67" s="1"/>
  <c r="AE36" i="67"/>
  <c r="AE66" i="67" s="1"/>
  <c r="Q36" i="67"/>
  <c r="Q66" i="67" s="1"/>
  <c r="AP36" i="67"/>
  <c r="AP66" i="67" s="1"/>
  <c r="L36" i="67"/>
  <c r="L66" i="67" s="1"/>
  <c r="N36" i="67"/>
  <c r="N66" i="67" s="1"/>
  <c r="AM36" i="67"/>
  <c r="AM66" i="67" s="1"/>
  <c r="Y36" i="67"/>
  <c r="Y66" i="67" s="1"/>
  <c r="K36" i="67"/>
  <c r="K66" i="67" s="1"/>
  <c r="T36" i="67"/>
  <c r="T66" i="67" s="1"/>
  <c r="U36" i="67"/>
  <c r="U66" i="67" s="1"/>
  <c r="AF36" i="67"/>
  <c r="AF66" i="67" s="1"/>
  <c r="R36" i="67"/>
  <c r="R66" i="67" s="1"/>
  <c r="AQ36" i="67"/>
  <c r="AQ66" i="67" s="1"/>
  <c r="C66" i="67"/>
  <c r="V36" i="67"/>
  <c r="V66" i="67" s="1"/>
  <c r="H36" i="67"/>
  <c r="H66" i="67" s="1"/>
  <c r="AG36" i="67"/>
  <c r="AG66" i="67" s="1"/>
  <c r="S36" i="67"/>
  <c r="S66" i="67" s="1"/>
  <c r="D36" i="67"/>
  <c r="D66" i="67" s="1"/>
  <c r="E36" i="67"/>
  <c r="E66" i="67" s="1"/>
  <c r="AD36" i="67"/>
  <c r="AD66" i="67" s="1"/>
  <c r="P36" i="67"/>
  <c r="P66" i="67" s="1"/>
  <c r="AO36" i="67"/>
  <c r="AO66" i="67" s="1"/>
  <c r="AA36" i="67"/>
  <c r="AA66" i="67" s="1"/>
  <c r="M36" i="67"/>
  <c r="M66" i="67" s="1"/>
  <c r="AL36" i="67"/>
  <c r="AL66" i="67" s="1"/>
  <c r="X36" i="67"/>
  <c r="X66" i="67" s="1"/>
  <c r="J36" i="67"/>
  <c r="J66" i="67" s="1"/>
  <c r="AI36" i="67"/>
  <c r="AI66" i="67" s="1"/>
  <c r="G36" i="67"/>
  <c r="G66" i="67" s="1"/>
  <c r="AC36" i="67"/>
  <c r="AC66" i="67" s="1"/>
  <c r="O36" i="67"/>
  <c r="O66" i="67" s="1"/>
  <c r="AN36" i="67"/>
  <c r="AN66" i="67" s="1"/>
  <c r="Z36" i="67"/>
  <c r="Z66" i="67" s="1"/>
  <c r="AB36" i="67"/>
  <c r="AB66" i="67" s="1"/>
  <c r="C59" i="69"/>
  <c r="AK25" i="69"/>
  <c r="AK59" i="69" s="1"/>
  <c r="AC25" i="69"/>
  <c r="AC59" i="69" s="1"/>
  <c r="AO25" i="69"/>
  <c r="AO59" i="69" s="1"/>
  <c r="AQ25" i="69"/>
  <c r="AQ59" i="69" s="1"/>
  <c r="AH25" i="69"/>
  <c r="AH59" i="69" s="1"/>
  <c r="R25" i="69"/>
  <c r="R59" i="69" s="1"/>
  <c r="AJ25" i="69"/>
  <c r="AJ59" i="69" s="1"/>
  <c r="Z25" i="69"/>
  <c r="Z59" i="69" s="1"/>
  <c r="L25" i="69"/>
  <c r="L59" i="69" s="1"/>
  <c r="X25" i="69"/>
  <c r="X59" i="69" s="1"/>
  <c r="P25" i="69"/>
  <c r="P59" i="69" s="1"/>
  <c r="I25" i="69"/>
  <c r="I59" i="69" s="1"/>
  <c r="V25" i="69"/>
  <c r="V59" i="69" s="1"/>
  <c r="AI25" i="69"/>
  <c r="AI59" i="69" s="1"/>
  <c r="AF25" i="69"/>
  <c r="AF59" i="69" s="1"/>
  <c r="N25" i="69"/>
  <c r="N59" i="69" s="1"/>
  <c r="AP25" i="69"/>
  <c r="AP59" i="69" s="1"/>
  <c r="T25" i="69"/>
  <c r="T59" i="69" s="1"/>
  <c r="H25" i="69"/>
  <c r="H59" i="69" s="1"/>
  <c r="AA25" i="69"/>
  <c r="AA59" i="69" s="1"/>
  <c r="J25" i="69"/>
  <c r="J59" i="69" s="1"/>
  <c r="AM25" i="69"/>
  <c r="AM59" i="69" s="1"/>
  <c r="F25" i="69"/>
  <c r="F59" i="69" s="1"/>
  <c r="Y25" i="69"/>
  <c r="Y59" i="69" s="1"/>
  <c r="K25" i="69"/>
  <c r="K59" i="69" s="1"/>
  <c r="AE25" i="69"/>
  <c r="AE59" i="69" s="1"/>
  <c r="U25" i="69"/>
  <c r="U59" i="69" s="1"/>
  <c r="D25" i="69"/>
  <c r="D59" i="69" s="1"/>
  <c r="S25" i="69"/>
  <c r="S59" i="69" s="1"/>
  <c r="G25" i="69"/>
  <c r="G59" i="69" s="1"/>
  <c r="AB25" i="69"/>
  <c r="AB59" i="69" s="1"/>
  <c r="Q25" i="69"/>
  <c r="Q59" i="69" s="1"/>
  <c r="AL25" i="69"/>
  <c r="AL59" i="69" s="1"/>
  <c r="W25" i="69"/>
  <c r="W59" i="69" s="1"/>
  <c r="AN25" i="69"/>
  <c r="AN59" i="69" s="1"/>
  <c r="AD25" i="69"/>
  <c r="AD59" i="69" s="1"/>
  <c r="M25" i="69"/>
  <c r="M59" i="69" s="1"/>
  <c r="E25" i="69"/>
  <c r="E59" i="69" s="1"/>
  <c r="AG25" i="69"/>
  <c r="AG59" i="69" s="1"/>
  <c r="O25" i="69"/>
  <c r="O59" i="69" s="1"/>
  <c r="M36" i="69"/>
  <c r="M66" i="69" s="1"/>
  <c r="AP36" i="69"/>
  <c r="AP66" i="69" s="1"/>
  <c r="F36" i="69"/>
  <c r="F66" i="69" s="1"/>
  <c r="T36" i="69"/>
  <c r="T66" i="69" s="1"/>
  <c r="AJ36" i="69"/>
  <c r="AJ66" i="69" s="1"/>
  <c r="D36" i="69"/>
  <c r="D66" i="69" s="1"/>
  <c r="AI36" i="69"/>
  <c r="AI66" i="69" s="1"/>
  <c r="AA36" i="69"/>
  <c r="AA66" i="69" s="1"/>
  <c r="J36" i="69"/>
  <c r="J66" i="69" s="1"/>
  <c r="AL36" i="69"/>
  <c r="AL66" i="69" s="1"/>
  <c r="AH36" i="69"/>
  <c r="AH66" i="69" s="1"/>
  <c r="L36" i="69"/>
  <c r="L66" i="69" s="1"/>
  <c r="AF36" i="69"/>
  <c r="AF66" i="69" s="1"/>
  <c r="P36" i="69"/>
  <c r="P66" i="69" s="1"/>
  <c r="Q36" i="69"/>
  <c r="Q66" i="69" s="1"/>
  <c r="I36" i="69"/>
  <c r="I66" i="69" s="1"/>
  <c r="AQ36" i="69"/>
  <c r="AQ66" i="69" s="1"/>
  <c r="E36" i="69"/>
  <c r="E66" i="69" s="1"/>
  <c r="Z36" i="69"/>
  <c r="Z66" i="69" s="1"/>
  <c r="AO36" i="69"/>
  <c r="AO66" i="69" s="1"/>
  <c r="AG36" i="69"/>
  <c r="AG66" i="69" s="1"/>
  <c r="H36" i="69"/>
  <c r="H66" i="69" s="1"/>
  <c r="O36" i="69"/>
  <c r="O66" i="69" s="1"/>
  <c r="V36" i="69"/>
  <c r="V66" i="69" s="1"/>
  <c r="S36" i="69"/>
  <c r="S66" i="69" s="1"/>
  <c r="AM36" i="69"/>
  <c r="AM66" i="69" s="1"/>
  <c r="N36" i="69"/>
  <c r="N66" i="69" s="1"/>
  <c r="X36" i="69"/>
  <c r="X66" i="69" s="1"/>
  <c r="AE36" i="69"/>
  <c r="AE66" i="69" s="1"/>
  <c r="U36" i="69"/>
  <c r="U66" i="69" s="1"/>
  <c r="W36" i="69"/>
  <c r="W66" i="69" s="1"/>
  <c r="AD36" i="69"/>
  <c r="AD66" i="69" s="1"/>
  <c r="G36" i="69"/>
  <c r="G66" i="69" s="1"/>
  <c r="K36" i="69"/>
  <c r="K66" i="69" s="1"/>
  <c r="AN36" i="69"/>
  <c r="AN66" i="69" s="1"/>
  <c r="AC36" i="69"/>
  <c r="AC66" i="69" s="1"/>
  <c r="R36" i="69"/>
  <c r="R66" i="69" s="1"/>
  <c r="Y36" i="69"/>
  <c r="Y66" i="69" s="1"/>
  <c r="AK36" i="69"/>
  <c r="AK66" i="69" s="1"/>
  <c r="AB36" i="69"/>
  <c r="AB66" i="69" s="1"/>
  <c r="F68" i="68"/>
  <c r="M68" i="68"/>
  <c r="AI68" i="68"/>
  <c r="AA68" i="68"/>
  <c r="AH68" i="68"/>
  <c r="AB42" i="71"/>
  <c r="AB72" i="71" s="1"/>
  <c r="N42" i="71"/>
  <c r="N72" i="71" s="1"/>
  <c r="AM42" i="71"/>
  <c r="AM72" i="71" s="1"/>
  <c r="Q42" i="71"/>
  <c r="Q72" i="71" s="1"/>
  <c r="AP42" i="71"/>
  <c r="AP72" i="71" s="1"/>
  <c r="E42" i="71"/>
  <c r="E72" i="71" s="1"/>
  <c r="AD42" i="71"/>
  <c r="AD72" i="71" s="1"/>
  <c r="P42" i="71"/>
  <c r="P72" i="71" s="1"/>
  <c r="AG42" i="71"/>
  <c r="AG72" i="71" s="1"/>
  <c r="K42" i="71"/>
  <c r="K72" i="71" s="1"/>
  <c r="U42" i="71"/>
  <c r="U72" i="71" s="1"/>
  <c r="G42" i="71"/>
  <c r="G72" i="71" s="1"/>
  <c r="AF42" i="71"/>
  <c r="AF72" i="71" s="1"/>
  <c r="J42" i="71"/>
  <c r="J72" i="71" s="1"/>
  <c r="AA42" i="71"/>
  <c r="AA72" i="71" s="1"/>
  <c r="C72" i="71"/>
  <c r="AC42" i="71"/>
  <c r="AC72" i="71" s="1"/>
  <c r="O42" i="71"/>
  <c r="O72" i="71" s="1"/>
  <c r="AN42" i="71"/>
  <c r="AN72" i="71" s="1"/>
  <c r="R42" i="71"/>
  <c r="R72" i="71" s="1"/>
  <c r="AI42" i="71"/>
  <c r="AI72" i="71" s="1"/>
  <c r="AL42" i="71"/>
  <c r="AL72" i="71" s="1"/>
  <c r="AO42" i="71"/>
  <c r="AO72" i="71" s="1"/>
  <c r="L42" i="71"/>
  <c r="L72" i="71" s="1"/>
  <c r="W42" i="71"/>
  <c r="W72" i="71" s="1"/>
  <c r="Z42" i="71"/>
  <c r="Z72" i="71" s="1"/>
  <c r="T42" i="71"/>
  <c r="T72" i="71" s="1"/>
  <c r="AE42" i="71"/>
  <c r="AE72" i="71" s="1"/>
  <c r="AH42" i="71"/>
  <c r="AH72" i="71" s="1"/>
  <c r="AJ42" i="71"/>
  <c r="AJ72" i="71" s="1"/>
  <c r="H42" i="71"/>
  <c r="H72" i="71" s="1"/>
  <c r="AQ42" i="71"/>
  <c r="AQ72" i="71" s="1"/>
  <c r="M42" i="71"/>
  <c r="M72" i="71" s="1"/>
  <c r="X42" i="71"/>
  <c r="X72" i="71" s="1"/>
  <c r="S42" i="71"/>
  <c r="S72" i="71" s="1"/>
  <c r="AK42" i="71"/>
  <c r="AK72" i="71" s="1"/>
  <c r="D42" i="71"/>
  <c r="D72" i="71" s="1"/>
  <c r="F42" i="71"/>
  <c r="F72" i="71" s="1"/>
  <c r="I42" i="71"/>
  <c r="I72" i="71" s="1"/>
  <c r="V42" i="71"/>
  <c r="V72" i="71" s="1"/>
  <c r="Y42" i="71"/>
  <c r="Y72" i="71" s="1"/>
  <c r="Q29" i="71"/>
  <c r="Q64" i="71" s="1"/>
  <c r="AK29" i="71"/>
  <c r="AK64" i="71" s="1"/>
  <c r="Z29" i="71"/>
  <c r="Z64" i="71" s="1"/>
  <c r="R29" i="71"/>
  <c r="R64" i="71" s="1"/>
  <c r="G29" i="71"/>
  <c r="G64" i="71" s="1"/>
  <c r="C64" i="71"/>
  <c r="Y29" i="71"/>
  <c r="Y64" i="71" s="1"/>
  <c r="J29" i="71"/>
  <c r="J64" i="71" s="1"/>
  <c r="AL29" i="71"/>
  <c r="AL64" i="71" s="1"/>
  <c r="AD29" i="71"/>
  <c r="AD64" i="71" s="1"/>
  <c r="T29" i="71"/>
  <c r="T64" i="71" s="1"/>
  <c r="H29" i="71"/>
  <c r="H64" i="71" s="1"/>
  <c r="AG29" i="71"/>
  <c r="AG64" i="71" s="1"/>
  <c r="V29" i="71"/>
  <c r="V64" i="71" s="1"/>
  <c r="N29" i="71"/>
  <c r="N64" i="71" s="1"/>
  <c r="AQ29" i="71"/>
  <c r="AQ64" i="71" s="1"/>
  <c r="P29" i="71"/>
  <c r="P64" i="71" s="1"/>
  <c r="AO29" i="71"/>
  <c r="AO64" i="71" s="1"/>
  <c r="AI29" i="71"/>
  <c r="AI64" i="71" s="1"/>
  <c r="AA29" i="71"/>
  <c r="AA64" i="71" s="1"/>
  <c r="F29" i="71"/>
  <c r="F64" i="71" s="1"/>
  <c r="X29" i="71"/>
  <c r="X64" i="71" s="1"/>
  <c r="E29" i="71"/>
  <c r="E64" i="71" s="1"/>
  <c r="K29" i="71"/>
  <c r="K64" i="71" s="1"/>
  <c r="AM29" i="71"/>
  <c r="AM64" i="71" s="1"/>
  <c r="S29" i="71"/>
  <c r="S64" i="71" s="1"/>
  <c r="AF29" i="71"/>
  <c r="AF64" i="71" s="1"/>
  <c r="M29" i="71"/>
  <c r="M64" i="71" s="1"/>
  <c r="W29" i="71"/>
  <c r="W64" i="71" s="1"/>
  <c r="O29" i="71"/>
  <c r="O64" i="71" s="1"/>
  <c r="AE29" i="71"/>
  <c r="AE64" i="71" s="1"/>
  <c r="AN29" i="71"/>
  <c r="AN64" i="71" s="1"/>
  <c r="U29" i="71"/>
  <c r="U64" i="71" s="1"/>
  <c r="AJ29" i="71"/>
  <c r="AJ64" i="71" s="1"/>
  <c r="AB29" i="71"/>
  <c r="AB64" i="71" s="1"/>
  <c r="AH29" i="71"/>
  <c r="AH64" i="71" s="1"/>
  <c r="AC29" i="71"/>
  <c r="AC64" i="71" s="1"/>
  <c r="L29" i="71"/>
  <c r="L64" i="71" s="1"/>
  <c r="AP29" i="71"/>
  <c r="AP64" i="71" s="1"/>
  <c r="D29" i="71"/>
  <c r="D64" i="71" s="1"/>
  <c r="I29" i="71"/>
  <c r="I64" i="71" s="1"/>
  <c r="Y38" i="66"/>
  <c r="Y68" i="66" s="1"/>
  <c r="T38" i="66"/>
  <c r="T68" i="66" s="1"/>
  <c r="V38" i="66"/>
  <c r="V68" i="66" s="1"/>
  <c r="F38" i="66"/>
  <c r="F68" i="66" s="1"/>
  <c r="G38" i="66"/>
  <c r="G68" i="66" s="1"/>
  <c r="AG38" i="66"/>
  <c r="AG68" i="66" s="1"/>
  <c r="AC38" i="66"/>
  <c r="AC68" i="66" s="1"/>
  <c r="AE38" i="66"/>
  <c r="AE68" i="66" s="1"/>
  <c r="O38" i="66"/>
  <c r="O68" i="66" s="1"/>
  <c r="H38" i="66"/>
  <c r="H68" i="66" s="1"/>
  <c r="AO38" i="66"/>
  <c r="AO68" i="66" s="1"/>
  <c r="AL38" i="66"/>
  <c r="AL68" i="66" s="1"/>
  <c r="AN38" i="66"/>
  <c r="AN68" i="66" s="1"/>
  <c r="X38" i="66"/>
  <c r="X68" i="66" s="1"/>
  <c r="P38" i="66"/>
  <c r="P68" i="66" s="1"/>
  <c r="J38" i="66"/>
  <c r="J68" i="66" s="1"/>
  <c r="L38" i="66"/>
  <c r="L68" i="66" s="1"/>
  <c r="E38" i="66"/>
  <c r="E68" i="66" s="1"/>
  <c r="AH38" i="66"/>
  <c r="AH68" i="66" s="1"/>
  <c r="R38" i="66"/>
  <c r="R68" i="66" s="1"/>
  <c r="S38" i="66"/>
  <c r="S68" i="66" s="1"/>
  <c r="U38" i="66"/>
  <c r="U68" i="66" s="1"/>
  <c r="N38" i="66"/>
  <c r="N68" i="66" s="1"/>
  <c r="AQ38" i="66"/>
  <c r="AQ68" i="66" s="1"/>
  <c r="Z38" i="66"/>
  <c r="Z68" i="66" s="1"/>
  <c r="C68" i="66"/>
  <c r="AB38" i="66"/>
  <c r="AB68" i="66" s="1"/>
  <c r="AD38" i="66"/>
  <c r="AD68" i="66" s="1"/>
  <c r="W38" i="66"/>
  <c r="W68" i="66" s="1"/>
  <c r="D38" i="66"/>
  <c r="D68" i="66" s="1"/>
  <c r="AA38" i="66"/>
  <c r="AA68" i="66" s="1"/>
  <c r="I38" i="66"/>
  <c r="I68" i="66" s="1"/>
  <c r="AK38" i="66"/>
  <c r="AK68" i="66" s="1"/>
  <c r="AM38" i="66"/>
  <c r="AM68" i="66" s="1"/>
  <c r="AF38" i="66"/>
  <c r="AF68" i="66" s="1"/>
  <c r="AI38" i="66"/>
  <c r="AI68" i="66" s="1"/>
  <c r="Q38" i="66"/>
  <c r="Q68" i="66" s="1"/>
  <c r="K38" i="66"/>
  <c r="K68" i="66" s="1"/>
  <c r="M38" i="66"/>
  <c r="M68" i="66" s="1"/>
  <c r="AP38" i="66"/>
  <c r="AP68" i="66" s="1"/>
  <c r="AJ38" i="66"/>
  <c r="AJ68" i="66" s="1"/>
  <c r="D54" i="68"/>
  <c r="H54" i="68"/>
  <c r="N54" i="68"/>
  <c r="I54" i="68"/>
  <c r="AO54" i="68"/>
  <c r="S32" i="67"/>
  <c r="S61" i="67" s="1"/>
  <c r="Z32" i="67"/>
  <c r="Z61" i="67" s="1"/>
  <c r="AD32" i="67"/>
  <c r="AD61" i="67" s="1"/>
  <c r="E32" i="67"/>
  <c r="E61" i="67" s="1"/>
  <c r="AH32" i="67"/>
  <c r="AH61" i="67" s="1"/>
  <c r="M32" i="67"/>
  <c r="M61" i="67" s="1"/>
  <c r="N32" i="67"/>
  <c r="N61" i="67" s="1"/>
  <c r="L32" i="67"/>
  <c r="L61" i="67" s="1"/>
  <c r="O32" i="67"/>
  <c r="O61" i="67" s="1"/>
  <c r="J32" i="67"/>
  <c r="J61" i="67" s="1"/>
  <c r="AJ32" i="67"/>
  <c r="AJ61" i="67" s="1"/>
  <c r="AC32" i="67"/>
  <c r="AC61" i="67" s="1"/>
  <c r="AE32" i="67"/>
  <c r="AE61" i="67" s="1"/>
  <c r="AB32" i="67"/>
  <c r="AB61" i="67" s="1"/>
  <c r="W32" i="67"/>
  <c r="W61" i="67" s="1"/>
  <c r="G32" i="67"/>
  <c r="G61" i="67" s="1"/>
  <c r="AP32" i="67"/>
  <c r="AP61" i="67" s="1"/>
  <c r="AI32" i="67"/>
  <c r="AI61" i="67" s="1"/>
  <c r="Y32" i="67"/>
  <c r="Y61" i="67" s="1"/>
  <c r="C61" i="67"/>
  <c r="AM32" i="67"/>
  <c r="AM61" i="67" s="1"/>
  <c r="U32" i="67"/>
  <c r="U61" i="67" s="1"/>
  <c r="F32" i="67"/>
  <c r="F61" i="67" s="1"/>
  <c r="X32" i="67"/>
  <c r="X61" i="67" s="1"/>
  <c r="AQ32" i="67"/>
  <c r="AQ61" i="67" s="1"/>
  <c r="I32" i="67"/>
  <c r="I61" i="67" s="1"/>
  <c r="T32" i="67"/>
  <c r="T61" i="67" s="1"/>
  <c r="V32" i="67"/>
  <c r="V61" i="67" s="1"/>
  <c r="R32" i="67"/>
  <c r="R61" i="67" s="1"/>
  <c r="K32" i="67"/>
  <c r="K61" i="67" s="1"/>
  <c r="AN32" i="67"/>
  <c r="AN61" i="67" s="1"/>
  <c r="D32" i="67"/>
  <c r="D61" i="67" s="1"/>
  <c r="AG32" i="67"/>
  <c r="AG61" i="67" s="1"/>
  <c r="AK32" i="67"/>
  <c r="AK61" i="67" s="1"/>
  <c r="AO32" i="67"/>
  <c r="AO61" i="67" s="1"/>
  <c r="Q32" i="67"/>
  <c r="Q61" i="67" s="1"/>
  <c r="P32" i="67"/>
  <c r="P61" i="67" s="1"/>
  <c r="H32" i="67"/>
  <c r="H61" i="67" s="1"/>
  <c r="AF32" i="67"/>
  <c r="AF61" i="67" s="1"/>
  <c r="AL32" i="67"/>
  <c r="AL61" i="67" s="1"/>
  <c r="AA32" i="67"/>
  <c r="AA61" i="67" s="1"/>
  <c r="AE4" i="66"/>
  <c r="AE52" i="66" s="1"/>
  <c r="AG4" i="66"/>
  <c r="AG52" i="66" s="1"/>
  <c r="AA4" i="66"/>
  <c r="AA52" i="66" s="1"/>
  <c r="I4" i="66"/>
  <c r="I52" i="66" s="1"/>
  <c r="C52" i="66"/>
  <c r="E4" i="66"/>
  <c r="E52" i="66" s="1"/>
  <c r="D4" i="66"/>
  <c r="D52" i="66" s="1"/>
  <c r="AL4" i="66"/>
  <c r="AL52" i="66" s="1"/>
  <c r="M4" i="66"/>
  <c r="M52" i="66" s="1"/>
  <c r="AP4" i="66"/>
  <c r="AP52" i="66" s="1"/>
  <c r="X4" i="66"/>
  <c r="X52" i="66" s="1"/>
  <c r="U4" i="66"/>
  <c r="U52" i="66" s="1"/>
  <c r="L4" i="66"/>
  <c r="L52" i="66" s="1"/>
  <c r="AM4" i="66"/>
  <c r="AM52" i="66" s="1"/>
  <c r="K4" i="66"/>
  <c r="K52" i="66" s="1"/>
  <c r="V4" i="66"/>
  <c r="V52" i="66" s="1"/>
  <c r="AN4" i="66"/>
  <c r="AN52" i="66" s="1"/>
  <c r="S4" i="66"/>
  <c r="S52" i="66" s="1"/>
  <c r="J4" i="66"/>
  <c r="J52" i="66" s="1"/>
  <c r="T4" i="66"/>
  <c r="T52" i="66" s="1"/>
  <c r="AK4" i="66"/>
  <c r="AK52" i="66" s="1"/>
  <c r="Q4" i="66"/>
  <c r="Q52" i="66" s="1"/>
  <c r="W4" i="66"/>
  <c r="W52" i="66" s="1"/>
  <c r="G4" i="66"/>
  <c r="G52" i="66" s="1"/>
  <c r="AQ4" i="66"/>
  <c r="AQ52" i="66" s="1"/>
  <c r="AJ4" i="66"/>
  <c r="AJ52" i="66" s="1"/>
  <c r="O4" i="66"/>
  <c r="O52" i="66" s="1"/>
  <c r="N4" i="66"/>
  <c r="N52" i="66" s="1"/>
  <c r="Z4" i="66"/>
  <c r="Z52" i="66" s="1"/>
  <c r="F4" i="66"/>
  <c r="F52" i="66" s="1"/>
  <c r="AB4" i="66"/>
  <c r="AB52" i="66" s="1"/>
  <c r="AH4" i="66"/>
  <c r="AH52" i="66" s="1"/>
  <c r="Y4" i="66"/>
  <c r="Y52" i="66" s="1"/>
  <c r="AO4" i="66"/>
  <c r="AO52" i="66" s="1"/>
  <c r="AC4" i="66"/>
  <c r="AC52" i="66" s="1"/>
  <c r="R4" i="66"/>
  <c r="R52" i="66" s="1"/>
  <c r="AD4" i="66"/>
  <c r="AD52" i="66" s="1"/>
  <c r="H4" i="66"/>
  <c r="H52" i="66" s="1"/>
  <c r="AI4" i="66"/>
  <c r="AI52" i="66" s="1"/>
  <c r="P4" i="66"/>
  <c r="P52" i="66" s="1"/>
  <c r="AF4" i="66"/>
  <c r="AF52" i="66" s="1"/>
  <c r="U10" i="69"/>
  <c r="U54" i="69" s="1"/>
  <c r="T10" i="69"/>
  <c r="T54" i="69" s="1"/>
  <c r="W10" i="69"/>
  <c r="W54" i="69" s="1"/>
  <c r="Y10" i="69"/>
  <c r="Y54" i="69" s="1"/>
  <c r="AI10" i="69"/>
  <c r="AI54" i="69" s="1"/>
  <c r="AC10" i="69"/>
  <c r="AC54" i="69" s="1"/>
  <c r="AD10" i="69"/>
  <c r="AD54" i="69" s="1"/>
  <c r="AF10" i="69"/>
  <c r="AF54" i="69" s="1"/>
  <c r="Z10" i="69"/>
  <c r="Z54" i="69" s="1"/>
  <c r="P10" i="69"/>
  <c r="P54" i="69" s="1"/>
  <c r="AK10" i="69"/>
  <c r="AK54" i="69" s="1"/>
  <c r="AM10" i="69"/>
  <c r="AM54" i="69" s="1"/>
  <c r="AO10" i="69"/>
  <c r="AO54" i="69" s="1"/>
  <c r="G10" i="69"/>
  <c r="G54" i="69" s="1"/>
  <c r="AJ10" i="69"/>
  <c r="AJ54" i="69" s="1"/>
  <c r="J10" i="69"/>
  <c r="J54" i="69" s="1"/>
  <c r="L10" i="69"/>
  <c r="L54" i="69" s="1"/>
  <c r="F10" i="69"/>
  <c r="F54" i="69" s="1"/>
  <c r="AA10" i="69"/>
  <c r="AA54" i="69" s="1"/>
  <c r="Q10" i="69"/>
  <c r="Q54" i="69" s="1"/>
  <c r="S10" i="69"/>
  <c r="S54" i="69" s="1"/>
  <c r="V10" i="69"/>
  <c r="V54" i="69" s="1"/>
  <c r="O10" i="69"/>
  <c r="O54" i="69" s="1"/>
  <c r="H10" i="69"/>
  <c r="H54" i="69" s="1"/>
  <c r="R10" i="69"/>
  <c r="R54" i="69" s="1"/>
  <c r="C54" i="69"/>
  <c r="AB10" i="69"/>
  <c r="AB54" i="69" s="1"/>
  <c r="AE10" i="69"/>
  <c r="AE54" i="69" s="1"/>
  <c r="X10" i="69"/>
  <c r="X54" i="69" s="1"/>
  <c r="AH10" i="69"/>
  <c r="AH54" i="69" s="1"/>
  <c r="AQ10" i="69"/>
  <c r="AQ54" i="69" s="1"/>
  <c r="E10" i="69"/>
  <c r="E54" i="69" s="1"/>
  <c r="AL10" i="69"/>
  <c r="AL54" i="69" s="1"/>
  <c r="AN10" i="69"/>
  <c r="AN54" i="69" s="1"/>
  <c r="AG10" i="69"/>
  <c r="AG54" i="69" s="1"/>
  <c r="D10" i="69"/>
  <c r="D54" i="69" s="1"/>
  <c r="M10" i="69"/>
  <c r="M54" i="69" s="1"/>
  <c r="K10" i="69"/>
  <c r="K54" i="69" s="1"/>
  <c r="N10" i="69"/>
  <c r="N54" i="69" s="1"/>
  <c r="AP10" i="69"/>
  <c r="AP54" i="69" s="1"/>
  <c r="I10" i="69"/>
  <c r="I54" i="69" s="1"/>
  <c r="F3" i="66"/>
  <c r="F51" i="66" s="1"/>
  <c r="AN3" i="66"/>
  <c r="AN51" i="66" s="1"/>
  <c r="AG3" i="66"/>
  <c r="AG51" i="66" s="1"/>
  <c r="Q3" i="66"/>
  <c r="Q51" i="66" s="1"/>
  <c r="K3" i="66"/>
  <c r="K51" i="66" s="1"/>
  <c r="N3" i="66"/>
  <c r="N51" i="66" s="1"/>
  <c r="M3" i="66"/>
  <c r="M51" i="66" s="1"/>
  <c r="AP3" i="66"/>
  <c r="AP51" i="66" s="1"/>
  <c r="Z3" i="66"/>
  <c r="Z51" i="66" s="1"/>
  <c r="T3" i="66"/>
  <c r="T51" i="66" s="1"/>
  <c r="V3" i="66"/>
  <c r="V51" i="66" s="1"/>
  <c r="W3" i="66"/>
  <c r="W51" i="66" s="1"/>
  <c r="G3" i="66"/>
  <c r="G51" i="66" s="1"/>
  <c r="AI3" i="66"/>
  <c r="AI51" i="66" s="1"/>
  <c r="AC3" i="66"/>
  <c r="AC51" i="66" s="1"/>
  <c r="AD3" i="66"/>
  <c r="AD51" i="66" s="1"/>
  <c r="AF3" i="66"/>
  <c r="AF51" i="66" s="1"/>
  <c r="P3" i="66"/>
  <c r="P51" i="66" s="1"/>
  <c r="D3" i="66"/>
  <c r="D51" i="66" s="1"/>
  <c r="AM3" i="66"/>
  <c r="AM51" i="66" s="1"/>
  <c r="AL3" i="66"/>
  <c r="AL51" i="66" s="1"/>
  <c r="AO3" i="66"/>
  <c r="AO51" i="66" s="1"/>
  <c r="Y3" i="66"/>
  <c r="Y51" i="66" s="1"/>
  <c r="I3" i="66"/>
  <c r="I51" i="66" s="1"/>
  <c r="J3" i="66"/>
  <c r="J51" i="66" s="1"/>
  <c r="L3" i="66"/>
  <c r="L51" i="66" s="1"/>
  <c r="E3" i="66"/>
  <c r="E51" i="66" s="1"/>
  <c r="AH3" i="66"/>
  <c r="AH51" i="66" s="1"/>
  <c r="R3" i="66"/>
  <c r="R51" i="66" s="1"/>
  <c r="S3" i="66"/>
  <c r="S51" i="66" s="1"/>
  <c r="U3" i="66"/>
  <c r="U51" i="66" s="1"/>
  <c r="O3" i="66"/>
  <c r="O51" i="66" s="1"/>
  <c r="AQ3" i="66"/>
  <c r="AQ51" i="66" s="1"/>
  <c r="AA3" i="66"/>
  <c r="AA51" i="66" s="1"/>
  <c r="AB3" i="66"/>
  <c r="AB51" i="66" s="1"/>
  <c r="C51" i="66"/>
  <c r="AE3" i="66"/>
  <c r="AE51" i="66" s="1"/>
  <c r="X3" i="66"/>
  <c r="X51" i="66" s="1"/>
  <c r="H3" i="66"/>
  <c r="H51" i="66" s="1"/>
  <c r="AJ3" i="66"/>
  <c r="AJ51" i="66" s="1"/>
  <c r="AK3" i="66"/>
  <c r="AK51" i="66" s="1"/>
  <c r="C64" i="67"/>
  <c r="S29" i="67"/>
  <c r="S64" i="67" s="1"/>
  <c r="L29" i="67"/>
  <c r="L64" i="67" s="1"/>
  <c r="E29" i="67"/>
  <c r="E64" i="67" s="1"/>
  <c r="AH29" i="67"/>
  <c r="AH64" i="67" s="1"/>
  <c r="AJ29" i="67"/>
  <c r="AJ64" i="67" s="1"/>
  <c r="X29" i="67"/>
  <c r="X64" i="67" s="1"/>
  <c r="D29" i="67"/>
  <c r="D64" i="67" s="1"/>
  <c r="AF29" i="67"/>
  <c r="AF64" i="67" s="1"/>
  <c r="K29" i="67"/>
  <c r="K64" i="67" s="1"/>
  <c r="M29" i="67"/>
  <c r="M64" i="67" s="1"/>
  <c r="AP29" i="67"/>
  <c r="AP64" i="67" s="1"/>
  <c r="Z29" i="67"/>
  <c r="Z64" i="67" s="1"/>
  <c r="J29" i="67"/>
  <c r="J64" i="67" s="1"/>
  <c r="AM29" i="67"/>
  <c r="AM64" i="67" s="1"/>
  <c r="O29" i="67"/>
  <c r="O64" i="67" s="1"/>
  <c r="I29" i="67"/>
  <c r="I64" i="67" s="1"/>
  <c r="AB29" i="67"/>
  <c r="AB64" i="67" s="1"/>
  <c r="V29" i="67"/>
  <c r="V64" i="67" s="1"/>
  <c r="Y29" i="67"/>
  <c r="Y64" i="67" s="1"/>
  <c r="AK29" i="67"/>
  <c r="AK64" i="67" s="1"/>
  <c r="AE29" i="67"/>
  <c r="AE64" i="67" s="1"/>
  <c r="AQ29" i="67"/>
  <c r="AQ64" i="67" s="1"/>
  <c r="T29" i="67"/>
  <c r="T64" i="67" s="1"/>
  <c r="AO29" i="67"/>
  <c r="AO64" i="67" s="1"/>
  <c r="G29" i="67"/>
  <c r="G64" i="67" s="1"/>
  <c r="AC29" i="67"/>
  <c r="AC64" i="67" s="1"/>
  <c r="N29" i="67"/>
  <c r="N64" i="67" s="1"/>
  <c r="Q29" i="67"/>
  <c r="Q64" i="67" s="1"/>
  <c r="H29" i="67"/>
  <c r="H64" i="67" s="1"/>
  <c r="AL29" i="67"/>
  <c r="AL64" i="67" s="1"/>
  <c r="W29" i="67"/>
  <c r="W64" i="67" s="1"/>
  <c r="AI29" i="67"/>
  <c r="AI64" i="67" s="1"/>
  <c r="P29" i="67"/>
  <c r="P64" i="67" s="1"/>
  <c r="U29" i="67"/>
  <c r="U64" i="67" s="1"/>
  <c r="AG29" i="67"/>
  <c r="AG64" i="67" s="1"/>
  <c r="R29" i="67"/>
  <c r="R64" i="67" s="1"/>
  <c r="AN29" i="67"/>
  <c r="AN64" i="67" s="1"/>
  <c r="AD29" i="67"/>
  <c r="AD64" i="67" s="1"/>
  <c r="F29" i="67"/>
  <c r="F64" i="67" s="1"/>
  <c r="AA29" i="67"/>
  <c r="AA64" i="67" s="1"/>
  <c r="L22" i="66"/>
  <c r="L58" i="66" s="1"/>
  <c r="E22" i="66"/>
  <c r="E58" i="66" s="1"/>
  <c r="AH22" i="66"/>
  <c r="AH58" i="66" s="1"/>
  <c r="AA22" i="66"/>
  <c r="AA58" i="66" s="1"/>
  <c r="S22" i="66"/>
  <c r="S58" i="66" s="1"/>
  <c r="U22" i="66"/>
  <c r="U58" i="66" s="1"/>
  <c r="N22" i="66"/>
  <c r="N58" i="66" s="1"/>
  <c r="AQ22" i="66"/>
  <c r="AQ58" i="66" s="1"/>
  <c r="AJ22" i="66"/>
  <c r="AJ58" i="66" s="1"/>
  <c r="AB22" i="66"/>
  <c r="AB58" i="66" s="1"/>
  <c r="I22" i="66"/>
  <c r="I58" i="66" s="1"/>
  <c r="AM22" i="66"/>
  <c r="AM58" i="66" s="1"/>
  <c r="AF22" i="66"/>
  <c r="AF58" i="66" s="1"/>
  <c r="P22" i="66"/>
  <c r="P58" i="66" s="1"/>
  <c r="K22" i="66"/>
  <c r="K58" i="66" s="1"/>
  <c r="Y22" i="66"/>
  <c r="Y58" i="66" s="1"/>
  <c r="V22" i="66"/>
  <c r="V58" i="66" s="1"/>
  <c r="F22" i="66"/>
  <c r="F58" i="66" s="1"/>
  <c r="AI22" i="66"/>
  <c r="AI58" i="66" s="1"/>
  <c r="AC22" i="66"/>
  <c r="AC58" i="66" s="1"/>
  <c r="AO22" i="66"/>
  <c r="AO58" i="66" s="1"/>
  <c r="AN22" i="66"/>
  <c r="AN58" i="66" s="1"/>
  <c r="X22" i="66"/>
  <c r="X58" i="66" s="1"/>
  <c r="R22" i="66"/>
  <c r="R58" i="66" s="1"/>
  <c r="J22" i="66"/>
  <c r="J58" i="66" s="1"/>
  <c r="AE22" i="66"/>
  <c r="AE58" i="66" s="1"/>
  <c r="T22" i="66"/>
  <c r="T58" i="66" s="1"/>
  <c r="W22" i="66"/>
  <c r="W58" i="66" s="1"/>
  <c r="AL22" i="66"/>
  <c r="AL58" i="66" s="1"/>
  <c r="AP22" i="66"/>
  <c r="AP58" i="66" s="1"/>
  <c r="AK22" i="66"/>
  <c r="AK58" i="66" s="1"/>
  <c r="C58" i="66"/>
  <c r="O22" i="66"/>
  <c r="O58" i="66" s="1"/>
  <c r="Q22" i="66"/>
  <c r="Q58" i="66" s="1"/>
  <c r="G22" i="66"/>
  <c r="G58" i="66" s="1"/>
  <c r="AD22" i="66"/>
  <c r="AD58" i="66" s="1"/>
  <c r="AG22" i="66"/>
  <c r="AG58" i="66" s="1"/>
  <c r="Z22" i="66"/>
  <c r="Z58" i="66" s="1"/>
  <c r="H22" i="66"/>
  <c r="H58" i="66" s="1"/>
  <c r="M22" i="66"/>
  <c r="M58" i="66" s="1"/>
  <c r="D22" i="66"/>
  <c r="D58" i="66" s="1"/>
  <c r="W68" i="68"/>
  <c r="AC68" i="68"/>
  <c r="AP68" i="68"/>
  <c r="G68" i="68"/>
  <c r="AE68" i="68"/>
  <c r="N68" i="68"/>
  <c r="E31" i="67"/>
  <c r="E71" i="67" s="1"/>
  <c r="AG31" i="67"/>
  <c r="AG71" i="67" s="1"/>
  <c r="AA31" i="67"/>
  <c r="AA71" i="67" s="1"/>
  <c r="AC31" i="67"/>
  <c r="AC71" i="67" s="1"/>
  <c r="AE31" i="67"/>
  <c r="AE71" i="67" s="1"/>
  <c r="J31" i="67"/>
  <c r="J71" i="67" s="1"/>
  <c r="W31" i="67"/>
  <c r="W71" i="67" s="1"/>
  <c r="G31" i="67"/>
  <c r="G71" i="67" s="1"/>
  <c r="I31" i="67"/>
  <c r="I71" i="67" s="1"/>
  <c r="L31" i="67"/>
  <c r="L71" i="67" s="1"/>
  <c r="D31" i="67"/>
  <c r="D71" i="67" s="1"/>
  <c r="AH31" i="67"/>
  <c r="AH71" i="67" s="1"/>
  <c r="F31" i="67"/>
  <c r="F71" i="67" s="1"/>
  <c r="AI31" i="67"/>
  <c r="AI71" i="67" s="1"/>
  <c r="AK31" i="67"/>
  <c r="AK71" i="67" s="1"/>
  <c r="AM31" i="67"/>
  <c r="AM71" i="67" s="1"/>
  <c r="AP31" i="67"/>
  <c r="AP71" i="67" s="1"/>
  <c r="O31" i="67"/>
  <c r="O71" i="67" s="1"/>
  <c r="H31" i="67"/>
  <c r="H71" i="67" s="1"/>
  <c r="K31" i="67"/>
  <c r="K71" i="67" s="1"/>
  <c r="M31" i="67"/>
  <c r="M71" i="67" s="1"/>
  <c r="AQ31" i="67"/>
  <c r="AQ71" i="67" s="1"/>
  <c r="AL31" i="67"/>
  <c r="AL71" i="67" s="1"/>
  <c r="R31" i="67"/>
  <c r="R71" i="67" s="1"/>
  <c r="P31" i="67"/>
  <c r="P71" i="67" s="1"/>
  <c r="U31" i="67"/>
  <c r="U71" i="67" s="1"/>
  <c r="Z31" i="67"/>
  <c r="Z71" i="67" s="1"/>
  <c r="Y31" i="67"/>
  <c r="Y71" i="67" s="1"/>
  <c r="AD31" i="67"/>
  <c r="AD71" i="67" s="1"/>
  <c r="C71" i="67"/>
  <c r="Q31" i="67"/>
  <c r="Q71" i="67" s="1"/>
  <c r="V31" i="67"/>
  <c r="V71" i="67" s="1"/>
  <c r="N31" i="67"/>
  <c r="N71" i="67" s="1"/>
  <c r="AJ31" i="67"/>
  <c r="AJ71" i="67" s="1"/>
  <c r="AN31" i="67"/>
  <c r="AN71" i="67" s="1"/>
  <c r="AF31" i="67"/>
  <c r="AF71" i="67" s="1"/>
  <c r="S31" i="67"/>
  <c r="S71" i="67" s="1"/>
  <c r="AO31" i="67"/>
  <c r="AO71" i="67" s="1"/>
  <c r="AB31" i="67"/>
  <c r="AB71" i="67" s="1"/>
  <c r="X31" i="67"/>
  <c r="X71" i="67" s="1"/>
  <c r="T31" i="67"/>
  <c r="T71" i="67" s="1"/>
  <c r="C55" i="70"/>
  <c r="Z14" i="70"/>
  <c r="Z55" i="70" s="1"/>
  <c r="AB14" i="70"/>
  <c r="AB55" i="70" s="1"/>
  <c r="E14" i="70"/>
  <c r="E55" i="70" s="1"/>
  <c r="N14" i="70"/>
  <c r="N55" i="70" s="1"/>
  <c r="AL14" i="70"/>
  <c r="AL55" i="70" s="1"/>
  <c r="I14" i="70"/>
  <c r="I55" i="70" s="1"/>
  <c r="AI14" i="70"/>
  <c r="AI55" i="70" s="1"/>
  <c r="AK14" i="70"/>
  <c r="AK55" i="70" s="1"/>
  <c r="W14" i="70"/>
  <c r="W55" i="70" s="1"/>
  <c r="AF14" i="70"/>
  <c r="AF55" i="70" s="1"/>
  <c r="Q14" i="70"/>
  <c r="Q55" i="70" s="1"/>
  <c r="H14" i="70"/>
  <c r="H55" i="70" s="1"/>
  <c r="M14" i="70"/>
  <c r="M55" i="70" s="1"/>
  <c r="AP14" i="70"/>
  <c r="AP55" i="70" s="1"/>
  <c r="D14" i="70"/>
  <c r="D55" i="70" s="1"/>
  <c r="Y14" i="70"/>
  <c r="Y55" i="70" s="1"/>
  <c r="R14" i="70"/>
  <c r="R55" i="70" s="1"/>
  <c r="V14" i="70"/>
  <c r="V55" i="70" s="1"/>
  <c r="F14" i="70"/>
  <c r="F55" i="70" s="1"/>
  <c r="L14" i="70"/>
  <c r="L55" i="70" s="1"/>
  <c r="AO14" i="70"/>
  <c r="AO55" i="70" s="1"/>
  <c r="AJ14" i="70"/>
  <c r="AJ55" i="70" s="1"/>
  <c r="AN14" i="70"/>
  <c r="AN55" i="70" s="1"/>
  <c r="AQ14" i="70"/>
  <c r="AQ55" i="70" s="1"/>
  <c r="T14" i="70"/>
  <c r="T55" i="70" s="1"/>
  <c r="P14" i="70"/>
  <c r="P55" i="70" s="1"/>
  <c r="K14" i="70"/>
  <c r="K55" i="70" s="1"/>
  <c r="AA14" i="70"/>
  <c r="AA55" i="70" s="1"/>
  <c r="AC14" i="70"/>
  <c r="AC55" i="70" s="1"/>
  <c r="J14" i="70"/>
  <c r="J55" i="70" s="1"/>
  <c r="O14" i="70"/>
  <c r="O55" i="70" s="1"/>
  <c r="S14" i="70"/>
  <c r="S55" i="70" s="1"/>
  <c r="AD14" i="70"/>
  <c r="AD55" i="70" s="1"/>
  <c r="AE14" i="70"/>
  <c r="AE55" i="70" s="1"/>
  <c r="AH14" i="70"/>
  <c r="AH55" i="70" s="1"/>
  <c r="U14" i="70"/>
  <c r="U55" i="70" s="1"/>
  <c r="AG14" i="70"/>
  <c r="AG55" i="70" s="1"/>
  <c r="AM14" i="70"/>
  <c r="AM55" i="70" s="1"/>
  <c r="G14" i="70"/>
  <c r="G55" i="70" s="1"/>
  <c r="X14" i="70"/>
  <c r="X55" i="70" s="1"/>
  <c r="Q60" i="68"/>
  <c r="K60" i="68"/>
  <c r="M60" i="68"/>
  <c r="AO60" i="68"/>
  <c r="G60" i="68"/>
  <c r="J60" i="68"/>
  <c r="AA60" i="68"/>
  <c r="T60" i="68"/>
  <c r="V60" i="68"/>
  <c r="O60" i="68"/>
  <c r="F60" i="68"/>
  <c r="R60" i="68"/>
  <c r="AJ60" i="68"/>
  <c r="AC60" i="68"/>
  <c r="AE60" i="68"/>
  <c r="P60" i="68"/>
  <c r="Z60" i="68"/>
  <c r="D60" i="68"/>
  <c r="AL60" i="68"/>
  <c r="AN60" i="68"/>
  <c r="X60" i="68"/>
  <c r="AH60" i="68"/>
  <c r="I60" i="68"/>
  <c r="L60" i="68"/>
  <c r="E60" i="68"/>
  <c r="Y60" i="68"/>
  <c r="AP60" i="68"/>
  <c r="S60" i="68"/>
  <c r="U60" i="68"/>
  <c r="N60" i="68"/>
  <c r="AG60" i="68"/>
  <c r="C60" i="68"/>
  <c r="AB60" i="68"/>
  <c r="AD60" i="68"/>
  <c r="W60" i="68"/>
  <c r="AI60" i="68"/>
  <c r="H60" i="68"/>
  <c r="AK60" i="68"/>
  <c r="AM60" i="68"/>
  <c r="AF60" i="68"/>
  <c r="AQ60" i="68"/>
  <c r="I34" i="69"/>
  <c r="I70" i="69" s="1"/>
  <c r="D34" i="69"/>
  <c r="D70" i="69" s="1"/>
  <c r="AN34" i="69"/>
  <c r="AN70" i="69" s="1"/>
  <c r="AP34" i="69"/>
  <c r="AP70" i="69" s="1"/>
  <c r="AI34" i="69"/>
  <c r="AI70" i="69" s="1"/>
  <c r="R34" i="69"/>
  <c r="R70" i="69" s="1"/>
  <c r="G34" i="69"/>
  <c r="G70" i="69" s="1"/>
  <c r="J34" i="69"/>
  <c r="J70" i="69" s="1"/>
  <c r="L34" i="69"/>
  <c r="L70" i="69" s="1"/>
  <c r="N34" i="69"/>
  <c r="N70" i="69" s="1"/>
  <c r="AC34" i="69"/>
  <c r="AC70" i="69" s="1"/>
  <c r="V34" i="69"/>
  <c r="V70" i="69" s="1"/>
  <c r="C70" i="69"/>
  <c r="AA34" i="69"/>
  <c r="AA70" i="69" s="1"/>
  <c r="Q34" i="69"/>
  <c r="Q70" i="69" s="1"/>
  <c r="T34" i="69"/>
  <c r="T70" i="69" s="1"/>
  <c r="W34" i="69"/>
  <c r="W70" i="69" s="1"/>
  <c r="O34" i="69"/>
  <c r="O70" i="69" s="1"/>
  <c r="S34" i="69"/>
  <c r="S70" i="69" s="1"/>
  <c r="E34" i="69"/>
  <c r="E70" i="69" s="1"/>
  <c r="AJ34" i="69"/>
  <c r="AJ70" i="69" s="1"/>
  <c r="AB34" i="69"/>
  <c r="AB70" i="69" s="1"/>
  <c r="AE34" i="69"/>
  <c r="AE70" i="69" s="1"/>
  <c r="AG34" i="69"/>
  <c r="AG70" i="69" s="1"/>
  <c r="Z34" i="69"/>
  <c r="Z70" i="69" s="1"/>
  <c r="Y34" i="69"/>
  <c r="Y70" i="69" s="1"/>
  <c r="M34" i="69"/>
  <c r="M70" i="69" s="1"/>
  <c r="F34" i="69"/>
  <c r="F70" i="69" s="1"/>
  <c r="AM34" i="69"/>
  <c r="AM70" i="69" s="1"/>
  <c r="AO34" i="69"/>
  <c r="AO70" i="69" s="1"/>
  <c r="AQ34" i="69"/>
  <c r="AQ70" i="69" s="1"/>
  <c r="U34" i="69"/>
  <c r="U70" i="69" s="1"/>
  <c r="P34" i="69"/>
  <c r="P70" i="69" s="1"/>
  <c r="H34" i="69"/>
  <c r="H70" i="69" s="1"/>
  <c r="K34" i="69"/>
  <c r="K70" i="69" s="1"/>
  <c r="X34" i="69"/>
  <c r="X70" i="69" s="1"/>
  <c r="AK34" i="69"/>
  <c r="AK70" i="69" s="1"/>
  <c r="AL34" i="69"/>
  <c r="AL70" i="69" s="1"/>
  <c r="AD34" i="69"/>
  <c r="AD70" i="69" s="1"/>
  <c r="AF34" i="69"/>
  <c r="AF70" i="69" s="1"/>
  <c r="AH34" i="69"/>
  <c r="AH70" i="69" s="1"/>
  <c r="O36" i="71"/>
  <c r="O66" i="71" s="1"/>
  <c r="AN36" i="71"/>
  <c r="AN66" i="71" s="1"/>
  <c r="AQ36" i="71"/>
  <c r="AQ66" i="71" s="1"/>
  <c r="V36" i="71"/>
  <c r="V66" i="71" s="1"/>
  <c r="N36" i="71"/>
  <c r="N66" i="71" s="1"/>
  <c r="C66" i="71"/>
  <c r="AF36" i="71"/>
  <c r="AF66" i="71" s="1"/>
  <c r="F36" i="71"/>
  <c r="F66" i="71" s="1"/>
  <c r="K36" i="71"/>
  <c r="K66" i="71" s="1"/>
  <c r="D36" i="71"/>
  <c r="D66" i="71" s="1"/>
  <c r="G36" i="71"/>
  <c r="G66" i="71" s="1"/>
  <c r="L36" i="71"/>
  <c r="L66" i="71" s="1"/>
  <c r="S36" i="71"/>
  <c r="S66" i="71" s="1"/>
  <c r="Y36" i="71"/>
  <c r="Y66" i="71" s="1"/>
  <c r="Q36" i="71"/>
  <c r="Q66" i="71" s="1"/>
  <c r="W36" i="71"/>
  <c r="W66" i="71" s="1"/>
  <c r="T36" i="71"/>
  <c r="T66" i="71" s="1"/>
  <c r="AG36" i="71"/>
  <c r="AG66" i="71" s="1"/>
  <c r="AK36" i="71"/>
  <c r="AK66" i="71" s="1"/>
  <c r="AC36" i="71"/>
  <c r="AC66" i="71" s="1"/>
  <c r="AM36" i="71"/>
  <c r="AM66" i="71" s="1"/>
  <c r="AJ36" i="71"/>
  <c r="AJ66" i="71" s="1"/>
  <c r="U36" i="71"/>
  <c r="U66" i="71" s="1"/>
  <c r="Z36" i="71"/>
  <c r="Z66" i="71" s="1"/>
  <c r="H36" i="71"/>
  <c r="H66" i="71" s="1"/>
  <c r="E36" i="71"/>
  <c r="E66" i="71" s="1"/>
  <c r="AH36" i="71"/>
  <c r="AH66" i="71" s="1"/>
  <c r="AL36" i="71"/>
  <c r="AL66" i="71" s="1"/>
  <c r="P36" i="71"/>
  <c r="P66" i="71" s="1"/>
  <c r="R36" i="71"/>
  <c r="R66" i="71" s="1"/>
  <c r="J36" i="71"/>
  <c r="J66" i="71" s="1"/>
  <c r="AA36" i="71"/>
  <c r="AA66" i="71" s="1"/>
  <c r="X36" i="71"/>
  <c r="X66" i="71" s="1"/>
  <c r="AD36" i="71"/>
  <c r="AD66" i="71" s="1"/>
  <c r="AI36" i="71"/>
  <c r="AI66" i="71" s="1"/>
  <c r="AO36" i="71"/>
  <c r="AO66" i="71" s="1"/>
  <c r="M36" i="71"/>
  <c r="M66" i="71" s="1"/>
  <c r="AP36" i="71"/>
  <c r="AP66" i="71" s="1"/>
  <c r="AE36" i="71"/>
  <c r="AE66" i="71" s="1"/>
  <c r="AB36" i="71"/>
  <c r="AB66" i="71" s="1"/>
  <c r="I36" i="71"/>
  <c r="I66" i="71" s="1"/>
  <c r="C57" i="69"/>
  <c r="AA19" i="69"/>
  <c r="AA57" i="69" s="1"/>
  <c r="E19" i="69"/>
  <c r="E57" i="69" s="1"/>
  <c r="J19" i="69"/>
  <c r="J57" i="69" s="1"/>
  <c r="X19" i="69"/>
  <c r="X57" i="69" s="1"/>
  <c r="G19" i="69"/>
  <c r="G57" i="69" s="1"/>
  <c r="AJ19" i="69"/>
  <c r="AJ57" i="69" s="1"/>
  <c r="S19" i="69"/>
  <c r="S57" i="69" s="1"/>
  <c r="U19" i="69"/>
  <c r="U57" i="69" s="1"/>
  <c r="Z19" i="69"/>
  <c r="Z57" i="69" s="1"/>
  <c r="P19" i="69"/>
  <c r="P57" i="69" s="1"/>
  <c r="O19" i="69"/>
  <c r="O57" i="69" s="1"/>
  <c r="AE19" i="69"/>
  <c r="AE57" i="69" s="1"/>
  <c r="AG19" i="69"/>
  <c r="AG57" i="69" s="1"/>
  <c r="AK19" i="69"/>
  <c r="AK57" i="69" s="1"/>
  <c r="F19" i="69"/>
  <c r="F57" i="69" s="1"/>
  <c r="Y19" i="69"/>
  <c r="Y57" i="69" s="1"/>
  <c r="AB19" i="69"/>
  <c r="AB57" i="69" s="1"/>
  <c r="AP19" i="69"/>
  <c r="AP57" i="69" s="1"/>
  <c r="K19" i="69"/>
  <c r="K57" i="69" s="1"/>
  <c r="AM19" i="69"/>
  <c r="AM57" i="69" s="1"/>
  <c r="N19" i="69"/>
  <c r="N57" i="69" s="1"/>
  <c r="AH19" i="69"/>
  <c r="AH57" i="69" s="1"/>
  <c r="AN19" i="69"/>
  <c r="AN57" i="69" s="1"/>
  <c r="H19" i="69"/>
  <c r="H57" i="69" s="1"/>
  <c r="W19" i="69"/>
  <c r="W57" i="69" s="1"/>
  <c r="V19" i="69"/>
  <c r="V57" i="69" s="1"/>
  <c r="AQ19" i="69"/>
  <c r="AQ57" i="69" s="1"/>
  <c r="Q19" i="69"/>
  <c r="Q57" i="69" s="1"/>
  <c r="T19" i="69"/>
  <c r="T57" i="69" s="1"/>
  <c r="AI19" i="69"/>
  <c r="AI57" i="69" s="1"/>
  <c r="AD19" i="69"/>
  <c r="AD57" i="69" s="1"/>
  <c r="I19" i="69"/>
  <c r="I57" i="69" s="1"/>
  <c r="AC19" i="69"/>
  <c r="AC57" i="69" s="1"/>
  <c r="AF19" i="69"/>
  <c r="AF57" i="69" s="1"/>
  <c r="L19" i="69"/>
  <c r="L57" i="69" s="1"/>
  <c r="AL19" i="69"/>
  <c r="AL57" i="69" s="1"/>
  <c r="R19" i="69"/>
  <c r="R57" i="69" s="1"/>
  <c r="AO19" i="69"/>
  <c r="AO57" i="69" s="1"/>
  <c r="D19" i="69"/>
  <c r="D57" i="69" s="1"/>
  <c r="M19" i="69"/>
  <c r="M57" i="69" s="1"/>
  <c r="AK34" i="71"/>
  <c r="AK70" i="71" s="1"/>
  <c r="Z34" i="71"/>
  <c r="Z70" i="71" s="1"/>
  <c r="AG34" i="71"/>
  <c r="AG70" i="71" s="1"/>
  <c r="Y34" i="71"/>
  <c r="Y70" i="71" s="1"/>
  <c r="AO34" i="71"/>
  <c r="AO70" i="71" s="1"/>
  <c r="F34" i="71"/>
  <c r="F70" i="71" s="1"/>
  <c r="AH34" i="71"/>
  <c r="AH70" i="71" s="1"/>
  <c r="I34" i="71"/>
  <c r="I70" i="71" s="1"/>
  <c r="AM34" i="71"/>
  <c r="AM70" i="71" s="1"/>
  <c r="AQ34" i="71"/>
  <c r="AQ70" i="71" s="1"/>
  <c r="N34" i="71"/>
  <c r="N70" i="71" s="1"/>
  <c r="AP34" i="71"/>
  <c r="AP70" i="71" s="1"/>
  <c r="W34" i="71"/>
  <c r="W70" i="71" s="1"/>
  <c r="D34" i="71"/>
  <c r="D70" i="71" s="1"/>
  <c r="Q34" i="71"/>
  <c r="Q70" i="71" s="1"/>
  <c r="C70" i="71"/>
  <c r="V34" i="71"/>
  <c r="V70" i="71" s="1"/>
  <c r="G34" i="71"/>
  <c r="G70" i="71" s="1"/>
  <c r="AI34" i="71"/>
  <c r="AI70" i="71" s="1"/>
  <c r="O34" i="71"/>
  <c r="O70" i="71" s="1"/>
  <c r="AE34" i="71"/>
  <c r="AE70" i="71" s="1"/>
  <c r="E34" i="71"/>
  <c r="E70" i="71" s="1"/>
  <c r="AD34" i="71"/>
  <c r="AD70" i="71" s="1"/>
  <c r="S34" i="71"/>
  <c r="S70" i="71" s="1"/>
  <c r="K34" i="71"/>
  <c r="K70" i="71" s="1"/>
  <c r="AA34" i="71"/>
  <c r="AA70" i="71" s="1"/>
  <c r="M34" i="71"/>
  <c r="M70" i="71" s="1"/>
  <c r="AL34" i="71"/>
  <c r="AL70" i="71" s="1"/>
  <c r="AF34" i="71"/>
  <c r="AF70" i="71" s="1"/>
  <c r="X34" i="71"/>
  <c r="X70" i="71" s="1"/>
  <c r="AN34" i="71"/>
  <c r="AN70" i="71" s="1"/>
  <c r="U34" i="71"/>
  <c r="U70" i="71" s="1"/>
  <c r="J34" i="71"/>
  <c r="J70" i="71" s="1"/>
  <c r="H34" i="71"/>
  <c r="H70" i="71" s="1"/>
  <c r="AJ34" i="71"/>
  <c r="AJ70" i="71" s="1"/>
  <c r="P34" i="71"/>
  <c r="P70" i="71" s="1"/>
  <c r="AC34" i="71"/>
  <c r="AC70" i="71" s="1"/>
  <c r="R34" i="71"/>
  <c r="R70" i="71" s="1"/>
  <c r="T34" i="71"/>
  <c r="T70" i="71" s="1"/>
  <c r="L34" i="71"/>
  <c r="L70" i="71" s="1"/>
  <c r="AB34" i="71"/>
  <c r="AB70" i="71" s="1"/>
  <c r="G54" i="68"/>
  <c r="AN54" i="68"/>
  <c r="U54" i="68"/>
  <c r="Q54" i="68"/>
  <c r="M54" i="68"/>
  <c r="K14" i="71"/>
  <c r="K55" i="71" s="1"/>
  <c r="AJ14" i="71"/>
  <c r="AJ55" i="71" s="1"/>
  <c r="F14" i="71"/>
  <c r="F55" i="71" s="1"/>
  <c r="AN14" i="71"/>
  <c r="AN55" i="71" s="1"/>
  <c r="D14" i="71"/>
  <c r="D55" i="71" s="1"/>
  <c r="S14" i="71"/>
  <c r="S55" i="71" s="1"/>
  <c r="M14" i="71"/>
  <c r="M55" i="71" s="1"/>
  <c r="G14" i="71"/>
  <c r="G55" i="71" s="1"/>
  <c r="N14" i="71"/>
  <c r="N55" i="71" s="1"/>
  <c r="J14" i="71"/>
  <c r="J55" i="71" s="1"/>
  <c r="AQ14" i="71"/>
  <c r="AQ55" i="71" s="1"/>
  <c r="AK14" i="71"/>
  <c r="AK55" i="71" s="1"/>
  <c r="H14" i="71"/>
  <c r="H55" i="71" s="1"/>
  <c r="AF14" i="71"/>
  <c r="AF55" i="71" s="1"/>
  <c r="R14" i="71"/>
  <c r="R55" i="71" s="1"/>
  <c r="L14" i="71"/>
  <c r="L55" i="71" s="1"/>
  <c r="Q14" i="71"/>
  <c r="Q55" i="71" s="1"/>
  <c r="X14" i="71"/>
  <c r="X55" i="71" s="1"/>
  <c r="O14" i="71"/>
  <c r="O55" i="71" s="1"/>
  <c r="AB14" i="71"/>
  <c r="AB55" i="71" s="1"/>
  <c r="AM14" i="71"/>
  <c r="AM55" i="71" s="1"/>
  <c r="C55" i="71"/>
  <c r="E14" i="71"/>
  <c r="E55" i="71" s="1"/>
  <c r="I14" i="71"/>
  <c r="I55" i="71" s="1"/>
  <c r="Z14" i="71"/>
  <c r="Z55" i="71" s="1"/>
  <c r="U14" i="71"/>
  <c r="U55" i="71" s="1"/>
  <c r="Y14" i="71"/>
  <c r="Y55" i="71" s="1"/>
  <c r="AH14" i="71"/>
  <c r="AH55" i="71" s="1"/>
  <c r="AC14" i="71"/>
  <c r="AC55" i="71" s="1"/>
  <c r="AO14" i="71"/>
  <c r="AO55" i="71" s="1"/>
  <c r="AP14" i="71"/>
  <c r="AP55" i="71" s="1"/>
  <c r="AG14" i="71"/>
  <c r="AG55" i="71" s="1"/>
  <c r="AD14" i="71"/>
  <c r="AD55" i="71" s="1"/>
  <c r="AA14" i="71"/>
  <c r="AA55" i="71" s="1"/>
  <c r="V14" i="71"/>
  <c r="V55" i="71" s="1"/>
  <c r="P14" i="71"/>
  <c r="P55" i="71" s="1"/>
  <c r="AI14" i="71"/>
  <c r="AI55" i="71" s="1"/>
  <c r="AL14" i="71"/>
  <c r="AL55" i="71" s="1"/>
  <c r="AE14" i="71"/>
  <c r="AE55" i="71" s="1"/>
  <c r="T14" i="71"/>
  <c r="T55" i="71" s="1"/>
  <c r="W14" i="71"/>
  <c r="W55" i="71" s="1"/>
  <c r="M34" i="66"/>
  <c r="M70" i="66" s="1"/>
  <c r="K34" i="66"/>
  <c r="K70" i="66" s="1"/>
  <c r="AN34" i="66"/>
  <c r="AN70" i="66" s="1"/>
  <c r="AG34" i="66"/>
  <c r="AG70" i="66" s="1"/>
  <c r="I34" i="66"/>
  <c r="I70" i="66" s="1"/>
  <c r="U34" i="66"/>
  <c r="U70" i="66" s="1"/>
  <c r="T34" i="66"/>
  <c r="T70" i="66" s="1"/>
  <c r="N34" i="66"/>
  <c r="N70" i="66" s="1"/>
  <c r="AP34" i="66"/>
  <c r="AP70" i="66" s="1"/>
  <c r="Q34" i="66"/>
  <c r="Q70" i="66" s="1"/>
  <c r="AC34" i="66"/>
  <c r="AC70" i="66" s="1"/>
  <c r="AD34" i="66"/>
  <c r="AD70" i="66" s="1"/>
  <c r="W34" i="66"/>
  <c r="W70" i="66" s="1"/>
  <c r="G34" i="66"/>
  <c r="G70" i="66" s="1"/>
  <c r="R34" i="66"/>
  <c r="R70" i="66" s="1"/>
  <c r="AK34" i="66"/>
  <c r="AK70" i="66" s="1"/>
  <c r="AM34" i="66"/>
  <c r="AM70" i="66" s="1"/>
  <c r="AF34" i="66"/>
  <c r="AF70" i="66" s="1"/>
  <c r="P34" i="66"/>
  <c r="P70" i="66" s="1"/>
  <c r="Z34" i="66"/>
  <c r="Z70" i="66" s="1"/>
  <c r="J34" i="66"/>
  <c r="J70" i="66" s="1"/>
  <c r="D34" i="66"/>
  <c r="D70" i="66" s="1"/>
  <c r="AO34" i="66"/>
  <c r="AO70" i="66" s="1"/>
  <c r="Y34" i="66"/>
  <c r="Y70" i="66" s="1"/>
  <c r="AA34" i="66"/>
  <c r="AA70" i="66" s="1"/>
  <c r="S34" i="66"/>
  <c r="S70" i="66" s="1"/>
  <c r="L34" i="66"/>
  <c r="L70" i="66" s="1"/>
  <c r="F34" i="66"/>
  <c r="F70" i="66" s="1"/>
  <c r="AH34" i="66"/>
  <c r="AH70" i="66" s="1"/>
  <c r="AI34" i="66"/>
  <c r="AI70" i="66" s="1"/>
  <c r="C70" i="66"/>
  <c r="AB34" i="66"/>
  <c r="AB70" i="66" s="1"/>
  <c r="V34" i="66"/>
  <c r="V70" i="66" s="1"/>
  <c r="O34" i="66"/>
  <c r="O70" i="66" s="1"/>
  <c r="AQ34" i="66"/>
  <c r="AQ70" i="66" s="1"/>
  <c r="AJ34" i="66"/>
  <c r="AJ70" i="66" s="1"/>
  <c r="E34" i="66"/>
  <c r="E70" i="66" s="1"/>
  <c r="AL34" i="66"/>
  <c r="AL70" i="66" s="1"/>
  <c r="AE34" i="66"/>
  <c r="AE70" i="66" s="1"/>
  <c r="X34" i="66"/>
  <c r="X70" i="66" s="1"/>
  <c r="H34" i="66"/>
  <c r="H70" i="66" s="1"/>
  <c r="AE28" i="67"/>
  <c r="AE63" i="67" s="1"/>
  <c r="V28" i="67"/>
  <c r="V63" i="67" s="1"/>
  <c r="F28" i="67"/>
  <c r="F63" i="67" s="1"/>
  <c r="AI28" i="67"/>
  <c r="AI63" i="67" s="1"/>
  <c r="AK28" i="67"/>
  <c r="AK63" i="67" s="1"/>
  <c r="AM28" i="67"/>
  <c r="AM63" i="67" s="1"/>
  <c r="AF28" i="67"/>
  <c r="AF63" i="67" s="1"/>
  <c r="P28" i="67"/>
  <c r="P63" i="67" s="1"/>
  <c r="I28" i="67"/>
  <c r="I63" i="67" s="1"/>
  <c r="K28" i="67"/>
  <c r="K63" i="67" s="1"/>
  <c r="C63" i="67"/>
  <c r="AO28" i="67"/>
  <c r="AO63" i="67" s="1"/>
  <c r="Y28" i="67"/>
  <c r="Y63" i="67" s="1"/>
  <c r="R28" i="67"/>
  <c r="R63" i="67" s="1"/>
  <c r="D28" i="67"/>
  <c r="D63" i="67" s="1"/>
  <c r="L28" i="67"/>
  <c r="L63" i="67" s="1"/>
  <c r="E28" i="67"/>
  <c r="E63" i="67" s="1"/>
  <c r="AH28" i="67"/>
  <c r="AH63" i="67" s="1"/>
  <c r="AA28" i="67"/>
  <c r="AA63" i="67" s="1"/>
  <c r="T28" i="67"/>
  <c r="T63" i="67" s="1"/>
  <c r="G28" i="67"/>
  <c r="G63" i="67" s="1"/>
  <c r="AD28" i="67"/>
  <c r="AD63" i="67" s="1"/>
  <c r="X28" i="67"/>
  <c r="X63" i="67" s="1"/>
  <c r="H28" i="67"/>
  <c r="H63" i="67" s="1"/>
  <c r="J28" i="67"/>
  <c r="J63" i="67" s="1"/>
  <c r="AL28" i="67"/>
  <c r="AL63" i="67" s="1"/>
  <c r="AP28" i="67"/>
  <c r="AP63" i="67" s="1"/>
  <c r="O28" i="67"/>
  <c r="O63" i="67" s="1"/>
  <c r="AQ28" i="67"/>
  <c r="AQ63" i="67" s="1"/>
  <c r="W28" i="67"/>
  <c r="W63" i="67" s="1"/>
  <c r="Q28" i="67"/>
  <c r="Q63" i="67" s="1"/>
  <c r="U28" i="67"/>
  <c r="U63" i="67" s="1"/>
  <c r="Z28" i="67"/>
  <c r="Z63" i="67" s="1"/>
  <c r="AN28" i="67"/>
  <c r="AN63" i="67" s="1"/>
  <c r="AJ28" i="67"/>
  <c r="AJ63" i="67" s="1"/>
  <c r="M28" i="67"/>
  <c r="M63" i="67" s="1"/>
  <c r="S28" i="67"/>
  <c r="S63" i="67" s="1"/>
  <c r="N28" i="67"/>
  <c r="N63" i="67" s="1"/>
  <c r="AB28" i="67"/>
  <c r="AB63" i="67" s="1"/>
  <c r="AG28" i="67"/>
  <c r="AG63" i="67" s="1"/>
  <c r="AC28" i="67"/>
  <c r="AC63" i="67" s="1"/>
  <c r="H68" i="68"/>
  <c r="I68" i="68"/>
  <c r="D68" i="68"/>
  <c r="AK68" i="68"/>
  <c r="S42" i="67"/>
  <c r="S72" i="67" s="1"/>
  <c r="F42" i="67"/>
  <c r="F72" i="67" s="1"/>
  <c r="AF42" i="67"/>
  <c r="AF72" i="67" s="1"/>
  <c r="AG42" i="67"/>
  <c r="AG72" i="67" s="1"/>
  <c r="AM42" i="67"/>
  <c r="AM72" i="67" s="1"/>
  <c r="AA42" i="67"/>
  <c r="AA72" i="67" s="1"/>
  <c r="N42" i="67"/>
  <c r="N72" i="67" s="1"/>
  <c r="AN42" i="67"/>
  <c r="AN72" i="67" s="1"/>
  <c r="R42" i="67"/>
  <c r="R72" i="67" s="1"/>
  <c r="I42" i="67"/>
  <c r="I72" i="67" s="1"/>
  <c r="AQ42" i="67"/>
  <c r="AQ72" i="67" s="1"/>
  <c r="AD42" i="67"/>
  <c r="AD72" i="67" s="1"/>
  <c r="M42" i="67"/>
  <c r="M72" i="67" s="1"/>
  <c r="E42" i="67"/>
  <c r="E72" i="67" s="1"/>
  <c r="AO42" i="67"/>
  <c r="AO72" i="67" s="1"/>
  <c r="T42" i="67"/>
  <c r="T72" i="67" s="1"/>
  <c r="H42" i="67"/>
  <c r="H72" i="67" s="1"/>
  <c r="O42" i="67"/>
  <c r="O72" i="67" s="1"/>
  <c r="AK42" i="67"/>
  <c r="AK72" i="67" s="1"/>
  <c r="Z42" i="67"/>
  <c r="Z72" i="67" s="1"/>
  <c r="AL42" i="67"/>
  <c r="AL72" i="67" s="1"/>
  <c r="U42" i="67"/>
  <c r="U72" i="67" s="1"/>
  <c r="C72" i="67"/>
  <c r="P42" i="67"/>
  <c r="P72" i="67" s="1"/>
  <c r="G42" i="67"/>
  <c r="G72" i="67" s="1"/>
  <c r="K42" i="67"/>
  <c r="K72" i="67" s="1"/>
  <c r="X42" i="67"/>
  <c r="X72" i="67" s="1"/>
  <c r="W42" i="67"/>
  <c r="W72" i="67" s="1"/>
  <c r="AI42" i="67"/>
  <c r="AI72" i="67" s="1"/>
  <c r="D42" i="67"/>
  <c r="D72" i="67" s="1"/>
  <c r="Y42" i="67"/>
  <c r="Y72" i="67" s="1"/>
  <c r="Q42" i="67"/>
  <c r="Q72" i="67" s="1"/>
  <c r="L42" i="67"/>
  <c r="L72" i="67" s="1"/>
  <c r="AC42" i="67"/>
  <c r="AC72" i="67" s="1"/>
  <c r="J42" i="67"/>
  <c r="J72" i="67" s="1"/>
  <c r="AJ42" i="67"/>
  <c r="AJ72" i="67" s="1"/>
  <c r="AB42" i="67"/>
  <c r="AB72" i="67" s="1"/>
  <c r="AE42" i="67"/>
  <c r="AE72" i="67" s="1"/>
  <c r="AP42" i="67"/>
  <c r="AP72" i="67" s="1"/>
  <c r="V42" i="67"/>
  <c r="V72" i="67" s="1"/>
  <c r="AH42" i="67"/>
  <c r="AH72" i="67" s="1"/>
  <c r="E26" i="66"/>
  <c r="E60" i="66" s="1"/>
  <c r="AM26" i="66"/>
  <c r="AM60" i="66" s="1"/>
  <c r="AF26" i="66"/>
  <c r="AF60" i="66" s="1"/>
  <c r="P26" i="66"/>
  <c r="P60" i="66" s="1"/>
  <c r="J26" i="66"/>
  <c r="J60" i="66" s="1"/>
  <c r="M26" i="66"/>
  <c r="M60" i="66" s="1"/>
  <c r="L26" i="66"/>
  <c r="L60" i="66" s="1"/>
  <c r="AO26" i="66"/>
  <c r="AO60" i="66" s="1"/>
  <c r="Y26" i="66"/>
  <c r="Y60" i="66" s="1"/>
  <c r="S26" i="66"/>
  <c r="S60" i="66" s="1"/>
  <c r="N26" i="66"/>
  <c r="N60" i="66" s="1"/>
  <c r="AA26" i="66"/>
  <c r="AA60" i="66" s="1"/>
  <c r="U26" i="66"/>
  <c r="U60" i="66" s="1"/>
  <c r="V26" i="66"/>
  <c r="V60" i="66" s="1"/>
  <c r="F26" i="66"/>
  <c r="F60" i="66" s="1"/>
  <c r="AH26" i="66"/>
  <c r="AH60" i="66" s="1"/>
  <c r="AB26" i="66"/>
  <c r="AB60" i="66" s="1"/>
  <c r="AC26" i="66"/>
  <c r="AC60" i="66" s="1"/>
  <c r="AE26" i="66"/>
  <c r="AE60" i="66" s="1"/>
  <c r="O26" i="66"/>
  <c r="O60" i="66" s="1"/>
  <c r="AQ26" i="66"/>
  <c r="AQ60" i="66" s="1"/>
  <c r="AL26" i="66"/>
  <c r="AL60" i="66" s="1"/>
  <c r="AK26" i="66"/>
  <c r="AK60" i="66" s="1"/>
  <c r="AN26" i="66"/>
  <c r="AN60" i="66" s="1"/>
  <c r="X26" i="66"/>
  <c r="X60" i="66" s="1"/>
  <c r="H26" i="66"/>
  <c r="H60" i="66" s="1"/>
  <c r="I26" i="66"/>
  <c r="I60" i="66" s="1"/>
  <c r="K26" i="66"/>
  <c r="K60" i="66" s="1"/>
  <c r="D26" i="66"/>
  <c r="D60" i="66" s="1"/>
  <c r="AG26" i="66"/>
  <c r="AG60" i="66" s="1"/>
  <c r="Q26" i="66"/>
  <c r="Q60" i="66" s="1"/>
  <c r="R26" i="66"/>
  <c r="R60" i="66" s="1"/>
  <c r="T26" i="66"/>
  <c r="T60" i="66" s="1"/>
  <c r="AP26" i="66"/>
  <c r="AP60" i="66" s="1"/>
  <c r="Z26" i="66"/>
  <c r="Z60" i="66" s="1"/>
  <c r="C60" i="66"/>
  <c r="AD26" i="66"/>
  <c r="AD60" i="66" s="1"/>
  <c r="W26" i="66"/>
  <c r="W60" i="66" s="1"/>
  <c r="G26" i="66"/>
  <c r="G60" i="66" s="1"/>
  <c r="AI26" i="66"/>
  <c r="AI60" i="66" s="1"/>
  <c r="AJ26" i="66"/>
  <c r="AJ60" i="66" s="1"/>
  <c r="AD35" i="66"/>
  <c r="AD67" i="66" s="1"/>
  <c r="AA35" i="66"/>
  <c r="AA67" i="66" s="1"/>
  <c r="T35" i="66"/>
  <c r="T67" i="66" s="1"/>
  <c r="W35" i="66"/>
  <c r="W67" i="66" s="1"/>
  <c r="P35" i="66"/>
  <c r="P67" i="66" s="1"/>
  <c r="AL35" i="66"/>
  <c r="AL67" i="66" s="1"/>
  <c r="AJ35" i="66"/>
  <c r="AJ67" i="66" s="1"/>
  <c r="AC35" i="66"/>
  <c r="AC67" i="66" s="1"/>
  <c r="AF35" i="66"/>
  <c r="AF67" i="66" s="1"/>
  <c r="X35" i="66"/>
  <c r="X67" i="66" s="1"/>
  <c r="Q35" i="66"/>
  <c r="Q67" i="66" s="1"/>
  <c r="S35" i="66"/>
  <c r="S67" i="66" s="1"/>
  <c r="L35" i="66"/>
  <c r="L67" i="66" s="1"/>
  <c r="E35" i="66"/>
  <c r="E67" i="66" s="1"/>
  <c r="AG35" i="66"/>
  <c r="AG67" i="66" s="1"/>
  <c r="F35" i="66"/>
  <c r="F67" i="66" s="1"/>
  <c r="AI35" i="66"/>
  <c r="AI67" i="66" s="1"/>
  <c r="AK35" i="66"/>
  <c r="AK67" i="66" s="1"/>
  <c r="AE35" i="66"/>
  <c r="AE67" i="66" s="1"/>
  <c r="G35" i="66"/>
  <c r="G67" i="66" s="1"/>
  <c r="Z35" i="66"/>
  <c r="Z67" i="66" s="1"/>
  <c r="U35" i="66"/>
  <c r="U67" i="66" s="1"/>
  <c r="AH35" i="66"/>
  <c r="AH67" i="66" s="1"/>
  <c r="I35" i="66"/>
  <c r="I67" i="66" s="1"/>
  <c r="AN35" i="66"/>
  <c r="AN67" i="66" s="1"/>
  <c r="R35" i="66"/>
  <c r="R67" i="66" s="1"/>
  <c r="M35" i="66"/>
  <c r="M67" i="66" s="1"/>
  <c r="J35" i="66"/>
  <c r="J67" i="66" s="1"/>
  <c r="AO35" i="66"/>
  <c r="AO67" i="66" s="1"/>
  <c r="K35" i="66"/>
  <c r="K67" i="66" s="1"/>
  <c r="C67" i="66"/>
  <c r="AB35" i="66"/>
  <c r="AB67" i="66" s="1"/>
  <c r="AP35" i="66"/>
  <c r="AP67" i="66" s="1"/>
  <c r="V35" i="66"/>
  <c r="V67" i="66" s="1"/>
  <c r="O35" i="66"/>
  <c r="O67" i="66" s="1"/>
  <c r="N35" i="66"/>
  <c r="N67" i="66" s="1"/>
  <c r="D35" i="66"/>
  <c r="D67" i="66" s="1"/>
  <c r="AQ35" i="66"/>
  <c r="AQ67" i="66" s="1"/>
  <c r="H35" i="66"/>
  <c r="H67" i="66" s="1"/>
  <c r="AM35" i="66"/>
  <c r="AM67" i="66" s="1"/>
  <c r="Y35" i="66"/>
  <c r="Y67" i="66" s="1"/>
  <c r="N39" i="70"/>
  <c r="N73" i="70" s="1"/>
  <c r="AQ39" i="70"/>
  <c r="AQ73" i="70" s="1"/>
  <c r="AJ39" i="70"/>
  <c r="AJ73" i="70" s="1"/>
  <c r="U39" i="70"/>
  <c r="U73" i="70" s="1"/>
  <c r="AK39" i="70"/>
  <c r="AK73" i="70" s="1"/>
  <c r="W39" i="70"/>
  <c r="W73" i="70" s="1"/>
  <c r="G39" i="70"/>
  <c r="G73" i="70" s="1"/>
  <c r="D39" i="70"/>
  <c r="D73" i="70" s="1"/>
  <c r="V39" i="70"/>
  <c r="V73" i="70" s="1"/>
  <c r="AM39" i="70"/>
  <c r="AM73" i="70" s="1"/>
  <c r="P39" i="70"/>
  <c r="P73" i="70" s="1"/>
  <c r="AP39" i="70"/>
  <c r="AP73" i="70" s="1"/>
  <c r="Z39" i="70"/>
  <c r="Z73" i="70" s="1"/>
  <c r="T39" i="70"/>
  <c r="T73" i="70" s="1"/>
  <c r="AD39" i="70"/>
  <c r="AD73" i="70" s="1"/>
  <c r="AF39" i="70"/>
  <c r="AF73" i="70" s="1"/>
  <c r="O39" i="70"/>
  <c r="O73" i="70" s="1"/>
  <c r="I39" i="70"/>
  <c r="I73" i="70" s="1"/>
  <c r="AL39" i="70"/>
  <c r="AL73" i="70" s="1"/>
  <c r="AE39" i="70"/>
  <c r="AE73" i="70" s="1"/>
  <c r="AN39" i="70"/>
  <c r="AN73" i="70" s="1"/>
  <c r="Y39" i="70"/>
  <c r="Y73" i="70" s="1"/>
  <c r="R39" i="70"/>
  <c r="R73" i="70" s="1"/>
  <c r="S39" i="70"/>
  <c r="S73" i="70" s="1"/>
  <c r="L39" i="70"/>
  <c r="L73" i="70" s="1"/>
  <c r="E39" i="70"/>
  <c r="E73" i="70" s="1"/>
  <c r="AC39" i="70"/>
  <c r="AC73" i="70" s="1"/>
  <c r="AG39" i="70"/>
  <c r="AG73" i="70" s="1"/>
  <c r="AO39" i="70"/>
  <c r="AO73" i="70" s="1"/>
  <c r="F39" i="70"/>
  <c r="F73" i="70" s="1"/>
  <c r="AB39" i="70"/>
  <c r="AB73" i="70" s="1"/>
  <c r="AH39" i="70"/>
  <c r="AH73" i="70" s="1"/>
  <c r="J39" i="70"/>
  <c r="J73" i="70" s="1"/>
  <c r="Q39" i="70"/>
  <c r="Q73" i="70" s="1"/>
  <c r="M39" i="70"/>
  <c r="M73" i="70" s="1"/>
  <c r="AI39" i="70"/>
  <c r="AI73" i="70" s="1"/>
  <c r="H39" i="70"/>
  <c r="H73" i="70" s="1"/>
  <c r="AA39" i="70"/>
  <c r="AA73" i="70" s="1"/>
  <c r="X39" i="70"/>
  <c r="X73" i="70" s="1"/>
  <c r="K39" i="70"/>
  <c r="K73" i="70" s="1"/>
  <c r="C73" i="70"/>
  <c r="Y30" i="67"/>
  <c r="Y65" i="67" s="1"/>
  <c r="R30" i="67"/>
  <c r="R65" i="67" s="1"/>
  <c r="K30" i="67"/>
  <c r="K65" i="67" s="1"/>
  <c r="M30" i="67"/>
  <c r="M65" i="67" s="1"/>
  <c r="AP30" i="67"/>
  <c r="AP65" i="67" s="1"/>
  <c r="AG30" i="67"/>
  <c r="AG65" i="67" s="1"/>
  <c r="AA30" i="67"/>
  <c r="AA65" i="67" s="1"/>
  <c r="T30" i="67"/>
  <c r="T65" i="67" s="1"/>
  <c r="V30" i="67"/>
  <c r="V65" i="67" s="1"/>
  <c r="F30" i="67"/>
  <c r="F65" i="67" s="1"/>
  <c r="AO30" i="67"/>
  <c r="AO65" i="67" s="1"/>
  <c r="AJ30" i="67"/>
  <c r="AJ65" i="67" s="1"/>
  <c r="AC30" i="67"/>
  <c r="AC65" i="67" s="1"/>
  <c r="AE30" i="67"/>
  <c r="AE65" i="67" s="1"/>
  <c r="O30" i="67"/>
  <c r="O65" i="67" s="1"/>
  <c r="G30" i="67"/>
  <c r="G65" i="67" s="1"/>
  <c r="D30" i="67"/>
  <c r="D65" i="67" s="1"/>
  <c r="AL30" i="67"/>
  <c r="AL65" i="67" s="1"/>
  <c r="AN30" i="67"/>
  <c r="AN65" i="67" s="1"/>
  <c r="X30" i="67"/>
  <c r="X65" i="67" s="1"/>
  <c r="AI30" i="67"/>
  <c r="AI65" i="67" s="1"/>
  <c r="AB30" i="67"/>
  <c r="AB65" i="67" s="1"/>
  <c r="AD30" i="67"/>
  <c r="AD65" i="67" s="1"/>
  <c r="W30" i="67"/>
  <c r="W65" i="67" s="1"/>
  <c r="P30" i="67"/>
  <c r="P65" i="67" s="1"/>
  <c r="J30" i="67"/>
  <c r="J65" i="67" s="1"/>
  <c r="L30" i="67"/>
  <c r="L65" i="67" s="1"/>
  <c r="E30" i="67"/>
  <c r="E65" i="67" s="1"/>
  <c r="AH30" i="67"/>
  <c r="AH65" i="67" s="1"/>
  <c r="C65" i="67"/>
  <c r="Z30" i="67"/>
  <c r="Z65" i="67" s="1"/>
  <c r="S30" i="67"/>
  <c r="S65" i="67" s="1"/>
  <c r="U30" i="67"/>
  <c r="U65" i="67" s="1"/>
  <c r="N30" i="67"/>
  <c r="N65" i="67" s="1"/>
  <c r="AQ30" i="67"/>
  <c r="AQ65" i="67" s="1"/>
  <c r="Q30" i="67"/>
  <c r="Q65" i="67" s="1"/>
  <c r="H30" i="67"/>
  <c r="H65" i="67" s="1"/>
  <c r="AK30" i="67"/>
  <c r="AK65" i="67" s="1"/>
  <c r="AM30" i="67"/>
  <c r="AM65" i="67" s="1"/>
  <c r="AF30" i="67"/>
  <c r="AF65" i="67" s="1"/>
  <c r="I30" i="67"/>
  <c r="I65" i="67" s="1"/>
  <c r="T63" i="68"/>
  <c r="N63" i="68"/>
  <c r="AP63" i="68"/>
  <c r="Z63" i="68"/>
  <c r="K63" i="68"/>
  <c r="AB63" i="68"/>
  <c r="W63" i="68"/>
  <c r="G63" i="68"/>
  <c r="AI63" i="68"/>
  <c r="S63" i="68"/>
  <c r="AJ63" i="68"/>
  <c r="AF63" i="68"/>
  <c r="P63" i="68"/>
  <c r="C63" i="68"/>
  <c r="U63" i="68"/>
  <c r="M63" i="68"/>
  <c r="AO63" i="68"/>
  <c r="Y63" i="68"/>
  <c r="I63" i="68"/>
  <c r="AC63" i="68"/>
  <c r="V63" i="68"/>
  <c r="F63" i="68"/>
  <c r="AH63" i="68"/>
  <c r="R63" i="68"/>
  <c r="D63" i="68"/>
  <c r="AE63" i="68"/>
  <c r="O63" i="68"/>
  <c r="AQ63" i="68"/>
  <c r="AA63" i="68"/>
  <c r="AD63" i="68"/>
  <c r="AN63" i="68"/>
  <c r="X63" i="68"/>
  <c r="H63" i="68"/>
  <c r="AK63" i="68"/>
  <c r="AL63" i="68"/>
  <c r="L63" i="68"/>
  <c r="E63" i="68"/>
  <c r="AG63" i="68"/>
  <c r="Q63" i="68"/>
  <c r="J63" i="68"/>
  <c r="AM63" i="68"/>
  <c r="R38" i="71"/>
  <c r="R68" i="71" s="1"/>
  <c r="AO38" i="71"/>
  <c r="AO68" i="71" s="1"/>
  <c r="AI38" i="71"/>
  <c r="AI68" i="71" s="1"/>
  <c r="AK38" i="71"/>
  <c r="AK68" i="71" s="1"/>
  <c r="AM38" i="71"/>
  <c r="AM68" i="71" s="1"/>
  <c r="AH38" i="71"/>
  <c r="AH68" i="71" s="1"/>
  <c r="M38" i="71"/>
  <c r="M68" i="71" s="1"/>
  <c r="O38" i="71"/>
  <c r="O68" i="71" s="1"/>
  <c r="S38" i="71"/>
  <c r="S68" i="71" s="1"/>
  <c r="U38" i="71"/>
  <c r="U68" i="71" s="1"/>
  <c r="I38" i="71"/>
  <c r="I68" i="71" s="1"/>
  <c r="C68" i="71"/>
  <c r="AG38" i="71"/>
  <c r="AG68" i="71" s="1"/>
  <c r="AJ38" i="71"/>
  <c r="AJ68" i="71" s="1"/>
  <c r="AL38" i="71"/>
  <c r="AL68" i="71" s="1"/>
  <c r="AN38" i="71"/>
  <c r="AN68" i="71" s="1"/>
  <c r="Q38" i="71"/>
  <c r="Q68" i="71" s="1"/>
  <c r="L38" i="71"/>
  <c r="L68" i="71" s="1"/>
  <c r="AQ38" i="71"/>
  <c r="AQ68" i="71" s="1"/>
  <c r="F38" i="71"/>
  <c r="F68" i="71" s="1"/>
  <c r="H38" i="71"/>
  <c r="H68" i="71" s="1"/>
  <c r="Y38" i="71"/>
  <c r="Y68" i="71" s="1"/>
  <c r="V38" i="71"/>
  <c r="V68" i="71" s="1"/>
  <c r="N38" i="71"/>
  <c r="N68" i="71" s="1"/>
  <c r="P38" i="71"/>
  <c r="P68" i="71" s="1"/>
  <c r="T38" i="71"/>
  <c r="T68" i="71" s="1"/>
  <c r="Z38" i="71"/>
  <c r="Z68" i="71" s="1"/>
  <c r="AB38" i="71"/>
  <c r="AB68" i="71" s="1"/>
  <c r="AP38" i="71"/>
  <c r="AP68" i="71" s="1"/>
  <c r="G38" i="71"/>
  <c r="G68" i="71" s="1"/>
  <c r="D38" i="71"/>
  <c r="D68" i="71" s="1"/>
  <c r="AD38" i="71"/>
  <c r="AD68" i="71" s="1"/>
  <c r="W38" i="71"/>
  <c r="W68" i="71" s="1"/>
  <c r="K38" i="71"/>
  <c r="K68" i="71" s="1"/>
  <c r="X38" i="71"/>
  <c r="X68" i="71" s="1"/>
  <c r="AE38" i="71"/>
  <c r="AE68" i="71" s="1"/>
  <c r="E38" i="71"/>
  <c r="E68" i="71" s="1"/>
  <c r="J38" i="71"/>
  <c r="J68" i="71" s="1"/>
  <c r="AF38" i="71"/>
  <c r="AF68" i="71" s="1"/>
  <c r="AA38" i="71"/>
  <c r="AA68" i="71" s="1"/>
  <c r="AC38" i="71"/>
  <c r="AC68" i="71" s="1"/>
  <c r="G38" i="69"/>
  <c r="G68" i="69" s="1"/>
  <c r="AH38" i="69"/>
  <c r="AH68" i="69" s="1"/>
  <c r="AA38" i="69"/>
  <c r="AA68" i="69" s="1"/>
  <c r="T38" i="69"/>
  <c r="T68" i="69" s="1"/>
  <c r="X38" i="69"/>
  <c r="X68" i="69" s="1"/>
  <c r="O38" i="69"/>
  <c r="O68" i="69" s="1"/>
  <c r="AQ38" i="69"/>
  <c r="AQ68" i="69" s="1"/>
  <c r="AJ38" i="69"/>
  <c r="AJ68" i="69" s="1"/>
  <c r="AC38" i="69"/>
  <c r="AC68" i="69" s="1"/>
  <c r="AF38" i="69"/>
  <c r="AF68" i="69" s="1"/>
  <c r="W38" i="69"/>
  <c r="W68" i="69" s="1"/>
  <c r="H38" i="69"/>
  <c r="H68" i="69" s="1"/>
  <c r="J38" i="69"/>
  <c r="J68" i="69" s="1"/>
  <c r="AL38" i="69"/>
  <c r="AL68" i="69" s="1"/>
  <c r="AG38" i="69"/>
  <c r="AG68" i="69" s="1"/>
  <c r="AE38" i="69"/>
  <c r="AE68" i="69" s="1"/>
  <c r="Q38" i="69"/>
  <c r="Q68" i="69" s="1"/>
  <c r="S38" i="69"/>
  <c r="S68" i="69" s="1"/>
  <c r="L38" i="69"/>
  <c r="L68" i="69" s="1"/>
  <c r="AO38" i="69"/>
  <c r="AO68" i="69" s="1"/>
  <c r="AM38" i="69"/>
  <c r="AM68" i="69" s="1"/>
  <c r="Z38" i="69"/>
  <c r="Z68" i="69" s="1"/>
  <c r="AB38" i="69"/>
  <c r="AB68" i="69" s="1"/>
  <c r="U38" i="69"/>
  <c r="U68" i="69" s="1"/>
  <c r="E38" i="69"/>
  <c r="E68" i="69" s="1"/>
  <c r="P38" i="69"/>
  <c r="P68" i="69" s="1"/>
  <c r="I38" i="69"/>
  <c r="I68" i="69" s="1"/>
  <c r="D38" i="69"/>
  <c r="D68" i="69" s="1"/>
  <c r="AN38" i="69"/>
  <c r="AN68" i="69" s="1"/>
  <c r="M38" i="69"/>
  <c r="M68" i="69" s="1"/>
  <c r="C68" i="69"/>
  <c r="Y38" i="69"/>
  <c r="Y68" i="69" s="1"/>
  <c r="R38" i="69"/>
  <c r="R68" i="69" s="1"/>
  <c r="K38" i="69"/>
  <c r="K68" i="69" s="1"/>
  <c r="V38" i="69"/>
  <c r="V68" i="69" s="1"/>
  <c r="N38" i="69"/>
  <c r="N68" i="69" s="1"/>
  <c r="F38" i="69"/>
  <c r="F68" i="69" s="1"/>
  <c r="AI38" i="69"/>
  <c r="AI68" i="69" s="1"/>
  <c r="AK38" i="69"/>
  <c r="AK68" i="69" s="1"/>
  <c r="AD38" i="69"/>
  <c r="AD68" i="69" s="1"/>
  <c r="AP38" i="69"/>
  <c r="AP68" i="69" s="1"/>
  <c r="C59" i="68"/>
  <c r="O59" i="68"/>
  <c r="AH59" i="68"/>
  <c r="AA59" i="68"/>
  <c r="AC59" i="68"/>
  <c r="X59" i="68"/>
  <c r="P59" i="68"/>
  <c r="R59" i="68"/>
  <c r="AL59" i="68"/>
  <c r="AG59" i="68"/>
  <c r="Y59" i="68"/>
  <c r="AJ59" i="68"/>
  <c r="L59" i="68"/>
  <c r="AO59" i="68"/>
  <c r="G59" i="68"/>
  <c r="H59" i="68"/>
  <c r="S59" i="68"/>
  <c r="AD59" i="68"/>
  <c r="AP59" i="68"/>
  <c r="AE59" i="68"/>
  <c r="Z59" i="68"/>
  <c r="AK59" i="68"/>
  <c r="D59" i="68"/>
  <c r="N59" i="68"/>
  <c r="AM59" i="68"/>
  <c r="AI59" i="68"/>
  <c r="K59" i="68"/>
  <c r="V59" i="68"/>
  <c r="J59" i="68"/>
  <c r="AB59" i="68"/>
  <c r="T59" i="68"/>
  <c r="W59" i="68"/>
  <c r="U59" i="68"/>
  <c r="F59" i="68"/>
  <c r="AN59" i="68"/>
  <c r="AQ59" i="68"/>
  <c r="AF59" i="68"/>
  <c r="Q59" i="68"/>
  <c r="E59" i="68"/>
  <c r="I59" i="68"/>
  <c r="M59" i="68"/>
  <c r="Q22" i="69"/>
  <c r="Q58" i="69" s="1"/>
  <c r="K22" i="69"/>
  <c r="K58" i="69" s="1"/>
  <c r="J22" i="69"/>
  <c r="J58" i="69" s="1"/>
  <c r="AK22" i="69"/>
  <c r="AK58" i="69" s="1"/>
  <c r="AD22" i="69"/>
  <c r="AD58" i="69" s="1"/>
  <c r="Y22" i="69"/>
  <c r="Y58" i="69" s="1"/>
  <c r="T22" i="69"/>
  <c r="T58" i="69" s="1"/>
  <c r="V22" i="69"/>
  <c r="V58" i="69" s="1"/>
  <c r="N22" i="69"/>
  <c r="N58" i="69" s="1"/>
  <c r="AE22" i="69"/>
  <c r="AE58" i="69" s="1"/>
  <c r="AO22" i="69"/>
  <c r="AO58" i="69" s="1"/>
  <c r="AL22" i="69"/>
  <c r="AL58" i="69" s="1"/>
  <c r="L22" i="69"/>
  <c r="L58" i="69" s="1"/>
  <c r="AM22" i="69"/>
  <c r="AM58" i="69" s="1"/>
  <c r="AQ22" i="69"/>
  <c r="AQ58" i="69" s="1"/>
  <c r="R22" i="69"/>
  <c r="R58" i="69" s="1"/>
  <c r="C58" i="69"/>
  <c r="X22" i="69"/>
  <c r="X58" i="69" s="1"/>
  <c r="F22" i="69"/>
  <c r="F58" i="69" s="1"/>
  <c r="G22" i="69"/>
  <c r="G58" i="69" s="1"/>
  <c r="Z22" i="69"/>
  <c r="Z58" i="69" s="1"/>
  <c r="P22" i="69"/>
  <c r="P58" i="69" s="1"/>
  <c r="I22" i="69"/>
  <c r="I58" i="69" s="1"/>
  <c r="U22" i="69"/>
  <c r="U58" i="69" s="1"/>
  <c r="O22" i="69"/>
  <c r="O58" i="69" s="1"/>
  <c r="S22" i="69"/>
  <c r="S58" i="69" s="1"/>
  <c r="AJ22" i="69"/>
  <c r="AJ58" i="69" s="1"/>
  <c r="AI22" i="69"/>
  <c r="AI58" i="69" s="1"/>
  <c r="AP22" i="69"/>
  <c r="AP58" i="69" s="1"/>
  <c r="AG22" i="69"/>
  <c r="AG58" i="69" s="1"/>
  <c r="AF22" i="69"/>
  <c r="AF58" i="69" s="1"/>
  <c r="AB22" i="69"/>
  <c r="AB58" i="69" s="1"/>
  <c r="H22" i="69"/>
  <c r="H58" i="69" s="1"/>
  <c r="AH22" i="69"/>
  <c r="AH58" i="69" s="1"/>
  <c r="AN22" i="69"/>
  <c r="AN58" i="69" s="1"/>
  <c r="AA22" i="69"/>
  <c r="AA58" i="69" s="1"/>
  <c r="W22" i="69"/>
  <c r="W58" i="69" s="1"/>
  <c r="D22" i="69"/>
  <c r="D58" i="69" s="1"/>
  <c r="AC22" i="69"/>
  <c r="AC58" i="69" s="1"/>
  <c r="M22" i="69"/>
  <c r="M58" i="69" s="1"/>
  <c r="E22" i="69"/>
  <c r="E58" i="69" s="1"/>
  <c r="AC54" i="68"/>
  <c r="AH54" i="68"/>
  <c r="O54" i="68"/>
  <c r="T54" i="68"/>
  <c r="E35" i="67"/>
  <c r="E67" i="67" s="1"/>
  <c r="H35" i="67"/>
  <c r="H67" i="67" s="1"/>
  <c r="AG35" i="67"/>
  <c r="AG67" i="67" s="1"/>
  <c r="V35" i="67"/>
  <c r="V67" i="67" s="1"/>
  <c r="K35" i="67"/>
  <c r="K67" i="67" s="1"/>
  <c r="G35" i="67"/>
  <c r="G67" i="67" s="1"/>
  <c r="AI35" i="67"/>
  <c r="AI67" i="67" s="1"/>
  <c r="Y35" i="67"/>
  <c r="Y67" i="67" s="1"/>
  <c r="U35" i="67"/>
  <c r="U67" i="67" s="1"/>
  <c r="J35" i="67"/>
  <c r="J67" i="67" s="1"/>
  <c r="AA35" i="67"/>
  <c r="AA67" i="67" s="1"/>
  <c r="AP35" i="67"/>
  <c r="AP67" i="67" s="1"/>
  <c r="AM35" i="67"/>
  <c r="AM67" i="67" s="1"/>
  <c r="C67" i="67"/>
  <c r="X35" i="67"/>
  <c r="X67" i="67" s="1"/>
  <c r="AO35" i="67"/>
  <c r="AO67" i="67" s="1"/>
  <c r="S35" i="67"/>
  <c r="S67" i="67" s="1"/>
  <c r="Q35" i="67"/>
  <c r="Q67" i="67" s="1"/>
  <c r="N35" i="67"/>
  <c r="N67" i="67" s="1"/>
  <c r="AH35" i="67"/>
  <c r="AH67" i="67" s="1"/>
  <c r="D35" i="67"/>
  <c r="D67" i="67" s="1"/>
  <c r="AL35" i="67"/>
  <c r="AL67" i="67" s="1"/>
  <c r="P35" i="67"/>
  <c r="P67" i="67" s="1"/>
  <c r="AE35" i="67"/>
  <c r="AE67" i="67" s="1"/>
  <c r="AB35" i="67"/>
  <c r="AB67" i="67" s="1"/>
  <c r="I35" i="67"/>
  <c r="I67" i="67" s="1"/>
  <c r="Z35" i="67"/>
  <c r="Z67" i="67" s="1"/>
  <c r="M35" i="67"/>
  <c r="M67" i="67" s="1"/>
  <c r="AD35" i="67"/>
  <c r="AD67" i="67" s="1"/>
  <c r="F35" i="67"/>
  <c r="F67" i="67" s="1"/>
  <c r="W35" i="67"/>
  <c r="W67" i="67" s="1"/>
  <c r="AQ35" i="67"/>
  <c r="AQ67" i="67" s="1"/>
  <c r="AN35" i="67"/>
  <c r="AN67" i="67" s="1"/>
  <c r="L35" i="67"/>
  <c r="L67" i="67" s="1"/>
  <c r="AF35" i="67"/>
  <c r="AF67" i="67" s="1"/>
  <c r="AC35" i="67"/>
  <c r="AC67" i="67" s="1"/>
  <c r="AK35" i="67"/>
  <c r="AK67" i="67" s="1"/>
  <c r="R35" i="67"/>
  <c r="R67" i="67" s="1"/>
  <c r="T35" i="67"/>
  <c r="T67" i="67" s="1"/>
  <c r="AJ35" i="67"/>
  <c r="AJ67" i="67" s="1"/>
  <c r="O35" i="67"/>
  <c r="O67" i="67" s="1"/>
  <c r="C55" i="69"/>
  <c r="S14" i="69"/>
  <c r="S55" i="69" s="1"/>
  <c r="U14" i="69"/>
  <c r="U55" i="69" s="1"/>
  <c r="F14" i="69"/>
  <c r="F55" i="69" s="1"/>
  <c r="AE14" i="69"/>
  <c r="AE55" i="69" s="1"/>
  <c r="D14" i="69"/>
  <c r="D55" i="69" s="1"/>
  <c r="AG14" i="69"/>
  <c r="AG55" i="69" s="1"/>
  <c r="AL14" i="69"/>
  <c r="AL55" i="69" s="1"/>
  <c r="AP14" i="69"/>
  <c r="AP55" i="69" s="1"/>
  <c r="O14" i="69"/>
  <c r="O55" i="69" s="1"/>
  <c r="AO14" i="69"/>
  <c r="AO55" i="69" s="1"/>
  <c r="L14" i="69"/>
  <c r="L55" i="69" s="1"/>
  <c r="X14" i="69"/>
  <c r="X55" i="69" s="1"/>
  <c r="AH14" i="69"/>
  <c r="AH55" i="69" s="1"/>
  <c r="J14" i="69"/>
  <c r="J55" i="69" s="1"/>
  <c r="AD14" i="69"/>
  <c r="AD55" i="69" s="1"/>
  <c r="AQ14" i="69"/>
  <c r="AQ55" i="69" s="1"/>
  <c r="P14" i="69"/>
  <c r="P55" i="69" s="1"/>
  <c r="Q14" i="69"/>
  <c r="Q55" i="69" s="1"/>
  <c r="T14" i="69"/>
  <c r="T55" i="69" s="1"/>
  <c r="W14" i="69"/>
  <c r="W55" i="69" s="1"/>
  <c r="AA14" i="69"/>
  <c r="AA55" i="69" s="1"/>
  <c r="AJ14" i="69"/>
  <c r="AJ55" i="69" s="1"/>
  <c r="AB14" i="69"/>
  <c r="AB55" i="69" s="1"/>
  <c r="AM14" i="69"/>
  <c r="AM55" i="69" s="1"/>
  <c r="G14" i="69"/>
  <c r="G55" i="69" s="1"/>
  <c r="AI14" i="69"/>
  <c r="AI55" i="69" s="1"/>
  <c r="AK14" i="69"/>
  <c r="AK55" i="69" s="1"/>
  <c r="E14" i="69"/>
  <c r="E55" i="69" s="1"/>
  <c r="Z14" i="69"/>
  <c r="Z55" i="69" s="1"/>
  <c r="R14" i="69"/>
  <c r="R55" i="69" s="1"/>
  <c r="I14" i="69"/>
  <c r="I55" i="69" s="1"/>
  <c r="K14" i="69"/>
  <c r="K55" i="69" s="1"/>
  <c r="N14" i="69"/>
  <c r="N55" i="69" s="1"/>
  <c r="H14" i="69"/>
  <c r="H55" i="69" s="1"/>
  <c r="V14" i="69"/>
  <c r="V55" i="69" s="1"/>
  <c r="Y14" i="69"/>
  <c r="Y55" i="69" s="1"/>
  <c r="AC14" i="69"/>
  <c r="AC55" i="69" s="1"/>
  <c r="AF14" i="69"/>
  <c r="AF55" i="69" s="1"/>
  <c r="M14" i="69"/>
  <c r="M55" i="69" s="1"/>
  <c r="AN14" i="69"/>
  <c r="AN55" i="69" s="1"/>
  <c r="P52" i="68"/>
  <c r="I52" i="68"/>
  <c r="K52" i="68"/>
  <c r="AF52" i="68"/>
  <c r="O52" i="68"/>
  <c r="Y52" i="68"/>
  <c r="R52" i="68"/>
  <c r="U52" i="68"/>
  <c r="AG52" i="68"/>
  <c r="W52" i="68"/>
  <c r="C52" i="68"/>
  <c r="AH52" i="68"/>
  <c r="AA52" i="68"/>
  <c r="AD52" i="68"/>
  <c r="E52" i="68"/>
  <c r="X52" i="68"/>
  <c r="L52" i="68"/>
  <c r="AQ52" i="68"/>
  <c r="AK52" i="68"/>
  <c r="AM52" i="68"/>
  <c r="AO52" i="68"/>
  <c r="T52" i="68"/>
  <c r="H52" i="68"/>
  <c r="J52" i="68"/>
  <c r="M52" i="68"/>
  <c r="F52" i="68"/>
  <c r="AB52" i="68"/>
  <c r="Q52" i="68"/>
  <c r="S52" i="68"/>
  <c r="V52" i="68"/>
  <c r="AP52" i="68"/>
  <c r="AJ52" i="68"/>
  <c r="Z52" i="68"/>
  <c r="AC52" i="68"/>
  <c r="AE52" i="68"/>
  <c r="D52" i="68"/>
  <c r="G52" i="68"/>
  <c r="AI52" i="68"/>
  <c r="AL52" i="68"/>
  <c r="AN52" i="68"/>
  <c r="N52" i="68"/>
  <c r="V19" i="66"/>
  <c r="V57" i="66" s="1"/>
  <c r="T19" i="66"/>
  <c r="T57" i="66" s="1"/>
  <c r="M19" i="66"/>
  <c r="M57" i="66" s="1"/>
  <c r="AP19" i="66"/>
  <c r="AP57" i="66" s="1"/>
  <c r="AA19" i="66"/>
  <c r="AA57" i="66" s="1"/>
  <c r="AD19" i="66"/>
  <c r="AD57" i="66" s="1"/>
  <c r="AC19" i="66"/>
  <c r="AC57" i="66" s="1"/>
  <c r="W19" i="66"/>
  <c r="W57" i="66" s="1"/>
  <c r="G19" i="66"/>
  <c r="G57" i="66" s="1"/>
  <c r="AJ19" i="66"/>
  <c r="AJ57" i="66" s="1"/>
  <c r="AL19" i="66"/>
  <c r="AL57" i="66" s="1"/>
  <c r="AM19" i="66"/>
  <c r="AM57" i="66" s="1"/>
  <c r="AF19" i="66"/>
  <c r="AF57" i="66" s="1"/>
  <c r="P19" i="66"/>
  <c r="P57" i="66" s="1"/>
  <c r="Z19" i="66"/>
  <c r="Z57" i="66" s="1"/>
  <c r="J19" i="66"/>
  <c r="J57" i="66" s="1"/>
  <c r="L19" i="66"/>
  <c r="L57" i="66" s="1"/>
  <c r="AO19" i="66"/>
  <c r="AO57" i="66" s="1"/>
  <c r="Y19" i="66"/>
  <c r="Y57" i="66" s="1"/>
  <c r="AI19" i="66"/>
  <c r="AI57" i="66" s="1"/>
  <c r="S19" i="66"/>
  <c r="S57" i="66" s="1"/>
  <c r="U19" i="66"/>
  <c r="U57" i="66" s="1"/>
  <c r="E19" i="66"/>
  <c r="E57" i="66" s="1"/>
  <c r="AH19" i="66"/>
  <c r="AH57" i="66" s="1"/>
  <c r="H19" i="66"/>
  <c r="H57" i="66" s="1"/>
  <c r="C57" i="66"/>
  <c r="AB19" i="66"/>
  <c r="AB57" i="66" s="1"/>
  <c r="AE19" i="66"/>
  <c r="AE57" i="66" s="1"/>
  <c r="O19" i="66"/>
  <c r="O57" i="66" s="1"/>
  <c r="AQ19" i="66"/>
  <c r="AQ57" i="66" s="1"/>
  <c r="Q19" i="66"/>
  <c r="Q57" i="66" s="1"/>
  <c r="F19" i="66"/>
  <c r="F57" i="66" s="1"/>
  <c r="AK19" i="66"/>
  <c r="AK57" i="66" s="1"/>
  <c r="AN19" i="66"/>
  <c r="AN57" i="66" s="1"/>
  <c r="X19" i="66"/>
  <c r="X57" i="66" s="1"/>
  <c r="I19" i="66"/>
  <c r="I57" i="66" s="1"/>
  <c r="N19" i="66"/>
  <c r="N57" i="66" s="1"/>
  <c r="K19" i="66"/>
  <c r="K57" i="66" s="1"/>
  <c r="D19" i="66"/>
  <c r="D57" i="66" s="1"/>
  <c r="AG19" i="66"/>
  <c r="AG57" i="66" s="1"/>
  <c r="R19" i="66"/>
  <c r="R57" i="66" s="1"/>
  <c r="K31" i="71"/>
  <c r="K71" i="71" s="1"/>
  <c r="AE31" i="71"/>
  <c r="AE71" i="71" s="1"/>
  <c r="D31" i="71"/>
  <c r="D71" i="71" s="1"/>
  <c r="AB31" i="71"/>
  <c r="AB71" i="71" s="1"/>
  <c r="F31" i="71"/>
  <c r="F71" i="71" s="1"/>
  <c r="AP31" i="71"/>
  <c r="AP71" i="71" s="1"/>
  <c r="W31" i="71"/>
  <c r="W71" i="71" s="1"/>
  <c r="N31" i="71"/>
  <c r="N71" i="71" s="1"/>
  <c r="AD31" i="71"/>
  <c r="AD71" i="71" s="1"/>
  <c r="S31" i="71"/>
  <c r="S71" i="71" s="1"/>
  <c r="AM31" i="71"/>
  <c r="AM71" i="71" s="1"/>
  <c r="L31" i="71"/>
  <c r="L71" i="71" s="1"/>
  <c r="AN31" i="71"/>
  <c r="AN71" i="71" s="1"/>
  <c r="T31" i="71"/>
  <c r="T71" i="71" s="1"/>
  <c r="AJ31" i="71"/>
  <c r="AJ71" i="71" s="1"/>
  <c r="C71" i="71"/>
  <c r="AA31" i="71"/>
  <c r="AA71" i="71" s="1"/>
  <c r="H31" i="71"/>
  <c r="H71" i="71" s="1"/>
  <c r="X31" i="71"/>
  <c r="X71" i="71" s="1"/>
  <c r="P31" i="71"/>
  <c r="P71" i="71" s="1"/>
  <c r="AF31" i="71"/>
  <c r="AF71" i="71" s="1"/>
  <c r="J31" i="71"/>
  <c r="J71" i="71" s="1"/>
  <c r="AI31" i="71"/>
  <c r="AI71" i="71" s="1"/>
  <c r="U31" i="71"/>
  <c r="U71" i="71" s="1"/>
  <c r="AK31" i="71"/>
  <c r="AK71" i="71" s="1"/>
  <c r="AC31" i="71"/>
  <c r="AC71" i="71" s="1"/>
  <c r="R31" i="71"/>
  <c r="R71" i="71" s="1"/>
  <c r="AQ31" i="71"/>
  <c r="AQ71" i="71" s="1"/>
  <c r="AG31" i="71"/>
  <c r="AG71" i="71" s="1"/>
  <c r="M31" i="71"/>
  <c r="M71" i="71" s="1"/>
  <c r="AO31" i="71"/>
  <c r="AO71" i="71" s="1"/>
  <c r="Z31" i="71"/>
  <c r="Z71" i="71" s="1"/>
  <c r="G31" i="71"/>
  <c r="G71" i="71" s="1"/>
  <c r="I31" i="71"/>
  <c r="I71" i="71" s="1"/>
  <c r="Y31" i="71"/>
  <c r="Y71" i="71" s="1"/>
  <c r="E31" i="71"/>
  <c r="E71" i="71" s="1"/>
  <c r="AH31" i="71"/>
  <c r="AH71" i="71" s="1"/>
  <c r="O31" i="71"/>
  <c r="O71" i="71" s="1"/>
  <c r="V31" i="71"/>
  <c r="V71" i="71" s="1"/>
  <c r="AL31" i="71"/>
  <c r="AL71" i="71" s="1"/>
  <c r="Q31" i="71"/>
  <c r="Q71" i="71" s="1"/>
  <c r="T17" i="69"/>
  <c r="T56" i="69" s="1"/>
  <c r="E17" i="69"/>
  <c r="E56" i="69" s="1"/>
  <c r="I17" i="69"/>
  <c r="I56" i="69" s="1"/>
  <c r="Y17" i="69"/>
  <c r="Y56" i="69" s="1"/>
  <c r="AC17" i="69"/>
  <c r="AC56" i="69" s="1"/>
  <c r="AB17" i="69"/>
  <c r="AB56" i="69" s="1"/>
  <c r="N17" i="69"/>
  <c r="N56" i="69" s="1"/>
  <c r="V17" i="69"/>
  <c r="V56" i="69" s="1"/>
  <c r="AK17" i="69"/>
  <c r="AK56" i="69" s="1"/>
  <c r="AE17" i="69"/>
  <c r="AE56" i="69" s="1"/>
  <c r="W17" i="69"/>
  <c r="W56" i="69" s="1"/>
  <c r="J17" i="69"/>
  <c r="J56" i="69" s="1"/>
  <c r="AA17" i="69"/>
  <c r="AA56" i="69" s="1"/>
  <c r="L17" i="69"/>
  <c r="L56" i="69" s="1"/>
  <c r="AF17" i="69"/>
  <c r="AF56" i="69" s="1"/>
  <c r="X17" i="69"/>
  <c r="X56" i="69" s="1"/>
  <c r="AN17" i="69"/>
  <c r="AN56" i="69" s="1"/>
  <c r="AJ17" i="69"/>
  <c r="AJ56" i="69" s="1"/>
  <c r="AO17" i="69"/>
  <c r="AO56" i="69" s="1"/>
  <c r="AI17" i="69"/>
  <c r="AI56" i="69" s="1"/>
  <c r="AP17" i="69"/>
  <c r="AP56" i="69" s="1"/>
  <c r="C56" i="69"/>
  <c r="H17" i="69"/>
  <c r="H56" i="69" s="1"/>
  <c r="M17" i="69"/>
  <c r="M56" i="69" s="1"/>
  <c r="AQ17" i="69"/>
  <c r="AQ56" i="69" s="1"/>
  <c r="K17" i="69"/>
  <c r="K56" i="69" s="1"/>
  <c r="S17" i="69"/>
  <c r="S56" i="69" s="1"/>
  <c r="O17" i="69"/>
  <c r="O56" i="69" s="1"/>
  <c r="F17" i="69"/>
  <c r="F56" i="69" s="1"/>
  <c r="U17" i="69"/>
  <c r="U56" i="69" s="1"/>
  <c r="AG17" i="69"/>
  <c r="AG56" i="69" s="1"/>
  <c r="Z17" i="69"/>
  <c r="Z56" i="69" s="1"/>
  <c r="G17" i="69"/>
  <c r="G56" i="69" s="1"/>
  <c r="AD17" i="69"/>
  <c r="AD56" i="69" s="1"/>
  <c r="AH17" i="69"/>
  <c r="AH56" i="69" s="1"/>
  <c r="AL17" i="69"/>
  <c r="AL56" i="69" s="1"/>
  <c r="Q17" i="69"/>
  <c r="Q56" i="69" s="1"/>
  <c r="AM17" i="69"/>
  <c r="AM56" i="69" s="1"/>
  <c r="D17" i="69"/>
  <c r="D56" i="69" s="1"/>
  <c r="P17" i="69"/>
  <c r="P56" i="69" s="1"/>
  <c r="R17" i="69"/>
  <c r="R56" i="69" s="1"/>
  <c r="AO68" i="68"/>
  <c r="K68" i="68"/>
  <c r="J68" i="68"/>
  <c r="AF68" i="68"/>
  <c r="AQ68" i="68"/>
  <c r="AE38" i="67"/>
  <c r="AE68" i="67" s="1"/>
  <c r="O38" i="67"/>
  <c r="O68" i="67" s="1"/>
  <c r="R38" i="67"/>
  <c r="R68" i="67" s="1"/>
  <c r="V38" i="67"/>
  <c r="V68" i="67" s="1"/>
  <c r="J38" i="67"/>
  <c r="J68" i="67" s="1"/>
  <c r="AN38" i="67"/>
  <c r="AN68" i="67" s="1"/>
  <c r="W38" i="67"/>
  <c r="W68" i="67" s="1"/>
  <c r="C68" i="67"/>
  <c r="AG38" i="67"/>
  <c r="AG68" i="67" s="1"/>
  <c r="H38" i="67"/>
  <c r="H68" i="67" s="1"/>
  <c r="P38" i="67"/>
  <c r="P68" i="67" s="1"/>
  <c r="AD38" i="67"/>
  <c r="AD68" i="67" s="1"/>
  <c r="AQ38" i="67"/>
  <c r="AQ68" i="67" s="1"/>
  <c r="AI38" i="67"/>
  <c r="AI68" i="67" s="1"/>
  <c r="M38" i="67"/>
  <c r="M68" i="67" s="1"/>
  <c r="S38" i="67"/>
  <c r="S68" i="67" s="1"/>
  <c r="AJ38" i="67"/>
  <c r="AJ68" i="67" s="1"/>
  <c r="AA38" i="67"/>
  <c r="AA68" i="67" s="1"/>
  <c r="N38" i="67"/>
  <c r="N68" i="67" s="1"/>
  <c r="AL38" i="67"/>
  <c r="AL68" i="67" s="1"/>
  <c r="U38" i="67"/>
  <c r="U68" i="67" s="1"/>
  <c r="AH38" i="67"/>
  <c r="AH68" i="67" s="1"/>
  <c r="G38" i="67"/>
  <c r="G68" i="67" s="1"/>
  <c r="E38" i="67"/>
  <c r="E68" i="67" s="1"/>
  <c r="T38" i="67"/>
  <c r="T68" i="67" s="1"/>
  <c r="F38" i="67"/>
  <c r="F68" i="67" s="1"/>
  <c r="AC38" i="67"/>
  <c r="AC68" i="67" s="1"/>
  <c r="AP38" i="67"/>
  <c r="AP68" i="67" s="1"/>
  <c r="I38" i="67"/>
  <c r="I68" i="67" s="1"/>
  <c r="AF38" i="67"/>
  <c r="AF68" i="67" s="1"/>
  <c r="AB38" i="67"/>
  <c r="AB68" i="67" s="1"/>
  <c r="D38" i="67"/>
  <c r="D68" i="67" s="1"/>
  <c r="X38" i="67"/>
  <c r="X68" i="67" s="1"/>
  <c r="L38" i="67"/>
  <c r="L68" i="67" s="1"/>
  <c r="Y38" i="67"/>
  <c r="Y68" i="67" s="1"/>
  <c r="AM38" i="67"/>
  <c r="AM68" i="67" s="1"/>
  <c r="K38" i="67"/>
  <c r="K68" i="67" s="1"/>
  <c r="Z38" i="67"/>
  <c r="Z68" i="67" s="1"/>
  <c r="Q38" i="67"/>
  <c r="Q68" i="67" s="1"/>
  <c r="AO38" i="67"/>
  <c r="AO68" i="67" s="1"/>
  <c r="AK38" i="67"/>
  <c r="AK68" i="67" s="1"/>
  <c r="F52" i="73"/>
  <c r="D100" i="73" s="1"/>
  <c r="F22" i="73"/>
  <c r="D58" i="73" s="1"/>
  <c r="AF70" i="61"/>
  <c r="U70" i="61"/>
  <c r="AG70" i="61"/>
  <c r="Q70" i="61"/>
  <c r="J70" i="61"/>
  <c r="AM70" i="61"/>
  <c r="Z70" i="61"/>
  <c r="O70" i="61"/>
  <c r="AL70" i="61"/>
  <c r="AN70" i="61"/>
  <c r="N70" i="61"/>
  <c r="T70" i="61"/>
  <c r="E70" i="61"/>
  <c r="AA70" i="61"/>
  <c r="V70" i="61"/>
  <c r="AB70" i="61"/>
  <c r="W70" i="61"/>
  <c r="D70" i="61"/>
  <c r="I70" i="61"/>
  <c r="AK70" i="61"/>
  <c r="AC70" i="61"/>
  <c r="P70" i="61"/>
  <c r="AQ70" i="61"/>
  <c r="AH70" i="61"/>
  <c r="R70" i="61"/>
  <c r="K70" i="61"/>
  <c r="X70" i="61"/>
  <c r="M70" i="61"/>
  <c r="Y70" i="61"/>
  <c r="AD70" i="61"/>
  <c r="AJ70" i="61"/>
  <c r="AO70" i="61"/>
  <c r="F70" i="61"/>
  <c r="H70" i="61"/>
  <c r="AI70" i="61"/>
  <c r="S70" i="61"/>
  <c r="C70" i="61"/>
  <c r="AE70" i="61"/>
  <c r="L70" i="61"/>
  <c r="G70" i="61"/>
  <c r="AP70" i="61"/>
  <c r="S92" i="100"/>
  <c r="U92" i="100"/>
  <c r="P92" i="100"/>
  <c r="E39" i="72"/>
  <c r="F39" i="72" s="1"/>
  <c r="G39" i="72" s="1"/>
  <c r="H39" i="72" s="1"/>
  <c r="I39" i="72" s="1"/>
  <c r="J39" i="72" s="1"/>
  <c r="V92" i="100"/>
  <c r="Q92" i="100"/>
  <c r="T92" i="100"/>
  <c r="R92" i="100"/>
  <c r="AA68" i="61"/>
  <c r="Y68" i="61"/>
  <c r="AD68" i="61"/>
  <c r="AJ68" i="61"/>
  <c r="AL68" i="61"/>
  <c r="S68" i="61"/>
  <c r="AH68" i="61"/>
  <c r="W68" i="61"/>
  <c r="U68" i="61"/>
  <c r="AB68" i="61"/>
  <c r="F68" i="61"/>
  <c r="AP68" i="61"/>
  <c r="AE68" i="61"/>
  <c r="Z68" i="61"/>
  <c r="AI68" i="61"/>
  <c r="V68" i="61"/>
  <c r="AN68" i="61"/>
  <c r="D68" i="61"/>
  <c r="R68" i="61"/>
  <c r="AO68" i="61"/>
  <c r="P68" i="61"/>
  <c r="AM68" i="61"/>
  <c r="H68" i="61"/>
  <c r="Q68" i="61"/>
  <c r="C68" i="61"/>
  <c r="L68" i="61"/>
  <c r="AG68" i="61"/>
  <c r="N68" i="61"/>
  <c r="X68" i="61"/>
  <c r="K68" i="61"/>
  <c r="O68" i="61"/>
  <c r="J68" i="61"/>
  <c r="E68" i="61"/>
  <c r="M68" i="61"/>
  <c r="T68" i="61"/>
  <c r="G68" i="61"/>
  <c r="AK68" i="61"/>
  <c r="AF68" i="61"/>
  <c r="AQ68" i="61"/>
  <c r="I68" i="61"/>
  <c r="AC68" i="61"/>
  <c r="P94" i="100"/>
  <c r="E41" i="72"/>
  <c r="F41" i="72" s="1"/>
  <c r="G41" i="72" s="1"/>
  <c r="H41" i="72" s="1"/>
  <c r="I41" i="72" s="1"/>
  <c r="J41" i="72" s="1"/>
  <c r="Q94" i="100"/>
  <c r="U94" i="100"/>
  <c r="R94" i="100"/>
  <c r="S94" i="100"/>
  <c r="T94" i="100"/>
  <c r="V94" i="100"/>
  <c r="E30" i="72"/>
  <c r="F30" i="72" s="1"/>
  <c r="G30" i="72" s="1"/>
  <c r="H30" i="72" s="1"/>
  <c r="I30" i="72" s="1"/>
  <c r="J30" i="72" s="1"/>
  <c r="U77" i="100"/>
  <c r="R77" i="100"/>
  <c r="S77" i="100"/>
  <c r="V77" i="100"/>
  <c r="P77" i="100"/>
  <c r="T77" i="100"/>
  <c r="Q77" i="100"/>
  <c r="U76" i="100"/>
  <c r="E29" i="72"/>
  <c r="F29" i="72" s="1"/>
  <c r="G29" i="72" s="1"/>
  <c r="H29" i="72" s="1"/>
  <c r="I29" i="72" s="1"/>
  <c r="J29" i="72" s="1"/>
  <c r="S76" i="100"/>
  <c r="P76" i="100"/>
  <c r="R76" i="100"/>
  <c r="T76" i="100"/>
  <c r="V76" i="100"/>
  <c r="Q76" i="100"/>
  <c r="T95" i="100"/>
  <c r="Q95" i="100"/>
  <c r="R95" i="100"/>
  <c r="S95" i="100"/>
  <c r="E21" i="72"/>
  <c r="F21" i="72" s="1"/>
  <c r="G21" i="72" s="1"/>
  <c r="H21" i="72" s="1"/>
  <c r="I21" i="72" s="1"/>
  <c r="J21" i="72" s="1"/>
  <c r="V95" i="100"/>
  <c r="U95" i="100"/>
  <c r="P95" i="100"/>
  <c r="AF67" i="61"/>
  <c r="S67" i="61"/>
  <c r="AE67" i="61"/>
  <c r="O67" i="61"/>
  <c r="N67" i="61"/>
  <c r="AA67" i="61"/>
  <c r="J67" i="61"/>
  <c r="AP67" i="61"/>
  <c r="AB67" i="61"/>
  <c r="AD67" i="61"/>
  <c r="M67" i="61"/>
  <c r="AH67" i="61"/>
  <c r="X67" i="61"/>
  <c r="AO67" i="61"/>
  <c r="AC67" i="61"/>
  <c r="I67" i="61"/>
  <c r="D67" i="61"/>
  <c r="AQ67" i="61"/>
  <c r="W67" i="61"/>
  <c r="Y67" i="61"/>
  <c r="P67" i="61"/>
  <c r="AL67" i="61"/>
  <c r="AI67" i="61"/>
  <c r="Z67" i="61"/>
  <c r="AK67" i="61"/>
  <c r="V67" i="61"/>
  <c r="E67" i="61"/>
  <c r="L67" i="61"/>
  <c r="R67" i="61"/>
  <c r="AM67" i="61"/>
  <c r="T67" i="61"/>
  <c r="U67" i="61"/>
  <c r="H67" i="61"/>
  <c r="C67" i="61"/>
  <c r="AN67" i="61"/>
  <c r="AJ67" i="61"/>
  <c r="AG67" i="61"/>
  <c r="Q67" i="61"/>
  <c r="K67" i="61"/>
  <c r="G67" i="61"/>
  <c r="F67" i="61"/>
  <c r="Q73" i="100"/>
  <c r="E26" i="72"/>
  <c r="F26" i="72" s="1"/>
  <c r="G26" i="72" s="1"/>
  <c r="H26" i="72" s="1"/>
  <c r="I26" i="72" s="1"/>
  <c r="J26" i="72" s="1"/>
  <c r="S73" i="100"/>
  <c r="T73" i="100"/>
  <c r="R73" i="100"/>
  <c r="U73" i="100"/>
  <c r="V73" i="100"/>
  <c r="P73" i="100"/>
  <c r="AC62" i="61"/>
  <c r="W62" i="61"/>
  <c r="N62" i="61"/>
  <c r="P62" i="61"/>
  <c r="G62" i="61"/>
  <c r="J62" i="61"/>
  <c r="O62" i="61"/>
  <c r="I62" i="61"/>
  <c r="AM62" i="61"/>
  <c r="AO62" i="61"/>
  <c r="AF62" i="61"/>
  <c r="T62" i="61"/>
  <c r="AN62" i="61"/>
  <c r="S62" i="61"/>
  <c r="Y62" i="61"/>
  <c r="AI62" i="61"/>
  <c r="AH62" i="61"/>
  <c r="AK62" i="61"/>
  <c r="AA62" i="61"/>
  <c r="AD62" i="61"/>
  <c r="U62" i="61"/>
  <c r="Z62" i="61"/>
  <c r="AP62" i="61"/>
  <c r="R62" i="61"/>
  <c r="V62" i="61"/>
  <c r="M62" i="61"/>
  <c r="AQ62" i="61"/>
  <c r="AJ62" i="61"/>
  <c r="F62" i="61"/>
  <c r="H62" i="61"/>
  <c r="AL62" i="61"/>
  <c r="C62" i="61"/>
  <c r="K62" i="61"/>
  <c r="AE62" i="61"/>
  <c r="AG62" i="61"/>
  <c r="X62" i="61"/>
  <c r="D62" i="61"/>
  <c r="AB62" i="61"/>
  <c r="Q62" i="61"/>
  <c r="E62" i="61"/>
  <c r="L62" i="61"/>
  <c r="S53" i="61"/>
  <c r="O53" i="61"/>
  <c r="AK53" i="61"/>
  <c r="AA53" i="61"/>
  <c r="AF53" i="61"/>
  <c r="AN53" i="61"/>
  <c r="W53" i="61"/>
  <c r="P53" i="61"/>
  <c r="M53" i="61"/>
  <c r="AJ53" i="61"/>
  <c r="R53" i="61"/>
  <c r="AC53" i="61"/>
  <c r="AI53" i="61"/>
  <c r="X53" i="61"/>
  <c r="U53" i="61"/>
  <c r="N53" i="61"/>
  <c r="AO53" i="61"/>
  <c r="V53" i="61"/>
  <c r="AM53" i="61"/>
  <c r="I53" i="61"/>
  <c r="Q53" i="61"/>
  <c r="Y53" i="61"/>
  <c r="F53" i="61"/>
  <c r="J53" i="61"/>
  <c r="K53" i="61"/>
  <c r="AH53" i="61"/>
  <c r="T53" i="61"/>
  <c r="H53" i="61"/>
  <c r="AQ53" i="61"/>
  <c r="AE53" i="61"/>
  <c r="D53" i="61"/>
  <c r="E53" i="61"/>
  <c r="AP53" i="61"/>
  <c r="G53" i="61"/>
  <c r="Z53" i="61"/>
  <c r="AL53" i="61"/>
  <c r="AG53" i="61"/>
  <c r="AB53" i="61"/>
  <c r="L53" i="61"/>
  <c r="AD53" i="61"/>
  <c r="C53" i="61"/>
  <c r="N71" i="61"/>
  <c r="AB71" i="61"/>
  <c r="X71" i="61"/>
  <c r="AP71" i="61"/>
  <c r="K71" i="61"/>
  <c r="O71" i="61"/>
  <c r="R71" i="61"/>
  <c r="E71" i="61"/>
  <c r="AO71" i="61"/>
  <c r="Z71" i="61"/>
  <c r="AM71" i="61"/>
  <c r="U71" i="61"/>
  <c r="I71" i="61"/>
  <c r="AJ71" i="61"/>
  <c r="C71" i="61"/>
  <c r="Q71" i="61"/>
  <c r="L71" i="61"/>
  <c r="AK71" i="61"/>
  <c r="Y71" i="61"/>
  <c r="H71" i="61"/>
  <c r="V71" i="61"/>
  <c r="AF71" i="61"/>
  <c r="P71" i="61"/>
  <c r="S71" i="61"/>
  <c r="AN71" i="61"/>
  <c r="F71" i="61"/>
  <c r="W71" i="61"/>
  <c r="M71" i="61"/>
  <c r="AQ71" i="61"/>
  <c r="AH71" i="61"/>
  <c r="AA71" i="61"/>
  <c r="AL71" i="61"/>
  <c r="AD71" i="61"/>
  <c r="T71" i="61"/>
  <c r="AI71" i="61"/>
  <c r="AG71" i="61"/>
  <c r="G71" i="61"/>
  <c r="AE71" i="61"/>
  <c r="J71" i="61"/>
  <c r="D71" i="61"/>
  <c r="AC71" i="61"/>
  <c r="P90" i="100"/>
  <c r="S90" i="100"/>
  <c r="U90" i="100"/>
  <c r="Q90" i="100"/>
  <c r="R90" i="100"/>
  <c r="T90" i="100"/>
  <c r="E18" i="72"/>
  <c r="F18" i="72" s="1"/>
  <c r="G18" i="72" s="1"/>
  <c r="H18" i="72" s="1"/>
  <c r="I18" i="72" s="1"/>
  <c r="J18" i="72" s="1"/>
  <c r="V90" i="100"/>
  <c r="C64" i="61"/>
  <c r="AI64" i="61"/>
  <c r="W64" i="61"/>
  <c r="AB64" i="61"/>
  <c r="E64" i="61"/>
  <c r="F64" i="61"/>
  <c r="G64" i="61"/>
  <c r="I64" i="61"/>
  <c r="V64" i="61"/>
  <c r="H64" i="61"/>
  <c r="L64" i="61"/>
  <c r="AF64" i="61"/>
  <c r="AH64" i="61"/>
  <c r="AM64" i="61"/>
  <c r="AG64" i="61"/>
  <c r="P64" i="61"/>
  <c r="R64" i="61"/>
  <c r="AE64" i="61"/>
  <c r="Y64" i="61"/>
  <c r="S64" i="61"/>
  <c r="AO64" i="61"/>
  <c r="AQ64" i="61"/>
  <c r="Q64" i="61"/>
  <c r="K64" i="61"/>
  <c r="D64" i="61"/>
  <c r="AD64" i="61"/>
  <c r="J64" i="61"/>
  <c r="Z64" i="61"/>
  <c r="AK64" i="61"/>
  <c r="AJ64" i="61"/>
  <c r="U64" i="61"/>
  <c r="AA64" i="61"/>
  <c r="O64" i="61"/>
  <c r="AP64" i="61"/>
  <c r="T64" i="61"/>
  <c r="M64" i="61"/>
  <c r="AC64" i="61"/>
  <c r="X64" i="61"/>
  <c r="AN64" i="61"/>
  <c r="AL64" i="61"/>
  <c r="N64" i="61"/>
  <c r="S74" i="100"/>
  <c r="P74" i="100"/>
  <c r="E27" i="72"/>
  <c r="F27" i="72" s="1"/>
  <c r="G27" i="72" s="1"/>
  <c r="H27" i="72" s="1"/>
  <c r="I27" i="72" s="1"/>
  <c r="J27" i="72" s="1"/>
  <c r="Q74" i="100"/>
  <c r="V74" i="100"/>
  <c r="U74" i="100"/>
  <c r="R74" i="100"/>
  <c r="T74" i="100"/>
  <c r="J69" i="61"/>
  <c r="AF69" i="61"/>
  <c r="R69" i="61"/>
  <c r="AE69" i="61"/>
  <c r="T69" i="61"/>
  <c r="AP69" i="61"/>
  <c r="AK69" i="61"/>
  <c r="E69" i="61"/>
  <c r="AO69" i="61"/>
  <c r="N69" i="61"/>
  <c r="H69" i="61"/>
  <c r="AL69" i="61"/>
  <c r="S69" i="61"/>
  <c r="C69" i="61"/>
  <c r="AH69" i="61"/>
  <c r="AC69" i="61"/>
  <c r="M69" i="61"/>
  <c r="D69" i="61"/>
  <c r="I69" i="61"/>
  <c r="X69" i="61"/>
  <c r="AQ69" i="61"/>
  <c r="AB69" i="61"/>
  <c r="O69" i="61"/>
  <c r="Q69" i="61"/>
  <c r="F69" i="61"/>
  <c r="AM69" i="61"/>
  <c r="AA69" i="61"/>
  <c r="AN69" i="61"/>
  <c r="G69" i="61"/>
  <c r="AI69" i="61"/>
  <c r="K69" i="61"/>
  <c r="Y69" i="61"/>
  <c r="Z69" i="61"/>
  <c r="U69" i="61"/>
  <c r="W69" i="61"/>
  <c r="V69" i="61"/>
  <c r="AG69" i="61"/>
  <c r="P69" i="61"/>
  <c r="AJ69" i="61"/>
  <c r="AD69" i="61"/>
  <c r="L69" i="61"/>
  <c r="R80" i="100"/>
  <c r="P80" i="100"/>
  <c r="T80" i="100"/>
  <c r="U80" i="100"/>
  <c r="E33" i="72"/>
  <c r="F33" i="72" s="1"/>
  <c r="G33" i="72" s="1"/>
  <c r="H33" i="72" s="1"/>
  <c r="I33" i="72" s="1"/>
  <c r="J33" i="72" s="1"/>
  <c r="S80" i="100"/>
  <c r="Q80" i="100"/>
  <c r="V80" i="100"/>
  <c r="R91" i="100"/>
  <c r="E20" i="72"/>
  <c r="F20" i="72" s="1"/>
  <c r="G20" i="72" s="1"/>
  <c r="H20" i="72" s="1"/>
  <c r="I20" i="72" s="1"/>
  <c r="J20" i="72" s="1"/>
  <c r="E19" i="72"/>
  <c r="F19" i="72" s="1"/>
  <c r="G19" i="72" s="1"/>
  <c r="H19" i="72" s="1"/>
  <c r="I19" i="72" s="1"/>
  <c r="J19" i="72" s="1"/>
  <c r="Q91" i="100"/>
  <c r="P91" i="100"/>
  <c r="V91" i="100"/>
  <c r="U91" i="100"/>
  <c r="T91" i="100"/>
  <c r="S91" i="100"/>
  <c r="S99" i="100"/>
  <c r="P99" i="100"/>
  <c r="U99" i="100"/>
  <c r="E45" i="72"/>
  <c r="F45" i="72" s="1"/>
  <c r="G45" i="72" s="1"/>
  <c r="H45" i="72" s="1"/>
  <c r="I45" i="72" s="1"/>
  <c r="J45" i="72" s="1"/>
  <c r="V99" i="100"/>
  <c r="T99" i="100"/>
  <c r="Q99" i="100"/>
  <c r="R99" i="100"/>
  <c r="J22" i="73"/>
  <c r="H58" i="73" s="1"/>
  <c r="O22" i="72"/>
  <c r="K22" i="72" s="1"/>
  <c r="C52" i="61"/>
  <c r="Y52" i="61"/>
  <c r="AD52" i="61"/>
  <c r="K52" i="61"/>
  <c r="O52" i="61"/>
  <c r="AA52" i="61"/>
  <c r="AJ52" i="61"/>
  <c r="P52" i="61"/>
  <c r="T52" i="61"/>
  <c r="AN52" i="61"/>
  <c r="F52" i="61"/>
  <c r="V52" i="61"/>
  <c r="AO52" i="61"/>
  <c r="U52" i="61"/>
  <c r="L52" i="61"/>
  <c r="AE52" i="61"/>
  <c r="H52" i="61"/>
  <c r="AP52" i="61"/>
  <c r="G52" i="61"/>
  <c r="AK52" i="61"/>
  <c r="Q52" i="61"/>
  <c r="AG52" i="61"/>
  <c r="AB52" i="61"/>
  <c r="AF52" i="61"/>
  <c r="W52" i="61"/>
  <c r="Z52" i="61"/>
  <c r="AM52" i="61"/>
  <c r="E52" i="61"/>
  <c r="X52" i="61"/>
  <c r="AC52" i="61"/>
  <c r="R52" i="61"/>
  <c r="S52" i="61"/>
  <c r="M52" i="61"/>
  <c r="AH52" i="61"/>
  <c r="I52" i="61"/>
  <c r="J52" i="61"/>
  <c r="N52" i="61"/>
  <c r="D52" i="61"/>
  <c r="AL52" i="61"/>
  <c r="AQ52" i="61"/>
  <c r="AI52" i="61"/>
  <c r="C58" i="61"/>
  <c r="AA58" i="61"/>
  <c r="V58" i="61"/>
  <c r="G58" i="61"/>
  <c r="Y58" i="61"/>
  <c r="AO58" i="61"/>
  <c r="L58" i="61"/>
  <c r="AM58" i="61"/>
  <c r="AK58" i="61"/>
  <c r="AF58" i="61"/>
  <c r="I58" i="61"/>
  <c r="K58" i="61"/>
  <c r="H58" i="61"/>
  <c r="AE58" i="61"/>
  <c r="R58" i="61"/>
  <c r="AH58" i="61"/>
  <c r="AJ58" i="61"/>
  <c r="U58" i="61"/>
  <c r="AG58" i="61"/>
  <c r="X58" i="61"/>
  <c r="AQ58" i="61"/>
  <c r="T58" i="61"/>
  <c r="AL58" i="61"/>
  <c r="AC58" i="61"/>
  <c r="M58" i="61"/>
  <c r="D58" i="61"/>
  <c r="E58" i="61"/>
  <c r="S58" i="61"/>
  <c r="J58" i="61"/>
  <c r="AD58" i="61"/>
  <c r="Q58" i="61"/>
  <c r="F58" i="61"/>
  <c r="O58" i="61"/>
  <c r="AI58" i="61"/>
  <c r="AN58" i="61"/>
  <c r="AP58" i="61"/>
  <c r="W58" i="61"/>
  <c r="P58" i="61"/>
  <c r="N58" i="61"/>
  <c r="Z58" i="61"/>
  <c r="AB58" i="61"/>
  <c r="C61" i="61"/>
  <c r="W61" i="61"/>
  <c r="AD61" i="61"/>
  <c r="R61" i="61"/>
  <c r="M61" i="61"/>
  <c r="AF61" i="61"/>
  <c r="X61" i="61"/>
  <c r="AH61" i="61"/>
  <c r="S61" i="61"/>
  <c r="F61" i="61"/>
  <c r="G61" i="61"/>
  <c r="AB61" i="61"/>
  <c r="AK61" i="61"/>
  <c r="AO61" i="61"/>
  <c r="Y61" i="61"/>
  <c r="AM61" i="61"/>
  <c r="AQ61" i="61"/>
  <c r="L61" i="61"/>
  <c r="N61" i="61"/>
  <c r="E61" i="61"/>
  <c r="H61" i="61"/>
  <c r="AP61" i="61"/>
  <c r="AA61" i="61"/>
  <c r="U61" i="61"/>
  <c r="Q61" i="61"/>
  <c r="I61" i="61"/>
  <c r="AN61" i="61"/>
  <c r="AL61" i="61"/>
  <c r="Z61" i="61"/>
  <c r="K61" i="61"/>
  <c r="AJ61" i="61"/>
  <c r="AE61" i="61"/>
  <c r="O61" i="61"/>
  <c r="T61" i="61"/>
  <c r="V61" i="61"/>
  <c r="J61" i="61"/>
  <c r="D61" i="61"/>
  <c r="P61" i="61"/>
  <c r="AI61" i="61"/>
  <c r="AC61" i="61"/>
  <c r="AG61" i="61"/>
  <c r="P98" i="100"/>
  <c r="E44" i="72"/>
  <c r="F44" i="72" s="1"/>
  <c r="G44" i="72" s="1"/>
  <c r="H44" i="72" s="1"/>
  <c r="I44" i="72" s="1"/>
  <c r="J44" i="72" s="1"/>
  <c r="Q98" i="100"/>
  <c r="V98" i="100"/>
  <c r="U98" i="100"/>
  <c r="R98" i="100"/>
  <c r="S98" i="100"/>
  <c r="T98" i="100"/>
  <c r="O52" i="72"/>
  <c r="K52" i="72" s="1"/>
  <c r="J52" i="73"/>
  <c r="H100" i="73" s="1"/>
  <c r="AO66" i="61"/>
  <c r="AG66" i="61"/>
  <c r="AN66" i="61"/>
  <c r="AC66" i="61"/>
  <c r="W66" i="61"/>
  <c r="T66" i="61"/>
  <c r="AB66" i="61"/>
  <c r="AF66" i="61"/>
  <c r="AH66" i="61"/>
  <c r="V66" i="61"/>
  <c r="E66" i="61"/>
  <c r="AQ66" i="61"/>
  <c r="R66" i="61"/>
  <c r="D66" i="61"/>
  <c r="P66" i="61"/>
  <c r="M66" i="61"/>
  <c r="L66" i="61"/>
  <c r="Y66" i="61"/>
  <c r="O66" i="61"/>
  <c r="AK66" i="61"/>
  <c r="AE66" i="61"/>
  <c r="Q66" i="61"/>
  <c r="I66" i="61"/>
  <c r="J66" i="61"/>
  <c r="X66" i="61"/>
  <c r="U66" i="61"/>
  <c r="AJ66" i="61"/>
  <c r="C66" i="61"/>
  <c r="G66" i="61"/>
  <c r="AM66" i="61"/>
  <c r="Z66" i="61"/>
  <c r="AI66" i="61"/>
  <c r="AA66" i="61"/>
  <c r="N66" i="61"/>
  <c r="AP66" i="61"/>
  <c r="AD66" i="61"/>
  <c r="S66" i="61"/>
  <c r="K66" i="61"/>
  <c r="F66" i="61"/>
  <c r="AL66" i="61"/>
  <c r="H66" i="61"/>
  <c r="AM72" i="61"/>
  <c r="AE72" i="61"/>
  <c r="F72" i="61"/>
  <c r="L72" i="61"/>
  <c r="J72" i="61"/>
  <c r="AP72" i="61"/>
  <c r="Z72" i="61"/>
  <c r="U72" i="61"/>
  <c r="AH72" i="61"/>
  <c r="AI72" i="61"/>
  <c r="M72" i="61"/>
  <c r="V72" i="61"/>
  <c r="N72" i="61"/>
  <c r="Y72" i="61"/>
  <c r="H72" i="61"/>
  <c r="AL72" i="61"/>
  <c r="Q72" i="61"/>
  <c r="AC72" i="61"/>
  <c r="T72" i="61"/>
  <c r="G72" i="61"/>
  <c r="AA72" i="61"/>
  <c r="AK72" i="61"/>
  <c r="AB72" i="61"/>
  <c r="D72" i="61"/>
  <c r="AO72" i="61"/>
  <c r="AD72" i="61"/>
  <c r="AN72" i="61"/>
  <c r="AG72" i="61"/>
  <c r="R72" i="61"/>
  <c r="AQ72" i="61"/>
  <c r="K72" i="61"/>
  <c r="AJ72" i="61"/>
  <c r="X72" i="61"/>
  <c r="P72" i="61"/>
  <c r="E72" i="61"/>
  <c r="S72" i="61"/>
  <c r="C72" i="61"/>
  <c r="AF72" i="61"/>
  <c r="W72" i="61"/>
  <c r="O72" i="61"/>
  <c r="I72" i="61"/>
  <c r="C59" i="61"/>
  <c r="P59" i="61"/>
  <c r="F59" i="61"/>
  <c r="J59" i="61"/>
  <c r="L59" i="61"/>
  <c r="AD59" i="61"/>
  <c r="O59" i="61"/>
  <c r="AG59" i="61"/>
  <c r="AI59" i="61"/>
  <c r="AK59" i="61"/>
  <c r="AE59" i="61"/>
  <c r="D59" i="61"/>
  <c r="S59" i="61"/>
  <c r="U59" i="61"/>
  <c r="V59" i="61"/>
  <c r="G59" i="61"/>
  <c r="X59" i="61"/>
  <c r="E59" i="61"/>
  <c r="R59" i="61"/>
  <c r="I59" i="61"/>
  <c r="H59" i="61"/>
  <c r="Y59" i="61"/>
  <c r="N59" i="61"/>
  <c r="AQ59" i="61"/>
  <c r="AH59" i="61"/>
  <c r="Q59" i="61"/>
  <c r="K59" i="61"/>
  <c r="AO59" i="61"/>
  <c r="AC59" i="61"/>
  <c r="T59" i="61"/>
  <c r="AP59" i="61"/>
  <c r="AJ59" i="61"/>
  <c r="AA59" i="61"/>
  <c r="AN59" i="61"/>
  <c r="AM59" i="61"/>
  <c r="W59" i="61"/>
  <c r="AB59" i="61"/>
  <c r="AF59" i="61"/>
  <c r="M59" i="61"/>
  <c r="Z59" i="61"/>
  <c r="AL59" i="61"/>
  <c r="Q84" i="100"/>
  <c r="P84" i="100"/>
  <c r="U84" i="100"/>
  <c r="E11" i="72"/>
  <c r="F11" i="72" s="1"/>
  <c r="G11" i="72" s="1"/>
  <c r="H11" i="72" s="1"/>
  <c r="I11" i="72" s="1"/>
  <c r="J11" i="72" s="1"/>
  <c r="S84" i="100"/>
  <c r="R84" i="100"/>
  <c r="E10" i="72"/>
  <c r="F10" i="72" s="1"/>
  <c r="G10" i="72" s="1"/>
  <c r="H10" i="72" s="1"/>
  <c r="I10" i="72" s="1"/>
  <c r="J10" i="72" s="1"/>
  <c r="V84" i="100"/>
  <c r="T84" i="100"/>
  <c r="K60" i="61"/>
  <c r="H60" i="61"/>
  <c r="AI60" i="61"/>
  <c r="Q60" i="61"/>
  <c r="AC60" i="61"/>
  <c r="AE60" i="61"/>
  <c r="C60" i="61"/>
  <c r="J60" i="61"/>
  <c r="AH60" i="61"/>
  <c r="AO60" i="61"/>
  <c r="O60" i="61"/>
  <c r="AM60" i="61"/>
  <c r="P60" i="61"/>
  <c r="X60" i="61"/>
  <c r="AK60" i="61"/>
  <c r="AB60" i="61"/>
  <c r="E60" i="61"/>
  <c r="M60" i="61"/>
  <c r="U60" i="61"/>
  <c r="AN60" i="61"/>
  <c r="N60" i="61"/>
  <c r="AD60" i="61"/>
  <c r="AL60" i="61"/>
  <c r="G60" i="61"/>
  <c r="L60" i="61"/>
  <c r="AG60" i="61"/>
  <c r="AA60" i="61"/>
  <c r="I60" i="61"/>
  <c r="Y60" i="61"/>
  <c r="W60" i="61"/>
  <c r="AF60" i="61"/>
  <c r="AJ60" i="61"/>
  <c r="Z60" i="61"/>
  <c r="S60" i="61"/>
  <c r="D60" i="61"/>
  <c r="T60" i="61"/>
  <c r="V60" i="61"/>
  <c r="AP60" i="61"/>
  <c r="AQ60" i="61"/>
  <c r="R60" i="61"/>
  <c r="F60" i="61"/>
  <c r="J51" i="61"/>
  <c r="P51" i="61"/>
  <c r="G51" i="61"/>
  <c r="AN51" i="61"/>
  <c r="F51" i="61"/>
  <c r="AJ51" i="61"/>
  <c r="K51" i="61"/>
  <c r="AF51" i="61"/>
  <c r="AI51" i="61"/>
  <c r="AE51" i="61"/>
  <c r="V51" i="61"/>
  <c r="M51" i="61"/>
  <c r="Q51" i="61"/>
  <c r="L51" i="61"/>
  <c r="AA51" i="61"/>
  <c r="Z51" i="61"/>
  <c r="H51" i="61"/>
  <c r="AL51" i="61"/>
  <c r="S51" i="61"/>
  <c r="AK51" i="61"/>
  <c r="AO51" i="61"/>
  <c r="C51" i="61"/>
  <c r="AG51" i="61"/>
  <c r="X51" i="61"/>
  <c r="AQ51" i="61"/>
  <c r="W51" i="61"/>
  <c r="AB51" i="61"/>
  <c r="Y51" i="61"/>
  <c r="AH51" i="61"/>
  <c r="AP51" i="61"/>
  <c r="I51" i="61"/>
  <c r="N51" i="61"/>
  <c r="E51" i="61"/>
  <c r="D51" i="61"/>
  <c r="AC51" i="61"/>
  <c r="R51" i="61"/>
  <c r="AM51" i="61"/>
  <c r="AD51" i="61"/>
  <c r="U51" i="61"/>
  <c r="O51" i="61"/>
  <c r="T51" i="61"/>
  <c r="Q81" i="100"/>
  <c r="S81" i="100"/>
  <c r="E9" i="72"/>
  <c r="F9" i="72" s="1"/>
  <c r="G9" i="72" s="1"/>
  <c r="H9" i="72" s="1"/>
  <c r="I9" i="72" s="1"/>
  <c r="J9" i="72" s="1"/>
  <c r="P81" i="100"/>
  <c r="T81" i="100"/>
  <c r="U81" i="100"/>
  <c r="R81" i="100"/>
  <c r="V81" i="100"/>
  <c r="Q97" i="100"/>
  <c r="P97" i="100"/>
  <c r="E43" i="72"/>
  <c r="F43" i="72" s="1"/>
  <c r="G43" i="72" s="1"/>
  <c r="H43" i="72" s="1"/>
  <c r="I43" i="72" s="1"/>
  <c r="J43" i="72" s="1"/>
  <c r="R97" i="100"/>
  <c r="T97" i="100"/>
  <c r="S97" i="100"/>
  <c r="U97" i="100"/>
  <c r="V97" i="100"/>
  <c r="H54" i="61"/>
  <c r="U54" i="61"/>
  <c r="AK54" i="61"/>
  <c r="AF54" i="61"/>
  <c r="J54" i="61"/>
  <c r="Z54" i="61"/>
  <c r="C54" i="61"/>
  <c r="G54" i="61"/>
  <c r="W54" i="61"/>
  <c r="AB54" i="61"/>
  <c r="X54" i="61"/>
  <c r="L54" i="61"/>
  <c r="AA54" i="61"/>
  <c r="AH54" i="61"/>
  <c r="AN54" i="61"/>
  <c r="N54" i="61"/>
  <c r="I54" i="61"/>
  <c r="M54" i="61"/>
  <c r="AQ54" i="61"/>
  <c r="Y54" i="61"/>
  <c r="AM54" i="61"/>
  <c r="S54" i="61"/>
  <c r="AL54" i="61"/>
  <c r="AC54" i="61"/>
  <c r="T54" i="61"/>
  <c r="AO54" i="61"/>
  <c r="E54" i="61"/>
  <c r="P54" i="61"/>
  <c r="O54" i="61"/>
  <c r="F54" i="61"/>
  <c r="K54" i="61"/>
  <c r="AD54" i="61"/>
  <c r="AI54" i="61"/>
  <c r="R54" i="61"/>
  <c r="V54" i="61"/>
  <c r="AP54" i="61"/>
  <c r="D54" i="61"/>
  <c r="Q54" i="61"/>
  <c r="AE54" i="61"/>
  <c r="AJ54" i="61"/>
  <c r="AG54" i="61"/>
  <c r="E63" i="61"/>
  <c r="Q63" i="61"/>
  <c r="V63" i="61"/>
  <c r="X63" i="61"/>
  <c r="AN63" i="61"/>
  <c r="C63" i="61"/>
  <c r="AP63" i="61"/>
  <c r="H63" i="61"/>
  <c r="J63" i="61"/>
  <c r="Z63" i="61"/>
  <c r="AA63" i="61"/>
  <c r="L63" i="61"/>
  <c r="AG63" i="61"/>
  <c r="S63" i="61"/>
  <c r="AQ63" i="61"/>
  <c r="AB63" i="61"/>
  <c r="AC63" i="61"/>
  <c r="AD63" i="61"/>
  <c r="G63" i="61"/>
  <c r="AJ63" i="61"/>
  <c r="T63" i="61"/>
  <c r="AM63" i="61"/>
  <c r="AO63" i="61"/>
  <c r="R63" i="61"/>
  <c r="I63" i="61"/>
  <c r="F63" i="61"/>
  <c r="Y63" i="61"/>
  <c r="AK63" i="61"/>
  <c r="D63" i="61"/>
  <c r="AH63" i="61"/>
  <c r="M63" i="61"/>
  <c r="AE63" i="61"/>
  <c r="K63" i="61"/>
  <c r="AL63" i="61"/>
  <c r="O63" i="61"/>
  <c r="AI63" i="61"/>
  <c r="U63" i="61"/>
  <c r="N63" i="61"/>
  <c r="P63" i="61"/>
  <c r="AF63" i="61"/>
  <c r="W63" i="61"/>
  <c r="AD65" i="61"/>
  <c r="R65" i="61"/>
  <c r="E65" i="61"/>
  <c r="V65" i="61"/>
  <c r="I65" i="61"/>
  <c r="C65" i="61"/>
  <c r="W65" i="61"/>
  <c r="AG65" i="61"/>
  <c r="U65" i="61"/>
  <c r="L65" i="61"/>
  <c r="AL65" i="61"/>
  <c r="AO65" i="61"/>
  <c r="AF65" i="61"/>
  <c r="AE65" i="61"/>
  <c r="Q65" i="61"/>
  <c r="AC65" i="61"/>
  <c r="Z65" i="61"/>
  <c r="K65" i="61"/>
  <c r="AK65" i="61"/>
  <c r="AN65" i="61"/>
  <c r="AM65" i="61"/>
  <c r="G65" i="61"/>
  <c r="T65" i="61"/>
  <c r="F65" i="61"/>
  <c r="Y65" i="61"/>
  <c r="AJ65" i="61"/>
  <c r="AB65" i="61"/>
  <c r="AA65" i="61"/>
  <c r="D65" i="61"/>
  <c r="O65" i="61"/>
  <c r="M65" i="61"/>
  <c r="AP65" i="61"/>
  <c r="AQ65" i="61"/>
  <c r="AI65" i="61"/>
  <c r="X65" i="61"/>
  <c r="N65" i="61"/>
  <c r="J65" i="61"/>
  <c r="H65" i="61"/>
  <c r="P65" i="61"/>
  <c r="S65" i="61"/>
  <c r="AH65" i="61"/>
  <c r="AL55" i="61"/>
  <c r="Z55" i="61"/>
  <c r="AE55" i="61"/>
  <c r="AC55" i="61"/>
  <c r="AD55" i="61"/>
  <c r="G55" i="61"/>
  <c r="E55" i="61"/>
  <c r="Q55" i="61"/>
  <c r="H55" i="61"/>
  <c r="X55" i="61"/>
  <c r="AF55" i="61"/>
  <c r="N55" i="61"/>
  <c r="AP55" i="61"/>
  <c r="AG55" i="61"/>
  <c r="J55" i="61"/>
  <c r="R55" i="61"/>
  <c r="W55" i="61"/>
  <c r="F55" i="61"/>
  <c r="S55" i="61"/>
  <c r="AI55" i="61"/>
  <c r="AQ55" i="61"/>
  <c r="I55" i="61"/>
  <c r="U55" i="61"/>
  <c r="L55" i="61"/>
  <c r="M55" i="61"/>
  <c r="T55" i="61"/>
  <c r="AJ55" i="61"/>
  <c r="AH55" i="61"/>
  <c r="AM55" i="61"/>
  <c r="P55" i="61"/>
  <c r="D55" i="61"/>
  <c r="C55" i="61"/>
  <c r="O55" i="61"/>
  <c r="AB55" i="61"/>
  <c r="Y55" i="61"/>
  <c r="AO55" i="61"/>
  <c r="V55" i="61"/>
  <c r="AN55" i="61"/>
  <c r="AK55" i="61"/>
  <c r="K55" i="61"/>
  <c r="AA55" i="61"/>
  <c r="E37" i="72"/>
  <c r="F37" i="72" s="1"/>
  <c r="G37" i="72" s="1"/>
  <c r="H37" i="72" s="1"/>
  <c r="I37" i="72" s="1"/>
  <c r="J37" i="72" s="1"/>
  <c r="S87" i="100"/>
  <c r="Q87" i="100"/>
  <c r="V87" i="100"/>
  <c r="T87" i="100"/>
  <c r="P87" i="100"/>
  <c r="U87" i="100"/>
  <c r="R87" i="100"/>
  <c r="AH57" i="61"/>
  <c r="AM57" i="61"/>
  <c r="X57" i="61"/>
  <c r="AN57" i="61"/>
  <c r="T57" i="61"/>
  <c r="E57" i="61"/>
  <c r="AO57" i="61"/>
  <c r="AA57" i="61"/>
  <c r="Z57" i="61"/>
  <c r="P57" i="61"/>
  <c r="U57" i="61"/>
  <c r="R57" i="61"/>
  <c r="G57" i="61"/>
  <c r="AQ57" i="61"/>
  <c r="W57" i="61"/>
  <c r="AE57" i="61"/>
  <c r="F57" i="61"/>
  <c r="AD57" i="61"/>
  <c r="L57" i="61"/>
  <c r="Y57" i="61"/>
  <c r="S57" i="61"/>
  <c r="AG57" i="61"/>
  <c r="AK57" i="61"/>
  <c r="AF57" i="61"/>
  <c r="H57" i="61"/>
  <c r="Q57" i="61"/>
  <c r="AP57" i="61"/>
  <c r="J57" i="61"/>
  <c r="AB57" i="61"/>
  <c r="I57" i="61"/>
  <c r="V57" i="61"/>
  <c r="O57" i="61"/>
  <c r="AL57" i="61"/>
  <c r="AI57" i="61"/>
  <c r="K57" i="61"/>
  <c r="AJ57" i="61"/>
  <c r="D57" i="61"/>
  <c r="M57" i="61"/>
  <c r="AC57" i="61"/>
  <c r="N57" i="61"/>
  <c r="C57" i="61"/>
  <c r="V93" i="100"/>
  <c r="U93" i="100"/>
  <c r="P93" i="100"/>
  <c r="E40" i="72"/>
  <c r="F40" i="72" s="1"/>
  <c r="G40" i="72" s="1"/>
  <c r="H40" i="72" s="1"/>
  <c r="I40" i="72" s="1"/>
  <c r="J40" i="72" s="1"/>
  <c r="T93" i="100"/>
  <c r="Q93" i="100"/>
  <c r="R93" i="100"/>
  <c r="S93" i="100"/>
  <c r="O92" i="100"/>
  <c r="R56" i="61"/>
  <c r="AE56" i="61"/>
  <c r="AB56" i="61"/>
  <c r="E56" i="61"/>
  <c r="G56" i="61"/>
  <c r="AQ56" i="61"/>
  <c r="O56" i="61"/>
  <c r="N56" i="61"/>
  <c r="AD56" i="61"/>
  <c r="I56" i="61"/>
  <c r="AF56" i="61"/>
  <c r="AC56" i="61"/>
  <c r="AG56" i="61"/>
  <c r="W56" i="61"/>
  <c r="X56" i="61"/>
  <c r="J56" i="61"/>
  <c r="AM56" i="61"/>
  <c r="AH56" i="61"/>
  <c r="K56" i="61"/>
  <c r="D56" i="61"/>
  <c r="AI56" i="61"/>
  <c r="Z56" i="61"/>
  <c r="T56" i="61"/>
  <c r="AJ56" i="61"/>
  <c r="H56" i="61"/>
  <c r="U56" i="61"/>
  <c r="L56" i="61"/>
  <c r="F56" i="61"/>
  <c r="V56" i="61"/>
  <c r="AA56" i="61"/>
  <c r="P56" i="61"/>
  <c r="AK56" i="61"/>
  <c r="AN56" i="61"/>
  <c r="AO56" i="61"/>
  <c r="M56" i="61"/>
  <c r="Y56" i="61"/>
  <c r="Q56" i="61"/>
  <c r="AP56" i="61"/>
  <c r="S56" i="61"/>
  <c r="AL56" i="61"/>
  <c r="C56" i="61"/>
  <c r="O94" i="100"/>
  <c r="O77" i="100"/>
  <c r="O73" i="61"/>
  <c r="Y73" i="61"/>
  <c r="J73" i="61"/>
  <c r="AQ73" i="61"/>
  <c r="AH73" i="61"/>
  <c r="H73" i="61"/>
  <c r="C73" i="61"/>
  <c r="AN73" i="61"/>
  <c r="I73" i="61"/>
  <c r="L73" i="61"/>
  <c r="AG73" i="61"/>
  <c r="Z73" i="61"/>
  <c r="AE73" i="61"/>
  <c r="V73" i="61"/>
  <c r="U73" i="61"/>
  <c r="X73" i="61"/>
  <c r="AI73" i="61"/>
  <c r="F73" i="61"/>
  <c r="AD73" i="61"/>
  <c r="R73" i="61"/>
  <c r="E73" i="61"/>
  <c r="AA73" i="61"/>
  <c r="AL73" i="61"/>
  <c r="W73" i="61"/>
  <c r="Q73" i="61"/>
  <c r="AB73" i="61"/>
  <c r="AP73" i="61"/>
  <c r="G73" i="61"/>
  <c r="AC73" i="61"/>
  <c r="AF73" i="61"/>
  <c r="P73" i="61"/>
  <c r="AO73" i="61"/>
  <c r="N73" i="61"/>
  <c r="AJ73" i="61"/>
  <c r="D73" i="61"/>
  <c r="S73" i="61"/>
  <c r="AM73" i="61"/>
  <c r="K73" i="61"/>
  <c r="M73" i="61"/>
  <c r="T73" i="61"/>
  <c r="AK73" i="61"/>
  <c r="E28" i="72"/>
  <c r="F28" i="72" s="1"/>
  <c r="G28" i="72" s="1"/>
  <c r="H28" i="72" s="1"/>
  <c r="I28" i="72" s="1"/>
  <c r="J28" i="72" s="1"/>
  <c r="Q75" i="100"/>
  <c r="U75" i="100"/>
  <c r="P75" i="100"/>
  <c r="S75" i="100"/>
  <c r="R75" i="100"/>
  <c r="V75" i="100"/>
  <c r="T75" i="100"/>
  <c r="B44" i="59" l="1"/>
  <c r="B74" i="59" s="1"/>
  <c r="B26" i="23" s="1"/>
  <c r="B26" i="84" s="1"/>
  <c r="B74" i="74"/>
  <c r="B26" i="26" s="1"/>
  <c r="B26" i="91" s="1"/>
  <c r="D75" i="61"/>
  <c r="G75" i="68"/>
  <c r="H75" i="68"/>
  <c r="D75" i="68"/>
  <c r="E75" i="68"/>
  <c r="F75" i="68"/>
  <c r="F75" i="61"/>
  <c r="G75" i="61"/>
  <c r="E75" i="61"/>
  <c r="H75" i="61"/>
  <c r="B50" i="74"/>
  <c r="B2" i="79"/>
  <c r="B50" i="79" s="1"/>
  <c r="B2" i="32" s="1"/>
  <c r="B2" i="90" s="1"/>
  <c r="B2" i="81"/>
  <c r="B50" i="81" s="1"/>
  <c r="B2" i="22" s="1"/>
  <c r="B2" i="93" s="1"/>
  <c r="B44" i="80"/>
  <c r="B74" i="80" s="1"/>
  <c r="B26" i="27" s="1"/>
  <c r="B26" i="92" s="1"/>
  <c r="B44" i="79"/>
  <c r="B74" i="79" s="1"/>
  <c r="B26" i="32" s="1"/>
  <c r="B26" i="90" s="1"/>
  <c r="B2" i="78"/>
  <c r="B50" i="78" s="1"/>
  <c r="B2" i="28" s="1"/>
  <c r="B2" i="89" s="1"/>
  <c r="B44" i="81"/>
  <c r="B74" i="81" s="1"/>
  <c r="B26" i="22" s="1"/>
  <c r="B26" i="93" s="1"/>
  <c r="B2" i="80"/>
  <c r="B50" i="80" s="1"/>
  <c r="B2" i="27" s="1"/>
  <c r="B2" i="92" s="1"/>
  <c r="B44" i="78"/>
  <c r="B74" i="78" s="1"/>
  <c r="B26" i="28" s="1"/>
  <c r="B26" i="89" s="1"/>
  <c r="C52" i="63"/>
  <c r="D52" i="63" s="1"/>
  <c r="E52" i="63" s="1"/>
  <c r="F52" i="63" s="1"/>
  <c r="G52" i="63" s="1"/>
  <c r="H52" i="63" s="1"/>
  <c r="H2" i="74" s="1"/>
  <c r="H2" i="59" s="1"/>
  <c r="B2" i="77"/>
  <c r="B50" i="77" s="1"/>
  <c r="B2" i="25" s="1"/>
  <c r="B2" i="88" s="1"/>
  <c r="B44" i="77"/>
  <c r="B74" i="77" s="1"/>
  <c r="B26" i="25" s="1"/>
  <c r="B26" i="88" s="1"/>
  <c r="B2" i="76"/>
  <c r="B50" i="76" s="1"/>
  <c r="B2" i="31" s="1"/>
  <c r="B2" i="87" s="1"/>
  <c r="B44" i="76"/>
  <c r="B74" i="76" s="1"/>
  <c r="B26" i="31" s="1"/>
  <c r="B26" i="87" s="1"/>
  <c r="C94" i="63"/>
  <c r="D94" i="63" s="1"/>
  <c r="E94" i="63" s="1"/>
  <c r="F94" i="63" s="1"/>
  <c r="G94" i="63" s="1"/>
  <c r="H94" i="63" s="1"/>
  <c r="M94" i="63" s="1"/>
  <c r="B2" i="59"/>
  <c r="B50" i="59" s="1"/>
  <c r="B44" i="75"/>
  <c r="B74" i="75" s="1"/>
  <c r="B26" i="30" s="1"/>
  <c r="B26" i="86" s="1"/>
  <c r="C30" i="101"/>
  <c r="D30" i="101" s="1"/>
  <c r="E30" i="101" s="1"/>
  <c r="F30" i="101" s="1"/>
  <c r="G30" i="101" s="1"/>
  <c r="C41" i="101"/>
  <c r="D41" i="101" s="1"/>
  <c r="E41" i="101" s="1"/>
  <c r="F41" i="101" s="1"/>
  <c r="G41" i="101" s="1"/>
  <c r="C25" i="101"/>
  <c r="D25" i="101" s="1"/>
  <c r="E25" i="101" s="1"/>
  <c r="F25" i="101" s="1"/>
  <c r="G25" i="101" s="1"/>
  <c r="C33" i="101"/>
  <c r="D33" i="101" s="1"/>
  <c r="E33" i="101" s="1"/>
  <c r="F33" i="101" s="1"/>
  <c r="G33" i="101" s="1"/>
  <c r="C16" i="101"/>
  <c r="D16" i="101" s="1"/>
  <c r="E16" i="101" s="1"/>
  <c r="F16" i="101" s="1"/>
  <c r="G16" i="101" s="1"/>
  <c r="C22" i="101"/>
  <c r="D22" i="101" s="1"/>
  <c r="E22" i="101" s="1"/>
  <c r="F22" i="101" s="1"/>
  <c r="G22" i="101" s="1"/>
  <c r="C24" i="101"/>
  <c r="D24" i="101" s="1"/>
  <c r="E24" i="101" s="1"/>
  <c r="F24" i="101" s="1"/>
  <c r="G24" i="101" s="1"/>
  <c r="C14" i="101"/>
  <c r="D14" i="101" s="1"/>
  <c r="E14" i="101" s="1"/>
  <c r="F14" i="101" s="1"/>
  <c r="G14" i="101" s="1"/>
  <c r="C13" i="101"/>
  <c r="D13" i="101" s="1"/>
  <c r="E13" i="101" s="1"/>
  <c r="F13" i="101" s="1"/>
  <c r="G13" i="101" s="1"/>
  <c r="C40" i="101"/>
  <c r="D40" i="101" s="1"/>
  <c r="E40" i="101" s="1"/>
  <c r="F40" i="101" s="1"/>
  <c r="G40" i="101" s="1"/>
  <c r="C10" i="101"/>
  <c r="D10" i="101" s="1"/>
  <c r="E10" i="101" s="1"/>
  <c r="F10" i="101" s="1"/>
  <c r="G10" i="101" s="1"/>
  <c r="C21" i="101"/>
  <c r="D21" i="101" s="1"/>
  <c r="E21" i="101" s="1"/>
  <c r="F21" i="101" s="1"/>
  <c r="G21" i="101" s="1"/>
  <c r="C42" i="101"/>
  <c r="D42" i="101" s="1"/>
  <c r="E42" i="101" s="1"/>
  <c r="F42" i="101" s="1"/>
  <c r="G42" i="101" s="1"/>
  <c r="C3" i="101"/>
  <c r="D3" i="101" s="1"/>
  <c r="E3" i="101" s="1"/>
  <c r="F3" i="101" s="1"/>
  <c r="G3" i="101" s="1"/>
  <c r="C28" i="101"/>
  <c r="D28" i="101" s="1"/>
  <c r="E28" i="101" s="1"/>
  <c r="F28" i="101" s="1"/>
  <c r="G28" i="101" s="1"/>
  <c r="C8" i="101"/>
  <c r="D8" i="101" s="1"/>
  <c r="E8" i="101" s="1"/>
  <c r="F8" i="101" s="1"/>
  <c r="G8" i="101" s="1"/>
  <c r="C6" i="101"/>
  <c r="D6" i="101" s="1"/>
  <c r="E6" i="101" s="1"/>
  <c r="F6" i="101" s="1"/>
  <c r="G6" i="101" s="1"/>
  <c r="C29" i="101"/>
  <c r="D29" i="101" s="1"/>
  <c r="E29" i="101" s="1"/>
  <c r="F29" i="101" s="1"/>
  <c r="G29" i="101" s="1"/>
  <c r="C19" i="101"/>
  <c r="D19" i="101" s="1"/>
  <c r="E19" i="101" s="1"/>
  <c r="F19" i="101" s="1"/>
  <c r="G19" i="101" s="1"/>
  <c r="C11" i="101"/>
  <c r="D11" i="101" s="1"/>
  <c r="E11" i="101" s="1"/>
  <c r="F11" i="101" s="1"/>
  <c r="G11" i="101" s="1"/>
  <c r="C27" i="101"/>
  <c r="D27" i="101" s="1"/>
  <c r="E27" i="101" s="1"/>
  <c r="F27" i="101" s="1"/>
  <c r="G27" i="101" s="1"/>
  <c r="C4" i="101"/>
  <c r="D4" i="101" s="1"/>
  <c r="C9" i="101"/>
  <c r="D9" i="101" s="1"/>
  <c r="E9" i="101" s="1"/>
  <c r="F9" i="101" s="1"/>
  <c r="G9" i="101" s="1"/>
  <c r="C15" i="101"/>
  <c r="D15" i="101" s="1"/>
  <c r="E15" i="101" s="1"/>
  <c r="F15" i="101" s="1"/>
  <c r="G15" i="101" s="1"/>
  <c r="C38" i="101"/>
  <c r="D38" i="101" s="1"/>
  <c r="E38" i="101" s="1"/>
  <c r="F38" i="101" s="1"/>
  <c r="G38" i="101" s="1"/>
  <c r="C35" i="101"/>
  <c r="D35" i="101" s="1"/>
  <c r="E35" i="101" s="1"/>
  <c r="F35" i="101" s="1"/>
  <c r="G35" i="101" s="1"/>
  <c r="C26" i="101"/>
  <c r="D26" i="101" s="1"/>
  <c r="E26" i="101" s="1"/>
  <c r="F26" i="101" s="1"/>
  <c r="G26" i="101" s="1"/>
  <c r="C43" i="101"/>
  <c r="D43" i="101" s="1"/>
  <c r="E43" i="101" s="1"/>
  <c r="F43" i="101" s="1"/>
  <c r="G43" i="101" s="1"/>
  <c r="C12" i="101"/>
  <c r="D12" i="101" s="1"/>
  <c r="E12" i="101" s="1"/>
  <c r="F12" i="101" s="1"/>
  <c r="G12" i="101" s="1"/>
  <c r="C5" i="101"/>
  <c r="D5" i="101" s="1"/>
  <c r="E5" i="101" s="1"/>
  <c r="F5" i="101" s="1"/>
  <c r="G5" i="101" s="1"/>
  <c r="C23" i="101"/>
  <c r="D23" i="101" s="1"/>
  <c r="E23" i="101" s="1"/>
  <c r="F23" i="101" s="1"/>
  <c r="G23" i="101" s="1"/>
  <c r="C32" i="101"/>
  <c r="D32" i="101" s="1"/>
  <c r="E32" i="101" s="1"/>
  <c r="F32" i="101" s="1"/>
  <c r="G32" i="101" s="1"/>
  <c r="C18" i="101"/>
  <c r="D18" i="101" s="1"/>
  <c r="E18" i="101" s="1"/>
  <c r="F18" i="101" s="1"/>
  <c r="G18" i="101" s="1"/>
  <c r="C37" i="101"/>
  <c r="D37" i="101" s="1"/>
  <c r="E37" i="101" s="1"/>
  <c r="F37" i="101" s="1"/>
  <c r="G37" i="101" s="1"/>
  <c r="C7" i="101"/>
  <c r="D7" i="101" s="1"/>
  <c r="E7" i="101" s="1"/>
  <c r="F7" i="101" s="1"/>
  <c r="G7" i="101" s="1"/>
  <c r="C17" i="101"/>
  <c r="D17" i="101" s="1"/>
  <c r="E17" i="101" s="1"/>
  <c r="F17" i="101" s="1"/>
  <c r="G17" i="101" s="1"/>
  <c r="C34" i="101"/>
  <c r="D34" i="101" s="1"/>
  <c r="E34" i="101" s="1"/>
  <c r="F34" i="101" s="1"/>
  <c r="G34" i="101" s="1"/>
  <c r="C31" i="101"/>
  <c r="D31" i="101" s="1"/>
  <c r="E31" i="101" s="1"/>
  <c r="F31" i="101" s="1"/>
  <c r="G31" i="101" s="1"/>
  <c r="C20" i="101"/>
  <c r="D20" i="101" s="1"/>
  <c r="E20" i="101" s="1"/>
  <c r="F20" i="101" s="1"/>
  <c r="G20" i="101" s="1"/>
  <c r="C39" i="101"/>
  <c r="D39" i="101" s="1"/>
  <c r="E39" i="101" s="1"/>
  <c r="F39" i="101" s="1"/>
  <c r="G39" i="101" s="1"/>
  <c r="C36" i="101"/>
  <c r="D36" i="101" s="1"/>
  <c r="E36" i="101" s="1"/>
  <c r="F36" i="101" s="1"/>
  <c r="G36" i="101" s="1"/>
  <c r="E36" i="73"/>
  <c r="C80" i="73" s="1"/>
  <c r="E8" i="73"/>
  <c r="C63" i="73" s="1"/>
  <c r="E2" i="73"/>
  <c r="C59" i="73" s="1"/>
  <c r="E32" i="73"/>
  <c r="C73" i="73" s="1"/>
  <c r="E4" i="73"/>
  <c r="E7" i="73"/>
  <c r="E15" i="73"/>
  <c r="E46" i="73"/>
  <c r="C94" i="73" s="1"/>
  <c r="E38" i="73"/>
  <c r="C82" i="73" s="1"/>
  <c r="E51" i="73"/>
  <c r="C99" i="73" s="1"/>
  <c r="E6" i="73"/>
  <c r="E31" i="73"/>
  <c r="C72" i="73" s="1"/>
  <c r="E47" i="73"/>
  <c r="C95" i="73" s="1"/>
  <c r="E49" i="73"/>
  <c r="C97" i="73" s="1"/>
  <c r="E50" i="73"/>
  <c r="C98" i="73" s="1"/>
  <c r="E12" i="73"/>
  <c r="E24" i="73"/>
  <c r="C65" i="73" s="1"/>
  <c r="E13" i="73"/>
  <c r="E35" i="73"/>
  <c r="C77" i="73" s="1"/>
  <c r="E25" i="73"/>
  <c r="C66" i="73" s="1"/>
  <c r="E42" i="73"/>
  <c r="C90" i="73" s="1"/>
  <c r="E23" i="73"/>
  <c r="C64" i="73" s="1"/>
  <c r="E34" i="73"/>
  <c r="C76" i="73" s="1"/>
  <c r="E5" i="73"/>
  <c r="C61" i="73" s="1"/>
  <c r="E16" i="73"/>
  <c r="E48" i="73"/>
  <c r="C96" i="73" s="1"/>
  <c r="E17" i="73"/>
  <c r="E3" i="73"/>
  <c r="F3" i="72"/>
  <c r="G3" i="72" s="1"/>
  <c r="H3" i="72" s="1"/>
  <c r="I3" i="72" s="1"/>
  <c r="J3" i="72" s="1"/>
  <c r="O3" i="72" s="1"/>
  <c r="E14" i="73"/>
  <c r="J6" i="73"/>
  <c r="O6" i="72"/>
  <c r="F4" i="73"/>
  <c r="F24" i="73"/>
  <c r="D65" i="73" s="1"/>
  <c r="K52" i="73"/>
  <c r="I100" i="73" s="1"/>
  <c r="L52" i="72"/>
  <c r="F46" i="73"/>
  <c r="D94" i="73" s="1"/>
  <c r="J48" i="73"/>
  <c r="H96" i="73" s="1"/>
  <c r="O48" i="72"/>
  <c r="L22" i="72"/>
  <c r="K22" i="73"/>
  <c r="I58" i="73" s="1"/>
  <c r="F12" i="73"/>
  <c r="O32" i="72"/>
  <c r="J32" i="73"/>
  <c r="H73" i="73" s="1"/>
  <c r="O17" i="72"/>
  <c r="J17" i="73"/>
  <c r="E44" i="73"/>
  <c r="C92" i="73" s="1"/>
  <c r="E19" i="73"/>
  <c r="E33" i="73"/>
  <c r="C74" i="73" s="1"/>
  <c r="O14" i="72"/>
  <c r="J14" i="73"/>
  <c r="E21" i="73"/>
  <c r="C89" i="73" s="1"/>
  <c r="E10" i="73"/>
  <c r="O46" i="72"/>
  <c r="J46" i="73"/>
  <c r="H94" i="73" s="1"/>
  <c r="E20" i="73"/>
  <c r="O13" i="72"/>
  <c r="J13" i="73"/>
  <c r="J12" i="73"/>
  <c r="O12" i="72"/>
  <c r="E30" i="73"/>
  <c r="C71" i="73" s="1"/>
  <c r="E41" i="73"/>
  <c r="C88" i="73" s="1"/>
  <c r="J4" i="73"/>
  <c r="O4" i="72"/>
  <c r="E37" i="73"/>
  <c r="C81" i="73" s="1"/>
  <c r="O35" i="72"/>
  <c r="K35" i="72" s="1"/>
  <c r="J35" i="73"/>
  <c r="H77" i="73" s="1"/>
  <c r="O51" i="72"/>
  <c r="J51" i="73"/>
  <c r="H99" i="73" s="1"/>
  <c r="O50" i="72"/>
  <c r="J50" i="73"/>
  <c r="H98" i="73" s="1"/>
  <c r="E45" i="73"/>
  <c r="C93" i="73" s="1"/>
  <c r="E18" i="73"/>
  <c r="C84" i="73" s="1"/>
  <c r="G22" i="73"/>
  <c r="E58" i="73" s="1"/>
  <c r="E28" i="73"/>
  <c r="C69" i="73" s="1"/>
  <c r="J5" i="73"/>
  <c r="H61" i="73" s="1"/>
  <c r="O5" i="72"/>
  <c r="O22" i="73"/>
  <c r="M58" i="73" s="1"/>
  <c r="T22" i="72"/>
  <c r="P22" i="72" s="1"/>
  <c r="J47" i="73"/>
  <c r="H95" i="73" s="1"/>
  <c r="O47" i="72"/>
  <c r="J24" i="73"/>
  <c r="H65" i="73" s="1"/>
  <c r="O24" i="72"/>
  <c r="E43" i="73"/>
  <c r="C91" i="73" s="1"/>
  <c r="E11" i="73"/>
  <c r="O52" i="73"/>
  <c r="M100" i="73" s="1"/>
  <c r="T52" i="72"/>
  <c r="J31" i="73"/>
  <c r="H72" i="73" s="1"/>
  <c r="O31" i="72"/>
  <c r="E39" i="73"/>
  <c r="C86" i="73" s="1"/>
  <c r="J16" i="73"/>
  <c r="O16" i="72"/>
  <c r="J36" i="73"/>
  <c r="H80" i="73" s="1"/>
  <c r="O36" i="72"/>
  <c r="J8" i="73"/>
  <c r="H63" i="73" s="1"/>
  <c r="O8" i="72"/>
  <c r="J7" i="73"/>
  <c r="O7" i="72"/>
  <c r="K7" i="72" s="1"/>
  <c r="O49" i="72"/>
  <c r="J49" i="73"/>
  <c r="H97" i="73" s="1"/>
  <c r="E29" i="73"/>
  <c r="C70" i="73" s="1"/>
  <c r="O34" i="72"/>
  <c r="J34" i="73"/>
  <c r="H76" i="73" s="1"/>
  <c r="J42" i="73"/>
  <c r="H90" i="73" s="1"/>
  <c r="O42" i="72"/>
  <c r="F2" i="73"/>
  <c r="D59" i="73" s="1"/>
  <c r="E40" i="73"/>
  <c r="C87" i="73" s="1"/>
  <c r="E9" i="73"/>
  <c r="C75" i="73" s="1"/>
  <c r="J25" i="73"/>
  <c r="H66" i="73" s="1"/>
  <c r="O25" i="72"/>
  <c r="J15" i="73"/>
  <c r="O15" i="72"/>
  <c r="K15" i="72" s="1"/>
  <c r="E27" i="73"/>
  <c r="C68" i="73" s="1"/>
  <c r="E26" i="73"/>
  <c r="C67" i="73" s="1"/>
  <c r="J23" i="73"/>
  <c r="H64" i="73" s="1"/>
  <c r="O23" i="72"/>
  <c r="O38" i="72"/>
  <c r="J38" i="73"/>
  <c r="H82" i="73" s="1"/>
  <c r="G52" i="73"/>
  <c r="E100" i="73" s="1"/>
  <c r="R2" i="101" l="1"/>
  <c r="N2" i="101" s="1"/>
  <c r="O2" i="101" s="1"/>
  <c r="P2" i="101" s="1"/>
  <c r="Q2" i="101" s="1"/>
  <c r="E4" i="101"/>
  <c r="F4" i="101" s="1"/>
  <c r="G4" i="101" s="1"/>
  <c r="B2" i="23"/>
  <c r="B2" i="84" s="1"/>
  <c r="B2" i="26"/>
  <c r="B2" i="91" s="1"/>
  <c r="C2" i="74"/>
  <c r="H44" i="74"/>
  <c r="H44" i="59" s="1"/>
  <c r="H44" i="77" s="1"/>
  <c r="H74" i="77" s="1"/>
  <c r="H26" i="25" s="1"/>
  <c r="H26" i="88" s="1"/>
  <c r="C44" i="74"/>
  <c r="C44" i="59" s="1"/>
  <c r="C44" i="75" s="1"/>
  <c r="C74" i="75" s="1"/>
  <c r="C26" i="30" s="1"/>
  <c r="C26" i="86" s="1"/>
  <c r="B26" i="83"/>
  <c r="C70" i="63"/>
  <c r="D70" i="63" s="1"/>
  <c r="E70" i="63" s="1"/>
  <c r="F70" i="63" s="1"/>
  <c r="G70" i="63" s="1"/>
  <c r="H70" i="63" s="1"/>
  <c r="H2" i="76"/>
  <c r="H50" i="76" s="1"/>
  <c r="H2" i="31" s="1"/>
  <c r="H2" i="87" s="1"/>
  <c r="C58" i="63"/>
  <c r="D58" i="63" s="1"/>
  <c r="E58" i="63" s="1"/>
  <c r="F58" i="63" s="1"/>
  <c r="G58" i="63" s="1"/>
  <c r="H58" i="63" s="1"/>
  <c r="C91" i="63"/>
  <c r="C41" i="74" s="1"/>
  <c r="C41" i="59" s="1"/>
  <c r="H2" i="75"/>
  <c r="H50" i="75" s="1"/>
  <c r="H2" i="30" s="1"/>
  <c r="H2" i="86" s="1"/>
  <c r="C92" i="63"/>
  <c r="D92" i="63" s="1"/>
  <c r="E92" i="63" s="1"/>
  <c r="F92" i="63" s="1"/>
  <c r="G92" i="63" s="1"/>
  <c r="H92" i="63" s="1"/>
  <c r="M92" i="63" s="1"/>
  <c r="C84" i="63"/>
  <c r="D84" i="63" s="1"/>
  <c r="E84" i="63" s="1"/>
  <c r="F84" i="63" s="1"/>
  <c r="G84" i="63" s="1"/>
  <c r="H84" i="63" s="1"/>
  <c r="C89" i="63"/>
  <c r="D89" i="63" s="1"/>
  <c r="E89" i="63" s="1"/>
  <c r="F89" i="63" s="1"/>
  <c r="G89" i="63" s="1"/>
  <c r="H89" i="63" s="1"/>
  <c r="H39" i="74" s="1"/>
  <c r="H39" i="59" s="1"/>
  <c r="C60" i="63"/>
  <c r="D60" i="63" s="1"/>
  <c r="E60" i="63" s="1"/>
  <c r="F60" i="63" s="1"/>
  <c r="G60" i="63" s="1"/>
  <c r="H60" i="63" s="1"/>
  <c r="H10" i="74" s="1"/>
  <c r="C66" i="63"/>
  <c r="D66" i="63" s="1"/>
  <c r="E66" i="63" s="1"/>
  <c r="F66" i="63" s="1"/>
  <c r="G66" i="63" s="1"/>
  <c r="H66" i="63" s="1"/>
  <c r="M66" i="63" s="1"/>
  <c r="C67" i="63"/>
  <c r="D67" i="63" s="1"/>
  <c r="E67" i="63" s="1"/>
  <c r="F67" i="63" s="1"/>
  <c r="G67" i="63" s="1"/>
  <c r="H67" i="63" s="1"/>
  <c r="H17" i="74" s="1"/>
  <c r="H2" i="80"/>
  <c r="H50" i="80" s="1"/>
  <c r="H2" i="27" s="1"/>
  <c r="H2" i="92" s="1"/>
  <c r="C71" i="63"/>
  <c r="D71" i="63" s="1"/>
  <c r="E71" i="63" s="1"/>
  <c r="F71" i="63" s="1"/>
  <c r="G71" i="63" s="1"/>
  <c r="H71" i="63" s="1"/>
  <c r="H21" i="74" s="1"/>
  <c r="H21" i="59" s="1"/>
  <c r="C53" i="63"/>
  <c r="D53" i="63" s="1"/>
  <c r="E53" i="63" s="1"/>
  <c r="F53" i="63" s="1"/>
  <c r="G53" i="63" s="1"/>
  <c r="H53" i="63" s="1"/>
  <c r="H2" i="79"/>
  <c r="H50" i="79" s="1"/>
  <c r="H2" i="32" s="1"/>
  <c r="H2" i="90" s="1"/>
  <c r="C90" i="63"/>
  <c r="D90" i="63" s="1"/>
  <c r="E90" i="63" s="1"/>
  <c r="F90" i="63" s="1"/>
  <c r="G90" i="63" s="1"/>
  <c r="H90" i="63" s="1"/>
  <c r="M90" i="63" s="1"/>
  <c r="C93" i="63"/>
  <c r="D93" i="63" s="1"/>
  <c r="E93" i="63" s="1"/>
  <c r="F93" i="63" s="1"/>
  <c r="G93" i="63" s="1"/>
  <c r="H93" i="63" s="1"/>
  <c r="C57" i="63"/>
  <c r="D57" i="63" s="1"/>
  <c r="E57" i="63" s="1"/>
  <c r="F57" i="63" s="1"/>
  <c r="G57" i="63" s="1"/>
  <c r="H57" i="63" s="1"/>
  <c r="M57" i="63" s="1"/>
  <c r="H2" i="81"/>
  <c r="H50" i="81" s="1"/>
  <c r="H2" i="22" s="1"/>
  <c r="H2" i="93" s="1"/>
  <c r="C59" i="63"/>
  <c r="C9" i="74" s="1"/>
  <c r="C76" i="63"/>
  <c r="D76" i="63" s="1"/>
  <c r="E76" i="63" s="1"/>
  <c r="F76" i="63" s="1"/>
  <c r="G76" i="63" s="1"/>
  <c r="H76" i="63" s="1"/>
  <c r="M76" i="63" s="1"/>
  <c r="C74" i="63"/>
  <c r="D74" i="63" s="1"/>
  <c r="E74" i="63" s="1"/>
  <c r="F74" i="63" s="1"/>
  <c r="G74" i="63" s="1"/>
  <c r="H74" i="63" s="1"/>
  <c r="H24" i="74" s="1"/>
  <c r="H2" i="78"/>
  <c r="H50" i="78" s="1"/>
  <c r="H2" i="28" s="1"/>
  <c r="H2" i="89" s="1"/>
  <c r="C55" i="63"/>
  <c r="D55" i="63" s="1"/>
  <c r="E55" i="63" s="1"/>
  <c r="F55" i="63" s="1"/>
  <c r="G55" i="63" s="1"/>
  <c r="H55" i="63" s="1"/>
  <c r="H5" i="74" s="1"/>
  <c r="C88" i="63"/>
  <c r="D88" i="63" s="1"/>
  <c r="E88" i="63" s="1"/>
  <c r="F88" i="63" s="1"/>
  <c r="G88" i="63" s="1"/>
  <c r="H88" i="63" s="1"/>
  <c r="H2" i="77"/>
  <c r="H50" i="77" s="1"/>
  <c r="H2" i="25" s="1"/>
  <c r="H2" i="88" s="1"/>
  <c r="R44" i="101"/>
  <c r="C60" i="73"/>
  <c r="C62" i="73"/>
  <c r="C79" i="73"/>
  <c r="C83" i="73"/>
  <c r="J3" i="73"/>
  <c r="H60" i="73" s="1"/>
  <c r="H83" i="73"/>
  <c r="C85" i="73"/>
  <c r="H79" i="73"/>
  <c r="C78" i="73"/>
  <c r="H62" i="73"/>
  <c r="D44" i="74"/>
  <c r="H50" i="74"/>
  <c r="H50" i="59"/>
  <c r="K35" i="73"/>
  <c r="I77" i="73" s="1"/>
  <c r="L35" i="72"/>
  <c r="F33" i="73"/>
  <c r="D74" i="73" s="1"/>
  <c r="F20" i="73"/>
  <c r="F26" i="73"/>
  <c r="D67" i="73" s="1"/>
  <c r="F41" i="73"/>
  <c r="D88" i="73" s="1"/>
  <c r="F21" i="73"/>
  <c r="D89" i="73" s="1"/>
  <c r="L7" i="72"/>
  <c r="K7" i="73"/>
  <c r="K23" i="72"/>
  <c r="O23" i="73"/>
  <c r="M64" i="73" s="1"/>
  <c r="T23" i="72"/>
  <c r="P23" i="72" s="1"/>
  <c r="K15" i="73"/>
  <c r="L15" i="72"/>
  <c r="F25" i="73"/>
  <c r="D66" i="73" s="1"/>
  <c r="G2" i="73"/>
  <c r="E59" i="73" s="1"/>
  <c r="J29" i="73"/>
  <c r="H70" i="73" s="1"/>
  <c r="O29" i="72"/>
  <c r="K29" i="72" s="1"/>
  <c r="K8" i="72"/>
  <c r="O8" i="73"/>
  <c r="M63" i="73" s="1"/>
  <c r="T8" i="72"/>
  <c r="F36" i="73"/>
  <c r="D80" i="73" s="1"/>
  <c r="C80" i="63"/>
  <c r="D80" i="63" s="1"/>
  <c r="E80" i="63" s="1"/>
  <c r="F80" i="63" s="1"/>
  <c r="G80" i="63" s="1"/>
  <c r="H80" i="63" s="1"/>
  <c r="J11" i="73"/>
  <c r="O11" i="72"/>
  <c r="K24" i="72"/>
  <c r="O24" i="73"/>
  <c r="M65" i="73" s="1"/>
  <c r="T24" i="72"/>
  <c r="P24" i="72" s="1"/>
  <c r="F5" i="73"/>
  <c r="D61" i="73" s="1"/>
  <c r="C75" i="63"/>
  <c r="D75" i="63" s="1"/>
  <c r="E75" i="63" s="1"/>
  <c r="F75" i="63" s="1"/>
  <c r="G75" i="63" s="1"/>
  <c r="H75" i="63" s="1"/>
  <c r="K4" i="72"/>
  <c r="T4" i="72"/>
  <c r="O4" i="73"/>
  <c r="K12" i="72"/>
  <c r="O12" i="73"/>
  <c r="T12" i="72"/>
  <c r="F14" i="73"/>
  <c r="K17" i="72"/>
  <c r="O17" i="73"/>
  <c r="T17" i="72"/>
  <c r="K42" i="72"/>
  <c r="O42" i="73"/>
  <c r="M90" i="73" s="1"/>
  <c r="T42" i="72"/>
  <c r="P42" i="72" s="1"/>
  <c r="C64" i="63"/>
  <c r="D64" i="63" s="1"/>
  <c r="E64" i="63" s="1"/>
  <c r="F64" i="63" s="1"/>
  <c r="G64" i="63" s="1"/>
  <c r="H64" i="63" s="1"/>
  <c r="T7" i="72"/>
  <c r="O7" i="73"/>
  <c r="J39" i="73"/>
  <c r="H86" i="73" s="1"/>
  <c r="O39" i="72"/>
  <c r="F31" i="73"/>
  <c r="D72" i="73" s="1"/>
  <c r="F47" i="73"/>
  <c r="D95" i="73" s="1"/>
  <c r="J37" i="73"/>
  <c r="H81" i="73" s="1"/>
  <c r="O37" i="72"/>
  <c r="F17" i="73"/>
  <c r="F48" i="73"/>
  <c r="D96" i="73" s="1"/>
  <c r="E44" i="74"/>
  <c r="F23" i="73"/>
  <c r="D64" i="73" s="1"/>
  <c r="F15" i="73"/>
  <c r="F8" i="73"/>
  <c r="D63" i="73" s="1"/>
  <c r="I22" i="73"/>
  <c r="G58" i="73" s="1"/>
  <c r="H22" i="73"/>
  <c r="F58" i="73" s="1"/>
  <c r="C78" i="63"/>
  <c r="D78" i="63" s="1"/>
  <c r="E78" i="63" s="1"/>
  <c r="F78" i="63" s="1"/>
  <c r="G78" i="63" s="1"/>
  <c r="H78" i="63" s="1"/>
  <c r="K50" i="72"/>
  <c r="O50" i="73"/>
  <c r="M98" i="73" s="1"/>
  <c r="T50" i="72"/>
  <c r="P50" i="72" s="1"/>
  <c r="K51" i="72"/>
  <c r="T51" i="72"/>
  <c r="O51" i="73"/>
  <c r="M99" i="73" s="1"/>
  <c r="J33" i="73"/>
  <c r="H74" i="73" s="1"/>
  <c r="O33" i="72"/>
  <c r="O44" i="72"/>
  <c r="J44" i="73"/>
  <c r="H92" i="73" s="1"/>
  <c r="G24" i="73"/>
  <c r="E65" i="73" s="1"/>
  <c r="I52" i="73"/>
  <c r="G100" i="73" s="1"/>
  <c r="H52" i="73"/>
  <c r="F100" i="73" s="1"/>
  <c r="O27" i="72"/>
  <c r="K27" i="72" s="1"/>
  <c r="J27" i="73"/>
  <c r="H68" i="73" s="1"/>
  <c r="C69" i="63"/>
  <c r="D69" i="63" s="1"/>
  <c r="E69" i="63" s="1"/>
  <c r="F69" i="63" s="1"/>
  <c r="G69" i="63" s="1"/>
  <c r="H69" i="63" s="1"/>
  <c r="F42" i="73"/>
  <c r="D90" i="73" s="1"/>
  <c r="F7" i="73"/>
  <c r="K16" i="72"/>
  <c r="O16" i="73"/>
  <c r="T16" i="72"/>
  <c r="Q22" i="72"/>
  <c r="P22" i="73"/>
  <c r="N58" i="73" s="1"/>
  <c r="O18" i="72"/>
  <c r="J18" i="73"/>
  <c r="H84" i="73" s="1"/>
  <c r="F50" i="73"/>
  <c r="D98" i="73" s="1"/>
  <c r="F51" i="73"/>
  <c r="D99" i="73" s="1"/>
  <c r="K13" i="72"/>
  <c r="O13" i="73"/>
  <c r="T13" i="72"/>
  <c r="C68" i="63"/>
  <c r="D68" i="63" s="1"/>
  <c r="E68" i="63" s="1"/>
  <c r="F68" i="63" s="1"/>
  <c r="G68" i="63" s="1"/>
  <c r="H68" i="63" s="1"/>
  <c r="C86" i="63"/>
  <c r="D86" i="63" s="1"/>
  <c r="E86" i="63" s="1"/>
  <c r="F86" i="63" s="1"/>
  <c r="G86" i="63" s="1"/>
  <c r="H86" i="63" s="1"/>
  <c r="K32" i="72"/>
  <c r="T32" i="72"/>
  <c r="O32" i="73"/>
  <c r="M73" i="73" s="1"/>
  <c r="G46" i="73"/>
  <c r="E94" i="73" s="1"/>
  <c r="J26" i="73"/>
  <c r="H67" i="73" s="1"/>
  <c r="O26" i="72"/>
  <c r="C62" i="63"/>
  <c r="O9" i="72"/>
  <c r="K9" i="72" s="1"/>
  <c r="J9" i="73"/>
  <c r="H75" i="73" s="1"/>
  <c r="K49" i="72"/>
  <c r="O49" i="73"/>
  <c r="M97" i="73" s="1"/>
  <c r="T49" i="72"/>
  <c r="P52" i="72"/>
  <c r="T52" i="73"/>
  <c r="R100" i="73" s="1"/>
  <c r="AS52" i="72"/>
  <c r="AS52" i="73" s="1"/>
  <c r="AQ100" i="73" s="1"/>
  <c r="C85" i="63"/>
  <c r="D85" i="63" s="1"/>
  <c r="E85" i="63" s="1"/>
  <c r="F85" i="63" s="1"/>
  <c r="G85" i="63" s="1"/>
  <c r="H85" i="63" s="1"/>
  <c r="T22" i="73"/>
  <c r="R58" i="73" s="1"/>
  <c r="AS22" i="72"/>
  <c r="AS22" i="73" s="1"/>
  <c r="AQ58" i="73" s="1"/>
  <c r="T35" i="72"/>
  <c r="O35" i="73"/>
  <c r="M77" i="73" s="1"/>
  <c r="C82" i="63"/>
  <c r="D82" i="63" s="1"/>
  <c r="E82" i="63" s="1"/>
  <c r="F82" i="63" s="1"/>
  <c r="G82" i="63" s="1"/>
  <c r="H82" i="63" s="1"/>
  <c r="F13" i="73"/>
  <c r="J20" i="73"/>
  <c r="O20" i="72"/>
  <c r="O19" i="72"/>
  <c r="J19" i="73"/>
  <c r="F32" i="73"/>
  <c r="D73" i="73" s="1"/>
  <c r="G12" i="73"/>
  <c r="G4" i="73"/>
  <c r="C61" i="63"/>
  <c r="D61" i="63" s="1"/>
  <c r="E61" i="63" s="1"/>
  <c r="F61" i="63" s="1"/>
  <c r="G61" i="63" s="1"/>
  <c r="H61" i="63" s="1"/>
  <c r="M52" i="63"/>
  <c r="M2" i="74" s="1"/>
  <c r="J40" i="73"/>
  <c r="H87" i="73" s="1"/>
  <c r="O40" i="72"/>
  <c r="F49" i="73"/>
  <c r="D97" i="73" s="1"/>
  <c r="F16" i="73"/>
  <c r="M44" i="74"/>
  <c r="J43" i="73"/>
  <c r="H91" i="73" s="1"/>
  <c r="O43" i="72"/>
  <c r="I94" i="63"/>
  <c r="J94" i="63" s="1"/>
  <c r="K94" i="63" s="1"/>
  <c r="L94" i="63" s="1"/>
  <c r="R94" i="63"/>
  <c r="N94" i="63" s="1"/>
  <c r="O94" i="63" s="1"/>
  <c r="P94" i="63" s="1"/>
  <c r="Q94" i="63" s="1"/>
  <c r="F35" i="73"/>
  <c r="D77" i="73" s="1"/>
  <c r="O41" i="72"/>
  <c r="J41" i="73"/>
  <c r="H88" i="73" s="1"/>
  <c r="O10" i="72"/>
  <c r="J10" i="73"/>
  <c r="J21" i="73"/>
  <c r="H89" i="73" s="1"/>
  <c r="O21" i="72"/>
  <c r="M22" i="72"/>
  <c r="L22" i="73"/>
  <c r="J58" i="73" s="1"/>
  <c r="K3" i="72"/>
  <c r="T3" i="72"/>
  <c r="P3" i="72" s="1"/>
  <c r="O3" i="73"/>
  <c r="K6" i="72"/>
  <c r="O6" i="73"/>
  <c r="T6" i="72"/>
  <c r="K38" i="72"/>
  <c r="T38" i="72"/>
  <c r="O38" i="73"/>
  <c r="M82" i="73" s="1"/>
  <c r="K25" i="72"/>
  <c r="O25" i="73"/>
  <c r="M66" i="73" s="1"/>
  <c r="T25" i="72"/>
  <c r="P25" i="72" s="1"/>
  <c r="C81" i="63"/>
  <c r="D81" i="63" s="1"/>
  <c r="E81" i="63" s="1"/>
  <c r="F81" i="63" s="1"/>
  <c r="G81" i="63" s="1"/>
  <c r="H81" i="63" s="1"/>
  <c r="K34" i="72"/>
  <c r="T34" i="72"/>
  <c r="P34" i="72" s="1"/>
  <c r="O34" i="73"/>
  <c r="M76" i="73" s="1"/>
  <c r="K36" i="72"/>
  <c r="O36" i="73"/>
  <c r="M80" i="73" s="1"/>
  <c r="T36" i="72"/>
  <c r="P36" i="72" s="1"/>
  <c r="K5" i="72"/>
  <c r="T5" i="72"/>
  <c r="O5" i="73"/>
  <c r="M61" i="73" s="1"/>
  <c r="C63" i="63"/>
  <c r="C87" i="63"/>
  <c r="D87" i="63" s="1"/>
  <c r="E87" i="63" s="1"/>
  <c r="F87" i="63" s="1"/>
  <c r="G87" i="63" s="1"/>
  <c r="H87" i="63" s="1"/>
  <c r="J30" i="73"/>
  <c r="H71" i="73" s="1"/>
  <c r="O30" i="72"/>
  <c r="K46" i="72"/>
  <c r="O46" i="73"/>
  <c r="M94" i="73" s="1"/>
  <c r="T46" i="72"/>
  <c r="C83" i="63"/>
  <c r="D83" i="63" s="1"/>
  <c r="E83" i="63" s="1"/>
  <c r="F83" i="63" s="1"/>
  <c r="G83" i="63" s="1"/>
  <c r="H83" i="63" s="1"/>
  <c r="F3" i="73"/>
  <c r="D60" i="73" s="1"/>
  <c r="F38" i="73"/>
  <c r="D82" i="73" s="1"/>
  <c r="T15" i="72"/>
  <c r="O15" i="73"/>
  <c r="F34" i="73"/>
  <c r="D76" i="73" s="1"/>
  <c r="K31" i="72"/>
  <c r="T31" i="72"/>
  <c r="O31" i="73"/>
  <c r="M72" i="73" s="1"/>
  <c r="K47" i="72"/>
  <c r="O47" i="73"/>
  <c r="M95" i="73" s="1"/>
  <c r="T47" i="72"/>
  <c r="O28" i="72"/>
  <c r="J28" i="73"/>
  <c r="H69" i="73" s="1"/>
  <c r="J45" i="73"/>
  <c r="H93" i="73" s="1"/>
  <c r="O45" i="72"/>
  <c r="C65" i="63"/>
  <c r="D65" i="63" s="1"/>
  <c r="E65" i="63" s="1"/>
  <c r="F65" i="63" s="1"/>
  <c r="G65" i="63" s="1"/>
  <c r="H65" i="63" s="1"/>
  <c r="K14" i="72"/>
  <c r="O14" i="73"/>
  <c r="T14" i="72"/>
  <c r="K48" i="72"/>
  <c r="O48" i="73"/>
  <c r="M96" i="73" s="1"/>
  <c r="T48" i="72"/>
  <c r="L52" i="73"/>
  <c r="J100" i="73" s="1"/>
  <c r="M52" i="72"/>
  <c r="F6" i="73"/>
  <c r="C2" i="59" l="1"/>
  <c r="C50" i="74"/>
  <c r="H74" i="74"/>
  <c r="H26" i="26" s="1"/>
  <c r="H26" i="91" s="1"/>
  <c r="C74" i="59"/>
  <c r="C26" i="23" s="1"/>
  <c r="C26" i="84" s="1"/>
  <c r="C74" i="74"/>
  <c r="C26" i="26" s="1"/>
  <c r="C26" i="91" s="1"/>
  <c r="C2" i="77"/>
  <c r="C50" i="77" s="1"/>
  <c r="C2" i="25" s="1"/>
  <c r="C2" i="88" s="1"/>
  <c r="B2" i="83"/>
  <c r="C44" i="81"/>
  <c r="C74" i="81" s="1"/>
  <c r="C26" i="22" s="1"/>
  <c r="C26" i="93" s="1"/>
  <c r="C44" i="80"/>
  <c r="C74" i="80" s="1"/>
  <c r="C26" i="27" s="1"/>
  <c r="C26" i="92" s="1"/>
  <c r="C44" i="79"/>
  <c r="C74" i="79" s="1"/>
  <c r="C26" i="32" s="1"/>
  <c r="C26" i="90" s="1"/>
  <c r="C44" i="78"/>
  <c r="C74" i="78" s="1"/>
  <c r="C26" i="28" s="1"/>
  <c r="C26" i="89" s="1"/>
  <c r="C2" i="26"/>
  <c r="C2" i="91" s="1"/>
  <c r="H2" i="23"/>
  <c r="H2" i="84" s="1"/>
  <c r="H2" i="26"/>
  <c r="H2" i="91" s="1"/>
  <c r="C44" i="76"/>
  <c r="C74" i="76" s="1"/>
  <c r="C26" i="31" s="1"/>
  <c r="C26" i="87" s="1"/>
  <c r="C42" i="74"/>
  <c r="C42" i="59" s="1"/>
  <c r="C72" i="59" s="1"/>
  <c r="C24" i="23" s="1"/>
  <c r="C2" i="79"/>
  <c r="C50" i="79" s="1"/>
  <c r="C2" i="32" s="1"/>
  <c r="C2" i="90" s="1"/>
  <c r="C2" i="76"/>
  <c r="C50" i="76" s="1"/>
  <c r="C2" i="31" s="1"/>
  <c r="C2" i="87" s="1"/>
  <c r="C2" i="78"/>
  <c r="C50" i="78" s="1"/>
  <c r="C2" i="28" s="1"/>
  <c r="C2" i="89" s="1"/>
  <c r="C2" i="80"/>
  <c r="C50" i="80" s="1"/>
  <c r="C2" i="27" s="1"/>
  <c r="C2" i="92" s="1"/>
  <c r="C2" i="75"/>
  <c r="C50" i="75" s="1"/>
  <c r="C2" i="30" s="1"/>
  <c r="C2" i="86" s="1"/>
  <c r="C43" i="74"/>
  <c r="C43" i="59" s="1"/>
  <c r="C44" i="77"/>
  <c r="C74" i="77" s="1"/>
  <c r="C26" i="25" s="1"/>
  <c r="C26" i="88" s="1"/>
  <c r="M55" i="63"/>
  <c r="R55" i="63" s="1"/>
  <c r="AQ55" i="63" s="1"/>
  <c r="S55" i="63" s="1"/>
  <c r="T55" i="63" s="1"/>
  <c r="U55" i="63" s="1"/>
  <c r="V55" i="63" s="1"/>
  <c r="W55" i="63" s="1"/>
  <c r="X55" i="63" s="1"/>
  <c r="Y55" i="63" s="1"/>
  <c r="Z55" i="63" s="1"/>
  <c r="AA55" i="63" s="1"/>
  <c r="AB55" i="63" s="1"/>
  <c r="AC55" i="63" s="1"/>
  <c r="AD55" i="63" s="1"/>
  <c r="AE55" i="63" s="1"/>
  <c r="AF55" i="63" s="1"/>
  <c r="AG55" i="63" s="1"/>
  <c r="AH55" i="63" s="1"/>
  <c r="AI55" i="63" s="1"/>
  <c r="AJ55" i="63" s="1"/>
  <c r="AK55" i="63" s="1"/>
  <c r="AL55" i="63" s="1"/>
  <c r="AM55" i="63" s="1"/>
  <c r="AN55" i="63" s="1"/>
  <c r="AO55" i="63" s="1"/>
  <c r="AP55" i="63" s="1"/>
  <c r="C39" i="74"/>
  <c r="C39" i="59" s="1"/>
  <c r="C39" i="79" s="1"/>
  <c r="C17" i="74"/>
  <c r="C17" i="59" s="1"/>
  <c r="C34" i="74"/>
  <c r="C34" i="59" s="1"/>
  <c r="C34" i="80" s="1"/>
  <c r="C70" i="80" s="1"/>
  <c r="C22" i="27" s="1"/>
  <c r="C22" i="92" s="1"/>
  <c r="C7" i="74"/>
  <c r="C7" i="59" s="1"/>
  <c r="C7" i="77" s="1"/>
  <c r="C20" i="74"/>
  <c r="C20" i="59" s="1"/>
  <c r="C20" i="77" s="1"/>
  <c r="C16" i="74"/>
  <c r="C16" i="59" s="1"/>
  <c r="C5" i="74"/>
  <c r="C5" i="59" s="1"/>
  <c r="C5" i="77" s="1"/>
  <c r="C8" i="74"/>
  <c r="C8" i="59" s="1"/>
  <c r="C21" i="74"/>
  <c r="C21" i="59" s="1"/>
  <c r="D91" i="63"/>
  <c r="E91" i="63" s="1"/>
  <c r="F91" i="63" s="1"/>
  <c r="G91" i="63" s="1"/>
  <c r="H91" i="63" s="1"/>
  <c r="H41" i="74" s="1"/>
  <c r="C38" i="74"/>
  <c r="C38" i="59" s="1"/>
  <c r="C40" i="74"/>
  <c r="H21" i="77"/>
  <c r="H39" i="81"/>
  <c r="C41" i="77"/>
  <c r="H17" i="59"/>
  <c r="H17" i="80" s="1"/>
  <c r="H24" i="59"/>
  <c r="H24" i="76" s="1"/>
  <c r="C9" i="59"/>
  <c r="C9" i="81" s="1"/>
  <c r="C73" i="63"/>
  <c r="D73" i="63" s="1"/>
  <c r="E73" i="63" s="1"/>
  <c r="F73" i="63" s="1"/>
  <c r="G73" i="63" s="1"/>
  <c r="H73" i="63" s="1"/>
  <c r="C3" i="74"/>
  <c r="H39" i="79"/>
  <c r="H21" i="78"/>
  <c r="C41" i="78"/>
  <c r="C26" i="74"/>
  <c r="C60" i="74" s="1"/>
  <c r="C12" i="26" s="1"/>
  <c r="C12" i="91" s="1"/>
  <c r="H26" i="74"/>
  <c r="C54" i="63"/>
  <c r="D54" i="63" s="1"/>
  <c r="E54" i="63" s="1"/>
  <c r="F54" i="63" s="1"/>
  <c r="G54" i="63" s="1"/>
  <c r="H54" i="63" s="1"/>
  <c r="M54" i="63" s="1"/>
  <c r="R54" i="63" s="1"/>
  <c r="N54" i="63" s="1"/>
  <c r="O54" i="63" s="1"/>
  <c r="P54" i="63" s="1"/>
  <c r="Q54" i="63" s="1"/>
  <c r="H39" i="78"/>
  <c r="H21" i="76"/>
  <c r="C41" i="76"/>
  <c r="H74" i="59"/>
  <c r="H26" i="23" s="1"/>
  <c r="H26" i="84" s="1"/>
  <c r="H44" i="78"/>
  <c r="H74" i="78" s="1"/>
  <c r="H26" i="28" s="1"/>
  <c r="H26" i="89" s="1"/>
  <c r="D59" i="63"/>
  <c r="E59" i="63" s="1"/>
  <c r="F59" i="63" s="1"/>
  <c r="G59" i="63" s="1"/>
  <c r="H59" i="63" s="1"/>
  <c r="H9" i="74" s="1"/>
  <c r="H39" i="77"/>
  <c r="H44" i="76"/>
  <c r="H74" i="76" s="1"/>
  <c r="H26" i="31" s="1"/>
  <c r="H26" i="87" s="1"/>
  <c r="H21" i="75"/>
  <c r="C41" i="75"/>
  <c r="C24" i="74"/>
  <c r="H39" i="76"/>
  <c r="H44" i="80"/>
  <c r="H74" i="80" s="1"/>
  <c r="H26" i="27" s="1"/>
  <c r="H26" i="92" s="1"/>
  <c r="G44" i="74"/>
  <c r="G74" i="74" s="1"/>
  <c r="G26" i="26" s="1"/>
  <c r="G26" i="91" s="1"/>
  <c r="C79" i="63"/>
  <c r="D79" i="63" s="1"/>
  <c r="E79" i="63" s="1"/>
  <c r="F79" i="63" s="1"/>
  <c r="G79" i="63" s="1"/>
  <c r="H79" i="63" s="1"/>
  <c r="M67" i="63"/>
  <c r="I67" i="63" s="1"/>
  <c r="J67" i="63" s="1"/>
  <c r="K67" i="63" s="1"/>
  <c r="L67" i="63" s="1"/>
  <c r="H39" i="75"/>
  <c r="H21" i="79"/>
  <c r="C41" i="80"/>
  <c r="C10" i="74"/>
  <c r="C72" i="63"/>
  <c r="D72" i="63" s="1"/>
  <c r="E72" i="63" s="1"/>
  <c r="F72" i="63" s="1"/>
  <c r="G72" i="63" s="1"/>
  <c r="H72" i="63" s="1"/>
  <c r="M72" i="63" s="1"/>
  <c r="H44" i="79"/>
  <c r="H74" i="79" s="1"/>
  <c r="H26" i="32" s="1"/>
  <c r="H26" i="90" s="1"/>
  <c r="H21" i="81"/>
  <c r="C41" i="79"/>
  <c r="C56" i="63"/>
  <c r="D56" i="63" s="1"/>
  <c r="E56" i="63" s="1"/>
  <c r="F56" i="63" s="1"/>
  <c r="G56" i="63" s="1"/>
  <c r="H56" i="63" s="1"/>
  <c r="H6" i="74" s="1"/>
  <c r="C77" i="63"/>
  <c r="C27" i="74" s="1"/>
  <c r="H39" i="80"/>
  <c r="H44" i="75"/>
  <c r="H74" i="75" s="1"/>
  <c r="H26" i="30" s="1"/>
  <c r="H26" i="86" s="1"/>
  <c r="H21" i="80"/>
  <c r="C41" i="81"/>
  <c r="H44" i="81"/>
  <c r="H74" i="81" s="1"/>
  <c r="H26" i="22" s="1"/>
  <c r="H26" i="93" s="1"/>
  <c r="R12" i="101"/>
  <c r="R8" i="101"/>
  <c r="N8" i="101" s="1"/>
  <c r="O8" i="101" s="1"/>
  <c r="P8" i="101" s="1"/>
  <c r="Q8" i="101" s="1"/>
  <c r="AQ44" i="101"/>
  <c r="S44" i="101" s="1"/>
  <c r="T44" i="101" s="1"/>
  <c r="U44" i="101" s="1"/>
  <c r="V44" i="101" s="1"/>
  <c r="W44" i="101" s="1"/>
  <c r="X44" i="101" s="1"/>
  <c r="Y44" i="101" s="1"/>
  <c r="Z44" i="101" s="1"/>
  <c r="AA44" i="101" s="1"/>
  <c r="AB44" i="101" s="1"/>
  <c r="AC44" i="101" s="1"/>
  <c r="AD44" i="101" s="1"/>
  <c r="AE44" i="101" s="1"/>
  <c r="AF44" i="101" s="1"/>
  <c r="AG44" i="101" s="1"/>
  <c r="AH44" i="101" s="1"/>
  <c r="AI44" i="101" s="1"/>
  <c r="AJ44" i="101" s="1"/>
  <c r="AK44" i="101" s="1"/>
  <c r="AL44" i="101" s="1"/>
  <c r="AM44" i="101" s="1"/>
  <c r="AN44" i="101" s="1"/>
  <c r="AO44" i="101" s="1"/>
  <c r="AP44" i="101" s="1"/>
  <c r="R41" i="101"/>
  <c r="R6" i="101"/>
  <c r="N6" i="101" s="1"/>
  <c r="O6" i="101" s="1"/>
  <c r="P6" i="101" s="1"/>
  <c r="Q6" i="101" s="1"/>
  <c r="R32" i="101"/>
  <c r="N32" i="101" s="1"/>
  <c r="O32" i="101" s="1"/>
  <c r="P32" i="101" s="1"/>
  <c r="Q32" i="101" s="1"/>
  <c r="R29" i="101"/>
  <c r="N29" i="101" s="1"/>
  <c r="O29" i="101" s="1"/>
  <c r="P29" i="101" s="1"/>
  <c r="Q29" i="101" s="1"/>
  <c r="R14" i="101"/>
  <c r="N14" i="101" s="1"/>
  <c r="O14" i="101" s="1"/>
  <c r="P14" i="101" s="1"/>
  <c r="Q14" i="101" s="1"/>
  <c r="R5" i="101"/>
  <c r="N5" i="101" s="1"/>
  <c r="O5" i="101" s="1"/>
  <c r="P5" i="101" s="1"/>
  <c r="Q5" i="101" s="1"/>
  <c r="R9" i="101"/>
  <c r="N9" i="101" s="1"/>
  <c r="O9" i="101" s="1"/>
  <c r="P9" i="101" s="1"/>
  <c r="Q9" i="101" s="1"/>
  <c r="C12" i="74"/>
  <c r="D62" i="63"/>
  <c r="E62" i="63" s="1"/>
  <c r="F62" i="63" s="1"/>
  <c r="G62" i="63" s="1"/>
  <c r="H62" i="63" s="1"/>
  <c r="M62" i="63" s="1"/>
  <c r="N44" i="101"/>
  <c r="O44" i="101" s="1"/>
  <c r="P44" i="101" s="1"/>
  <c r="Q44" i="101" s="1"/>
  <c r="R3" i="101"/>
  <c r="R18" i="101"/>
  <c r="AQ2" i="101"/>
  <c r="S2" i="101" s="1"/>
  <c r="T2" i="101" s="1"/>
  <c r="U2" i="101" s="1"/>
  <c r="V2" i="101" s="1"/>
  <c r="W2" i="101" s="1"/>
  <c r="X2" i="101" s="1"/>
  <c r="Y2" i="101" s="1"/>
  <c r="Z2" i="101" s="1"/>
  <c r="AA2" i="101" s="1"/>
  <c r="AB2" i="101" s="1"/>
  <c r="AC2" i="101" s="1"/>
  <c r="AD2" i="101" s="1"/>
  <c r="AE2" i="101" s="1"/>
  <c r="AF2" i="101" s="1"/>
  <c r="AG2" i="101" s="1"/>
  <c r="AH2" i="101" s="1"/>
  <c r="AI2" i="101" s="1"/>
  <c r="AJ2" i="101" s="1"/>
  <c r="AK2" i="101" s="1"/>
  <c r="AL2" i="101" s="1"/>
  <c r="AM2" i="101" s="1"/>
  <c r="AN2" i="101" s="1"/>
  <c r="AO2" i="101" s="1"/>
  <c r="AP2" i="101" s="1"/>
  <c r="R26" i="101"/>
  <c r="N26" i="101" s="1"/>
  <c r="O26" i="101" s="1"/>
  <c r="P26" i="101" s="1"/>
  <c r="Q26" i="101" s="1"/>
  <c r="R28" i="101"/>
  <c r="N28" i="101" s="1"/>
  <c r="O28" i="101" s="1"/>
  <c r="P28" i="101" s="1"/>
  <c r="Q28" i="101" s="1"/>
  <c r="R16" i="101"/>
  <c r="N16" i="101" s="1"/>
  <c r="O16" i="101" s="1"/>
  <c r="P16" i="101" s="1"/>
  <c r="Q16" i="101" s="1"/>
  <c r="R40" i="101"/>
  <c r="R38" i="101"/>
  <c r="N38" i="101" s="1"/>
  <c r="O38" i="101" s="1"/>
  <c r="P38" i="101" s="1"/>
  <c r="Q38" i="101" s="1"/>
  <c r="R39" i="101"/>
  <c r="R24" i="101"/>
  <c r="N24" i="101" s="1"/>
  <c r="O24" i="101" s="1"/>
  <c r="P24" i="101" s="1"/>
  <c r="Q24" i="101" s="1"/>
  <c r="R35" i="101"/>
  <c r="R36" i="101"/>
  <c r="C13" i="74"/>
  <c r="D63" i="63"/>
  <c r="E63" i="63" s="1"/>
  <c r="F63" i="63" s="1"/>
  <c r="G63" i="63" s="1"/>
  <c r="H63" i="63" s="1"/>
  <c r="M63" i="63" s="1"/>
  <c r="R7" i="101"/>
  <c r="R22" i="101"/>
  <c r="R27" i="101"/>
  <c r="N27" i="101" s="1"/>
  <c r="O27" i="101" s="1"/>
  <c r="P27" i="101" s="1"/>
  <c r="Q27" i="101" s="1"/>
  <c r="R17" i="101"/>
  <c r="R25" i="101"/>
  <c r="R34" i="101"/>
  <c r="N34" i="101" s="1"/>
  <c r="O34" i="101" s="1"/>
  <c r="P34" i="101" s="1"/>
  <c r="Q34" i="101" s="1"/>
  <c r="R37" i="101"/>
  <c r="N37" i="101" s="1"/>
  <c r="O37" i="101" s="1"/>
  <c r="P37" i="101" s="1"/>
  <c r="Q37" i="101" s="1"/>
  <c r="R11" i="101"/>
  <c r="R15" i="101"/>
  <c r="N15" i="101" s="1"/>
  <c r="O15" i="101" s="1"/>
  <c r="P15" i="101" s="1"/>
  <c r="Q15" i="101" s="1"/>
  <c r="R20" i="101"/>
  <c r="R33" i="101"/>
  <c r="R31" i="101"/>
  <c r="R30" i="101"/>
  <c r="R4" i="101"/>
  <c r="N4" i="101" s="1"/>
  <c r="O4" i="101" s="1"/>
  <c r="P4" i="101" s="1"/>
  <c r="Q4" i="101" s="1"/>
  <c r="R23" i="101"/>
  <c r="R21" i="101"/>
  <c r="N21" i="101" s="1"/>
  <c r="O21" i="101" s="1"/>
  <c r="P21" i="101" s="1"/>
  <c r="Q21" i="101" s="1"/>
  <c r="R13" i="101"/>
  <c r="N13" i="101" s="1"/>
  <c r="O13" i="101" s="1"/>
  <c r="P13" i="101" s="1"/>
  <c r="Q13" i="101" s="1"/>
  <c r="R43" i="101"/>
  <c r="R42" i="101"/>
  <c r="R10" i="101"/>
  <c r="R19" i="101"/>
  <c r="M50" i="74"/>
  <c r="M2" i="26" s="1"/>
  <c r="M2" i="91" s="1"/>
  <c r="M2" i="59"/>
  <c r="M2" i="75" s="1"/>
  <c r="M50" i="75" s="1"/>
  <c r="M2" i="30" s="1"/>
  <c r="M2" i="86" s="1"/>
  <c r="H5" i="59"/>
  <c r="H5" i="76" s="1"/>
  <c r="M74" i="74"/>
  <c r="M26" i="26" s="1"/>
  <c r="M26" i="91" s="1"/>
  <c r="M44" i="59"/>
  <c r="M74" i="59" s="1"/>
  <c r="M26" i="23" s="1"/>
  <c r="M26" i="84" s="1"/>
  <c r="D44" i="59"/>
  <c r="D74" i="59" s="1"/>
  <c r="D26" i="23" s="1"/>
  <c r="D26" i="84" s="1"/>
  <c r="H10" i="59"/>
  <c r="H10" i="80" s="1"/>
  <c r="E74" i="74"/>
  <c r="E26" i="26" s="1"/>
  <c r="E26" i="91" s="1"/>
  <c r="E44" i="59"/>
  <c r="E44" i="77" s="1"/>
  <c r="E74" i="77" s="1"/>
  <c r="E26" i="25" s="1"/>
  <c r="E26" i="88" s="1"/>
  <c r="M60" i="73"/>
  <c r="M62" i="73"/>
  <c r="M83" i="73"/>
  <c r="H78" i="73"/>
  <c r="D83" i="73"/>
  <c r="M79" i="73"/>
  <c r="D79" i="73"/>
  <c r="D62" i="73"/>
  <c r="C25" i="74"/>
  <c r="C32" i="74"/>
  <c r="H85" i="73"/>
  <c r="C101" i="73"/>
  <c r="H42" i="74"/>
  <c r="U22" i="72"/>
  <c r="V22" i="72" s="1"/>
  <c r="D74" i="74"/>
  <c r="D26" i="26" s="1"/>
  <c r="D26" i="91" s="1"/>
  <c r="H38" i="74"/>
  <c r="D38" i="74"/>
  <c r="K27" i="73"/>
  <c r="I68" i="73" s="1"/>
  <c r="L27" i="72"/>
  <c r="Q42" i="72"/>
  <c r="P42" i="73"/>
  <c r="N90" i="73" s="1"/>
  <c r="Q50" i="72"/>
  <c r="P50" i="73"/>
  <c r="N98" i="73" s="1"/>
  <c r="L9" i="72"/>
  <c r="K9" i="73"/>
  <c r="I75" i="73" s="1"/>
  <c r="D3" i="74"/>
  <c r="L48" i="72"/>
  <c r="K48" i="73"/>
  <c r="I96" i="73" s="1"/>
  <c r="C15" i="74"/>
  <c r="F28" i="73"/>
  <c r="D69" i="73" s="1"/>
  <c r="M16" i="74"/>
  <c r="G34" i="73"/>
  <c r="E76" i="73" s="1"/>
  <c r="G38" i="73"/>
  <c r="E82" i="73" s="1"/>
  <c r="C33" i="74"/>
  <c r="H33" i="74"/>
  <c r="C31" i="74"/>
  <c r="H31" i="74"/>
  <c r="H31" i="59" s="1"/>
  <c r="K10" i="72"/>
  <c r="O10" i="73"/>
  <c r="T10" i="72"/>
  <c r="M60" i="63"/>
  <c r="M10" i="74" s="1"/>
  <c r="G32" i="73"/>
  <c r="E73" i="73" s="1"/>
  <c r="G13" i="73"/>
  <c r="R44" i="74"/>
  <c r="P32" i="72"/>
  <c r="T32" i="73"/>
  <c r="AS32" i="72"/>
  <c r="AS32" i="73" s="1"/>
  <c r="AQ73" i="73" s="1"/>
  <c r="D43" i="74"/>
  <c r="I57" i="63"/>
  <c r="J57" i="63" s="1"/>
  <c r="K57" i="63" s="1"/>
  <c r="L57" i="63" s="1"/>
  <c r="R57" i="63"/>
  <c r="N57" i="63" s="1"/>
  <c r="O57" i="63" s="1"/>
  <c r="P57" i="63" s="1"/>
  <c r="Q57" i="63" s="1"/>
  <c r="G7" i="73"/>
  <c r="M42" i="74"/>
  <c r="G17" i="73"/>
  <c r="F37" i="73"/>
  <c r="D81" i="73" s="1"/>
  <c r="H43" i="74"/>
  <c r="G31" i="73"/>
  <c r="E72" i="73" s="1"/>
  <c r="L17" i="72"/>
  <c r="K17" i="73"/>
  <c r="L12" i="72"/>
  <c r="K12" i="73"/>
  <c r="C30" i="74"/>
  <c r="H30" i="74"/>
  <c r="T29" i="72"/>
  <c r="O29" i="73"/>
  <c r="M70" i="73" s="1"/>
  <c r="M7" i="72"/>
  <c r="L7" i="73"/>
  <c r="G26" i="73"/>
  <c r="E67" i="73" s="1"/>
  <c r="P31" i="72"/>
  <c r="T31" i="73"/>
  <c r="R72" i="73" s="1"/>
  <c r="AS31" i="72"/>
  <c r="AS31" i="73" s="1"/>
  <c r="AQ72" i="73" s="1"/>
  <c r="D26" i="74"/>
  <c r="I66" i="63"/>
  <c r="J66" i="63" s="1"/>
  <c r="K66" i="63" s="1"/>
  <c r="L66" i="63" s="1"/>
  <c r="R66" i="63"/>
  <c r="N66" i="63" s="1"/>
  <c r="O66" i="63" s="1"/>
  <c r="P66" i="63" s="1"/>
  <c r="Q66" i="63" s="1"/>
  <c r="Q25" i="72"/>
  <c r="P25" i="73"/>
  <c r="N66" i="73" s="1"/>
  <c r="P38" i="72"/>
  <c r="T38" i="73"/>
  <c r="AS38" i="72"/>
  <c r="AS38" i="73" s="1"/>
  <c r="AQ82" i="73" s="1"/>
  <c r="T3" i="73"/>
  <c r="AS3" i="72"/>
  <c r="AS3" i="73" s="1"/>
  <c r="F10" i="73"/>
  <c r="G35" i="73"/>
  <c r="E77" i="73" s="1"/>
  <c r="F40" i="73"/>
  <c r="D87" i="73" s="1"/>
  <c r="Q52" i="72"/>
  <c r="P52" i="73"/>
  <c r="N100" i="73" s="1"/>
  <c r="K26" i="72"/>
  <c r="T26" i="72"/>
  <c r="O26" i="73"/>
  <c r="M67" i="73" s="1"/>
  <c r="L32" i="72"/>
  <c r="K32" i="73"/>
  <c r="I73" i="73" s="1"/>
  <c r="G51" i="73"/>
  <c r="E99" i="73" s="1"/>
  <c r="I24" i="73"/>
  <c r="G65" i="73" s="1"/>
  <c r="H24" i="73"/>
  <c r="F65" i="73" s="1"/>
  <c r="M53" i="63"/>
  <c r="I53" i="63" s="1"/>
  <c r="J53" i="63" s="1"/>
  <c r="K53" i="63" s="1"/>
  <c r="L53" i="63" s="1"/>
  <c r="K50" i="73"/>
  <c r="I98" i="73" s="1"/>
  <c r="L50" i="72"/>
  <c r="M58" i="63"/>
  <c r="I58" i="63" s="1"/>
  <c r="J58" i="63" s="1"/>
  <c r="K58" i="63" s="1"/>
  <c r="L58" i="63" s="1"/>
  <c r="G23" i="73"/>
  <c r="E64" i="73" s="1"/>
  <c r="AS42" i="72"/>
  <c r="AS42" i="73" s="1"/>
  <c r="AQ90" i="73" s="1"/>
  <c r="T42" i="73"/>
  <c r="Q24" i="72"/>
  <c r="P24" i="73"/>
  <c r="N65" i="73" s="1"/>
  <c r="L31" i="72"/>
  <c r="K31" i="73"/>
  <c r="I72" i="73" s="1"/>
  <c r="P46" i="72"/>
  <c r="T46" i="73"/>
  <c r="R94" i="73" s="1"/>
  <c r="AS46" i="72"/>
  <c r="AS46" i="73" s="1"/>
  <c r="AQ94" i="73" s="1"/>
  <c r="H34" i="74"/>
  <c r="M84" i="63"/>
  <c r="M34" i="74" s="1"/>
  <c r="M34" i="59" s="1"/>
  <c r="T25" i="73"/>
  <c r="R66" i="73" s="1"/>
  <c r="AS25" i="72"/>
  <c r="AS25" i="73" s="1"/>
  <c r="AQ66" i="73" s="1"/>
  <c r="L38" i="72"/>
  <c r="K38" i="73"/>
  <c r="I82" i="73" s="1"/>
  <c r="L3" i="72"/>
  <c r="K3" i="73"/>
  <c r="K43" i="72"/>
  <c r="O43" i="73"/>
  <c r="M91" i="73" s="1"/>
  <c r="T43" i="72"/>
  <c r="I52" i="63"/>
  <c r="R52" i="63"/>
  <c r="R2" i="74" s="1"/>
  <c r="R2" i="59" s="1"/>
  <c r="M82" i="63"/>
  <c r="R82" i="63" s="1"/>
  <c r="C36" i="74"/>
  <c r="G50" i="73"/>
  <c r="E98" i="73" s="1"/>
  <c r="R22" i="72"/>
  <c r="Q22" i="73"/>
  <c r="O58" i="73" s="1"/>
  <c r="T27" i="72"/>
  <c r="O27" i="73"/>
  <c r="M68" i="73" s="1"/>
  <c r="C28" i="74"/>
  <c r="H28" i="74"/>
  <c r="M71" i="63"/>
  <c r="I71" i="63" s="1"/>
  <c r="K39" i="72"/>
  <c r="T39" i="72"/>
  <c r="O39" i="73"/>
  <c r="M86" i="73" s="1"/>
  <c r="G14" i="73"/>
  <c r="P4" i="72"/>
  <c r="T4" i="73"/>
  <c r="AS4" i="72"/>
  <c r="AS4" i="73" s="1"/>
  <c r="T24" i="73"/>
  <c r="R65" i="73" s="1"/>
  <c r="AS24" i="72"/>
  <c r="AS24" i="73" s="1"/>
  <c r="AQ65" i="73" s="1"/>
  <c r="G36" i="73"/>
  <c r="E80" i="73" s="1"/>
  <c r="F29" i="73"/>
  <c r="D70" i="73" s="1"/>
  <c r="G21" i="73"/>
  <c r="E89" i="73" s="1"/>
  <c r="G20" i="73"/>
  <c r="G6" i="73"/>
  <c r="K45" i="72"/>
  <c r="T45" i="72"/>
  <c r="O45" i="73"/>
  <c r="M93" i="73" s="1"/>
  <c r="F39" i="73"/>
  <c r="D86" i="73" s="1"/>
  <c r="P5" i="72"/>
  <c r="AS5" i="72"/>
  <c r="AS5" i="73" s="1"/>
  <c r="AQ61" i="73" s="1"/>
  <c r="T5" i="73"/>
  <c r="R61" i="73" s="1"/>
  <c r="P34" i="73"/>
  <c r="N76" i="73" s="1"/>
  <c r="Q34" i="72"/>
  <c r="D2" i="74"/>
  <c r="K19" i="72"/>
  <c r="O19" i="73"/>
  <c r="T19" i="72"/>
  <c r="P19" i="72" s="1"/>
  <c r="O9" i="73"/>
  <c r="M75" i="73" s="1"/>
  <c r="T9" i="72"/>
  <c r="M70" i="63"/>
  <c r="M20" i="74" s="1"/>
  <c r="M26" i="74"/>
  <c r="I76" i="63"/>
  <c r="J76" i="63" s="1"/>
  <c r="K76" i="63" s="1"/>
  <c r="R76" i="63"/>
  <c r="C18" i="74"/>
  <c r="D34" i="74"/>
  <c r="F27" i="73"/>
  <c r="D68" i="73" s="1"/>
  <c r="P51" i="72"/>
  <c r="AS51" i="72"/>
  <c r="AS51" i="73" s="1"/>
  <c r="AQ99" i="73" s="1"/>
  <c r="T51" i="73"/>
  <c r="R99" i="73" s="1"/>
  <c r="L42" i="72"/>
  <c r="K42" i="73"/>
  <c r="I90" i="73" s="1"/>
  <c r="L4" i="72"/>
  <c r="K4" i="73"/>
  <c r="P8" i="72"/>
  <c r="T8" i="73"/>
  <c r="R63" i="73" s="1"/>
  <c r="AS8" i="72"/>
  <c r="AS8" i="73" s="1"/>
  <c r="AQ63" i="73" s="1"/>
  <c r="Q23" i="72"/>
  <c r="P23" i="73"/>
  <c r="N64" i="73" s="1"/>
  <c r="N52" i="72"/>
  <c r="N52" i="73" s="1"/>
  <c r="L100" i="73" s="1"/>
  <c r="M52" i="73"/>
  <c r="K100" i="73" s="1"/>
  <c r="H37" i="74"/>
  <c r="P47" i="72"/>
  <c r="T47" i="73"/>
  <c r="R95" i="73" s="1"/>
  <c r="AS47" i="72"/>
  <c r="AS47" i="73" s="1"/>
  <c r="AQ95" i="73" s="1"/>
  <c r="P15" i="72"/>
  <c r="T15" i="73"/>
  <c r="AS15" i="72"/>
  <c r="AS15" i="73" s="1"/>
  <c r="G3" i="73"/>
  <c r="E60" i="73" s="1"/>
  <c r="K46" i="73"/>
  <c r="I94" i="73" s="1"/>
  <c r="L46" i="72"/>
  <c r="L5" i="72"/>
  <c r="K5" i="73"/>
  <c r="I61" i="73" s="1"/>
  <c r="P36" i="73"/>
  <c r="N80" i="73" s="1"/>
  <c r="Q36" i="72"/>
  <c r="L25" i="72"/>
  <c r="K25" i="73"/>
  <c r="I66" i="73" s="1"/>
  <c r="P6" i="72"/>
  <c r="T6" i="73"/>
  <c r="AS6" i="72"/>
  <c r="AS6" i="73" s="1"/>
  <c r="H32" i="74"/>
  <c r="F43" i="73"/>
  <c r="D91" i="73" s="1"/>
  <c r="G49" i="73"/>
  <c r="E97" i="73" s="1"/>
  <c r="F19" i="73"/>
  <c r="D85" i="73" s="1"/>
  <c r="P35" i="72"/>
  <c r="AS35" i="72"/>
  <c r="AS35" i="73" s="1"/>
  <c r="AQ77" i="73" s="1"/>
  <c r="T35" i="73"/>
  <c r="P49" i="72"/>
  <c r="T49" i="73"/>
  <c r="R97" i="73" s="1"/>
  <c r="AS49" i="72"/>
  <c r="AS49" i="73" s="1"/>
  <c r="AQ97" i="73" s="1"/>
  <c r="F9" i="73"/>
  <c r="D75" i="73" s="1"/>
  <c r="P13" i="72"/>
  <c r="AS13" i="72"/>
  <c r="AS13" i="73" s="1"/>
  <c r="T13" i="73"/>
  <c r="P16" i="72"/>
  <c r="AS16" i="72"/>
  <c r="AS16" i="73" s="1"/>
  <c r="T16" i="73"/>
  <c r="G42" i="73"/>
  <c r="E90" i="73" s="1"/>
  <c r="K44" i="72"/>
  <c r="T44" i="72"/>
  <c r="P44" i="72" s="1"/>
  <c r="O44" i="73"/>
  <c r="M92" i="73" s="1"/>
  <c r="L51" i="72"/>
  <c r="K51" i="73"/>
  <c r="I99" i="73" s="1"/>
  <c r="G48" i="73"/>
  <c r="E96" i="73" s="1"/>
  <c r="H7" i="74"/>
  <c r="H8" i="74"/>
  <c r="I92" i="63"/>
  <c r="J92" i="63" s="1"/>
  <c r="K92" i="63" s="1"/>
  <c r="L92" i="63" s="1"/>
  <c r="R92" i="63"/>
  <c r="N92" i="63" s="1"/>
  <c r="O92" i="63" s="1"/>
  <c r="P92" i="63" s="1"/>
  <c r="Q92" i="63" s="1"/>
  <c r="L24" i="72"/>
  <c r="K24" i="73"/>
  <c r="I65" i="73" s="1"/>
  <c r="M7" i="74"/>
  <c r="T23" i="73"/>
  <c r="R64" i="73" s="1"/>
  <c r="AS23" i="72"/>
  <c r="AS23" i="73" s="1"/>
  <c r="AQ64" i="73" s="1"/>
  <c r="G33" i="73"/>
  <c r="E74" i="73" s="1"/>
  <c r="J44" i="74"/>
  <c r="P14" i="72"/>
  <c r="T14" i="73"/>
  <c r="AS14" i="72"/>
  <c r="AS14" i="73" s="1"/>
  <c r="F45" i="73"/>
  <c r="D93" i="73" s="1"/>
  <c r="K30" i="72"/>
  <c r="O30" i="73"/>
  <c r="M71" i="73" s="1"/>
  <c r="T30" i="72"/>
  <c r="P30" i="72" s="1"/>
  <c r="C37" i="74"/>
  <c r="AS36" i="72"/>
  <c r="AS36" i="73" s="1"/>
  <c r="AQ80" i="73" s="1"/>
  <c r="T36" i="73"/>
  <c r="R80" i="73" s="1"/>
  <c r="T34" i="73"/>
  <c r="R76" i="73" s="1"/>
  <c r="AS34" i="72"/>
  <c r="AS34" i="73" s="1"/>
  <c r="AQ76" i="73" s="1"/>
  <c r="N22" i="72"/>
  <c r="N22" i="73" s="1"/>
  <c r="L58" i="73" s="1"/>
  <c r="M22" i="73"/>
  <c r="K58" i="73" s="1"/>
  <c r="K21" i="72"/>
  <c r="O21" i="73"/>
  <c r="M89" i="73" s="1"/>
  <c r="T21" i="72"/>
  <c r="K41" i="72"/>
  <c r="O41" i="73"/>
  <c r="M88" i="73" s="1"/>
  <c r="T41" i="72"/>
  <c r="C11" i="74"/>
  <c r="H11" i="74"/>
  <c r="H11" i="59" s="1"/>
  <c r="I12" i="73"/>
  <c r="H12" i="73"/>
  <c r="K20" i="72"/>
  <c r="T20" i="72"/>
  <c r="O20" i="73"/>
  <c r="C35" i="74"/>
  <c r="K18" i="72"/>
  <c r="T18" i="72"/>
  <c r="O18" i="73"/>
  <c r="M84" i="73" s="1"/>
  <c r="M74" i="63"/>
  <c r="M24" i="74" s="1"/>
  <c r="C19" i="74"/>
  <c r="H19" i="74"/>
  <c r="H19" i="59" s="1"/>
  <c r="F44" i="73"/>
  <c r="D92" i="73" s="1"/>
  <c r="G15" i="73"/>
  <c r="G47" i="73"/>
  <c r="E95" i="73" s="1"/>
  <c r="I44" i="74"/>
  <c r="H40" i="74"/>
  <c r="M75" i="63"/>
  <c r="K11" i="72"/>
  <c r="O11" i="73"/>
  <c r="T11" i="72"/>
  <c r="L8" i="72"/>
  <c r="K8" i="73"/>
  <c r="I63" i="73" s="1"/>
  <c r="G41" i="73"/>
  <c r="E88" i="73" s="1"/>
  <c r="L35" i="73"/>
  <c r="J77" i="73" s="1"/>
  <c r="M35" i="72"/>
  <c r="P48" i="72"/>
  <c r="T48" i="73"/>
  <c r="R96" i="73" s="1"/>
  <c r="AS48" i="72"/>
  <c r="AS48" i="73" s="1"/>
  <c r="AQ96" i="73" s="1"/>
  <c r="K47" i="73"/>
  <c r="I95" i="73" s="1"/>
  <c r="L47" i="72"/>
  <c r="M88" i="63"/>
  <c r="I88" i="63" s="1"/>
  <c r="J88" i="63" s="1"/>
  <c r="K88" i="63" s="1"/>
  <c r="L88" i="63" s="1"/>
  <c r="M87" i="63"/>
  <c r="L34" i="72"/>
  <c r="K34" i="73"/>
  <c r="I76" i="73" s="1"/>
  <c r="K6" i="73"/>
  <c r="I62" i="73" s="1"/>
  <c r="L6" i="72"/>
  <c r="AQ94" i="63"/>
  <c r="S94" i="63" s="1"/>
  <c r="T94" i="63" s="1"/>
  <c r="U94" i="63" s="1"/>
  <c r="V94" i="63" s="1"/>
  <c r="W94" i="63" s="1"/>
  <c r="X94" i="63" s="1"/>
  <c r="Y94" i="63" s="1"/>
  <c r="Z94" i="63" s="1"/>
  <c r="AA94" i="63" s="1"/>
  <c r="AB94" i="63" s="1"/>
  <c r="AC94" i="63" s="1"/>
  <c r="AD94" i="63" s="1"/>
  <c r="AE94" i="63" s="1"/>
  <c r="AF94" i="63" s="1"/>
  <c r="AG94" i="63" s="1"/>
  <c r="AH94" i="63" s="1"/>
  <c r="AI94" i="63" s="1"/>
  <c r="AJ94" i="63" s="1"/>
  <c r="AK94" i="63" s="1"/>
  <c r="AL94" i="63" s="1"/>
  <c r="AM94" i="63" s="1"/>
  <c r="AN94" i="63" s="1"/>
  <c r="AO94" i="63" s="1"/>
  <c r="AP94" i="63" s="1"/>
  <c r="H20" i="74"/>
  <c r="I4" i="73"/>
  <c r="H4" i="73"/>
  <c r="M93" i="63"/>
  <c r="I93" i="63" s="1"/>
  <c r="J93" i="63" s="1"/>
  <c r="K93" i="63" s="1"/>
  <c r="L93" i="63" s="1"/>
  <c r="U52" i="72"/>
  <c r="L49" i="72"/>
  <c r="K49" i="73"/>
  <c r="I97" i="73" s="1"/>
  <c r="I46" i="73"/>
  <c r="G94" i="73" s="1"/>
  <c r="H46" i="73"/>
  <c r="F94" i="73" s="1"/>
  <c r="L13" i="72"/>
  <c r="K13" i="73"/>
  <c r="F18" i="73"/>
  <c r="D84" i="73" s="1"/>
  <c r="K16" i="73"/>
  <c r="L16" i="72"/>
  <c r="F44" i="74"/>
  <c r="K37" i="72"/>
  <c r="T37" i="72"/>
  <c r="O37" i="73"/>
  <c r="M81" i="73" s="1"/>
  <c r="P17" i="72"/>
  <c r="T17" i="73"/>
  <c r="AS17" i="72"/>
  <c r="AS17" i="73" s="1"/>
  <c r="P12" i="72"/>
  <c r="AS12" i="72"/>
  <c r="AS12" i="73" s="1"/>
  <c r="T12" i="73"/>
  <c r="D5" i="74"/>
  <c r="G25" i="73"/>
  <c r="E66" i="73" s="1"/>
  <c r="L23" i="72"/>
  <c r="K23" i="73"/>
  <c r="I64" i="73" s="1"/>
  <c r="M40" i="74"/>
  <c r="L14" i="72"/>
  <c r="K14" i="73"/>
  <c r="K28" i="72"/>
  <c r="O28" i="73"/>
  <c r="M69" i="73" s="1"/>
  <c r="T28" i="72"/>
  <c r="F30" i="73"/>
  <c r="D71" i="73" s="1"/>
  <c r="M89" i="63"/>
  <c r="R89" i="63" s="1"/>
  <c r="L36" i="72"/>
  <c r="K36" i="73"/>
  <c r="I80" i="73" s="1"/>
  <c r="Q3" i="72"/>
  <c r="P3" i="73"/>
  <c r="G16" i="73"/>
  <c r="K40" i="72"/>
  <c r="T40" i="72"/>
  <c r="O40" i="73"/>
  <c r="M87" i="73" s="1"/>
  <c r="D17" i="74"/>
  <c r="D17" i="59" s="1"/>
  <c r="I90" i="63"/>
  <c r="J90" i="63" s="1"/>
  <c r="K90" i="63" s="1"/>
  <c r="L90" i="63" s="1"/>
  <c r="R90" i="63"/>
  <c r="K33" i="72"/>
  <c r="O33" i="73"/>
  <c r="M74" i="73" s="1"/>
  <c r="T33" i="72"/>
  <c r="AS50" i="72"/>
  <c r="AS50" i="73" s="1"/>
  <c r="AQ98" i="73" s="1"/>
  <c r="T50" i="73"/>
  <c r="R98" i="73" s="1"/>
  <c r="G8" i="73"/>
  <c r="E63" i="73" s="1"/>
  <c r="H25" i="74"/>
  <c r="P7" i="72"/>
  <c r="T7" i="73"/>
  <c r="AS7" i="72"/>
  <c r="AS7" i="73" s="1"/>
  <c r="C14" i="74"/>
  <c r="G5" i="73"/>
  <c r="E61" i="73" s="1"/>
  <c r="F11" i="73"/>
  <c r="H16" i="74"/>
  <c r="L29" i="72"/>
  <c r="K29" i="73"/>
  <c r="I70" i="73" s="1"/>
  <c r="M15" i="72"/>
  <c r="L15" i="73"/>
  <c r="C50" i="59" l="1"/>
  <c r="C2" i="23" s="1"/>
  <c r="C2" i="84" s="1"/>
  <c r="C2" i="81"/>
  <c r="C50" i="81" s="1"/>
  <c r="C2" i="22" s="1"/>
  <c r="C2" i="93" s="1"/>
  <c r="C43" i="81"/>
  <c r="C70" i="74"/>
  <c r="C22" i="26" s="1"/>
  <c r="C22" i="91" s="1"/>
  <c r="H4" i="74"/>
  <c r="C34" i="78"/>
  <c r="C70" i="78" s="1"/>
  <c r="C22" i="28" s="1"/>
  <c r="C22" i="89" s="1"/>
  <c r="C42" i="75"/>
  <c r="C72" i="75" s="1"/>
  <c r="C24" i="30" s="1"/>
  <c r="C24" i="86" s="1"/>
  <c r="C43" i="75"/>
  <c r="C39" i="81"/>
  <c r="C43" i="80"/>
  <c r="C43" i="76"/>
  <c r="C8" i="77"/>
  <c r="C39" i="76"/>
  <c r="C39" i="75"/>
  <c r="C73" i="74"/>
  <c r="C25" i="26" s="1"/>
  <c r="C25" i="91" s="1"/>
  <c r="C17" i="81"/>
  <c r="C17" i="80"/>
  <c r="C17" i="78"/>
  <c r="C17" i="79"/>
  <c r="C21" i="78"/>
  <c r="C17" i="76"/>
  <c r="C17" i="77"/>
  <c r="C72" i="74"/>
  <c r="C24" i="26" s="1"/>
  <c r="C24" i="91" s="1"/>
  <c r="C42" i="76"/>
  <c r="C72" i="76" s="1"/>
  <c r="C24" i="31" s="1"/>
  <c r="C24" i="87" s="1"/>
  <c r="C42" i="77"/>
  <c r="C72" i="77" s="1"/>
  <c r="C24" i="25" s="1"/>
  <c r="C24" i="88" s="1"/>
  <c r="C42" i="78"/>
  <c r="C72" i="78" s="1"/>
  <c r="C24" i="28" s="1"/>
  <c r="C24" i="89" s="1"/>
  <c r="C42" i="81"/>
  <c r="C72" i="81" s="1"/>
  <c r="C24" i="22" s="1"/>
  <c r="C24" i="93" s="1"/>
  <c r="C42" i="80"/>
  <c r="C72" i="80" s="1"/>
  <c r="C24" i="27" s="1"/>
  <c r="C24" i="92" s="1"/>
  <c r="C8" i="76"/>
  <c r="C23" i="74"/>
  <c r="C23" i="59" s="1"/>
  <c r="C42" i="79"/>
  <c r="C72" i="79" s="1"/>
  <c r="C24" i="32" s="1"/>
  <c r="C24" i="90" s="1"/>
  <c r="C2" i="83"/>
  <c r="M5" i="74"/>
  <c r="M5" i="59" s="1"/>
  <c r="M5" i="80" s="1"/>
  <c r="N55" i="63"/>
  <c r="O55" i="63" s="1"/>
  <c r="P55" i="63" s="1"/>
  <c r="Q55" i="63" s="1"/>
  <c r="H2" i="83"/>
  <c r="C43" i="77"/>
  <c r="C43" i="78"/>
  <c r="C43" i="79"/>
  <c r="C73" i="79" s="1"/>
  <c r="C25" i="32" s="1"/>
  <c r="C25" i="90" s="1"/>
  <c r="C26" i="83"/>
  <c r="C17" i="75"/>
  <c r="C29" i="74"/>
  <c r="C29" i="59" s="1"/>
  <c r="C64" i="59" s="1"/>
  <c r="C16" i="23" s="1"/>
  <c r="C16" i="84" s="1"/>
  <c r="C16" i="77"/>
  <c r="C16" i="75"/>
  <c r="C16" i="78"/>
  <c r="C16" i="81"/>
  <c r="C20" i="75"/>
  <c r="C20" i="76"/>
  <c r="C7" i="78"/>
  <c r="I55" i="63"/>
  <c r="J55" i="63" s="1"/>
  <c r="K55" i="63" s="1"/>
  <c r="L55" i="63" s="1"/>
  <c r="C4" i="74"/>
  <c r="C4" i="59" s="1"/>
  <c r="C4" i="79" s="1"/>
  <c r="C52" i="79" s="1"/>
  <c r="C4" i="32" s="1"/>
  <c r="C4" i="90" s="1"/>
  <c r="C7" i="79"/>
  <c r="C7" i="76"/>
  <c r="C34" i="76"/>
  <c r="C70" i="76" s="1"/>
  <c r="C22" i="31" s="1"/>
  <c r="C22" i="87" s="1"/>
  <c r="C7" i="80"/>
  <c r="C34" i="81"/>
  <c r="C70" i="81" s="1"/>
  <c r="C22" i="22" s="1"/>
  <c r="C22" i="93" s="1"/>
  <c r="C34" i="75"/>
  <c r="C70" i="75" s="1"/>
  <c r="C22" i="30" s="1"/>
  <c r="C22" i="86" s="1"/>
  <c r="C16" i="76"/>
  <c r="C8" i="75"/>
  <c r="I54" i="63"/>
  <c r="J54" i="63" s="1"/>
  <c r="K54" i="63" s="1"/>
  <c r="L54" i="63" s="1"/>
  <c r="C70" i="59"/>
  <c r="C22" i="23" s="1"/>
  <c r="C22" i="84" s="1"/>
  <c r="C7" i="75"/>
  <c r="C20" i="81"/>
  <c r="C16" i="80"/>
  <c r="C34" i="79"/>
  <c r="C70" i="79" s="1"/>
  <c r="C22" i="32" s="1"/>
  <c r="C22" i="90" s="1"/>
  <c r="C8" i="79"/>
  <c r="C38" i="81"/>
  <c r="C16" i="79"/>
  <c r="C21" i="81"/>
  <c r="C39" i="77"/>
  <c r="C39" i="80"/>
  <c r="C39" i="78"/>
  <c r="C34" i="77"/>
  <c r="C70" i="77" s="1"/>
  <c r="C22" i="25" s="1"/>
  <c r="C22" i="88" s="1"/>
  <c r="C20" i="79"/>
  <c r="C7" i="81"/>
  <c r="C20" i="80"/>
  <c r="H17" i="75"/>
  <c r="M59" i="63"/>
  <c r="M9" i="74" s="1"/>
  <c r="M9" i="59" s="1"/>
  <c r="E9" i="74"/>
  <c r="E9" i="59" s="1"/>
  <c r="E9" i="79" s="1"/>
  <c r="D9" i="74"/>
  <c r="D9" i="59" s="1"/>
  <c r="D9" i="79" s="1"/>
  <c r="C21" i="77"/>
  <c r="C21" i="75"/>
  <c r="C21" i="76"/>
  <c r="C21" i="79"/>
  <c r="C21" i="80"/>
  <c r="H17" i="76"/>
  <c r="C26" i="59"/>
  <c r="C60" i="59" s="1"/>
  <c r="C12" i="23" s="1"/>
  <c r="C12" i="84" s="1"/>
  <c r="C8" i="81"/>
  <c r="D41" i="74"/>
  <c r="D41" i="59" s="1"/>
  <c r="D41" i="80" s="1"/>
  <c r="C8" i="80"/>
  <c r="C8" i="78"/>
  <c r="M91" i="63"/>
  <c r="M41" i="74" s="1"/>
  <c r="M41" i="59" s="1"/>
  <c r="M41" i="81" s="1"/>
  <c r="C38" i="76"/>
  <c r="C38" i="78"/>
  <c r="H17" i="81"/>
  <c r="C38" i="75"/>
  <c r="C38" i="79"/>
  <c r="C68" i="74"/>
  <c r="C20" i="26" s="1"/>
  <c r="C20" i="91" s="1"/>
  <c r="C20" i="78"/>
  <c r="C9" i="76"/>
  <c r="C38" i="80"/>
  <c r="C6" i="74"/>
  <c r="E74" i="59"/>
  <c r="E26" i="23" s="1"/>
  <c r="E26" i="84" s="1"/>
  <c r="C9" i="78"/>
  <c r="M2" i="79"/>
  <c r="M50" i="79" s="1"/>
  <c r="M2" i="32" s="1"/>
  <c r="M2" i="90" s="1"/>
  <c r="C9" i="80"/>
  <c r="H24" i="75"/>
  <c r="C9" i="77"/>
  <c r="H5" i="81"/>
  <c r="H24" i="79"/>
  <c r="C38" i="77"/>
  <c r="M50" i="59"/>
  <c r="H24" i="81"/>
  <c r="C9" i="75"/>
  <c r="H24" i="78"/>
  <c r="C27" i="59"/>
  <c r="C62" i="59" s="1"/>
  <c r="C14" i="23" s="1"/>
  <c r="C14" i="84" s="1"/>
  <c r="R2" i="77"/>
  <c r="R50" i="77" s="1"/>
  <c r="R2" i="25" s="1"/>
  <c r="R2" i="88" s="1"/>
  <c r="D77" i="63"/>
  <c r="E77" i="63" s="1"/>
  <c r="F77" i="63" s="1"/>
  <c r="G77" i="63" s="1"/>
  <c r="H77" i="63" s="1"/>
  <c r="H27" i="74" s="1"/>
  <c r="H27" i="59" s="1"/>
  <c r="H62" i="59" s="1"/>
  <c r="H14" i="23" s="1"/>
  <c r="H14" i="84" s="1"/>
  <c r="H17" i="78"/>
  <c r="H31" i="79"/>
  <c r="H71" i="79" s="1"/>
  <c r="H23" i="32" s="1"/>
  <c r="H23" i="90" s="1"/>
  <c r="H5" i="78"/>
  <c r="H10" i="78"/>
  <c r="H24" i="80"/>
  <c r="H17" i="77"/>
  <c r="H11" i="81"/>
  <c r="M2" i="78"/>
  <c r="M50" i="78" s="1"/>
  <c r="M2" i="28" s="1"/>
  <c r="M2" i="89" s="1"/>
  <c r="C5" i="80"/>
  <c r="M44" i="78"/>
  <c r="M74" i="78" s="1"/>
  <c r="M26" i="28" s="1"/>
  <c r="M26" i="89" s="1"/>
  <c r="H24" i="77"/>
  <c r="H17" i="79"/>
  <c r="D17" i="78"/>
  <c r="M2" i="80"/>
  <c r="M50" i="80" s="1"/>
  <c r="M2" i="27" s="1"/>
  <c r="M2" i="92" s="1"/>
  <c r="H19" i="78"/>
  <c r="C40" i="59"/>
  <c r="C40" i="75" s="1"/>
  <c r="H6" i="59"/>
  <c r="H6" i="76" s="1"/>
  <c r="D2" i="59"/>
  <c r="D2" i="79" s="1"/>
  <c r="D50" i="79" s="1"/>
  <c r="D2" i="32" s="1"/>
  <c r="D2" i="90" s="1"/>
  <c r="G9" i="74"/>
  <c r="G9" i="59" s="1"/>
  <c r="G44" i="59"/>
  <c r="G44" i="75" s="1"/>
  <c r="G74" i="75" s="1"/>
  <c r="G26" i="30" s="1"/>
  <c r="G26" i="86" s="1"/>
  <c r="C62" i="74"/>
  <c r="C14" i="26" s="1"/>
  <c r="C14" i="91" s="1"/>
  <c r="H11" i="80"/>
  <c r="D17" i="81"/>
  <c r="M34" i="77"/>
  <c r="M70" i="77" s="1"/>
  <c r="M22" i="25" s="1"/>
  <c r="M22" i="88" s="1"/>
  <c r="M44" i="80"/>
  <c r="M74" i="80" s="1"/>
  <c r="M26" i="27" s="1"/>
  <c r="M26" i="92" s="1"/>
  <c r="H5" i="80"/>
  <c r="D44" i="81"/>
  <c r="D74" i="81" s="1"/>
  <c r="D26" i="22" s="1"/>
  <c r="D26" i="93" s="1"/>
  <c r="H19" i="81"/>
  <c r="R2" i="78"/>
  <c r="R50" i="78" s="1"/>
  <c r="R2" i="28" s="1"/>
  <c r="R2" i="89" s="1"/>
  <c r="H5" i="79"/>
  <c r="E44" i="81"/>
  <c r="E74" i="81" s="1"/>
  <c r="E26" i="22" s="1"/>
  <c r="E26" i="93" s="1"/>
  <c r="H10" i="81"/>
  <c r="H16" i="59"/>
  <c r="H16" i="75" s="1"/>
  <c r="H34" i="59"/>
  <c r="H34" i="75" s="1"/>
  <c r="H70" i="75" s="1"/>
  <c r="H22" i="30" s="1"/>
  <c r="H22" i="86" s="1"/>
  <c r="C13" i="59"/>
  <c r="C13" i="81" s="1"/>
  <c r="H11" i="78"/>
  <c r="D17" i="77"/>
  <c r="C10" i="59"/>
  <c r="C10" i="78" s="1"/>
  <c r="H31" i="80"/>
  <c r="H71" i="80" s="1"/>
  <c r="H23" i="27" s="1"/>
  <c r="H23" i="92" s="1"/>
  <c r="M34" i="75"/>
  <c r="M70" i="75" s="1"/>
  <c r="M22" i="30" s="1"/>
  <c r="M22" i="86" s="1"/>
  <c r="H19" i="77"/>
  <c r="R2" i="76"/>
  <c r="R50" i="76" s="1"/>
  <c r="R2" i="31" s="1"/>
  <c r="R2" i="87" s="1"/>
  <c r="M44" i="79"/>
  <c r="M74" i="79" s="1"/>
  <c r="M26" i="32" s="1"/>
  <c r="M26" i="90" s="1"/>
  <c r="C5" i="78"/>
  <c r="H10" i="77"/>
  <c r="H9" i="59"/>
  <c r="H9" i="77" s="1"/>
  <c r="C37" i="59"/>
  <c r="C37" i="75" s="1"/>
  <c r="D23" i="74"/>
  <c r="D23" i="59" s="1"/>
  <c r="C24" i="59"/>
  <c r="C24" i="80" s="1"/>
  <c r="M17" i="74"/>
  <c r="M17" i="59" s="1"/>
  <c r="H20" i="59"/>
  <c r="H20" i="79" s="1"/>
  <c r="H40" i="59"/>
  <c r="H40" i="81" s="1"/>
  <c r="C36" i="59"/>
  <c r="C36" i="76" s="1"/>
  <c r="R67" i="63"/>
  <c r="AQ67" i="63" s="1"/>
  <c r="S67" i="63" s="1"/>
  <c r="T67" i="63" s="1"/>
  <c r="U67" i="63" s="1"/>
  <c r="V67" i="63" s="1"/>
  <c r="W67" i="63" s="1"/>
  <c r="X67" i="63" s="1"/>
  <c r="Y67" i="63" s="1"/>
  <c r="Z67" i="63" s="1"/>
  <c r="AA67" i="63" s="1"/>
  <c r="AB67" i="63" s="1"/>
  <c r="AC67" i="63" s="1"/>
  <c r="AD67" i="63" s="1"/>
  <c r="AE67" i="63" s="1"/>
  <c r="AF67" i="63" s="1"/>
  <c r="AG67" i="63" s="1"/>
  <c r="AH67" i="63" s="1"/>
  <c r="AI67" i="63" s="1"/>
  <c r="AJ67" i="63" s="1"/>
  <c r="AK67" i="63" s="1"/>
  <c r="AL67" i="63" s="1"/>
  <c r="AM67" i="63" s="1"/>
  <c r="AN67" i="63" s="1"/>
  <c r="AO67" i="63" s="1"/>
  <c r="AP67" i="63" s="1"/>
  <c r="C31" i="59"/>
  <c r="C31" i="79" s="1"/>
  <c r="C71" i="79" s="1"/>
  <c r="C23" i="32" s="1"/>
  <c r="C23" i="90" s="1"/>
  <c r="C15" i="59"/>
  <c r="C15" i="80" s="1"/>
  <c r="H11" i="77"/>
  <c r="D17" i="76"/>
  <c r="H31" i="81"/>
  <c r="H71" i="81" s="1"/>
  <c r="H23" i="22" s="1"/>
  <c r="H23" i="93" s="1"/>
  <c r="D44" i="77"/>
  <c r="D74" i="77" s="1"/>
  <c r="D26" i="25" s="1"/>
  <c r="D26" i="88" s="1"/>
  <c r="H19" i="76"/>
  <c r="R2" i="75"/>
  <c r="R50" i="75" s="1"/>
  <c r="R2" i="30" s="1"/>
  <c r="R2" i="86" s="1"/>
  <c r="H5" i="75"/>
  <c r="H10" i="76"/>
  <c r="M34" i="76"/>
  <c r="M70" i="76" s="1"/>
  <c r="M22" i="31" s="1"/>
  <c r="M22" i="87" s="1"/>
  <c r="D44" i="78"/>
  <c r="D74" i="78" s="1"/>
  <c r="D26" i="28" s="1"/>
  <c r="D26" i="89" s="1"/>
  <c r="I44" i="59"/>
  <c r="I44" i="79" s="1"/>
  <c r="I74" i="79" s="1"/>
  <c r="I26" i="32" s="1"/>
  <c r="I26" i="90" s="1"/>
  <c r="H8" i="59"/>
  <c r="H8" i="77" s="1"/>
  <c r="H22" i="74"/>
  <c r="H22" i="59" s="1"/>
  <c r="H58" i="59" s="1"/>
  <c r="H10" i="23" s="1"/>
  <c r="H10" i="84" s="1"/>
  <c r="H26" i="59"/>
  <c r="H60" i="59" s="1"/>
  <c r="H12" i="23" s="1"/>
  <c r="H12" i="84" s="1"/>
  <c r="H11" i="76"/>
  <c r="D17" i="75"/>
  <c r="H31" i="78"/>
  <c r="H71" i="78" s="1"/>
  <c r="H23" i="28" s="1"/>
  <c r="H23" i="89" s="1"/>
  <c r="M44" i="81"/>
  <c r="M74" i="81" s="1"/>
  <c r="M26" i="22" s="1"/>
  <c r="M26" i="93" s="1"/>
  <c r="E44" i="79"/>
  <c r="E74" i="79" s="1"/>
  <c r="E26" i="32" s="1"/>
  <c r="E26" i="90" s="1"/>
  <c r="M34" i="79"/>
  <c r="M70" i="79" s="1"/>
  <c r="M22" i="32" s="1"/>
  <c r="M22" i="90" s="1"/>
  <c r="E44" i="75"/>
  <c r="E74" i="75" s="1"/>
  <c r="E26" i="30" s="1"/>
  <c r="E26" i="86" s="1"/>
  <c r="D44" i="76"/>
  <c r="D74" i="76" s="1"/>
  <c r="D26" i="31" s="1"/>
  <c r="D26" i="87" s="1"/>
  <c r="H19" i="75"/>
  <c r="M44" i="75"/>
  <c r="M74" i="75" s="1"/>
  <c r="M26" i="30" s="1"/>
  <c r="M26" i="86" s="1"/>
  <c r="C3" i="59"/>
  <c r="C51" i="59" s="1"/>
  <c r="C51" i="74"/>
  <c r="C5" i="81"/>
  <c r="H10" i="75"/>
  <c r="C25" i="59"/>
  <c r="C25" i="78" s="1"/>
  <c r="C14" i="59"/>
  <c r="C14" i="75" s="1"/>
  <c r="H7" i="59"/>
  <c r="H7" i="81" s="1"/>
  <c r="L44" i="74"/>
  <c r="L44" i="59" s="1"/>
  <c r="H41" i="59"/>
  <c r="H41" i="77" s="1"/>
  <c r="C28" i="59"/>
  <c r="C28" i="81" s="1"/>
  <c r="C63" i="81" s="1"/>
  <c r="C15" i="22" s="1"/>
  <c r="C15" i="93" s="1"/>
  <c r="H26" i="83"/>
  <c r="C30" i="59"/>
  <c r="C30" i="77" s="1"/>
  <c r="C65" i="77" s="1"/>
  <c r="C17" i="25" s="1"/>
  <c r="C17" i="88" s="1"/>
  <c r="H60" i="74"/>
  <c r="H12" i="26" s="1"/>
  <c r="H12" i="91" s="1"/>
  <c r="H11" i="75"/>
  <c r="H5" i="77"/>
  <c r="H31" i="77"/>
  <c r="H71" i="77" s="1"/>
  <c r="H23" i="25" s="1"/>
  <c r="H23" i="88" s="1"/>
  <c r="M2" i="81"/>
  <c r="M50" i="81" s="1"/>
  <c r="M2" i="22" s="1"/>
  <c r="M2" i="93" s="1"/>
  <c r="M34" i="80"/>
  <c r="M70" i="80" s="1"/>
  <c r="M22" i="27" s="1"/>
  <c r="M22" i="92" s="1"/>
  <c r="D44" i="75"/>
  <c r="D74" i="75" s="1"/>
  <c r="D26" i="30" s="1"/>
  <c r="D26" i="86" s="1"/>
  <c r="R2" i="79"/>
  <c r="R50" i="79" s="1"/>
  <c r="R2" i="32" s="1"/>
  <c r="R2" i="90" s="1"/>
  <c r="E44" i="76"/>
  <c r="E74" i="76" s="1"/>
  <c r="E26" i="31" s="1"/>
  <c r="E26" i="87" s="1"/>
  <c r="M2" i="76"/>
  <c r="M50" i="76" s="1"/>
  <c r="M2" i="31" s="1"/>
  <c r="M2" i="87" s="1"/>
  <c r="M2" i="77"/>
  <c r="M50" i="77" s="1"/>
  <c r="M2" i="25" s="1"/>
  <c r="M2" i="88" s="1"/>
  <c r="H10" i="79"/>
  <c r="C33" i="59"/>
  <c r="C33" i="76" s="1"/>
  <c r="C69" i="76" s="1"/>
  <c r="C21" i="31" s="1"/>
  <c r="C21" i="87" s="1"/>
  <c r="C22" i="74"/>
  <c r="C22" i="59" s="1"/>
  <c r="C58" i="59" s="1"/>
  <c r="C10" i="23" s="1"/>
  <c r="C10" i="84" s="1"/>
  <c r="C12" i="59"/>
  <c r="C12" i="81" s="1"/>
  <c r="D17" i="79"/>
  <c r="M44" i="77"/>
  <c r="M74" i="77" s="1"/>
  <c r="M26" i="25" s="1"/>
  <c r="M26" i="88" s="1"/>
  <c r="H31" i="76"/>
  <c r="H71" i="76" s="1"/>
  <c r="H23" i="31" s="1"/>
  <c r="H23" i="87" s="1"/>
  <c r="C5" i="79"/>
  <c r="M34" i="81"/>
  <c r="M70" i="81" s="1"/>
  <c r="M22" i="22" s="1"/>
  <c r="M22" i="93" s="1"/>
  <c r="C5" i="75"/>
  <c r="D44" i="79"/>
  <c r="D74" i="79" s="1"/>
  <c r="D26" i="32" s="1"/>
  <c r="D26" i="90" s="1"/>
  <c r="H19" i="79"/>
  <c r="R2" i="80"/>
  <c r="R50" i="80" s="1"/>
  <c r="R2" i="27" s="1"/>
  <c r="R2" i="92" s="1"/>
  <c r="C9" i="79"/>
  <c r="E44" i="78"/>
  <c r="E74" i="78" s="1"/>
  <c r="E26" i="28" s="1"/>
  <c r="E26" i="89" s="1"/>
  <c r="C35" i="59"/>
  <c r="C35" i="78" s="1"/>
  <c r="C67" i="78" s="1"/>
  <c r="C19" i="28" s="1"/>
  <c r="C19" i="89" s="1"/>
  <c r="D38" i="59"/>
  <c r="D38" i="75" s="1"/>
  <c r="M4" i="74"/>
  <c r="M52" i="74" s="1"/>
  <c r="M4" i="26" s="1"/>
  <c r="M4" i="91" s="1"/>
  <c r="H11" i="79"/>
  <c r="D17" i="80"/>
  <c r="E44" i="80"/>
  <c r="E74" i="80" s="1"/>
  <c r="E26" i="27" s="1"/>
  <c r="E26" i="92" s="1"/>
  <c r="H31" i="75"/>
  <c r="H71" i="75" s="1"/>
  <c r="H23" i="30" s="1"/>
  <c r="H23" i="86" s="1"/>
  <c r="M34" i="78"/>
  <c r="M70" i="78" s="1"/>
  <c r="M22" i="28" s="1"/>
  <c r="M22" i="89" s="1"/>
  <c r="D44" i="80"/>
  <c r="D74" i="80" s="1"/>
  <c r="D26" i="27" s="1"/>
  <c r="D26" i="92" s="1"/>
  <c r="H19" i="80"/>
  <c r="R2" i="81"/>
  <c r="R50" i="81" s="1"/>
  <c r="R2" i="22" s="1"/>
  <c r="R2" i="93" s="1"/>
  <c r="C5" i="76"/>
  <c r="M44" i="76"/>
  <c r="M74" i="76" s="1"/>
  <c r="M26" i="31" s="1"/>
  <c r="M26" i="87" s="1"/>
  <c r="AQ23" i="101"/>
  <c r="S23" i="101" s="1"/>
  <c r="T23" i="101" s="1"/>
  <c r="U23" i="101" s="1"/>
  <c r="V23" i="101" s="1"/>
  <c r="W23" i="101" s="1"/>
  <c r="X23" i="101" s="1"/>
  <c r="Y23" i="101" s="1"/>
  <c r="Z23" i="101" s="1"/>
  <c r="AA23" i="101" s="1"/>
  <c r="AB23" i="101" s="1"/>
  <c r="AC23" i="101" s="1"/>
  <c r="AD23" i="101" s="1"/>
  <c r="AE23" i="101" s="1"/>
  <c r="AF23" i="101" s="1"/>
  <c r="AG23" i="101" s="1"/>
  <c r="AH23" i="101" s="1"/>
  <c r="AI23" i="101" s="1"/>
  <c r="AJ23" i="101" s="1"/>
  <c r="AK23" i="101" s="1"/>
  <c r="AL23" i="101" s="1"/>
  <c r="AM23" i="101" s="1"/>
  <c r="AN23" i="101" s="1"/>
  <c r="AO23" i="101" s="1"/>
  <c r="AP23" i="101" s="1"/>
  <c r="AQ30" i="101"/>
  <c r="S30" i="101" s="1"/>
  <c r="T30" i="101" s="1"/>
  <c r="U30" i="101" s="1"/>
  <c r="V30" i="101" s="1"/>
  <c r="W30" i="101" s="1"/>
  <c r="X30" i="101" s="1"/>
  <c r="Y30" i="101" s="1"/>
  <c r="Z30" i="101" s="1"/>
  <c r="AA30" i="101" s="1"/>
  <c r="AB30" i="101" s="1"/>
  <c r="AC30" i="101" s="1"/>
  <c r="AD30" i="101" s="1"/>
  <c r="AE30" i="101" s="1"/>
  <c r="AF30" i="101" s="1"/>
  <c r="AG30" i="101" s="1"/>
  <c r="AH30" i="101" s="1"/>
  <c r="AI30" i="101" s="1"/>
  <c r="AJ30" i="101" s="1"/>
  <c r="AK30" i="101" s="1"/>
  <c r="AL30" i="101" s="1"/>
  <c r="AM30" i="101" s="1"/>
  <c r="AN30" i="101" s="1"/>
  <c r="AO30" i="101" s="1"/>
  <c r="AP30" i="101" s="1"/>
  <c r="AQ22" i="101"/>
  <c r="S22" i="101" s="1"/>
  <c r="T22" i="101" s="1"/>
  <c r="U22" i="101" s="1"/>
  <c r="V22" i="101" s="1"/>
  <c r="W22" i="101" s="1"/>
  <c r="X22" i="101" s="1"/>
  <c r="Y22" i="101" s="1"/>
  <c r="Z22" i="101" s="1"/>
  <c r="AA22" i="101" s="1"/>
  <c r="AB22" i="101" s="1"/>
  <c r="AC22" i="101" s="1"/>
  <c r="AD22" i="101" s="1"/>
  <c r="AE22" i="101" s="1"/>
  <c r="AF22" i="101" s="1"/>
  <c r="AG22" i="101" s="1"/>
  <c r="AH22" i="101" s="1"/>
  <c r="AI22" i="101" s="1"/>
  <c r="AJ22" i="101" s="1"/>
  <c r="AK22" i="101" s="1"/>
  <c r="AL22" i="101" s="1"/>
  <c r="AM22" i="101" s="1"/>
  <c r="AN22" i="101" s="1"/>
  <c r="AO22" i="101" s="1"/>
  <c r="AP22" i="101" s="1"/>
  <c r="AQ35" i="101"/>
  <c r="S35" i="101" s="1"/>
  <c r="T35" i="101" s="1"/>
  <c r="U35" i="101" s="1"/>
  <c r="V35" i="101" s="1"/>
  <c r="W35" i="101" s="1"/>
  <c r="X35" i="101" s="1"/>
  <c r="Y35" i="101" s="1"/>
  <c r="Z35" i="101" s="1"/>
  <c r="AA35" i="101" s="1"/>
  <c r="AB35" i="101" s="1"/>
  <c r="AC35" i="101" s="1"/>
  <c r="AD35" i="101" s="1"/>
  <c r="AE35" i="101" s="1"/>
  <c r="AF35" i="101" s="1"/>
  <c r="AG35" i="101" s="1"/>
  <c r="AH35" i="101" s="1"/>
  <c r="AI35" i="101" s="1"/>
  <c r="AJ35" i="101" s="1"/>
  <c r="AK35" i="101" s="1"/>
  <c r="AL35" i="101" s="1"/>
  <c r="AM35" i="101" s="1"/>
  <c r="AN35" i="101" s="1"/>
  <c r="AO35" i="101" s="1"/>
  <c r="AP35" i="101" s="1"/>
  <c r="AQ40" i="101"/>
  <c r="S40" i="101" s="1"/>
  <c r="T40" i="101" s="1"/>
  <c r="U40" i="101" s="1"/>
  <c r="V40" i="101" s="1"/>
  <c r="W40" i="101" s="1"/>
  <c r="X40" i="101" s="1"/>
  <c r="Y40" i="101" s="1"/>
  <c r="Z40" i="101" s="1"/>
  <c r="AA40" i="101" s="1"/>
  <c r="AB40" i="101" s="1"/>
  <c r="AC40" i="101" s="1"/>
  <c r="AD40" i="101" s="1"/>
  <c r="AE40" i="101" s="1"/>
  <c r="AF40" i="101" s="1"/>
  <c r="AG40" i="101" s="1"/>
  <c r="AH40" i="101" s="1"/>
  <c r="AI40" i="101" s="1"/>
  <c r="AJ40" i="101" s="1"/>
  <c r="AK40" i="101" s="1"/>
  <c r="AL40" i="101" s="1"/>
  <c r="AM40" i="101" s="1"/>
  <c r="AN40" i="101" s="1"/>
  <c r="AO40" i="101" s="1"/>
  <c r="AP40" i="101" s="1"/>
  <c r="AQ3" i="101"/>
  <c r="S3" i="101" s="1"/>
  <c r="T3" i="101" s="1"/>
  <c r="U3" i="101" s="1"/>
  <c r="V3" i="101" s="1"/>
  <c r="W3" i="101" s="1"/>
  <c r="X3" i="101" s="1"/>
  <c r="Y3" i="101" s="1"/>
  <c r="Z3" i="101" s="1"/>
  <c r="AA3" i="101" s="1"/>
  <c r="AB3" i="101" s="1"/>
  <c r="AC3" i="101" s="1"/>
  <c r="AD3" i="101" s="1"/>
  <c r="AE3" i="101" s="1"/>
  <c r="AF3" i="101" s="1"/>
  <c r="AG3" i="101" s="1"/>
  <c r="AH3" i="101" s="1"/>
  <c r="AI3" i="101" s="1"/>
  <c r="AJ3" i="101" s="1"/>
  <c r="AK3" i="101" s="1"/>
  <c r="AL3" i="101" s="1"/>
  <c r="AM3" i="101" s="1"/>
  <c r="AN3" i="101" s="1"/>
  <c r="AO3" i="101" s="1"/>
  <c r="AP3" i="101" s="1"/>
  <c r="AQ10" i="101"/>
  <c r="S10" i="101" s="1"/>
  <c r="T10" i="101" s="1"/>
  <c r="U10" i="101" s="1"/>
  <c r="V10" i="101" s="1"/>
  <c r="W10" i="101" s="1"/>
  <c r="X10" i="101" s="1"/>
  <c r="Y10" i="101" s="1"/>
  <c r="Z10" i="101" s="1"/>
  <c r="AA10" i="101" s="1"/>
  <c r="AB10" i="101" s="1"/>
  <c r="AC10" i="101" s="1"/>
  <c r="AD10" i="101" s="1"/>
  <c r="AE10" i="101" s="1"/>
  <c r="AF10" i="101" s="1"/>
  <c r="AG10" i="101" s="1"/>
  <c r="AH10" i="101" s="1"/>
  <c r="AI10" i="101" s="1"/>
  <c r="AJ10" i="101" s="1"/>
  <c r="AK10" i="101" s="1"/>
  <c r="AL10" i="101" s="1"/>
  <c r="AM10" i="101" s="1"/>
  <c r="AN10" i="101" s="1"/>
  <c r="AO10" i="101" s="1"/>
  <c r="AP10" i="101" s="1"/>
  <c r="AQ13" i="101"/>
  <c r="S13" i="101" s="1"/>
  <c r="T13" i="101" s="1"/>
  <c r="U13" i="101" s="1"/>
  <c r="V13" i="101" s="1"/>
  <c r="W13" i="101" s="1"/>
  <c r="X13" i="101" s="1"/>
  <c r="Y13" i="101" s="1"/>
  <c r="Z13" i="101" s="1"/>
  <c r="AA13" i="101" s="1"/>
  <c r="AB13" i="101" s="1"/>
  <c r="AC13" i="101" s="1"/>
  <c r="AD13" i="101" s="1"/>
  <c r="AE13" i="101" s="1"/>
  <c r="AF13" i="101" s="1"/>
  <c r="AG13" i="101" s="1"/>
  <c r="AH13" i="101" s="1"/>
  <c r="AI13" i="101" s="1"/>
  <c r="AJ13" i="101" s="1"/>
  <c r="AK13" i="101" s="1"/>
  <c r="AL13" i="101" s="1"/>
  <c r="AM13" i="101" s="1"/>
  <c r="AN13" i="101" s="1"/>
  <c r="AO13" i="101" s="1"/>
  <c r="AP13" i="101" s="1"/>
  <c r="N23" i="101"/>
  <c r="O23" i="101" s="1"/>
  <c r="P23" i="101" s="1"/>
  <c r="Q23" i="101" s="1"/>
  <c r="AQ31" i="101"/>
  <c r="S31" i="101" s="1"/>
  <c r="T31" i="101" s="1"/>
  <c r="U31" i="101" s="1"/>
  <c r="V31" i="101" s="1"/>
  <c r="W31" i="101" s="1"/>
  <c r="X31" i="101" s="1"/>
  <c r="Y31" i="101" s="1"/>
  <c r="Z31" i="101" s="1"/>
  <c r="AA31" i="101" s="1"/>
  <c r="AB31" i="101" s="1"/>
  <c r="AC31" i="101" s="1"/>
  <c r="AD31" i="101" s="1"/>
  <c r="AE31" i="101" s="1"/>
  <c r="AF31" i="101" s="1"/>
  <c r="AG31" i="101" s="1"/>
  <c r="AH31" i="101" s="1"/>
  <c r="AI31" i="101" s="1"/>
  <c r="AJ31" i="101" s="1"/>
  <c r="AK31" i="101" s="1"/>
  <c r="AL31" i="101" s="1"/>
  <c r="AM31" i="101" s="1"/>
  <c r="AN31" i="101" s="1"/>
  <c r="AO31" i="101" s="1"/>
  <c r="AP31" i="101" s="1"/>
  <c r="AQ25" i="101"/>
  <c r="S25" i="101" s="1"/>
  <c r="T25" i="101" s="1"/>
  <c r="U25" i="101" s="1"/>
  <c r="V25" i="101" s="1"/>
  <c r="W25" i="101" s="1"/>
  <c r="X25" i="101" s="1"/>
  <c r="Y25" i="101" s="1"/>
  <c r="Z25" i="101" s="1"/>
  <c r="AA25" i="101" s="1"/>
  <c r="AB25" i="101" s="1"/>
  <c r="AC25" i="101" s="1"/>
  <c r="AD25" i="101" s="1"/>
  <c r="AE25" i="101" s="1"/>
  <c r="AF25" i="101" s="1"/>
  <c r="AG25" i="101" s="1"/>
  <c r="AH25" i="101" s="1"/>
  <c r="AI25" i="101" s="1"/>
  <c r="AJ25" i="101" s="1"/>
  <c r="AK25" i="101" s="1"/>
  <c r="AL25" i="101" s="1"/>
  <c r="AM25" i="101" s="1"/>
  <c r="AN25" i="101" s="1"/>
  <c r="AO25" i="101" s="1"/>
  <c r="AP25" i="101" s="1"/>
  <c r="AQ7" i="101"/>
  <c r="S7" i="101" s="1"/>
  <c r="T7" i="101" s="1"/>
  <c r="U7" i="101" s="1"/>
  <c r="V7" i="101" s="1"/>
  <c r="W7" i="101" s="1"/>
  <c r="X7" i="101" s="1"/>
  <c r="Y7" i="101" s="1"/>
  <c r="Z7" i="101" s="1"/>
  <c r="AA7" i="101" s="1"/>
  <c r="AB7" i="101" s="1"/>
  <c r="AC7" i="101" s="1"/>
  <c r="AD7" i="101" s="1"/>
  <c r="AE7" i="101" s="1"/>
  <c r="AF7" i="101" s="1"/>
  <c r="AG7" i="101" s="1"/>
  <c r="AH7" i="101" s="1"/>
  <c r="AI7" i="101" s="1"/>
  <c r="AJ7" i="101" s="1"/>
  <c r="AK7" i="101" s="1"/>
  <c r="AL7" i="101" s="1"/>
  <c r="AM7" i="101" s="1"/>
  <c r="AN7" i="101" s="1"/>
  <c r="AO7" i="101" s="1"/>
  <c r="AP7" i="101" s="1"/>
  <c r="N35" i="101"/>
  <c r="O35" i="101" s="1"/>
  <c r="P35" i="101" s="1"/>
  <c r="Q35" i="101" s="1"/>
  <c r="N40" i="101"/>
  <c r="O40" i="101" s="1"/>
  <c r="P40" i="101" s="1"/>
  <c r="Q40" i="101" s="1"/>
  <c r="N3" i="101"/>
  <c r="O3" i="101" s="1"/>
  <c r="P3" i="101" s="1"/>
  <c r="Q3" i="101" s="1"/>
  <c r="N10" i="101"/>
  <c r="O10" i="101" s="1"/>
  <c r="P10" i="101" s="1"/>
  <c r="Q10" i="101" s="1"/>
  <c r="AQ4" i="101"/>
  <c r="S4" i="101" s="1"/>
  <c r="T4" i="101" s="1"/>
  <c r="U4" i="101" s="1"/>
  <c r="V4" i="101" s="1"/>
  <c r="W4" i="101" s="1"/>
  <c r="X4" i="101" s="1"/>
  <c r="Y4" i="101" s="1"/>
  <c r="Z4" i="101" s="1"/>
  <c r="AA4" i="101" s="1"/>
  <c r="AB4" i="101" s="1"/>
  <c r="AC4" i="101" s="1"/>
  <c r="AD4" i="101" s="1"/>
  <c r="AE4" i="101" s="1"/>
  <c r="AF4" i="101" s="1"/>
  <c r="AG4" i="101" s="1"/>
  <c r="AH4" i="101" s="1"/>
  <c r="AI4" i="101" s="1"/>
  <c r="AJ4" i="101" s="1"/>
  <c r="AK4" i="101" s="1"/>
  <c r="AL4" i="101" s="1"/>
  <c r="AM4" i="101" s="1"/>
  <c r="AN4" i="101" s="1"/>
  <c r="AO4" i="101" s="1"/>
  <c r="AP4" i="101" s="1"/>
  <c r="N31" i="101"/>
  <c r="O31" i="101" s="1"/>
  <c r="P31" i="101" s="1"/>
  <c r="Q31" i="101" s="1"/>
  <c r="N25" i="101"/>
  <c r="O25" i="101" s="1"/>
  <c r="P25" i="101" s="1"/>
  <c r="Q25" i="101" s="1"/>
  <c r="N7" i="101"/>
  <c r="O7" i="101" s="1"/>
  <c r="P7" i="101" s="1"/>
  <c r="Q7" i="101" s="1"/>
  <c r="AQ24" i="101"/>
  <c r="S24" i="101" s="1"/>
  <c r="T24" i="101" s="1"/>
  <c r="U24" i="101" s="1"/>
  <c r="V24" i="101" s="1"/>
  <c r="W24" i="101" s="1"/>
  <c r="X24" i="101" s="1"/>
  <c r="Y24" i="101" s="1"/>
  <c r="Z24" i="101" s="1"/>
  <c r="AA24" i="101" s="1"/>
  <c r="AB24" i="101" s="1"/>
  <c r="AC24" i="101" s="1"/>
  <c r="AD24" i="101" s="1"/>
  <c r="AE24" i="101" s="1"/>
  <c r="AF24" i="101" s="1"/>
  <c r="AG24" i="101" s="1"/>
  <c r="AH24" i="101" s="1"/>
  <c r="AI24" i="101" s="1"/>
  <c r="AJ24" i="101" s="1"/>
  <c r="AK24" i="101" s="1"/>
  <c r="AL24" i="101" s="1"/>
  <c r="AM24" i="101" s="1"/>
  <c r="AN24" i="101" s="1"/>
  <c r="AO24" i="101" s="1"/>
  <c r="AP24" i="101" s="1"/>
  <c r="AQ16" i="101"/>
  <c r="S16" i="101" s="1"/>
  <c r="T16" i="101" s="1"/>
  <c r="U16" i="101" s="1"/>
  <c r="V16" i="101" s="1"/>
  <c r="W16" i="101" s="1"/>
  <c r="X16" i="101" s="1"/>
  <c r="Y16" i="101" s="1"/>
  <c r="Z16" i="101" s="1"/>
  <c r="AA16" i="101" s="1"/>
  <c r="AB16" i="101" s="1"/>
  <c r="AC16" i="101" s="1"/>
  <c r="AD16" i="101" s="1"/>
  <c r="AE16" i="101" s="1"/>
  <c r="AF16" i="101" s="1"/>
  <c r="AG16" i="101" s="1"/>
  <c r="AH16" i="101" s="1"/>
  <c r="AI16" i="101" s="1"/>
  <c r="AJ16" i="101" s="1"/>
  <c r="AK16" i="101" s="1"/>
  <c r="AL16" i="101" s="1"/>
  <c r="AM16" i="101" s="1"/>
  <c r="AN16" i="101" s="1"/>
  <c r="AO16" i="101" s="1"/>
  <c r="AP16" i="101" s="1"/>
  <c r="AQ26" i="101"/>
  <c r="S26" i="101" s="1"/>
  <c r="T26" i="101" s="1"/>
  <c r="U26" i="101" s="1"/>
  <c r="V26" i="101" s="1"/>
  <c r="W26" i="101" s="1"/>
  <c r="X26" i="101" s="1"/>
  <c r="Y26" i="101" s="1"/>
  <c r="Z26" i="101" s="1"/>
  <c r="AA26" i="101" s="1"/>
  <c r="AB26" i="101" s="1"/>
  <c r="AC26" i="101" s="1"/>
  <c r="AD26" i="101" s="1"/>
  <c r="AE26" i="101" s="1"/>
  <c r="AF26" i="101" s="1"/>
  <c r="AG26" i="101" s="1"/>
  <c r="AH26" i="101" s="1"/>
  <c r="AI26" i="101" s="1"/>
  <c r="AJ26" i="101" s="1"/>
  <c r="AK26" i="101" s="1"/>
  <c r="AL26" i="101" s="1"/>
  <c r="AM26" i="101" s="1"/>
  <c r="AN26" i="101" s="1"/>
  <c r="AO26" i="101" s="1"/>
  <c r="AP26" i="101" s="1"/>
  <c r="AQ5" i="101"/>
  <c r="S5" i="101" s="1"/>
  <c r="T5" i="101" s="1"/>
  <c r="U5" i="101" s="1"/>
  <c r="V5" i="101" s="1"/>
  <c r="W5" i="101" s="1"/>
  <c r="X5" i="101" s="1"/>
  <c r="Y5" i="101" s="1"/>
  <c r="Z5" i="101" s="1"/>
  <c r="AA5" i="101" s="1"/>
  <c r="AB5" i="101" s="1"/>
  <c r="AC5" i="101" s="1"/>
  <c r="AD5" i="101" s="1"/>
  <c r="AE5" i="101" s="1"/>
  <c r="AF5" i="101" s="1"/>
  <c r="AG5" i="101" s="1"/>
  <c r="AH5" i="101" s="1"/>
  <c r="AI5" i="101" s="1"/>
  <c r="AJ5" i="101" s="1"/>
  <c r="AK5" i="101" s="1"/>
  <c r="AL5" i="101" s="1"/>
  <c r="AM5" i="101" s="1"/>
  <c r="AN5" i="101" s="1"/>
  <c r="AO5" i="101" s="1"/>
  <c r="AP5" i="101" s="1"/>
  <c r="AQ6" i="101"/>
  <c r="S6" i="101" s="1"/>
  <c r="T6" i="101" s="1"/>
  <c r="U6" i="101" s="1"/>
  <c r="V6" i="101" s="1"/>
  <c r="W6" i="101" s="1"/>
  <c r="X6" i="101" s="1"/>
  <c r="Y6" i="101" s="1"/>
  <c r="Z6" i="101" s="1"/>
  <c r="AA6" i="101" s="1"/>
  <c r="AB6" i="101" s="1"/>
  <c r="AC6" i="101" s="1"/>
  <c r="AD6" i="101" s="1"/>
  <c r="AE6" i="101" s="1"/>
  <c r="AF6" i="101" s="1"/>
  <c r="AG6" i="101" s="1"/>
  <c r="AH6" i="101" s="1"/>
  <c r="AI6" i="101" s="1"/>
  <c r="AJ6" i="101" s="1"/>
  <c r="AK6" i="101" s="1"/>
  <c r="AL6" i="101" s="1"/>
  <c r="AM6" i="101" s="1"/>
  <c r="AN6" i="101" s="1"/>
  <c r="AO6" i="101" s="1"/>
  <c r="AP6" i="101" s="1"/>
  <c r="AQ21" i="101"/>
  <c r="S21" i="101" s="1"/>
  <c r="T21" i="101" s="1"/>
  <c r="U21" i="101" s="1"/>
  <c r="V21" i="101" s="1"/>
  <c r="W21" i="101" s="1"/>
  <c r="X21" i="101" s="1"/>
  <c r="Y21" i="101" s="1"/>
  <c r="Z21" i="101" s="1"/>
  <c r="AA21" i="101" s="1"/>
  <c r="AB21" i="101" s="1"/>
  <c r="AC21" i="101" s="1"/>
  <c r="AD21" i="101" s="1"/>
  <c r="AE21" i="101" s="1"/>
  <c r="AF21" i="101" s="1"/>
  <c r="AG21" i="101" s="1"/>
  <c r="AH21" i="101" s="1"/>
  <c r="AI21" i="101" s="1"/>
  <c r="AJ21" i="101" s="1"/>
  <c r="AK21" i="101" s="1"/>
  <c r="AL21" i="101" s="1"/>
  <c r="AM21" i="101" s="1"/>
  <c r="AN21" i="101" s="1"/>
  <c r="AO21" i="101" s="1"/>
  <c r="AP21" i="101" s="1"/>
  <c r="AQ33" i="101"/>
  <c r="S33" i="101" s="1"/>
  <c r="T33" i="101" s="1"/>
  <c r="U33" i="101" s="1"/>
  <c r="V33" i="101" s="1"/>
  <c r="W33" i="101" s="1"/>
  <c r="X33" i="101" s="1"/>
  <c r="Y33" i="101" s="1"/>
  <c r="Z33" i="101" s="1"/>
  <c r="AA33" i="101" s="1"/>
  <c r="AB33" i="101" s="1"/>
  <c r="AC33" i="101" s="1"/>
  <c r="AD33" i="101" s="1"/>
  <c r="AE33" i="101" s="1"/>
  <c r="AF33" i="101" s="1"/>
  <c r="AG33" i="101" s="1"/>
  <c r="AH33" i="101" s="1"/>
  <c r="AI33" i="101" s="1"/>
  <c r="AJ33" i="101" s="1"/>
  <c r="AK33" i="101" s="1"/>
  <c r="AL33" i="101" s="1"/>
  <c r="AM33" i="101" s="1"/>
  <c r="AN33" i="101" s="1"/>
  <c r="AO33" i="101" s="1"/>
  <c r="AP33" i="101" s="1"/>
  <c r="AQ20" i="101"/>
  <c r="S20" i="101" s="1"/>
  <c r="T20" i="101" s="1"/>
  <c r="U20" i="101" s="1"/>
  <c r="V20" i="101" s="1"/>
  <c r="W20" i="101" s="1"/>
  <c r="X20" i="101" s="1"/>
  <c r="Y20" i="101" s="1"/>
  <c r="Z20" i="101" s="1"/>
  <c r="AA20" i="101" s="1"/>
  <c r="AB20" i="101" s="1"/>
  <c r="AC20" i="101" s="1"/>
  <c r="AD20" i="101" s="1"/>
  <c r="AE20" i="101" s="1"/>
  <c r="AF20" i="101" s="1"/>
  <c r="AG20" i="101" s="1"/>
  <c r="AH20" i="101" s="1"/>
  <c r="AI20" i="101" s="1"/>
  <c r="AJ20" i="101" s="1"/>
  <c r="AK20" i="101" s="1"/>
  <c r="AL20" i="101" s="1"/>
  <c r="AM20" i="101" s="1"/>
  <c r="AN20" i="101" s="1"/>
  <c r="AO20" i="101" s="1"/>
  <c r="AP20" i="101" s="1"/>
  <c r="AQ11" i="101"/>
  <c r="S11" i="101" s="1"/>
  <c r="T11" i="101" s="1"/>
  <c r="U11" i="101" s="1"/>
  <c r="V11" i="101" s="1"/>
  <c r="W11" i="101" s="1"/>
  <c r="X11" i="101" s="1"/>
  <c r="Y11" i="101" s="1"/>
  <c r="Z11" i="101" s="1"/>
  <c r="AA11" i="101" s="1"/>
  <c r="AB11" i="101" s="1"/>
  <c r="AC11" i="101" s="1"/>
  <c r="AD11" i="101" s="1"/>
  <c r="AE11" i="101" s="1"/>
  <c r="AF11" i="101" s="1"/>
  <c r="AG11" i="101" s="1"/>
  <c r="AH11" i="101" s="1"/>
  <c r="AI11" i="101" s="1"/>
  <c r="AJ11" i="101" s="1"/>
  <c r="AK11" i="101" s="1"/>
  <c r="AL11" i="101" s="1"/>
  <c r="AM11" i="101" s="1"/>
  <c r="AN11" i="101" s="1"/>
  <c r="AO11" i="101" s="1"/>
  <c r="AP11" i="101" s="1"/>
  <c r="AQ17" i="101"/>
  <c r="S17" i="101" s="1"/>
  <c r="T17" i="101" s="1"/>
  <c r="U17" i="101" s="1"/>
  <c r="V17" i="101" s="1"/>
  <c r="W17" i="101" s="1"/>
  <c r="X17" i="101" s="1"/>
  <c r="Y17" i="101" s="1"/>
  <c r="Z17" i="101" s="1"/>
  <c r="AA17" i="101" s="1"/>
  <c r="AB17" i="101" s="1"/>
  <c r="AC17" i="101" s="1"/>
  <c r="AD17" i="101" s="1"/>
  <c r="AE17" i="101" s="1"/>
  <c r="AF17" i="101" s="1"/>
  <c r="AG17" i="101" s="1"/>
  <c r="AH17" i="101" s="1"/>
  <c r="AI17" i="101" s="1"/>
  <c r="AJ17" i="101" s="1"/>
  <c r="AK17" i="101" s="1"/>
  <c r="AL17" i="101" s="1"/>
  <c r="AM17" i="101" s="1"/>
  <c r="AN17" i="101" s="1"/>
  <c r="AO17" i="101" s="1"/>
  <c r="AP17" i="101" s="1"/>
  <c r="AQ41" i="101"/>
  <c r="S41" i="101" s="1"/>
  <c r="T41" i="101" s="1"/>
  <c r="U41" i="101" s="1"/>
  <c r="V41" i="101" s="1"/>
  <c r="W41" i="101" s="1"/>
  <c r="X41" i="101" s="1"/>
  <c r="Y41" i="101" s="1"/>
  <c r="Z41" i="101" s="1"/>
  <c r="AA41" i="101" s="1"/>
  <c r="AB41" i="101" s="1"/>
  <c r="AC41" i="101" s="1"/>
  <c r="AD41" i="101" s="1"/>
  <c r="AE41" i="101" s="1"/>
  <c r="AF41" i="101" s="1"/>
  <c r="AG41" i="101" s="1"/>
  <c r="AH41" i="101" s="1"/>
  <c r="AI41" i="101" s="1"/>
  <c r="AJ41" i="101" s="1"/>
  <c r="AK41" i="101" s="1"/>
  <c r="AL41" i="101" s="1"/>
  <c r="AM41" i="101" s="1"/>
  <c r="AN41" i="101" s="1"/>
  <c r="AO41" i="101" s="1"/>
  <c r="AP41" i="101" s="1"/>
  <c r="M56" i="63"/>
  <c r="R56" i="63" s="1"/>
  <c r="N56" i="63" s="1"/>
  <c r="O56" i="63" s="1"/>
  <c r="P56" i="63" s="1"/>
  <c r="Q56" i="63" s="1"/>
  <c r="AQ42" i="101"/>
  <c r="S42" i="101" s="1"/>
  <c r="T42" i="101" s="1"/>
  <c r="U42" i="101" s="1"/>
  <c r="V42" i="101" s="1"/>
  <c r="W42" i="101" s="1"/>
  <c r="X42" i="101" s="1"/>
  <c r="Y42" i="101" s="1"/>
  <c r="Z42" i="101" s="1"/>
  <c r="AA42" i="101" s="1"/>
  <c r="AB42" i="101" s="1"/>
  <c r="AC42" i="101" s="1"/>
  <c r="AD42" i="101" s="1"/>
  <c r="AE42" i="101" s="1"/>
  <c r="AF42" i="101" s="1"/>
  <c r="AG42" i="101" s="1"/>
  <c r="AH42" i="101" s="1"/>
  <c r="AI42" i="101" s="1"/>
  <c r="AJ42" i="101" s="1"/>
  <c r="AK42" i="101" s="1"/>
  <c r="AL42" i="101" s="1"/>
  <c r="AM42" i="101" s="1"/>
  <c r="AN42" i="101" s="1"/>
  <c r="AO42" i="101" s="1"/>
  <c r="AP42" i="101" s="1"/>
  <c r="N33" i="101"/>
  <c r="O33" i="101" s="1"/>
  <c r="P33" i="101" s="1"/>
  <c r="Q33" i="101" s="1"/>
  <c r="N20" i="101"/>
  <c r="O20" i="101" s="1"/>
  <c r="P20" i="101" s="1"/>
  <c r="Q20" i="101" s="1"/>
  <c r="N11" i="101"/>
  <c r="O11" i="101" s="1"/>
  <c r="P11" i="101" s="1"/>
  <c r="Q11" i="101" s="1"/>
  <c r="N17" i="101"/>
  <c r="O17" i="101" s="1"/>
  <c r="P17" i="101" s="1"/>
  <c r="Q17" i="101" s="1"/>
  <c r="AQ39" i="101"/>
  <c r="S39" i="101" s="1"/>
  <c r="T39" i="101" s="1"/>
  <c r="U39" i="101" s="1"/>
  <c r="V39" i="101" s="1"/>
  <c r="W39" i="101" s="1"/>
  <c r="X39" i="101" s="1"/>
  <c r="Y39" i="101" s="1"/>
  <c r="Z39" i="101" s="1"/>
  <c r="AA39" i="101" s="1"/>
  <c r="AB39" i="101" s="1"/>
  <c r="AC39" i="101" s="1"/>
  <c r="AD39" i="101" s="1"/>
  <c r="AE39" i="101" s="1"/>
  <c r="AF39" i="101" s="1"/>
  <c r="AG39" i="101" s="1"/>
  <c r="AH39" i="101" s="1"/>
  <c r="AI39" i="101" s="1"/>
  <c r="AJ39" i="101" s="1"/>
  <c r="AK39" i="101" s="1"/>
  <c r="AL39" i="101" s="1"/>
  <c r="AM39" i="101" s="1"/>
  <c r="AN39" i="101" s="1"/>
  <c r="AO39" i="101" s="1"/>
  <c r="AP39" i="101" s="1"/>
  <c r="AQ14" i="101"/>
  <c r="S14" i="101" s="1"/>
  <c r="T14" i="101" s="1"/>
  <c r="U14" i="101" s="1"/>
  <c r="V14" i="101" s="1"/>
  <c r="W14" i="101" s="1"/>
  <c r="X14" i="101" s="1"/>
  <c r="Y14" i="101" s="1"/>
  <c r="Z14" i="101" s="1"/>
  <c r="AA14" i="101" s="1"/>
  <c r="AB14" i="101" s="1"/>
  <c r="AC14" i="101" s="1"/>
  <c r="AD14" i="101" s="1"/>
  <c r="AE14" i="101" s="1"/>
  <c r="AF14" i="101" s="1"/>
  <c r="AG14" i="101" s="1"/>
  <c r="AH14" i="101" s="1"/>
  <c r="AI14" i="101" s="1"/>
  <c r="AJ14" i="101" s="1"/>
  <c r="AK14" i="101" s="1"/>
  <c r="AL14" i="101" s="1"/>
  <c r="AM14" i="101" s="1"/>
  <c r="AN14" i="101" s="1"/>
  <c r="AO14" i="101" s="1"/>
  <c r="AP14" i="101" s="1"/>
  <c r="N41" i="101"/>
  <c r="O41" i="101" s="1"/>
  <c r="P41" i="101" s="1"/>
  <c r="Q41" i="101" s="1"/>
  <c r="AQ12" i="101"/>
  <c r="S12" i="101" s="1"/>
  <c r="T12" i="101" s="1"/>
  <c r="U12" i="101" s="1"/>
  <c r="V12" i="101" s="1"/>
  <c r="W12" i="101" s="1"/>
  <c r="X12" i="101" s="1"/>
  <c r="Y12" i="101" s="1"/>
  <c r="Z12" i="101" s="1"/>
  <c r="AA12" i="101" s="1"/>
  <c r="AB12" i="101" s="1"/>
  <c r="AC12" i="101" s="1"/>
  <c r="AD12" i="101" s="1"/>
  <c r="AE12" i="101" s="1"/>
  <c r="AF12" i="101" s="1"/>
  <c r="AG12" i="101" s="1"/>
  <c r="AH12" i="101" s="1"/>
  <c r="AI12" i="101" s="1"/>
  <c r="AJ12" i="101" s="1"/>
  <c r="AK12" i="101" s="1"/>
  <c r="AL12" i="101" s="1"/>
  <c r="AM12" i="101" s="1"/>
  <c r="AN12" i="101" s="1"/>
  <c r="AO12" i="101" s="1"/>
  <c r="AP12" i="101" s="1"/>
  <c r="N42" i="101"/>
  <c r="O42" i="101" s="1"/>
  <c r="P42" i="101" s="1"/>
  <c r="Q42" i="101" s="1"/>
  <c r="AQ15" i="101"/>
  <c r="S15" i="101" s="1"/>
  <c r="T15" i="101" s="1"/>
  <c r="U15" i="101" s="1"/>
  <c r="V15" i="101" s="1"/>
  <c r="W15" i="101" s="1"/>
  <c r="X15" i="101" s="1"/>
  <c r="Y15" i="101" s="1"/>
  <c r="Z15" i="101" s="1"/>
  <c r="AA15" i="101" s="1"/>
  <c r="AB15" i="101" s="1"/>
  <c r="AC15" i="101" s="1"/>
  <c r="AD15" i="101" s="1"/>
  <c r="AE15" i="101" s="1"/>
  <c r="AF15" i="101" s="1"/>
  <c r="AG15" i="101" s="1"/>
  <c r="AH15" i="101" s="1"/>
  <c r="AI15" i="101" s="1"/>
  <c r="AJ15" i="101" s="1"/>
  <c r="AK15" i="101" s="1"/>
  <c r="AL15" i="101" s="1"/>
  <c r="AM15" i="101" s="1"/>
  <c r="AN15" i="101" s="1"/>
  <c r="AO15" i="101" s="1"/>
  <c r="AP15" i="101" s="1"/>
  <c r="AQ27" i="101"/>
  <c r="S27" i="101" s="1"/>
  <c r="T27" i="101" s="1"/>
  <c r="U27" i="101" s="1"/>
  <c r="V27" i="101" s="1"/>
  <c r="W27" i="101" s="1"/>
  <c r="X27" i="101" s="1"/>
  <c r="Y27" i="101" s="1"/>
  <c r="Z27" i="101" s="1"/>
  <c r="AA27" i="101" s="1"/>
  <c r="AB27" i="101" s="1"/>
  <c r="AC27" i="101" s="1"/>
  <c r="AD27" i="101" s="1"/>
  <c r="AE27" i="101" s="1"/>
  <c r="AF27" i="101" s="1"/>
  <c r="AG27" i="101" s="1"/>
  <c r="AH27" i="101" s="1"/>
  <c r="AI27" i="101" s="1"/>
  <c r="AJ27" i="101" s="1"/>
  <c r="AK27" i="101" s="1"/>
  <c r="AL27" i="101" s="1"/>
  <c r="AM27" i="101" s="1"/>
  <c r="AN27" i="101" s="1"/>
  <c r="AO27" i="101" s="1"/>
  <c r="AP27" i="101" s="1"/>
  <c r="N39" i="101"/>
  <c r="O39" i="101" s="1"/>
  <c r="P39" i="101" s="1"/>
  <c r="Q39" i="101" s="1"/>
  <c r="N12" i="101"/>
  <c r="O12" i="101" s="1"/>
  <c r="P12" i="101" s="1"/>
  <c r="Q12" i="101" s="1"/>
  <c r="AQ19" i="101"/>
  <c r="S19" i="101" s="1"/>
  <c r="T19" i="101" s="1"/>
  <c r="U19" i="101" s="1"/>
  <c r="V19" i="101" s="1"/>
  <c r="W19" i="101" s="1"/>
  <c r="X19" i="101" s="1"/>
  <c r="Y19" i="101" s="1"/>
  <c r="Z19" i="101" s="1"/>
  <c r="AA19" i="101" s="1"/>
  <c r="AB19" i="101" s="1"/>
  <c r="AC19" i="101" s="1"/>
  <c r="AD19" i="101" s="1"/>
  <c r="AE19" i="101" s="1"/>
  <c r="AF19" i="101" s="1"/>
  <c r="AG19" i="101" s="1"/>
  <c r="AH19" i="101" s="1"/>
  <c r="AI19" i="101" s="1"/>
  <c r="AJ19" i="101" s="1"/>
  <c r="AK19" i="101" s="1"/>
  <c r="AL19" i="101" s="1"/>
  <c r="AM19" i="101" s="1"/>
  <c r="AN19" i="101" s="1"/>
  <c r="AO19" i="101" s="1"/>
  <c r="AP19" i="101" s="1"/>
  <c r="AQ43" i="101"/>
  <c r="S43" i="101" s="1"/>
  <c r="T43" i="101" s="1"/>
  <c r="U43" i="101" s="1"/>
  <c r="V43" i="101" s="1"/>
  <c r="W43" i="101" s="1"/>
  <c r="X43" i="101" s="1"/>
  <c r="Y43" i="101" s="1"/>
  <c r="Z43" i="101" s="1"/>
  <c r="AA43" i="101" s="1"/>
  <c r="AB43" i="101" s="1"/>
  <c r="AC43" i="101" s="1"/>
  <c r="AD43" i="101" s="1"/>
  <c r="AE43" i="101" s="1"/>
  <c r="AF43" i="101" s="1"/>
  <c r="AG43" i="101" s="1"/>
  <c r="AH43" i="101" s="1"/>
  <c r="AI43" i="101" s="1"/>
  <c r="AJ43" i="101" s="1"/>
  <c r="AK43" i="101" s="1"/>
  <c r="AL43" i="101" s="1"/>
  <c r="AM43" i="101" s="1"/>
  <c r="AN43" i="101" s="1"/>
  <c r="AO43" i="101" s="1"/>
  <c r="AP43" i="101" s="1"/>
  <c r="AQ37" i="101"/>
  <c r="S37" i="101" s="1"/>
  <c r="T37" i="101" s="1"/>
  <c r="U37" i="101" s="1"/>
  <c r="V37" i="101" s="1"/>
  <c r="W37" i="101" s="1"/>
  <c r="X37" i="101" s="1"/>
  <c r="Y37" i="101" s="1"/>
  <c r="Z37" i="101" s="1"/>
  <c r="AA37" i="101" s="1"/>
  <c r="AB37" i="101" s="1"/>
  <c r="AC37" i="101" s="1"/>
  <c r="AD37" i="101" s="1"/>
  <c r="AE37" i="101" s="1"/>
  <c r="AF37" i="101" s="1"/>
  <c r="AG37" i="101" s="1"/>
  <c r="AH37" i="101" s="1"/>
  <c r="AI37" i="101" s="1"/>
  <c r="AJ37" i="101" s="1"/>
  <c r="AK37" i="101" s="1"/>
  <c r="AL37" i="101" s="1"/>
  <c r="AM37" i="101" s="1"/>
  <c r="AN37" i="101" s="1"/>
  <c r="AO37" i="101" s="1"/>
  <c r="AP37" i="101" s="1"/>
  <c r="AQ36" i="101"/>
  <c r="S36" i="101" s="1"/>
  <c r="T36" i="101" s="1"/>
  <c r="U36" i="101" s="1"/>
  <c r="V36" i="101" s="1"/>
  <c r="W36" i="101" s="1"/>
  <c r="X36" i="101" s="1"/>
  <c r="Y36" i="101" s="1"/>
  <c r="Z36" i="101" s="1"/>
  <c r="AA36" i="101" s="1"/>
  <c r="AB36" i="101" s="1"/>
  <c r="AC36" i="101" s="1"/>
  <c r="AD36" i="101" s="1"/>
  <c r="AE36" i="101" s="1"/>
  <c r="AF36" i="101" s="1"/>
  <c r="AG36" i="101" s="1"/>
  <c r="AH36" i="101" s="1"/>
  <c r="AI36" i="101" s="1"/>
  <c r="AJ36" i="101" s="1"/>
  <c r="AK36" i="101" s="1"/>
  <c r="AL36" i="101" s="1"/>
  <c r="AM36" i="101" s="1"/>
  <c r="AN36" i="101" s="1"/>
  <c r="AO36" i="101" s="1"/>
  <c r="AP36" i="101" s="1"/>
  <c r="AQ18" i="101"/>
  <c r="S18" i="101" s="1"/>
  <c r="T18" i="101" s="1"/>
  <c r="U18" i="101" s="1"/>
  <c r="V18" i="101" s="1"/>
  <c r="W18" i="101" s="1"/>
  <c r="X18" i="101" s="1"/>
  <c r="Y18" i="101" s="1"/>
  <c r="Z18" i="101" s="1"/>
  <c r="AA18" i="101" s="1"/>
  <c r="AB18" i="101" s="1"/>
  <c r="AC18" i="101" s="1"/>
  <c r="AD18" i="101" s="1"/>
  <c r="AE18" i="101" s="1"/>
  <c r="AF18" i="101" s="1"/>
  <c r="AG18" i="101" s="1"/>
  <c r="AH18" i="101" s="1"/>
  <c r="AI18" i="101" s="1"/>
  <c r="AJ18" i="101" s="1"/>
  <c r="AK18" i="101" s="1"/>
  <c r="AL18" i="101" s="1"/>
  <c r="AM18" i="101" s="1"/>
  <c r="AN18" i="101" s="1"/>
  <c r="AO18" i="101" s="1"/>
  <c r="AP18" i="101" s="1"/>
  <c r="AQ29" i="101"/>
  <c r="S29" i="101" s="1"/>
  <c r="T29" i="101" s="1"/>
  <c r="U29" i="101" s="1"/>
  <c r="V29" i="101" s="1"/>
  <c r="W29" i="101" s="1"/>
  <c r="X29" i="101" s="1"/>
  <c r="Y29" i="101" s="1"/>
  <c r="Z29" i="101" s="1"/>
  <c r="AA29" i="101" s="1"/>
  <c r="AB29" i="101" s="1"/>
  <c r="AC29" i="101" s="1"/>
  <c r="AD29" i="101" s="1"/>
  <c r="AE29" i="101" s="1"/>
  <c r="AF29" i="101" s="1"/>
  <c r="AG29" i="101" s="1"/>
  <c r="AH29" i="101" s="1"/>
  <c r="AI29" i="101" s="1"/>
  <c r="AJ29" i="101" s="1"/>
  <c r="AK29" i="101" s="1"/>
  <c r="AL29" i="101" s="1"/>
  <c r="AM29" i="101" s="1"/>
  <c r="AN29" i="101" s="1"/>
  <c r="AO29" i="101" s="1"/>
  <c r="AP29" i="101" s="1"/>
  <c r="N19" i="101"/>
  <c r="O19" i="101" s="1"/>
  <c r="P19" i="101" s="1"/>
  <c r="Q19" i="101" s="1"/>
  <c r="N43" i="101"/>
  <c r="O43" i="101" s="1"/>
  <c r="P43" i="101" s="1"/>
  <c r="Q43" i="101" s="1"/>
  <c r="N30" i="101"/>
  <c r="O30" i="101" s="1"/>
  <c r="P30" i="101" s="1"/>
  <c r="Q30" i="101" s="1"/>
  <c r="AQ34" i="101"/>
  <c r="S34" i="101" s="1"/>
  <c r="T34" i="101" s="1"/>
  <c r="U34" i="101" s="1"/>
  <c r="V34" i="101" s="1"/>
  <c r="W34" i="101" s="1"/>
  <c r="X34" i="101" s="1"/>
  <c r="Y34" i="101" s="1"/>
  <c r="Z34" i="101" s="1"/>
  <c r="AA34" i="101" s="1"/>
  <c r="AB34" i="101" s="1"/>
  <c r="AC34" i="101" s="1"/>
  <c r="AD34" i="101" s="1"/>
  <c r="AE34" i="101" s="1"/>
  <c r="AF34" i="101" s="1"/>
  <c r="AG34" i="101" s="1"/>
  <c r="AH34" i="101" s="1"/>
  <c r="AI34" i="101" s="1"/>
  <c r="AJ34" i="101" s="1"/>
  <c r="AK34" i="101" s="1"/>
  <c r="AL34" i="101" s="1"/>
  <c r="AM34" i="101" s="1"/>
  <c r="AN34" i="101" s="1"/>
  <c r="AO34" i="101" s="1"/>
  <c r="AP34" i="101" s="1"/>
  <c r="N22" i="101"/>
  <c r="O22" i="101" s="1"/>
  <c r="P22" i="101" s="1"/>
  <c r="Q22" i="101" s="1"/>
  <c r="N36" i="101"/>
  <c r="O36" i="101" s="1"/>
  <c r="P36" i="101" s="1"/>
  <c r="Q36" i="101" s="1"/>
  <c r="AQ38" i="101"/>
  <c r="S38" i="101" s="1"/>
  <c r="T38" i="101" s="1"/>
  <c r="U38" i="101" s="1"/>
  <c r="V38" i="101" s="1"/>
  <c r="W38" i="101" s="1"/>
  <c r="X38" i="101" s="1"/>
  <c r="Y38" i="101" s="1"/>
  <c r="Z38" i="101" s="1"/>
  <c r="AA38" i="101" s="1"/>
  <c r="AB38" i="101" s="1"/>
  <c r="AC38" i="101" s="1"/>
  <c r="AD38" i="101" s="1"/>
  <c r="AE38" i="101" s="1"/>
  <c r="AF38" i="101" s="1"/>
  <c r="AG38" i="101" s="1"/>
  <c r="AH38" i="101" s="1"/>
  <c r="AI38" i="101" s="1"/>
  <c r="AJ38" i="101" s="1"/>
  <c r="AK38" i="101" s="1"/>
  <c r="AL38" i="101" s="1"/>
  <c r="AM38" i="101" s="1"/>
  <c r="AN38" i="101" s="1"/>
  <c r="AO38" i="101" s="1"/>
  <c r="AP38" i="101" s="1"/>
  <c r="AQ28" i="101"/>
  <c r="S28" i="101" s="1"/>
  <c r="T28" i="101" s="1"/>
  <c r="U28" i="101" s="1"/>
  <c r="V28" i="101" s="1"/>
  <c r="W28" i="101" s="1"/>
  <c r="X28" i="101" s="1"/>
  <c r="Y28" i="101" s="1"/>
  <c r="Z28" i="101" s="1"/>
  <c r="AA28" i="101" s="1"/>
  <c r="AB28" i="101" s="1"/>
  <c r="AC28" i="101" s="1"/>
  <c r="AD28" i="101" s="1"/>
  <c r="AE28" i="101" s="1"/>
  <c r="AF28" i="101" s="1"/>
  <c r="AG28" i="101" s="1"/>
  <c r="AH28" i="101" s="1"/>
  <c r="AI28" i="101" s="1"/>
  <c r="AJ28" i="101" s="1"/>
  <c r="AK28" i="101" s="1"/>
  <c r="AL28" i="101" s="1"/>
  <c r="AM28" i="101" s="1"/>
  <c r="AN28" i="101" s="1"/>
  <c r="AO28" i="101" s="1"/>
  <c r="AP28" i="101" s="1"/>
  <c r="N18" i="101"/>
  <c r="O18" i="101" s="1"/>
  <c r="P18" i="101" s="1"/>
  <c r="Q18" i="101" s="1"/>
  <c r="AQ9" i="101"/>
  <c r="S9" i="101" s="1"/>
  <c r="T9" i="101" s="1"/>
  <c r="U9" i="101" s="1"/>
  <c r="V9" i="101" s="1"/>
  <c r="W9" i="101" s="1"/>
  <c r="X9" i="101" s="1"/>
  <c r="Y9" i="101" s="1"/>
  <c r="Z9" i="101" s="1"/>
  <c r="AA9" i="101" s="1"/>
  <c r="AB9" i="101" s="1"/>
  <c r="AC9" i="101" s="1"/>
  <c r="AD9" i="101" s="1"/>
  <c r="AE9" i="101" s="1"/>
  <c r="AF9" i="101" s="1"/>
  <c r="AG9" i="101" s="1"/>
  <c r="AH9" i="101" s="1"/>
  <c r="AI9" i="101" s="1"/>
  <c r="AJ9" i="101" s="1"/>
  <c r="AK9" i="101" s="1"/>
  <c r="AL9" i="101" s="1"/>
  <c r="AM9" i="101" s="1"/>
  <c r="AN9" i="101" s="1"/>
  <c r="AO9" i="101" s="1"/>
  <c r="AP9" i="101" s="1"/>
  <c r="AQ32" i="101"/>
  <c r="S32" i="101" s="1"/>
  <c r="T32" i="101" s="1"/>
  <c r="U32" i="101" s="1"/>
  <c r="V32" i="101" s="1"/>
  <c r="W32" i="101" s="1"/>
  <c r="X32" i="101" s="1"/>
  <c r="Y32" i="101" s="1"/>
  <c r="Z32" i="101" s="1"/>
  <c r="AA32" i="101" s="1"/>
  <c r="AB32" i="101" s="1"/>
  <c r="AC32" i="101" s="1"/>
  <c r="AD32" i="101" s="1"/>
  <c r="AE32" i="101" s="1"/>
  <c r="AF32" i="101" s="1"/>
  <c r="AG32" i="101" s="1"/>
  <c r="AH32" i="101" s="1"/>
  <c r="AI32" i="101" s="1"/>
  <c r="AJ32" i="101" s="1"/>
  <c r="AK32" i="101" s="1"/>
  <c r="AL32" i="101" s="1"/>
  <c r="AM32" i="101" s="1"/>
  <c r="AN32" i="101" s="1"/>
  <c r="AO32" i="101" s="1"/>
  <c r="AP32" i="101" s="1"/>
  <c r="AQ8" i="101"/>
  <c r="S8" i="101" s="1"/>
  <c r="T8" i="101" s="1"/>
  <c r="U8" i="101" s="1"/>
  <c r="V8" i="101" s="1"/>
  <c r="W8" i="101" s="1"/>
  <c r="X8" i="101" s="1"/>
  <c r="Y8" i="101" s="1"/>
  <c r="Z8" i="101" s="1"/>
  <c r="AA8" i="101" s="1"/>
  <c r="AB8" i="101" s="1"/>
  <c r="AC8" i="101" s="1"/>
  <c r="AD8" i="101" s="1"/>
  <c r="AE8" i="101" s="1"/>
  <c r="AF8" i="101" s="1"/>
  <c r="AG8" i="101" s="1"/>
  <c r="AH8" i="101" s="1"/>
  <c r="AI8" i="101" s="1"/>
  <c r="AJ8" i="101" s="1"/>
  <c r="AK8" i="101" s="1"/>
  <c r="AL8" i="101" s="1"/>
  <c r="AM8" i="101" s="1"/>
  <c r="AN8" i="101" s="1"/>
  <c r="AO8" i="101" s="1"/>
  <c r="AP8" i="101" s="1"/>
  <c r="D3" i="59"/>
  <c r="D3" i="81" s="1"/>
  <c r="D51" i="81" s="1"/>
  <c r="D3" i="22" s="1"/>
  <c r="D3" i="93" s="1"/>
  <c r="M24" i="59"/>
  <c r="M24" i="81" s="1"/>
  <c r="H37" i="59"/>
  <c r="H37" i="78" s="1"/>
  <c r="M72" i="74"/>
  <c r="M24" i="26" s="1"/>
  <c r="M24" i="91" s="1"/>
  <c r="M42" i="59"/>
  <c r="M42" i="77" s="1"/>
  <c r="M72" i="77" s="1"/>
  <c r="M24" i="25" s="1"/>
  <c r="M24" i="88" s="1"/>
  <c r="H69" i="74"/>
  <c r="H21" i="26" s="1"/>
  <c r="H21" i="91" s="1"/>
  <c r="H33" i="59"/>
  <c r="H33" i="76" s="1"/>
  <c r="H69" i="76" s="1"/>
  <c r="H21" i="31" s="1"/>
  <c r="H21" i="87" s="1"/>
  <c r="H25" i="59"/>
  <c r="H25" i="77" s="1"/>
  <c r="R74" i="74"/>
  <c r="R26" i="26" s="1"/>
  <c r="R26" i="91" s="1"/>
  <c r="R44" i="59"/>
  <c r="R44" i="76" s="1"/>
  <c r="R74" i="76" s="1"/>
  <c r="R26" i="31" s="1"/>
  <c r="R26" i="87" s="1"/>
  <c r="D5" i="59"/>
  <c r="D5" i="75" s="1"/>
  <c r="D26" i="59"/>
  <c r="D26" i="78" s="1"/>
  <c r="D60" i="78" s="1"/>
  <c r="D12" i="28" s="1"/>
  <c r="D12" i="89" s="1"/>
  <c r="C61" i="74"/>
  <c r="C13" i="26" s="1"/>
  <c r="C13" i="91" s="1"/>
  <c r="C32" i="59"/>
  <c r="C61" i="59" s="1"/>
  <c r="C13" i="23" s="1"/>
  <c r="C13" i="84" s="1"/>
  <c r="M20" i="59"/>
  <c r="M20" i="75" s="1"/>
  <c r="C54" i="74"/>
  <c r="C6" i="26" s="1"/>
  <c r="C6" i="91" s="1"/>
  <c r="C11" i="59"/>
  <c r="C11" i="81" s="1"/>
  <c r="H61" i="74"/>
  <c r="H13" i="26" s="1"/>
  <c r="H13" i="91" s="1"/>
  <c r="H32" i="59"/>
  <c r="H32" i="77" s="1"/>
  <c r="H61" i="77" s="1"/>
  <c r="H13" i="25" s="1"/>
  <c r="H13" i="88" s="1"/>
  <c r="C56" i="74"/>
  <c r="C8" i="26" s="1"/>
  <c r="C8" i="91" s="1"/>
  <c r="C18" i="59"/>
  <c r="C56" i="59" s="1"/>
  <c r="C8" i="23" s="1"/>
  <c r="H63" i="74"/>
  <c r="H15" i="26" s="1"/>
  <c r="H15" i="91" s="1"/>
  <c r="H28" i="59"/>
  <c r="H28" i="80" s="1"/>
  <c r="H63" i="80" s="1"/>
  <c r="H15" i="27" s="1"/>
  <c r="H15" i="92" s="1"/>
  <c r="M16" i="59"/>
  <c r="M16" i="78" s="1"/>
  <c r="H38" i="59"/>
  <c r="H38" i="75" s="1"/>
  <c r="D34" i="59"/>
  <c r="D34" i="75" s="1"/>
  <c r="D70" i="75" s="1"/>
  <c r="D22" i="30" s="1"/>
  <c r="D22" i="86" s="1"/>
  <c r="F74" i="74"/>
  <c r="F26" i="26" s="1"/>
  <c r="F26" i="91" s="1"/>
  <c r="F44" i="59"/>
  <c r="F44" i="78" s="1"/>
  <c r="F74" i="78" s="1"/>
  <c r="F26" i="28" s="1"/>
  <c r="F26" i="89" s="1"/>
  <c r="M7" i="59"/>
  <c r="M7" i="77" s="1"/>
  <c r="H73" i="74"/>
  <c r="H25" i="26" s="1"/>
  <c r="H25" i="91" s="1"/>
  <c r="H43" i="59"/>
  <c r="H43" i="80" s="1"/>
  <c r="H73" i="80" s="1"/>
  <c r="H25" i="27" s="1"/>
  <c r="H25" i="92" s="1"/>
  <c r="H65" i="74"/>
  <c r="H17" i="26" s="1"/>
  <c r="H17" i="91" s="1"/>
  <c r="H30" i="59"/>
  <c r="H65" i="59" s="1"/>
  <c r="H17" i="23" s="1"/>
  <c r="D43" i="59"/>
  <c r="D43" i="80" s="1"/>
  <c r="H42" i="59"/>
  <c r="H42" i="76" s="1"/>
  <c r="H72" i="76" s="1"/>
  <c r="H24" i="31" s="1"/>
  <c r="H24" i="87" s="1"/>
  <c r="M40" i="59"/>
  <c r="M40" i="81" s="1"/>
  <c r="C57" i="74"/>
  <c r="C9" i="26" s="1"/>
  <c r="C9" i="91" s="1"/>
  <c r="C19" i="59"/>
  <c r="C57" i="59" s="1"/>
  <c r="C9" i="23" s="1"/>
  <c r="J74" i="74"/>
  <c r="J26" i="26" s="1"/>
  <c r="J26" i="91" s="1"/>
  <c r="J44" i="59"/>
  <c r="J74" i="59" s="1"/>
  <c r="J26" i="23" s="1"/>
  <c r="M60" i="74"/>
  <c r="M12" i="26" s="1"/>
  <c r="M12" i="91" s="1"/>
  <c r="M26" i="59"/>
  <c r="M26" i="78" s="1"/>
  <c r="M60" i="78" s="1"/>
  <c r="M12" i="28" s="1"/>
  <c r="M12" i="89" s="1"/>
  <c r="M10" i="59"/>
  <c r="M10" i="79" s="1"/>
  <c r="D4" i="74"/>
  <c r="H23" i="74"/>
  <c r="M73" i="63"/>
  <c r="M23" i="74" s="1"/>
  <c r="M23" i="59" s="1"/>
  <c r="I83" i="73"/>
  <c r="E83" i="73"/>
  <c r="E62" i="73"/>
  <c r="U22" i="73"/>
  <c r="S58" i="73" s="1"/>
  <c r="D20" i="74"/>
  <c r="D10" i="74"/>
  <c r="D40" i="74"/>
  <c r="H15" i="74"/>
  <c r="M8" i="74"/>
  <c r="E38" i="74"/>
  <c r="D42" i="74"/>
  <c r="D16" i="74"/>
  <c r="E3" i="74"/>
  <c r="D7" i="74"/>
  <c r="M21" i="74"/>
  <c r="D32" i="74"/>
  <c r="I82" i="63"/>
  <c r="J82" i="63" s="1"/>
  <c r="K82" i="63" s="1"/>
  <c r="L82" i="63" s="1"/>
  <c r="AQ79" i="73"/>
  <c r="U47" i="72"/>
  <c r="U47" i="73" s="1"/>
  <c r="S95" i="73" s="1"/>
  <c r="U38" i="72"/>
  <c r="U38" i="73" s="1"/>
  <c r="U50" i="72"/>
  <c r="V50" i="72" s="1"/>
  <c r="R60" i="73"/>
  <c r="U31" i="72"/>
  <c r="V31" i="72" s="1"/>
  <c r="U32" i="72"/>
  <c r="V32" i="72" s="1"/>
  <c r="E79" i="73"/>
  <c r="U16" i="72"/>
  <c r="U16" i="73" s="1"/>
  <c r="M85" i="73"/>
  <c r="AQ44" i="74"/>
  <c r="D78" i="73"/>
  <c r="U17" i="72"/>
  <c r="V17" i="72" s="1"/>
  <c r="AQ83" i="73"/>
  <c r="AQ62" i="73"/>
  <c r="M78" i="73"/>
  <c r="R62" i="73"/>
  <c r="I60" i="73"/>
  <c r="U42" i="72"/>
  <c r="U42" i="73" s="1"/>
  <c r="AQ60" i="73"/>
  <c r="I79" i="73"/>
  <c r="R50" i="74"/>
  <c r="R2" i="26" s="1"/>
  <c r="R2" i="91" s="1"/>
  <c r="R50" i="59"/>
  <c r="U7" i="72"/>
  <c r="U7" i="73" s="1"/>
  <c r="U4" i="72"/>
  <c r="U4" i="73" s="1"/>
  <c r="I26" i="74"/>
  <c r="H68" i="74"/>
  <c r="H20" i="26" s="1"/>
  <c r="H20" i="91" s="1"/>
  <c r="U35" i="72"/>
  <c r="U35" i="73" s="1"/>
  <c r="U25" i="72"/>
  <c r="U25" i="73" s="1"/>
  <c r="S66" i="73" s="1"/>
  <c r="H72" i="74"/>
  <c r="H24" i="26" s="1"/>
  <c r="H24" i="91" s="1"/>
  <c r="U48" i="72"/>
  <c r="U48" i="73" s="1"/>
  <c r="S96" i="73" s="1"/>
  <c r="U34" i="72"/>
  <c r="U34" i="73" s="1"/>
  <c r="S76" i="73" s="1"/>
  <c r="H36" i="74"/>
  <c r="U24" i="72"/>
  <c r="U24" i="73" s="1"/>
  <c r="S65" i="73" s="1"/>
  <c r="H71" i="74"/>
  <c r="H23" i="26" s="1"/>
  <c r="H23" i="91" s="1"/>
  <c r="H71" i="59"/>
  <c r="H23" i="23" s="1"/>
  <c r="P30" i="73"/>
  <c r="N71" i="73" s="1"/>
  <c r="Q30" i="72"/>
  <c r="Q44" i="72"/>
  <c r="P44" i="73"/>
  <c r="N92" i="73" s="1"/>
  <c r="Q19" i="72"/>
  <c r="P19" i="73"/>
  <c r="M70" i="74"/>
  <c r="M22" i="26" s="1"/>
  <c r="M22" i="91" s="1"/>
  <c r="M70" i="59"/>
  <c r="M22" i="23" s="1"/>
  <c r="M22" i="84" s="1"/>
  <c r="N90" i="63"/>
  <c r="O90" i="63" s="1"/>
  <c r="P90" i="63" s="1"/>
  <c r="Q90" i="63" s="1"/>
  <c r="AQ90" i="63"/>
  <c r="G18" i="73"/>
  <c r="E84" i="73" s="1"/>
  <c r="L47" i="73"/>
  <c r="J95" i="73" s="1"/>
  <c r="M47" i="72"/>
  <c r="L30" i="72"/>
  <c r="K30" i="73"/>
  <c r="I71" i="73" s="1"/>
  <c r="E4" i="74"/>
  <c r="D50" i="74"/>
  <c r="R34" i="72"/>
  <c r="Q34" i="73"/>
  <c r="O76" i="73" s="1"/>
  <c r="I21" i="74"/>
  <c r="J71" i="63"/>
  <c r="AS27" i="72"/>
  <c r="AS27" i="73" s="1"/>
  <c r="AQ68" i="73" s="1"/>
  <c r="T27" i="73"/>
  <c r="R68" i="73" s="1"/>
  <c r="I51" i="73"/>
  <c r="G99" i="73" s="1"/>
  <c r="H51" i="73"/>
  <c r="F99" i="73" s="1"/>
  <c r="D25" i="74"/>
  <c r="N15" i="72"/>
  <c r="N15" i="73" s="1"/>
  <c r="M15" i="73"/>
  <c r="K37" i="73"/>
  <c r="I81" i="73" s="1"/>
  <c r="L37" i="72"/>
  <c r="E32" i="74"/>
  <c r="H47" i="73"/>
  <c r="F95" i="73" s="1"/>
  <c r="I47" i="73"/>
  <c r="G95" i="73" s="1"/>
  <c r="I49" i="73"/>
  <c r="G97" i="73" s="1"/>
  <c r="H49" i="73"/>
  <c r="F97" i="73" s="1"/>
  <c r="M68" i="63"/>
  <c r="M18" i="74" s="1"/>
  <c r="I6" i="73"/>
  <c r="H6" i="73"/>
  <c r="H36" i="73"/>
  <c r="F80" i="73" s="1"/>
  <c r="I36" i="73"/>
  <c r="G80" i="73" s="1"/>
  <c r="H57" i="74"/>
  <c r="H9" i="26" s="1"/>
  <c r="H9" i="91" s="1"/>
  <c r="J52" i="63"/>
  <c r="I2" i="74"/>
  <c r="E8" i="74"/>
  <c r="Q31" i="72"/>
  <c r="P31" i="73"/>
  <c r="N72" i="73" s="1"/>
  <c r="M12" i="72"/>
  <c r="L12" i="73"/>
  <c r="C71" i="74"/>
  <c r="C23" i="26" s="1"/>
  <c r="C23" i="91" s="1"/>
  <c r="E20" i="74"/>
  <c r="E20" i="59" s="1"/>
  <c r="D51" i="74"/>
  <c r="D3" i="26" s="1"/>
  <c r="D3" i="91" s="1"/>
  <c r="C55" i="74"/>
  <c r="C7" i="26" s="1"/>
  <c r="C7" i="91" s="1"/>
  <c r="H8" i="73"/>
  <c r="F63" i="73" s="1"/>
  <c r="I8" i="73"/>
  <c r="G63" i="73" s="1"/>
  <c r="C73" i="59"/>
  <c r="C25" i="23" s="1"/>
  <c r="R3" i="72"/>
  <c r="Q3" i="73"/>
  <c r="G30" i="73"/>
  <c r="E71" i="73" s="1"/>
  <c r="M23" i="72"/>
  <c r="L23" i="73"/>
  <c r="J64" i="73" s="1"/>
  <c r="M6" i="72"/>
  <c r="L6" i="73"/>
  <c r="J62" i="73" s="1"/>
  <c r="I87" i="63"/>
  <c r="J87" i="63" s="1"/>
  <c r="K87" i="63" s="1"/>
  <c r="L87" i="63" s="1"/>
  <c r="R87" i="63"/>
  <c r="N87" i="63" s="1"/>
  <c r="O87" i="63" s="1"/>
  <c r="P87" i="63" s="1"/>
  <c r="Q87" i="63" s="1"/>
  <c r="H13" i="74"/>
  <c r="I41" i="73"/>
  <c r="G88" i="73" s="1"/>
  <c r="H41" i="73"/>
  <c r="F88" i="73" s="1"/>
  <c r="K11" i="73"/>
  <c r="L11" i="72"/>
  <c r="G44" i="73"/>
  <c r="E92" i="73" s="1"/>
  <c r="L18" i="72"/>
  <c r="K18" i="73"/>
  <c r="I84" i="73" s="1"/>
  <c r="P20" i="72"/>
  <c r="T20" i="73"/>
  <c r="AS20" i="72"/>
  <c r="AS20" i="73" s="1"/>
  <c r="P21" i="72"/>
  <c r="T21" i="73"/>
  <c r="R89" i="73" s="1"/>
  <c r="AS21" i="72"/>
  <c r="U36" i="72"/>
  <c r="G9" i="73"/>
  <c r="E75" i="73" s="1"/>
  <c r="D35" i="74"/>
  <c r="Q36" i="73"/>
  <c r="O80" i="73" s="1"/>
  <c r="R36" i="72"/>
  <c r="U15" i="72"/>
  <c r="U8" i="72"/>
  <c r="M42" i="72"/>
  <c r="L42" i="73"/>
  <c r="J90" i="73" s="1"/>
  <c r="P51" i="73"/>
  <c r="N99" i="73" s="1"/>
  <c r="Q51" i="72"/>
  <c r="E2" i="74"/>
  <c r="G39" i="73"/>
  <c r="E86" i="73" s="1"/>
  <c r="E24" i="74"/>
  <c r="P4" i="73"/>
  <c r="N60" i="73" s="1"/>
  <c r="Q4" i="72"/>
  <c r="R71" i="63"/>
  <c r="N71" i="63" s="1"/>
  <c r="O71" i="63" s="1"/>
  <c r="P71" i="63" s="1"/>
  <c r="Q71" i="63" s="1"/>
  <c r="P43" i="72"/>
  <c r="T43" i="73"/>
  <c r="R91" i="73" s="1"/>
  <c r="AS43" i="72"/>
  <c r="AS43" i="73" s="1"/>
  <c r="AQ91" i="73" s="1"/>
  <c r="M38" i="72"/>
  <c r="L38" i="73"/>
  <c r="J82" i="73" s="1"/>
  <c r="AQ5" i="74"/>
  <c r="H53" i="74"/>
  <c r="H5" i="26" s="1"/>
  <c r="H5" i="91" s="1"/>
  <c r="R24" i="72"/>
  <c r="Q24" i="73"/>
  <c r="O65" i="73" s="1"/>
  <c r="I23" i="73"/>
  <c r="G64" i="73" s="1"/>
  <c r="H23" i="73"/>
  <c r="F64" i="73" s="1"/>
  <c r="I17" i="74"/>
  <c r="I17" i="59" s="1"/>
  <c r="W22" i="72"/>
  <c r="V22" i="73"/>
  <c r="T58" i="73" s="1"/>
  <c r="P38" i="73"/>
  <c r="N82" i="73" s="1"/>
  <c r="Q38" i="72"/>
  <c r="M7" i="73"/>
  <c r="N7" i="72"/>
  <c r="N7" i="73" s="1"/>
  <c r="I17" i="73"/>
  <c r="H17" i="73"/>
  <c r="I7" i="73"/>
  <c r="H7" i="73"/>
  <c r="P32" i="73"/>
  <c r="N73" i="73" s="1"/>
  <c r="Q32" i="72"/>
  <c r="D21" i="74"/>
  <c r="M64" i="63"/>
  <c r="M14" i="74" s="1"/>
  <c r="I8" i="74"/>
  <c r="D36" i="74"/>
  <c r="P18" i="72"/>
  <c r="T18" i="73"/>
  <c r="R84" i="73" s="1"/>
  <c r="AS18" i="72"/>
  <c r="L51" i="73"/>
  <c r="J99" i="73" s="1"/>
  <c r="M51" i="72"/>
  <c r="M29" i="72"/>
  <c r="L29" i="73"/>
  <c r="J70" i="73" s="1"/>
  <c r="P40" i="72"/>
  <c r="AS40" i="72"/>
  <c r="AS40" i="73" s="1"/>
  <c r="AQ87" i="73" s="1"/>
  <c r="T40" i="73"/>
  <c r="R87" i="73" s="1"/>
  <c r="D15" i="74"/>
  <c r="P28" i="72"/>
  <c r="AS28" i="72"/>
  <c r="AS28" i="73" s="1"/>
  <c r="AQ69" i="73" s="1"/>
  <c r="T28" i="73"/>
  <c r="R69" i="73" s="1"/>
  <c r="E10" i="74"/>
  <c r="L13" i="73"/>
  <c r="M13" i="72"/>
  <c r="M49" i="72"/>
  <c r="L49" i="73"/>
  <c r="J97" i="73" s="1"/>
  <c r="I75" i="63"/>
  <c r="J75" i="63" s="1"/>
  <c r="K75" i="63" s="1"/>
  <c r="L75" i="63" s="1"/>
  <c r="R75" i="63"/>
  <c r="N75" i="63" s="1"/>
  <c r="O75" i="63" s="1"/>
  <c r="P75" i="63" s="1"/>
  <c r="Q75" i="63" s="1"/>
  <c r="L20" i="72"/>
  <c r="K20" i="73"/>
  <c r="P14" i="73"/>
  <c r="Q14" i="72"/>
  <c r="Q16" i="72"/>
  <c r="P16" i="73"/>
  <c r="P35" i="73"/>
  <c r="N77" i="73" s="1"/>
  <c r="Q35" i="72"/>
  <c r="G43" i="73"/>
  <c r="E91" i="73" s="1"/>
  <c r="K44" i="74"/>
  <c r="AQ76" i="63"/>
  <c r="S76" i="63" s="1"/>
  <c r="T76" i="63" s="1"/>
  <c r="U76" i="63" s="1"/>
  <c r="V76" i="63" s="1"/>
  <c r="W76" i="63" s="1"/>
  <c r="X76" i="63" s="1"/>
  <c r="Y76" i="63" s="1"/>
  <c r="Z76" i="63" s="1"/>
  <c r="AA76" i="63" s="1"/>
  <c r="AB76" i="63" s="1"/>
  <c r="AC76" i="63" s="1"/>
  <c r="AD76" i="63" s="1"/>
  <c r="AE76" i="63" s="1"/>
  <c r="AF76" i="63" s="1"/>
  <c r="AG76" i="63" s="1"/>
  <c r="AH76" i="63" s="1"/>
  <c r="AI76" i="63" s="1"/>
  <c r="AJ76" i="63" s="1"/>
  <c r="AK76" i="63" s="1"/>
  <c r="AL76" i="63" s="1"/>
  <c r="AM76" i="63" s="1"/>
  <c r="AN76" i="63" s="1"/>
  <c r="AO76" i="63" s="1"/>
  <c r="AP76" i="63" s="1"/>
  <c r="N76" i="63"/>
  <c r="O76" i="63" s="1"/>
  <c r="P76" i="63" s="1"/>
  <c r="Q76" i="63" s="1"/>
  <c r="H35" i="74"/>
  <c r="I20" i="73"/>
  <c r="H20" i="73"/>
  <c r="S22" i="72"/>
  <c r="S22" i="73" s="1"/>
  <c r="Q58" i="73" s="1"/>
  <c r="R22" i="73"/>
  <c r="P58" i="73" s="1"/>
  <c r="R53" i="63"/>
  <c r="N53" i="63" s="1"/>
  <c r="O53" i="63" s="1"/>
  <c r="P53" i="63" s="1"/>
  <c r="Q53" i="63" s="1"/>
  <c r="M32" i="72"/>
  <c r="L32" i="73"/>
  <c r="J73" i="73" s="1"/>
  <c r="G10" i="73"/>
  <c r="L17" i="73"/>
  <c r="M17" i="72"/>
  <c r="G28" i="73"/>
  <c r="E69" i="73" s="1"/>
  <c r="R42" i="72"/>
  <c r="Q42" i="73"/>
  <c r="O90" i="73" s="1"/>
  <c r="I63" i="63"/>
  <c r="J63" i="63" s="1"/>
  <c r="K63" i="63" s="1"/>
  <c r="L63" i="63" s="1"/>
  <c r="R63" i="63"/>
  <c r="M79" i="63"/>
  <c r="I79" i="63" s="1"/>
  <c r="M25" i="72"/>
  <c r="L25" i="73"/>
  <c r="J66" i="73" s="1"/>
  <c r="Q47" i="72"/>
  <c r="P47" i="73"/>
  <c r="N95" i="73" s="1"/>
  <c r="R23" i="72"/>
  <c r="Q23" i="73"/>
  <c r="O64" i="73" s="1"/>
  <c r="R42" i="74"/>
  <c r="L40" i="72"/>
  <c r="K40" i="73"/>
  <c r="I87" i="73" s="1"/>
  <c r="M36" i="72"/>
  <c r="L36" i="73"/>
  <c r="J80" i="73" s="1"/>
  <c r="M13" i="74"/>
  <c r="I25" i="73"/>
  <c r="G66" i="73" s="1"/>
  <c r="H25" i="73"/>
  <c r="F66" i="73" s="1"/>
  <c r="Q17" i="72"/>
  <c r="P17" i="73"/>
  <c r="V52" i="72"/>
  <c r="U52" i="73"/>
  <c r="S100" i="73" s="1"/>
  <c r="AQ54" i="63"/>
  <c r="M69" i="63"/>
  <c r="I69" i="63" s="1"/>
  <c r="K21" i="73"/>
  <c r="I89" i="73" s="1"/>
  <c r="L21" i="72"/>
  <c r="D39" i="74"/>
  <c r="T44" i="73"/>
  <c r="R92" i="73" s="1"/>
  <c r="AS44" i="72"/>
  <c r="AS44" i="73" s="1"/>
  <c r="AQ92" i="73" s="1"/>
  <c r="U49" i="72"/>
  <c r="U6" i="72"/>
  <c r="R7" i="74"/>
  <c r="G27" i="73"/>
  <c r="E68" i="73" s="1"/>
  <c r="D70" i="74"/>
  <c r="D22" i="26" s="1"/>
  <c r="D22" i="91" s="1"/>
  <c r="U5" i="72"/>
  <c r="I14" i="73"/>
  <c r="H14" i="73"/>
  <c r="E42" i="74"/>
  <c r="N82" i="63"/>
  <c r="O82" i="63" s="1"/>
  <c r="P82" i="63" s="1"/>
  <c r="Q82" i="63" s="1"/>
  <c r="AQ82" i="63"/>
  <c r="L43" i="72"/>
  <c r="K43" i="73"/>
  <c r="I91" i="73" s="1"/>
  <c r="U46" i="72"/>
  <c r="R58" i="63"/>
  <c r="N58" i="63" s="1"/>
  <c r="O58" i="63" s="1"/>
  <c r="P58" i="63" s="1"/>
  <c r="Q58" i="63" s="1"/>
  <c r="F9" i="74"/>
  <c r="U3" i="72"/>
  <c r="R25" i="72"/>
  <c r="Q25" i="73"/>
  <c r="O66" i="73" s="1"/>
  <c r="P29" i="72"/>
  <c r="AS29" i="72"/>
  <c r="AS29" i="73" s="1"/>
  <c r="AQ70" i="73" s="1"/>
  <c r="T29" i="73"/>
  <c r="R70" i="73" s="1"/>
  <c r="H31" i="73"/>
  <c r="F72" i="73" s="1"/>
  <c r="I31" i="73"/>
  <c r="G72" i="73" s="1"/>
  <c r="AQ57" i="63"/>
  <c r="AQ7" i="74" s="1"/>
  <c r="P10" i="72"/>
  <c r="T10" i="73"/>
  <c r="AS10" i="72"/>
  <c r="AS10" i="73" s="1"/>
  <c r="M83" i="63"/>
  <c r="L9" i="73"/>
  <c r="J75" i="73" s="1"/>
  <c r="M9" i="72"/>
  <c r="M27" i="72"/>
  <c r="L27" i="73"/>
  <c r="J68" i="73" s="1"/>
  <c r="I62" i="63"/>
  <c r="J62" i="63" s="1"/>
  <c r="K62" i="63" s="1"/>
  <c r="L62" i="63" s="1"/>
  <c r="R62" i="63"/>
  <c r="I16" i="73"/>
  <c r="H16" i="73"/>
  <c r="I89" i="63"/>
  <c r="J89" i="63" s="1"/>
  <c r="K89" i="63" s="1"/>
  <c r="L89" i="63" s="1"/>
  <c r="L28" i="72"/>
  <c r="K28" i="73"/>
  <c r="I69" i="73" s="1"/>
  <c r="U12" i="72"/>
  <c r="R40" i="74"/>
  <c r="M39" i="74"/>
  <c r="L44" i="72"/>
  <c r="K44" i="73"/>
  <c r="I92" i="73" s="1"/>
  <c r="U13" i="72"/>
  <c r="L5" i="73"/>
  <c r="J61" i="73" s="1"/>
  <c r="M5" i="72"/>
  <c r="Q15" i="72"/>
  <c r="P15" i="73"/>
  <c r="Q8" i="72"/>
  <c r="P8" i="73"/>
  <c r="N63" i="73" s="1"/>
  <c r="R5" i="74"/>
  <c r="M37" i="74"/>
  <c r="M37" i="59" s="1"/>
  <c r="M78" i="63"/>
  <c r="I78" i="63" s="1"/>
  <c r="J78" i="63" s="1"/>
  <c r="K78" i="63" s="1"/>
  <c r="L78" i="63" s="1"/>
  <c r="I50" i="73"/>
  <c r="G98" i="73" s="1"/>
  <c r="H50" i="73"/>
  <c r="F98" i="73" s="1"/>
  <c r="I16" i="74"/>
  <c r="P26" i="72"/>
  <c r="AS26" i="72"/>
  <c r="AS26" i="73" s="1"/>
  <c r="AQ67" i="73" s="1"/>
  <c r="T26" i="73"/>
  <c r="R67" i="73" s="1"/>
  <c r="G40" i="73"/>
  <c r="E87" i="73" s="1"/>
  <c r="D60" i="74"/>
  <c r="D12" i="26" s="1"/>
  <c r="D12" i="91" s="1"/>
  <c r="M80" i="63"/>
  <c r="E16" i="74"/>
  <c r="D8" i="74"/>
  <c r="I13" i="73"/>
  <c r="H13" i="73"/>
  <c r="I60" i="63"/>
  <c r="J60" i="63" s="1"/>
  <c r="K60" i="63" s="1"/>
  <c r="L60" i="63" s="1"/>
  <c r="R60" i="63"/>
  <c r="C69" i="74"/>
  <c r="C21" i="26" s="1"/>
  <c r="C21" i="91" s="1"/>
  <c r="M65" i="63"/>
  <c r="I65" i="63" s="1"/>
  <c r="J65" i="63" s="1"/>
  <c r="K65" i="63" s="1"/>
  <c r="L65" i="63" s="1"/>
  <c r="E7" i="74"/>
  <c r="G11" i="73"/>
  <c r="Q7" i="72"/>
  <c r="P7" i="73"/>
  <c r="P33" i="72"/>
  <c r="T33" i="73"/>
  <c r="R74" i="73" s="1"/>
  <c r="AS33" i="72"/>
  <c r="N89" i="63"/>
  <c r="O89" i="63" s="1"/>
  <c r="P89" i="63" s="1"/>
  <c r="Q89" i="63" s="1"/>
  <c r="AQ89" i="63"/>
  <c r="AQ39" i="74" s="1"/>
  <c r="M16" i="72"/>
  <c r="L16" i="73"/>
  <c r="F38" i="74"/>
  <c r="R93" i="63"/>
  <c r="N93" i="63" s="1"/>
  <c r="O93" i="63" s="1"/>
  <c r="P93" i="63" s="1"/>
  <c r="Q93" i="63" s="1"/>
  <c r="R88" i="63"/>
  <c r="N88" i="63" s="1"/>
  <c r="O88" i="63" s="1"/>
  <c r="P88" i="63" s="1"/>
  <c r="Q88" i="63" s="1"/>
  <c r="Q48" i="72"/>
  <c r="P48" i="73"/>
  <c r="N96" i="73" s="1"/>
  <c r="I7" i="74"/>
  <c r="C24" i="84"/>
  <c r="I74" i="63"/>
  <c r="J74" i="63" s="1"/>
  <c r="K74" i="63" s="1"/>
  <c r="L74" i="63" s="1"/>
  <c r="R74" i="63"/>
  <c r="N74" i="63" s="1"/>
  <c r="M85" i="63"/>
  <c r="I85" i="63" s="1"/>
  <c r="J85" i="63" s="1"/>
  <c r="K85" i="63" s="1"/>
  <c r="L85" i="63" s="1"/>
  <c r="P41" i="72"/>
  <c r="T41" i="73"/>
  <c r="R88" i="73" s="1"/>
  <c r="AS41" i="72"/>
  <c r="AS41" i="73" s="1"/>
  <c r="AQ88" i="73" s="1"/>
  <c r="D37" i="74"/>
  <c r="I33" i="73"/>
  <c r="G74" i="73" s="1"/>
  <c r="H33" i="73"/>
  <c r="F74" i="73" s="1"/>
  <c r="M24" i="72"/>
  <c r="L24" i="73"/>
  <c r="J65" i="73" s="1"/>
  <c r="E40" i="74"/>
  <c r="E34" i="74"/>
  <c r="G19" i="73"/>
  <c r="E85" i="73" s="1"/>
  <c r="M46" i="72"/>
  <c r="L46" i="73"/>
  <c r="J94" i="73" s="1"/>
  <c r="I70" i="63"/>
  <c r="R70" i="63"/>
  <c r="N70" i="63" s="1"/>
  <c r="O70" i="63" s="1"/>
  <c r="P70" i="63" s="1"/>
  <c r="Q70" i="63" s="1"/>
  <c r="AS19" i="72"/>
  <c r="AS19" i="73" s="1"/>
  <c r="T19" i="73"/>
  <c r="P45" i="72"/>
  <c r="AS45" i="72"/>
  <c r="AS45" i="73" s="1"/>
  <c r="AQ93" i="73" s="1"/>
  <c r="T45" i="73"/>
  <c r="R93" i="73" s="1"/>
  <c r="I21" i="73"/>
  <c r="G89" i="73" s="1"/>
  <c r="H21" i="73"/>
  <c r="F89" i="73" s="1"/>
  <c r="C63" i="74"/>
  <c r="C15" i="26" s="1"/>
  <c r="C15" i="91" s="1"/>
  <c r="M43" i="74"/>
  <c r="M31" i="72"/>
  <c r="L31" i="73"/>
  <c r="J72" i="73" s="1"/>
  <c r="D6" i="74"/>
  <c r="D6" i="59" s="1"/>
  <c r="L50" i="73"/>
  <c r="J98" i="73" s="1"/>
  <c r="M50" i="72"/>
  <c r="H12" i="74"/>
  <c r="L26" i="72"/>
  <c r="K26" i="73"/>
  <c r="I67" i="73" s="1"/>
  <c r="AQ66" i="63"/>
  <c r="S66" i="63" s="1"/>
  <c r="T66" i="63" s="1"/>
  <c r="U66" i="63" s="1"/>
  <c r="V66" i="63" s="1"/>
  <c r="W66" i="63" s="1"/>
  <c r="X66" i="63" s="1"/>
  <c r="Y66" i="63" s="1"/>
  <c r="Z66" i="63" s="1"/>
  <c r="AA66" i="63" s="1"/>
  <c r="AB66" i="63" s="1"/>
  <c r="AC66" i="63" s="1"/>
  <c r="AD66" i="63" s="1"/>
  <c r="AE66" i="63" s="1"/>
  <c r="AF66" i="63" s="1"/>
  <c r="AG66" i="63" s="1"/>
  <c r="AH66" i="63" s="1"/>
  <c r="AI66" i="63" s="1"/>
  <c r="AJ66" i="63" s="1"/>
  <c r="AK66" i="63" s="1"/>
  <c r="AL66" i="63" s="1"/>
  <c r="AM66" i="63" s="1"/>
  <c r="AN66" i="63" s="1"/>
  <c r="AO66" i="63" s="1"/>
  <c r="AP66" i="63" s="1"/>
  <c r="C65" i="74"/>
  <c r="C17" i="26" s="1"/>
  <c r="C17" i="91" s="1"/>
  <c r="L10" i="72"/>
  <c r="K10" i="73"/>
  <c r="I38" i="73"/>
  <c r="G82" i="73" s="1"/>
  <c r="H38" i="73"/>
  <c r="F82" i="73" s="1"/>
  <c r="N42" i="74"/>
  <c r="I5" i="73"/>
  <c r="G61" i="73" s="1"/>
  <c r="H5" i="73"/>
  <c r="F61" i="73" s="1"/>
  <c r="M14" i="72"/>
  <c r="L14" i="73"/>
  <c r="M25" i="74"/>
  <c r="M25" i="59" s="1"/>
  <c r="M34" i="72"/>
  <c r="L34" i="73"/>
  <c r="J76" i="73" s="1"/>
  <c r="N35" i="72"/>
  <c r="N35" i="73" s="1"/>
  <c r="L77" i="73" s="1"/>
  <c r="M35" i="73"/>
  <c r="K77" i="73" s="1"/>
  <c r="L8" i="73"/>
  <c r="J63" i="73" s="1"/>
  <c r="M8" i="72"/>
  <c r="I74" i="74"/>
  <c r="I26" i="26" s="1"/>
  <c r="I26" i="91" s="1"/>
  <c r="C67" i="74"/>
  <c r="C19" i="26" s="1"/>
  <c r="C19" i="91" s="1"/>
  <c r="M32" i="74"/>
  <c r="T30" i="73"/>
  <c r="R71" i="73" s="1"/>
  <c r="AS30" i="72"/>
  <c r="AS30" i="73" s="1"/>
  <c r="AQ71" i="73" s="1"/>
  <c r="G45" i="73"/>
  <c r="E93" i="73" s="1"/>
  <c r="I48" i="73"/>
  <c r="G96" i="73" s="1"/>
  <c r="H48" i="73"/>
  <c r="F96" i="73" s="1"/>
  <c r="I42" i="73"/>
  <c r="G90" i="73" s="1"/>
  <c r="H42" i="73"/>
  <c r="F90" i="73" s="1"/>
  <c r="P49" i="73"/>
  <c r="N97" i="73" s="1"/>
  <c r="Q49" i="72"/>
  <c r="Q6" i="72"/>
  <c r="P6" i="73"/>
  <c r="I38" i="74"/>
  <c r="L4" i="73"/>
  <c r="M4" i="72"/>
  <c r="U51" i="72"/>
  <c r="P5" i="73"/>
  <c r="N61" i="73" s="1"/>
  <c r="Q5" i="72"/>
  <c r="L45" i="72"/>
  <c r="K45" i="73"/>
  <c r="I93" i="73" s="1"/>
  <c r="G29" i="73"/>
  <c r="E70" i="73" s="1"/>
  <c r="P39" i="72"/>
  <c r="T39" i="73"/>
  <c r="R86" i="73" s="1"/>
  <c r="AS39" i="72"/>
  <c r="P27" i="72"/>
  <c r="M86" i="63"/>
  <c r="M36" i="74" s="1"/>
  <c r="M36" i="59" s="1"/>
  <c r="H29" i="74"/>
  <c r="H29" i="59" s="1"/>
  <c r="I84" i="63"/>
  <c r="J84" i="63" s="1"/>
  <c r="K84" i="63" s="1"/>
  <c r="L84" i="63" s="1"/>
  <c r="R84" i="63"/>
  <c r="N84" i="63" s="1"/>
  <c r="Q46" i="72"/>
  <c r="P46" i="73"/>
  <c r="N94" i="73" s="1"/>
  <c r="H14" i="74"/>
  <c r="I42" i="74"/>
  <c r="N44" i="74"/>
  <c r="E21" i="74"/>
  <c r="I26" i="73"/>
  <c r="G67" i="73" s="1"/>
  <c r="H26" i="73"/>
  <c r="F67" i="73" s="1"/>
  <c r="E17" i="74"/>
  <c r="E26" i="74"/>
  <c r="I40" i="74"/>
  <c r="R50" i="72"/>
  <c r="Q50" i="73"/>
  <c r="O98" i="73" s="1"/>
  <c r="E5" i="74"/>
  <c r="L33" i="72"/>
  <c r="K33" i="73"/>
  <c r="I74" i="73" s="1"/>
  <c r="P12" i="73"/>
  <c r="Q12" i="72"/>
  <c r="P37" i="72"/>
  <c r="T37" i="73"/>
  <c r="R81" i="73" s="1"/>
  <c r="AS37" i="72"/>
  <c r="AS37" i="73" s="1"/>
  <c r="AQ81" i="73" s="1"/>
  <c r="P11" i="72"/>
  <c r="T11" i="73"/>
  <c r="AS11" i="72"/>
  <c r="E39" i="74"/>
  <c r="I15" i="73"/>
  <c r="H15" i="73"/>
  <c r="M61" i="63"/>
  <c r="I61" i="63" s="1"/>
  <c r="J61" i="63" s="1"/>
  <c r="K61" i="63" s="1"/>
  <c r="L61" i="63" s="1"/>
  <c r="L41" i="72"/>
  <c r="K41" i="73"/>
  <c r="I88" i="73" s="1"/>
  <c r="U14" i="72"/>
  <c r="U23" i="72"/>
  <c r="AQ92" i="63"/>
  <c r="AQ42" i="74" s="1"/>
  <c r="I43" i="74"/>
  <c r="I43" i="59" s="1"/>
  <c r="Q13" i="72"/>
  <c r="P13" i="73"/>
  <c r="E41" i="74"/>
  <c r="H3" i="73"/>
  <c r="F60" i="73" s="1"/>
  <c r="I3" i="73"/>
  <c r="G60" i="73" s="1"/>
  <c r="R39" i="74"/>
  <c r="P9" i="72"/>
  <c r="T9" i="73"/>
  <c r="R75" i="73" s="1"/>
  <c r="AS9" i="72"/>
  <c r="AS9" i="73" s="1"/>
  <c r="AQ75" i="73" s="1"/>
  <c r="L19" i="72"/>
  <c r="K19" i="73"/>
  <c r="M38" i="74"/>
  <c r="L39" i="72"/>
  <c r="K39" i="73"/>
  <c r="I86" i="73" s="1"/>
  <c r="M12" i="74"/>
  <c r="C66" i="74"/>
  <c r="C18" i="26" s="1"/>
  <c r="C18" i="91" s="1"/>
  <c r="N52" i="63"/>
  <c r="AQ52" i="63"/>
  <c r="AQ2" i="74" s="1"/>
  <c r="M3" i="72"/>
  <c r="L3" i="73"/>
  <c r="H70" i="74"/>
  <c r="H22" i="26" s="1"/>
  <c r="H22" i="91" s="1"/>
  <c r="D24" i="74"/>
  <c r="E43" i="74"/>
  <c r="E43" i="59" s="1"/>
  <c r="Q52" i="73"/>
  <c r="O100" i="73" s="1"/>
  <c r="R52" i="72"/>
  <c r="I35" i="73"/>
  <c r="G77" i="73" s="1"/>
  <c r="H35" i="73"/>
  <c r="F77" i="73" s="1"/>
  <c r="R16" i="74"/>
  <c r="R16" i="59" s="1"/>
  <c r="G37" i="73"/>
  <c r="E81" i="73" s="1"/>
  <c r="H18" i="74"/>
  <c r="I32" i="73"/>
  <c r="G73" i="73" s="1"/>
  <c r="H32" i="73"/>
  <c r="F73" i="73" s="1"/>
  <c r="M81" i="63"/>
  <c r="I34" i="73"/>
  <c r="G76" i="73" s="1"/>
  <c r="H34" i="73"/>
  <c r="F76" i="73" s="1"/>
  <c r="M48" i="72"/>
  <c r="L48" i="73"/>
  <c r="J96" i="73" s="1"/>
  <c r="G38" i="74"/>
  <c r="I72" i="63"/>
  <c r="L76" i="63"/>
  <c r="R72" i="63"/>
  <c r="AQ72" i="63" s="1"/>
  <c r="R73" i="73"/>
  <c r="R77" i="73"/>
  <c r="R90" i="73"/>
  <c r="R82" i="73"/>
  <c r="M2" i="23" l="1"/>
  <c r="M2" i="84" s="1"/>
  <c r="R2" i="23"/>
  <c r="H52" i="74"/>
  <c r="H4" i="26" s="1"/>
  <c r="H4" i="91" s="1"/>
  <c r="H4" i="59"/>
  <c r="C73" i="81"/>
  <c r="C25" i="22" s="1"/>
  <c r="C25" i="93" s="1"/>
  <c r="C64" i="74"/>
  <c r="C16" i="26" s="1"/>
  <c r="C16" i="91" s="1"/>
  <c r="C73" i="75"/>
  <c r="C25" i="30" s="1"/>
  <c r="C25" i="86" s="1"/>
  <c r="C73" i="76"/>
  <c r="C25" i="31" s="1"/>
  <c r="C25" i="87" s="1"/>
  <c r="C52" i="74"/>
  <c r="C4" i="26" s="1"/>
  <c r="C4" i="91" s="1"/>
  <c r="M9" i="77"/>
  <c r="R59" i="63"/>
  <c r="AQ59" i="63" s="1"/>
  <c r="AQ9" i="74" s="1"/>
  <c r="C73" i="78"/>
  <c r="C25" i="28" s="1"/>
  <c r="C25" i="89" s="1"/>
  <c r="C73" i="80"/>
  <c r="C25" i="27" s="1"/>
  <c r="C25" i="92" s="1"/>
  <c r="C73" i="77"/>
  <c r="C25" i="25" s="1"/>
  <c r="C25" i="88" s="1"/>
  <c r="C23" i="81"/>
  <c r="C29" i="81"/>
  <c r="C64" i="81" s="1"/>
  <c r="C16" i="22" s="1"/>
  <c r="C16" i="93" s="1"/>
  <c r="C29" i="79"/>
  <c r="C64" i="79" s="1"/>
  <c r="C16" i="32" s="1"/>
  <c r="C16" i="90" s="1"/>
  <c r="H70" i="59"/>
  <c r="H22" i="23" s="1"/>
  <c r="H22" i="84" s="1"/>
  <c r="C29" i="77"/>
  <c r="C64" i="77" s="1"/>
  <c r="C16" i="25" s="1"/>
  <c r="C16" i="88" s="1"/>
  <c r="C29" i="80"/>
  <c r="C64" i="80" s="1"/>
  <c r="C16" i="27" s="1"/>
  <c r="C16" i="92" s="1"/>
  <c r="C29" i="76"/>
  <c r="C64" i="76" s="1"/>
  <c r="C16" i="31" s="1"/>
  <c r="C16" i="87" s="1"/>
  <c r="C29" i="78"/>
  <c r="C64" i="78" s="1"/>
  <c r="C16" i="28" s="1"/>
  <c r="C16" i="89" s="1"/>
  <c r="C29" i="75"/>
  <c r="C64" i="75" s="1"/>
  <c r="C16" i="30" s="1"/>
  <c r="C16" i="86" s="1"/>
  <c r="C24" i="83"/>
  <c r="C59" i="74"/>
  <c r="C11" i="26" s="1"/>
  <c r="C11" i="91" s="1"/>
  <c r="C23" i="75"/>
  <c r="C23" i="77"/>
  <c r="C3" i="26"/>
  <c r="C3" i="91" s="1"/>
  <c r="C23" i="78"/>
  <c r="C59" i="78" s="1"/>
  <c r="C11" i="28" s="1"/>
  <c r="C11" i="89" s="1"/>
  <c r="C3" i="23"/>
  <c r="C3" i="84" s="1"/>
  <c r="C23" i="76"/>
  <c r="C23" i="80"/>
  <c r="C23" i="79"/>
  <c r="N42" i="59"/>
  <c r="N42" i="78" s="1"/>
  <c r="N72" i="78" s="1"/>
  <c r="N24" i="28" s="1"/>
  <c r="N24" i="89" s="1"/>
  <c r="I5" i="74"/>
  <c r="I5" i="59" s="1"/>
  <c r="I5" i="77" s="1"/>
  <c r="D2" i="26"/>
  <c r="D2" i="91" s="1"/>
  <c r="AQ5" i="59"/>
  <c r="AQ5" i="76" s="1"/>
  <c r="AQ39" i="59"/>
  <c r="AQ39" i="78" s="1"/>
  <c r="AQ7" i="59"/>
  <c r="AQ7" i="81" s="1"/>
  <c r="H73" i="59"/>
  <c r="H25" i="23" s="1"/>
  <c r="H25" i="84" s="1"/>
  <c r="C58" i="74"/>
  <c r="C10" i="26" s="1"/>
  <c r="C10" i="91" s="1"/>
  <c r="M9" i="79"/>
  <c r="C95" i="63"/>
  <c r="D95" i="63" s="1"/>
  <c r="E95" i="63" s="1"/>
  <c r="F95" i="63" s="1"/>
  <c r="G95" i="63" s="1"/>
  <c r="H95" i="63" s="1"/>
  <c r="C22" i="83"/>
  <c r="C63" i="59"/>
  <c r="C15" i="23" s="1"/>
  <c r="C15" i="84" s="1"/>
  <c r="M9" i="76"/>
  <c r="M9" i="75"/>
  <c r="H27" i="81"/>
  <c r="H62" i="81" s="1"/>
  <c r="H14" i="22" s="1"/>
  <c r="H14" i="93" s="1"/>
  <c r="N67" i="63"/>
  <c r="O67" i="63" s="1"/>
  <c r="P67" i="63" s="1"/>
  <c r="Q67" i="63" s="1"/>
  <c r="I59" i="63"/>
  <c r="J59" i="63" s="1"/>
  <c r="K59" i="63" s="1"/>
  <c r="L59" i="63" s="1"/>
  <c r="M9" i="78"/>
  <c r="M9" i="81"/>
  <c r="M9" i="80"/>
  <c r="H58" i="74"/>
  <c r="H10" i="26" s="1"/>
  <c r="H10" i="91" s="1"/>
  <c r="C26" i="81"/>
  <c r="C60" i="81" s="1"/>
  <c r="C12" i="22" s="1"/>
  <c r="C12" i="93" s="1"/>
  <c r="C26" i="79"/>
  <c r="C60" i="79" s="1"/>
  <c r="C12" i="32" s="1"/>
  <c r="C12" i="90" s="1"/>
  <c r="C26" i="80"/>
  <c r="C60" i="80" s="1"/>
  <c r="C12" i="27" s="1"/>
  <c r="C12" i="92" s="1"/>
  <c r="C26" i="78"/>
  <c r="C60" i="78" s="1"/>
  <c r="C12" i="28" s="1"/>
  <c r="C12" i="89" s="1"/>
  <c r="C26" i="77"/>
  <c r="C60" i="77" s="1"/>
  <c r="C12" i="25" s="1"/>
  <c r="C12" i="88" s="1"/>
  <c r="C26" i="76"/>
  <c r="C60" i="76" s="1"/>
  <c r="C12" i="31" s="1"/>
  <c r="C12" i="87" s="1"/>
  <c r="C26" i="75"/>
  <c r="C60" i="75" s="1"/>
  <c r="C12" i="30" s="1"/>
  <c r="C12" i="86" s="1"/>
  <c r="R74" i="59"/>
  <c r="R26" i="23" s="1"/>
  <c r="R26" i="84" s="1"/>
  <c r="L74" i="74"/>
  <c r="L26" i="26" s="1"/>
  <c r="L26" i="91" s="1"/>
  <c r="C69" i="59"/>
  <c r="C21" i="23" s="1"/>
  <c r="C21" i="84" s="1"/>
  <c r="C68" i="75"/>
  <c r="C20" i="30" s="1"/>
  <c r="C20" i="86" s="1"/>
  <c r="D9" i="75"/>
  <c r="C13" i="76"/>
  <c r="H61" i="59"/>
  <c r="H13" i="23" s="1"/>
  <c r="H13" i="84" s="1"/>
  <c r="C27" i="78"/>
  <c r="C62" i="78" s="1"/>
  <c r="C14" i="28" s="1"/>
  <c r="C14" i="89" s="1"/>
  <c r="C27" i="75"/>
  <c r="C62" i="75" s="1"/>
  <c r="C14" i="30" s="1"/>
  <c r="C14" i="86" s="1"/>
  <c r="C71" i="59"/>
  <c r="C23" i="23" s="1"/>
  <c r="C23" i="84" s="1"/>
  <c r="C27" i="80"/>
  <c r="C62" i="80" s="1"/>
  <c r="C14" i="27" s="1"/>
  <c r="C14" i="92" s="1"/>
  <c r="C13" i="77"/>
  <c r="C67" i="59"/>
  <c r="C19" i="23" s="1"/>
  <c r="C19" i="84" s="1"/>
  <c r="H69" i="59"/>
  <c r="H21" i="23" s="1"/>
  <c r="H21" i="84" s="1"/>
  <c r="C27" i="76"/>
  <c r="C62" i="76" s="1"/>
  <c r="C14" i="31" s="1"/>
  <c r="C14" i="87" s="1"/>
  <c r="R91" i="63"/>
  <c r="N91" i="63" s="1"/>
  <c r="O91" i="63" s="1"/>
  <c r="P91" i="63" s="1"/>
  <c r="Q91" i="63" s="1"/>
  <c r="D50" i="59"/>
  <c r="C27" i="79"/>
  <c r="C62" i="79" s="1"/>
  <c r="C14" i="32" s="1"/>
  <c r="C14" i="90" s="1"/>
  <c r="I91" i="63"/>
  <c r="J91" i="63" s="1"/>
  <c r="K91" i="63" s="1"/>
  <c r="L91" i="63" s="1"/>
  <c r="D51" i="59"/>
  <c r="D3" i="23" s="1"/>
  <c r="D3" i="84" s="1"/>
  <c r="C27" i="81"/>
  <c r="C62" i="81" s="1"/>
  <c r="C14" i="22" s="1"/>
  <c r="C14" i="93" s="1"/>
  <c r="C24" i="81"/>
  <c r="G9" i="79"/>
  <c r="M4" i="59"/>
  <c r="M4" i="78" s="1"/>
  <c r="M52" i="78" s="1"/>
  <c r="M4" i="28" s="1"/>
  <c r="M4" i="89" s="1"/>
  <c r="G44" i="78"/>
  <c r="G74" i="78" s="1"/>
  <c r="G26" i="28" s="1"/>
  <c r="G26" i="89" s="1"/>
  <c r="AQ56" i="63"/>
  <c r="S56" i="63" s="1"/>
  <c r="T56" i="63" s="1"/>
  <c r="U56" i="63" s="1"/>
  <c r="V56" i="63" s="1"/>
  <c r="W56" i="63" s="1"/>
  <c r="X56" i="63" s="1"/>
  <c r="Y56" i="63" s="1"/>
  <c r="Z56" i="63" s="1"/>
  <c r="AA56" i="63" s="1"/>
  <c r="AB56" i="63" s="1"/>
  <c r="AC56" i="63" s="1"/>
  <c r="AD56" i="63" s="1"/>
  <c r="AE56" i="63" s="1"/>
  <c r="AF56" i="63" s="1"/>
  <c r="AG56" i="63" s="1"/>
  <c r="AH56" i="63" s="1"/>
  <c r="AI56" i="63" s="1"/>
  <c r="AJ56" i="63" s="1"/>
  <c r="AK56" i="63" s="1"/>
  <c r="AL56" i="63" s="1"/>
  <c r="AM56" i="63" s="1"/>
  <c r="AN56" i="63" s="1"/>
  <c r="AO56" i="63" s="1"/>
  <c r="AP56" i="63" s="1"/>
  <c r="I74" i="59"/>
  <c r="I26" i="23" s="1"/>
  <c r="I26" i="84" s="1"/>
  <c r="C54" i="59"/>
  <c r="C6" i="23" s="1"/>
  <c r="C6" i="84" s="1"/>
  <c r="M60" i="59"/>
  <c r="M12" i="23" s="1"/>
  <c r="M12" i="84" s="1"/>
  <c r="F74" i="59"/>
  <c r="F26" i="23" s="1"/>
  <c r="F26" i="84" s="1"/>
  <c r="C59" i="59"/>
  <c r="C11" i="23" s="1"/>
  <c r="C11" i="84" s="1"/>
  <c r="M6" i="74"/>
  <c r="M6" i="59" s="1"/>
  <c r="G44" i="77"/>
  <c r="G74" i="77" s="1"/>
  <c r="G26" i="25" s="1"/>
  <c r="G26" i="88" s="1"/>
  <c r="H9" i="76"/>
  <c r="C13" i="80"/>
  <c r="C65" i="59"/>
  <c r="C17" i="23" s="1"/>
  <c r="C17" i="84" s="1"/>
  <c r="G44" i="76"/>
  <c r="G74" i="76" s="1"/>
  <c r="G26" i="31" s="1"/>
  <c r="G26" i="87" s="1"/>
  <c r="C14" i="79"/>
  <c r="H8" i="81"/>
  <c r="C40" i="81"/>
  <c r="C68" i="81" s="1"/>
  <c r="C20" i="22" s="1"/>
  <c r="C20" i="93" s="1"/>
  <c r="C30" i="80"/>
  <c r="C65" i="80" s="1"/>
  <c r="C17" i="27" s="1"/>
  <c r="C17" i="92" s="1"/>
  <c r="H8" i="76"/>
  <c r="L44" i="75"/>
  <c r="L74" i="75" s="1"/>
  <c r="L26" i="30" s="1"/>
  <c r="L26" i="86" s="1"/>
  <c r="L74" i="59"/>
  <c r="L26" i="23" s="1"/>
  <c r="L26" i="84" s="1"/>
  <c r="C52" i="59"/>
  <c r="C4" i="23" s="1"/>
  <c r="C4" i="84" s="1"/>
  <c r="C14" i="80"/>
  <c r="C55" i="80" s="1"/>
  <c r="C7" i="27" s="1"/>
  <c r="C7" i="92" s="1"/>
  <c r="C14" i="77"/>
  <c r="C14" i="76"/>
  <c r="C13" i="78"/>
  <c r="G9" i="78"/>
  <c r="G9" i="77"/>
  <c r="M2" i="83"/>
  <c r="C25" i="76"/>
  <c r="C3" i="76"/>
  <c r="C51" i="76" s="1"/>
  <c r="C3" i="31" s="1"/>
  <c r="C3" i="87" s="1"/>
  <c r="H22" i="80"/>
  <c r="H58" i="80" s="1"/>
  <c r="H10" i="27" s="1"/>
  <c r="H10" i="92" s="1"/>
  <c r="D23" i="80"/>
  <c r="D9" i="81"/>
  <c r="H22" i="75"/>
  <c r="H58" i="75" s="1"/>
  <c r="H10" i="30" s="1"/>
  <c r="H10" i="86" s="1"/>
  <c r="D23" i="81"/>
  <c r="H6" i="77"/>
  <c r="C6" i="59"/>
  <c r="C6" i="75" s="1"/>
  <c r="C53" i="75" s="1"/>
  <c r="C5" i="30" s="1"/>
  <c r="C5" i="86" s="1"/>
  <c r="C53" i="74"/>
  <c r="C5" i="26" s="1"/>
  <c r="C5" i="91" s="1"/>
  <c r="M7" i="80"/>
  <c r="H27" i="76"/>
  <c r="H62" i="76" s="1"/>
  <c r="H14" i="31" s="1"/>
  <c r="H14" i="87" s="1"/>
  <c r="C30" i="75"/>
  <c r="C65" i="75" s="1"/>
  <c r="C17" i="30" s="1"/>
  <c r="C17" i="86" s="1"/>
  <c r="H41" i="78"/>
  <c r="H20" i="80"/>
  <c r="H57" i="80" s="1"/>
  <c r="H9" i="27" s="1"/>
  <c r="H9" i="92" s="1"/>
  <c r="D23" i="76"/>
  <c r="H27" i="79"/>
  <c r="H62" i="79" s="1"/>
  <c r="H14" i="32" s="1"/>
  <c r="H14" i="90" s="1"/>
  <c r="G9" i="80"/>
  <c r="H6" i="81"/>
  <c r="H53" i="81" s="1"/>
  <c r="H5" i="22" s="1"/>
  <c r="H5" i="93" s="1"/>
  <c r="C30" i="79"/>
  <c r="C65" i="79" s="1"/>
  <c r="C17" i="32" s="1"/>
  <c r="C17" i="90" s="1"/>
  <c r="H41" i="76"/>
  <c r="G9" i="81"/>
  <c r="C27" i="77"/>
  <c r="C62" i="77" s="1"/>
  <c r="C14" i="25" s="1"/>
  <c r="C14" i="88" s="1"/>
  <c r="M77" i="63"/>
  <c r="M27" i="74" s="1"/>
  <c r="M27" i="59" s="1"/>
  <c r="M62" i="59" s="1"/>
  <c r="M14" i="23" s="1"/>
  <c r="M14" i="84" s="1"/>
  <c r="H27" i="75"/>
  <c r="H62" i="75" s="1"/>
  <c r="H14" i="30" s="1"/>
  <c r="H14" i="86" s="1"/>
  <c r="C30" i="78"/>
  <c r="C65" i="78" s="1"/>
  <c r="C17" i="28" s="1"/>
  <c r="C17" i="89" s="1"/>
  <c r="L44" i="81"/>
  <c r="L74" i="81" s="1"/>
  <c r="L26" i="22" s="1"/>
  <c r="L26" i="93" s="1"/>
  <c r="C25" i="79"/>
  <c r="C3" i="81"/>
  <c r="C51" i="81" s="1"/>
  <c r="C3" i="22" s="1"/>
  <c r="C3" i="93" s="1"/>
  <c r="H27" i="78"/>
  <c r="H62" i="78" s="1"/>
  <c r="H14" i="28" s="1"/>
  <c r="H14" i="89" s="1"/>
  <c r="M26" i="83"/>
  <c r="C30" i="76"/>
  <c r="C65" i="76" s="1"/>
  <c r="C17" i="31" s="1"/>
  <c r="C17" i="87" s="1"/>
  <c r="C25" i="81"/>
  <c r="C36" i="78"/>
  <c r="H9" i="79"/>
  <c r="G44" i="81"/>
  <c r="G74" i="81" s="1"/>
  <c r="G26" i="22" s="1"/>
  <c r="G26" i="93" s="1"/>
  <c r="G9" i="75"/>
  <c r="C35" i="76"/>
  <c r="C67" i="76" s="1"/>
  <c r="C19" i="31" s="1"/>
  <c r="C19" i="87" s="1"/>
  <c r="I44" i="81"/>
  <c r="I74" i="81" s="1"/>
  <c r="I26" i="22" s="1"/>
  <c r="I26" i="93" s="1"/>
  <c r="C36" i="81"/>
  <c r="H27" i="80"/>
  <c r="H62" i="80" s="1"/>
  <c r="H14" i="27" s="1"/>
  <c r="H14" i="92" s="1"/>
  <c r="G44" i="79"/>
  <c r="G74" i="79" s="1"/>
  <c r="G26" i="32" s="1"/>
  <c r="G26" i="90" s="1"/>
  <c r="H62" i="74"/>
  <c r="H14" i="26" s="1"/>
  <c r="H14" i="91" s="1"/>
  <c r="C35" i="75"/>
  <c r="C67" i="75" s="1"/>
  <c r="C19" i="30" s="1"/>
  <c r="C19" i="86" s="1"/>
  <c r="H27" i="77"/>
  <c r="H62" i="77" s="1"/>
  <c r="H14" i="25" s="1"/>
  <c r="H14" i="88" s="1"/>
  <c r="I44" i="75"/>
  <c r="I74" i="75" s="1"/>
  <c r="I26" i="30" s="1"/>
  <c r="I26" i="86" s="1"/>
  <c r="D60" i="59"/>
  <c r="D12" i="23" s="1"/>
  <c r="D12" i="84" s="1"/>
  <c r="D41" i="79"/>
  <c r="C18" i="76"/>
  <c r="C56" i="76" s="1"/>
  <c r="C8" i="31" s="1"/>
  <c r="C8" i="87" s="1"/>
  <c r="H41" i="80"/>
  <c r="H7" i="80"/>
  <c r="C25" i="77"/>
  <c r="C31" i="76"/>
  <c r="C71" i="76" s="1"/>
  <c r="C23" i="31" s="1"/>
  <c r="C23" i="87" s="1"/>
  <c r="C36" i="77"/>
  <c r="H20" i="81"/>
  <c r="H57" i="81" s="1"/>
  <c r="H9" i="22" s="1"/>
  <c r="H9" i="93" s="1"/>
  <c r="C24" i="78"/>
  <c r="E20" i="80"/>
  <c r="H6" i="75"/>
  <c r="C40" i="76"/>
  <c r="C68" i="76" s="1"/>
  <c r="C20" i="31" s="1"/>
  <c r="C20" i="87" s="1"/>
  <c r="C40" i="79"/>
  <c r="C68" i="79" s="1"/>
  <c r="C20" i="32" s="1"/>
  <c r="C20" i="90" s="1"/>
  <c r="C68" i="59"/>
  <c r="C20" i="23" s="1"/>
  <c r="C40" i="80"/>
  <c r="C68" i="80" s="1"/>
  <c r="C20" i="27" s="1"/>
  <c r="C20" i="92" s="1"/>
  <c r="C40" i="78"/>
  <c r="C68" i="78" s="1"/>
  <c r="C20" i="28" s="1"/>
  <c r="C20" i="89" s="1"/>
  <c r="I43" i="80"/>
  <c r="D3" i="77"/>
  <c r="D51" i="77" s="1"/>
  <c r="D3" i="25" s="1"/>
  <c r="D3" i="88" s="1"/>
  <c r="C18" i="81"/>
  <c r="C56" i="81" s="1"/>
  <c r="C8" i="22" s="1"/>
  <c r="C8" i="93" s="1"/>
  <c r="M20" i="81"/>
  <c r="H41" i="79"/>
  <c r="M25" i="79"/>
  <c r="C32" i="75"/>
  <c r="C61" i="75" s="1"/>
  <c r="C13" i="30" s="1"/>
  <c r="C13" i="86" s="1"/>
  <c r="C31" i="80"/>
  <c r="C71" i="80" s="1"/>
  <c r="C23" i="27" s="1"/>
  <c r="C23" i="92" s="1"/>
  <c r="C36" i="75"/>
  <c r="C66" i="75" s="1"/>
  <c r="C18" i="30" s="1"/>
  <c r="C18" i="86" s="1"/>
  <c r="H20" i="78"/>
  <c r="H57" i="78" s="1"/>
  <c r="H9" i="28" s="1"/>
  <c r="H9" i="89" s="1"/>
  <c r="C24" i="76"/>
  <c r="C37" i="76"/>
  <c r="C66" i="76" s="1"/>
  <c r="C18" i="31" s="1"/>
  <c r="C18" i="87" s="1"/>
  <c r="H9" i="75"/>
  <c r="C10" i="77"/>
  <c r="M40" i="80"/>
  <c r="H33" i="77"/>
  <c r="H69" i="77" s="1"/>
  <c r="H21" i="25" s="1"/>
  <c r="H21" i="88" s="1"/>
  <c r="D2" i="81"/>
  <c r="D50" i="81" s="1"/>
  <c r="D2" i="22" s="1"/>
  <c r="D2" i="93" s="1"/>
  <c r="H6" i="79"/>
  <c r="C33" i="75"/>
  <c r="C69" i="75" s="1"/>
  <c r="C21" i="30" s="1"/>
  <c r="C21" i="86" s="1"/>
  <c r="M36" i="79"/>
  <c r="C28" i="75"/>
  <c r="C63" i="75" s="1"/>
  <c r="C15" i="30" s="1"/>
  <c r="C15" i="86" s="1"/>
  <c r="C4" i="78"/>
  <c r="C52" i="78" s="1"/>
  <c r="C4" i="28" s="1"/>
  <c r="C4" i="89" s="1"/>
  <c r="M7" i="75"/>
  <c r="H20" i="77"/>
  <c r="H57" i="77" s="1"/>
  <c r="H9" i="25" s="1"/>
  <c r="H9" i="88" s="1"/>
  <c r="C37" i="79"/>
  <c r="D5" i="79"/>
  <c r="M23" i="75"/>
  <c r="D2" i="78"/>
  <c r="D50" i="78" s="1"/>
  <c r="D2" i="28" s="1"/>
  <c r="D2" i="89" s="1"/>
  <c r="C11" i="78"/>
  <c r="M42" i="76"/>
  <c r="M72" i="76" s="1"/>
  <c r="M24" i="31" s="1"/>
  <c r="M24" i="87" s="1"/>
  <c r="C12" i="80"/>
  <c r="C33" i="80"/>
  <c r="C69" i="80" s="1"/>
  <c r="C21" i="27" s="1"/>
  <c r="C21" i="92" s="1"/>
  <c r="C28" i="79"/>
  <c r="C63" i="79" s="1"/>
  <c r="C15" i="32" s="1"/>
  <c r="C15" i="90" s="1"/>
  <c r="H40" i="78"/>
  <c r="H20" i="76"/>
  <c r="H57" i="76" s="1"/>
  <c r="H9" i="31" s="1"/>
  <c r="H9" i="87" s="1"/>
  <c r="C37" i="80"/>
  <c r="E43" i="75"/>
  <c r="D2" i="77"/>
  <c r="D50" i="77" s="1"/>
  <c r="D2" i="25" s="1"/>
  <c r="D2" i="88" s="1"/>
  <c r="H6" i="80"/>
  <c r="H33" i="78"/>
  <c r="H69" i="78" s="1"/>
  <c r="H21" i="28" s="1"/>
  <c r="H21" i="89" s="1"/>
  <c r="C35" i="79"/>
  <c r="C67" i="79" s="1"/>
  <c r="C19" i="32" s="1"/>
  <c r="C19" i="90" s="1"/>
  <c r="C12" i="78"/>
  <c r="C33" i="81"/>
  <c r="C69" i="81" s="1"/>
  <c r="C21" i="22" s="1"/>
  <c r="C21" i="93" s="1"/>
  <c r="D43" i="78"/>
  <c r="C30" i="81"/>
  <c r="C65" i="81" s="1"/>
  <c r="C17" i="22" s="1"/>
  <c r="C17" i="93" s="1"/>
  <c r="C28" i="80"/>
  <c r="C63" i="80" s="1"/>
  <c r="C15" i="27" s="1"/>
  <c r="C15" i="92" s="1"/>
  <c r="H41" i="75"/>
  <c r="D9" i="80"/>
  <c r="M40" i="76"/>
  <c r="M42" i="81"/>
  <c r="M72" i="81" s="1"/>
  <c r="M24" i="22" s="1"/>
  <c r="M24" i="93" s="1"/>
  <c r="H22" i="79"/>
  <c r="H58" i="79" s="1"/>
  <c r="H10" i="32" s="1"/>
  <c r="H10" i="90" s="1"/>
  <c r="D26" i="75"/>
  <c r="D60" i="75" s="1"/>
  <c r="D12" i="30" s="1"/>
  <c r="D12" i="86" s="1"/>
  <c r="H29" i="78"/>
  <c r="H64" i="78" s="1"/>
  <c r="H16" i="28" s="1"/>
  <c r="H16" i="89" s="1"/>
  <c r="H43" i="75"/>
  <c r="H73" i="75" s="1"/>
  <c r="H25" i="30" s="1"/>
  <c r="H25" i="86" s="1"/>
  <c r="H40" i="77"/>
  <c r="H20" i="75"/>
  <c r="H57" i="75" s="1"/>
  <c r="H9" i="30" s="1"/>
  <c r="H9" i="86" s="1"/>
  <c r="C37" i="81"/>
  <c r="C66" i="81" s="1"/>
  <c r="C18" i="22" s="1"/>
  <c r="C18" i="93" s="1"/>
  <c r="H34" i="79"/>
  <c r="H70" i="79" s="1"/>
  <c r="H22" i="32" s="1"/>
  <c r="H22" i="90" s="1"/>
  <c r="D2" i="76"/>
  <c r="D50" i="76" s="1"/>
  <c r="D2" i="31" s="1"/>
  <c r="D2" i="87" s="1"/>
  <c r="H6" i="78"/>
  <c r="F44" i="76"/>
  <c r="F74" i="76" s="1"/>
  <c r="F26" i="31" s="1"/>
  <c r="F26" i="87" s="1"/>
  <c r="D38" i="78"/>
  <c r="C12" i="76"/>
  <c r="C33" i="78"/>
  <c r="C69" i="78" s="1"/>
  <c r="C21" i="28" s="1"/>
  <c r="C21" i="89" s="1"/>
  <c r="C28" i="77"/>
  <c r="C63" i="77" s="1"/>
  <c r="C15" i="25" s="1"/>
  <c r="C15" i="88" s="1"/>
  <c r="C15" i="75"/>
  <c r="C55" i="75" s="1"/>
  <c r="C7" i="30" s="1"/>
  <c r="C7" i="86" s="1"/>
  <c r="C37" i="78"/>
  <c r="M41" i="80"/>
  <c r="D2" i="75"/>
  <c r="D50" i="75" s="1"/>
  <c r="D2" i="30" s="1"/>
  <c r="D2" i="86" s="1"/>
  <c r="D38" i="79"/>
  <c r="C12" i="75"/>
  <c r="C33" i="77"/>
  <c r="C69" i="77" s="1"/>
  <c r="C21" i="25" s="1"/>
  <c r="C21" i="88" s="1"/>
  <c r="C28" i="76"/>
  <c r="C63" i="76" s="1"/>
  <c r="C15" i="31" s="1"/>
  <c r="C15" i="87" s="1"/>
  <c r="D9" i="76"/>
  <c r="H22" i="77"/>
  <c r="H58" i="77" s="1"/>
  <c r="H10" i="25" s="1"/>
  <c r="H10" i="88" s="1"/>
  <c r="I44" i="77"/>
  <c r="I74" i="77" s="1"/>
  <c r="I26" i="25" s="1"/>
  <c r="I26" i="88" s="1"/>
  <c r="C15" i="81"/>
  <c r="C36" i="79"/>
  <c r="D23" i="77"/>
  <c r="C37" i="77"/>
  <c r="M37" i="81"/>
  <c r="G9" i="76"/>
  <c r="D2" i="80"/>
  <c r="D50" i="80" s="1"/>
  <c r="D2" i="27" s="1"/>
  <c r="D2" i="92" s="1"/>
  <c r="C40" i="77"/>
  <c r="C68" i="77" s="1"/>
  <c r="C20" i="25" s="1"/>
  <c r="C20" i="88" s="1"/>
  <c r="M5" i="78"/>
  <c r="L44" i="80"/>
  <c r="L74" i="80" s="1"/>
  <c r="L26" i="27" s="1"/>
  <c r="L26" i="92" s="1"/>
  <c r="H33" i="79"/>
  <c r="H69" i="79" s="1"/>
  <c r="H21" i="32" s="1"/>
  <c r="H21" i="90" s="1"/>
  <c r="M41" i="79"/>
  <c r="D6" i="79"/>
  <c r="J26" i="74"/>
  <c r="J60" i="74" s="1"/>
  <c r="J12" i="26" s="1"/>
  <c r="J12" i="91" s="1"/>
  <c r="M43" i="59"/>
  <c r="M43" i="78" s="1"/>
  <c r="E23" i="74"/>
  <c r="E23" i="59" s="1"/>
  <c r="E23" i="78" s="1"/>
  <c r="G8" i="74"/>
  <c r="G8" i="59" s="1"/>
  <c r="H42" i="79"/>
  <c r="H72" i="79" s="1"/>
  <c r="H24" i="32" s="1"/>
  <c r="H24" i="90" s="1"/>
  <c r="D38" i="80"/>
  <c r="I43" i="79"/>
  <c r="C35" i="77"/>
  <c r="C67" i="77" s="1"/>
  <c r="C19" i="25" s="1"/>
  <c r="C19" i="88" s="1"/>
  <c r="C4" i="76"/>
  <c r="C52" i="76" s="1"/>
  <c r="C4" i="31" s="1"/>
  <c r="C4" i="87" s="1"/>
  <c r="D5" i="77"/>
  <c r="C12" i="77"/>
  <c r="D3" i="76"/>
  <c r="D51" i="76" s="1"/>
  <c r="D3" i="31" s="1"/>
  <c r="D3" i="87" s="1"/>
  <c r="C33" i="79"/>
  <c r="C69" i="79" s="1"/>
  <c r="C21" i="32" s="1"/>
  <c r="C21" i="90" s="1"/>
  <c r="H38" i="81"/>
  <c r="H68" i="81" s="1"/>
  <c r="H20" i="22" s="1"/>
  <c r="H20" i="93" s="1"/>
  <c r="M36" i="80"/>
  <c r="D26" i="79"/>
  <c r="D60" i="79" s="1"/>
  <c r="D12" i="32" s="1"/>
  <c r="D12" i="90" s="1"/>
  <c r="H32" i="79"/>
  <c r="H61" i="79" s="1"/>
  <c r="H13" i="32" s="1"/>
  <c r="H13" i="90" s="1"/>
  <c r="M26" i="80"/>
  <c r="M60" i="80" s="1"/>
  <c r="M12" i="27" s="1"/>
  <c r="M12" i="92" s="1"/>
  <c r="R44" i="81"/>
  <c r="R74" i="81" s="1"/>
  <c r="R26" i="22" s="1"/>
  <c r="R26" i="93" s="1"/>
  <c r="H30" i="78"/>
  <c r="H65" i="78" s="1"/>
  <c r="H17" i="28" s="1"/>
  <c r="H17" i="89" s="1"/>
  <c r="C28" i="78"/>
  <c r="C63" i="78" s="1"/>
  <c r="C15" i="28" s="1"/>
  <c r="C15" i="89" s="1"/>
  <c r="H41" i="81"/>
  <c r="L44" i="78"/>
  <c r="L74" i="78" s="1"/>
  <c r="L26" i="28" s="1"/>
  <c r="L26" i="89" s="1"/>
  <c r="H7" i="78"/>
  <c r="C14" i="81"/>
  <c r="C25" i="75"/>
  <c r="D9" i="78"/>
  <c r="M25" i="80"/>
  <c r="M24" i="77"/>
  <c r="C3" i="75"/>
  <c r="C51" i="75" s="1"/>
  <c r="C3" i="30" s="1"/>
  <c r="C3" i="86" s="1"/>
  <c r="M41" i="77"/>
  <c r="D5" i="81"/>
  <c r="H22" i="78"/>
  <c r="H58" i="78" s="1"/>
  <c r="H10" i="28" s="1"/>
  <c r="H10" i="89" s="1"/>
  <c r="C32" i="79"/>
  <c r="C61" i="79" s="1"/>
  <c r="C13" i="32" s="1"/>
  <c r="C13" i="90" s="1"/>
  <c r="H8" i="75"/>
  <c r="C19" i="79"/>
  <c r="C57" i="79" s="1"/>
  <c r="C9" i="32" s="1"/>
  <c r="C9" i="90" s="1"/>
  <c r="I44" i="78"/>
  <c r="I74" i="78" s="1"/>
  <c r="I26" i="28" s="1"/>
  <c r="I26" i="89" s="1"/>
  <c r="M40" i="77"/>
  <c r="E9" i="81"/>
  <c r="D34" i="77"/>
  <c r="D70" i="77" s="1"/>
  <c r="D22" i="25" s="1"/>
  <c r="D22" i="88" s="1"/>
  <c r="D41" i="75"/>
  <c r="H29" i="77"/>
  <c r="H64" i="77" s="1"/>
  <c r="H16" i="25" s="1"/>
  <c r="H16" i="88" s="1"/>
  <c r="C15" i="78"/>
  <c r="C31" i="81"/>
  <c r="C71" i="81" s="1"/>
  <c r="C23" i="22" s="1"/>
  <c r="C23" i="93" s="1"/>
  <c r="H43" i="81"/>
  <c r="H73" i="81" s="1"/>
  <c r="H25" i="22" s="1"/>
  <c r="H25" i="93" s="1"/>
  <c r="R16" i="75"/>
  <c r="I17" i="79"/>
  <c r="C36" i="80"/>
  <c r="H40" i="75"/>
  <c r="H68" i="75" s="1"/>
  <c r="H20" i="30" s="1"/>
  <c r="H20" i="86" s="1"/>
  <c r="C24" i="77"/>
  <c r="D23" i="78"/>
  <c r="H9" i="81"/>
  <c r="F44" i="79"/>
  <c r="F74" i="79" s="1"/>
  <c r="F26" i="32" s="1"/>
  <c r="F26" i="90" s="1"/>
  <c r="J44" i="81"/>
  <c r="J74" i="81" s="1"/>
  <c r="J26" i="22" s="1"/>
  <c r="J26" i="93" s="1"/>
  <c r="H25" i="76"/>
  <c r="C10" i="76"/>
  <c r="H30" i="81"/>
  <c r="H65" i="81" s="1"/>
  <c r="H17" i="22" s="1"/>
  <c r="H17" i="93" s="1"/>
  <c r="H34" i="81"/>
  <c r="H70" i="81" s="1"/>
  <c r="H22" i="22" s="1"/>
  <c r="H22" i="93" s="1"/>
  <c r="M37" i="78"/>
  <c r="H16" i="79"/>
  <c r="H26" i="79"/>
  <c r="H60" i="79" s="1"/>
  <c r="H12" i="32" s="1"/>
  <c r="H12" i="90" s="1"/>
  <c r="M24" i="79"/>
  <c r="M16" i="75"/>
  <c r="D41" i="78"/>
  <c r="D6" i="80"/>
  <c r="E20" i="81"/>
  <c r="C11" i="77"/>
  <c r="D5" i="76"/>
  <c r="H28" i="81"/>
  <c r="H63" i="81" s="1"/>
  <c r="H15" i="22" s="1"/>
  <c r="H15" i="93" s="1"/>
  <c r="M24" i="75"/>
  <c r="H14" i="59"/>
  <c r="H14" i="77" s="1"/>
  <c r="H32" i="76"/>
  <c r="H61" i="76" s="1"/>
  <c r="H13" i="31" s="1"/>
  <c r="H13" i="87" s="1"/>
  <c r="R16" i="76"/>
  <c r="E9" i="75"/>
  <c r="G32" i="74"/>
  <c r="G32" i="59" s="1"/>
  <c r="G61" i="59" s="1"/>
  <c r="G13" i="23" s="1"/>
  <c r="G13" i="84" s="1"/>
  <c r="I4" i="74"/>
  <c r="I4" i="59" s="1"/>
  <c r="I52" i="59" s="1"/>
  <c r="I4" i="23" s="1"/>
  <c r="H42" i="80"/>
  <c r="H72" i="80" s="1"/>
  <c r="H24" i="27" s="1"/>
  <c r="H24" i="92" s="1"/>
  <c r="I43" i="81"/>
  <c r="D26" i="81"/>
  <c r="D60" i="81" s="1"/>
  <c r="D12" i="22" s="1"/>
  <c r="D12" i="93" s="1"/>
  <c r="J44" i="76"/>
  <c r="J74" i="76" s="1"/>
  <c r="J26" i="31" s="1"/>
  <c r="J26" i="87" s="1"/>
  <c r="D3" i="75"/>
  <c r="D51" i="75" s="1"/>
  <c r="D3" i="30" s="1"/>
  <c r="D3" i="86" s="1"/>
  <c r="C18" i="78"/>
  <c r="C56" i="78" s="1"/>
  <c r="C8" i="28" s="1"/>
  <c r="C8" i="89" s="1"/>
  <c r="H38" i="79"/>
  <c r="M36" i="81"/>
  <c r="M40" i="75"/>
  <c r="E9" i="77"/>
  <c r="M7" i="79"/>
  <c r="L44" i="77"/>
  <c r="L74" i="77" s="1"/>
  <c r="L26" i="25" s="1"/>
  <c r="L26" i="88" s="1"/>
  <c r="H7" i="77"/>
  <c r="M25" i="78"/>
  <c r="M10" i="78"/>
  <c r="C3" i="79"/>
  <c r="C51" i="79" s="1"/>
  <c r="C3" i="32" s="1"/>
  <c r="C3" i="90" s="1"/>
  <c r="J44" i="78"/>
  <c r="J74" i="78" s="1"/>
  <c r="J26" i="28" s="1"/>
  <c r="J26" i="89" s="1"/>
  <c r="C32" i="80"/>
  <c r="C61" i="80" s="1"/>
  <c r="C13" i="27" s="1"/>
  <c r="C13" i="92" s="1"/>
  <c r="C19" i="81"/>
  <c r="C57" i="81" s="1"/>
  <c r="C9" i="22" s="1"/>
  <c r="C9" i="93" s="1"/>
  <c r="M24" i="78"/>
  <c r="C4" i="80"/>
  <c r="C52" i="80" s="1"/>
  <c r="C4" i="27" s="1"/>
  <c r="C4" i="92" s="1"/>
  <c r="M42" i="78"/>
  <c r="M72" i="78" s="1"/>
  <c r="M24" i="28" s="1"/>
  <c r="M24" i="89" s="1"/>
  <c r="H29" i="76"/>
  <c r="H64" i="76" s="1"/>
  <c r="H16" i="31" s="1"/>
  <c r="H16" i="87" s="1"/>
  <c r="H43" i="78"/>
  <c r="H73" i="78" s="1"/>
  <c r="H25" i="28" s="1"/>
  <c r="H25" i="89" s="1"/>
  <c r="I17" i="80"/>
  <c r="J44" i="80"/>
  <c r="J74" i="80" s="1"/>
  <c r="J26" i="27" s="1"/>
  <c r="J26" i="92" s="1"/>
  <c r="M16" i="79"/>
  <c r="H37" i="77"/>
  <c r="M23" i="80"/>
  <c r="E43" i="79"/>
  <c r="H34" i="80"/>
  <c r="H70" i="80" s="1"/>
  <c r="H22" i="27" s="1"/>
  <c r="H22" i="92" s="1"/>
  <c r="M37" i="77"/>
  <c r="H16" i="81"/>
  <c r="H26" i="80"/>
  <c r="H60" i="80" s="1"/>
  <c r="H12" i="27" s="1"/>
  <c r="H12" i="92" s="1"/>
  <c r="F44" i="75"/>
  <c r="F74" i="75" s="1"/>
  <c r="F26" i="30" s="1"/>
  <c r="F26" i="86" s="1"/>
  <c r="M20" i="76"/>
  <c r="D6" i="81"/>
  <c r="E20" i="78"/>
  <c r="C11" i="76"/>
  <c r="D34" i="79"/>
  <c r="D70" i="79" s="1"/>
  <c r="D22" i="32" s="1"/>
  <c r="D22" i="90" s="1"/>
  <c r="M41" i="75"/>
  <c r="M38" i="59"/>
  <c r="M38" i="78" s="1"/>
  <c r="G10" i="74"/>
  <c r="G10" i="59" s="1"/>
  <c r="E2" i="59"/>
  <c r="E2" i="81" s="1"/>
  <c r="E50" i="81" s="1"/>
  <c r="E2" i="22" s="1"/>
  <c r="E2" i="93" s="1"/>
  <c r="H42" i="75"/>
  <c r="H72" i="75" s="1"/>
  <c r="H24" i="30" s="1"/>
  <c r="H24" i="86" s="1"/>
  <c r="M10" i="81"/>
  <c r="H12" i="59"/>
  <c r="H12" i="80" s="1"/>
  <c r="R32" i="74"/>
  <c r="G16" i="74"/>
  <c r="G16" i="59" s="1"/>
  <c r="H13" i="59"/>
  <c r="H13" i="77" s="1"/>
  <c r="I2" i="59"/>
  <c r="I2" i="77" s="1"/>
  <c r="I50" i="77" s="1"/>
  <c r="I2" i="25" s="1"/>
  <c r="I2" i="88" s="1"/>
  <c r="D38" i="81"/>
  <c r="I43" i="78"/>
  <c r="C35" i="81"/>
  <c r="C67" i="81" s="1"/>
  <c r="C19" i="22" s="1"/>
  <c r="C19" i="93" s="1"/>
  <c r="M10" i="76"/>
  <c r="M16" i="77"/>
  <c r="H33" i="81"/>
  <c r="H69" i="81" s="1"/>
  <c r="H21" i="22" s="1"/>
  <c r="H21" i="93" s="1"/>
  <c r="D3" i="79"/>
  <c r="D51" i="79" s="1"/>
  <c r="D3" i="32" s="1"/>
  <c r="D3" i="90" s="1"/>
  <c r="C18" i="77"/>
  <c r="C56" i="77" s="1"/>
  <c r="C8" i="25" s="1"/>
  <c r="C8" i="88" s="1"/>
  <c r="H38" i="80"/>
  <c r="M36" i="78"/>
  <c r="M24" i="76"/>
  <c r="C4" i="77"/>
  <c r="C52" i="77" s="1"/>
  <c r="C4" i="25" s="1"/>
  <c r="C4" i="88" s="1"/>
  <c r="L44" i="76"/>
  <c r="L74" i="76" s="1"/>
  <c r="L26" i="31" s="1"/>
  <c r="L26" i="87" s="1"/>
  <c r="H7" i="76"/>
  <c r="H53" i="76" s="1"/>
  <c r="H5" i="31" s="1"/>
  <c r="H5" i="87" s="1"/>
  <c r="C14" i="78"/>
  <c r="C25" i="80"/>
  <c r="D9" i="77"/>
  <c r="M25" i="77"/>
  <c r="F44" i="81"/>
  <c r="F74" i="81" s="1"/>
  <c r="F26" i="22" s="1"/>
  <c r="F26" i="93" s="1"/>
  <c r="C3" i="80"/>
  <c r="C51" i="80" s="1"/>
  <c r="C3" i="27" s="1"/>
  <c r="C3" i="92" s="1"/>
  <c r="M16" i="81"/>
  <c r="H30" i="80"/>
  <c r="H65" i="80" s="1"/>
  <c r="H17" i="27" s="1"/>
  <c r="H17" i="92" s="1"/>
  <c r="H22" i="76"/>
  <c r="H58" i="76" s="1"/>
  <c r="H10" i="31" s="1"/>
  <c r="H10" i="87" s="1"/>
  <c r="C32" i="77"/>
  <c r="C61" i="77" s="1"/>
  <c r="C13" i="25" s="1"/>
  <c r="C13" i="88" s="1"/>
  <c r="H8" i="79"/>
  <c r="C19" i="78"/>
  <c r="C57" i="78" s="1"/>
  <c r="C9" i="28" s="1"/>
  <c r="C9" i="89" s="1"/>
  <c r="I44" i="76"/>
  <c r="I74" i="76" s="1"/>
  <c r="I26" i="31" s="1"/>
  <c r="I26" i="87" s="1"/>
  <c r="M10" i="80"/>
  <c r="M41" i="78"/>
  <c r="D5" i="80"/>
  <c r="H29" i="75"/>
  <c r="H64" i="75" s="1"/>
  <c r="H16" i="30" s="1"/>
  <c r="H16" i="86" s="1"/>
  <c r="C15" i="76"/>
  <c r="C31" i="78"/>
  <c r="C71" i="78" s="1"/>
  <c r="C23" i="28" s="1"/>
  <c r="C23" i="89" s="1"/>
  <c r="R16" i="79"/>
  <c r="I17" i="81"/>
  <c r="H40" i="76"/>
  <c r="M26" i="76"/>
  <c r="M60" i="76" s="1"/>
  <c r="M12" i="31" s="1"/>
  <c r="M12" i="87" s="1"/>
  <c r="M26" i="75"/>
  <c r="M60" i="75" s="1"/>
  <c r="M12" i="30" s="1"/>
  <c r="M12" i="86" s="1"/>
  <c r="D43" i="79"/>
  <c r="C10" i="75"/>
  <c r="R44" i="75"/>
  <c r="R74" i="75" s="1"/>
  <c r="R26" i="30" s="1"/>
  <c r="R26" i="86" s="1"/>
  <c r="C13" i="75"/>
  <c r="M23" i="79"/>
  <c r="E43" i="80"/>
  <c r="H34" i="78"/>
  <c r="H70" i="78" s="1"/>
  <c r="H22" i="28" s="1"/>
  <c r="H22" i="89" s="1"/>
  <c r="M37" i="76"/>
  <c r="H16" i="80"/>
  <c r="H26" i="81"/>
  <c r="H60" i="81" s="1"/>
  <c r="H12" i="22" s="1"/>
  <c r="H12" i="93" s="1"/>
  <c r="M26" i="77"/>
  <c r="M60" i="77" s="1"/>
  <c r="M12" i="25" s="1"/>
  <c r="M12" i="88" s="1"/>
  <c r="H25" i="78"/>
  <c r="D6" i="78"/>
  <c r="E20" i="77"/>
  <c r="C11" i="75"/>
  <c r="M20" i="77"/>
  <c r="H37" i="81"/>
  <c r="M42" i="75"/>
  <c r="M72" i="75" s="1"/>
  <c r="M24" i="30" s="1"/>
  <c r="M24" i="86" s="1"/>
  <c r="G20" i="74"/>
  <c r="G20" i="59" s="1"/>
  <c r="D24" i="59"/>
  <c r="D24" i="80" s="1"/>
  <c r="M39" i="59"/>
  <c r="M39" i="80" s="1"/>
  <c r="I21" i="59"/>
  <c r="I21" i="78" s="1"/>
  <c r="H72" i="59"/>
  <c r="H24" i="23" s="1"/>
  <c r="H24" i="84" s="1"/>
  <c r="R6" i="74"/>
  <c r="R6" i="59" s="1"/>
  <c r="D26" i="83"/>
  <c r="H63" i="59"/>
  <c r="H15" i="23" s="1"/>
  <c r="H15" i="84" s="1"/>
  <c r="H28" i="77"/>
  <c r="H63" i="77" s="1"/>
  <c r="H15" i="25" s="1"/>
  <c r="H15" i="88" s="1"/>
  <c r="H42" i="81"/>
  <c r="H72" i="81" s="1"/>
  <c r="H24" i="22" s="1"/>
  <c r="H24" i="93" s="1"/>
  <c r="I43" i="77"/>
  <c r="F44" i="77"/>
  <c r="F74" i="77" s="1"/>
  <c r="F26" i="25" s="1"/>
  <c r="F26" i="88" s="1"/>
  <c r="M20" i="78"/>
  <c r="H25" i="80"/>
  <c r="D3" i="78"/>
  <c r="D51" i="78" s="1"/>
  <c r="D3" i="28" s="1"/>
  <c r="D3" i="89" s="1"/>
  <c r="H38" i="78"/>
  <c r="M36" i="77"/>
  <c r="M10" i="77"/>
  <c r="M25" i="76"/>
  <c r="M20" i="80"/>
  <c r="H37" i="75"/>
  <c r="C32" i="81"/>
  <c r="C61" i="81" s="1"/>
  <c r="C13" i="22" s="1"/>
  <c r="C13" i="93" s="1"/>
  <c r="C19" i="77"/>
  <c r="C57" i="77" s="1"/>
  <c r="C9" i="25" s="1"/>
  <c r="C9" i="88" s="1"/>
  <c r="F44" i="80"/>
  <c r="F74" i="80" s="1"/>
  <c r="F26" i="27" s="1"/>
  <c r="F26" i="92" s="1"/>
  <c r="J44" i="79"/>
  <c r="J74" i="79" s="1"/>
  <c r="J26" i="32" s="1"/>
  <c r="J26" i="90" s="1"/>
  <c r="H30" i="79"/>
  <c r="H65" i="79" s="1"/>
  <c r="H17" i="32" s="1"/>
  <c r="H17" i="90" s="1"/>
  <c r="H43" i="77"/>
  <c r="H73" i="77" s="1"/>
  <c r="H25" i="25" s="1"/>
  <c r="H25" i="88" s="1"/>
  <c r="R16" i="80"/>
  <c r="I17" i="78"/>
  <c r="H40" i="79"/>
  <c r="C24" i="75"/>
  <c r="D23" i="75"/>
  <c r="H9" i="80"/>
  <c r="M5" i="79"/>
  <c r="C10" i="79"/>
  <c r="H28" i="76"/>
  <c r="H63" i="76" s="1"/>
  <c r="H15" i="31" s="1"/>
  <c r="H15" i="87" s="1"/>
  <c r="C13" i="79"/>
  <c r="M23" i="81"/>
  <c r="E43" i="78"/>
  <c r="H34" i="77"/>
  <c r="H70" i="77" s="1"/>
  <c r="H22" i="25" s="1"/>
  <c r="H22" i="88" s="1"/>
  <c r="M37" i="75"/>
  <c r="H16" i="78"/>
  <c r="H26" i="78"/>
  <c r="H60" i="78" s="1"/>
  <c r="H12" i="28" s="1"/>
  <c r="H12" i="89" s="1"/>
  <c r="H37" i="80"/>
  <c r="R44" i="77"/>
  <c r="R74" i="77" s="1"/>
  <c r="R26" i="25" s="1"/>
  <c r="R26" i="88" s="1"/>
  <c r="H30" i="75"/>
  <c r="H65" i="75" s="1"/>
  <c r="H17" i="30" s="1"/>
  <c r="H17" i="86" s="1"/>
  <c r="D6" i="77"/>
  <c r="E20" i="76"/>
  <c r="C11" i="79"/>
  <c r="M10" i="75"/>
  <c r="D41" i="81"/>
  <c r="M16" i="76"/>
  <c r="AQ2" i="59"/>
  <c r="AQ2" i="81" s="1"/>
  <c r="AQ50" i="81" s="1"/>
  <c r="AQ2" i="22" s="1"/>
  <c r="AQ2" i="93" s="1"/>
  <c r="D8" i="59"/>
  <c r="D8" i="81" s="1"/>
  <c r="E9" i="76"/>
  <c r="D21" i="59"/>
  <c r="D21" i="76" s="1"/>
  <c r="G39" i="74"/>
  <c r="G39" i="59" s="1"/>
  <c r="M22" i="74"/>
  <c r="M22" i="59" s="1"/>
  <c r="M58" i="59" s="1"/>
  <c r="M10" i="23" s="1"/>
  <c r="M10" i="84" s="1"/>
  <c r="R4" i="74"/>
  <c r="R4" i="59" s="1"/>
  <c r="R52" i="59" s="1"/>
  <c r="R4" i="23" s="1"/>
  <c r="R4" i="84" s="1"/>
  <c r="H42" i="78"/>
  <c r="H72" i="78" s="1"/>
  <c r="H24" i="28" s="1"/>
  <c r="H24" i="89" s="1"/>
  <c r="D38" i="77"/>
  <c r="I43" i="76"/>
  <c r="C35" i="80"/>
  <c r="C67" i="80" s="1"/>
  <c r="C19" i="27" s="1"/>
  <c r="C19" i="92" s="1"/>
  <c r="M26" i="81"/>
  <c r="M60" i="81" s="1"/>
  <c r="M12" i="22" s="1"/>
  <c r="M12" i="93" s="1"/>
  <c r="H37" i="79"/>
  <c r="C12" i="79"/>
  <c r="D3" i="80"/>
  <c r="D51" i="80" s="1"/>
  <c r="D3" i="27" s="1"/>
  <c r="D3" i="92" s="1"/>
  <c r="C18" i="75"/>
  <c r="C56" i="75" s="1"/>
  <c r="C8" i="30" s="1"/>
  <c r="C8" i="86" s="1"/>
  <c r="H38" i="77"/>
  <c r="M36" i="76"/>
  <c r="M41" i="76"/>
  <c r="D5" i="78"/>
  <c r="H7" i="75"/>
  <c r="M25" i="75"/>
  <c r="C3" i="78"/>
  <c r="C51" i="78" s="1"/>
  <c r="C3" i="28" s="1"/>
  <c r="C3" i="89" s="1"/>
  <c r="M26" i="79"/>
  <c r="M60" i="79" s="1"/>
  <c r="M12" i="32" s="1"/>
  <c r="M12" i="90" s="1"/>
  <c r="D43" i="81"/>
  <c r="R44" i="80"/>
  <c r="R74" i="80" s="1"/>
  <c r="R26" i="27" s="1"/>
  <c r="R26" i="92" s="1"/>
  <c r="H8" i="80"/>
  <c r="C19" i="76"/>
  <c r="C57" i="76" s="1"/>
  <c r="C9" i="31" s="1"/>
  <c r="C9" i="87" s="1"/>
  <c r="I44" i="80"/>
  <c r="I74" i="80" s="1"/>
  <c r="I26" i="27" s="1"/>
  <c r="I26" i="92" s="1"/>
  <c r="M16" i="80"/>
  <c r="H25" i="75"/>
  <c r="H29" i="79"/>
  <c r="H64" i="79" s="1"/>
  <c r="H16" i="32" s="1"/>
  <c r="H16" i="90" s="1"/>
  <c r="C15" i="77"/>
  <c r="C31" i="77"/>
  <c r="C71" i="77" s="1"/>
  <c r="C23" i="25" s="1"/>
  <c r="C23" i="88" s="1"/>
  <c r="H43" i="76"/>
  <c r="H73" i="76" s="1"/>
  <c r="H25" i="31" s="1"/>
  <c r="H25" i="87" s="1"/>
  <c r="R16" i="81"/>
  <c r="I17" i="77"/>
  <c r="H40" i="80"/>
  <c r="M17" i="75"/>
  <c r="M17" i="76"/>
  <c r="M17" i="77"/>
  <c r="M17" i="78"/>
  <c r="M17" i="79"/>
  <c r="M17" i="81"/>
  <c r="M17" i="80"/>
  <c r="C24" i="79"/>
  <c r="D41" i="77"/>
  <c r="H9" i="78"/>
  <c r="D26" i="76"/>
  <c r="D60" i="76" s="1"/>
  <c r="D12" i="31" s="1"/>
  <c r="D12" i="87" s="1"/>
  <c r="H32" i="75"/>
  <c r="H61" i="75" s="1"/>
  <c r="H13" i="30" s="1"/>
  <c r="H13" i="86" s="1"/>
  <c r="M7" i="76"/>
  <c r="C10" i="80"/>
  <c r="H33" i="75"/>
  <c r="H69" i="75" s="1"/>
  <c r="H21" i="30" s="1"/>
  <c r="H21" i="86" s="1"/>
  <c r="M23" i="78"/>
  <c r="E43" i="81"/>
  <c r="H34" i="76"/>
  <c r="H70" i="76" s="1"/>
  <c r="H22" i="31" s="1"/>
  <c r="H22" i="87" s="1"/>
  <c r="H16" i="77"/>
  <c r="H26" i="77"/>
  <c r="H60" i="77" s="1"/>
  <c r="H12" i="25" s="1"/>
  <c r="H12" i="88" s="1"/>
  <c r="M5" i="75"/>
  <c r="D43" i="75"/>
  <c r="H28" i="78"/>
  <c r="H63" i="78" s="1"/>
  <c r="H15" i="28" s="1"/>
  <c r="H15" i="89" s="1"/>
  <c r="D6" i="76"/>
  <c r="E20" i="75"/>
  <c r="C11" i="80"/>
  <c r="D26" i="80"/>
  <c r="D60" i="80" s="1"/>
  <c r="D12" i="27" s="1"/>
  <c r="D12" i="92" s="1"/>
  <c r="D43" i="76"/>
  <c r="M5" i="76"/>
  <c r="G24" i="74"/>
  <c r="G24" i="59" s="1"/>
  <c r="D70" i="59"/>
  <c r="D22" i="23" s="1"/>
  <c r="D22" i="84" s="1"/>
  <c r="D34" i="80"/>
  <c r="D70" i="80" s="1"/>
  <c r="D22" i="27" s="1"/>
  <c r="D22" i="92" s="1"/>
  <c r="H42" i="77"/>
  <c r="H72" i="77" s="1"/>
  <c r="H24" i="25" s="1"/>
  <c r="H24" i="88" s="1"/>
  <c r="D38" i="76"/>
  <c r="I43" i="75"/>
  <c r="M5" i="77"/>
  <c r="D43" i="77"/>
  <c r="R44" i="79"/>
  <c r="R74" i="79" s="1"/>
  <c r="R26" i="32" s="1"/>
  <c r="R26" i="90" s="1"/>
  <c r="H30" i="77"/>
  <c r="H65" i="77" s="1"/>
  <c r="H17" i="25" s="1"/>
  <c r="H17" i="88" s="1"/>
  <c r="C18" i="79"/>
  <c r="C56" i="79" s="1"/>
  <c r="C8" i="32" s="1"/>
  <c r="C8" i="90" s="1"/>
  <c r="H38" i="76"/>
  <c r="M36" i="75"/>
  <c r="J44" i="77"/>
  <c r="J74" i="77" s="1"/>
  <c r="J26" i="25" s="1"/>
  <c r="J26" i="88" s="1"/>
  <c r="H33" i="80"/>
  <c r="H69" i="80" s="1"/>
  <c r="H21" i="27" s="1"/>
  <c r="H21" i="92" s="1"/>
  <c r="L44" i="79"/>
  <c r="L74" i="79" s="1"/>
  <c r="L26" i="32" s="1"/>
  <c r="L26" i="90" s="1"/>
  <c r="H7" i="79"/>
  <c r="M5" i="81"/>
  <c r="H22" i="81"/>
  <c r="H58" i="81" s="1"/>
  <c r="H10" i="22" s="1"/>
  <c r="H10" i="93" s="1"/>
  <c r="C32" i="78"/>
  <c r="C61" i="78" s="1"/>
  <c r="C13" i="28" s="1"/>
  <c r="C13" i="89" s="1"/>
  <c r="H8" i="78"/>
  <c r="C19" i="80"/>
  <c r="C57" i="80" s="1"/>
  <c r="C9" i="27" s="1"/>
  <c r="C9" i="92" s="1"/>
  <c r="M20" i="79"/>
  <c r="H37" i="76"/>
  <c r="H28" i="75"/>
  <c r="H63" i="75" s="1"/>
  <c r="H15" i="30" s="1"/>
  <c r="H15" i="86" s="1"/>
  <c r="H29" i="81"/>
  <c r="H64" i="81" s="1"/>
  <c r="H16" i="22" s="1"/>
  <c r="H16" i="93" s="1"/>
  <c r="C15" i="79"/>
  <c r="C31" i="75"/>
  <c r="C71" i="75" s="1"/>
  <c r="C23" i="30" s="1"/>
  <c r="C23" i="86" s="1"/>
  <c r="H43" i="79"/>
  <c r="H73" i="79" s="1"/>
  <c r="H25" i="32" s="1"/>
  <c r="H25" i="90" s="1"/>
  <c r="R16" i="78"/>
  <c r="I17" i="76"/>
  <c r="D23" i="79"/>
  <c r="M40" i="78"/>
  <c r="E9" i="80"/>
  <c r="C4" i="81"/>
  <c r="C52" i="81" s="1"/>
  <c r="C4" i="22" s="1"/>
  <c r="C4" i="93" s="1"/>
  <c r="D34" i="78"/>
  <c r="D70" i="78" s="1"/>
  <c r="D22" i="28" s="1"/>
  <c r="D22" i="89" s="1"/>
  <c r="C10" i="81"/>
  <c r="C54" i="81" s="1"/>
  <c r="C6" i="22" s="1"/>
  <c r="C6" i="93" s="1"/>
  <c r="D41" i="76"/>
  <c r="M23" i="77"/>
  <c r="E43" i="77"/>
  <c r="M37" i="79"/>
  <c r="H16" i="76"/>
  <c r="H26" i="76"/>
  <c r="H60" i="76" s="1"/>
  <c r="H12" i="31" s="1"/>
  <c r="H12" i="87" s="1"/>
  <c r="H32" i="78"/>
  <c r="H61" i="78" s="1"/>
  <c r="H13" i="28" s="1"/>
  <c r="H13" i="89" s="1"/>
  <c r="D34" i="81"/>
  <c r="D70" i="81" s="1"/>
  <c r="D22" i="22" s="1"/>
  <c r="D22" i="93" s="1"/>
  <c r="D6" i="75"/>
  <c r="C4" i="75"/>
  <c r="C52" i="75" s="1"/>
  <c r="C4" i="30" s="1"/>
  <c r="C4" i="86" s="1"/>
  <c r="H25" i="81"/>
  <c r="H32" i="81"/>
  <c r="H61" i="81" s="1"/>
  <c r="H13" i="22" s="1"/>
  <c r="H13" i="93" s="1"/>
  <c r="J44" i="75"/>
  <c r="J74" i="75" s="1"/>
  <c r="J26" i="30" s="1"/>
  <c r="J26" i="86" s="1"/>
  <c r="H35" i="59"/>
  <c r="H35" i="79" s="1"/>
  <c r="H67" i="79" s="1"/>
  <c r="H19" i="32" s="1"/>
  <c r="H19" i="90" s="1"/>
  <c r="E26" i="83"/>
  <c r="D22" i="74"/>
  <c r="E6" i="74"/>
  <c r="E6" i="59" s="1"/>
  <c r="E6" i="77" s="1"/>
  <c r="M72" i="59"/>
  <c r="M24" i="23" s="1"/>
  <c r="M24" i="84" s="1"/>
  <c r="M42" i="79"/>
  <c r="M72" i="79" s="1"/>
  <c r="M24" i="32" s="1"/>
  <c r="M24" i="90" s="1"/>
  <c r="H32" i="80"/>
  <c r="H61" i="80" s="1"/>
  <c r="H13" i="27" s="1"/>
  <c r="H13" i="92" s="1"/>
  <c r="H28" i="79"/>
  <c r="H63" i="79" s="1"/>
  <c r="H15" i="32" s="1"/>
  <c r="H15" i="90" s="1"/>
  <c r="C22" i="76"/>
  <c r="C58" i="76" s="1"/>
  <c r="C10" i="31" s="1"/>
  <c r="C10" i="87" s="1"/>
  <c r="C22" i="77"/>
  <c r="C58" i="77" s="1"/>
  <c r="C10" i="25" s="1"/>
  <c r="C10" i="88" s="1"/>
  <c r="C22" i="78"/>
  <c r="C58" i="78" s="1"/>
  <c r="C10" i="28" s="1"/>
  <c r="C10" i="89" s="1"/>
  <c r="C22" i="81"/>
  <c r="C58" i="81" s="1"/>
  <c r="C10" i="22" s="1"/>
  <c r="C10" i="93" s="1"/>
  <c r="C22" i="80"/>
  <c r="C58" i="80" s="1"/>
  <c r="C10" i="27" s="1"/>
  <c r="C10" i="92" s="1"/>
  <c r="C22" i="79"/>
  <c r="C58" i="79" s="1"/>
  <c r="C10" i="32" s="1"/>
  <c r="C10" i="90" s="1"/>
  <c r="C22" i="75"/>
  <c r="C58" i="75" s="1"/>
  <c r="C10" i="30" s="1"/>
  <c r="C10" i="86" s="1"/>
  <c r="C18" i="80"/>
  <c r="C56" i="80" s="1"/>
  <c r="C8" i="27" s="1"/>
  <c r="C8" i="92" s="1"/>
  <c r="H25" i="79"/>
  <c r="D26" i="77"/>
  <c r="D60" i="77" s="1"/>
  <c r="D12" i="25" s="1"/>
  <c r="D12" i="88" s="1"/>
  <c r="M25" i="81"/>
  <c r="C3" i="77"/>
  <c r="C51" i="77" s="1"/>
  <c r="C3" i="25" s="1"/>
  <c r="C3" i="88" s="1"/>
  <c r="E9" i="78"/>
  <c r="D34" i="76"/>
  <c r="D70" i="76" s="1"/>
  <c r="D22" i="31" s="1"/>
  <c r="D22" i="87" s="1"/>
  <c r="C32" i="76"/>
  <c r="C61" i="76" s="1"/>
  <c r="C13" i="31" s="1"/>
  <c r="C13" i="87" s="1"/>
  <c r="C19" i="75"/>
  <c r="C57" i="75" s="1"/>
  <c r="C9" i="30" s="1"/>
  <c r="C9" i="86" s="1"/>
  <c r="H29" i="80"/>
  <c r="H64" i="80" s="1"/>
  <c r="H16" i="27" s="1"/>
  <c r="H16" i="92" s="1"/>
  <c r="R16" i="77"/>
  <c r="I17" i="75"/>
  <c r="M24" i="80"/>
  <c r="M42" i="80"/>
  <c r="M72" i="80" s="1"/>
  <c r="M24" i="27" s="1"/>
  <c r="M24" i="92" s="1"/>
  <c r="M23" i="76"/>
  <c r="E43" i="76"/>
  <c r="M37" i="80"/>
  <c r="H26" i="75"/>
  <c r="H60" i="75" s="1"/>
  <c r="H12" i="30" s="1"/>
  <c r="H12" i="86" s="1"/>
  <c r="M7" i="78"/>
  <c r="G44" i="80"/>
  <c r="G74" i="80" s="1"/>
  <c r="G26" i="27" s="1"/>
  <c r="G26" i="92" s="1"/>
  <c r="G74" i="59"/>
  <c r="G26" i="23" s="1"/>
  <c r="E20" i="79"/>
  <c r="M40" i="79"/>
  <c r="R44" i="78"/>
  <c r="R74" i="78" s="1"/>
  <c r="R26" i="28" s="1"/>
  <c r="R26" i="89" s="1"/>
  <c r="M7" i="81"/>
  <c r="H30" i="76"/>
  <c r="H65" i="76" s="1"/>
  <c r="H17" i="31" s="1"/>
  <c r="H17" i="87" s="1"/>
  <c r="I56" i="63"/>
  <c r="I73" i="63"/>
  <c r="J73" i="63" s="1"/>
  <c r="E41" i="59"/>
  <c r="E41" i="78" s="1"/>
  <c r="E40" i="59"/>
  <c r="E40" i="80" s="1"/>
  <c r="H56" i="74"/>
  <c r="H8" i="26" s="1"/>
  <c r="H8" i="91" s="1"/>
  <c r="H18" i="59"/>
  <c r="H56" i="59" s="1"/>
  <c r="H8" i="23" s="1"/>
  <c r="H8" i="84" s="1"/>
  <c r="M12" i="59"/>
  <c r="M12" i="77" s="1"/>
  <c r="E17" i="59"/>
  <c r="E17" i="76" s="1"/>
  <c r="I16" i="59"/>
  <c r="I16" i="79" s="1"/>
  <c r="R5" i="59"/>
  <c r="R5" i="80" s="1"/>
  <c r="M14" i="59"/>
  <c r="M14" i="81" s="1"/>
  <c r="E8" i="59"/>
  <c r="E8" i="76" s="1"/>
  <c r="E4" i="59"/>
  <c r="E4" i="79" s="1"/>
  <c r="E52" i="79" s="1"/>
  <c r="E4" i="32" s="1"/>
  <c r="E4" i="90" s="1"/>
  <c r="H36" i="59"/>
  <c r="H66" i="59" s="1"/>
  <c r="H18" i="23" s="1"/>
  <c r="H18" i="84" s="1"/>
  <c r="D20" i="59"/>
  <c r="D20" i="77" s="1"/>
  <c r="E7" i="59"/>
  <c r="E7" i="81" s="1"/>
  <c r="D15" i="59"/>
  <c r="D15" i="75" s="1"/>
  <c r="M56" i="74"/>
  <c r="M8" i="26" s="1"/>
  <c r="M8" i="91" s="1"/>
  <c r="M18" i="59"/>
  <c r="M18" i="81" s="1"/>
  <c r="D7" i="59"/>
  <c r="D7" i="79" s="1"/>
  <c r="D72" i="74"/>
  <c r="D24" i="26" s="1"/>
  <c r="D24" i="91" s="1"/>
  <c r="D42" i="59"/>
  <c r="D72" i="59" s="1"/>
  <c r="D24" i="23" s="1"/>
  <c r="D24" i="84" s="1"/>
  <c r="H23" i="59"/>
  <c r="H23" i="75" s="1"/>
  <c r="D73" i="74"/>
  <c r="D25" i="26" s="1"/>
  <c r="D25" i="91" s="1"/>
  <c r="D39" i="59"/>
  <c r="D39" i="81" s="1"/>
  <c r="I8" i="59"/>
  <c r="I8" i="76" s="1"/>
  <c r="E3" i="59"/>
  <c r="E3" i="78" s="1"/>
  <c r="E51" i="78" s="1"/>
  <c r="E3" i="28" s="1"/>
  <c r="E3" i="89" s="1"/>
  <c r="H15" i="59"/>
  <c r="H15" i="77" s="1"/>
  <c r="E5" i="59"/>
  <c r="E5" i="80" s="1"/>
  <c r="I38" i="59"/>
  <c r="I38" i="81" s="1"/>
  <c r="K74" i="74"/>
  <c r="K26" i="26" s="1"/>
  <c r="K26" i="91" s="1"/>
  <c r="K44" i="59"/>
  <c r="K44" i="81" s="1"/>
  <c r="K74" i="81" s="1"/>
  <c r="K26" i="22" s="1"/>
  <c r="K26" i="93" s="1"/>
  <c r="E24" i="59"/>
  <c r="E24" i="81" s="1"/>
  <c r="D16" i="59"/>
  <c r="D16" i="77" s="1"/>
  <c r="D52" i="74"/>
  <c r="D4" i="26" s="1"/>
  <c r="D4" i="91" s="1"/>
  <c r="D4" i="59"/>
  <c r="D52" i="59" s="1"/>
  <c r="D4" i="23" s="1"/>
  <c r="D4" i="84" s="1"/>
  <c r="E61" i="74"/>
  <c r="E13" i="26" s="1"/>
  <c r="E13" i="91" s="1"/>
  <c r="E32" i="59"/>
  <c r="E32" i="79" s="1"/>
  <c r="E61" i="79" s="1"/>
  <c r="E13" i="32" s="1"/>
  <c r="E13" i="90" s="1"/>
  <c r="G38" i="59"/>
  <c r="G38" i="77" s="1"/>
  <c r="R39" i="59"/>
  <c r="R39" i="78" s="1"/>
  <c r="AQ42" i="59"/>
  <c r="AQ42" i="75" s="1"/>
  <c r="AQ72" i="75" s="1"/>
  <c r="AQ24" i="30" s="1"/>
  <c r="AQ24" i="86" s="1"/>
  <c r="E21" i="59"/>
  <c r="E21" i="75" s="1"/>
  <c r="F9" i="59"/>
  <c r="F9" i="79" s="1"/>
  <c r="R72" i="74"/>
  <c r="R24" i="26" s="1"/>
  <c r="R24" i="91" s="1"/>
  <c r="R42" i="59"/>
  <c r="R42" i="81" s="1"/>
  <c r="R72" i="81" s="1"/>
  <c r="R24" i="22" s="1"/>
  <c r="R24" i="93" s="1"/>
  <c r="D67" i="74"/>
  <c r="D19" i="26" s="1"/>
  <c r="D19" i="91" s="1"/>
  <c r="D35" i="59"/>
  <c r="D35" i="81" s="1"/>
  <c r="D67" i="81" s="1"/>
  <c r="D19" i="22" s="1"/>
  <c r="D19" i="93" s="1"/>
  <c r="E38" i="59"/>
  <c r="E38" i="76" s="1"/>
  <c r="D40" i="59"/>
  <c r="D68" i="59" s="1"/>
  <c r="D20" i="23" s="1"/>
  <c r="D20" i="84" s="1"/>
  <c r="M61" i="74"/>
  <c r="M13" i="26" s="1"/>
  <c r="M13" i="91" s="1"/>
  <c r="M32" i="59"/>
  <c r="M32" i="78" s="1"/>
  <c r="M61" i="78" s="1"/>
  <c r="M13" i="28" s="1"/>
  <c r="M13" i="89" s="1"/>
  <c r="E39" i="59"/>
  <c r="E39" i="76" s="1"/>
  <c r="I40" i="59"/>
  <c r="I40" i="78" s="1"/>
  <c r="N44" i="59"/>
  <c r="D37" i="59"/>
  <c r="D37" i="75" s="1"/>
  <c r="F38" i="59"/>
  <c r="F38" i="76" s="1"/>
  <c r="E10" i="59"/>
  <c r="E10" i="81" s="1"/>
  <c r="D25" i="59"/>
  <c r="D25" i="75" s="1"/>
  <c r="M21" i="59"/>
  <c r="M21" i="80" s="1"/>
  <c r="I26" i="59"/>
  <c r="I26" i="81" s="1"/>
  <c r="I60" i="81" s="1"/>
  <c r="I12" i="22" s="1"/>
  <c r="I12" i="93" s="1"/>
  <c r="I42" i="59"/>
  <c r="I42" i="81" s="1"/>
  <c r="I72" i="81" s="1"/>
  <c r="I24" i="22" s="1"/>
  <c r="I24" i="93" s="1"/>
  <c r="R40" i="59"/>
  <c r="R40" i="81" s="1"/>
  <c r="E42" i="59"/>
  <c r="E42" i="79" s="1"/>
  <c r="E72" i="79" s="1"/>
  <c r="E24" i="32" s="1"/>
  <c r="E24" i="90" s="1"/>
  <c r="R7" i="59"/>
  <c r="R7" i="79" s="1"/>
  <c r="M13" i="59"/>
  <c r="M13" i="75" s="1"/>
  <c r="AQ74" i="74"/>
  <c r="AQ26" i="26" s="1"/>
  <c r="AQ26" i="91" s="1"/>
  <c r="AQ44" i="59"/>
  <c r="AQ44" i="78" s="1"/>
  <c r="AQ74" i="78" s="1"/>
  <c r="AQ26" i="28" s="1"/>
  <c r="AQ26" i="89" s="1"/>
  <c r="D32" i="59"/>
  <c r="D61" i="59" s="1"/>
  <c r="D13" i="23" s="1"/>
  <c r="D13" i="84" s="1"/>
  <c r="M8" i="59"/>
  <c r="M8" i="80" s="1"/>
  <c r="E26" i="59"/>
  <c r="E60" i="59" s="1"/>
  <c r="E12" i="23" s="1"/>
  <c r="E70" i="74"/>
  <c r="E22" i="26" s="1"/>
  <c r="E22" i="91" s="1"/>
  <c r="E34" i="59"/>
  <c r="E34" i="77" s="1"/>
  <c r="E70" i="77" s="1"/>
  <c r="E22" i="25" s="1"/>
  <c r="E22" i="88" s="1"/>
  <c r="I7" i="59"/>
  <c r="I7" i="79" s="1"/>
  <c r="E16" i="59"/>
  <c r="E16" i="80" s="1"/>
  <c r="D36" i="59"/>
  <c r="D36" i="78" s="1"/>
  <c r="D10" i="59"/>
  <c r="D10" i="75" s="1"/>
  <c r="H59" i="74"/>
  <c r="H11" i="26" s="1"/>
  <c r="H11" i="91" s="1"/>
  <c r="R73" i="63"/>
  <c r="AQ73" i="63" s="1"/>
  <c r="AQ23" i="74" s="1"/>
  <c r="AQ23" i="59" s="1"/>
  <c r="E27" i="74"/>
  <c r="M59" i="59"/>
  <c r="M11" i="23" s="1"/>
  <c r="M11" i="84" s="1"/>
  <c r="D53" i="74"/>
  <c r="D5" i="26" s="1"/>
  <c r="D5" i="91" s="1"/>
  <c r="V16" i="72"/>
  <c r="W16" i="72" s="1"/>
  <c r="D27" i="74"/>
  <c r="I85" i="73"/>
  <c r="V35" i="72"/>
  <c r="W35" i="72" s="1"/>
  <c r="I78" i="73"/>
  <c r="G83" i="73"/>
  <c r="AQ85" i="73"/>
  <c r="U32" i="73"/>
  <c r="S73" i="73" s="1"/>
  <c r="D101" i="73"/>
  <c r="D102" i="73" s="1"/>
  <c r="U50" i="73"/>
  <c r="S98" i="73" s="1"/>
  <c r="D59" i="74"/>
  <c r="D11" i="26" s="1"/>
  <c r="D11" i="91" s="1"/>
  <c r="V47" i="72"/>
  <c r="V47" i="73" s="1"/>
  <c r="T95" i="73" s="1"/>
  <c r="J83" i="73"/>
  <c r="U31" i="73"/>
  <c r="S72" i="73" s="1"/>
  <c r="D68" i="74"/>
  <c r="D20" i="26" s="1"/>
  <c r="D20" i="91" s="1"/>
  <c r="H57" i="59"/>
  <c r="H9" i="23" s="1"/>
  <c r="H9" i="84" s="1"/>
  <c r="J60" i="73"/>
  <c r="H54" i="74"/>
  <c r="H6" i="26" s="1"/>
  <c r="H6" i="91" s="1"/>
  <c r="V48" i="72"/>
  <c r="V48" i="73" s="1"/>
  <c r="T96" i="73" s="1"/>
  <c r="H57" i="79"/>
  <c r="H9" i="32" s="1"/>
  <c r="H9" i="90" s="1"/>
  <c r="V38" i="72"/>
  <c r="V38" i="73" s="1"/>
  <c r="F83" i="73"/>
  <c r="V42" i="72"/>
  <c r="W42" i="72" s="1"/>
  <c r="U17" i="73"/>
  <c r="V25" i="72"/>
  <c r="V25" i="73" s="1"/>
  <c r="T66" i="73" s="1"/>
  <c r="V4" i="72"/>
  <c r="W4" i="72" s="1"/>
  <c r="H68" i="59"/>
  <c r="H20" i="23" s="1"/>
  <c r="H20" i="84" s="1"/>
  <c r="D19" i="74"/>
  <c r="D61" i="74"/>
  <c r="D13" i="26" s="1"/>
  <c r="D13" i="91" s="1"/>
  <c r="E11" i="74"/>
  <c r="F11" i="74"/>
  <c r="F11" i="59" s="1"/>
  <c r="G11" i="74"/>
  <c r="R24" i="74"/>
  <c r="M28" i="74"/>
  <c r="I10" i="74"/>
  <c r="R43" i="74"/>
  <c r="AQ26" i="74"/>
  <c r="E51" i="74"/>
  <c r="E3" i="26" s="1"/>
  <c r="E3" i="91" s="1"/>
  <c r="D14" i="74"/>
  <c r="AQ17" i="74"/>
  <c r="D29" i="74"/>
  <c r="AQ16" i="74"/>
  <c r="S92" i="63"/>
  <c r="T92" i="63" s="1"/>
  <c r="U92" i="63" s="1"/>
  <c r="V92" i="63" s="1"/>
  <c r="W92" i="63" s="1"/>
  <c r="X92" i="63" s="1"/>
  <c r="Y92" i="63" s="1"/>
  <c r="Z92" i="63" s="1"/>
  <c r="AA92" i="63" s="1"/>
  <c r="AB92" i="63" s="1"/>
  <c r="AC92" i="63" s="1"/>
  <c r="AD92" i="63" s="1"/>
  <c r="AE92" i="63" s="1"/>
  <c r="AF92" i="63" s="1"/>
  <c r="AG92" i="63" s="1"/>
  <c r="AH92" i="63" s="1"/>
  <c r="AI92" i="63" s="1"/>
  <c r="AJ92" i="63" s="1"/>
  <c r="AK92" i="63" s="1"/>
  <c r="AL92" i="63" s="1"/>
  <c r="AM92" i="63" s="1"/>
  <c r="AN92" i="63" s="1"/>
  <c r="AO92" i="63" s="1"/>
  <c r="AP92" i="63" s="1"/>
  <c r="V7" i="72"/>
  <c r="V7" i="73" s="1"/>
  <c r="V34" i="72"/>
  <c r="W34" i="72" s="1"/>
  <c r="N8" i="74"/>
  <c r="D28" i="74"/>
  <c r="N83" i="73"/>
  <c r="F79" i="73"/>
  <c r="G79" i="73"/>
  <c r="I86" i="63"/>
  <c r="J86" i="63" s="1"/>
  <c r="K86" i="63" s="1"/>
  <c r="L86" i="63" s="1"/>
  <c r="S89" i="63"/>
  <c r="T89" i="63" s="1"/>
  <c r="U89" i="63" s="1"/>
  <c r="V89" i="63" s="1"/>
  <c r="W89" i="63" s="1"/>
  <c r="X89" i="63" s="1"/>
  <c r="Y89" i="63" s="1"/>
  <c r="Z89" i="63" s="1"/>
  <c r="AA89" i="63" s="1"/>
  <c r="AB89" i="63" s="1"/>
  <c r="AC89" i="63" s="1"/>
  <c r="AD89" i="63" s="1"/>
  <c r="AE89" i="63" s="1"/>
  <c r="AF89" i="63" s="1"/>
  <c r="AG89" i="63" s="1"/>
  <c r="AH89" i="63" s="1"/>
  <c r="AI89" i="63" s="1"/>
  <c r="AJ89" i="63" s="1"/>
  <c r="AK89" i="63" s="1"/>
  <c r="AL89" i="63" s="1"/>
  <c r="AM89" i="63" s="1"/>
  <c r="AN89" i="63" s="1"/>
  <c r="AO89" i="63" s="1"/>
  <c r="AP89" i="63" s="1"/>
  <c r="D11" i="74"/>
  <c r="C8" i="84"/>
  <c r="N4" i="74"/>
  <c r="E78" i="73"/>
  <c r="D66" i="74"/>
  <c r="D18" i="26" s="1"/>
  <c r="D18" i="91" s="1"/>
  <c r="N79" i="73"/>
  <c r="U10" i="72"/>
  <c r="U10" i="73" s="1"/>
  <c r="F62" i="73"/>
  <c r="C55" i="59"/>
  <c r="C7" i="23" s="1"/>
  <c r="C7" i="84" s="1"/>
  <c r="G62" i="73"/>
  <c r="V24" i="72"/>
  <c r="W24" i="72" s="1"/>
  <c r="E68" i="74"/>
  <c r="E20" i="26" s="1"/>
  <c r="E20" i="91" s="1"/>
  <c r="U28" i="72"/>
  <c r="V28" i="72" s="1"/>
  <c r="J79" i="73"/>
  <c r="M15" i="74"/>
  <c r="N62" i="73"/>
  <c r="H53" i="59"/>
  <c r="H5" i="23" s="1"/>
  <c r="H5" i="84" s="1"/>
  <c r="M59" i="74"/>
  <c r="M11" i="26" s="1"/>
  <c r="M11" i="91" s="1"/>
  <c r="N20" i="74"/>
  <c r="I60" i="74"/>
  <c r="I12" i="26" s="1"/>
  <c r="I12" i="91" s="1"/>
  <c r="S52" i="63"/>
  <c r="T52" i="63" s="1"/>
  <c r="U9" i="72"/>
  <c r="V9" i="72" s="1"/>
  <c r="D30" i="74"/>
  <c r="H66" i="74"/>
  <c r="H18" i="26" s="1"/>
  <c r="H18" i="91" s="1"/>
  <c r="U26" i="72"/>
  <c r="U26" i="73" s="1"/>
  <c r="S67" i="73" s="1"/>
  <c r="I12" i="74"/>
  <c r="U37" i="72"/>
  <c r="U37" i="73" s="1"/>
  <c r="S81" i="73" s="1"/>
  <c r="S57" i="63"/>
  <c r="T57" i="63" s="1"/>
  <c r="U57" i="63" s="1"/>
  <c r="V57" i="63" s="1"/>
  <c r="W57" i="63" s="1"/>
  <c r="X57" i="63" s="1"/>
  <c r="Y57" i="63" s="1"/>
  <c r="Z57" i="63" s="1"/>
  <c r="AA57" i="63" s="1"/>
  <c r="AB57" i="63" s="1"/>
  <c r="AC57" i="63" s="1"/>
  <c r="AD57" i="63" s="1"/>
  <c r="AE57" i="63" s="1"/>
  <c r="AF57" i="63" s="1"/>
  <c r="AG57" i="63" s="1"/>
  <c r="AH57" i="63" s="1"/>
  <c r="AI57" i="63" s="1"/>
  <c r="AJ57" i="63" s="1"/>
  <c r="AK57" i="63" s="1"/>
  <c r="AL57" i="63" s="1"/>
  <c r="AM57" i="63" s="1"/>
  <c r="AN57" i="63" s="1"/>
  <c r="AO57" i="63" s="1"/>
  <c r="AP57" i="63" s="1"/>
  <c r="I81" i="63"/>
  <c r="J81" i="63" s="1"/>
  <c r="K81" i="63" s="1"/>
  <c r="L81" i="63" s="1"/>
  <c r="R81" i="63"/>
  <c r="M31" i="74"/>
  <c r="O52" i="63"/>
  <c r="N2" i="74"/>
  <c r="M68" i="74"/>
  <c r="M20" i="26" s="1"/>
  <c r="M20" i="91" s="1"/>
  <c r="M41" i="72"/>
  <c r="L41" i="73"/>
  <c r="J88" i="73" s="1"/>
  <c r="O84" i="63"/>
  <c r="P84" i="63" s="1"/>
  <c r="Q84" i="63" s="1"/>
  <c r="N34" i="74"/>
  <c r="N72" i="74"/>
  <c r="N24" i="26" s="1"/>
  <c r="N24" i="91" s="1"/>
  <c r="M26" i="72"/>
  <c r="L26" i="73"/>
  <c r="J67" i="73" s="1"/>
  <c r="Q15" i="73"/>
  <c r="R15" i="72"/>
  <c r="M66" i="74"/>
  <c r="M18" i="26" s="1"/>
  <c r="M18" i="91" s="1"/>
  <c r="M66" i="59"/>
  <c r="M18" i="23" s="1"/>
  <c r="E15" i="74"/>
  <c r="R12" i="74"/>
  <c r="M19" i="72"/>
  <c r="L19" i="73"/>
  <c r="V14" i="72"/>
  <c r="U14" i="73"/>
  <c r="D13" i="74"/>
  <c r="F26" i="74"/>
  <c r="R37" i="74"/>
  <c r="V13" i="72"/>
  <c r="U13" i="73"/>
  <c r="AQ4" i="74"/>
  <c r="AQ4" i="59" s="1"/>
  <c r="S54" i="63"/>
  <c r="T54" i="63" s="1"/>
  <c r="U54" i="63" s="1"/>
  <c r="V54" i="63" s="1"/>
  <c r="W54" i="63" s="1"/>
  <c r="X54" i="63" s="1"/>
  <c r="Y54" i="63" s="1"/>
  <c r="Z54" i="63" s="1"/>
  <c r="AA54" i="63" s="1"/>
  <c r="AB54" i="63" s="1"/>
  <c r="AC54" i="63" s="1"/>
  <c r="AD54" i="63" s="1"/>
  <c r="AE54" i="63" s="1"/>
  <c r="AF54" i="63" s="1"/>
  <c r="AG54" i="63" s="1"/>
  <c r="AH54" i="63" s="1"/>
  <c r="AI54" i="63" s="1"/>
  <c r="AJ54" i="63" s="1"/>
  <c r="AK54" i="63" s="1"/>
  <c r="AL54" i="63" s="1"/>
  <c r="AM54" i="63" s="1"/>
  <c r="AN54" i="63" s="1"/>
  <c r="AO54" i="63" s="1"/>
  <c r="AP54" i="63" s="1"/>
  <c r="I9" i="73"/>
  <c r="G75" i="73" s="1"/>
  <c r="H9" i="73"/>
  <c r="F75" i="73" s="1"/>
  <c r="AS21" i="73"/>
  <c r="AQ89" i="73" s="1"/>
  <c r="U21" i="72"/>
  <c r="AQ40" i="74"/>
  <c r="S90" i="63"/>
  <c r="T90" i="63" s="1"/>
  <c r="U90" i="63" s="1"/>
  <c r="V90" i="63" s="1"/>
  <c r="W90" i="63" s="1"/>
  <c r="X90" i="63" s="1"/>
  <c r="Y90" i="63" s="1"/>
  <c r="Z90" i="63" s="1"/>
  <c r="AA90" i="63" s="1"/>
  <c r="AB90" i="63" s="1"/>
  <c r="AC90" i="63" s="1"/>
  <c r="AD90" i="63" s="1"/>
  <c r="AE90" i="63" s="1"/>
  <c r="AF90" i="63" s="1"/>
  <c r="AG90" i="63" s="1"/>
  <c r="AH90" i="63" s="1"/>
  <c r="AI90" i="63" s="1"/>
  <c r="AJ90" i="63" s="1"/>
  <c r="AK90" i="63" s="1"/>
  <c r="AL90" i="63" s="1"/>
  <c r="AM90" i="63" s="1"/>
  <c r="AN90" i="63" s="1"/>
  <c r="AO90" i="63" s="1"/>
  <c r="AP90" i="63" s="1"/>
  <c r="D31" i="74"/>
  <c r="R6" i="72"/>
  <c r="Q6" i="73"/>
  <c r="Q32" i="73"/>
  <c r="O73" i="73" s="1"/>
  <c r="R32" i="72"/>
  <c r="J40" i="74"/>
  <c r="E25" i="74"/>
  <c r="G26" i="74"/>
  <c r="M25" i="73"/>
  <c r="K66" i="73" s="1"/>
  <c r="N25" i="72"/>
  <c r="N25" i="73" s="1"/>
  <c r="L66" i="73" s="1"/>
  <c r="R42" i="73"/>
  <c r="P90" i="73" s="1"/>
  <c r="S42" i="72"/>
  <c r="S42" i="73" s="1"/>
  <c r="Q90" i="73" s="1"/>
  <c r="E37" i="74"/>
  <c r="F5" i="74"/>
  <c r="M22" i="83"/>
  <c r="M48" i="73"/>
  <c r="K96" i="73" s="1"/>
  <c r="N48" i="72"/>
  <c r="N48" i="73" s="1"/>
  <c r="L96" i="73" s="1"/>
  <c r="F17" i="74"/>
  <c r="F17" i="59" s="1"/>
  <c r="I37" i="73"/>
  <c r="G81" i="73" s="1"/>
  <c r="H37" i="73"/>
  <c r="F81" i="73" s="1"/>
  <c r="F21" i="74"/>
  <c r="R13" i="72"/>
  <c r="Q13" i="73"/>
  <c r="Q37" i="72"/>
  <c r="P37" i="73"/>
  <c r="N81" i="73" s="1"/>
  <c r="I72" i="74"/>
  <c r="I24" i="26" s="1"/>
  <c r="I24" i="91" s="1"/>
  <c r="I50" i="74"/>
  <c r="I15" i="74"/>
  <c r="J70" i="63"/>
  <c r="K70" i="63" s="1"/>
  <c r="L70" i="63" s="1"/>
  <c r="I20" i="74"/>
  <c r="M27" i="73"/>
  <c r="K68" i="73" s="1"/>
  <c r="N27" i="72"/>
  <c r="N27" i="73" s="1"/>
  <c r="L68" i="73" s="1"/>
  <c r="J69" i="63"/>
  <c r="K69" i="63" s="1"/>
  <c r="L69" i="63" s="1"/>
  <c r="I19" i="74"/>
  <c r="M18" i="72"/>
  <c r="L18" i="73"/>
  <c r="J84" i="73" s="1"/>
  <c r="G17" i="74"/>
  <c r="N3" i="72"/>
  <c r="N3" i="73" s="1"/>
  <c r="M3" i="73"/>
  <c r="R12" i="72"/>
  <c r="Q12" i="73"/>
  <c r="AS39" i="73"/>
  <c r="AQ86" i="73" s="1"/>
  <c r="U39" i="72"/>
  <c r="M45" i="72"/>
  <c r="L45" i="73"/>
  <c r="J93" i="73" s="1"/>
  <c r="V51" i="72"/>
  <c r="U51" i="73"/>
  <c r="S99" i="73" s="1"/>
  <c r="G34" i="74"/>
  <c r="U30" i="72"/>
  <c r="M8" i="73"/>
  <c r="K63" i="73" s="1"/>
  <c r="N8" i="72"/>
  <c r="N8" i="73" s="1"/>
  <c r="L63" i="73" s="1"/>
  <c r="E72" i="74"/>
  <c r="E24" i="26" s="1"/>
  <c r="E24" i="91" s="1"/>
  <c r="AS18" i="73"/>
  <c r="AQ84" i="73" s="1"/>
  <c r="U18" i="72"/>
  <c r="R36" i="73"/>
  <c r="P80" i="73" s="1"/>
  <c r="S36" i="72"/>
  <c r="S36" i="73" s="1"/>
  <c r="Q80" i="73" s="1"/>
  <c r="F20" i="74"/>
  <c r="R52" i="73"/>
  <c r="P100" i="73" s="1"/>
  <c r="S52" i="72"/>
  <c r="S52" i="73" s="1"/>
  <c r="Q100" i="73" s="1"/>
  <c r="G4" i="74"/>
  <c r="E73" i="74"/>
  <c r="E25" i="26" s="1"/>
  <c r="E25" i="91" s="1"/>
  <c r="N38" i="74"/>
  <c r="Q5" i="73"/>
  <c r="O61" i="73" s="1"/>
  <c r="R5" i="72"/>
  <c r="I68" i="74"/>
  <c r="I20" i="26" s="1"/>
  <c r="I20" i="91" s="1"/>
  <c r="F40" i="74"/>
  <c r="J16" i="74"/>
  <c r="I80" i="63"/>
  <c r="J80" i="63" s="1"/>
  <c r="K80" i="63" s="1"/>
  <c r="L80" i="63" s="1"/>
  <c r="R80" i="63"/>
  <c r="R30" i="74" s="1"/>
  <c r="R30" i="59" s="1"/>
  <c r="M30" i="74"/>
  <c r="O44" i="74"/>
  <c r="F4" i="74"/>
  <c r="AQ72" i="74"/>
  <c r="AQ24" i="26" s="1"/>
  <c r="AQ24" i="91" s="1"/>
  <c r="I32" i="74"/>
  <c r="AS11" i="73"/>
  <c r="AQ78" i="73" s="1"/>
  <c r="U11" i="72"/>
  <c r="O42" i="74"/>
  <c r="E60" i="74"/>
  <c r="E12" i="26" s="1"/>
  <c r="E12" i="91" s="1"/>
  <c r="N74" i="74"/>
  <c r="N26" i="26" s="1"/>
  <c r="N26" i="91" s="1"/>
  <c r="R46" i="72"/>
  <c r="Q46" i="73"/>
  <c r="O94" i="73" s="1"/>
  <c r="H64" i="59"/>
  <c r="H16" i="23" s="1"/>
  <c r="H16" i="84" s="1"/>
  <c r="H64" i="74"/>
  <c r="H16" i="26" s="1"/>
  <c r="H16" i="91" s="1"/>
  <c r="O74" i="63"/>
  <c r="P74" i="63" s="1"/>
  <c r="Q74" i="63" s="1"/>
  <c r="N24" i="74"/>
  <c r="AS33" i="73"/>
  <c r="AQ74" i="73" s="1"/>
  <c r="U33" i="72"/>
  <c r="AQ60" i="63"/>
  <c r="AQ10" i="74" s="1"/>
  <c r="R10" i="74"/>
  <c r="N60" i="63"/>
  <c r="M40" i="72"/>
  <c r="L40" i="73"/>
  <c r="J87" i="73" s="1"/>
  <c r="Q28" i="72"/>
  <c r="P28" i="73"/>
  <c r="N69" i="73" s="1"/>
  <c r="M39" i="72"/>
  <c r="L39" i="73"/>
  <c r="J86" i="73" s="1"/>
  <c r="Q9" i="72"/>
  <c r="P9" i="73"/>
  <c r="N75" i="73" s="1"/>
  <c r="R25" i="74"/>
  <c r="R50" i="73"/>
  <c r="P98" i="73" s="1"/>
  <c r="S50" i="72"/>
  <c r="S50" i="73" s="1"/>
  <c r="Q98" i="73" s="1"/>
  <c r="H55" i="74"/>
  <c r="H7" i="26" s="1"/>
  <c r="H7" i="91" s="1"/>
  <c r="Q39" i="72"/>
  <c r="P39" i="73"/>
  <c r="N86" i="73" s="1"/>
  <c r="N5" i="74"/>
  <c r="G40" i="74"/>
  <c r="J7" i="74"/>
  <c r="I11" i="74"/>
  <c r="N31" i="72"/>
  <c r="N31" i="73" s="1"/>
  <c r="L72" i="73" s="1"/>
  <c r="M31" i="73"/>
  <c r="K72" i="73" s="1"/>
  <c r="R38" i="74"/>
  <c r="U45" i="72"/>
  <c r="AQ70" i="63"/>
  <c r="AQ20" i="74" s="1"/>
  <c r="I40" i="73"/>
  <c r="G87" i="73" s="1"/>
  <c r="H40" i="73"/>
  <c r="F87" i="73" s="1"/>
  <c r="J12" i="74"/>
  <c r="Q29" i="72"/>
  <c r="P29" i="73"/>
  <c r="N70" i="73" s="1"/>
  <c r="U46" i="73"/>
  <c r="S94" i="73" s="1"/>
  <c r="V46" i="72"/>
  <c r="H27" i="73"/>
  <c r="F68" i="73" s="1"/>
  <c r="I27" i="73"/>
  <c r="G68" i="73" s="1"/>
  <c r="V6" i="72"/>
  <c r="U6" i="73"/>
  <c r="S62" i="73" s="1"/>
  <c r="R17" i="72"/>
  <c r="Q17" i="73"/>
  <c r="J10" i="74"/>
  <c r="H10" i="73"/>
  <c r="I10" i="73"/>
  <c r="G21" i="74"/>
  <c r="Q16" i="73"/>
  <c r="R16" i="72"/>
  <c r="M20" i="72"/>
  <c r="L20" i="73"/>
  <c r="X22" i="72"/>
  <c r="W22" i="73"/>
  <c r="U58" i="73" s="1"/>
  <c r="I39" i="73"/>
  <c r="G86" i="73" s="1"/>
  <c r="H39" i="73"/>
  <c r="F86" i="73" s="1"/>
  <c r="N43" i="74"/>
  <c r="U15" i="73"/>
  <c r="V15" i="72"/>
  <c r="E19" i="74"/>
  <c r="I28" i="74"/>
  <c r="F32" i="74"/>
  <c r="N6" i="72"/>
  <c r="N6" i="73" s="1"/>
  <c r="L62" i="73" s="1"/>
  <c r="M6" i="73"/>
  <c r="K62" i="73" s="1"/>
  <c r="I30" i="73"/>
  <c r="G71" i="73" s="1"/>
  <c r="H30" i="73"/>
  <c r="F71" i="73" s="1"/>
  <c r="Q31" i="73"/>
  <c r="O72" i="73" s="1"/>
  <c r="R31" i="72"/>
  <c r="U27" i="72"/>
  <c r="E29" i="74"/>
  <c r="AQ93" i="63"/>
  <c r="AQ43" i="74" s="1"/>
  <c r="M5" i="73"/>
  <c r="K61" i="73" s="1"/>
  <c r="N5" i="72"/>
  <c r="N5" i="73" s="1"/>
  <c r="L61" i="73" s="1"/>
  <c r="N62" i="63"/>
  <c r="O62" i="63" s="1"/>
  <c r="P62" i="63" s="1"/>
  <c r="Q62" i="63" s="1"/>
  <c r="AQ62" i="63"/>
  <c r="AQ12" i="74" s="1"/>
  <c r="N9" i="72"/>
  <c r="N9" i="73" s="1"/>
  <c r="L75" i="73" s="1"/>
  <c r="M9" i="73"/>
  <c r="K75" i="73" s="1"/>
  <c r="S25" i="72"/>
  <c r="S25" i="73" s="1"/>
  <c r="Q66" i="73" s="1"/>
  <c r="R25" i="73"/>
  <c r="P66" i="73" s="1"/>
  <c r="J79" i="63"/>
  <c r="K79" i="63" s="1"/>
  <c r="L79" i="63" s="1"/>
  <c r="J17" i="74"/>
  <c r="E35" i="74"/>
  <c r="N49" i="72"/>
  <c r="N49" i="73" s="1"/>
  <c r="L97" i="73" s="1"/>
  <c r="M49" i="73"/>
  <c r="K97" i="73" s="1"/>
  <c r="M29" i="73"/>
  <c r="K70" i="73" s="1"/>
  <c r="N29" i="72"/>
  <c r="N29" i="73" s="1"/>
  <c r="L70" i="73" s="1"/>
  <c r="F8" i="74"/>
  <c r="E36" i="74"/>
  <c r="K52" i="63"/>
  <c r="J2" i="74"/>
  <c r="I68" i="63"/>
  <c r="J68" i="63" s="1"/>
  <c r="K68" i="63" s="1"/>
  <c r="L68" i="63" s="1"/>
  <c r="R68" i="63"/>
  <c r="R18" i="74" s="1"/>
  <c r="R18" i="59" s="1"/>
  <c r="L30" i="73"/>
  <c r="J71" i="73" s="1"/>
  <c r="M30" i="72"/>
  <c r="H23" i="84"/>
  <c r="H23" i="83"/>
  <c r="AQ50" i="74"/>
  <c r="AQ2" i="26" s="1"/>
  <c r="AQ2" i="91" s="1"/>
  <c r="P11" i="73"/>
  <c r="Q11" i="72"/>
  <c r="R86" i="63"/>
  <c r="N86" i="63" s="1"/>
  <c r="I29" i="73"/>
  <c r="G70" i="73" s="1"/>
  <c r="H29" i="73"/>
  <c r="F70" i="73" s="1"/>
  <c r="Q49" i="73"/>
  <c r="O97" i="73" s="1"/>
  <c r="R49" i="72"/>
  <c r="I45" i="73"/>
  <c r="G93" i="73" s="1"/>
  <c r="H45" i="73"/>
  <c r="F93" i="73" s="1"/>
  <c r="N14" i="72"/>
  <c r="N14" i="73" s="1"/>
  <c r="M14" i="73"/>
  <c r="G5" i="74"/>
  <c r="W31" i="72"/>
  <c r="V31" i="73"/>
  <c r="T72" i="73" s="1"/>
  <c r="M50" i="73"/>
  <c r="K98" i="73" s="1"/>
  <c r="N50" i="72"/>
  <c r="N50" i="73" s="1"/>
  <c r="L98" i="73" s="1"/>
  <c r="Q45" i="72"/>
  <c r="P45" i="73"/>
  <c r="N93" i="73" s="1"/>
  <c r="J38" i="74"/>
  <c r="I19" i="73"/>
  <c r="G85" i="73" s="1"/>
  <c r="H19" i="73"/>
  <c r="F85" i="73" s="1"/>
  <c r="R85" i="63"/>
  <c r="N85" i="63" s="1"/>
  <c r="O85" i="63" s="1"/>
  <c r="P85" i="63" s="1"/>
  <c r="Q85" i="63" s="1"/>
  <c r="N40" i="74"/>
  <c r="Q33" i="72"/>
  <c r="P33" i="73"/>
  <c r="N74" i="73" s="1"/>
  <c r="R65" i="63"/>
  <c r="N65" i="63" s="1"/>
  <c r="D12" i="74"/>
  <c r="J5" i="74"/>
  <c r="L44" i="73"/>
  <c r="J92" i="73" s="1"/>
  <c r="M44" i="72"/>
  <c r="C66" i="59"/>
  <c r="C18" i="23" s="1"/>
  <c r="U3" i="73"/>
  <c r="S60" i="73" s="1"/>
  <c r="V3" i="72"/>
  <c r="I35" i="74"/>
  <c r="F10" i="74"/>
  <c r="M29" i="74"/>
  <c r="M29" i="59" s="1"/>
  <c r="R79" i="63"/>
  <c r="N79" i="63" s="1"/>
  <c r="M32" i="73"/>
  <c r="K73" i="73" s="1"/>
  <c r="N32" i="72"/>
  <c r="N32" i="73" s="1"/>
  <c r="L73" i="73" s="1"/>
  <c r="M35" i="74"/>
  <c r="I43" i="73"/>
  <c r="G91" i="73" s="1"/>
  <c r="H43" i="73"/>
  <c r="F91" i="73" s="1"/>
  <c r="Q14" i="73"/>
  <c r="R14" i="72"/>
  <c r="AQ75" i="63"/>
  <c r="S75" i="63" s="1"/>
  <c r="T75" i="63" s="1"/>
  <c r="U75" i="63" s="1"/>
  <c r="V75" i="63" s="1"/>
  <c r="W75" i="63" s="1"/>
  <c r="X75" i="63" s="1"/>
  <c r="Y75" i="63" s="1"/>
  <c r="Z75" i="63" s="1"/>
  <c r="AA75" i="63" s="1"/>
  <c r="AB75" i="63" s="1"/>
  <c r="AC75" i="63" s="1"/>
  <c r="AD75" i="63" s="1"/>
  <c r="AE75" i="63" s="1"/>
  <c r="AF75" i="63" s="1"/>
  <c r="AG75" i="63" s="1"/>
  <c r="AH75" i="63" s="1"/>
  <c r="AI75" i="63" s="1"/>
  <c r="AJ75" i="63" s="1"/>
  <c r="AK75" i="63" s="1"/>
  <c r="AL75" i="63" s="1"/>
  <c r="AM75" i="63" s="1"/>
  <c r="AN75" i="63" s="1"/>
  <c r="AO75" i="63" s="1"/>
  <c r="AP75" i="63" s="1"/>
  <c r="M13" i="73"/>
  <c r="N13" i="72"/>
  <c r="N13" i="73" s="1"/>
  <c r="I24" i="74"/>
  <c r="Q18" i="72"/>
  <c r="P18" i="73"/>
  <c r="N84" i="73" s="1"/>
  <c r="M38" i="73"/>
  <c r="K82" i="73" s="1"/>
  <c r="N38" i="72"/>
  <c r="N38" i="73" s="1"/>
  <c r="L82" i="73" s="1"/>
  <c r="E50" i="74"/>
  <c r="H17" i="84"/>
  <c r="R8" i="74"/>
  <c r="Q21" i="72"/>
  <c r="P21" i="73"/>
  <c r="N89" i="73" s="1"/>
  <c r="I44" i="73"/>
  <c r="G92" i="73" s="1"/>
  <c r="H44" i="73"/>
  <c r="F92" i="73" s="1"/>
  <c r="I39" i="74"/>
  <c r="R3" i="73"/>
  <c r="S3" i="72"/>
  <c r="S3" i="73" s="1"/>
  <c r="D18" i="74"/>
  <c r="F39" i="74"/>
  <c r="K71" i="63"/>
  <c r="L71" i="63" s="1"/>
  <c r="L21" i="74" s="1"/>
  <c r="L21" i="59" s="1"/>
  <c r="J21" i="74"/>
  <c r="N47" i="72"/>
  <c r="N47" i="73" s="1"/>
  <c r="L95" i="73" s="1"/>
  <c r="M47" i="73"/>
  <c r="K95" i="73" s="1"/>
  <c r="U23" i="73"/>
  <c r="S64" i="73" s="1"/>
  <c r="V23" i="72"/>
  <c r="R61" i="63"/>
  <c r="N61" i="63" s="1"/>
  <c r="O61" i="63" s="1"/>
  <c r="P61" i="63" s="1"/>
  <c r="Q61" i="63" s="1"/>
  <c r="L33" i="73"/>
  <c r="J74" i="73" s="1"/>
  <c r="M33" i="72"/>
  <c r="AQ84" i="63"/>
  <c r="AQ34" i="74" s="1"/>
  <c r="Q27" i="72"/>
  <c r="P27" i="73"/>
  <c r="N68" i="73" s="1"/>
  <c r="E14" i="74"/>
  <c r="E14" i="59" s="1"/>
  <c r="N4" i="72"/>
  <c r="N4" i="73" s="1"/>
  <c r="M4" i="73"/>
  <c r="J42" i="74"/>
  <c r="U19" i="72"/>
  <c r="N46" i="72"/>
  <c r="N46" i="73" s="1"/>
  <c r="L94" i="73" s="1"/>
  <c r="M46" i="73"/>
  <c r="K94" i="73" s="1"/>
  <c r="U41" i="72"/>
  <c r="Q48" i="73"/>
  <c r="O96" i="73" s="1"/>
  <c r="R48" i="72"/>
  <c r="F42" i="74"/>
  <c r="M73" i="74"/>
  <c r="M25" i="26" s="1"/>
  <c r="M25" i="91" s="1"/>
  <c r="V12" i="72"/>
  <c r="U12" i="73"/>
  <c r="Q10" i="72"/>
  <c r="P10" i="73"/>
  <c r="F16" i="74"/>
  <c r="M43" i="72"/>
  <c r="L43" i="73"/>
  <c r="J91" i="73" s="1"/>
  <c r="V5" i="72"/>
  <c r="U5" i="73"/>
  <c r="S61" i="73" s="1"/>
  <c r="U49" i="73"/>
  <c r="S97" i="73" s="1"/>
  <c r="V49" i="72"/>
  <c r="M21" i="72"/>
  <c r="L21" i="73"/>
  <c r="J89" i="73" s="1"/>
  <c r="S44" i="74"/>
  <c r="O8" i="74"/>
  <c r="R20" i="74"/>
  <c r="I28" i="73"/>
  <c r="G69" i="73" s="1"/>
  <c r="H28" i="73"/>
  <c r="F69" i="73" s="1"/>
  <c r="R35" i="72"/>
  <c r="Q35" i="73"/>
  <c r="O77" i="73" s="1"/>
  <c r="U40" i="72"/>
  <c r="U43" i="72"/>
  <c r="AQ71" i="63"/>
  <c r="AQ21" i="74" s="1"/>
  <c r="G2" i="74"/>
  <c r="F2" i="74"/>
  <c r="J34" i="74"/>
  <c r="U20" i="72"/>
  <c r="L11" i="73"/>
  <c r="M11" i="72"/>
  <c r="G7" i="74"/>
  <c r="F43" i="74"/>
  <c r="J39" i="74"/>
  <c r="V32" i="73"/>
  <c r="W32" i="72"/>
  <c r="I37" i="74"/>
  <c r="F34" i="74"/>
  <c r="M34" i="73"/>
  <c r="K76" i="73" s="1"/>
  <c r="N34" i="72"/>
  <c r="N34" i="73" s="1"/>
  <c r="L76" i="73" s="1"/>
  <c r="M10" i="72"/>
  <c r="L10" i="73"/>
  <c r="C9" i="84"/>
  <c r="AQ74" i="63"/>
  <c r="AQ24" i="74" s="1"/>
  <c r="N16" i="72"/>
  <c r="N16" i="73" s="1"/>
  <c r="M16" i="73"/>
  <c r="Q7" i="73"/>
  <c r="R7" i="72"/>
  <c r="Q26" i="72"/>
  <c r="P26" i="73"/>
  <c r="N67" i="73" s="1"/>
  <c r="G42" i="74"/>
  <c r="N7" i="74"/>
  <c r="V17" i="73"/>
  <c r="W17" i="72"/>
  <c r="I83" i="63"/>
  <c r="J83" i="63" s="1"/>
  <c r="K83" i="63" s="1"/>
  <c r="L83" i="63" s="1"/>
  <c r="R83" i="63"/>
  <c r="N83" i="63" s="1"/>
  <c r="O83" i="63" s="1"/>
  <c r="P83" i="63" s="1"/>
  <c r="Q83" i="63" s="1"/>
  <c r="U29" i="72"/>
  <c r="M11" i="74"/>
  <c r="AQ32" i="74"/>
  <c r="S82" i="63"/>
  <c r="T82" i="63" s="1"/>
  <c r="U82" i="63" s="1"/>
  <c r="V82" i="63" s="1"/>
  <c r="W82" i="63" s="1"/>
  <c r="X82" i="63" s="1"/>
  <c r="Y82" i="63" s="1"/>
  <c r="Z82" i="63" s="1"/>
  <c r="AA82" i="63" s="1"/>
  <c r="AB82" i="63" s="1"/>
  <c r="AC82" i="63" s="1"/>
  <c r="AD82" i="63" s="1"/>
  <c r="AE82" i="63" s="1"/>
  <c r="AF82" i="63" s="1"/>
  <c r="AG82" i="63" s="1"/>
  <c r="AH82" i="63" s="1"/>
  <c r="AI82" i="63" s="1"/>
  <c r="AJ82" i="63" s="1"/>
  <c r="AK82" i="63" s="1"/>
  <c r="AL82" i="63" s="1"/>
  <c r="AM82" i="63" s="1"/>
  <c r="AN82" i="63" s="1"/>
  <c r="AO82" i="63" s="1"/>
  <c r="AP82" i="63" s="1"/>
  <c r="U44" i="72"/>
  <c r="V52" i="73"/>
  <c r="T100" i="73" s="1"/>
  <c r="W52" i="72"/>
  <c r="S23" i="72"/>
  <c r="S23" i="73" s="1"/>
  <c r="Q64" i="73" s="1"/>
  <c r="R23" i="73"/>
  <c r="P64" i="73" s="1"/>
  <c r="M17" i="73"/>
  <c r="N17" i="72"/>
  <c r="N17" i="73" s="1"/>
  <c r="AQ53" i="63"/>
  <c r="H67" i="74"/>
  <c r="H19" i="26" s="1"/>
  <c r="H19" i="91" s="1"/>
  <c r="N21" i="74"/>
  <c r="V50" i="73"/>
  <c r="T98" i="73" s="1"/>
  <c r="W50" i="72"/>
  <c r="N51" i="72"/>
  <c r="N51" i="73" s="1"/>
  <c r="L99" i="73" s="1"/>
  <c r="M51" i="73"/>
  <c r="K99" i="73" s="1"/>
  <c r="I64" i="63"/>
  <c r="R64" i="63"/>
  <c r="N64" i="63" s="1"/>
  <c r="O64" i="63" s="1"/>
  <c r="P64" i="63" s="1"/>
  <c r="Q64" i="63" s="1"/>
  <c r="R38" i="72"/>
  <c r="Q38" i="73"/>
  <c r="O82" i="73" s="1"/>
  <c r="Q4" i="73"/>
  <c r="O60" i="73" s="1"/>
  <c r="R4" i="72"/>
  <c r="N42" i="72"/>
  <c r="N42" i="73" s="1"/>
  <c r="L90" i="73" s="1"/>
  <c r="M42" i="73"/>
  <c r="K90" i="73" s="1"/>
  <c r="J26" i="84"/>
  <c r="AQ87" i="63"/>
  <c r="AQ37" i="74" s="1"/>
  <c r="AQ37" i="59" s="1"/>
  <c r="J8" i="74"/>
  <c r="F7" i="74"/>
  <c r="I34" i="74"/>
  <c r="M37" i="72"/>
  <c r="L37" i="73"/>
  <c r="J81" i="73" s="1"/>
  <c r="G43" i="74"/>
  <c r="O20" i="74"/>
  <c r="R44" i="72"/>
  <c r="Q44" i="73"/>
  <c r="O92" i="73" s="1"/>
  <c r="M24" i="73"/>
  <c r="K65" i="73" s="1"/>
  <c r="N24" i="72"/>
  <c r="N24" i="73" s="1"/>
  <c r="L65" i="73" s="1"/>
  <c r="AQ88" i="63"/>
  <c r="AQ38" i="74" s="1"/>
  <c r="H11" i="73"/>
  <c r="I11" i="73"/>
  <c r="R8" i="72"/>
  <c r="Q8" i="73"/>
  <c r="O63" i="73" s="1"/>
  <c r="I13" i="74"/>
  <c r="D33" i="74"/>
  <c r="J24" i="74"/>
  <c r="N39" i="74"/>
  <c r="N39" i="59" s="1"/>
  <c r="N63" i="63"/>
  <c r="O63" i="63" s="1"/>
  <c r="P63" i="63" s="1"/>
  <c r="Q63" i="63" s="1"/>
  <c r="AQ63" i="63"/>
  <c r="AQ13" i="74" s="1"/>
  <c r="M33" i="74"/>
  <c r="J43" i="74"/>
  <c r="N26" i="74"/>
  <c r="R24" i="73"/>
  <c r="P65" i="73" s="1"/>
  <c r="S24" i="72"/>
  <c r="S24" i="73" s="1"/>
  <c r="Q65" i="73" s="1"/>
  <c r="U8" i="73"/>
  <c r="S63" i="73" s="1"/>
  <c r="V8" i="72"/>
  <c r="V36" i="72"/>
  <c r="U36" i="73"/>
  <c r="S80" i="73" s="1"/>
  <c r="M23" i="73"/>
  <c r="K64" i="73" s="1"/>
  <c r="N23" i="72"/>
  <c r="N23" i="73" s="1"/>
  <c r="L64" i="73" s="1"/>
  <c r="C25" i="84"/>
  <c r="N12" i="72"/>
  <c r="N12" i="73" s="1"/>
  <c r="M12" i="73"/>
  <c r="F24" i="74"/>
  <c r="F24" i="59" s="1"/>
  <c r="F41" i="74"/>
  <c r="I25" i="74"/>
  <c r="S34" i="72"/>
  <c r="S34" i="73" s="1"/>
  <c r="Q76" i="73" s="1"/>
  <c r="R34" i="73"/>
  <c r="P76" i="73" s="1"/>
  <c r="E28" i="74"/>
  <c r="R30" i="72"/>
  <c r="Q30" i="73"/>
  <c r="O71" i="73" s="1"/>
  <c r="Q41" i="72"/>
  <c r="P41" i="73"/>
  <c r="N88" i="73" s="1"/>
  <c r="R78" i="63"/>
  <c r="N78" i="63" s="1"/>
  <c r="O78" i="63" s="1"/>
  <c r="P78" i="63" s="1"/>
  <c r="Q78" i="63" s="1"/>
  <c r="L28" i="73"/>
  <c r="J69" i="73" s="1"/>
  <c r="M28" i="72"/>
  <c r="AQ58" i="63"/>
  <c r="AQ8" i="74" s="1"/>
  <c r="E12" i="74"/>
  <c r="R69" i="63"/>
  <c r="N69" i="63" s="1"/>
  <c r="O69" i="63" s="1"/>
  <c r="P69" i="63" s="1"/>
  <c r="Q69" i="63" s="1"/>
  <c r="N36" i="72"/>
  <c r="N36" i="73" s="1"/>
  <c r="L80" i="73" s="1"/>
  <c r="M36" i="73"/>
  <c r="K80" i="73" s="1"/>
  <c r="R47" i="72"/>
  <c r="Q47" i="73"/>
  <c r="O95" i="73" s="1"/>
  <c r="R13" i="74"/>
  <c r="Q40" i="72"/>
  <c r="P40" i="73"/>
  <c r="N87" i="73" s="1"/>
  <c r="Q43" i="72"/>
  <c r="P43" i="73"/>
  <c r="N91" i="73" s="1"/>
  <c r="E30" i="74"/>
  <c r="R51" i="72"/>
  <c r="Q51" i="73"/>
  <c r="O99" i="73" s="1"/>
  <c r="Q20" i="72"/>
  <c r="P20" i="73"/>
  <c r="N85" i="73" s="1"/>
  <c r="N16" i="74"/>
  <c r="G41" i="74"/>
  <c r="M19" i="74"/>
  <c r="E52" i="74"/>
  <c r="E4" i="26" s="1"/>
  <c r="E4" i="91" s="1"/>
  <c r="I18" i="73"/>
  <c r="G84" i="73" s="1"/>
  <c r="H18" i="73"/>
  <c r="F84" i="73" s="1"/>
  <c r="Q19" i="73"/>
  <c r="R19" i="72"/>
  <c r="J72" i="63"/>
  <c r="K72" i="63" s="1"/>
  <c r="N72" i="63"/>
  <c r="O72" i="63" s="1"/>
  <c r="S72" i="63"/>
  <c r="T72" i="63" s="1"/>
  <c r="U72" i="63" s="1"/>
  <c r="V72" i="63" s="1"/>
  <c r="W72" i="63" s="1"/>
  <c r="X72" i="63" s="1"/>
  <c r="Y72" i="63" s="1"/>
  <c r="Z72" i="63" s="1"/>
  <c r="AA72" i="63" s="1"/>
  <c r="AB72" i="63" s="1"/>
  <c r="AC72" i="63" s="1"/>
  <c r="AD72" i="63" s="1"/>
  <c r="AE72" i="63" s="1"/>
  <c r="AF72" i="63" s="1"/>
  <c r="AG72" i="63" s="1"/>
  <c r="AH72" i="63" s="1"/>
  <c r="AI72" i="63" s="1"/>
  <c r="AJ72" i="63" s="1"/>
  <c r="AK72" i="63" s="1"/>
  <c r="AL72" i="63" s="1"/>
  <c r="AM72" i="63" s="1"/>
  <c r="AN72" i="63" s="1"/>
  <c r="AO72" i="63" s="1"/>
  <c r="AP72" i="63" s="1"/>
  <c r="R21" i="74"/>
  <c r="R21" i="59" s="1"/>
  <c r="R34" i="74"/>
  <c r="R26" i="74"/>
  <c r="R17" i="74"/>
  <c r="R17" i="59" s="1"/>
  <c r="R85" i="73"/>
  <c r="S77" i="73"/>
  <c r="S90" i="73"/>
  <c r="S82" i="73"/>
  <c r="R83" i="73"/>
  <c r="R2" i="84" l="1"/>
  <c r="R2" i="83"/>
  <c r="H4" i="81"/>
  <c r="H52" i="81" s="1"/>
  <c r="H4" i="22" s="1"/>
  <c r="H4" i="93" s="1"/>
  <c r="H4" i="78"/>
  <c r="H52" i="78" s="1"/>
  <c r="H4" i="28" s="1"/>
  <c r="H4" i="89" s="1"/>
  <c r="H4" i="77"/>
  <c r="H52" i="77" s="1"/>
  <c r="H4" i="25" s="1"/>
  <c r="H4" i="88" s="1"/>
  <c r="H52" i="59"/>
  <c r="H4" i="23" s="1"/>
  <c r="H4" i="75"/>
  <c r="H52" i="75" s="1"/>
  <c r="H4" i="30" s="1"/>
  <c r="H4" i="86" s="1"/>
  <c r="H4" i="80"/>
  <c r="H52" i="80" s="1"/>
  <c r="H4" i="27" s="1"/>
  <c r="H4" i="92" s="1"/>
  <c r="H4" i="76"/>
  <c r="H52" i="76" s="1"/>
  <c r="H4" i="31" s="1"/>
  <c r="H4" i="87" s="1"/>
  <c r="H4" i="79"/>
  <c r="H52" i="79" s="1"/>
  <c r="H4" i="32" s="1"/>
  <c r="H4" i="90" s="1"/>
  <c r="C59" i="75"/>
  <c r="C11" i="30" s="1"/>
  <c r="C11" i="86" s="1"/>
  <c r="N72" i="59"/>
  <c r="N24" i="23" s="1"/>
  <c r="N24" i="84" s="1"/>
  <c r="N42" i="79"/>
  <c r="N72" i="79" s="1"/>
  <c r="N24" i="32" s="1"/>
  <c r="N24" i="90" s="1"/>
  <c r="N42" i="76"/>
  <c r="N72" i="76" s="1"/>
  <c r="N24" i="31" s="1"/>
  <c r="N24" i="87" s="1"/>
  <c r="N42" i="77"/>
  <c r="N72" i="77" s="1"/>
  <c r="N24" i="25" s="1"/>
  <c r="N24" i="88" s="1"/>
  <c r="N42" i="80"/>
  <c r="N72" i="80" s="1"/>
  <c r="N24" i="27" s="1"/>
  <c r="N24" i="92" s="1"/>
  <c r="N42" i="75"/>
  <c r="N72" i="75" s="1"/>
  <c r="N24" i="30" s="1"/>
  <c r="N24" i="86" s="1"/>
  <c r="N42" i="81"/>
  <c r="N72" i="81" s="1"/>
  <c r="N24" i="22" s="1"/>
  <c r="N24" i="93" s="1"/>
  <c r="N59" i="63"/>
  <c r="O59" i="63" s="1"/>
  <c r="R9" i="74"/>
  <c r="R9" i="59" s="1"/>
  <c r="C25" i="83"/>
  <c r="C59" i="77"/>
  <c r="C11" i="25" s="1"/>
  <c r="C11" i="88" s="1"/>
  <c r="AQ7" i="78"/>
  <c r="C59" i="81"/>
  <c r="C11" i="22" s="1"/>
  <c r="C11" i="93" s="1"/>
  <c r="C59" i="80"/>
  <c r="C11" i="27" s="1"/>
  <c r="C11" i="92" s="1"/>
  <c r="AQ5" i="78"/>
  <c r="AQ5" i="81"/>
  <c r="AQ5" i="77"/>
  <c r="C16" i="83"/>
  <c r="AQ7" i="75"/>
  <c r="AQ7" i="80"/>
  <c r="AQ7" i="77"/>
  <c r="C59" i="76"/>
  <c r="C11" i="31" s="1"/>
  <c r="C11" i="87" s="1"/>
  <c r="AQ7" i="79"/>
  <c r="AQ7" i="76"/>
  <c r="C59" i="79"/>
  <c r="C11" i="32" s="1"/>
  <c r="C11" i="90" s="1"/>
  <c r="C75" i="74"/>
  <c r="AQ39" i="81"/>
  <c r="AQ39" i="77"/>
  <c r="AQ39" i="80"/>
  <c r="AQ39" i="79"/>
  <c r="AQ5" i="79"/>
  <c r="AQ5" i="80"/>
  <c r="AQ5" i="75"/>
  <c r="D2" i="23"/>
  <c r="D2" i="84" s="1"/>
  <c r="AQ39" i="76"/>
  <c r="AQ39" i="75"/>
  <c r="H68" i="79"/>
  <c r="H20" i="32" s="1"/>
  <c r="H20" i="90" s="1"/>
  <c r="E61" i="59"/>
  <c r="E13" i="23" s="1"/>
  <c r="E13" i="84" s="1"/>
  <c r="M27" i="75"/>
  <c r="M62" i="75" s="1"/>
  <c r="M14" i="30" s="1"/>
  <c r="M14" i="86" s="1"/>
  <c r="I9" i="74"/>
  <c r="I9" i="59" s="1"/>
  <c r="I9" i="79" s="1"/>
  <c r="J9" i="74"/>
  <c r="J9" i="59" s="1"/>
  <c r="J9" i="75" s="1"/>
  <c r="I77" i="63"/>
  <c r="J77" i="63" s="1"/>
  <c r="H53" i="77"/>
  <c r="H5" i="25" s="1"/>
  <c r="H5" i="88" s="1"/>
  <c r="E2" i="26"/>
  <c r="E2" i="91" s="1"/>
  <c r="I2" i="26"/>
  <c r="I2" i="91" s="1"/>
  <c r="H68" i="77"/>
  <c r="H20" i="25" s="1"/>
  <c r="H20" i="88" s="1"/>
  <c r="E52" i="59"/>
  <c r="E4" i="23" s="1"/>
  <c r="E4" i="84" s="1"/>
  <c r="AQ50" i="59"/>
  <c r="I50" i="59"/>
  <c r="D59" i="75"/>
  <c r="D11" i="30" s="1"/>
  <c r="D11" i="86" s="1"/>
  <c r="D73" i="59"/>
  <c r="D25" i="23" s="1"/>
  <c r="D25" i="84" s="1"/>
  <c r="I52" i="74"/>
  <c r="I4" i="26" s="1"/>
  <c r="I4" i="91" s="1"/>
  <c r="H53" i="79"/>
  <c r="H5" i="32" s="1"/>
  <c r="H5" i="90" s="1"/>
  <c r="M4" i="80"/>
  <c r="M52" i="80" s="1"/>
  <c r="M4" i="27" s="1"/>
  <c r="M4" i="92" s="1"/>
  <c r="D73" i="81"/>
  <c r="D25" i="22" s="1"/>
  <c r="D25" i="93" s="1"/>
  <c r="J41" i="74"/>
  <c r="J41" i="59" s="1"/>
  <c r="N17" i="74"/>
  <c r="N17" i="59" s="1"/>
  <c r="I41" i="74"/>
  <c r="I41" i="59" s="1"/>
  <c r="I41" i="75" s="1"/>
  <c r="E70" i="59"/>
  <c r="E22" i="23" s="1"/>
  <c r="E22" i="84" s="1"/>
  <c r="C55" i="79"/>
  <c r="C7" i="32" s="1"/>
  <c r="C7" i="90" s="1"/>
  <c r="H67" i="59"/>
  <c r="H19" i="23" s="1"/>
  <c r="H19" i="84" s="1"/>
  <c r="H68" i="76"/>
  <c r="H20" i="31" s="1"/>
  <c r="H20" i="87" s="1"/>
  <c r="C12" i="83"/>
  <c r="R52" i="74"/>
  <c r="R4" i="26" s="1"/>
  <c r="R4" i="91" s="1"/>
  <c r="H68" i="78"/>
  <c r="H20" i="28" s="1"/>
  <c r="H20" i="89" s="1"/>
  <c r="G61" i="74"/>
  <c r="G13" i="26" s="1"/>
  <c r="G13" i="91" s="1"/>
  <c r="M68" i="59"/>
  <c r="M20" i="23" s="1"/>
  <c r="M20" i="84" s="1"/>
  <c r="I23" i="74"/>
  <c r="I23" i="59" s="1"/>
  <c r="E51" i="59"/>
  <c r="E3" i="23" s="1"/>
  <c r="E3" i="84" s="1"/>
  <c r="C66" i="78"/>
  <c r="C18" i="28" s="1"/>
  <c r="C18" i="89" s="1"/>
  <c r="C55" i="77"/>
  <c r="C7" i="25" s="1"/>
  <c r="C7" i="88" s="1"/>
  <c r="H68" i="80"/>
  <c r="H20" i="27" s="1"/>
  <c r="H20" i="92" s="1"/>
  <c r="M38" i="77"/>
  <c r="M68" i="77" s="1"/>
  <c r="M20" i="25" s="1"/>
  <c r="M20" i="88" s="1"/>
  <c r="M6" i="79"/>
  <c r="M53" i="79" s="1"/>
  <c r="M5" i="32" s="1"/>
  <c r="M5" i="90" s="1"/>
  <c r="M53" i="59"/>
  <c r="M5" i="23" s="1"/>
  <c r="M5" i="84" s="1"/>
  <c r="M4" i="75"/>
  <c r="M52" i="75" s="1"/>
  <c r="M4" i="30" s="1"/>
  <c r="M4" i="86" s="1"/>
  <c r="M53" i="74"/>
  <c r="M5" i="26" s="1"/>
  <c r="M5" i="91" s="1"/>
  <c r="M4" i="77"/>
  <c r="M52" i="77" s="1"/>
  <c r="M4" i="25" s="1"/>
  <c r="M4" i="88" s="1"/>
  <c r="R41" i="74"/>
  <c r="R41" i="59" s="1"/>
  <c r="R41" i="76" s="1"/>
  <c r="M52" i="59"/>
  <c r="M4" i="23" s="1"/>
  <c r="M4" i="84" s="1"/>
  <c r="M4" i="76"/>
  <c r="M52" i="76" s="1"/>
  <c r="M4" i="31" s="1"/>
  <c r="M4" i="87" s="1"/>
  <c r="M4" i="81"/>
  <c r="M52" i="81" s="1"/>
  <c r="M4" i="22" s="1"/>
  <c r="M4" i="93" s="1"/>
  <c r="H53" i="80"/>
  <c r="H5" i="27" s="1"/>
  <c r="H5" i="92" s="1"/>
  <c r="N41" i="74"/>
  <c r="N41" i="59" s="1"/>
  <c r="N41" i="81" s="1"/>
  <c r="AQ91" i="63"/>
  <c r="AQ41" i="74" s="1"/>
  <c r="AQ41" i="59" s="1"/>
  <c r="AQ41" i="76" s="1"/>
  <c r="M4" i="79"/>
  <c r="M52" i="79" s="1"/>
  <c r="M4" i="32" s="1"/>
  <c r="M4" i="90" s="1"/>
  <c r="H53" i="75"/>
  <c r="H5" i="30" s="1"/>
  <c r="H5" i="86" s="1"/>
  <c r="D24" i="79"/>
  <c r="C55" i="78"/>
  <c r="C7" i="28" s="1"/>
  <c r="C7" i="89" s="1"/>
  <c r="H24" i="83"/>
  <c r="D24" i="77"/>
  <c r="AQ6" i="74"/>
  <c r="AQ53" i="74" s="1"/>
  <c r="AQ5" i="26" s="1"/>
  <c r="AQ5" i="91" s="1"/>
  <c r="H59" i="75"/>
  <c r="H11" i="30" s="1"/>
  <c r="H11" i="86" s="1"/>
  <c r="I2" i="78"/>
  <c r="I50" i="78" s="1"/>
  <c r="I2" i="28" s="1"/>
  <c r="I2" i="89" s="1"/>
  <c r="M56" i="59"/>
  <c r="M8" i="23" s="1"/>
  <c r="M8" i="84" s="1"/>
  <c r="C54" i="78"/>
  <c r="C6" i="28" s="1"/>
  <c r="C6" i="89" s="1"/>
  <c r="C66" i="77"/>
  <c r="C18" i="25" s="1"/>
  <c r="C18" i="88" s="1"/>
  <c r="M27" i="76"/>
  <c r="M62" i="76" s="1"/>
  <c r="M14" i="31" s="1"/>
  <c r="M14" i="87" s="1"/>
  <c r="M58" i="74"/>
  <c r="M10" i="26" s="1"/>
  <c r="M10" i="91" s="1"/>
  <c r="H13" i="76"/>
  <c r="M27" i="77"/>
  <c r="M62" i="77" s="1"/>
  <c r="M14" i="25" s="1"/>
  <c r="M14" i="88" s="1"/>
  <c r="M27" i="78"/>
  <c r="M62" i="78" s="1"/>
  <c r="M14" i="28" s="1"/>
  <c r="M14" i="89" s="1"/>
  <c r="M27" i="79"/>
  <c r="M62" i="79" s="1"/>
  <c r="M14" i="32" s="1"/>
  <c r="M14" i="90" s="1"/>
  <c r="M62" i="74"/>
  <c r="M14" i="26" s="1"/>
  <c r="M14" i="91" s="1"/>
  <c r="H53" i="78"/>
  <c r="H5" i="28" s="1"/>
  <c r="H5" i="89" s="1"/>
  <c r="C55" i="81"/>
  <c r="C7" i="22" s="1"/>
  <c r="C7" i="93" s="1"/>
  <c r="E73" i="59"/>
  <c r="E25" i="23" s="1"/>
  <c r="E25" i="84" s="1"/>
  <c r="M27" i="81"/>
  <c r="M62" i="81" s="1"/>
  <c r="M14" i="22" s="1"/>
  <c r="M14" i="93" s="1"/>
  <c r="C55" i="76"/>
  <c r="C7" i="31" s="1"/>
  <c r="C7" i="87" s="1"/>
  <c r="R77" i="63"/>
  <c r="R27" i="74" s="1"/>
  <c r="M27" i="80"/>
  <c r="M62" i="80" s="1"/>
  <c r="M14" i="27" s="1"/>
  <c r="M14" i="92" s="1"/>
  <c r="C54" i="77"/>
  <c r="C6" i="25" s="1"/>
  <c r="C6" i="88" s="1"/>
  <c r="E50" i="59"/>
  <c r="M56" i="81"/>
  <c r="M8" i="22" s="1"/>
  <c r="M8" i="93" s="1"/>
  <c r="H59" i="59"/>
  <c r="H11" i="23" s="1"/>
  <c r="H11" i="84" s="1"/>
  <c r="D24" i="81"/>
  <c r="M38" i="81"/>
  <c r="M68" i="81" s="1"/>
  <c r="M20" i="22" s="1"/>
  <c r="M20" i="93" s="1"/>
  <c r="C53" i="59"/>
  <c r="C6" i="77"/>
  <c r="C53" i="77" s="1"/>
  <c r="C5" i="25" s="1"/>
  <c r="C5" i="88" s="1"/>
  <c r="C6" i="81"/>
  <c r="C53" i="81" s="1"/>
  <c r="C5" i="22" s="1"/>
  <c r="C5" i="93" s="1"/>
  <c r="C6" i="76"/>
  <c r="C53" i="76" s="1"/>
  <c r="C5" i="31" s="1"/>
  <c r="C5" i="87" s="1"/>
  <c r="C6" i="79"/>
  <c r="C53" i="79" s="1"/>
  <c r="C5" i="32" s="1"/>
  <c r="C5" i="90" s="1"/>
  <c r="C6" i="80"/>
  <c r="C53" i="80" s="1"/>
  <c r="C5" i="27" s="1"/>
  <c r="C5" i="92" s="1"/>
  <c r="C6" i="78"/>
  <c r="C53" i="78" s="1"/>
  <c r="C5" i="28" s="1"/>
  <c r="C5" i="89" s="1"/>
  <c r="M24" i="83"/>
  <c r="C21" i="83"/>
  <c r="AQ74" i="59"/>
  <c r="AQ26" i="23" s="1"/>
  <c r="AQ26" i="84" s="1"/>
  <c r="AQ2" i="78"/>
  <c r="AQ50" i="78" s="1"/>
  <c r="AQ2" i="28" s="1"/>
  <c r="AQ2" i="89" s="1"/>
  <c r="D24" i="76"/>
  <c r="I2" i="75"/>
  <c r="I50" i="75" s="1"/>
  <c r="I2" i="30" s="1"/>
  <c r="I2" i="86" s="1"/>
  <c r="M38" i="75"/>
  <c r="M68" i="75" s="1"/>
  <c r="M20" i="30" s="1"/>
  <c r="M20" i="86" s="1"/>
  <c r="C54" i="79"/>
  <c r="C6" i="32" s="1"/>
  <c r="C6" i="90" s="1"/>
  <c r="AQ2" i="75"/>
  <c r="AQ50" i="75" s="1"/>
  <c r="AQ2" i="30" s="1"/>
  <c r="AQ2" i="86" s="1"/>
  <c r="I2" i="79"/>
  <c r="I50" i="79" s="1"/>
  <c r="I2" i="32" s="1"/>
  <c r="I2" i="90" s="1"/>
  <c r="C66" i="80"/>
  <c r="C18" i="27" s="1"/>
  <c r="C18" i="92" s="1"/>
  <c r="C66" i="79"/>
  <c r="C18" i="32" s="1"/>
  <c r="C18" i="90" s="1"/>
  <c r="G20" i="75"/>
  <c r="H15" i="83"/>
  <c r="E53" i="74"/>
  <c r="E5" i="26" s="1"/>
  <c r="E5" i="91" s="1"/>
  <c r="I26" i="83"/>
  <c r="R4" i="78"/>
  <c r="R52" i="78" s="1"/>
  <c r="R4" i="28" s="1"/>
  <c r="R4" i="89" s="1"/>
  <c r="I2" i="76"/>
  <c r="I50" i="76" s="1"/>
  <c r="I2" i="31" s="1"/>
  <c r="I2" i="87" s="1"/>
  <c r="D12" i="83"/>
  <c r="H17" i="83"/>
  <c r="E72" i="59"/>
  <c r="E24" i="23" s="1"/>
  <c r="E24" i="84" s="1"/>
  <c r="D2" i="83"/>
  <c r="L26" i="83"/>
  <c r="H35" i="81"/>
  <c r="H67" i="81" s="1"/>
  <c r="H19" i="22" s="1"/>
  <c r="H19" i="93" s="1"/>
  <c r="E2" i="75"/>
  <c r="E50" i="75" s="1"/>
  <c r="E2" i="30" s="1"/>
  <c r="E2" i="86" s="1"/>
  <c r="H14" i="76"/>
  <c r="C17" i="83"/>
  <c r="H35" i="77"/>
  <c r="H67" i="77" s="1"/>
  <c r="H19" i="25" s="1"/>
  <c r="H19" i="88" s="1"/>
  <c r="G39" i="76"/>
  <c r="I21" i="77"/>
  <c r="E2" i="76"/>
  <c r="E50" i="76" s="1"/>
  <c r="E2" i="31" s="1"/>
  <c r="E2" i="87" s="1"/>
  <c r="I4" i="75"/>
  <c r="I52" i="75" s="1"/>
  <c r="I4" i="30" s="1"/>
  <c r="I4" i="86" s="1"/>
  <c r="H14" i="79"/>
  <c r="C14" i="83"/>
  <c r="C9" i="83"/>
  <c r="K74" i="59"/>
  <c r="K26" i="23" s="1"/>
  <c r="K26" i="84" s="1"/>
  <c r="C4" i="83"/>
  <c r="H35" i="78"/>
  <c r="H67" i="78" s="1"/>
  <c r="H19" i="28" s="1"/>
  <c r="H19" i="89" s="1"/>
  <c r="G20" i="79"/>
  <c r="E2" i="80"/>
  <c r="E50" i="80" s="1"/>
  <c r="E2" i="27" s="1"/>
  <c r="E2" i="92" s="1"/>
  <c r="G32" i="79"/>
  <c r="G61" i="79" s="1"/>
  <c r="G13" i="32" s="1"/>
  <c r="G13" i="90" s="1"/>
  <c r="H14" i="81"/>
  <c r="C15" i="83"/>
  <c r="F26" i="83"/>
  <c r="H35" i="76"/>
  <c r="H67" i="76" s="1"/>
  <c r="H19" i="31" s="1"/>
  <c r="H19" i="87" s="1"/>
  <c r="M39" i="77"/>
  <c r="G20" i="78"/>
  <c r="E2" i="78"/>
  <c r="E50" i="78" s="1"/>
  <c r="E2" i="28" s="1"/>
  <c r="E2" i="89" s="1"/>
  <c r="D58" i="74"/>
  <c r="D10" i="26" s="1"/>
  <c r="D10" i="91" s="1"/>
  <c r="H23" i="81"/>
  <c r="H59" i="81" s="1"/>
  <c r="H11" i="22" s="1"/>
  <c r="H11" i="93" s="1"/>
  <c r="F24" i="78"/>
  <c r="H35" i="80"/>
  <c r="H67" i="80" s="1"/>
  <c r="H19" i="27" s="1"/>
  <c r="H19" i="92" s="1"/>
  <c r="R40" i="79"/>
  <c r="M29" i="78"/>
  <c r="M64" i="78" s="1"/>
  <c r="M16" i="28" s="1"/>
  <c r="M16" i="89" s="1"/>
  <c r="D25" i="81"/>
  <c r="D59" i="81" s="1"/>
  <c r="D11" i="22" s="1"/>
  <c r="D11" i="93" s="1"/>
  <c r="H36" i="81"/>
  <c r="H66" i="81" s="1"/>
  <c r="H18" i="22" s="1"/>
  <c r="H18" i="93" s="1"/>
  <c r="M39" i="81"/>
  <c r="E10" i="77"/>
  <c r="D40" i="75"/>
  <c r="D68" i="75" s="1"/>
  <c r="D20" i="30" s="1"/>
  <c r="D20" i="86" s="1"/>
  <c r="H13" i="79"/>
  <c r="H18" i="76"/>
  <c r="H56" i="76" s="1"/>
  <c r="H8" i="31" s="1"/>
  <c r="H8" i="87" s="1"/>
  <c r="G10" i="81"/>
  <c r="R42" i="79"/>
  <c r="R72" i="79" s="1"/>
  <c r="R24" i="32" s="1"/>
  <c r="R24" i="90" s="1"/>
  <c r="E23" i="79"/>
  <c r="N39" i="79"/>
  <c r="R4" i="79"/>
  <c r="R52" i="79" s="1"/>
  <c r="R4" i="32" s="1"/>
  <c r="R4" i="90" s="1"/>
  <c r="AQ2" i="77"/>
  <c r="AQ50" i="77" s="1"/>
  <c r="AQ2" i="25" s="1"/>
  <c r="AQ2" i="88" s="1"/>
  <c r="F9" i="76"/>
  <c r="M39" i="78"/>
  <c r="M73" i="78" s="1"/>
  <c r="M25" i="28" s="1"/>
  <c r="M25" i="89" s="1"/>
  <c r="G20" i="77"/>
  <c r="I7" i="78"/>
  <c r="I26" i="78"/>
  <c r="I60" i="78" s="1"/>
  <c r="I12" i="28" s="1"/>
  <c r="I12" i="89" s="1"/>
  <c r="H13" i="80"/>
  <c r="H54" i="80" s="1"/>
  <c r="H6" i="27" s="1"/>
  <c r="H6" i="92" s="1"/>
  <c r="G10" i="77"/>
  <c r="E23" i="81"/>
  <c r="H15" i="81"/>
  <c r="F38" i="78"/>
  <c r="M12" i="81"/>
  <c r="F38" i="81"/>
  <c r="R4" i="80"/>
  <c r="R52" i="80" s="1"/>
  <c r="R4" i="27" s="1"/>
  <c r="R4" i="92" s="1"/>
  <c r="AQ2" i="76"/>
  <c r="AQ50" i="76" s="1"/>
  <c r="AQ2" i="31" s="1"/>
  <c r="AQ2" i="87" s="1"/>
  <c r="AQ42" i="81"/>
  <c r="AQ72" i="81" s="1"/>
  <c r="AQ24" i="22" s="1"/>
  <c r="AQ24" i="93" s="1"/>
  <c r="M39" i="79"/>
  <c r="D24" i="78"/>
  <c r="G20" i="76"/>
  <c r="I2" i="80"/>
  <c r="I50" i="80" s="1"/>
  <c r="I2" i="27" s="1"/>
  <c r="I2" i="92" s="1"/>
  <c r="H13" i="78"/>
  <c r="E2" i="79"/>
  <c r="E50" i="79" s="1"/>
  <c r="E2" i="32" s="1"/>
  <c r="E2" i="90" s="1"/>
  <c r="G10" i="75"/>
  <c r="E24" i="80"/>
  <c r="H14" i="75"/>
  <c r="D42" i="75"/>
  <c r="D72" i="75" s="1"/>
  <c r="D24" i="30" s="1"/>
  <c r="D24" i="86" s="1"/>
  <c r="E23" i="77"/>
  <c r="I8" i="77"/>
  <c r="H15" i="79"/>
  <c r="E41" i="80"/>
  <c r="I8" i="81"/>
  <c r="R17" i="81"/>
  <c r="D16" i="76"/>
  <c r="F11" i="75"/>
  <c r="AQ23" i="76"/>
  <c r="E23" i="75"/>
  <c r="F38" i="77"/>
  <c r="D4" i="80"/>
  <c r="D52" i="80" s="1"/>
  <c r="D4" i="27" s="1"/>
  <c r="D4" i="92" s="1"/>
  <c r="H15" i="75"/>
  <c r="E5" i="75"/>
  <c r="R4" i="76"/>
  <c r="R52" i="76" s="1"/>
  <c r="R4" i="31" s="1"/>
  <c r="R4" i="87" s="1"/>
  <c r="AQ2" i="79"/>
  <c r="AQ50" i="79" s="1"/>
  <c r="AQ2" i="32" s="1"/>
  <c r="AQ2" i="90" s="1"/>
  <c r="I21" i="75"/>
  <c r="M39" i="76"/>
  <c r="I38" i="77"/>
  <c r="K44" i="80"/>
  <c r="K74" i="80" s="1"/>
  <c r="K26" i="27" s="1"/>
  <c r="K26" i="92" s="1"/>
  <c r="D7" i="80"/>
  <c r="D53" i="80" s="1"/>
  <c r="D5" i="27" s="1"/>
  <c r="D5" i="92" s="1"/>
  <c r="AQ44" i="76"/>
  <c r="AQ74" i="76" s="1"/>
  <c r="AQ26" i="31" s="1"/>
  <c r="AQ26" i="87" s="1"/>
  <c r="H23" i="78"/>
  <c r="H59" i="78" s="1"/>
  <c r="H11" i="28" s="1"/>
  <c r="H11" i="89" s="1"/>
  <c r="D8" i="77"/>
  <c r="R42" i="77"/>
  <c r="R72" i="77" s="1"/>
  <c r="R24" i="25" s="1"/>
  <c r="R24" i="88" s="1"/>
  <c r="I21" i="81"/>
  <c r="M39" i="75"/>
  <c r="R18" i="80"/>
  <c r="D39" i="77"/>
  <c r="D73" i="77" s="1"/>
  <c r="D25" i="25" s="1"/>
  <c r="D25" i="88" s="1"/>
  <c r="D32" i="81"/>
  <c r="D61" i="81" s="1"/>
  <c r="D13" i="22" s="1"/>
  <c r="D13" i="93" s="1"/>
  <c r="AQ4" i="81"/>
  <c r="AQ52" i="81" s="1"/>
  <c r="AQ4" i="22" s="1"/>
  <c r="AQ4" i="93" s="1"/>
  <c r="G38" i="79"/>
  <c r="H23" i="77"/>
  <c r="H59" i="77" s="1"/>
  <c r="H11" i="25" s="1"/>
  <c r="H11" i="88" s="1"/>
  <c r="I5" i="81"/>
  <c r="M13" i="78"/>
  <c r="R42" i="76"/>
  <c r="R72" i="76" s="1"/>
  <c r="R24" i="31" s="1"/>
  <c r="R24" i="87" s="1"/>
  <c r="M22" i="80"/>
  <c r="M58" i="80" s="1"/>
  <c r="M10" i="27" s="1"/>
  <c r="M10" i="92" s="1"/>
  <c r="E26" i="80"/>
  <c r="E60" i="80" s="1"/>
  <c r="E12" i="27" s="1"/>
  <c r="E12" i="92" s="1"/>
  <c r="G10" i="79"/>
  <c r="C54" i="76"/>
  <c r="C6" i="31" s="1"/>
  <c r="C6" i="87" s="1"/>
  <c r="E7" i="78"/>
  <c r="E34" i="76"/>
  <c r="E70" i="76" s="1"/>
  <c r="E22" i="31" s="1"/>
  <c r="E22" i="87" s="1"/>
  <c r="I26" i="80"/>
  <c r="I60" i="80" s="1"/>
  <c r="I12" i="27" s="1"/>
  <c r="I12" i="92" s="1"/>
  <c r="M43" i="77"/>
  <c r="C20" i="84"/>
  <c r="C20" i="83"/>
  <c r="AQ72" i="59"/>
  <c r="AQ24" i="23" s="1"/>
  <c r="AQ24" i="84" s="1"/>
  <c r="D22" i="59"/>
  <c r="D22" i="76" s="1"/>
  <c r="D58" i="76" s="1"/>
  <c r="D10" i="31" s="1"/>
  <c r="D10" i="87" s="1"/>
  <c r="H23" i="79"/>
  <c r="H59" i="79" s="1"/>
  <c r="H11" i="32" s="1"/>
  <c r="H11" i="90" s="1"/>
  <c r="H35" i="75"/>
  <c r="H67" i="75" s="1"/>
  <c r="H19" i="30" s="1"/>
  <c r="H19" i="86" s="1"/>
  <c r="I8" i="78"/>
  <c r="D10" i="80"/>
  <c r="M22" i="75"/>
  <c r="M58" i="75" s="1"/>
  <c r="M10" i="30" s="1"/>
  <c r="M10" i="86" s="1"/>
  <c r="AQ2" i="80"/>
  <c r="AQ50" i="80" s="1"/>
  <c r="AQ2" i="27" s="1"/>
  <c r="AQ2" i="92" s="1"/>
  <c r="I16" i="77"/>
  <c r="D25" i="79"/>
  <c r="D59" i="79" s="1"/>
  <c r="D11" i="32" s="1"/>
  <c r="D11" i="90" s="1"/>
  <c r="D24" i="75"/>
  <c r="G20" i="81"/>
  <c r="E32" i="78"/>
  <c r="E61" i="78" s="1"/>
  <c r="E13" i="28" s="1"/>
  <c r="E13" i="89" s="1"/>
  <c r="H13" i="75"/>
  <c r="L21" i="79"/>
  <c r="E2" i="77"/>
  <c r="E50" i="77" s="1"/>
  <c r="E2" i="25" s="1"/>
  <c r="E2" i="88" s="1"/>
  <c r="G10" i="80"/>
  <c r="M68" i="78"/>
  <c r="M20" i="28" s="1"/>
  <c r="M20" i="89" s="1"/>
  <c r="R40" i="77"/>
  <c r="D37" i="78"/>
  <c r="D66" i="78" s="1"/>
  <c r="D18" i="28" s="1"/>
  <c r="D18" i="89" s="1"/>
  <c r="D20" i="79"/>
  <c r="M43" i="76"/>
  <c r="R20" i="59"/>
  <c r="R20" i="79" s="1"/>
  <c r="K26" i="74"/>
  <c r="L41" i="74"/>
  <c r="L41" i="59" s="1"/>
  <c r="M30" i="59"/>
  <c r="M30" i="75" s="1"/>
  <c r="M65" i="75" s="1"/>
  <c r="M17" i="30" s="1"/>
  <c r="M17" i="86" s="1"/>
  <c r="L12" i="74"/>
  <c r="L12" i="59" s="1"/>
  <c r="C19" i="83"/>
  <c r="D31" i="59"/>
  <c r="D31" i="81" s="1"/>
  <c r="D71" i="81" s="1"/>
  <c r="D23" i="22" s="1"/>
  <c r="D23" i="93" s="1"/>
  <c r="D13" i="59"/>
  <c r="D13" i="77" s="1"/>
  <c r="D67" i="59"/>
  <c r="D19" i="23" s="1"/>
  <c r="D19" i="84" s="1"/>
  <c r="E101" i="73"/>
  <c r="E102" i="73" s="1"/>
  <c r="F27" i="74"/>
  <c r="F62" i="74" s="1"/>
  <c r="F14" i="26" s="1"/>
  <c r="F14" i="91" s="1"/>
  <c r="I22" i="74"/>
  <c r="I22" i="59" s="1"/>
  <c r="I58" i="59" s="1"/>
  <c r="I10" i="23" s="1"/>
  <c r="I10" i="84" s="1"/>
  <c r="N74" i="59"/>
  <c r="N26" i="23" s="1"/>
  <c r="N26" i="84" s="1"/>
  <c r="N44" i="81"/>
  <c r="N74" i="81" s="1"/>
  <c r="N26" i="22" s="1"/>
  <c r="N26" i="93" s="1"/>
  <c r="J26" i="59"/>
  <c r="J60" i="59" s="1"/>
  <c r="J12" i="23" s="1"/>
  <c r="J12" i="84" s="1"/>
  <c r="D4" i="79"/>
  <c r="D52" i="79" s="1"/>
  <c r="D4" i="32" s="1"/>
  <c r="D4" i="90" s="1"/>
  <c r="E6" i="76"/>
  <c r="H15" i="76"/>
  <c r="E3" i="77"/>
  <c r="E51" i="77" s="1"/>
  <c r="E3" i="25" s="1"/>
  <c r="E3" i="88" s="1"/>
  <c r="F24" i="80"/>
  <c r="N39" i="80"/>
  <c r="R30" i="77"/>
  <c r="R65" i="77" s="1"/>
  <c r="R17" i="25" s="1"/>
  <c r="R17" i="88" s="1"/>
  <c r="R39" i="80"/>
  <c r="R5" i="78"/>
  <c r="D10" i="79"/>
  <c r="M29" i="81"/>
  <c r="M64" i="81" s="1"/>
  <c r="M16" i="22" s="1"/>
  <c r="M16" i="93" s="1"/>
  <c r="G24" i="75"/>
  <c r="E21" i="78"/>
  <c r="R7" i="76"/>
  <c r="K44" i="77"/>
  <c r="K74" i="77" s="1"/>
  <c r="K26" i="25" s="1"/>
  <c r="K26" i="88" s="1"/>
  <c r="E24" i="76"/>
  <c r="M12" i="80"/>
  <c r="D15" i="78"/>
  <c r="M22" i="79"/>
  <c r="M58" i="79" s="1"/>
  <c r="M10" i="32" s="1"/>
  <c r="M10" i="90" s="1"/>
  <c r="H36" i="80"/>
  <c r="H66" i="80" s="1"/>
  <c r="H18" i="27" s="1"/>
  <c r="H18" i="92" s="1"/>
  <c r="G39" i="77"/>
  <c r="D21" i="75"/>
  <c r="D8" i="78"/>
  <c r="M13" i="81"/>
  <c r="E17" i="77"/>
  <c r="I38" i="75"/>
  <c r="K44" i="78"/>
  <c r="K74" i="78" s="1"/>
  <c r="K26" i="28" s="1"/>
  <c r="K26" i="89" s="1"/>
  <c r="E24" i="77"/>
  <c r="R6" i="75"/>
  <c r="R39" i="75"/>
  <c r="E8" i="81"/>
  <c r="C54" i="75"/>
  <c r="C6" i="30" s="1"/>
  <c r="G38" i="78"/>
  <c r="E5" i="77"/>
  <c r="I40" i="75"/>
  <c r="E24" i="78"/>
  <c r="M32" i="76"/>
  <c r="M61" i="76" s="1"/>
  <c r="M13" i="31" s="1"/>
  <c r="M13" i="87" s="1"/>
  <c r="F9" i="77"/>
  <c r="D40" i="76"/>
  <c r="D68" i="76" s="1"/>
  <c r="D20" i="31" s="1"/>
  <c r="D20" i="87" s="1"/>
  <c r="E38" i="75"/>
  <c r="D39" i="78"/>
  <c r="D73" i="78" s="1"/>
  <c r="D25" i="28" s="1"/>
  <c r="D25" i="89" s="1"/>
  <c r="G16" i="75"/>
  <c r="H18" i="81"/>
  <c r="H56" i="81" s="1"/>
  <c r="H8" i="22" s="1"/>
  <c r="H8" i="93" s="1"/>
  <c r="H12" i="79"/>
  <c r="R17" i="80"/>
  <c r="R21" i="75"/>
  <c r="F17" i="79"/>
  <c r="E42" i="78"/>
  <c r="E72" i="78" s="1"/>
  <c r="E24" i="28" s="1"/>
  <c r="E24" i="89" s="1"/>
  <c r="E41" i="76"/>
  <c r="E4" i="81"/>
  <c r="E52" i="81" s="1"/>
  <c r="E4" i="22" s="1"/>
  <c r="E4" i="93" s="1"/>
  <c r="E40" i="81"/>
  <c r="D15" i="79"/>
  <c r="D16" i="75"/>
  <c r="D7" i="75"/>
  <c r="D53" i="75" s="1"/>
  <c r="D5" i="30" s="1"/>
  <c r="D5" i="86" s="1"/>
  <c r="D32" i="79"/>
  <c r="D61" i="79" s="1"/>
  <c r="D13" i="32" s="1"/>
  <c r="D13" i="90" s="1"/>
  <c r="I4" i="76"/>
  <c r="I52" i="76" s="1"/>
  <c r="I4" i="31" s="1"/>
  <c r="I4" i="87" s="1"/>
  <c r="F11" i="76"/>
  <c r="E24" i="79"/>
  <c r="E42" i="80"/>
  <c r="E72" i="80" s="1"/>
  <c r="E24" i="27" s="1"/>
  <c r="E24" i="92" s="1"/>
  <c r="D36" i="76"/>
  <c r="I16" i="80"/>
  <c r="M6" i="80"/>
  <c r="M53" i="80" s="1"/>
  <c r="M5" i="27" s="1"/>
  <c r="M5" i="92" s="1"/>
  <c r="D42" i="81"/>
  <c r="D72" i="81" s="1"/>
  <c r="D24" i="22" s="1"/>
  <c r="D24" i="93" s="1"/>
  <c r="M21" i="75"/>
  <c r="AQ23" i="77"/>
  <c r="AQ44" i="77"/>
  <c r="AQ74" i="77" s="1"/>
  <c r="AQ26" i="25" s="1"/>
  <c r="AQ26" i="88" s="1"/>
  <c r="G8" i="75"/>
  <c r="E14" i="75"/>
  <c r="D20" i="76"/>
  <c r="AQ4" i="80"/>
  <c r="AQ52" i="80" s="1"/>
  <c r="AQ4" i="27" s="1"/>
  <c r="AQ4" i="92" s="1"/>
  <c r="D25" i="78"/>
  <c r="D59" i="78" s="1"/>
  <c r="D11" i="28" s="1"/>
  <c r="D11" i="89" s="1"/>
  <c r="R5" i="77"/>
  <c r="M14" i="80"/>
  <c r="M12" i="78"/>
  <c r="I26" i="75"/>
  <c r="I60" i="75" s="1"/>
  <c r="I12" i="30" s="1"/>
  <c r="I12" i="86" s="1"/>
  <c r="E21" i="76"/>
  <c r="E6" i="75"/>
  <c r="R30" i="76"/>
  <c r="R65" i="76" s="1"/>
  <c r="R17" i="31" s="1"/>
  <c r="R17" i="87" s="1"/>
  <c r="E40" i="78"/>
  <c r="F17" i="80"/>
  <c r="M21" i="81"/>
  <c r="R7" i="75"/>
  <c r="H12" i="83"/>
  <c r="M19" i="59"/>
  <c r="M19" i="79" s="1"/>
  <c r="D33" i="59"/>
  <c r="D33" i="79" s="1"/>
  <c r="D69" i="79" s="1"/>
  <c r="D21" i="32" s="1"/>
  <c r="D21" i="90" s="1"/>
  <c r="L9" i="74"/>
  <c r="L9" i="59" s="1"/>
  <c r="J26" i="83"/>
  <c r="R8" i="59"/>
  <c r="R8" i="76" s="1"/>
  <c r="D22" i="83"/>
  <c r="N24" i="59"/>
  <c r="N24" i="75" s="1"/>
  <c r="AQ22" i="74"/>
  <c r="AQ22" i="59" s="1"/>
  <c r="AQ58" i="59" s="1"/>
  <c r="AQ10" i="23" s="1"/>
  <c r="L10" i="74"/>
  <c r="L10" i="59" s="1"/>
  <c r="H22" i="83"/>
  <c r="AQ40" i="59"/>
  <c r="AQ40" i="80" s="1"/>
  <c r="C13" i="83"/>
  <c r="I29" i="74"/>
  <c r="I64" i="74" s="1"/>
  <c r="I16" i="26" s="1"/>
  <c r="I16" i="91" s="1"/>
  <c r="D4" i="81"/>
  <c r="D52" i="81" s="1"/>
  <c r="D4" i="22" s="1"/>
  <c r="D4" i="93" s="1"/>
  <c r="H23" i="80"/>
  <c r="H59" i="80" s="1"/>
  <c r="H11" i="27" s="1"/>
  <c r="H11" i="92" s="1"/>
  <c r="E3" i="76"/>
  <c r="E51" i="76" s="1"/>
  <c r="E3" i="31" s="1"/>
  <c r="E3" i="87" s="1"/>
  <c r="F24" i="77"/>
  <c r="N39" i="81"/>
  <c r="R30" i="75"/>
  <c r="R65" i="75" s="1"/>
  <c r="R17" i="30" s="1"/>
  <c r="R17" i="86" s="1"/>
  <c r="D36" i="81"/>
  <c r="E34" i="81"/>
  <c r="E70" i="81" s="1"/>
  <c r="E22" i="22" s="1"/>
  <c r="E22" i="93" s="1"/>
  <c r="D10" i="81"/>
  <c r="M29" i="77"/>
  <c r="M64" i="77" s="1"/>
  <c r="M16" i="25" s="1"/>
  <c r="M16" i="88" s="1"/>
  <c r="G24" i="79"/>
  <c r="E42" i="76"/>
  <c r="E72" i="76" s="1"/>
  <c r="E24" i="31" s="1"/>
  <c r="E24" i="87" s="1"/>
  <c r="C54" i="80"/>
  <c r="C6" i="27" s="1"/>
  <c r="C6" i="92" s="1"/>
  <c r="D36" i="80"/>
  <c r="G38" i="75"/>
  <c r="I7" i="76"/>
  <c r="I40" i="79"/>
  <c r="E39" i="81"/>
  <c r="E73" i="81" s="1"/>
  <c r="E25" i="22" s="1"/>
  <c r="E25" i="93" s="1"/>
  <c r="M6" i="76"/>
  <c r="M53" i="76" s="1"/>
  <c r="M5" i="31" s="1"/>
  <c r="M5" i="87" s="1"/>
  <c r="M8" i="77"/>
  <c r="R4" i="81"/>
  <c r="R52" i="81" s="1"/>
  <c r="R4" i="22" s="1"/>
  <c r="R4" i="93" s="1"/>
  <c r="M22" i="81"/>
  <c r="M58" i="81" s="1"/>
  <c r="M10" i="22" s="1"/>
  <c r="M10" i="93" s="1"/>
  <c r="H36" i="78"/>
  <c r="H66" i="78" s="1"/>
  <c r="H18" i="28" s="1"/>
  <c r="H18" i="89" s="1"/>
  <c r="G39" i="75"/>
  <c r="D21" i="79"/>
  <c r="AQ37" i="80"/>
  <c r="D8" i="76"/>
  <c r="E42" i="77"/>
  <c r="E72" i="77" s="1"/>
  <c r="E24" i="25" s="1"/>
  <c r="E24" i="88" s="1"/>
  <c r="F38" i="79"/>
  <c r="E5" i="76"/>
  <c r="E39" i="79"/>
  <c r="E73" i="79" s="1"/>
  <c r="E25" i="32" s="1"/>
  <c r="E25" i="90" s="1"/>
  <c r="M32" i="75"/>
  <c r="M61" i="75" s="1"/>
  <c r="M13" i="30" s="1"/>
  <c r="M13" i="86" s="1"/>
  <c r="E26" i="81"/>
  <c r="E60" i="81" s="1"/>
  <c r="E12" i="22" s="1"/>
  <c r="E12" i="93" s="1"/>
  <c r="R6" i="79"/>
  <c r="I21" i="76"/>
  <c r="R18" i="79"/>
  <c r="M14" i="76"/>
  <c r="I42" i="80"/>
  <c r="I72" i="80" s="1"/>
  <c r="I24" i="27" s="1"/>
  <c r="I24" i="92" s="1"/>
  <c r="M18" i="80"/>
  <c r="M56" i="80" s="1"/>
  <c r="M8" i="27" s="1"/>
  <c r="M8" i="92" s="1"/>
  <c r="E38" i="79"/>
  <c r="I2" i="81"/>
  <c r="I50" i="81" s="1"/>
  <c r="I2" i="22" s="1"/>
  <c r="I2" i="93" s="1"/>
  <c r="H13" i="81"/>
  <c r="G16" i="79"/>
  <c r="L21" i="80"/>
  <c r="H18" i="75"/>
  <c r="H56" i="75" s="1"/>
  <c r="H8" i="30" s="1"/>
  <c r="H8" i="86" s="1"/>
  <c r="H12" i="81"/>
  <c r="R17" i="78"/>
  <c r="R21" i="79"/>
  <c r="F17" i="81"/>
  <c r="G10" i="78"/>
  <c r="M38" i="76"/>
  <c r="M68" i="76" s="1"/>
  <c r="M20" i="31" s="1"/>
  <c r="M20" i="87" s="1"/>
  <c r="E8" i="80"/>
  <c r="I16" i="78"/>
  <c r="R7" i="81"/>
  <c r="M12" i="75"/>
  <c r="D16" i="80"/>
  <c r="D7" i="81"/>
  <c r="D53" i="81" s="1"/>
  <c r="D5" i="22" s="1"/>
  <c r="D5" i="93" s="1"/>
  <c r="D32" i="78"/>
  <c r="D61" i="78" s="1"/>
  <c r="D13" i="28" s="1"/>
  <c r="D13" i="89" s="1"/>
  <c r="G32" i="80"/>
  <c r="G61" i="80" s="1"/>
  <c r="G13" i="27" s="1"/>
  <c r="G13" i="92" s="1"/>
  <c r="H14" i="80"/>
  <c r="E8" i="79"/>
  <c r="G38" i="80"/>
  <c r="D35" i="78"/>
  <c r="D67" i="78" s="1"/>
  <c r="D19" i="28" s="1"/>
  <c r="D19" i="89" s="1"/>
  <c r="F9" i="80"/>
  <c r="D42" i="79"/>
  <c r="D72" i="79" s="1"/>
  <c r="D24" i="32" s="1"/>
  <c r="D24" i="90" s="1"/>
  <c r="M21" i="78"/>
  <c r="AQ23" i="75"/>
  <c r="G8" i="79"/>
  <c r="E14" i="79"/>
  <c r="D20" i="75"/>
  <c r="AQ4" i="78"/>
  <c r="AQ52" i="78" s="1"/>
  <c r="AQ4" i="28" s="1"/>
  <c r="AQ4" i="89" s="1"/>
  <c r="M43" i="75"/>
  <c r="D37" i="81"/>
  <c r="E26" i="76"/>
  <c r="E60" i="76" s="1"/>
  <c r="E12" i="31" s="1"/>
  <c r="E12" i="87" s="1"/>
  <c r="M18" i="75"/>
  <c r="M56" i="75" s="1"/>
  <c r="M8" i="30" s="1"/>
  <c r="M8" i="86" s="1"/>
  <c r="N44" i="80"/>
  <c r="N74" i="80" s="1"/>
  <c r="N26" i="27" s="1"/>
  <c r="N26" i="92" s="1"/>
  <c r="F9" i="81"/>
  <c r="I7" i="75"/>
  <c r="G26" i="84"/>
  <c r="G26" i="83"/>
  <c r="M8" i="81"/>
  <c r="AQ37" i="79"/>
  <c r="R39" i="77"/>
  <c r="AQ34" i="59"/>
  <c r="AQ34" i="81" s="1"/>
  <c r="AQ70" i="81" s="1"/>
  <c r="AQ22" i="22" s="1"/>
  <c r="AQ22" i="93" s="1"/>
  <c r="I24" i="59"/>
  <c r="I24" i="80" s="1"/>
  <c r="D12" i="59"/>
  <c r="D12" i="81" s="1"/>
  <c r="AQ20" i="59"/>
  <c r="AQ20" i="77" s="1"/>
  <c r="N34" i="59"/>
  <c r="N34" i="80" s="1"/>
  <c r="N70" i="80" s="1"/>
  <c r="N22" i="27" s="1"/>
  <c r="N22" i="92" s="1"/>
  <c r="M31" i="59"/>
  <c r="M31" i="77" s="1"/>
  <c r="M71" i="77" s="1"/>
  <c r="M23" i="25" s="1"/>
  <c r="M23" i="88" s="1"/>
  <c r="N6" i="74"/>
  <c r="N53" i="74" s="1"/>
  <c r="N5" i="26" s="1"/>
  <c r="N5" i="91" s="1"/>
  <c r="D27" i="59"/>
  <c r="D27" i="78" s="1"/>
  <c r="D62" i="78" s="1"/>
  <c r="D14" i="28" s="1"/>
  <c r="D14" i="89" s="1"/>
  <c r="R32" i="59"/>
  <c r="R61" i="59" s="1"/>
  <c r="R13" i="23" s="1"/>
  <c r="R13" i="84" s="1"/>
  <c r="D59" i="59"/>
  <c r="D11" i="23" s="1"/>
  <c r="D11" i="84" s="1"/>
  <c r="D25" i="77"/>
  <c r="D59" i="77" s="1"/>
  <c r="D11" i="25" s="1"/>
  <c r="D11" i="88" s="1"/>
  <c r="R72" i="59"/>
  <c r="R24" i="23" s="1"/>
  <c r="R24" i="84" s="1"/>
  <c r="R42" i="80"/>
  <c r="R72" i="80" s="1"/>
  <c r="R24" i="27" s="1"/>
  <c r="R24" i="92" s="1"/>
  <c r="D4" i="78"/>
  <c r="D52" i="78" s="1"/>
  <c r="D4" i="28" s="1"/>
  <c r="D4" i="89" s="1"/>
  <c r="E6" i="79"/>
  <c r="E3" i="79"/>
  <c r="E51" i="79" s="1"/>
  <c r="E3" i="32" s="1"/>
  <c r="E3" i="90" s="1"/>
  <c r="F24" i="76"/>
  <c r="N39" i="78"/>
  <c r="M13" i="77"/>
  <c r="E7" i="80"/>
  <c r="D35" i="79"/>
  <c r="D67" i="79" s="1"/>
  <c r="D19" i="32" s="1"/>
  <c r="D19" i="90" s="1"/>
  <c r="E39" i="78"/>
  <c r="E73" i="78" s="1"/>
  <c r="E25" i="28" s="1"/>
  <c r="E25" i="89" s="1"/>
  <c r="D10" i="78"/>
  <c r="M29" i="76"/>
  <c r="M64" i="76" s="1"/>
  <c r="M16" i="31" s="1"/>
  <c r="M16" i="87" s="1"/>
  <c r="G24" i="80"/>
  <c r="E32" i="76"/>
  <c r="E61" i="76" s="1"/>
  <c r="E13" i="31" s="1"/>
  <c r="E13" i="87" s="1"/>
  <c r="D37" i="79"/>
  <c r="M8" i="76"/>
  <c r="M22" i="78"/>
  <c r="M58" i="78" s="1"/>
  <c r="M10" i="28" s="1"/>
  <c r="M10" i="89" s="1"/>
  <c r="H36" i="79"/>
  <c r="H66" i="79" s="1"/>
  <c r="H18" i="32" s="1"/>
  <c r="H18" i="90" s="1"/>
  <c r="D21" i="81"/>
  <c r="AQ37" i="81"/>
  <c r="D36" i="79"/>
  <c r="E21" i="81"/>
  <c r="I7" i="77"/>
  <c r="I26" i="77"/>
  <c r="I60" i="77" s="1"/>
  <c r="I12" i="25" s="1"/>
  <c r="I12" i="88" s="1"/>
  <c r="E40" i="77"/>
  <c r="M18" i="78"/>
  <c r="M56" i="78" s="1"/>
  <c r="M8" i="28" s="1"/>
  <c r="M8" i="89" s="1"/>
  <c r="R6" i="80"/>
  <c r="R18" i="81"/>
  <c r="E16" i="77"/>
  <c r="E41" i="75"/>
  <c r="R42" i="78"/>
  <c r="R72" i="78" s="1"/>
  <c r="R24" i="28" s="1"/>
  <c r="R24" i="89" s="1"/>
  <c r="R5" i="79"/>
  <c r="D15" i="80"/>
  <c r="D40" i="79"/>
  <c r="D68" i="79" s="1"/>
  <c r="D20" i="32" s="1"/>
  <c r="D20" i="90" s="1"/>
  <c r="E38" i="81"/>
  <c r="D39" i="76"/>
  <c r="D73" i="76" s="1"/>
  <c r="D25" i="31" s="1"/>
  <c r="D25" i="87" s="1"/>
  <c r="G16" i="81"/>
  <c r="L21" i="81"/>
  <c r="H18" i="79"/>
  <c r="H56" i="79" s="1"/>
  <c r="H8" i="32" s="1"/>
  <c r="H8" i="90" s="1"/>
  <c r="H12" i="78"/>
  <c r="R17" i="77"/>
  <c r="R21" i="80"/>
  <c r="D36" i="77"/>
  <c r="F17" i="78"/>
  <c r="I5" i="75"/>
  <c r="E10" i="78"/>
  <c r="E5" i="78"/>
  <c r="I40" i="76"/>
  <c r="D37" i="76"/>
  <c r="F9" i="78"/>
  <c r="D16" i="79"/>
  <c r="D7" i="78"/>
  <c r="D53" i="78" s="1"/>
  <c r="D5" i="28" s="1"/>
  <c r="D5" i="89" s="1"/>
  <c r="D32" i="77"/>
  <c r="D61" i="77" s="1"/>
  <c r="D13" i="25" s="1"/>
  <c r="D13" i="88" s="1"/>
  <c r="I4" i="79"/>
  <c r="I52" i="79" s="1"/>
  <c r="I4" i="32" s="1"/>
  <c r="I4" i="90" s="1"/>
  <c r="G32" i="81"/>
  <c r="G61" i="81" s="1"/>
  <c r="G13" i="22" s="1"/>
  <c r="G13" i="93" s="1"/>
  <c r="F11" i="79"/>
  <c r="E17" i="79"/>
  <c r="R5" i="76"/>
  <c r="I5" i="76"/>
  <c r="M14" i="78"/>
  <c r="E32" i="81"/>
  <c r="E61" i="81" s="1"/>
  <c r="E13" i="22" s="1"/>
  <c r="E13" i="93" s="1"/>
  <c r="R7" i="80"/>
  <c r="E4" i="80"/>
  <c r="E52" i="80" s="1"/>
  <c r="E4" i="27" s="1"/>
  <c r="E4" i="92" s="1"/>
  <c r="E39" i="75"/>
  <c r="E73" i="75" s="1"/>
  <c r="E25" i="30" s="1"/>
  <c r="E25" i="86" s="1"/>
  <c r="E40" i="79"/>
  <c r="D42" i="78"/>
  <c r="D72" i="78" s="1"/>
  <c r="D24" i="28" s="1"/>
  <c r="D24" i="89" s="1"/>
  <c r="M21" i="77"/>
  <c r="AQ44" i="75"/>
  <c r="AQ74" i="75" s="1"/>
  <c r="AQ26" i="30" s="1"/>
  <c r="AQ26" i="86" s="1"/>
  <c r="G8" i="80"/>
  <c r="E14" i="80"/>
  <c r="D20" i="80"/>
  <c r="AQ4" i="77"/>
  <c r="AQ52" i="77" s="1"/>
  <c r="AQ4" i="25" s="1"/>
  <c r="AQ4" i="88" s="1"/>
  <c r="E17" i="75"/>
  <c r="E39" i="77"/>
  <c r="E73" i="77" s="1"/>
  <c r="E25" i="25" s="1"/>
  <c r="E25" i="88" s="1"/>
  <c r="E8" i="75"/>
  <c r="D15" i="76"/>
  <c r="E32" i="75"/>
  <c r="E61" i="75" s="1"/>
  <c r="E13" i="30" s="1"/>
  <c r="E34" i="78"/>
  <c r="E70" i="78" s="1"/>
  <c r="E22" i="28" s="1"/>
  <c r="E22" i="89" s="1"/>
  <c r="R7" i="77"/>
  <c r="L24" i="74"/>
  <c r="L24" i="59" s="1"/>
  <c r="M33" i="59"/>
  <c r="M33" i="80" s="1"/>
  <c r="M69" i="80" s="1"/>
  <c r="M21" i="27" s="1"/>
  <c r="M21" i="92" s="1"/>
  <c r="R53" i="74"/>
  <c r="R5" i="26" s="1"/>
  <c r="R5" i="91" s="1"/>
  <c r="F2" i="59"/>
  <c r="F50" i="59" s="1"/>
  <c r="M35" i="59"/>
  <c r="M35" i="78" s="1"/>
  <c r="M67" i="78" s="1"/>
  <c r="M19" i="28" s="1"/>
  <c r="M19" i="89" s="1"/>
  <c r="G29" i="74"/>
  <c r="G29" i="59" s="1"/>
  <c r="G64" i="59" s="1"/>
  <c r="G16" i="23" s="1"/>
  <c r="G16" i="84" s="1"/>
  <c r="J2" i="59"/>
  <c r="J2" i="75" s="1"/>
  <c r="J50" i="75" s="1"/>
  <c r="J2" i="30" s="1"/>
  <c r="J2" i="86" s="1"/>
  <c r="I20" i="59"/>
  <c r="I20" i="79" s="1"/>
  <c r="F6" i="74"/>
  <c r="F6" i="59" s="1"/>
  <c r="F6" i="75" s="1"/>
  <c r="R61" i="74"/>
  <c r="R13" i="26" s="1"/>
  <c r="R13" i="91" s="1"/>
  <c r="M61" i="59"/>
  <c r="M13" i="23" s="1"/>
  <c r="M13" i="84" s="1"/>
  <c r="M32" i="80"/>
  <c r="M61" i="80" s="1"/>
  <c r="M13" i="27" s="1"/>
  <c r="M13" i="92" s="1"/>
  <c r="E6" i="80"/>
  <c r="H15" i="80"/>
  <c r="E3" i="80"/>
  <c r="E51" i="80" s="1"/>
  <c r="E3" i="27" s="1"/>
  <c r="E3" i="92" s="1"/>
  <c r="F24" i="75"/>
  <c r="N39" i="77"/>
  <c r="R30" i="79"/>
  <c r="R65" i="79" s="1"/>
  <c r="R17" i="32" s="1"/>
  <c r="R17" i="90" s="1"/>
  <c r="N44" i="79"/>
  <c r="N74" i="79" s="1"/>
  <c r="N26" i="32" s="1"/>
  <c r="N26" i="90" s="1"/>
  <c r="E41" i="81"/>
  <c r="K44" i="76"/>
  <c r="K74" i="76" s="1"/>
  <c r="K26" i="31" s="1"/>
  <c r="K26" i="87" s="1"/>
  <c r="D37" i="80"/>
  <c r="E26" i="77"/>
  <c r="E60" i="77" s="1"/>
  <c r="E12" i="25" s="1"/>
  <c r="E12" i="88" s="1"/>
  <c r="D10" i="77"/>
  <c r="M29" i="75"/>
  <c r="M64" i="75" s="1"/>
  <c r="M16" i="30" s="1"/>
  <c r="M16" i="86" s="1"/>
  <c r="G24" i="81"/>
  <c r="E8" i="77"/>
  <c r="AQ42" i="78"/>
  <c r="AQ72" i="78" s="1"/>
  <c r="AQ24" i="28" s="1"/>
  <c r="AQ24" i="89" s="1"/>
  <c r="F9" i="75"/>
  <c r="M8" i="75"/>
  <c r="R4" i="77"/>
  <c r="R52" i="77" s="1"/>
  <c r="R4" i="25" s="1"/>
  <c r="R4" i="88" s="1"/>
  <c r="M22" i="77"/>
  <c r="M58" i="77" s="1"/>
  <c r="M10" i="25" s="1"/>
  <c r="M10" i="88" s="1"/>
  <c r="H36" i="77"/>
  <c r="H66" i="77" s="1"/>
  <c r="H18" i="25" s="1"/>
  <c r="H18" i="88" s="1"/>
  <c r="G39" i="81"/>
  <c r="D21" i="80"/>
  <c r="AQ37" i="78"/>
  <c r="D8" i="75"/>
  <c r="E8" i="78"/>
  <c r="E7" i="75"/>
  <c r="R5" i="81"/>
  <c r="D15" i="81"/>
  <c r="R6" i="81"/>
  <c r="I21" i="79"/>
  <c r="G20" i="80"/>
  <c r="R18" i="78"/>
  <c r="N44" i="76"/>
  <c r="N74" i="76" s="1"/>
  <c r="N26" i="31" s="1"/>
  <c r="N26" i="87" s="1"/>
  <c r="M13" i="80"/>
  <c r="E17" i="78"/>
  <c r="I38" i="76"/>
  <c r="I8" i="79"/>
  <c r="D40" i="81"/>
  <c r="D68" i="81" s="1"/>
  <c r="D20" i="22" s="1"/>
  <c r="D20" i="93" s="1"/>
  <c r="E38" i="78"/>
  <c r="D39" i="79"/>
  <c r="D73" i="79" s="1"/>
  <c r="D25" i="32" s="1"/>
  <c r="D25" i="90" s="1"/>
  <c r="G16" i="80"/>
  <c r="L21" i="78"/>
  <c r="H12" i="77"/>
  <c r="H54" i="77" s="1"/>
  <c r="H6" i="25" s="1"/>
  <c r="H6" i="88" s="1"/>
  <c r="R17" i="76"/>
  <c r="R21" i="81"/>
  <c r="E26" i="75"/>
  <c r="E60" i="75" s="1"/>
  <c r="E12" i="30" s="1"/>
  <c r="E12" i="86" s="1"/>
  <c r="F17" i="77"/>
  <c r="G10" i="76"/>
  <c r="M38" i="79"/>
  <c r="M68" i="79" s="1"/>
  <c r="M20" i="32" s="1"/>
  <c r="M20" i="90" s="1"/>
  <c r="M14" i="77"/>
  <c r="D36" i="75"/>
  <c r="D66" i="75" s="1"/>
  <c r="D18" i="30" s="1"/>
  <c r="D18" i="86" s="1"/>
  <c r="E21" i="79"/>
  <c r="I7" i="81"/>
  <c r="M6" i="81"/>
  <c r="M53" i="81" s="1"/>
  <c r="M5" i="22" s="1"/>
  <c r="M5" i="93" s="1"/>
  <c r="E26" i="79"/>
  <c r="E60" i="79" s="1"/>
  <c r="E12" i="32" s="1"/>
  <c r="E12" i="90" s="1"/>
  <c r="D16" i="81"/>
  <c r="D7" i="77"/>
  <c r="D53" i="77" s="1"/>
  <c r="D5" i="25" s="1"/>
  <c r="D5" i="88" s="1"/>
  <c r="I4" i="80"/>
  <c r="I52" i="80" s="1"/>
  <c r="I4" i="27" s="1"/>
  <c r="I4" i="92" s="1"/>
  <c r="G32" i="77"/>
  <c r="G61" i="77" s="1"/>
  <c r="G13" i="25" s="1"/>
  <c r="G13" i="88" s="1"/>
  <c r="F11" i="80"/>
  <c r="G38" i="81"/>
  <c r="H14" i="78"/>
  <c r="E10" i="80"/>
  <c r="E16" i="81"/>
  <c r="E5" i="81"/>
  <c r="K44" i="79"/>
  <c r="K74" i="79" s="1"/>
  <c r="K26" i="32" s="1"/>
  <c r="K26" i="90" s="1"/>
  <c r="D37" i="77"/>
  <c r="R5" i="75"/>
  <c r="D42" i="77"/>
  <c r="D72" i="77" s="1"/>
  <c r="D24" i="25" s="1"/>
  <c r="D24" i="88" s="1"/>
  <c r="AQ23" i="79"/>
  <c r="AQ44" i="79"/>
  <c r="AQ74" i="79" s="1"/>
  <c r="AQ26" i="32" s="1"/>
  <c r="AQ26" i="90" s="1"/>
  <c r="G8" i="81"/>
  <c r="E14" i="81"/>
  <c r="D20" i="81"/>
  <c r="E23" i="76"/>
  <c r="AQ4" i="76"/>
  <c r="AQ52" i="76" s="1"/>
  <c r="AQ4" i="31" s="1"/>
  <c r="AQ4" i="87" s="1"/>
  <c r="M43" i="79"/>
  <c r="E24" i="75"/>
  <c r="AQ42" i="76"/>
  <c r="AQ72" i="76" s="1"/>
  <c r="AQ24" i="31" s="1"/>
  <c r="AQ24" i="87" s="1"/>
  <c r="K44" i="75"/>
  <c r="K74" i="75" s="1"/>
  <c r="K26" i="30" s="1"/>
  <c r="K26" i="86" s="1"/>
  <c r="E41" i="79"/>
  <c r="E40" i="75"/>
  <c r="E4" i="75"/>
  <c r="E52" i="75" s="1"/>
  <c r="E4" i="30" s="1"/>
  <c r="E4" i="86" s="1"/>
  <c r="N2" i="59"/>
  <c r="N2" i="81" s="1"/>
  <c r="N50" i="81" s="1"/>
  <c r="N2" i="22" s="1"/>
  <c r="N2" i="93" s="1"/>
  <c r="R39" i="76"/>
  <c r="C10" i="83"/>
  <c r="J21" i="59"/>
  <c r="J21" i="79" s="1"/>
  <c r="G30" i="74"/>
  <c r="G30" i="59" s="1"/>
  <c r="AQ9" i="59"/>
  <c r="C8" i="83"/>
  <c r="G23" i="74"/>
  <c r="S16" i="74"/>
  <c r="S16" i="59" s="1"/>
  <c r="S16" i="75" s="1"/>
  <c r="I72" i="59"/>
  <c r="I24" i="23" s="1"/>
  <c r="I24" i="84" s="1"/>
  <c r="I42" i="75"/>
  <c r="I72" i="75" s="1"/>
  <c r="I24" i="30" s="1"/>
  <c r="I24" i="86" s="1"/>
  <c r="D4" i="77"/>
  <c r="D52" i="77" s="1"/>
  <c r="D4" i="25" s="1"/>
  <c r="D4" i="88" s="1"/>
  <c r="E6" i="81"/>
  <c r="E3" i="75"/>
  <c r="E51" i="75" s="1"/>
  <c r="E3" i="30" s="1"/>
  <c r="E3" i="86" s="1"/>
  <c r="N39" i="76"/>
  <c r="R30" i="80"/>
  <c r="R65" i="80" s="1"/>
  <c r="R17" i="27" s="1"/>
  <c r="R17" i="92" s="1"/>
  <c r="I38" i="79"/>
  <c r="D25" i="80"/>
  <c r="D59" i="80" s="1"/>
  <c r="D11" i="27" s="1"/>
  <c r="D11" i="92" s="1"/>
  <c r="AQ42" i="77"/>
  <c r="AQ72" i="77" s="1"/>
  <c r="AQ24" i="25" s="1"/>
  <c r="AQ24" i="88" s="1"/>
  <c r="D10" i="76"/>
  <c r="G24" i="78"/>
  <c r="R39" i="79"/>
  <c r="I26" i="76"/>
  <c r="I60" i="76" s="1"/>
  <c r="I12" i="31" s="1"/>
  <c r="E40" i="76"/>
  <c r="E68" i="76" s="1"/>
  <c r="E20" i="31" s="1"/>
  <c r="E20" i="87" s="1"/>
  <c r="E26" i="78"/>
  <c r="E60" i="78" s="1"/>
  <c r="E12" i="28" s="1"/>
  <c r="E12" i="89" s="1"/>
  <c r="M8" i="78"/>
  <c r="M22" i="76"/>
  <c r="M58" i="76" s="1"/>
  <c r="M10" i="31" s="1"/>
  <c r="M10" i="87" s="1"/>
  <c r="H36" i="76"/>
  <c r="H66" i="76" s="1"/>
  <c r="H18" i="31" s="1"/>
  <c r="H18" i="87" s="1"/>
  <c r="G39" i="80"/>
  <c r="D21" i="78"/>
  <c r="AQ37" i="77"/>
  <c r="D8" i="80"/>
  <c r="I5" i="79"/>
  <c r="E10" i="76"/>
  <c r="G38" i="76"/>
  <c r="E34" i="79"/>
  <c r="E70" i="79" s="1"/>
  <c r="E22" i="32" s="1"/>
  <c r="E22" i="90" s="1"/>
  <c r="M12" i="79"/>
  <c r="I8" i="80"/>
  <c r="R6" i="78"/>
  <c r="R18" i="77"/>
  <c r="I16" i="81"/>
  <c r="D35" i="76"/>
  <c r="D67" i="76" s="1"/>
  <c r="D19" i="31" s="1"/>
  <c r="D19" i="87" s="1"/>
  <c r="E39" i="80"/>
  <c r="E73" i="80" s="1"/>
  <c r="E25" i="27" s="1"/>
  <c r="E25" i="92" s="1"/>
  <c r="M6" i="78"/>
  <c r="M53" i="78" s="1"/>
  <c r="M5" i="28" s="1"/>
  <c r="M5" i="89" s="1"/>
  <c r="R40" i="76"/>
  <c r="D40" i="80"/>
  <c r="D68" i="80" s="1"/>
  <c r="D20" i="27" s="1"/>
  <c r="D20" i="92" s="1"/>
  <c r="E38" i="77"/>
  <c r="D39" i="80"/>
  <c r="D73" i="80" s="1"/>
  <c r="D25" i="27" s="1"/>
  <c r="D25" i="92" s="1"/>
  <c r="G16" i="78"/>
  <c r="L21" i="77"/>
  <c r="H18" i="80"/>
  <c r="H56" i="80" s="1"/>
  <c r="H8" i="27" s="1"/>
  <c r="H8" i="92" s="1"/>
  <c r="H12" i="76"/>
  <c r="R17" i="75"/>
  <c r="R21" i="78"/>
  <c r="F17" i="76"/>
  <c r="E16" i="78"/>
  <c r="E7" i="77"/>
  <c r="D16" i="78"/>
  <c r="D32" i="76"/>
  <c r="D61" i="76" s="1"/>
  <c r="D13" i="31" s="1"/>
  <c r="D13" i="87" s="1"/>
  <c r="I4" i="81"/>
  <c r="I52" i="81" s="1"/>
  <c r="I4" i="22" s="1"/>
  <c r="I4" i="93" s="1"/>
  <c r="G32" i="78"/>
  <c r="G61" i="78" s="1"/>
  <c r="G13" i="28" s="1"/>
  <c r="G13" i="89" s="1"/>
  <c r="F11" i="81"/>
  <c r="E17" i="80"/>
  <c r="E41" i="77"/>
  <c r="I7" i="80"/>
  <c r="D25" i="76"/>
  <c r="D59" i="76" s="1"/>
  <c r="D11" i="31" s="1"/>
  <c r="D11" i="87" s="1"/>
  <c r="M12" i="76"/>
  <c r="M18" i="79"/>
  <c r="M56" i="79" s="1"/>
  <c r="M8" i="32" s="1"/>
  <c r="M8" i="90" s="1"/>
  <c r="M21" i="76"/>
  <c r="AQ23" i="80"/>
  <c r="AQ44" i="80"/>
  <c r="AQ74" i="80" s="1"/>
  <c r="AQ26" i="27" s="1"/>
  <c r="AQ26" i="92" s="1"/>
  <c r="G8" i="78"/>
  <c r="E14" i="78"/>
  <c r="D20" i="78"/>
  <c r="AQ4" i="75"/>
  <c r="AQ52" i="75" s="1"/>
  <c r="AQ4" i="30" s="1"/>
  <c r="AQ4" i="86" s="1"/>
  <c r="M43" i="80"/>
  <c r="M73" i="80" s="1"/>
  <c r="M25" i="27" s="1"/>
  <c r="M25" i="92" s="1"/>
  <c r="R39" i="81"/>
  <c r="M32" i="81"/>
  <c r="M61" i="81" s="1"/>
  <c r="M13" i="22" s="1"/>
  <c r="M13" i="93" s="1"/>
  <c r="E16" i="79"/>
  <c r="R42" i="75"/>
  <c r="R72" i="75" s="1"/>
  <c r="R24" i="30" s="1"/>
  <c r="R24" i="86" s="1"/>
  <c r="I16" i="75"/>
  <c r="J4" i="74"/>
  <c r="J52" i="74" s="1"/>
  <c r="J4" i="26" s="1"/>
  <c r="J4" i="91" s="1"/>
  <c r="D35" i="80"/>
  <c r="D67" i="80" s="1"/>
  <c r="D19" i="27" s="1"/>
  <c r="D19" i="92" s="1"/>
  <c r="L34" i="74"/>
  <c r="L70" i="74" s="1"/>
  <c r="L22" i="26" s="1"/>
  <c r="L22" i="91" s="1"/>
  <c r="G2" i="59"/>
  <c r="G2" i="75" s="1"/>
  <c r="G50" i="75" s="1"/>
  <c r="G2" i="30" s="1"/>
  <c r="G2" i="86" s="1"/>
  <c r="I39" i="59"/>
  <c r="I73" i="59" s="1"/>
  <c r="I25" i="23" s="1"/>
  <c r="I34" i="59"/>
  <c r="I34" i="79" s="1"/>
  <c r="I70" i="79" s="1"/>
  <c r="I22" i="32" s="1"/>
  <c r="I22" i="90" s="1"/>
  <c r="M11" i="59"/>
  <c r="M11" i="77" s="1"/>
  <c r="AQ21" i="59"/>
  <c r="C23" i="83"/>
  <c r="G12" i="74"/>
  <c r="G12" i="59" s="1"/>
  <c r="R10" i="59"/>
  <c r="R10" i="80" s="1"/>
  <c r="I19" i="59"/>
  <c r="I19" i="81" s="1"/>
  <c r="O17" i="74"/>
  <c r="O17" i="59" s="1"/>
  <c r="G6" i="74"/>
  <c r="D11" i="59"/>
  <c r="F23" i="74"/>
  <c r="AQ16" i="59"/>
  <c r="D4" i="75"/>
  <c r="D52" i="75" s="1"/>
  <c r="D4" i="30" s="1"/>
  <c r="D4" i="86" s="1"/>
  <c r="H23" i="76"/>
  <c r="H59" i="76" s="1"/>
  <c r="H11" i="31" s="1"/>
  <c r="H11" i="87" s="1"/>
  <c r="E6" i="78"/>
  <c r="H15" i="78"/>
  <c r="E3" i="81"/>
  <c r="E51" i="81" s="1"/>
  <c r="E3" i="22" s="1"/>
  <c r="E3" i="93" s="1"/>
  <c r="F24" i="81"/>
  <c r="N39" i="75"/>
  <c r="R30" i="81"/>
  <c r="R65" i="81" s="1"/>
  <c r="R17" i="22" s="1"/>
  <c r="R17" i="93" s="1"/>
  <c r="I40" i="80"/>
  <c r="M32" i="79"/>
  <c r="M61" i="79" s="1"/>
  <c r="M13" i="32" s="1"/>
  <c r="M13" i="90" s="1"/>
  <c r="M18" i="76"/>
  <c r="M56" i="76" s="1"/>
  <c r="M8" i="31" s="1"/>
  <c r="M8" i="87" s="1"/>
  <c r="M29" i="79"/>
  <c r="M64" i="79" s="1"/>
  <c r="M16" i="32" s="1"/>
  <c r="M16" i="90" s="1"/>
  <c r="G24" i="76"/>
  <c r="E10" i="75"/>
  <c r="E16" i="75"/>
  <c r="I16" i="76"/>
  <c r="E34" i="80"/>
  <c r="E70" i="80" s="1"/>
  <c r="E22" i="27" s="1"/>
  <c r="E22" i="92" s="1"/>
  <c r="I42" i="78"/>
  <c r="I72" i="78" s="1"/>
  <c r="I24" i="28" s="1"/>
  <c r="I24" i="89" s="1"/>
  <c r="M8" i="79"/>
  <c r="R4" i="75"/>
  <c r="R52" i="75" s="1"/>
  <c r="R4" i="30" s="1"/>
  <c r="R4" i="86" s="1"/>
  <c r="H36" i="75"/>
  <c r="H66" i="75" s="1"/>
  <c r="H18" i="30" s="1"/>
  <c r="H18" i="86" s="1"/>
  <c r="G39" i="79"/>
  <c r="D21" i="77"/>
  <c r="AQ37" i="76"/>
  <c r="D8" i="79"/>
  <c r="M14" i="75"/>
  <c r="E32" i="77"/>
  <c r="E61" i="77" s="1"/>
  <c r="E13" i="25" s="1"/>
  <c r="E13" i="88" s="1"/>
  <c r="D35" i="75"/>
  <c r="D67" i="75" s="1"/>
  <c r="D19" i="30" s="1"/>
  <c r="D19" i="86" s="1"/>
  <c r="C3" i="83"/>
  <c r="R40" i="75"/>
  <c r="R6" i="77"/>
  <c r="I21" i="80"/>
  <c r="R18" i="76"/>
  <c r="E42" i="81"/>
  <c r="E72" i="81" s="1"/>
  <c r="E24" i="22" s="1"/>
  <c r="E24" i="93" s="1"/>
  <c r="F38" i="80"/>
  <c r="E4" i="78"/>
  <c r="E52" i="78" s="1"/>
  <c r="E4" i="28" s="1"/>
  <c r="E4" i="89" s="1"/>
  <c r="D40" i="78"/>
  <c r="D68" i="78" s="1"/>
  <c r="D20" i="28" s="1"/>
  <c r="D20" i="89" s="1"/>
  <c r="E38" i="80"/>
  <c r="E68" i="80" s="1"/>
  <c r="E20" i="27" s="1"/>
  <c r="E20" i="92" s="1"/>
  <c r="D39" i="75"/>
  <c r="D73" i="75" s="1"/>
  <c r="D25" i="30" s="1"/>
  <c r="D25" i="86" s="1"/>
  <c r="G16" i="76"/>
  <c r="L21" i="76"/>
  <c r="H18" i="78"/>
  <c r="H56" i="78" s="1"/>
  <c r="H8" i="28" s="1"/>
  <c r="H8" i="89" s="1"/>
  <c r="H12" i="75"/>
  <c r="R21" i="77"/>
  <c r="F17" i="75"/>
  <c r="M38" i="80"/>
  <c r="M68" i="80" s="1"/>
  <c r="M20" i="27" s="1"/>
  <c r="M20" i="92" s="1"/>
  <c r="N44" i="77"/>
  <c r="N74" i="77" s="1"/>
  <c r="N26" i="25" s="1"/>
  <c r="N26" i="88" s="1"/>
  <c r="M13" i="79"/>
  <c r="E17" i="81"/>
  <c r="E34" i="75"/>
  <c r="E70" i="75" s="1"/>
  <c r="E22" i="30" s="1"/>
  <c r="E22" i="86" s="1"/>
  <c r="AQ42" i="80"/>
  <c r="AQ72" i="80" s="1"/>
  <c r="AQ24" i="27" s="1"/>
  <c r="AQ24" i="92" s="1"/>
  <c r="D7" i="76"/>
  <c r="D53" i="76" s="1"/>
  <c r="D5" i="31" s="1"/>
  <c r="D5" i="87" s="1"/>
  <c r="D32" i="75"/>
  <c r="D61" i="75" s="1"/>
  <c r="D13" i="30" s="1"/>
  <c r="D13" i="86" s="1"/>
  <c r="I4" i="78"/>
  <c r="I52" i="78" s="1"/>
  <c r="I4" i="28" s="1"/>
  <c r="I4" i="89" s="1"/>
  <c r="G32" i="76"/>
  <c r="G61" i="76" s="1"/>
  <c r="G13" i="31" s="1"/>
  <c r="G13" i="87" s="1"/>
  <c r="F11" i="78"/>
  <c r="N44" i="78"/>
  <c r="N74" i="78" s="1"/>
  <c r="N26" i="28" s="1"/>
  <c r="N26" i="89" s="1"/>
  <c r="I38" i="78"/>
  <c r="I68" i="78" s="1"/>
  <c r="I20" i="28" s="1"/>
  <c r="I20" i="89" s="1"/>
  <c r="I40" i="77"/>
  <c r="I8" i="75"/>
  <c r="D42" i="76"/>
  <c r="D72" i="76" s="1"/>
  <c r="D24" i="31" s="1"/>
  <c r="M21" i="79"/>
  <c r="AQ23" i="81"/>
  <c r="AQ44" i="81"/>
  <c r="AQ74" i="81" s="1"/>
  <c r="AQ26" i="22" s="1"/>
  <c r="AQ26" i="93" s="1"/>
  <c r="G8" i="77"/>
  <c r="E14" i="77"/>
  <c r="M43" i="81"/>
  <c r="E10" i="79"/>
  <c r="R40" i="80"/>
  <c r="I42" i="76"/>
  <c r="I72" i="76" s="1"/>
  <c r="I24" i="31" s="1"/>
  <c r="I24" i="87" s="1"/>
  <c r="I5" i="78"/>
  <c r="E7" i="79"/>
  <c r="AQ38" i="59"/>
  <c r="G28" i="74"/>
  <c r="G63" i="74" s="1"/>
  <c r="G15" i="26" s="1"/>
  <c r="G15" i="91" s="1"/>
  <c r="AQ8" i="59"/>
  <c r="AQ8" i="77" s="1"/>
  <c r="O4" i="74"/>
  <c r="O52" i="74" s="1"/>
  <c r="O4" i="26" s="1"/>
  <c r="O4" i="91" s="1"/>
  <c r="Q8" i="74"/>
  <c r="Q8" i="59" s="1"/>
  <c r="AQ24" i="59"/>
  <c r="L26" i="74"/>
  <c r="L26" i="59" s="1"/>
  <c r="L60" i="59" s="1"/>
  <c r="L12" i="23" s="1"/>
  <c r="L12" i="84" s="1"/>
  <c r="G14" i="74"/>
  <c r="G14" i="59" s="1"/>
  <c r="AQ10" i="59"/>
  <c r="AQ10" i="77" s="1"/>
  <c r="H25" i="83"/>
  <c r="G27" i="74"/>
  <c r="G27" i="59" s="1"/>
  <c r="G27" i="80" s="1"/>
  <c r="G62" i="80" s="1"/>
  <c r="G14" i="27" s="1"/>
  <c r="G14" i="92" s="1"/>
  <c r="I60" i="59"/>
  <c r="I12" i="23" s="1"/>
  <c r="I12" i="84" s="1"/>
  <c r="I26" i="79"/>
  <c r="I60" i="79" s="1"/>
  <c r="I12" i="32" s="1"/>
  <c r="I12" i="90" s="1"/>
  <c r="D4" i="76"/>
  <c r="D52" i="76" s="1"/>
  <c r="D4" i="31" s="1"/>
  <c r="D4" i="87" s="1"/>
  <c r="F24" i="79"/>
  <c r="R30" i="78"/>
  <c r="R65" i="78" s="1"/>
  <c r="R17" i="28" s="1"/>
  <c r="R17" i="89" s="1"/>
  <c r="M14" i="79"/>
  <c r="E21" i="77"/>
  <c r="I42" i="77"/>
  <c r="I72" i="77" s="1"/>
  <c r="I24" i="25" s="1"/>
  <c r="D15" i="77"/>
  <c r="M29" i="80"/>
  <c r="M64" i="80" s="1"/>
  <c r="M16" i="27" s="1"/>
  <c r="M16" i="92" s="1"/>
  <c r="G24" i="77"/>
  <c r="I5" i="80"/>
  <c r="E4" i="76"/>
  <c r="E52" i="76" s="1"/>
  <c r="E4" i="31" s="1"/>
  <c r="E4" i="87" s="1"/>
  <c r="M18" i="77"/>
  <c r="M56" i="77" s="1"/>
  <c r="M8" i="25" s="1"/>
  <c r="M8" i="88" s="1"/>
  <c r="G39" i="78"/>
  <c r="AQ37" i="75"/>
  <c r="N44" i="75"/>
  <c r="N74" i="75" s="1"/>
  <c r="N26" i="30" s="1"/>
  <c r="N26" i="86" s="1"/>
  <c r="E16" i="76"/>
  <c r="E4" i="77"/>
  <c r="E52" i="77" s="1"/>
  <c r="E4" i="25" s="1"/>
  <c r="E4" i="88" s="1"/>
  <c r="M6" i="77"/>
  <c r="M53" i="77" s="1"/>
  <c r="M5" i="25" s="1"/>
  <c r="M5" i="88" s="1"/>
  <c r="R6" i="76"/>
  <c r="R18" i="75"/>
  <c r="E7" i="76"/>
  <c r="E21" i="80"/>
  <c r="R7" i="78"/>
  <c r="AQ42" i="79"/>
  <c r="AQ72" i="79" s="1"/>
  <c r="AQ24" i="32" s="1"/>
  <c r="AQ24" i="90" s="1"/>
  <c r="D40" i="77"/>
  <c r="D68" i="77" s="1"/>
  <c r="D20" i="25" s="1"/>
  <c r="D20" i="88" s="1"/>
  <c r="G16" i="77"/>
  <c r="L21" i="75"/>
  <c r="H18" i="77"/>
  <c r="H56" i="77" s="1"/>
  <c r="H8" i="25" s="1"/>
  <c r="H8" i="88" s="1"/>
  <c r="R17" i="79"/>
  <c r="R21" i="76"/>
  <c r="E32" i="80"/>
  <c r="E61" i="80" s="1"/>
  <c r="E13" i="27" s="1"/>
  <c r="E13" i="92" s="1"/>
  <c r="D35" i="77"/>
  <c r="D67" i="77" s="1"/>
  <c r="D19" i="25" s="1"/>
  <c r="D19" i="88" s="1"/>
  <c r="I42" i="79"/>
  <c r="I72" i="79" s="1"/>
  <c r="I24" i="32" s="1"/>
  <c r="I24" i="90" s="1"/>
  <c r="M32" i="77"/>
  <c r="M61" i="77" s="1"/>
  <c r="M13" i="25" s="1"/>
  <c r="M13" i="88" s="1"/>
  <c r="D32" i="80"/>
  <c r="D61" i="80" s="1"/>
  <c r="D13" i="27" s="1"/>
  <c r="D13" i="92" s="1"/>
  <c r="I4" i="77"/>
  <c r="I52" i="77" s="1"/>
  <c r="I4" i="25" s="1"/>
  <c r="I4" i="88" s="1"/>
  <c r="G32" i="75"/>
  <c r="G61" i="75" s="1"/>
  <c r="G13" i="30" s="1"/>
  <c r="G13" i="86" s="1"/>
  <c r="F11" i="77"/>
  <c r="F38" i="75"/>
  <c r="R40" i="78"/>
  <c r="D42" i="80"/>
  <c r="D72" i="80" s="1"/>
  <c r="D24" i="27" s="1"/>
  <c r="D24" i="92" s="1"/>
  <c r="AQ23" i="78"/>
  <c r="G8" i="76"/>
  <c r="E14" i="76"/>
  <c r="E23" i="80"/>
  <c r="AQ4" i="79"/>
  <c r="AQ52" i="79" s="1"/>
  <c r="AQ4" i="32" s="1"/>
  <c r="AQ4" i="90" s="1"/>
  <c r="M13" i="76"/>
  <c r="E5" i="79"/>
  <c r="I40" i="81"/>
  <c r="I68" i="81" s="1"/>
  <c r="I20" i="22" s="1"/>
  <c r="I20" i="93" s="1"/>
  <c r="M6" i="75"/>
  <c r="M53" i="75" s="1"/>
  <c r="M5" i="30" s="1"/>
  <c r="M5" i="86" s="1"/>
  <c r="E42" i="75"/>
  <c r="E72" i="75" s="1"/>
  <c r="E24" i="30" s="1"/>
  <c r="E24" i="86" s="1"/>
  <c r="I38" i="80"/>
  <c r="V16" i="73"/>
  <c r="J56" i="63"/>
  <c r="I6" i="74"/>
  <c r="G17" i="59"/>
  <c r="G17" i="79" s="1"/>
  <c r="I10" i="59"/>
  <c r="I10" i="79" s="1"/>
  <c r="N16" i="59"/>
  <c r="G72" i="74"/>
  <c r="G24" i="26" s="1"/>
  <c r="G24" i="91" s="1"/>
  <c r="G42" i="59"/>
  <c r="G42" i="75" s="1"/>
  <c r="G72" i="75" s="1"/>
  <c r="G24" i="30" s="1"/>
  <c r="G24" i="86" s="1"/>
  <c r="F43" i="59"/>
  <c r="F43" i="77" s="1"/>
  <c r="O8" i="59"/>
  <c r="O8" i="80" s="1"/>
  <c r="J72" i="74"/>
  <c r="J24" i="26" s="1"/>
  <c r="J24" i="91" s="1"/>
  <c r="J42" i="59"/>
  <c r="J42" i="81" s="1"/>
  <c r="J72" i="81" s="1"/>
  <c r="J24" i="22" s="1"/>
  <c r="J24" i="93" s="1"/>
  <c r="J5" i="59"/>
  <c r="J5" i="81" s="1"/>
  <c r="N40" i="59"/>
  <c r="N40" i="81" s="1"/>
  <c r="J38" i="59"/>
  <c r="J38" i="80" s="1"/>
  <c r="J10" i="59"/>
  <c r="J10" i="80" s="1"/>
  <c r="J12" i="59"/>
  <c r="J12" i="81" s="1"/>
  <c r="I11" i="59"/>
  <c r="I11" i="76" s="1"/>
  <c r="F4" i="59"/>
  <c r="F4" i="76" s="1"/>
  <c r="F52" i="76" s="1"/>
  <c r="F4" i="31" s="1"/>
  <c r="F4" i="87" s="1"/>
  <c r="F40" i="59"/>
  <c r="F40" i="79" s="1"/>
  <c r="J40" i="59"/>
  <c r="J40" i="75" s="1"/>
  <c r="N52" i="74"/>
  <c r="N4" i="26" s="1"/>
  <c r="N4" i="91" s="1"/>
  <c r="N4" i="59"/>
  <c r="N4" i="79" s="1"/>
  <c r="N52" i="79" s="1"/>
  <c r="N4" i="32" s="1"/>
  <c r="N4" i="90" s="1"/>
  <c r="D57" i="74"/>
  <c r="D9" i="26" s="1"/>
  <c r="D9" i="91" s="1"/>
  <c r="D19" i="59"/>
  <c r="D57" i="59" s="1"/>
  <c r="D9" i="23" s="1"/>
  <c r="D9" i="84" s="1"/>
  <c r="G5" i="59"/>
  <c r="R70" i="74"/>
  <c r="R22" i="26" s="1"/>
  <c r="R22" i="91" s="1"/>
  <c r="R34" i="59"/>
  <c r="R34" i="75" s="1"/>
  <c r="R70" i="75" s="1"/>
  <c r="R22" i="30" s="1"/>
  <c r="R22" i="86" s="1"/>
  <c r="G7" i="59"/>
  <c r="G7" i="75" s="1"/>
  <c r="S74" i="74"/>
  <c r="S26" i="26" s="1"/>
  <c r="S26" i="91" s="1"/>
  <c r="S44" i="59"/>
  <c r="S44" i="80" s="1"/>
  <c r="S74" i="80" s="1"/>
  <c r="S26" i="27" s="1"/>
  <c r="S26" i="92" s="1"/>
  <c r="AQ73" i="74"/>
  <c r="AQ25" i="26" s="1"/>
  <c r="AQ25" i="91" s="1"/>
  <c r="AQ43" i="59"/>
  <c r="AQ73" i="59" s="1"/>
  <c r="AQ25" i="23" s="1"/>
  <c r="I63" i="74"/>
  <c r="I15" i="26" s="1"/>
  <c r="I15" i="91" s="1"/>
  <c r="I28" i="59"/>
  <c r="E37" i="59"/>
  <c r="E37" i="79" s="1"/>
  <c r="F60" i="74"/>
  <c r="F12" i="26" s="1"/>
  <c r="F12" i="91" s="1"/>
  <c r="F26" i="59"/>
  <c r="M28" i="59"/>
  <c r="M63" i="59" s="1"/>
  <c r="M15" i="23" s="1"/>
  <c r="M15" i="84" s="1"/>
  <c r="E12" i="59"/>
  <c r="E12" i="81" s="1"/>
  <c r="I67" i="74"/>
  <c r="I19" i="26" s="1"/>
  <c r="I19" i="91" s="1"/>
  <c r="I35" i="59"/>
  <c r="I35" i="77" s="1"/>
  <c r="I67" i="77" s="1"/>
  <c r="I19" i="25" s="1"/>
  <c r="I19" i="88" s="1"/>
  <c r="R13" i="59"/>
  <c r="R13" i="77" s="1"/>
  <c r="I25" i="59"/>
  <c r="I25" i="75" s="1"/>
  <c r="N60" i="74"/>
  <c r="N12" i="26" s="1"/>
  <c r="N12" i="91" s="1"/>
  <c r="N26" i="59"/>
  <c r="N26" i="80" s="1"/>
  <c r="N60" i="80" s="1"/>
  <c r="N12" i="27" s="1"/>
  <c r="N12" i="92" s="1"/>
  <c r="AQ13" i="59"/>
  <c r="AQ13" i="81" s="1"/>
  <c r="F70" i="74"/>
  <c r="F22" i="26" s="1"/>
  <c r="F22" i="91" s="1"/>
  <c r="F34" i="59"/>
  <c r="F34" i="79" s="1"/>
  <c r="F70" i="79" s="1"/>
  <c r="F22" i="32" s="1"/>
  <c r="F22" i="90" s="1"/>
  <c r="E36" i="59"/>
  <c r="E36" i="75" s="1"/>
  <c r="E64" i="74"/>
  <c r="E16" i="26" s="1"/>
  <c r="E16" i="91" s="1"/>
  <c r="E29" i="59"/>
  <c r="E29" i="78" s="1"/>
  <c r="E64" i="78" s="1"/>
  <c r="E16" i="28" s="1"/>
  <c r="E16" i="89" s="1"/>
  <c r="E19" i="59"/>
  <c r="E19" i="77" s="1"/>
  <c r="O72" i="74"/>
  <c r="O24" i="26" s="1"/>
  <c r="O24" i="91" s="1"/>
  <c r="O42" i="59"/>
  <c r="G52" i="74"/>
  <c r="G4" i="26" s="1"/>
  <c r="G4" i="91" s="1"/>
  <c r="G4" i="59"/>
  <c r="G4" i="81" s="1"/>
  <c r="G52" i="81" s="1"/>
  <c r="G4" i="22" s="1"/>
  <c r="G4" i="93" s="1"/>
  <c r="N20" i="59"/>
  <c r="N20" i="80" s="1"/>
  <c r="D14" i="59"/>
  <c r="D55" i="59" s="1"/>
  <c r="D7" i="23" s="1"/>
  <c r="D7" i="84" s="1"/>
  <c r="R24" i="59"/>
  <c r="R24" i="77" s="1"/>
  <c r="E11" i="59"/>
  <c r="E11" i="77" s="1"/>
  <c r="R60" i="74"/>
  <c r="R12" i="26" s="1"/>
  <c r="R12" i="91" s="1"/>
  <c r="R26" i="59"/>
  <c r="R60" i="59" s="1"/>
  <c r="R12" i="23" s="1"/>
  <c r="R12" i="84" s="1"/>
  <c r="F21" i="59"/>
  <c r="F5" i="59"/>
  <c r="F5" i="81" s="1"/>
  <c r="F7" i="59"/>
  <c r="F7" i="75" s="1"/>
  <c r="AQ61" i="74"/>
  <c r="AQ13" i="26" s="1"/>
  <c r="AQ13" i="91" s="1"/>
  <c r="AQ32" i="59"/>
  <c r="AQ32" i="77" s="1"/>
  <c r="AQ61" i="77" s="1"/>
  <c r="AQ13" i="25" s="1"/>
  <c r="AQ13" i="88" s="1"/>
  <c r="I37" i="59"/>
  <c r="E67" i="74"/>
  <c r="E19" i="26" s="1"/>
  <c r="E19" i="91" s="1"/>
  <c r="E35" i="59"/>
  <c r="E35" i="81" s="1"/>
  <c r="E67" i="81" s="1"/>
  <c r="E19" i="22" s="1"/>
  <c r="E19" i="93" s="1"/>
  <c r="AQ12" i="59"/>
  <c r="AQ12" i="78" s="1"/>
  <c r="G21" i="59"/>
  <c r="G21" i="75" s="1"/>
  <c r="R25" i="59"/>
  <c r="R25" i="78" s="1"/>
  <c r="J16" i="59"/>
  <c r="J16" i="80" s="1"/>
  <c r="I15" i="59"/>
  <c r="I15" i="79" s="1"/>
  <c r="I12" i="59"/>
  <c r="I12" i="76" s="1"/>
  <c r="D30" i="59"/>
  <c r="D30" i="79" s="1"/>
  <c r="D65" i="79" s="1"/>
  <c r="D17" i="32" s="1"/>
  <c r="D17" i="90" s="1"/>
  <c r="D29" i="59"/>
  <c r="D64" i="59" s="1"/>
  <c r="D16" i="23" s="1"/>
  <c r="D16" i="84" s="1"/>
  <c r="J7" i="59"/>
  <c r="J7" i="79" s="1"/>
  <c r="E63" i="74"/>
  <c r="E15" i="26" s="1"/>
  <c r="E15" i="91" s="1"/>
  <c r="E28" i="59"/>
  <c r="E28" i="76" s="1"/>
  <c r="E63" i="76" s="1"/>
  <c r="E15" i="31" s="1"/>
  <c r="E15" i="87" s="1"/>
  <c r="F41" i="59"/>
  <c r="F41" i="80" s="1"/>
  <c r="J8" i="59"/>
  <c r="J8" i="76" s="1"/>
  <c r="N7" i="59"/>
  <c r="N7" i="77" s="1"/>
  <c r="F16" i="59"/>
  <c r="F16" i="76" s="1"/>
  <c r="F39" i="59"/>
  <c r="F39" i="77" s="1"/>
  <c r="R68" i="74"/>
  <c r="R20" i="26" s="1"/>
  <c r="R20" i="91" s="1"/>
  <c r="R38" i="59"/>
  <c r="R38" i="77" s="1"/>
  <c r="G40" i="59"/>
  <c r="G40" i="78" s="1"/>
  <c r="O74" i="74"/>
  <c r="O26" i="26" s="1"/>
  <c r="O26" i="91" s="1"/>
  <c r="O44" i="59"/>
  <c r="O44" i="77" s="1"/>
  <c r="O74" i="77" s="1"/>
  <c r="O26" i="25" s="1"/>
  <c r="O26" i="88" s="1"/>
  <c r="N38" i="59"/>
  <c r="N38" i="75" s="1"/>
  <c r="G34" i="59"/>
  <c r="G34" i="77" s="1"/>
  <c r="G70" i="77" s="1"/>
  <c r="G22" i="25" s="1"/>
  <c r="G22" i="88" s="1"/>
  <c r="R12" i="59"/>
  <c r="R12" i="80" s="1"/>
  <c r="D28" i="59"/>
  <c r="D63" i="59" s="1"/>
  <c r="D15" i="23" s="1"/>
  <c r="D15" i="84" s="1"/>
  <c r="E62" i="74"/>
  <c r="E14" i="26" s="1"/>
  <c r="E14" i="91" s="1"/>
  <c r="E27" i="59"/>
  <c r="E27" i="75" s="1"/>
  <c r="E62" i="75" s="1"/>
  <c r="E14" i="30" s="1"/>
  <c r="E14" i="86" s="1"/>
  <c r="E65" i="74"/>
  <c r="E17" i="26" s="1"/>
  <c r="E17" i="91" s="1"/>
  <c r="E30" i="59"/>
  <c r="E30" i="76" s="1"/>
  <c r="E65" i="76" s="1"/>
  <c r="E17" i="31" s="1"/>
  <c r="E17" i="87" s="1"/>
  <c r="J43" i="59"/>
  <c r="J43" i="81" s="1"/>
  <c r="J24" i="59"/>
  <c r="J24" i="76" s="1"/>
  <c r="O20" i="59"/>
  <c r="J70" i="74"/>
  <c r="J22" i="26" s="1"/>
  <c r="J22" i="91" s="1"/>
  <c r="J34" i="59"/>
  <c r="J34" i="81" s="1"/>
  <c r="J70" i="81" s="1"/>
  <c r="J22" i="22" s="1"/>
  <c r="J22" i="93" s="1"/>
  <c r="F72" i="74"/>
  <c r="F24" i="26" s="1"/>
  <c r="F24" i="91" s="1"/>
  <c r="F42" i="59"/>
  <c r="F42" i="77" s="1"/>
  <c r="F72" i="77" s="1"/>
  <c r="F24" i="25" s="1"/>
  <c r="F24" i="88" s="1"/>
  <c r="D56" i="74"/>
  <c r="D8" i="26" s="1"/>
  <c r="D8" i="91" s="1"/>
  <c r="D18" i="59"/>
  <c r="D56" i="59" s="1"/>
  <c r="D8" i="23" s="1"/>
  <c r="F10" i="59"/>
  <c r="F10" i="81" s="1"/>
  <c r="F8" i="59"/>
  <c r="J17" i="59"/>
  <c r="J17" i="79" s="1"/>
  <c r="N5" i="59"/>
  <c r="N5" i="77" s="1"/>
  <c r="I61" i="74"/>
  <c r="I13" i="26" s="1"/>
  <c r="I13" i="91" s="1"/>
  <c r="I32" i="59"/>
  <c r="I32" i="75" s="1"/>
  <c r="I61" i="75" s="1"/>
  <c r="I13" i="30" s="1"/>
  <c r="I13" i="86" s="1"/>
  <c r="F20" i="59"/>
  <c r="F20" i="76" s="1"/>
  <c r="E15" i="59"/>
  <c r="E15" i="80" s="1"/>
  <c r="M15" i="59"/>
  <c r="M55" i="59" s="1"/>
  <c r="M7" i="23" s="1"/>
  <c r="M7" i="84" s="1"/>
  <c r="N8" i="59"/>
  <c r="N8" i="76" s="1"/>
  <c r="AQ17" i="59"/>
  <c r="AQ17" i="81" s="1"/>
  <c r="AQ26" i="59"/>
  <c r="AQ60" i="59" s="1"/>
  <c r="AQ12" i="23" s="1"/>
  <c r="I13" i="59"/>
  <c r="I13" i="81" s="1"/>
  <c r="F61" i="74"/>
  <c r="F13" i="26" s="1"/>
  <c r="F13" i="91" s="1"/>
  <c r="F32" i="59"/>
  <c r="F32" i="77" s="1"/>
  <c r="F61" i="77" s="1"/>
  <c r="F13" i="25" s="1"/>
  <c r="F13" i="88" s="1"/>
  <c r="R37" i="59"/>
  <c r="R37" i="79" s="1"/>
  <c r="G41" i="59"/>
  <c r="G41" i="76" s="1"/>
  <c r="G43" i="59"/>
  <c r="G73" i="59" s="1"/>
  <c r="G25" i="23" s="1"/>
  <c r="G25" i="84" s="1"/>
  <c r="N21" i="59"/>
  <c r="N21" i="79" s="1"/>
  <c r="J39" i="59"/>
  <c r="J39" i="80" s="1"/>
  <c r="N43" i="59"/>
  <c r="N43" i="76" s="1"/>
  <c r="G26" i="59"/>
  <c r="E25" i="59"/>
  <c r="E25" i="81" s="1"/>
  <c r="R43" i="59"/>
  <c r="R73" i="59" s="1"/>
  <c r="R25" i="23" s="1"/>
  <c r="R25" i="84" s="1"/>
  <c r="G11" i="59"/>
  <c r="G11" i="80" s="1"/>
  <c r="M59" i="80"/>
  <c r="M11" i="27" s="1"/>
  <c r="M11" i="92" s="1"/>
  <c r="V35" i="73"/>
  <c r="T77" i="73" s="1"/>
  <c r="S73" i="63"/>
  <c r="T73" i="63" s="1"/>
  <c r="U73" i="63" s="1"/>
  <c r="V73" i="63" s="1"/>
  <c r="W73" i="63" s="1"/>
  <c r="X73" i="63" s="1"/>
  <c r="Y73" i="63" s="1"/>
  <c r="Z73" i="63" s="1"/>
  <c r="AA73" i="63" s="1"/>
  <c r="AB73" i="63" s="1"/>
  <c r="AC73" i="63" s="1"/>
  <c r="AD73" i="63" s="1"/>
  <c r="AE73" i="63" s="1"/>
  <c r="AF73" i="63" s="1"/>
  <c r="AG73" i="63" s="1"/>
  <c r="AH73" i="63" s="1"/>
  <c r="AI73" i="63" s="1"/>
  <c r="AJ73" i="63" s="1"/>
  <c r="AK73" i="63" s="1"/>
  <c r="AL73" i="63" s="1"/>
  <c r="AM73" i="63" s="1"/>
  <c r="AN73" i="63" s="1"/>
  <c r="AO73" i="63" s="1"/>
  <c r="AP73" i="63" s="1"/>
  <c r="N73" i="63"/>
  <c r="O73" i="63" s="1"/>
  <c r="P73" i="63" s="1"/>
  <c r="Q73" i="63" s="1"/>
  <c r="M59" i="76"/>
  <c r="M11" i="31" s="1"/>
  <c r="M11" i="87" s="1"/>
  <c r="M59" i="77"/>
  <c r="M11" i="25" s="1"/>
  <c r="M11" i="88" s="1"/>
  <c r="M59" i="79"/>
  <c r="M11" i="32" s="1"/>
  <c r="M11" i="90" s="1"/>
  <c r="M59" i="81"/>
  <c r="M11" i="22" s="1"/>
  <c r="M11" i="93" s="1"/>
  <c r="V26" i="72"/>
  <c r="V26" i="73" s="1"/>
  <c r="T67" i="73" s="1"/>
  <c r="M59" i="78"/>
  <c r="M11" i="28" s="1"/>
  <c r="M11" i="89" s="1"/>
  <c r="M59" i="75"/>
  <c r="M11" i="30" s="1"/>
  <c r="M11" i="86" s="1"/>
  <c r="D53" i="59"/>
  <c r="D5" i="23" s="1"/>
  <c r="D5" i="84" s="1"/>
  <c r="D62" i="74"/>
  <c r="D14" i="26" s="1"/>
  <c r="D14" i="91" s="1"/>
  <c r="W38" i="72"/>
  <c r="X38" i="72" s="1"/>
  <c r="M73" i="59"/>
  <c r="M25" i="23" s="1"/>
  <c r="M25" i="84" s="1"/>
  <c r="M66" i="75"/>
  <c r="M18" i="30" s="1"/>
  <c r="M18" i="86" s="1"/>
  <c r="W47" i="72"/>
  <c r="X47" i="72" s="1"/>
  <c r="W48" i="72"/>
  <c r="X48" i="72" s="1"/>
  <c r="D66" i="59"/>
  <c r="D18" i="23" s="1"/>
  <c r="D18" i="84" s="1"/>
  <c r="H55" i="59"/>
  <c r="H7" i="23" s="1"/>
  <c r="H7" i="84" s="1"/>
  <c r="M66" i="78"/>
  <c r="M18" i="28" s="1"/>
  <c r="M18" i="89" s="1"/>
  <c r="M55" i="74"/>
  <c r="M7" i="26" s="1"/>
  <c r="M7" i="91" s="1"/>
  <c r="D53" i="79"/>
  <c r="D5" i="32" s="1"/>
  <c r="D5" i="90" s="1"/>
  <c r="R73" i="74"/>
  <c r="R25" i="26" s="1"/>
  <c r="R25" i="91" s="1"/>
  <c r="V42" i="73"/>
  <c r="T90" i="73" s="1"/>
  <c r="I68" i="59"/>
  <c r="I20" i="23" s="1"/>
  <c r="I20" i="84" s="1"/>
  <c r="N78" i="73"/>
  <c r="R56" i="74"/>
  <c r="R8" i="26" s="1"/>
  <c r="R8" i="91" s="1"/>
  <c r="E55" i="74"/>
  <c r="E7" i="26" s="1"/>
  <c r="E7" i="91" s="1"/>
  <c r="N73" i="74"/>
  <c r="N25" i="26" s="1"/>
  <c r="N25" i="91" s="1"/>
  <c r="E73" i="76"/>
  <c r="E25" i="31" s="1"/>
  <c r="E25" i="87" s="1"/>
  <c r="M66" i="79"/>
  <c r="M18" i="32" s="1"/>
  <c r="M18" i="90" s="1"/>
  <c r="K79" i="73"/>
  <c r="W7" i="72"/>
  <c r="X7" i="72" s="1"/>
  <c r="V24" i="73"/>
  <c r="T65" i="73" s="1"/>
  <c r="V4" i="73"/>
  <c r="H55" i="77"/>
  <c r="H7" i="25" s="1"/>
  <c r="H7" i="88" s="1"/>
  <c r="E53" i="59"/>
  <c r="E5" i="23" s="1"/>
  <c r="E5" i="84" s="1"/>
  <c r="H54" i="59"/>
  <c r="H6" i="23" s="1"/>
  <c r="H6" i="84" s="1"/>
  <c r="V34" i="73"/>
  <c r="T76" i="73" s="1"/>
  <c r="U28" i="73"/>
  <c r="S69" i="73" s="1"/>
  <c r="W25" i="72"/>
  <c r="X25" i="72" s="1"/>
  <c r="AQ60" i="74"/>
  <c r="AQ12" i="26" s="1"/>
  <c r="AQ12" i="91" s="1"/>
  <c r="E13" i="74"/>
  <c r="S40" i="74"/>
  <c r="D64" i="74"/>
  <c r="D16" i="26" s="1"/>
  <c r="D16" i="91" s="1"/>
  <c r="U9" i="73"/>
  <c r="S75" i="73" s="1"/>
  <c r="M63" i="74"/>
  <c r="M15" i="26" s="1"/>
  <c r="M15" i="91" s="1"/>
  <c r="E68" i="59"/>
  <c r="E20" i="23" s="1"/>
  <c r="E20" i="84" s="1"/>
  <c r="E22" i="74"/>
  <c r="D55" i="74"/>
  <c r="D7" i="26" s="1"/>
  <c r="D7" i="91" s="1"/>
  <c r="D63" i="74"/>
  <c r="D15" i="26" s="1"/>
  <c r="D15" i="91" s="1"/>
  <c r="J20" i="74"/>
  <c r="J19" i="74"/>
  <c r="S42" i="74"/>
  <c r="R36" i="74"/>
  <c r="S39" i="74"/>
  <c r="Q34" i="74"/>
  <c r="Q24" i="74"/>
  <c r="R11" i="74"/>
  <c r="R35" i="74"/>
  <c r="I36" i="74"/>
  <c r="I31" i="74"/>
  <c r="U52" i="63"/>
  <c r="V52" i="63" s="1"/>
  <c r="W52" i="63" s="1"/>
  <c r="X52" i="63" s="1"/>
  <c r="Y52" i="63" s="1"/>
  <c r="Z52" i="63" s="1"/>
  <c r="AA52" i="63" s="1"/>
  <c r="AB52" i="63" s="1"/>
  <c r="AC52" i="63" s="1"/>
  <c r="AD52" i="63" s="1"/>
  <c r="AE52" i="63" s="1"/>
  <c r="AF52" i="63" s="1"/>
  <c r="AG52" i="63" s="1"/>
  <c r="AH52" i="63" s="1"/>
  <c r="AI52" i="63" s="1"/>
  <c r="AJ52" i="63" s="1"/>
  <c r="AK52" i="63" s="1"/>
  <c r="AL52" i="63" s="1"/>
  <c r="AM52" i="63" s="1"/>
  <c r="AN52" i="63" s="1"/>
  <c r="AO52" i="63" s="1"/>
  <c r="AP52" i="63" s="1"/>
  <c r="T2" i="74"/>
  <c r="K83" i="73"/>
  <c r="O24" i="74"/>
  <c r="O34" i="74"/>
  <c r="M66" i="81"/>
  <c r="M18" i="22" s="1"/>
  <c r="M18" i="93" s="1"/>
  <c r="S2" i="74"/>
  <c r="R28" i="74"/>
  <c r="L79" i="73"/>
  <c r="J78" i="73"/>
  <c r="I54" i="74"/>
  <c r="I6" i="26" s="1"/>
  <c r="I6" i="91" s="1"/>
  <c r="S60" i="63"/>
  <c r="T60" i="63" s="1"/>
  <c r="U60" i="63" s="1"/>
  <c r="V60" i="63" s="1"/>
  <c r="W60" i="63" s="1"/>
  <c r="X60" i="63" s="1"/>
  <c r="Y60" i="63" s="1"/>
  <c r="Z60" i="63" s="1"/>
  <c r="AA60" i="63" s="1"/>
  <c r="AB60" i="63" s="1"/>
  <c r="AC60" i="63" s="1"/>
  <c r="AD60" i="63" s="1"/>
  <c r="AE60" i="63" s="1"/>
  <c r="AF60" i="63" s="1"/>
  <c r="AG60" i="63" s="1"/>
  <c r="AH60" i="63" s="1"/>
  <c r="AI60" i="63" s="1"/>
  <c r="AJ60" i="63" s="1"/>
  <c r="AK60" i="63" s="1"/>
  <c r="AL60" i="63" s="1"/>
  <c r="AM60" i="63" s="1"/>
  <c r="AN60" i="63" s="1"/>
  <c r="AO60" i="63" s="1"/>
  <c r="AP60" i="63" s="1"/>
  <c r="D65" i="74"/>
  <c r="D17" i="26" s="1"/>
  <c r="D17" i="91" s="1"/>
  <c r="V10" i="72"/>
  <c r="W10" i="72" s="1"/>
  <c r="M66" i="80"/>
  <c r="M18" i="27" s="1"/>
  <c r="M18" i="92" s="1"/>
  <c r="J73" i="74"/>
  <c r="J25" i="26" s="1"/>
  <c r="J25" i="91" s="1"/>
  <c r="E66" i="74"/>
  <c r="E18" i="26" s="1"/>
  <c r="E18" i="91" s="1"/>
  <c r="G78" i="73"/>
  <c r="N80" i="63"/>
  <c r="O80" i="63" s="1"/>
  <c r="P80" i="63" s="1"/>
  <c r="Q80" i="63" s="1"/>
  <c r="J85" i="73"/>
  <c r="G73" i="74"/>
  <c r="G25" i="26" s="1"/>
  <c r="G25" i="91" s="1"/>
  <c r="J68" i="74"/>
  <c r="J20" i="26" s="1"/>
  <c r="J20" i="91" s="1"/>
  <c r="F78" i="73"/>
  <c r="E59" i="74"/>
  <c r="E11" i="26" s="1"/>
  <c r="E11" i="91" s="1"/>
  <c r="L83" i="73"/>
  <c r="E57" i="74"/>
  <c r="E9" i="26" s="1"/>
  <c r="E9" i="91" s="1"/>
  <c r="D54" i="74"/>
  <c r="D6" i="26" s="1"/>
  <c r="D6" i="91" s="1"/>
  <c r="O83" i="73"/>
  <c r="G68" i="74"/>
  <c r="G20" i="26" s="1"/>
  <c r="G20" i="91" s="1"/>
  <c r="M66" i="76"/>
  <c r="M18" i="31" s="1"/>
  <c r="M18" i="87" s="1"/>
  <c r="M66" i="77"/>
  <c r="M18" i="25" s="1"/>
  <c r="M18" i="88" s="1"/>
  <c r="F68" i="74"/>
  <c r="F20" i="26" s="1"/>
  <c r="F20" i="91" s="1"/>
  <c r="K60" i="73"/>
  <c r="O62" i="73"/>
  <c r="N68" i="74"/>
  <c r="N20" i="26" s="1"/>
  <c r="N20" i="91" s="1"/>
  <c r="O79" i="73"/>
  <c r="L60" i="73"/>
  <c r="R65" i="74"/>
  <c r="R17" i="26" s="1"/>
  <c r="R17" i="91" s="1"/>
  <c r="S62" i="63"/>
  <c r="T62" i="63" s="1"/>
  <c r="U62" i="63" s="1"/>
  <c r="V62" i="63" s="1"/>
  <c r="W62" i="63" s="1"/>
  <c r="X62" i="63" s="1"/>
  <c r="Y62" i="63" s="1"/>
  <c r="Z62" i="63" s="1"/>
  <c r="AA62" i="63" s="1"/>
  <c r="AB62" i="63" s="1"/>
  <c r="AC62" i="63" s="1"/>
  <c r="AD62" i="63" s="1"/>
  <c r="AE62" i="63" s="1"/>
  <c r="AF62" i="63" s="1"/>
  <c r="AG62" i="63" s="1"/>
  <c r="AH62" i="63" s="1"/>
  <c r="AI62" i="63" s="1"/>
  <c r="AJ62" i="63" s="1"/>
  <c r="AK62" i="63" s="1"/>
  <c r="AL62" i="63" s="1"/>
  <c r="AM62" i="63" s="1"/>
  <c r="AN62" i="63" s="1"/>
  <c r="AO62" i="63" s="1"/>
  <c r="AP62" i="63" s="1"/>
  <c r="S63" i="63"/>
  <c r="T63" i="63" s="1"/>
  <c r="U63" i="63" s="1"/>
  <c r="V63" i="63" s="1"/>
  <c r="W63" i="63" s="1"/>
  <c r="X63" i="63" s="1"/>
  <c r="Y63" i="63" s="1"/>
  <c r="Z63" i="63" s="1"/>
  <c r="AA63" i="63" s="1"/>
  <c r="AB63" i="63" s="1"/>
  <c r="AC63" i="63" s="1"/>
  <c r="AD63" i="63" s="1"/>
  <c r="AE63" i="63" s="1"/>
  <c r="AF63" i="63" s="1"/>
  <c r="AG63" i="63" s="1"/>
  <c r="AH63" i="63" s="1"/>
  <c r="AI63" i="63" s="1"/>
  <c r="AJ63" i="63" s="1"/>
  <c r="AK63" i="63" s="1"/>
  <c r="AL63" i="63" s="1"/>
  <c r="AM63" i="63" s="1"/>
  <c r="AN63" i="63" s="1"/>
  <c r="AO63" i="63" s="1"/>
  <c r="AP63" i="63" s="1"/>
  <c r="S70" i="63"/>
  <c r="T70" i="63" s="1"/>
  <c r="U70" i="63" s="1"/>
  <c r="V70" i="63" s="1"/>
  <c r="W70" i="63" s="1"/>
  <c r="X70" i="63" s="1"/>
  <c r="Y70" i="63" s="1"/>
  <c r="Z70" i="63" s="1"/>
  <c r="AA70" i="63" s="1"/>
  <c r="AB70" i="63" s="1"/>
  <c r="AC70" i="63" s="1"/>
  <c r="AD70" i="63" s="1"/>
  <c r="AE70" i="63" s="1"/>
  <c r="AF70" i="63" s="1"/>
  <c r="AG70" i="63" s="1"/>
  <c r="AH70" i="63" s="1"/>
  <c r="AI70" i="63" s="1"/>
  <c r="AJ70" i="63" s="1"/>
  <c r="AK70" i="63" s="1"/>
  <c r="AL70" i="63" s="1"/>
  <c r="AM70" i="63" s="1"/>
  <c r="AN70" i="63" s="1"/>
  <c r="AO70" i="63" s="1"/>
  <c r="AP70" i="63" s="1"/>
  <c r="S58" i="63"/>
  <c r="T58" i="63" s="1"/>
  <c r="U58" i="63" s="1"/>
  <c r="V58" i="63" s="1"/>
  <c r="W58" i="63" s="1"/>
  <c r="X58" i="63" s="1"/>
  <c r="Y58" i="63" s="1"/>
  <c r="Z58" i="63" s="1"/>
  <c r="AA58" i="63" s="1"/>
  <c r="AB58" i="63" s="1"/>
  <c r="AC58" i="63" s="1"/>
  <c r="AD58" i="63" s="1"/>
  <c r="AE58" i="63" s="1"/>
  <c r="AF58" i="63" s="1"/>
  <c r="AG58" i="63" s="1"/>
  <c r="AH58" i="63" s="1"/>
  <c r="AI58" i="63" s="1"/>
  <c r="AJ58" i="63" s="1"/>
  <c r="AK58" i="63" s="1"/>
  <c r="AL58" i="63" s="1"/>
  <c r="AM58" i="63" s="1"/>
  <c r="AN58" i="63" s="1"/>
  <c r="AO58" i="63" s="1"/>
  <c r="AP58" i="63" s="1"/>
  <c r="R14" i="74"/>
  <c r="E31" i="74"/>
  <c r="S84" i="63"/>
  <c r="T84" i="63" s="1"/>
  <c r="U84" i="63" s="1"/>
  <c r="V84" i="63" s="1"/>
  <c r="W84" i="63" s="1"/>
  <c r="X84" i="63" s="1"/>
  <c r="Y84" i="63" s="1"/>
  <c r="Z84" i="63" s="1"/>
  <c r="AA84" i="63" s="1"/>
  <c r="AB84" i="63" s="1"/>
  <c r="AC84" i="63" s="1"/>
  <c r="AD84" i="63" s="1"/>
  <c r="AE84" i="63" s="1"/>
  <c r="AF84" i="63" s="1"/>
  <c r="AG84" i="63" s="1"/>
  <c r="AH84" i="63" s="1"/>
  <c r="AI84" i="63" s="1"/>
  <c r="AJ84" i="63" s="1"/>
  <c r="AK84" i="63" s="1"/>
  <c r="AL84" i="63" s="1"/>
  <c r="AM84" i="63" s="1"/>
  <c r="AN84" i="63" s="1"/>
  <c r="AO84" i="63" s="1"/>
  <c r="AP84" i="63" s="1"/>
  <c r="V37" i="72"/>
  <c r="W37" i="72" s="1"/>
  <c r="N29" i="74"/>
  <c r="N29" i="59" s="1"/>
  <c r="O79" i="63"/>
  <c r="O65" i="63"/>
  <c r="P65" i="63" s="1"/>
  <c r="Q65" i="63" s="1"/>
  <c r="N15" i="74"/>
  <c r="O86" i="63"/>
  <c r="P86" i="63" s="1"/>
  <c r="Q86" i="63" s="1"/>
  <c r="N36" i="74"/>
  <c r="R20" i="72"/>
  <c r="Q20" i="73"/>
  <c r="O85" i="73" s="1"/>
  <c r="M57" i="74"/>
  <c r="M9" i="26" s="1"/>
  <c r="M9" i="91" s="1"/>
  <c r="R51" i="73"/>
  <c r="P99" i="73" s="1"/>
  <c r="S51" i="72"/>
  <c r="S51" i="73" s="1"/>
  <c r="Q99" i="73" s="1"/>
  <c r="K24" i="74"/>
  <c r="Q20" i="74"/>
  <c r="K8" i="74"/>
  <c r="W28" i="72"/>
  <c r="V28" i="73"/>
  <c r="T69" i="73" s="1"/>
  <c r="J25" i="74"/>
  <c r="S38" i="72"/>
  <c r="S38" i="73" s="1"/>
  <c r="Q82" i="73" s="1"/>
  <c r="R38" i="73"/>
  <c r="P82" i="73" s="1"/>
  <c r="U20" i="73"/>
  <c r="V20" i="72"/>
  <c r="V5" i="73"/>
  <c r="T61" i="73" s="1"/>
  <c r="W5" i="72"/>
  <c r="V12" i="73"/>
  <c r="W12" i="72"/>
  <c r="V19" i="72"/>
  <c r="U19" i="73"/>
  <c r="AQ70" i="74"/>
  <c r="AQ22" i="26" s="1"/>
  <c r="AQ22" i="91" s="1"/>
  <c r="F73" i="74"/>
  <c r="F25" i="26" s="1"/>
  <c r="F25" i="91" s="1"/>
  <c r="G36" i="74"/>
  <c r="G36" i="59" s="1"/>
  <c r="R14" i="73"/>
  <c r="S14" i="72"/>
  <c r="S14" i="73" s="1"/>
  <c r="K17" i="74"/>
  <c r="W31" i="73"/>
  <c r="U72" i="73" s="1"/>
  <c r="X31" i="72"/>
  <c r="O41" i="74"/>
  <c r="L52" i="63"/>
  <c r="L2" i="74" s="1"/>
  <c r="K2" i="74"/>
  <c r="L5" i="74"/>
  <c r="L5" i="59" s="1"/>
  <c r="O16" i="74"/>
  <c r="X42" i="72"/>
  <c r="W42" i="73"/>
  <c r="S17" i="72"/>
  <c r="S17" i="73" s="1"/>
  <c r="R17" i="73"/>
  <c r="W46" i="72"/>
  <c r="V46" i="73"/>
  <c r="T94" i="73" s="1"/>
  <c r="X16" i="72"/>
  <c r="W16" i="73"/>
  <c r="N40" i="72"/>
  <c r="N40" i="73" s="1"/>
  <c r="L87" i="73" s="1"/>
  <c r="M40" i="73"/>
  <c r="K87" i="73" s="1"/>
  <c r="K21" i="74"/>
  <c r="P24" i="74"/>
  <c r="P24" i="59" s="1"/>
  <c r="G70" i="74"/>
  <c r="G22" i="26" s="1"/>
  <c r="G22" i="91" s="1"/>
  <c r="K12" i="74"/>
  <c r="AQ52" i="74"/>
  <c r="AQ4" i="26" s="1"/>
  <c r="AQ4" i="91" s="1"/>
  <c r="AQ52" i="59"/>
  <c r="AQ4" i="23" s="1"/>
  <c r="G13" i="74"/>
  <c r="J11" i="74"/>
  <c r="R47" i="73"/>
  <c r="P95" i="73" s="1"/>
  <c r="S47" i="72"/>
  <c r="S47" i="73" s="1"/>
  <c r="Q95" i="73" s="1"/>
  <c r="S88" i="63"/>
  <c r="T88" i="63" s="1"/>
  <c r="U88" i="63" s="1"/>
  <c r="V88" i="63" s="1"/>
  <c r="W88" i="63" s="1"/>
  <c r="X88" i="63" s="1"/>
  <c r="Y88" i="63" s="1"/>
  <c r="Z88" i="63" s="1"/>
  <c r="AA88" i="63" s="1"/>
  <c r="AB88" i="63" s="1"/>
  <c r="AC88" i="63" s="1"/>
  <c r="AD88" i="63" s="1"/>
  <c r="AE88" i="63" s="1"/>
  <c r="AF88" i="63" s="1"/>
  <c r="AG88" i="63" s="1"/>
  <c r="AH88" i="63" s="1"/>
  <c r="AI88" i="63" s="1"/>
  <c r="AJ88" i="63" s="1"/>
  <c r="AK88" i="63" s="1"/>
  <c r="AL88" i="63" s="1"/>
  <c r="AM88" i="63" s="1"/>
  <c r="AN88" i="63" s="1"/>
  <c r="AO88" i="63" s="1"/>
  <c r="AP88" i="63" s="1"/>
  <c r="N37" i="72"/>
  <c r="N37" i="73" s="1"/>
  <c r="L81" i="73" s="1"/>
  <c r="M37" i="73"/>
  <c r="K81" i="73" s="1"/>
  <c r="S53" i="63"/>
  <c r="T53" i="63" s="1"/>
  <c r="U53" i="63" s="1"/>
  <c r="V53" i="63" s="1"/>
  <c r="W53" i="63" s="1"/>
  <c r="X53" i="63" s="1"/>
  <c r="Y53" i="63" s="1"/>
  <c r="Z53" i="63" s="1"/>
  <c r="AA53" i="63" s="1"/>
  <c r="AB53" i="63" s="1"/>
  <c r="AC53" i="63" s="1"/>
  <c r="AD53" i="63" s="1"/>
  <c r="AE53" i="63" s="1"/>
  <c r="AF53" i="63" s="1"/>
  <c r="AG53" i="63" s="1"/>
  <c r="AH53" i="63" s="1"/>
  <c r="AI53" i="63" s="1"/>
  <c r="AJ53" i="63" s="1"/>
  <c r="AK53" i="63" s="1"/>
  <c r="AL53" i="63" s="1"/>
  <c r="AM53" i="63" s="1"/>
  <c r="AN53" i="63" s="1"/>
  <c r="AO53" i="63" s="1"/>
  <c r="AP53" i="63" s="1"/>
  <c r="X52" i="72"/>
  <c r="W52" i="73"/>
  <c r="U100" i="73" s="1"/>
  <c r="M54" i="74"/>
  <c r="M6" i="26" s="1"/>
  <c r="M6" i="91" s="1"/>
  <c r="S71" i="63"/>
  <c r="T71" i="63" s="1"/>
  <c r="U71" i="63" s="1"/>
  <c r="V71" i="63" s="1"/>
  <c r="W71" i="63" s="1"/>
  <c r="X71" i="63" s="1"/>
  <c r="Y71" i="63" s="1"/>
  <c r="Z71" i="63" s="1"/>
  <c r="AA71" i="63" s="1"/>
  <c r="AB71" i="63" s="1"/>
  <c r="AC71" i="63" s="1"/>
  <c r="AD71" i="63" s="1"/>
  <c r="AE71" i="63" s="1"/>
  <c r="AF71" i="63" s="1"/>
  <c r="AG71" i="63" s="1"/>
  <c r="AH71" i="63" s="1"/>
  <c r="AI71" i="63" s="1"/>
  <c r="AJ71" i="63" s="1"/>
  <c r="AK71" i="63" s="1"/>
  <c r="AL71" i="63" s="1"/>
  <c r="AM71" i="63" s="1"/>
  <c r="AN71" i="63" s="1"/>
  <c r="AO71" i="63" s="1"/>
  <c r="AP71" i="63" s="1"/>
  <c r="J35" i="74"/>
  <c r="R48" i="73"/>
  <c r="P96" i="73" s="1"/>
  <c r="S48" i="72"/>
  <c r="S48" i="73" s="1"/>
  <c r="Q96" i="73" s="1"/>
  <c r="N33" i="72"/>
  <c r="N33" i="73" s="1"/>
  <c r="L74" i="73" s="1"/>
  <c r="M33" i="73"/>
  <c r="K74" i="73" s="1"/>
  <c r="N33" i="74"/>
  <c r="C18" i="84"/>
  <c r="F14" i="74"/>
  <c r="M30" i="73"/>
  <c r="K71" i="73" s="1"/>
  <c r="N30" i="72"/>
  <c r="N30" i="73" s="1"/>
  <c r="L71" i="73" s="1"/>
  <c r="K5" i="74"/>
  <c r="S93" i="63"/>
  <c r="T93" i="63" s="1"/>
  <c r="U93" i="63" s="1"/>
  <c r="V93" i="63" s="1"/>
  <c r="W93" i="63" s="1"/>
  <c r="X93" i="63" s="1"/>
  <c r="Y93" i="63" s="1"/>
  <c r="Z93" i="63" s="1"/>
  <c r="AA93" i="63" s="1"/>
  <c r="AB93" i="63" s="1"/>
  <c r="AC93" i="63" s="1"/>
  <c r="AD93" i="63" s="1"/>
  <c r="AE93" i="63" s="1"/>
  <c r="AF93" i="63" s="1"/>
  <c r="AG93" i="63" s="1"/>
  <c r="AH93" i="63" s="1"/>
  <c r="AI93" i="63" s="1"/>
  <c r="AJ93" i="63" s="1"/>
  <c r="AK93" i="63" s="1"/>
  <c r="AL93" i="63" s="1"/>
  <c r="AM93" i="63" s="1"/>
  <c r="AN93" i="63" s="1"/>
  <c r="AO93" i="63" s="1"/>
  <c r="AP93" i="63" s="1"/>
  <c r="M20" i="73"/>
  <c r="N20" i="72"/>
  <c r="N20" i="73" s="1"/>
  <c r="S6" i="74"/>
  <c r="V45" i="72"/>
  <c r="U45" i="73"/>
  <c r="S93" i="73" s="1"/>
  <c r="U33" i="73"/>
  <c r="S74" i="73" s="1"/>
  <c r="V33" i="72"/>
  <c r="U11" i="73"/>
  <c r="V11" i="72"/>
  <c r="AQ80" i="63"/>
  <c r="S80" i="63" s="1"/>
  <c r="T80" i="63" s="1"/>
  <c r="U80" i="63" s="1"/>
  <c r="V80" i="63" s="1"/>
  <c r="W80" i="63" s="1"/>
  <c r="X80" i="63" s="1"/>
  <c r="Y80" i="63" s="1"/>
  <c r="Z80" i="63" s="1"/>
  <c r="AA80" i="63" s="1"/>
  <c r="AB80" i="63" s="1"/>
  <c r="AC80" i="63" s="1"/>
  <c r="AD80" i="63" s="1"/>
  <c r="AE80" i="63" s="1"/>
  <c r="AF80" i="63" s="1"/>
  <c r="AG80" i="63" s="1"/>
  <c r="AH80" i="63" s="1"/>
  <c r="AI80" i="63" s="1"/>
  <c r="AJ80" i="63" s="1"/>
  <c r="AK80" i="63" s="1"/>
  <c r="AL80" i="63" s="1"/>
  <c r="AM80" i="63" s="1"/>
  <c r="AN80" i="63" s="1"/>
  <c r="AO80" i="63" s="1"/>
  <c r="AP80" i="63" s="1"/>
  <c r="U18" i="73"/>
  <c r="S84" i="73" s="1"/>
  <c r="V18" i="72"/>
  <c r="V51" i="73"/>
  <c r="T99" i="73" s="1"/>
  <c r="W51" i="72"/>
  <c r="J28" i="74"/>
  <c r="K10" i="74"/>
  <c r="S32" i="72"/>
  <c r="S32" i="73" s="1"/>
  <c r="Q73" i="73" s="1"/>
  <c r="R32" i="73"/>
  <c r="P73" i="73" s="1"/>
  <c r="AQ25" i="74"/>
  <c r="N26" i="72"/>
  <c r="N26" i="73" s="1"/>
  <c r="L67" i="73" s="1"/>
  <c r="M26" i="73"/>
  <c r="K67" i="73" s="1"/>
  <c r="N70" i="74"/>
  <c r="N22" i="26" s="1"/>
  <c r="N22" i="91" s="1"/>
  <c r="J32" i="74"/>
  <c r="S19" i="72"/>
  <c r="S19" i="73" s="1"/>
  <c r="R19" i="73"/>
  <c r="N35" i="74"/>
  <c r="R40" i="72"/>
  <c r="Q40" i="73"/>
  <c r="O87" i="73" s="1"/>
  <c r="M28" i="73"/>
  <c r="K69" i="73" s="1"/>
  <c r="N28" i="72"/>
  <c r="N28" i="73" s="1"/>
  <c r="L69" i="73" s="1"/>
  <c r="AQ78" i="63"/>
  <c r="S78" i="63" s="1"/>
  <c r="S30" i="72"/>
  <c r="S30" i="73" s="1"/>
  <c r="Q71" i="73" s="1"/>
  <c r="R30" i="73"/>
  <c r="P71" i="73" s="1"/>
  <c r="M69" i="74"/>
  <c r="M21" i="26" s="1"/>
  <c r="M21" i="91" s="1"/>
  <c r="O7" i="74"/>
  <c r="O7" i="59" s="1"/>
  <c r="AQ68" i="74"/>
  <c r="AQ20" i="26" s="1"/>
  <c r="AQ20" i="91" s="1"/>
  <c r="K34" i="74"/>
  <c r="AQ64" i="63"/>
  <c r="AQ14" i="74" s="1"/>
  <c r="T44" i="74"/>
  <c r="V29" i="72"/>
  <c r="U29" i="73"/>
  <c r="S70" i="73" s="1"/>
  <c r="N11" i="74"/>
  <c r="F13" i="74"/>
  <c r="J33" i="74"/>
  <c r="M43" i="73"/>
  <c r="K91" i="73" s="1"/>
  <c r="N43" i="72"/>
  <c r="N43" i="73" s="1"/>
  <c r="L91" i="73" s="1"/>
  <c r="O40" i="74"/>
  <c r="J18" i="74"/>
  <c r="K39" i="74"/>
  <c r="E18" i="74"/>
  <c r="Q21" i="73"/>
  <c r="O89" i="73" s="1"/>
  <c r="R21" i="72"/>
  <c r="AQ85" i="63"/>
  <c r="AQ35" i="74" s="1"/>
  <c r="I18" i="74"/>
  <c r="J15" i="74"/>
  <c r="F15" i="74"/>
  <c r="W15" i="72"/>
  <c r="V15" i="73"/>
  <c r="S16" i="72"/>
  <c r="S16" i="73" s="1"/>
  <c r="R16" i="73"/>
  <c r="W6" i="72"/>
  <c r="V6" i="73"/>
  <c r="T62" i="73" s="1"/>
  <c r="N13" i="74"/>
  <c r="O38" i="74"/>
  <c r="O38" i="59" s="1"/>
  <c r="Q44" i="74"/>
  <c r="J37" i="74"/>
  <c r="N18" i="72"/>
  <c r="N18" i="73" s="1"/>
  <c r="L84" i="73" s="1"/>
  <c r="M18" i="73"/>
  <c r="K84" i="73" s="1"/>
  <c r="X24" i="72"/>
  <c r="W24" i="73"/>
  <c r="U65" i="73" s="1"/>
  <c r="V21" i="72"/>
  <c r="U21" i="73"/>
  <c r="S89" i="73" s="1"/>
  <c r="N19" i="72"/>
  <c r="N19" i="73" s="1"/>
  <c r="M19" i="73"/>
  <c r="M41" i="73"/>
  <c r="K88" i="73" s="1"/>
  <c r="N41" i="72"/>
  <c r="N41" i="73" s="1"/>
  <c r="L88" i="73" s="1"/>
  <c r="S7" i="74"/>
  <c r="R43" i="72"/>
  <c r="Q43" i="73"/>
  <c r="O91" i="73" s="1"/>
  <c r="AQ69" i="63"/>
  <c r="AQ19" i="74" s="1"/>
  <c r="J13" i="74"/>
  <c r="W36" i="72"/>
  <c r="V36" i="73"/>
  <c r="T80" i="73" s="1"/>
  <c r="S8" i="72"/>
  <c r="S8" i="73" s="1"/>
  <c r="Q63" i="73" s="1"/>
  <c r="R8" i="73"/>
  <c r="P63" i="73" s="1"/>
  <c r="R53" i="59"/>
  <c r="R5" i="23" s="1"/>
  <c r="R5" i="84" s="1"/>
  <c r="S44" i="72"/>
  <c r="S44" i="73" s="1"/>
  <c r="Q92" i="73" s="1"/>
  <c r="R44" i="73"/>
  <c r="P92" i="73" s="1"/>
  <c r="I70" i="74"/>
  <c r="I22" i="26" s="1"/>
  <c r="I22" i="91" s="1"/>
  <c r="J64" i="63"/>
  <c r="I14" i="74"/>
  <c r="I33" i="74"/>
  <c r="R26" i="72"/>
  <c r="Q26" i="73"/>
  <c r="O67" i="73" s="1"/>
  <c r="M10" i="73"/>
  <c r="N10" i="72"/>
  <c r="N10" i="73" s="1"/>
  <c r="V43" i="72"/>
  <c r="U43" i="73"/>
  <c r="S91" i="73" s="1"/>
  <c r="N21" i="72"/>
  <c r="N21" i="73" s="1"/>
  <c r="L89" i="73" s="1"/>
  <c r="M21" i="73"/>
  <c r="K89" i="73" s="1"/>
  <c r="F35" i="74"/>
  <c r="AQ79" i="63"/>
  <c r="AQ29" i="74" s="1"/>
  <c r="N44" i="72"/>
  <c r="N44" i="73" s="1"/>
  <c r="L92" i="73" s="1"/>
  <c r="M44" i="73"/>
  <c r="K92" i="73" s="1"/>
  <c r="AQ65" i="63"/>
  <c r="AQ15" i="74" s="1"/>
  <c r="N37" i="74"/>
  <c r="R11" i="72"/>
  <c r="Q11" i="73"/>
  <c r="G15" i="74"/>
  <c r="Y22" i="72"/>
  <c r="X22" i="73"/>
  <c r="V58" i="73" s="1"/>
  <c r="N14" i="74"/>
  <c r="K16" i="74"/>
  <c r="R39" i="72"/>
  <c r="Q39" i="73"/>
  <c r="O86" i="73" s="1"/>
  <c r="Q28" i="73"/>
  <c r="O69" i="73" s="1"/>
  <c r="R28" i="72"/>
  <c r="O60" i="63"/>
  <c r="N10" i="74"/>
  <c r="R46" i="73"/>
  <c r="P94" i="73" s="1"/>
  <c r="S46" i="72"/>
  <c r="S46" i="73" s="1"/>
  <c r="Q94" i="73" s="1"/>
  <c r="S5" i="72"/>
  <c r="S5" i="73" s="1"/>
  <c r="Q61" i="73" s="1"/>
  <c r="R5" i="73"/>
  <c r="P61" i="73" s="1"/>
  <c r="P44" i="74"/>
  <c r="N45" i="72"/>
  <c r="N45" i="73" s="1"/>
  <c r="L93" i="73" s="1"/>
  <c r="M45" i="73"/>
  <c r="K93" i="73" s="1"/>
  <c r="R12" i="73"/>
  <c r="S12" i="72"/>
  <c r="S12" i="73" s="1"/>
  <c r="I57" i="74"/>
  <c r="I9" i="26" s="1"/>
  <c r="I9" i="91" s="1"/>
  <c r="R13" i="73"/>
  <c r="S13" i="72"/>
  <c r="S13" i="73" s="1"/>
  <c r="F25" i="74"/>
  <c r="S6" i="72"/>
  <c r="S6" i="73" s="1"/>
  <c r="R6" i="73"/>
  <c r="S15" i="72"/>
  <c r="S15" i="73" s="1"/>
  <c r="R15" i="73"/>
  <c r="N50" i="74"/>
  <c r="N2" i="26" s="1"/>
  <c r="N2" i="91" s="1"/>
  <c r="F28" i="74"/>
  <c r="W8" i="72"/>
  <c r="V8" i="73"/>
  <c r="T63" i="73" s="1"/>
  <c r="S4" i="72"/>
  <c r="S4" i="73" s="1"/>
  <c r="Q60" i="73" s="1"/>
  <c r="R4" i="73"/>
  <c r="P60" i="73" s="1"/>
  <c r="K43" i="74"/>
  <c r="T40" i="74"/>
  <c r="V44" i="72"/>
  <c r="U44" i="73"/>
  <c r="S92" i="73" s="1"/>
  <c r="AQ83" i="63"/>
  <c r="S83" i="63" s="1"/>
  <c r="T83" i="63" s="1"/>
  <c r="U83" i="63" s="1"/>
  <c r="V83" i="63" s="1"/>
  <c r="W83" i="63" s="1"/>
  <c r="X83" i="63" s="1"/>
  <c r="Y83" i="63" s="1"/>
  <c r="Z83" i="63" s="1"/>
  <c r="AA83" i="63" s="1"/>
  <c r="AB83" i="63" s="1"/>
  <c r="AC83" i="63" s="1"/>
  <c r="AD83" i="63" s="1"/>
  <c r="AE83" i="63" s="1"/>
  <c r="AF83" i="63" s="1"/>
  <c r="AG83" i="63" s="1"/>
  <c r="AH83" i="63" s="1"/>
  <c r="AI83" i="63" s="1"/>
  <c r="AJ83" i="63" s="1"/>
  <c r="AK83" i="63" s="1"/>
  <c r="AL83" i="63" s="1"/>
  <c r="AM83" i="63" s="1"/>
  <c r="AN83" i="63" s="1"/>
  <c r="AO83" i="63" s="1"/>
  <c r="AP83" i="63" s="1"/>
  <c r="R33" i="74"/>
  <c r="S74" i="63"/>
  <c r="V49" i="73"/>
  <c r="T97" i="73" s="1"/>
  <c r="W49" i="72"/>
  <c r="U41" i="73"/>
  <c r="S88" i="73" s="1"/>
  <c r="V41" i="72"/>
  <c r="G35" i="74"/>
  <c r="M64" i="74"/>
  <c r="M16" i="26" s="1"/>
  <c r="M16" i="91" s="1"/>
  <c r="M64" i="59"/>
  <c r="M16" i="23" s="1"/>
  <c r="M16" i="84" s="1"/>
  <c r="W3" i="72"/>
  <c r="V3" i="73"/>
  <c r="J36" i="74"/>
  <c r="J36" i="59" s="1"/>
  <c r="R45" i="72"/>
  <c r="Q45" i="73"/>
  <c r="O93" i="73" s="1"/>
  <c r="AQ86" i="63"/>
  <c r="AQ36" i="74" s="1"/>
  <c r="V27" i="72"/>
  <c r="U27" i="73"/>
  <c r="S68" i="73" s="1"/>
  <c r="Q29" i="73"/>
  <c r="O70" i="73" s="1"/>
  <c r="R29" i="72"/>
  <c r="L16" i="74"/>
  <c r="N19" i="74"/>
  <c r="F52" i="74"/>
  <c r="F4" i="26" s="1"/>
  <c r="F4" i="91" s="1"/>
  <c r="O5" i="74"/>
  <c r="U39" i="73"/>
  <c r="S86" i="73" s="1"/>
  <c r="V39" i="72"/>
  <c r="L19" i="74"/>
  <c r="T39" i="74"/>
  <c r="N25" i="74"/>
  <c r="G25" i="74"/>
  <c r="F19" i="74"/>
  <c r="V14" i="73"/>
  <c r="W14" i="72"/>
  <c r="P52" i="63"/>
  <c r="O2" i="74"/>
  <c r="L43" i="74"/>
  <c r="P8" i="74"/>
  <c r="X32" i="72"/>
  <c r="W32" i="73"/>
  <c r="Q10" i="73"/>
  <c r="R10" i="72"/>
  <c r="K38" i="74"/>
  <c r="N12" i="74"/>
  <c r="S4" i="74"/>
  <c r="L42" i="74"/>
  <c r="F37" i="74"/>
  <c r="N68" i="63"/>
  <c r="O68" i="63" s="1"/>
  <c r="P68" i="63" s="1"/>
  <c r="Q68" i="63" s="1"/>
  <c r="AQ68" i="63"/>
  <c r="AQ18" i="74" s="1"/>
  <c r="AQ18" i="59" s="1"/>
  <c r="K19" i="74"/>
  <c r="F30" i="74"/>
  <c r="Q9" i="73"/>
  <c r="O75" i="73" s="1"/>
  <c r="R9" i="72"/>
  <c r="E12" i="84"/>
  <c r="L7" i="74"/>
  <c r="I30" i="74"/>
  <c r="R37" i="72"/>
  <c r="Q37" i="73"/>
  <c r="O81" i="73" s="1"/>
  <c r="G60" i="74"/>
  <c r="G12" i="26" s="1"/>
  <c r="G12" i="91" s="1"/>
  <c r="S25" i="74"/>
  <c r="G19" i="74"/>
  <c r="V13" i="73"/>
  <c r="W13" i="72"/>
  <c r="M18" i="84"/>
  <c r="O39" i="74"/>
  <c r="N32" i="74"/>
  <c r="P20" i="74"/>
  <c r="D69" i="74"/>
  <c r="D21" i="26" s="1"/>
  <c r="D21" i="91" s="1"/>
  <c r="K9" i="74"/>
  <c r="S87" i="63"/>
  <c r="T87" i="63" s="1"/>
  <c r="U87" i="63" s="1"/>
  <c r="V87" i="63" s="1"/>
  <c r="W87" i="63" s="1"/>
  <c r="X87" i="63" s="1"/>
  <c r="Y87" i="63" s="1"/>
  <c r="Z87" i="63" s="1"/>
  <c r="AA87" i="63" s="1"/>
  <c r="AB87" i="63" s="1"/>
  <c r="AC87" i="63" s="1"/>
  <c r="AD87" i="63" s="1"/>
  <c r="AE87" i="63" s="1"/>
  <c r="AF87" i="63" s="1"/>
  <c r="AG87" i="63" s="1"/>
  <c r="AH87" i="63" s="1"/>
  <c r="AI87" i="63" s="1"/>
  <c r="AJ87" i="63" s="1"/>
  <c r="AK87" i="63" s="1"/>
  <c r="AL87" i="63" s="1"/>
  <c r="AM87" i="63" s="1"/>
  <c r="AN87" i="63" s="1"/>
  <c r="AO87" i="63" s="1"/>
  <c r="AP87" i="63" s="1"/>
  <c r="X50" i="72"/>
  <c r="W50" i="73"/>
  <c r="U98" i="73" s="1"/>
  <c r="N11" i="72"/>
  <c r="N11" i="73" s="1"/>
  <c r="M11" i="73"/>
  <c r="F50" i="74"/>
  <c r="O21" i="74"/>
  <c r="L38" i="74"/>
  <c r="R27" i="72"/>
  <c r="Q27" i="73"/>
  <c r="O68" i="73" s="1"/>
  <c r="AQ61" i="63"/>
  <c r="AQ11" i="74" s="1"/>
  <c r="I73" i="74"/>
  <c r="I25" i="26" s="1"/>
  <c r="I25" i="91" s="1"/>
  <c r="N28" i="74"/>
  <c r="M67" i="74"/>
  <c r="M19" i="26" s="1"/>
  <c r="M19" i="91" s="1"/>
  <c r="R33" i="72"/>
  <c r="Q33" i="73"/>
  <c r="O74" i="73" s="1"/>
  <c r="F29" i="74"/>
  <c r="K42" i="74"/>
  <c r="G37" i="74"/>
  <c r="K41" i="74"/>
  <c r="F12" i="74"/>
  <c r="F31" i="74"/>
  <c r="Q42" i="74"/>
  <c r="J30" i="74"/>
  <c r="K7" i="74"/>
  <c r="R19" i="74"/>
  <c r="L20" i="74"/>
  <c r="L40" i="74"/>
  <c r="D71" i="74"/>
  <c r="D23" i="26" s="1"/>
  <c r="D23" i="91" s="1"/>
  <c r="X35" i="72"/>
  <c r="W35" i="73"/>
  <c r="S59" i="63"/>
  <c r="X34" i="72"/>
  <c r="W34" i="73"/>
  <c r="U76" i="73" s="1"/>
  <c r="M71" i="74"/>
  <c r="M23" i="26" s="1"/>
  <c r="M23" i="91" s="1"/>
  <c r="O43" i="74"/>
  <c r="R41" i="72"/>
  <c r="Q41" i="73"/>
  <c r="O88" i="73" s="1"/>
  <c r="L8" i="74"/>
  <c r="E33" i="74"/>
  <c r="O26" i="74"/>
  <c r="T42" i="74"/>
  <c r="X17" i="72"/>
  <c r="W17" i="73"/>
  <c r="R7" i="73"/>
  <c r="S7" i="72"/>
  <c r="S7" i="73" s="1"/>
  <c r="K20" i="74"/>
  <c r="G50" i="74"/>
  <c r="V40" i="72"/>
  <c r="U40" i="73"/>
  <c r="S87" i="73" s="1"/>
  <c r="R35" i="73"/>
  <c r="P77" i="73" s="1"/>
  <c r="S35" i="72"/>
  <c r="S35" i="73" s="1"/>
  <c r="Q77" i="73" s="1"/>
  <c r="S5" i="74"/>
  <c r="W23" i="72"/>
  <c r="V23" i="73"/>
  <c r="T64" i="73" s="1"/>
  <c r="F36" i="74"/>
  <c r="Q18" i="73"/>
  <c r="O84" i="73" s="1"/>
  <c r="R18" i="72"/>
  <c r="L17" i="74"/>
  <c r="T16" i="74"/>
  <c r="S49" i="72"/>
  <c r="S49" i="73" s="1"/>
  <c r="Q97" i="73" s="1"/>
  <c r="R49" i="73"/>
  <c r="P97" i="73" s="1"/>
  <c r="J50" i="74"/>
  <c r="S31" i="72"/>
  <c r="S31" i="73" s="1"/>
  <c r="Q72" i="73" s="1"/>
  <c r="R31" i="73"/>
  <c r="P72" i="73" s="1"/>
  <c r="L39" i="74"/>
  <c r="R15" i="74"/>
  <c r="P42" i="74"/>
  <c r="N39" i="72"/>
  <c r="N39" i="73" s="1"/>
  <c r="L86" i="73" s="1"/>
  <c r="M39" i="73"/>
  <c r="K86" i="73" s="1"/>
  <c r="J31" i="74"/>
  <c r="M65" i="74"/>
  <c r="M17" i="26" s="1"/>
  <c r="M17" i="91" s="1"/>
  <c r="R65" i="59"/>
  <c r="R17" i="23" s="1"/>
  <c r="R17" i="84" s="1"/>
  <c r="I4" i="84"/>
  <c r="U30" i="73"/>
  <c r="S71" i="73" s="1"/>
  <c r="V30" i="72"/>
  <c r="K40" i="74"/>
  <c r="P34" i="74"/>
  <c r="W9" i="72"/>
  <c r="V9" i="73"/>
  <c r="T75" i="73" s="1"/>
  <c r="G31" i="74"/>
  <c r="X4" i="72"/>
  <c r="W4" i="73"/>
  <c r="N81" i="63"/>
  <c r="O81" i="63" s="1"/>
  <c r="P81" i="63" s="1"/>
  <c r="Q81" i="63" s="1"/>
  <c r="AQ81" i="63"/>
  <c r="AQ31" i="74" s="1"/>
  <c r="R31" i="74"/>
  <c r="L72" i="63"/>
  <c r="P72" i="63"/>
  <c r="S26" i="74"/>
  <c r="K73" i="63"/>
  <c r="J23" i="74"/>
  <c r="S17" i="74"/>
  <c r="R29" i="74"/>
  <c r="H13" i="83"/>
  <c r="H21" i="83"/>
  <c r="H9" i="83"/>
  <c r="R26" i="83"/>
  <c r="T73" i="73"/>
  <c r="T82" i="73"/>
  <c r="S83" i="73"/>
  <c r="R78" i="73"/>
  <c r="AQ2" i="23" l="1"/>
  <c r="AQ2" i="84" s="1"/>
  <c r="I2" i="23"/>
  <c r="I2" i="84" s="1"/>
  <c r="H4" i="84"/>
  <c r="H4" i="83"/>
  <c r="K77" i="63"/>
  <c r="L77" i="63" s="1"/>
  <c r="J27" i="74"/>
  <c r="N9" i="74"/>
  <c r="N24" i="83"/>
  <c r="C5" i="23"/>
  <c r="C5" i="84" s="1"/>
  <c r="C75" i="59"/>
  <c r="I27" i="74"/>
  <c r="I27" i="59" s="1"/>
  <c r="I27" i="77" s="1"/>
  <c r="I62" i="77" s="1"/>
  <c r="I14" i="25" s="1"/>
  <c r="I14" i="88" s="1"/>
  <c r="F2" i="23"/>
  <c r="F2" i="84" s="1"/>
  <c r="E2" i="23"/>
  <c r="E2" i="84" s="1"/>
  <c r="G2" i="26"/>
  <c r="G2" i="91" s="1"/>
  <c r="J2" i="26"/>
  <c r="J2" i="91" s="1"/>
  <c r="D75" i="74"/>
  <c r="F2" i="26"/>
  <c r="F2" i="91" s="1"/>
  <c r="D66" i="81"/>
  <c r="D18" i="22" s="1"/>
  <c r="D18" i="93" s="1"/>
  <c r="R32" i="78"/>
  <c r="R61" i="78" s="1"/>
  <c r="R13" i="28" s="1"/>
  <c r="R13" i="89" s="1"/>
  <c r="R32" i="77"/>
  <c r="R61" i="77" s="1"/>
  <c r="R13" i="25" s="1"/>
  <c r="R13" i="88" s="1"/>
  <c r="I23" i="79"/>
  <c r="J41" i="76"/>
  <c r="J41" i="80"/>
  <c r="N17" i="80"/>
  <c r="N17" i="81"/>
  <c r="J41" i="78"/>
  <c r="J41" i="81"/>
  <c r="N17" i="78"/>
  <c r="J41" i="79"/>
  <c r="N17" i="75"/>
  <c r="N17" i="76"/>
  <c r="N17" i="77"/>
  <c r="J41" i="75"/>
  <c r="N17" i="79"/>
  <c r="J41" i="77"/>
  <c r="G64" i="74"/>
  <c r="G16" i="26" s="1"/>
  <c r="G16" i="91" s="1"/>
  <c r="S91" i="63"/>
  <c r="T91" i="63" s="1"/>
  <c r="U91" i="63" s="1"/>
  <c r="V91" i="63" s="1"/>
  <c r="W91" i="63" s="1"/>
  <c r="X91" i="63" s="1"/>
  <c r="Y91" i="63" s="1"/>
  <c r="Z91" i="63" s="1"/>
  <c r="AA91" i="63" s="1"/>
  <c r="AB91" i="63" s="1"/>
  <c r="AC91" i="63" s="1"/>
  <c r="AD91" i="63" s="1"/>
  <c r="AE91" i="63" s="1"/>
  <c r="AF91" i="63" s="1"/>
  <c r="AG91" i="63" s="1"/>
  <c r="AH91" i="63" s="1"/>
  <c r="AI91" i="63" s="1"/>
  <c r="AJ91" i="63" s="1"/>
  <c r="AK91" i="63" s="1"/>
  <c r="AL91" i="63" s="1"/>
  <c r="AM91" i="63" s="1"/>
  <c r="AN91" i="63" s="1"/>
  <c r="AO91" i="63" s="1"/>
  <c r="AP91" i="63" s="1"/>
  <c r="E67" i="59"/>
  <c r="E19" i="23" s="1"/>
  <c r="E19" i="84" s="1"/>
  <c r="H20" i="83"/>
  <c r="I68" i="76"/>
  <c r="I20" i="31" s="1"/>
  <c r="I20" i="87" s="1"/>
  <c r="G68" i="59"/>
  <c r="G20" i="23" s="1"/>
  <c r="G20" i="84" s="1"/>
  <c r="N50" i="59"/>
  <c r="R68" i="59"/>
  <c r="R20" i="23" s="1"/>
  <c r="R20" i="84" s="1"/>
  <c r="R70" i="59"/>
  <c r="R22" i="23" s="1"/>
  <c r="R22" i="84" s="1"/>
  <c r="D22" i="78"/>
  <c r="D58" i="78" s="1"/>
  <c r="D10" i="28" s="1"/>
  <c r="D10" i="89" s="1"/>
  <c r="M73" i="77"/>
  <c r="M25" i="25" s="1"/>
  <c r="M25" i="88" s="1"/>
  <c r="I59" i="74"/>
  <c r="I11" i="26" s="1"/>
  <c r="I11" i="91" s="1"/>
  <c r="E53" i="80"/>
  <c r="E5" i="27" s="1"/>
  <c r="E5" i="92" s="1"/>
  <c r="I23" i="80"/>
  <c r="M67" i="59"/>
  <c r="M19" i="23" s="1"/>
  <c r="M19" i="84" s="1"/>
  <c r="L34" i="59"/>
  <c r="L70" i="59" s="1"/>
  <c r="L22" i="23" s="1"/>
  <c r="L22" i="84" s="1"/>
  <c r="I23" i="76"/>
  <c r="I23" i="81"/>
  <c r="I23" i="78"/>
  <c r="AQ58" i="74"/>
  <c r="AQ10" i="26" s="1"/>
  <c r="AQ10" i="91" s="1"/>
  <c r="I23" i="75"/>
  <c r="I59" i="75" s="1"/>
  <c r="I11" i="30" s="1"/>
  <c r="I11" i="86" s="1"/>
  <c r="I23" i="77"/>
  <c r="AQ6" i="59"/>
  <c r="AQ6" i="80" s="1"/>
  <c r="AQ53" i="80" s="1"/>
  <c r="AQ5" i="27" s="1"/>
  <c r="AQ5" i="92" s="1"/>
  <c r="M71" i="59"/>
  <c r="M23" i="23" s="1"/>
  <c r="M23" i="84" s="1"/>
  <c r="D69" i="59"/>
  <c r="D21" i="23" s="1"/>
  <c r="D21" i="84" s="1"/>
  <c r="J50" i="59"/>
  <c r="G68" i="78"/>
  <c r="G20" i="28" s="1"/>
  <c r="G20" i="89" s="1"/>
  <c r="M69" i="59"/>
  <c r="M21" i="23" s="1"/>
  <c r="M21" i="84" s="1"/>
  <c r="H54" i="78"/>
  <c r="H6" i="28" s="1"/>
  <c r="H6" i="89" s="1"/>
  <c r="F53" i="74"/>
  <c r="F5" i="26" s="1"/>
  <c r="F5" i="91" s="1"/>
  <c r="W26" i="72"/>
  <c r="M73" i="76"/>
  <c r="M25" i="31" s="1"/>
  <c r="M25" i="87" s="1"/>
  <c r="H54" i="76"/>
  <c r="H6" i="31" s="1"/>
  <c r="H6" i="87" s="1"/>
  <c r="AQ8" i="78"/>
  <c r="J26" i="80"/>
  <c r="J60" i="80" s="1"/>
  <c r="J12" i="27" s="1"/>
  <c r="J12" i="92" s="1"/>
  <c r="R53" i="78"/>
  <c r="R5" i="28" s="1"/>
  <c r="R5" i="89" s="1"/>
  <c r="O17" i="75"/>
  <c r="J4" i="59"/>
  <c r="J4" i="80" s="1"/>
  <c r="J52" i="80" s="1"/>
  <c r="J4" i="27" s="1"/>
  <c r="J4" i="92" s="1"/>
  <c r="N70" i="59"/>
  <c r="N22" i="23" s="1"/>
  <c r="N22" i="84" s="1"/>
  <c r="R53" i="80"/>
  <c r="R5" i="27" s="1"/>
  <c r="R5" i="92" s="1"/>
  <c r="M33" i="77"/>
  <c r="M69" i="77" s="1"/>
  <c r="M21" i="25" s="1"/>
  <c r="M21" i="88" s="1"/>
  <c r="M4" i="83"/>
  <c r="E59" i="81"/>
  <c r="E11" i="22" s="1"/>
  <c r="E11" i="93" s="1"/>
  <c r="J26" i="81"/>
  <c r="J60" i="81" s="1"/>
  <c r="J12" i="22" s="1"/>
  <c r="J12" i="93" s="1"/>
  <c r="E68" i="78"/>
  <c r="E20" i="28" s="1"/>
  <c r="E20" i="89" s="1"/>
  <c r="J26" i="79"/>
  <c r="J60" i="79" s="1"/>
  <c r="J12" i="32" s="1"/>
  <c r="J12" i="90" s="1"/>
  <c r="H54" i="79"/>
  <c r="H6" i="32" s="1"/>
  <c r="H6" i="90" s="1"/>
  <c r="J26" i="77"/>
  <c r="J60" i="77" s="1"/>
  <c r="J12" i="25" s="1"/>
  <c r="J12" i="88" s="1"/>
  <c r="J26" i="78"/>
  <c r="J60" i="78" s="1"/>
  <c r="J12" i="28" s="1"/>
  <c r="J12" i="89" s="1"/>
  <c r="H54" i="81"/>
  <c r="H6" i="22" s="1"/>
  <c r="H6" i="93" s="1"/>
  <c r="R41" i="75"/>
  <c r="L60" i="74"/>
  <c r="L12" i="26" s="1"/>
  <c r="L12" i="91" s="1"/>
  <c r="E68" i="75"/>
  <c r="E20" i="30" s="1"/>
  <c r="E20" i="86" s="1"/>
  <c r="N77" i="63"/>
  <c r="O77" i="63" s="1"/>
  <c r="P77" i="63" s="1"/>
  <c r="Q77" i="63" s="1"/>
  <c r="H55" i="79"/>
  <c r="H7" i="32" s="1"/>
  <c r="H7" i="90" s="1"/>
  <c r="AQ77" i="63"/>
  <c r="AQ27" i="74" s="1"/>
  <c r="AQ27" i="59" s="1"/>
  <c r="I2" i="83"/>
  <c r="H55" i="76"/>
  <c r="H7" i="31" s="1"/>
  <c r="H7" i="87" s="1"/>
  <c r="N34" i="81"/>
  <c r="N70" i="81" s="1"/>
  <c r="N22" i="22" s="1"/>
  <c r="N22" i="93" s="1"/>
  <c r="G62" i="59"/>
  <c r="G14" i="23" s="1"/>
  <c r="G14" i="84" s="1"/>
  <c r="I19" i="77"/>
  <c r="J21" i="75"/>
  <c r="E62" i="59"/>
  <c r="E14" i="23" s="1"/>
  <c r="E14" i="84" s="1"/>
  <c r="I58" i="74"/>
  <c r="I10" i="26" s="1"/>
  <c r="I10" i="91" s="1"/>
  <c r="I68" i="80"/>
  <c r="I20" i="27" s="1"/>
  <c r="I20" i="92" s="1"/>
  <c r="R53" i="81"/>
  <c r="R5" i="22" s="1"/>
  <c r="R5" i="93" s="1"/>
  <c r="H55" i="80"/>
  <c r="H7" i="27" s="1"/>
  <c r="H7" i="92" s="1"/>
  <c r="C7" i="83"/>
  <c r="E24" i="83"/>
  <c r="I68" i="77"/>
  <c r="I20" i="25" s="1"/>
  <c r="I20" i="88" s="1"/>
  <c r="M73" i="75"/>
  <c r="M25" i="30" s="1"/>
  <c r="M25" i="86" s="1"/>
  <c r="M73" i="79"/>
  <c r="M25" i="32" s="1"/>
  <c r="M25" i="90" s="1"/>
  <c r="N26" i="83"/>
  <c r="R68" i="77"/>
  <c r="R20" i="25" s="1"/>
  <c r="R20" i="88" s="1"/>
  <c r="AQ34" i="80"/>
  <c r="AQ70" i="80" s="1"/>
  <c r="AQ22" i="27" s="1"/>
  <c r="AQ22" i="92" s="1"/>
  <c r="N24" i="79"/>
  <c r="F61" i="59"/>
  <c r="F13" i="23" s="1"/>
  <c r="F13" i="84" s="1"/>
  <c r="M57" i="59"/>
  <c r="M9" i="23" s="1"/>
  <c r="M9" i="84" s="1"/>
  <c r="H5" i="83"/>
  <c r="H54" i="75"/>
  <c r="H6" i="30" s="1"/>
  <c r="H6" i="86" s="1"/>
  <c r="E68" i="81"/>
  <c r="E20" i="22" s="1"/>
  <c r="E20" i="93" s="1"/>
  <c r="L41" i="78"/>
  <c r="H55" i="75"/>
  <c r="H7" i="30" s="1"/>
  <c r="H7" i="86" s="1"/>
  <c r="H55" i="81"/>
  <c r="H7" i="22" s="1"/>
  <c r="H7" i="93" s="1"/>
  <c r="F70" i="59"/>
  <c r="F22" i="23" s="1"/>
  <c r="F22" i="84" s="1"/>
  <c r="AQ2" i="83"/>
  <c r="F68" i="79"/>
  <c r="F20" i="32" s="1"/>
  <c r="F20" i="90" s="1"/>
  <c r="D12" i="77"/>
  <c r="I29" i="59"/>
  <c r="I64" i="59" s="1"/>
  <c r="I16" i="23" s="1"/>
  <c r="I16" i="84" s="1"/>
  <c r="AQ10" i="76"/>
  <c r="N2" i="76"/>
  <c r="N50" i="76" s="1"/>
  <c r="N2" i="31" s="1"/>
  <c r="N2" i="87" s="1"/>
  <c r="H55" i="78"/>
  <c r="H7" i="28" s="1"/>
  <c r="H7" i="89" s="1"/>
  <c r="E57" i="77"/>
  <c r="E9" i="25" s="1"/>
  <c r="E9" i="88" s="1"/>
  <c r="AQ10" i="75"/>
  <c r="O17" i="78"/>
  <c r="D66" i="76"/>
  <c r="D18" i="31" s="1"/>
  <c r="D18" i="87" s="1"/>
  <c r="I68" i="79"/>
  <c r="I20" i="32" s="1"/>
  <c r="I20" i="90" s="1"/>
  <c r="L9" i="76"/>
  <c r="G52" i="59"/>
  <c r="G4" i="23" s="1"/>
  <c r="G4" i="84" s="1"/>
  <c r="I70" i="59"/>
  <c r="I22" i="23" s="1"/>
  <c r="I22" i="84" s="1"/>
  <c r="AQ10" i="79"/>
  <c r="R20" i="81"/>
  <c r="M65" i="59"/>
  <c r="M17" i="23" s="1"/>
  <c r="M17" i="84" s="1"/>
  <c r="C18" i="83"/>
  <c r="F73" i="77"/>
  <c r="F25" i="25" s="1"/>
  <c r="F25" i="88" s="1"/>
  <c r="AQ10" i="80"/>
  <c r="AQ8" i="80"/>
  <c r="D66" i="79"/>
  <c r="D18" i="32" s="1"/>
  <c r="D18" i="90" s="1"/>
  <c r="R20" i="75"/>
  <c r="Q8" i="79"/>
  <c r="M11" i="79"/>
  <c r="M54" i="79" s="1"/>
  <c r="M6" i="32" s="1"/>
  <c r="M6" i="90" s="1"/>
  <c r="L10" i="77"/>
  <c r="R8" i="81"/>
  <c r="M54" i="59"/>
  <c r="M6" i="23" s="1"/>
  <c r="M6" i="84" s="1"/>
  <c r="AQ24" i="83"/>
  <c r="J2" i="79"/>
  <c r="J50" i="79" s="1"/>
  <c r="J2" i="32" s="1"/>
  <c r="J2" i="90" s="1"/>
  <c r="M33" i="76"/>
  <c r="M69" i="76" s="1"/>
  <c r="M21" i="31" s="1"/>
  <c r="M21" i="87" s="1"/>
  <c r="N34" i="78"/>
  <c r="N70" i="78" s="1"/>
  <c r="N22" i="28" s="1"/>
  <c r="N22" i="89" s="1"/>
  <c r="E53" i="77"/>
  <c r="E5" i="25" s="1"/>
  <c r="E5" i="88" s="1"/>
  <c r="M73" i="81"/>
  <c r="M25" i="22" s="1"/>
  <c r="M25" i="93" s="1"/>
  <c r="G70" i="59"/>
  <c r="G22" i="23" s="1"/>
  <c r="G22" i="84" s="1"/>
  <c r="AQ8" i="75"/>
  <c r="R53" i="75"/>
  <c r="R5" i="30" s="1"/>
  <c r="R5" i="86" s="1"/>
  <c r="K26" i="83"/>
  <c r="I9" i="80"/>
  <c r="AQ8" i="76"/>
  <c r="O17" i="80"/>
  <c r="G2" i="79"/>
  <c r="G50" i="79" s="1"/>
  <c r="G2" i="32" s="1"/>
  <c r="G2" i="90" s="1"/>
  <c r="L24" i="79"/>
  <c r="AQ20" i="80"/>
  <c r="M35" i="77"/>
  <c r="M67" i="77" s="1"/>
  <c r="M19" i="25" s="1"/>
  <c r="M19" i="88" s="1"/>
  <c r="D33" i="78"/>
  <c r="D69" i="78" s="1"/>
  <c r="D21" i="28" s="1"/>
  <c r="D21" i="89" s="1"/>
  <c r="G2" i="81"/>
  <c r="G50" i="81" s="1"/>
  <c r="G2" i="22" s="1"/>
  <c r="G2" i="93" s="1"/>
  <c r="G50" i="59"/>
  <c r="I61" i="59"/>
  <c r="I13" i="23" s="1"/>
  <c r="I13" i="84" s="1"/>
  <c r="E22" i="83"/>
  <c r="F27" i="59"/>
  <c r="F62" i="59" s="1"/>
  <c r="F14" i="23" s="1"/>
  <c r="F14" i="84" s="1"/>
  <c r="AQ8" i="81"/>
  <c r="O17" i="77"/>
  <c r="G2" i="78"/>
  <c r="G50" i="78" s="1"/>
  <c r="G2" i="28" s="1"/>
  <c r="G2" i="89" s="1"/>
  <c r="R53" i="79"/>
  <c r="R5" i="32" s="1"/>
  <c r="R5" i="90" s="1"/>
  <c r="L10" i="79"/>
  <c r="G30" i="78"/>
  <c r="G65" i="78" s="1"/>
  <c r="G17" i="28" s="1"/>
  <c r="G17" i="89" s="1"/>
  <c r="G65" i="59"/>
  <c r="G17" i="23" s="1"/>
  <c r="G17" i="84" s="1"/>
  <c r="N6" i="59"/>
  <c r="N6" i="78" s="1"/>
  <c r="I19" i="78"/>
  <c r="M11" i="76"/>
  <c r="M54" i="76" s="1"/>
  <c r="M6" i="31" s="1"/>
  <c r="M6" i="87" s="1"/>
  <c r="I20" i="81"/>
  <c r="I57" i="81" s="1"/>
  <c r="I9" i="22" s="1"/>
  <c r="I9" i="93" s="1"/>
  <c r="D27" i="79"/>
  <c r="D62" i="79" s="1"/>
  <c r="D14" i="32" s="1"/>
  <c r="D14" i="90" s="1"/>
  <c r="AQ34" i="79"/>
  <c r="AQ70" i="79" s="1"/>
  <c r="AQ22" i="32" s="1"/>
  <c r="AQ22" i="90" s="1"/>
  <c r="L9" i="81"/>
  <c r="I22" i="77"/>
  <c r="I58" i="77" s="1"/>
  <c r="I10" i="25" s="1"/>
  <c r="I10" i="88" s="1"/>
  <c r="D31" i="77"/>
  <c r="D71" i="77" s="1"/>
  <c r="D23" i="25" s="1"/>
  <c r="D23" i="88" s="1"/>
  <c r="I41" i="79"/>
  <c r="E4" i="83"/>
  <c r="H19" i="83"/>
  <c r="D62" i="59"/>
  <c r="D14" i="23" s="1"/>
  <c r="D14" i="84" s="1"/>
  <c r="G65" i="74"/>
  <c r="G17" i="26" s="1"/>
  <c r="G17" i="91" s="1"/>
  <c r="L26" i="80"/>
  <c r="L60" i="80" s="1"/>
  <c r="L12" i="27" s="1"/>
  <c r="L12" i="92" s="1"/>
  <c r="E53" i="79"/>
  <c r="E5" i="32" s="1"/>
  <c r="E5" i="90" s="1"/>
  <c r="I34" i="81"/>
  <c r="I70" i="81" s="1"/>
  <c r="I22" i="22" s="1"/>
  <c r="I22" i="93" s="1"/>
  <c r="J21" i="76"/>
  <c r="N2" i="78"/>
  <c r="N50" i="78" s="1"/>
  <c r="N2" i="28" s="1"/>
  <c r="N2" i="89" s="1"/>
  <c r="I24" i="78"/>
  <c r="L10" i="76"/>
  <c r="R41" i="81"/>
  <c r="D33" i="81"/>
  <c r="D69" i="81" s="1"/>
  <c r="D21" i="22" s="1"/>
  <c r="D21" i="93" s="1"/>
  <c r="AQ70" i="59"/>
  <c r="AQ22" i="23" s="1"/>
  <c r="AQ22" i="84" s="1"/>
  <c r="D19" i="83"/>
  <c r="D13" i="83"/>
  <c r="AQ26" i="83"/>
  <c r="K26" i="59"/>
  <c r="K60" i="59" s="1"/>
  <c r="K12" i="23" s="1"/>
  <c r="K12" i="84" s="1"/>
  <c r="G28" i="59"/>
  <c r="G28" i="78" s="1"/>
  <c r="G63" i="78" s="1"/>
  <c r="G15" i="28" s="1"/>
  <c r="G15" i="89" s="1"/>
  <c r="I19" i="75"/>
  <c r="I34" i="80"/>
  <c r="I70" i="80" s="1"/>
  <c r="I22" i="27" s="1"/>
  <c r="I22" i="92" s="1"/>
  <c r="J21" i="80"/>
  <c r="L24" i="80"/>
  <c r="L10" i="75"/>
  <c r="D13" i="76"/>
  <c r="R20" i="77"/>
  <c r="M54" i="77"/>
  <c r="M6" i="25" s="1"/>
  <c r="M6" i="88" s="1"/>
  <c r="I4" i="83"/>
  <c r="D25" i="83"/>
  <c r="K60" i="74"/>
  <c r="K12" i="26" s="1"/>
  <c r="K12" i="91" s="1"/>
  <c r="AQ10" i="81"/>
  <c r="E29" i="80"/>
  <c r="E64" i="80" s="1"/>
  <c r="E16" i="27" s="1"/>
  <c r="E16" i="92" s="1"/>
  <c r="O17" i="79"/>
  <c r="I19" i="76"/>
  <c r="I34" i="77"/>
  <c r="I70" i="77" s="1"/>
  <c r="I22" i="25" s="1"/>
  <c r="I22" i="88" s="1"/>
  <c r="J21" i="81"/>
  <c r="N2" i="75"/>
  <c r="N50" i="75" s="1"/>
  <c r="N2" i="30" s="1"/>
  <c r="N2" i="86" s="1"/>
  <c r="AQ34" i="78"/>
  <c r="AQ70" i="78" s="1"/>
  <c r="AQ22" i="28" s="1"/>
  <c r="AQ22" i="89" s="1"/>
  <c r="D13" i="75"/>
  <c r="L41" i="81"/>
  <c r="R20" i="76"/>
  <c r="H8" i="83"/>
  <c r="S74" i="59"/>
  <c r="S26" i="23" s="1"/>
  <c r="S26" i="84" s="1"/>
  <c r="G13" i="83"/>
  <c r="O4" i="59"/>
  <c r="O4" i="78" s="1"/>
  <c r="O52" i="78" s="1"/>
  <c r="O4" i="28" s="1"/>
  <c r="O4" i="89" s="1"/>
  <c r="I19" i="80"/>
  <c r="J21" i="78"/>
  <c r="N2" i="77"/>
  <c r="N50" i="77" s="1"/>
  <c r="N2" i="25" s="1"/>
  <c r="N2" i="88" s="1"/>
  <c r="AQ34" i="77"/>
  <c r="AQ70" i="77" s="1"/>
  <c r="AQ22" i="25" s="1"/>
  <c r="AQ22" i="88" s="1"/>
  <c r="M19" i="81"/>
  <c r="M57" i="81" s="1"/>
  <c r="M9" i="22" s="1"/>
  <c r="M9" i="93" s="1"/>
  <c r="R24" i="83"/>
  <c r="D71" i="59"/>
  <c r="D23" i="23" s="1"/>
  <c r="D23" i="84" s="1"/>
  <c r="F52" i="59"/>
  <c r="F4" i="23" s="1"/>
  <c r="F4" i="84" s="1"/>
  <c r="G27" i="75"/>
  <c r="G62" i="75" s="1"/>
  <c r="G14" i="30" s="1"/>
  <c r="G14" i="86" s="1"/>
  <c r="G14" i="80"/>
  <c r="O17" i="81"/>
  <c r="I19" i="79"/>
  <c r="I57" i="79" s="1"/>
  <c r="I9" i="32" s="1"/>
  <c r="I9" i="90" s="1"/>
  <c r="J21" i="77"/>
  <c r="N2" i="80"/>
  <c r="N50" i="80" s="1"/>
  <c r="N2" i="27" s="1"/>
  <c r="N2" i="92" s="1"/>
  <c r="I20" i="80"/>
  <c r="D27" i="81"/>
  <c r="D62" i="81" s="1"/>
  <c r="D14" i="22" s="1"/>
  <c r="D14" i="93" s="1"/>
  <c r="AQ34" i="75"/>
  <c r="AQ70" i="75" s="1"/>
  <c r="AQ22" i="30" s="1"/>
  <c r="AQ22" i="86" s="1"/>
  <c r="D31" i="78"/>
  <c r="D71" i="78" s="1"/>
  <c r="D23" i="28" s="1"/>
  <c r="D23" i="89" s="1"/>
  <c r="E11" i="76"/>
  <c r="O7" i="77"/>
  <c r="E15" i="77"/>
  <c r="E55" i="77" s="1"/>
  <c r="E7" i="25" s="1"/>
  <c r="E7" i="88" s="1"/>
  <c r="J9" i="80"/>
  <c r="G21" i="80"/>
  <c r="N20" i="81"/>
  <c r="F7" i="78"/>
  <c r="M28" i="79"/>
  <c r="M63" i="79" s="1"/>
  <c r="M15" i="32" s="1"/>
  <c r="M15" i="90" s="1"/>
  <c r="D14" i="79"/>
  <c r="D55" i="79" s="1"/>
  <c r="D7" i="32" s="1"/>
  <c r="D7" i="90" s="1"/>
  <c r="I13" i="79"/>
  <c r="D22" i="77"/>
  <c r="D58" i="77" s="1"/>
  <c r="D10" i="25" s="1"/>
  <c r="D10" i="88" s="1"/>
  <c r="D58" i="59"/>
  <c r="D10" i="23" s="1"/>
  <c r="D10" i="84" s="1"/>
  <c r="D22" i="75"/>
  <c r="D58" i="75" s="1"/>
  <c r="D10" i="30" s="1"/>
  <c r="D10" i="86" s="1"/>
  <c r="G14" i="81"/>
  <c r="I9" i="81"/>
  <c r="L26" i="78"/>
  <c r="L60" i="78" s="1"/>
  <c r="L12" i="28" s="1"/>
  <c r="L12" i="89" s="1"/>
  <c r="Q8" i="80"/>
  <c r="I35" i="80"/>
  <c r="I67" i="80" s="1"/>
  <c r="I19" i="27" s="1"/>
  <c r="I19" i="92" s="1"/>
  <c r="AQ43" i="79"/>
  <c r="AQ73" i="79" s="1"/>
  <c r="AQ25" i="32" s="1"/>
  <c r="AQ25" i="90" s="1"/>
  <c r="E19" i="75"/>
  <c r="E57" i="75" s="1"/>
  <c r="E9" i="30" s="1"/>
  <c r="E9" i="86" s="1"/>
  <c r="R43" i="76"/>
  <c r="R73" i="76" s="1"/>
  <c r="R25" i="31" s="1"/>
  <c r="R25" i="87" s="1"/>
  <c r="F34" i="78"/>
  <c r="F70" i="78" s="1"/>
  <c r="F22" i="28" s="1"/>
  <c r="F22" i="89" s="1"/>
  <c r="F6" i="76"/>
  <c r="D27" i="76"/>
  <c r="D62" i="76" s="1"/>
  <c r="D14" i="31" s="1"/>
  <c r="D14" i="87" s="1"/>
  <c r="M31" i="76"/>
  <c r="M71" i="76" s="1"/>
  <c r="M23" i="31" s="1"/>
  <c r="M23" i="87" s="1"/>
  <c r="AQ20" i="81"/>
  <c r="E29" i="76"/>
  <c r="E64" i="76" s="1"/>
  <c r="E16" i="31" s="1"/>
  <c r="E16" i="87" s="1"/>
  <c r="N21" i="80"/>
  <c r="R8" i="78"/>
  <c r="L9" i="78"/>
  <c r="D33" i="75"/>
  <c r="D69" i="75" s="1"/>
  <c r="D21" i="30" s="1"/>
  <c r="D21" i="86" s="1"/>
  <c r="M19" i="78"/>
  <c r="M57" i="78" s="1"/>
  <c r="M9" i="28" s="1"/>
  <c r="M9" i="89" s="1"/>
  <c r="F42" i="76"/>
  <c r="F72" i="76" s="1"/>
  <c r="F24" i="31" s="1"/>
  <c r="F24" i="87" s="1"/>
  <c r="G42" i="77"/>
  <c r="G72" i="77" s="1"/>
  <c r="G24" i="25" s="1"/>
  <c r="G24" i="88" s="1"/>
  <c r="D29" i="81"/>
  <c r="D64" i="81" s="1"/>
  <c r="D16" i="22" s="1"/>
  <c r="D16" i="93" s="1"/>
  <c r="R20" i="80"/>
  <c r="E36" i="80"/>
  <c r="D65" i="59"/>
  <c r="D17" i="23" s="1"/>
  <c r="D17" i="84" s="1"/>
  <c r="G62" i="74"/>
  <c r="G14" i="26" s="1"/>
  <c r="G14" i="91" s="1"/>
  <c r="AQ10" i="78"/>
  <c r="G14" i="78"/>
  <c r="I9" i="78"/>
  <c r="L26" i="77"/>
  <c r="L60" i="77" s="1"/>
  <c r="L12" i="25" s="1"/>
  <c r="L12" i="88" s="1"/>
  <c r="Q8" i="81"/>
  <c r="AQ8" i="79"/>
  <c r="R24" i="76"/>
  <c r="I11" i="81"/>
  <c r="M11" i="75"/>
  <c r="M54" i="75" s="1"/>
  <c r="M6" i="30" s="1"/>
  <c r="M6" i="86" s="1"/>
  <c r="N7" i="79"/>
  <c r="AQ12" i="80"/>
  <c r="E68" i="77"/>
  <c r="E20" i="25" s="1"/>
  <c r="E20" i="88" s="1"/>
  <c r="F42" i="81"/>
  <c r="F72" i="81" s="1"/>
  <c r="F24" i="22" s="1"/>
  <c r="F24" i="93" s="1"/>
  <c r="E53" i="81"/>
  <c r="E5" i="22" s="1"/>
  <c r="E5" i="93" s="1"/>
  <c r="AQ18" i="77"/>
  <c r="I25" i="76"/>
  <c r="R32" i="81"/>
  <c r="R61" i="81" s="1"/>
  <c r="R13" i="22" s="1"/>
  <c r="R13" i="93" s="1"/>
  <c r="R26" i="77"/>
  <c r="R60" i="77" s="1"/>
  <c r="R12" i="25" s="1"/>
  <c r="R12" i="88" s="1"/>
  <c r="M15" i="76"/>
  <c r="M55" i="76" s="1"/>
  <c r="M7" i="31" s="1"/>
  <c r="M7" i="87" s="1"/>
  <c r="G29" i="75"/>
  <c r="G64" i="75" s="1"/>
  <c r="G16" i="30" s="1"/>
  <c r="G16" i="86" s="1"/>
  <c r="AQ12" i="79"/>
  <c r="E53" i="78"/>
  <c r="E5" i="28" s="1"/>
  <c r="E5" i="89" s="1"/>
  <c r="R32" i="80"/>
  <c r="R61" i="80" s="1"/>
  <c r="R13" i="27" s="1"/>
  <c r="R13" i="92" s="1"/>
  <c r="E30" i="79"/>
  <c r="E65" i="79" s="1"/>
  <c r="E17" i="32" s="1"/>
  <c r="E17" i="90" s="1"/>
  <c r="D27" i="75"/>
  <c r="D62" i="75" s="1"/>
  <c r="D14" i="30" s="1"/>
  <c r="D14" i="86" s="1"/>
  <c r="M31" i="75"/>
  <c r="M71" i="75" s="1"/>
  <c r="M23" i="30" s="1"/>
  <c r="M23" i="86" s="1"/>
  <c r="AQ20" i="78"/>
  <c r="AQ34" i="76"/>
  <c r="AQ70" i="76" s="1"/>
  <c r="AQ22" i="31" s="1"/>
  <c r="AQ22" i="87" s="1"/>
  <c r="D19" i="80"/>
  <c r="D57" i="80" s="1"/>
  <c r="D9" i="27" s="1"/>
  <c r="D9" i="92" s="1"/>
  <c r="R8" i="77"/>
  <c r="L9" i="77"/>
  <c r="D33" i="80"/>
  <c r="D69" i="80" s="1"/>
  <c r="D21" i="27" s="1"/>
  <c r="D21" i="92" s="1"/>
  <c r="M19" i="77"/>
  <c r="M57" i="77" s="1"/>
  <c r="M9" i="25" s="1"/>
  <c r="J26" i="75"/>
  <c r="J60" i="75" s="1"/>
  <c r="J12" i="30" s="1"/>
  <c r="J12" i="86" s="1"/>
  <c r="R53" i="76"/>
  <c r="R5" i="31" s="1"/>
  <c r="R5" i="87" s="1"/>
  <c r="I41" i="76"/>
  <c r="R20" i="78"/>
  <c r="J10" i="75"/>
  <c r="G14" i="77"/>
  <c r="I9" i="77"/>
  <c r="L26" i="76"/>
  <c r="L60" i="76" s="1"/>
  <c r="L12" i="31" s="1"/>
  <c r="L12" i="87" s="1"/>
  <c r="Q8" i="78"/>
  <c r="R10" i="81"/>
  <c r="AQ41" i="78"/>
  <c r="E28" i="77"/>
  <c r="E63" i="77" s="1"/>
  <c r="E15" i="25" s="1"/>
  <c r="E15" i="88" s="1"/>
  <c r="E53" i="76"/>
  <c r="E5" i="31" s="1"/>
  <c r="E5" i="87" s="1"/>
  <c r="E27" i="80"/>
  <c r="E62" i="80" s="1"/>
  <c r="E14" i="27" s="1"/>
  <c r="E14" i="92" s="1"/>
  <c r="AQ17" i="78"/>
  <c r="M57" i="79"/>
  <c r="M9" i="32" s="1"/>
  <c r="M9" i="90" s="1"/>
  <c r="E53" i="75"/>
  <c r="E5" i="30" s="1"/>
  <c r="E5" i="86" s="1"/>
  <c r="AQ12" i="76"/>
  <c r="R25" i="81"/>
  <c r="AQ12" i="77"/>
  <c r="G27" i="77"/>
  <c r="G62" i="77" s="1"/>
  <c r="G14" i="25" s="1"/>
  <c r="G14" i="88" s="1"/>
  <c r="G14" i="76"/>
  <c r="I9" i="76"/>
  <c r="L26" i="75"/>
  <c r="L60" i="75" s="1"/>
  <c r="L12" i="30" s="1"/>
  <c r="L12" i="86" s="1"/>
  <c r="G34" i="80"/>
  <c r="G70" i="80" s="1"/>
  <c r="G22" i="27" s="1"/>
  <c r="G22" i="92" s="1"/>
  <c r="AQ41" i="75"/>
  <c r="I15" i="77"/>
  <c r="J8" i="79"/>
  <c r="F5" i="77"/>
  <c r="D22" i="80"/>
  <c r="D58" i="80" s="1"/>
  <c r="D10" i="27" s="1"/>
  <c r="D10" i="92" s="1"/>
  <c r="D18" i="77"/>
  <c r="D56" i="77" s="1"/>
  <c r="D8" i="25" s="1"/>
  <c r="D8" i="88" s="1"/>
  <c r="L9" i="75"/>
  <c r="D33" i="77"/>
  <c r="D69" i="77" s="1"/>
  <c r="D21" i="25" s="1"/>
  <c r="D21" i="88" s="1"/>
  <c r="M30" i="79"/>
  <c r="M65" i="79" s="1"/>
  <c r="M17" i="32" s="1"/>
  <c r="M17" i="90" s="1"/>
  <c r="I41" i="80"/>
  <c r="E28" i="79"/>
  <c r="E63" i="79" s="1"/>
  <c r="E15" i="32" s="1"/>
  <c r="E15" i="90" s="1"/>
  <c r="G12" i="79"/>
  <c r="AQ41" i="80"/>
  <c r="D30" i="81"/>
  <c r="D65" i="81" s="1"/>
  <c r="D17" i="22" s="1"/>
  <c r="D17" i="93" s="1"/>
  <c r="I32" i="81"/>
  <c r="I61" i="81" s="1"/>
  <c r="I13" i="22" s="1"/>
  <c r="I13" i="93" s="1"/>
  <c r="I13" i="75"/>
  <c r="R38" i="76"/>
  <c r="R68" i="76" s="1"/>
  <c r="R20" i="31" s="1"/>
  <c r="R20" i="87" s="1"/>
  <c r="G7" i="80"/>
  <c r="D22" i="81"/>
  <c r="D58" i="81" s="1"/>
  <c r="D10" i="22" s="1"/>
  <c r="D10" i="93" s="1"/>
  <c r="D28" i="77"/>
  <c r="D63" i="77" s="1"/>
  <c r="D15" i="25" s="1"/>
  <c r="D15" i="88" s="1"/>
  <c r="G17" i="80"/>
  <c r="E15" i="81"/>
  <c r="E55" i="81" s="1"/>
  <c r="E7" i="22" s="1"/>
  <c r="E7" i="93" s="1"/>
  <c r="AQ40" i="75"/>
  <c r="I68" i="75"/>
  <c r="I20" i="30" s="1"/>
  <c r="I20" i="86" s="1"/>
  <c r="I22" i="81"/>
  <c r="I58" i="81" s="1"/>
  <c r="I10" i="22" s="1"/>
  <c r="I10" i="93" s="1"/>
  <c r="J38" i="76"/>
  <c r="O38" i="80"/>
  <c r="I9" i="75"/>
  <c r="L26" i="79"/>
  <c r="L60" i="79" s="1"/>
  <c r="L12" i="32" s="1"/>
  <c r="L12" i="90" s="1"/>
  <c r="G36" i="78"/>
  <c r="N43" i="81"/>
  <c r="N73" i="81" s="1"/>
  <c r="N25" i="22" s="1"/>
  <c r="N25" i="93" s="1"/>
  <c r="G12" i="80"/>
  <c r="AQ41" i="79"/>
  <c r="J36" i="76"/>
  <c r="S16" i="76"/>
  <c r="G30" i="77"/>
  <c r="G65" i="77" s="1"/>
  <c r="G17" i="25" s="1"/>
  <c r="G17" i="88" s="1"/>
  <c r="R53" i="77"/>
  <c r="R5" i="25" s="1"/>
  <c r="R5" i="88" s="1"/>
  <c r="J24" i="77"/>
  <c r="AQ40" i="81"/>
  <c r="L9" i="79"/>
  <c r="D33" i="76"/>
  <c r="D69" i="76" s="1"/>
  <c r="D21" i="31" s="1"/>
  <c r="D21" i="87" s="1"/>
  <c r="M19" i="75"/>
  <c r="M57" i="75" s="1"/>
  <c r="M9" i="30" s="1"/>
  <c r="M9" i="86" s="1"/>
  <c r="F7" i="77"/>
  <c r="L41" i="79"/>
  <c r="N5" i="80"/>
  <c r="G14" i="79"/>
  <c r="L26" i="81"/>
  <c r="L60" i="81" s="1"/>
  <c r="L12" i="22" s="1"/>
  <c r="L12" i="93" s="1"/>
  <c r="N29" i="81"/>
  <c r="N64" i="81" s="1"/>
  <c r="N16" i="22" s="1"/>
  <c r="N16" i="93" s="1"/>
  <c r="O17" i="76"/>
  <c r="G12" i="81"/>
  <c r="AQ41" i="81"/>
  <c r="I34" i="78"/>
  <c r="I70" i="78" s="1"/>
  <c r="I22" i="28" s="1"/>
  <c r="I22" i="89" s="1"/>
  <c r="E29" i="79"/>
  <c r="E64" i="79" s="1"/>
  <c r="E16" i="32" s="1"/>
  <c r="E16" i="90" s="1"/>
  <c r="S16" i="77"/>
  <c r="G30" i="79"/>
  <c r="G65" i="79" s="1"/>
  <c r="G17" i="32" s="1"/>
  <c r="G17" i="90" s="1"/>
  <c r="N2" i="79"/>
  <c r="N50" i="79" s="1"/>
  <c r="N2" i="32" s="1"/>
  <c r="N2" i="90" s="1"/>
  <c r="G17" i="78"/>
  <c r="F5" i="76"/>
  <c r="AQ26" i="77"/>
  <c r="AQ60" i="77" s="1"/>
  <c r="AQ12" i="25" s="1"/>
  <c r="AQ12" i="88" s="1"/>
  <c r="L5" i="76"/>
  <c r="O44" i="76"/>
  <c r="O74" i="76" s="1"/>
  <c r="O26" i="31" s="1"/>
  <c r="O26" i="87" s="1"/>
  <c r="D27" i="77"/>
  <c r="D62" i="77" s="1"/>
  <c r="D14" i="25" s="1"/>
  <c r="D14" i="88" s="1"/>
  <c r="AQ20" i="79"/>
  <c r="E68" i="79"/>
  <c r="E20" i="32" s="1"/>
  <c r="E20" i="90" s="1"/>
  <c r="N5" i="78"/>
  <c r="G34" i="76"/>
  <c r="G70" i="76" s="1"/>
  <c r="G22" i="31" s="1"/>
  <c r="G22" i="87" s="1"/>
  <c r="AQ40" i="78"/>
  <c r="AQ22" i="79"/>
  <c r="AQ58" i="79" s="1"/>
  <c r="AQ10" i="32" s="1"/>
  <c r="AQ10" i="90" s="1"/>
  <c r="R8" i="75"/>
  <c r="L9" i="80"/>
  <c r="M19" i="80"/>
  <c r="M57" i="80" s="1"/>
  <c r="M9" i="27" s="1"/>
  <c r="M9" i="92" s="1"/>
  <c r="F7" i="81"/>
  <c r="J40" i="76"/>
  <c r="G40" i="81"/>
  <c r="G68" i="81" s="1"/>
  <c r="G20" i="22" s="1"/>
  <c r="G20" i="93" s="1"/>
  <c r="D22" i="79"/>
  <c r="D58" i="79" s="1"/>
  <c r="D10" i="32" s="1"/>
  <c r="D10" i="90" s="1"/>
  <c r="L39" i="59"/>
  <c r="L39" i="77" s="1"/>
  <c r="L17" i="59"/>
  <c r="L17" i="77" s="1"/>
  <c r="I33" i="59"/>
  <c r="I33" i="79" s="1"/>
  <c r="I69" i="79" s="1"/>
  <c r="I21" i="32" s="1"/>
  <c r="I21" i="90" s="1"/>
  <c r="F21" i="79"/>
  <c r="F21" i="75"/>
  <c r="F21" i="80"/>
  <c r="F21" i="76"/>
  <c r="F21" i="77"/>
  <c r="F21" i="78"/>
  <c r="N40" i="75"/>
  <c r="N68" i="75" s="1"/>
  <c r="N20" i="30" s="1"/>
  <c r="N20" i="86" s="1"/>
  <c r="N40" i="76"/>
  <c r="N40" i="77"/>
  <c r="N40" i="80"/>
  <c r="N40" i="78"/>
  <c r="N16" i="78"/>
  <c r="N16" i="76"/>
  <c r="N16" i="81"/>
  <c r="N16" i="80"/>
  <c r="N16" i="77"/>
  <c r="N16" i="79"/>
  <c r="N16" i="75"/>
  <c r="G6" i="59"/>
  <c r="G6" i="81" s="1"/>
  <c r="G53" i="74"/>
  <c r="G5" i="26" s="1"/>
  <c r="G5" i="91" s="1"/>
  <c r="F2" i="75"/>
  <c r="F50" i="75" s="1"/>
  <c r="F2" i="30" s="1"/>
  <c r="F2" i="76"/>
  <c r="F50" i="76" s="1"/>
  <c r="F2" i="31" s="1"/>
  <c r="F2" i="87" s="1"/>
  <c r="F2" i="80"/>
  <c r="F50" i="80" s="1"/>
  <c r="F2" i="27" s="1"/>
  <c r="F2" i="92" s="1"/>
  <c r="F2" i="78"/>
  <c r="F50" i="78" s="1"/>
  <c r="F2" i="28" s="1"/>
  <c r="F2" i="89" s="1"/>
  <c r="F2" i="77"/>
  <c r="F50" i="77" s="1"/>
  <c r="F2" i="25" s="1"/>
  <c r="F2" i="88" s="1"/>
  <c r="F2" i="81"/>
  <c r="F50" i="81" s="1"/>
  <c r="F2" i="22" s="1"/>
  <c r="F2" i="93" s="1"/>
  <c r="F2" i="79"/>
  <c r="F50" i="79" s="1"/>
  <c r="F2" i="32" s="1"/>
  <c r="F2" i="90" s="1"/>
  <c r="I30" i="59"/>
  <c r="I30" i="79" s="1"/>
  <c r="I65" i="79" s="1"/>
  <c r="I17" i="32" s="1"/>
  <c r="I17" i="90" s="1"/>
  <c r="I12" i="87"/>
  <c r="I12" i="83"/>
  <c r="K21" i="59"/>
  <c r="K21" i="79" s="1"/>
  <c r="J7" i="75"/>
  <c r="J7" i="76"/>
  <c r="J7" i="80"/>
  <c r="J7" i="78"/>
  <c r="J7" i="81"/>
  <c r="J7" i="77"/>
  <c r="G5" i="79"/>
  <c r="G5" i="77"/>
  <c r="G5" i="80"/>
  <c r="G5" i="78"/>
  <c r="G5" i="76"/>
  <c r="G5" i="75"/>
  <c r="G5" i="81"/>
  <c r="F68" i="59"/>
  <c r="F20" i="23" s="1"/>
  <c r="F20" i="84" s="1"/>
  <c r="F40" i="76"/>
  <c r="F68" i="76" s="1"/>
  <c r="F20" i="31" s="1"/>
  <c r="F20" i="87" s="1"/>
  <c r="F40" i="78"/>
  <c r="F68" i="78" s="1"/>
  <c r="F20" i="28" s="1"/>
  <c r="F20" i="89" s="1"/>
  <c r="F40" i="77"/>
  <c r="F68" i="77" s="1"/>
  <c r="F20" i="25" s="1"/>
  <c r="F20" i="88" s="1"/>
  <c r="F40" i="75"/>
  <c r="F68" i="75" s="1"/>
  <c r="F20" i="30" s="1"/>
  <c r="F40" i="80"/>
  <c r="F68" i="80" s="1"/>
  <c r="F20" i="27" s="1"/>
  <c r="F20" i="92" s="1"/>
  <c r="F40" i="81"/>
  <c r="F68" i="81" s="1"/>
  <c r="F20" i="22" s="1"/>
  <c r="F20" i="93" s="1"/>
  <c r="AQ9" i="80"/>
  <c r="AQ9" i="75"/>
  <c r="AQ9" i="76"/>
  <c r="AQ9" i="77"/>
  <c r="AQ9" i="78"/>
  <c r="AQ9" i="79"/>
  <c r="AQ9" i="81"/>
  <c r="D66" i="77"/>
  <c r="D18" i="25" s="1"/>
  <c r="D18" i="88" s="1"/>
  <c r="I12" i="79"/>
  <c r="I12" i="77"/>
  <c r="I12" i="78"/>
  <c r="I12" i="81"/>
  <c r="I12" i="80"/>
  <c r="I12" i="75"/>
  <c r="I37" i="79"/>
  <c r="I37" i="80"/>
  <c r="I37" i="77"/>
  <c r="I37" i="75"/>
  <c r="I37" i="81"/>
  <c r="I37" i="78"/>
  <c r="I37" i="76"/>
  <c r="F36" i="59"/>
  <c r="F36" i="79" s="1"/>
  <c r="AQ29" i="59"/>
  <c r="AQ29" i="78" s="1"/>
  <c r="AQ64" i="78" s="1"/>
  <c r="AQ16" i="28" s="1"/>
  <c r="AQ16" i="89" s="1"/>
  <c r="F26" i="76"/>
  <c r="F60" i="76" s="1"/>
  <c r="F12" i="31" s="1"/>
  <c r="F12" i="87" s="1"/>
  <c r="F26" i="75"/>
  <c r="F60" i="75" s="1"/>
  <c r="F12" i="30" s="1"/>
  <c r="F26" i="80"/>
  <c r="F60" i="80" s="1"/>
  <c r="F12" i="27" s="1"/>
  <c r="F12" i="92" s="1"/>
  <c r="F26" i="81"/>
  <c r="F60" i="81" s="1"/>
  <c r="F12" i="22" s="1"/>
  <c r="F12" i="93" s="1"/>
  <c r="F26" i="78"/>
  <c r="F60" i="78" s="1"/>
  <c r="F12" i="28" s="1"/>
  <c r="F12" i="89" s="1"/>
  <c r="F26" i="79"/>
  <c r="F60" i="79" s="1"/>
  <c r="F12" i="32" s="1"/>
  <c r="F12" i="90" s="1"/>
  <c r="F60" i="59"/>
  <c r="F12" i="23" s="1"/>
  <c r="F12" i="84" s="1"/>
  <c r="F26" i="77"/>
  <c r="F60" i="77" s="1"/>
  <c r="F12" i="25" s="1"/>
  <c r="F12" i="88" s="1"/>
  <c r="AQ24" i="75"/>
  <c r="AQ24" i="76"/>
  <c r="AQ24" i="77"/>
  <c r="AQ24" i="78"/>
  <c r="AQ24" i="81"/>
  <c r="AQ24" i="80"/>
  <c r="AQ24" i="79"/>
  <c r="D24" i="87"/>
  <c r="D24" i="83"/>
  <c r="J23" i="59"/>
  <c r="J23" i="75" s="1"/>
  <c r="K40" i="59"/>
  <c r="K40" i="81" s="1"/>
  <c r="L33" i="74"/>
  <c r="L69" i="74" s="1"/>
  <c r="L21" i="26" s="1"/>
  <c r="L21" i="91" s="1"/>
  <c r="L27" i="74"/>
  <c r="L27" i="59" s="1"/>
  <c r="L62" i="59" s="1"/>
  <c r="L14" i="23" s="1"/>
  <c r="L14" i="84" s="1"/>
  <c r="S17" i="59"/>
  <c r="S17" i="78" s="1"/>
  <c r="E33" i="59"/>
  <c r="E33" i="78" s="1"/>
  <c r="E69" i="78" s="1"/>
  <c r="E21" i="28" s="1"/>
  <c r="E21" i="89" s="1"/>
  <c r="O2" i="59"/>
  <c r="O2" i="81" s="1"/>
  <c r="O50" i="81" s="1"/>
  <c r="O2" i="22" s="1"/>
  <c r="O2" i="93" s="1"/>
  <c r="AQ38" i="81"/>
  <c r="AQ38" i="80"/>
  <c r="AQ68" i="80" s="1"/>
  <c r="AQ20" i="27" s="1"/>
  <c r="AQ20" i="92" s="1"/>
  <c r="AQ38" i="79"/>
  <c r="AQ38" i="75"/>
  <c r="AQ38" i="76"/>
  <c r="AQ38" i="78"/>
  <c r="AQ38" i="77"/>
  <c r="E13" i="86"/>
  <c r="E13" i="83"/>
  <c r="AQ31" i="59"/>
  <c r="AQ31" i="80" s="1"/>
  <c r="AQ71" i="80" s="1"/>
  <c r="AQ23" i="27" s="1"/>
  <c r="AQ23" i="92" s="1"/>
  <c r="N15" i="59"/>
  <c r="N15" i="78" s="1"/>
  <c r="AQ19" i="59"/>
  <c r="AQ19" i="76" s="1"/>
  <c r="P17" i="74"/>
  <c r="N8" i="78"/>
  <c r="N8" i="77"/>
  <c r="N8" i="81"/>
  <c r="N8" i="80"/>
  <c r="N8" i="79"/>
  <c r="N8" i="75"/>
  <c r="F8" i="77"/>
  <c r="F8" i="75"/>
  <c r="F8" i="78"/>
  <c r="F8" i="76"/>
  <c r="F8" i="80"/>
  <c r="F8" i="81"/>
  <c r="F8" i="79"/>
  <c r="O20" i="78"/>
  <c r="O20" i="77"/>
  <c r="O20" i="76"/>
  <c r="O20" i="80"/>
  <c r="O20" i="75"/>
  <c r="O20" i="79"/>
  <c r="O20" i="81"/>
  <c r="AQ16" i="81"/>
  <c r="AQ16" i="80"/>
  <c r="AQ16" i="79"/>
  <c r="AQ16" i="75"/>
  <c r="AQ16" i="76"/>
  <c r="AQ16" i="78"/>
  <c r="AQ16" i="77"/>
  <c r="AQ21" i="77"/>
  <c r="AQ21" i="78"/>
  <c r="AQ21" i="81"/>
  <c r="AQ21" i="80"/>
  <c r="AQ21" i="79"/>
  <c r="AQ21" i="75"/>
  <c r="AQ21" i="76"/>
  <c r="F21" i="81"/>
  <c r="N9" i="59"/>
  <c r="N9" i="80" s="1"/>
  <c r="G41" i="79"/>
  <c r="G41" i="81"/>
  <c r="G41" i="77"/>
  <c r="G41" i="80"/>
  <c r="G41" i="78"/>
  <c r="G41" i="75"/>
  <c r="E12" i="75"/>
  <c r="E12" i="79"/>
  <c r="E12" i="77"/>
  <c r="E12" i="76"/>
  <c r="E12" i="80"/>
  <c r="E12" i="78"/>
  <c r="F23" i="59"/>
  <c r="F23" i="78" s="1"/>
  <c r="I39" i="76"/>
  <c r="I73" i="76" s="1"/>
  <c r="I25" i="31" s="1"/>
  <c r="I25" i="87" s="1"/>
  <c r="I39" i="77"/>
  <c r="I73" i="77" s="1"/>
  <c r="I25" i="25" s="1"/>
  <c r="I25" i="88" s="1"/>
  <c r="I39" i="78"/>
  <c r="I73" i="78" s="1"/>
  <c r="I25" i="28" s="1"/>
  <c r="I25" i="89" s="1"/>
  <c r="I39" i="75"/>
  <c r="I73" i="75" s="1"/>
  <c r="I25" i="30" s="1"/>
  <c r="I25" i="86" s="1"/>
  <c r="I39" i="81"/>
  <c r="I73" i="81" s="1"/>
  <c r="I25" i="22" s="1"/>
  <c r="I25" i="93" s="1"/>
  <c r="I39" i="80"/>
  <c r="I73" i="80" s="1"/>
  <c r="I25" i="27" s="1"/>
  <c r="I25" i="92" s="1"/>
  <c r="I39" i="79"/>
  <c r="I73" i="79" s="1"/>
  <c r="I25" i="32" s="1"/>
  <c r="I25" i="90" s="1"/>
  <c r="N40" i="79"/>
  <c r="R15" i="59"/>
  <c r="R15" i="80" s="1"/>
  <c r="L38" i="59"/>
  <c r="L38" i="79" s="1"/>
  <c r="R33" i="59"/>
  <c r="R33" i="81" s="1"/>
  <c r="R69" i="81" s="1"/>
  <c r="R21" i="22" s="1"/>
  <c r="R21" i="93" s="1"/>
  <c r="G26" i="81"/>
  <c r="G60" i="81" s="1"/>
  <c r="G12" i="22" s="1"/>
  <c r="G12" i="93" s="1"/>
  <c r="G26" i="75"/>
  <c r="G60" i="75" s="1"/>
  <c r="G12" i="30" s="1"/>
  <c r="G12" i="86" s="1"/>
  <c r="G26" i="77"/>
  <c r="G60" i="77" s="1"/>
  <c r="G12" i="25" s="1"/>
  <c r="G12" i="88" s="1"/>
  <c r="G26" i="79"/>
  <c r="G60" i="79" s="1"/>
  <c r="G12" i="32" s="1"/>
  <c r="G12" i="90" s="1"/>
  <c r="G26" i="80"/>
  <c r="G60" i="80" s="1"/>
  <c r="G12" i="27" s="1"/>
  <c r="G12" i="92" s="1"/>
  <c r="G26" i="78"/>
  <c r="G60" i="78" s="1"/>
  <c r="G12" i="28" s="1"/>
  <c r="G12" i="89" s="1"/>
  <c r="G26" i="76"/>
  <c r="G60" i="76" s="1"/>
  <c r="G12" i="31" s="1"/>
  <c r="G12" i="87" s="1"/>
  <c r="G60" i="59"/>
  <c r="G12" i="23" s="1"/>
  <c r="G12" i="84" s="1"/>
  <c r="O42" i="81"/>
  <c r="O72" i="81" s="1"/>
  <c r="O24" i="22" s="1"/>
  <c r="O24" i="93" s="1"/>
  <c r="O72" i="59"/>
  <c r="O24" i="23" s="1"/>
  <c r="O24" i="84" s="1"/>
  <c r="O42" i="76"/>
  <c r="O72" i="76" s="1"/>
  <c r="O24" i="31" s="1"/>
  <c r="O24" i="87" s="1"/>
  <c r="O42" i="79"/>
  <c r="O72" i="79" s="1"/>
  <c r="O24" i="32" s="1"/>
  <c r="O24" i="90" s="1"/>
  <c r="O42" i="77"/>
  <c r="O72" i="77" s="1"/>
  <c r="O24" i="25" s="1"/>
  <c r="O24" i="88" s="1"/>
  <c r="O42" i="75"/>
  <c r="O72" i="75" s="1"/>
  <c r="O24" i="30" s="1"/>
  <c r="O24" i="86" s="1"/>
  <c r="O42" i="80"/>
  <c r="O72" i="80" s="1"/>
  <c r="O24" i="27" s="1"/>
  <c r="O24" i="92" s="1"/>
  <c r="O42" i="78"/>
  <c r="O72" i="78" s="1"/>
  <c r="O24" i="28" s="1"/>
  <c r="O24" i="89" s="1"/>
  <c r="I24" i="88"/>
  <c r="I24" i="83"/>
  <c r="D11" i="80"/>
  <c r="D11" i="79"/>
  <c r="D11" i="75"/>
  <c r="D11" i="78"/>
  <c r="D11" i="76"/>
  <c r="D11" i="77"/>
  <c r="D11" i="81"/>
  <c r="G23" i="59"/>
  <c r="G23" i="75" s="1"/>
  <c r="R9" i="79"/>
  <c r="R9" i="75"/>
  <c r="R9" i="76"/>
  <c r="R9" i="77"/>
  <c r="R9" i="78"/>
  <c r="R9" i="80"/>
  <c r="R9" i="81"/>
  <c r="R31" i="59"/>
  <c r="R31" i="78" s="1"/>
  <c r="R71" i="78" s="1"/>
  <c r="R23" i="28" s="1"/>
  <c r="R23" i="89" s="1"/>
  <c r="AQ36" i="59"/>
  <c r="AQ36" i="78" s="1"/>
  <c r="AQ66" i="78" s="1"/>
  <c r="AQ18" i="28" s="1"/>
  <c r="AQ18" i="89" s="1"/>
  <c r="N10" i="59"/>
  <c r="N10" i="75" s="1"/>
  <c r="AQ35" i="59"/>
  <c r="AQ35" i="80" s="1"/>
  <c r="AQ67" i="80" s="1"/>
  <c r="AQ19" i="27" s="1"/>
  <c r="AQ19" i="92" s="1"/>
  <c r="AQ14" i="59"/>
  <c r="AQ14" i="78" s="1"/>
  <c r="Q17" i="74"/>
  <c r="Q17" i="59" s="1"/>
  <c r="Q17" i="80" s="1"/>
  <c r="K2" i="59"/>
  <c r="K2" i="81" s="1"/>
  <c r="K50" i="81" s="1"/>
  <c r="K2" i="22" s="1"/>
  <c r="K2" i="93" s="1"/>
  <c r="F22" i="74"/>
  <c r="F58" i="74" s="1"/>
  <c r="F10" i="26" s="1"/>
  <c r="F10" i="91" s="1"/>
  <c r="J22" i="74"/>
  <c r="J58" i="74" s="1"/>
  <c r="J10" i="26" s="1"/>
  <c r="J10" i="91" s="1"/>
  <c r="I10" i="81"/>
  <c r="O38" i="77"/>
  <c r="G36" i="77"/>
  <c r="N29" i="78"/>
  <c r="N64" i="78" s="1"/>
  <c r="N16" i="28" s="1"/>
  <c r="N16" i="89" s="1"/>
  <c r="R24" i="75"/>
  <c r="F32" i="81"/>
  <c r="F61" i="81" s="1"/>
  <c r="F13" i="22" s="1"/>
  <c r="F13" i="93" s="1"/>
  <c r="O44" i="79"/>
  <c r="O74" i="79" s="1"/>
  <c r="O26" i="32" s="1"/>
  <c r="O26" i="90" s="1"/>
  <c r="J5" i="77"/>
  <c r="J38" i="77"/>
  <c r="F43" i="80"/>
  <c r="R10" i="78"/>
  <c r="AQ43" i="78"/>
  <c r="AQ73" i="78" s="1"/>
  <c r="AQ25" i="28" s="1"/>
  <c r="AQ25" i="89" s="1"/>
  <c r="D30" i="77"/>
  <c r="D65" i="77" s="1"/>
  <c r="D17" i="25" s="1"/>
  <c r="D17" i="88" s="1"/>
  <c r="J36" i="75"/>
  <c r="I11" i="79"/>
  <c r="S44" i="76"/>
  <c r="S74" i="76" s="1"/>
  <c r="S26" i="31" s="1"/>
  <c r="S26" i="87" s="1"/>
  <c r="G11" i="76"/>
  <c r="F20" i="80"/>
  <c r="F41" i="76"/>
  <c r="J43" i="75"/>
  <c r="F16" i="80"/>
  <c r="G42" i="80"/>
  <c r="G72" i="80" s="1"/>
  <c r="G24" i="27" s="1"/>
  <c r="G24" i="92" s="1"/>
  <c r="F43" i="79"/>
  <c r="E11" i="75"/>
  <c r="R38" i="75"/>
  <c r="R68" i="75" s="1"/>
  <c r="R20" i="30" s="1"/>
  <c r="R20" i="86" s="1"/>
  <c r="G30" i="76"/>
  <c r="G65" i="76" s="1"/>
  <c r="G17" i="31" s="1"/>
  <c r="G17" i="87" s="1"/>
  <c r="O7" i="76"/>
  <c r="AQ18" i="76"/>
  <c r="R12" i="77"/>
  <c r="J34" i="78"/>
  <c r="J70" i="78" s="1"/>
  <c r="J22" i="28" s="1"/>
  <c r="J42" i="77"/>
  <c r="J72" i="77" s="1"/>
  <c r="J24" i="25" s="1"/>
  <c r="J5" i="80"/>
  <c r="J38" i="81"/>
  <c r="E27" i="78"/>
  <c r="E62" i="78" s="1"/>
  <c r="E14" i="28" s="1"/>
  <c r="E14" i="89" s="1"/>
  <c r="E30" i="80"/>
  <c r="E65" i="80" s="1"/>
  <c r="E17" i="27" s="1"/>
  <c r="E17" i="92" s="1"/>
  <c r="AQ26" i="76"/>
  <c r="AQ60" i="76" s="1"/>
  <c r="AQ12" i="31" s="1"/>
  <c r="AQ12" i="87" s="1"/>
  <c r="L5" i="75"/>
  <c r="F32" i="75"/>
  <c r="F61" i="75" s="1"/>
  <c r="F13" i="30" s="1"/>
  <c r="F13" i="86" s="1"/>
  <c r="G4" i="77"/>
  <c r="G52" i="77" s="1"/>
  <c r="G4" i="25" s="1"/>
  <c r="G4" i="88" s="1"/>
  <c r="G11" i="78"/>
  <c r="F41" i="78"/>
  <c r="I35" i="76"/>
  <c r="I67" i="76" s="1"/>
  <c r="I19" i="31" s="1"/>
  <c r="I19" i="87" s="1"/>
  <c r="F42" i="79"/>
  <c r="F72" i="79" s="1"/>
  <c r="F24" i="32" s="1"/>
  <c r="F24" i="90" s="1"/>
  <c r="J24" i="75"/>
  <c r="F10" i="78"/>
  <c r="F4" i="80"/>
  <c r="F52" i="80" s="1"/>
  <c r="F4" i="27" s="1"/>
  <c r="F4" i="92" s="1"/>
  <c r="D28" i="80"/>
  <c r="D63" i="80" s="1"/>
  <c r="D15" i="27" s="1"/>
  <c r="D15" i="92" s="1"/>
  <c r="N20" i="78"/>
  <c r="D12" i="78"/>
  <c r="I24" i="81"/>
  <c r="I25" i="78"/>
  <c r="J12" i="78"/>
  <c r="N41" i="78"/>
  <c r="AQ13" i="79"/>
  <c r="D66" i="80"/>
  <c r="D18" i="27" s="1"/>
  <c r="I13" i="78"/>
  <c r="D19" i="81"/>
  <c r="D57" i="81" s="1"/>
  <c r="D9" i="22" s="1"/>
  <c r="D9" i="93" s="1"/>
  <c r="AQ17" i="77"/>
  <c r="AQ22" i="80"/>
  <c r="AQ58" i="80" s="1"/>
  <c r="AQ10" i="27" s="1"/>
  <c r="AQ10" i="92" s="1"/>
  <c r="N24" i="81"/>
  <c r="R41" i="79"/>
  <c r="D18" i="76"/>
  <c r="D56" i="76" s="1"/>
  <c r="D8" i="31" s="1"/>
  <c r="D8" i="87" s="1"/>
  <c r="I25" i="81"/>
  <c r="I25" i="80"/>
  <c r="G40" i="77"/>
  <c r="G68" i="77" s="1"/>
  <c r="G20" i="25" s="1"/>
  <c r="G20" i="88" s="1"/>
  <c r="F16" i="77"/>
  <c r="J24" i="78"/>
  <c r="F10" i="80"/>
  <c r="E28" i="80"/>
  <c r="E63" i="80" s="1"/>
  <c r="E15" i="27" s="1"/>
  <c r="E15" i="92" s="1"/>
  <c r="E36" i="81"/>
  <c r="I22" i="76"/>
  <c r="I58" i="76" s="1"/>
  <c r="I10" i="31" s="1"/>
  <c r="I10" i="87" s="1"/>
  <c r="M28" i="80"/>
  <c r="M63" i="80" s="1"/>
  <c r="M15" i="27" s="1"/>
  <c r="M15" i="92" s="1"/>
  <c r="D29" i="78"/>
  <c r="D64" i="78" s="1"/>
  <c r="D16" i="28" s="1"/>
  <c r="D16" i="89" s="1"/>
  <c r="L12" i="79"/>
  <c r="P24" i="79"/>
  <c r="M30" i="80"/>
  <c r="M65" i="80" s="1"/>
  <c r="M17" i="27" s="1"/>
  <c r="M17" i="92" s="1"/>
  <c r="D14" i="81"/>
  <c r="D55" i="81" s="1"/>
  <c r="D7" i="22" s="1"/>
  <c r="D7" i="93" s="1"/>
  <c r="I35" i="79"/>
  <c r="I67" i="79" s="1"/>
  <c r="I19" i="32" s="1"/>
  <c r="I19" i="90" s="1"/>
  <c r="J17" i="75"/>
  <c r="J5" i="76"/>
  <c r="R26" i="75"/>
  <c r="R60" i="75" s="1"/>
  <c r="R12" i="30" s="1"/>
  <c r="R12" i="86" s="1"/>
  <c r="N38" i="77"/>
  <c r="J24" i="81"/>
  <c r="G21" i="76"/>
  <c r="E29" i="81"/>
  <c r="E64" i="81" s="1"/>
  <c r="E16" i="22" s="1"/>
  <c r="E16" i="93" s="1"/>
  <c r="J39" i="76"/>
  <c r="J43" i="80"/>
  <c r="J73" i="80" s="1"/>
  <c r="J25" i="27" s="1"/>
  <c r="J25" i="92" s="1"/>
  <c r="S32" i="74"/>
  <c r="S32" i="59" s="1"/>
  <c r="S32" i="75" s="1"/>
  <c r="S61" i="75" s="1"/>
  <c r="S13" i="30" s="1"/>
  <c r="S13" i="86" s="1"/>
  <c r="L2" i="59"/>
  <c r="L2" i="75" s="1"/>
  <c r="L50" i="75" s="1"/>
  <c r="L2" i="30" s="1"/>
  <c r="L2" i="86" s="1"/>
  <c r="M5" i="83"/>
  <c r="AQ61" i="59"/>
  <c r="AQ13" i="23" s="1"/>
  <c r="AQ13" i="84" s="1"/>
  <c r="AQ32" i="75"/>
  <c r="AQ61" i="75" s="1"/>
  <c r="AQ13" i="30" s="1"/>
  <c r="AQ13" i="86" s="1"/>
  <c r="E57" i="59"/>
  <c r="E9" i="23" s="1"/>
  <c r="E9" i="84" s="1"/>
  <c r="E19" i="81"/>
  <c r="E57" i="81" s="1"/>
  <c r="E9" i="22" s="1"/>
  <c r="E9" i="93" s="1"/>
  <c r="N60" i="59"/>
  <c r="N12" i="23" s="1"/>
  <c r="N12" i="84" s="1"/>
  <c r="N26" i="78"/>
  <c r="N60" i="78" s="1"/>
  <c r="N12" i="28" s="1"/>
  <c r="N12" i="89" s="1"/>
  <c r="J72" i="59"/>
  <c r="J24" i="23" s="1"/>
  <c r="J24" i="84" s="1"/>
  <c r="J42" i="79"/>
  <c r="J72" i="79" s="1"/>
  <c r="J24" i="32" s="1"/>
  <c r="J24" i="90" s="1"/>
  <c r="G27" i="79"/>
  <c r="G62" i="79" s="1"/>
  <c r="G14" i="32" s="1"/>
  <c r="I10" i="78"/>
  <c r="O38" i="78"/>
  <c r="G36" i="76"/>
  <c r="N29" i="77"/>
  <c r="N64" i="77" s="1"/>
  <c r="N16" i="25" s="1"/>
  <c r="N16" i="88" s="1"/>
  <c r="R24" i="79"/>
  <c r="G17" i="77"/>
  <c r="F7" i="79"/>
  <c r="E37" i="76"/>
  <c r="E35" i="80"/>
  <c r="E67" i="80" s="1"/>
  <c r="E19" i="27" s="1"/>
  <c r="E19" i="92" s="1"/>
  <c r="R37" i="76"/>
  <c r="J39" i="77"/>
  <c r="G21" i="78"/>
  <c r="J17" i="76"/>
  <c r="AQ43" i="77"/>
  <c r="AQ73" i="77" s="1"/>
  <c r="AQ25" i="25" s="1"/>
  <c r="AQ25" i="88" s="1"/>
  <c r="D30" i="78"/>
  <c r="D65" i="78" s="1"/>
  <c r="D17" i="28" s="1"/>
  <c r="D17" i="89" s="1"/>
  <c r="J10" i="77"/>
  <c r="E37" i="77"/>
  <c r="R34" i="76"/>
  <c r="R70" i="76" s="1"/>
  <c r="R22" i="31" s="1"/>
  <c r="R22" i="87" s="1"/>
  <c r="R13" i="79"/>
  <c r="J24" i="79"/>
  <c r="F10" i="75"/>
  <c r="E28" i="75"/>
  <c r="E63" i="75" s="1"/>
  <c r="E15" i="30" s="1"/>
  <c r="R26" i="76"/>
  <c r="R60" i="76" s="1"/>
  <c r="R12" i="31" s="1"/>
  <c r="R12" i="87" s="1"/>
  <c r="J17" i="77"/>
  <c r="R43" i="75"/>
  <c r="R73" i="75" s="1"/>
  <c r="R25" i="30" s="1"/>
  <c r="R25" i="86" s="1"/>
  <c r="R38" i="79"/>
  <c r="R68" i="79" s="1"/>
  <c r="R20" i="32" s="1"/>
  <c r="R20" i="90" s="1"/>
  <c r="G30" i="75"/>
  <c r="G65" i="75" s="1"/>
  <c r="G17" i="30" s="1"/>
  <c r="O7" i="75"/>
  <c r="AQ18" i="75"/>
  <c r="I32" i="80"/>
  <c r="I61" i="80" s="1"/>
  <c r="I13" i="27" s="1"/>
  <c r="I13" i="92" s="1"/>
  <c r="AQ32" i="80"/>
  <c r="AQ61" i="80" s="1"/>
  <c r="AQ13" i="27" s="1"/>
  <c r="AQ13" i="92" s="1"/>
  <c r="I15" i="78"/>
  <c r="E19" i="76"/>
  <c r="E57" i="76" s="1"/>
  <c r="E9" i="31" s="1"/>
  <c r="E9" i="87" s="1"/>
  <c r="R37" i="78"/>
  <c r="G21" i="79"/>
  <c r="F4" i="81"/>
  <c r="F52" i="81" s="1"/>
  <c r="F4" i="22" s="1"/>
  <c r="F4" i="93" s="1"/>
  <c r="AQ26" i="75"/>
  <c r="AQ60" i="75" s="1"/>
  <c r="AQ12" i="30" s="1"/>
  <c r="AQ12" i="86" s="1"/>
  <c r="F6" i="80"/>
  <c r="M15" i="80"/>
  <c r="M55" i="80" s="1"/>
  <c r="M7" i="27" s="1"/>
  <c r="M7" i="92" s="1"/>
  <c r="I20" i="78"/>
  <c r="J2" i="80"/>
  <c r="J50" i="80" s="1"/>
  <c r="J2" i="27" s="1"/>
  <c r="J2" i="92" s="1"/>
  <c r="G29" i="79"/>
  <c r="G64" i="79" s="1"/>
  <c r="G16" i="32" s="1"/>
  <c r="G16" i="90" s="1"/>
  <c r="M35" i="75"/>
  <c r="M67" i="75" s="1"/>
  <c r="M19" i="30" s="1"/>
  <c r="M19" i="86" s="1"/>
  <c r="M33" i="78"/>
  <c r="M69" i="78" s="1"/>
  <c r="M21" i="28" s="1"/>
  <c r="M21" i="89" s="1"/>
  <c r="L24" i="81"/>
  <c r="G17" i="81"/>
  <c r="F7" i="76"/>
  <c r="J16" i="78"/>
  <c r="E37" i="81"/>
  <c r="J40" i="79"/>
  <c r="R25" i="76"/>
  <c r="J43" i="77"/>
  <c r="R13" i="75"/>
  <c r="E25" i="75"/>
  <c r="E59" i="75" s="1"/>
  <c r="E11" i="30" s="1"/>
  <c r="E11" i="86" s="1"/>
  <c r="O8" i="78"/>
  <c r="N38" i="80"/>
  <c r="D28" i="81"/>
  <c r="D63" i="81" s="1"/>
  <c r="D15" i="22" s="1"/>
  <c r="D15" i="93" s="1"/>
  <c r="N20" i="77"/>
  <c r="M31" i="80"/>
  <c r="M71" i="80" s="1"/>
  <c r="M23" i="27" s="1"/>
  <c r="M23" i="92" s="1"/>
  <c r="N34" i="76"/>
  <c r="N70" i="76" s="1"/>
  <c r="N22" i="31" s="1"/>
  <c r="N22" i="87" s="1"/>
  <c r="D12" i="76"/>
  <c r="I24" i="77"/>
  <c r="F34" i="80"/>
  <c r="F70" i="80" s="1"/>
  <c r="F22" i="27" s="1"/>
  <c r="N7" i="76"/>
  <c r="R12" i="81"/>
  <c r="G11" i="81"/>
  <c r="R37" i="80"/>
  <c r="D19" i="78"/>
  <c r="D57" i="78" s="1"/>
  <c r="D9" i="28" s="1"/>
  <c r="D9" i="89" s="1"/>
  <c r="AQ40" i="76"/>
  <c r="AQ22" i="81"/>
  <c r="AQ58" i="81" s="1"/>
  <c r="AQ10" i="22" s="1"/>
  <c r="AQ10" i="93" s="1"/>
  <c r="N24" i="80"/>
  <c r="R41" i="80"/>
  <c r="AQ32" i="76"/>
  <c r="AQ61" i="76" s="1"/>
  <c r="AQ13" i="31" s="1"/>
  <c r="AQ13" i="87" s="1"/>
  <c r="R12" i="79"/>
  <c r="J12" i="80"/>
  <c r="I35" i="81"/>
  <c r="I67" i="81" s="1"/>
  <c r="I19" i="22" s="1"/>
  <c r="I19" i="93" s="1"/>
  <c r="R13" i="78"/>
  <c r="E25" i="78"/>
  <c r="E59" i="78" s="1"/>
  <c r="E11" i="28" s="1"/>
  <c r="E11" i="89" s="1"/>
  <c r="O8" i="79"/>
  <c r="R26" i="80"/>
  <c r="R60" i="80" s="1"/>
  <c r="R12" i="27" s="1"/>
  <c r="R12" i="92" s="1"/>
  <c r="I22" i="75"/>
  <c r="I58" i="75" s="1"/>
  <c r="I10" i="30" s="1"/>
  <c r="I10" i="86" s="1"/>
  <c r="M28" i="81"/>
  <c r="M63" i="81" s="1"/>
  <c r="M15" i="22" s="1"/>
  <c r="M15" i="93" s="1"/>
  <c r="D13" i="79"/>
  <c r="D31" i="75"/>
  <c r="D71" i="75" s="1"/>
  <c r="D23" i="30" s="1"/>
  <c r="D23" i="86" s="1"/>
  <c r="L12" i="80"/>
  <c r="P24" i="80"/>
  <c r="M30" i="81"/>
  <c r="M65" i="81" s="1"/>
  <c r="M17" i="22" s="1"/>
  <c r="M17" i="93" s="1"/>
  <c r="L41" i="77"/>
  <c r="I41" i="81"/>
  <c r="D14" i="78"/>
  <c r="D55" i="78" s="1"/>
  <c r="D7" i="28" s="1"/>
  <c r="D7" i="89" s="1"/>
  <c r="J42" i="75"/>
  <c r="J72" i="75" s="1"/>
  <c r="J24" i="30" s="1"/>
  <c r="J24" i="86" s="1"/>
  <c r="J34" i="75"/>
  <c r="J70" i="75" s="1"/>
  <c r="J22" i="30" s="1"/>
  <c r="J22" i="86" s="1"/>
  <c r="F10" i="79"/>
  <c r="G42" i="78"/>
  <c r="G72" i="78" s="1"/>
  <c r="G24" i="28" s="1"/>
  <c r="G24" i="89" s="1"/>
  <c r="O8" i="75"/>
  <c r="G7" i="77"/>
  <c r="J26" i="76"/>
  <c r="J60" i="76" s="1"/>
  <c r="J12" i="31" s="1"/>
  <c r="J40" i="77"/>
  <c r="E25" i="80"/>
  <c r="E59" i="80" s="1"/>
  <c r="E11" i="27" s="1"/>
  <c r="E11" i="92" s="1"/>
  <c r="E12" i="83"/>
  <c r="H18" i="83"/>
  <c r="O6" i="74"/>
  <c r="O53" i="74" s="1"/>
  <c r="O5" i="26" s="1"/>
  <c r="O5" i="91" s="1"/>
  <c r="G22" i="74"/>
  <c r="G58" i="74" s="1"/>
  <c r="G10" i="26" s="1"/>
  <c r="G10" i="91" s="1"/>
  <c r="E65" i="59"/>
  <c r="E17" i="23" s="1"/>
  <c r="E17" i="84" s="1"/>
  <c r="E30" i="75"/>
  <c r="E65" i="75" s="1"/>
  <c r="E17" i="30" s="1"/>
  <c r="E17" i="86" s="1"/>
  <c r="O74" i="59"/>
  <c r="O26" i="23" s="1"/>
  <c r="O26" i="84" s="1"/>
  <c r="O44" i="78"/>
  <c r="O74" i="78" s="1"/>
  <c r="O26" i="28" s="1"/>
  <c r="O26" i="89" s="1"/>
  <c r="I63" i="59"/>
  <c r="I15" i="23" s="1"/>
  <c r="I28" i="80"/>
  <c r="I63" i="80" s="1"/>
  <c r="I15" i="27" s="1"/>
  <c r="I15" i="92" s="1"/>
  <c r="N52" i="59"/>
  <c r="N4" i="23" s="1"/>
  <c r="N4" i="84" s="1"/>
  <c r="N4" i="76"/>
  <c r="N52" i="76" s="1"/>
  <c r="N4" i="31" s="1"/>
  <c r="N4" i="87" s="1"/>
  <c r="D4" i="83"/>
  <c r="I10" i="80"/>
  <c r="O38" i="76"/>
  <c r="G36" i="75"/>
  <c r="N29" i="76"/>
  <c r="N64" i="76" s="1"/>
  <c r="N16" i="31" s="1"/>
  <c r="N16" i="87" s="1"/>
  <c r="I15" i="76"/>
  <c r="J9" i="77"/>
  <c r="G42" i="81"/>
  <c r="G72" i="81" s="1"/>
  <c r="G24" i="22" s="1"/>
  <c r="G24" i="93" s="1"/>
  <c r="E36" i="79"/>
  <c r="E66" i="79" s="1"/>
  <c r="E18" i="32" s="1"/>
  <c r="E18" i="90" s="1"/>
  <c r="R10" i="77"/>
  <c r="G12" i="78"/>
  <c r="AQ43" i="76"/>
  <c r="AQ73" i="76" s="1"/>
  <c r="AQ25" i="31" s="1"/>
  <c r="AQ25" i="87" s="1"/>
  <c r="M11" i="80"/>
  <c r="M54" i="80" s="1"/>
  <c r="M6" i="27" s="1"/>
  <c r="M6" i="92" s="1"/>
  <c r="I34" i="76"/>
  <c r="I70" i="76" s="1"/>
  <c r="I22" i="31" s="1"/>
  <c r="I22" i="87" s="1"/>
  <c r="G2" i="80"/>
  <c r="G50" i="80" s="1"/>
  <c r="G2" i="27" s="1"/>
  <c r="G2" i="92" s="1"/>
  <c r="D30" i="76"/>
  <c r="D65" i="76" s="1"/>
  <c r="D17" i="31" s="1"/>
  <c r="D17" i="87" s="1"/>
  <c r="J36" i="81"/>
  <c r="G4" i="75"/>
  <c r="G52" i="75" s="1"/>
  <c r="G4" i="30" s="1"/>
  <c r="G4" i="86" s="1"/>
  <c r="J40" i="81"/>
  <c r="I28" i="75"/>
  <c r="I63" i="75" s="1"/>
  <c r="I15" i="30" s="1"/>
  <c r="I15" i="86" s="1"/>
  <c r="O8" i="76"/>
  <c r="F39" i="81"/>
  <c r="S16" i="79"/>
  <c r="E11" i="79"/>
  <c r="R43" i="80"/>
  <c r="R73" i="80" s="1"/>
  <c r="R25" i="27" s="1"/>
  <c r="R25" i="92" s="1"/>
  <c r="R38" i="80"/>
  <c r="R68" i="80" s="1"/>
  <c r="R20" i="27" s="1"/>
  <c r="R20" i="92" s="1"/>
  <c r="I11" i="80"/>
  <c r="S44" i="77"/>
  <c r="S74" i="77" s="1"/>
  <c r="S26" i="25" s="1"/>
  <c r="S26" i="88" s="1"/>
  <c r="J8" i="81"/>
  <c r="F41" i="77"/>
  <c r="I35" i="75"/>
  <c r="I67" i="75" s="1"/>
  <c r="I19" i="30" s="1"/>
  <c r="I19" i="86" s="1"/>
  <c r="J9" i="81"/>
  <c r="J39" i="81"/>
  <c r="J73" i="81" s="1"/>
  <c r="J25" i="22" s="1"/>
  <c r="J25" i="93" s="1"/>
  <c r="G42" i="79"/>
  <c r="G72" i="79" s="1"/>
  <c r="G24" i="32" s="1"/>
  <c r="G24" i="90" s="1"/>
  <c r="N38" i="79"/>
  <c r="F6" i="79"/>
  <c r="M15" i="75"/>
  <c r="M55" i="75" s="1"/>
  <c r="M7" i="30" s="1"/>
  <c r="I20" i="77"/>
  <c r="L5" i="79"/>
  <c r="J2" i="78"/>
  <c r="J50" i="78" s="1"/>
  <c r="J2" i="28" s="1"/>
  <c r="J2" i="89" s="1"/>
  <c r="G29" i="80"/>
  <c r="G64" i="80" s="1"/>
  <c r="G16" i="27" s="1"/>
  <c r="G16" i="92" s="1"/>
  <c r="M35" i="76"/>
  <c r="M67" i="76" s="1"/>
  <c r="M19" i="31" s="1"/>
  <c r="M19" i="87" s="1"/>
  <c r="M33" i="75"/>
  <c r="M69" i="75" s="1"/>
  <c r="M21" i="30" s="1"/>
  <c r="M21" i="86" s="1"/>
  <c r="L24" i="78"/>
  <c r="I25" i="77"/>
  <c r="G7" i="79"/>
  <c r="J12" i="77"/>
  <c r="G40" i="75"/>
  <c r="G68" i="75" s="1"/>
  <c r="G20" i="30" s="1"/>
  <c r="R34" i="78"/>
  <c r="R70" i="78" s="1"/>
  <c r="R22" i="28" s="1"/>
  <c r="R22" i="89" s="1"/>
  <c r="N26" i="76"/>
  <c r="N60" i="76" s="1"/>
  <c r="N12" i="31" s="1"/>
  <c r="N12" i="87" s="1"/>
  <c r="N5" i="76"/>
  <c r="N21" i="81"/>
  <c r="G34" i="75"/>
  <c r="G70" i="75" s="1"/>
  <c r="G22" i="30" s="1"/>
  <c r="G22" i="86" s="1"/>
  <c r="D28" i="78"/>
  <c r="D63" i="78" s="1"/>
  <c r="D15" i="28" s="1"/>
  <c r="D15" i="89" s="1"/>
  <c r="M31" i="79"/>
  <c r="M71" i="79" s="1"/>
  <c r="M23" i="32" s="1"/>
  <c r="N34" i="77"/>
  <c r="N70" i="77" s="1"/>
  <c r="N22" i="25" s="1"/>
  <c r="N22" i="88" s="1"/>
  <c r="D12" i="75"/>
  <c r="I24" i="76"/>
  <c r="F39" i="75"/>
  <c r="S44" i="81"/>
  <c r="S74" i="81" s="1"/>
  <c r="S26" i="22" s="1"/>
  <c r="S26" i="93" s="1"/>
  <c r="I15" i="80"/>
  <c r="E37" i="80"/>
  <c r="E35" i="76"/>
  <c r="E67" i="76" s="1"/>
  <c r="E19" i="31" s="1"/>
  <c r="J9" i="79"/>
  <c r="J39" i="79"/>
  <c r="J5" i="79"/>
  <c r="N4" i="75"/>
  <c r="N52" i="75" s="1"/>
  <c r="N4" i="30" s="1"/>
  <c r="N4" i="86" s="1"/>
  <c r="E36" i="77"/>
  <c r="J17" i="80"/>
  <c r="AQ17" i="75"/>
  <c r="AQ22" i="78"/>
  <c r="AQ58" i="78" s="1"/>
  <c r="AQ10" i="28" s="1"/>
  <c r="N24" i="78"/>
  <c r="D18" i="75"/>
  <c r="D56" i="75" s="1"/>
  <c r="D8" i="30" s="1"/>
  <c r="D8" i="86" s="1"/>
  <c r="N7" i="78"/>
  <c r="O44" i="81"/>
  <c r="O74" i="81" s="1"/>
  <c r="O26" i="22" s="1"/>
  <c r="O26" i="93" s="1"/>
  <c r="J43" i="79"/>
  <c r="N26" i="81"/>
  <c r="N60" i="81" s="1"/>
  <c r="N12" i="22" s="1"/>
  <c r="N12" i="93" s="1"/>
  <c r="N5" i="81"/>
  <c r="AQ13" i="75"/>
  <c r="F39" i="76"/>
  <c r="F4" i="75"/>
  <c r="F52" i="75" s="1"/>
  <c r="F4" i="30" s="1"/>
  <c r="F4" i="86" s="1"/>
  <c r="D29" i="76"/>
  <c r="D64" i="76" s="1"/>
  <c r="D16" i="31" s="1"/>
  <c r="D16" i="87" s="1"/>
  <c r="D13" i="80"/>
  <c r="D31" i="76"/>
  <c r="D71" i="76" s="1"/>
  <c r="D23" i="31" s="1"/>
  <c r="D23" i="87" s="1"/>
  <c r="L12" i="81"/>
  <c r="P24" i="81"/>
  <c r="M30" i="77"/>
  <c r="M65" i="77" s="1"/>
  <c r="M17" i="25" s="1"/>
  <c r="M17" i="88" s="1"/>
  <c r="L41" i="76"/>
  <c r="I41" i="78"/>
  <c r="D14" i="77"/>
  <c r="D55" i="77" s="1"/>
  <c r="D7" i="25" s="1"/>
  <c r="F16" i="78"/>
  <c r="E30" i="77"/>
  <c r="E65" i="77" s="1"/>
  <c r="E17" i="25" s="1"/>
  <c r="E17" i="88" s="1"/>
  <c r="F7" i="80"/>
  <c r="F34" i="75"/>
  <c r="F70" i="75" s="1"/>
  <c r="F22" i="30" s="1"/>
  <c r="F22" i="86" s="1"/>
  <c r="F41" i="75"/>
  <c r="R32" i="76"/>
  <c r="R61" i="76" s="1"/>
  <c r="R13" i="31" s="1"/>
  <c r="R13" i="87" s="1"/>
  <c r="M20" i="83"/>
  <c r="L18" i="74"/>
  <c r="L18" i="59" s="1"/>
  <c r="K4" i="74"/>
  <c r="N22" i="74"/>
  <c r="N58" i="74" s="1"/>
  <c r="N10" i="26" s="1"/>
  <c r="N10" i="91" s="1"/>
  <c r="F72" i="59"/>
  <c r="F24" i="23" s="1"/>
  <c r="F24" i="84" s="1"/>
  <c r="F42" i="75"/>
  <c r="F72" i="75" s="1"/>
  <c r="F24" i="30" s="1"/>
  <c r="F24" i="86" s="1"/>
  <c r="E64" i="59"/>
  <c r="E16" i="23" s="1"/>
  <c r="E16" i="84" s="1"/>
  <c r="E29" i="77"/>
  <c r="E64" i="77" s="1"/>
  <c r="E16" i="25" s="1"/>
  <c r="G27" i="81"/>
  <c r="G62" i="81" s="1"/>
  <c r="G14" i="22" s="1"/>
  <c r="G14" i="93" s="1"/>
  <c r="I10" i="77"/>
  <c r="O38" i="75"/>
  <c r="G14" i="75"/>
  <c r="Q8" i="77"/>
  <c r="N29" i="75"/>
  <c r="N64" i="75" s="1"/>
  <c r="N16" i="30" s="1"/>
  <c r="N16" i="86" s="1"/>
  <c r="R24" i="81"/>
  <c r="AQ32" i="78"/>
  <c r="AQ61" i="78" s="1"/>
  <c r="AQ13" i="28" s="1"/>
  <c r="AQ13" i="89" s="1"/>
  <c r="J34" i="76"/>
  <c r="J70" i="76" s="1"/>
  <c r="J22" i="31" s="1"/>
  <c r="J22" i="87" s="1"/>
  <c r="F20" i="81"/>
  <c r="F42" i="78"/>
  <c r="F72" i="78" s="1"/>
  <c r="F24" i="28" s="1"/>
  <c r="F24" i="89" s="1"/>
  <c r="N21" i="76"/>
  <c r="F39" i="78"/>
  <c r="E30" i="78"/>
  <c r="E65" i="78" s="1"/>
  <c r="E17" i="28" s="1"/>
  <c r="E17" i="89" s="1"/>
  <c r="R10" i="76"/>
  <c r="G12" i="77"/>
  <c r="AQ43" i="75"/>
  <c r="AQ73" i="75" s="1"/>
  <c r="AQ25" i="30" s="1"/>
  <c r="AQ25" i="86" s="1"/>
  <c r="AQ41" i="77"/>
  <c r="M11" i="81"/>
  <c r="M54" i="81" s="1"/>
  <c r="M6" i="22" s="1"/>
  <c r="M6" i="93" s="1"/>
  <c r="I34" i="75"/>
  <c r="I70" i="75" s="1"/>
  <c r="I22" i="30" s="1"/>
  <c r="G2" i="77"/>
  <c r="G50" i="77" s="1"/>
  <c r="G2" i="25" s="1"/>
  <c r="G2" i="88" s="1"/>
  <c r="E36" i="78"/>
  <c r="D30" i="75"/>
  <c r="D65" i="75" s="1"/>
  <c r="D17" i="30" s="1"/>
  <c r="J36" i="79"/>
  <c r="N43" i="80"/>
  <c r="N73" i="80" s="1"/>
  <c r="N25" i="27" s="1"/>
  <c r="N25" i="92" s="1"/>
  <c r="J16" i="76"/>
  <c r="G40" i="80"/>
  <c r="G68" i="80" s="1"/>
  <c r="G20" i="27" s="1"/>
  <c r="G20" i="92" s="1"/>
  <c r="F5" i="75"/>
  <c r="F53" i="75" s="1"/>
  <c r="F5" i="30" s="1"/>
  <c r="F5" i="86" s="1"/>
  <c r="E15" i="76"/>
  <c r="E55" i="76" s="1"/>
  <c r="E7" i="31" s="1"/>
  <c r="E7" i="87" s="1"/>
  <c r="N41" i="75"/>
  <c r="N21" i="77"/>
  <c r="G43" i="80"/>
  <c r="G73" i="80" s="1"/>
  <c r="G25" i="27" s="1"/>
  <c r="G25" i="92" s="1"/>
  <c r="F4" i="78"/>
  <c r="F52" i="78" s="1"/>
  <c r="F4" i="28" s="1"/>
  <c r="F4" i="89" s="1"/>
  <c r="E30" i="81"/>
  <c r="E65" i="81" s="1"/>
  <c r="E17" i="22" s="1"/>
  <c r="E17" i="93" s="1"/>
  <c r="S16" i="80"/>
  <c r="E11" i="80"/>
  <c r="R43" i="79"/>
  <c r="R73" i="79" s="1"/>
  <c r="R25" i="32" s="1"/>
  <c r="R25" i="90" s="1"/>
  <c r="O7" i="79"/>
  <c r="AQ18" i="79"/>
  <c r="J10" i="78"/>
  <c r="O44" i="75"/>
  <c r="O74" i="75" s="1"/>
  <c r="O26" i="30" s="1"/>
  <c r="O26" i="86" s="1"/>
  <c r="AQ12" i="81"/>
  <c r="F20" i="79"/>
  <c r="J43" i="76"/>
  <c r="F42" i="80"/>
  <c r="F72" i="80" s="1"/>
  <c r="F24" i="27" s="1"/>
  <c r="F24" i="92" s="1"/>
  <c r="F10" i="76"/>
  <c r="AQ26" i="81"/>
  <c r="AQ60" i="81" s="1"/>
  <c r="AQ12" i="22" s="1"/>
  <c r="F6" i="81"/>
  <c r="M15" i="79"/>
  <c r="M55" i="79" s="1"/>
  <c r="M7" i="32" s="1"/>
  <c r="M7" i="90" s="1"/>
  <c r="I20" i="76"/>
  <c r="L5" i="80"/>
  <c r="J2" i="77"/>
  <c r="J50" i="77" s="1"/>
  <c r="J2" i="25" s="1"/>
  <c r="J2" i="88" s="1"/>
  <c r="G29" i="81"/>
  <c r="G64" i="81" s="1"/>
  <c r="G16" i="22" s="1"/>
  <c r="G16" i="93" s="1"/>
  <c r="M35" i="79"/>
  <c r="M67" i="79" s="1"/>
  <c r="M19" i="32" s="1"/>
  <c r="M19" i="90" s="1"/>
  <c r="M33" i="81"/>
  <c r="M69" i="81" s="1"/>
  <c r="M21" i="22" s="1"/>
  <c r="M21" i="93" s="1"/>
  <c r="L24" i="77"/>
  <c r="AQ32" i="79"/>
  <c r="AQ61" i="79" s="1"/>
  <c r="AQ13" i="32" s="1"/>
  <c r="AQ13" i="90" s="1"/>
  <c r="R12" i="78"/>
  <c r="I28" i="77"/>
  <c r="I63" i="77" s="1"/>
  <c r="I15" i="25" s="1"/>
  <c r="I15" i="88" s="1"/>
  <c r="N41" i="77"/>
  <c r="AQ13" i="80"/>
  <c r="I13" i="77"/>
  <c r="D27" i="80"/>
  <c r="D62" i="80" s="1"/>
  <c r="D14" i="27" s="1"/>
  <c r="D14" i="92" s="1"/>
  <c r="N20" i="75"/>
  <c r="M31" i="81"/>
  <c r="M71" i="81" s="1"/>
  <c r="M23" i="22" s="1"/>
  <c r="M23" i="93" s="1"/>
  <c r="N34" i="75"/>
  <c r="N70" i="75" s="1"/>
  <c r="N22" i="30" s="1"/>
  <c r="N22" i="86" s="1"/>
  <c r="AQ20" i="76"/>
  <c r="D12" i="79"/>
  <c r="I24" i="75"/>
  <c r="G43" i="76"/>
  <c r="G73" i="76" s="1"/>
  <c r="G25" i="31" s="1"/>
  <c r="G25" i="87" s="1"/>
  <c r="I11" i="75"/>
  <c r="J10" i="79"/>
  <c r="G4" i="78"/>
  <c r="G52" i="78" s="1"/>
  <c r="G4" i="28" s="1"/>
  <c r="G4" i="89" s="1"/>
  <c r="R32" i="79"/>
  <c r="R61" i="79" s="1"/>
  <c r="R13" i="32" s="1"/>
  <c r="R13" i="90" s="1"/>
  <c r="E19" i="78"/>
  <c r="E57" i="78" s="1"/>
  <c r="E9" i="28" s="1"/>
  <c r="E9" i="89" s="1"/>
  <c r="F16" i="75"/>
  <c r="J38" i="79"/>
  <c r="R26" i="81"/>
  <c r="R60" i="81" s="1"/>
  <c r="R12" i="22" s="1"/>
  <c r="R12" i="93" s="1"/>
  <c r="D19" i="76"/>
  <c r="D57" i="76" s="1"/>
  <c r="D9" i="31" s="1"/>
  <c r="D9" i="87" s="1"/>
  <c r="AQ17" i="76"/>
  <c r="AQ40" i="79"/>
  <c r="L10" i="80"/>
  <c r="AQ22" i="77"/>
  <c r="AQ58" i="77" s="1"/>
  <c r="AQ10" i="25" s="1"/>
  <c r="AQ10" i="88" s="1"/>
  <c r="N24" i="77"/>
  <c r="R41" i="78"/>
  <c r="R8" i="79"/>
  <c r="D18" i="79"/>
  <c r="D56" i="79" s="1"/>
  <c r="D8" i="32" s="1"/>
  <c r="D8" i="90" s="1"/>
  <c r="M19" i="76"/>
  <c r="M57" i="76" s="1"/>
  <c r="M9" i="31" s="1"/>
  <c r="M9" i="87" s="1"/>
  <c r="E35" i="77"/>
  <c r="E67" i="77" s="1"/>
  <c r="E19" i="25" s="1"/>
  <c r="E19" i="88" s="1"/>
  <c r="S44" i="79"/>
  <c r="S74" i="79" s="1"/>
  <c r="S26" i="32" s="1"/>
  <c r="S26" i="90" s="1"/>
  <c r="G4" i="80"/>
  <c r="G52" i="80" s="1"/>
  <c r="G4" i="27" s="1"/>
  <c r="G4" i="92" s="1"/>
  <c r="G11" i="79"/>
  <c r="E35" i="78"/>
  <c r="E67" i="78" s="1"/>
  <c r="E19" i="28" s="1"/>
  <c r="E19" i="89" s="1"/>
  <c r="R34" i="80"/>
  <c r="R70" i="80" s="1"/>
  <c r="R22" i="27" s="1"/>
  <c r="R22" i="92" s="1"/>
  <c r="I28" i="81"/>
  <c r="I63" i="81" s="1"/>
  <c r="I15" i="22" s="1"/>
  <c r="I15" i="93" s="1"/>
  <c r="N41" i="80"/>
  <c r="G43" i="78"/>
  <c r="G73" i="78" s="1"/>
  <c r="G25" i="28" s="1"/>
  <c r="G25" i="89" s="1"/>
  <c r="N38" i="76"/>
  <c r="I22" i="79"/>
  <c r="I58" i="79" s="1"/>
  <c r="I10" i="32" s="1"/>
  <c r="I10" i="90" s="1"/>
  <c r="M28" i="77"/>
  <c r="M63" i="77" s="1"/>
  <c r="M15" i="25" s="1"/>
  <c r="M15" i="88" s="1"/>
  <c r="D29" i="77"/>
  <c r="D64" i="77" s="1"/>
  <c r="D16" i="25" s="1"/>
  <c r="D16" i="88" s="1"/>
  <c r="D13" i="81"/>
  <c r="D31" i="79"/>
  <c r="D71" i="79" s="1"/>
  <c r="D23" i="32" s="1"/>
  <c r="D23" i="90" s="1"/>
  <c r="L12" i="78"/>
  <c r="P24" i="78"/>
  <c r="M30" i="78"/>
  <c r="M65" i="78" s="1"/>
  <c r="M17" i="28" s="1"/>
  <c r="M17" i="89" s="1"/>
  <c r="L41" i="75"/>
  <c r="I41" i="77"/>
  <c r="D14" i="76"/>
  <c r="D55" i="76" s="1"/>
  <c r="D7" i="31" s="1"/>
  <c r="D7" i="87" s="1"/>
  <c r="N4" i="78"/>
  <c r="N52" i="78" s="1"/>
  <c r="N4" i="28" s="1"/>
  <c r="N4" i="89" s="1"/>
  <c r="S44" i="75"/>
  <c r="S74" i="75" s="1"/>
  <c r="S26" i="30" s="1"/>
  <c r="S26" i="86" s="1"/>
  <c r="G11" i="75"/>
  <c r="I25" i="79"/>
  <c r="E15" i="75"/>
  <c r="E55" i="75" s="1"/>
  <c r="E7" i="30" s="1"/>
  <c r="E7" i="86" s="1"/>
  <c r="E37" i="75"/>
  <c r="E66" i="75" s="1"/>
  <c r="E18" i="30" s="1"/>
  <c r="E18" i="86" s="1"/>
  <c r="N21" i="75"/>
  <c r="R13" i="80"/>
  <c r="AQ15" i="59"/>
  <c r="AQ15" i="81" s="1"/>
  <c r="E27" i="81"/>
  <c r="E62" i="81" s="1"/>
  <c r="E14" i="22" s="1"/>
  <c r="E14" i="93" s="1"/>
  <c r="E27" i="79"/>
  <c r="E62" i="79" s="1"/>
  <c r="E14" i="32" s="1"/>
  <c r="E14" i="90" s="1"/>
  <c r="G27" i="78"/>
  <c r="G62" i="78" s="1"/>
  <c r="G14" i="28" s="1"/>
  <c r="G14" i="89" s="1"/>
  <c r="I10" i="76"/>
  <c r="G36" i="79"/>
  <c r="Q8" i="76"/>
  <c r="R24" i="80"/>
  <c r="F34" i="76"/>
  <c r="F70" i="76" s="1"/>
  <c r="F22" i="31" s="1"/>
  <c r="F22" i="87" s="1"/>
  <c r="N7" i="80"/>
  <c r="G7" i="78"/>
  <c r="F16" i="81"/>
  <c r="J24" i="80"/>
  <c r="AQ13" i="77"/>
  <c r="G43" i="81"/>
  <c r="G73" i="81" s="1"/>
  <c r="G25" i="22" s="1"/>
  <c r="G25" i="93" s="1"/>
  <c r="F4" i="77"/>
  <c r="F52" i="77" s="1"/>
  <c r="F4" i="25" s="1"/>
  <c r="F4" i="88" s="1"/>
  <c r="R10" i="75"/>
  <c r="G12" i="76"/>
  <c r="AQ43" i="80"/>
  <c r="AQ73" i="80" s="1"/>
  <c r="AQ25" i="27" s="1"/>
  <c r="AQ25" i="92" s="1"/>
  <c r="M11" i="78"/>
  <c r="M54" i="78" s="1"/>
  <c r="M6" i="28" s="1"/>
  <c r="M6" i="89" s="1"/>
  <c r="G2" i="76"/>
  <c r="G50" i="76" s="1"/>
  <c r="G2" i="31" s="1"/>
  <c r="G2" i="87" s="1"/>
  <c r="R26" i="79"/>
  <c r="R60" i="79" s="1"/>
  <c r="R12" i="32" s="1"/>
  <c r="R12" i="90" s="1"/>
  <c r="J36" i="80"/>
  <c r="G17" i="76"/>
  <c r="F32" i="79"/>
  <c r="F61" i="79" s="1"/>
  <c r="F13" i="32" s="1"/>
  <c r="G7" i="81"/>
  <c r="J34" i="77"/>
  <c r="J70" i="77" s="1"/>
  <c r="J22" i="25" s="1"/>
  <c r="J22" i="88" s="1"/>
  <c r="J42" i="76"/>
  <c r="J72" i="76" s="1"/>
  <c r="J24" i="31" s="1"/>
  <c r="J24" i="87" s="1"/>
  <c r="AQ13" i="78"/>
  <c r="N38" i="81"/>
  <c r="N68" i="81" s="1"/>
  <c r="N20" i="22" s="1"/>
  <c r="N20" i="93" s="1"/>
  <c r="S16" i="81"/>
  <c r="E11" i="81"/>
  <c r="R43" i="81"/>
  <c r="R73" i="81" s="1"/>
  <c r="R25" i="22" s="1"/>
  <c r="R25" i="93" s="1"/>
  <c r="R38" i="78"/>
  <c r="R68" i="78" s="1"/>
  <c r="R20" i="28" s="1"/>
  <c r="R20" i="89" s="1"/>
  <c r="G30" i="81"/>
  <c r="G65" i="81" s="1"/>
  <c r="G17" i="22" s="1"/>
  <c r="G17" i="93" s="1"/>
  <c r="O7" i="80"/>
  <c r="AQ18" i="80"/>
  <c r="G4" i="76"/>
  <c r="G52" i="76" s="1"/>
  <c r="G4" i="31" s="1"/>
  <c r="G4" i="87" s="1"/>
  <c r="G11" i="77"/>
  <c r="R25" i="75"/>
  <c r="R34" i="77"/>
  <c r="R70" i="77" s="1"/>
  <c r="R22" i="25" s="1"/>
  <c r="R22" i="88" s="1"/>
  <c r="F16" i="79"/>
  <c r="N5" i="75"/>
  <c r="O8" i="77"/>
  <c r="F39" i="79"/>
  <c r="I13" i="76"/>
  <c r="AQ26" i="79"/>
  <c r="AQ60" i="79" s="1"/>
  <c r="AQ12" i="32" s="1"/>
  <c r="AQ12" i="90" s="1"/>
  <c r="F6" i="78"/>
  <c r="M15" i="81"/>
  <c r="M55" i="81" s="1"/>
  <c r="M7" i="22" s="1"/>
  <c r="M7" i="93" s="1"/>
  <c r="I20" i="75"/>
  <c r="L5" i="81"/>
  <c r="J2" i="81"/>
  <c r="J50" i="81" s="1"/>
  <c r="J2" i="22" s="1"/>
  <c r="J2" i="93" s="1"/>
  <c r="G29" i="78"/>
  <c r="G64" i="78" s="1"/>
  <c r="G16" i="28" s="1"/>
  <c r="G16" i="89" s="1"/>
  <c r="M35" i="80"/>
  <c r="M67" i="80" s="1"/>
  <c r="M19" i="27" s="1"/>
  <c r="M33" i="79"/>
  <c r="M69" i="79" s="1"/>
  <c r="M21" i="32" s="1"/>
  <c r="M21" i="90" s="1"/>
  <c r="L24" i="76"/>
  <c r="F34" i="81"/>
  <c r="F70" i="81" s="1"/>
  <c r="F22" i="22" s="1"/>
  <c r="F22" i="93" s="1"/>
  <c r="N7" i="75"/>
  <c r="I15" i="81"/>
  <c r="F5" i="78"/>
  <c r="E15" i="78"/>
  <c r="E55" i="78" s="1"/>
  <c r="E7" i="28" s="1"/>
  <c r="E7" i="89" s="1"/>
  <c r="D28" i="76"/>
  <c r="D63" i="76" s="1"/>
  <c r="D15" i="31" s="1"/>
  <c r="D15" i="87" s="1"/>
  <c r="N20" i="76"/>
  <c r="M31" i="78"/>
  <c r="M71" i="78" s="1"/>
  <c r="M23" i="28" s="1"/>
  <c r="M23" i="89" s="1"/>
  <c r="N34" i="79"/>
  <c r="N70" i="79" s="1"/>
  <c r="N22" i="32" s="1"/>
  <c r="AQ20" i="75"/>
  <c r="D12" i="80"/>
  <c r="I24" i="79"/>
  <c r="AQ12" i="75"/>
  <c r="F20" i="75"/>
  <c r="J43" i="78"/>
  <c r="R13" i="76"/>
  <c r="F43" i="76"/>
  <c r="G43" i="75"/>
  <c r="G73" i="75" s="1"/>
  <c r="G25" i="30" s="1"/>
  <c r="G25" i="86" s="1"/>
  <c r="D19" i="75"/>
  <c r="D57" i="75" s="1"/>
  <c r="D9" i="30" s="1"/>
  <c r="AQ17" i="80"/>
  <c r="AQ40" i="77"/>
  <c r="L10" i="81"/>
  <c r="AQ22" i="76"/>
  <c r="AQ58" i="76" s="1"/>
  <c r="AQ10" i="31" s="1"/>
  <c r="AQ10" i="87" s="1"/>
  <c r="N24" i="76"/>
  <c r="R41" i="77"/>
  <c r="R8" i="80"/>
  <c r="D18" i="80"/>
  <c r="D56" i="80" s="1"/>
  <c r="D8" i="27" s="1"/>
  <c r="D8" i="92" s="1"/>
  <c r="I32" i="76"/>
  <c r="I61" i="76" s="1"/>
  <c r="I13" i="31" s="1"/>
  <c r="I13" i="87" s="1"/>
  <c r="J16" i="79"/>
  <c r="R32" i="75"/>
  <c r="R61" i="75" s="1"/>
  <c r="R13" i="30" s="1"/>
  <c r="R13" i="86" s="1"/>
  <c r="E19" i="80"/>
  <c r="E57" i="80" s="1"/>
  <c r="E9" i="27" s="1"/>
  <c r="E9" i="92" s="1"/>
  <c r="F5" i="80"/>
  <c r="E15" i="79"/>
  <c r="E55" i="79" s="1"/>
  <c r="E7" i="32" s="1"/>
  <c r="E7" i="90" s="1"/>
  <c r="J5" i="75"/>
  <c r="N4" i="77"/>
  <c r="N52" i="77" s="1"/>
  <c r="N4" i="25" s="1"/>
  <c r="N4" i="88" s="1"/>
  <c r="I22" i="80"/>
  <c r="I58" i="80" s="1"/>
  <c r="I10" i="27" s="1"/>
  <c r="I10" i="92" s="1"/>
  <c r="M28" i="78"/>
  <c r="M63" i="78" s="1"/>
  <c r="M15" i="28" s="1"/>
  <c r="D29" i="75"/>
  <c r="D64" i="75" s="1"/>
  <c r="D16" i="30" s="1"/>
  <c r="D13" i="78"/>
  <c r="D31" i="80"/>
  <c r="D71" i="80" s="1"/>
  <c r="D23" i="27" s="1"/>
  <c r="D23" i="92" s="1"/>
  <c r="L12" i="77"/>
  <c r="P24" i="77"/>
  <c r="M30" i="76"/>
  <c r="M65" i="76" s="1"/>
  <c r="M17" i="31" s="1"/>
  <c r="D14" i="75"/>
  <c r="D55" i="75" s="1"/>
  <c r="D7" i="30" s="1"/>
  <c r="D7" i="86" s="1"/>
  <c r="G17" i="75"/>
  <c r="J16" i="75"/>
  <c r="R25" i="80"/>
  <c r="F5" i="79"/>
  <c r="R37" i="75"/>
  <c r="AQ13" i="76"/>
  <c r="N43" i="78"/>
  <c r="N73" i="78" s="1"/>
  <c r="N25" i="28" s="1"/>
  <c r="N25" i="89" s="1"/>
  <c r="I15" i="75"/>
  <c r="I11" i="78"/>
  <c r="P4" i="74"/>
  <c r="P52" i="74" s="1"/>
  <c r="P4" i="26" s="1"/>
  <c r="P4" i="91" s="1"/>
  <c r="N36" i="59"/>
  <c r="N36" i="80" s="1"/>
  <c r="L4" i="74"/>
  <c r="L4" i="59" s="1"/>
  <c r="D20" i="83"/>
  <c r="J29" i="74"/>
  <c r="J29" i="59" s="1"/>
  <c r="J64" i="59" s="1"/>
  <c r="J16" i="23" s="1"/>
  <c r="E59" i="59"/>
  <c r="E11" i="23" s="1"/>
  <c r="E11" i="84" s="1"/>
  <c r="E25" i="77"/>
  <c r="E59" i="77" s="1"/>
  <c r="E11" i="25" s="1"/>
  <c r="E11" i="88" s="1"/>
  <c r="J70" i="59"/>
  <c r="J22" i="23" s="1"/>
  <c r="J22" i="84" s="1"/>
  <c r="J34" i="80"/>
  <c r="J70" i="80" s="1"/>
  <c r="J22" i="27" s="1"/>
  <c r="J22" i="92" s="1"/>
  <c r="E63" i="59"/>
  <c r="E15" i="23" s="1"/>
  <c r="E15" i="84" s="1"/>
  <c r="E28" i="81"/>
  <c r="E63" i="81" s="1"/>
  <c r="E15" i="22" s="1"/>
  <c r="E15" i="93" s="1"/>
  <c r="I67" i="59"/>
  <c r="I19" i="23" s="1"/>
  <c r="I19" i="84" s="1"/>
  <c r="I35" i="78"/>
  <c r="I67" i="78" s="1"/>
  <c r="I19" i="28" s="1"/>
  <c r="I19" i="89" s="1"/>
  <c r="G72" i="59"/>
  <c r="G24" i="23" s="1"/>
  <c r="G24" i="84" s="1"/>
  <c r="G42" i="76"/>
  <c r="G72" i="76" s="1"/>
  <c r="G24" i="31" s="1"/>
  <c r="G24" i="87" s="1"/>
  <c r="G27" i="76"/>
  <c r="G62" i="76" s="1"/>
  <c r="G14" i="31" s="1"/>
  <c r="G14" i="87" s="1"/>
  <c r="I10" i="75"/>
  <c r="O38" i="79"/>
  <c r="G36" i="80"/>
  <c r="Q8" i="75"/>
  <c r="N29" i="79"/>
  <c r="N64" i="79" s="1"/>
  <c r="N16" i="32" s="1"/>
  <c r="N16" i="90" s="1"/>
  <c r="R24" i="78"/>
  <c r="J10" i="76"/>
  <c r="J8" i="77"/>
  <c r="J40" i="78"/>
  <c r="R25" i="79"/>
  <c r="R13" i="81"/>
  <c r="E25" i="79"/>
  <c r="E59" i="79" s="1"/>
  <c r="E11" i="32" s="1"/>
  <c r="E11" i="90" s="1"/>
  <c r="N38" i="78"/>
  <c r="R10" i="79"/>
  <c r="G12" i="75"/>
  <c r="D30" i="80"/>
  <c r="D65" i="80" s="1"/>
  <c r="D17" i="27" s="1"/>
  <c r="D17" i="92" s="1"/>
  <c r="J36" i="78"/>
  <c r="F34" i="77"/>
  <c r="F70" i="77" s="1"/>
  <c r="F22" i="25" s="1"/>
  <c r="F22" i="88" s="1"/>
  <c r="J12" i="75"/>
  <c r="R37" i="77"/>
  <c r="J39" i="78"/>
  <c r="J5" i="78"/>
  <c r="E27" i="77"/>
  <c r="E62" i="77" s="1"/>
  <c r="E14" i="25" s="1"/>
  <c r="E14" i="88" s="1"/>
  <c r="S16" i="78"/>
  <c r="E11" i="78"/>
  <c r="R43" i="78"/>
  <c r="R73" i="78" s="1"/>
  <c r="R25" i="28" s="1"/>
  <c r="R25" i="89" s="1"/>
  <c r="R38" i="81"/>
  <c r="R68" i="81" s="1"/>
  <c r="R20" i="22" s="1"/>
  <c r="R20" i="93" s="1"/>
  <c r="G30" i="80"/>
  <c r="G65" i="80" s="1"/>
  <c r="G17" i="27" s="1"/>
  <c r="G17" i="92" s="1"/>
  <c r="O7" i="81"/>
  <c r="AQ18" i="81"/>
  <c r="AQ56" i="81" s="1"/>
  <c r="AQ8" i="22" s="1"/>
  <c r="AQ8" i="93" s="1"/>
  <c r="N43" i="79"/>
  <c r="N73" i="79" s="1"/>
  <c r="N25" i="32" s="1"/>
  <c r="N25" i="90" s="1"/>
  <c r="E37" i="78"/>
  <c r="J40" i="80"/>
  <c r="J68" i="80" s="1"/>
  <c r="J20" i="27" s="1"/>
  <c r="J20" i="92" s="1"/>
  <c r="N26" i="75"/>
  <c r="N60" i="75" s="1"/>
  <c r="N12" i="30" s="1"/>
  <c r="N12" i="86" s="1"/>
  <c r="N41" i="76"/>
  <c r="N21" i="78"/>
  <c r="G43" i="79"/>
  <c r="G73" i="79" s="1"/>
  <c r="G25" i="32" s="1"/>
  <c r="AQ26" i="80"/>
  <c r="AQ60" i="80" s="1"/>
  <c r="AQ12" i="27" s="1"/>
  <c r="AQ12" i="92" s="1"/>
  <c r="F6" i="77"/>
  <c r="M15" i="78"/>
  <c r="M55" i="78" s="1"/>
  <c r="M7" i="28" s="1"/>
  <c r="M7" i="89" s="1"/>
  <c r="L5" i="78"/>
  <c r="J2" i="76"/>
  <c r="J50" i="76" s="1"/>
  <c r="J2" i="31" s="1"/>
  <c r="J2" i="87" s="1"/>
  <c r="G29" i="76"/>
  <c r="G64" i="76" s="1"/>
  <c r="G16" i="31" s="1"/>
  <c r="G16" i="87" s="1"/>
  <c r="M35" i="81"/>
  <c r="M67" i="81" s="1"/>
  <c r="M19" i="22" s="1"/>
  <c r="M19" i="93" s="1"/>
  <c r="L24" i="75"/>
  <c r="S44" i="78"/>
  <c r="S74" i="78" s="1"/>
  <c r="S26" i="28" s="1"/>
  <c r="S26" i="89" s="1"/>
  <c r="J42" i="78"/>
  <c r="J72" i="78" s="1"/>
  <c r="J24" i="28" s="1"/>
  <c r="J24" i="89" s="1"/>
  <c r="F43" i="75"/>
  <c r="E36" i="76"/>
  <c r="J17" i="81"/>
  <c r="D28" i="75"/>
  <c r="D63" i="75" s="1"/>
  <c r="D15" i="30" s="1"/>
  <c r="D15" i="86" s="1"/>
  <c r="N20" i="79"/>
  <c r="R34" i="79"/>
  <c r="R70" i="79" s="1"/>
  <c r="R22" i="32" s="1"/>
  <c r="R22" i="90" s="1"/>
  <c r="N43" i="75"/>
  <c r="N73" i="75" s="1"/>
  <c r="N25" i="30" s="1"/>
  <c r="N25" i="86" s="1"/>
  <c r="J16" i="81"/>
  <c r="J34" i="79"/>
  <c r="J70" i="79" s="1"/>
  <c r="J22" i="32" s="1"/>
  <c r="J22" i="90" s="1"/>
  <c r="R34" i="81"/>
  <c r="R70" i="81" s="1"/>
  <c r="R22" i="22" s="1"/>
  <c r="R22" i="93" s="1"/>
  <c r="N26" i="77"/>
  <c r="N60" i="77" s="1"/>
  <c r="N12" i="25" s="1"/>
  <c r="N12" i="88" s="1"/>
  <c r="F10" i="77"/>
  <c r="F4" i="79"/>
  <c r="F52" i="79" s="1"/>
  <c r="F4" i="32" s="1"/>
  <c r="F4" i="90" s="1"/>
  <c r="D19" i="77"/>
  <c r="D57" i="77" s="1"/>
  <c r="D9" i="25" s="1"/>
  <c r="D9" i="88" s="1"/>
  <c r="AQ17" i="79"/>
  <c r="L10" i="78"/>
  <c r="AQ22" i="75"/>
  <c r="AQ58" i="75" s="1"/>
  <c r="AQ10" i="30" s="1"/>
  <c r="AQ10" i="86" s="1"/>
  <c r="D18" i="81"/>
  <c r="D56" i="81" s="1"/>
  <c r="D8" i="22" s="1"/>
  <c r="D8" i="93" s="1"/>
  <c r="O8" i="81"/>
  <c r="I11" i="77"/>
  <c r="N43" i="77"/>
  <c r="N73" i="77" s="1"/>
  <c r="N25" i="25" s="1"/>
  <c r="N25" i="88" s="1"/>
  <c r="G7" i="76"/>
  <c r="F20" i="77"/>
  <c r="F41" i="79"/>
  <c r="J42" i="80"/>
  <c r="J72" i="80" s="1"/>
  <c r="J24" i="27" s="1"/>
  <c r="J24" i="92" s="1"/>
  <c r="J39" i="75"/>
  <c r="G21" i="77"/>
  <c r="J38" i="75"/>
  <c r="J68" i="75" s="1"/>
  <c r="J20" i="30" s="1"/>
  <c r="J20" i="86" s="1"/>
  <c r="G34" i="78"/>
  <c r="G70" i="78" s="1"/>
  <c r="G22" i="28" s="1"/>
  <c r="G22" i="89" s="1"/>
  <c r="M28" i="76"/>
  <c r="M63" i="76" s="1"/>
  <c r="M15" i="31" s="1"/>
  <c r="M15" i="87" s="1"/>
  <c r="D29" i="79"/>
  <c r="D64" i="79" s="1"/>
  <c r="D16" i="32" s="1"/>
  <c r="D16" i="90" s="1"/>
  <c r="L12" i="76"/>
  <c r="P24" i="76"/>
  <c r="L41" i="80"/>
  <c r="I28" i="79"/>
  <c r="I63" i="79" s="1"/>
  <c r="I15" i="32" s="1"/>
  <c r="I15" i="90" s="1"/>
  <c r="J12" i="79"/>
  <c r="J9" i="76"/>
  <c r="N7" i="81"/>
  <c r="G4" i="79"/>
  <c r="G52" i="79" s="1"/>
  <c r="G4" i="32" s="1"/>
  <c r="G4" i="90" s="1"/>
  <c r="R12" i="75"/>
  <c r="G34" i="81"/>
  <c r="G70" i="81" s="1"/>
  <c r="G22" i="22" s="1"/>
  <c r="G22" i="93" s="1"/>
  <c r="O44" i="80"/>
  <c r="O74" i="80" s="1"/>
  <c r="O26" i="27" s="1"/>
  <c r="O26" i="92" s="1"/>
  <c r="N41" i="79"/>
  <c r="K27" i="74"/>
  <c r="K62" i="74" s="1"/>
  <c r="K14" i="26" s="1"/>
  <c r="K14" i="91" s="1"/>
  <c r="O38" i="81"/>
  <c r="G36" i="81"/>
  <c r="N29" i="80"/>
  <c r="N64" i="80" s="1"/>
  <c r="N16" i="27" s="1"/>
  <c r="N16" i="92" s="1"/>
  <c r="I32" i="78"/>
  <c r="I61" i="78" s="1"/>
  <c r="I13" i="28" s="1"/>
  <c r="I13" i="89" s="1"/>
  <c r="G40" i="79"/>
  <c r="G68" i="79" s="1"/>
  <c r="G20" i="32" s="1"/>
  <c r="G20" i="90" s="1"/>
  <c r="N26" i="79"/>
  <c r="N60" i="79" s="1"/>
  <c r="N12" i="32" s="1"/>
  <c r="N12" i="90" s="1"/>
  <c r="N5" i="79"/>
  <c r="N4" i="81"/>
  <c r="N52" i="81" s="1"/>
  <c r="N4" i="22" s="1"/>
  <c r="N4" i="93" s="1"/>
  <c r="E27" i="76"/>
  <c r="E62" i="76" s="1"/>
  <c r="E14" i="31" s="1"/>
  <c r="E14" i="87" s="1"/>
  <c r="AQ43" i="81"/>
  <c r="AQ73" i="81" s="1"/>
  <c r="AQ25" i="22" s="1"/>
  <c r="AQ25" i="93" s="1"/>
  <c r="J36" i="77"/>
  <c r="AQ32" i="81"/>
  <c r="AQ61" i="81" s="1"/>
  <c r="AQ13" i="22" s="1"/>
  <c r="AQ13" i="93" s="1"/>
  <c r="R12" i="76"/>
  <c r="J8" i="78"/>
  <c r="E35" i="79"/>
  <c r="E67" i="79" s="1"/>
  <c r="E19" i="32" s="1"/>
  <c r="E19" i="90" s="1"/>
  <c r="J9" i="78"/>
  <c r="G21" i="81"/>
  <c r="J38" i="78"/>
  <c r="N4" i="80"/>
  <c r="N52" i="80" s="1"/>
  <c r="N4" i="27" s="1"/>
  <c r="N4" i="92" s="1"/>
  <c r="G34" i="79"/>
  <c r="G70" i="79" s="1"/>
  <c r="G22" i="32" s="1"/>
  <c r="G22" i="90" s="1"/>
  <c r="R43" i="77"/>
  <c r="R73" i="77" s="1"/>
  <c r="R25" i="25" s="1"/>
  <c r="R25" i="88" s="1"/>
  <c r="O7" i="78"/>
  <c r="AQ18" i="78"/>
  <c r="J16" i="77"/>
  <c r="J12" i="76"/>
  <c r="I28" i="76"/>
  <c r="I63" i="76" s="1"/>
  <c r="I15" i="31" s="1"/>
  <c r="I15" i="87" s="1"/>
  <c r="J17" i="78"/>
  <c r="AQ26" i="78"/>
  <c r="AQ60" i="78" s="1"/>
  <c r="AQ12" i="28" s="1"/>
  <c r="AQ12" i="89" s="1"/>
  <c r="M15" i="77"/>
  <c r="M55" i="77" s="1"/>
  <c r="M7" i="25" s="1"/>
  <c r="M7" i="88" s="1"/>
  <c r="L5" i="77"/>
  <c r="G29" i="77"/>
  <c r="G64" i="77" s="1"/>
  <c r="G16" i="25" s="1"/>
  <c r="G16" i="88" s="1"/>
  <c r="I32" i="79"/>
  <c r="I61" i="79" s="1"/>
  <c r="I13" i="32" s="1"/>
  <c r="I13" i="90" s="1"/>
  <c r="J10" i="81"/>
  <c r="E29" i="75"/>
  <c r="E64" i="75" s="1"/>
  <c r="E16" i="30" s="1"/>
  <c r="E16" i="86" s="1"/>
  <c r="J8" i="80"/>
  <c r="E35" i="75"/>
  <c r="E67" i="75" s="1"/>
  <c r="E19" i="30" s="1"/>
  <c r="E19" i="86" s="1"/>
  <c r="R37" i="81"/>
  <c r="F39" i="80"/>
  <c r="R26" i="78"/>
  <c r="R60" i="78" s="1"/>
  <c r="R12" i="28" s="1"/>
  <c r="R12" i="89" s="1"/>
  <c r="D28" i="79"/>
  <c r="D63" i="79" s="1"/>
  <c r="D15" i="32" s="1"/>
  <c r="D15" i="90" s="1"/>
  <c r="F32" i="76"/>
  <c r="F61" i="76" s="1"/>
  <c r="F13" i="31" s="1"/>
  <c r="F13" i="87" s="1"/>
  <c r="G40" i="76"/>
  <c r="G68" i="76" s="1"/>
  <c r="G20" i="31" s="1"/>
  <c r="G20" i="87" s="1"/>
  <c r="R25" i="77"/>
  <c r="F41" i="81"/>
  <c r="I28" i="78"/>
  <c r="I63" i="78" s="1"/>
  <c r="I15" i="28" s="1"/>
  <c r="I15" i="89" s="1"/>
  <c r="E25" i="76"/>
  <c r="E59" i="76" s="1"/>
  <c r="E11" i="31" s="1"/>
  <c r="E28" i="78"/>
  <c r="E63" i="78" s="1"/>
  <c r="E15" i="28" s="1"/>
  <c r="E15" i="89" s="1"/>
  <c r="D19" i="79"/>
  <c r="D57" i="79" s="1"/>
  <c r="D9" i="32" s="1"/>
  <c r="D9" i="90" s="1"/>
  <c r="D18" i="78"/>
  <c r="D56" i="78" s="1"/>
  <c r="D8" i="28" s="1"/>
  <c r="D8" i="89" s="1"/>
  <c r="F32" i="78"/>
  <c r="F61" i="78" s="1"/>
  <c r="F13" i="28" s="1"/>
  <c r="F13" i="89" s="1"/>
  <c r="J8" i="75"/>
  <c r="C6" i="86"/>
  <c r="C6" i="83"/>
  <c r="F43" i="78"/>
  <c r="I13" i="80"/>
  <c r="I22" i="78"/>
  <c r="I58" i="78" s="1"/>
  <c r="I10" i="28" s="1"/>
  <c r="I10" i="89" s="1"/>
  <c r="M28" i="75"/>
  <c r="M63" i="75" s="1"/>
  <c r="M15" i="30" s="1"/>
  <c r="M15" i="86" s="1"/>
  <c r="D29" i="80"/>
  <c r="D64" i="80" s="1"/>
  <c r="D16" i="27" s="1"/>
  <c r="D16" i="92" s="1"/>
  <c r="L12" i="75"/>
  <c r="P24" i="75"/>
  <c r="D14" i="80"/>
  <c r="D55" i="80" s="1"/>
  <c r="D7" i="27" s="1"/>
  <c r="D7" i="92" s="1"/>
  <c r="F32" i="80"/>
  <c r="F61" i="80" s="1"/>
  <c r="F13" i="27" s="1"/>
  <c r="F13" i="92" s="1"/>
  <c r="G43" i="77"/>
  <c r="G73" i="77" s="1"/>
  <c r="G25" i="25" s="1"/>
  <c r="G25" i="88" s="1"/>
  <c r="E19" i="79"/>
  <c r="E57" i="79" s="1"/>
  <c r="E9" i="32" s="1"/>
  <c r="E9" i="90" s="1"/>
  <c r="I32" i="77"/>
  <c r="I61" i="77" s="1"/>
  <c r="I13" i="25" s="1"/>
  <c r="I13" i="88" s="1"/>
  <c r="F43" i="81"/>
  <c r="F20" i="78"/>
  <c r="I6" i="59"/>
  <c r="I6" i="75" s="1"/>
  <c r="I53" i="75" s="1"/>
  <c r="I5" i="30" s="1"/>
  <c r="I5" i="86" s="1"/>
  <c r="I53" i="74"/>
  <c r="I5" i="26" s="1"/>
  <c r="I5" i="91" s="1"/>
  <c r="K56" i="63"/>
  <c r="J6" i="74"/>
  <c r="R66" i="74"/>
  <c r="R18" i="26" s="1"/>
  <c r="R18" i="91" s="1"/>
  <c r="R36" i="59"/>
  <c r="R36" i="75" s="1"/>
  <c r="N37" i="59"/>
  <c r="N37" i="81" s="1"/>
  <c r="O40" i="59"/>
  <c r="O68" i="59" s="1"/>
  <c r="O20" i="23" s="1"/>
  <c r="T72" i="74"/>
  <c r="T24" i="26" s="1"/>
  <c r="T24" i="91" s="1"/>
  <c r="T42" i="59"/>
  <c r="T42" i="80" s="1"/>
  <c r="T72" i="80" s="1"/>
  <c r="T24" i="27" s="1"/>
  <c r="T24" i="92" s="1"/>
  <c r="F64" i="74"/>
  <c r="F16" i="26" s="1"/>
  <c r="F16" i="91" s="1"/>
  <c r="F29" i="59"/>
  <c r="F29" i="81" s="1"/>
  <c r="F64" i="81" s="1"/>
  <c r="F16" i="22" s="1"/>
  <c r="F16" i="93" s="1"/>
  <c r="F30" i="59"/>
  <c r="F30" i="78" s="1"/>
  <c r="F65" i="78" s="1"/>
  <c r="F17" i="28" s="1"/>
  <c r="F17" i="89" s="1"/>
  <c r="S52" i="74"/>
  <c r="S4" i="26" s="1"/>
  <c r="S4" i="91" s="1"/>
  <c r="S4" i="59"/>
  <c r="S52" i="59" s="1"/>
  <c r="S4" i="23" s="1"/>
  <c r="S4" i="84" s="1"/>
  <c r="N12" i="59"/>
  <c r="N12" i="76" s="1"/>
  <c r="G25" i="59"/>
  <c r="G25" i="75" s="1"/>
  <c r="F25" i="59"/>
  <c r="F25" i="76" s="1"/>
  <c r="N14" i="59"/>
  <c r="N11" i="59"/>
  <c r="N11" i="79" s="1"/>
  <c r="K70" i="74"/>
  <c r="K22" i="26" s="1"/>
  <c r="K22" i="91" s="1"/>
  <c r="K34" i="59"/>
  <c r="K34" i="79" s="1"/>
  <c r="K70" i="79" s="1"/>
  <c r="K22" i="32" s="1"/>
  <c r="K22" i="90" s="1"/>
  <c r="R14" i="59"/>
  <c r="R14" i="75" s="1"/>
  <c r="Q24" i="59"/>
  <c r="Q24" i="75" s="1"/>
  <c r="J62" i="74"/>
  <c r="J14" i="26" s="1"/>
  <c r="J14" i="91" s="1"/>
  <c r="J27" i="59"/>
  <c r="J27" i="81" s="1"/>
  <c r="J62" i="81" s="1"/>
  <c r="J14" i="22" s="1"/>
  <c r="J14" i="93" s="1"/>
  <c r="K7" i="59"/>
  <c r="K7" i="81" s="1"/>
  <c r="G15" i="59"/>
  <c r="G15" i="81" s="1"/>
  <c r="J61" i="74"/>
  <c r="J13" i="26" s="1"/>
  <c r="J13" i="91" s="1"/>
  <c r="J32" i="59"/>
  <c r="J32" i="80" s="1"/>
  <c r="J61" i="80" s="1"/>
  <c r="J13" i="27" s="1"/>
  <c r="J13" i="92" s="1"/>
  <c r="R64" i="74"/>
  <c r="R16" i="26" s="1"/>
  <c r="R16" i="91" s="1"/>
  <c r="R29" i="59"/>
  <c r="R29" i="77" s="1"/>
  <c r="R64" i="77" s="1"/>
  <c r="R16" i="25" s="1"/>
  <c r="R16" i="88" s="1"/>
  <c r="J65" i="74"/>
  <c r="J17" i="26" s="1"/>
  <c r="J17" i="91" s="1"/>
  <c r="J30" i="59"/>
  <c r="J30" i="77" s="1"/>
  <c r="J65" i="77" s="1"/>
  <c r="J17" i="25" s="1"/>
  <c r="J17" i="88" s="1"/>
  <c r="K42" i="59"/>
  <c r="K72" i="59" s="1"/>
  <c r="K24" i="23" s="1"/>
  <c r="R63" i="74"/>
  <c r="R15" i="26" s="1"/>
  <c r="R15" i="91" s="1"/>
  <c r="R28" i="59"/>
  <c r="R63" i="59" s="1"/>
  <c r="R15" i="23" s="1"/>
  <c r="R15" i="84" s="1"/>
  <c r="O60" i="74"/>
  <c r="O12" i="26" s="1"/>
  <c r="O12" i="91" s="1"/>
  <c r="O26" i="59"/>
  <c r="O26" i="75" s="1"/>
  <c r="O60" i="75" s="1"/>
  <c r="O12" i="30" s="1"/>
  <c r="O12" i="86" s="1"/>
  <c r="L40" i="59"/>
  <c r="L40" i="79" s="1"/>
  <c r="Q72" i="74"/>
  <c r="Q24" i="26" s="1"/>
  <c r="Q24" i="91" s="1"/>
  <c r="Q42" i="59"/>
  <c r="Q42" i="76" s="1"/>
  <c r="Q72" i="76" s="1"/>
  <c r="Q24" i="31" s="1"/>
  <c r="Q24" i="87" s="1"/>
  <c r="P20" i="59"/>
  <c r="P20" i="80" s="1"/>
  <c r="K38" i="59"/>
  <c r="K38" i="76" s="1"/>
  <c r="F57" i="74"/>
  <c r="F9" i="26" s="1"/>
  <c r="F9" i="91" s="1"/>
  <c r="F19" i="59"/>
  <c r="F19" i="81" s="1"/>
  <c r="N25" i="59"/>
  <c r="N25" i="75" s="1"/>
  <c r="F63" i="74"/>
  <c r="F15" i="26" s="1"/>
  <c r="F15" i="91" s="1"/>
  <c r="F28" i="59"/>
  <c r="F28" i="77" s="1"/>
  <c r="F63" i="77" s="1"/>
  <c r="F15" i="25" s="1"/>
  <c r="F15" i="88" s="1"/>
  <c r="E56" i="74"/>
  <c r="E8" i="26" s="1"/>
  <c r="E8" i="91" s="1"/>
  <c r="E18" i="59"/>
  <c r="E18" i="79" s="1"/>
  <c r="E56" i="79" s="1"/>
  <c r="E8" i="32" s="1"/>
  <c r="E8" i="90" s="1"/>
  <c r="S6" i="59"/>
  <c r="S6" i="78" s="1"/>
  <c r="J11" i="59"/>
  <c r="J11" i="80" s="1"/>
  <c r="K12" i="59"/>
  <c r="K12" i="81" s="1"/>
  <c r="O16" i="59"/>
  <c r="O16" i="79" s="1"/>
  <c r="K17" i="59"/>
  <c r="K17" i="77" s="1"/>
  <c r="T50" i="74"/>
  <c r="T2" i="26" s="1"/>
  <c r="T2" i="91" s="1"/>
  <c r="T2" i="59"/>
  <c r="T2" i="80" s="1"/>
  <c r="T50" i="80" s="1"/>
  <c r="T2" i="27" s="1"/>
  <c r="T2" i="92" s="1"/>
  <c r="S39" i="59"/>
  <c r="S39" i="77" s="1"/>
  <c r="S40" i="59"/>
  <c r="S40" i="75" s="1"/>
  <c r="K16" i="59"/>
  <c r="K16" i="75" s="1"/>
  <c r="N13" i="59"/>
  <c r="N13" i="77" s="1"/>
  <c r="P72" i="74"/>
  <c r="P24" i="26" s="1"/>
  <c r="P24" i="91" s="1"/>
  <c r="P42" i="59"/>
  <c r="P42" i="78" s="1"/>
  <c r="P72" i="78" s="1"/>
  <c r="P24" i="28" s="1"/>
  <c r="P24" i="89" s="1"/>
  <c r="F15" i="59"/>
  <c r="F15" i="76" s="1"/>
  <c r="K10" i="59"/>
  <c r="K10" i="78" s="1"/>
  <c r="S5" i="59"/>
  <c r="S5" i="79" s="1"/>
  <c r="K20" i="59"/>
  <c r="K20" i="75" s="1"/>
  <c r="F71" i="74"/>
  <c r="F23" i="26" s="1"/>
  <c r="F23" i="91" s="1"/>
  <c r="F31" i="59"/>
  <c r="F31" i="76" s="1"/>
  <c r="F71" i="76" s="1"/>
  <c r="F23" i="31" s="1"/>
  <c r="F23" i="87" s="1"/>
  <c r="O21" i="59"/>
  <c r="N61" i="74"/>
  <c r="N13" i="26" s="1"/>
  <c r="N13" i="91" s="1"/>
  <c r="N32" i="59"/>
  <c r="N32" i="78" s="1"/>
  <c r="N61" i="78" s="1"/>
  <c r="N13" i="28" s="1"/>
  <c r="N13" i="89" s="1"/>
  <c r="K19" i="59"/>
  <c r="K19" i="77" s="1"/>
  <c r="T40" i="59"/>
  <c r="T40" i="76" s="1"/>
  <c r="P74" i="74"/>
  <c r="P26" i="26" s="1"/>
  <c r="P26" i="91" s="1"/>
  <c r="P44" i="59"/>
  <c r="P74" i="59" s="1"/>
  <c r="P26" i="23" s="1"/>
  <c r="P26" i="84" s="1"/>
  <c r="N67" i="74"/>
  <c r="N19" i="26" s="1"/>
  <c r="N19" i="91" s="1"/>
  <c r="N35" i="59"/>
  <c r="N35" i="76" s="1"/>
  <c r="N67" i="76" s="1"/>
  <c r="N19" i="31" s="1"/>
  <c r="N19" i="87" s="1"/>
  <c r="J63" i="74"/>
  <c r="J15" i="26" s="1"/>
  <c r="J15" i="91" s="1"/>
  <c r="J28" i="59"/>
  <c r="J28" i="81" s="1"/>
  <c r="J63" i="81" s="1"/>
  <c r="J15" i="22" s="1"/>
  <c r="J15" i="93" s="1"/>
  <c r="K5" i="59"/>
  <c r="K5" i="77" s="1"/>
  <c r="O41" i="59"/>
  <c r="O41" i="78" s="1"/>
  <c r="Q20" i="59"/>
  <c r="Q20" i="81" s="1"/>
  <c r="I36" i="59"/>
  <c r="I36" i="76" s="1"/>
  <c r="E13" i="59"/>
  <c r="E54" i="59" s="1"/>
  <c r="E6" i="23" s="1"/>
  <c r="E6" i="84" s="1"/>
  <c r="K8" i="59"/>
  <c r="K8" i="79" s="1"/>
  <c r="O43" i="59"/>
  <c r="O43" i="75" s="1"/>
  <c r="T16" i="59"/>
  <c r="T16" i="76" s="1"/>
  <c r="L20" i="59"/>
  <c r="L20" i="75" s="1"/>
  <c r="F12" i="59"/>
  <c r="F12" i="75" s="1"/>
  <c r="K9" i="59"/>
  <c r="K9" i="79" s="1"/>
  <c r="O39" i="59"/>
  <c r="O39" i="78" s="1"/>
  <c r="T39" i="59"/>
  <c r="T39" i="75" s="1"/>
  <c r="O5" i="59"/>
  <c r="O5" i="79" s="1"/>
  <c r="N19" i="59"/>
  <c r="N57" i="59" s="1"/>
  <c r="N9" i="23" s="1"/>
  <c r="N9" i="84" s="1"/>
  <c r="G67" i="74"/>
  <c r="G19" i="26" s="1"/>
  <c r="G19" i="91" s="1"/>
  <c r="G35" i="59"/>
  <c r="G35" i="77" s="1"/>
  <c r="G67" i="77" s="1"/>
  <c r="G19" i="25" s="1"/>
  <c r="G19" i="88" s="1"/>
  <c r="K43" i="59"/>
  <c r="K43" i="80" s="1"/>
  <c r="J37" i="59"/>
  <c r="J37" i="80" s="1"/>
  <c r="AQ59" i="74"/>
  <c r="AQ11" i="26" s="1"/>
  <c r="AQ11" i="91" s="1"/>
  <c r="AQ25" i="59"/>
  <c r="AQ59" i="59" s="1"/>
  <c r="AQ11" i="23" s="1"/>
  <c r="F14" i="59"/>
  <c r="F14" i="76" s="1"/>
  <c r="N69" i="74"/>
  <c r="N21" i="26" s="1"/>
  <c r="N21" i="91" s="1"/>
  <c r="N33" i="59"/>
  <c r="N33" i="78" s="1"/>
  <c r="N69" i="78" s="1"/>
  <c r="N21" i="28" s="1"/>
  <c r="N21" i="89" s="1"/>
  <c r="J67" i="74"/>
  <c r="J19" i="26" s="1"/>
  <c r="J19" i="91" s="1"/>
  <c r="J35" i="59"/>
  <c r="J67" i="59" s="1"/>
  <c r="J19" i="23" s="1"/>
  <c r="K24" i="59"/>
  <c r="K24" i="79" s="1"/>
  <c r="S2" i="59"/>
  <c r="S50" i="59" s="1"/>
  <c r="S72" i="74"/>
  <c r="S24" i="26" s="1"/>
  <c r="S24" i="91" s="1"/>
  <c r="S42" i="59"/>
  <c r="S42" i="79" s="1"/>
  <c r="S72" i="79" s="1"/>
  <c r="S24" i="32" s="1"/>
  <c r="S24" i="90" s="1"/>
  <c r="J20" i="59"/>
  <c r="J20" i="80" s="1"/>
  <c r="G37" i="59"/>
  <c r="G37" i="76" s="1"/>
  <c r="G57" i="74"/>
  <c r="G9" i="26" s="1"/>
  <c r="G9" i="91" s="1"/>
  <c r="G19" i="59"/>
  <c r="L72" i="74"/>
  <c r="L24" i="26" s="1"/>
  <c r="L24" i="91" s="1"/>
  <c r="L42" i="59"/>
  <c r="L72" i="59" s="1"/>
  <c r="L24" i="23" s="1"/>
  <c r="L24" i="84" s="1"/>
  <c r="F67" i="74"/>
  <c r="F19" i="26" s="1"/>
  <c r="F19" i="91" s="1"/>
  <c r="F35" i="59"/>
  <c r="F35" i="75" s="1"/>
  <c r="F67" i="75" s="1"/>
  <c r="F19" i="30" s="1"/>
  <c r="F19" i="86" s="1"/>
  <c r="I31" i="59"/>
  <c r="I31" i="80" s="1"/>
  <c r="I71" i="80" s="1"/>
  <c r="I23" i="27" s="1"/>
  <c r="I23" i="92" s="1"/>
  <c r="S25" i="59"/>
  <c r="L7" i="59"/>
  <c r="L7" i="79" s="1"/>
  <c r="J19" i="59"/>
  <c r="J19" i="76" s="1"/>
  <c r="S60" i="74"/>
  <c r="S12" i="26" s="1"/>
  <c r="S12" i="91" s="1"/>
  <c r="S26" i="59"/>
  <c r="S26" i="80" s="1"/>
  <c r="S60" i="80" s="1"/>
  <c r="S12" i="27" s="1"/>
  <c r="S12" i="92" s="1"/>
  <c r="L8" i="59"/>
  <c r="L8" i="76" s="1"/>
  <c r="P8" i="59"/>
  <c r="P8" i="79" s="1"/>
  <c r="L19" i="59"/>
  <c r="S7" i="59"/>
  <c r="S7" i="81" s="1"/>
  <c r="J15" i="59"/>
  <c r="J15" i="78" s="1"/>
  <c r="K39" i="59"/>
  <c r="K39" i="75" s="1"/>
  <c r="J69" i="74"/>
  <c r="J21" i="26" s="1"/>
  <c r="J21" i="91" s="1"/>
  <c r="J33" i="59"/>
  <c r="T74" i="74"/>
  <c r="T26" i="26" s="1"/>
  <c r="T26" i="91" s="1"/>
  <c r="T44" i="59"/>
  <c r="T74" i="59" s="1"/>
  <c r="T26" i="23" s="1"/>
  <c r="T26" i="84" s="1"/>
  <c r="G54" i="74"/>
  <c r="G6" i="26" s="1"/>
  <c r="G6" i="91" s="1"/>
  <c r="G13" i="59"/>
  <c r="G13" i="79" s="1"/>
  <c r="J25" i="59"/>
  <c r="J25" i="81" s="1"/>
  <c r="E31" i="59"/>
  <c r="E31" i="75" s="1"/>
  <c r="E71" i="75" s="1"/>
  <c r="E23" i="30" s="1"/>
  <c r="E23" i="86" s="1"/>
  <c r="O24" i="59"/>
  <c r="R67" i="74"/>
  <c r="R19" i="26" s="1"/>
  <c r="R19" i="91" s="1"/>
  <c r="R35" i="59"/>
  <c r="R67" i="59" s="1"/>
  <c r="R19" i="23" s="1"/>
  <c r="R19" i="84" s="1"/>
  <c r="R54" i="74"/>
  <c r="R6" i="26" s="1"/>
  <c r="R6" i="91" s="1"/>
  <c r="R11" i="59"/>
  <c r="R11" i="81" s="1"/>
  <c r="Q34" i="59"/>
  <c r="Q34" i="76" s="1"/>
  <c r="Q70" i="76" s="1"/>
  <c r="Q22" i="31" s="1"/>
  <c r="Q22" i="87" s="1"/>
  <c r="E22" i="59"/>
  <c r="J13" i="59"/>
  <c r="P70" i="74"/>
  <c r="P22" i="26" s="1"/>
  <c r="P22" i="91" s="1"/>
  <c r="P34" i="59"/>
  <c r="P34" i="78" s="1"/>
  <c r="P70" i="78" s="1"/>
  <c r="P22" i="28" s="1"/>
  <c r="P22" i="89" s="1"/>
  <c r="R62" i="74"/>
  <c r="R14" i="26" s="1"/>
  <c r="R14" i="91" s="1"/>
  <c r="R27" i="59"/>
  <c r="R62" i="59" s="1"/>
  <c r="R14" i="23" s="1"/>
  <c r="R14" i="84" s="1"/>
  <c r="J71" i="74"/>
  <c r="J23" i="26" s="1"/>
  <c r="J23" i="91" s="1"/>
  <c r="J31" i="59"/>
  <c r="J31" i="80" s="1"/>
  <c r="J71" i="80" s="1"/>
  <c r="J23" i="27" s="1"/>
  <c r="J23" i="92" s="1"/>
  <c r="N63" i="74"/>
  <c r="N15" i="26" s="1"/>
  <c r="N15" i="91" s="1"/>
  <c r="N28" i="59"/>
  <c r="N28" i="75" s="1"/>
  <c r="N63" i="75" s="1"/>
  <c r="N15" i="30" s="1"/>
  <c r="N15" i="86" s="1"/>
  <c r="G71" i="74"/>
  <c r="G23" i="26" s="1"/>
  <c r="G23" i="91" s="1"/>
  <c r="G31" i="59"/>
  <c r="G31" i="81" s="1"/>
  <c r="G71" i="81" s="1"/>
  <c r="G23" i="22" s="1"/>
  <c r="G23" i="93" s="1"/>
  <c r="R57" i="74"/>
  <c r="R9" i="26" s="1"/>
  <c r="R9" i="91" s="1"/>
  <c r="R19" i="59"/>
  <c r="R57" i="59" s="1"/>
  <c r="R9" i="23" s="1"/>
  <c r="R9" i="84" s="1"/>
  <c r="K41" i="59"/>
  <c r="K41" i="81" s="1"/>
  <c r="AQ54" i="74"/>
  <c r="AQ6" i="26" s="1"/>
  <c r="AQ6" i="91" s="1"/>
  <c r="AQ11" i="59"/>
  <c r="AQ11" i="77" s="1"/>
  <c r="F37" i="59"/>
  <c r="F37" i="81" s="1"/>
  <c r="L43" i="59"/>
  <c r="L43" i="78" s="1"/>
  <c r="L16" i="59"/>
  <c r="L16" i="77" s="1"/>
  <c r="I55" i="74"/>
  <c r="I7" i="26" s="1"/>
  <c r="I7" i="91" s="1"/>
  <c r="I14" i="59"/>
  <c r="Q74" i="74"/>
  <c r="Q26" i="26" s="1"/>
  <c r="Q26" i="91" s="1"/>
  <c r="Q44" i="59"/>
  <c r="Q44" i="79" s="1"/>
  <c r="Q74" i="79" s="1"/>
  <c r="Q26" i="32" s="1"/>
  <c r="Q26" i="90" s="1"/>
  <c r="I56" i="74"/>
  <c r="I8" i="26" s="1"/>
  <c r="I8" i="91" s="1"/>
  <c r="I18" i="59"/>
  <c r="I18" i="77" s="1"/>
  <c r="I56" i="77" s="1"/>
  <c r="I8" i="25" s="1"/>
  <c r="I8" i="88" s="1"/>
  <c r="J18" i="59"/>
  <c r="J18" i="76" s="1"/>
  <c r="F13" i="59"/>
  <c r="F13" i="75" s="1"/>
  <c r="O34" i="59"/>
  <c r="O34" i="78" s="1"/>
  <c r="O70" i="78" s="1"/>
  <c r="O22" i="28" s="1"/>
  <c r="O22" i="89" s="1"/>
  <c r="N23" i="74"/>
  <c r="O23" i="74"/>
  <c r="O23" i="59" s="1"/>
  <c r="W47" i="73"/>
  <c r="U95" i="73" s="1"/>
  <c r="AQ10" i="84"/>
  <c r="L85" i="73"/>
  <c r="AQ25" i="84"/>
  <c r="AQ4" i="84"/>
  <c r="AQ4" i="83"/>
  <c r="AQ12" i="84"/>
  <c r="W38" i="73"/>
  <c r="U82" i="73" s="1"/>
  <c r="I62" i="74"/>
  <c r="I14" i="26" s="1"/>
  <c r="I14" i="91" s="1"/>
  <c r="W7" i="73"/>
  <c r="T60" i="73"/>
  <c r="R56" i="59"/>
  <c r="R8" i="23" s="1"/>
  <c r="R8" i="84" s="1"/>
  <c r="W48" i="73"/>
  <c r="U96" i="73" s="1"/>
  <c r="N73" i="76"/>
  <c r="N25" i="31" s="1"/>
  <c r="N25" i="87" s="1"/>
  <c r="F73" i="59"/>
  <c r="F25" i="23" s="1"/>
  <c r="F25" i="84" s="1"/>
  <c r="S85" i="73"/>
  <c r="J68" i="59"/>
  <c r="J20" i="23" s="1"/>
  <c r="J20" i="84" s="1"/>
  <c r="E25" i="83"/>
  <c r="R56" i="75"/>
  <c r="R8" i="30" s="1"/>
  <c r="R8" i="86" s="1"/>
  <c r="N73" i="59"/>
  <c r="N25" i="23" s="1"/>
  <c r="N25" i="84" s="1"/>
  <c r="I59" i="59"/>
  <c r="I11" i="23" s="1"/>
  <c r="I11" i="84" s="1"/>
  <c r="V37" i="73"/>
  <c r="T81" i="73" s="1"/>
  <c r="R56" i="78"/>
  <c r="R8" i="28" s="1"/>
  <c r="R8" i="89" s="1"/>
  <c r="E55" i="80"/>
  <c r="E7" i="27" s="1"/>
  <c r="E7" i="92" s="1"/>
  <c r="R56" i="80"/>
  <c r="R8" i="27" s="1"/>
  <c r="R8" i="92" s="1"/>
  <c r="O78" i="73"/>
  <c r="D5" i="83"/>
  <c r="V10" i="73"/>
  <c r="W25" i="73"/>
  <c r="U66" i="73" s="1"/>
  <c r="Q83" i="73"/>
  <c r="E54" i="74"/>
  <c r="E6" i="26" s="1"/>
  <c r="E6" i="91" s="1"/>
  <c r="R56" i="79"/>
  <c r="R8" i="32" s="1"/>
  <c r="R8" i="90" s="1"/>
  <c r="J66" i="74"/>
  <c r="J18" i="26" s="1"/>
  <c r="J18" i="91" s="1"/>
  <c r="N68" i="59"/>
  <c r="N20" i="23" s="1"/>
  <c r="N20" i="84" s="1"/>
  <c r="R56" i="76"/>
  <c r="R8" i="31" s="1"/>
  <c r="R8" i="87" s="1"/>
  <c r="Q79" i="73"/>
  <c r="E58" i="74"/>
  <c r="E10" i="26" s="1"/>
  <c r="E10" i="91" s="1"/>
  <c r="T10" i="74"/>
  <c r="S34" i="74"/>
  <c r="S20" i="74"/>
  <c r="AQ30" i="74"/>
  <c r="J57" i="74"/>
  <c r="J9" i="26" s="1"/>
  <c r="J9" i="91" s="1"/>
  <c r="S13" i="74"/>
  <c r="R55" i="74"/>
  <c r="R7" i="26" s="1"/>
  <c r="R7" i="91" s="1"/>
  <c r="S21" i="74"/>
  <c r="U2" i="74"/>
  <c r="I71" i="74"/>
  <c r="I23" i="26" s="1"/>
  <c r="I23" i="91" s="1"/>
  <c r="O36" i="74"/>
  <c r="N30" i="74"/>
  <c r="O15" i="74"/>
  <c r="S10" i="74"/>
  <c r="I66" i="74"/>
  <c r="I18" i="26" s="1"/>
  <c r="I18" i="91" s="1"/>
  <c r="S50" i="74"/>
  <c r="S2" i="26" s="1"/>
  <c r="S2" i="91" s="1"/>
  <c r="I57" i="59"/>
  <c r="I9" i="23" s="1"/>
  <c r="I9" i="84" s="1"/>
  <c r="Q70" i="74"/>
  <c r="Q22" i="26" s="1"/>
  <c r="Q22" i="91" s="1"/>
  <c r="AQ28" i="74"/>
  <c r="N57" i="74"/>
  <c r="N9" i="26" s="1"/>
  <c r="N9" i="91" s="1"/>
  <c r="E55" i="59"/>
  <c r="E7" i="23" s="1"/>
  <c r="E7" i="84" s="1"/>
  <c r="L73" i="74"/>
  <c r="L25" i="26" s="1"/>
  <c r="L25" i="91" s="1"/>
  <c r="I54" i="59"/>
  <c r="I6" i="23" s="1"/>
  <c r="I6" i="84" s="1"/>
  <c r="E66" i="59"/>
  <c r="E18" i="23" s="1"/>
  <c r="E18" i="84" s="1"/>
  <c r="S64" i="63"/>
  <c r="T64" i="63" s="1"/>
  <c r="U64" i="63" s="1"/>
  <c r="V64" i="63" s="1"/>
  <c r="W64" i="63" s="1"/>
  <c r="X64" i="63" s="1"/>
  <c r="Y64" i="63" s="1"/>
  <c r="Z64" i="63" s="1"/>
  <c r="AA64" i="63" s="1"/>
  <c r="AB64" i="63" s="1"/>
  <c r="AC64" i="63" s="1"/>
  <c r="AD64" i="63" s="1"/>
  <c r="AE64" i="63" s="1"/>
  <c r="AF64" i="63" s="1"/>
  <c r="AG64" i="63" s="1"/>
  <c r="AH64" i="63" s="1"/>
  <c r="AI64" i="63" s="1"/>
  <c r="AJ64" i="63" s="1"/>
  <c r="AK64" i="63" s="1"/>
  <c r="AL64" i="63" s="1"/>
  <c r="AM64" i="63" s="1"/>
  <c r="AN64" i="63" s="1"/>
  <c r="AO64" i="63" s="1"/>
  <c r="AP64" i="63" s="1"/>
  <c r="G59" i="74"/>
  <c r="G11" i="26" s="1"/>
  <c r="G11" i="91" s="1"/>
  <c r="O70" i="74"/>
  <c r="O22" i="26" s="1"/>
  <c r="O22" i="91" s="1"/>
  <c r="R56" i="81"/>
  <c r="R8" i="22" s="1"/>
  <c r="R8" i="93" s="1"/>
  <c r="T20" i="74"/>
  <c r="G66" i="74"/>
  <c r="G18" i="26" s="1"/>
  <c r="G18" i="91" s="1"/>
  <c r="S8" i="74"/>
  <c r="AQ68" i="59"/>
  <c r="AQ20" i="23" s="1"/>
  <c r="S68" i="63"/>
  <c r="T68" i="63" s="1"/>
  <c r="U68" i="63" s="1"/>
  <c r="V68" i="63" s="1"/>
  <c r="W68" i="63" s="1"/>
  <c r="X68" i="63" s="1"/>
  <c r="Y68" i="63" s="1"/>
  <c r="Z68" i="63" s="1"/>
  <c r="AA68" i="63" s="1"/>
  <c r="AB68" i="63" s="1"/>
  <c r="AC68" i="63" s="1"/>
  <c r="AD68" i="63" s="1"/>
  <c r="AE68" i="63" s="1"/>
  <c r="AF68" i="63" s="1"/>
  <c r="AG68" i="63" s="1"/>
  <c r="AH68" i="63" s="1"/>
  <c r="AI68" i="63" s="1"/>
  <c r="AJ68" i="63" s="1"/>
  <c r="AK68" i="63" s="1"/>
  <c r="AL68" i="63" s="1"/>
  <c r="AM68" i="63" s="1"/>
  <c r="AN68" i="63" s="1"/>
  <c r="AO68" i="63" s="1"/>
  <c r="AP68" i="63" s="1"/>
  <c r="Q4" i="74"/>
  <c r="L57" i="74"/>
  <c r="L9" i="26" s="1"/>
  <c r="L9" i="91" s="1"/>
  <c r="N55" i="74"/>
  <c r="N7" i="26" s="1"/>
  <c r="N7" i="91" s="1"/>
  <c r="P83" i="73"/>
  <c r="J54" i="74"/>
  <c r="J6" i="26" s="1"/>
  <c r="J6" i="91" s="1"/>
  <c r="G55" i="74"/>
  <c r="G7" i="26" s="1"/>
  <c r="G7" i="91" s="1"/>
  <c r="F54" i="74"/>
  <c r="F6" i="26" s="1"/>
  <c r="F6" i="91" s="1"/>
  <c r="D8" i="84"/>
  <c r="J56" i="74"/>
  <c r="J8" i="26" s="1"/>
  <c r="J8" i="91" s="1"/>
  <c r="F53" i="59"/>
  <c r="F5" i="23" s="1"/>
  <c r="F5" i="84" s="1"/>
  <c r="J73" i="59"/>
  <c r="J25" i="23" s="1"/>
  <c r="J25" i="84" s="1"/>
  <c r="F59" i="74"/>
  <c r="F11" i="26" s="1"/>
  <c r="F11" i="91" s="1"/>
  <c r="R56" i="77"/>
  <c r="R8" i="25" s="1"/>
  <c r="R8" i="88" s="1"/>
  <c r="F66" i="74"/>
  <c r="F18" i="26" s="1"/>
  <c r="F18" i="91" s="1"/>
  <c r="N18" i="74"/>
  <c r="P62" i="73"/>
  <c r="P79" i="73"/>
  <c r="L78" i="73"/>
  <c r="K73" i="74"/>
  <c r="K25" i="26" s="1"/>
  <c r="K25" i="91" s="1"/>
  <c r="D54" i="59"/>
  <c r="D6" i="23" s="1"/>
  <c r="L68" i="74"/>
  <c r="L20" i="26" s="1"/>
  <c r="L20" i="91" s="1"/>
  <c r="M18" i="83"/>
  <c r="AQ56" i="74"/>
  <c r="AQ8" i="26" s="1"/>
  <c r="AQ8" i="91" s="1"/>
  <c r="Q62" i="73"/>
  <c r="K78" i="73"/>
  <c r="K85" i="73"/>
  <c r="S61" i="63"/>
  <c r="T61" i="63" s="1"/>
  <c r="U61" i="63" s="1"/>
  <c r="V61" i="63" s="1"/>
  <c r="W61" i="63" s="1"/>
  <c r="X61" i="63" s="1"/>
  <c r="Y61" i="63" s="1"/>
  <c r="Z61" i="63" s="1"/>
  <c r="AA61" i="63" s="1"/>
  <c r="AB61" i="63" s="1"/>
  <c r="AC61" i="63" s="1"/>
  <c r="AD61" i="63" s="1"/>
  <c r="AE61" i="63" s="1"/>
  <c r="AF61" i="63" s="1"/>
  <c r="AG61" i="63" s="1"/>
  <c r="AH61" i="63" s="1"/>
  <c r="AI61" i="63" s="1"/>
  <c r="AJ61" i="63" s="1"/>
  <c r="AK61" i="63" s="1"/>
  <c r="AL61" i="63" s="1"/>
  <c r="AM61" i="63" s="1"/>
  <c r="AN61" i="63" s="1"/>
  <c r="AO61" i="63" s="1"/>
  <c r="AP61" i="63" s="1"/>
  <c r="S79" i="63"/>
  <c r="T79" i="63" s="1"/>
  <c r="U79" i="63" s="1"/>
  <c r="V79" i="63" s="1"/>
  <c r="W79" i="63" s="1"/>
  <c r="X79" i="63" s="1"/>
  <c r="Y79" i="63" s="1"/>
  <c r="Z79" i="63" s="1"/>
  <c r="AA79" i="63" s="1"/>
  <c r="AB79" i="63" s="1"/>
  <c r="AC79" i="63" s="1"/>
  <c r="AD79" i="63" s="1"/>
  <c r="AE79" i="63" s="1"/>
  <c r="AF79" i="63" s="1"/>
  <c r="AG79" i="63" s="1"/>
  <c r="AH79" i="63" s="1"/>
  <c r="AI79" i="63" s="1"/>
  <c r="AJ79" i="63" s="1"/>
  <c r="AK79" i="63" s="1"/>
  <c r="AL79" i="63" s="1"/>
  <c r="AM79" i="63" s="1"/>
  <c r="AN79" i="63" s="1"/>
  <c r="AO79" i="63" s="1"/>
  <c r="AP79" i="63" s="1"/>
  <c r="S38" i="74"/>
  <c r="K68" i="74"/>
  <c r="K20" i="26" s="1"/>
  <c r="K20" i="91" s="1"/>
  <c r="E71" i="74"/>
  <c r="E23" i="26" s="1"/>
  <c r="E23" i="91" s="1"/>
  <c r="T78" i="63"/>
  <c r="U78" i="63" s="1"/>
  <c r="V78" i="63" s="1"/>
  <c r="W78" i="63" s="1"/>
  <c r="X78" i="63" s="1"/>
  <c r="Y78" i="63" s="1"/>
  <c r="Z78" i="63" s="1"/>
  <c r="AA78" i="63" s="1"/>
  <c r="AB78" i="63" s="1"/>
  <c r="AC78" i="63" s="1"/>
  <c r="AD78" i="63" s="1"/>
  <c r="AE78" i="63" s="1"/>
  <c r="AF78" i="63" s="1"/>
  <c r="AG78" i="63" s="1"/>
  <c r="AH78" i="63" s="1"/>
  <c r="AI78" i="63" s="1"/>
  <c r="AJ78" i="63" s="1"/>
  <c r="AK78" i="63" s="1"/>
  <c r="AL78" i="63" s="1"/>
  <c r="AM78" i="63" s="1"/>
  <c r="AN78" i="63" s="1"/>
  <c r="AO78" i="63" s="1"/>
  <c r="AP78" i="63" s="1"/>
  <c r="S28" i="74"/>
  <c r="Y4" i="72"/>
  <c r="X4" i="73"/>
  <c r="Q16" i="74"/>
  <c r="O28" i="74"/>
  <c r="E69" i="74"/>
  <c r="E21" i="26" s="1"/>
  <c r="E21" i="91" s="1"/>
  <c r="U20" i="74"/>
  <c r="O18" i="74"/>
  <c r="U42" i="74"/>
  <c r="S9" i="72"/>
  <c r="S9" i="73" s="1"/>
  <c r="Q75" i="73" s="1"/>
  <c r="R9" i="73"/>
  <c r="P75" i="73" s="1"/>
  <c r="Q52" i="63"/>
  <c r="Q2" i="74" s="1"/>
  <c r="P2" i="74"/>
  <c r="O37" i="74"/>
  <c r="L37" i="74"/>
  <c r="Q5" i="74"/>
  <c r="N54" i="74"/>
  <c r="N6" i="26" s="1"/>
  <c r="N6" i="91" s="1"/>
  <c r="S39" i="72"/>
  <c r="S39" i="73" s="1"/>
  <c r="Q86" i="73" s="1"/>
  <c r="R39" i="73"/>
  <c r="P86" i="73" s="1"/>
  <c r="V2" i="74"/>
  <c r="L36" i="74"/>
  <c r="I69" i="74"/>
  <c r="I21" i="26" s="1"/>
  <c r="I21" i="91" s="1"/>
  <c r="Q7" i="74"/>
  <c r="W15" i="73"/>
  <c r="X15" i="72"/>
  <c r="K35" i="74"/>
  <c r="L13" i="74"/>
  <c r="X51" i="72"/>
  <c r="W51" i="73"/>
  <c r="U99" i="73" s="1"/>
  <c r="K18" i="74"/>
  <c r="K25" i="74"/>
  <c r="V19" i="73"/>
  <c r="W19" i="72"/>
  <c r="Q26" i="74"/>
  <c r="K57" i="74"/>
  <c r="K9" i="26" s="1"/>
  <c r="K9" i="91" s="1"/>
  <c r="P60" i="63"/>
  <c r="O10" i="74"/>
  <c r="Y22" i="73"/>
  <c r="W58" i="73" s="1"/>
  <c r="Z22" i="72"/>
  <c r="X36" i="72"/>
  <c r="W36" i="73"/>
  <c r="U80" i="73" s="1"/>
  <c r="O35" i="74"/>
  <c r="X24" i="73"/>
  <c r="V65" i="73" s="1"/>
  <c r="Y24" i="72"/>
  <c r="K13" i="74"/>
  <c r="T43" i="74"/>
  <c r="V11" i="73"/>
  <c r="W11" i="72"/>
  <c r="S53" i="74"/>
  <c r="S5" i="26" s="1"/>
  <c r="S5" i="91" s="1"/>
  <c r="L25" i="74"/>
  <c r="K31" i="74"/>
  <c r="Q43" i="74"/>
  <c r="W40" i="72"/>
  <c r="V40" i="73"/>
  <c r="T87" i="73" s="1"/>
  <c r="V44" i="73"/>
  <c r="T92" i="73" s="1"/>
  <c r="W44" i="72"/>
  <c r="T59" i="63"/>
  <c r="S9" i="74"/>
  <c r="O25" i="74"/>
  <c r="W39" i="72"/>
  <c r="V39" i="73"/>
  <c r="T86" i="73" s="1"/>
  <c r="X8" i="72"/>
  <c r="W8" i="73"/>
  <c r="U63" i="73" s="1"/>
  <c r="Y47" i="72"/>
  <c r="X47" i="73"/>
  <c r="V95" i="73" s="1"/>
  <c r="R28" i="73"/>
  <c r="P69" i="73" s="1"/>
  <c r="S28" i="72"/>
  <c r="S28" i="73" s="1"/>
  <c r="Q69" i="73" s="1"/>
  <c r="R43" i="73"/>
  <c r="P91" i="73" s="1"/>
  <c r="S43" i="72"/>
  <c r="S43" i="73" s="1"/>
  <c r="Q91" i="73" s="1"/>
  <c r="L15" i="74"/>
  <c r="U44" i="74"/>
  <c r="K50" i="74"/>
  <c r="K2" i="26" s="1"/>
  <c r="K2" i="91" s="1"/>
  <c r="T13" i="74"/>
  <c r="P43" i="74"/>
  <c r="N66" i="74"/>
  <c r="N18" i="26" s="1"/>
  <c r="N18" i="91" s="1"/>
  <c r="O29" i="74"/>
  <c r="O29" i="59" s="1"/>
  <c r="P79" i="63"/>
  <c r="Y38" i="72"/>
  <c r="X38" i="73"/>
  <c r="T8" i="74"/>
  <c r="R71" i="74"/>
  <c r="R23" i="26" s="1"/>
  <c r="R23" i="91" s="1"/>
  <c r="P41" i="74"/>
  <c r="X23" i="72"/>
  <c r="W23" i="73"/>
  <c r="U64" i="73" s="1"/>
  <c r="O32" i="74"/>
  <c r="O12" i="74"/>
  <c r="S37" i="72"/>
  <c r="S37" i="73" s="1"/>
  <c r="Q81" i="73" s="1"/>
  <c r="R37" i="73"/>
  <c r="P81" i="73" s="1"/>
  <c r="P59" i="63"/>
  <c r="O9" i="74"/>
  <c r="S30" i="74"/>
  <c r="T74" i="63"/>
  <c r="S24" i="74"/>
  <c r="X25" i="73"/>
  <c r="V66" i="73" s="1"/>
  <c r="Y25" i="72"/>
  <c r="O13" i="74"/>
  <c r="K28" i="74"/>
  <c r="O68" i="74"/>
  <c r="O20" i="26" s="1"/>
  <c r="O20" i="91" s="1"/>
  <c r="AQ56" i="59"/>
  <c r="AQ8" i="23" s="1"/>
  <c r="AQ55" i="74"/>
  <c r="AQ7" i="26" s="1"/>
  <c r="AQ7" i="91" s="1"/>
  <c r="W18" i="72"/>
  <c r="V18" i="73"/>
  <c r="T84" i="73" s="1"/>
  <c r="K15" i="74"/>
  <c r="F55" i="74"/>
  <c r="F7" i="26" s="1"/>
  <c r="F7" i="91" s="1"/>
  <c r="Y52" i="72"/>
  <c r="X52" i="73"/>
  <c r="V100" i="73" s="1"/>
  <c r="N31" i="74"/>
  <c r="Q39" i="74"/>
  <c r="T38" i="74"/>
  <c r="Y42" i="72"/>
  <c r="X42" i="73"/>
  <c r="L50" i="74"/>
  <c r="L2" i="26" s="1"/>
  <c r="L2" i="91" s="1"/>
  <c r="W12" i="73"/>
  <c r="X12" i="72"/>
  <c r="W20" i="72"/>
  <c r="V20" i="73"/>
  <c r="X28" i="72"/>
  <c r="W28" i="73"/>
  <c r="U69" i="73" s="1"/>
  <c r="N64" i="59"/>
  <c r="N16" i="23" s="1"/>
  <c r="N16" i="84" s="1"/>
  <c r="N64" i="74"/>
  <c r="N16" i="26" s="1"/>
  <c r="N16" i="91" s="1"/>
  <c r="G33" i="74"/>
  <c r="F33" i="74"/>
  <c r="R33" i="73"/>
  <c r="P74" i="73" s="1"/>
  <c r="S33" i="72"/>
  <c r="S33" i="73" s="1"/>
  <c r="Q74" i="73" s="1"/>
  <c r="S45" i="72"/>
  <c r="S45" i="73" s="1"/>
  <c r="Q93" i="73" s="1"/>
  <c r="R45" i="73"/>
  <c r="P93" i="73" s="1"/>
  <c r="W41" i="72"/>
  <c r="V41" i="73"/>
  <c r="T88" i="73" s="1"/>
  <c r="T7" i="74"/>
  <c r="Y17" i="72"/>
  <c r="X17" i="73"/>
  <c r="S81" i="63"/>
  <c r="T81" i="63" s="1"/>
  <c r="U81" i="63" s="1"/>
  <c r="V81" i="63" s="1"/>
  <c r="W81" i="63" s="1"/>
  <c r="X81" i="63" s="1"/>
  <c r="Y81" i="63" s="1"/>
  <c r="Z81" i="63" s="1"/>
  <c r="AA81" i="63" s="1"/>
  <c r="AB81" i="63" s="1"/>
  <c r="AC81" i="63" s="1"/>
  <c r="AD81" i="63" s="1"/>
  <c r="AE81" i="63" s="1"/>
  <c r="AF81" i="63" s="1"/>
  <c r="AG81" i="63" s="1"/>
  <c r="AH81" i="63" s="1"/>
  <c r="AI81" i="63" s="1"/>
  <c r="AJ81" i="63" s="1"/>
  <c r="AK81" i="63" s="1"/>
  <c r="AL81" i="63" s="1"/>
  <c r="AM81" i="63" s="1"/>
  <c r="AN81" i="63" s="1"/>
  <c r="AO81" i="63" s="1"/>
  <c r="AP81" i="63" s="1"/>
  <c r="Q41" i="74"/>
  <c r="R41" i="73"/>
  <c r="P88" i="73" s="1"/>
  <c r="S41" i="72"/>
  <c r="S41" i="73" s="1"/>
  <c r="Q88" i="73" s="1"/>
  <c r="S27" i="72"/>
  <c r="S27" i="73" s="1"/>
  <c r="Q68" i="73" s="1"/>
  <c r="R27" i="73"/>
  <c r="P68" i="73" s="1"/>
  <c r="S10" i="72"/>
  <c r="S10" i="73" s="1"/>
  <c r="R10" i="73"/>
  <c r="X37" i="72"/>
  <c r="W37" i="73"/>
  <c r="U81" i="73" s="1"/>
  <c r="R29" i="73"/>
  <c r="P70" i="73" s="1"/>
  <c r="S29" i="72"/>
  <c r="S29" i="73" s="1"/>
  <c r="Q70" i="73" s="1"/>
  <c r="S65" i="63"/>
  <c r="T65" i="63" s="1"/>
  <c r="U65" i="63" s="1"/>
  <c r="V65" i="63" s="1"/>
  <c r="W65" i="63" s="1"/>
  <c r="X65" i="63" s="1"/>
  <c r="Y65" i="63" s="1"/>
  <c r="Z65" i="63" s="1"/>
  <c r="AA65" i="63" s="1"/>
  <c r="AB65" i="63" s="1"/>
  <c r="AC65" i="63" s="1"/>
  <c r="AD65" i="63" s="1"/>
  <c r="AE65" i="63" s="1"/>
  <c r="AF65" i="63" s="1"/>
  <c r="AG65" i="63" s="1"/>
  <c r="AH65" i="63" s="1"/>
  <c r="AI65" i="63" s="1"/>
  <c r="AJ65" i="63" s="1"/>
  <c r="AK65" i="63" s="1"/>
  <c r="AL65" i="63" s="1"/>
  <c r="AM65" i="63" s="1"/>
  <c r="AN65" i="63" s="1"/>
  <c r="AO65" i="63" s="1"/>
  <c r="AP65" i="63" s="1"/>
  <c r="AQ64" i="74"/>
  <c r="AQ16" i="26" s="1"/>
  <c r="AQ16" i="91" s="1"/>
  <c r="P36" i="74"/>
  <c r="L28" i="74"/>
  <c r="T6" i="74"/>
  <c r="S21" i="72"/>
  <c r="S21" i="73" s="1"/>
  <c r="Q89" i="73" s="1"/>
  <c r="R21" i="73"/>
  <c r="P89" i="73" s="1"/>
  <c r="P15" i="74"/>
  <c r="O31" i="74"/>
  <c r="W33" i="72"/>
  <c r="V33" i="73"/>
  <c r="T74" i="73" s="1"/>
  <c r="P39" i="74"/>
  <c r="X46" i="72"/>
  <c r="W46" i="73"/>
  <c r="U94" i="73" s="1"/>
  <c r="O19" i="74"/>
  <c r="AQ71" i="74"/>
  <c r="AQ23" i="26" s="1"/>
  <c r="AQ23" i="91" s="1"/>
  <c r="W30" i="72"/>
  <c r="V30" i="73"/>
  <c r="T71" i="73" s="1"/>
  <c r="K30" i="74"/>
  <c r="O73" i="74"/>
  <c r="O25" i="26" s="1"/>
  <c r="O25" i="91" s="1"/>
  <c r="X35" i="73"/>
  <c r="Y35" i="72"/>
  <c r="O14" i="74"/>
  <c r="O14" i="59" s="1"/>
  <c r="S12" i="74"/>
  <c r="X3" i="72"/>
  <c r="W3" i="73"/>
  <c r="U60" i="73" s="1"/>
  <c r="X49" i="72"/>
  <c r="W49" i="73"/>
  <c r="U97" i="73" s="1"/>
  <c r="R69" i="74"/>
  <c r="R21" i="26" s="1"/>
  <c r="R21" i="91" s="1"/>
  <c r="AQ33" i="74"/>
  <c r="W43" i="72"/>
  <c r="V43" i="73"/>
  <c r="T91" i="73" s="1"/>
  <c r="O11" i="74"/>
  <c r="Y48" i="72"/>
  <c r="X48" i="73"/>
  <c r="V96" i="73" s="1"/>
  <c r="Q36" i="74"/>
  <c r="L32" i="74"/>
  <c r="X6" i="72"/>
  <c r="W6" i="73"/>
  <c r="O33" i="74"/>
  <c r="Q15" i="74"/>
  <c r="S40" i="72"/>
  <c r="S40" i="73" s="1"/>
  <c r="Q87" i="73" s="1"/>
  <c r="R40" i="73"/>
  <c r="P87" i="73" s="1"/>
  <c r="Q40" i="74"/>
  <c r="X7" i="73"/>
  <c r="Y7" i="72"/>
  <c r="S43" i="74"/>
  <c r="Y16" i="72"/>
  <c r="X16" i="73"/>
  <c r="X10" i="72"/>
  <c r="W10" i="73"/>
  <c r="X9" i="72"/>
  <c r="W9" i="73"/>
  <c r="U75" i="73" s="1"/>
  <c r="Q21" i="74"/>
  <c r="K72" i="74"/>
  <c r="K24" i="26" s="1"/>
  <c r="K24" i="91" s="1"/>
  <c r="X14" i="72"/>
  <c r="W14" i="73"/>
  <c r="V27" i="73"/>
  <c r="T68" i="73" s="1"/>
  <c r="W27" i="72"/>
  <c r="S86" i="63"/>
  <c r="T86" i="63" s="1"/>
  <c r="U86" i="63" s="1"/>
  <c r="V86" i="63" s="1"/>
  <c r="W86" i="63" s="1"/>
  <c r="X86" i="63" s="1"/>
  <c r="Y86" i="63" s="1"/>
  <c r="Z86" i="63" s="1"/>
  <c r="AA86" i="63" s="1"/>
  <c r="AB86" i="63" s="1"/>
  <c r="AC86" i="63" s="1"/>
  <c r="AD86" i="63" s="1"/>
  <c r="AE86" i="63" s="1"/>
  <c r="AF86" i="63" s="1"/>
  <c r="AG86" i="63" s="1"/>
  <c r="AH86" i="63" s="1"/>
  <c r="AI86" i="63" s="1"/>
  <c r="AJ86" i="63" s="1"/>
  <c r="AK86" i="63" s="1"/>
  <c r="AL86" i="63" s="1"/>
  <c r="AM86" i="63" s="1"/>
  <c r="AN86" i="63" s="1"/>
  <c r="AO86" i="63" s="1"/>
  <c r="AP86" i="63" s="1"/>
  <c r="Q38" i="74"/>
  <c r="K33" i="74"/>
  <c r="R26" i="73"/>
  <c r="P67" i="73" s="1"/>
  <c r="S26" i="72"/>
  <c r="S26" i="73" s="1"/>
  <c r="Q67" i="73" s="1"/>
  <c r="S69" i="63"/>
  <c r="K32" i="74"/>
  <c r="S33" i="74"/>
  <c r="S85" i="63"/>
  <c r="T85" i="63" s="1"/>
  <c r="U85" i="63" s="1"/>
  <c r="V85" i="63" s="1"/>
  <c r="W85" i="63" s="1"/>
  <c r="X85" i="63" s="1"/>
  <c r="Y85" i="63" s="1"/>
  <c r="Z85" i="63" s="1"/>
  <c r="AA85" i="63" s="1"/>
  <c r="AB85" i="63" s="1"/>
  <c r="AC85" i="63" s="1"/>
  <c r="AD85" i="63" s="1"/>
  <c r="AE85" i="63" s="1"/>
  <c r="AF85" i="63" s="1"/>
  <c r="AG85" i="63" s="1"/>
  <c r="AH85" i="63" s="1"/>
  <c r="AI85" i="63" s="1"/>
  <c r="AJ85" i="63" s="1"/>
  <c r="AK85" i="63" s="1"/>
  <c r="AL85" i="63" s="1"/>
  <c r="AM85" i="63" s="1"/>
  <c r="AN85" i="63" s="1"/>
  <c r="AO85" i="63" s="1"/>
  <c r="AP85" i="63" s="1"/>
  <c r="W29" i="72"/>
  <c r="V29" i="73"/>
  <c r="T70" i="73" s="1"/>
  <c r="K11" i="74"/>
  <c r="S37" i="74"/>
  <c r="P40" i="74"/>
  <c r="X31" i="73"/>
  <c r="V72" i="73" s="1"/>
  <c r="Y31" i="72"/>
  <c r="X5" i="72"/>
  <c r="W5" i="73"/>
  <c r="U61" i="73" s="1"/>
  <c r="S20" i="72"/>
  <c r="S20" i="73" s="1"/>
  <c r="Q85" i="73" s="1"/>
  <c r="R20" i="73"/>
  <c r="P85" i="73" s="1"/>
  <c r="X34" i="73"/>
  <c r="V76" i="73" s="1"/>
  <c r="Y34" i="72"/>
  <c r="Y50" i="72"/>
  <c r="X50" i="73"/>
  <c r="V98" i="73" s="1"/>
  <c r="P16" i="74"/>
  <c r="S18" i="72"/>
  <c r="S18" i="73" s="1"/>
  <c r="Q84" i="73" s="1"/>
  <c r="R18" i="73"/>
  <c r="P84" i="73" s="1"/>
  <c r="P21" i="74"/>
  <c r="I25" i="84"/>
  <c r="X13" i="72"/>
  <c r="W13" i="73"/>
  <c r="I65" i="74"/>
  <c r="I17" i="26" s="1"/>
  <c r="I17" i="91" s="1"/>
  <c r="F65" i="74"/>
  <c r="F17" i="26" s="1"/>
  <c r="F17" i="91" s="1"/>
  <c r="X32" i="73"/>
  <c r="Y32" i="72"/>
  <c r="O50" i="74"/>
  <c r="O2" i="26" s="1"/>
  <c r="O2" i="91" s="1"/>
  <c r="AQ66" i="74"/>
  <c r="AQ18" i="26" s="1"/>
  <c r="AQ18" i="91" s="1"/>
  <c r="K37" i="74"/>
  <c r="P5" i="74"/>
  <c r="P38" i="74"/>
  <c r="O30" i="74"/>
  <c r="R11" i="73"/>
  <c r="S11" i="72"/>
  <c r="S11" i="73" s="1"/>
  <c r="K36" i="74"/>
  <c r="K64" i="63"/>
  <c r="J14" i="74"/>
  <c r="P7" i="74"/>
  <c r="AQ57" i="74"/>
  <c r="AQ9" i="26" s="1"/>
  <c r="AQ9" i="91" s="1"/>
  <c r="W21" i="72"/>
  <c r="V21" i="73"/>
  <c r="T89" i="73" s="1"/>
  <c r="L30" i="74"/>
  <c r="AQ67" i="74"/>
  <c r="AQ19" i="26" s="1"/>
  <c r="AQ19" i="91" s="1"/>
  <c r="G18" i="74"/>
  <c r="F18" i="74"/>
  <c r="L35" i="74"/>
  <c r="L11" i="74"/>
  <c r="W45" i="72"/>
  <c r="V45" i="73"/>
  <c r="T93" i="73" s="1"/>
  <c r="L31" i="74"/>
  <c r="U16" i="74"/>
  <c r="T5" i="74"/>
  <c r="P26" i="74"/>
  <c r="T21" i="74"/>
  <c r="R22" i="74"/>
  <c r="T34" i="74"/>
  <c r="T26" i="74"/>
  <c r="Q72" i="63"/>
  <c r="L73" i="63"/>
  <c r="L23" i="74" s="1"/>
  <c r="K23" i="74"/>
  <c r="T17" i="74"/>
  <c r="J59" i="74"/>
  <c r="J11" i="26" s="1"/>
  <c r="J11" i="91" s="1"/>
  <c r="M13" i="83"/>
  <c r="H16" i="83"/>
  <c r="M12" i="83"/>
  <c r="M8" i="83"/>
  <c r="D11" i="83"/>
  <c r="R17" i="83"/>
  <c r="H14" i="83"/>
  <c r="C11" i="83"/>
  <c r="U73" i="73"/>
  <c r="U77" i="73"/>
  <c r="U90" i="73"/>
  <c r="T83" i="73"/>
  <c r="R79" i="73"/>
  <c r="S78" i="73"/>
  <c r="N2" i="23" l="1"/>
  <c r="J2" i="23"/>
  <c r="S2" i="23"/>
  <c r="S2" i="84" s="1"/>
  <c r="X26" i="72"/>
  <c r="W26" i="73"/>
  <c r="U67" i="73" s="1"/>
  <c r="D75" i="59"/>
  <c r="R69" i="59"/>
  <c r="R21" i="23" s="1"/>
  <c r="R21" i="84" s="1"/>
  <c r="C5" i="83"/>
  <c r="E2" i="83"/>
  <c r="G2" i="23"/>
  <c r="G2" i="84" s="1"/>
  <c r="I59" i="79"/>
  <c r="I11" i="32" s="1"/>
  <c r="I11" i="90" s="1"/>
  <c r="D54" i="77"/>
  <c r="D6" i="25" s="1"/>
  <c r="D6" i="88" s="1"/>
  <c r="E75" i="74"/>
  <c r="N68" i="78"/>
  <c r="N20" i="28" s="1"/>
  <c r="N20" i="89" s="1"/>
  <c r="O4" i="76"/>
  <c r="O52" i="76" s="1"/>
  <c r="O4" i="31" s="1"/>
  <c r="O4" i="87" s="1"/>
  <c r="O4" i="81"/>
  <c r="O52" i="81" s="1"/>
  <c r="O4" i="22" s="1"/>
  <c r="O4" i="93" s="1"/>
  <c r="AQ6" i="79"/>
  <c r="AQ53" i="79" s="1"/>
  <c r="AQ5" i="32" s="1"/>
  <c r="AQ5" i="90" s="1"/>
  <c r="AQ6" i="76"/>
  <c r="AQ53" i="76" s="1"/>
  <c r="AQ5" i="31" s="1"/>
  <c r="AQ5" i="87" s="1"/>
  <c r="AQ6" i="77"/>
  <c r="AQ53" i="77" s="1"/>
  <c r="AQ5" i="25" s="1"/>
  <c r="AQ5" i="88" s="1"/>
  <c r="J68" i="79"/>
  <c r="J20" i="32" s="1"/>
  <c r="J20" i="90" s="1"/>
  <c r="AQ56" i="77"/>
  <c r="AQ8" i="25" s="1"/>
  <c r="AQ8" i="88" s="1"/>
  <c r="AQ6" i="81"/>
  <c r="AQ53" i="81" s="1"/>
  <c r="AQ5" i="22" s="1"/>
  <c r="AQ5" i="93" s="1"/>
  <c r="AQ6" i="75"/>
  <c r="AQ53" i="75" s="1"/>
  <c r="AQ5" i="30" s="1"/>
  <c r="AQ5" i="86" s="1"/>
  <c r="AQ6" i="78"/>
  <c r="AQ53" i="78" s="1"/>
  <c r="AQ5" i="28" s="1"/>
  <c r="AQ5" i="89" s="1"/>
  <c r="AQ53" i="59"/>
  <c r="AQ5" i="23" s="1"/>
  <c r="AQ5" i="84" s="1"/>
  <c r="D54" i="81"/>
  <c r="D6" i="22" s="1"/>
  <c r="D6" i="93" s="1"/>
  <c r="K26" i="76"/>
  <c r="K60" i="76" s="1"/>
  <c r="K12" i="31" s="1"/>
  <c r="K12" i="87" s="1"/>
  <c r="T41" i="74"/>
  <c r="T41" i="59" s="1"/>
  <c r="T41" i="77" s="1"/>
  <c r="K26" i="81"/>
  <c r="K60" i="81" s="1"/>
  <c r="K12" i="22" s="1"/>
  <c r="K12" i="93" s="1"/>
  <c r="S41" i="74"/>
  <c r="S41" i="59" s="1"/>
  <c r="S41" i="75" s="1"/>
  <c r="I59" i="76"/>
  <c r="I11" i="31" s="1"/>
  <c r="I11" i="87" s="1"/>
  <c r="S61" i="74"/>
  <c r="S13" i="26" s="1"/>
  <c r="S13" i="91" s="1"/>
  <c r="AQ54" i="77"/>
  <c r="AQ6" i="25" s="1"/>
  <c r="AQ6" i="88" s="1"/>
  <c r="L34" i="81"/>
  <c r="L70" i="81" s="1"/>
  <c r="L22" i="22" s="1"/>
  <c r="L22" i="93" s="1"/>
  <c r="L34" i="76"/>
  <c r="L70" i="76" s="1"/>
  <c r="L22" i="31" s="1"/>
  <c r="L22" i="87" s="1"/>
  <c r="I65" i="59"/>
  <c r="I17" i="23" s="1"/>
  <c r="I17" i="84" s="1"/>
  <c r="M25" i="83"/>
  <c r="F22" i="59"/>
  <c r="F22" i="77" s="1"/>
  <c r="F58" i="77" s="1"/>
  <c r="F10" i="25" s="1"/>
  <c r="F10" i="88" s="1"/>
  <c r="L34" i="77"/>
  <c r="L70" i="77" s="1"/>
  <c r="L22" i="25" s="1"/>
  <c r="L22" i="88" s="1"/>
  <c r="N68" i="76"/>
  <c r="N20" i="31" s="1"/>
  <c r="N20" i="87" s="1"/>
  <c r="L34" i="78"/>
  <c r="L70" i="78" s="1"/>
  <c r="L22" i="28" s="1"/>
  <c r="L22" i="89" s="1"/>
  <c r="L34" i="80"/>
  <c r="L70" i="80" s="1"/>
  <c r="L22" i="27" s="1"/>
  <c r="L22" i="92" s="1"/>
  <c r="AQ67" i="59"/>
  <c r="AQ19" i="23" s="1"/>
  <c r="AQ19" i="84" s="1"/>
  <c r="AQ71" i="59"/>
  <c r="AQ23" i="23" s="1"/>
  <c r="AQ23" i="84" s="1"/>
  <c r="N68" i="79"/>
  <c r="N20" i="32" s="1"/>
  <c r="N20" i="90" s="1"/>
  <c r="L34" i="79"/>
  <c r="L70" i="79" s="1"/>
  <c r="L22" i="32" s="1"/>
  <c r="L22" i="90" s="1"/>
  <c r="F73" i="76"/>
  <c r="F25" i="31" s="1"/>
  <c r="F25" i="87" s="1"/>
  <c r="AQ56" i="76"/>
  <c r="AQ8" i="31" s="1"/>
  <c r="AQ8" i="87" s="1"/>
  <c r="L34" i="75"/>
  <c r="L70" i="75" s="1"/>
  <c r="L22" i="30" s="1"/>
  <c r="L22" i="86" s="1"/>
  <c r="O6" i="59"/>
  <c r="O6" i="76" s="1"/>
  <c r="I54" i="79"/>
  <c r="I6" i="32" s="1"/>
  <c r="I6" i="90" s="1"/>
  <c r="S60" i="59"/>
  <c r="S12" i="23" s="1"/>
  <c r="S12" i="84" s="1"/>
  <c r="H6" i="83"/>
  <c r="AQ68" i="81"/>
  <c r="AQ20" i="22" s="1"/>
  <c r="AQ20" i="93" s="1"/>
  <c r="I59" i="80"/>
  <c r="I11" i="27" s="1"/>
  <c r="I11" i="92" s="1"/>
  <c r="AQ56" i="80"/>
  <c r="AQ8" i="27" s="1"/>
  <c r="AQ8" i="92" s="1"/>
  <c r="I59" i="77"/>
  <c r="I11" i="25" s="1"/>
  <c r="I11" i="88" s="1"/>
  <c r="L62" i="74"/>
  <c r="L14" i="26" s="1"/>
  <c r="L14" i="91" s="1"/>
  <c r="J64" i="74"/>
  <c r="J16" i="26" s="1"/>
  <c r="J16" i="91" s="1"/>
  <c r="I54" i="76"/>
  <c r="I6" i="31" s="1"/>
  <c r="I6" i="87" s="1"/>
  <c r="I59" i="78"/>
  <c r="I11" i="28" s="1"/>
  <c r="I11" i="89" s="1"/>
  <c r="G28" i="77"/>
  <c r="G63" i="77" s="1"/>
  <c r="G15" i="25" s="1"/>
  <c r="G15" i="88" s="1"/>
  <c r="I59" i="81"/>
  <c r="I11" i="22" s="1"/>
  <c r="I11" i="93" s="1"/>
  <c r="N27" i="74"/>
  <c r="O27" i="74"/>
  <c r="O62" i="74" s="1"/>
  <c r="O14" i="26" s="1"/>
  <c r="O14" i="91" s="1"/>
  <c r="L50" i="59"/>
  <c r="E66" i="80"/>
  <c r="E18" i="27" s="1"/>
  <c r="E18" i="92" s="1"/>
  <c r="I29" i="78"/>
  <c r="I64" i="78" s="1"/>
  <c r="I16" i="28" s="1"/>
  <c r="I16" i="89" s="1"/>
  <c r="I29" i="81"/>
  <c r="I64" i="81" s="1"/>
  <c r="I16" i="22" s="1"/>
  <c r="I16" i="93" s="1"/>
  <c r="I57" i="78"/>
  <c r="I9" i="28" s="1"/>
  <c r="I9" i="89" s="1"/>
  <c r="I29" i="80"/>
  <c r="I64" i="80" s="1"/>
  <c r="I16" i="27" s="1"/>
  <c r="I16" i="92" s="1"/>
  <c r="I29" i="77"/>
  <c r="I64" i="77" s="1"/>
  <c r="I16" i="25" s="1"/>
  <c r="I16" i="88" s="1"/>
  <c r="I20" i="83"/>
  <c r="E66" i="77"/>
  <c r="E18" i="25" s="1"/>
  <c r="E18" i="88" s="1"/>
  <c r="O4" i="75"/>
  <c r="O52" i="75" s="1"/>
  <c r="O4" i="30" s="1"/>
  <c r="O4" i="86" s="1"/>
  <c r="I29" i="75"/>
  <c r="I64" i="75" s="1"/>
  <c r="I16" i="30" s="1"/>
  <c r="I16" i="86" s="1"/>
  <c r="O4" i="77"/>
  <c r="O52" i="77" s="1"/>
  <c r="O4" i="25" s="1"/>
  <c r="O4" i="88" s="1"/>
  <c r="G22" i="59"/>
  <c r="G22" i="75" s="1"/>
  <c r="G58" i="75" s="1"/>
  <c r="G10" i="30" s="1"/>
  <c r="G10" i="86" s="1"/>
  <c r="I29" i="79"/>
  <c r="I64" i="79" s="1"/>
  <c r="I16" i="32" s="1"/>
  <c r="I16" i="90" s="1"/>
  <c r="AQ57" i="59"/>
  <c r="AQ9" i="23" s="1"/>
  <c r="AQ9" i="84" s="1"/>
  <c r="K26" i="79"/>
  <c r="K60" i="79" s="1"/>
  <c r="K12" i="32" s="1"/>
  <c r="K12" i="90" s="1"/>
  <c r="I29" i="76"/>
  <c r="I64" i="76" s="1"/>
  <c r="I16" i="31" s="1"/>
  <c r="I16" i="87" s="1"/>
  <c r="J4" i="77"/>
  <c r="J52" i="77" s="1"/>
  <c r="J4" i="25" s="1"/>
  <c r="J4" i="88" s="1"/>
  <c r="O50" i="59"/>
  <c r="J4" i="75"/>
  <c r="J52" i="75" s="1"/>
  <c r="J4" i="30" s="1"/>
  <c r="J4" i="86" s="1"/>
  <c r="J4" i="81"/>
  <c r="J52" i="81" s="1"/>
  <c r="J4" i="22" s="1"/>
  <c r="J4" i="93" s="1"/>
  <c r="J52" i="59"/>
  <c r="J4" i="23" s="1"/>
  <c r="J4" i="84" s="1"/>
  <c r="J4" i="79"/>
  <c r="J52" i="79" s="1"/>
  <c r="J4" i="32" s="1"/>
  <c r="J4" i="90" s="1"/>
  <c r="J4" i="78"/>
  <c r="J52" i="78" s="1"/>
  <c r="J4" i="28" s="1"/>
  <c r="J4" i="89" s="1"/>
  <c r="I57" i="77"/>
  <c r="I9" i="25" s="1"/>
  <c r="I9" i="88" s="1"/>
  <c r="J4" i="76"/>
  <c r="J52" i="76" s="1"/>
  <c r="J4" i="31" s="1"/>
  <c r="J4" i="87" s="1"/>
  <c r="F73" i="78"/>
  <c r="F25" i="28" s="1"/>
  <c r="F25" i="89" s="1"/>
  <c r="AQ27" i="76"/>
  <c r="AQ62" i="76" s="1"/>
  <c r="AQ14" i="31" s="1"/>
  <c r="AQ14" i="87" s="1"/>
  <c r="AQ62" i="59"/>
  <c r="AQ14" i="23" s="1"/>
  <c r="AQ14" i="84" s="1"/>
  <c r="AQ62" i="74"/>
  <c r="AQ14" i="26" s="1"/>
  <c r="AQ14" i="91" s="1"/>
  <c r="AQ68" i="79"/>
  <c r="AQ20" i="32" s="1"/>
  <c r="AQ20" i="90" s="1"/>
  <c r="I66" i="59"/>
  <c r="I18" i="23" s="1"/>
  <c r="I18" i="84" s="1"/>
  <c r="S77" i="63"/>
  <c r="T77" i="63" s="1"/>
  <c r="U77" i="63" s="1"/>
  <c r="V77" i="63" s="1"/>
  <c r="W77" i="63" s="1"/>
  <c r="X77" i="63" s="1"/>
  <c r="Y77" i="63" s="1"/>
  <c r="Z77" i="63" s="1"/>
  <c r="AA77" i="63" s="1"/>
  <c r="AB77" i="63" s="1"/>
  <c r="AC77" i="63" s="1"/>
  <c r="AD77" i="63" s="1"/>
  <c r="AE77" i="63" s="1"/>
  <c r="AF77" i="63" s="1"/>
  <c r="AG77" i="63" s="1"/>
  <c r="AH77" i="63" s="1"/>
  <c r="AI77" i="63" s="1"/>
  <c r="AJ77" i="63" s="1"/>
  <c r="AK77" i="63" s="1"/>
  <c r="AL77" i="63" s="1"/>
  <c r="AM77" i="63" s="1"/>
  <c r="AN77" i="63" s="1"/>
  <c r="AO77" i="63" s="1"/>
  <c r="AP77" i="63" s="1"/>
  <c r="J22" i="59"/>
  <c r="J58" i="59" s="1"/>
  <c r="J10" i="23" s="1"/>
  <c r="J10" i="84" s="1"/>
  <c r="R71" i="59"/>
  <c r="R23" i="23" s="1"/>
  <c r="R23" i="84" s="1"/>
  <c r="G55" i="81"/>
  <c r="G7" i="22" s="1"/>
  <c r="G7" i="93" s="1"/>
  <c r="AQ68" i="75"/>
  <c r="AQ20" i="30" s="1"/>
  <c r="AQ20" i="86" s="1"/>
  <c r="F57" i="59"/>
  <c r="F9" i="23" s="1"/>
  <c r="F9" i="84" s="1"/>
  <c r="D54" i="79"/>
  <c r="D6" i="32" s="1"/>
  <c r="D6" i="90" s="1"/>
  <c r="J56" i="59"/>
  <c r="J8" i="23" s="1"/>
  <c r="J8" i="84" s="1"/>
  <c r="J73" i="78"/>
  <c r="J25" i="28" s="1"/>
  <c r="J25" i="89" s="1"/>
  <c r="E66" i="76"/>
  <c r="E18" i="31" s="1"/>
  <c r="E18" i="87" s="1"/>
  <c r="AQ35" i="76"/>
  <c r="AQ67" i="76" s="1"/>
  <c r="AQ19" i="31" s="1"/>
  <c r="AQ19" i="87" s="1"/>
  <c r="I54" i="81"/>
  <c r="I6" i="22" s="1"/>
  <c r="I6" i="93" s="1"/>
  <c r="G55" i="59"/>
  <c r="G7" i="23" s="1"/>
  <c r="G7" i="84" s="1"/>
  <c r="K70" i="59"/>
  <c r="K22" i="23" s="1"/>
  <c r="K22" i="84" s="1"/>
  <c r="Q72" i="59"/>
  <c r="Q24" i="23" s="1"/>
  <c r="Q24" i="84" s="1"/>
  <c r="O70" i="59"/>
  <c r="O22" i="23" s="1"/>
  <c r="O22" i="84" s="1"/>
  <c r="R66" i="59"/>
  <c r="R18" i="23" s="1"/>
  <c r="R18" i="84" s="1"/>
  <c r="F64" i="59"/>
  <c r="F16" i="23" s="1"/>
  <c r="F16" i="84" s="1"/>
  <c r="N61" i="59"/>
  <c r="N13" i="23" s="1"/>
  <c r="N13" i="84" s="1"/>
  <c r="P70" i="59"/>
  <c r="P22" i="23" s="1"/>
  <c r="P22" i="84" s="1"/>
  <c r="F71" i="59"/>
  <c r="F23" i="23" s="1"/>
  <c r="F23" i="84" s="1"/>
  <c r="P4" i="59"/>
  <c r="P52" i="59" s="1"/>
  <c r="P4" i="23" s="1"/>
  <c r="P4" i="84" s="1"/>
  <c r="J68" i="77"/>
  <c r="J20" i="25" s="1"/>
  <c r="J20" i="88" s="1"/>
  <c r="I56" i="59"/>
  <c r="I8" i="23" s="1"/>
  <c r="I8" i="84" s="1"/>
  <c r="E56" i="59"/>
  <c r="E8" i="23" s="1"/>
  <c r="E8" i="84" s="1"/>
  <c r="I13" i="83"/>
  <c r="J29" i="75"/>
  <c r="J64" i="75" s="1"/>
  <c r="J16" i="30" s="1"/>
  <c r="J16" i="86" s="1"/>
  <c r="P72" i="59"/>
  <c r="P24" i="23" s="1"/>
  <c r="P24" i="84" s="1"/>
  <c r="I57" i="75"/>
  <c r="I9" i="30" s="1"/>
  <c r="I9" i="86" s="1"/>
  <c r="AQ54" i="59"/>
  <c r="AQ6" i="23" s="1"/>
  <c r="AQ6" i="84" s="1"/>
  <c r="G71" i="59"/>
  <c r="G23" i="23" s="1"/>
  <c r="G23" i="84" s="1"/>
  <c r="G53" i="59"/>
  <c r="G5" i="23" s="1"/>
  <c r="G5" i="84" s="1"/>
  <c r="K27" i="59"/>
  <c r="AQ35" i="81"/>
  <c r="AQ67" i="81" s="1"/>
  <c r="AQ19" i="22" s="1"/>
  <c r="AQ19" i="93" s="1"/>
  <c r="AQ56" i="75"/>
  <c r="AQ8" i="30" s="1"/>
  <c r="AQ8" i="86" s="1"/>
  <c r="N6" i="75"/>
  <c r="N53" i="75" s="1"/>
  <c r="N5" i="30" s="1"/>
  <c r="N5" i="86" s="1"/>
  <c r="N68" i="77"/>
  <c r="N20" i="25" s="1"/>
  <c r="N20" i="88" s="1"/>
  <c r="I57" i="76"/>
  <c r="I9" i="31" s="1"/>
  <c r="I9" i="87" s="1"/>
  <c r="J73" i="79"/>
  <c r="J25" i="32" s="1"/>
  <c r="J25" i="90" s="1"/>
  <c r="K21" i="81"/>
  <c r="AQ64" i="59"/>
  <c r="AQ16" i="23" s="1"/>
  <c r="AQ16" i="84" s="1"/>
  <c r="F27" i="78"/>
  <c r="F62" i="78" s="1"/>
  <c r="F14" i="28" s="1"/>
  <c r="F14" i="89" s="1"/>
  <c r="AQ56" i="79"/>
  <c r="AQ8" i="32" s="1"/>
  <c r="AQ8" i="90" s="1"/>
  <c r="F27" i="76"/>
  <c r="F62" i="76" s="1"/>
  <c r="F14" i="31" s="1"/>
  <c r="F14" i="87" s="1"/>
  <c r="J68" i="81"/>
  <c r="J20" i="22" s="1"/>
  <c r="J20" i="93" s="1"/>
  <c r="J73" i="76"/>
  <c r="J25" i="31" s="1"/>
  <c r="J25" i="87" s="1"/>
  <c r="F27" i="79"/>
  <c r="F62" i="79" s="1"/>
  <c r="F14" i="32" s="1"/>
  <c r="F14" i="90" s="1"/>
  <c r="J56" i="76"/>
  <c r="J8" i="31" s="1"/>
  <c r="J8" i="87" s="1"/>
  <c r="F53" i="79"/>
  <c r="F5" i="32" s="1"/>
  <c r="F5" i="90" s="1"/>
  <c r="C27" i="83"/>
  <c r="N22" i="59"/>
  <c r="N58" i="59" s="1"/>
  <c r="N10" i="23" s="1"/>
  <c r="N10" i="84" s="1"/>
  <c r="G28" i="76"/>
  <c r="G63" i="76" s="1"/>
  <c r="G15" i="31" s="1"/>
  <c r="G15" i="87" s="1"/>
  <c r="H7" i="83"/>
  <c r="AQ25" i="83"/>
  <c r="G28" i="80"/>
  <c r="G63" i="80" s="1"/>
  <c r="G15" i="27" s="1"/>
  <c r="G15" i="92" s="1"/>
  <c r="G28" i="79"/>
  <c r="G63" i="79" s="1"/>
  <c r="G15" i="32" s="1"/>
  <c r="G15" i="90" s="1"/>
  <c r="F73" i="75"/>
  <c r="F25" i="30" s="1"/>
  <c r="F25" i="86" s="1"/>
  <c r="E66" i="81"/>
  <c r="E18" i="22" s="1"/>
  <c r="E18" i="93" s="1"/>
  <c r="L2" i="77"/>
  <c r="L50" i="77" s="1"/>
  <c r="L2" i="25" s="1"/>
  <c r="L2" i="88" s="1"/>
  <c r="J68" i="78"/>
  <c r="J20" i="28" s="1"/>
  <c r="J20" i="89" s="1"/>
  <c r="E69" i="59"/>
  <c r="E21" i="23" s="1"/>
  <c r="E21" i="84" s="1"/>
  <c r="R64" i="59"/>
  <c r="R16" i="23" s="1"/>
  <c r="R16" i="84" s="1"/>
  <c r="AQ66" i="59"/>
  <c r="AQ18" i="23" s="1"/>
  <c r="AQ18" i="84" s="1"/>
  <c r="I69" i="59"/>
  <c r="I21" i="23" s="1"/>
  <c r="I21" i="84" s="1"/>
  <c r="N63" i="59"/>
  <c r="N15" i="23" s="1"/>
  <c r="N15" i="84" s="1"/>
  <c r="I66" i="76"/>
  <c r="I18" i="31" s="1"/>
  <c r="I18" i="87" s="1"/>
  <c r="J29" i="77"/>
  <c r="J64" i="77" s="1"/>
  <c r="J16" i="25" s="1"/>
  <c r="J16" i="88" s="1"/>
  <c r="I54" i="80"/>
  <c r="I6" i="27" s="1"/>
  <c r="I6" i="92" s="1"/>
  <c r="G28" i="75"/>
  <c r="G63" i="75" s="1"/>
  <c r="G15" i="30" s="1"/>
  <c r="G15" i="86" s="1"/>
  <c r="N68" i="80"/>
  <c r="N20" i="27" s="1"/>
  <c r="N20" i="92" s="1"/>
  <c r="L2" i="76"/>
  <c r="L50" i="76" s="1"/>
  <c r="L2" i="31" s="1"/>
  <c r="L2" i="87" s="1"/>
  <c r="D54" i="78"/>
  <c r="D6" i="28" s="1"/>
  <c r="D6" i="89" s="1"/>
  <c r="O2" i="75"/>
  <c r="O50" i="75" s="1"/>
  <c r="O2" i="30" s="1"/>
  <c r="O2" i="86" s="1"/>
  <c r="G53" i="81"/>
  <c r="G5" i="22" s="1"/>
  <c r="G5" i="93" s="1"/>
  <c r="L56" i="74"/>
  <c r="L8" i="26" s="1"/>
  <c r="L8" i="91" s="1"/>
  <c r="F73" i="81"/>
  <c r="F25" i="22" s="1"/>
  <c r="F25" i="93" s="1"/>
  <c r="D54" i="76"/>
  <c r="D6" i="31" s="1"/>
  <c r="D6" i="87" s="1"/>
  <c r="D54" i="75"/>
  <c r="D6" i="30" s="1"/>
  <c r="D6" i="86" s="1"/>
  <c r="F23" i="80"/>
  <c r="AQ57" i="76"/>
  <c r="AQ9" i="31" s="1"/>
  <c r="AQ9" i="87" s="1"/>
  <c r="AQ68" i="77"/>
  <c r="AQ20" i="25" s="1"/>
  <c r="AQ20" i="88" s="1"/>
  <c r="O2" i="79"/>
  <c r="O50" i="79" s="1"/>
  <c r="O2" i="32" s="1"/>
  <c r="O2" i="90" s="1"/>
  <c r="AQ36" i="76"/>
  <c r="AQ66" i="76" s="1"/>
  <c r="AQ18" i="31" s="1"/>
  <c r="AQ18" i="87" s="1"/>
  <c r="AQ22" i="83"/>
  <c r="L4" i="75"/>
  <c r="L52" i="75" s="1"/>
  <c r="L4" i="30" s="1"/>
  <c r="L4" i="86" s="1"/>
  <c r="L52" i="59"/>
  <c r="L4" i="23" s="1"/>
  <c r="L4" i="84" s="1"/>
  <c r="Q74" i="59"/>
  <c r="Q26" i="23" s="1"/>
  <c r="Q26" i="84" s="1"/>
  <c r="D14" i="83"/>
  <c r="J63" i="59"/>
  <c r="J15" i="23" s="1"/>
  <c r="J15" i="84" s="1"/>
  <c r="G24" i="83"/>
  <c r="F57" i="81"/>
  <c r="F9" i="22" s="1"/>
  <c r="F9" i="93" s="1"/>
  <c r="F53" i="78"/>
  <c r="F5" i="28" s="1"/>
  <c r="F5" i="89" s="1"/>
  <c r="J23" i="76"/>
  <c r="F53" i="76"/>
  <c r="F5" i="31" s="1"/>
  <c r="F5" i="87" s="1"/>
  <c r="F53" i="77"/>
  <c r="F5" i="25" s="1"/>
  <c r="F5" i="88" s="1"/>
  <c r="AQ56" i="78"/>
  <c r="AQ8" i="28" s="1"/>
  <c r="AQ8" i="89" s="1"/>
  <c r="I57" i="80"/>
  <c r="I9" i="27" s="1"/>
  <c r="I9" i="92" s="1"/>
  <c r="E5" i="83"/>
  <c r="L33" i="59"/>
  <c r="L69" i="59" s="1"/>
  <c r="L21" i="23" s="1"/>
  <c r="L21" i="84" s="1"/>
  <c r="L2" i="80"/>
  <c r="L50" i="80" s="1"/>
  <c r="L2" i="27" s="1"/>
  <c r="L2" i="92" s="1"/>
  <c r="K26" i="78"/>
  <c r="K60" i="78" s="1"/>
  <c r="K12" i="28" s="1"/>
  <c r="K12" i="89" s="1"/>
  <c r="N6" i="76"/>
  <c r="N53" i="76" s="1"/>
  <c r="N5" i="31" s="1"/>
  <c r="AQ36" i="75"/>
  <c r="AQ66" i="75" s="1"/>
  <c r="AQ18" i="30" s="1"/>
  <c r="AQ18" i="86" s="1"/>
  <c r="AQ68" i="78"/>
  <c r="AQ20" i="28" s="1"/>
  <c r="AQ20" i="89" s="1"/>
  <c r="O2" i="78"/>
  <c r="O50" i="78" s="1"/>
  <c r="O2" i="28" s="1"/>
  <c r="O2" i="89" s="1"/>
  <c r="J23" i="79"/>
  <c r="AQ29" i="76"/>
  <c r="AQ64" i="76" s="1"/>
  <c r="AQ16" i="31" s="1"/>
  <c r="AQ16" i="87" s="1"/>
  <c r="I30" i="81"/>
  <c r="I65" i="81" s="1"/>
  <c r="I17" i="22" s="1"/>
  <c r="I17" i="93" s="1"/>
  <c r="N6" i="81"/>
  <c r="N53" i="81" s="1"/>
  <c r="N5" i="22" s="1"/>
  <c r="N5" i="93" s="1"/>
  <c r="F27" i="77"/>
  <c r="F62" i="77" s="1"/>
  <c r="F14" i="25" s="1"/>
  <c r="F14" i="88" s="1"/>
  <c r="M6" i="83"/>
  <c r="T72" i="59"/>
  <c r="T24" i="23" s="1"/>
  <c r="T24" i="84" s="1"/>
  <c r="F65" i="59"/>
  <c r="F17" i="23" s="1"/>
  <c r="F17" i="84" s="1"/>
  <c r="N53" i="59"/>
  <c r="N5" i="23" s="1"/>
  <c r="N5" i="84" s="1"/>
  <c r="I54" i="77"/>
  <c r="I6" i="25" s="1"/>
  <c r="I6" i="88" s="1"/>
  <c r="F73" i="79"/>
  <c r="F25" i="32" s="1"/>
  <c r="F25" i="90" s="1"/>
  <c r="AQ14" i="79"/>
  <c r="J23" i="80"/>
  <c r="N6" i="80"/>
  <c r="N53" i="80" s="1"/>
  <c r="N5" i="27" s="1"/>
  <c r="N5" i="92" s="1"/>
  <c r="G67" i="59"/>
  <c r="G19" i="23" s="1"/>
  <c r="G19" i="84" s="1"/>
  <c r="F27" i="80"/>
  <c r="F62" i="80" s="1"/>
  <c r="F14" i="27" s="1"/>
  <c r="F14" i="92" s="1"/>
  <c r="N6" i="79"/>
  <c r="N53" i="79" s="1"/>
  <c r="N5" i="32" s="1"/>
  <c r="N5" i="90" s="1"/>
  <c r="F53" i="80"/>
  <c r="F5" i="27" s="1"/>
  <c r="F5" i="92" s="1"/>
  <c r="J23" i="81"/>
  <c r="J59" i="81" s="1"/>
  <c r="J11" i="22" s="1"/>
  <c r="J11" i="93" s="1"/>
  <c r="N53" i="78"/>
  <c r="N5" i="28" s="1"/>
  <c r="N5" i="89" s="1"/>
  <c r="L18" i="81"/>
  <c r="K26" i="77"/>
  <c r="K60" i="77" s="1"/>
  <c r="K12" i="25" s="1"/>
  <c r="K12" i="88" s="1"/>
  <c r="S17" i="79"/>
  <c r="J23" i="78"/>
  <c r="F27" i="81"/>
  <c r="F62" i="81" s="1"/>
  <c r="F14" i="22" s="1"/>
  <c r="F14" i="93" s="1"/>
  <c r="N6" i="77"/>
  <c r="N53" i="77" s="1"/>
  <c r="N5" i="25" s="1"/>
  <c r="N5" i="88" s="1"/>
  <c r="M21" i="83"/>
  <c r="G22" i="83"/>
  <c r="D21" i="83"/>
  <c r="E14" i="83"/>
  <c r="G54" i="79"/>
  <c r="G6" i="32" s="1"/>
  <c r="G6" i="90" s="1"/>
  <c r="R54" i="81"/>
  <c r="R6" i="22" s="1"/>
  <c r="R6" i="93" s="1"/>
  <c r="K26" i="75"/>
  <c r="K60" i="75" s="1"/>
  <c r="K12" i="30" s="1"/>
  <c r="K12" i="86" s="1"/>
  <c r="F27" i="75"/>
  <c r="F62" i="75" s="1"/>
  <c r="F14" i="30" s="1"/>
  <c r="F14" i="86" s="1"/>
  <c r="J23" i="77"/>
  <c r="S26" i="83"/>
  <c r="O26" i="83"/>
  <c r="F30" i="79"/>
  <c r="F65" i="79" s="1"/>
  <c r="F17" i="32" s="1"/>
  <c r="F17" i="90" s="1"/>
  <c r="AQ15" i="76"/>
  <c r="K2" i="76"/>
  <c r="K50" i="76" s="1"/>
  <c r="K2" i="31" s="1"/>
  <c r="K2" i="87" s="1"/>
  <c r="AQ35" i="75"/>
  <c r="AQ67" i="75" s="1"/>
  <c r="AQ19" i="30" s="1"/>
  <c r="AQ19" i="86" s="1"/>
  <c r="L38" i="80"/>
  <c r="R15" i="81"/>
  <c r="S17" i="76"/>
  <c r="I30" i="76"/>
  <c r="I65" i="76" s="1"/>
  <c r="I17" i="31" s="1"/>
  <c r="I17" i="87" s="1"/>
  <c r="L17" i="79"/>
  <c r="O4" i="79"/>
  <c r="O52" i="79" s="1"/>
  <c r="O4" i="32" s="1"/>
  <c r="O4" i="90" s="1"/>
  <c r="O52" i="59"/>
  <c r="O4" i="23" s="1"/>
  <c r="K26" i="80"/>
  <c r="K60" i="80" s="1"/>
  <c r="K12" i="27" s="1"/>
  <c r="K12" i="92" s="1"/>
  <c r="I25" i="83"/>
  <c r="E9" i="83"/>
  <c r="F24" i="83"/>
  <c r="N4" i="83"/>
  <c r="E20" i="83"/>
  <c r="L4" i="78"/>
  <c r="L52" i="78" s="1"/>
  <c r="L4" i="28" s="1"/>
  <c r="L4" i="89" s="1"/>
  <c r="AQ35" i="79"/>
  <c r="AQ67" i="79" s="1"/>
  <c r="AQ19" i="32" s="1"/>
  <c r="AQ19" i="90" s="1"/>
  <c r="R15" i="78"/>
  <c r="N9" i="79"/>
  <c r="L39" i="75"/>
  <c r="L12" i="83"/>
  <c r="R33" i="78"/>
  <c r="R69" i="78" s="1"/>
  <c r="R21" i="28" s="1"/>
  <c r="R21" i="89" s="1"/>
  <c r="R15" i="76"/>
  <c r="L17" i="81"/>
  <c r="N9" i="81"/>
  <c r="L27" i="79"/>
  <c r="L62" i="79" s="1"/>
  <c r="L14" i="32" s="1"/>
  <c r="L14" i="90" s="1"/>
  <c r="K50" i="59"/>
  <c r="AQ14" i="76"/>
  <c r="R33" i="76"/>
  <c r="R69" i="76" s="1"/>
  <c r="R21" i="31" s="1"/>
  <c r="R21" i="87" s="1"/>
  <c r="R15" i="77"/>
  <c r="F23" i="76"/>
  <c r="F59" i="76" s="1"/>
  <c r="F11" i="31" s="1"/>
  <c r="F11" i="87" s="1"/>
  <c r="N9" i="78"/>
  <c r="AQ19" i="80"/>
  <c r="AQ57" i="80" s="1"/>
  <c r="AQ9" i="27" s="1"/>
  <c r="AQ9" i="92" s="1"/>
  <c r="O2" i="77"/>
  <c r="O50" i="77" s="1"/>
  <c r="O2" i="25" s="1"/>
  <c r="O2" i="88" s="1"/>
  <c r="K21" i="76"/>
  <c r="O4" i="80"/>
  <c r="O52" i="80" s="1"/>
  <c r="O4" i="27" s="1"/>
  <c r="O4" i="92" s="1"/>
  <c r="G16" i="83"/>
  <c r="S61" i="59"/>
  <c r="S13" i="23" s="1"/>
  <c r="S13" i="84" s="1"/>
  <c r="D15" i="83"/>
  <c r="R54" i="59"/>
  <c r="R6" i="23" s="1"/>
  <c r="R6" i="84" s="1"/>
  <c r="R66" i="75"/>
  <c r="R18" i="30" s="1"/>
  <c r="R18" i="86" s="1"/>
  <c r="F73" i="80"/>
  <c r="F25" i="27" s="1"/>
  <c r="F25" i="92" s="1"/>
  <c r="AQ14" i="75"/>
  <c r="AQ36" i="80"/>
  <c r="AQ66" i="80" s="1"/>
  <c r="AQ18" i="27" s="1"/>
  <c r="AQ18" i="92" s="1"/>
  <c r="R33" i="75"/>
  <c r="R69" i="75" s="1"/>
  <c r="R21" i="30" s="1"/>
  <c r="R21" i="86" s="1"/>
  <c r="R15" i="75"/>
  <c r="R55" i="75" s="1"/>
  <c r="R7" i="30" s="1"/>
  <c r="R7" i="86" s="1"/>
  <c r="N9" i="76"/>
  <c r="O2" i="76"/>
  <c r="O50" i="76" s="1"/>
  <c r="O2" i="31" s="1"/>
  <c r="O2" i="87" s="1"/>
  <c r="G28" i="81"/>
  <c r="G63" i="81" s="1"/>
  <c r="G15" i="22" s="1"/>
  <c r="G15" i="93" s="1"/>
  <c r="G63" i="59"/>
  <c r="G15" i="23" s="1"/>
  <c r="L68" i="59"/>
  <c r="L20" i="23" s="1"/>
  <c r="L20" i="84" s="1"/>
  <c r="E17" i="83"/>
  <c r="AQ15" i="79"/>
  <c r="F53" i="81"/>
  <c r="F5" i="22" s="1"/>
  <c r="F5" i="93" s="1"/>
  <c r="D10" i="83"/>
  <c r="R33" i="80"/>
  <c r="R69" i="80" s="1"/>
  <c r="R21" i="27" s="1"/>
  <c r="R21" i="92" s="1"/>
  <c r="R15" i="79"/>
  <c r="N9" i="75"/>
  <c r="G4" i="83"/>
  <c r="D8" i="83"/>
  <c r="AQ15" i="77"/>
  <c r="K2" i="77"/>
  <c r="K50" i="77" s="1"/>
  <c r="K2" i="25" s="1"/>
  <c r="K2" i="88" s="1"/>
  <c r="L17" i="75"/>
  <c r="M9" i="88"/>
  <c r="M9" i="83"/>
  <c r="P42" i="80"/>
  <c r="P72" i="80" s="1"/>
  <c r="P24" i="27" s="1"/>
  <c r="P24" i="92" s="1"/>
  <c r="I6" i="79"/>
  <c r="I53" i="79" s="1"/>
  <c r="I5" i="32" s="1"/>
  <c r="I5" i="90" s="1"/>
  <c r="AQ15" i="80"/>
  <c r="G37" i="79"/>
  <c r="G66" i="79" s="1"/>
  <c r="G18" i="32" s="1"/>
  <c r="G18" i="90" s="1"/>
  <c r="F35" i="80"/>
  <c r="F67" i="80" s="1"/>
  <c r="F19" i="27" s="1"/>
  <c r="F19" i="92" s="1"/>
  <c r="L18" i="78"/>
  <c r="O16" i="78"/>
  <c r="J25" i="76"/>
  <c r="R36" i="76"/>
  <c r="R66" i="76" s="1"/>
  <c r="R18" i="31" s="1"/>
  <c r="R18" i="87" s="1"/>
  <c r="N25" i="79"/>
  <c r="S40" i="80"/>
  <c r="L2" i="79"/>
  <c r="L50" i="79" s="1"/>
  <c r="L2" i="32" s="1"/>
  <c r="L2" i="90" s="1"/>
  <c r="S32" i="78"/>
  <c r="S61" i="78" s="1"/>
  <c r="S13" i="28" s="1"/>
  <c r="S13" i="89" s="1"/>
  <c r="G15" i="78"/>
  <c r="G55" i="78" s="1"/>
  <c r="G7" i="28" s="1"/>
  <c r="G7" i="89" s="1"/>
  <c r="O41" i="79"/>
  <c r="J73" i="75"/>
  <c r="J25" i="30" s="1"/>
  <c r="J25" i="86" s="1"/>
  <c r="N10" i="81"/>
  <c r="N12" i="80"/>
  <c r="F12" i="78"/>
  <c r="F23" i="77"/>
  <c r="S42" i="80"/>
  <c r="S72" i="80" s="1"/>
  <c r="S24" i="27" s="1"/>
  <c r="S24" i="92" s="1"/>
  <c r="AQ19" i="79"/>
  <c r="AQ57" i="79" s="1"/>
  <c r="AQ9" i="32" s="1"/>
  <c r="AQ9" i="90" s="1"/>
  <c r="Q42" i="79"/>
  <c r="Q72" i="79" s="1"/>
  <c r="Q24" i="32" s="1"/>
  <c r="Q24" i="90" s="1"/>
  <c r="N15" i="76"/>
  <c r="AQ31" i="77"/>
  <c r="AQ71" i="77" s="1"/>
  <c r="AQ23" i="25" s="1"/>
  <c r="AQ23" i="88" s="1"/>
  <c r="AQ25" i="78"/>
  <c r="AQ59" i="78" s="1"/>
  <c r="AQ11" i="28" s="1"/>
  <c r="AQ11" i="89" s="1"/>
  <c r="T44" i="80"/>
  <c r="T74" i="80" s="1"/>
  <c r="T26" i="27" s="1"/>
  <c r="T26" i="92" s="1"/>
  <c r="K40" i="76"/>
  <c r="K68" i="76" s="1"/>
  <c r="K20" i="31" s="1"/>
  <c r="K20" i="87" s="1"/>
  <c r="AQ29" i="77"/>
  <c r="AQ64" i="77" s="1"/>
  <c r="AQ16" i="25" s="1"/>
  <c r="AQ16" i="88" s="1"/>
  <c r="F36" i="78"/>
  <c r="P44" i="76"/>
  <c r="P74" i="76" s="1"/>
  <c r="P26" i="31" s="1"/>
  <c r="P26" i="87" s="1"/>
  <c r="K21" i="80"/>
  <c r="N13" i="81"/>
  <c r="I30" i="80"/>
  <c r="I65" i="80" s="1"/>
  <c r="I17" i="27" s="1"/>
  <c r="I17" i="92" s="1"/>
  <c r="G6" i="80"/>
  <c r="G53" i="80" s="1"/>
  <c r="G5" i="27" s="1"/>
  <c r="G5" i="92" s="1"/>
  <c r="I33" i="80"/>
  <c r="I69" i="80" s="1"/>
  <c r="I21" i="27" s="1"/>
  <c r="I21" i="92" s="1"/>
  <c r="K39" i="77"/>
  <c r="K10" i="77"/>
  <c r="AQ15" i="78"/>
  <c r="AQ55" i="78" s="1"/>
  <c r="AQ7" i="28" s="1"/>
  <c r="AQ7" i="89" s="1"/>
  <c r="L18" i="76"/>
  <c r="K43" i="81"/>
  <c r="K5" i="75"/>
  <c r="S40" i="81"/>
  <c r="AQ11" i="75"/>
  <c r="AQ54" i="75" s="1"/>
  <c r="AQ6" i="30" s="1"/>
  <c r="AQ6" i="86" s="1"/>
  <c r="K5" i="76"/>
  <c r="D54" i="80"/>
  <c r="D6" i="27" s="1"/>
  <c r="D6" i="92" s="1"/>
  <c r="L40" i="81"/>
  <c r="N11" i="75"/>
  <c r="L8" i="75"/>
  <c r="N15" i="77"/>
  <c r="J37" i="81"/>
  <c r="J66" i="81" s="1"/>
  <c r="J18" i="22" s="1"/>
  <c r="J18" i="93" s="1"/>
  <c r="T44" i="81"/>
  <c r="T74" i="81" s="1"/>
  <c r="T26" i="22" s="1"/>
  <c r="T26" i="93" s="1"/>
  <c r="P44" i="75"/>
  <c r="P74" i="75" s="1"/>
  <c r="P26" i="30" s="1"/>
  <c r="P26" i="86" s="1"/>
  <c r="G15" i="80"/>
  <c r="G55" i="80" s="1"/>
  <c r="G7" i="27" s="1"/>
  <c r="G7" i="92" s="1"/>
  <c r="K43" i="76"/>
  <c r="N11" i="76"/>
  <c r="L43" i="79"/>
  <c r="E66" i="78"/>
  <c r="E18" i="28" s="1"/>
  <c r="E18" i="89" s="1"/>
  <c r="L16" i="80"/>
  <c r="R11" i="77"/>
  <c r="R54" i="77" s="1"/>
  <c r="R6" i="25" s="1"/>
  <c r="R6" i="88" s="1"/>
  <c r="L18" i="75"/>
  <c r="J11" i="77"/>
  <c r="P8" i="81"/>
  <c r="K19" i="80"/>
  <c r="L2" i="81"/>
  <c r="L50" i="81" s="1"/>
  <c r="L2" i="22" s="1"/>
  <c r="L2" i="93" s="1"/>
  <c r="AQ11" i="79"/>
  <c r="AQ54" i="79" s="1"/>
  <c r="AQ6" i="32" s="1"/>
  <c r="AQ6" i="90" s="1"/>
  <c r="S42" i="78"/>
  <c r="S72" i="78" s="1"/>
  <c r="S24" i="28" s="1"/>
  <c r="S24" i="89" s="1"/>
  <c r="AQ14" i="80"/>
  <c r="G59" i="75"/>
  <c r="G11" i="30" s="1"/>
  <c r="G11" i="86" s="1"/>
  <c r="R33" i="79"/>
  <c r="R69" i="79" s="1"/>
  <c r="R21" i="32" s="1"/>
  <c r="R21" i="90" s="1"/>
  <c r="L38" i="81"/>
  <c r="L40" i="78"/>
  <c r="F23" i="75"/>
  <c r="K16" i="80"/>
  <c r="N9" i="77"/>
  <c r="AQ19" i="78"/>
  <c r="AQ57" i="78" s="1"/>
  <c r="AQ9" i="28" s="1"/>
  <c r="AQ9" i="89" s="1"/>
  <c r="L8" i="80"/>
  <c r="N15" i="75"/>
  <c r="G25" i="79"/>
  <c r="S17" i="80"/>
  <c r="O40" i="75"/>
  <c r="O68" i="75" s="1"/>
  <c r="O20" i="30" s="1"/>
  <c r="O20" i="86" s="1"/>
  <c r="S26" i="77"/>
  <c r="S60" i="77" s="1"/>
  <c r="S12" i="25" s="1"/>
  <c r="S12" i="88" s="1"/>
  <c r="AQ29" i="75"/>
  <c r="AQ64" i="75" s="1"/>
  <c r="AQ16" i="30" s="1"/>
  <c r="AQ16" i="86" s="1"/>
  <c r="J31" i="79"/>
  <c r="J71" i="79" s="1"/>
  <c r="J23" i="32" s="1"/>
  <c r="J23" i="90" s="1"/>
  <c r="I54" i="75"/>
  <c r="I6" i="30" s="1"/>
  <c r="I6" i="86" s="1"/>
  <c r="N19" i="79"/>
  <c r="N57" i="79" s="1"/>
  <c r="N9" i="32" s="1"/>
  <c r="N9" i="90" s="1"/>
  <c r="K21" i="78"/>
  <c r="F19" i="77"/>
  <c r="F57" i="77" s="1"/>
  <c r="F9" i="25" s="1"/>
  <c r="F9" i="88" s="1"/>
  <c r="J15" i="76"/>
  <c r="I30" i="78"/>
  <c r="I65" i="78" s="1"/>
  <c r="I17" i="28" s="1"/>
  <c r="I17" i="89" s="1"/>
  <c r="G6" i="78"/>
  <c r="G53" i="78" s="1"/>
  <c r="G5" i="28" s="1"/>
  <c r="G5" i="89" s="1"/>
  <c r="I33" i="81"/>
  <c r="I69" i="81" s="1"/>
  <c r="I21" i="22" s="1"/>
  <c r="I21" i="93" s="1"/>
  <c r="L20" i="80"/>
  <c r="O23" i="80"/>
  <c r="N32" i="81"/>
  <c r="N61" i="81" s="1"/>
  <c r="N13" i="22" s="1"/>
  <c r="N13" i="93" s="1"/>
  <c r="R35" i="75"/>
  <c r="R67" i="75" s="1"/>
  <c r="R19" i="30" s="1"/>
  <c r="R19" i="86" s="1"/>
  <c r="J18" i="77"/>
  <c r="J56" i="77" s="1"/>
  <c r="J8" i="25" s="1"/>
  <c r="J8" i="88" s="1"/>
  <c r="I36" i="81"/>
  <c r="I66" i="81" s="1"/>
  <c r="I18" i="22" s="1"/>
  <c r="I18" i="93" s="1"/>
  <c r="G15" i="75"/>
  <c r="G55" i="75" s="1"/>
  <c r="G7" i="30" s="1"/>
  <c r="G7" i="86" s="1"/>
  <c r="R11" i="76"/>
  <c r="R54" i="76" s="1"/>
  <c r="R6" i="31" s="1"/>
  <c r="R6" i="87" s="1"/>
  <c r="N25" i="80"/>
  <c r="O5" i="78"/>
  <c r="J28" i="80"/>
  <c r="J63" i="80" s="1"/>
  <c r="J15" i="27" s="1"/>
  <c r="J15" i="92" s="1"/>
  <c r="F13" i="79"/>
  <c r="J20" i="77"/>
  <c r="F28" i="75"/>
  <c r="F63" i="75" s="1"/>
  <c r="F15" i="30" s="1"/>
  <c r="F15" i="86" s="1"/>
  <c r="K41" i="79"/>
  <c r="L38" i="78"/>
  <c r="K16" i="81"/>
  <c r="K20" i="80"/>
  <c r="N15" i="79"/>
  <c r="S39" i="75"/>
  <c r="G25" i="80"/>
  <c r="F37" i="77"/>
  <c r="O40" i="79"/>
  <c r="O68" i="79" s="1"/>
  <c r="O20" i="32" s="1"/>
  <c r="O20" i="90" s="1"/>
  <c r="S26" i="76"/>
  <c r="S60" i="76" s="1"/>
  <c r="S12" i="31" s="1"/>
  <c r="S12" i="87" s="1"/>
  <c r="AQ29" i="79"/>
  <c r="AQ64" i="79" s="1"/>
  <c r="AQ16" i="32" s="1"/>
  <c r="AQ16" i="90" s="1"/>
  <c r="N19" i="80"/>
  <c r="N57" i="80" s="1"/>
  <c r="N9" i="27" s="1"/>
  <c r="N9" i="92" s="1"/>
  <c r="F19" i="76"/>
  <c r="F57" i="76" s="1"/>
  <c r="F9" i="31" s="1"/>
  <c r="F9" i="87" s="1"/>
  <c r="J15" i="75"/>
  <c r="G6" i="77"/>
  <c r="G53" i="77" s="1"/>
  <c r="G5" i="25" s="1"/>
  <c r="I33" i="77"/>
  <c r="I69" i="77" s="1"/>
  <c r="I21" i="25" s="1"/>
  <c r="I21" i="88" s="1"/>
  <c r="O43" i="80"/>
  <c r="R27" i="78"/>
  <c r="R62" i="78" s="1"/>
  <c r="R14" i="28" s="1"/>
  <c r="R14" i="89" s="1"/>
  <c r="O23" i="78"/>
  <c r="L43" i="80"/>
  <c r="Q20" i="79"/>
  <c r="K19" i="76"/>
  <c r="R35" i="79"/>
  <c r="R67" i="79" s="1"/>
  <c r="R19" i="32" s="1"/>
  <c r="R19" i="90" s="1"/>
  <c r="N36" i="78"/>
  <c r="F28" i="81"/>
  <c r="F63" i="81" s="1"/>
  <c r="F15" i="22" s="1"/>
  <c r="F15" i="93" s="1"/>
  <c r="I36" i="80"/>
  <c r="I66" i="80" s="1"/>
  <c r="I18" i="27" s="1"/>
  <c r="I18" i="92" s="1"/>
  <c r="AQ15" i="75"/>
  <c r="J11" i="76"/>
  <c r="AQ27" i="79"/>
  <c r="AQ62" i="79" s="1"/>
  <c r="AQ14" i="32" s="1"/>
  <c r="AQ14" i="90" s="1"/>
  <c r="S2" i="75"/>
  <c r="S50" i="75" s="1"/>
  <c r="S2" i="30" s="1"/>
  <c r="S2" i="86" s="1"/>
  <c r="Q20" i="76"/>
  <c r="J20" i="76"/>
  <c r="J57" i="76" s="1"/>
  <c r="J9" i="31" s="1"/>
  <c r="J9" i="87" s="1"/>
  <c r="J25" i="78"/>
  <c r="N32" i="77"/>
  <c r="N61" i="77" s="1"/>
  <c r="N13" i="25" s="1"/>
  <c r="N13" i="88" s="1"/>
  <c r="K19" i="79"/>
  <c r="AQ14" i="81"/>
  <c r="AQ55" i="81" s="1"/>
  <c r="AQ7" i="22" s="1"/>
  <c r="AQ7" i="93" s="1"/>
  <c r="L38" i="76"/>
  <c r="F23" i="79"/>
  <c r="O16" i="75"/>
  <c r="L42" i="81"/>
  <c r="L72" i="81" s="1"/>
  <c r="L24" i="22" s="1"/>
  <c r="L24" i="93" s="1"/>
  <c r="K20" i="81"/>
  <c r="N15" i="80"/>
  <c r="S39" i="79"/>
  <c r="F37" i="76"/>
  <c r="S5" i="81"/>
  <c r="AQ29" i="80"/>
  <c r="AQ64" i="80" s="1"/>
  <c r="AQ16" i="27" s="1"/>
  <c r="AQ16" i="92" s="1"/>
  <c r="K42" i="79"/>
  <c r="K72" i="79" s="1"/>
  <c r="K24" i="32" s="1"/>
  <c r="K24" i="90" s="1"/>
  <c r="I30" i="77"/>
  <c r="I65" i="77" s="1"/>
  <c r="I17" i="25" s="1"/>
  <c r="I17" i="88" s="1"/>
  <c r="T16" i="80"/>
  <c r="G6" i="76"/>
  <c r="G53" i="76" s="1"/>
  <c r="G5" i="31" s="1"/>
  <c r="G5" i="87" s="1"/>
  <c r="I33" i="76"/>
  <c r="I69" i="76" s="1"/>
  <c r="I21" i="31" s="1"/>
  <c r="I21" i="87" s="1"/>
  <c r="O43" i="81"/>
  <c r="S4" i="81"/>
  <c r="S52" i="81" s="1"/>
  <c r="S4" i="22" s="1"/>
  <c r="S4" i="93" s="1"/>
  <c r="O23" i="76"/>
  <c r="L16" i="81"/>
  <c r="J29" i="81"/>
  <c r="J64" i="81" s="1"/>
  <c r="J16" i="22" s="1"/>
  <c r="J16" i="93" s="1"/>
  <c r="N36" i="77"/>
  <c r="O16" i="77"/>
  <c r="R14" i="79"/>
  <c r="Q34" i="81"/>
  <c r="Q70" i="81" s="1"/>
  <c r="Q22" i="22" s="1"/>
  <c r="Q22" i="93" s="1"/>
  <c r="AQ27" i="80"/>
  <c r="AQ62" i="80" s="1"/>
  <c r="AQ14" i="27" s="1"/>
  <c r="AQ14" i="92" s="1"/>
  <c r="L43" i="75"/>
  <c r="E13" i="76"/>
  <c r="E54" i="76" s="1"/>
  <c r="E6" i="31" s="1"/>
  <c r="E6" i="87" s="1"/>
  <c r="O14" i="81"/>
  <c r="R28" i="79"/>
  <c r="R63" i="79" s="1"/>
  <c r="R15" i="32" s="1"/>
  <c r="R15" i="90" s="1"/>
  <c r="Q44" i="81"/>
  <c r="Q74" i="81" s="1"/>
  <c r="Q26" i="22" s="1"/>
  <c r="Q26" i="93" s="1"/>
  <c r="R29" i="79"/>
  <c r="R64" i="79" s="1"/>
  <c r="R16" i="32" s="1"/>
  <c r="R16" i="90" s="1"/>
  <c r="K2" i="79"/>
  <c r="K50" i="79" s="1"/>
  <c r="K2" i="32" s="1"/>
  <c r="K2" i="90" s="1"/>
  <c r="AQ14" i="77"/>
  <c r="J19" i="78"/>
  <c r="G35" i="78"/>
  <c r="G67" i="78" s="1"/>
  <c r="G19" i="28" s="1"/>
  <c r="G19" i="89" s="1"/>
  <c r="L38" i="75"/>
  <c r="F23" i="81"/>
  <c r="K12" i="75"/>
  <c r="L42" i="79"/>
  <c r="L72" i="79" s="1"/>
  <c r="L24" i="32" s="1"/>
  <c r="L24" i="90" s="1"/>
  <c r="G31" i="80"/>
  <c r="G71" i="80" s="1"/>
  <c r="G23" i="27" s="1"/>
  <c r="G23" i="92" s="1"/>
  <c r="N15" i="81"/>
  <c r="O34" i="75"/>
  <c r="O70" i="75" s="1"/>
  <c r="O22" i="30" s="1"/>
  <c r="O22" i="86" s="1"/>
  <c r="O2" i="80"/>
  <c r="O50" i="80" s="1"/>
  <c r="O2" i="27" s="1"/>
  <c r="O2" i="92" s="1"/>
  <c r="J30" i="80"/>
  <c r="J65" i="80" s="1"/>
  <c r="J17" i="27" s="1"/>
  <c r="J17" i="92" s="1"/>
  <c r="S5" i="78"/>
  <c r="AQ29" i="81"/>
  <c r="AQ64" i="81" s="1"/>
  <c r="AQ16" i="22" s="1"/>
  <c r="AQ16" i="93" s="1"/>
  <c r="F14" i="80"/>
  <c r="K42" i="81"/>
  <c r="K72" i="81" s="1"/>
  <c r="K24" i="22" s="1"/>
  <c r="K24" i="93" s="1"/>
  <c r="I30" i="75"/>
  <c r="I65" i="75" s="1"/>
  <c r="I17" i="30" s="1"/>
  <c r="I17" i="86" s="1"/>
  <c r="T16" i="79"/>
  <c r="G6" i="75"/>
  <c r="G53" i="75" s="1"/>
  <c r="G5" i="30" s="1"/>
  <c r="G5" i="86" s="1"/>
  <c r="I33" i="75"/>
  <c r="I69" i="75" s="1"/>
  <c r="I21" i="30" s="1"/>
  <c r="I21" i="86" s="1"/>
  <c r="L17" i="76"/>
  <c r="J68" i="76"/>
  <c r="J20" i="31" s="1"/>
  <c r="J20" i="87" s="1"/>
  <c r="O23" i="75"/>
  <c r="N36" i="75"/>
  <c r="R14" i="80"/>
  <c r="R55" i="80" s="1"/>
  <c r="R7" i="27" s="1"/>
  <c r="R7" i="92" s="1"/>
  <c r="S42" i="75"/>
  <c r="S72" i="75" s="1"/>
  <c r="S24" i="30" s="1"/>
  <c r="S24" i="86" s="1"/>
  <c r="K8" i="77"/>
  <c r="P8" i="77"/>
  <c r="O29" i="80"/>
  <c r="O64" i="80" s="1"/>
  <c r="O16" i="27" s="1"/>
  <c r="O16" i="92" s="1"/>
  <c r="Q44" i="77"/>
  <c r="Q74" i="77" s="1"/>
  <c r="Q26" i="25" s="1"/>
  <c r="Q26" i="88" s="1"/>
  <c r="E13" i="75"/>
  <c r="E54" i="75" s="1"/>
  <c r="E6" i="30" s="1"/>
  <c r="E6" i="86" s="1"/>
  <c r="O14" i="78"/>
  <c r="N13" i="76"/>
  <c r="R28" i="78"/>
  <c r="R63" i="78" s="1"/>
  <c r="R15" i="28" s="1"/>
  <c r="R15" i="89" s="1"/>
  <c r="S32" i="80"/>
  <c r="S61" i="80" s="1"/>
  <c r="S13" i="27" s="1"/>
  <c r="S13" i="92" s="1"/>
  <c r="I54" i="78"/>
  <c r="I6" i="28" s="1"/>
  <c r="I6" i="89" s="1"/>
  <c r="N10" i="76"/>
  <c r="R19" i="76"/>
  <c r="R57" i="76" s="1"/>
  <c r="R9" i="31" s="1"/>
  <c r="R9" i="87" s="1"/>
  <c r="J19" i="79"/>
  <c r="G35" i="76"/>
  <c r="G67" i="76" s="1"/>
  <c r="G19" i="31" s="1"/>
  <c r="G19" i="87" s="1"/>
  <c r="S4" i="79"/>
  <c r="S52" i="79" s="1"/>
  <c r="S4" i="32" s="1"/>
  <c r="S4" i="90" s="1"/>
  <c r="J35" i="75"/>
  <c r="J67" i="75" s="1"/>
  <c r="J19" i="30" s="1"/>
  <c r="J19" i="86" s="1"/>
  <c r="K9" i="81"/>
  <c r="G31" i="78"/>
  <c r="G71" i="78" s="1"/>
  <c r="G23" i="28" s="1"/>
  <c r="G23" i="89" s="1"/>
  <c r="AQ68" i="76"/>
  <c r="AQ20" i="31" s="1"/>
  <c r="AQ20" i="87" s="1"/>
  <c r="O34" i="79"/>
  <c r="O70" i="79" s="1"/>
  <c r="O22" i="32" s="1"/>
  <c r="O22" i="90" s="1"/>
  <c r="J30" i="81"/>
  <c r="J65" i="81" s="1"/>
  <c r="J17" i="22" s="1"/>
  <c r="J17" i="93" s="1"/>
  <c r="L27" i="80"/>
  <c r="L62" i="80" s="1"/>
  <c r="L14" i="27" s="1"/>
  <c r="L14" i="92" s="1"/>
  <c r="F14" i="79"/>
  <c r="T42" i="81"/>
  <c r="T72" i="81" s="1"/>
  <c r="T24" i="22" s="1"/>
  <c r="T24" i="93" s="1"/>
  <c r="R27" i="79"/>
  <c r="R62" i="79" s="1"/>
  <c r="R14" i="32" s="1"/>
  <c r="R14" i="90" s="1"/>
  <c r="I33" i="78"/>
  <c r="I69" i="78" s="1"/>
  <c r="I21" i="28" s="1"/>
  <c r="I21" i="89" s="1"/>
  <c r="K12" i="76"/>
  <c r="J28" i="78"/>
  <c r="J63" i="78" s="1"/>
  <c r="J15" i="28" s="1"/>
  <c r="J15" i="89" s="1"/>
  <c r="R36" i="79"/>
  <c r="R66" i="79" s="1"/>
  <c r="R18" i="32" s="1"/>
  <c r="R18" i="90" s="1"/>
  <c r="K43" i="79"/>
  <c r="J73" i="77"/>
  <c r="J25" i="25" s="1"/>
  <c r="J25" i="88" s="1"/>
  <c r="S32" i="81"/>
  <c r="S61" i="81" s="1"/>
  <c r="S13" i="22" s="1"/>
  <c r="S13" i="93" s="1"/>
  <c r="T40" i="75"/>
  <c r="N10" i="80"/>
  <c r="R19" i="75"/>
  <c r="R57" i="75" s="1"/>
  <c r="R9" i="30" s="1"/>
  <c r="R9" i="86" s="1"/>
  <c r="N12" i="79"/>
  <c r="F12" i="81"/>
  <c r="F31" i="79"/>
  <c r="F71" i="79" s="1"/>
  <c r="F23" i="32" s="1"/>
  <c r="F23" i="90" s="1"/>
  <c r="N28" i="80"/>
  <c r="N63" i="80" s="1"/>
  <c r="N15" i="27" s="1"/>
  <c r="N15" i="92" s="1"/>
  <c r="AQ31" i="78"/>
  <c r="AQ71" i="78" s="1"/>
  <c r="AQ23" i="28" s="1"/>
  <c r="AQ23" i="89" s="1"/>
  <c r="AQ25" i="81"/>
  <c r="AQ59" i="81" s="1"/>
  <c r="AQ11" i="22" s="1"/>
  <c r="AQ11" i="93" s="1"/>
  <c r="L27" i="75"/>
  <c r="L62" i="75" s="1"/>
  <c r="L14" i="30" s="1"/>
  <c r="L14" i="86" s="1"/>
  <c r="K40" i="77"/>
  <c r="F36" i="81"/>
  <c r="F66" i="81" s="1"/>
  <c r="F18" i="22" s="1"/>
  <c r="F18" i="93" s="1"/>
  <c r="I18" i="75"/>
  <c r="I56" i="75" s="1"/>
  <c r="I8" i="30" s="1"/>
  <c r="I8" i="86" s="1"/>
  <c r="T42" i="79"/>
  <c r="T72" i="79" s="1"/>
  <c r="T24" i="32" s="1"/>
  <c r="T24" i="90" s="1"/>
  <c r="R27" i="81"/>
  <c r="R62" i="81" s="1"/>
  <c r="R14" i="22" s="1"/>
  <c r="R14" i="93" s="1"/>
  <c r="G6" i="79"/>
  <c r="G53" i="79" s="1"/>
  <c r="G5" i="32" s="1"/>
  <c r="G5" i="90" s="1"/>
  <c r="T17" i="59"/>
  <c r="T17" i="77" s="1"/>
  <c r="K23" i="59"/>
  <c r="K23" i="78" s="1"/>
  <c r="L23" i="59"/>
  <c r="L23" i="78" s="1"/>
  <c r="T33" i="74"/>
  <c r="T33" i="59" s="1"/>
  <c r="T33" i="80" s="1"/>
  <c r="T69" i="80" s="1"/>
  <c r="T21" i="27" s="1"/>
  <c r="T21" i="92" s="1"/>
  <c r="O24" i="83"/>
  <c r="S33" i="59"/>
  <c r="S33" i="80" s="1"/>
  <c r="S69" i="80" s="1"/>
  <c r="S21" i="27" s="1"/>
  <c r="S21" i="92" s="1"/>
  <c r="Q21" i="59"/>
  <c r="Q21" i="75" s="1"/>
  <c r="F4" i="83"/>
  <c r="F33" i="59"/>
  <c r="F33" i="81" s="1"/>
  <c r="F69" i="81" s="1"/>
  <c r="F21" i="22" s="1"/>
  <c r="F21" i="93" s="1"/>
  <c r="K10" i="75"/>
  <c r="K10" i="80"/>
  <c r="K10" i="76"/>
  <c r="K10" i="81"/>
  <c r="T50" i="59"/>
  <c r="T2" i="76"/>
  <c r="T50" i="76" s="1"/>
  <c r="T2" i="31" s="1"/>
  <c r="T2" i="87" s="1"/>
  <c r="T2" i="77"/>
  <c r="T50" i="77" s="1"/>
  <c r="T2" i="25" s="1"/>
  <c r="T2" i="88" s="1"/>
  <c r="T2" i="78"/>
  <c r="T50" i="78" s="1"/>
  <c r="T2" i="28" s="1"/>
  <c r="T2" i="89" s="1"/>
  <c r="T2" i="81"/>
  <c r="T50" i="81" s="1"/>
  <c r="T2" i="22" s="1"/>
  <c r="T2" i="93" s="1"/>
  <c r="T2" i="79"/>
  <c r="T50" i="79" s="1"/>
  <c r="T2" i="32" s="1"/>
  <c r="T2" i="90" s="1"/>
  <c r="I53" i="59"/>
  <c r="I5" i="23" s="1"/>
  <c r="I5" i="84" s="1"/>
  <c r="I6" i="78"/>
  <c r="I53" i="78" s="1"/>
  <c r="I5" i="28" s="1"/>
  <c r="I5" i="89" s="1"/>
  <c r="I6" i="77"/>
  <c r="I53" i="77" s="1"/>
  <c r="I5" i="25" s="1"/>
  <c r="I5" i="88" s="1"/>
  <c r="I6" i="81"/>
  <c r="I53" i="81" s="1"/>
  <c r="I5" i="22" s="1"/>
  <c r="I5" i="93" s="1"/>
  <c r="I6" i="80"/>
  <c r="I53" i="80" s="1"/>
  <c r="I5" i="27" s="1"/>
  <c r="I5" i="92" s="1"/>
  <c r="I6" i="76"/>
  <c r="I53" i="76" s="1"/>
  <c r="I5" i="31" s="1"/>
  <c r="I5" i="87" s="1"/>
  <c r="M17" i="87"/>
  <c r="M17" i="83"/>
  <c r="Q24" i="77"/>
  <c r="I27" i="81"/>
  <c r="I62" i="81" s="1"/>
  <c r="I14" i="22" s="1"/>
  <c r="I14" i="93" s="1"/>
  <c r="I27" i="79"/>
  <c r="I62" i="79" s="1"/>
  <c r="I14" i="32" s="1"/>
  <c r="I14" i="90" s="1"/>
  <c r="I27" i="76"/>
  <c r="I62" i="76" s="1"/>
  <c r="I14" i="31" s="1"/>
  <c r="I14" i="87" s="1"/>
  <c r="I27" i="80"/>
  <c r="I62" i="80" s="1"/>
  <c r="I14" i="27" s="1"/>
  <c r="I14" i="92" s="1"/>
  <c r="I27" i="75"/>
  <c r="I62" i="75" s="1"/>
  <c r="I14" i="30" s="1"/>
  <c r="I14" i="86" s="1"/>
  <c r="I27" i="78"/>
  <c r="I62" i="78" s="1"/>
  <c r="I14" i="28" s="1"/>
  <c r="I14" i="89" s="1"/>
  <c r="I62" i="59"/>
  <c r="I14" i="23" s="1"/>
  <c r="I14" i="84" s="1"/>
  <c r="J22" i="89"/>
  <c r="J22" i="83"/>
  <c r="K41" i="75"/>
  <c r="K36" i="59"/>
  <c r="K36" i="80" s="1"/>
  <c r="N67" i="59"/>
  <c r="N19" i="23" s="1"/>
  <c r="N19" i="84" s="1"/>
  <c r="AQ33" i="59"/>
  <c r="AQ33" i="75" s="1"/>
  <c r="AQ69" i="75" s="1"/>
  <c r="AQ21" i="30" s="1"/>
  <c r="AQ21" i="86" s="1"/>
  <c r="T38" i="59"/>
  <c r="T38" i="77" s="1"/>
  <c r="O39" i="81"/>
  <c r="O39" i="79"/>
  <c r="O39" i="80"/>
  <c r="O39" i="77"/>
  <c r="O39" i="76"/>
  <c r="O39" i="75"/>
  <c r="O73" i="75" s="1"/>
  <c r="O25" i="30" s="1"/>
  <c r="O25" i="86" s="1"/>
  <c r="L4" i="77"/>
  <c r="L52" i="77" s="1"/>
  <c r="L4" i="25" s="1"/>
  <c r="L4" i="88" s="1"/>
  <c r="D9" i="86"/>
  <c r="D9" i="83"/>
  <c r="K10" i="79"/>
  <c r="G17" i="86"/>
  <c r="G17" i="83"/>
  <c r="D18" i="92"/>
  <c r="D18" i="83"/>
  <c r="G25" i="90"/>
  <c r="G25" i="83"/>
  <c r="N35" i="77"/>
  <c r="N67" i="77" s="1"/>
  <c r="N19" i="25" s="1"/>
  <c r="N19" i="88" s="1"/>
  <c r="T2" i="75"/>
  <c r="T50" i="75" s="1"/>
  <c r="T2" i="30" s="1"/>
  <c r="T2" i="86" s="1"/>
  <c r="S9" i="59"/>
  <c r="S9" i="81" s="1"/>
  <c r="J69" i="59"/>
  <c r="J21" i="23" s="1"/>
  <c r="J21" i="84" s="1"/>
  <c r="J33" i="75"/>
  <c r="J69" i="75" s="1"/>
  <c r="J21" i="30" s="1"/>
  <c r="J21" i="86" s="1"/>
  <c r="J33" i="76"/>
  <c r="J69" i="76" s="1"/>
  <c r="J21" i="31" s="1"/>
  <c r="J21" i="87" s="1"/>
  <c r="J33" i="81"/>
  <c r="J69" i="81" s="1"/>
  <c r="J21" i="22" s="1"/>
  <c r="J21" i="93" s="1"/>
  <c r="J33" i="77"/>
  <c r="J69" i="77" s="1"/>
  <c r="J21" i="25" s="1"/>
  <c r="J21" i="88" s="1"/>
  <c r="S25" i="75"/>
  <c r="S25" i="77"/>
  <c r="S25" i="76"/>
  <c r="S25" i="79"/>
  <c r="S25" i="80"/>
  <c r="S25" i="78"/>
  <c r="G19" i="76"/>
  <c r="G57" i="76" s="1"/>
  <c r="G9" i="31" s="1"/>
  <c r="G9" i="87" s="1"/>
  <c r="G19" i="78"/>
  <c r="G57" i="78" s="1"/>
  <c r="G9" i="28" s="1"/>
  <c r="G9" i="89" s="1"/>
  <c r="G57" i="59"/>
  <c r="G9" i="23" s="1"/>
  <c r="G9" i="84" s="1"/>
  <c r="G19" i="80"/>
  <c r="G57" i="80" s="1"/>
  <c r="G9" i="27" s="1"/>
  <c r="G9" i="92" s="1"/>
  <c r="G19" i="77"/>
  <c r="G57" i="77" s="1"/>
  <c r="G9" i="25" s="1"/>
  <c r="G9" i="88" s="1"/>
  <c r="G19" i="81"/>
  <c r="G57" i="81" s="1"/>
  <c r="G9" i="22" s="1"/>
  <c r="G9" i="93" s="1"/>
  <c r="K24" i="78"/>
  <c r="K24" i="81"/>
  <c r="K24" i="80"/>
  <c r="K24" i="76"/>
  <c r="K24" i="77"/>
  <c r="K24" i="75"/>
  <c r="J37" i="79"/>
  <c r="J66" i="79" s="1"/>
  <c r="J18" i="32" s="1"/>
  <c r="J18" i="90" s="1"/>
  <c r="J37" i="75"/>
  <c r="J66" i="75" s="1"/>
  <c r="J18" i="30" s="1"/>
  <c r="J18" i="86" s="1"/>
  <c r="J37" i="76"/>
  <c r="J66" i="76" s="1"/>
  <c r="J18" i="31" s="1"/>
  <c r="J18" i="87" s="1"/>
  <c r="J37" i="77"/>
  <c r="J66" i="77" s="1"/>
  <c r="J18" i="25" s="1"/>
  <c r="J18" i="88" s="1"/>
  <c r="J37" i="78"/>
  <c r="J66" i="78" s="1"/>
  <c r="J18" i="28" s="1"/>
  <c r="J18" i="89" s="1"/>
  <c r="K9" i="77"/>
  <c r="K9" i="75"/>
  <c r="K9" i="76"/>
  <c r="K9" i="78"/>
  <c r="K9" i="80"/>
  <c r="N14" i="79"/>
  <c r="N14" i="78"/>
  <c r="N55" i="78" s="1"/>
  <c r="N7" i="28" s="1"/>
  <c r="N7" i="89" s="1"/>
  <c r="N14" i="77"/>
  <c r="N14" i="81"/>
  <c r="N14" i="76"/>
  <c r="F29" i="79"/>
  <c r="F64" i="79" s="1"/>
  <c r="F16" i="32" s="1"/>
  <c r="F16" i="90" s="1"/>
  <c r="F29" i="75"/>
  <c r="F64" i="75" s="1"/>
  <c r="F16" i="30" s="1"/>
  <c r="F16" i="86" s="1"/>
  <c r="F29" i="76"/>
  <c r="F64" i="76" s="1"/>
  <c r="F16" i="31" s="1"/>
  <c r="F16" i="87" s="1"/>
  <c r="F29" i="77"/>
  <c r="F64" i="77" s="1"/>
  <c r="F16" i="25" s="1"/>
  <c r="F16" i="88" s="1"/>
  <c r="F29" i="80"/>
  <c r="F64" i="80" s="1"/>
  <c r="F16" i="27" s="1"/>
  <c r="F16" i="92" s="1"/>
  <c r="E11" i="87"/>
  <c r="E11" i="83"/>
  <c r="L4" i="80"/>
  <c r="L52" i="80" s="1"/>
  <c r="L4" i="27" s="1"/>
  <c r="L4" i="92" s="1"/>
  <c r="J33" i="78"/>
  <c r="J69" i="78" s="1"/>
  <c r="J21" i="28" s="1"/>
  <c r="J21" i="89" s="1"/>
  <c r="F13" i="90"/>
  <c r="F13" i="83"/>
  <c r="AQ12" i="93"/>
  <c r="AQ12" i="83"/>
  <c r="E18" i="75"/>
  <c r="E56" i="75" s="1"/>
  <c r="E8" i="30" s="1"/>
  <c r="E8" i="86" s="1"/>
  <c r="Q17" i="79"/>
  <c r="F29" i="78"/>
  <c r="F64" i="78" s="1"/>
  <c r="F16" i="28" s="1"/>
  <c r="F16" i="89" s="1"/>
  <c r="N31" i="59"/>
  <c r="N31" i="78" s="1"/>
  <c r="N71" i="78" s="1"/>
  <c r="N23" i="28" s="1"/>
  <c r="N23" i="89" s="1"/>
  <c r="O24" i="75"/>
  <c r="O24" i="76"/>
  <c r="O24" i="78"/>
  <c r="O24" i="81"/>
  <c r="O24" i="79"/>
  <c r="L19" i="78"/>
  <c r="L19" i="80"/>
  <c r="L19" i="76"/>
  <c r="L19" i="81"/>
  <c r="L19" i="79"/>
  <c r="L19" i="77"/>
  <c r="L19" i="75"/>
  <c r="L57" i="75" s="1"/>
  <c r="L9" i="30" s="1"/>
  <c r="L9" i="86" s="1"/>
  <c r="I31" i="77"/>
  <c r="I71" i="77" s="1"/>
  <c r="I23" i="25" s="1"/>
  <c r="I23" i="88" s="1"/>
  <c r="I31" i="76"/>
  <c r="I71" i="76" s="1"/>
  <c r="I23" i="31" s="1"/>
  <c r="I23" i="87" s="1"/>
  <c r="I71" i="59"/>
  <c r="I23" i="23" s="1"/>
  <c r="I23" i="84" s="1"/>
  <c r="I31" i="78"/>
  <c r="I71" i="78" s="1"/>
  <c r="I23" i="28" s="1"/>
  <c r="I23" i="89" s="1"/>
  <c r="I31" i="81"/>
  <c r="I71" i="81" s="1"/>
  <c r="I23" i="22" s="1"/>
  <c r="I23" i="93" s="1"/>
  <c r="I31" i="75"/>
  <c r="I71" i="75" s="1"/>
  <c r="I23" i="30" s="1"/>
  <c r="I23" i="86" s="1"/>
  <c r="Q24" i="80"/>
  <c r="Q24" i="81"/>
  <c r="Q24" i="78"/>
  <c r="Q24" i="79"/>
  <c r="Q24" i="76"/>
  <c r="F25" i="79"/>
  <c r="F25" i="80"/>
  <c r="F25" i="81"/>
  <c r="F25" i="75"/>
  <c r="F25" i="77"/>
  <c r="F59" i="59"/>
  <c r="F11" i="23" s="1"/>
  <c r="F11" i="84" s="1"/>
  <c r="F25" i="78"/>
  <c r="F59" i="78" s="1"/>
  <c r="F11" i="28" s="1"/>
  <c r="F11" i="89" s="1"/>
  <c r="N14" i="75"/>
  <c r="M19" i="92"/>
  <c r="M19" i="83"/>
  <c r="O24" i="80"/>
  <c r="E16" i="88"/>
  <c r="E16" i="83"/>
  <c r="AQ10" i="89"/>
  <c r="AQ10" i="83"/>
  <c r="J33" i="80"/>
  <c r="J69" i="80" s="1"/>
  <c r="J21" i="27" s="1"/>
  <c r="J21" i="92" s="1"/>
  <c r="E33" i="79"/>
  <c r="E69" i="79" s="1"/>
  <c r="E21" i="32" s="1"/>
  <c r="E21" i="90" s="1"/>
  <c r="E33" i="81"/>
  <c r="E69" i="81" s="1"/>
  <c r="E21" i="22" s="1"/>
  <c r="E21" i="93" s="1"/>
  <c r="E33" i="75"/>
  <c r="E69" i="75" s="1"/>
  <c r="E21" i="30" s="1"/>
  <c r="E21" i="86" s="1"/>
  <c r="E33" i="77"/>
  <c r="E69" i="77" s="1"/>
  <c r="E21" i="25" s="1"/>
  <c r="E21" i="88" s="1"/>
  <c r="E33" i="76"/>
  <c r="E69" i="76" s="1"/>
  <c r="E21" i="31" s="1"/>
  <c r="E21" i="87" s="1"/>
  <c r="E33" i="80"/>
  <c r="E69" i="80" s="1"/>
  <c r="E21" i="27" s="1"/>
  <c r="E21" i="92" s="1"/>
  <c r="G19" i="75"/>
  <c r="G57" i="75" s="1"/>
  <c r="G9" i="30" s="1"/>
  <c r="G9" i="86" s="1"/>
  <c r="N35" i="81"/>
  <c r="N67" i="81" s="1"/>
  <c r="N19" i="22" s="1"/>
  <c r="N19" i="93" s="1"/>
  <c r="N35" i="80"/>
  <c r="N67" i="80" s="1"/>
  <c r="N19" i="27" s="1"/>
  <c r="N19" i="92" s="1"/>
  <c r="N35" i="75"/>
  <c r="N67" i="75" s="1"/>
  <c r="N19" i="30" s="1"/>
  <c r="N19" i="86" s="1"/>
  <c r="N35" i="79"/>
  <c r="N67" i="79" s="1"/>
  <c r="N19" i="32" s="1"/>
  <c r="N19" i="90" s="1"/>
  <c r="N35" i="78"/>
  <c r="N67" i="78" s="1"/>
  <c r="N19" i="28" s="1"/>
  <c r="N19" i="89" s="1"/>
  <c r="O21" i="77"/>
  <c r="O21" i="80"/>
  <c r="O21" i="76"/>
  <c r="O21" i="78"/>
  <c r="O21" i="81"/>
  <c r="O21" i="75"/>
  <c r="F15" i="77"/>
  <c r="F15" i="80"/>
  <c r="F15" i="78"/>
  <c r="F15" i="75"/>
  <c r="F15" i="79"/>
  <c r="F15" i="81"/>
  <c r="I22" i="86"/>
  <c r="I22" i="83"/>
  <c r="G23" i="76"/>
  <c r="G23" i="78"/>
  <c r="G23" i="80"/>
  <c r="G23" i="81"/>
  <c r="G23" i="79"/>
  <c r="G23" i="77"/>
  <c r="G59" i="59"/>
  <c r="G11" i="23" s="1"/>
  <c r="G11" i="84" s="1"/>
  <c r="G12" i="83"/>
  <c r="D23" i="83"/>
  <c r="T25" i="74"/>
  <c r="T25" i="59" s="1"/>
  <c r="T25" i="81" s="1"/>
  <c r="I55" i="59"/>
  <c r="I7" i="23" s="1"/>
  <c r="I7" i="84" s="1"/>
  <c r="I14" i="77"/>
  <c r="I55" i="77" s="1"/>
  <c r="I7" i="25" s="1"/>
  <c r="I7" i="88" s="1"/>
  <c r="I14" i="78"/>
  <c r="I55" i="78" s="1"/>
  <c r="I7" i="28" s="1"/>
  <c r="I7" i="89" s="1"/>
  <c r="I14" i="81"/>
  <c r="I55" i="81" s="1"/>
  <c r="I7" i="22" s="1"/>
  <c r="I7" i="93" s="1"/>
  <c r="I14" i="80"/>
  <c r="I55" i="80" s="1"/>
  <c r="I7" i="27" s="1"/>
  <c r="I7" i="92" s="1"/>
  <c r="I14" i="76"/>
  <c r="I55" i="76" s="1"/>
  <c r="I7" i="31" s="1"/>
  <c r="I7" i="87" s="1"/>
  <c r="J31" i="76"/>
  <c r="J71" i="76" s="1"/>
  <c r="J23" i="31" s="1"/>
  <c r="J23" i="87" s="1"/>
  <c r="J31" i="77"/>
  <c r="J71" i="77" s="1"/>
  <c r="J23" i="25" s="1"/>
  <c r="J23" i="88" s="1"/>
  <c r="J71" i="59"/>
  <c r="J23" i="23" s="1"/>
  <c r="J23" i="84" s="1"/>
  <c r="J31" i="78"/>
  <c r="J71" i="78" s="1"/>
  <c r="J23" i="28" s="1"/>
  <c r="J23" i="89" s="1"/>
  <c r="J31" i="81"/>
  <c r="J71" i="81" s="1"/>
  <c r="J23" i="22" s="1"/>
  <c r="J23" i="93" s="1"/>
  <c r="J31" i="75"/>
  <c r="J71" i="75" s="1"/>
  <c r="J23" i="30" s="1"/>
  <c r="J23" i="86" s="1"/>
  <c r="J13" i="78"/>
  <c r="J13" i="77"/>
  <c r="J13" i="80"/>
  <c r="J54" i="80" s="1"/>
  <c r="J6" i="27" s="1"/>
  <c r="J6" i="92" s="1"/>
  <c r="J13" i="75"/>
  <c r="J13" i="81"/>
  <c r="J13" i="76"/>
  <c r="J13" i="79"/>
  <c r="E71" i="59"/>
  <c r="E23" i="23" s="1"/>
  <c r="E23" i="84" s="1"/>
  <c r="E31" i="78"/>
  <c r="E71" i="78" s="1"/>
  <c r="E23" i="28" s="1"/>
  <c r="E23" i="89" s="1"/>
  <c r="E31" i="81"/>
  <c r="E71" i="81" s="1"/>
  <c r="E23" i="22" s="1"/>
  <c r="E23" i="93" s="1"/>
  <c r="E31" i="79"/>
  <c r="E71" i="79" s="1"/>
  <c r="E23" i="32" s="1"/>
  <c r="E23" i="90" s="1"/>
  <c r="E31" i="80"/>
  <c r="E71" i="80" s="1"/>
  <c r="E23" i="27" s="1"/>
  <c r="E23" i="92" s="1"/>
  <c r="E31" i="77"/>
  <c r="E71" i="77" s="1"/>
  <c r="E23" i="25" s="1"/>
  <c r="E23" i="88" s="1"/>
  <c r="I19" i="83"/>
  <c r="D16" i="86"/>
  <c r="D16" i="83"/>
  <c r="O24" i="77"/>
  <c r="D17" i="86"/>
  <c r="D17" i="83"/>
  <c r="E19" i="87"/>
  <c r="E19" i="83"/>
  <c r="G20" i="86"/>
  <c r="G20" i="83"/>
  <c r="Q17" i="75"/>
  <c r="G19" i="79"/>
  <c r="G57" i="79" s="1"/>
  <c r="G9" i="32" s="1"/>
  <c r="G9" i="90" s="1"/>
  <c r="F20" i="86"/>
  <c r="F20" i="83"/>
  <c r="T21" i="59"/>
  <c r="T21" i="77" s="1"/>
  <c r="L11" i="59"/>
  <c r="L11" i="76" s="1"/>
  <c r="K11" i="59"/>
  <c r="K11" i="78" s="1"/>
  <c r="K29" i="74"/>
  <c r="U39" i="74"/>
  <c r="Q17" i="77"/>
  <c r="Q17" i="81"/>
  <c r="K41" i="80"/>
  <c r="K41" i="78"/>
  <c r="K41" i="77"/>
  <c r="K41" i="76"/>
  <c r="E58" i="59"/>
  <c r="E10" i="23" s="1"/>
  <c r="E10" i="84" s="1"/>
  <c r="E22" i="75"/>
  <c r="E58" i="75" s="1"/>
  <c r="E10" i="30" s="1"/>
  <c r="E10" i="86" s="1"/>
  <c r="E22" i="79"/>
  <c r="E58" i="79" s="1"/>
  <c r="E10" i="32" s="1"/>
  <c r="E10" i="90" s="1"/>
  <c r="E22" i="76"/>
  <c r="E58" i="76" s="1"/>
  <c r="E10" i="31" s="1"/>
  <c r="E10" i="87" s="1"/>
  <c r="E22" i="77"/>
  <c r="E58" i="77" s="1"/>
  <c r="E10" i="25" s="1"/>
  <c r="E10" i="88" s="1"/>
  <c r="E22" i="81"/>
  <c r="E58" i="81" s="1"/>
  <c r="E10" i="22" s="1"/>
  <c r="E10" i="93" s="1"/>
  <c r="E22" i="80"/>
  <c r="E58" i="80" s="1"/>
  <c r="E10" i="27" s="1"/>
  <c r="E10" i="92" s="1"/>
  <c r="E22" i="78"/>
  <c r="E58" i="78" s="1"/>
  <c r="E10" i="28" s="1"/>
  <c r="E10" i="89" s="1"/>
  <c r="S6" i="81"/>
  <c r="S6" i="76"/>
  <c r="S6" i="80"/>
  <c r="S6" i="75"/>
  <c r="S6" i="79"/>
  <c r="S6" i="77"/>
  <c r="K38" i="81"/>
  <c r="K68" i="81" s="1"/>
  <c r="K20" i="22" s="1"/>
  <c r="K20" i="93" s="1"/>
  <c r="K38" i="80"/>
  <c r="K38" i="79"/>
  <c r="K38" i="75"/>
  <c r="J32" i="79"/>
  <c r="J61" i="79" s="1"/>
  <c r="J13" i="32" s="1"/>
  <c r="J13" i="90" s="1"/>
  <c r="J32" i="81"/>
  <c r="J61" i="81" s="1"/>
  <c r="J13" i="22" s="1"/>
  <c r="J13" i="93" s="1"/>
  <c r="J61" i="59"/>
  <c r="J13" i="23" s="1"/>
  <c r="J13" i="84" s="1"/>
  <c r="J32" i="76"/>
  <c r="J61" i="76" s="1"/>
  <c r="J13" i="31" s="1"/>
  <c r="J13" i="87" s="1"/>
  <c r="J32" i="77"/>
  <c r="J61" i="77" s="1"/>
  <c r="J13" i="25" s="1"/>
  <c r="J13" i="88" s="1"/>
  <c r="M15" i="89"/>
  <c r="M15" i="83"/>
  <c r="S25" i="81"/>
  <c r="K52" i="74"/>
  <c r="K4" i="26" s="1"/>
  <c r="K4" i="91" s="1"/>
  <c r="K4" i="59"/>
  <c r="K4" i="75" s="1"/>
  <c r="K52" i="75" s="1"/>
  <c r="K4" i="30" s="1"/>
  <c r="K4" i="86" s="1"/>
  <c r="D7" i="88"/>
  <c r="D7" i="83"/>
  <c r="M23" i="90"/>
  <c r="M23" i="83"/>
  <c r="I15" i="84"/>
  <c r="I15" i="83"/>
  <c r="K38" i="77"/>
  <c r="F22" i="92"/>
  <c r="F22" i="83"/>
  <c r="G14" i="90"/>
  <c r="G14" i="83"/>
  <c r="AQ13" i="83"/>
  <c r="I14" i="75"/>
  <c r="I55" i="75" s="1"/>
  <c r="I7" i="30" s="1"/>
  <c r="I7" i="86" s="1"/>
  <c r="P17" i="59"/>
  <c r="P17" i="79" s="1"/>
  <c r="O21" i="79"/>
  <c r="F2" i="86"/>
  <c r="F2" i="83"/>
  <c r="P21" i="59"/>
  <c r="P21" i="78" s="1"/>
  <c r="O10" i="59"/>
  <c r="O10" i="75" s="1"/>
  <c r="P2" i="59"/>
  <c r="P2" i="79" s="1"/>
  <c r="P50" i="79" s="1"/>
  <c r="P2" i="32" s="1"/>
  <c r="P2" i="90" s="1"/>
  <c r="E18" i="78"/>
  <c r="E56" i="78" s="1"/>
  <c r="E8" i="28" s="1"/>
  <c r="E8" i="89" s="1"/>
  <c r="E18" i="77"/>
  <c r="E56" i="77" s="1"/>
  <c r="E8" i="25" s="1"/>
  <c r="E8" i="88" s="1"/>
  <c r="E18" i="80"/>
  <c r="E56" i="80" s="1"/>
  <c r="E8" i="27" s="1"/>
  <c r="E8" i="92" s="1"/>
  <c r="E18" i="81"/>
  <c r="E56" i="81" s="1"/>
  <c r="E8" i="22" s="1"/>
  <c r="E8" i="93" s="1"/>
  <c r="E18" i="76"/>
  <c r="E56" i="76" s="1"/>
  <c r="E8" i="31" s="1"/>
  <c r="E8" i="87" s="1"/>
  <c r="P20" i="76"/>
  <c r="P20" i="75"/>
  <c r="P20" i="79"/>
  <c r="P20" i="77"/>
  <c r="P20" i="81"/>
  <c r="P20" i="78"/>
  <c r="N22" i="90"/>
  <c r="N22" i="83"/>
  <c r="J32" i="78"/>
  <c r="J61" i="78" s="1"/>
  <c r="J13" i="28" s="1"/>
  <c r="J13" i="89" s="1"/>
  <c r="I31" i="79"/>
  <c r="I71" i="79" s="1"/>
  <c r="I23" i="32" s="1"/>
  <c r="I23" i="90" s="1"/>
  <c r="J12" i="87"/>
  <c r="J12" i="83"/>
  <c r="J33" i="79"/>
  <c r="J69" i="79" s="1"/>
  <c r="J21" i="32" s="1"/>
  <c r="J21" i="90" s="1"/>
  <c r="E15" i="86"/>
  <c r="E15" i="83"/>
  <c r="I14" i="79"/>
  <c r="I55" i="79" s="1"/>
  <c r="I7" i="32" s="1"/>
  <c r="I7" i="90" s="1"/>
  <c r="K38" i="78"/>
  <c r="J24" i="88"/>
  <c r="J24" i="83"/>
  <c r="E31" i="76"/>
  <c r="E71" i="76" s="1"/>
  <c r="E23" i="31" s="1"/>
  <c r="E23" i="87" s="1"/>
  <c r="R31" i="80"/>
  <c r="R71" i="80" s="1"/>
  <c r="R23" i="27" s="1"/>
  <c r="R23" i="92" s="1"/>
  <c r="R31" i="76"/>
  <c r="R71" i="76" s="1"/>
  <c r="R23" i="31" s="1"/>
  <c r="R23" i="87" s="1"/>
  <c r="R31" i="79"/>
  <c r="R71" i="79" s="1"/>
  <c r="R23" i="32" s="1"/>
  <c r="R23" i="90" s="1"/>
  <c r="R31" i="75"/>
  <c r="R71" i="75" s="1"/>
  <c r="R23" i="30" s="1"/>
  <c r="R23" i="86" s="1"/>
  <c r="R31" i="77"/>
  <c r="R71" i="77" s="1"/>
  <c r="R23" i="25" s="1"/>
  <c r="R23" i="88" s="1"/>
  <c r="R31" i="81"/>
  <c r="R71" i="81" s="1"/>
  <c r="R23" i="22" s="1"/>
  <c r="R23" i="93" s="1"/>
  <c r="N14" i="80"/>
  <c r="J32" i="75"/>
  <c r="J61" i="75" s="1"/>
  <c r="J13" i="30" s="1"/>
  <c r="J13" i="86" s="1"/>
  <c r="M7" i="86"/>
  <c r="M7" i="83"/>
  <c r="F12" i="86"/>
  <c r="F12" i="83"/>
  <c r="T32" i="74"/>
  <c r="T61" i="74" s="1"/>
  <c r="T13" i="26" s="1"/>
  <c r="T13" i="91" s="1"/>
  <c r="S24" i="59"/>
  <c r="S24" i="76" s="1"/>
  <c r="P6" i="74"/>
  <c r="P6" i="59" s="1"/>
  <c r="Q23" i="74"/>
  <c r="Q23" i="59" s="1"/>
  <c r="Q23" i="79" s="1"/>
  <c r="O22" i="74"/>
  <c r="O58" i="74" s="1"/>
  <c r="O10" i="26" s="1"/>
  <c r="O10" i="91" s="1"/>
  <c r="O23" i="79"/>
  <c r="N33" i="79"/>
  <c r="N69" i="79" s="1"/>
  <c r="N21" i="32" s="1"/>
  <c r="N21" i="90" s="1"/>
  <c r="N25" i="77"/>
  <c r="G37" i="78"/>
  <c r="G66" i="78" s="1"/>
  <c r="G18" i="28" s="1"/>
  <c r="G18" i="89" s="1"/>
  <c r="F28" i="78"/>
  <c r="F63" i="78" s="1"/>
  <c r="F15" i="28" s="1"/>
  <c r="F15" i="89" s="1"/>
  <c r="J27" i="80"/>
  <c r="J62" i="80" s="1"/>
  <c r="J14" i="27" s="1"/>
  <c r="J14" i="92" s="1"/>
  <c r="R29" i="76"/>
  <c r="R64" i="76" s="1"/>
  <c r="R16" i="31" s="1"/>
  <c r="R16" i="87" s="1"/>
  <c r="N37" i="79"/>
  <c r="R35" i="76"/>
  <c r="R67" i="76" s="1"/>
  <c r="R19" i="31" s="1"/>
  <c r="R19" i="87" s="1"/>
  <c r="J29" i="80"/>
  <c r="J64" i="80" s="1"/>
  <c r="J16" i="27" s="1"/>
  <c r="J16" i="92" s="1"/>
  <c r="L4" i="81"/>
  <c r="L52" i="81" s="1"/>
  <c r="L4" i="22" s="1"/>
  <c r="L4" i="93" s="1"/>
  <c r="N36" i="81"/>
  <c r="N66" i="81" s="1"/>
  <c r="N18" i="22" s="1"/>
  <c r="N18" i="93" s="1"/>
  <c r="O5" i="75"/>
  <c r="K43" i="77"/>
  <c r="J28" i="76"/>
  <c r="J63" i="76" s="1"/>
  <c r="J15" i="31" s="1"/>
  <c r="J15" i="87" s="1"/>
  <c r="L16" i="79"/>
  <c r="I36" i="79"/>
  <c r="I66" i="79" s="1"/>
  <c r="I18" i="32" s="1"/>
  <c r="I18" i="90" s="1"/>
  <c r="R14" i="77"/>
  <c r="N33" i="75"/>
  <c r="N69" i="75" s="1"/>
  <c r="N21" i="30" s="1"/>
  <c r="N21" i="86" s="1"/>
  <c r="L7" i="77"/>
  <c r="Q20" i="75"/>
  <c r="K19" i="78"/>
  <c r="AQ27" i="81"/>
  <c r="AQ62" i="81" s="1"/>
  <c r="AQ14" i="22" s="1"/>
  <c r="AQ14" i="93" s="1"/>
  <c r="R11" i="78"/>
  <c r="R54" i="78" s="1"/>
  <c r="R6" i="28" s="1"/>
  <c r="R6" i="89" s="1"/>
  <c r="S2" i="80"/>
  <c r="S50" i="80" s="1"/>
  <c r="S2" i="27" s="1"/>
  <c r="S2" i="92" s="1"/>
  <c r="O29" i="75"/>
  <c r="O64" i="75" s="1"/>
  <c r="O16" i="30" s="1"/>
  <c r="O16" i="86" s="1"/>
  <c r="L18" i="80"/>
  <c r="K34" i="78"/>
  <c r="K70" i="78" s="1"/>
  <c r="K22" i="28" s="1"/>
  <c r="K22" i="89" s="1"/>
  <c r="F35" i="79"/>
  <c r="F67" i="79" s="1"/>
  <c r="F19" i="32" s="1"/>
  <c r="F19" i="90" s="1"/>
  <c r="N13" i="75"/>
  <c r="N32" i="75"/>
  <c r="N61" i="75" s="1"/>
  <c r="N13" i="30" s="1"/>
  <c r="N13" i="86" s="1"/>
  <c r="R29" i="81"/>
  <c r="R64" i="81" s="1"/>
  <c r="R16" i="22" s="1"/>
  <c r="R16" i="93" s="1"/>
  <c r="K19" i="81"/>
  <c r="E13" i="77"/>
  <c r="E54" i="77" s="1"/>
  <c r="E6" i="25" s="1"/>
  <c r="E6" i="88" s="1"/>
  <c r="R36" i="81"/>
  <c r="R66" i="81" s="1"/>
  <c r="R18" i="22" s="1"/>
  <c r="R18" i="93" s="1"/>
  <c r="O14" i="80"/>
  <c r="O16" i="80"/>
  <c r="P42" i="76"/>
  <c r="P72" i="76" s="1"/>
  <c r="P24" i="31" s="1"/>
  <c r="P24" i="87" s="1"/>
  <c r="S42" i="77"/>
  <c r="S72" i="77" s="1"/>
  <c r="S24" i="25" s="1"/>
  <c r="S24" i="88" s="1"/>
  <c r="K34" i="80"/>
  <c r="K70" i="80" s="1"/>
  <c r="K22" i="27" s="1"/>
  <c r="K22" i="92" s="1"/>
  <c r="Q44" i="78"/>
  <c r="Q74" i="78" s="1"/>
  <c r="Q26" i="28" s="1"/>
  <c r="Q26" i="89" s="1"/>
  <c r="O41" i="80"/>
  <c r="Q20" i="77"/>
  <c r="R29" i="80"/>
  <c r="R64" i="80" s="1"/>
  <c r="R16" i="27" s="1"/>
  <c r="R16" i="92" s="1"/>
  <c r="N37" i="77"/>
  <c r="T39" i="79"/>
  <c r="J20" i="81"/>
  <c r="R28" i="81"/>
  <c r="R63" i="81" s="1"/>
  <c r="R15" i="22" s="1"/>
  <c r="R15" i="93" s="1"/>
  <c r="S32" i="79"/>
  <c r="S61" i="79" s="1"/>
  <c r="S13" i="32" s="1"/>
  <c r="S13" i="90" s="1"/>
  <c r="AQ11" i="76"/>
  <c r="AQ54" i="76" s="1"/>
  <c r="AQ6" i="31" s="1"/>
  <c r="AQ6" i="87" s="1"/>
  <c r="F30" i="77"/>
  <c r="F65" i="77" s="1"/>
  <c r="F17" i="25" s="1"/>
  <c r="F17" i="88" s="1"/>
  <c r="L43" i="77"/>
  <c r="L73" i="77" s="1"/>
  <c r="L25" i="25" s="1"/>
  <c r="L25" i="88" s="1"/>
  <c r="J18" i="79"/>
  <c r="J56" i="79" s="1"/>
  <c r="J8" i="32" s="1"/>
  <c r="J8" i="90" s="1"/>
  <c r="J11" i="81"/>
  <c r="N37" i="78"/>
  <c r="K2" i="78"/>
  <c r="K50" i="78" s="1"/>
  <c r="K2" i="28" s="1"/>
  <c r="K2" i="89" s="1"/>
  <c r="AQ35" i="77"/>
  <c r="AQ67" i="77" s="1"/>
  <c r="AQ19" i="25" s="1"/>
  <c r="AQ19" i="88" s="1"/>
  <c r="N10" i="79"/>
  <c r="AQ36" i="77"/>
  <c r="AQ66" i="77" s="1"/>
  <c r="AQ18" i="25" s="1"/>
  <c r="AQ18" i="88" s="1"/>
  <c r="R19" i="77"/>
  <c r="R57" i="77" s="1"/>
  <c r="R9" i="25" s="1"/>
  <c r="R9" i="88" s="1"/>
  <c r="J19" i="75"/>
  <c r="N37" i="80"/>
  <c r="N66" i="80" s="1"/>
  <c r="N18" i="27" s="1"/>
  <c r="N18" i="92" s="1"/>
  <c r="F12" i="80"/>
  <c r="L40" i="80"/>
  <c r="N33" i="80"/>
  <c r="N69" i="80" s="1"/>
  <c r="N21" i="27" s="1"/>
  <c r="N21" i="92" s="1"/>
  <c r="K16" i="79"/>
  <c r="S4" i="75"/>
  <c r="S52" i="75" s="1"/>
  <c r="S4" i="30" s="1"/>
  <c r="S4" i="86" s="1"/>
  <c r="F31" i="75"/>
  <c r="F71" i="75" s="1"/>
  <c r="F23" i="30" s="1"/>
  <c r="F23" i="86" s="1"/>
  <c r="K17" i="78"/>
  <c r="J35" i="76"/>
  <c r="J67" i="76" s="1"/>
  <c r="J19" i="31" s="1"/>
  <c r="J19" i="87" s="1"/>
  <c r="AQ19" i="75"/>
  <c r="AQ57" i="75" s="1"/>
  <c r="AQ9" i="30" s="1"/>
  <c r="AQ9" i="86" s="1"/>
  <c r="L42" i="80"/>
  <c r="L72" i="80" s="1"/>
  <c r="L24" i="27" s="1"/>
  <c r="L24" i="92" s="1"/>
  <c r="N28" i="79"/>
  <c r="N63" i="79" s="1"/>
  <c r="N15" i="32" s="1"/>
  <c r="N15" i="90" s="1"/>
  <c r="Q42" i="75"/>
  <c r="Q72" i="75" s="1"/>
  <c r="Q24" i="30" s="1"/>
  <c r="Q24" i="86" s="1"/>
  <c r="K20" i="79"/>
  <c r="G31" i="79"/>
  <c r="G71" i="79" s="1"/>
  <c r="G23" i="32" s="1"/>
  <c r="G23" i="90" s="1"/>
  <c r="AQ31" i="81"/>
  <c r="AQ71" i="81" s="1"/>
  <c r="AQ23" i="22" s="1"/>
  <c r="AQ23" i="93" s="1"/>
  <c r="S39" i="76"/>
  <c r="O34" i="76"/>
  <c r="O70" i="76" s="1"/>
  <c r="O22" i="31" s="1"/>
  <c r="O22" i="87" s="1"/>
  <c r="AQ25" i="79"/>
  <c r="AQ59" i="79" s="1"/>
  <c r="AQ11" i="32" s="1"/>
  <c r="AQ11" i="90" s="1"/>
  <c r="K43" i="75"/>
  <c r="K73" i="75" s="1"/>
  <c r="K25" i="30" s="1"/>
  <c r="K25" i="86" s="1"/>
  <c r="F37" i="78"/>
  <c r="J30" i="79"/>
  <c r="J65" i="79" s="1"/>
  <c r="J17" i="32" s="1"/>
  <c r="J17" i="90" s="1"/>
  <c r="O40" i="76"/>
  <c r="O68" i="76" s="1"/>
  <c r="O20" i="31" s="1"/>
  <c r="O20" i="87" s="1"/>
  <c r="K40" i="78"/>
  <c r="S26" i="78"/>
  <c r="S60" i="78" s="1"/>
  <c r="S12" i="28" s="1"/>
  <c r="S12" i="89" s="1"/>
  <c r="S5" i="80"/>
  <c r="F36" i="80"/>
  <c r="P44" i="77"/>
  <c r="P74" i="77" s="1"/>
  <c r="P26" i="25" s="1"/>
  <c r="P26" i="88" s="1"/>
  <c r="N19" i="75"/>
  <c r="N57" i="75" s="1"/>
  <c r="N9" i="30" s="1"/>
  <c r="N9" i="86" s="1"/>
  <c r="F14" i="75"/>
  <c r="I18" i="76"/>
  <c r="I56" i="76" s="1"/>
  <c r="I8" i="31" s="1"/>
  <c r="I8" i="87" s="1"/>
  <c r="F19" i="78"/>
  <c r="F57" i="78" s="1"/>
  <c r="F9" i="28" s="1"/>
  <c r="F9" i="89" s="1"/>
  <c r="K42" i="80"/>
  <c r="K72" i="80" s="1"/>
  <c r="K24" i="27" s="1"/>
  <c r="K24" i="92" s="1"/>
  <c r="K7" i="78"/>
  <c r="J15" i="77"/>
  <c r="R27" i="75"/>
  <c r="R62" i="75" s="1"/>
  <c r="R14" i="30" s="1"/>
  <c r="R14" i="86" s="1"/>
  <c r="O43" i="79"/>
  <c r="L39" i="76"/>
  <c r="P34" i="77"/>
  <c r="P70" i="77" s="1"/>
  <c r="P22" i="25" s="1"/>
  <c r="P22" i="88" s="1"/>
  <c r="N12" i="75"/>
  <c r="Q2" i="59"/>
  <c r="Q2" i="76" s="1"/>
  <c r="Q50" i="76" s="1"/>
  <c r="Q2" i="31" s="1"/>
  <c r="Q2" i="87" s="1"/>
  <c r="P27" i="74"/>
  <c r="P62" i="74" s="1"/>
  <c r="P14" i="26" s="1"/>
  <c r="P14" i="91" s="1"/>
  <c r="L52" i="74"/>
  <c r="L4" i="26" s="1"/>
  <c r="L4" i="91" s="1"/>
  <c r="O23" i="77"/>
  <c r="O41" i="76"/>
  <c r="N13" i="80"/>
  <c r="F13" i="78"/>
  <c r="R35" i="81"/>
  <c r="R67" i="81" s="1"/>
  <c r="R19" i="22" s="1"/>
  <c r="R19" i="93" s="1"/>
  <c r="J29" i="76"/>
  <c r="J64" i="76" s="1"/>
  <c r="J16" i="31" s="1"/>
  <c r="J16" i="87" s="1"/>
  <c r="L4" i="76"/>
  <c r="L52" i="76" s="1"/>
  <c r="L4" i="31" s="1"/>
  <c r="L4" i="87" s="1"/>
  <c r="N36" i="76"/>
  <c r="O41" i="77"/>
  <c r="N32" i="79"/>
  <c r="N61" i="79" s="1"/>
  <c r="N13" i="32" s="1"/>
  <c r="N13" i="90" s="1"/>
  <c r="J11" i="75"/>
  <c r="N11" i="77"/>
  <c r="I36" i="75"/>
  <c r="I66" i="75" s="1"/>
  <c r="I18" i="30" s="1"/>
  <c r="I18" i="86" s="1"/>
  <c r="R14" i="81"/>
  <c r="K12" i="78"/>
  <c r="S7" i="75"/>
  <c r="N11" i="78"/>
  <c r="AQ27" i="78"/>
  <c r="AQ62" i="78" s="1"/>
  <c r="AQ14" i="28" s="1"/>
  <c r="AQ14" i="89" s="1"/>
  <c r="S2" i="79"/>
  <c r="S50" i="79" s="1"/>
  <c r="S2" i="32" s="1"/>
  <c r="S2" i="90" s="1"/>
  <c r="O29" i="79"/>
  <c r="O64" i="79" s="1"/>
  <c r="O16" i="32" s="1"/>
  <c r="O16" i="90" s="1"/>
  <c r="L18" i="77"/>
  <c r="L56" i="77" s="1"/>
  <c r="L8" i="25" s="1"/>
  <c r="L8" i="88" s="1"/>
  <c r="O26" i="79"/>
  <c r="O60" i="79" s="1"/>
  <c r="O12" i="32" s="1"/>
  <c r="O12" i="90" s="1"/>
  <c r="K12" i="80"/>
  <c r="S42" i="76"/>
  <c r="S72" i="76" s="1"/>
  <c r="S24" i="31" s="1"/>
  <c r="S24" i="87" s="1"/>
  <c r="O41" i="81"/>
  <c r="S7" i="76"/>
  <c r="P8" i="78"/>
  <c r="T40" i="80"/>
  <c r="N11" i="81"/>
  <c r="E13" i="79"/>
  <c r="E54" i="79" s="1"/>
  <c r="E6" i="32" s="1"/>
  <c r="R36" i="78"/>
  <c r="R66" i="78" s="1"/>
  <c r="R18" i="28" s="1"/>
  <c r="R18" i="89" s="1"/>
  <c r="O14" i="76"/>
  <c r="N33" i="77"/>
  <c r="N69" i="77" s="1"/>
  <c r="N21" i="25" s="1"/>
  <c r="N21" i="88" s="1"/>
  <c r="K12" i="79"/>
  <c r="K17" i="75"/>
  <c r="L16" i="75"/>
  <c r="S40" i="78"/>
  <c r="J20" i="78"/>
  <c r="R28" i="80"/>
  <c r="R63" i="80" s="1"/>
  <c r="R15" i="27" s="1"/>
  <c r="R15" i="92" s="1"/>
  <c r="L2" i="78"/>
  <c r="L50" i="78" s="1"/>
  <c r="L2" i="28" s="1"/>
  <c r="L2" i="89" s="1"/>
  <c r="AQ11" i="80"/>
  <c r="AQ54" i="80" s="1"/>
  <c r="AQ6" i="27" s="1"/>
  <c r="AQ6" i="92" s="1"/>
  <c r="J28" i="79"/>
  <c r="J63" i="79" s="1"/>
  <c r="J15" i="32" s="1"/>
  <c r="J15" i="90" s="1"/>
  <c r="N13" i="78"/>
  <c r="Q20" i="78"/>
  <c r="J27" i="76"/>
  <c r="J62" i="76" s="1"/>
  <c r="J14" i="31" s="1"/>
  <c r="J14" i="87" s="1"/>
  <c r="L16" i="76"/>
  <c r="K2" i="75"/>
  <c r="K50" i="75" s="1"/>
  <c r="K2" i="30" s="1"/>
  <c r="K2" i="86" s="1"/>
  <c r="Q17" i="78"/>
  <c r="AQ35" i="78"/>
  <c r="AQ67" i="78" s="1"/>
  <c r="AQ19" i="28" s="1"/>
  <c r="AQ19" i="89" s="1"/>
  <c r="N10" i="77"/>
  <c r="AQ36" i="79"/>
  <c r="AQ66" i="79" s="1"/>
  <c r="AQ18" i="32" s="1"/>
  <c r="AQ18" i="90" s="1"/>
  <c r="R19" i="79"/>
  <c r="R57" i="79" s="1"/>
  <c r="R9" i="32" s="1"/>
  <c r="R9" i="90" s="1"/>
  <c r="J19" i="80"/>
  <c r="J57" i="80" s="1"/>
  <c r="J9" i="27" s="1"/>
  <c r="J9" i="92" s="1"/>
  <c r="R33" i="77"/>
  <c r="R69" i="77" s="1"/>
  <c r="R21" i="25" s="1"/>
  <c r="R21" i="88" s="1"/>
  <c r="G35" i="75"/>
  <c r="G67" i="75" s="1"/>
  <c r="G19" i="30" s="1"/>
  <c r="G19" i="86" s="1"/>
  <c r="N12" i="81"/>
  <c r="L38" i="77"/>
  <c r="F12" i="77"/>
  <c r="L40" i="77"/>
  <c r="K16" i="78"/>
  <c r="T39" i="76"/>
  <c r="F31" i="81"/>
  <c r="F71" i="81" s="1"/>
  <c r="F23" i="22" s="1"/>
  <c r="F23" i="93" s="1"/>
  <c r="N19" i="81"/>
  <c r="N57" i="81" s="1"/>
  <c r="N9" i="22" s="1"/>
  <c r="N9" i="93" s="1"/>
  <c r="J35" i="79"/>
  <c r="J67" i="79" s="1"/>
  <c r="J19" i="32" s="1"/>
  <c r="J19" i="90" s="1"/>
  <c r="F13" i="76"/>
  <c r="AQ19" i="81"/>
  <c r="AQ57" i="81" s="1"/>
  <c r="AQ9" i="22" s="1"/>
  <c r="AQ9" i="93" s="1"/>
  <c r="L42" i="78"/>
  <c r="L72" i="78" s="1"/>
  <c r="L24" i="28" s="1"/>
  <c r="L24" i="89" s="1"/>
  <c r="N28" i="81"/>
  <c r="N63" i="81" s="1"/>
  <c r="N15" i="22" s="1"/>
  <c r="N15" i="93" s="1"/>
  <c r="Q42" i="80"/>
  <c r="Q72" i="80" s="1"/>
  <c r="Q24" i="27" s="1"/>
  <c r="Q24" i="92" s="1"/>
  <c r="L8" i="79"/>
  <c r="K20" i="78"/>
  <c r="G31" i="77"/>
  <c r="G71" i="77" s="1"/>
  <c r="G23" i="25" s="1"/>
  <c r="G23" i="88" s="1"/>
  <c r="AQ31" i="76"/>
  <c r="AQ71" i="76" s="1"/>
  <c r="AQ23" i="31" s="1"/>
  <c r="AQ23" i="87" s="1"/>
  <c r="S39" i="80"/>
  <c r="O34" i="77"/>
  <c r="O70" i="77" s="1"/>
  <c r="O22" i="25" s="1"/>
  <c r="O22" i="88" s="1"/>
  <c r="AQ25" i="77"/>
  <c r="AQ59" i="77" s="1"/>
  <c r="AQ11" i="25" s="1"/>
  <c r="AQ11" i="88" s="1"/>
  <c r="G25" i="81"/>
  <c r="F37" i="75"/>
  <c r="S17" i="75"/>
  <c r="L27" i="81"/>
  <c r="L62" i="81" s="1"/>
  <c r="L14" i="22" s="1"/>
  <c r="L14" i="93" s="1"/>
  <c r="T44" i="78"/>
  <c r="T74" i="78" s="1"/>
  <c r="T26" i="28" s="1"/>
  <c r="T26" i="89" s="1"/>
  <c r="O40" i="80"/>
  <c r="O68" i="80" s="1"/>
  <c r="O20" i="27" s="1"/>
  <c r="O20" i="92" s="1"/>
  <c r="K40" i="75"/>
  <c r="R29" i="75"/>
  <c r="R64" i="75" s="1"/>
  <c r="R16" i="30" s="1"/>
  <c r="R16" i="86" s="1"/>
  <c r="P42" i="81"/>
  <c r="P72" i="81" s="1"/>
  <c r="P24" i="22" s="1"/>
  <c r="P24" i="93" s="1"/>
  <c r="T16" i="75"/>
  <c r="F36" i="77"/>
  <c r="P44" i="80"/>
  <c r="P74" i="80" s="1"/>
  <c r="P26" i="27" s="1"/>
  <c r="P26" i="92" s="1"/>
  <c r="K19" i="75"/>
  <c r="K21" i="77"/>
  <c r="F14" i="81"/>
  <c r="K34" i="75"/>
  <c r="K70" i="75" s="1"/>
  <c r="K22" i="30" s="1"/>
  <c r="K22" i="86" s="1"/>
  <c r="I18" i="80"/>
  <c r="I56" i="80" s="1"/>
  <c r="I8" i="27" s="1"/>
  <c r="I8" i="92" s="1"/>
  <c r="F19" i="75"/>
  <c r="F57" i="75" s="1"/>
  <c r="F9" i="30" s="1"/>
  <c r="F9" i="86" s="1"/>
  <c r="K7" i="76"/>
  <c r="T42" i="78"/>
  <c r="T72" i="78" s="1"/>
  <c r="T24" i="28" s="1"/>
  <c r="T24" i="89" s="1"/>
  <c r="J15" i="79"/>
  <c r="T16" i="81"/>
  <c r="R27" i="80"/>
  <c r="R62" i="80" s="1"/>
  <c r="R14" i="27" s="1"/>
  <c r="R14" i="92" s="1"/>
  <c r="L39" i="79"/>
  <c r="L20" i="81"/>
  <c r="O43" i="78"/>
  <c r="O73" i="78" s="1"/>
  <c r="O25" i="28" s="1"/>
  <c r="O25" i="89" s="1"/>
  <c r="L17" i="80"/>
  <c r="P34" i="75"/>
  <c r="P70" i="75" s="1"/>
  <c r="P22" i="30" s="1"/>
  <c r="P22" i="86" s="1"/>
  <c r="O9" i="59"/>
  <c r="O9" i="78" s="1"/>
  <c r="K22" i="74"/>
  <c r="K58" i="74" s="1"/>
  <c r="K10" i="26" s="1"/>
  <c r="K10" i="91" s="1"/>
  <c r="L22" i="74"/>
  <c r="L22" i="59" s="1"/>
  <c r="L58" i="59" s="1"/>
  <c r="L10" i="23" s="1"/>
  <c r="L10" i="84" s="1"/>
  <c r="Q27" i="74"/>
  <c r="Q27" i="59" s="1"/>
  <c r="Q62" i="59" s="1"/>
  <c r="Q14" i="23" s="1"/>
  <c r="Q14" i="84" s="1"/>
  <c r="U40" i="74"/>
  <c r="U40" i="59" s="1"/>
  <c r="U40" i="78" s="1"/>
  <c r="Q70" i="59"/>
  <c r="Q22" i="23" s="1"/>
  <c r="Q22" i="84" s="1"/>
  <c r="Q34" i="75"/>
  <c r="Q70" i="75" s="1"/>
  <c r="Q22" i="30" s="1"/>
  <c r="Q22" i="86" s="1"/>
  <c r="F63" i="59"/>
  <c r="F15" i="23" s="1"/>
  <c r="F15" i="84" s="1"/>
  <c r="F28" i="76"/>
  <c r="F63" i="76" s="1"/>
  <c r="F15" i="31" s="1"/>
  <c r="F15" i="87" s="1"/>
  <c r="Q34" i="77"/>
  <c r="Q70" i="77" s="1"/>
  <c r="Q22" i="25" s="1"/>
  <c r="Q22" i="88" s="1"/>
  <c r="K5" i="81"/>
  <c r="K17" i="81"/>
  <c r="R35" i="80"/>
  <c r="R67" i="80" s="1"/>
  <c r="R19" i="27" s="1"/>
  <c r="R19" i="92" s="1"/>
  <c r="K8" i="76"/>
  <c r="K5" i="80"/>
  <c r="P8" i="76"/>
  <c r="G13" i="78"/>
  <c r="G54" i="78" s="1"/>
  <c r="G6" i="28" s="1"/>
  <c r="G6" i="89" s="1"/>
  <c r="T39" i="78"/>
  <c r="I36" i="78"/>
  <c r="I66" i="78" s="1"/>
  <c r="I18" i="28" s="1"/>
  <c r="I18" i="89" s="1"/>
  <c r="O5" i="76"/>
  <c r="F13" i="81"/>
  <c r="T40" i="79"/>
  <c r="G13" i="81"/>
  <c r="G54" i="81" s="1"/>
  <c r="G6" i="22" s="1"/>
  <c r="G6" i="93" s="1"/>
  <c r="R11" i="75"/>
  <c r="R54" i="75" s="1"/>
  <c r="R6" i="30" s="1"/>
  <c r="R6" i="86" s="1"/>
  <c r="S2" i="81"/>
  <c r="S50" i="81" s="1"/>
  <c r="S2" i="22" s="1"/>
  <c r="S2" i="93" s="1"/>
  <c r="O29" i="81"/>
  <c r="O64" i="81" s="1"/>
  <c r="O16" i="22" s="1"/>
  <c r="O16" i="93" s="1"/>
  <c r="N33" i="76"/>
  <c r="N69" i="76" s="1"/>
  <c r="N21" i="31" s="1"/>
  <c r="N21" i="87" s="1"/>
  <c r="K39" i="80"/>
  <c r="K73" i="80" s="1"/>
  <c r="K25" i="27" s="1"/>
  <c r="K25" i="92" s="1"/>
  <c r="G37" i="80"/>
  <c r="G66" i="80" s="1"/>
  <c r="G18" i="27" s="1"/>
  <c r="G18" i="92" s="1"/>
  <c r="E13" i="80"/>
  <c r="E54" i="80" s="1"/>
  <c r="E6" i="27" s="1"/>
  <c r="E6" i="92" s="1"/>
  <c r="R36" i="80"/>
  <c r="R66" i="80" s="1"/>
  <c r="R18" i="27" s="1"/>
  <c r="R18" i="92" s="1"/>
  <c r="O14" i="77"/>
  <c r="Q34" i="79"/>
  <c r="Q70" i="79" s="1"/>
  <c r="Q22" i="32" s="1"/>
  <c r="Q22" i="90" s="1"/>
  <c r="K39" i="79"/>
  <c r="L7" i="81"/>
  <c r="S7" i="77"/>
  <c r="S40" i="79"/>
  <c r="J20" i="75"/>
  <c r="R28" i="77"/>
  <c r="R63" i="77" s="1"/>
  <c r="R15" i="25" s="1"/>
  <c r="R15" i="88" s="1"/>
  <c r="S32" i="77"/>
  <c r="S61" i="77" s="1"/>
  <c r="S13" i="25" s="1"/>
  <c r="S13" i="88" s="1"/>
  <c r="AQ11" i="81"/>
  <c r="AQ54" i="81" s="1"/>
  <c r="AQ6" i="22" s="1"/>
  <c r="AQ6" i="93" s="1"/>
  <c r="G37" i="75"/>
  <c r="G66" i="75" s="1"/>
  <c r="G18" i="30" s="1"/>
  <c r="G18" i="86" s="1"/>
  <c r="K8" i="80"/>
  <c r="P8" i="80"/>
  <c r="J25" i="80"/>
  <c r="G35" i="79"/>
  <c r="G67" i="79" s="1"/>
  <c r="G19" i="32" s="1"/>
  <c r="G19" i="90" s="1"/>
  <c r="N12" i="78"/>
  <c r="F12" i="76"/>
  <c r="J15" i="80"/>
  <c r="K16" i="77"/>
  <c r="S4" i="80"/>
  <c r="S52" i="80" s="1"/>
  <c r="S4" i="27" s="1"/>
  <c r="S4" i="92" s="1"/>
  <c r="F31" i="80"/>
  <c r="F71" i="80" s="1"/>
  <c r="F23" i="27" s="1"/>
  <c r="F23" i="92" s="1"/>
  <c r="S26" i="75"/>
  <c r="S60" i="75" s="1"/>
  <c r="S12" i="30" s="1"/>
  <c r="S12" i="86" s="1"/>
  <c r="K7" i="77"/>
  <c r="J35" i="81"/>
  <c r="J67" i="81" s="1"/>
  <c r="J19" i="22" s="1"/>
  <c r="J19" i="93" s="1"/>
  <c r="L42" i="77"/>
  <c r="L72" i="77" s="1"/>
  <c r="L24" i="25" s="1"/>
  <c r="L24" i="88" s="1"/>
  <c r="N28" i="78"/>
  <c r="N63" i="78" s="1"/>
  <c r="N15" i="28" s="1"/>
  <c r="N15" i="89" s="1"/>
  <c r="Q42" i="81"/>
  <c r="Q72" i="81" s="1"/>
  <c r="Q24" i="22" s="1"/>
  <c r="Q24" i="93" s="1"/>
  <c r="L8" i="81"/>
  <c r="K20" i="77"/>
  <c r="G37" i="77"/>
  <c r="G66" i="77" s="1"/>
  <c r="G18" i="25" s="1"/>
  <c r="G18" i="88" s="1"/>
  <c r="S39" i="81"/>
  <c r="O34" i="80"/>
  <c r="O70" i="80" s="1"/>
  <c r="O22" i="27" s="1"/>
  <c r="O22" i="92" s="1"/>
  <c r="AQ25" i="80"/>
  <c r="AQ59" i="80" s="1"/>
  <c r="AQ11" i="27" s="1"/>
  <c r="AQ11" i="92" s="1"/>
  <c r="G25" i="78"/>
  <c r="F37" i="79"/>
  <c r="F66" i="79" s="1"/>
  <c r="F18" i="32" s="1"/>
  <c r="F18" i="90" s="1"/>
  <c r="L27" i="78"/>
  <c r="L62" i="78" s="1"/>
  <c r="L14" i="28" s="1"/>
  <c r="L14" i="89" s="1"/>
  <c r="T44" i="77"/>
  <c r="T74" i="77" s="1"/>
  <c r="T26" i="25" s="1"/>
  <c r="T26" i="88" s="1"/>
  <c r="O40" i="81"/>
  <c r="O68" i="81" s="1"/>
  <c r="O20" i="22" s="1"/>
  <c r="O20" i="93" s="1"/>
  <c r="S5" i="77"/>
  <c r="Q20" i="80"/>
  <c r="T40" i="77"/>
  <c r="N32" i="80"/>
  <c r="N61" i="80" s="1"/>
  <c r="N13" i="27" s="1"/>
  <c r="N13" i="92" s="1"/>
  <c r="K8" i="75"/>
  <c r="I18" i="78"/>
  <c r="I56" i="78" s="1"/>
  <c r="I8" i="28" s="1"/>
  <c r="I8" i="89" s="1"/>
  <c r="L16" i="78"/>
  <c r="P8" i="75"/>
  <c r="K42" i="78"/>
  <c r="K72" i="78" s="1"/>
  <c r="K24" i="28" s="1"/>
  <c r="K24" i="89" s="1"/>
  <c r="K7" i="75"/>
  <c r="T42" i="77"/>
  <c r="T72" i="77" s="1"/>
  <c r="T24" i="25" s="1"/>
  <c r="T24" i="88" s="1"/>
  <c r="T16" i="78"/>
  <c r="L20" i="78"/>
  <c r="O43" i="77"/>
  <c r="L39" i="80"/>
  <c r="P34" i="79"/>
  <c r="P70" i="79" s="1"/>
  <c r="P22" i="32" s="1"/>
  <c r="P22" i="90" s="1"/>
  <c r="G31" i="76"/>
  <c r="G71" i="76" s="1"/>
  <c r="G23" i="31" s="1"/>
  <c r="G23" i="87" s="1"/>
  <c r="Q6" i="74"/>
  <c r="Q6" i="59" s="1"/>
  <c r="Q6" i="79" s="1"/>
  <c r="U10" i="74"/>
  <c r="U10" i="59" s="1"/>
  <c r="U10" i="78" s="1"/>
  <c r="G54" i="59"/>
  <c r="G6" i="23" s="1"/>
  <c r="G6" i="84" s="1"/>
  <c r="G13" i="75"/>
  <c r="G54" i="75" s="1"/>
  <c r="G6" i="30" s="1"/>
  <c r="N69" i="59"/>
  <c r="N21" i="23" s="1"/>
  <c r="N21" i="84" s="1"/>
  <c r="N33" i="81"/>
  <c r="N69" i="81" s="1"/>
  <c r="N21" i="22" s="1"/>
  <c r="N21" i="93" s="1"/>
  <c r="T39" i="77"/>
  <c r="R35" i="78"/>
  <c r="R67" i="78" s="1"/>
  <c r="R19" i="28" s="1"/>
  <c r="R19" i="89" s="1"/>
  <c r="Q34" i="78"/>
  <c r="Q70" i="78" s="1"/>
  <c r="Q22" i="28" s="1"/>
  <c r="Q22" i="89" s="1"/>
  <c r="K12" i="77"/>
  <c r="N25" i="78"/>
  <c r="G37" i="81"/>
  <c r="G66" i="81" s="1"/>
  <c r="G18" i="22" s="1"/>
  <c r="G18" i="93" s="1"/>
  <c r="T40" i="81"/>
  <c r="I36" i="77"/>
  <c r="I66" i="77" s="1"/>
  <c r="I18" i="25" s="1"/>
  <c r="I18" i="88" s="1"/>
  <c r="R14" i="78"/>
  <c r="O16" i="76"/>
  <c r="K34" i="77"/>
  <c r="K70" i="77" s="1"/>
  <c r="K22" i="25" s="1"/>
  <c r="K22" i="88" s="1"/>
  <c r="Q44" i="75"/>
  <c r="Q74" i="75" s="1"/>
  <c r="Q26" i="30" s="1"/>
  <c r="Q26" i="86" s="1"/>
  <c r="K17" i="80"/>
  <c r="J27" i="79"/>
  <c r="J62" i="79" s="1"/>
  <c r="J14" i="32" s="1"/>
  <c r="J14" i="90" s="1"/>
  <c r="N37" i="75"/>
  <c r="AQ27" i="77"/>
  <c r="AQ62" i="77" s="1"/>
  <c r="AQ14" i="25" s="1"/>
  <c r="AQ14" i="88" s="1"/>
  <c r="R11" i="79"/>
  <c r="R54" i="79" s="1"/>
  <c r="R6" i="32" s="1"/>
  <c r="R6" i="90" s="1"/>
  <c r="S2" i="78"/>
  <c r="S50" i="78" s="1"/>
  <c r="S2" i="28" s="1"/>
  <c r="S2" i="89" s="1"/>
  <c r="O29" i="78"/>
  <c r="O64" i="78" s="1"/>
  <c r="O16" i="28" s="1"/>
  <c r="O16" i="89" s="1"/>
  <c r="Q34" i="80"/>
  <c r="Q70" i="80" s="1"/>
  <c r="Q22" i="27" s="1"/>
  <c r="Q22" i="92" s="1"/>
  <c r="P42" i="75"/>
  <c r="P72" i="75" s="1"/>
  <c r="P24" i="30" s="1"/>
  <c r="P24" i="86" s="1"/>
  <c r="K8" i="78"/>
  <c r="L7" i="78"/>
  <c r="F13" i="80"/>
  <c r="T39" i="80"/>
  <c r="E13" i="81"/>
  <c r="E54" i="81" s="1"/>
  <c r="E6" i="22" s="1"/>
  <c r="E6" i="93" s="1"/>
  <c r="O14" i="75"/>
  <c r="J25" i="77"/>
  <c r="K8" i="81"/>
  <c r="J11" i="78"/>
  <c r="N11" i="80"/>
  <c r="S40" i="77"/>
  <c r="J20" i="79"/>
  <c r="R28" i="76"/>
  <c r="R63" i="76" s="1"/>
  <c r="R15" i="31" s="1"/>
  <c r="R15" i="87" s="1"/>
  <c r="S32" i="76"/>
  <c r="S61" i="76" s="1"/>
  <c r="S13" i="31" s="1"/>
  <c r="S13" i="87" s="1"/>
  <c r="AQ11" i="78"/>
  <c r="AQ54" i="78" s="1"/>
  <c r="AQ6" i="28" s="1"/>
  <c r="AQ6" i="89" s="1"/>
  <c r="P42" i="77"/>
  <c r="P72" i="77" s="1"/>
  <c r="P24" i="25" s="1"/>
  <c r="P24" i="88" s="1"/>
  <c r="K34" i="81"/>
  <c r="K70" i="81" s="1"/>
  <c r="K22" i="22" s="1"/>
  <c r="K22" i="93" s="1"/>
  <c r="L7" i="80"/>
  <c r="K17" i="76"/>
  <c r="R19" i="80"/>
  <c r="R57" i="80" s="1"/>
  <c r="R9" i="27" s="1"/>
  <c r="R9" i="92" s="1"/>
  <c r="J19" i="81"/>
  <c r="K5" i="78"/>
  <c r="G35" i="80"/>
  <c r="G67" i="80" s="1"/>
  <c r="G19" i="27" s="1"/>
  <c r="G19" i="92" s="1"/>
  <c r="N12" i="77"/>
  <c r="L40" i="76"/>
  <c r="K16" i="76"/>
  <c r="S4" i="78"/>
  <c r="S52" i="78" s="1"/>
  <c r="S4" i="28" s="1"/>
  <c r="S4" i="89" s="1"/>
  <c r="F31" i="78"/>
  <c r="F71" i="78" s="1"/>
  <c r="F23" i="28" s="1"/>
  <c r="F23" i="89" s="1"/>
  <c r="J35" i="80"/>
  <c r="J67" i="80" s="1"/>
  <c r="J19" i="27" s="1"/>
  <c r="J19" i="92" s="1"/>
  <c r="Q44" i="80"/>
  <c r="Q74" i="80" s="1"/>
  <c r="Q26" i="27" s="1"/>
  <c r="Q26" i="92" s="1"/>
  <c r="L42" i="76"/>
  <c r="L72" i="76" s="1"/>
  <c r="L24" i="31" s="1"/>
  <c r="L24" i="87" s="1"/>
  <c r="N28" i="77"/>
  <c r="N63" i="77" s="1"/>
  <c r="N15" i="25" s="1"/>
  <c r="N15" i="88" s="1"/>
  <c r="Q42" i="78"/>
  <c r="Q72" i="78" s="1"/>
  <c r="Q24" i="28" s="1"/>
  <c r="Q24" i="89" s="1"/>
  <c r="L8" i="78"/>
  <c r="K20" i="76"/>
  <c r="AQ31" i="75"/>
  <c r="AQ71" i="75" s="1"/>
  <c r="AQ23" i="30" s="1"/>
  <c r="AQ23" i="86" s="1"/>
  <c r="S39" i="78"/>
  <c r="O34" i="81"/>
  <c r="O70" i="81" s="1"/>
  <c r="O22" i="22" s="1"/>
  <c r="O22" i="93" s="1"/>
  <c r="AQ25" i="76"/>
  <c r="AQ59" i="76" s="1"/>
  <c r="AQ11" i="31" s="1"/>
  <c r="AQ11" i="87" s="1"/>
  <c r="G25" i="76"/>
  <c r="F37" i="80"/>
  <c r="L27" i="77"/>
  <c r="L62" i="77" s="1"/>
  <c r="L14" i="25" s="1"/>
  <c r="L14" i="88" s="1"/>
  <c r="T44" i="76"/>
  <c r="T74" i="76" s="1"/>
  <c r="T26" i="31" s="1"/>
  <c r="T26" i="87" s="1"/>
  <c r="O40" i="78"/>
  <c r="O68" i="78" s="1"/>
  <c r="O20" i="28" s="1"/>
  <c r="O20" i="89" s="1"/>
  <c r="K40" i="79"/>
  <c r="S26" i="79"/>
  <c r="S60" i="79" s="1"/>
  <c r="S12" i="32" s="1"/>
  <c r="S12" i="90" s="1"/>
  <c r="S5" i="76"/>
  <c r="L20" i="79"/>
  <c r="J11" i="79"/>
  <c r="L43" i="81"/>
  <c r="N19" i="78"/>
  <c r="N57" i="78" s="1"/>
  <c r="N9" i="28" s="1"/>
  <c r="N9" i="89" s="1"/>
  <c r="O41" i="75"/>
  <c r="I18" i="81"/>
  <c r="I56" i="81" s="1"/>
  <c r="I8" i="22" s="1"/>
  <c r="I8" i="93" s="1"/>
  <c r="F19" i="79"/>
  <c r="F57" i="79" s="1"/>
  <c r="F9" i="32" s="1"/>
  <c r="F9" i="90" s="1"/>
  <c r="L7" i="75"/>
  <c r="K42" i="77"/>
  <c r="K72" i="77" s="1"/>
  <c r="K24" i="25" s="1"/>
  <c r="K24" i="88" s="1"/>
  <c r="K7" i="79"/>
  <c r="T42" i="76"/>
  <c r="T72" i="76" s="1"/>
  <c r="T24" i="31" s="1"/>
  <c r="T24" i="87" s="1"/>
  <c r="T16" i="77"/>
  <c r="J28" i="75"/>
  <c r="J63" i="75" s="1"/>
  <c r="J15" i="30" s="1"/>
  <c r="J15" i="86" s="1"/>
  <c r="L20" i="77"/>
  <c r="O43" i="76"/>
  <c r="L39" i="81"/>
  <c r="P34" i="80"/>
  <c r="P70" i="80" s="1"/>
  <c r="P22" i="27" s="1"/>
  <c r="P22" i="92" s="1"/>
  <c r="O40" i="77"/>
  <c r="O68" i="77" s="1"/>
  <c r="O20" i="25" s="1"/>
  <c r="O20" i="88" s="1"/>
  <c r="P23" i="74"/>
  <c r="P23" i="59" s="1"/>
  <c r="T4" i="74"/>
  <c r="T52" i="74" s="1"/>
  <c r="T4" i="26" s="1"/>
  <c r="T4" i="91" s="1"/>
  <c r="L29" i="74"/>
  <c r="L29" i="59" s="1"/>
  <c r="L64" i="59" s="1"/>
  <c r="L16" i="23" s="1"/>
  <c r="F67" i="59"/>
  <c r="F19" i="23" s="1"/>
  <c r="F19" i="84" s="1"/>
  <c r="F35" i="76"/>
  <c r="F67" i="76" s="1"/>
  <c r="F19" i="31" s="1"/>
  <c r="F19" i="87" s="1"/>
  <c r="S72" i="59"/>
  <c r="S24" i="23" s="1"/>
  <c r="S24" i="84" s="1"/>
  <c r="S42" i="81"/>
  <c r="S72" i="81" s="1"/>
  <c r="S24" i="22" s="1"/>
  <c r="S24" i="93" s="1"/>
  <c r="O60" i="59"/>
  <c r="O12" i="23" s="1"/>
  <c r="O12" i="84" s="1"/>
  <c r="O26" i="77"/>
  <c r="O60" i="77" s="1"/>
  <c r="O12" i="25" s="1"/>
  <c r="O12" i="88" s="1"/>
  <c r="J65" i="59"/>
  <c r="J17" i="23" s="1"/>
  <c r="J17" i="84" s="1"/>
  <c r="J30" i="78"/>
  <c r="J65" i="78" s="1"/>
  <c r="J17" i="28" s="1"/>
  <c r="J17" i="89" s="1"/>
  <c r="G15" i="79"/>
  <c r="G55" i="79" s="1"/>
  <c r="G7" i="32" s="1"/>
  <c r="G7" i="90" s="1"/>
  <c r="F35" i="78"/>
  <c r="F67" i="78" s="1"/>
  <c r="F19" i="28" s="1"/>
  <c r="F19" i="89" s="1"/>
  <c r="S7" i="79"/>
  <c r="G13" i="77"/>
  <c r="G54" i="77" s="1"/>
  <c r="G6" i="25" s="1"/>
  <c r="G6" i="88" s="1"/>
  <c r="R35" i="77"/>
  <c r="R67" i="77" s="1"/>
  <c r="R19" i="25" s="1"/>
  <c r="R19" i="88" s="1"/>
  <c r="J29" i="79"/>
  <c r="J64" i="79" s="1"/>
  <c r="J16" i="32" s="1"/>
  <c r="J16" i="90" s="1"/>
  <c r="L4" i="79"/>
  <c r="L52" i="79" s="1"/>
  <c r="L4" i="32" s="1"/>
  <c r="L4" i="90" s="1"/>
  <c r="N36" i="79"/>
  <c r="K39" i="78"/>
  <c r="F30" i="80"/>
  <c r="F65" i="80" s="1"/>
  <c r="F17" i="27" s="1"/>
  <c r="F17" i="92" s="1"/>
  <c r="F35" i="81"/>
  <c r="F67" i="81" s="1"/>
  <c r="F19" i="22" s="1"/>
  <c r="F19" i="93" s="1"/>
  <c r="N13" i="79"/>
  <c r="F13" i="77"/>
  <c r="R14" i="76"/>
  <c r="K39" i="81"/>
  <c r="N25" i="81"/>
  <c r="J25" i="75"/>
  <c r="J59" i="75" s="1"/>
  <c r="J11" i="30" s="1"/>
  <c r="J11" i="86" s="1"/>
  <c r="K43" i="78"/>
  <c r="J28" i="77"/>
  <c r="J63" i="77" s="1"/>
  <c r="J15" i="25" s="1"/>
  <c r="J15" i="88" s="1"/>
  <c r="J18" i="78"/>
  <c r="J56" i="78" s="1"/>
  <c r="J8" i="28" s="1"/>
  <c r="J8" i="89" s="1"/>
  <c r="R29" i="78"/>
  <c r="R64" i="78" s="1"/>
  <c r="R16" i="28" s="1"/>
  <c r="R16" i="89" s="1"/>
  <c r="T39" i="81"/>
  <c r="AQ27" i="75"/>
  <c r="AQ62" i="75" s="1"/>
  <c r="AQ14" i="30" s="1"/>
  <c r="AQ14" i="86" s="1"/>
  <c r="R11" i="80"/>
  <c r="R54" i="80" s="1"/>
  <c r="R6" i="27" s="1"/>
  <c r="R6" i="92" s="1"/>
  <c r="S2" i="77"/>
  <c r="S50" i="77" s="1"/>
  <c r="S2" i="25" s="1"/>
  <c r="S2" i="88" s="1"/>
  <c r="O29" i="76"/>
  <c r="O64" i="76" s="1"/>
  <c r="O16" i="31" s="1"/>
  <c r="O16" i="87" s="1"/>
  <c r="G15" i="77"/>
  <c r="G55" i="77" s="1"/>
  <c r="G7" i="25" s="1"/>
  <c r="G7" i="88" s="1"/>
  <c r="O5" i="77"/>
  <c r="J18" i="81"/>
  <c r="J56" i="81" s="1"/>
  <c r="J8" i="22" s="1"/>
  <c r="J8" i="93" s="1"/>
  <c r="N37" i="76"/>
  <c r="R36" i="77"/>
  <c r="R66" i="77" s="1"/>
  <c r="R18" i="25" s="1"/>
  <c r="R18" i="88" s="1"/>
  <c r="G15" i="76"/>
  <c r="G55" i="76" s="1"/>
  <c r="G7" i="31" s="1"/>
  <c r="G7" i="87" s="1"/>
  <c r="F30" i="76"/>
  <c r="F65" i="76" s="1"/>
  <c r="F17" i="31" s="1"/>
  <c r="F17" i="87" s="1"/>
  <c r="J18" i="80"/>
  <c r="J56" i="80" s="1"/>
  <c r="J8" i="27" s="1"/>
  <c r="J8" i="92" s="1"/>
  <c r="G13" i="80"/>
  <c r="G54" i="80" s="1"/>
  <c r="G6" i="27" s="1"/>
  <c r="G6" i="92" s="1"/>
  <c r="S40" i="76"/>
  <c r="O5" i="81"/>
  <c r="S7" i="78"/>
  <c r="K2" i="80"/>
  <c r="K50" i="80" s="1"/>
  <c r="K2" i="27" s="1"/>
  <c r="K2" i="92" s="1"/>
  <c r="Q17" i="76"/>
  <c r="N10" i="78"/>
  <c r="AQ36" i="81"/>
  <c r="AQ66" i="81" s="1"/>
  <c r="AQ18" i="22" s="1"/>
  <c r="AQ18" i="93" s="1"/>
  <c r="R19" i="78"/>
  <c r="R57" i="78" s="1"/>
  <c r="R9" i="28" s="1"/>
  <c r="R9" i="89" s="1"/>
  <c r="J19" i="77"/>
  <c r="G35" i="81"/>
  <c r="G67" i="81" s="1"/>
  <c r="G19" i="22" s="1"/>
  <c r="G19" i="93" s="1"/>
  <c r="L40" i="75"/>
  <c r="S4" i="77"/>
  <c r="S52" i="77" s="1"/>
  <c r="S4" i="25" s="1"/>
  <c r="S4" i="88" s="1"/>
  <c r="F31" i="77"/>
  <c r="F71" i="77" s="1"/>
  <c r="F23" i="25" s="1"/>
  <c r="F23" i="88" s="1"/>
  <c r="J35" i="78"/>
  <c r="J67" i="78" s="1"/>
  <c r="J19" i="28" s="1"/>
  <c r="J19" i="89" s="1"/>
  <c r="AQ19" i="77"/>
  <c r="AQ57" i="77" s="1"/>
  <c r="AQ9" i="25" s="1"/>
  <c r="AQ9" i="88" s="1"/>
  <c r="O5" i="80"/>
  <c r="L42" i="75"/>
  <c r="L72" i="75" s="1"/>
  <c r="L24" i="30" s="1"/>
  <c r="L24" i="86" s="1"/>
  <c r="N28" i="76"/>
  <c r="N63" i="76" s="1"/>
  <c r="N15" i="31" s="1"/>
  <c r="N15" i="87" s="1"/>
  <c r="Q42" i="77"/>
  <c r="Q72" i="77" s="1"/>
  <c r="Q24" i="25" s="1"/>
  <c r="Q24" i="88" s="1"/>
  <c r="L8" i="77"/>
  <c r="G31" i="75"/>
  <c r="G71" i="75" s="1"/>
  <c r="G23" i="30" s="1"/>
  <c r="G23" i="86" s="1"/>
  <c r="AQ31" i="79"/>
  <c r="AQ71" i="79" s="1"/>
  <c r="AQ23" i="32" s="1"/>
  <c r="AQ23" i="90" s="1"/>
  <c r="AQ25" i="75"/>
  <c r="AQ59" i="75" s="1"/>
  <c r="AQ11" i="30" s="1"/>
  <c r="AQ11" i="86" s="1"/>
  <c r="G25" i="77"/>
  <c r="J30" i="76"/>
  <c r="J65" i="76" s="1"/>
  <c r="J17" i="31" s="1"/>
  <c r="J17" i="87" s="1"/>
  <c r="S17" i="81"/>
  <c r="L27" i="76"/>
  <c r="L62" i="76" s="1"/>
  <c r="L14" i="31" s="1"/>
  <c r="L14" i="87" s="1"/>
  <c r="T44" i="75"/>
  <c r="T74" i="75" s="1"/>
  <c r="T26" i="30" s="1"/>
  <c r="T26" i="86" s="1"/>
  <c r="K40" i="80"/>
  <c r="S26" i="81"/>
  <c r="S60" i="81" s="1"/>
  <c r="S12" i="22" s="1"/>
  <c r="S12" i="93" s="1"/>
  <c r="S5" i="75"/>
  <c r="F36" i="76"/>
  <c r="O26" i="76"/>
  <c r="O60" i="76" s="1"/>
  <c r="O12" i="31" s="1"/>
  <c r="O12" i="87" s="1"/>
  <c r="F36" i="75"/>
  <c r="P44" i="81"/>
  <c r="P74" i="81" s="1"/>
  <c r="P26" i="22" s="1"/>
  <c r="P26" i="93" s="1"/>
  <c r="N19" i="77"/>
  <c r="N57" i="77" s="1"/>
  <c r="N9" i="25" s="1"/>
  <c r="N9" i="88" s="1"/>
  <c r="P34" i="76"/>
  <c r="P70" i="76" s="1"/>
  <c r="P22" i="31" s="1"/>
  <c r="P22" i="87" s="1"/>
  <c r="K21" i="75"/>
  <c r="F14" i="77"/>
  <c r="I18" i="79"/>
  <c r="I56" i="79" s="1"/>
  <c r="I8" i="32" s="1"/>
  <c r="I8" i="90" s="1"/>
  <c r="F19" i="80"/>
  <c r="F57" i="80" s="1"/>
  <c r="F9" i="27" s="1"/>
  <c r="F9" i="92" s="1"/>
  <c r="K42" i="76"/>
  <c r="K72" i="76" s="1"/>
  <c r="K24" i="31" s="1"/>
  <c r="K24" i="87" s="1"/>
  <c r="K7" i="80"/>
  <c r="T42" i="75"/>
  <c r="T72" i="75" s="1"/>
  <c r="T24" i="30" s="1"/>
  <c r="T24" i="86" s="1"/>
  <c r="J15" i="81"/>
  <c r="R27" i="77"/>
  <c r="R62" i="77" s="1"/>
  <c r="R14" i="25" s="1"/>
  <c r="R14" i="88" s="1"/>
  <c r="J18" i="75"/>
  <c r="J56" i="75" s="1"/>
  <c r="J8" i="30" s="1"/>
  <c r="J8" i="86" s="1"/>
  <c r="L20" i="76"/>
  <c r="L17" i="78"/>
  <c r="L39" i="78"/>
  <c r="L73" i="78" s="1"/>
  <c r="L25" i="28" s="1"/>
  <c r="L25" i="89" s="1"/>
  <c r="P34" i="81"/>
  <c r="P70" i="81" s="1"/>
  <c r="P22" i="22" s="1"/>
  <c r="P22" i="93" s="1"/>
  <c r="S17" i="77"/>
  <c r="G33" i="59"/>
  <c r="G33" i="76" s="1"/>
  <c r="G69" i="76" s="1"/>
  <c r="G21" i="31" s="1"/>
  <c r="G21" i="87" s="1"/>
  <c r="J62" i="59"/>
  <c r="J14" i="23" s="1"/>
  <c r="J14" i="84" s="1"/>
  <c r="J27" i="77"/>
  <c r="J62" i="77" s="1"/>
  <c r="J14" i="25" s="1"/>
  <c r="J14" i="88" s="1"/>
  <c r="O23" i="81"/>
  <c r="O26" i="78"/>
  <c r="O60" i="78" s="1"/>
  <c r="O12" i="28" s="1"/>
  <c r="O12" i="89" s="1"/>
  <c r="J25" i="79"/>
  <c r="T40" i="78"/>
  <c r="J29" i="78"/>
  <c r="J64" i="78" s="1"/>
  <c r="J16" i="28" s="1"/>
  <c r="J16" i="89" s="1"/>
  <c r="O26" i="81"/>
  <c r="O60" i="81" s="1"/>
  <c r="O12" i="22" s="1"/>
  <c r="O12" i="93" s="1"/>
  <c r="P42" i="79"/>
  <c r="P72" i="79" s="1"/>
  <c r="P24" i="32" s="1"/>
  <c r="P24" i="90" s="1"/>
  <c r="K34" i="76"/>
  <c r="K70" i="76" s="1"/>
  <c r="K22" i="31" s="1"/>
  <c r="K22" i="87" s="1"/>
  <c r="Q44" i="76"/>
  <c r="Q74" i="76" s="1"/>
  <c r="Q26" i="31" s="1"/>
  <c r="Q26" i="87" s="1"/>
  <c r="L7" i="76"/>
  <c r="K17" i="79"/>
  <c r="O26" i="80"/>
  <c r="O60" i="80" s="1"/>
  <c r="O12" i="27" s="1"/>
  <c r="O12" i="92" s="1"/>
  <c r="K5" i="79"/>
  <c r="F28" i="80"/>
  <c r="F63" i="80" s="1"/>
  <c r="F15" i="27" s="1"/>
  <c r="F15" i="92" s="1"/>
  <c r="S2" i="76"/>
  <c r="S50" i="76" s="1"/>
  <c r="S2" i="31" s="1"/>
  <c r="S2" i="87" s="1"/>
  <c r="O29" i="77"/>
  <c r="O64" i="77" s="1"/>
  <c r="O16" i="25" s="1"/>
  <c r="O16" i="88" s="1"/>
  <c r="L18" i="79"/>
  <c r="F30" i="75"/>
  <c r="F65" i="75" s="1"/>
  <c r="F17" i="30" s="1"/>
  <c r="F17" i="86" s="1"/>
  <c r="F28" i="79"/>
  <c r="F63" i="79" s="1"/>
  <c r="F15" i="32" s="1"/>
  <c r="F15" i="90" s="1"/>
  <c r="E13" i="78"/>
  <c r="E54" i="78" s="1"/>
  <c r="E6" i="28" s="1"/>
  <c r="E6" i="89" s="1"/>
  <c r="O14" i="79"/>
  <c r="L43" i="76"/>
  <c r="N32" i="76"/>
  <c r="N61" i="76" s="1"/>
  <c r="N13" i="31" s="1"/>
  <c r="N13" i="87" s="1"/>
  <c r="J27" i="75"/>
  <c r="J62" i="75" s="1"/>
  <c r="J14" i="30" s="1"/>
  <c r="J14" i="86" s="1"/>
  <c r="R28" i="75"/>
  <c r="R63" i="75" s="1"/>
  <c r="R15" i="30" s="1"/>
  <c r="R15" i="86" s="1"/>
  <c r="O16" i="81"/>
  <c r="R19" i="81"/>
  <c r="R57" i="81" s="1"/>
  <c r="R9" i="22" s="1"/>
  <c r="R9" i="93" s="1"/>
  <c r="K39" i="76"/>
  <c r="F12" i="79"/>
  <c r="S4" i="76"/>
  <c r="S52" i="76" s="1"/>
  <c r="S4" i="31" s="1"/>
  <c r="S4" i="87" s="1"/>
  <c r="J35" i="77"/>
  <c r="J67" i="77" s="1"/>
  <c r="J19" i="25" s="1"/>
  <c r="J19" i="88" s="1"/>
  <c r="N25" i="76"/>
  <c r="P44" i="79"/>
  <c r="P74" i="79" s="1"/>
  <c r="P26" i="32" s="1"/>
  <c r="P26" i="90" s="1"/>
  <c r="J27" i="78"/>
  <c r="J62" i="78" s="1"/>
  <c r="J14" i="28" s="1"/>
  <c r="J14" i="89" s="1"/>
  <c r="G13" i="76"/>
  <c r="G54" i="76" s="1"/>
  <c r="G6" i="31" s="1"/>
  <c r="G6" i="87" s="1"/>
  <c r="F35" i="77"/>
  <c r="F67" i="77" s="1"/>
  <c r="F19" i="25" s="1"/>
  <c r="F19" i="88" s="1"/>
  <c r="J30" i="75"/>
  <c r="J65" i="75" s="1"/>
  <c r="J17" i="30" s="1"/>
  <c r="J17" i="86" s="1"/>
  <c r="T44" i="79"/>
  <c r="T74" i="79" s="1"/>
  <c r="T26" i="32" s="1"/>
  <c r="T26" i="90" s="1"/>
  <c r="F14" i="78"/>
  <c r="P44" i="78"/>
  <c r="P74" i="78" s="1"/>
  <c r="P26" i="28" s="1"/>
  <c r="P26" i="89" s="1"/>
  <c r="N19" i="76"/>
  <c r="N57" i="76" s="1"/>
  <c r="N9" i="31" s="1"/>
  <c r="N9" i="87" s="1"/>
  <c r="K42" i="75"/>
  <c r="K72" i="75" s="1"/>
  <c r="K24" i="30" s="1"/>
  <c r="K24" i="86" s="1"/>
  <c r="R27" i="76"/>
  <c r="R62" i="76" s="1"/>
  <c r="R14" i="31" s="1"/>
  <c r="R14" i="87" s="1"/>
  <c r="S7" i="80"/>
  <c r="F30" i="81"/>
  <c r="F65" i="81" s="1"/>
  <c r="F17" i="22" s="1"/>
  <c r="F17" i="93" s="1"/>
  <c r="F55" i="76"/>
  <c r="F7" i="31" s="1"/>
  <c r="F7" i="87" s="1"/>
  <c r="J6" i="59"/>
  <c r="J53" i="59" s="1"/>
  <c r="J5" i="23" s="1"/>
  <c r="J5" i="84" s="1"/>
  <c r="J53" i="74"/>
  <c r="L56" i="63"/>
  <c r="L6" i="74" s="1"/>
  <c r="K6" i="74"/>
  <c r="F54" i="75"/>
  <c r="F6" i="30" s="1"/>
  <c r="F6" i="86" s="1"/>
  <c r="S70" i="74"/>
  <c r="S22" i="26" s="1"/>
  <c r="S22" i="91" s="1"/>
  <c r="S34" i="59"/>
  <c r="S34" i="76" s="1"/>
  <c r="S70" i="76" s="1"/>
  <c r="S22" i="31" s="1"/>
  <c r="S22" i="87" s="1"/>
  <c r="T70" i="74"/>
  <c r="T22" i="26" s="1"/>
  <c r="T22" i="91" s="1"/>
  <c r="T34" i="59"/>
  <c r="T70" i="59" s="1"/>
  <c r="T22" i="23" s="1"/>
  <c r="T22" i="84" s="1"/>
  <c r="N59" i="74"/>
  <c r="N11" i="26" s="1"/>
  <c r="N11" i="91" s="1"/>
  <c r="J14" i="59"/>
  <c r="J14" i="78" s="1"/>
  <c r="J55" i="78" s="1"/>
  <c r="J7" i="28" s="1"/>
  <c r="J7" i="89" s="1"/>
  <c r="P38" i="59"/>
  <c r="P38" i="76" s="1"/>
  <c r="S37" i="59"/>
  <c r="S37" i="80" s="1"/>
  <c r="O12" i="59"/>
  <c r="O12" i="79" s="1"/>
  <c r="T8" i="59"/>
  <c r="T8" i="77" s="1"/>
  <c r="K25" i="59"/>
  <c r="K25" i="75" s="1"/>
  <c r="L37" i="59"/>
  <c r="L37" i="77" s="1"/>
  <c r="U20" i="59"/>
  <c r="U20" i="79" s="1"/>
  <c r="O63" i="74"/>
  <c r="O15" i="26" s="1"/>
  <c r="O15" i="91" s="1"/>
  <c r="O28" i="59"/>
  <c r="O28" i="80" s="1"/>
  <c r="O63" i="80" s="1"/>
  <c r="O15" i="27" s="1"/>
  <c r="O15" i="92" s="1"/>
  <c r="Q52" i="74"/>
  <c r="Q4" i="26" s="1"/>
  <c r="Q4" i="91" s="1"/>
  <c r="Q4" i="59"/>
  <c r="Q4" i="81" s="1"/>
  <c r="Q52" i="81" s="1"/>
  <c r="Q4" i="22" s="1"/>
  <c r="Q4" i="93" s="1"/>
  <c r="S8" i="59"/>
  <c r="S8" i="80" s="1"/>
  <c r="S20" i="59"/>
  <c r="S20" i="80" s="1"/>
  <c r="L65" i="74"/>
  <c r="L17" i="26" s="1"/>
  <c r="L17" i="91" s="1"/>
  <c r="L30" i="59"/>
  <c r="L65" i="59" s="1"/>
  <c r="L17" i="23" s="1"/>
  <c r="K37" i="59"/>
  <c r="K37" i="76" s="1"/>
  <c r="K61" i="74"/>
  <c r="K13" i="26" s="1"/>
  <c r="K13" i="91" s="1"/>
  <c r="K32" i="59"/>
  <c r="K61" i="59" s="1"/>
  <c r="K13" i="23" s="1"/>
  <c r="K13" i="84" s="1"/>
  <c r="S73" i="74"/>
  <c r="S25" i="26" s="1"/>
  <c r="S25" i="91" s="1"/>
  <c r="S43" i="59"/>
  <c r="S73" i="59" s="1"/>
  <c r="S25" i="23" s="1"/>
  <c r="S25" i="84" s="1"/>
  <c r="Q15" i="59"/>
  <c r="Q15" i="76" s="1"/>
  <c r="Q41" i="59"/>
  <c r="Q41" i="75" s="1"/>
  <c r="O13" i="59"/>
  <c r="O13" i="76" s="1"/>
  <c r="O61" i="74"/>
  <c r="O13" i="26" s="1"/>
  <c r="O13" i="91" s="1"/>
  <c r="O32" i="59"/>
  <c r="O32" i="76" s="1"/>
  <c r="O61" i="76" s="1"/>
  <c r="O13" i="31" s="1"/>
  <c r="O13" i="87" s="1"/>
  <c r="L25" i="59"/>
  <c r="L25" i="75" s="1"/>
  <c r="O67" i="74"/>
  <c r="O19" i="26" s="1"/>
  <c r="O19" i="91" s="1"/>
  <c r="O35" i="59"/>
  <c r="O67" i="59" s="1"/>
  <c r="O19" i="23" s="1"/>
  <c r="O19" i="84" s="1"/>
  <c r="L36" i="59"/>
  <c r="L36" i="75" s="1"/>
  <c r="S21" i="59"/>
  <c r="S21" i="78" s="1"/>
  <c r="S13" i="59"/>
  <c r="S13" i="75" s="1"/>
  <c r="P5" i="59"/>
  <c r="P5" i="75" s="1"/>
  <c r="P41" i="59"/>
  <c r="T60" i="74"/>
  <c r="T12" i="26" s="1"/>
  <c r="T12" i="91" s="1"/>
  <c r="T26" i="59"/>
  <c r="T26" i="77" s="1"/>
  <c r="T60" i="77" s="1"/>
  <c r="T12" i="25" s="1"/>
  <c r="T12" i="88" s="1"/>
  <c r="R58" i="74"/>
  <c r="R10" i="26" s="1"/>
  <c r="R10" i="91" s="1"/>
  <c r="R22" i="59"/>
  <c r="R58" i="59" s="1"/>
  <c r="R10" i="23" s="1"/>
  <c r="R10" i="84" s="1"/>
  <c r="L31" i="59"/>
  <c r="L31" i="79" s="1"/>
  <c r="L71" i="79" s="1"/>
  <c r="L23" i="32" s="1"/>
  <c r="L23" i="90" s="1"/>
  <c r="O69" i="74"/>
  <c r="O21" i="26" s="1"/>
  <c r="O21" i="91" s="1"/>
  <c r="O33" i="59"/>
  <c r="O33" i="80" s="1"/>
  <c r="O69" i="80" s="1"/>
  <c r="O21" i="27" s="1"/>
  <c r="O21" i="92" s="1"/>
  <c r="L61" i="74"/>
  <c r="L13" i="26" s="1"/>
  <c r="L13" i="91" s="1"/>
  <c r="L32" i="59"/>
  <c r="L61" i="59" s="1"/>
  <c r="L13" i="23" s="1"/>
  <c r="L13" i="84" s="1"/>
  <c r="L63" i="74"/>
  <c r="L15" i="26" s="1"/>
  <c r="L15" i="91" s="1"/>
  <c r="L28" i="59"/>
  <c r="L63" i="59" s="1"/>
  <c r="L15" i="23" s="1"/>
  <c r="L15" i="84" s="1"/>
  <c r="K63" i="74"/>
  <c r="K15" i="26" s="1"/>
  <c r="K15" i="91" s="1"/>
  <c r="K28" i="59"/>
  <c r="K28" i="75" s="1"/>
  <c r="K63" i="75" s="1"/>
  <c r="K15" i="30" s="1"/>
  <c r="K15" i="86" s="1"/>
  <c r="U74" i="74"/>
  <c r="U26" i="26" s="1"/>
  <c r="U26" i="91" s="1"/>
  <c r="U44" i="59"/>
  <c r="U44" i="75" s="1"/>
  <c r="U74" i="75" s="1"/>
  <c r="U26" i="30" s="1"/>
  <c r="U26" i="86" s="1"/>
  <c r="K18" i="59"/>
  <c r="K18" i="78" s="1"/>
  <c r="V50" i="74"/>
  <c r="V2" i="26" s="1"/>
  <c r="V2" i="91" s="1"/>
  <c r="V2" i="59"/>
  <c r="V2" i="78" s="1"/>
  <c r="V50" i="78" s="1"/>
  <c r="V2" i="28" s="1"/>
  <c r="V2" i="89" s="1"/>
  <c r="O18" i="59"/>
  <c r="O18" i="81" s="1"/>
  <c r="O56" i="81" s="1"/>
  <c r="O8" i="22" s="1"/>
  <c r="O8" i="93" s="1"/>
  <c r="K71" i="74"/>
  <c r="K23" i="26" s="1"/>
  <c r="K23" i="91" s="1"/>
  <c r="K31" i="59"/>
  <c r="K31" i="80" s="1"/>
  <c r="K71" i="80" s="1"/>
  <c r="K23" i="27" s="1"/>
  <c r="K23" i="92" s="1"/>
  <c r="P16" i="59"/>
  <c r="P16" i="75" s="1"/>
  <c r="Q36" i="59"/>
  <c r="Q36" i="79" s="1"/>
  <c r="K65" i="74"/>
  <c r="K17" i="26" s="1"/>
  <c r="K17" i="91" s="1"/>
  <c r="K30" i="59"/>
  <c r="K30" i="76" s="1"/>
  <c r="K65" i="76" s="1"/>
  <c r="K17" i="31" s="1"/>
  <c r="K17" i="87" s="1"/>
  <c r="O19" i="59"/>
  <c r="O19" i="78" s="1"/>
  <c r="L15" i="59"/>
  <c r="L15" i="77" s="1"/>
  <c r="Q60" i="74"/>
  <c r="Q12" i="26" s="1"/>
  <c r="Q12" i="91" s="1"/>
  <c r="Q26" i="59"/>
  <c r="Q26" i="78" s="1"/>
  <c r="Q60" i="78" s="1"/>
  <c r="Q12" i="28" s="1"/>
  <c r="Q12" i="89" s="1"/>
  <c r="O37" i="59"/>
  <c r="O37" i="77" s="1"/>
  <c r="Q16" i="59"/>
  <c r="Q16" i="78" s="1"/>
  <c r="AQ63" i="74"/>
  <c r="AQ15" i="26" s="1"/>
  <c r="AQ15" i="91" s="1"/>
  <c r="AQ28" i="59"/>
  <c r="AQ63" i="59" s="1"/>
  <c r="AQ15" i="23" s="1"/>
  <c r="S10" i="59"/>
  <c r="S10" i="76" s="1"/>
  <c r="O36" i="59"/>
  <c r="O36" i="76" s="1"/>
  <c r="AQ65" i="74"/>
  <c r="AQ17" i="26" s="1"/>
  <c r="AQ17" i="91" s="1"/>
  <c r="AQ30" i="59"/>
  <c r="AQ65" i="59" s="1"/>
  <c r="AQ17" i="23" s="1"/>
  <c r="N23" i="59"/>
  <c r="N23" i="81" s="1"/>
  <c r="P40" i="59"/>
  <c r="P40" i="80" s="1"/>
  <c r="O71" i="74"/>
  <c r="O23" i="26" s="1"/>
  <c r="O23" i="91" s="1"/>
  <c r="O31" i="59"/>
  <c r="O31" i="77" s="1"/>
  <c r="O71" i="77" s="1"/>
  <c r="O23" i="25" s="1"/>
  <c r="O23" i="88" s="1"/>
  <c r="T6" i="59"/>
  <c r="T6" i="77" s="1"/>
  <c r="T7" i="59"/>
  <c r="T7" i="79" s="1"/>
  <c r="Q39" i="59"/>
  <c r="Q39" i="80" s="1"/>
  <c r="K15" i="59"/>
  <c r="K15" i="78" s="1"/>
  <c r="N18" i="59"/>
  <c r="N56" i="59" s="1"/>
  <c r="N8" i="23" s="1"/>
  <c r="N8" i="84" s="1"/>
  <c r="T20" i="59"/>
  <c r="T20" i="79" s="1"/>
  <c r="T10" i="59"/>
  <c r="T10" i="81" s="1"/>
  <c r="Q38" i="59"/>
  <c r="Q38" i="80" s="1"/>
  <c r="U50" i="74"/>
  <c r="U2" i="26" s="1"/>
  <c r="U2" i="91" s="1"/>
  <c r="U2" i="59"/>
  <c r="U50" i="59" s="1"/>
  <c r="L67" i="74"/>
  <c r="L19" i="26" s="1"/>
  <c r="L19" i="91" s="1"/>
  <c r="L35" i="59"/>
  <c r="L67" i="59" s="1"/>
  <c r="L19" i="23" s="1"/>
  <c r="P60" i="74"/>
  <c r="P12" i="26" s="1"/>
  <c r="P12" i="91" s="1"/>
  <c r="P26" i="59"/>
  <c r="P26" i="76" s="1"/>
  <c r="P60" i="76" s="1"/>
  <c r="P12" i="31" s="1"/>
  <c r="P12" i="87" s="1"/>
  <c r="T5" i="59"/>
  <c r="T5" i="78" s="1"/>
  <c r="F56" i="74"/>
  <c r="F8" i="26" s="1"/>
  <c r="F8" i="91" s="1"/>
  <c r="F18" i="59"/>
  <c r="F18" i="78" s="1"/>
  <c r="F56" i="78" s="1"/>
  <c r="F8" i="28" s="1"/>
  <c r="F8" i="89" s="1"/>
  <c r="K69" i="74"/>
  <c r="K21" i="26" s="1"/>
  <c r="K21" i="91" s="1"/>
  <c r="K33" i="59"/>
  <c r="K69" i="59" s="1"/>
  <c r="K21" i="23" s="1"/>
  <c r="P39" i="59"/>
  <c r="P39" i="77" s="1"/>
  <c r="P15" i="59"/>
  <c r="P15" i="79" s="1"/>
  <c r="P43" i="59"/>
  <c r="P43" i="79" s="1"/>
  <c r="O25" i="59"/>
  <c r="O25" i="76" s="1"/>
  <c r="Q43" i="59"/>
  <c r="Q43" i="80" s="1"/>
  <c r="T43" i="59"/>
  <c r="T43" i="76" s="1"/>
  <c r="L13" i="59"/>
  <c r="L13" i="75" s="1"/>
  <c r="K67" i="74"/>
  <c r="K19" i="26" s="1"/>
  <c r="K19" i="91" s="1"/>
  <c r="K35" i="59"/>
  <c r="Q7" i="59"/>
  <c r="Q7" i="76" s="1"/>
  <c r="U72" i="74"/>
  <c r="U24" i="26" s="1"/>
  <c r="U24" i="91" s="1"/>
  <c r="U42" i="59"/>
  <c r="U42" i="75" s="1"/>
  <c r="U72" i="75" s="1"/>
  <c r="U24" i="30" s="1"/>
  <c r="U24" i="86" s="1"/>
  <c r="S63" i="74"/>
  <c r="S15" i="26" s="1"/>
  <c r="S15" i="91" s="1"/>
  <c r="S28" i="59"/>
  <c r="S38" i="59"/>
  <c r="S68" i="59" s="1"/>
  <c r="S20" i="23" s="1"/>
  <c r="S20" i="84" s="1"/>
  <c r="O15" i="59"/>
  <c r="O15" i="77" s="1"/>
  <c r="N65" i="74"/>
  <c r="N17" i="26" s="1"/>
  <c r="N17" i="91" s="1"/>
  <c r="N30" i="59"/>
  <c r="N65" i="59" s="1"/>
  <c r="N17" i="23" s="1"/>
  <c r="N17" i="84" s="1"/>
  <c r="U16" i="59"/>
  <c r="U16" i="75" s="1"/>
  <c r="G56" i="74"/>
  <c r="G8" i="26" s="1"/>
  <c r="G8" i="91" s="1"/>
  <c r="G18" i="59"/>
  <c r="G56" i="59" s="1"/>
  <c r="G8" i="23" s="1"/>
  <c r="P7" i="59"/>
  <c r="P7" i="75" s="1"/>
  <c r="O65" i="74"/>
  <c r="O17" i="26" s="1"/>
  <c r="O17" i="91" s="1"/>
  <c r="O30" i="59"/>
  <c r="O30" i="80" s="1"/>
  <c r="O65" i="80" s="1"/>
  <c r="O17" i="27" s="1"/>
  <c r="O17" i="92" s="1"/>
  <c r="Q40" i="59"/>
  <c r="Q40" i="76" s="1"/>
  <c r="O11" i="59"/>
  <c r="O11" i="79" s="1"/>
  <c r="S12" i="59"/>
  <c r="S12" i="78" s="1"/>
  <c r="P36" i="59"/>
  <c r="P36" i="75" s="1"/>
  <c r="S65" i="74"/>
  <c r="S17" i="26" s="1"/>
  <c r="S17" i="91" s="1"/>
  <c r="S30" i="59"/>
  <c r="S30" i="75" s="1"/>
  <c r="S65" i="75" s="1"/>
  <c r="S17" i="30" s="1"/>
  <c r="S17" i="86" s="1"/>
  <c r="T13" i="59"/>
  <c r="T13" i="80" s="1"/>
  <c r="K13" i="59"/>
  <c r="K13" i="81" s="1"/>
  <c r="Q5" i="59"/>
  <c r="Q5" i="77" s="1"/>
  <c r="AQ11" i="84"/>
  <c r="AQ8" i="84"/>
  <c r="AQ20" i="84"/>
  <c r="T73" i="74"/>
  <c r="T25" i="26" s="1"/>
  <c r="T25" i="91" s="1"/>
  <c r="O55" i="74"/>
  <c r="O7" i="26" s="1"/>
  <c r="O7" i="91" s="1"/>
  <c r="U62" i="73"/>
  <c r="J59" i="59"/>
  <c r="J11" i="23" s="1"/>
  <c r="J11" i="84" s="1"/>
  <c r="T85" i="73"/>
  <c r="F66" i="59"/>
  <c r="F18" i="23" s="1"/>
  <c r="F18" i="84" s="1"/>
  <c r="J54" i="59"/>
  <c r="J6" i="23" s="1"/>
  <c r="J6" i="84" s="1"/>
  <c r="O73" i="59"/>
  <c r="O25" i="23" s="1"/>
  <c r="O25" i="84" s="1"/>
  <c r="K54" i="74"/>
  <c r="K6" i="26" s="1"/>
  <c r="K6" i="91" s="1"/>
  <c r="J57" i="59"/>
  <c r="J9" i="23" s="1"/>
  <c r="J9" i="84" s="1"/>
  <c r="K73" i="59"/>
  <c r="K25" i="23" s="1"/>
  <c r="K25" i="84" s="1"/>
  <c r="L68" i="79"/>
  <c r="L20" i="32" s="1"/>
  <c r="L20" i="90" s="1"/>
  <c r="N54" i="59"/>
  <c r="N6" i="23" s="1"/>
  <c r="N6" i="84" s="1"/>
  <c r="K56" i="74"/>
  <c r="K8" i="26" s="1"/>
  <c r="K8" i="91" s="1"/>
  <c r="K66" i="74"/>
  <c r="K18" i="26" s="1"/>
  <c r="K18" i="91" s="1"/>
  <c r="P78" i="73"/>
  <c r="S18" i="74"/>
  <c r="T28" i="74"/>
  <c r="R55" i="59"/>
  <c r="R7" i="23" s="1"/>
  <c r="R7" i="84" s="1"/>
  <c r="S14" i="74"/>
  <c r="L57" i="59"/>
  <c r="L9" i="23" s="1"/>
  <c r="L9" i="84" s="1"/>
  <c r="S15" i="74"/>
  <c r="N25" i="83"/>
  <c r="S11" i="74"/>
  <c r="T11" i="74"/>
  <c r="S29" i="74"/>
  <c r="E7" i="83"/>
  <c r="K68" i="59"/>
  <c r="K20" i="23" s="1"/>
  <c r="K20" i="84" s="1"/>
  <c r="AQ55" i="59"/>
  <c r="AQ7" i="23" s="1"/>
  <c r="F54" i="59"/>
  <c r="F6" i="23" s="1"/>
  <c r="F6" i="84" s="1"/>
  <c r="N66" i="59"/>
  <c r="N18" i="23" s="1"/>
  <c r="N18" i="84" s="1"/>
  <c r="G66" i="76"/>
  <c r="G18" i="31" s="1"/>
  <c r="G18" i="87" s="1"/>
  <c r="Q78" i="73"/>
  <c r="L56" i="59"/>
  <c r="L8" i="23" s="1"/>
  <c r="L8" i="84" s="1"/>
  <c r="O56" i="74"/>
  <c r="O8" i="26" s="1"/>
  <c r="O8" i="91" s="1"/>
  <c r="G66" i="59"/>
  <c r="G18" i="23" s="1"/>
  <c r="G18" i="84" s="1"/>
  <c r="O59" i="74"/>
  <c r="O11" i="26" s="1"/>
  <c r="O11" i="91" s="1"/>
  <c r="L54" i="74"/>
  <c r="L6" i="26" s="1"/>
  <c r="L6" i="91" s="1"/>
  <c r="S53" i="59"/>
  <c r="S5" i="23" s="1"/>
  <c r="S5" i="84" s="1"/>
  <c r="N55" i="59"/>
  <c r="N7" i="23" s="1"/>
  <c r="L73" i="59"/>
  <c r="L25" i="23" s="1"/>
  <c r="L25" i="84" s="1"/>
  <c r="S68" i="74"/>
  <c r="S20" i="26" s="1"/>
  <c r="S20" i="91" s="1"/>
  <c r="L66" i="74"/>
  <c r="L18" i="26" s="1"/>
  <c r="L18" i="91" s="1"/>
  <c r="D6" i="84"/>
  <c r="J66" i="80"/>
  <c r="J18" i="27" s="1"/>
  <c r="J18" i="92" s="1"/>
  <c r="F55" i="59"/>
  <c r="F7" i="23" s="1"/>
  <c r="F7" i="84" s="1"/>
  <c r="J66" i="59"/>
  <c r="J18" i="23" s="1"/>
  <c r="N56" i="74"/>
  <c r="N8" i="26" s="1"/>
  <c r="N8" i="91" s="1"/>
  <c r="O66" i="74"/>
  <c r="O18" i="26" s="1"/>
  <c r="O18" i="91" s="1"/>
  <c r="T53" i="74"/>
  <c r="T5" i="26" s="1"/>
  <c r="T5" i="91" s="1"/>
  <c r="X45" i="72"/>
  <c r="W45" i="73"/>
  <c r="U93" i="73" s="1"/>
  <c r="L64" i="63"/>
  <c r="L14" i="74" s="1"/>
  <c r="K14" i="74"/>
  <c r="P68" i="74"/>
  <c r="P20" i="26" s="1"/>
  <c r="P20" i="91" s="1"/>
  <c r="Z31" i="72"/>
  <c r="Y31" i="73"/>
  <c r="W72" i="73" s="1"/>
  <c r="T14" i="74"/>
  <c r="Y6" i="72"/>
  <c r="X6" i="73"/>
  <c r="V62" i="73" s="1"/>
  <c r="V40" i="74"/>
  <c r="Y49" i="72"/>
  <c r="X49" i="73"/>
  <c r="V97" i="73" s="1"/>
  <c r="P14" i="74"/>
  <c r="Y37" i="72"/>
  <c r="X37" i="73"/>
  <c r="V81" i="73" s="1"/>
  <c r="Q32" i="74"/>
  <c r="G69" i="74"/>
  <c r="G21" i="26" s="1"/>
  <c r="G21" i="91" s="1"/>
  <c r="W20" i="73"/>
  <c r="X20" i="72"/>
  <c r="Q25" i="74"/>
  <c r="Q25" i="59" s="1"/>
  <c r="T30" i="74"/>
  <c r="Q73" i="74"/>
  <c r="Q25" i="26" s="1"/>
  <c r="Q25" i="91" s="1"/>
  <c r="X11" i="72"/>
  <c r="W11" i="73"/>
  <c r="Z24" i="72"/>
  <c r="Y24" i="73"/>
  <c r="W65" i="73" s="1"/>
  <c r="K24" i="84"/>
  <c r="W29" i="73"/>
  <c r="U70" i="73" s="1"/>
  <c r="X29" i="72"/>
  <c r="P32" i="74"/>
  <c r="Y12" i="72"/>
  <c r="X12" i="73"/>
  <c r="Z25" i="72"/>
  <c r="Y25" i="73"/>
  <c r="W66" i="73" s="1"/>
  <c r="U74" i="63"/>
  <c r="T24" i="74"/>
  <c r="Q13" i="74"/>
  <c r="X39" i="72"/>
  <c r="W39" i="73"/>
  <c r="U86" i="73" s="1"/>
  <c r="X44" i="72"/>
  <c r="W44" i="73"/>
  <c r="U92" i="73" s="1"/>
  <c r="U43" i="74"/>
  <c r="U43" i="59" s="1"/>
  <c r="S31" i="74"/>
  <c r="P28" i="74"/>
  <c r="Z48" i="72"/>
  <c r="Y48" i="73"/>
  <c r="W96" i="73" s="1"/>
  <c r="Z35" i="72"/>
  <c r="Y35" i="73"/>
  <c r="L71" i="74"/>
  <c r="L23" i="26" s="1"/>
  <c r="L23" i="91" s="1"/>
  <c r="Q28" i="74"/>
  <c r="Q68" i="74"/>
  <c r="Q20" i="26" s="1"/>
  <c r="Q20" i="91" s="1"/>
  <c r="T35" i="74"/>
  <c r="U4" i="74"/>
  <c r="O57" i="74"/>
  <c r="O9" i="26" s="1"/>
  <c r="O9" i="91" s="1"/>
  <c r="V10" i="74"/>
  <c r="Q59" i="63"/>
  <c r="Q9" i="74" s="1"/>
  <c r="P9" i="74"/>
  <c r="Z38" i="72"/>
  <c r="Y38" i="73"/>
  <c r="P13" i="74"/>
  <c r="X26" i="73"/>
  <c r="V67" i="73" s="1"/>
  <c r="Y26" i="72"/>
  <c r="T36" i="74"/>
  <c r="X19" i="72"/>
  <c r="W19" i="73"/>
  <c r="K57" i="59"/>
  <c r="K9" i="23" s="1"/>
  <c r="X51" i="73"/>
  <c r="V99" i="73" s="1"/>
  <c r="Y51" i="72"/>
  <c r="V16" i="74"/>
  <c r="S69" i="74"/>
  <c r="S21" i="26" s="1"/>
  <c r="S21" i="91" s="1"/>
  <c r="V42" i="74"/>
  <c r="T69" i="63"/>
  <c r="S19" i="74"/>
  <c r="W43" i="73"/>
  <c r="U91" i="73" s="1"/>
  <c r="X43" i="72"/>
  <c r="AQ69" i="74"/>
  <c r="AQ21" i="26" s="1"/>
  <c r="AQ21" i="91" s="1"/>
  <c r="Y3" i="72"/>
  <c r="X3" i="73"/>
  <c r="V60" i="73" s="1"/>
  <c r="W41" i="73"/>
  <c r="U88" i="73" s="1"/>
  <c r="X41" i="72"/>
  <c r="Q18" i="74"/>
  <c r="V39" i="74"/>
  <c r="U59" i="63"/>
  <c r="T9" i="74"/>
  <c r="Y15" i="72"/>
  <c r="X15" i="73"/>
  <c r="P30" i="74"/>
  <c r="S36" i="74"/>
  <c r="P19" i="74"/>
  <c r="X21" i="72"/>
  <c r="W21" i="73"/>
  <c r="U89" i="73" s="1"/>
  <c r="Z50" i="72"/>
  <c r="Y50" i="73"/>
  <c r="W98" i="73" s="1"/>
  <c r="Q11" i="74"/>
  <c r="Y14" i="72"/>
  <c r="X14" i="73"/>
  <c r="Y10" i="72"/>
  <c r="X10" i="73"/>
  <c r="Z16" i="72"/>
  <c r="Y16" i="73"/>
  <c r="P33" i="74"/>
  <c r="P37" i="74"/>
  <c r="P37" i="59" s="1"/>
  <c r="P18" i="74"/>
  <c r="P18" i="59" s="1"/>
  <c r="U13" i="74"/>
  <c r="N71" i="74"/>
  <c r="N23" i="26" s="1"/>
  <c r="N23" i="91" s="1"/>
  <c r="U8" i="74"/>
  <c r="Q79" i="63"/>
  <c r="Q29" i="74" s="1"/>
  <c r="Q29" i="59" s="1"/>
  <c r="P29" i="74"/>
  <c r="P29" i="59" s="1"/>
  <c r="Z47" i="72"/>
  <c r="Y47" i="73"/>
  <c r="W95" i="73" s="1"/>
  <c r="Y36" i="72"/>
  <c r="X36" i="73"/>
  <c r="V80" i="73" s="1"/>
  <c r="AA22" i="72"/>
  <c r="Z22" i="73"/>
  <c r="X58" i="73" s="1"/>
  <c r="Q30" i="74"/>
  <c r="P50" i="74"/>
  <c r="P2" i="26" s="1"/>
  <c r="P2" i="91" s="1"/>
  <c r="Q19" i="74"/>
  <c r="Z34" i="72"/>
  <c r="Y34" i="73"/>
  <c r="W76" i="73" s="1"/>
  <c r="P11" i="74"/>
  <c r="X27" i="72"/>
  <c r="W27" i="73"/>
  <c r="U68" i="73" s="1"/>
  <c r="J19" i="84"/>
  <c r="Q33" i="74"/>
  <c r="P12" i="74"/>
  <c r="Q37" i="74"/>
  <c r="Y28" i="72"/>
  <c r="X28" i="73"/>
  <c r="V69" i="73" s="1"/>
  <c r="V44" i="74"/>
  <c r="Y23" i="72"/>
  <c r="X23" i="73"/>
  <c r="V64" i="73" s="1"/>
  <c r="O64" i="74"/>
  <c r="O16" i="26" s="1"/>
  <c r="O16" i="91" s="1"/>
  <c r="O64" i="59"/>
  <c r="O16" i="23" s="1"/>
  <c r="O16" i="84" s="1"/>
  <c r="J16" i="84"/>
  <c r="W2" i="74"/>
  <c r="Q50" i="74"/>
  <c r="Q2" i="26" s="1"/>
  <c r="Q2" i="91" s="1"/>
  <c r="Z32" i="72"/>
  <c r="Y32" i="73"/>
  <c r="X13" i="73"/>
  <c r="Y13" i="72"/>
  <c r="V20" i="74"/>
  <c r="V20" i="59" s="1"/>
  <c r="U5" i="74"/>
  <c r="T12" i="74"/>
  <c r="X9" i="73"/>
  <c r="V75" i="73" s="1"/>
  <c r="Y9" i="72"/>
  <c r="Z7" i="72"/>
  <c r="Y7" i="73"/>
  <c r="P31" i="74"/>
  <c r="T15" i="74"/>
  <c r="U38" i="74"/>
  <c r="T18" i="74"/>
  <c r="Q12" i="74"/>
  <c r="Z52" i="72"/>
  <c r="Y52" i="73"/>
  <c r="W100" i="73" s="1"/>
  <c r="Q35" i="74"/>
  <c r="U7" i="74"/>
  <c r="T31" i="74"/>
  <c r="T31" i="59" s="1"/>
  <c r="O54" i="74"/>
  <c r="O6" i="26" s="1"/>
  <c r="O6" i="91" s="1"/>
  <c r="Z4" i="72"/>
  <c r="Y4" i="73"/>
  <c r="T37" i="74"/>
  <c r="J55" i="74"/>
  <c r="J7" i="26" s="1"/>
  <c r="J7" i="91" s="1"/>
  <c r="Y5" i="72"/>
  <c r="X5" i="73"/>
  <c r="V61" i="73" s="1"/>
  <c r="Q31" i="74"/>
  <c r="U41" i="74"/>
  <c r="X30" i="72"/>
  <c r="W30" i="73"/>
  <c r="U71" i="73" s="1"/>
  <c r="Y46" i="72"/>
  <c r="X46" i="73"/>
  <c r="V94" i="73" s="1"/>
  <c r="W33" i="73"/>
  <c r="U74" i="73" s="1"/>
  <c r="X33" i="72"/>
  <c r="S35" i="74"/>
  <c r="Q14" i="74"/>
  <c r="U25" i="74"/>
  <c r="Z17" i="72"/>
  <c r="Y17" i="73"/>
  <c r="F69" i="74"/>
  <c r="F21" i="26" s="1"/>
  <c r="F21" i="91" s="1"/>
  <c r="Z42" i="72"/>
  <c r="Y42" i="73"/>
  <c r="T68" i="74"/>
  <c r="T20" i="26" s="1"/>
  <c r="T20" i="91" s="1"/>
  <c r="X18" i="72"/>
  <c r="W18" i="73"/>
  <c r="U84" i="73" s="1"/>
  <c r="P25" i="74"/>
  <c r="P25" i="59" s="1"/>
  <c r="P73" i="74"/>
  <c r="P25" i="26" s="1"/>
  <c r="P25" i="91" s="1"/>
  <c r="P35" i="74"/>
  <c r="X8" i="73"/>
  <c r="V63" i="73" s="1"/>
  <c r="Y8" i="72"/>
  <c r="X40" i="72"/>
  <c r="W40" i="73"/>
  <c r="U87" i="73" s="1"/>
  <c r="O20" i="84"/>
  <c r="Q60" i="63"/>
  <c r="Q10" i="74" s="1"/>
  <c r="P10" i="74"/>
  <c r="U21" i="74"/>
  <c r="U21" i="59" s="1"/>
  <c r="U26" i="74"/>
  <c r="U17" i="74"/>
  <c r="U17" i="59" s="1"/>
  <c r="U11" i="74"/>
  <c r="U11" i="59" s="1"/>
  <c r="K59" i="74"/>
  <c r="K11" i="26" s="1"/>
  <c r="K11" i="91" s="1"/>
  <c r="L59" i="74"/>
  <c r="L11" i="26" s="1"/>
  <c r="L11" i="91" s="1"/>
  <c r="S22" i="74"/>
  <c r="R23" i="74"/>
  <c r="U34" i="74"/>
  <c r="I10" i="83"/>
  <c r="M16" i="83"/>
  <c r="H10" i="83"/>
  <c r="M14" i="83"/>
  <c r="R25" i="83"/>
  <c r="R5" i="83"/>
  <c r="N12" i="83"/>
  <c r="V73" i="73"/>
  <c r="V77" i="73"/>
  <c r="V90" i="73"/>
  <c r="U83" i="73"/>
  <c r="V82" i="73"/>
  <c r="S79" i="73"/>
  <c r="T78" i="73"/>
  <c r="R4" i="83"/>
  <c r="N2" i="84" l="1"/>
  <c r="N2" i="83"/>
  <c r="J2" i="84"/>
  <c r="J2" i="83"/>
  <c r="L2" i="23"/>
  <c r="O2" i="23"/>
  <c r="K2" i="23"/>
  <c r="T2" i="23"/>
  <c r="U2" i="23"/>
  <c r="U2" i="84" s="1"/>
  <c r="K27" i="75"/>
  <c r="K62" i="75" s="1"/>
  <c r="K14" i="30" s="1"/>
  <c r="K14" i="86" s="1"/>
  <c r="K62" i="59"/>
  <c r="K14" i="23" s="1"/>
  <c r="K14" i="84" s="1"/>
  <c r="N27" i="59"/>
  <c r="N62" i="74"/>
  <c r="N14" i="26" s="1"/>
  <c r="N14" i="91" s="1"/>
  <c r="F59" i="75"/>
  <c r="F11" i="30" s="1"/>
  <c r="F11" i="86" s="1"/>
  <c r="G2" i="83"/>
  <c r="E75" i="59"/>
  <c r="L73" i="79"/>
  <c r="L25" i="32" s="1"/>
  <c r="L25" i="90" s="1"/>
  <c r="O6" i="75"/>
  <c r="O53" i="75" s="1"/>
  <c r="O5" i="30" s="1"/>
  <c r="O5" i="86" s="1"/>
  <c r="J5" i="26"/>
  <c r="J5" i="91" s="1"/>
  <c r="AQ5" i="83"/>
  <c r="F22" i="80"/>
  <c r="F58" i="80" s="1"/>
  <c r="F10" i="27" s="1"/>
  <c r="F10" i="92" s="1"/>
  <c r="F22" i="76"/>
  <c r="F58" i="76" s="1"/>
  <c r="F10" i="31" s="1"/>
  <c r="F10" i="87" s="1"/>
  <c r="F22" i="75"/>
  <c r="F58" i="75" s="1"/>
  <c r="F10" i="30" s="1"/>
  <c r="F10" i="86" s="1"/>
  <c r="F22" i="81"/>
  <c r="F58" i="81" s="1"/>
  <c r="F10" i="22" s="1"/>
  <c r="F10" i="93" s="1"/>
  <c r="N66" i="76"/>
  <c r="N18" i="31" s="1"/>
  <c r="N18" i="87" s="1"/>
  <c r="J57" i="77"/>
  <c r="J9" i="25" s="1"/>
  <c r="J9" i="88" s="1"/>
  <c r="O6" i="78"/>
  <c r="O53" i="78" s="1"/>
  <c r="O5" i="28" s="1"/>
  <c r="O5" i="89" s="1"/>
  <c r="K56" i="78"/>
  <c r="K8" i="28" s="1"/>
  <c r="K8" i="89" s="1"/>
  <c r="G59" i="80"/>
  <c r="G11" i="27" s="1"/>
  <c r="G11" i="92" s="1"/>
  <c r="G22" i="81"/>
  <c r="G58" i="81" s="1"/>
  <c r="G10" i="22" s="1"/>
  <c r="G10" i="93" s="1"/>
  <c r="F58" i="59"/>
  <c r="F10" i="23" s="1"/>
  <c r="F10" i="84" s="1"/>
  <c r="F22" i="79"/>
  <c r="F58" i="79" s="1"/>
  <c r="F10" i="32" s="1"/>
  <c r="F10" i="90" s="1"/>
  <c r="F22" i="78"/>
  <c r="F58" i="78" s="1"/>
  <c r="F10" i="28" s="1"/>
  <c r="F10" i="89" s="1"/>
  <c r="K73" i="76"/>
  <c r="K25" i="31" s="1"/>
  <c r="K25" i="87" s="1"/>
  <c r="T69" i="74"/>
  <c r="T21" i="26" s="1"/>
  <c r="T21" i="91" s="1"/>
  <c r="L56" i="75"/>
  <c r="L8" i="30" s="1"/>
  <c r="L8" i="86" s="1"/>
  <c r="O27" i="59"/>
  <c r="O62" i="59" s="1"/>
  <c r="O14" i="23" s="1"/>
  <c r="O14" i="84" s="1"/>
  <c r="L68" i="80"/>
  <c r="L20" i="27" s="1"/>
  <c r="L20" i="92" s="1"/>
  <c r="R55" i="76"/>
  <c r="R7" i="31" s="1"/>
  <c r="R7" i="87" s="1"/>
  <c r="F66" i="78"/>
  <c r="F18" i="28" s="1"/>
  <c r="F18" i="89" s="1"/>
  <c r="J22" i="80"/>
  <c r="J58" i="80" s="1"/>
  <c r="J10" i="27" s="1"/>
  <c r="J10" i="92" s="1"/>
  <c r="L56" i="78"/>
  <c r="L8" i="28" s="1"/>
  <c r="L8" i="89" s="1"/>
  <c r="J22" i="79"/>
  <c r="J58" i="79" s="1"/>
  <c r="J10" i="32" s="1"/>
  <c r="J10" i="90" s="1"/>
  <c r="O6" i="77"/>
  <c r="O53" i="77" s="1"/>
  <c r="O5" i="25" s="1"/>
  <c r="O5" i="88" s="1"/>
  <c r="J22" i="78"/>
  <c r="J58" i="78" s="1"/>
  <c r="J10" i="28" s="1"/>
  <c r="J10" i="89" s="1"/>
  <c r="T68" i="59"/>
  <c r="T20" i="23" s="1"/>
  <c r="T20" i="84" s="1"/>
  <c r="O6" i="79"/>
  <c r="O53" i="79" s="1"/>
  <c r="O5" i="32" s="1"/>
  <c r="O5" i="90" s="1"/>
  <c r="L22" i="83"/>
  <c r="O53" i="59"/>
  <c r="O5" i="23" s="1"/>
  <c r="O5" i="84" s="1"/>
  <c r="R55" i="81"/>
  <c r="R7" i="22" s="1"/>
  <c r="R7" i="93" s="1"/>
  <c r="O6" i="80"/>
  <c r="O53" i="80" s="1"/>
  <c r="O5" i="27" s="1"/>
  <c r="O5" i="92" s="1"/>
  <c r="O53" i="76"/>
  <c r="O5" i="31" s="1"/>
  <c r="O5" i="87" s="1"/>
  <c r="O6" i="81"/>
  <c r="O53" i="81" s="1"/>
  <c r="O5" i="22" s="1"/>
  <c r="O5" i="93" s="1"/>
  <c r="J22" i="75"/>
  <c r="J58" i="75" s="1"/>
  <c r="J10" i="30" s="1"/>
  <c r="J10" i="86" s="1"/>
  <c r="J22" i="76"/>
  <c r="J58" i="76" s="1"/>
  <c r="J10" i="31" s="1"/>
  <c r="J10" i="87" s="1"/>
  <c r="F69" i="59"/>
  <c r="F21" i="23" s="1"/>
  <c r="F21" i="84" s="1"/>
  <c r="J22" i="81"/>
  <c r="J58" i="81" s="1"/>
  <c r="J10" i="22" s="1"/>
  <c r="J10" i="93" s="1"/>
  <c r="J59" i="79"/>
  <c r="J11" i="32" s="1"/>
  <c r="J11" i="90" s="1"/>
  <c r="J22" i="77"/>
  <c r="J58" i="77" s="1"/>
  <c r="J10" i="25" s="1"/>
  <c r="J10" i="88" s="1"/>
  <c r="R55" i="79"/>
  <c r="R7" i="32" s="1"/>
  <c r="R7" i="90" s="1"/>
  <c r="K23" i="80"/>
  <c r="J57" i="81"/>
  <c r="J9" i="22" s="1"/>
  <c r="J9" i="93" s="1"/>
  <c r="J59" i="76"/>
  <c r="J11" i="31" s="1"/>
  <c r="J11" i="87" s="1"/>
  <c r="G58" i="59"/>
  <c r="G10" i="23" s="1"/>
  <c r="G10" i="84" s="1"/>
  <c r="N55" i="79"/>
  <c r="N7" i="32" s="1"/>
  <c r="N7" i="90" s="1"/>
  <c r="G22" i="80"/>
  <c r="G58" i="80" s="1"/>
  <c r="G10" i="27" s="1"/>
  <c r="G10" i="92" s="1"/>
  <c r="L64" i="74"/>
  <c r="L16" i="26" s="1"/>
  <c r="L16" i="91" s="1"/>
  <c r="S53" i="78"/>
  <c r="S5" i="28" s="1"/>
  <c r="S5" i="89" s="1"/>
  <c r="G22" i="78"/>
  <c r="G58" i="78" s="1"/>
  <c r="G10" i="28" s="1"/>
  <c r="G10" i="89" s="1"/>
  <c r="J55" i="59"/>
  <c r="J7" i="23" s="1"/>
  <c r="J7" i="84" s="1"/>
  <c r="P53" i="74"/>
  <c r="P5" i="26" s="1"/>
  <c r="P5" i="91" s="1"/>
  <c r="F59" i="79"/>
  <c r="F11" i="32" s="1"/>
  <c r="F11" i="90" s="1"/>
  <c r="L73" i="76"/>
  <c r="L25" i="31" s="1"/>
  <c r="L25" i="87" s="1"/>
  <c r="G22" i="76"/>
  <c r="G58" i="76" s="1"/>
  <c r="G10" i="31" s="1"/>
  <c r="G10" i="87" s="1"/>
  <c r="AQ20" i="83"/>
  <c r="T68" i="77"/>
  <c r="T20" i="25" s="1"/>
  <c r="T20" i="88" s="1"/>
  <c r="G22" i="79"/>
  <c r="G58" i="79" s="1"/>
  <c r="G10" i="32" s="1"/>
  <c r="G10" i="90" s="1"/>
  <c r="G22" i="77"/>
  <c r="G58" i="77" s="1"/>
  <c r="G10" i="25" s="1"/>
  <c r="G10" i="88" s="1"/>
  <c r="AQ8" i="83"/>
  <c r="T73" i="76"/>
  <c r="T25" i="31" s="1"/>
  <c r="T25" i="87" s="1"/>
  <c r="O57" i="78"/>
  <c r="O9" i="28" s="1"/>
  <c r="O9" i="89" s="1"/>
  <c r="K68" i="78"/>
  <c r="K20" i="28" s="1"/>
  <c r="K20" i="89" s="1"/>
  <c r="L71" i="59"/>
  <c r="L23" i="23" s="1"/>
  <c r="L23" i="84" s="1"/>
  <c r="Q53" i="74"/>
  <c r="Q5" i="26" s="1"/>
  <c r="Q5" i="91" s="1"/>
  <c r="T32" i="59"/>
  <c r="T61" i="59" s="1"/>
  <c r="T13" i="23" s="1"/>
  <c r="T13" i="84" s="1"/>
  <c r="R55" i="77"/>
  <c r="R7" i="25" s="1"/>
  <c r="R7" i="88" s="1"/>
  <c r="I16" i="83"/>
  <c r="I9" i="83"/>
  <c r="F55" i="81"/>
  <c r="F7" i="22" s="1"/>
  <c r="F7" i="93" s="1"/>
  <c r="K68" i="75"/>
  <c r="K20" i="30" s="1"/>
  <c r="K20" i="86" s="1"/>
  <c r="R55" i="78"/>
  <c r="R7" i="28" s="1"/>
  <c r="R7" i="89" s="1"/>
  <c r="K68" i="79"/>
  <c r="K20" i="32" s="1"/>
  <c r="K20" i="90" s="1"/>
  <c r="O73" i="81"/>
  <c r="O25" i="22" s="1"/>
  <c r="O25" i="93" s="1"/>
  <c r="O56" i="59"/>
  <c r="O8" i="23" s="1"/>
  <c r="O8" i="84" s="1"/>
  <c r="N55" i="77"/>
  <c r="N7" i="25" s="1"/>
  <c r="N7" i="88" s="1"/>
  <c r="S70" i="59"/>
  <c r="S22" i="23" s="1"/>
  <c r="S22" i="84" s="1"/>
  <c r="L56" i="76"/>
  <c r="L8" i="31" s="1"/>
  <c r="L8" i="87" s="1"/>
  <c r="K27" i="80"/>
  <c r="K62" i="80" s="1"/>
  <c r="K14" i="27" s="1"/>
  <c r="K14" i="92" s="1"/>
  <c r="O69" i="59"/>
  <c r="O21" i="23" s="1"/>
  <c r="O21" i="84" s="1"/>
  <c r="K27" i="77"/>
  <c r="K62" i="77" s="1"/>
  <c r="K14" i="25" s="1"/>
  <c r="K14" i="88" s="1"/>
  <c r="F55" i="80"/>
  <c r="F7" i="27" s="1"/>
  <c r="F7" i="92" s="1"/>
  <c r="P27" i="59"/>
  <c r="P27" i="81" s="1"/>
  <c r="P62" i="81" s="1"/>
  <c r="P14" i="22" s="1"/>
  <c r="P14" i="93" s="1"/>
  <c r="L57" i="81"/>
  <c r="L9" i="22" s="1"/>
  <c r="L9" i="93" s="1"/>
  <c r="K27" i="81"/>
  <c r="K62" i="81" s="1"/>
  <c r="K14" i="22" s="1"/>
  <c r="K14" i="93" s="1"/>
  <c r="K27" i="76"/>
  <c r="K62" i="76" s="1"/>
  <c r="K14" i="31" s="1"/>
  <c r="K14" i="87" s="1"/>
  <c r="K27" i="79"/>
  <c r="K62" i="79" s="1"/>
  <c r="K14" i="32" s="1"/>
  <c r="K14" i="90" s="1"/>
  <c r="K27" i="78"/>
  <c r="K62" i="78" s="1"/>
  <c r="K14" i="28" s="1"/>
  <c r="K14" i="89" s="1"/>
  <c r="T27" i="74"/>
  <c r="T62" i="74" s="1"/>
  <c r="T14" i="26" s="1"/>
  <c r="T14" i="91" s="1"/>
  <c r="U74" i="59"/>
  <c r="U26" i="23" s="1"/>
  <c r="U26" i="84" s="1"/>
  <c r="J4" i="83"/>
  <c r="S27" i="74"/>
  <c r="S62" i="74" s="1"/>
  <c r="S14" i="26" s="1"/>
  <c r="S14" i="91" s="1"/>
  <c r="J59" i="80"/>
  <c r="J11" i="27" s="1"/>
  <c r="J11" i="92" s="1"/>
  <c r="K57" i="79"/>
  <c r="K9" i="32" s="1"/>
  <c r="K9" i="90" s="1"/>
  <c r="N55" i="76"/>
  <c r="N7" i="31" s="1"/>
  <c r="N7" i="87" s="1"/>
  <c r="K73" i="77"/>
  <c r="K25" i="25" s="1"/>
  <c r="K25" i="88" s="1"/>
  <c r="K65" i="59"/>
  <c r="K17" i="23" s="1"/>
  <c r="K17" i="84" s="1"/>
  <c r="K57" i="76"/>
  <c r="K9" i="31" s="1"/>
  <c r="K9" i="87" s="1"/>
  <c r="N54" i="76"/>
  <c r="N6" i="31" s="1"/>
  <c r="N6" i="87" s="1"/>
  <c r="P60" i="59"/>
  <c r="P12" i="23" s="1"/>
  <c r="P12" i="84" s="1"/>
  <c r="J57" i="78"/>
  <c r="J9" i="28" s="1"/>
  <c r="J9" i="89" s="1"/>
  <c r="N22" i="79"/>
  <c r="N58" i="79" s="1"/>
  <c r="N10" i="32" s="1"/>
  <c r="N10" i="90" s="1"/>
  <c r="N22" i="77"/>
  <c r="N58" i="77" s="1"/>
  <c r="N10" i="25" s="1"/>
  <c r="N10" i="88" s="1"/>
  <c r="F66" i="76"/>
  <c r="F18" i="31" s="1"/>
  <c r="F18" i="87" s="1"/>
  <c r="K68" i="77"/>
  <c r="K20" i="25" s="1"/>
  <c r="K20" i="88" s="1"/>
  <c r="N55" i="80"/>
  <c r="N7" i="27" s="1"/>
  <c r="N7" i="92" s="1"/>
  <c r="K57" i="80"/>
  <c r="K9" i="27" s="1"/>
  <c r="K9" i="92" s="1"/>
  <c r="N55" i="75"/>
  <c r="N7" i="30" s="1"/>
  <c r="N7" i="86" s="1"/>
  <c r="L56" i="81"/>
  <c r="L8" i="22" s="1"/>
  <c r="L8" i="93" s="1"/>
  <c r="N22" i="80"/>
  <c r="N58" i="80" s="1"/>
  <c r="N10" i="27" s="1"/>
  <c r="N10" i="92" s="1"/>
  <c r="N22" i="75"/>
  <c r="N58" i="75" s="1"/>
  <c r="N10" i="30" s="1"/>
  <c r="N10" i="86" s="1"/>
  <c r="N22" i="78"/>
  <c r="N58" i="78" s="1"/>
  <c r="N10" i="28" s="1"/>
  <c r="N10" i="89" s="1"/>
  <c r="L68" i="78"/>
  <c r="L20" i="28" s="1"/>
  <c r="L20" i="89" s="1"/>
  <c r="N22" i="81"/>
  <c r="N58" i="81" s="1"/>
  <c r="N10" i="22" s="1"/>
  <c r="N10" i="93" s="1"/>
  <c r="J16" i="83"/>
  <c r="L68" i="76"/>
  <c r="L20" i="31" s="1"/>
  <c r="L20" i="87" s="1"/>
  <c r="N22" i="76"/>
  <c r="N58" i="76" s="1"/>
  <c r="N10" i="31" s="1"/>
  <c r="N10" i="87" s="1"/>
  <c r="N13" i="83"/>
  <c r="F54" i="79"/>
  <c r="F6" i="32" s="1"/>
  <c r="F6" i="90" s="1"/>
  <c r="K63" i="59"/>
  <c r="K15" i="23" s="1"/>
  <c r="K15" i="84" s="1"/>
  <c r="F59" i="77"/>
  <c r="F11" i="25" s="1"/>
  <c r="F11" i="88" s="1"/>
  <c r="F66" i="75"/>
  <c r="F18" i="30" s="1"/>
  <c r="F18" i="86" s="1"/>
  <c r="P50" i="59"/>
  <c r="F55" i="75"/>
  <c r="F7" i="30" s="1"/>
  <c r="F7" i="86" s="1"/>
  <c r="L33" i="75"/>
  <c r="L69" i="75" s="1"/>
  <c r="L21" i="30" s="1"/>
  <c r="L21" i="86" s="1"/>
  <c r="L33" i="76"/>
  <c r="L69" i="76" s="1"/>
  <c r="L21" i="31" s="1"/>
  <c r="L21" i="87" s="1"/>
  <c r="L33" i="81"/>
  <c r="L69" i="81" s="1"/>
  <c r="L21" i="22" s="1"/>
  <c r="L21" i="93" s="1"/>
  <c r="J20" i="83"/>
  <c r="F25" i="83"/>
  <c r="J54" i="79"/>
  <c r="J6" i="32" s="1"/>
  <c r="J6" i="90" s="1"/>
  <c r="L33" i="79"/>
  <c r="L69" i="79" s="1"/>
  <c r="L21" i="32" s="1"/>
  <c r="L21" i="90" s="1"/>
  <c r="O73" i="77"/>
  <c r="O25" i="25" s="1"/>
  <c r="O25" i="88" s="1"/>
  <c r="AQ33" i="76"/>
  <c r="AQ69" i="76" s="1"/>
  <c r="AQ21" i="31" s="1"/>
  <c r="AQ21" i="87" s="1"/>
  <c r="L33" i="78"/>
  <c r="L69" i="78" s="1"/>
  <c r="L21" i="28" s="1"/>
  <c r="L21" i="89" s="1"/>
  <c r="L33" i="80"/>
  <c r="L69" i="80" s="1"/>
  <c r="L21" i="27" s="1"/>
  <c r="L21" i="92" s="1"/>
  <c r="L33" i="77"/>
  <c r="L69" i="77" s="1"/>
  <c r="L21" i="25" s="1"/>
  <c r="L21" i="88" s="1"/>
  <c r="AQ55" i="76"/>
  <c r="AQ7" i="31" s="1"/>
  <c r="AQ7" i="87" s="1"/>
  <c r="AQ55" i="79"/>
  <c r="AQ7" i="32" s="1"/>
  <c r="AQ7" i="90" s="1"/>
  <c r="L56" i="79"/>
  <c r="L8" i="32" s="1"/>
  <c r="L8" i="90" s="1"/>
  <c r="K12" i="83"/>
  <c r="P4" i="81"/>
  <c r="P52" i="81" s="1"/>
  <c r="P4" i="22" s="1"/>
  <c r="P4" i="93" s="1"/>
  <c r="P4" i="80"/>
  <c r="P52" i="80" s="1"/>
  <c r="P4" i="27" s="1"/>
  <c r="P4" i="92" s="1"/>
  <c r="Q50" i="59"/>
  <c r="F5" i="83"/>
  <c r="D6" i="83"/>
  <c r="I6" i="83"/>
  <c r="P4" i="79"/>
  <c r="P52" i="79" s="1"/>
  <c r="P4" i="32" s="1"/>
  <c r="P4" i="90" s="1"/>
  <c r="K36" i="77"/>
  <c r="P4" i="75"/>
  <c r="P52" i="75" s="1"/>
  <c r="P4" i="30" s="1"/>
  <c r="P4" i="86" s="1"/>
  <c r="N20" i="83"/>
  <c r="P4" i="78"/>
  <c r="P52" i="78" s="1"/>
  <c r="P4" i="28" s="1"/>
  <c r="P4" i="89" s="1"/>
  <c r="F17" i="83"/>
  <c r="P4" i="77"/>
  <c r="P52" i="77" s="1"/>
  <c r="P4" i="25" s="1"/>
  <c r="P4" i="88" s="1"/>
  <c r="K36" i="78"/>
  <c r="P4" i="76"/>
  <c r="P52" i="76" s="1"/>
  <c r="P4" i="31" s="1"/>
  <c r="P4" i="87" s="1"/>
  <c r="L11" i="75"/>
  <c r="L54" i="75" s="1"/>
  <c r="L6" i="30" s="1"/>
  <c r="L6" i="86" s="1"/>
  <c r="J54" i="76"/>
  <c r="J6" i="31" s="1"/>
  <c r="J6" i="87" s="1"/>
  <c r="J54" i="77"/>
  <c r="J6" i="25" s="1"/>
  <c r="J6" i="88" s="1"/>
  <c r="L68" i="81"/>
  <c r="L20" i="22" s="1"/>
  <c r="L20" i="93" s="1"/>
  <c r="AQ55" i="80"/>
  <c r="AQ7" i="27" s="1"/>
  <c r="AQ7" i="92" s="1"/>
  <c r="S53" i="77"/>
  <c r="S5" i="25" s="1"/>
  <c r="S5" i="88" s="1"/>
  <c r="K73" i="78"/>
  <c r="K25" i="28" s="1"/>
  <c r="K25" i="89" s="1"/>
  <c r="Q2" i="80"/>
  <c r="Q50" i="80" s="1"/>
  <c r="Q2" i="27" s="1"/>
  <c r="Q2" i="92" s="1"/>
  <c r="J59" i="77"/>
  <c r="J11" i="25" s="1"/>
  <c r="J11" i="88" s="1"/>
  <c r="L73" i="80"/>
  <c r="L25" i="27" s="1"/>
  <c r="L25" i="92" s="1"/>
  <c r="F54" i="78"/>
  <c r="F6" i="28" s="1"/>
  <c r="F6" i="89" s="1"/>
  <c r="S53" i="75"/>
  <c r="S5" i="30" s="1"/>
  <c r="S5" i="86" s="1"/>
  <c r="J54" i="75"/>
  <c r="J6" i="30" s="1"/>
  <c r="J6" i="86" s="1"/>
  <c r="L68" i="75"/>
  <c r="L20" i="30" s="1"/>
  <c r="L20" i="86" s="1"/>
  <c r="K57" i="81"/>
  <c r="K9" i="22" s="1"/>
  <c r="K9" i="93" s="1"/>
  <c r="L57" i="80"/>
  <c r="L9" i="27" s="1"/>
  <c r="L9" i="92" s="1"/>
  <c r="N54" i="80"/>
  <c r="N6" i="27" s="1"/>
  <c r="N6" i="92" s="1"/>
  <c r="S53" i="76"/>
  <c r="S5" i="31" s="1"/>
  <c r="S5" i="87" s="1"/>
  <c r="J57" i="75"/>
  <c r="J9" i="30" s="1"/>
  <c r="J9" i="86" s="1"/>
  <c r="J25" i="83"/>
  <c r="L57" i="77"/>
  <c r="L9" i="25" s="1"/>
  <c r="L9" i="88" s="1"/>
  <c r="F54" i="81"/>
  <c r="F6" i="22" s="1"/>
  <c r="F6" i="93" s="1"/>
  <c r="S24" i="80"/>
  <c r="F59" i="80"/>
  <c r="F11" i="27" s="1"/>
  <c r="F11" i="92" s="1"/>
  <c r="P24" i="83"/>
  <c r="T69" i="59"/>
  <c r="T21" i="23" s="1"/>
  <c r="T21" i="84" s="1"/>
  <c r="K73" i="81"/>
  <c r="K25" i="22" s="1"/>
  <c r="K25" i="93" s="1"/>
  <c r="S24" i="75"/>
  <c r="N55" i="81"/>
  <c r="N7" i="22" s="1"/>
  <c r="N7" i="93" s="1"/>
  <c r="L73" i="75"/>
  <c r="L25" i="30" s="1"/>
  <c r="L25" i="86" s="1"/>
  <c r="K57" i="75"/>
  <c r="K9" i="30" s="1"/>
  <c r="K9" i="86" s="1"/>
  <c r="K68" i="80"/>
  <c r="K20" i="27" s="1"/>
  <c r="K20" i="92" s="1"/>
  <c r="N66" i="75"/>
  <c r="N18" i="30" s="1"/>
  <c r="N18" i="86" s="1"/>
  <c r="AQ55" i="77"/>
  <c r="AQ7" i="25" s="1"/>
  <c r="AQ7" i="88" s="1"/>
  <c r="S53" i="81"/>
  <c r="S5" i="22" s="1"/>
  <c r="S5" i="93" s="1"/>
  <c r="N66" i="78"/>
  <c r="N18" i="28" s="1"/>
  <c r="N18" i="89" s="1"/>
  <c r="F66" i="77"/>
  <c r="F18" i="25" s="1"/>
  <c r="F18" i="88" s="1"/>
  <c r="AQ55" i="75"/>
  <c r="AQ7" i="30" s="1"/>
  <c r="AQ7" i="86" s="1"/>
  <c r="J59" i="78"/>
  <c r="J11" i="28" s="1"/>
  <c r="J11" i="89" s="1"/>
  <c r="N15" i="83"/>
  <c r="F54" i="76"/>
  <c r="F6" i="31" s="1"/>
  <c r="F6" i="87" s="1"/>
  <c r="K73" i="79"/>
  <c r="K25" i="32" s="1"/>
  <c r="K25" i="90" s="1"/>
  <c r="F55" i="79"/>
  <c r="F7" i="32" s="1"/>
  <c r="F7" i="90" s="1"/>
  <c r="N66" i="77"/>
  <c r="N18" i="25" s="1"/>
  <c r="N18" i="88" s="1"/>
  <c r="O73" i="76"/>
  <c r="O25" i="31" s="1"/>
  <c r="O25" i="87" s="1"/>
  <c r="L57" i="79"/>
  <c r="L9" i="32" s="1"/>
  <c r="L9" i="90" s="1"/>
  <c r="F66" i="80"/>
  <c r="F18" i="27" s="1"/>
  <c r="F18" i="92" s="1"/>
  <c r="N54" i="79"/>
  <c r="N6" i="32" s="1"/>
  <c r="N6" i="90" s="1"/>
  <c r="Q23" i="76"/>
  <c r="N5" i="87"/>
  <c r="N5" i="83"/>
  <c r="N59" i="59"/>
  <c r="N11" i="23" s="1"/>
  <c r="N11" i="84" s="1"/>
  <c r="O59" i="76"/>
  <c r="O11" i="31" s="1"/>
  <c r="O11" i="87" s="1"/>
  <c r="K22" i="59"/>
  <c r="K58" i="59" s="1"/>
  <c r="K10" i="23" s="1"/>
  <c r="K10" i="84" s="1"/>
  <c r="K57" i="77"/>
  <c r="K9" i="25" s="1"/>
  <c r="K9" i="88" s="1"/>
  <c r="F54" i="77"/>
  <c r="F6" i="25" s="1"/>
  <c r="F6" i="88" s="1"/>
  <c r="N54" i="77"/>
  <c r="N6" i="25" s="1"/>
  <c r="N6" i="88" s="1"/>
  <c r="L56" i="80"/>
  <c r="L8" i="27" s="1"/>
  <c r="L8" i="92" s="1"/>
  <c r="L11" i="80"/>
  <c r="AQ6" i="83"/>
  <c r="O61" i="59"/>
  <c r="O13" i="23" s="1"/>
  <c r="O13" i="84" s="1"/>
  <c r="AQ69" i="59"/>
  <c r="AQ21" i="23" s="1"/>
  <c r="AQ21" i="84" s="1"/>
  <c r="S69" i="59"/>
  <c r="S21" i="23" s="1"/>
  <c r="S21" i="84" s="1"/>
  <c r="L11" i="79"/>
  <c r="L11" i="77"/>
  <c r="O73" i="80"/>
  <c r="O25" i="27" s="1"/>
  <c r="O25" i="92" s="1"/>
  <c r="Q21" i="78"/>
  <c r="Q21" i="77"/>
  <c r="F19" i="83"/>
  <c r="K71" i="59"/>
  <c r="K23" i="23" s="1"/>
  <c r="K23" i="84" s="1"/>
  <c r="E8" i="83"/>
  <c r="G7" i="83"/>
  <c r="O22" i="59"/>
  <c r="O58" i="59" s="1"/>
  <c r="O10" i="23" s="1"/>
  <c r="O10" i="84" s="1"/>
  <c r="F16" i="83"/>
  <c r="I21" i="83"/>
  <c r="J15" i="83"/>
  <c r="I17" i="83"/>
  <c r="T24" i="83"/>
  <c r="O57" i="59"/>
  <c r="O9" i="23" s="1"/>
  <c r="O9" i="84" s="1"/>
  <c r="AQ18" i="83"/>
  <c r="AQ16" i="83"/>
  <c r="K57" i="78"/>
  <c r="K9" i="28" s="1"/>
  <c r="K9" i="89" s="1"/>
  <c r="G59" i="79"/>
  <c r="G11" i="32" s="1"/>
  <c r="G11" i="90" s="1"/>
  <c r="T17" i="75"/>
  <c r="Q21" i="76"/>
  <c r="K23" i="81"/>
  <c r="E18" i="83"/>
  <c r="J57" i="79"/>
  <c r="J9" i="32" s="1"/>
  <c r="J9" i="90" s="1"/>
  <c r="Q21" i="80"/>
  <c r="K23" i="79"/>
  <c r="F14" i="83"/>
  <c r="T38" i="76"/>
  <c r="T68" i="76" s="1"/>
  <c r="T20" i="31" s="1"/>
  <c r="T20" i="87" s="1"/>
  <c r="Q21" i="79"/>
  <c r="K23" i="77"/>
  <c r="J23" i="83"/>
  <c r="F9" i="83"/>
  <c r="L58" i="74"/>
  <c r="L10" i="26" s="1"/>
  <c r="L10" i="91" s="1"/>
  <c r="J54" i="81"/>
  <c r="J6" i="22" s="1"/>
  <c r="J6" i="93" s="1"/>
  <c r="F55" i="78"/>
  <c r="F7" i="28" s="1"/>
  <c r="F7" i="89" s="1"/>
  <c r="L57" i="78"/>
  <c r="L9" i="28" s="1"/>
  <c r="L9" i="89" s="1"/>
  <c r="Q21" i="81"/>
  <c r="K23" i="76"/>
  <c r="R19" i="83"/>
  <c r="N71" i="59"/>
  <c r="N23" i="23" s="1"/>
  <c r="N23" i="84" s="1"/>
  <c r="I18" i="83"/>
  <c r="Q62" i="74"/>
  <c r="Q14" i="26" s="1"/>
  <c r="Q14" i="91" s="1"/>
  <c r="AQ9" i="83"/>
  <c r="N59" i="81"/>
  <c r="N11" i="22" s="1"/>
  <c r="N11" i="93" s="1"/>
  <c r="L29" i="78"/>
  <c r="L64" i="78" s="1"/>
  <c r="L16" i="28" s="1"/>
  <c r="L16" i="89" s="1"/>
  <c r="N54" i="81"/>
  <c r="N6" i="22" s="1"/>
  <c r="N6" i="93" s="1"/>
  <c r="O10" i="80"/>
  <c r="N31" i="79"/>
  <c r="N71" i="79" s="1"/>
  <c r="N23" i="32" s="1"/>
  <c r="N23" i="90" s="1"/>
  <c r="Q24" i="83"/>
  <c r="L14" i="83"/>
  <c r="S65" i="59"/>
  <c r="S17" i="23" s="1"/>
  <c r="S17" i="84" s="1"/>
  <c r="O22" i="83"/>
  <c r="AQ14" i="83"/>
  <c r="P23" i="80"/>
  <c r="P21" i="77"/>
  <c r="K36" i="81"/>
  <c r="F33" i="75"/>
  <c r="F69" i="75" s="1"/>
  <c r="F21" i="30" s="1"/>
  <c r="F21" i="86" s="1"/>
  <c r="L4" i="83"/>
  <c r="F15" i="83"/>
  <c r="J8" i="83"/>
  <c r="P22" i="83"/>
  <c r="T4" i="59"/>
  <c r="T4" i="78" s="1"/>
  <c r="T52" i="78" s="1"/>
  <c r="T4" i="28" s="1"/>
  <c r="T4" i="89" s="1"/>
  <c r="P23" i="76"/>
  <c r="P6" i="79"/>
  <c r="P21" i="75"/>
  <c r="T21" i="81"/>
  <c r="F33" i="78"/>
  <c r="F69" i="78" s="1"/>
  <c r="F21" i="28" s="1"/>
  <c r="F21" i="89" s="1"/>
  <c r="J17" i="83"/>
  <c r="Q27" i="77"/>
  <c r="Q62" i="77" s="1"/>
  <c r="Q14" i="25" s="1"/>
  <c r="Q14" i="88" s="1"/>
  <c r="T21" i="75"/>
  <c r="T38" i="81"/>
  <c r="T68" i="81" s="1"/>
  <c r="T20" i="22" s="1"/>
  <c r="T20" i="93" s="1"/>
  <c r="G15" i="83"/>
  <c r="G15" i="84"/>
  <c r="T26" i="83"/>
  <c r="T60" i="59"/>
  <c r="T12" i="23" s="1"/>
  <c r="T12" i="84" s="1"/>
  <c r="S24" i="83"/>
  <c r="E10" i="83"/>
  <c r="J14" i="83"/>
  <c r="S53" i="79"/>
  <c r="S5" i="32" s="1"/>
  <c r="S5" i="90" s="1"/>
  <c r="L22" i="79"/>
  <c r="L58" i="79" s="1"/>
  <c r="L10" i="32" s="1"/>
  <c r="L10" i="90" s="1"/>
  <c r="T21" i="79"/>
  <c r="F59" i="81"/>
  <c r="F11" i="22" s="1"/>
  <c r="F11" i="93" s="1"/>
  <c r="S9" i="80"/>
  <c r="L22" i="76"/>
  <c r="L58" i="76" s="1"/>
  <c r="L10" i="31" s="1"/>
  <c r="L10" i="87" s="1"/>
  <c r="P2" i="81"/>
  <c r="P50" i="81" s="1"/>
  <c r="P2" i="22" s="1"/>
  <c r="P2" i="93" s="1"/>
  <c r="T21" i="80"/>
  <c r="S9" i="78"/>
  <c r="O4" i="84"/>
  <c r="O4" i="83"/>
  <c r="N31" i="76"/>
  <c r="N71" i="76" s="1"/>
  <c r="N23" i="31" s="1"/>
  <c r="N23" i="87" s="1"/>
  <c r="G5" i="88"/>
  <c r="G5" i="83"/>
  <c r="P5" i="78"/>
  <c r="U44" i="81"/>
  <c r="U74" i="81" s="1"/>
  <c r="U26" i="22" s="1"/>
  <c r="U26" i="93" s="1"/>
  <c r="O31" i="76"/>
  <c r="O71" i="76" s="1"/>
  <c r="O23" i="31" s="1"/>
  <c r="O23" i="87" s="1"/>
  <c r="P23" i="78"/>
  <c r="L73" i="81"/>
  <c r="L25" i="22" s="1"/>
  <c r="L25" i="93" s="1"/>
  <c r="T10" i="78"/>
  <c r="L22" i="78"/>
  <c r="L58" i="78" s="1"/>
  <c r="L10" i="28" s="1"/>
  <c r="L10" i="89" s="1"/>
  <c r="O9" i="77"/>
  <c r="N66" i="79"/>
  <c r="N18" i="32" s="1"/>
  <c r="N18" i="90" s="1"/>
  <c r="P17" i="81"/>
  <c r="T6" i="76"/>
  <c r="S53" i="80"/>
  <c r="S5" i="27" s="1"/>
  <c r="S5" i="92" s="1"/>
  <c r="J14" i="79"/>
  <c r="J55" i="79" s="1"/>
  <c r="J7" i="32" s="1"/>
  <c r="J7" i="90" s="1"/>
  <c r="S41" i="80"/>
  <c r="S13" i="79"/>
  <c r="K32" i="75"/>
  <c r="K61" i="75" s="1"/>
  <c r="K13" i="30" s="1"/>
  <c r="K13" i="86" s="1"/>
  <c r="L35" i="78"/>
  <c r="L67" i="78" s="1"/>
  <c r="L19" i="28" s="1"/>
  <c r="L19" i="89" s="1"/>
  <c r="P26" i="81"/>
  <c r="P60" i="81" s="1"/>
  <c r="P12" i="22" s="1"/>
  <c r="P12" i="93" s="1"/>
  <c r="P39" i="81"/>
  <c r="P23" i="77"/>
  <c r="AQ30" i="80"/>
  <c r="AQ65" i="80" s="1"/>
  <c r="AQ17" i="27" s="1"/>
  <c r="AQ17" i="92" s="1"/>
  <c r="T7" i="81"/>
  <c r="N23" i="80"/>
  <c r="N59" i="80" s="1"/>
  <c r="N11" i="27" s="1"/>
  <c r="N11" i="92" s="1"/>
  <c r="L22" i="77"/>
  <c r="L58" i="77" s="1"/>
  <c r="L10" i="25" s="1"/>
  <c r="L10" i="88" s="1"/>
  <c r="O9" i="76"/>
  <c r="S37" i="76"/>
  <c r="U2" i="81"/>
  <c r="U50" i="81" s="1"/>
  <c r="U2" i="22" s="1"/>
  <c r="U2" i="93" s="1"/>
  <c r="S20" i="78"/>
  <c r="S24" i="79"/>
  <c r="O10" i="81"/>
  <c r="P17" i="78"/>
  <c r="J54" i="78"/>
  <c r="J6" i="28" s="1"/>
  <c r="J6" i="89" s="1"/>
  <c r="O25" i="77"/>
  <c r="O59" i="77" s="1"/>
  <c r="O11" i="25" s="1"/>
  <c r="O11" i="88" s="1"/>
  <c r="N31" i="81"/>
  <c r="N71" i="81" s="1"/>
  <c r="N23" i="22" s="1"/>
  <c r="N23" i="93" s="1"/>
  <c r="S9" i="77"/>
  <c r="O36" i="75"/>
  <c r="P36" i="81"/>
  <c r="F33" i="77"/>
  <c r="F69" i="77" s="1"/>
  <c r="F21" i="25" s="1"/>
  <c r="F21" i="88" s="1"/>
  <c r="T34" i="77"/>
  <c r="T70" i="77" s="1"/>
  <c r="T22" i="25" s="1"/>
  <c r="T22" i="88" s="1"/>
  <c r="T17" i="76"/>
  <c r="Q6" i="75"/>
  <c r="Q39" i="76"/>
  <c r="O18" i="75"/>
  <c r="O56" i="75" s="1"/>
  <c r="O8" i="30" s="1"/>
  <c r="O8" i="86" s="1"/>
  <c r="Q43" i="75"/>
  <c r="U40" i="81"/>
  <c r="O9" i="80"/>
  <c r="O37" i="78"/>
  <c r="Q38" i="77"/>
  <c r="T7" i="76"/>
  <c r="P17" i="77"/>
  <c r="T5" i="77"/>
  <c r="O33" i="75"/>
  <c r="O69" i="75" s="1"/>
  <c r="O21" i="30" s="1"/>
  <c r="O21" i="86" s="1"/>
  <c r="S8" i="81"/>
  <c r="AQ33" i="80"/>
  <c r="AQ69" i="80" s="1"/>
  <c r="AQ21" i="27" s="1"/>
  <c r="AQ21" i="92" s="1"/>
  <c r="T31" i="81"/>
  <c r="T71" i="81" s="1"/>
  <c r="T23" i="22" s="1"/>
  <c r="T23" i="93" s="1"/>
  <c r="S33" i="76"/>
  <c r="S69" i="76" s="1"/>
  <c r="S21" i="31" s="1"/>
  <c r="S21" i="87" s="1"/>
  <c r="P25" i="75"/>
  <c r="S37" i="79"/>
  <c r="P23" i="75"/>
  <c r="P18" i="81"/>
  <c r="O9" i="75"/>
  <c r="P6" i="75"/>
  <c r="P53" i="75" s="1"/>
  <c r="P5" i="30" s="1"/>
  <c r="P5" i="86" s="1"/>
  <c r="P21" i="81"/>
  <c r="P17" i="76"/>
  <c r="T6" i="79"/>
  <c r="P7" i="81"/>
  <c r="O11" i="75"/>
  <c r="P37" i="81"/>
  <c r="K33" i="76"/>
  <c r="K69" i="76" s="1"/>
  <c r="K21" i="31" s="1"/>
  <c r="K21" i="87" s="1"/>
  <c r="L32" i="78"/>
  <c r="L61" i="78" s="1"/>
  <c r="L13" i="28" s="1"/>
  <c r="L13" i="89" s="1"/>
  <c r="S34" i="75"/>
  <c r="S70" i="75" s="1"/>
  <c r="S22" i="30" s="1"/>
  <c r="S22" i="86" s="1"/>
  <c r="Q40" i="75"/>
  <c r="R22" i="79"/>
  <c r="R58" i="79" s="1"/>
  <c r="R10" i="32" s="1"/>
  <c r="R10" i="90" s="1"/>
  <c r="T8" i="81"/>
  <c r="Q5" i="76"/>
  <c r="J6" i="79"/>
  <c r="J53" i="79" s="1"/>
  <c r="J5" i="32" s="1"/>
  <c r="J5" i="90" s="1"/>
  <c r="Q27" i="81"/>
  <c r="Q62" i="81" s="1"/>
  <c r="Q14" i="22" s="1"/>
  <c r="Q14" i="93" s="1"/>
  <c r="N54" i="78"/>
  <c r="N6" i="28" s="1"/>
  <c r="N6" i="89" s="1"/>
  <c r="N18" i="77"/>
  <c r="N56" i="77" s="1"/>
  <c r="N8" i="25" s="1"/>
  <c r="N8" i="88" s="1"/>
  <c r="F54" i="80"/>
  <c r="F6" i="27" s="1"/>
  <c r="F6" i="92" s="1"/>
  <c r="T41" i="80"/>
  <c r="U43" i="80"/>
  <c r="Q15" i="75"/>
  <c r="K13" i="80"/>
  <c r="K30" i="79"/>
  <c r="K65" i="79" s="1"/>
  <c r="K17" i="32" s="1"/>
  <c r="K17" i="90" s="1"/>
  <c r="P29" i="76"/>
  <c r="P64" i="76" s="1"/>
  <c r="P16" i="31" s="1"/>
  <c r="P16" i="87" s="1"/>
  <c r="O12" i="80"/>
  <c r="P15" i="80"/>
  <c r="K37" i="79"/>
  <c r="K32" i="81"/>
  <c r="K61" i="81" s="1"/>
  <c r="K13" i="22" s="1"/>
  <c r="K13" i="93" s="1"/>
  <c r="P23" i="79"/>
  <c r="S38" i="77"/>
  <c r="S68" i="77" s="1"/>
  <c r="S20" i="25" s="1"/>
  <c r="S20" i="88" s="1"/>
  <c r="Q16" i="79"/>
  <c r="S21" i="77"/>
  <c r="Q2" i="75"/>
  <c r="Q50" i="75" s="1"/>
  <c r="Q2" i="30" s="1"/>
  <c r="Q2" i="86" s="1"/>
  <c r="S37" i="81"/>
  <c r="Q23" i="78"/>
  <c r="Q25" i="76"/>
  <c r="P21" i="76"/>
  <c r="K4" i="81"/>
  <c r="K52" i="81" s="1"/>
  <c r="K4" i="22" s="1"/>
  <c r="K4" i="93" s="1"/>
  <c r="N31" i="77"/>
  <c r="N71" i="77" s="1"/>
  <c r="N23" i="25" s="1"/>
  <c r="N23" i="88" s="1"/>
  <c r="U21" i="76"/>
  <c r="T43" i="77"/>
  <c r="T73" i="77" s="1"/>
  <c r="T25" i="25" s="1"/>
  <c r="T25" i="88" s="1"/>
  <c r="T38" i="75"/>
  <c r="T68" i="75" s="1"/>
  <c r="T20" i="30" s="1"/>
  <c r="T20" i="86" s="1"/>
  <c r="Q36" i="81"/>
  <c r="F33" i="76"/>
  <c r="F69" i="76" s="1"/>
  <c r="F21" i="31" s="1"/>
  <c r="F21" i="87" s="1"/>
  <c r="L31" i="78"/>
  <c r="L71" i="78" s="1"/>
  <c r="L23" i="28" s="1"/>
  <c r="L23" i="89" s="1"/>
  <c r="U10" i="77"/>
  <c r="L15" i="78"/>
  <c r="O9" i="79"/>
  <c r="O28" i="77"/>
  <c r="O63" i="77" s="1"/>
  <c r="O15" i="25" s="1"/>
  <c r="O15" i="88" s="1"/>
  <c r="O25" i="80"/>
  <c r="O59" i="80" s="1"/>
  <c r="O11" i="27" s="1"/>
  <c r="O11" i="92" s="1"/>
  <c r="T43" i="79"/>
  <c r="T73" i="79" s="1"/>
  <c r="T25" i="32" s="1"/>
  <c r="T25" i="90" s="1"/>
  <c r="V2" i="77"/>
  <c r="V50" i="77" s="1"/>
  <c r="V2" i="25" s="1"/>
  <c r="V2" i="88" s="1"/>
  <c r="T34" i="80"/>
  <c r="T70" i="80" s="1"/>
  <c r="T22" i="27" s="1"/>
  <c r="T22" i="92" s="1"/>
  <c r="T25" i="80"/>
  <c r="O30" i="78"/>
  <c r="O65" i="78" s="1"/>
  <c r="O17" i="28" s="1"/>
  <c r="O17" i="89" s="1"/>
  <c r="G59" i="76"/>
  <c r="G11" i="31" s="1"/>
  <c r="G11" i="87" s="1"/>
  <c r="F55" i="77"/>
  <c r="F7" i="25" s="1"/>
  <c r="F7" i="88" s="1"/>
  <c r="T38" i="79"/>
  <c r="T68" i="79" s="1"/>
  <c r="T20" i="32" s="1"/>
  <c r="T20" i="90" s="1"/>
  <c r="O33" i="81"/>
  <c r="O69" i="81" s="1"/>
  <c r="O21" i="22" s="1"/>
  <c r="O21" i="93" s="1"/>
  <c r="T33" i="77"/>
  <c r="T69" i="77" s="1"/>
  <c r="T21" i="25" s="1"/>
  <c r="T21" i="88" s="1"/>
  <c r="T7" i="77"/>
  <c r="P23" i="81"/>
  <c r="U10" i="80"/>
  <c r="L22" i="81"/>
  <c r="L58" i="81" s="1"/>
  <c r="L10" i="22" s="1"/>
  <c r="L10" i="93" s="1"/>
  <c r="O9" i="81"/>
  <c r="L68" i="77"/>
  <c r="L20" i="25" s="1"/>
  <c r="L20" i="88" s="1"/>
  <c r="U44" i="79"/>
  <c r="U74" i="79" s="1"/>
  <c r="U26" i="32" s="1"/>
  <c r="U26" i="90" s="1"/>
  <c r="Q2" i="79"/>
  <c r="Q50" i="79" s="1"/>
  <c r="Q2" i="32" s="1"/>
  <c r="Q2" i="90" s="1"/>
  <c r="N54" i="75"/>
  <c r="N6" i="30" s="1"/>
  <c r="N6" i="86" s="1"/>
  <c r="Q43" i="81"/>
  <c r="Q23" i="75"/>
  <c r="S24" i="77"/>
  <c r="O10" i="79"/>
  <c r="P21" i="79"/>
  <c r="P17" i="80"/>
  <c r="L11" i="81"/>
  <c r="T25" i="79"/>
  <c r="L30" i="75"/>
  <c r="L65" i="75" s="1"/>
  <c r="L17" i="30" s="1"/>
  <c r="L17" i="86" s="1"/>
  <c r="N31" i="75"/>
  <c r="N71" i="75" s="1"/>
  <c r="N23" i="30" s="1"/>
  <c r="N23" i="86" s="1"/>
  <c r="S9" i="79"/>
  <c r="T38" i="80"/>
  <c r="T68" i="80" s="1"/>
  <c r="T20" i="27" s="1"/>
  <c r="T20" i="92" s="1"/>
  <c r="F33" i="79"/>
  <c r="F69" i="79" s="1"/>
  <c r="F21" i="32" s="1"/>
  <c r="F21" i="90" s="1"/>
  <c r="T33" i="78"/>
  <c r="T69" i="78" s="1"/>
  <c r="T21" i="28" s="1"/>
  <c r="T21" i="89" s="1"/>
  <c r="G6" i="86"/>
  <c r="G6" i="83"/>
  <c r="E6" i="90"/>
  <c r="E6" i="83"/>
  <c r="S10" i="75"/>
  <c r="O35" i="78"/>
  <c r="O67" i="78" s="1"/>
  <c r="O19" i="28" s="1"/>
  <c r="O19" i="89" s="1"/>
  <c r="S43" i="77"/>
  <c r="S73" i="77" s="1"/>
  <c r="S25" i="25" s="1"/>
  <c r="S25" i="88" s="1"/>
  <c r="K11" i="81"/>
  <c r="K54" i="81" s="1"/>
  <c r="K6" i="22" s="1"/>
  <c r="K6" i="93" s="1"/>
  <c r="E21" i="83"/>
  <c r="K24" i="83"/>
  <c r="G69" i="59"/>
  <c r="G21" i="23" s="1"/>
  <c r="G21" i="84" s="1"/>
  <c r="I23" i="83"/>
  <c r="P22" i="74"/>
  <c r="K67" i="59"/>
  <c r="K19" i="23" s="1"/>
  <c r="K19" i="84" s="1"/>
  <c r="K35" i="81"/>
  <c r="K67" i="81" s="1"/>
  <c r="K19" i="22" s="1"/>
  <c r="K19" i="93" s="1"/>
  <c r="K35" i="80"/>
  <c r="K67" i="80" s="1"/>
  <c r="K19" i="27" s="1"/>
  <c r="K19" i="92" s="1"/>
  <c r="K29" i="59"/>
  <c r="K64" i="59" s="1"/>
  <c r="K16" i="23" s="1"/>
  <c r="K16" i="84" s="1"/>
  <c r="P41" i="81"/>
  <c r="P41" i="80"/>
  <c r="O15" i="75"/>
  <c r="O55" i="75" s="1"/>
  <c r="O7" i="30" s="1"/>
  <c r="O7" i="86" s="1"/>
  <c r="G33" i="75"/>
  <c r="G69" i="75" s="1"/>
  <c r="G21" i="30" s="1"/>
  <c r="G21" i="86" s="1"/>
  <c r="T26" i="76"/>
  <c r="T60" i="76" s="1"/>
  <c r="T12" i="31" s="1"/>
  <c r="T12" i="87" s="1"/>
  <c r="U42" i="80"/>
  <c r="U72" i="80" s="1"/>
  <c r="U24" i="27" s="1"/>
  <c r="U24" i="92" s="1"/>
  <c r="T43" i="78"/>
  <c r="T73" i="78" s="1"/>
  <c r="T25" i="28" s="1"/>
  <c r="T25" i="89" s="1"/>
  <c r="L29" i="77"/>
  <c r="L64" i="77" s="1"/>
  <c r="L16" i="25" s="1"/>
  <c r="L16" i="88" s="1"/>
  <c r="S38" i="76"/>
  <c r="S68" i="76" s="1"/>
  <c r="S20" i="31" s="1"/>
  <c r="S20" i="87" s="1"/>
  <c r="Q41" i="79"/>
  <c r="K35" i="76"/>
  <c r="K67" i="76" s="1"/>
  <c r="K19" i="31" s="1"/>
  <c r="K19" i="87" s="1"/>
  <c r="K18" i="80"/>
  <c r="K56" i="80" s="1"/>
  <c r="K8" i="27" s="1"/>
  <c r="K8" i="92" s="1"/>
  <c r="O25" i="78"/>
  <c r="O59" i="78" s="1"/>
  <c r="O11" i="28" s="1"/>
  <c r="O11" i="89" s="1"/>
  <c r="U10" i="76"/>
  <c r="T10" i="77"/>
  <c r="AQ30" i="81"/>
  <c r="AQ65" i="81" s="1"/>
  <c r="AQ17" i="22" s="1"/>
  <c r="AQ17" i="93" s="1"/>
  <c r="AQ28" i="79"/>
  <c r="AQ63" i="79" s="1"/>
  <c r="AQ15" i="32" s="1"/>
  <c r="AQ15" i="90" s="1"/>
  <c r="Q6" i="80"/>
  <c r="P18" i="78"/>
  <c r="P5" i="80"/>
  <c r="U44" i="80"/>
  <c r="U74" i="80" s="1"/>
  <c r="U26" i="27" s="1"/>
  <c r="U26" i="92" s="1"/>
  <c r="O31" i="78"/>
  <c r="O71" i="78" s="1"/>
  <c r="O23" i="28" s="1"/>
  <c r="O23" i="89" s="1"/>
  <c r="N23" i="78"/>
  <c r="N59" i="78" s="1"/>
  <c r="N11" i="28" s="1"/>
  <c r="N11" i="89" s="1"/>
  <c r="U40" i="76"/>
  <c r="Q27" i="76"/>
  <c r="Q62" i="76" s="1"/>
  <c r="Q14" i="31" s="1"/>
  <c r="Q14" i="87" s="1"/>
  <c r="S21" i="76"/>
  <c r="L22" i="75"/>
  <c r="L58" i="75" s="1"/>
  <c r="L10" i="30" s="1"/>
  <c r="L10" i="86" s="1"/>
  <c r="P41" i="78"/>
  <c r="T7" i="80"/>
  <c r="L13" i="77"/>
  <c r="T13" i="75"/>
  <c r="U2" i="78"/>
  <c r="U50" i="78" s="1"/>
  <c r="U2" i="28" s="1"/>
  <c r="U2" i="89" s="1"/>
  <c r="N18" i="78"/>
  <c r="N56" i="78" s="1"/>
  <c r="N8" i="28" s="1"/>
  <c r="N8" i="89" s="1"/>
  <c r="Q2" i="81"/>
  <c r="Q50" i="81" s="1"/>
  <c r="Q2" i="22" s="1"/>
  <c r="Q2" i="93" s="1"/>
  <c r="Q29" i="76"/>
  <c r="Q64" i="76" s="1"/>
  <c r="Q16" i="31" s="1"/>
  <c r="Q16" i="87" s="1"/>
  <c r="F18" i="76"/>
  <c r="F56" i="76" s="1"/>
  <c r="F8" i="31" s="1"/>
  <c r="F8" i="87" s="1"/>
  <c r="U42" i="81"/>
  <c r="U72" i="81" s="1"/>
  <c r="U24" i="22" s="1"/>
  <c r="U24" i="93" s="1"/>
  <c r="K35" i="79"/>
  <c r="K67" i="79" s="1"/>
  <c r="K19" i="32" s="1"/>
  <c r="K19" i="90" s="1"/>
  <c r="T7" i="75"/>
  <c r="Q5" i="79"/>
  <c r="N30" i="76"/>
  <c r="N65" i="76" s="1"/>
  <c r="N17" i="31" s="1"/>
  <c r="N17" i="87" s="1"/>
  <c r="P6" i="80"/>
  <c r="U43" i="81"/>
  <c r="Q25" i="75"/>
  <c r="K33" i="81"/>
  <c r="K69" i="81" s="1"/>
  <c r="K21" i="22" s="1"/>
  <c r="K21" i="93" s="1"/>
  <c r="K25" i="79"/>
  <c r="P15" i="81"/>
  <c r="T6" i="75"/>
  <c r="P2" i="77"/>
  <c r="P50" i="77" s="1"/>
  <c r="P2" i="25" s="1"/>
  <c r="P2" i="88" s="1"/>
  <c r="V2" i="79"/>
  <c r="V50" i="79" s="1"/>
  <c r="V2" i="32" s="1"/>
  <c r="V2" i="90" s="1"/>
  <c r="O35" i="76"/>
  <c r="O67" i="76" s="1"/>
  <c r="O19" i="31" s="1"/>
  <c r="O19" i="87" s="1"/>
  <c r="O31" i="75"/>
  <c r="O71" i="75" s="1"/>
  <c r="O23" i="30" s="1"/>
  <c r="O23" i="86" s="1"/>
  <c r="L28" i="81"/>
  <c r="L63" i="81" s="1"/>
  <c r="L15" i="22" s="1"/>
  <c r="L15" i="93" s="1"/>
  <c r="L36" i="77"/>
  <c r="L66" i="77" s="1"/>
  <c r="L18" i="25" s="1"/>
  <c r="L18" i="88" s="1"/>
  <c r="T6" i="80"/>
  <c r="P38" i="75"/>
  <c r="T5" i="76"/>
  <c r="J14" i="80"/>
  <c r="J55" i="80" s="1"/>
  <c r="J7" i="27" s="1"/>
  <c r="J7" i="92" s="1"/>
  <c r="L31" i="80"/>
  <c r="L71" i="80" s="1"/>
  <c r="L23" i="27" s="1"/>
  <c r="L23" i="92" s="1"/>
  <c r="T25" i="78"/>
  <c r="S41" i="79"/>
  <c r="U11" i="79"/>
  <c r="O11" i="80"/>
  <c r="Q15" i="79"/>
  <c r="O30" i="75"/>
  <c r="O65" i="75" s="1"/>
  <c r="O17" i="30" s="1"/>
  <c r="O17" i="86" s="1"/>
  <c r="L30" i="79"/>
  <c r="L65" i="79" s="1"/>
  <c r="L17" i="32" s="1"/>
  <c r="L17" i="90" s="1"/>
  <c r="U44" i="77"/>
  <c r="U74" i="77" s="1"/>
  <c r="U26" i="25" s="1"/>
  <c r="U26" i="88" s="1"/>
  <c r="P37" i="80"/>
  <c r="K30" i="80"/>
  <c r="K65" i="80" s="1"/>
  <c r="K17" i="27" s="1"/>
  <c r="K17" i="92" s="1"/>
  <c r="U17" i="76"/>
  <c r="U21" i="75"/>
  <c r="O19" i="80"/>
  <c r="O57" i="80" s="1"/>
  <c r="O9" i="27" s="1"/>
  <c r="O9" i="92" s="1"/>
  <c r="O13" i="75"/>
  <c r="Q43" i="79"/>
  <c r="K33" i="75"/>
  <c r="K69" i="75" s="1"/>
  <c r="K21" i="30" s="1"/>
  <c r="K21" i="86" s="1"/>
  <c r="P29" i="75"/>
  <c r="P64" i="75" s="1"/>
  <c r="P16" i="30" s="1"/>
  <c r="P16" i="86" s="1"/>
  <c r="L31" i="81"/>
  <c r="L71" i="81" s="1"/>
  <c r="L23" i="22" s="1"/>
  <c r="L23" i="93" s="1"/>
  <c r="O73" i="79"/>
  <c r="O25" i="32" s="1"/>
  <c r="O25" i="90" s="1"/>
  <c r="O36" i="79"/>
  <c r="S30" i="80"/>
  <c r="S65" i="80" s="1"/>
  <c r="S17" i="27" s="1"/>
  <c r="S17" i="92" s="1"/>
  <c r="P36" i="78"/>
  <c r="AQ33" i="79"/>
  <c r="AQ69" i="79" s="1"/>
  <c r="AQ21" i="32" s="1"/>
  <c r="AQ21" i="90" s="1"/>
  <c r="Q36" i="77"/>
  <c r="O33" i="77"/>
  <c r="O69" i="77" s="1"/>
  <c r="O21" i="25" s="1"/>
  <c r="O21" i="88" s="1"/>
  <c r="S43" i="76"/>
  <c r="S73" i="76" s="1"/>
  <c r="S25" i="31" s="1"/>
  <c r="S25" i="87" s="1"/>
  <c r="V20" i="79"/>
  <c r="K36" i="76"/>
  <c r="K66" i="76" s="1"/>
  <c r="K18" i="31" s="1"/>
  <c r="K18" i="87" s="1"/>
  <c r="T31" i="78"/>
  <c r="T71" i="78" s="1"/>
  <c r="T23" i="28" s="1"/>
  <c r="T23" i="89" s="1"/>
  <c r="L32" i="77"/>
  <c r="L61" i="77" s="1"/>
  <c r="L13" i="25" s="1"/>
  <c r="L13" i="88" s="1"/>
  <c r="U16" i="76"/>
  <c r="S34" i="79"/>
  <c r="S70" i="79" s="1"/>
  <c r="S22" i="32" s="1"/>
  <c r="S22" i="90" s="1"/>
  <c r="O12" i="81"/>
  <c r="P15" i="78"/>
  <c r="K37" i="80"/>
  <c r="K66" i="80" s="1"/>
  <c r="K18" i="27" s="1"/>
  <c r="K18" i="92" s="1"/>
  <c r="T33" i="76"/>
  <c r="T69" i="76" s="1"/>
  <c r="T21" i="31" s="1"/>
  <c r="T21" i="87" s="1"/>
  <c r="U16" i="77"/>
  <c r="T34" i="76"/>
  <c r="T70" i="76" s="1"/>
  <c r="T22" i="31" s="1"/>
  <c r="T22" i="87" s="1"/>
  <c r="Q40" i="80"/>
  <c r="Q68" i="80" s="1"/>
  <c r="Q20" i="27" s="1"/>
  <c r="Q20" i="92" s="1"/>
  <c r="T17" i="79"/>
  <c r="R22" i="80"/>
  <c r="R58" i="80" s="1"/>
  <c r="R10" i="27" s="1"/>
  <c r="R10" i="92" s="1"/>
  <c r="K32" i="78"/>
  <c r="K61" i="78" s="1"/>
  <c r="K13" i="28" s="1"/>
  <c r="K13" i="89" s="1"/>
  <c r="P7" i="79"/>
  <c r="O30" i="77"/>
  <c r="O65" i="77" s="1"/>
  <c r="O17" i="25" s="1"/>
  <c r="O17" i="88" s="1"/>
  <c r="O15" i="76"/>
  <c r="O55" i="76" s="1"/>
  <c r="O7" i="31" s="1"/>
  <c r="O7" i="87" s="1"/>
  <c r="U40" i="77"/>
  <c r="Q7" i="77"/>
  <c r="G18" i="80"/>
  <c r="G56" i="80" s="1"/>
  <c r="G8" i="27" s="1"/>
  <c r="G8" i="92" s="1"/>
  <c r="P43" i="76"/>
  <c r="P40" i="81"/>
  <c r="S35" i="59"/>
  <c r="S35" i="79" s="1"/>
  <c r="S67" i="79" s="1"/>
  <c r="S19" i="32" s="1"/>
  <c r="S19" i="90" s="1"/>
  <c r="I7" i="83"/>
  <c r="AQ11" i="83"/>
  <c r="S63" i="59"/>
  <c r="S15" i="23" s="1"/>
  <c r="S15" i="84" s="1"/>
  <c r="S28" i="79"/>
  <c r="S63" i="79" s="1"/>
  <c r="S15" i="32" s="1"/>
  <c r="S15" i="90" s="1"/>
  <c r="L15" i="80"/>
  <c r="L15" i="79"/>
  <c r="K64" i="74"/>
  <c r="K16" i="26" s="1"/>
  <c r="K16" i="91" s="1"/>
  <c r="L37" i="80"/>
  <c r="L37" i="79"/>
  <c r="P25" i="79"/>
  <c r="G33" i="79"/>
  <c r="G69" i="79" s="1"/>
  <c r="G21" i="32" s="1"/>
  <c r="G21" i="90" s="1"/>
  <c r="U20" i="77"/>
  <c r="T20" i="77"/>
  <c r="L29" i="76"/>
  <c r="L64" i="76" s="1"/>
  <c r="L16" i="31" s="1"/>
  <c r="L16" i="87" s="1"/>
  <c r="S38" i="75"/>
  <c r="S68" i="75" s="1"/>
  <c r="S20" i="30" s="1"/>
  <c r="S20" i="86" s="1"/>
  <c r="S28" i="78"/>
  <c r="S63" i="78" s="1"/>
  <c r="S15" i="28" s="1"/>
  <c r="S15" i="89" s="1"/>
  <c r="T20" i="78"/>
  <c r="U44" i="78"/>
  <c r="U74" i="78" s="1"/>
  <c r="U26" i="28" s="1"/>
  <c r="U26" i="89" s="1"/>
  <c r="U10" i="75"/>
  <c r="T10" i="76"/>
  <c r="S10" i="79"/>
  <c r="AQ28" i="80"/>
  <c r="AQ63" i="80" s="1"/>
  <c r="AQ15" i="27" s="1"/>
  <c r="AQ15" i="92" s="1"/>
  <c r="Q6" i="81"/>
  <c r="P18" i="77"/>
  <c r="S37" i="75"/>
  <c r="T8" i="80"/>
  <c r="O25" i="81"/>
  <c r="O59" i="81" s="1"/>
  <c r="O11" i="22" s="1"/>
  <c r="O11" i="93" s="1"/>
  <c r="T43" i="80"/>
  <c r="T73" i="80" s="1"/>
  <c r="T25" i="27" s="1"/>
  <c r="T25" i="92" s="1"/>
  <c r="J6" i="80"/>
  <c r="J53" i="80" s="1"/>
  <c r="J5" i="27" s="1"/>
  <c r="J5" i="92" s="1"/>
  <c r="N23" i="77"/>
  <c r="N59" i="77" s="1"/>
  <c r="N11" i="25" s="1"/>
  <c r="N11" i="88" s="1"/>
  <c r="U40" i="75"/>
  <c r="Q27" i="75"/>
  <c r="Q62" i="75" s="1"/>
  <c r="Q14" i="30" s="1"/>
  <c r="Q14" i="86" s="1"/>
  <c r="S21" i="75"/>
  <c r="T26" i="80"/>
  <c r="T60" i="80" s="1"/>
  <c r="T12" i="27" s="1"/>
  <c r="T12" i="92" s="1"/>
  <c r="K35" i="78"/>
  <c r="K67" i="78" s="1"/>
  <c r="K19" i="28" s="1"/>
  <c r="K19" i="89" s="1"/>
  <c r="P5" i="79"/>
  <c r="Q43" i="76"/>
  <c r="U2" i="77"/>
  <c r="U50" i="77" s="1"/>
  <c r="U2" i="25" s="1"/>
  <c r="U2" i="88" s="1"/>
  <c r="N18" i="76"/>
  <c r="N56" i="76" s="1"/>
  <c r="N8" i="31" s="1"/>
  <c r="N8" i="87" s="1"/>
  <c r="Q2" i="78"/>
  <c r="Q50" i="78" s="1"/>
  <c r="Q2" i="28" s="1"/>
  <c r="Q2" i="89" s="1"/>
  <c r="Q29" i="75"/>
  <c r="Q64" i="75" s="1"/>
  <c r="Q16" i="30" s="1"/>
  <c r="Q16" i="86" s="1"/>
  <c r="P16" i="80"/>
  <c r="S28" i="75"/>
  <c r="S63" i="75" s="1"/>
  <c r="S15" i="30" s="1"/>
  <c r="S15" i="86" s="1"/>
  <c r="P5" i="76"/>
  <c r="K18" i="77"/>
  <c r="K56" i="77" s="1"/>
  <c r="K8" i="25" s="1"/>
  <c r="K8" i="88" s="1"/>
  <c r="U44" i="76"/>
  <c r="U74" i="76" s="1"/>
  <c r="U26" i="31" s="1"/>
  <c r="U26" i="87" s="1"/>
  <c r="S20" i="77"/>
  <c r="N30" i="75"/>
  <c r="N65" i="75" s="1"/>
  <c r="N17" i="30" s="1"/>
  <c r="N17" i="86" s="1"/>
  <c r="P6" i="81"/>
  <c r="U43" i="78"/>
  <c r="P2" i="76"/>
  <c r="P50" i="76" s="1"/>
  <c r="P2" i="31" s="1"/>
  <c r="P2" i="87" s="1"/>
  <c r="V2" i="80"/>
  <c r="V50" i="80" s="1"/>
  <c r="V2" i="27" s="1"/>
  <c r="V2" i="92" s="1"/>
  <c r="O10" i="78"/>
  <c r="O35" i="75"/>
  <c r="O67" i="75" s="1"/>
  <c r="O19" i="30" s="1"/>
  <c r="O19" i="86" s="1"/>
  <c r="S12" i="80"/>
  <c r="L28" i="76"/>
  <c r="L63" i="76" s="1"/>
  <c r="L15" i="31" s="1"/>
  <c r="L15" i="87" s="1"/>
  <c r="R22" i="75"/>
  <c r="R58" i="75" s="1"/>
  <c r="R10" i="30" s="1"/>
  <c r="R10" i="86" s="1"/>
  <c r="K4" i="80"/>
  <c r="K52" i="80" s="1"/>
  <c r="K4" i="27" s="1"/>
  <c r="K4" i="92" s="1"/>
  <c r="K25" i="81"/>
  <c r="T6" i="81"/>
  <c r="P38" i="81"/>
  <c r="L11" i="78"/>
  <c r="T5" i="75"/>
  <c r="G18" i="81"/>
  <c r="G56" i="81" s="1"/>
  <c r="G8" i="22" s="1"/>
  <c r="G8" i="93" s="1"/>
  <c r="L31" i="77"/>
  <c r="L71" i="77" s="1"/>
  <c r="L23" i="25" s="1"/>
  <c r="L23" i="88" s="1"/>
  <c r="L35" i="75"/>
  <c r="L67" i="75" s="1"/>
  <c r="L19" i="30" s="1"/>
  <c r="L19" i="86" s="1"/>
  <c r="T34" i="79"/>
  <c r="T70" i="79" s="1"/>
  <c r="T22" i="32" s="1"/>
  <c r="T22" i="90" s="1"/>
  <c r="T25" i="77"/>
  <c r="S41" i="81"/>
  <c r="U11" i="80"/>
  <c r="O11" i="81"/>
  <c r="Q15" i="80"/>
  <c r="O30" i="79"/>
  <c r="O65" i="79" s="1"/>
  <c r="O17" i="32" s="1"/>
  <c r="O17" i="90" s="1"/>
  <c r="O32" i="77"/>
  <c r="O61" i="77" s="1"/>
  <c r="O13" i="25" s="1"/>
  <c r="O13" i="88" s="1"/>
  <c r="P37" i="78"/>
  <c r="K30" i="81"/>
  <c r="K65" i="81" s="1"/>
  <c r="K17" i="22" s="1"/>
  <c r="K17" i="93" s="1"/>
  <c r="U17" i="75"/>
  <c r="O19" i="76"/>
  <c r="O57" i="76" s="1"/>
  <c r="O9" i="31" s="1"/>
  <c r="O9" i="87" s="1"/>
  <c r="S9" i="76"/>
  <c r="O13" i="77"/>
  <c r="K33" i="80"/>
  <c r="K69" i="80" s="1"/>
  <c r="K21" i="27" s="1"/>
  <c r="K21" i="92" s="1"/>
  <c r="L30" i="81"/>
  <c r="L65" i="81" s="1"/>
  <c r="L17" i="22" s="1"/>
  <c r="L17" i="93" s="1"/>
  <c r="K28" i="80"/>
  <c r="K63" i="80" s="1"/>
  <c r="K15" i="27" s="1"/>
  <c r="K15" i="92" s="1"/>
  <c r="S8" i="78"/>
  <c r="K28" i="79"/>
  <c r="K63" i="79" s="1"/>
  <c r="K15" i="32" s="1"/>
  <c r="K15" i="90" s="1"/>
  <c r="P36" i="77"/>
  <c r="AQ33" i="81"/>
  <c r="AQ69" i="81" s="1"/>
  <c r="AQ21" i="22" s="1"/>
  <c r="AQ21" i="93" s="1"/>
  <c r="Q36" i="76"/>
  <c r="O33" i="78"/>
  <c r="O69" i="78" s="1"/>
  <c r="O21" i="28" s="1"/>
  <c r="O21" i="89" s="1"/>
  <c r="S43" i="75"/>
  <c r="S73" i="75" s="1"/>
  <c r="S25" i="30" s="1"/>
  <c r="S25" i="86" s="1"/>
  <c r="V20" i="80"/>
  <c r="K36" i="75"/>
  <c r="T31" i="77"/>
  <c r="T71" i="77" s="1"/>
  <c r="T23" i="25" s="1"/>
  <c r="T23" i="88" s="1"/>
  <c r="L32" i="76"/>
  <c r="L61" i="76" s="1"/>
  <c r="L13" i="31" s="1"/>
  <c r="L13" i="87" s="1"/>
  <c r="S34" i="81"/>
  <c r="S70" i="81" s="1"/>
  <c r="S22" i="22" s="1"/>
  <c r="S22" i="93" s="1"/>
  <c r="O12" i="78"/>
  <c r="P15" i="77"/>
  <c r="K37" i="81"/>
  <c r="T33" i="75"/>
  <c r="T69" i="75" s="1"/>
  <c r="T21" i="30" s="1"/>
  <c r="T21" i="86" s="1"/>
  <c r="U16" i="79"/>
  <c r="T34" i="75"/>
  <c r="T70" i="75" s="1"/>
  <c r="T22" i="30" s="1"/>
  <c r="T22" i="86" s="1"/>
  <c r="Q40" i="81"/>
  <c r="K23" i="75"/>
  <c r="K59" i="75" s="1"/>
  <c r="K11" i="30" s="1"/>
  <c r="K11" i="86" s="1"/>
  <c r="T17" i="80"/>
  <c r="R22" i="81"/>
  <c r="R58" i="81" s="1"/>
  <c r="R10" i="22" s="1"/>
  <c r="R10" i="93" s="1"/>
  <c r="P7" i="78"/>
  <c r="L28" i="77"/>
  <c r="L63" i="77" s="1"/>
  <c r="L15" i="25" s="1"/>
  <c r="L15" i="88" s="1"/>
  <c r="L30" i="78"/>
  <c r="L65" i="78" s="1"/>
  <c r="L17" i="28" s="1"/>
  <c r="L17" i="89" s="1"/>
  <c r="Q22" i="83"/>
  <c r="G9" i="83"/>
  <c r="K14" i="59"/>
  <c r="K14" i="80" s="1"/>
  <c r="L24" i="83"/>
  <c r="L13" i="81"/>
  <c r="L13" i="78"/>
  <c r="Q39" i="81"/>
  <c r="Q39" i="78"/>
  <c r="K31" i="76"/>
  <c r="K71" i="76" s="1"/>
  <c r="K23" i="31" s="1"/>
  <c r="K23" i="87" s="1"/>
  <c r="K31" i="77"/>
  <c r="K71" i="77" s="1"/>
  <c r="K23" i="25" s="1"/>
  <c r="K23" i="88" s="1"/>
  <c r="O18" i="78"/>
  <c r="O56" i="78" s="1"/>
  <c r="O8" i="28" s="1"/>
  <c r="O8" i="89" s="1"/>
  <c r="O18" i="76"/>
  <c r="O56" i="76" s="1"/>
  <c r="O8" i="31" s="1"/>
  <c r="O8" i="87" s="1"/>
  <c r="O15" i="79"/>
  <c r="O55" i="79" s="1"/>
  <c r="O7" i="32" s="1"/>
  <c r="O7" i="90" s="1"/>
  <c r="P25" i="80"/>
  <c r="G33" i="80"/>
  <c r="G69" i="80" s="1"/>
  <c r="G21" i="27" s="1"/>
  <c r="G21" i="92" s="1"/>
  <c r="L36" i="78"/>
  <c r="L29" i="75"/>
  <c r="L64" i="75" s="1"/>
  <c r="L16" i="30" s="1"/>
  <c r="L16" i="86" s="1"/>
  <c r="S38" i="79"/>
  <c r="S68" i="79" s="1"/>
  <c r="S20" i="32" s="1"/>
  <c r="S20" i="90" s="1"/>
  <c r="Q39" i="75"/>
  <c r="L25" i="80"/>
  <c r="O37" i="76"/>
  <c r="O66" i="76" s="1"/>
  <c r="O18" i="31" s="1"/>
  <c r="O18" i="87" s="1"/>
  <c r="Q26" i="77"/>
  <c r="Q60" i="77" s="1"/>
  <c r="Q12" i="25" s="1"/>
  <c r="Q12" i="88" s="1"/>
  <c r="AQ30" i="78"/>
  <c r="AQ65" i="78" s="1"/>
  <c r="AQ17" i="28" s="1"/>
  <c r="AQ17" i="89" s="1"/>
  <c r="S10" i="80"/>
  <c r="AQ28" i="81"/>
  <c r="AQ63" i="81" s="1"/>
  <c r="AQ15" i="22" s="1"/>
  <c r="AQ15" i="93" s="1"/>
  <c r="Q6" i="78"/>
  <c r="P18" i="76"/>
  <c r="P16" i="76"/>
  <c r="L13" i="76"/>
  <c r="L54" i="76" s="1"/>
  <c r="L6" i="31" s="1"/>
  <c r="L6" i="87" s="1"/>
  <c r="J6" i="81"/>
  <c r="J53" i="81" s="1"/>
  <c r="J5" i="22" s="1"/>
  <c r="J5" i="93" s="1"/>
  <c r="N23" i="76"/>
  <c r="N59" i="76" s="1"/>
  <c r="N11" i="31" s="1"/>
  <c r="N11" i="87" s="1"/>
  <c r="P16" i="77"/>
  <c r="Q4" i="75"/>
  <c r="Q52" i="75" s="1"/>
  <c r="Q4" i="30" s="1"/>
  <c r="Q4" i="86" s="1"/>
  <c r="Q26" i="81"/>
  <c r="Q60" i="81" s="1"/>
  <c r="Q12" i="22" s="1"/>
  <c r="Q12" i="93" s="1"/>
  <c r="S30" i="76"/>
  <c r="S65" i="76" s="1"/>
  <c r="S17" i="31" s="1"/>
  <c r="S17" i="87" s="1"/>
  <c r="U2" i="76"/>
  <c r="U50" i="76" s="1"/>
  <c r="U2" i="31" s="1"/>
  <c r="U2" i="87" s="1"/>
  <c r="N18" i="75"/>
  <c r="N56" i="75" s="1"/>
  <c r="N8" i="30" s="1"/>
  <c r="N8" i="86" s="1"/>
  <c r="F18" i="75"/>
  <c r="F56" i="75" s="1"/>
  <c r="F8" i="30" s="1"/>
  <c r="F8" i="86" s="1"/>
  <c r="P41" i="79"/>
  <c r="U20" i="75"/>
  <c r="L36" i="76"/>
  <c r="L25" i="76"/>
  <c r="O25" i="75"/>
  <c r="O59" i="75" s="1"/>
  <c r="O11" i="30" s="1"/>
  <c r="O11" i="86" s="1"/>
  <c r="Q23" i="80"/>
  <c r="S20" i="75"/>
  <c r="N30" i="80"/>
  <c r="N65" i="80" s="1"/>
  <c r="N17" i="27" s="1"/>
  <c r="N17" i="92" s="1"/>
  <c r="P6" i="78"/>
  <c r="U43" i="77"/>
  <c r="Q25" i="79"/>
  <c r="Q59" i="79" s="1"/>
  <c r="Q11" i="32" s="1"/>
  <c r="Q11" i="90" s="1"/>
  <c r="S24" i="81"/>
  <c r="S13" i="81"/>
  <c r="P2" i="75"/>
  <c r="P50" i="75" s="1"/>
  <c r="P2" i="30" s="1"/>
  <c r="P2" i="86" s="1"/>
  <c r="V2" i="81"/>
  <c r="V50" i="81" s="1"/>
  <c r="V2" i="22" s="1"/>
  <c r="V2" i="93" s="1"/>
  <c r="O10" i="77"/>
  <c r="S12" i="77"/>
  <c r="L28" i="75"/>
  <c r="L63" i="75" s="1"/>
  <c r="L15" i="30" s="1"/>
  <c r="L15" i="86" s="1"/>
  <c r="O19" i="81"/>
  <c r="O57" i="81" s="1"/>
  <c r="O9" i="22" s="1"/>
  <c r="O9" i="93" s="1"/>
  <c r="Q38" i="78"/>
  <c r="K4" i="78"/>
  <c r="K52" i="78" s="1"/>
  <c r="K4" i="28" s="1"/>
  <c r="K4" i="89" s="1"/>
  <c r="K25" i="78"/>
  <c r="K59" i="78" s="1"/>
  <c r="K11" i="28" s="1"/>
  <c r="K11" i="89" s="1"/>
  <c r="T6" i="78"/>
  <c r="K11" i="80"/>
  <c r="P38" i="80"/>
  <c r="P68" i="80" s="1"/>
  <c r="P20" i="27" s="1"/>
  <c r="P20" i="92" s="1"/>
  <c r="J14" i="81"/>
  <c r="J55" i="81" s="1"/>
  <c r="J7" i="22" s="1"/>
  <c r="J7" i="93" s="1"/>
  <c r="G18" i="76"/>
  <c r="G56" i="76" s="1"/>
  <c r="G8" i="31" s="1"/>
  <c r="G8" i="87" s="1"/>
  <c r="L31" i="76"/>
  <c r="L71" i="76" s="1"/>
  <c r="L23" i="31" s="1"/>
  <c r="L23" i="87" s="1"/>
  <c r="R22" i="76"/>
  <c r="R58" i="76" s="1"/>
  <c r="R10" i="31" s="1"/>
  <c r="R10" i="87" s="1"/>
  <c r="Q15" i="77"/>
  <c r="Q36" i="78"/>
  <c r="T25" i="76"/>
  <c r="S41" i="78"/>
  <c r="U11" i="81"/>
  <c r="O11" i="78"/>
  <c r="Q38" i="81"/>
  <c r="O30" i="81"/>
  <c r="O65" i="81" s="1"/>
  <c r="O17" i="22" s="1"/>
  <c r="O17" i="93" s="1"/>
  <c r="G59" i="77"/>
  <c r="G11" i="25" s="1"/>
  <c r="G11" i="88" s="1"/>
  <c r="O32" i="79"/>
  <c r="O61" i="79" s="1"/>
  <c r="O13" i="32" s="1"/>
  <c r="O13" i="90" s="1"/>
  <c r="P37" i="77"/>
  <c r="K30" i="78"/>
  <c r="K65" i="78" s="1"/>
  <c r="K17" i="28" s="1"/>
  <c r="K17" i="89" s="1"/>
  <c r="U21" i="79"/>
  <c r="O19" i="77"/>
  <c r="O57" i="77" s="1"/>
  <c r="O9" i="25" s="1"/>
  <c r="O9" i="88" s="1"/>
  <c r="O13" i="80"/>
  <c r="P29" i="79"/>
  <c r="P64" i="79" s="1"/>
  <c r="P16" i="32" s="1"/>
  <c r="P16" i="90" s="1"/>
  <c r="O12" i="76"/>
  <c r="P40" i="77"/>
  <c r="O36" i="80"/>
  <c r="S8" i="77"/>
  <c r="K28" i="78"/>
  <c r="K63" i="78" s="1"/>
  <c r="K15" i="28" s="1"/>
  <c r="K15" i="89" s="1"/>
  <c r="AQ33" i="78"/>
  <c r="AQ69" i="78" s="1"/>
  <c r="AQ21" i="28" s="1"/>
  <c r="AQ21" i="89" s="1"/>
  <c r="Q36" i="75"/>
  <c r="T41" i="75"/>
  <c r="V20" i="81"/>
  <c r="K36" i="79"/>
  <c r="T31" i="76"/>
  <c r="T71" i="76" s="1"/>
  <c r="T23" i="31" s="1"/>
  <c r="T23" i="87" s="1"/>
  <c r="S34" i="80"/>
  <c r="S70" i="80" s="1"/>
  <c r="S22" i="27" s="1"/>
  <c r="S22" i="92" s="1"/>
  <c r="K15" i="77"/>
  <c r="F33" i="80"/>
  <c r="F69" i="80" s="1"/>
  <c r="F21" i="27" s="1"/>
  <c r="F21" i="92" s="1"/>
  <c r="P15" i="76"/>
  <c r="S33" i="75"/>
  <c r="S69" i="75" s="1"/>
  <c r="S21" i="30" s="1"/>
  <c r="S21" i="86" s="1"/>
  <c r="K37" i="78"/>
  <c r="U16" i="80"/>
  <c r="L23" i="80"/>
  <c r="Q40" i="78"/>
  <c r="T17" i="81"/>
  <c r="R22" i="78"/>
  <c r="R58" i="78" s="1"/>
  <c r="R10" i="28" s="1"/>
  <c r="R10" i="89" s="1"/>
  <c r="P7" i="77"/>
  <c r="Q15" i="78"/>
  <c r="T5" i="81"/>
  <c r="T9" i="59"/>
  <c r="T9" i="77" s="1"/>
  <c r="Q7" i="78"/>
  <c r="Q7" i="81"/>
  <c r="Q29" i="77"/>
  <c r="Q64" i="77" s="1"/>
  <c r="Q16" i="25" s="1"/>
  <c r="Q16" i="88" s="1"/>
  <c r="F18" i="77"/>
  <c r="F56" i="77" s="1"/>
  <c r="F8" i="25" s="1"/>
  <c r="F8" i="88" s="1"/>
  <c r="U17" i="77"/>
  <c r="N9" i="83"/>
  <c r="U31" i="74"/>
  <c r="U71" i="74" s="1"/>
  <c r="U23" i="26" s="1"/>
  <c r="U23" i="91" s="1"/>
  <c r="N21" i="83"/>
  <c r="N19" i="83"/>
  <c r="U28" i="74"/>
  <c r="U28" i="59" s="1"/>
  <c r="U63" i="59" s="1"/>
  <c r="U15" i="23" s="1"/>
  <c r="U15" i="84" s="1"/>
  <c r="Q26" i="83"/>
  <c r="K22" i="83"/>
  <c r="J19" i="83"/>
  <c r="F23" i="83"/>
  <c r="L14" i="59"/>
  <c r="L14" i="76" s="1"/>
  <c r="P26" i="83"/>
  <c r="J13" i="83"/>
  <c r="Q22" i="74"/>
  <c r="Q22" i="59" s="1"/>
  <c r="Q58" i="59" s="1"/>
  <c r="Q10" i="23" s="1"/>
  <c r="Q10" i="84" s="1"/>
  <c r="I14" i="83"/>
  <c r="AQ19" i="83"/>
  <c r="Q5" i="81"/>
  <c r="Q5" i="80"/>
  <c r="U72" i="59"/>
  <c r="U24" i="23" s="1"/>
  <c r="U24" i="84" s="1"/>
  <c r="U42" i="76"/>
  <c r="U72" i="76" s="1"/>
  <c r="U24" i="31" s="1"/>
  <c r="U24" i="87" s="1"/>
  <c r="U42" i="77"/>
  <c r="U72" i="77" s="1"/>
  <c r="U24" i="25" s="1"/>
  <c r="U24" i="88" s="1"/>
  <c r="T73" i="59"/>
  <c r="T25" i="23" s="1"/>
  <c r="T25" i="84" s="1"/>
  <c r="T43" i="75"/>
  <c r="T73" i="75" s="1"/>
  <c r="T25" i="30" s="1"/>
  <c r="T25" i="86" s="1"/>
  <c r="Q52" i="59"/>
  <c r="Q4" i="23" s="1"/>
  <c r="Q4" i="84" s="1"/>
  <c r="Q4" i="77"/>
  <c r="Q52" i="77" s="1"/>
  <c r="Q4" i="25" s="1"/>
  <c r="Q4" i="88" s="1"/>
  <c r="Q4" i="76"/>
  <c r="Q52" i="76" s="1"/>
  <c r="Q4" i="31" s="1"/>
  <c r="Q4" i="87" s="1"/>
  <c r="T8" i="75"/>
  <c r="T8" i="76"/>
  <c r="O15" i="80"/>
  <c r="O55" i="80" s="1"/>
  <c r="O7" i="27" s="1"/>
  <c r="O7" i="92" s="1"/>
  <c r="P25" i="81"/>
  <c r="G33" i="81"/>
  <c r="G69" i="81" s="1"/>
  <c r="G21" i="22" s="1"/>
  <c r="G21" i="93" s="1"/>
  <c r="Q41" i="80"/>
  <c r="Q16" i="80"/>
  <c r="Q4" i="78"/>
  <c r="Q52" i="78" s="1"/>
  <c r="Q4" i="28" s="1"/>
  <c r="Q4" i="89" s="1"/>
  <c r="S30" i="79"/>
  <c r="S65" i="79" s="1"/>
  <c r="S17" i="32" s="1"/>
  <c r="S17" i="90" s="1"/>
  <c r="U42" i="79"/>
  <c r="U72" i="79" s="1"/>
  <c r="U24" i="32" s="1"/>
  <c r="U24" i="90" s="1"/>
  <c r="P39" i="80"/>
  <c r="T43" i="81"/>
  <c r="T73" i="81" s="1"/>
  <c r="T25" i="22" s="1"/>
  <c r="T25" i="93" s="1"/>
  <c r="U10" i="79"/>
  <c r="T10" i="75"/>
  <c r="AQ30" i="77"/>
  <c r="AQ65" i="77" s="1"/>
  <c r="AQ17" i="25" s="1"/>
  <c r="AQ17" i="88" s="1"/>
  <c r="S10" i="81"/>
  <c r="AQ28" i="78"/>
  <c r="AQ63" i="78" s="1"/>
  <c r="AQ15" i="28" s="1"/>
  <c r="AQ15" i="89" s="1"/>
  <c r="Q6" i="77"/>
  <c r="P18" i="75"/>
  <c r="P41" i="77"/>
  <c r="L36" i="80"/>
  <c r="P43" i="81"/>
  <c r="K35" i="77"/>
  <c r="K67" i="77" s="1"/>
  <c r="K19" i="25" s="1"/>
  <c r="K19" i="88" s="1"/>
  <c r="K18" i="79"/>
  <c r="K56" i="79" s="1"/>
  <c r="K8" i="32" s="1"/>
  <c r="K8" i="90" s="1"/>
  <c r="J6" i="78"/>
  <c r="J53" i="78" s="1"/>
  <c r="J5" i="28" s="1"/>
  <c r="J5" i="89" s="1"/>
  <c r="U40" i="79"/>
  <c r="Q27" i="80"/>
  <c r="Q62" i="80" s="1"/>
  <c r="Q14" i="27" s="1"/>
  <c r="Q14" i="92" s="1"/>
  <c r="S21" i="79"/>
  <c r="L22" i="80"/>
  <c r="L58" i="80" s="1"/>
  <c r="L10" i="27" s="1"/>
  <c r="L10" i="92" s="1"/>
  <c r="Q39" i="77"/>
  <c r="S28" i="80"/>
  <c r="S63" i="80" s="1"/>
  <c r="S15" i="27" s="1"/>
  <c r="S15" i="92" s="1"/>
  <c r="T41" i="78"/>
  <c r="U2" i="75"/>
  <c r="U50" i="75" s="1"/>
  <c r="U2" i="30" s="1"/>
  <c r="U2" i="86" s="1"/>
  <c r="Q2" i="77"/>
  <c r="Q50" i="77" s="1"/>
  <c r="Q2" i="25" s="1"/>
  <c r="Q2" i="88" s="1"/>
  <c r="Q29" i="79"/>
  <c r="Q64" i="79" s="1"/>
  <c r="Q16" i="32" s="1"/>
  <c r="Q16" i="90" s="1"/>
  <c r="F18" i="79"/>
  <c r="F56" i="79" s="1"/>
  <c r="F8" i="32" s="1"/>
  <c r="F8" i="90" s="1"/>
  <c r="L13" i="80"/>
  <c r="Q23" i="81"/>
  <c r="S20" i="79"/>
  <c r="N30" i="79"/>
  <c r="N65" i="79" s="1"/>
  <c r="N17" i="32" s="1"/>
  <c r="N17" i="90" s="1"/>
  <c r="P6" i="77"/>
  <c r="U43" i="76"/>
  <c r="Q25" i="80"/>
  <c r="S24" i="78"/>
  <c r="P2" i="78"/>
  <c r="P50" i="78" s="1"/>
  <c r="P2" i="28" s="1"/>
  <c r="P2" i="89" s="1"/>
  <c r="O10" i="76"/>
  <c r="S12" i="76"/>
  <c r="L28" i="79"/>
  <c r="L63" i="79" s="1"/>
  <c r="L15" i="32" s="1"/>
  <c r="L15" i="90" s="1"/>
  <c r="P17" i="75"/>
  <c r="K25" i="80"/>
  <c r="K4" i="77"/>
  <c r="K52" i="77" s="1"/>
  <c r="K4" i="25" s="1"/>
  <c r="K4" i="88" s="1"/>
  <c r="K25" i="77"/>
  <c r="K11" i="77"/>
  <c r="P38" i="78"/>
  <c r="T26" i="75"/>
  <c r="T60" i="75" s="1"/>
  <c r="T12" i="30" s="1"/>
  <c r="T12" i="86" s="1"/>
  <c r="J14" i="77"/>
  <c r="J55" i="77" s="1"/>
  <c r="J7" i="25" s="1"/>
  <c r="J7" i="88" s="1"/>
  <c r="G18" i="77"/>
  <c r="G56" i="77" s="1"/>
  <c r="G8" i="25" s="1"/>
  <c r="G8" i="88" s="1"/>
  <c r="L31" i="75"/>
  <c r="L71" i="75" s="1"/>
  <c r="L23" i="30" s="1"/>
  <c r="L23" i="86" s="1"/>
  <c r="L32" i="79"/>
  <c r="L61" i="79" s="1"/>
  <c r="L13" i="32" s="1"/>
  <c r="L13" i="90" s="1"/>
  <c r="K15" i="75"/>
  <c r="T25" i="75"/>
  <c r="S41" i="77"/>
  <c r="U11" i="78"/>
  <c r="O11" i="77"/>
  <c r="Q38" i="76"/>
  <c r="Q68" i="76" s="1"/>
  <c r="Q20" i="31" s="1"/>
  <c r="Q20" i="87" s="1"/>
  <c r="P21" i="80"/>
  <c r="K37" i="75"/>
  <c r="Q36" i="80"/>
  <c r="O32" i="80"/>
  <c r="O61" i="80" s="1"/>
  <c r="O13" i="27" s="1"/>
  <c r="O13" i="92" s="1"/>
  <c r="N31" i="80"/>
  <c r="N71" i="80" s="1"/>
  <c r="N23" i="27" s="1"/>
  <c r="N23" i="92" s="1"/>
  <c r="P37" i="76"/>
  <c r="K30" i="77"/>
  <c r="K65" i="77" s="1"/>
  <c r="K17" i="25" s="1"/>
  <c r="K17" i="88" s="1"/>
  <c r="U17" i="79"/>
  <c r="U21" i="80"/>
  <c r="S13" i="80"/>
  <c r="O19" i="75"/>
  <c r="O57" i="75" s="1"/>
  <c r="O9" i="30" s="1"/>
  <c r="O9" i="86" s="1"/>
  <c r="K28" i="81"/>
  <c r="K63" i="81" s="1"/>
  <c r="K15" i="22" s="1"/>
  <c r="K15" i="93" s="1"/>
  <c r="Q4" i="80"/>
  <c r="Q52" i="80" s="1"/>
  <c r="Q4" i="27" s="1"/>
  <c r="Q4" i="92" s="1"/>
  <c r="S9" i="75"/>
  <c r="O13" i="79"/>
  <c r="P29" i="81"/>
  <c r="P64" i="81" s="1"/>
  <c r="P16" i="22" s="1"/>
  <c r="P16" i="93" s="1"/>
  <c r="O35" i="79"/>
  <c r="O67" i="79" s="1"/>
  <c r="O19" i="32" s="1"/>
  <c r="O19" i="90" s="1"/>
  <c r="O36" i="81"/>
  <c r="S8" i="76"/>
  <c r="K28" i="77"/>
  <c r="K63" i="77" s="1"/>
  <c r="K15" i="25" s="1"/>
  <c r="K15" i="88" s="1"/>
  <c r="AQ33" i="77"/>
  <c r="AQ69" i="77" s="1"/>
  <c r="AQ21" i="25" s="1"/>
  <c r="AQ21" i="88" s="1"/>
  <c r="S43" i="80"/>
  <c r="S73" i="80" s="1"/>
  <c r="S25" i="27" s="1"/>
  <c r="S25" i="92" s="1"/>
  <c r="P40" i="78"/>
  <c r="V20" i="78"/>
  <c r="T31" i="75"/>
  <c r="T71" i="75" s="1"/>
  <c r="T23" i="30" s="1"/>
  <c r="T23" i="86" s="1"/>
  <c r="L23" i="81"/>
  <c r="S28" i="76"/>
  <c r="S63" i="76" s="1"/>
  <c r="S15" i="31" s="1"/>
  <c r="S15" i="87" s="1"/>
  <c r="K15" i="79"/>
  <c r="P15" i="75"/>
  <c r="S33" i="79"/>
  <c r="S69" i="79" s="1"/>
  <c r="S21" i="32" s="1"/>
  <c r="S21" i="90" s="1"/>
  <c r="K37" i="77"/>
  <c r="T33" i="79"/>
  <c r="T69" i="79" s="1"/>
  <c r="T21" i="32" s="1"/>
  <c r="T21" i="90" s="1"/>
  <c r="L35" i="77"/>
  <c r="L67" i="77" s="1"/>
  <c r="L19" i="25" s="1"/>
  <c r="L19" i="88" s="1"/>
  <c r="U16" i="81"/>
  <c r="L23" i="77"/>
  <c r="Q40" i="77"/>
  <c r="P26" i="78"/>
  <c r="P60" i="78" s="1"/>
  <c r="P12" i="28" s="1"/>
  <c r="P12" i="89" s="1"/>
  <c r="T17" i="78"/>
  <c r="L28" i="78"/>
  <c r="L63" i="78" s="1"/>
  <c r="L15" i="28" s="1"/>
  <c r="L15" i="89" s="1"/>
  <c r="P7" i="76"/>
  <c r="T21" i="78"/>
  <c r="T29" i="74"/>
  <c r="P10" i="59"/>
  <c r="P10" i="77" s="1"/>
  <c r="S19" i="59"/>
  <c r="S19" i="78" s="1"/>
  <c r="P9" i="59"/>
  <c r="P9" i="77" s="1"/>
  <c r="G23" i="83"/>
  <c r="E23" i="83"/>
  <c r="S2" i="83"/>
  <c r="U6" i="74"/>
  <c r="U6" i="59" s="1"/>
  <c r="U6" i="79" s="1"/>
  <c r="K13" i="77"/>
  <c r="K13" i="78"/>
  <c r="K54" i="78" s="1"/>
  <c r="K6" i="28" s="1"/>
  <c r="K6" i="89" s="1"/>
  <c r="O65" i="59"/>
  <c r="O17" i="23" s="1"/>
  <c r="O17" i="84" s="1"/>
  <c r="O30" i="76"/>
  <c r="O65" i="76" s="1"/>
  <c r="O17" i="31" s="1"/>
  <c r="O17" i="87" s="1"/>
  <c r="P39" i="76"/>
  <c r="P39" i="75"/>
  <c r="V50" i="59"/>
  <c r="V2" i="75"/>
  <c r="V50" i="75" s="1"/>
  <c r="V2" i="30" s="1"/>
  <c r="V2" i="86" s="1"/>
  <c r="O15" i="81"/>
  <c r="O55" i="81" s="1"/>
  <c r="O7" i="22" s="1"/>
  <c r="O7" i="93" s="1"/>
  <c r="P25" i="78"/>
  <c r="G33" i="78"/>
  <c r="G69" i="78" s="1"/>
  <c r="G21" i="28" s="1"/>
  <c r="G21" i="89" s="1"/>
  <c r="O28" i="79"/>
  <c r="O63" i="79" s="1"/>
  <c r="O15" i="32" s="1"/>
  <c r="O15" i="90" s="1"/>
  <c r="O18" i="79"/>
  <c r="O56" i="79" s="1"/>
  <c r="O8" i="32" s="1"/>
  <c r="O8" i="90" s="1"/>
  <c r="P43" i="77"/>
  <c r="P73" i="77" s="1"/>
  <c r="P25" i="25" s="1"/>
  <c r="P25" i="88" s="1"/>
  <c r="L37" i="76"/>
  <c r="L29" i="79"/>
  <c r="L64" i="79" s="1"/>
  <c r="L16" i="32" s="1"/>
  <c r="L16" i="90" s="1"/>
  <c r="S38" i="80"/>
  <c r="S68" i="80" s="1"/>
  <c r="S20" i="27" s="1"/>
  <c r="S20" i="92" s="1"/>
  <c r="P41" i="76"/>
  <c r="K31" i="79"/>
  <c r="K71" i="79" s="1"/>
  <c r="K23" i="32" s="1"/>
  <c r="K23" i="90" s="1"/>
  <c r="T7" i="78"/>
  <c r="U10" i="81"/>
  <c r="T10" i="79"/>
  <c r="AQ30" i="76"/>
  <c r="AQ65" i="76" s="1"/>
  <c r="AQ17" i="31" s="1"/>
  <c r="AQ17" i="87" s="1"/>
  <c r="S10" i="78"/>
  <c r="AQ28" i="77"/>
  <c r="AQ63" i="77" s="1"/>
  <c r="AQ15" i="25" s="1"/>
  <c r="AQ15" i="88" s="1"/>
  <c r="Q6" i="76"/>
  <c r="T26" i="78"/>
  <c r="T60" i="78" s="1"/>
  <c r="T12" i="28" s="1"/>
  <c r="T12" i="89" s="1"/>
  <c r="U20" i="80"/>
  <c r="S28" i="81"/>
  <c r="S63" i="81" s="1"/>
  <c r="S15" i="22" s="1"/>
  <c r="S15" i="93" s="1"/>
  <c r="T20" i="81"/>
  <c r="J6" i="77"/>
  <c r="J53" i="77" s="1"/>
  <c r="J5" i="25" s="1"/>
  <c r="J5" i="88" s="1"/>
  <c r="N23" i="75"/>
  <c r="N59" i="75" s="1"/>
  <c r="N11" i="30" s="1"/>
  <c r="N11" i="86" s="1"/>
  <c r="U40" i="80"/>
  <c r="Q27" i="79"/>
  <c r="Q62" i="79" s="1"/>
  <c r="Q14" i="32" s="1"/>
  <c r="Q14" i="90" s="1"/>
  <c r="S21" i="80"/>
  <c r="U20" i="81"/>
  <c r="L36" i="79"/>
  <c r="P43" i="80"/>
  <c r="L25" i="79"/>
  <c r="Q5" i="78"/>
  <c r="L37" i="81"/>
  <c r="N18" i="79"/>
  <c r="N56" i="79" s="1"/>
  <c r="N8" i="32" s="1"/>
  <c r="N8" i="90" s="1"/>
  <c r="Q29" i="81"/>
  <c r="Q64" i="81" s="1"/>
  <c r="Q16" i="22" s="1"/>
  <c r="Q16" i="93" s="1"/>
  <c r="F18" i="80"/>
  <c r="F56" i="80" s="1"/>
  <c r="F8" i="27" s="1"/>
  <c r="F8" i="92" s="1"/>
  <c r="Q16" i="81"/>
  <c r="K31" i="78"/>
  <c r="K71" i="78" s="1"/>
  <c r="K23" i="28" s="1"/>
  <c r="K23" i="89" s="1"/>
  <c r="T20" i="75"/>
  <c r="S20" i="81"/>
  <c r="N30" i="81"/>
  <c r="N65" i="81" s="1"/>
  <c r="N17" i="22" s="1"/>
  <c r="N17" i="93" s="1"/>
  <c r="P6" i="76"/>
  <c r="U43" i="75"/>
  <c r="Q25" i="81"/>
  <c r="P2" i="80"/>
  <c r="P50" i="80" s="1"/>
  <c r="P2" i="27" s="1"/>
  <c r="P2" i="92" s="1"/>
  <c r="S12" i="75"/>
  <c r="P5" i="77"/>
  <c r="L28" i="80"/>
  <c r="L63" i="80" s="1"/>
  <c r="L15" i="27" s="1"/>
  <c r="L15" i="92" s="1"/>
  <c r="P7" i="80"/>
  <c r="K4" i="76"/>
  <c r="K52" i="76" s="1"/>
  <c r="K4" i="31" s="1"/>
  <c r="K4" i="87" s="1"/>
  <c r="K25" i="76"/>
  <c r="K11" i="76"/>
  <c r="P38" i="77"/>
  <c r="J14" i="76"/>
  <c r="J55" i="76" s="1"/>
  <c r="J7" i="31" s="1"/>
  <c r="J7" i="87" s="1"/>
  <c r="G18" i="75"/>
  <c r="G56" i="75" s="1"/>
  <c r="G8" i="30" s="1"/>
  <c r="G8" i="86" s="1"/>
  <c r="K30" i="75"/>
  <c r="K65" i="75" s="1"/>
  <c r="K17" i="30" s="1"/>
  <c r="K17" i="86" s="1"/>
  <c r="O37" i="75"/>
  <c r="U11" i="77"/>
  <c r="O11" i="76"/>
  <c r="Q38" i="75"/>
  <c r="L30" i="80"/>
  <c r="L65" i="80" s="1"/>
  <c r="L17" i="27" s="1"/>
  <c r="L17" i="92" s="1"/>
  <c r="G59" i="81"/>
  <c r="G11" i="22" s="1"/>
  <c r="G11" i="93" s="1"/>
  <c r="K15" i="76"/>
  <c r="L57" i="76"/>
  <c r="L9" i="31" s="1"/>
  <c r="L9" i="87" s="1"/>
  <c r="T20" i="76"/>
  <c r="O32" i="81"/>
  <c r="O61" i="81" s="1"/>
  <c r="O13" i="22" s="1"/>
  <c r="O13" i="93" s="1"/>
  <c r="P37" i="75"/>
  <c r="P66" i="75" s="1"/>
  <c r="P18" i="30" s="1"/>
  <c r="P18" i="86" s="1"/>
  <c r="U17" i="80"/>
  <c r="U21" i="81"/>
  <c r="S13" i="77"/>
  <c r="O19" i="79"/>
  <c r="O57" i="79" s="1"/>
  <c r="O9" i="32" s="1"/>
  <c r="O9" i="90" s="1"/>
  <c r="Q40" i="79"/>
  <c r="P40" i="76"/>
  <c r="P68" i="76" s="1"/>
  <c r="P20" i="31" s="1"/>
  <c r="P20" i="87" s="1"/>
  <c r="O13" i="81"/>
  <c r="K33" i="79"/>
  <c r="K69" i="79" s="1"/>
  <c r="K21" i="32" s="1"/>
  <c r="K21" i="90" s="1"/>
  <c r="P29" i="80"/>
  <c r="P64" i="80" s="1"/>
  <c r="P16" i="27" s="1"/>
  <c r="P16" i="92" s="1"/>
  <c r="T5" i="80"/>
  <c r="O36" i="78"/>
  <c r="S8" i="75"/>
  <c r="K28" i="76"/>
  <c r="K63" i="76" s="1"/>
  <c r="K15" i="31" s="1"/>
  <c r="K15" i="87" s="1"/>
  <c r="P36" i="76"/>
  <c r="O33" i="76"/>
  <c r="O69" i="76" s="1"/>
  <c r="O21" i="31" s="1"/>
  <c r="O21" i="87" s="1"/>
  <c r="S43" i="79"/>
  <c r="S73" i="79" s="1"/>
  <c r="S25" i="32" s="1"/>
  <c r="S25" i="90" s="1"/>
  <c r="P40" i="75"/>
  <c r="V20" i="77"/>
  <c r="L32" i="75"/>
  <c r="L61" i="75" s="1"/>
  <c r="L13" i="30" s="1"/>
  <c r="L13" i="86" s="1"/>
  <c r="S34" i="78"/>
  <c r="S70" i="78" s="1"/>
  <c r="S22" i="28" s="1"/>
  <c r="S22" i="89" s="1"/>
  <c r="P41" i="75"/>
  <c r="K15" i="80"/>
  <c r="S33" i="81"/>
  <c r="S69" i="81" s="1"/>
  <c r="S21" i="22" s="1"/>
  <c r="S21" i="93" s="1"/>
  <c r="T33" i="81"/>
  <c r="T69" i="81" s="1"/>
  <c r="T21" i="22" s="1"/>
  <c r="T21" i="93" s="1"/>
  <c r="L35" i="79"/>
  <c r="L67" i="79" s="1"/>
  <c r="L19" i="32" s="1"/>
  <c r="L19" i="90" s="1"/>
  <c r="U16" i="78"/>
  <c r="L23" i="76"/>
  <c r="P26" i="75"/>
  <c r="P60" i="75" s="1"/>
  <c r="P12" i="30" s="1"/>
  <c r="P12" i="86" s="1"/>
  <c r="K32" i="77"/>
  <c r="K61" i="77" s="1"/>
  <c r="K13" i="25" s="1"/>
  <c r="K13" i="88" s="1"/>
  <c r="P38" i="79"/>
  <c r="O35" i="80"/>
  <c r="O67" i="80" s="1"/>
  <c r="O19" i="27" s="1"/>
  <c r="O19" i="92" s="1"/>
  <c r="Q60" i="59"/>
  <c r="Q12" i="23" s="1"/>
  <c r="Q12" i="84" s="1"/>
  <c r="Q26" i="80"/>
  <c r="Q60" i="80" s="1"/>
  <c r="Q12" i="27" s="1"/>
  <c r="Q12" i="92" s="1"/>
  <c r="Q26" i="79"/>
  <c r="Q60" i="79" s="1"/>
  <c r="Q12" i="32" s="1"/>
  <c r="Q12" i="90" s="1"/>
  <c r="P16" i="78"/>
  <c r="P16" i="81"/>
  <c r="P43" i="78"/>
  <c r="Q10" i="59"/>
  <c r="Q10" i="79" s="1"/>
  <c r="U33" i="74"/>
  <c r="F56" i="59"/>
  <c r="F8" i="23" s="1"/>
  <c r="F8" i="84" s="1"/>
  <c r="U32" i="74"/>
  <c r="Q9" i="59"/>
  <c r="Q9" i="75" s="1"/>
  <c r="S31" i="59"/>
  <c r="S31" i="75" s="1"/>
  <c r="S71" i="75" s="1"/>
  <c r="S23" i="30" s="1"/>
  <c r="S23" i="86" s="1"/>
  <c r="J21" i="83"/>
  <c r="AQ23" i="83"/>
  <c r="T13" i="76"/>
  <c r="T13" i="77"/>
  <c r="U39" i="59"/>
  <c r="U39" i="80" s="1"/>
  <c r="Q43" i="77"/>
  <c r="Q43" i="78"/>
  <c r="O71" i="59"/>
  <c r="O23" i="23" s="1"/>
  <c r="O23" i="84" s="1"/>
  <c r="O31" i="81"/>
  <c r="O71" i="81" s="1"/>
  <c r="O23" i="22" s="1"/>
  <c r="O23" i="93" s="1"/>
  <c r="O31" i="79"/>
  <c r="O71" i="79" s="1"/>
  <c r="O23" i="32" s="1"/>
  <c r="O23" i="90" s="1"/>
  <c r="Q16" i="76"/>
  <c r="Q16" i="77"/>
  <c r="Q41" i="76"/>
  <c r="Q41" i="77"/>
  <c r="O63" i="59"/>
  <c r="O15" i="23" s="1"/>
  <c r="O15" i="84" s="1"/>
  <c r="O28" i="76"/>
  <c r="O63" i="76" s="1"/>
  <c r="O15" i="31" s="1"/>
  <c r="O15" i="87" s="1"/>
  <c r="O28" i="78"/>
  <c r="O63" i="78" s="1"/>
  <c r="O15" i="28" s="1"/>
  <c r="O15" i="89" s="1"/>
  <c r="T41" i="81"/>
  <c r="T41" i="79"/>
  <c r="O15" i="78"/>
  <c r="O55" i="78" s="1"/>
  <c r="O7" i="28" s="1"/>
  <c r="O7" i="89" s="1"/>
  <c r="P25" i="77"/>
  <c r="G33" i="77"/>
  <c r="G69" i="77" s="1"/>
  <c r="G21" i="25" s="1"/>
  <c r="G21" i="88" s="1"/>
  <c r="S28" i="77"/>
  <c r="S63" i="77" s="1"/>
  <c r="S15" i="25" s="1"/>
  <c r="S15" i="88" s="1"/>
  <c r="Q26" i="76"/>
  <c r="Q60" i="76" s="1"/>
  <c r="Q12" i="31" s="1"/>
  <c r="Q12" i="87" s="1"/>
  <c r="K13" i="79"/>
  <c r="L29" i="80"/>
  <c r="L64" i="80" s="1"/>
  <c r="L16" i="27" s="1"/>
  <c r="L16" i="92" s="1"/>
  <c r="S38" i="81"/>
  <c r="S68" i="81" s="1"/>
  <c r="S20" i="22" s="1"/>
  <c r="S20" i="93" s="1"/>
  <c r="Q4" i="79"/>
  <c r="Q52" i="79" s="1"/>
  <c r="Q4" i="32" s="1"/>
  <c r="Q4" i="90" s="1"/>
  <c r="T8" i="79"/>
  <c r="P5" i="81"/>
  <c r="T10" i="80"/>
  <c r="AQ30" i="75"/>
  <c r="AQ65" i="75" s="1"/>
  <c r="AQ17" i="30" s="1"/>
  <c r="AQ17" i="86" s="1"/>
  <c r="S10" i="77"/>
  <c r="AQ28" i="76"/>
  <c r="AQ63" i="76" s="1"/>
  <c r="AQ15" i="31" s="1"/>
  <c r="AQ15" i="87" s="1"/>
  <c r="P18" i="79"/>
  <c r="P56" i="79" s="1"/>
  <c r="P8" i="32" s="1"/>
  <c r="P8" i="90" s="1"/>
  <c r="O28" i="75"/>
  <c r="O63" i="75" s="1"/>
  <c r="O15" i="30" s="1"/>
  <c r="O15" i="86" s="1"/>
  <c r="L25" i="81"/>
  <c r="L37" i="78"/>
  <c r="J6" i="76"/>
  <c r="J53" i="76" s="1"/>
  <c r="J5" i="31" s="1"/>
  <c r="J5" i="87" s="1"/>
  <c r="N23" i="79"/>
  <c r="N59" i="79" s="1"/>
  <c r="N11" i="32" s="1"/>
  <c r="N11" i="90" s="1"/>
  <c r="S21" i="81"/>
  <c r="K31" i="75"/>
  <c r="K71" i="75" s="1"/>
  <c r="K23" i="30" s="1"/>
  <c r="K23" i="86" s="1"/>
  <c r="K13" i="76"/>
  <c r="U2" i="79"/>
  <c r="U50" i="79" s="1"/>
  <c r="U2" i="32" s="1"/>
  <c r="U2" i="90" s="1"/>
  <c r="N18" i="80"/>
  <c r="N56" i="80" s="1"/>
  <c r="N8" i="27" s="1"/>
  <c r="N8" i="92" s="1"/>
  <c r="Q29" i="80"/>
  <c r="Q64" i="80" s="1"/>
  <c r="Q16" i="27" s="1"/>
  <c r="Q16" i="92" s="1"/>
  <c r="F18" i="81"/>
  <c r="F56" i="81" s="1"/>
  <c r="F8" i="22" s="1"/>
  <c r="F8" i="93" s="1"/>
  <c r="Q41" i="78"/>
  <c r="O28" i="81"/>
  <c r="O63" i="81" s="1"/>
  <c r="O15" i="22" s="1"/>
  <c r="O15" i="93" s="1"/>
  <c r="P43" i="75"/>
  <c r="Q23" i="77"/>
  <c r="S20" i="76"/>
  <c r="N30" i="78"/>
  <c r="N65" i="78" s="1"/>
  <c r="N17" i="28" s="1"/>
  <c r="N17" i="89" s="1"/>
  <c r="Q25" i="78"/>
  <c r="O35" i="81"/>
  <c r="O67" i="81" s="1"/>
  <c r="O19" i="22" s="1"/>
  <c r="O19" i="93" s="1"/>
  <c r="S12" i="79"/>
  <c r="P16" i="79"/>
  <c r="O32" i="75"/>
  <c r="O61" i="75" s="1"/>
  <c r="O13" i="30" s="1"/>
  <c r="O13" i="86" s="1"/>
  <c r="L25" i="77"/>
  <c r="T13" i="81"/>
  <c r="K11" i="75"/>
  <c r="T5" i="79"/>
  <c r="T21" i="76"/>
  <c r="J14" i="75"/>
  <c r="J55" i="75" s="1"/>
  <c r="J7" i="30" s="1"/>
  <c r="J7" i="86" s="1"/>
  <c r="G18" i="78"/>
  <c r="G56" i="78" s="1"/>
  <c r="G8" i="28" s="1"/>
  <c r="G8" i="89" s="1"/>
  <c r="S12" i="81"/>
  <c r="S41" i="76"/>
  <c r="Q7" i="79"/>
  <c r="U11" i="76"/>
  <c r="Q15" i="81"/>
  <c r="Q38" i="79"/>
  <c r="L30" i="77"/>
  <c r="L65" i="77" s="1"/>
  <c r="L17" i="25" s="1"/>
  <c r="L17" i="88" s="1"/>
  <c r="L35" i="76"/>
  <c r="L67" i="76" s="1"/>
  <c r="L19" i="31" s="1"/>
  <c r="L19" i="87" s="1"/>
  <c r="L37" i="75"/>
  <c r="L66" i="75" s="1"/>
  <c r="L18" i="30" s="1"/>
  <c r="L18" i="86" s="1"/>
  <c r="O32" i="78"/>
  <c r="O61" i="78" s="1"/>
  <c r="O13" i="28" s="1"/>
  <c r="O13" i="89" s="1"/>
  <c r="P39" i="78"/>
  <c r="U17" i="81"/>
  <c r="U21" i="78"/>
  <c r="S13" i="76"/>
  <c r="U20" i="76"/>
  <c r="Q5" i="75"/>
  <c r="O13" i="78"/>
  <c r="K33" i="78"/>
  <c r="K69" i="78" s="1"/>
  <c r="K21" i="28" s="1"/>
  <c r="K21" i="89" s="1"/>
  <c r="P29" i="78"/>
  <c r="P64" i="78" s="1"/>
  <c r="P16" i="28" s="1"/>
  <c r="P16" i="89" s="1"/>
  <c r="O36" i="77"/>
  <c r="O66" i="77" s="1"/>
  <c r="O18" i="25" s="1"/>
  <c r="O18" i="88" s="1"/>
  <c r="S8" i="79"/>
  <c r="P36" i="80"/>
  <c r="O33" i="79"/>
  <c r="O69" i="79" s="1"/>
  <c r="O21" i="32" s="1"/>
  <c r="O21" i="90" s="1"/>
  <c r="S43" i="81"/>
  <c r="S73" i="81" s="1"/>
  <c r="S25" i="22" s="1"/>
  <c r="S25" i="93" s="1"/>
  <c r="P40" i="79"/>
  <c r="V20" i="76"/>
  <c r="T31" i="79"/>
  <c r="T71" i="79" s="1"/>
  <c r="T23" i="32" s="1"/>
  <c r="T23" i="90" s="1"/>
  <c r="L32" i="80"/>
  <c r="L61" i="80" s="1"/>
  <c r="L13" i="27" s="1"/>
  <c r="L13" i="92" s="1"/>
  <c r="P26" i="77"/>
  <c r="P60" i="77" s="1"/>
  <c r="P12" i="25" s="1"/>
  <c r="P12" i="88" s="1"/>
  <c r="S34" i="77"/>
  <c r="S70" i="77" s="1"/>
  <c r="S22" i="25" s="1"/>
  <c r="S22" i="88" s="1"/>
  <c r="O18" i="80"/>
  <c r="O56" i="80" s="1"/>
  <c r="O8" i="27" s="1"/>
  <c r="O8" i="92" s="1"/>
  <c r="K35" i="75"/>
  <c r="K67" i="75" s="1"/>
  <c r="K19" i="30" s="1"/>
  <c r="K19" i="86" s="1"/>
  <c r="O12" i="77"/>
  <c r="K15" i="81"/>
  <c r="S33" i="78"/>
  <c r="S69" i="78" s="1"/>
  <c r="S21" i="28" s="1"/>
  <c r="S21" i="89" s="1"/>
  <c r="L35" i="80"/>
  <c r="L67" i="80" s="1"/>
  <c r="L19" i="27" s="1"/>
  <c r="L19" i="92" s="1"/>
  <c r="T34" i="81"/>
  <c r="T70" i="81" s="1"/>
  <c r="T22" i="22" s="1"/>
  <c r="T22" i="93" s="1"/>
  <c r="L23" i="75"/>
  <c r="L59" i="75" s="1"/>
  <c r="L11" i="30" s="1"/>
  <c r="L11" i="86" s="1"/>
  <c r="P26" i="79"/>
  <c r="P60" i="79" s="1"/>
  <c r="P12" i="32" s="1"/>
  <c r="P12" i="90" s="1"/>
  <c r="K32" i="79"/>
  <c r="K61" i="79" s="1"/>
  <c r="K13" i="32" s="1"/>
  <c r="K13" i="90" s="1"/>
  <c r="V2" i="76"/>
  <c r="V50" i="76" s="1"/>
  <c r="V2" i="31" s="1"/>
  <c r="V2" i="87" s="1"/>
  <c r="S13" i="78"/>
  <c r="Q7" i="75"/>
  <c r="S36" i="59"/>
  <c r="S36" i="78" s="1"/>
  <c r="G19" i="83"/>
  <c r="T24" i="59"/>
  <c r="T24" i="80" s="1"/>
  <c r="I8" i="83"/>
  <c r="S30" i="78"/>
  <c r="S65" i="78" s="1"/>
  <c r="S17" i="28" s="1"/>
  <c r="S17" i="89" s="1"/>
  <c r="S30" i="77"/>
  <c r="S65" i="77" s="1"/>
  <c r="S17" i="25" s="1"/>
  <c r="S17" i="88" s="1"/>
  <c r="O59" i="59"/>
  <c r="O11" i="23" s="1"/>
  <c r="O11" i="84" s="1"/>
  <c r="O25" i="79"/>
  <c r="O59" i="79" s="1"/>
  <c r="O11" i="32" s="1"/>
  <c r="O11" i="90" s="1"/>
  <c r="O37" i="81"/>
  <c r="O37" i="79"/>
  <c r="K56" i="59"/>
  <c r="K8" i="23" s="1"/>
  <c r="K8" i="84" s="1"/>
  <c r="K18" i="75"/>
  <c r="K56" i="75" s="1"/>
  <c r="K8" i="30" s="1"/>
  <c r="K8" i="86" s="1"/>
  <c r="K18" i="76"/>
  <c r="K56" i="76" s="1"/>
  <c r="K8" i="31" s="1"/>
  <c r="K8" i="87" s="1"/>
  <c r="T26" i="79"/>
  <c r="T60" i="79" s="1"/>
  <c r="T12" i="32" s="1"/>
  <c r="T12" i="90" s="1"/>
  <c r="T26" i="81"/>
  <c r="T60" i="81" s="1"/>
  <c r="T12" i="22" s="1"/>
  <c r="T12" i="93" s="1"/>
  <c r="S37" i="77"/>
  <c r="S37" i="78"/>
  <c r="I5" i="83"/>
  <c r="P25" i="76"/>
  <c r="L25" i="78"/>
  <c r="L59" i="78" s="1"/>
  <c r="L11" i="28" s="1"/>
  <c r="L11" i="89" s="1"/>
  <c r="K18" i="81"/>
  <c r="K56" i="81" s="1"/>
  <c r="K8" i="22" s="1"/>
  <c r="K8" i="93" s="1"/>
  <c r="L15" i="76"/>
  <c r="L29" i="81"/>
  <c r="L64" i="81" s="1"/>
  <c r="L16" i="22" s="1"/>
  <c r="L16" i="93" s="1"/>
  <c r="S38" i="78"/>
  <c r="S68" i="78" s="1"/>
  <c r="S20" i="28" s="1"/>
  <c r="S20" i="89" s="1"/>
  <c r="U20" i="78"/>
  <c r="L36" i="81"/>
  <c r="T41" i="76"/>
  <c r="T13" i="79"/>
  <c r="AQ30" i="79"/>
  <c r="AQ65" i="79" s="1"/>
  <c r="AQ17" i="32" s="1"/>
  <c r="AQ17" i="90" s="1"/>
  <c r="AQ28" i="75"/>
  <c r="AQ63" i="75" s="1"/>
  <c r="AQ15" i="30" s="1"/>
  <c r="AQ15" i="86" s="1"/>
  <c r="P18" i="80"/>
  <c r="P39" i="79"/>
  <c r="P73" i="79" s="1"/>
  <c r="P25" i="32" s="1"/>
  <c r="P25" i="90" s="1"/>
  <c r="K13" i="75"/>
  <c r="J6" i="75"/>
  <c r="J53" i="75" s="1"/>
  <c r="J5" i="30" s="1"/>
  <c r="J5" i="86" s="1"/>
  <c r="Q27" i="78"/>
  <c r="Q62" i="78" s="1"/>
  <c r="Q14" i="28" s="1"/>
  <c r="Q14" i="89" s="1"/>
  <c r="Q16" i="75"/>
  <c r="O18" i="77"/>
  <c r="O56" i="77" s="1"/>
  <c r="O8" i="25" s="1"/>
  <c r="O8" i="88" s="1"/>
  <c r="T20" i="80"/>
  <c r="L15" i="81"/>
  <c r="O31" i="80"/>
  <c r="O71" i="80" s="1"/>
  <c r="O23" i="27" s="1"/>
  <c r="O23" i="92" s="1"/>
  <c r="U2" i="80"/>
  <c r="U50" i="80" s="1"/>
  <c r="U2" i="27" s="1"/>
  <c r="U2" i="92" s="1"/>
  <c r="N18" i="81"/>
  <c r="N56" i="81" s="1"/>
  <c r="N8" i="22" s="1"/>
  <c r="N8" i="93" s="1"/>
  <c r="Q29" i="78"/>
  <c r="Q64" i="78" s="1"/>
  <c r="Q16" i="28" s="1"/>
  <c r="Q16" i="89" s="1"/>
  <c r="Q7" i="80"/>
  <c r="O37" i="80"/>
  <c r="S30" i="81"/>
  <c r="S65" i="81" s="1"/>
  <c r="S17" i="22" s="1"/>
  <c r="S17" i="93" s="1"/>
  <c r="T13" i="78"/>
  <c r="N30" i="77"/>
  <c r="N65" i="77" s="1"/>
  <c r="N17" i="25" s="1"/>
  <c r="N17" i="88" s="1"/>
  <c r="U43" i="79"/>
  <c r="Q25" i="77"/>
  <c r="K32" i="76"/>
  <c r="K61" i="76" s="1"/>
  <c r="K13" i="31" s="1"/>
  <c r="K13" i="87" s="1"/>
  <c r="U42" i="78"/>
  <c r="U72" i="78" s="1"/>
  <c r="U24" i="28" s="1"/>
  <c r="U24" i="89" s="1"/>
  <c r="O35" i="77"/>
  <c r="O67" i="77" s="1"/>
  <c r="O19" i="25" s="1"/>
  <c r="O19" i="88" s="1"/>
  <c r="K52" i="59"/>
  <c r="K4" i="23" s="1"/>
  <c r="K4" i="79"/>
  <c r="K52" i="79" s="1"/>
  <c r="K4" i="32" s="1"/>
  <c r="K4" i="90" s="1"/>
  <c r="T8" i="78"/>
  <c r="K11" i="79"/>
  <c r="G18" i="79"/>
  <c r="G56" i="79" s="1"/>
  <c r="G8" i="32" s="1"/>
  <c r="G8" i="90" s="1"/>
  <c r="K31" i="81"/>
  <c r="K71" i="81" s="1"/>
  <c r="K23" i="22" s="1"/>
  <c r="K23" i="93" s="1"/>
  <c r="U11" i="75"/>
  <c r="L15" i="75"/>
  <c r="L30" i="76"/>
  <c r="L65" i="76" s="1"/>
  <c r="L17" i="31" s="1"/>
  <c r="L17" i="87" s="1"/>
  <c r="G59" i="78"/>
  <c r="G11" i="28" s="1"/>
  <c r="G11" i="89" s="1"/>
  <c r="L13" i="79"/>
  <c r="P37" i="79"/>
  <c r="U17" i="78"/>
  <c r="U21" i="77"/>
  <c r="O12" i="75"/>
  <c r="Q26" i="75"/>
  <c r="Q60" i="75" s="1"/>
  <c r="Q12" i="30" s="1"/>
  <c r="Q12" i="86" s="1"/>
  <c r="Q39" i="79"/>
  <c r="Q41" i="81"/>
  <c r="K33" i="77"/>
  <c r="K69" i="77" s="1"/>
  <c r="K21" i="25" s="1"/>
  <c r="K21" i="88" s="1"/>
  <c r="P29" i="77"/>
  <c r="P64" i="77" s="1"/>
  <c r="P16" i="25" s="1"/>
  <c r="P16" i="88" s="1"/>
  <c r="P36" i="79"/>
  <c r="S43" i="78"/>
  <c r="S73" i="78" s="1"/>
  <c r="S25" i="28" s="1"/>
  <c r="S25" i="89" s="1"/>
  <c r="V20" i="75"/>
  <c r="T31" i="80"/>
  <c r="T71" i="80" s="1"/>
  <c r="T23" i="27" s="1"/>
  <c r="T23" i="92" s="1"/>
  <c r="L32" i="81"/>
  <c r="L61" i="81" s="1"/>
  <c r="L13" i="22" s="1"/>
  <c r="L13" i="93" s="1"/>
  <c r="S33" i="77"/>
  <c r="S69" i="77" s="1"/>
  <c r="S21" i="25" s="1"/>
  <c r="S21" i="88" s="1"/>
  <c r="L35" i="81"/>
  <c r="L67" i="81" s="1"/>
  <c r="L19" i="22" s="1"/>
  <c r="L19" i="93" s="1"/>
  <c r="T34" i="78"/>
  <c r="T70" i="78" s="1"/>
  <c r="T22" i="28" s="1"/>
  <c r="T22" i="89" s="1"/>
  <c r="L23" i="79"/>
  <c r="P26" i="80"/>
  <c r="P60" i="80" s="1"/>
  <c r="P12" i="27" s="1"/>
  <c r="P12" i="92" s="1"/>
  <c r="R22" i="77"/>
  <c r="R58" i="77" s="1"/>
  <c r="R10" i="25" s="1"/>
  <c r="R10" i="88" s="1"/>
  <c r="K32" i="80"/>
  <c r="K61" i="80" s="1"/>
  <c r="K13" i="27" s="1"/>
  <c r="K13" i="92" s="1"/>
  <c r="T38" i="78"/>
  <c r="T68" i="78" s="1"/>
  <c r="T20" i="28" s="1"/>
  <c r="T20" i="89" s="1"/>
  <c r="K6" i="59"/>
  <c r="K53" i="59" s="1"/>
  <c r="K5" i="23" s="1"/>
  <c r="K5" i="84" s="1"/>
  <c r="K53" i="74"/>
  <c r="K5" i="26" s="1"/>
  <c r="K5" i="91" s="1"/>
  <c r="L6" i="59"/>
  <c r="L53" i="59" s="1"/>
  <c r="L5" i="23" s="1"/>
  <c r="L5" i="84" s="1"/>
  <c r="L53" i="74"/>
  <c r="L5" i="26" s="1"/>
  <c r="L5" i="91" s="1"/>
  <c r="T11" i="59"/>
  <c r="T11" i="81" s="1"/>
  <c r="U70" i="74"/>
  <c r="U22" i="26" s="1"/>
  <c r="U22" i="91" s="1"/>
  <c r="U34" i="59"/>
  <c r="U34" i="79" s="1"/>
  <c r="U70" i="79" s="1"/>
  <c r="U22" i="32" s="1"/>
  <c r="U22" i="90" s="1"/>
  <c r="U41" i="59"/>
  <c r="U41" i="76" s="1"/>
  <c r="T37" i="59"/>
  <c r="T37" i="76" s="1"/>
  <c r="U5" i="59"/>
  <c r="U5" i="79" s="1"/>
  <c r="V39" i="59"/>
  <c r="V39" i="80" s="1"/>
  <c r="P61" i="74"/>
  <c r="P13" i="26" s="1"/>
  <c r="P13" i="91" s="1"/>
  <c r="P32" i="59"/>
  <c r="P32" i="78" s="1"/>
  <c r="P61" i="78" s="1"/>
  <c r="P13" i="28" s="1"/>
  <c r="P13" i="89" s="1"/>
  <c r="S54" i="74"/>
  <c r="S6" i="26" s="1"/>
  <c r="S6" i="91" s="1"/>
  <c r="S11" i="59"/>
  <c r="S54" i="59" s="1"/>
  <c r="S6" i="23" s="1"/>
  <c r="S6" i="84" s="1"/>
  <c r="R59" i="74"/>
  <c r="R11" i="26" s="1"/>
  <c r="R11" i="91" s="1"/>
  <c r="R23" i="59"/>
  <c r="R23" i="75" s="1"/>
  <c r="R59" i="75" s="1"/>
  <c r="R11" i="30" s="1"/>
  <c r="R11" i="86" s="1"/>
  <c r="P71" i="74"/>
  <c r="P23" i="26" s="1"/>
  <c r="P23" i="91" s="1"/>
  <c r="P31" i="59"/>
  <c r="P31" i="81" s="1"/>
  <c r="P71" i="81" s="1"/>
  <c r="P23" i="22" s="1"/>
  <c r="P23" i="93" s="1"/>
  <c r="Q19" i="59"/>
  <c r="Q57" i="59" s="1"/>
  <c r="Q9" i="23" s="1"/>
  <c r="Q9" i="84" s="1"/>
  <c r="P65" i="74"/>
  <c r="P17" i="26" s="1"/>
  <c r="P17" i="91" s="1"/>
  <c r="P30" i="59"/>
  <c r="P65" i="59" s="1"/>
  <c r="P17" i="23" s="1"/>
  <c r="P17" i="84" s="1"/>
  <c r="Q61" i="74"/>
  <c r="Q13" i="26" s="1"/>
  <c r="Q13" i="91" s="1"/>
  <c r="Q32" i="59"/>
  <c r="S64" i="74"/>
  <c r="S16" i="26" s="1"/>
  <c r="S16" i="91" s="1"/>
  <c r="S29" i="59"/>
  <c r="S29" i="80" s="1"/>
  <c r="S64" i="80" s="1"/>
  <c r="S16" i="27" s="1"/>
  <c r="S16" i="92" s="1"/>
  <c r="V72" i="74"/>
  <c r="V24" i="26" s="1"/>
  <c r="V24" i="91" s="1"/>
  <c r="V42" i="59"/>
  <c r="V72" i="59" s="1"/>
  <c r="V24" i="23" s="1"/>
  <c r="V24" i="84" s="1"/>
  <c r="U25" i="59"/>
  <c r="U25" i="77" s="1"/>
  <c r="Q12" i="59"/>
  <c r="Q12" i="75" s="1"/>
  <c r="Q69" i="74"/>
  <c r="Q21" i="26" s="1"/>
  <c r="Q21" i="91" s="1"/>
  <c r="Q33" i="59"/>
  <c r="Q33" i="75" s="1"/>
  <c r="Q69" i="75" s="1"/>
  <c r="Q21" i="30" s="1"/>
  <c r="Q21" i="86" s="1"/>
  <c r="Q11" i="59"/>
  <c r="Q11" i="77" s="1"/>
  <c r="S14" i="59"/>
  <c r="S14" i="76" s="1"/>
  <c r="T15" i="59"/>
  <c r="T15" i="79" s="1"/>
  <c r="T12" i="59"/>
  <c r="T12" i="77" s="1"/>
  <c r="Q14" i="59"/>
  <c r="Q14" i="80" s="1"/>
  <c r="U7" i="59"/>
  <c r="U7" i="77" s="1"/>
  <c r="P11" i="59"/>
  <c r="P11" i="75" s="1"/>
  <c r="T36" i="59"/>
  <c r="T36" i="81" s="1"/>
  <c r="V74" i="74"/>
  <c r="V26" i="26" s="1"/>
  <c r="V26" i="91" s="1"/>
  <c r="V44" i="59"/>
  <c r="V44" i="79" s="1"/>
  <c r="V74" i="79" s="1"/>
  <c r="V26" i="32" s="1"/>
  <c r="V26" i="90" s="1"/>
  <c r="Q13" i="59"/>
  <c r="Q13" i="76" s="1"/>
  <c r="Q67" i="74"/>
  <c r="Q19" i="26" s="1"/>
  <c r="Q19" i="91" s="1"/>
  <c r="Q35" i="59"/>
  <c r="Q67" i="59" s="1"/>
  <c r="Q19" i="23" s="1"/>
  <c r="Q19" i="84" s="1"/>
  <c r="T18" i="59"/>
  <c r="T18" i="77" s="1"/>
  <c r="T56" i="77" s="1"/>
  <c r="T8" i="25" s="1"/>
  <c r="T8" i="88" s="1"/>
  <c r="W50" i="74"/>
  <c r="W2" i="26" s="1"/>
  <c r="W2" i="91" s="1"/>
  <c r="W2" i="59"/>
  <c r="W2" i="75" s="1"/>
  <c r="W50" i="75" s="1"/>
  <c r="W2" i="30" s="1"/>
  <c r="W2" i="86" s="1"/>
  <c r="Q37" i="59"/>
  <c r="Q66" i="59" s="1"/>
  <c r="Q18" i="23" s="1"/>
  <c r="Q65" i="74"/>
  <c r="Q17" i="26" s="1"/>
  <c r="Q17" i="91" s="1"/>
  <c r="Q30" i="59"/>
  <c r="Q30" i="78" s="1"/>
  <c r="Q65" i="78" s="1"/>
  <c r="Q17" i="28" s="1"/>
  <c r="Q17" i="89" s="1"/>
  <c r="U13" i="59"/>
  <c r="U13" i="80" s="1"/>
  <c r="P69" i="74"/>
  <c r="P21" i="26" s="1"/>
  <c r="P21" i="91" s="1"/>
  <c r="P33" i="59"/>
  <c r="P33" i="80" s="1"/>
  <c r="P69" i="80" s="1"/>
  <c r="P21" i="27" s="1"/>
  <c r="P21" i="92" s="1"/>
  <c r="P19" i="59"/>
  <c r="P19" i="75" s="1"/>
  <c r="V16" i="59"/>
  <c r="V16" i="76" s="1"/>
  <c r="Q63" i="74"/>
  <c r="Q15" i="26" s="1"/>
  <c r="Q15" i="91" s="1"/>
  <c r="Q28" i="59"/>
  <c r="Q28" i="77" s="1"/>
  <c r="Q63" i="77" s="1"/>
  <c r="Q15" i="25" s="1"/>
  <c r="Q15" i="88" s="1"/>
  <c r="P14" i="59"/>
  <c r="P14" i="81" s="1"/>
  <c r="V40" i="59"/>
  <c r="V40" i="81" s="1"/>
  <c r="T14" i="59"/>
  <c r="T14" i="75" s="1"/>
  <c r="S15" i="59"/>
  <c r="S15" i="76" s="1"/>
  <c r="S18" i="59"/>
  <c r="S56" i="59" s="1"/>
  <c r="S8" i="23" s="1"/>
  <c r="S8" i="84" s="1"/>
  <c r="T63" i="74"/>
  <c r="T15" i="26" s="1"/>
  <c r="T15" i="91" s="1"/>
  <c r="T28" i="59"/>
  <c r="T28" i="79" s="1"/>
  <c r="T63" i="79" s="1"/>
  <c r="T15" i="32" s="1"/>
  <c r="T15" i="90" s="1"/>
  <c r="S58" i="74"/>
  <c r="S10" i="26" s="1"/>
  <c r="S10" i="91" s="1"/>
  <c r="S22" i="59"/>
  <c r="S58" i="59" s="1"/>
  <c r="S10" i="23" s="1"/>
  <c r="S10" i="84" s="1"/>
  <c r="Q71" i="74"/>
  <c r="Q23" i="26" s="1"/>
  <c r="Q23" i="91" s="1"/>
  <c r="Q31" i="59"/>
  <c r="Q31" i="76" s="1"/>
  <c r="Q71" i="76" s="1"/>
  <c r="Q23" i="31" s="1"/>
  <c r="Q23" i="87" s="1"/>
  <c r="U60" i="74"/>
  <c r="U12" i="26" s="1"/>
  <c r="U12" i="91" s="1"/>
  <c r="U26" i="59"/>
  <c r="U26" i="80" s="1"/>
  <c r="U60" i="80" s="1"/>
  <c r="U12" i="27" s="1"/>
  <c r="U12" i="92" s="1"/>
  <c r="P67" i="74"/>
  <c r="P19" i="26" s="1"/>
  <c r="P19" i="91" s="1"/>
  <c r="P35" i="59"/>
  <c r="P35" i="77" s="1"/>
  <c r="P67" i="77" s="1"/>
  <c r="P19" i="25" s="1"/>
  <c r="P19" i="88" s="1"/>
  <c r="U8" i="59"/>
  <c r="U8" i="75" s="1"/>
  <c r="P13" i="59"/>
  <c r="P13" i="76" s="1"/>
  <c r="V10" i="59"/>
  <c r="V10" i="76" s="1"/>
  <c r="U52" i="74"/>
  <c r="U4" i="26" s="1"/>
  <c r="U4" i="91" s="1"/>
  <c r="U4" i="59"/>
  <c r="U52" i="59" s="1"/>
  <c r="U4" i="23" s="1"/>
  <c r="U4" i="84" s="1"/>
  <c r="T65" i="74"/>
  <c r="T17" i="26" s="1"/>
  <c r="T17" i="91" s="1"/>
  <c r="T30" i="59"/>
  <c r="T30" i="80" s="1"/>
  <c r="T65" i="80" s="1"/>
  <c r="T17" i="27" s="1"/>
  <c r="T17" i="92" s="1"/>
  <c r="Q18" i="59"/>
  <c r="Q18" i="76" s="1"/>
  <c r="Q56" i="76" s="1"/>
  <c r="Q8" i="31" s="1"/>
  <c r="Q8" i="87" s="1"/>
  <c r="U38" i="59"/>
  <c r="U38" i="77" s="1"/>
  <c r="P12" i="59"/>
  <c r="P12" i="77" s="1"/>
  <c r="T67" i="74"/>
  <c r="T19" i="26" s="1"/>
  <c r="T19" i="91" s="1"/>
  <c r="T35" i="59"/>
  <c r="T35" i="76" s="1"/>
  <c r="T67" i="76" s="1"/>
  <c r="T19" i="31" s="1"/>
  <c r="T19" i="87" s="1"/>
  <c r="P63" i="74"/>
  <c r="P15" i="26" s="1"/>
  <c r="P15" i="91" s="1"/>
  <c r="P28" i="59"/>
  <c r="P28" i="75" s="1"/>
  <c r="P63" i="75" s="1"/>
  <c r="P15" i="30" s="1"/>
  <c r="P15" i="86" s="1"/>
  <c r="AQ15" i="84"/>
  <c r="AQ7" i="84"/>
  <c r="AQ17" i="84"/>
  <c r="U85" i="73"/>
  <c r="O55" i="59"/>
  <c r="O7" i="23" s="1"/>
  <c r="O7" i="84" s="1"/>
  <c r="Q53" i="59"/>
  <c r="Q5" i="23" s="1"/>
  <c r="Q5" i="84" s="1"/>
  <c r="O55" i="77"/>
  <c r="O7" i="25" s="1"/>
  <c r="O7" i="88" s="1"/>
  <c r="P68" i="59"/>
  <c r="P20" i="23" s="1"/>
  <c r="P20" i="84" s="1"/>
  <c r="O66" i="59"/>
  <c r="O18" i="23" s="1"/>
  <c r="O18" i="84" s="1"/>
  <c r="Q59" i="59"/>
  <c r="Q11" i="23" s="1"/>
  <c r="Q11" i="84" s="1"/>
  <c r="K54" i="59"/>
  <c r="K6" i="23" s="1"/>
  <c r="K6" i="84" s="1"/>
  <c r="L59" i="59"/>
  <c r="L11" i="23" s="1"/>
  <c r="L11" i="84" s="1"/>
  <c r="K59" i="59"/>
  <c r="K11" i="23" s="1"/>
  <c r="K11" i="84" s="1"/>
  <c r="P66" i="74"/>
  <c r="P18" i="26" s="1"/>
  <c r="P18" i="91" s="1"/>
  <c r="U73" i="74"/>
  <c r="U25" i="26" s="1"/>
  <c r="U25" i="91" s="1"/>
  <c r="S56" i="74"/>
  <c r="S8" i="26" s="1"/>
  <c r="S8" i="91" s="1"/>
  <c r="L54" i="59"/>
  <c r="L6" i="23" s="1"/>
  <c r="L6" i="84" s="1"/>
  <c r="T54" i="74"/>
  <c r="T6" i="26" s="1"/>
  <c r="T6" i="91" s="1"/>
  <c r="Q66" i="74"/>
  <c r="Q18" i="26" s="1"/>
  <c r="Q18" i="91" s="1"/>
  <c r="Q73" i="59"/>
  <c r="Q25" i="23" s="1"/>
  <c r="Q25" i="84" s="1"/>
  <c r="P53" i="59"/>
  <c r="P5" i="23" s="1"/>
  <c r="P5" i="84" s="1"/>
  <c r="S55" i="74"/>
  <c r="S7" i="26" s="1"/>
  <c r="S7" i="91" s="1"/>
  <c r="O20" i="83"/>
  <c r="Q68" i="59"/>
  <c r="Q20" i="23" s="1"/>
  <c r="Q20" i="84" s="1"/>
  <c r="P57" i="74"/>
  <c r="P9" i="26" s="1"/>
  <c r="P9" i="91" s="1"/>
  <c r="G18" i="83"/>
  <c r="Q57" i="74"/>
  <c r="Q9" i="26" s="1"/>
  <c r="Q9" i="91" s="1"/>
  <c r="K66" i="59"/>
  <c r="K18" i="23" s="1"/>
  <c r="K18" i="84" s="1"/>
  <c r="Q73" i="80"/>
  <c r="Q25" i="27" s="1"/>
  <c r="Q25" i="92" s="1"/>
  <c r="G8" i="84"/>
  <c r="P56" i="59"/>
  <c r="P8" i="23" s="1"/>
  <c r="P8" i="84" s="1"/>
  <c r="P56" i="74"/>
  <c r="P8" i="26" s="1"/>
  <c r="P8" i="91" s="1"/>
  <c r="Q56" i="74"/>
  <c r="Q8" i="26" s="1"/>
  <c r="Q8" i="91" s="1"/>
  <c r="J18" i="83"/>
  <c r="J18" i="84"/>
  <c r="L66" i="59"/>
  <c r="L18" i="23" s="1"/>
  <c r="L18" i="84" s="1"/>
  <c r="T53" i="59"/>
  <c r="T5" i="23" s="1"/>
  <c r="T5" i="84" s="1"/>
  <c r="T56" i="74"/>
  <c r="T8" i="26" s="1"/>
  <c r="T8" i="91" s="1"/>
  <c r="P59" i="74"/>
  <c r="P11" i="26" s="1"/>
  <c r="P11" i="91" s="1"/>
  <c r="T66" i="74"/>
  <c r="T18" i="26" s="1"/>
  <c r="T18" i="91" s="1"/>
  <c r="P59" i="59"/>
  <c r="P11" i="23" s="1"/>
  <c r="P11" i="84" s="1"/>
  <c r="N7" i="84"/>
  <c r="Q59" i="74"/>
  <c r="Q11" i="26" s="1"/>
  <c r="Q11" i="91" s="1"/>
  <c r="P66" i="59"/>
  <c r="P18" i="23" s="1"/>
  <c r="P18" i="84" s="1"/>
  <c r="P73" i="59"/>
  <c r="P25" i="23" s="1"/>
  <c r="P25" i="84" s="1"/>
  <c r="AA4" i="72"/>
  <c r="Z4" i="73"/>
  <c r="U68" i="74"/>
  <c r="U20" i="26" s="1"/>
  <c r="U20" i="91" s="1"/>
  <c r="Z32" i="73"/>
  <c r="AA32" i="72"/>
  <c r="V8" i="74"/>
  <c r="V8" i="59" s="1"/>
  <c r="W39" i="74"/>
  <c r="Q64" i="59"/>
  <c r="Q16" i="23" s="1"/>
  <c r="Q16" i="84" s="1"/>
  <c r="Q64" i="74"/>
  <c r="Q16" i="26" s="1"/>
  <c r="Q16" i="91" s="1"/>
  <c r="AA16" i="72"/>
  <c r="Z16" i="73"/>
  <c r="Z14" i="72"/>
  <c r="Y14" i="73"/>
  <c r="Z3" i="72"/>
  <c r="Y3" i="73"/>
  <c r="W60" i="73" s="1"/>
  <c r="Z38" i="73"/>
  <c r="AA38" i="72"/>
  <c r="AA48" i="72"/>
  <c r="Z48" i="73"/>
  <c r="X96" i="73" s="1"/>
  <c r="U36" i="74"/>
  <c r="X40" i="73"/>
  <c r="V87" i="73" s="1"/>
  <c r="Y40" i="72"/>
  <c r="AA17" i="72"/>
  <c r="Z17" i="73"/>
  <c r="W44" i="74"/>
  <c r="Y23" i="73"/>
  <c r="W64" i="73" s="1"/>
  <c r="Z23" i="72"/>
  <c r="W20" i="74"/>
  <c r="W20" i="59" s="1"/>
  <c r="X2" i="74"/>
  <c r="AA47" i="72"/>
  <c r="Z47" i="73"/>
  <c r="X95" i="73" s="1"/>
  <c r="K21" i="84"/>
  <c r="Y44" i="72"/>
  <c r="X44" i="73"/>
  <c r="V92" i="73" s="1"/>
  <c r="V74" i="63"/>
  <c r="U24" i="74"/>
  <c r="T55" i="74"/>
  <c r="T7" i="26" s="1"/>
  <c r="T7" i="91" s="1"/>
  <c r="Z8" i="72"/>
  <c r="Y8" i="73"/>
  <c r="W63" i="73" s="1"/>
  <c r="L16" i="84"/>
  <c r="Y33" i="72"/>
  <c r="X33" i="73"/>
  <c r="V74" i="73" s="1"/>
  <c r="AA52" i="72"/>
  <c r="Z52" i="73"/>
  <c r="X100" i="73" s="1"/>
  <c r="V13" i="74"/>
  <c r="V13" i="59" s="1"/>
  <c r="L17" i="84"/>
  <c r="AA34" i="72"/>
  <c r="Z34" i="73"/>
  <c r="X76" i="73" s="1"/>
  <c r="AB22" i="72"/>
  <c r="AA22" i="73"/>
  <c r="Y58" i="73" s="1"/>
  <c r="Z10" i="72"/>
  <c r="Y10" i="73"/>
  <c r="Q54" i="74"/>
  <c r="Q6" i="26" s="1"/>
  <c r="Q6" i="91" s="1"/>
  <c r="Y43" i="72"/>
  <c r="X43" i="73"/>
  <c r="V91" i="73" s="1"/>
  <c r="S57" i="74"/>
  <c r="S9" i="26" s="1"/>
  <c r="S9" i="91" s="1"/>
  <c r="L19" i="84"/>
  <c r="U30" i="74"/>
  <c r="W10" i="74"/>
  <c r="V25" i="74"/>
  <c r="V6" i="74"/>
  <c r="U37" i="74"/>
  <c r="V7" i="74"/>
  <c r="AA42" i="72"/>
  <c r="Z42" i="73"/>
  <c r="Q55" i="74"/>
  <c r="Q7" i="26" s="1"/>
  <c r="Q7" i="91" s="1"/>
  <c r="U18" i="74"/>
  <c r="Z28" i="72"/>
  <c r="Y28" i="73"/>
  <c r="W69" i="73" s="1"/>
  <c r="U12" i="74"/>
  <c r="U35" i="74"/>
  <c r="U69" i="63"/>
  <c r="T19" i="74"/>
  <c r="Z51" i="72"/>
  <c r="Y51" i="73"/>
  <c r="W99" i="73" s="1"/>
  <c r="Y39" i="72"/>
  <c r="X39" i="73"/>
  <c r="V86" i="73" s="1"/>
  <c r="AA25" i="72"/>
  <c r="Z25" i="73"/>
  <c r="X66" i="73" s="1"/>
  <c r="Z37" i="72"/>
  <c r="Y37" i="73"/>
  <c r="W81" i="73" s="1"/>
  <c r="P55" i="74"/>
  <c r="P7" i="26" s="1"/>
  <c r="P7" i="91" s="1"/>
  <c r="Z6" i="72"/>
  <c r="Y6" i="73"/>
  <c r="W62" i="73" s="1"/>
  <c r="W16" i="74"/>
  <c r="X45" i="73"/>
  <c r="V93" i="73" s="1"/>
  <c r="Y45" i="72"/>
  <c r="S67" i="74"/>
  <c r="S19" i="26" s="1"/>
  <c r="S19" i="91" s="1"/>
  <c r="V38" i="74"/>
  <c r="V5" i="74"/>
  <c r="V5" i="59" s="1"/>
  <c r="Y27" i="72"/>
  <c r="X27" i="73"/>
  <c r="V68" i="73" s="1"/>
  <c r="Z36" i="72"/>
  <c r="Y36" i="73"/>
  <c r="W80" i="73" s="1"/>
  <c r="W42" i="74"/>
  <c r="Z15" i="72"/>
  <c r="Y15" i="73"/>
  <c r="V43" i="74"/>
  <c r="AA35" i="72"/>
  <c r="Z35" i="73"/>
  <c r="AA24" i="72"/>
  <c r="Z24" i="73"/>
  <c r="X65" i="73" s="1"/>
  <c r="Y20" i="72"/>
  <c r="X20" i="73"/>
  <c r="AA31" i="72"/>
  <c r="Z31" i="73"/>
  <c r="X72" i="73" s="1"/>
  <c r="K55" i="74"/>
  <c r="K7" i="26" s="1"/>
  <c r="K7" i="91" s="1"/>
  <c r="Y18" i="72"/>
  <c r="X18" i="73"/>
  <c r="V84" i="73" s="1"/>
  <c r="Z46" i="72"/>
  <c r="Y46" i="73"/>
  <c r="W94" i="73" s="1"/>
  <c r="Z5" i="72"/>
  <c r="Y5" i="73"/>
  <c r="W61" i="73" s="1"/>
  <c r="T71" i="74"/>
  <c r="T23" i="26" s="1"/>
  <c r="T23" i="91" s="1"/>
  <c r="T71" i="59"/>
  <c r="T23" i="23" s="1"/>
  <c r="T23" i="84" s="1"/>
  <c r="AA7" i="72"/>
  <c r="Z7" i="73"/>
  <c r="Y13" i="73"/>
  <c r="Z13" i="72"/>
  <c r="Z50" i="73"/>
  <c r="X98" i="73" s="1"/>
  <c r="AA50" i="72"/>
  <c r="S66" i="74"/>
  <c r="S18" i="26" s="1"/>
  <c r="S18" i="91" s="1"/>
  <c r="K9" i="84"/>
  <c r="Y12" i="73"/>
  <c r="Z12" i="72"/>
  <c r="Y29" i="72"/>
  <c r="X29" i="73"/>
  <c r="V70" i="73" s="1"/>
  <c r="V41" i="74"/>
  <c r="L55" i="74"/>
  <c r="L7" i="26" s="1"/>
  <c r="L7" i="91" s="1"/>
  <c r="U15" i="74"/>
  <c r="Z9" i="72"/>
  <c r="Y9" i="73"/>
  <c r="W75" i="73" s="1"/>
  <c r="Y21" i="72"/>
  <c r="X21" i="73"/>
  <c r="V89" i="73" s="1"/>
  <c r="V59" i="63"/>
  <c r="U9" i="74"/>
  <c r="Y41" i="72"/>
  <c r="X41" i="73"/>
  <c r="V88" i="73" s="1"/>
  <c r="U14" i="74"/>
  <c r="Y49" i="73"/>
  <c r="W97" i="73" s="1"/>
  <c r="Z49" i="72"/>
  <c r="Y30" i="72"/>
  <c r="X30" i="73"/>
  <c r="V71" i="73" s="1"/>
  <c r="P54" i="74"/>
  <c r="P6" i="26" s="1"/>
  <c r="P6" i="91" s="1"/>
  <c r="P64" i="59"/>
  <c r="P16" i="23" s="1"/>
  <c r="P16" i="84" s="1"/>
  <c r="P64" i="74"/>
  <c r="P16" i="26" s="1"/>
  <c r="P16" i="91" s="1"/>
  <c r="V4" i="74"/>
  <c r="Y19" i="72"/>
  <c r="X19" i="73"/>
  <c r="Z26" i="72"/>
  <c r="Y26" i="73"/>
  <c r="W67" i="73" s="1"/>
  <c r="W40" i="74"/>
  <c r="S71" i="74"/>
  <c r="S23" i="26" s="1"/>
  <c r="S23" i="91" s="1"/>
  <c r="X11" i="73"/>
  <c r="Y11" i="72"/>
  <c r="O54" i="59"/>
  <c r="O6" i="23" s="1"/>
  <c r="O6" i="84" s="1"/>
  <c r="S23" i="74"/>
  <c r="V34" i="74"/>
  <c r="V21" i="74"/>
  <c r="V21" i="59" s="1"/>
  <c r="V26" i="74"/>
  <c r="V11" i="74"/>
  <c r="V11" i="59" s="1"/>
  <c r="V17" i="74"/>
  <c r="V17" i="59" s="1"/>
  <c r="T22" i="74"/>
  <c r="U27" i="74"/>
  <c r="I11" i="83"/>
  <c r="R18" i="83"/>
  <c r="N16" i="83"/>
  <c r="R20" i="83"/>
  <c r="H11" i="83"/>
  <c r="O12" i="83"/>
  <c r="W77" i="73"/>
  <c r="W73" i="73"/>
  <c r="W90" i="73"/>
  <c r="R22" i="83"/>
  <c r="V83" i="73"/>
  <c r="W82" i="73"/>
  <c r="R15" i="83"/>
  <c r="U78" i="73"/>
  <c r="T79" i="73"/>
  <c r="S4" i="83"/>
  <c r="L2" i="84" l="1"/>
  <c r="L2" i="83"/>
  <c r="K2" i="84"/>
  <c r="K2" i="83"/>
  <c r="O2" i="84"/>
  <c r="O2" i="83"/>
  <c r="T2" i="84"/>
  <c r="T2" i="83"/>
  <c r="P2" i="23"/>
  <c r="Q2" i="23"/>
  <c r="Q2" i="84" s="1"/>
  <c r="V2" i="23"/>
  <c r="V2" i="84" s="1"/>
  <c r="N62" i="59"/>
  <c r="N14" i="23" s="1"/>
  <c r="N27" i="81"/>
  <c r="N62" i="81" s="1"/>
  <c r="N14" i="22" s="1"/>
  <c r="N14" i="93" s="1"/>
  <c r="N27" i="78"/>
  <c r="N62" i="78" s="1"/>
  <c r="N14" i="28" s="1"/>
  <c r="N14" i="89" s="1"/>
  <c r="N27" i="77"/>
  <c r="N62" i="77" s="1"/>
  <c r="N14" i="25" s="1"/>
  <c r="N14" i="88" s="1"/>
  <c r="N27" i="76"/>
  <c r="N62" i="76" s="1"/>
  <c r="N14" i="31" s="1"/>
  <c r="N14" i="87" s="1"/>
  <c r="N27" i="75"/>
  <c r="N62" i="75" s="1"/>
  <c r="N14" i="30" s="1"/>
  <c r="N14" i="86" s="1"/>
  <c r="N27" i="79"/>
  <c r="N62" i="79" s="1"/>
  <c r="N14" i="32" s="1"/>
  <c r="N14" i="90" s="1"/>
  <c r="N27" i="80"/>
  <c r="N62" i="80" s="1"/>
  <c r="N14" i="27" s="1"/>
  <c r="N14" i="92" s="1"/>
  <c r="T53" i="79"/>
  <c r="T5" i="32" s="1"/>
  <c r="T5" i="90" s="1"/>
  <c r="P59" i="76"/>
  <c r="P11" i="31" s="1"/>
  <c r="P11" i="87" s="1"/>
  <c r="O27" i="78"/>
  <c r="O62" i="78" s="1"/>
  <c r="O14" i="28" s="1"/>
  <c r="O14" i="89" s="1"/>
  <c r="K59" i="80"/>
  <c r="K11" i="27" s="1"/>
  <c r="K11" i="92" s="1"/>
  <c r="O27" i="79"/>
  <c r="O62" i="79" s="1"/>
  <c r="O14" i="32" s="1"/>
  <c r="O14" i="90" s="1"/>
  <c r="O27" i="76"/>
  <c r="O62" i="76" s="1"/>
  <c r="O14" i="31" s="1"/>
  <c r="O14" i="87" s="1"/>
  <c r="O27" i="75"/>
  <c r="O62" i="75" s="1"/>
  <c r="O14" i="30" s="1"/>
  <c r="O14" i="86" s="1"/>
  <c r="O27" i="77"/>
  <c r="O62" i="77" s="1"/>
  <c r="O14" i="25" s="1"/>
  <c r="O14" i="88" s="1"/>
  <c r="O27" i="80"/>
  <c r="O62" i="80" s="1"/>
  <c r="O14" i="27" s="1"/>
  <c r="O14" i="92" s="1"/>
  <c r="O27" i="81"/>
  <c r="O62" i="81" s="1"/>
  <c r="O14" i="22" s="1"/>
  <c r="O14" i="93" s="1"/>
  <c r="P73" i="81"/>
  <c r="P25" i="22" s="1"/>
  <c r="P25" i="93" s="1"/>
  <c r="K59" i="79"/>
  <c r="K11" i="32" s="1"/>
  <c r="K11" i="90" s="1"/>
  <c r="P27" i="75"/>
  <c r="P62" i="75" s="1"/>
  <c r="P14" i="30" s="1"/>
  <c r="P14" i="86" s="1"/>
  <c r="P27" i="76"/>
  <c r="P62" i="76" s="1"/>
  <c r="P14" i="31" s="1"/>
  <c r="P14" i="87" s="1"/>
  <c r="P27" i="80"/>
  <c r="P62" i="80" s="1"/>
  <c r="P14" i="27" s="1"/>
  <c r="P14" i="92" s="1"/>
  <c r="P27" i="79"/>
  <c r="P62" i="79" s="1"/>
  <c r="P14" i="32" s="1"/>
  <c r="P14" i="90" s="1"/>
  <c r="P62" i="59"/>
  <c r="P14" i="23" s="1"/>
  <c r="P14" i="84" s="1"/>
  <c r="P27" i="78"/>
  <c r="P62" i="78" s="1"/>
  <c r="P14" i="28" s="1"/>
  <c r="P14" i="89" s="1"/>
  <c r="P27" i="77"/>
  <c r="P62" i="77" s="1"/>
  <c r="P14" i="25" s="1"/>
  <c r="P14" i="88" s="1"/>
  <c r="P56" i="77"/>
  <c r="P8" i="25" s="1"/>
  <c r="P8" i="88" s="1"/>
  <c r="K55" i="59"/>
  <c r="K7" i="23" s="1"/>
  <c r="K7" i="84" s="1"/>
  <c r="O66" i="80"/>
  <c r="O18" i="27" s="1"/>
  <c r="O18" i="92" s="1"/>
  <c r="Q73" i="79"/>
  <c r="Q25" i="32" s="1"/>
  <c r="Q25" i="90" s="1"/>
  <c r="P59" i="75"/>
  <c r="P11" i="30" s="1"/>
  <c r="P11" i="86" s="1"/>
  <c r="P57" i="75"/>
  <c r="P9" i="30" s="1"/>
  <c r="P9" i="86" s="1"/>
  <c r="F10" i="83"/>
  <c r="O66" i="75"/>
  <c r="O18" i="30" s="1"/>
  <c r="O18" i="86" s="1"/>
  <c r="O22" i="77"/>
  <c r="O58" i="77" s="1"/>
  <c r="O10" i="25" s="1"/>
  <c r="O10" i="88" s="1"/>
  <c r="K66" i="79"/>
  <c r="K18" i="32" s="1"/>
  <c r="K18" i="90" s="1"/>
  <c r="K66" i="78"/>
  <c r="K18" i="28" s="1"/>
  <c r="K18" i="89" s="1"/>
  <c r="P59" i="77"/>
  <c r="P11" i="25" s="1"/>
  <c r="P11" i="88" s="1"/>
  <c r="O22" i="78"/>
  <c r="O58" i="78" s="1"/>
  <c r="O10" i="28" s="1"/>
  <c r="O10" i="89" s="1"/>
  <c r="O22" i="80"/>
  <c r="O58" i="80" s="1"/>
  <c r="O10" i="27" s="1"/>
  <c r="O10" i="92" s="1"/>
  <c r="O22" i="81"/>
  <c r="O58" i="81" s="1"/>
  <c r="O10" i="22" s="1"/>
  <c r="O10" i="93" s="1"/>
  <c r="S27" i="59"/>
  <c r="O22" i="79"/>
  <c r="O58" i="79" s="1"/>
  <c r="O10" i="32" s="1"/>
  <c r="O10" i="90" s="1"/>
  <c r="U53" i="74"/>
  <c r="U5" i="26" s="1"/>
  <c r="U5" i="91" s="1"/>
  <c r="Q59" i="80"/>
  <c r="Q11" i="27" s="1"/>
  <c r="Q11" i="92" s="1"/>
  <c r="J9" i="83"/>
  <c r="G10" i="83"/>
  <c r="U31" i="59"/>
  <c r="U71" i="59" s="1"/>
  <c r="U23" i="23" s="1"/>
  <c r="U23" i="84" s="1"/>
  <c r="O66" i="81"/>
  <c r="O18" i="22" s="1"/>
  <c r="O18" i="93" s="1"/>
  <c r="P56" i="76"/>
  <c r="P8" i="31" s="1"/>
  <c r="P8" i="87" s="1"/>
  <c r="J10" i="83"/>
  <c r="L55" i="59"/>
  <c r="L7" i="23" s="1"/>
  <c r="L7" i="84" s="1"/>
  <c r="L59" i="81"/>
  <c r="L11" i="22" s="1"/>
  <c r="L11" i="93" s="1"/>
  <c r="Q68" i="77"/>
  <c r="Q20" i="25" s="1"/>
  <c r="Q20" i="88" s="1"/>
  <c r="K66" i="77"/>
  <c r="K18" i="25" s="1"/>
  <c r="K18" i="88" s="1"/>
  <c r="O66" i="78"/>
  <c r="O18" i="28" s="1"/>
  <c r="O18" i="89" s="1"/>
  <c r="Q69" i="59"/>
  <c r="Q21" i="23" s="1"/>
  <c r="Q21" i="84" s="1"/>
  <c r="T32" i="76"/>
  <c r="T61" i="76" s="1"/>
  <c r="T13" i="31" s="1"/>
  <c r="T13" i="87" s="1"/>
  <c r="Q59" i="81"/>
  <c r="Q11" i="22" s="1"/>
  <c r="Q11" i="93" s="1"/>
  <c r="T32" i="80"/>
  <c r="T61" i="80" s="1"/>
  <c r="T13" i="27" s="1"/>
  <c r="T13" i="92" s="1"/>
  <c r="P73" i="76"/>
  <c r="P25" i="31" s="1"/>
  <c r="P25" i="87" s="1"/>
  <c r="T32" i="77"/>
  <c r="T61" i="77" s="1"/>
  <c r="T13" i="25" s="1"/>
  <c r="T13" i="88" s="1"/>
  <c r="Q59" i="77"/>
  <c r="Q11" i="25" s="1"/>
  <c r="Q11" i="88" s="1"/>
  <c r="K22" i="77"/>
  <c r="K58" i="77" s="1"/>
  <c r="K10" i="25" s="1"/>
  <c r="K10" i="88" s="1"/>
  <c r="T32" i="81"/>
  <c r="T61" i="81" s="1"/>
  <c r="T13" i="22" s="1"/>
  <c r="T13" i="93" s="1"/>
  <c r="T32" i="75"/>
  <c r="T61" i="75" s="1"/>
  <c r="T13" i="30" s="1"/>
  <c r="T13" i="86" s="1"/>
  <c r="S67" i="59"/>
  <c r="S19" i="23" s="1"/>
  <c r="S19" i="84" s="1"/>
  <c r="T32" i="78"/>
  <c r="T61" i="78" s="1"/>
  <c r="T13" i="28" s="1"/>
  <c r="T13" i="89" s="1"/>
  <c r="T32" i="79"/>
  <c r="T61" i="79" s="1"/>
  <c r="T13" i="32" s="1"/>
  <c r="T13" i="90" s="1"/>
  <c r="T27" i="59"/>
  <c r="T62" i="59" s="1"/>
  <c r="T14" i="23" s="1"/>
  <c r="T14" i="84" s="1"/>
  <c r="K54" i="80"/>
  <c r="K6" i="27" s="1"/>
  <c r="K6" i="92" s="1"/>
  <c r="N18" i="83"/>
  <c r="P68" i="77"/>
  <c r="P20" i="25" s="1"/>
  <c r="P20" i="88" s="1"/>
  <c r="R7" i="83"/>
  <c r="T53" i="78"/>
  <c r="T5" i="28" s="1"/>
  <c r="T5" i="89" s="1"/>
  <c r="O22" i="76"/>
  <c r="O58" i="76" s="1"/>
  <c r="O10" i="31" s="1"/>
  <c r="O10" i="87" s="1"/>
  <c r="P66" i="77"/>
  <c r="P18" i="25" s="1"/>
  <c r="P18" i="88" s="1"/>
  <c r="P66" i="78"/>
  <c r="P18" i="28" s="1"/>
  <c r="P18" i="89" s="1"/>
  <c r="T53" i="77"/>
  <c r="T5" i="25" s="1"/>
  <c r="T5" i="88" s="1"/>
  <c r="O22" i="75"/>
  <c r="O58" i="75" s="1"/>
  <c r="O10" i="30" s="1"/>
  <c r="O10" i="86" s="1"/>
  <c r="O54" i="80"/>
  <c r="O6" i="27" s="1"/>
  <c r="O6" i="92" s="1"/>
  <c r="Q73" i="75"/>
  <c r="Q25" i="30" s="1"/>
  <c r="Q25" i="86" s="1"/>
  <c r="P53" i="80"/>
  <c r="P5" i="27" s="1"/>
  <c r="P5" i="92" s="1"/>
  <c r="F11" i="83"/>
  <c r="K14" i="83"/>
  <c r="L54" i="78"/>
  <c r="L6" i="28" s="1"/>
  <c r="L6" i="89" s="1"/>
  <c r="K9" i="83"/>
  <c r="S57" i="78"/>
  <c r="S9" i="28" s="1"/>
  <c r="S9" i="89" s="1"/>
  <c r="P59" i="78"/>
  <c r="P11" i="28" s="1"/>
  <c r="P11" i="89" s="1"/>
  <c r="Q68" i="75"/>
  <c r="Q20" i="30" s="1"/>
  <c r="Q20" i="86" s="1"/>
  <c r="J11" i="83"/>
  <c r="U68" i="77"/>
  <c r="U20" i="25" s="1"/>
  <c r="U20" i="88" s="1"/>
  <c r="Q68" i="78"/>
  <c r="Q20" i="28" s="1"/>
  <c r="Q20" i="89" s="1"/>
  <c r="K66" i="81"/>
  <c r="K18" i="22" s="1"/>
  <c r="K18" i="93" s="1"/>
  <c r="L54" i="80"/>
  <c r="L6" i="27" s="1"/>
  <c r="L6" i="92" s="1"/>
  <c r="K54" i="77"/>
  <c r="K6" i="25" s="1"/>
  <c r="K6" i="88" s="1"/>
  <c r="P53" i="79"/>
  <c r="P5" i="32" s="1"/>
  <c r="P5" i="90" s="1"/>
  <c r="Q59" i="75"/>
  <c r="Q11" i="30" s="1"/>
  <c r="Q11" i="86" s="1"/>
  <c r="U63" i="74"/>
  <c r="U15" i="26" s="1"/>
  <c r="U15" i="91" s="1"/>
  <c r="T53" i="75"/>
  <c r="T5" i="30" s="1"/>
  <c r="T5" i="86" s="1"/>
  <c r="P66" i="81"/>
  <c r="P18" i="22" s="1"/>
  <c r="P18" i="93" s="1"/>
  <c r="L8" i="83"/>
  <c r="O25" i="83"/>
  <c r="K20" i="83"/>
  <c r="K22" i="81"/>
  <c r="K58" i="81" s="1"/>
  <c r="K10" i="22" s="1"/>
  <c r="K10" i="93" s="1"/>
  <c r="K22" i="78"/>
  <c r="K58" i="78" s="1"/>
  <c r="K10" i="28" s="1"/>
  <c r="K10" i="89" s="1"/>
  <c r="P10" i="76"/>
  <c r="K22" i="80"/>
  <c r="K58" i="80" s="1"/>
  <c r="K10" i="27" s="1"/>
  <c r="K10" i="92" s="1"/>
  <c r="O5" i="83"/>
  <c r="L21" i="83"/>
  <c r="L25" i="83"/>
  <c r="L66" i="76"/>
  <c r="L18" i="31" s="1"/>
  <c r="L18" i="87" s="1"/>
  <c r="K22" i="79"/>
  <c r="K58" i="79" s="1"/>
  <c r="K10" i="32" s="1"/>
  <c r="K10" i="90" s="1"/>
  <c r="L66" i="79"/>
  <c r="L18" i="32" s="1"/>
  <c r="L18" i="90" s="1"/>
  <c r="Q59" i="76"/>
  <c r="Q11" i="31" s="1"/>
  <c r="Q11" i="87" s="1"/>
  <c r="U73" i="59"/>
  <c r="U25" i="23" s="1"/>
  <c r="U25" i="84" s="1"/>
  <c r="P59" i="79"/>
  <c r="P11" i="32" s="1"/>
  <c r="P11" i="90" s="1"/>
  <c r="K54" i="79"/>
  <c r="K6" i="32" s="1"/>
  <c r="K6" i="90" s="1"/>
  <c r="L54" i="81"/>
  <c r="L6" i="22" s="1"/>
  <c r="L6" i="93" s="1"/>
  <c r="K25" i="83"/>
  <c r="AQ7" i="83"/>
  <c r="Q73" i="78"/>
  <c r="Q25" i="28" s="1"/>
  <c r="Q25" i="89" s="1"/>
  <c r="S35" i="81"/>
  <c r="S67" i="81" s="1"/>
  <c r="S19" i="22" s="1"/>
  <c r="S19" i="93" s="1"/>
  <c r="S5" i="83"/>
  <c r="L59" i="76"/>
  <c r="L11" i="31" s="1"/>
  <c r="L11" i="87" s="1"/>
  <c r="K14" i="78"/>
  <c r="K55" i="78" s="1"/>
  <c r="K7" i="28" s="1"/>
  <c r="K7" i="89" s="1"/>
  <c r="Q73" i="76"/>
  <c r="Q25" i="31" s="1"/>
  <c r="Q25" i="87" s="1"/>
  <c r="S19" i="76"/>
  <c r="S57" i="76" s="1"/>
  <c r="S9" i="31" s="1"/>
  <c r="S9" i="87" s="1"/>
  <c r="P4" i="83"/>
  <c r="L23" i="83"/>
  <c r="F18" i="83"/>
  <c r="Q53" i="75"/>
  <c r="Q5" i="30" s="1"/>
  <c r="Q5" i="86" s="1"/>
  <c r="K29" i="77"/>
  <c r="K64" i="77" s="1"/>
  <c r="K16" i="25" s="1"/>
  <c r="K16" i="88" s="1"/>
  <c r="W50" i="59"/>
  <c r="Q58" i="74"/>
  <c r="Q10" i="26" s="1"/>
  <c r="Q10" i="91" s="1"/>
  <c r="L9" i="83"/>
  <c r="Q73" i="81"/>
  <c r="Q25" i="22" s="1"/>
  <c r="Q25" i="93" s="1"/>
  <c r="Q55" i="80"/>
  <c r="Q7" i="27" s="1"/>
  <c r="Q7" i="92" s="1"/>
  <c r="P68" i="79"/>
  <c r="P20" i="32" s="1"/>
  <c r="P20" i="90" s="1"/>
  <c r="K29" i="76"/>
  <c r="K64" i="76" s="1"/>
  <c r="K16" i="31" s="1"/>
  <c r="K16" i="87" s="1"/>
  <c r="K29" i="78"/>
  <c r="K64" i="78" s="1"/>
  <c r="K16" i="28" s="1"/>
  <c r="K16" i="89" s="1"/>
  <c r="P56" i="81"/>
  <c r="P8" i="22" s="1"/>
  <c r="P8" i="93" s="1"/>
  <c r="K29" i="81"/>
  <c r="K64" i="81" s="1"/>
  <c r="K16" i="22" s="1"/>
  <c r="K16" i="93" s="1"/>
  <c r="T53" i="76"/>
  <c r="T5" i="31" s="1"/>
  <c r="T5" i="87" s="1"/>
  <c r="P59" i="81"/>
  <c r="P11" i="22" s="1"/>
  <c r="P11" i="93" s="1"/>
  <c r="K29" i="80"/>
  <c r="K64" i="80" s="1"/>
  <c r="K16" i="27" s="1"/>
  <c r="K16" i="92" s="1"/>
  <c r="N7" i="83"/>
  <c r="P61" i="59"/>
  <c r="P13" i="23" s="1"/>
  <c r="P13" i="84" s="1"/>
  <c r="L59" i="79"/>
  <c r="L11" i="32" s="1"/>
  <c r="L11" i="90" s="1"/>
  <c r="Q68" i="81"/>
  <c r="Q20" i="22" s="1"/>
  <c r="Q20" i="93" s="1"/>
  <c r="P53" i="76"/>
  <c r="P5" i="31" s="1"/>
  <c r="P5" i="87" s="1"/>
  <c r="P73" i="75"/>
  <c r="P25" i="30" s="1"/>
  <c r="P25" i="86" s="1"/>
  <c r="P53" i="78"/>
  <c r="P5" i="28" s="1"/>
  <c r="P5" i="89" s="1"/>
  <c r="O66" i="79"/>
  <c r="O18" i="32" s="1"/>
  <c r="O18" i="90" s="1"/>
  <c r="P68" i="75"/>
  <c r="P20" i="30" s="1"/>
  <c r="P20" i="86" s="1"/>
  <c r="S35" i="75"/>
  <c r="S67" i="75" s="1"/>
  <c r="S19" i="30" s="1"/>
  <c r="S19" i="86" s="1"/>
  <c r="K22" i="75"/>
  <c r="K58" i="75" s="1"/>
  <c r="K10" i="30" s="1"/>
  <c r="K10" i="86" s="1"/>
  <c r="P56" i="78"/>
  <c r="P8" i="28" s="1"/>
  <c r="P8" i="89" s="1"/>
  <c r="K59" i="77"/>
  <c r="K11" i="25" s="1"/>
  <c r="K11" i="88" s="1"/>
  <c r="L54" i="79"/>
  <c r="L6" i="32" s="1"/>
  <c r="L6" i="90" s="1"/>
  <c r="L66" i="78"/>
  <c r="L18" i="28" s="1"/>
  <c r="L18" i="89" s="1"/>
  <c r="K14" i="77"/>
  <c r="K55" i="77" s="1"/>
  <c r="K7" i="25" s="1"/>
  <c r="K7" i="88" s="1"/>
  <c r="K66" i="75"/>
  <c r="K18" i="30" s="1"/>
  <c r="K18" i="86" s="1"/>
  <c r="S57" i="59"/>
  <c r="S9" i="23" s="1"/>
  <c r="S9" i="84" s="1"/>
  <c r="P9" i="81"/>
  <c r="K14" i="75"/>
  <c r="K55" i="75" s="1"/>
  <c r="K7" i="30" s="1"/>
  <c r="K7" i="86" s="1"/>
  <c r="T9" i="78"/>
  <c r="K14" i="79"/>
  <c r="K55" i="79" s="1"/>
  <c r="K7" i="32" s="1"/>
  <c r="K7" i="90" s="1"/>
  <c r="K22" i="76"/>
  <c r="K58" i="76" s="1"/>
  <c r="K10" i="31" s="1"/>
  <c r="K10" i="87" s="1"/>
  <c r="S19" i="81"/>
  <c r="S57" i="81" s="1"/>
  <c r="S9" i="22" s="1"/>
  <c r="S9" i="93" s="1"/>
  <c r="T9" i="80"/>
  <c r="K14" i="81"/>
  <c r="K55" i="81" s="1"/>
  <c r="K7" i="22" s="1"/>
  <c r="K7" i="93" s="1"/>
  <c r="S35" i="80"/>
  <c r="S67" i="80" s="1"/>
  <c r="S19" i="27" s="1"/>
  <c r="S19" i="92" s="1"/>
  <c r="P55" i="81"/>
  <c r="P7" i="22" s="1"/>
  <c r="P7" i="93" s="1"/>
  <c r="Q53" i="78"/>
  <c r="Q5" i="28" s="1"/>
  <c r="Q5" i="89" s="1"/>
  <c r="S19" i="79"/>
  <c r="S57" i="79" s="1"/>
  <c r="S9" i="32" s="1"/>
  <c r="S9" i="90" s="1"/>
  <c r="P68" i="78"/>
  <c r="P20" i="28" s="1"/>
  <c r="P20" i="89" s="1"/>
  <c r="L59" i="80"/>
  <c r="L11" i="27" s="1"/>
  <c r="L11" i="92" s="1"/>
  <c r="S35" i="76"/>
  <c r="S67" i="76" s="1"/>
  <c r="S19" i="31" s="1"/>
  <c r="S19" i="87" s="1"/>
  <c r="P59" i="80"/>
  <c r="P11" i="27" s="1"/>
  <c r="P11" i="92" s="1"/>
  <c r="K59" i="76"/>
  <c r="K11" i="31" s="1"/>
  <c r="K11" i="87" s="1"/>
  <c r="L54" i="77"/>
  <c r="L6" i="25" s="1"/>
  <c r="L6" i="88" s="1"/>
  <c r="K8" i="83"/>
  <c r="L20" i="83"/>
  <c r="T9" i="81"/>
  <c r="K59" i="81"/>
  <c r="K11" i="22" s="1"/>
  <c r="K11" i="93" s="1"/>
  <c r="O54" i="79"/>
  <c r="O6" i="32" s="1"/>
  <c r="O6" i="90" s="1"/>
  <c r="O54" i="75"/>
  <c r="O6" i="30" s="1"/>
  <c r="O6" i="86" s="1"/>
  <c r="O8" i="83"/>
  <c r="T4" i="80"/>
  <c r="T52" i="80" s="1"/>
  <c r="T4" i="27" s="1"/>
  <c r="T4" i="92" s="1"/>
  <c r="U73" i="80"/>
  <c r="U25" i="27" s="1"/>
  <c r="U25" i="92" s="1"/>
  <c r="Q53" i="81"/>
  <c r="Q5" i="22" s="1"/>
  <c r="Q5" i="93" s="1"/>
  <c r="L66" i="80"/>
  <c r="L18" i="27" s="1"/>
  <c r="L18" i="92" s="1"/>
  <c r="P68" i="81"/>
  <c r="P20" i="22" s="1"/>
  <c r="P20" i="93" s="1"/>
  <c r="N6" i="83"/>
  <c r="O9" i="83"/>
  <c r="F6" i="83"/>
  <c r="P56" i="80"/>
  <c r="P8" i="27" s="1"/>
  <c r="P8" i="92" s="1"/>
  <c r="Q53" i="79"/>
  <c r="Q5" i="32" s="1"/>
  <c r="Q5" i="90" s="1"/>
  <c r="Q59" i="78"/>
  <c r="Q11" i="28" s="1"/>
  <c r="Q11" i="89" s="1"/>
  <c r="L66" i="81"/>
  <c r="L18" i="22" s="1"/>
  <c r="L18" i="93" s="1"/>
  <c r="Q53" i="76"/>
  <c r="Q5" i="31" s="1"/>
  <c r="Q5" i="87" s="1"/>
  <c r="P9" i="76"/>
  <c r="T4" i="76"/>
  <c r="T52" i="76" s="1"/>
  <c r="T4" i="31" s="1"/>
  <c r="T4" i="87" s="1"/>
  <c r="S35" i="78"/>
  <c r="S67" i="78" s="1"/>
  <c r="S19" i="28" s="1"/>
  <c r="S19" i="89" s="1"/>
  <c r="T4" i="77"/>
  <c r="T52" i="77" s="1"/>
  <c r="T4" i="25" s="1"/>
  <c r="T4" i="88" s="1"/>
  <c r="F8" i="83"/>
  <c r="S35" i="77"/>
  <c r="S67" i="77" s="1"/>
  <c r="S19" i="25" s="1"/>
  <c r="S19" i="88" s="1"/>
  <c r="O21" i="83"/>
  <c r="L10" i="83"/>
  <c r="K15" i="83"/>
  <c r="P66" i="79"/>
  <c r="P18" i="32" s="1"/>
  <c r="P18" i="90" s="1"/>
  <c r="T4" i="79"/>
  <c r="T52" i="79" s="1"/>
  <c r="T4" i="32" s="1"/>
  <c r="T4" i="90" s="1"/>
  <c r="S19" i="80"/>
  <c r="S57" i="80" s="1"/>
  <c r="S9" i="27" s="1"/>
  <c r="S9" i="92" s="1"/>
  <c r="L14" i="75"/>
  <c r="L55" i="75" s="1"/>
  <c r="L7" i="30" s="1"/>
  <c r="L7" i="86" s="1"/>
  <c r="T4" i="75"/>
  <c r="T52" i="75" s="1"/>
  <c r="T4" i="30" s="1"/>
  <c r="T4" i="86" s="1"/>
  <c r="G8" i="83"/>
  <c r="L17" i="83"/>
  <c r="J6" i="83"/>
  <c r="U39" i="76"/>
  <c r="U73" i="76" s="1"/>
  <c r="U25" i="31" s="1"/>
  <c r="U25" i="87" s="1"/>
  <c r="T9" i="76"/>
  <c r="S25" i="83"/>
  <c r="S66" i="78"/>
  <c r="S18" i="28" s="1"/>
  <c r="S18" i="89" s="1"/>
  <c r="P9" i="80"/>
  <c r="O54" i="77"/>
  <c r="O6" i="25" s="1"/>
  <c r="O6" i="88" s="1"/>
  <c r="O54" i="76"/>
  <c r="O6" i="31" s="1"/>
  <c r="O6" i="87" s="1"/>
  <c r="O54" i="81"/>
  <c r="O6" i="22" s="1"/>
  <c r="O6" i="93" s="1"/>
  <c r="T53" i="81"/>
  <c r="T5" i="22" s="1"/>
  <c r="T5" i="93" s="1"/>
  <c r="S22" i="78"/>
  <c r="S58" i="78" s="1"/>
  <c r="S10" i="28" s="1"/>
  <c r="S10" i="89" s="1"/>
  <c r="Q22" i="80"/>
  <c r="Q58" i="80" s="1"/>
  <c r="Q10" i="27" s="1"/>
  <c r="Q10" i="92" s="1"/>
  <c r="L14" i="79"/>
  <c r="L55" i="79" s="1"/>
  <c r="L7" i="32" s="1"/>
  <c r="L7" i="90" s="1"/>
  <c r="U28" i="80"/>
  <c r="U63" i="80" s="1"/>
  <c r="U15" i="27" s="1"/>
  <c r="U15" i="92" s="1"/>
  <c r="K55" i="80"/>
  <c r="K7" i="27" s="1"/>
  <c r="K7" i="92" s="1"/>
  <c r="P73" i="78"/>
  <c r="P25" i="28" s="1"/>
  <c r="P25" i="89" s="1"/>
  <c r="Q22" i="81"/>
  <c r="Q58" i="81" s="1"/>
  <c r="Q10" i="22" s="1"/>
  <c r="Q10" i="93" s="1"/>
  <c r="L14" i="78"/>
  <c r="L55" i="78" s="1"/>
  <c r="L7" i="28" s="1"/>
  <c r="L7" i="89" s="1"/>
  <c r="P53" i="77"/>
  <c r="P5" i="25" s="1"/>
  <c r="P5" i="88" s="1"/>
  <c r="P66" i="80"/>
  <c r="P18" i="27" s="1"/>
  <c r="P18" i="92" s="1"/>
  <c r="Q68" i="79"/>
  <c r="Q20" i="32" s="1"/>
  <c r="Q20" i="90" s="1"/>
  <c r="Q53" i="80"/>
  <c r="Q5" i="27" s="1"/>
  <c r="Q5" i="92" s="1"/>
  <c r="Q22" i="76"/>
  <c r="Q58" i="76" s="1"/>
  <c r="Q10" i="31" s="1"/>
  <c r="Q10" i="87" s="1"/>
  <c r="K19" i="83"/>
  <c r="Q22" i="75"/>
  <c r="Q58" i="75" s="1"/>
  <c r="Q10" i="30" s="1"/>
  <c r="Q10" i="86" s="1"/>
  <c r="Q11" i="76"/>
  <c r="R23" i="80"/>
  <c r="R59" i="80" s="1"/>
  <c r="R11" i="27" s="1"/>
  <c r="R11" i="92" s="1"/>
  <c r="T4" i="81"/>
  <c r="T52" i="81" s="1"/>
  <c r="T4" i="22" s="1"/>
  <c r="T4" i="93" s="1"/>
  <c r="T52" i="59"/>
  <c r="T4" i="23" s="1"/>
  <c r="T4" i="84" s="1"/>
  <c r="G21" i="83"/>
  <c r="L16" i="83"/>
  <c r="O19" i="83"/>
  <c r="S15" i="80"/>
  <c r="V13" i="77"/>
  <c r="S22" i="76"/>
  <c r="S58" i="76" s="1"/>
  <c r="S10" i="31" s="1"/>
  <c r="S10" i="87" s="1"/>
  <c r="O54" i="78"/>
  <c r="O6" i="28" s="1"/>
  <c r="O6" i="89" s="1"/>
  <c r="P13" i="78"/>
  <c r="P32" i="80"/>
  <c r="P61" i="80" s="1"/>
  <c r="P13" i="27" s="1"/>
  <c r="P13" i="92" s="1"/>
  <c r="T11" i="79"/>
  <c r="P19" i="76"/>
  <c r="P57" i="76" s="1"/>
  <c r="P9" i="31" s="1"/>
  <c r="P9" i="87" s="1"/>
  <c r="U38" i="81"/>
  <c r="U68" i="81" s="1"/>
  <c r="U20" i="22" s="1"/>
  <c r="U20" i="93" s="1"/>
  <c r="U4" i="78"/>
  <c r="U52" i="78" s="1"/>
  <c r="U4" i="28" s="1"/>
  <c r="U4" i="89" s="1"/>
  <c r="Q28" i="81"/>
  <c r="Q63" i="81" s="1"/>
  <c r="Q15" i="22" s="1"/>
  <c r="Q15" i="93" s="1"/>
  <c r="T18" i="75"/>
  <c r="T56" i="75" s="1"/>
  <c r="T8" i="30" s="1"/>
  <c r="T8" i="86" s="1"/>
  <c r="V16" i="75"/>
  <c r="S17" i="83"/>
  <c r="AQ21" i="83"/>
  <c r="U33" i="59"/>
  <c r="U69" i="59" s="1"/>
  <c r="U21" i="23" s="1"/>
  <c r="U21" i="84" s="1"/>
  <c r="S36" i="79"/>
  <c r="S66" i="79" s="1"/>
  <c r="S18" i="32" s="1"/>
  <c r="S18" i="90" s="1"/>
  <c r="V8" i="78"/>
  <c r="U7" i="81"/>
  <c r="V21" i="79"/>
  <c r="V16" i="77"/>
  <c r="P9" i="78"/>
  <c r="S19" i="77"/>
  <c r="S57" i="77" s="1"/>
  <c r="S9" i="25" s="1"/>
  <c r="S9" i="88" s="1"/>
  <c r="P56" i="75"/>
  <c r="P8" i="30" s="1"/>
  <c r="P8" i="86" s="1"/>
  <c r="Q22" i="78"/>
  <c r="Q58" i="78" s="1"/>
  <c r="Q10" i="28" s="1"/>
  <c r="Q10" i="89" s="1"/>
  <c r="L14" i="81"/>
  <c r="L55" i="81" s="1"/>
  <c r="L7" i="22" s="1"/>
  <c r="L7" i="93" s="1"/>
  <c r="T9" i="75"/>
  <c r="V40" i="78"/>
  <c r="K14" i="76"/>
  <c r="K55" i="76" s="1"/>
  <c r="K7" i="31" s="1"/>
  <c r="K7" i="87" s="1"/>
  <c r="U38" i="79"/>
  <c r="U68" i="79" s="1"/>
  <c r="U20" i="32" s="1"/>
  <c r="U20" i="90" s="1"/>
  <c r="V39" i="81"/>
  <c r="Q11" i="79"/>
  <c r="V10" i="75"/>
  <c r="K17" i="83"/>
  <c r="U69" i="74"/>
  <c r="U21" i="26" s="1"/>
  <c r="U21" i="91" s="1"/>
  <c r="P22" i="59"/>
  <c r="P58" i="59" s="1"/>
  <c r="P10" i="23" s="1"/>
  <c r="P10" i="84" s="1"/>
  <c r="S36" i="80"/>
  <c r="S66" i="80" s="1"/>
  <c r="S18" i="27" s="1"/>
  <c r="S18" i="92" s="1"/>
  <c r="T18" i="78"/>
  <c r="T56" i="78" s="1"/>
  <c r="T8" i="28" s="1"/>
  <c r="T8" i="89" s="1"/>
  <c r="Q30" i="81"/>
  <c r="Q65" i="81" s="1"/>
  <c r="Q17" i="22" s="1"/>
  <c r="Q17" i="93" s="1"/>
  <c r="P12" i="80"/>
  <c r="U28" i="75"/>
  <c r="U63" i="75" s="1"/>
  <c r="U15" i="30" s="1"/>
  <c r="U15" i="86" s="1"/>
  <c r="P11" i="77"/>
  <c r="T28" i="76"/>
  <c r="T63" i="76" s="1"/>
  <c r="T15" i="31" s="1"/>
  <c r="T15" i="87" s="1"/>
  <c r="U26" i="83"/>
  <c r="S66" i="59"/>
  <c r="S18" i="23" s="1"/>
  <c r="S18" i="84" s="1"/>
  <c r="K21" i="83"/>
  <c r="P58" i="74"/>
  <c r="P10" i="26" s="1"/>
  <c r="P10" i="91" s="1"/>
  <c r="K54" i="75"/>
  <c r="K6" i="30" s="1"/>
  <c r="K6" i="86" s="1"/>
  <c r="T24" i="81"/>
  <c r="S36" i="81"/>
  <c r="S66" i="81" s="1"/>
  <c r="S18" i="22" s="1"/>
  <c r="S18" i="93" s="1"/>
  <c r="P66" i="76"/>
  <c r="P18" i="31" s="1"/>
  <c r="P18" i="87" s="1"/>
  <c r="U4" i="77"/>
  <c r="U52" i="77" s="1"/>
  <c r="U4" i="25" s="1"/>
  <c r="U4" i="88" s="1"/>
  <c r="U8" i="78"/>
  <c r="U6" i="75"/>
  <c r="P9" i="75"/>
  <c r="S19" i="75"/>
  <c r="S57" i="75" s="1"/>
  <c r="S9" i="30" s="1"/>
  <c r="S9" i="86" s="1"/>
  <c r="S18" i="78"/>
  <c r="S56" i="78" s="1"/>
  <c r="S8" i="28" s="1"/>
  <c r="S8" i="89" s="1"/>
  <c r="L55" i="76"/>
  <c r="L7" i="31" s="1"/>
  <c r="L7" i="87" s="1"/>
  <c r="P53" i="81"/>
  <c r="P5" i="22" s="1"/>
  <c r="P5" i="93" s="1"/>
  <c r="V42" i="81"/>
  <c r="V72" i="81" s="1"/>
  <c r="V24" i="22" s="1"/>
  <c r="V24" i="93" s="1"/>
  <c r="AQ17" i="83"/>
  <c r="T24" i="78"/>
  <c r="S36" i="77"/>
  <c r="S66" i="77" s="1"/>
  <c r="S18" i="25" s="1"/>
  <c r="S18" i="88" s="1"/>
  <c r="T14" i="77"/>
  <c r="Q11" i="80"/>
  <c r="P9" i="79"/>
  <c r="Q18" i="77"/>
  <c r="Q56" i="77" s="1"/>
  <c r="Q8" i="25" s="1"/>
  <c r="Q8" i="88" s="1"/>
  <c r="Q53" i="77"/>
  <c r="Q5" i="25" s="1"/>
  <c r="Q5" i="88" s="1"/>
  <c r="K6" i="80"/>
  <c r="K53" i="80" s="1"/>
  <c r="K5" i="27" s="1"/>
  <c r="K5" i="92" s="1"/>
  <c r="Q12" i="81"/>
  <c r="T53" i="80"/>
  <c r="T5" i="27" s="1"/>
  <c r="T5" i="92" s="1"/>
  <c r="P13" i="75"/>
  <c r="P11" i="81"/>
  <c r="T12" i="78"/>
  <c r="F21" i="83"/>
  <c r="L19" i="83"/>
  <c r="F7" i="83"/>
  <c r="T24" i="76"/>
  <c r="S36" i="76"/>
  <c r="S66" i="76" s="1"/>
  <c r="S18" i="31" s="1"/>
  <c r="S18" i="87" s="1"/>
  <c r="Q12" i="76"/>
  <c r="V16" i="78"/>
  <c r="S14" i="75"/>
  <c r="V5" i="79"/>
  <c r="Q37" i="80"/>
  <c r="Q66" i="80" s="1"/>
  <c r="Q18" i="27" s="1"/>
  <c r="Q18" i="92" s="1"/>
  <c r="T14" i="79"/>
  <c r="T55" i="79" s="1"/>
  <c r="T7" i="32" s="1"/>
  <c r="T7" i="90" s="1"/>
  <c r="T12" i="75"/>
  <c r="Q30" i="75"/>
  <c r="Q65" i="75" s="1"/>
  <c r="Q17" i="30" s="1"/>
  <c r="Q17" i="86" s="1"/>
  <c r="P69" i="59"/>
  <c r="P21" i="23" s="1"/>
  <c r="P21" i="84" s="1"/>
  <c r="Q2" i="83"/>
  <c r="T24" i="75"/>
  <c r="S36" i="75"/>
  <c r="S66" i="75" s="1"/>
  <c r="S18" i="30" s="1"/>
  <c r="S18" i="86" s="1"/>
  <c r="P32" i="79"/>
  <c r="P61" i="79" s="1"/>
  <c r="P13" i="32" s="1"/>
  <c r="P13" i="90" s="1"/>
  <c r="U25" i="80"/>
  <c r="V42" i="75"/>
  <c r="V72" i="75" s="1"/>
  <c r="V24" i="30" s="1"/>
  <c r="V24" i="86" s="1"/>
  <c r="K29" i="79"/>
  <c r="K64" i="79" s="1"/>
  <c r="K16" i="32" s="1"/>
  <c r="K16" i="90" s="1"/>
  <c r="V33" i="74"/>
  <c r="V69" i="74" s="1"/>
  <c r="V21" i="26" s="1"/>
  <c r="V21" i="91" s="1"/>
  <c r="K23" i="83"/>
  <c r="P67" i="59"/>
  <c r="P19" i="23" s="1"/>
  <c r="P19" i="84" s="1"/>
  <c r="P35" i="80"/>
  <c r="P67" i="80" s="1"/>
  <c r="P19" i="27" s="1"/>
  <c r="P19" i="92" s="1"/>
  <c r="P55" i="59"/>
  <c r="P7" i="23" s="1"/>
  <c r="P7" i="84" s="1"/>
  <c r="P14" i="76"/>
  <c r="P55" i="76" s="1"/>
  <c r="P7" i="31" s="1"/>
  <c r="P7" i="87" s="1"/>
  <c r="S15" i="79"/>
  <c r="V13" i="81"/>
  <c r="V8" i="77"/>
  <c r="Q13" i="78"/>
  <c r="P12" i="81"/>
  <c r="S31" i="79"/>
  <c r="S71" i="79" s="1"/>
  <c r="S23" i="32" s="1"/>
  <c r="S23" i="90" s="1"/>
  <c r="Q9" i="79"/>
  <c r="Q10" i="80"/>
  <c r="V17" i="75"/>
  <c r="U25" i="75"/>
  <c r="T11" i="80"/>
  <c r="T37" i="77"/>
  <c r="P28" i="76"/>
  <c r="P63" i="76" s="1"/>
  <c r="P15" i="31" s="1"/>
  <c r="P15" i="87" s="1"/>
  <c r="T18" i="81"/>
  <c r="T56" i="81" s="1"/>
  <c r="T8" i="22" s="1"/>
  <c r="T8" i="93" s="1"/>
  <c r="Q33" i="78"/>
  <c r="Q69" i="78" s="1"/>
  <c r="Q21" i="28" s="1"/>
  <c r="Q21" i="89" s="1"/>
  <c r="Q37" i="77"/>
  <c r="Q66" i="77" s="1"/>
  <c r="Q18" i="25" s="1"/>
  <c r="Q18" i="88" s="1"/>
  <c r="P12" i="79"/>
  <c r="P28" i="77"/>
  <c r="P63" i="77" s="1"/>
  <c r="P15" i="25" s="1"/>
  <c r="P15" i="88" s="1"/>
  <c r="P30" i="76"/>
  <c r="P65" i="76" s="1"/>
  <c r="P17" i="31" s="1"/>
  <c r="P17" i="87" s="1"/>
  <c r="U41" i="78"/>
  <c r="T28" i="81"/>
  <c r="T63" i="81" s="1"/>
  <c r="T15" i="22" s="1"/>
  <c r="T15" i="93" s="1"/>
  <c r="T12" i="79"/>
  <c r="S18" i="79"/>
  <c r="S56" i="79" s="1"/>
  <c r="S8" i="32" s="1"/>
  <c r="S8" i="90" s="1"/>
  <c r="S14" i="78"/>
  <c r="V11" i="79"/>
  <c r="U28" i="79"/>
  <c r="U63" i="79" s="1"/>
  <c r="U15" i="32" s="1"/>
  <c r="U15" i="90" s="1"/>
  <c r="W20" i="75"/>
  <c r="Q19" i="79"/>
  <c r="Q57" i="79" s="1"/>
  <c r="Q9" i="32" s="1"/>
  <c r="Q9" i="90" s="1"/>
  <c r="K6" i="79"/>
  <c r="K53" i="79" s="1"/>
  <c r="K5" i="32" s="1"/>
  <c r="K5" i="90" s="1"/>
  <c r="P31" i="77"/>
  <c r="P71" i="77" s="1"/>
  <c r="P23" i="25" s="1"/>
  <c r="P23" i="88" s="1"/>
  <c r="U4" i="81"/>
  <c r="U52" i="81" s="1"/>
  <c r="U4" i="22" s="1"/>
  <c r="U4" i="93" s="1"/>
  <c r="Q18" i="81"/>
  <c r="Q56" i="81" s="1"/>
  <c r="Q8" i="22" s="1"/>
  <c r="Q8" i="93" s="1"/>
  <c r="P19" i="78"/>
  <c r="P57" i="78" s="1"/>
  <c r="P9" i="28" s="1"/>
  <c r="P9" i="89" s="1"/>
  <c r="Q14" i="78"/>
  <c r="Q55" i="78" s="1"/>
  <c r="Q7" i="28" s="1"/>
  <c r="Q7" i="89" s="1"/>
  <c r="S22" i="80"/>
  <c r="S58" i="80" s="1"/>
  <c r="S10" i="27" s="1"/>
  <c r="S10" i="92" s="1"/>
  <c r="V16" i="80"/>
  <c r="U41" i="79"/>
  <c r="U5" i="81"/>
  <c r="U39" i="79"/>
  <c r="U73" i="79" s="1"/>
  <c r="U25" i="32" s="1"/>
  <c r="U25" i="90" s="1"/>
  <c r="P19" i="81"/>
  <c r="P57" i="81" s="1"/>
  <c r="P9" i="22" s="1"/>
  <c r="P9" i="93" s="1"/>
  <c r="U8" i="79"/>
  <c r="V44" i="78"/>
  <c r="V74" i="78" s="1"/>
  <c r="V26" i="28" s="1"/>
  <c r="V26" i="89" s="1"/>
  <c r="S22" i="79"/>
  <c r="S58" i="79" s="1"/>
  <c r="S10" i="32" s="1"/>
  <c r="S10" i="90" s="1"/>
  <c r="V16" i="79"/>
  <c r="U41" i="80"/>
  <c r="T12" i="76"/>
  <c r="Q11" i="78"/>
  <c r="L6" i="81"/>
  <c r="L53" i="81" s="1"/>
  <c r="L5" i="22" s="1"/>
  <c r="L5" i="93" s="1"/>
  <c r="Q11" i="81"/>
  <c r="V39" i="75"/>
  <c r="T36" i="80"/>
  <c r="Q31" i="81"/>
  <c r="Q71" i="81" s="1"/>
  <c r="Q23" i="22" s="1"/>
  <c r="Q23" i="93" s="1"/>
  <c r="U4" i="75"/>
  <c r="U52" i="75" s="1"/>
  <c r="U4" i="30" s="1"/>
  <c r="U4" i="86" s="1"/>
  <c r="W2" i="80"/>
  <c r="W50" i="80" s="1"/>
  <c r="W2" i="27" s="1"/>
  <c r="W2" i="92" s="1"/>
  <c r="T19" i="59"/>
  <c r="T19" i="76" s="1"/>
  <c r="T57" i="76" s="1"/>
  <c r="T9" i="31" s="1"/>
  <c r="T9" i="87" s="1"/>
  <c r="Q61" i="59"/>
  <c r="Q13" i="23" s="1"/>
  <c r="Q13" i="84" s="1"/>
  <c r="Q32" i="79"/>
  <c r="Q61" i="79" s="1"/>
  <c r="Q13" i="32" s="1"/>
  <c r="Q13" i="90" s="1"/>
  <c r="U34" i="75"/>
  <c r="U70" i="75" s="1"/>
  <c r="U22" i="30" s="1"/>
  <c r="U22" i="86" s="1"/>
  <c r="T35" i="75"/>
  <c r="T67" i="75" s="1"/>
  <c r="T19" i="30" s="1"/>
  <c r="T19" i="86" s="1"/>
  <c r="V11" i="80"/>
  <c r="Q32" i="78"/>
  <c r="Q61" i="78" s="1"/>
  <c r="Q13" i="28" s="1"/>
  <c r="Q13" i="89" s="1"/>
  <c r="U34" i="76"/>
  <c r="U70" i="76" s="1"/>
  <c r="U22" i="31" s="1"/>
  <c r="U22" i="87" s="1"/>
  <c r="L6" i="78"/>
  <c r="L53" i="78" s="1"/>
  <c r="L5" i="28" s="1"/>
  <c r="L5" i="89" s="1"/>
  <c r="S11" i="79"/>
  <c r="S54" i="79" s="1"/>
  <c r="S6" i="32" s="1"/>
  <c r="S6" i="90" s="1"/>
  <c r="L15" i="83"/>
  <c r="V32" i="74"/>
  <c r="V32" i="59" s="1"/>
  <c r="V61" i="59" s="1"/>
  <c r="V13" i="23" s="1"/>
  <c r="V13" i="84" s="1"/>
  <c r="V2" i="83"/>
  <c r="U24" i="83"/>
  <c r="U24" i="59"/>
  <c r="U24" i="76" s="1"/>
  <c r="L13" i="83"/>
  <c r="AQ15" i="83"/>
  <c r="U60" i="59"/>
  <c r="U12" i="23" s="1"/>
  <c r="U12" i="84" s="1"/>
  <c r="U26" i="77"/>
  <c r="U60" i="77" s="1"/>
  <c r="U12" i="25" s="1"/>
  <c r="U12" i="88" s="1"/>
  <c r="T63" i="59"/>
  <c r="T15" i="23" s="1"/>
  <c r="T15" i="84" s="1"/>
  <c r="T28" i="75"/>
  <c r="T63" i="75" s="1"/>
  <c r="T15" i="30" s="1"/>
  <c r="T15" i="86" s="1"/>
  <c r="Q63" i="59"/>
  <c r="Q15" i="23" s="1"/>
  <c r="Q15" i="84" s="1"/>
  <c r="Q28" i="75"/>
  <c r="Q63" i="75" s="1"/>
  <c r="Q15" i="30" s="1"/>
  <c r="Q15" i="86" s="1"/>
  <c r="Q65" i="59"/>
  <c r="Q17" i="23" s="1"/>
  <c r="Q17" i="84" s="1"/>
  <c r="Q30" i="77"/>
  <c r="Q65" i="77" s="1"/>
  <c r="Q17" i="25" s="1"/>
  <c r="Q17" i="88" s="1"/>
  <c r="S15" i="81"/>
  <c r="T24" i="77"/>
  <c r="V13" i="78"/>
  <c r="V8" i="76"/>
  <c r="S31" i="81"/>
  <c r="S71" i="81" s="1"/>
  <c r="S23" i="22" s="1"/>
  <c r="S23" i="93" s="1"/>
  <c r="Q9" i="80"/>
  <c r="Q10" i="81"/>
  <c r="V17" i="79"/>
  <c r="V21" i="80"/>
  <c r="T11" i="78"/>
  <c r="S22" i="77"/>
  <c r="S58" i="77" s="1"/>
  <c r="S10" i="25" s="1"/>
  <c r="S10" i="88" s="1"/>
  <c r="T14" i="78"/>
  <c r="P31" i="75"/>
  <c r="P71" i="75" s="1"/>
  <c r="P23" i="30" s="1"/>
  <c r="P23" i="86" s="1"/>
  <c r="Q12" i="77"/>
  <c r="U39" i="77"/>
  <c r="U73" i="77" s="1"/>
  <c r="U25" i="25" s="1"/>
  <c r="U25" i="88" s="1"/>
  <c r="Q13" i="81"/>
  <c r="V44" i="75"/>
  <c r="V74" i="75" s="1"/>
  <c r="V26" i="30" s="1"/>
  <c r="V26" i="86" s="1"/>
  <c r="U6" i="80"/>
  <c r="P10" i="75"/>
  <c r="L59" i="77"/>
  <c r="L11" i="25" s="1"/>
  <c r="L11" i="88" s="1"/>
  <c r="T14" i="81"/>
  <c r="T18" i="80"/>
  <c r="T56" i="80" s="1"/>
  <c r="T8" i="27" s="1"/>
  <c r="T8" i="92" s="1"/>
  <c r="P31" i="76"/>
  <c r="P71" i="76" s="1"/>
  <c r="P23" i="31" s="1"/>
  <c r="P23" i="87" s="1"/>
  <c r="Q12" i="78"/>
  <c r="P35" i="75"/>
  <c r="P67" i="75" s="1"/>
  <c r="P19" i="30" s="1"/>
  <c r="P19" i="86" s="1"/>
  <c r="Q11" i="75"/>
  <c r="P33" i="76"/>
  <c r="P69" i="76" s="1"/>
  <c r="P21" i="31" s="1"/>
  <c r="P21" i="87" s="1"/>
  <c r="S18" i="77"/>
  <c r="S56" i="77" s="1"/>
  <c r="S8" i="25" s="1"/>
  <c r="S8" i="88" s="1"/>
  <c r="S14" i="79"/>
  <c r="Q22" i="77"/>
  <c r="Q58" i="77" s="1"/>
  <c r="Q10" i="25" s="1"/>
  <c r="Q10" i="88" s="1"/>
  <c r="L14" i="80"/>
  <c r="L55" i="80" s="1"/>
  <c r="L7" i="27" s="1"/>
  <c r="L7" i="92" s="1"/>
  <c r="V11" i="81"/>
  <c r="U28" i="81"/>
  <c r="U63" i="81" s="1"/>
  <c r="U15" i="22" s="1"/>
  <c r="U15" i="93" s="1"/>
  <c r="W20" i="79"/>
  <c r="V5" i="80"/>
  <c r="K6" i="81"/>
  <c r="K53" i="81" s="1"/>
  <c r="K5" i="22" s="1"/>
  <c r="K5" i="93" s="1"/>
  <c r="T9" i="79"/>
  <c r="R23" i="76"/>
  <c r="R59" i="76" s="1"/>
  <c r="R11" i="31" s="1"/>
  <c r="R11" i="87" s="1"/>
  <c r="U13" i="78"/>
  <c r="Q35" i="78"/>
  <c r="Q67" i="78" s="1"/>
  <c r="Q19" i="28" s="1"/>
  <c r="Q19" i="89" s="1"/>
  <c r="W2" i="77"/>
  <c r="W50" i="77" s="1"/>
  <c r="W2" i="25" s="1"/>
  <c r="W2" i="88" s="1"/>
  <c r="U25" i="81"/>
  <c r="U8" i="80"/>
  <c r="Q28" i="79"/>
  <c r="Q63" i="79" s="1"/>
  <c r="Q15" i="32" s="1"/>
  <c r="Q15" i="90" s="1"/>
  <c r="P31" i="78"/>
  <c r="P71" i="78" s="1"/>
  <c r="P23" i="28" s="1"/>
  <c r="P23" i="89" s="1"/>
  <c r="V10" i="79"/>
  <c r="U26" i="75"/>
  <c r="U60" i="75" s="1"/>
  <c r="U12" i="30" s="1"/>
  <c r="U12" i="86" s="1"/>
  <c r="U13" i="79"/>
  <c r="Q32" i="80"/>
  <c r="Q61" i="80" s="1"/>
  <c r="Q13" i="27" s="1"/>
  <c r="Q13" i="92" s="1"/>
  <c r="U5" i="80"/>
  <c r="Q18" i="80"/>
  <c r="Q56" i="80" s="1"/>
  <c r="Q8" i="27" s="1"/>
  <c r="Q8" i="92" s="1"/>
  <c r="S29" i="75"/>
  <c r="S64" i="75" s="1"/>
  <c r="S16" i="30" s="1"/>
  <c r="S16" i="86" s="1"/>
  <c r="T35" i="78"/>
  <c r="T67" i="78" s="1"/>
  <c r="T19" i="28" s="1"/>
  <c r="T19" i="89" s="1"/>
  <c r="U26" i="76"/>
  <c r="U60" i="76" s="1"/>
  <c r="U12" i="31" s="1"/>
  <c r="U12" i="87" s="1"/>
  <c r="S11" i="80"/>
  <c r="S54" i="80" s="1"/>
  <c r="S6" i="27" s="1"/>
  <c r="S6" i="92" s="1"/>
  <c r="Q33" i="76"/>
  <c r="Q69" i="76" s="1"/>
  <c r="Q21" i="31" s="1"/>
  <c r="Q21" i="87" s="1"/>
  <c r="P32" i="81"/>
  <c r="P61" i="81" s="1"/>
  <c r="P13" i="22" s="1"/>
  <c r="P13" i="93" s="1"/>
  <c r="P33" i="79"/>
  <c r="P69" i="79" s="1"/>
  <c r="P21" i="32" s="1"/>
  <c r="P21" i="90" s="1"/>
  <c r="Q19" i="80"/>
  <c r="Q57" i="80" s="1"/>
  <c r="Q9" i="27" s="1"/>
  <c r="Q9" i="92" s="1"/>
  <c r="P13" i="77"/>
  <c r="U13" i="75"/>
  <c r="T65" i="59"/>
  <c r="T17" i="23" s="1"/>
  <c r="T17" i="84" s="1"/>
  <c r="T30" i="78"/>
  <c r="T65" i="78" s="1"/>
  <c r="T17" i="28" s="1"/>
  <c r="T17" i="89" s="1"/>
  <c r="T15" i="76"/>
  <c r="V31" i="74"/>
  <c r="N17" i="83"/>
  <c r="P71" i="59"/>
  <c r="P23" i="23" s="1"/>
  <c r="P23" i="84" s="1"/>
  <c r="P31" i="80"/>
  <c r="P71" i="80" s="1"/>
  <c r="P23" i="27" s="1"/>
  <c r="P23" i="92" s="1"/>
  <c r="S15" i="78"/>
  <c r="V13" i="76"/>
  <c r="V8" i="75"/>
  <c r="T12" i="81"/>
  <c r="T54" i="81" s="1"/>
  <c r="T6" i="22" s="1"/>
  <c r="T6" i="93" s="1"/>
  <c r="S31" i="78"/>
  <c r="S71" i="78" s="1"/>
  <c r="S23" i="28" s="1"/>
  <c r="S23" i="89" s="1"/>
  <c r="Q9" i="81"/>
  <c r="Q10" i="78"/>
  <c r="V17" i="80"/>
  <c r="V21" i="81"/>
  <c r="T11" i="77"/>
  <c r="T54" i="77" s="1"/>
  <c r="T6" i="25" s="1"/>
  <c r="T6" i="88" s="1"/>
  <c r="V40" i="76"/>
  <c r="Q35" i="76"/>
  <c r="Q67" i="76" s="1"/>
  <c r="Q19" i="31" s="1"/>
  <c r="Q19" i="87" s="1"/>
  <c r="K54" i="76"/>
  <c r="K6" i="31" s="1"/>
  <c r="K6" i="87" s="1"/>
  <c r="U25" i="78"/>
  <c r="Q30" i="80"/>
  <c r="Q65" i="80" s="1"/>
  <c r="Q17" i="27" s="1"/>
  <c r="Q17" i="92" s="1"/>
  <c r="V39" i="76"/>
  <c r="U6" i="81"/>
  <c r="P10" i="79"/>
  <c r="Q28" i="80"/>
  <c r="Q63" i="80" s="1"/>
  <c r="Q15" i="27" s="1"/>
  <c r="Q15" i="92" s="1"/>
  <c r="V40" i="77"/>
  <c r="Q35" i="77"/>
  <c r="Q67" i="77" s="1"/>
  <c r="Q19" i="25" s="1"/>
  <c r="Q19" i="88" s="1"/>
  <c r="W2" i="76"/>
  <c r="W50" i="76" s="1"/>
  <c r="W2" i="31" s="1"/>
  <c r="W2" i="87" s="1"/>
  <c r="Q14" i="77"/>
  <c r="Q55" i="77" s="1"/>
  <c r="Q7" i="25" s="1"/>
  <c r="Q7" i="88" s="1"/>
  <c r="V44" i="76"/>
  <c r="V74" i="76" s="1"/>
  <c r="V26" i="31" s="1"/>
  <c r="V26" i="87" s="1"/>
  <c r="T15" i="78"/>
  <c r="S18" i="76"/>
  <c r="S56" i="76" s="1"/>
  <c r="S8" i="31" s="1"/>
  <c r="S8" i="87" s="1"/>
  <c r="S14" i="80"/>
  <c r="V11" i="77"/>
  <c r="U28" i="78"/>
  <c r="U63" i="78" s="1"/>
  <c r="U15" i="28" s="1"/>
  <c r="U15" i="89" s="1"/>
  <c r="W20" i="80"/>
  <c r="V5" i="81"/>
  <c r="K6" i="78"/>
  <c r="K53" i="78" s="1"/>
  <c r="K5" i="28" s="1"/>
  <c r="K5" i="89" s="1"/>
  <c r="Q13" i="79"/>
  <c r="Q32" i="81"/>
  <c r="Q61" i="81" s="1"/>
  <c r="Q13" i="22" s="1"/>
  <c r="Q13" i="93" s="1"/>
  <c r="V40" i="80"/>
  <c r="U4" i="80"/>
  <c r="U52" i="80" s="1"/>
  <c r="U4" i="27" s="1"/>
  <c r="U4" i="92" s="1"/>
  <c r="U34" i="77"/>
  <c r="U70" i="77" s="1"/>
  <c r="U22" i="25" s="1"/>
  <c r="U22" i="88" s="1"/>
  <c r="Q18" i="78"/>
  <c r="Q56" i="78" s="1"/>
  <c r="Q8" i="28" s="1"/>
  <c r="Q8" i="89" s="1"/>
  <c r="U25" i="79"/>
  <c r="P11" i="76"/>
  <c r="V40" i="79"/>
  <c r="U34" i="78"/>
  <c r="U70" i="78" s="1"/>
  <c r="U22" i="28" s="1"/>
  <c r="U22" i="89" s="1"/>
  <c r="P35" i="81"/>
  <c r="P67" i="81" s="1"/>
  <c r="P19" i="22" s="1"/>
  <c r="P19" i="93" s="1"/>
  <c r="P14" i="75"/>
  <c r="P55" i="75" s="1"/>
  <c r="P7" i="30" s="1"/>
  <c r="P7" i="86" s="1"/>
  <c r="P33" i="81"/>
  <c r="P69" i="81" s="1"/>
  <c r="P21" i="22" s="1"/>
  <c r="P21" i="93" s="1"/>
  <c r="P12" i="76"/>
  <c r="L6" i="77"/>
  <c r="L53" i="77" s="1"/>
  <c r="L5" i="25" s="1"/>
  <c r="L5" i="88" s="1"/>
  <c r="S11" i="81"/>
  <c r="S54" i="81" s="1"/>
  <c r="S6" i="22" s="1"/>
  <c r="S6" i="93" s="1"/>
  <c r="S22" i="75"/>
  <c r="S58" i="75" s="1"/>
  <c r="S10" i="30" s="1"/>
  <c r="S10" i="86" s="1"/>
  <c r="Q37" i="75"/>
  <c r="Q66" i="75" s="1"/>
  <c r="Q18" i="30" s="1"/>
  <c r="Q18" i="86" s="1"/>
  <c r="T15" i="75"/>
  <c r="T55" i="75" s="1"/>
  <c r="T7" i="30" s="1"/>
  <c r="T7" i="86" s="1"/>
  <c r="U25" i="76"/>
  <c r="U7" i="78"/>
  <c r="Q35" i="75"/>
  <c r="Q67" i="75" s="1"/>
  <c r="Q19" i="30" s="1"/>
  <c r="Q19" i="86" s="1"/>
  <c r="K4" i="83"/>
  <c r="K4" i="84"/>
  <c r="V28" i="74"/>
  <c r="V63" i="74" s="1"/>
  <c r="V15" i="26" s="1"/>
  <c r="V15" i="91" s="1"/>
  <c r="K13" i="83"/>
  <c r="N8" i="83"/>
  <c r="O15" i="83"/>
  <c r="U29" i="74"/>
  <c r="U29" i="59" s="1"/>
  <c r="U64" i="59" s="1"/>
  <c r="U16" i="23" s="1"/>
  <c r="U16" i="84" s="1"/>
  <c r="U68" i="59"/>
  <c r="U20" i="23" s="1"/>
  <c r="U20" i="84" s="1"/>
  <c r="U38" i="75"/>
  <c r="U68" i="75" s="1"/>
  <c r="U20" i="30" s="1"/>
  <c r="U20" i="86" s="1"/>
  <c r="Q71" i="59"/>
  <c r="Q23" i="23" s="1"/>
  <c r="Q23" i="84" s="1"/>
  <c r="Q31" i="78"/>
  <c r="Q71" i="78" s="1"/>
  <c r="Q23" i="28" s="1"/>
  <c r="Q23" i="89" s="1"/>
  <c r="S15" i="77"/>
  <c r="V13" i="75"/>
  <c r="T36" i="79"/>
  <c r="Q33" i="77"/>
  <c r="Q69" i="77" s="1"/>
  <c r="Q21" i="25" s="1"/>
  <c r="Q21" i="88" s="1"/>
  <c r="P11" i="80"/>
  <c r="S31" i="80"/>
  <c r="S71" i="80" s="1"/>
  <c r="S23" i="27" s="1"/>
  <c r="S23" i="92" s="1"/>
  <c r="Q9" i="78"/>
  <c r="Q10" i="77"/>
  <c r="V17" i="81"/>
  <c r="V21" i="77"/>
  <c r="T11" i="76"/>
  <c r="Q32" i="76"/>
  <c r="Q61" i="76" s="1"/>
  <c r="Q13" i="31" s="1"/>
  <c r="Q13" i="87" s="1"/>
  <c r="U13" i="76"/>
  <c r="T12" i="80"/>
  <c r="V10" i="78"/>
  <c r="T15" i="77"/>
  <c r="U6" i="78"/>
  <c r="P10" i="80"/>
  <c r="U13" i="77"/>
  <c r="Q37" i="78"/>
  <c r="Q66" i="78" s="1"/>
  <c r="Q18" i="28" s="1"/>
  <c r="Q18" i="89" s="1"/>
  <c r="Q73" i="77"/>
  <c r="Q25" i="25" s="1"/>
  <c r="Q25" i="88" s="1"/>
  <c r="V39" i="77"/>
  <c r="P73" i="80"/>
  <c r="P25" i="27" s="1"/>
  <c r="P25" i="92" s="1"/>
  <c r="S18" i="75"/>
  <c r="S56" i="75" s="1"/>
  <c r="S8" i="30" s="1"/>
  <c r="S8" i="86" s="1"/>
  <c r="S14" i="81"/>
  <c r="V11" i="78"/>
  <c r="U28" i="77"/>
  <c r="U63" i="77" s="1"/>
  <c r="U15" i="25" s="1"/>
  <c r="U15" i="88" s="1"/>
  <c r="W20" i="81"/>
  <c r="V5" i="77"/>
  <c r="P11" i="78"/>
  <c r="T37" i="81"/>
  <c r="T66" i="81" s="1"/>
  <c r="T18" i="22" s="1"/>
  <c r="T18" i="93" s="1"/>
  <c r="P28" i="78"/>
  <c r="P63" i="78" s="1"/>
  <c r="P15" i="28" s="1"/>
  <c r="P15" i="89" s="1"/>
  <c r="T36" i="76"/>
  <c r="T66" i="76" s="1"/>
  <c r="T18" i="31" s="1"/>
  <c r="T18" i="87" s="1"/>
  <c r="Q19" i="77"/>
  <c r="Q57" i="77" s="1"/>
  <c r="Q9" i="25" s="1"/>
  <c r="Q9" i="88" s="1"/>
  <c r="Q33" i="80"/>
  <c r="Q69" i="80" s="1"/>
  <c r="Q21" i="27" s="1"/>
  <c r="Q21" i="92" s="1"/>
  <c r="V10" i="80"/>
  <c r="P32" i="75"/>
  <c r="P61" i="75" s="1"/>
  <c r="P13" i="30" s="1"/>
  <c r="P13" i="86" s="1"/>
  <c r="T15" i="81"/>
  <c r="V42" i="76"/>
  <c r="V72" i="76" s="1"/>
  <c r="V24" i="31" s="1"/>
  <c r="V24" i="87" s="1"/>
  <c r="U13" i="81"/>
  <c r="Q12" i="80"/>
  <c r="P35" i="78"/>
  <c r="P67" i="78" s="1"/>
  <c r="P19" i="28" s="1"/>
  <c r="P19" i="89" s="1"/>
  <c r="T35" i="77"/>
  <c r="T67" i="77" s="1"/>
  <c r="T19" i="25" s="1"/>
  <c r="T19" i="88" s="1"/>
  <c r="Q35" i="79"/>
  <c r="Q67" i="79" s="1"/>
  <c r="Q19" i="32" s="1"/>
  <c r="Q19" i="90" s="1"/>
  <c r="V42" i="77"/>
  <c r="V72" i="77" s="1"/>
  <c r="V24" i="25" s="1"/>
  <c r="V24" i="88" s="1"/>
  <c r="T36" i="78"/>
  <c r="Q31" i="77"/>
  <c r="Q71" i="77" s="1"/>
  <c r="Q23" i="25" s="1"/>
  <c r="Q23" i="88" s="1"/>
  <c r="W2" i="81"/>
  <c r="W50" i="81" s="1"/>
  <c r="W2" i="22" s="1"/>
  <c r="W2" i="93" s="1"/>
  <c r="U7" i="76"/>
  <c r="P32" i="77"/>
  <c r="P61" i="77" s="1"/>
  <c r="P13" i="25" s="1"/>
  <c r="P13" i="88" s="1"/>
  <c r="L6" i="76"/>
  <c r="L53" i="76" s="1"/>
  <c r="L5" i="31" s="1"/>
  <c r="L5" i="87" s="1"/>
  <c r="S11" i="78"/>
  <c r="S54" i="78" s="1"/>
  <c r="S6" i="28" s="1"/>
  <c r="S6" i="89" s="1"/>
  <c r="T30" i="81"/>
  <c r="T65" i="81" s="1"/>
  <c r="T17" i="22" s="1"/>
  <c r="T17" i="93" s="1"/>
  <c r="P31" i="79"/>
  <c r="P71" i="79" s="1"/>
  <c r="P23" i="32" s="1"/>
  <c r="P23" i="90" s="1"/>
  <c r="T37" i="75"/>
  <c r="U39" i="75"/>
  <c r="U73" i="75" s="1"/>
  <c r="U25" i="30" s="1"/>
  <c r="U25" i="86" s="1"/>
  <c r="P14" i="77"/>
  <c r="P55" i="77" s="1"/>
  <c r="P7" i="25" s="1"/>
  <c r="P7" i="88" s="1"/>
  <c r="U41" i="75"/>
  <c r="U9" i="59"/>
  <c r="U9" i="80" s="1"/>
  <c r="U2" i="83"/>
  <c r="T29" i="59"/>
  <c r="T64" i="59" s="1"/>
  <c r="T16" i="23" s="1"/>
  <c r="T16" i="84" s="1"/>
  <c r="P57" i="59"/>
  <c r="P9" i="23" s="1"/>
  <c r="P9" i="84" s="1"/>
  <c r="P19" i="79"/>
  <c r="P57" i="79" s="1"/>
  <c r="P9" i="32" s="1"/>
  <c r="P9" i="90" s="1"/>
  <c r="U32" i="59"/>
  <c r="U61" i="59" s="1"/>
  <c r="U13" i="23" s="1"/>
  <c r="U13" i="84" s="1"/>
  <c r="V8" i="79"/>
  <c r="V42" i="80"/>
  <c r="V72" i="80" s="1"/>
  <c r="V24" i="27" s="1"/>
  <c r="V24" i="92" s="1"/>
  <c r="P14" i="78"/>
  <c r="P55" i="78" s="1"/>
  <c r="P7" i="28" s="1"/>
  <c r="P7" i="89" s="1"/>
  <c r="T35" i="79"/>
  <c r="T67" i="79" s="1"/>
  <c r="T19" i="32" s="1"/>
  <c r="T19" i="90" s="1"/>
  <c r="U26" i="81"/>
  <c r="U60" i="81" s="1"/>
  <c r="U12" i="22" s="1"/>
  <c r="U12" i="93" s="1"/>
  <c r="S31" i="77"/>
  <c r="S71" i="77" s="1"/>
  <c r="S23" i="25" s="1"/>
  <c r="S23" i="88" s="1"/>
  <c r="Q9" i="77"/>
  <c r="Q10" i="76"/>
  <c r="V17" i="78"/>
  <c r="V21" i="78"/>
  <c r="T11" i="75"/>
  <c r="P11" i="79"/>
  <c r="P13" i="81"/>
  <c r="U6" i="77"/>
  <c r="P10" i="81"/>
  <c r="Q32" i="77"/>
  <c r="Q61" i="77" s="1"/>
  <c r="Q13" i="25" s="1"/>
  <c r="Q13" i="88" s="1"/>
  <c r="Q33" i="81"/>
  <c r="Q69" i="81" s="1"/>
  <c r="Q21" i="22" s="1"/>
  <c r="Q21" i="93" s="1"/>
  <c r="U7" i="80"/>
  <c r="U8" i="81"/>
  <c r="V10" i="81"/>
  <c r="L14" i="77"/>
  <c r="L55" i="77" s="1"/>
  <c r="L7" i="25" s="1"/>
  <c r="L7" i="88" s="1"/>
  <c r="V11" i="76"/>
  <c r="G11" i="83"/>
  <c r="U28" i="76"/>
  <c r="U63" i="76" s="1"/>
  <c r="U15" i="31" s="1"/>
  <c r="U15" i="87" s="1"/>
  <c r="W20" i="78"/>
  <c r="V5" i="78"/>
  <c r="K6" i="77"/>
  <c r="K53" i="77" s="1"/>
  <c r="K5" i="25" s="1"/>
  <c r="K5" i="88" s="1"/>
  <c r="V16" i="81"/>
  <c r="P30" i="77"/>
  <c r="P65" i="77" s="1"/>
  <c r="P17" i="25" s="1"/>
  <c r="P17" i="88" s="1"/>
  <c r="U41" i="81"/>
  <c r="U5" i="78"/>
  <c r="U39" i="81"/>
  <c r="U73" i="81" s="1"/>
  <c r="U25" i="22" s="1"/>
  <c r="U25" i="93" s="1"/>
  <c r="P14" i="79"/>
  <c r="P55" i="79" s="1"/>
  <c r="P7" i="32" s="1"/>
  <c r="P7" i="90" s="1"/>
  <c r="P13" i="79"/>
  <c r="V42" i="78"/>
  <c r="V72" i="78" s="1"/>
  <c r="V24" i="28" s="1"/>
  <c r="V24" i="89" s="1"/>
  <c r="T37" i="80"/>
  <c r="R23" i="77"/>
  <c r="R59" i="77" s="1"/>
  <c r="R11" i="25" s="1"/>
  <c r="R11" i="88" s="1"/>
  <c r="T36" i="77"/>
  <c r="Q35" i="81"/>
  <c r="Q67" i="81" s="1"/>
  <c r="Q19" i="22" s="1"/>
  <c r="Q19" i="93" s="1"/>
  <c r="W2" i="78"/>
  <c r="W50" i="78" s="1"/>
  <c r="W2" i="28" s="1"/>
  <c r="W2" i="89" s="1"/>
  <c r="U7" i="75"/>
  <c r="P33" i="78"/>
  <c r="P69" i="78" s="1"/>
  <c r="P21" i="28" s="1"/>
  <c r="P21" i="89" s="1"/>
  <c r="P12" i="75"/>
  <c r="R23" i="78"/>
  <c r="R59" i="78" s="1"/>
  <c r="R11" i="28" s="1"/>
  <c r="R11" i="89" s="1"/>
  <c r="P30" i="80"/>
  <c r="P65" i="80" s="1"/>
  <c r="P17" i="27" s="1"/>
  <c r="P17" i="92" s="1"/>
  <c r="U4" i="79"/>
  <c r="U52" i="79" s="1"/>
  <c r="U4" i="32" s="1"/>
  <c r="U4" i="90" s="1"/>
  <c r="T30" i="77"/>
  <c r="T65" i="77" s="1"/>
  <c r="T17" i="25" s="1"/>
  <c r="T17" i="88" s="1"/>
  <c r="Q37" i="81"/>
  <c r="Q66" i="81" s="1"/>
  <c r="Q18" i="22" s="1"/>
  <c r="Q18" i="93" s="1"/>
  <c r="L6" i="75"/>
  <c r="L53" i="75" s="1"/>
  <c r="L5" i="30" s="1"/>
  <c r="L5" i="86" s="1"/>
  <c r="S11" i="77"/>
  <c r="S54" i="77" s="1"/>
  <c r="S6" i="25" s="1"/>
  <c r="S6" i="88" s="1"/>
  <c r="Q32" i="75"/>
  <c r="Q61" i="75" s="1"/>
  <c r="Q13" i="30" s="1"/>
  <c r="Q13" i="86" s="1"/>
  <c r="U26" i="78"/>
  <c r="U60" i="78" s="1"/>
  <c r="U12" i="28" s="1"/>
  <c r="U12" i="89" s="1"/>
  <c r="U38" i="76"/>
  <c r="U68" i="76" s="1"/>
  <c r="U20" i="31" s="1"/>
  <c r="U20" i="87" s="1"/>
  <c r="T35" i="80"/>
  <c r="T67" i="80" s="1"/>
  <c r="T19" i="27" s="1"/>
  <c r="T19" i="92" s="1"/>
  <c r="P35" i="79"/>
  <c r="P67" i="79" s="1"/>
  <c r="P19" i="32" s="1"/>
  <c r="P19" i="90" s="1"/>
  <c r="U70" i="59"/>
  <c r="U22" i="23" s="1"/>
  <c r="U22" i="84" s="1"/>
  <c r="U34" i="81"/>
  <c r="U70" i="81" s="1"/>
  <c r="U22" i="22" s="1"/>
  <c r="U22" i="93" s="1"/>
  <c r="N23" i="83"/>
  <c r="O17" i="83"/>
  <c r="Q4" i="83"/>
  <c r="T64" i="74"/>
  <c r="T16" i="26" s="1"/>
  <c r="T16" i="91" s="1"/>
  <c r="Q56" i="59"/>
  <c r="Q8" i="23" s="1"/>
  <c r="Q8" i="84" s="1"/>
  <c r="Q18" i="79"/>
  <c r="Q56" i="79" s="1"/>
  <c r="Q8" i="32" s="1"/>
  <c r="Q8" i="90" s="1"/>
  <c r="V74" i="59"/>
  <c r="V26" i="23" s="1"/>
  <c r="V26" i="84" s="1"/>
  <c r="V44" i="80"/>
  <c r="V74" i="80" s="1"/>
  <c r="V26" i="27" s="1"/>
  <c r="V26" i="92" s="1"/>
  <c r="Q55" i="59"/>
  <c r="Q7" i="23" s="1"/>
  <c r="Q7" i="84" s="1"/>
  <c r="Q14" i="79"/>
  <c r="Q55" i="79" s="1"/>
  <c r="Q7" i="32" s="1"/>
  <c r="Q7" i="90" s="1"/>
  <c r="S64" i="59"/>
  <c r="S16" i="23" s="1"/>
  <c r="S16" i="84" s="1"/>
  <c r="S29" i="76"/>
  <c r="S64" i="76" s="1"/>
  <c r="S16" i="31" s="1"/>
  <c r="S16" i="87" s="1"/>
  <c r="U61" i="74"/>
  <c r="U13" i="26" s="1"/>
  <c r="U13" i="91" s="1"/>
  <c r="S15" i="75"/>
  <c r="T24" i="79"/>
  <c r="V13" i="79"/>
  <c r="V8" i="80"/>
  <c r="R23" i="79"/>
  <c r="R59" i="79" s="1"/>
  <c r="R11" i="32" s="1"/>
  <c r="R11" i="90" s="1"/>
  <c r="T28" i="77"/>
  <c r="T63" i="77" s="1"/>
  <c r="T15" i="25" s="1"/>
  <c r="T15" i="88" s="1"/>
  <c r="S29" i="78"/>
  <c r="S64" i="78" s="1"/>
  <c r="S16" i="28" s="1"/>
  <c r="S16" i="89" s="1"/>
  <c r="Q37" i="76"/>
  <c r="Q66" i="76" s="1"/>
  <c r="Q18" i="31" s="1"/>
  <c r="Q18" i="87" s="1"/>
  <c r="S31" i="76"/>
  <c r="S71" i="76" s="1"/>
  <c r="S23" i="31" s="1"/>
  <c r="S23" i="87" s="1"/>
  <c r="Q9" i="76"/>
  <c r="Q10" i="75"/>
  <c r="V17" i="77"/>
  <c r="V21" i="76"/>
  <c r="Q28" i="78"/>
  <c r="Q63" i="78" s="1"/>
  <c r="Q15" i="28" s="1"/>
  <c r="Q15" i="89" s="1"/>
  <c r="U41" i="77"/>
  <c r="Q19" i="75"/>
  <c r="Q57" i="75" s="1"/>
  <c r="Q9" i="30" s="1"/>
  <c r="Q9" i="86" s="1"/>
  <c r="Q31" i="79"/>
  <c r="Q71" i="79" s="1"/>
  <c r="Q23" i="32" s="1"/>
  <c r="Q23" i="90" s="1"/>
  <c r="U5" i="76"/>
  <c r="P35" i="76"/>
  <c r="P67" i="76" s="1"/>
  <c r="P19" i="31" s="1"/>
  <c r="P19" i="87" s="1"/>
  <c r="U7" i="79"/>
  <c r="U53" i="79" s="1"/>
  <c r="U5" i="32" s="1"/>
  <c r="U5" i="90" s="1"/>
  <c r="S29" i="81"/>
  <c r="S64" i="81" s="1"/>
  <c r="S16" i="22" s="1"/>
  <c r="S16" i="93" s="1"/>
  <c r="P33" i="75"/>
  <c r="P69" i="75" s="1"/>
  <c r="P21" i="30" s="1"/>
  <c r="P21" i="86" s="1"/>
  <c r="U6" i="76"/>
  <c r="P10" i="78"/>
  <c r="T37" i="78"/>
  <c r="U5" i="77"/>
  <c r="U39" i="78"/>
  <c r="U73" i="78" s="1"/>
  <c r="U25" i="28" s="1"/>
  <c r="U25" i="89" s="1"/>
  <c r="P14" i="80"/>
  <c r="P55" i="80" s="1"/>
  <c r="P7" i="27" s="1"/>
  <c r="P7" i="92" s="1"/>
  <c r="Q13" i="80"/>
  <c r="P13" i="80"/>
  <c r="S18" i="80"/>
  <c r="S56" i="80" s="1"/>
  <c r="S8" i="27" s="1"/>
  <c r="S8" i="92" s="1"/>
  <c r="S14" i="77"/>
  <c r="Q22" i="79"/>
  <c r="Q58" i="79" s="1"/>
  <c r="Q10" i="32" s="1"/>
  <c r="Q10" i="90" s="1"/>
  <c r="V11" i="75"/>
  <c r="W20" i="76"/>
  <c r="V5" i="76"/>
  <c r="K6" i="76"/>
  <c r="K53" i="76" s="1"/>
  <c r="K5" i="31" s="1"/>
  <c r="K5" i="87" s="1"/>
  <c r="S22" i="81"/>
  <c r="S58" i="81" s="1"/>
  <c r="S10" i="22" s="1"/>
  <c r="S10" i="93" s="1"/>
  <c r="T14" i="80"/>
  <c r="U38" i="80"/>
  <c r="U68" i="80" s="1"/>
  <c r="U20" i="27" s="1"/>
  <c r="U20" i="92" s="1"/>
  <c r="T28" i="80"/>
  <c r="T63" i="80" s="1"/>
  <c r="T15" i="27" s="1"/>
  <c r="T15" i="92" s="1"/>
  <c r="T30" i="75"/>
  <c r="T65" i="75" s="1"/>
  <c r="T17" i="30" s="1"/>
  <c r="T17" i="86" s="1"/>
  <c r="S29" i="79"/>
  <c r="S64" i="79" s="1"/>
  <c r="S16" i="32" s="1"/>
  <c r="S16" i="90" s="1"/>
  <c r="V44" i="77"/>
  <c r="V74" i="77" s="1"/>
  <c r="V26" i="25" s="1"/>
  <c r="V26" i="88" s="1"/>
  <c r="P30" i="79"/>
  <c r="P65" i="79" s="1"/>
  <c r="P17" i="32" s="1"/>
  <c r="P17" i="90" s="1"/>
  <c r="P30" i="78"/>
  <c r="P65" i="78" s="1"/>
  <c r="P17" i="28" s="1"/>
  <c r="P17" i="89" s="1"/>
  <c r="Q33" i="79"/>
  <c r="Q69" i="79" s="1"/>
  <c r="Q21" i="32" s="1"/>
  <c r="Q21" i="90" s="1"/>
  <c r="T30" i="76"/>
  <c r="T65" i="76" s="1"/>
  <c r="T17" i="31" s="1"/>
  <c r="T17" i="87" s="1"/>
  <c r="Q14" i="81"/>
  <c r="Q55" i="81" s="1"/>
  <c r="Q7" i="22" s="1"/>
  <c r="Q7" i="93" s="1"/>
  <c r="P32" i="76"/>
  <c r="P61" i="76" s="1"/>
  <c r="P13" i="31" s="1"/>
  <c r="P13" i="87" s="1"/>
  <c r="W2" i="79"/>
  <c r="W50" i="79" s="1"/>
  <c r="W2" i="32" s="1"/>
  <c r="W2" i="90" s="1"/>
  <c r="T37" i="79"/>
  <c r="Q19" i="78"/>
  <c r="Q57" i="78" s="1"/>
  <c r="Q9" i="28" s="1"/>
  <c r="Q9" i="89" s="1"/>
  <c r="Q12" i="79"/>
  <c r="Q13" i="75"/>
  <c r="V44" i="81"/>
  <c r="V74" i="81" s="1"/>
  <c r="V26" i="22" s="1"/>
  <c r="V26" i="93" s="1"/>
  <c r="L6" i="79"/>
  <c r="L53" i="79" s="1"/>
  <c r="L5" i="32" s="1"/>
  <c r="L5" i="90" s="1"/>
  <c r="S11" i="76"/>
  <c r="S54" i="76" s="1"/>
  <c r="S6" i="31" s="1"/>
  <c r="S6" i="87" s="1"/>
  <c r="Q13" i="77"/>
  <c r="P12" i="78"/>
  <c r="U34" i="80"/>
  <c r="U70" i="80" s="1"/>
  <c r="U22" i="27" s="1"/>
  <c r="U22" i="92" s="1"/>
  <c r="K29" i="75"/>
  <c r="K64" i="75" s="1"/>
  <c r="K16" i="30" s="1"/>
  <c r="S29" i="77"/>
  <c r="S64" i="77" s="1"/>
  <c r="S16" i="25" s="1"/>
  <c r="S16" i="88" s="1"/>
  <c r="Q18" i="75"/>
  <c r="Q56" i="75" s="1"/>
  <c r="Q8" i="30" s="1"/>
  <c r="Q8" i="86" s="1"/>
  <c r="T67" i="59"/>
  <c r="T19" i="23" s="1"/>
  <c r="T19" i="84" s="1"/>
  <c r="T35" i="81"/>
  <c r="T67" i="81" s="1"/>
  <c r="T19" i="22" s="1"/>
  <c r="T19" i="93" s="1"/>
  <c r="O13" i="83"/>
  <c r="S71" i="59"/>
  <c r="S23" i="23" s="1"/>
  <c r="S23" i="84" s="1"/>
  <c r="O23" i="83"/>
  <c r="J7" i="83"/>
  <c r="P63" i="59"/>
  <c r="P15" i="23" s="1"/>
  <c r="P15" i="84" s="1"/>
  <c r="P28" i="80"/>
  <c r="P63" i="80" s="1"/>
  <c r="P15" i="27" s="1"/>
  <c r="P15" i="92" s="1"/>
  <c r="T56" i="59"/>
  <c r="T8" i="23" s="1"/>
  <c r="T8" i="84" s="1"/>
  <c r="T18" i="76"/>
  <c r="T56" i="76" s="1"/>
  <c r="T8" i="31" s="1"/>
  <c r="T8" i="87" s="1"/>
  <c r="R59" i="59"/>
  <c r="R11" i="23" s="1"/>
  <c r="R11" i="84" s="1"/>
  <c r="R23" i="81"/>
  <c r="R59" i="81" s="1"/>
  <c r="R11" i="22" s="1"/>
  <c r="R11" i="93" s="1"/>
  <c r="J5" i="83"/>
  <c r="V13" i="80"/>
  <c r="V8" i="81"/>
  <c r="Q31" i="80"/>
  <c r="Q71" i="80" s="1"/>
  <c r="Q23" i="27" s="1"/>
  <c r="Q23" i="92" s="1"/>
  <c r="U4" i="76"/>
  <c r="U52" i="76" s="1"/>
  <c r="U4" i="31" s="1"/>
  <c r="U4" i="87" s="1"/>
  <c r="U8" i="77"/>
  <c r="V10" i="77"/>
  <c r="V17" i="76"/>
  <c r="V21" i="75"/>
  <c r="V42" i="79"/>
  <c r="V72" i="79" s="1"/>
  <c r="V24" i="32" s="1"/>
  <c r="V24" i="90" s="1"/>
  <c r="P30" i="75"/>
  <c r="P65" i="75" s="1"/>
  <c r="P17" i="30" s="1"/>
  <c r="P17" i="86" s="1"/>
  <c r="U38" i="78"/>
  <c r="U68" i="78" s="1"/>
  <c r="U20" i="28" s="1"/>
  <c r="U20" i="89" s="1"/>
  <c r="T28" i="78"/>
  <c r="T63" i="78" s="1"/>
  <c r="T15" i="28" s="1"/>
  <c r="T15" i="89" s="1"/>
  <c r="T30" i="79"/>
  <c r="T65" i="79" s="1"/>
  <c r="T17" i="32" s="1"/>
  <c r="T17" i="90" s="1"/>
  <c r="Q14" i="76"/>
  <c r="Q55" i="76" s="1"/>
  <c r="Q7" i="31" s="1"/>
  <c r="Q7" i="87" s="1"/>
  <c r="T36" i="75"/>
  <c r="Q19" i="76"/>
  <c r="Q57" i="76" s="1"/>
  <c r="Q9" i="31" s="1"/>
  <c r="Q9" i="87" s="1"/>
  <c r="P19" i="77"/>
  <c r="P57" i="77" s="1"/>
  <c r="P9" i="25" s="1"/>
  <c r="P9" i="88" s="1"/>
  <c r="Q30" i="79"/>
  <c r="Q65" i="79" s="1"/>
  <c r="Q17" i="32" s="1"/>
  <c r="Q17" i="90" s="1"/>
  <c r="U26" i="79"/>
  <c r="U60" i="79" s="1"/>
  <c r="U12" i="32" s="1"/>
  <c r="U12" i="90" s="1"/>
  <c r="S18" i="81"/>
  <c r="S56" i="81" s="1"/>
  <c r="S8" i="22" s="1"/>
  <c r="S8" i="93" s="1"/>
  <c r="W20" i="77"/>
  <c r="V5" i="75"/>
  <c r="K6" i="75"/>
  <c r="K53" i="75" s="1"/>
  <c r="K5" i="30" s="1"/>
  <c r="K5" i="86" s="1"/>
  <c r="T18" i="79"/>
  <c r="T56" i="79" s="1"/>
  <c r="T8" i="32" s="1"/>
  <c r="T8" i="90" s="1"/>
  <c r="Q31" i="75"/>
  <c r="Q71" i="75" s="1"/>
  <c r="Q23" i="30" s="1"/>
  <c r="Q23" i="86" s="1"/>
  <c r="P33" i="77"/>
  <c r="P69" i="77" s="1"/>
  <c r="P21" i="25" s="1"/>
  <c r="P21" i="88" s="1"/>
  <c r="V39" i="78"/>
  <c r="P28" i="81"/>
  <c r="P63" i="81" s="1"/>
  <c r="P15" i="22" s="1"/>
  <c r="P15" i="93" s="1"/>
  <c r="Q19" i="81"/>
  <c r="Q57" i="81" s="1"/>
  <c r="Q9" i="22" s="1"/>
  <c r="Q9" i="93" s="1"/>
  <c r="Q37" i="79"/>
  <c r="Q66" i="79" s="1"/>
  <c r="Q18" i="32" s="1"/>
  <c r="Q18" i="90" s="1"/>
  <c r="T15" i="80"/>
  <c r="P28" i="79"/>
  <c r="P63" i="79" s="1"/>
  <c r="P15" i="32" s="1"/>
  <c r="P15" i="90" s="1"/>
  <c r="Q35" i="80"/>
  <c r="Q67" i="80" s="1"/>
  <c r="Q19" i="27" s="1"/>
  <c r="Q19" i="92" s="1"/>
  <c r="P19" i="80"/>
  <c r="P57" i="80" s="1"/>
  <c r="P9" i="27" s="1"/>
  <c r="P9" i="92" s="1"/>
  <c r="Q30" i="76"/>
  <c r="Q65" i="76" s="1"/>
  <c r="Q17" i="31" s="1"/>
  <c r="Q17" i="87" s="1"/>
  <c r="V39" i="79"/>
  <c r="L6" i="80"/>
  <c r="L53" i="80" s="1"/>
  <c r="L5" i="27" s="1"/>
  <c r="L5" i="92" s="1"/>
  <c r="S11" i="75"/>
  <c r="S54" i="75" s="1"/>
  <c r="S6" i="30" s="1"/>
  <c r="S6" i="86" s="1"/>
  <c r="P30" i="81"/>
  <c r="P65" i="81" s="1"/>
  <c r="P17" i="22" s="1"/>
  <c r="P17" i="93" s="1"/>
  <c r="V40" i="75"/>
  <c r="Q28" i="76"/>
  <c r="Q63" i="76" s="1"/>
  <c r="Q15" i="31" s="1"/>
  <c r="Q15" i="87" s="1"/>
  <c r="U5" i="75"/>
  <c r="T14" i="76"/>
  <c r="U8" i="76"/>
  <c r="Q14" i="75"/>
  <c r="Q55" i="75" s="1"/>
  <c r="Q7" i="30" s="1"/>
  <c r="Q7" i="86" s="1"/>
  <c r="S59" i="74"/>
  <c r="S11" i="26" s="1"/>
  <c r="S11" i="91" s="1"/>
  <c r="S23" i="59"/>
  <c r="U14" i="59"/>
  <c r="U14" i="76" s="1"/>
  <c r="V25" i="59"/>
  <c r="V25" i="81" s="1"/>
  <c r="W40" i="59"/>
  <c r="W40" i="76" s="1"/>
  <c r="V43" i="59"/>
  <c r="V43" i="81" s="1"/>
  <c r="W72" i="74"/>
  <c r="W24" i="26" s="1"/>
  <c r="W24" i="91" s="1"/>
  <c r="W42" i="59"/>
  <c r="W72" i="59" s="1"/>
  <c r="W24" i="23" s="1"/>
  <c r="W24" i="84" s="1"/>
  <c r="X50" i="74"/>
  <c r="X2" i="26" s="1"/>
  <c r="X2" i="91" s="1"/>
  <c r="X2" i="59"/>
  <c r="X50" i="59" s="1"/>
  <c r="V52" i="74"/>
  <c r="V4" i="26" s="1"/>
  <c r="V4" i="91" s="1"/>
  <c r="V4" i="59"/>
  <c r="V4" i="75" s="1"/>
  <c r="V52" i="75" s="1"/>
  <c r="V4" i="30" s="1"/>
  <c r="V4" i="86" s="1"/>
  <c r="V38" i="59"/>
  <c r="W16" i="59"/>
  <c r="W16" i="75" s="1"/>
  <c r="U18" i="59"/>
  <c r="U18" i="75" s="1"/>
  <c r="U56" i="75" s="1"/>
  <c r="U8" i="30" s="1"/>
  <c r="U8" i="86" s="1"/>
  <c r="W74" i="74"/>
  <c r="W26" i="26" s="1"/>
  <c r="W26" i="91" s="1"/>
  <c r="W44" i="59"/>
  <c r="W44" i="81" s="1"/>
  <c r="W74" i="81" s="1"/>
  <c r="W26" i="22" s="1"/>
  <c r="W26" i="93" s="1"/>
  <c r="U62" i="74"/>
  <c r="U14" i="26" s="1"/>
  <c r="U14" i="91" s="1"/>
  <c r="U27" i="59"/>
  <c r="U62" i="59" s="1"/>
  <c r="U14" i="23" s="1"/>
  <c r="U14" i="84" s="1"/>
  <c r="T22" i="59"/>
  <c r="W10" i="59"/>
  <c r="W10" i="78" s="1"/>
  <c r="U36" i="59"/>
  <c r="U36" i="75" s="1"/>
  <c r="V60" i="74"/>
  <c r="V12" i="26" s="1"/>
  <c r="V12" i="91" s="1"/>
  <c r="V26" i="59"/>
  <c r="V26" i="77" s="1"/>
  <c r="V60" i="77" s="1"/>
  <c r="V12" i="25" s="1"/>
  <c r="V12" i="88" s="1"/>
  <c r="V70" i="74"/>
  <c r="V22" i="26" s="1"/>
  <c r="V22" i="91" s="1"/>
  <c r="V34" i="59"/>
  <c r="V34" i="80" s="1"/>
  <c r="V70" i="80" s="1"/>
  <c r="V22" i="27" s="1"/>
  <c r="V22" i="92" s="1"/>
  <c r="U12" i="59"/>
  <c r="U54" i="59" s="1"/>
  <c r="U6" i="23" s="1"/>
  <c r="U6" i="84" s="1"/>
  <c r="V7" i="59"/>
  <c r="V7" i="78" s="1"/>
  <c r="U65" i="74"/>
  <c r="U17" i="26" s="1"/>
  <c r="U17" i="91" s="1"/>
  <c r="U30" i="59"/>
  <c r="U30" i="75" s="1"/>
  <c r="U65" i="75" s="1"/>
  <c r="U17" i="30" s="1"/>
  <c r="U17" i="86" s="1"/>
  <c r="U67" i="74"/>
  <c r="U19" i="26" s="1"/>
  <c r="U19" i="91" s="1"/>
  <c r="U35" i="59"/>
  <c r="U67" i="59" s="1"/>
  <c r="U19" i="23" s="1"/>
  <c r="U19" i="84" s="1"/>
  <c r="U37" i="59"/>
  <c r="U37" i="81" s="1"/>
  <c r="U15" i="59"/>
  <c r="U15" i="81" s="1"/>
  <c r="V41" i="59"/>
  <c r="V41" i="75" s="1"/>
  <c r="V6" i="59"/>
  <c r="V6" i="76" s="1"/>
  <c r="W39" i="59"/>
  <c r="W39" i="78" s="1"/>
  <c r="V85" i="73"/>
  <c r="V29" i="74" s="1"/>
  <c r="O7" i="83"/>
  <c r="V73" i="74"/>
  <c r="V25" i="26" s="1"/>
  <c r="V25" i="91" s="1"/>
  <c r="T54" i="59"/>
  <c r="T6" i="23" s="1"/>
  <c r="T6" i="84" s="1"/>
  <c r="T66" i="59"/>
  <c r="T18" i="23" s="1"/>
  <c r="T18" i="84" s="1"/>
  <c r="S55" i="76"/>
  <c r="S7" i="31" s="1"/>
  <c r="S7" i="87" s="1"/>
  <c r="S55" i="59"/>
  <c r="S7" i="23" s="1"/>
  <c r="S7" i="84" s="1"/>
  <c r="P54" i="59"/>
  <c r="P6" i="23" s="1"/>
  <c r="P6" i="84" s="1"/>
  <c r="U53" i="59"/>
  <c r="U5" i="23" s="1"/>
  <c r="U5" i="84" s="1"/>
  <c r="T55" i="59"/>
  <c r="T7" i="23" s="1"/>
  <c r="T7" i="84" s="1"/>
  <c r="U56" i="74"/>
  <c r="U8" i="26" s="1"/>
  <c r="U8" i="91" s="1"/>
  <c r="U54" i="74"/>
  <c r="U6" i="26" s="1"/>
  <c r="U6" i="91" s="1"/>
  <c r="Q54" i="59"/>
  <c r="Q6" i="23" s="1"/>
  <c r="Q6" i="84" s="1"/>
  <c r="AB50" i="72"/>
  <c r="AA50" i="73"/>
  <c r="Y98" i="73" s="1"/>
  <c r="W41" i="74"/>
  <c r="Z41" i="72"/>
  <c r="Y41" i="73"/>
  <c r="W88" i="73" s="1"/>
  <c r="AA13" i="72"/>
  <c r="Z13" i="73"/>
  <c r="W38" i="74"/>
  <c r="X16" i="74"/>
  <c r="AA36" i="72"/>
  <c r="Z36" i="73"/>
  <c r="X80" i="73" s="1"/>
  <c r="W25" i="74"/>
  <c r="AB34" i="72"/>
  <c r="AA34" i="73"/>
  <c r="Y76" i="73" s="1"/>
  <c r="AB52" i="72"/>
  <c r="AA52" i="73"/>
  <c r="Y100" i="73" s="1"/>
  <c r="Z44" i="72"/>
  <c r="Y44" i="73"/>
  <c r="W92" i="73" s="1"/>
  <c r="AA23" i="72"/>
  <c r="Z23" i="73"/>
  <c r="X64" i="73" s="1"/>
  <c r="U55" i="74"/>
  <c r="U7" i="26" s="1"/>
  <c r="U7" i="91" s="1"/>
  <c r="W43" i="74"/>
  <c r="W13" i="74"/>
  <c r="AA42" i="73"/>
  <c r="AB42" i="72"/>
  <c r="W8" i="74"/>
  <c r="Q18" i="84"/>
  <c r="Z19" i="72"/>
  <c r="Y19" i="73"/>
  <c r="X42" i="74"/>
  <c r="V37" i="74"/>
  <c r="AA51" i="72"/>
  <c r="Z51" i="73"/>
  <c r="X99" i="73" s="1"/>
  <c r="AA28" i="72"/>
  <c r="Z28" i="73"/>
  <c r="X69" i="73" s="1"/>
  <c r="W7" i="74"/>
  <c r="AB38" i="72"/>
  <c r="AA38" i="73"/>
  <c r="AB32" i="72"/>
  <c r="AA32" i="73"/>
  <c r="AB4" i="72"/>
  <c r="AA4" i="73"/>
  <c r="Y45" i="73"/>
  <c r="W93" i="73" s="1"/>
  <c r="Z45" i="72"/>
  <c r="AA37" i="72"/>
  <c r="Z37" i="73"/>
  <c r="X81" i="73" s="1"/>
  <c r="W59" i="63"/>
  <c r="V9" i="74"/>
  <c r="V14" i="74"/>
  <c r="AB7" i="72"/>
  <c r="AA7" i="73"/>
  <c r="AA15" i="72"/>
  <c r="Z15" i="73"/>
  <c r="V12" i="74"/>
  <c r="V68" i="74"/>
  <c r="V20" i="26" s="1"/>
  <c r="V20" i="91" s="1"/>
  <c r="W6" i="74"/>
  <c r="AA10" i="72"/>
  <c r="Z10" i="73"/>
  <c r="AA8" i="72"/>
  <c r="Z8" i="73"/>
  <c r="X63" i="73" s="1"/>
  <c r="U66" i="74"/>
  <c r="U18" i="26" s="1"/>
  <c r="U18" i="91" s="1"/>
  <c r="AA14" i="72"/>
  <c r="Z14" i="73"/>
  <c r="AA46" i="72"/>
  <c r="Z46" i="73"/>
  <c r="X94" i="73" s="1"/>
  <c r="AA9" i="72"/>
  <c r="Z9" i="73"/>
  <c r="X75" i="73" s="1"/>
  <c r="Z29" i="72"/>
  <c r="Y29" i="73"/>
  <c r="W70" i="73" s="1"/>
  <c r="Z27" i="72"/>
  <c r="Y27" i="73"/>
  <c r="W68" i="73" s="1"/>
  <c r="Z6" i="73"/>
  <c r="X62" i="73" s="1"/>
  <c r="AA6" i="72"/>
  <c r="X10" i="74"/>
  <c r="T57" i="74"/>
  <c r="T9" i="26" s="1"/>
  <c r="T9" i="91" s="1"/>
  <c r="W4" i="74"/>
  <c r="V15" i="74"/>
  <c r="AA12" i="72"/>
  <c r="Z12" i="73"/>
  <c r="W5" i="74"/>
  <c r="Z18" i="72"/>
  <c r="Y18" i="73"/>
  <c r="W84" i="73" s="1"/>
  <c r="AB25" i="72"/>
  <c r="AA25" i="73"/>
  <c r="Y66" i="73" s="1"/>
  <c r="V69" i="63"/>
  <c r="U19" i="74"/>
  <c r="V35" i="74"/>
  <c r="Y2" i="74"/>
  <c r="X40" i="74"/>
  <c r="AA3" i="72"/>
  <c r="Z3" i="73"/>
  <c r="X60" i="73" s="1"/>
  <c r="AA16" i="73"/>
  <c r="AB16" i="72"/>
  <c r="Z30" i="72"/>
  <c r="Y30" i="73"/>
  <c r="W71" i="73" s="1"/>
  <c r="AA5" i="72"/>
  <c r="Z5" i="73"/>
  <c r="X61" i="73" s="1"/>
  <c r="Y20" i="73"/>
  <c r="Z20" i="72"/>
  <c r="AB35" i="72"/>
  <c r="AA35" i="73"/>
  <c r="V30" i="74"/>
  <c r="V53" i="74"/>
  <c r="V5" i="26" s="1"/>
  <c r="V5" i="91" s="1"/>
  <c r="Z43" i="72"/>
  <c r="Y43" i="73"/>
  <c r="W91" i="73" s="1"/>
  <c r="AB22" i="73"/>
  <c r="Z58" i="73" s="1"/>
  <c r="AC22" i="72"/>
  <c r="V18" i="74"/>
  <c r="W74" i="63"/>
  <c r="V24" i="74"/>
  <c r="X39" i="74"/>
  <c r="AB17" i="72"/>
  <c r="AA17" i="73"/>
  <c r="AA48" i="73"/>
  <c r="Y96" i="73" s="1"/>
  <c r="AB48" i="72"/>
  <c r="AB31" i="72"/>
  <c r="AA31" i="73"/>
  <c r="Y72" i="73" s="1"/>
  <c r="AB24" i="72"/>
  <c r="AA24" i="73"/>
  <c r="Y65" i="73" s="1"/>
  <c r="Z11" i="72"/>
  <c r="Y11" i="73"/>
  <c r="AA26" i="72"/>
  <c r="Z26" i="73"/>
  <c r="X67" i="73" s="1"/>
  <c r="AA49" i="72"/>
  <c r="Z49" i="73"/>
  <c r="X97" i="73" s="1"/>
  <c r="Y21" i="73"/>
  <c r="W89" i="73" s="1"/>
  <c r="Z21" i="72"/>
  <c r="Z39" i="72"/>
  <c r="Y39" i="73"/>
  <c r="W86" i="73" s="1"/>
  <c r="X20" i="74"/>
  <c r="X44" i="74"/>
  <c r="Z33" i="72"/>
  <c r="Y33" i="73"/>
  <c r="W74" i="73" s="1"/>
  <c r="V36" i="74"/>
  <c r="AB47" i="72"/>
  <c r="AA47" i="73"/>
  <c r="Y95" i="73" s="1"/>
  <c r="Z40" i="72"/>
  <c r="Y40" i="73"/>
  <c r="W87" i="73" s="1"/>
  <c r="W21" i="74"/>
  <c r="W21" i="59" s="1"/>
  <c r="T23" i="74"/>
  <c r="U22" i="74"/>
  <c r="W34" i="74"/>
  <c r="W26" i="74"/>
  <c r="W17" i="74"/>
  <c r="W17" i="59" s="1"/>
  <c r="T58" i="74"/>
  <c r="T10" i="26" s="1"/>
  <c r="T10" i="91" s="1"/>
  <c r="V27" i="74"/>
  <c r="W11" i="74"/>
  <c r="W11" i="59" s="1"/>
  <c r="S20" i="83"/>
  <c r="M11" i="83"/>
  <c r="T25" i="83"/>
  <c r="M10" i="83"/>
  <c r="O16" i="83"/>
  <c r="P12" i="83"/>
  <c r="X77" i="73"/>
  <c r="X73" i="73"/>
  <c r="S22" i="83"/>
  <c r="X90" i="73"/>
  <c r="R23" i="83"/>
  <c r="X82" i="73"/>
  <c r="V78" i="73"/>
  <c r="S15" i="83"/>
  <c r="W83" i="73"/>
  <c r="U79" i="73"/>
  <c r="P2" i="84" l="1"/>
  <c r="P2" i="83"/>
  <c r="W2" i="23"/>
  <c r="X2" i="23"/>
  <c r="X2" i="84" s="1"/>
  <c r="N14" i="84"/>
  <c r="N14" i="83"/>
  <c r="S62" i="59"/>
  <c r="S14" i="23" s="1"/>
  <c r="S14" i="84" s="1"/>
  <c r="S27" i="78"/>
  <c r="S62" i="78" s="1"/>
  <c r="S14" i="28" s="1"/>
  <c r="S14" i="89" s="1"/>
  <c r="O14" i="83"/>
  <c r="S27" i="77"/>
  <c r="S62" i="77" s="1"/>
  <c r="S14" i="25" s="1"/>
  <c r="S14" i="88" s="1"/>
  <c r="U64" i="74"/>
  <c r="U16" i="26" s="1"/>
  <c r="U16" i="91" s="1"/>
  <c r="S27" i="76"/>
  <c r="S62" i="76" s="1"/>
  <c r="S14" i="31" s="1"/>
  <c r="S14" i="87" s="1"/>
  <c r="S55" i="81"/>
  <c r="S7" i="22" s="1"/>
  <c r="S7" i="93" s="1"/>
  <c r="T27" i="81"/>
  <c r="T62" i="81" s="1"/>
  <c r="T14" i="22" s="1"/>
  <c r="T14" i="93" s="1"/>
  <c r="T27" i="75"/>
  <c r="T62" i="75" s="1"/>
  <c r="T14" i="30" s="1"/>
  <c r="T14" i="86" s="1"/>
  <c r="T66" i="79"/>
  <c r="T18" i="32" s="1"/>
  <c r="T18" i="90" s="1"/>
  <c r="T54" i="78"/>
  <c r="T6" i="28" s="1"/>
  <c r="T6" i="89" s="1"/>
  <c r="T27" i="80"/>
  <c r="T62" i="80" s="1"/>
  <c r="T14" i="27" s="1"/>
  <c r="T14" i="92" s="1"/>
  <c r="T55" i="81"/>
  <c r="T7" i="22" s="1"/>
  <c r="T7" i="93" s="1"/>
  <c r="T27" i="79"/>
  <c r="T62" i="79" s="1"/>
  <c r="T14" i="32" s="1"/>
  <c r="T14" i="90" s="1"/>
  <c r="T27" i="76"/>
  <c r="T62" i="76" s="1"/>
  <c r="T14" i="31" s="1"/>
  <c r="T14" i="87" s="1"/>
  <c r="T27" i="77"/>
  <c r="T62" i="77" s="1"/>
  <c r="T14" i="25" s="1"/>
  <c r="T14" i="88" s="1"/>
  <c r="T27" i="78"/>
  <c r="T62" i="78" s="1"/>
  <c r="T14" i="28" s="1"/>
  <c r="T14" i="89" s="1"/>
  <c r="T57" i="59"/>
  <c r="T9" i="23" s="1"/>
  <c r="T9" i="84" s="1"/>
  <c r="S27" i="81"/>
  <c r="S62" i="81" s="1"/>
  <c r="S14" i="22" s="1"/>
  <c r="S14" i="93" s="1"/>
  <c r="S27" i="75"/>
  <c r="S62" i="75" s="1"/>
  <c r="S14" i="30" s="1"/>
  <c r="S14" i="86" s="1"/>
  <c r="S27" i="79"/>
  <c r="S62" i="79" s="1"/>
  <c r="S14" i="32" s="1"/>
  <c r="S14" i="90" s="1"/>
  <c r="S27" i="80"/>
  <c r="S62" i="80" s="1"/>
  <c r="S14" i="27" s="1"/>
  <c r="S14" i="92" s="1"/>
  <c r="S55" i="78"/>
  <c r="S7" i="28" s="1"/>
  <c r="S7" i="89" s="1"/>
  <c r="U31" i="80"/>
  <c r="U71" i="80" s="1"/>
  <c r="U23" i="27" s="1"/>
  <c r="U23" i="92" s="1"/>
  <c r="U31" i="75"/>
  <c r="U71" i="75" s="1"/>
  <c r="U23" i="30" s="1"/>
  <c r="U23" i="86" s="1"/>
  <c r="U31" i="76"/>
  <c r="U71" i="76" s="1"/>
  <c r="U23" i="31" s="1"/>
  <c r="U23" i="87" s="1"/>
  <c r="U31" i="77"/>
  <c r="U71" i="77" s="1"/>
  <c r="U23" i="25" s="1"/>
  <c r="U23" i="88" s="1"/>
  <c r="U31" i="78"/>
  <c r="U71" i="78" s="1"/>
  <c r="U23" i="28" s="1"/>
  <c r="U23" i="89" s="1"/>
  <c r="U31" i="79"/>
  <c r="U71" i="79" s="1"/>
  <c r="U23" i="32" s="1"/>
  <c r="U23" i="90" s="1"/>
  <c r="U31" i="81"/>
  <c r="U71" i="81" s="1"/>
  <c r="U23" i="22" s="1"/>
  <c r="U23" i="93" s="1"/>
  <c r="P8" i="83"/>
  <c r="V73" i="81"/>
  <c r="V25" i="22" s="1"/>
  <c r="V25" i="93" s="1"/>
  <c r="T54" i="76"/>
  <c r="T6" i="31" s="1"/>
  <c r="T6" i="87" s="1"/>
  <c r="V60" i="59"/>
  <c r="V12" i="23" s="1"/>
  <c r="V12" i="84" s="1"/>
  <c r="T66" i="75"/>
  <c r="T18" i="30" s="1"/>
  <c r="T18" i="86" s="1"/>
  <c r="T54" i="80"/>
  <c r="T6" i="27" s="1"/>
  <c r="T6" i="92" s="1"/>
  <c r="P22" i="80"/>
  <c r="P58" i="80" s="1"/>
  <c r="P10" i="27" s="1"/>
  <c r="P10" i="92" s="1"/>
  <c r="V33" i="59"/>
  <c r="V33" i="79" s="1"/>
  <c r="V69" i="79" s="1"/>
  <c r="V21" i="32" s="1"/>
  <c r="V21" i="90" s="1"/>
  <c r="U53" i="76"/>
  <c r="U5" i="31" s="1"/>
  <c r="U5" i="87" s="1"/>
  <c r="T55" i="76"/>
  <c r="T7" i="31" s="1"/>
  <c r="T7" i="87" s="1"/>
  <c r="V28" i="59"/>
  <c r="U53" i="81"/>
  <c r="U5" i="22" s="1"/>
  <c r="U5" i="93" s="1"/>
  <c r="Q54" i="79"/>
  <c r="Q6" i="32" s="1"/>
  <c r="Q6" i="90" s="1"/>
  <c r="U32" i="77"/>
  <c r="U61" i="77" s="1"/>
  <c r="U13" i="25" s="1"/>
  <c r="U13" i="88" s="1"/>
  <c r="P22" i="79"/>
  <c r="P58" i="79" s="1"/>
  <c r="P10" i="32" s="1"/>
  <c r="P10" i="90" s="1"/>
  <c r="L18" i="83"/>
  <c r="P54" i="78"/>
  <c r="P6" i="28" s="1"/>
  <c r="P6" i="89" s="1"/>
  <c r="P22" i="76"/>
  <c r="P58" i="76" s="1"/>
  <c r="P10" i="31" s="1"/>
  <c r="P10" i="87" s="1"/>
  <c r="K10" i="83"/>
  <c r="K7" i="83"/>
  <c r="T4" i="83"/>
  <c r="Q5" i="83"/>
  <c r="O18" i="83"/>
  <c r="P22" i="77"/>
  <c r="P58" i="77" s="1"/>
  <c r="P10" i="25" s="1"/>
  <c r="P10" i="88" s="1"/>
  <c r="P22" i="78"/>
  <c r="P58" i="78" s="1"/>
  <c r="P10" i="28" s="1"/>
  <c r="P10" i="89" s="1"/>
  <c r="U53" i="78"/>
  <c r="U5" i="28" s="1"/>
  <c r="U5" i="89" s="1"/>
  <c r="P18" i="83"/>
  <c r="Q25" i="83"/>
  <c r="P54" i="75"/>
  <c r="P6" i="30" s="1"/>
  <c r="P6" i="86" s="1"/>
  <c r="P54" i="81"/>
  <c r="P6" i="22" s="1"/>
  <c r="P6" i="93" s="1"/>
  <c r="S55" i="80"/>
  <c r="S7" i="27" s="1"/>
  <c r="S7" i="92" s="1"/>
  <c r="W74" i="59"/>
  <c r="W26" i="23" s="1"/>
  <c r="W26" i="84" s="1"/>
  <c r="T54" i="75"/>
  <c r="T6" i="30" s="1"/>
  <c r="T6" i="86" s="1"/>
  <c r="K11" i="83"/>
  <c r="P54" i="76"/>
  <c r="P6" i="31" s="1"/>
  <c r="P6" i="87" s="1"/>
  <c r="V61" i="74"/>
  <c r="V13" i="26" s="1"/>
  <c r="V13" i="91" s="1"/>
  <c r="Q20" i="83"/>
  <c r="L6" i="83"/>
  <c r="P54" i="80"/>
  <c r="P6" i="27" s="1"/>
  <c r="P6" i="92" s="1"/>
  <c r="Q54" i="78"/>
  <c r="Q6" i="28" s="1"/>
  <c r="Q6" i="89" s="1"/>
  <c r="Q54" i="81"/>
  <c r="Q6" i="22" s="1"/>
  <c r="Q6" i="93" s="1"/>
  <c r="Q54" i="76"/>
  <c r="Q6" i="31" s="1"/>
  <c r="Q6" i="87" s="1"/>
  <c r="P5" i="83"/>
  <c r="L7" i="83"/>
  <c r="S19" i="83"/>
  <c r="P20" i="83"/>
  <c r="K18" i="83"/>
  <c r="P25" i="83"/>
  <c r="U24" i="78"/>
  <c r="S55" i="77"/>
  <c r="S7" i="25" s="1"/>
  <c r="S7" i="88" s="1"/>
  <c r="T66" i="78"/>
  <c r="T18" i="28" s="1"/>
  <c r="T18" i="89" s="1"/>
  <c r="U24" i="79"/>
  <c r="U65" i="59"/>
  <c r="U17" i="23" s="1"/>
  <c r="U17" i="84" s="1"/>
  <c r="V52" i="59"/>
  <c r="V4" i="23" s="1"/>
  <c r="V4" i="84" s="1"/>
  <c r="U32" i="78"/>
  <c r="U61" i="78" s="1"/>
  <c r="U13" i="28" s="1"/>
  <c r="U13" i="89" s="1"/>
  <c r="U24" i="81"/>
  <c r="T66" i="77"/>
  <c r="T18" i="25" s="1"/>
  <c r="T18" i="88" s="1"/>
  <c r="U24" i="80"/>
  <c r="K6" i="83"/>
  <c r="U33" i="79"/>
  <c r="U69" i="79" s="1"/>
  <c r="U21" i="32" s="1"/>
  <c r="U21" i="90" s="1"/>
  <c r="U24" i="77"/>
  <c r="T54" i="79"/>
  <c r="T6" i="32" s="1"/>
  <c r="T6" i="90" s="1"/>
  <c r="U24" i="75"/>
  <c r="T29" i="77"/>
  <c r="T64" i="77" s="1"/>
  <c r="T16" i="25" s="1"/>
  <c r="T16" i="88" s="1"/>
  <c r="U33" i="78"/>
  <c r="U69" i="78" s="1"/>
  <c r="U21" i="28" s="1"/>
  <c r="U21" i="89" s="1"/>
  <c r="T29" i="78"/>
  <c r="T64" i="78" s="1"/>
  <c r="T16" i="28" s="1"/>
  <c r="T16" i="89" s="1"/>
  <c r="P54" i="79"/>
  <c r="P6" i="32" s="1"/>
  <c r="P6" i="90" s="1"/>
  <c r="S55" i="79"/>
  <c r="S7" i="32" s="1"/>
  <c r="S7" i="90" s="1"/>
  <c r="U56" i="59"/>
  <c r="U8" i="23" s="1"/>
  <c r="U8" i="84" s="1"/>
  <c r="Q17" i="83"/>
  <c r="U33" i="77"/>
  <c r="U69" i="77" s="1"/>
  <c r="U21" i="25" s="1"/>
  <c r="U21" i="88" s="1"/>
  <c r="Q54" i="80"/>
  <c r="Q6" i="27" s="1"/>
  <c r="Q6" i="92" s="1"/>
  <c r="P9" i="83"/>
  <c r="Q54" i="75"/>
  <c r="Q6" i="30" s="1"/>
  <c r="Q6" i="86" s="1"/>
  <c r="U33" i="76"/>
  <c r="U69" i="76" s="1"/>
  <c r="U21" i="31" s="1"/>
  <c r="U21" i="87" s="1"/>
  <c r="U33" i="81"/>
  <c r="U69" i="81" s="1"/>
  <c r="U21" i="22" s="1"/>
  <c r="U21" i="93" s="1"/>
  <c r="O6" i="83"/>
  <c r="P7" i="83"/>
  <c r="U33" i="80"/>
  <c r="U69" i="80" s="1"/>
  <c r="U21" i="27" s="1"/>
  <c r="U21" i="92" s="1"/>
  <c r="T55" i="77"/>
  <c r="T7" i="25" s="1"/>
  <c r="T7" i="88" s="1"/>
  <c r="P17" i="83"/>
  <c r="U53" i="75"/>
  <c r="U5" i="30" s="1"/>
  <c r="U5" i="86" s="1"/>
  <c r="U53" i="77"/>
  <c r="U5" i="25" s="1"/>
  <c r="U5" i="88" s="1"/>
  <c r="T55" i="78"/>
  <c r="T7" i="28" s="1"/>
  <c r="T7" i="89" s="1"/>
  <c r="V41" i="79"/>
  <c r="T19" i="77"/>
  <c r="T57" i="77" s="1"/>
  <c r="T9" i="25" s="1"/>
  <c r="T9" i="88" s="1"/>
  <c r="W39" i="81"/>
  <c r="V73" i="59"/>
  <c r="V25" i="23" s="1"/>
  <c r="V25" i="84" s="1"/>
  <c r="S55" i="75"/>
  <c r="S7" i="30" s="1"/>
  <c r="S7" i="86" s="1"/>
  <c r="U29" i="77"/>
  <c r="U64" i="77" s="1"/>
  <c r="U16" i="25" s="1"/>
  <c r="U16" i="88" s="1"/>
  <c r="T19" i="81"/>
  <c r="T57" i="81" s="1"/>
  <c r="T9" i="22" s="1"/>
  <c r="T9" i="93" s="1"/>
  <c r="P22" i="81"/>
  <c r="P58" i="81" s="1"/>
  <c r="P10" i="22" s="1"/>
  <c r="P10" i="93" s="1"/>
  <c r="V26" i="83"/>
  <c r="V24" i="83"/>
  <c r="V25" i="75"/>
  <c r="V25" i="77"/>
  <c r="U53" i="80"/>
  <c r="U5" i="27" s="1"/>
  <c r="U5" i="92" s="1"/>
  <c r="U14" i="79"/>
  <c r="T66" i="80"/>
  <c r="T18" i="27" s="1"/>
  <c r="T18" i="92" s="1"/>
  <c r="W40" i="79"/>
  <c r="V32" i="77"/>
  <c r="V61" i="77" s="1"/>
  <c r="V13" i="25" s="1"/>
  <c r="V13" i="88" s="1"/>
  <c r="U32" i="76"/>
  <c r="U61" i="76" s="1"/>
  <c r="U13" i="31" s="1"/>
  <c r="U13" i="87" s="1"/>
  <c r="P13" i="83"/>
  <c r="T55" i="80"/>
  <c r="T7" i="27" s="1"/>
  <c r="T7" i="92" s="1"/>
  <c r="W10" i="79"/>
  <c r="X2" i="78"/>
  <c r="X50" i="78" s="1"/>
  <c r="X2" i="28" s="1"/>
  <c r="X2" i="89" s="1"/>
  <c r="V32" i="80"/>
  <c r="V61" i="80" s="1"/>
  <c r="V13" i="27" s="1"/>
  <c r="V13" i="92" s="1"/>
  <c r="U27" i="76"/>
  <c r="U62" i="76" s="1"/>
  <c r="U14" i="31" s="1"/>
  <c r="U14" i="87" s="1"/>
  <c r="V43" i="79"/>
  <c r="V73" i="79" s="1"/>
  <c r="V25" i="32" s="1"/>
  <c r="V25" i="90" s="1"/>
  <c r="W21" i="77"/>
  <c r="L11" i="83"/>
  <c r="T5" i="83"/>
  <c r="Q18" i="83"/>
  <c r="V31" i="59"/>
  <c r="V71" i="59" s="1"/>
  <c r="V23" i="23" s="1"/>
  <c r="V23" i="84" s="1"/>
  <c r="U14" i="81"/>
  <c r="U55" i="81" s="1"/>
  <c r="U7" i="22" s="1"/>
  <c r="U7" i="93" s="1"/>
  <c r="V43" i="77"/>
  <c r="V73" i="77" s="1"/>
  <c r="V25" i="25" s="1"/>
  <c r="V25" i="88" s="1"/>
  <c r="W11" i="77"/>
  <c r="V34" i="78"/>
  <c r="V70" i="78" s="1"/>
  <c r="V22" i="28" s="1"/>
  <c r="V22" i="89" s="1"/>
  <c r="T19" i="80"/>
  <c r="T57" i="80" s="1"/>
  <c r="T9" i="27" s="1"/>
  <c r="T9" i="92" s="1"/>
  <c r="V70" i="59"/>
  <c r="V22" i="23" s="1"/>
  <c r="V22" i="84" s="1"/>
  <c r="V71" i="74"/>
  <c r="V23" i="26" s="1"/>
  <c r="V23" i="91" s="1"/>
  <c r="W17" i="78"/>
  <c r="V41" i="78"/>
  <c r="U27" i="81"/>
  <c r="U62" i="81" s="1"/>
  <c r="U14" i="22" s="1"/>
  <c r="U14" i="93" s="1"/>
  <c r="U29" i="81"/>
  <c r="U64" i="81" s="1"/>
  <c r="U16" i="22" s="1"/>
  <c r="U16" i="93" s="1"/>
  <c r="P54" i="77"/>
  <c r="P6" i="25" s="1"/>
  <c r="P6" i="88" s="1"/>
  <c r="L5" i="83"/>
  <c r="U30" i="81"/>
  <c r="U65" i="81" s="1"/>
  <c r="U17" i="22" s="1"/>
  <c r="U17" i="93" s="1"/>
  <c r="W10" i="80"/>
  <c r="P22" i="75"/>
  <c r="P58" i="75" s="1"/>
  <c r="P10" i="30" s="1"/>
  <c r="P10" i="86" s="1"/>
  <c r="S18" i="83"/>
  <c r="Q7" i="83"/>
  <c r="V41" i="81"/>
  <c r="Q54" i="77"/>
  <c r="Q6" i="25" s="1"/>
  <c r="Q6" i="88" s="1"/>
  <c r="V26" i="81"/>
  <c r="V60" i="81" s="1"/>
  <c r="V12" i="22" s="1"/>
  <c r="V12" i="93" s="1"/>
  <c r="W10" i="75"/>
  <c r="V43" i="80"/>
  <c r="V73" i="80" s="1"/>
  <c r="V25" i="27" s="1"/>
  <c r="V25" i="92" s="1"/>
  <c r="U33" i="75"/>
  <c r="U69" i="75" s="1"/>
  <c r="U21" i="30" s="1"/>
  <c r="U21" i="86" s="1"/>
  <c r="V68" i="59"/>
  <c r="V20" i="23" s="1"/>
  <c r="V20" i="84" s="1"/>
  <c r="V38" i="76"/>
  <c r="V68" i="76" s="1"/>
  <c r="V20" i="31" s="1"/>
  <c r="V20" i="87" s="1"/>
  <c r="P23" i="83"/>
  <c r="T19" i="83"/>
  <c r="V24" i="59"/>
  <c r="V24" i="75" s="1"/>
  <c r="Q19" i="83"/>
  <c r="T58" i="59"/>
  <c r="T10" i="23" s="1"/>
  <c r="T10" i="84" s="1"/>
  <c r="T22" i="75"/>
  <c r="T58" i="75" s="1"/>
  <c r="T10" i="30" s="1"/>
  <c r="T10" i="86" s="1"/>
  <c r="W17" i="81"/>
  <c r="K16" i="86"/>
  <c r="K16" i="83"/>
  <c r="V6" i="77"/>
  <c r="U36" i="77"/>
  <c r="V7" i="79"/>
  <c r="V4" i="78"/>
  <c r="V52" i="78" s="1"/>
  <c r="V4" i="28" s="1"/>
  <c r="V4" i="89" s="1"/>
  <c r="W44" i="78"/>
  <c r="W74" i="78" s="1"/>
  <c r="W26" i="28" s="1"/>
  <c r="W26" i="89" s="1"/>
  <c r="V4" i="81"/>
  <c r="V52" i="81" s="1"/>
  <c r="V4" i="22" s="1"/>
  <c r="V4" i="93" s="1"/>
  <c r="X2" i="75"/>
  <c r="X50" i="75" s="1"/>
  <c r="X2" i="30" s="1"/>
  <c r="X2" i="86" s="1"/>
  <c r="U9" i="81"/>
  <c r="W40" i="81"/>
  <c r="U30" i="79"/>
  <c r="U65" i="79" s="1"/>
  <c r="U17" i="32" s="1"/>
  <c r="U17" i="90" s="1"/>
  <c r="V26" i="78"/>
  <c r="V60" i="78" s="1"/>
  <c r="V12" i="28" s="1"/>
  <c r="V12" i="89" s="1"/>
  <c r="V43" i="76"/>
  <c r="V73" i="76" s="1"/>
  <c r="V25" i="31" s="1"/>
  <c r="V25" i="87" s="1"/>
  <c r="U29" i="78"/>
  <c r="U64" i="78" s="1"/>
  <c r="U16" i="28" s="1"/>
  <c r="U16" i="89" s="1"/>
  <c r="W40" i="80"/>
  <c r="W39" i="76"/>
  <c r="V4" i="79"/>
  <c r="V52" i="79" s="1"/>
  <c r="V4" i="32" s="1"/>
  <c r="V4" i="90" s="1"/>
  <c r="U32" i="81"/>
  <c r="U61" i="81" s="1"/>
  <c r="U13" i="22" s="1"/>
  <c r="U13" i="93" s="1"/>
  <c r="X2" i="77"/>
  <c r="X50" i="77" s="1"/>
  <c r="X2" i="25" s="1"/>
  <c r="X2" i="88" s="1"/>
  <c r="U35" i="80"/>
  <c r="U67" i="80" s="1"/>
  <c r="U19" i="27" s="1"/>
  <c r="U19" i="92" s="1"/>
  <c r="V34" i="77"/>
  <c r="V70" i="77" s="1"/>
  <c r="V22" i="25" s="1"/>
  <c r="V22" i="88" s="1"/>
  <c r="V32" i="78"/>
  <c r="V61" i="78" s="1"/>
  <c r="V13" i="28" s="1"/>
  <c r="V13" i="89" s="1"/>
  <c r="W11" i="78"/>
  <c r="U35" i="79"/>
  <c r="U67" i="79" s="1"/>
  <c r="U19" i="32" s="1"/>
  <c r="U19" i="90" s="1"/>
  <c r="V26" i="79"/>
  <c r="V60" i="79" s="1"/>
  <c r="V12" i="32" s="1"/>
  <c r="V12" i="90" s="1"/>
  <c r="T19" i="75"/>
  <c r="T57" i="75" s="1"/>
  <c r="T9" i="30" s="1"/>
  <c r="T9" i="86" s="1"/>
  <c r="W44" i="75"/>
  <c r="W74" i="75" s="1"/>
  <c r="W26" i="30" s="1"/>
  <c r="W26" i="86" s="1"/>
  <c r="W39" i="79"/>
  <c r="W21" i="76"/>
  <c r="U36" i="76"/>
  <c r="W44" i="76"/>
  <c r="W74" i="76" s="1"/>
  <c r="W26" i="31" s="1"/>
  <c r="W26" i="87" s="1"/>
  <c r="U37" i="80"/>
  <c r="W17" i="76"/>
  <c r="W44" i="77"/>
  <c r="W74" i="77" s="1"/>
  <c r="W26" i="25" s="1"/>
  <c r="W26" i="88" s="1"/>
  <c r="U18" i="78"/>
  <c r="U56" i="78" s="1"/>
  <c r="U8" i="28" s="1"/>
  <c r="U8" i="89" s="1"/>
  <c r="W42" i="77"/>
  <c r="W72" i="77" s="1"/>
  <c r="W24" i="25" s="1"/>
  <c r="W24" i="88" s="1"/>
  <c r="U30" i="80"/>
  <c r="U65" i="80" s="1"/>
  <c r="U17" i="27" s="1"/>
  <c r="U17" i="92" s="1"/>
  <c r="U18" i="80"/>
  <c r="U56" i="80" s="1"/>
  <c r="U8" i="27" s="1"/>
  <c r="U8" i="92" s="1"/>
  <c r="U9" i="77"/>
  <c r="V6" i="81"/>
  <c r="T29" i="81"/>
  <c r="T64" i="81" s="1"/>
  <c r="T16" i="22" s="1"/>
  <c r="T16" i="93" s="1"/>
  <c r="U18" i="81"/>
  <c r="U56" i="81" s="1"/>
  <c r="U8" i="22" s="1"/>
  <c r="U8" i="93" s="1"/>
  <c r="U29" i="76"/>
  <c r="U64" i="76" s="1"/>
  <c r="U16" i="31" s="1"/>
  <c r="U16" i="87" s="1"/>
  <c r="V6" i="79"/>
  <c r="U37" i="76"/>
  <c r="V6" i="80"/>
  <c r="W39" i="77"/>
  <c r="T29" i="79"/>
  <c r="T64" i="79" s="1"/>
  <c r="T16" i="32" s="1"/>
  <c r="T16" i="90" s="1"/>
  <c r="V32" i="76"/>
  <c r="V61" i="76" s="1"/>
  <c r="V13" i="31" s="1"/>
  <c r="V13" i="87" s="1"/>
  <c r="W11" i="76"/>
  <c r="T19" i="79"/>
  <c r="T57" i="79" s="1"/>
  <c r="T9" i="32" s="1"/>
  <c r="T9" i="90" s="1"/>
  <c r="U30" i="77"/>
  <c r="U65" i="77" s="1"/>
  <c r="U17" i="25" s="1"/>
  <c r="U17" i="88" s="1"/>
  <c r="U14" i="75"/>
  <c r="T22" i="76"/>
  <c r="T58" i="76" s="1"/>
  <c r="T10" i="31" s="1"/>
  <c r="T10" i="87" s="1"/>
  <c r="W21" i="75"/>
  <c r="W39" i="80"/>
  <c r="T22" i="77"/>
  <c r="T58" i="77" s="1"/>
  <c r="T10" i="25" s="1"/>
  <c r="T10" i="88" s="1"/>
  <c r="U15" i="80"/>
  <c r="W17" i="77"/>
  <c r="U27" i="78"/>
  <c r="U62" i="78" s="1"/>
  <c r="U14" i="28" s="1"/>
  <c r="U14" i="89" s="1"/>
  <c r="U35" i="77"/>
  <c r="U67" i="77" s="1"/>
  <c r="U19" i="25" s="1"/>
  <c r="U19" i="88" s="1"/>
  <c r="U9" i="76"/>
  <c r="T22" i="80"/>
  <c r="T58" i="80" s="1"/>
  <c r="T10" i="27" s="1"/>
  <c r="T10" i="92" s="1"/>
  <c r="U29" i="75"/>
  <c r="U64" i="75" s="1"/>
  <c r="U16" i="30" s="1"/>
  <c r="U16" i="86" s="1"/>
  <c r="W16" i="79"/>
  <c r="U36" i="79"/>
  <c r="V26" i="80"/>
  <c r="V60" i="80" s="1"/>
  <c r="V12" i="27" s="1"/>
  <c r="V12" i="92" s="1"/>
  <c r="V43" i="78"/>
  <c r="V73" i="78" s="1"/>
  <c r="V25" i="28" s="1"/>
  <c r="V25" i="89" s="1"/>
  <c r="U32" i="79"/>
  <c r="U61" i="79" s="1"/>
  <c r="U13" i="32" s="1"/>
  <c r="U13" i="90" s="1"/>
  <c r="V25" i="78"/>
  <c r="V32" i="75"/>
  <c r="V61" i="75" s="1"/>
  <c r="V13" i="30" s="1"/>
  <c r="V13" i="86" s="1"/>
  <c r="W11" i="75"/>
  <c r="T29" i="75"/>
  <c r="T64" i="75" s="1"/>
  <c r="T16" i="30" s="1"/>
  <c r="T16" i="86" s="1"/>
  <c r="U18" i="76"/>
  <c r="U56" i="76" s="1"/>
  <c r="U8" i="31" s="1"/>
  <c r="U8" i="87" s="1"/>
  <c r="V38" i="77"/>
  <c r="V68" i="77" s="1"/>
  <c r="V20" i="25" s="1"/>
  <c r="V20" i="88" s="1"/>
  <c r="V7" i="80"/>
  <c r="W10" i="77"/>
  <c r="T29" i="76"/>
  <c r="T64" i="76" s="1"/>
  <c r="T16" i="31" s="1"/>
  <c r="T16" i="87" s="1"/>
  <c r="V26" i="75"/>
  <c r="V60" i="75" s="1"/>
  <c r="V12" i="30" s="1"/>
  <c r="V12" i="86" s="1"/>
  <c r="P21" i="83"/>
  <c r="Q15" i="83"/>
  <c r="K5" i="83"/>
  <c r="W17" i="75"/>
  <c r="U37" i="78"/>
  <c r="W42" i="76"/>
  <c r="W72" i="76" s="1"/>
  <c r="W24" i="31" s="1"/>
  <c r="W24" i="87" s="1"/>
  <c r="V26" i="76"/>
  <c r="V60" i="76" s="1"/>
  <c r="V12" i="31" s="1"/>
  <c r="V12" i="87" s="1"/>
  <c r="U14" i="77"/>
  <c r="T22" i="78"/>
  <c r="T58" i="78" s="1"/>
  <c r="T10" i="28" s="1"/>
  <c r="T10" i="89" s="1"/>
  <c r="W40" i="78"/>
  <c r="V43" i="75"/>
  <c r="V73" i="75" s="1"/>
  <c r="V25" i="30" s="1"/>
  <c r="V25" i="86" s="1"/>
  <c r="U14" i="78"/>
  <c r="U9" i="78"/>
  <c r="U36" i="81"/>
  <c r="U66" i="81" s="1"/>
  <c r="U18" i="22" s="1"/>
  <c r="U18" i="93" s="1"/>
  <c r="U12" i="81"/>
  <c r="U54" i="81" s="1"/>
  <c r="U6" i="22" s="1"/>
  <c r="U6" i="93" s="1"/>
  <c r="U32" i="80"/>
  <c r="U61" i="80" s="1"/>
  <c r="U13" i="27" s="1"/>
  <c r="U13" i="92" s="1"/>
  <c r="V38" i="79"/>
  <c r="V68" i="79" s="1"/>
  <c r="V20" i="32" s="1"/>
  <c r="V20" i="90" s="1"/>
  <c r="U36" i="80"/>
  <c r="U14" i="80"/>
  <c r="U12" i="79"/>
  <c r="U54" i="79" s="1"/>
  <c r="U6" i="32" s="1"/>
  <c r="U6" i="90" s="1"/>
  <c r="U27" i="75"/>
  <c r="U62" i="75" s="1"/>
  <c r="U14" i="30" s="1"/>
  <c r="U14" i="86" s="1"/>
  <c r="U15" i="79"/>
  <c r="U12" i="75"/>
  <c r="U54" i="75" s="1"/>
  <c r="U6" i="30" s="1"/>
  <c r="U6" i="86" s="1"/>
  <c r="U32" i="75"/>
  <c r="U61" i="75" s="1"/>
  <c r="U13" i="30" s="1"/>
  <c r="U13" i="86" s="1"/>
  <c r="W21" i="80"/>
  <c r="W16" i="76"/>
  <c r="X2" i="80"/>
  <c r="X50" i="80" s="1"/>
  <c r="X2" i="27" s="1"/>
  <c r="X2" i="92" s="1"/>
  <c r="V25" i="79"/>
  <c r="U18" i="77"/>
  <c r="U56" i="77" s="1"/>
  <c r="U8" i="25" s="1"/>
  <c r="U8" i="88" s="1"/>
  <c r="S59" i="59"/>
  <c r="S11" i="23" s="1"/>
  <c r="S11" i="84" s="1"/>
  <c r="S23" i="77"/>
  <c r="S59" i="77" s="1"/>
  <c r="S11" i="25" s="1"/>
  <c r="S11" i="88" s="1"/>
  <c r="U15" i="75"/>
  <c r="V7" i="77"/>
  <c r="P19" i="83"/>
  <c r="P15" i="83"/>
  <c r="W32" i="74"/>
  <c r="W32" i="59" s="1"/>
  <c r="W61" i="59" s="1"/>
  <c r="W13" i="23" s="1"/>
  <c r="W13" i="84" s="1"/>
  <c r="X2" i="81"/>
  <c r="X50" i="81" s="1"/>
  <c r="X2" i="22" s="1"/>
  <c r="X2" i="93" s="1"/>
  <c r="U35" i="76"/>
  <c r="U67" i="76" s="1"/>
  <c r="U19" i="31" s="1"/>
  <c r="U19" i="87" s="1"/>
  <c r="S23" i="80"/>
  <c r="S59" i="80" s="1"/>
  <c r="S11" i="27" s="1"/>
  <c r="S11" i="92" s="1"/>
  <c r="V38" i="81"/>
  <c r="V68" i="81" s="1"/>
  <c r="V20" i="22" s="1"/>
  <c r="V20" i="93" s="1"/>
  <c r="W10" i="81"/>
  <c r="S23" i="79"/>
  <c r="S59" i="79" s="1"/>
  <c r="S11" i="32" s="1"/>
  <c r="S11" i="90" s="1"/>
  <c r="T22" i="81"/>
  <c r="T58" i="81" s="1"/>
  <c r="T10" i="22" s="1"/>
  <c r="T10" i="93" s="1"/>
  <c r="U9" i="75"/>
  <c r="U15" i="76"/>
  <c r="U55" i="76" s="1"/>
  <c r="U7" i="31" s="1"/>
  <c r="U7" i="87" s="1"/>
  <c r="V34" i="75"/>
  <c r="V70" i="75" s="1"/>
  <c r="V22" i="30" s="1"/>
  <c r="V22" i="86" s="1"/>
  <c r="V4" i="80"/>
  <c r="V52" i="80" s="1"/>
  <c r="V4" i="27" s="1"/>
  <c r="V4" i="92" s="1"/>
  <c r="U37" i="75"/>
  <c r="U66" i="75" s="1"/>
  <c r="U18" i="30" s="1"/>
  <c r="U18" i="86" s="1"/>
  <c r="U29" i="79"/>
  <c r="U64" i="79" s="1"/>
  <c r="U16" i="32" s="1"/>
  <c r="U16" i="90" s="1"/>
  <c r="U15" i="77"/>
  <c r="W44" i="80"/>
  <c r="W74" i="80" s="1"/>
  <c r="W26" i="27" s="1"/>
  <c r="W26" i="92" s="1"/>
  <c r="T29" i="80"/>
  <c r="T64" i="80" s="1"/>
  <c r="T16" i="27" s="1"/>
  <c r="T16" i="92" s="1"/>
  <c r="T22" i="79"/>
  <c r="T58" i="79" s="1"/>
  <c r="T10" i="32" s="1"/>
  <c r="T10" i="90" s="1"/>
  <c r="W44" i="79"/>
  <c r="W74" i="79" s="1"/>
  <c r="W26" i="32" s="1"/>
  <c r="W26" i="90" s="1"/>
  <c r="S23" i="76"/>
  <c r="S59" i="76" s="1"/>
  <c r="S11" i="31" s="1"/>
  <c r="S11" i="87" s="1"/>
  <c r="V32" i="79"/>
  <c r="V61" i="79" s="1"/>
  <c r="V13" i="32" s="1"/>
  <c r="V13" i="90" s="1"/>
  <c r="W11" i="79"/>
  <c r="U30" i="76"/>
  <c r="U65" i="76" s="1"/>
  <c r="U17" i="31" s="1"/>
  <c r="U17" i="87" s="1"/>
  <c r="T19" i="78"/>
  <c r="T57" i="78" s="1"/>
  <c r="T9" i="28" s="1"/>
  <c r="T9" i="89" s="1"/>
  <c r="W40" i="75"/>
  <c r="V4" i="76"/>
  <c r="V52" i="76" s="1"/>
  <c r="V4" i="31" s="1"/>
  <c r="V4" i="87" s="1"/>
  <c r="S23" i="78"/>
  <c r="S59" i="78" s="1"/>
  <c r="S11" i="28" s="1"/>
  <c r="S11" i="89" s="1"/>
  <c r="W21" i="79"/>
  <c r="U30" i="78"/>
  <c r="U65" i="78" s="1"/>
  <c r="U17" i="28" s="1"/>
  <c r="U17" i="89" s="1"/>
  <c r="U12" i="76"/>
  <c r="U54" i="76" s="1"/>
  <c r="U6" i="31" s="1"/>
  <c r="U6" i="87" s="1"/>
  <c r="V38" i="78"/>
  <c r="V68" i="78" s="1"/>
  <c r="V20" i="28" s="1"/>
  <c r="V20" i="89" s="1"/>
  <c r="U35" i="75"/>
  <c r="U67" i="75" s="1"/>
  <c r="U19" i="30" s="1"/>
  <c r="U19" i="86" s="1"/>
  <c r="S23" i="75"/>
  <c r="S59" i="75" s="1"/>
  <c r="S11" i="30" s="1"/>
  <c r="S11" i="86" s="1"/>
  <c r="W42" i="75"/>
  <c r="W72" i="75" s="1"/>
  <c r="W24" i="30" s="1"/>
  <c r="W24" i="86" s="1"/>
  <c r="T17" i="83"/>
  <c r="W31" i="74"/>
  <c r="W71" i="74" s="1"/>
  <c r="W23" i="26" s="1"/>
  <c r="W23" i="91" s="1"/>
  <c r="W33" i="74"/>
  <c r="W28" i="74"/>
  <c r="W63" i="74" s="1"/>
  <c r="W15" i="26" s="1"/>
  <c r="W15" i="91" s="1"/>
  <c r="Q23" i="83"/>
  <c r="W17" i="79"/>
  <c r="W40" i="77"/>
  <c r="U37" i="79"/>
  <c r="V6" i="78"/>
  <c r="V53" i="78" s="1"/>
  <c r="V5" i="28" s="1"/>
  <c r="V5" i="89" s="1"/>
  <c r="V38" i="80"/>
  <c r="V68" i="80" s="1"/>
  <c r="V20" i="27" s="1"/>
  <c r="V20" i="92" s="1"/>
  <c r="U9" i="79"/>
  <c r="W42" i="78"/>
  <c r="W72" i="78" s="1"/>
  <c r="W24" i="28" s="1"/>
  <c r="W24" i="89" s="1"/>
  <c r="V7" i="75"/>
  <c r="V41" i="80"/>
  <c r="X2" i="76"/>
  <c r="X50" i="76" s="1"/>
  <c r="X2" i="31" s="1"/>
  <c r="X2" i="87" s="1"/>
  <c r="U29" i="80"/>
  <c r="U64" i="80" s="1"/>
  <c r="U16" i="27" s="1"/>
  <c r="U16" i="92" s="1"/>
  <c r="W42" i="81"/>
  <c r="W72" i="81" s="1"/>
  <c r="W24" i="22" s="1"/>
  <c r="W24" i="93" s="1"/>
  <c r="U27" i="79"/>
  <c r="U62" i="79" s="1"/>
  <c r="U14" i="32" s="1"/>
  <c r="U14" i="90" s="1"/>
  <c r="V34" i="76"/>
  <c r="V70" i="76" s="1"/>
  <c r="V22" i="31" s="1"/>
  <c r="V22" i="87" s="1"/>
  <c r="U15" i="78"/>
  <c r="U37" i="77"/>
  <c r="V38" i="75"/>
  <c r="V68" i="75" s="1"/>
  <c r="V20" i="30" s="1"/>
  <c r="V20" i="86" s="1"/>
  <c r="V32" i="81"/>
  <c r="V61" i="81" s="1"/>
  <c r="V13" i="22" s="1"/>
  <c r="V13" i="93" s="1"/>
  <c r="W11" i="80"/>
  <c r="W10" i="76"/>
  <c r="V34" i="81"/>
  <c r="V70" i="81" s="1"/>
  <c r="V22" i="22" s="1"/>
  <c r="V22" i="93" s="1"/>
  <c r="V41" i="76"/>
  <c r="X2" i="79"/>
  <c r="X50" i="79" s="1"/>
  <c r="X2" i="32" s="1"/>
  <c r="X2" i="90" s="1"/>
  <c r="W21" i="81"/>
  <c r="V41" i="77"/>
  <c r="S23" i="81"/>
  <c r="S59" i="81" s="1"/>
  <c r="S11" i="22" s="1"/>
  <c r="S11" i="93" s="1"/>
  <c r="V4" i="77"/>
  <c r="V52" i="77" s="1"/>
  <c r="V4" i="25" s="1"/>
  <c r="V4" i="88" s="1"/>
  <c r="U19" i="59"/>
  <c r="U19" i="79" s="1"/>
  <c r="U57" i="79" s="1"/>
  <c r="U9" i="32" s="1"/>
  <c r="U9" i="90" s="1"/>
  <c r="V9" i="59"/>
  <c r="V9" i="79" s="1"/>
  <c r="W17" i="80"/>
  <c r="V34" i="79"/>
  <c r="V70" i="79" s="1"/>
  <c r="V22" i="32" s="1"/>
  <c r="V22" i="90" s="1"/>
  <c r="U12" i="77"/>
  <c r="U54" i="77" s="1"/>
  <c r="U6" i="25" s="1"/>
  <c r="U6" i="88" s="1"/>
  <c r="W16" i="78"/>
  <c r="U36" i="78"/>
  <c r="U12" i="78"/>
  <c r="U54" i="78" s="1"/>
  <c r="U6" i="28" s="1"/>
  <c r="U6" i="89" s="1"/>
  <c r="W16" i="80"/>
  <c r="U35" i="78"/>
  <c r="U67" i="78" s="1"/>
  <c r="U19" i="28" s="1"/>
  <c r="U19" i="89" s="1"/>
  <c r="U27" i="80"/>
  <c r="U62" i="80" s="1"/>
  <c r="U14" i="27" s="1"/>
  <c r="U14" i="92" s="1"/>
  <c r="W39" i="75"/>
  <c r="W16" i="81"/>
  <c r="V25" i="76"/>
  <c r="U35" i="81"/>
  <c r="U67" i="81" s="1"/>
  <c r="U19" i="22" s="1"/>
  <c r="U19" i="93" s="1"/>
  <c r="V7" i="76"/>
  <c r="V53" i="76" s="1"/>
  <c r="V5" i="31" s="1"/>
  <c r="V5" i="87" s="1"/>
  <c r="U12" i="80"/>
  <c r="U54" i="80" s="1"/>
  <c r="U6" i="27" s="1"/>
  <c r="U6" i="92" s="1"/>
  <c r="U18" i="79"/>
  <c r="U56" i="79" s="1"/>
  <c r="U8" i="32" s="1"/>
  <c r="U8" i="90" s="1"/>
  <c r="W42" i="80"/>
  <c r="W72" i="80" s="1"/>
  <c r="W24" i="27" s="1"/>
  <c r="W24" i="92" s="1"/>
  <c r="W11" i="81"/>
  <c r="W42" i="79"/>
  <c r="W72" i="79" s="1"/>
  <c r="W24" i="32" s="1"/>
  <c r="W24" i="90" s="1"/>
  <c r="V6" i="75"/>
  <c r="V7" i="81"/>
  <c r="W16" i="77"/>
  <c r="V25" i="80"/>
  <c r="W21" i="78"/>
  <c r="U27" i="77"/>
  <c r="U62" i="77" s="1"/>
  <c r="U14" i="25" s="1"/>
  <c r="U14" i="88" s="1"/>
  <c r="W60" i="74"/>
  <c r="W12" i="26" s="1"/>
  <c r="W12" i="91" s="1"/>
  <c r="W26" i="59"/>
  <c r="W26" i="75" s="1"/>
  <c r="W60" i="75" s="1"/>
  <c r="W12" i="30" s="1"/>
  <c r="W12" i="86" s="1"/>
  <c r="X20" i="59"/>
  <c r="X20" i="77" s="1"/>
  <c r="X72" i="74"/>
  <c r="X24" i="26" s="1"/>
  <c r="X24" i="91" s="1"/>
  <c r="X42" i="59"/>
  <c r="X72" i="59" s="1"/>
  <c r="X24" i="23" s="1"/>
  <c r="W38" i="59"/>
  <c r="W38" i="79" s="1"/>
  <c r="U58" i="74"/>
  <c r="U10" i="26" s="1"/>
  <c r="U10" i="91" s="1"/>
  <c r="U22" i="59"/>
  <c r="U22" i="80" s="1"/>
  <c r="U58" i="80" s="1"/>
  <c r="U10" i="27" s="1"/>
  <c r="U10" i="92" s="1"/>
  <c r="V18" i="59"/>
  <c r="V18" i="77" s="1"/>
  <c r="V56" i="77" s="1"/>
  <c r="V8" i="25" s="1"/>
  <c r="V8" i="88" s="1"/>
  <c r="V65" i="74"/>
  <c r="V17" i="26" s="1"/>
  <c r="V17" i="91" s="1"/>
  <c r="V30" i="59"/>
  <c r="V65" i="59" s="1"/>
  <c r="V17" i="23" s="1"/>
  <c r="V17" i="84" s="1"/>
  <c r="X10" i="59"/>
  <c r="X10" i="77" s="1"/>
  <c r="W25" i="59"/>
  <c r="W25" i="81" s="1"/>
  <c r="W70" i="74"/>
  <c r="W22" i="26" s="1"/>
  <c r="W22" i="91" s="1"/>
  <c r="W34" i="59"/>
  <c r="W70" i="59" s="1"/>
  <c r="W22" i="23" s="1"/>
  <c r="W22" i="84" s="1"/>
  <c r="T59" i="74"/>
  <c r="T11" i="26" s="1"/>
  <c r="T11" i="91" s="1"/>
  <c r="T23" i="59"/>
  <c r="T23" i="77" s="1"/>
  <c r="T59" i="77" s="1"/>
  <c r="T11" i="25" s="1"/>
  <c r="T11" i="88" s="1"/>
  <c r="V36" i="59"/>
  <c r="V36" i="80" s="1"/>
  <c r="V15" i="59"/>
  <c r="V15" i="75" s="1"/>
  <c r="W6" i="59"/>
  <c r="W6" i="76" s="1"/>
  <c r="V64" i="74"/>
  <c r="V16" i="26" s="1"/>
  <c r="V16" i="91" s="1"/>
  <c r="V29" i="59"/>
  <c r="V29" i="75" s="1"/>
  <c r="V64" i="75" s="1"/>
  <c r="V16" i="30" s="1"/>
  <c r="V16" i="86" s="1"/>
  <c r="X40" i="59"/>
  <c r="X40" i="81" s="1"/>
  <c r="V14" i="59"/>
  <c r="V14" i="75" s="1"/>
  <c r="V37" i="59"/>
  <c r="V37" i="81" s="1"/>
  <c r="W13" i="59"/>
  <c r="W13" i="80" s="1"/>
  <c r="W5" i="59"/>
  <c r="W5" i="77" s="1"/>
  <c r="W43" i="59"/>
  <c r="W43" i="79" s="1"/>
  <c r="X74" i="74"/>
  <c r="X26" i="26" s="1"/>
  <c r="X26" i="91" s="1"/>
  <c r="X44" i="59"/>
  <c r="X44" i="80" s="1"/>
  <c r="X74" i="80" s="1"/>
  <c r="X26" i="27" s="1"/>
  <c r="X26" i="92" s="1"/>
  <c r="Y50" i="74"/>
  <c r="Y2" i="26" s="1"/>
  <c r="Y2" i="91" s="1"/>
  <c r="Y2" i="59"/>
  <c r="Y2" i="75" s="1"/>
  <c r="Y50" i="75" s="1"/>
  <c r="Y2" i="30" s="1"/>
  <c r="V12" i="59"/>
  <c r="W41" i="59"/>
  <c r="W41" i="80" s="1"/>
  <c r="W8" i="59"/>
  <c r="W8" i="79" s="1"/>
  <c r="V62" i="74"/>
  <c r="V14" i="26" s="1"/>
  <c r="V14" i="91" s="1"/>
  <c r="V27" i="59"/>
  <c r="V62" i="59" s="1"/>
  <c r="V14" i="23" s="1"/>
  <c r="V14" i="84" s="1"/>
  <c r="X39" i="59"/>
  <c r="X39" i="78" s="1"/>
  <c r="V67" i="74"/>
  <c r="V19" i="26" s="1"/>
  <c r="V19" i="91" s="1"/>
  <c r="V35" i="59"/>
  <c r="V35" i="78" s="1"/>
  <c r="V67" i="78" s="1"/>
  <c r="V19" i="28" s="1"/>
  <c r="V19" i="89" s="1"/>
  <c r="W52" i="74"/>
  <c r="W4" i="26" s="1"/>
  <c r="W4" i="91" s="1"/>
  <c r="W4" i="59"/>
  <c r="W4" i="81" s="1"/>
  <c r="W52" i="81" s="1"/>
  <c r="W4" i="22" s="1"/>
  <c r="W4" i="93" s="1"/>
  <c r="W7" i="59"/>
  <c r="W7" i="81" s="1"/>
  <c r="X16" i="59"/>
  <c r="X16" i="78" s="1"/>
  <c r="W73" i="74"/>
  <c r="W25" i="26" s="1"/>
  <c r="W25" i="91" s="1"/>
  <c r="W85" i="73"/>
  <c r="U55" i="59"/>
  <c r="U7" i="23" s="1"/>
  <c r="U7" i="84" s="1"/>
  <c r="V55" i="74"/>
  <c r="V7" i="26" s="1"/>
  <c r="V7" i="91" s="1"/>
  <c r="V53" i="59"/>
  <c r="V5" i="23" s="1"/>
  <c r="V5" i="84" s="1"/>
  <c r="V54" i="74"/>
  <c r="V6" i="26" s="1"/>
  <c r="V6" i="91" s="1"/>
  <c r="U66" i="59"/>
  <c r="U18" i="23" s="1"/>
  <c r="U18" i="84" s="1"/>
  <c r="V56" i="74"/>
  <c r="V8" i="26" s="1"/>
  <c r="V8" i="91" s="1"/>
  <c r="W18" i="74"/>
  <c r="W30" i="74"/>
  <c r="X41" i="74"/>
  <c r="AC48" i="72"/>
  <c r="AB48" i="73"/>
  <c r="Z96" i="73" s="1"/>
  <c r="AC22" i="73"/>
  <c r="AA58" i="73" s="1"/>
  <c r="AD22" i="72"/>
  <c r="AC16" i="72"/>
  <c r="AB16" i="73"/>
  <c r="AA18" i="72"/>
  <c r="Z18" i="73"/>
  <c r="X84" i="73" s="1"/>
  <c r="X6" i="74"/>
  <c r="AC7" i="72"/>
  <c r="AB7" i="73"/>
  <c r="AA19" i="72"/>
  <c r="Z19" i="73"/>
  <c r="AB23" i="72"/>
  <c r="AA23" i="73"/>
  <c r="Y64" i="73" s="1"/>
  <c r="AA41" i="72"/>
  <c r="Z41" i="73"/>
  <c r="X88" i="73" s="1"/>
  <c r="Z33" i="73"/>
  <c r="X74" i="73" s="1"/>
  <c r="AA33" i="72"/>
  <c r="Z39" i="73"/>
  <c r="X86" i="73" s="1"/>
  <c r="AA39" i="72"/>
  <c r="AA49" i="73"/>
  <c r="Y97" i="73" s="1"/>
  <c r="AB49" i="72"/>
  <c r="Y40" i="74"/>
  <c r="Z2" i="74"/>
  <c r="W15" i="74"/>
  <c r="W12" i="74"/>
  <c r="W12" i="59" s="1"/>
  <c r="W53" i="74"/>
  <c r="W5" i="26" s="1"/>
  <c r="W5" i="91" s="1"/>
  <c r="AC4" i="72"/>
  <c r="AB4" i="73"/>
  <c r="X13" i="74"/>
  <c r="AC42" i="72"/>
  <c r="AB42" i="73"/>
  <c r="W36" i="74"/>
  <c r="AC24" i="72"/>
  <c r="AB24" i="73"/>
  <c r="Z65" i="73" s="1"/>
  <c r="W35" i="74"/>
  <c r="AC35" i="72"/>
  <c r="AB35" i="73"/>
  <c r="Z30" i="73"/>
  <c r="X71" i="73" s="1"/>
  <c r="AA30" i="72"/>
  <c r="X4" i="74"/>
  <c r="AB12" i="72"/>
  <c r="AA12" i="73"/>
  <c r="AA27" i="72"/>
  <c r="Z27" i="73"/>
  <c r="X68" i="73" s="1"/>
  <c r="X38" i="74"/>
  <c r="X38" i="59" s="1"/>
  <c r="AB28" i="72"/>
  <c r="AA28" i="73"/>
  <c r="Y69" i="73" s="1"/>
  <c r="Z44" i="73"/>
  <c r="X92" i="73" s="1"/>
  <c r="AA44" i="72"/>
  <c r="AB36" i="72"/>
  <c r="AA36" i="73"/>
  <c r="Y80" i="73" s="1"/>
  <c r="AB26" i="72"/>
  <c r="AA26" i="73"/>
  <c r="Y67" i="73" s="1"/>
  <c r="Y16" i="74"/>
  <c r="Z43" i="73"/>
  <c r="X91" i="73" s="1"/>
  <c r="AA43" i="72"/>
  <c r="Z20" i="73"/>
  <c r="AA20" i="72"/>
  <c r="AB3" i="72"/>
  <c r="AA3" i="73"/>
  <c r="Y60" i="73" s="1"/>
  <c r="AB46" i="72"/>
  <c r="AA46" i="73"/>
  <c r="Y94" i="73" s="1"/>
  <c r="X7" i="74"/>
  <c r="AB32" i="73"/>
  <c r="AC32" i="72"/>
  <c r="Y44" i="74"/>
  <c r="W68" i="74"/>
  <c r="W20" i="26" s="1"/>
  <c r="W20" i="91" s="1"/>
  <c r="AA40" i="72"/>
  <c r="Z40" i="73"/>
  <c r="X87" i="73" s="1"/>
  <c r="AB31" i="73"/>
  <c r="Z72" i="73" s="1"/>
  <c r="AC31" i="72"/>
  <c r="AC17" i="72"/>
  <c r="AB17" i="73"/>
  <c r="U57" i="74"/>
  <c r="U9" i="26" s="1"/>
  <c r="U9" i="91" s="1"/>
  <c r="W14" i="74"/>
  <c r="W14" i="59" s="1"/>
  <c r="AB8" i="72"/>
  <c r="AA8" i="73"/>
  <c r="Y63" i="73" s="1"/>
  <c r="X25" i="74"/>
  <c r="AB52" i="73"/>
  <c r="Z100" i="73" s="1"/>
  <c r="AC52" i="72"/>
  <c r="Z21" i="73"/>
  <c r="X89" i="73" s="1"/>
  <c r="AA21" i="72"/>
  <c r="X5" i="74"/>
  <c r="W69" i="63"/>
  <c r="V19" i="74"/>
  <c r="Z29" i="73"/>
  <c r="X70" i="73" s="1"/>
  <c r="AA29" i="72"/>
  <c r="AB15" i="72"/>
  <c r="AA15" i="73"/>
  <c r="X59" i="63"/>
  <c r="W9" i="74"/>
  <c r="AB37" i="72"/>
  <c r="AA37" i="73"/>
  <c r="Y81" i="73" s="1"/>
  <c r="X43" i="74"/>
  <c r="AB13" i="72"/>
  <c r="AA13" i="73"/>
  <c r="Y39" i="74"/>
  <c r="Y39" i="59" s="1"/>
  <c r="AA11" i="72"/>
  <c r="Z11" i="73"/>
  <c r="AB5" i="72"/>
  <c r="AA5" i="73"/>
  <c r="Y61" i="73" s="1"/>
  <c r="Y10" i="74"/>
  <c r="AA45" i="72"/>
  <c r="Z45" i="73"/>
  <c r="X93" i="73" s="1"/>
  <c r="AB51" i="72"/>
  <c r="AA51" i="73"/>
  <c r="Y99" i="73" s="1"/>
  <c r="Y20" i="74"/>
  <c r="Y42" i="74"/>
  <c r="AC47" i="72"/>
  <c r="AB47" i="73"/>
  <c r="Z95" i="73" s="1"/>
  <c r="V66" i="74"/>
  <c r="V18" i="26" s="1"/>
  <c r="V18" i="91" s="1"/>
  <c r="X74" i="63"/>
  <c r="W24" i="74"/>
  <c r="AC25" i="72"/>
  <c r="AB25" i="73"/>
  <c r="Z66" i="73" s="1"/>
  <c r="AB6" i="72"/>
  <c r="AA6" i="73"/>
  <c r="Y62" i="73" s="1"/>
  <c r="AB9" i="72"/>
  <c r="AA9" i="73"/>
  <c r="Y75" i="73" s="1"/>
  <c r="AB14" i="72"/>
  <c r="AA14" i="73"/>
  <c r="AB10" i="72"/>
  <c r="AA10" i="73"/>
  <c r="W37" i="74"/>
  <c r="AC38" i="72"/>
  <c r="AB38" i="73"/>
  <c r="X8" i="74"/>
  <c r="AB34" i="73"/>
  <c r="Z76" i="73" s="1"/>
  <c r="AC34" i="72"/>
  <c r="AC50" i="72"/>
  <c r="AB50" i="73"/>
  <c r="Z98" i="73" s="1"/>
  <c r="X34" i="74"/>
  <c r="U23" i="74"/>
  <c r="W27" i="74"/>
  <c r="X17" i="74"/>
  <c r="X17" i="59" s="1"/>
  <c r="X21" i="74"/>
  <c r="X21" i="59" s="1"/>
  <c r="V22" i="74"/>
  <c r="X26" i="74"/>
  <c r="X11" i="74"/>
  <c r="X11" i="59" s="1"/>
  <c r="Q8" i="83"/>
  <c r="N10" i="83"/>
  <c r="U25" i="83"/>
  <c r="N11" i="83"/>
  <c r="T20" i="83"/>
  <c r="P14" i="83"/>
  <c r="Q9" i="83"/>
  <c r="Q13" i="83"/>
  <c r="Q21" i="83"/>
  <c r="P16" i="83"/>
  <c r="Q12" i="83"/>
  <c r="Y73" i="73"/>
  <c r="Y77" i="73"/>
  <c r="Y90" i="73"/>
  <c r="T22" i="83"/>
  <c r="S23" i="83"/>
  <c r="Y82" i="73"/>
  <c r="T15" i="83"/>
  <c r="W78" i="73"/>
  <c r="X83" i="73"/>
  <c r="V79" i="73"/>
  <c r="U4" i="83"/>
  <c r="W2" i="84" l="1"/>
  <c r="W2" i="83"/>
  <c r="V63" i="59"/>
  <c r="V15" i="23" s="1"/>
  <c r="V15" i="84" s="1"/>
  <c r="V28" i="77"/>
  <c r="V63" i="77" s="1"/>
  <c r="V15" i="25" s="1"/>
  <c r="V15" i="88" s="1"/>
  <c r="V28" i="76"/>
  <c r="V63" i="76" s="1"/>
  <c r="V15" i="31" s="1"/>
  <c r="V15" i="87" s="1"/>
  <c r="U66" i="80"/>
  <c r="U18" i="27" s="1"/>
  <c r="U18" i="92" s="1"/>
  <c r="V33" i="80"/>
  <c r="V69" i="80" s="1"/>
  <c r="V21" i="27" s="1"/>
  <c r="V21" i="92" s="1"/>
  <c r="V33" i="81"/>
  <c r="V69" i="81" s="1"/>
  <c r="V21" i="22" s="1"/>
  <c r="V21" i="93" s="1"/>
  <c r="U55" i="79"/>
  <c r="U7" i="32" s="1"/>
  <c r="U7" i="90" s="1"/>
  <c r="V28" i="78"/>
  <c r="V63" i="78" s="1"/>
  <c r="V15" i="28" s="1"/>
  <c r="V15" i="89" s="1"/>
  <c r="V28" i="81"/>
  <c r="V63" i="81" s="1"/>
  <c r="V15" i="22" s="1"/>
  <c r="V15" i="93" s="1"/>
  <c r="V28" i="79"/>
  <c r="V63" i="79" s="1"/>
  <c r="V15" i="32" s="1"/>
  <c r="V15" i="90" s="1"/>
  <c r="W73" i="79"/>
  <c r="W25" i="32" s="1"/>
  <c r="W25" i="90" s="1"/>
  <c r="V28" i="80"/>
  <c r="V63" i="80" s="1"/>
  <c r="V15" i="27" s="1"/>
  <c r="V15" i="92" s="1"/>
  <c r="V28" i="75"/>
  <c r="V63" i="75" s="1"/>
  <c r="V15" i="30" s="1"/>
  <c r="V15" i="86" s="1"/>
  <c r="V33" i="77"/>
  <c r="V69" i="77" s="1"/>
  <c r="V21" i="25" s="1"/>
  <c r="V21" i="88" s="1"/>
  <c r="V33" i="78"/>
  <c r="V69" i="78" s="1"/>
  <c r="V21" i="28" s="1"/>
  <c r="V21" i="89" s="1"/>
  <c r="U66" i="79"/>
  <c r="U18" i="32" s="1"/>
  <c r="U18" i="90" s="1"/>
  <c r="V33" i="76"/>
  <c r="V69" i="76" s="1"/>
  <c r="V21" i="31" s="1"/>
  <c r="V21" i="87" s="1"/>
  <c r="V69" i="59"/>
  <c r="V21" i="23" s="1"/>
  <c r="V21" i="84" s="1"/>
  <c r="V33" i="75"/>
  <c r="V69" i="75" s="1"/>
  <c r="V21" i="30" s="1"/>
  <c r="V21" i="86" s="1"/>
  <c r="W68" i="79"/>
  <c r="W20" i="32" s="1"/>
  <c r="W20" i="90" s="1"/>
  <c r="U66" i="78"/>
  <c r="U18" i="28" s="1"/>
  <c r="U18" i="89" s="1"/>
  <c r="V53" i="81"/>
  <c r="V5" i="22" s="1"/>
  <c r="V5" i="93" s="1"/>
  <c r="V53" i="77"/>
  <c r="V5" i="25" s="1"/>
  <c r="V5" i="88" s="1"/>
  <c r="P6" i="83"/>
  <c r="T7" i="83"/>
  <c r="V31" i="75"/>
  <c r="V71" i="75" s="1"/>
  <c r="V23" i="30" s="1"/>
  <c r="V23" i="86" s="1"/>
  <c r="W60" i="59"/>
  <c r="W12" i="23" s="1"/>
  <c r="W12" i="84" s="1"/>
  <c r="V31" i="77"/>
  <c r="V71" i="77" s="1"/>
  <c r="V23" i="25" s="1"/>
  <c r="V23" i="88" s="1"/>
  <c r="W26" i="83"/>
  <c r="U66" i="77"/>
  <c r="U18" i="25" s="1"/>
  <c r="U18" i="88" s="1"/>
  <c r="T18" i="83"/>
  <c r="U58" i="59"/>
  <c r="U10" i="23" s="1"/>
  <c r="U10" i="84" s="1"/>
  <c r="V53" i="75"/>
  <c r="V5" i="30" s="1"/>
  <c r="V5" i="86" s="1"/>
  <c r="V53" i="80"/>
  <c r="V5" i="27" s="1"/>
  <c r="V5" i="92" s="1"/>
  <c r="V64" i="59"/>
  <c r="V16" i="23" s="1"/>
  <c r="V16" i="84" s="1"/>
  <c r="Q6" i="83"/>
  <c r="S7" i="83"/>
  <c r="U66" i="76"/>
  <c r="U18" i="31" s="1"/>
  <c r="U18" i="87" s="1"/>
  <c r="U55" i="75"/>
  <c r="U7" i="30" s="1"/>
  <c r="U7" i="86" s="1"/>
  <c r="U55" i="78"/>
  <c r="U7" i="28" s="1"/>
  <c r="U7" i="89" s="1"/>
  <c r="U5" i="83"/>
  <c r="U22" i="76"/>
  <c r="U58" i="76" s="1"/>
  <c r="U10" i="31" s="1"/>
  <c r="U10" i="87" s="1"/>
  <c r="W34" i="81"/>
  <c r="W70" i="81" s="1"/>
  <c r="W22" i="22" s="1"/>
  <c r="W22" i="93" s="1"/>
  <c r="V24" i="79"/>
  <c r="V31" i="78"/>
  <c r="V71" i="78" s="1"/>
  <c r="V23" i="28" s="1"/>
  <c r="V23" i="89" s="1"/>
  <c r="V24" i="81"/>
  <c r="V31" i="80"/>
  <c r="V71" i="80" s="1"/>
  <c r="V23" i="27" s="1"/>
  <c r="V23" i="92" s="1"/>
  <c r="V31" i="79"/>
  <c r="V71" i="79" s="1"/>
  <c r="V23" i="32" s="1"/>
  <c r="V23" i="90" s="1"/>
  <c r="X42" i="81"/>
  <c r="X72" i="81" s="1"/>
  <c r="X24" i="22" s="1"/>
  <c r="X24" i="93" s="1"/>
  <c r="U55" i="77"/>
  <c r="U7" i="25" s="1"/>
  <c r="U7" i="88" s="1"/>
  <c r="V31" i="81"/>
  <c r="V71" i="81" s="1"/>
  <c r="V23" i="22" s="1"/>
  <c r="V23" i="93" s="1"/>
  <c r="V31" i="76"/>
  <c r="V71" i="76" s="1"/>
  <c r="V23" i="31" s="1"/>
  <c r="V23" i="87" s="1"/>
  <c r="V35" i="79"/>
  <c r="V67" i="79" s="1"/>
  <c r="V19" i="32" s="1"/>
  <c r="V19" i="90" s="1"/>
  <c r="T23" i="81"/>
  <c r="T59" i="81" s="1"/>
  <c r="T11" i="22" s="1"/>
  <c r="T11" i="93" s="1"/>
  <c r="X40" i="79"/>
  <c r="W32" i="78"/>
  <c r="W61" i="78" s="1"/>
  <c r="W13" i="28" s="1"/>
  <c r="W13" i="89" s="1"/>
  <c r="X11" i="75"/>
  <c r="Y2" i="77"/>
  <c r="Y50" i="77" s="1"/>
  <c r="Y2" i="25" s="1"/>
  <c r="Y2" i="88" s="1"/>
  <c r="X40" i="75"/>
  <c r="W41" i="75"/>
  <c r="V14" i="77"/>
  <c r="W61" i="74"/>
  <c r="W13" i="26" s="1"/>
  <c r="W13" i="91" s="1"/>
  <c r="X39" i="80"/>
  <c r="V15" i="80"/>
  <c r="V36" i="78"/>
  <c r="Y2" i="78"/>
  <c r="Y50" i="78" s="1"/>
  <c r="Y2" i="28" s="1"/>
  <c r="Y2" i="89" s="1"/>
  <c r="V29" i="79"/>
  <c r="V64" i="79" s="1"/>
  <c r="V16" i="32" s="1"/>
  <c r="V16" i="90" s="1"/>
  <c r="V37" i="80"/>
  <c r="V66" i="80" s="1"/>
  <c r="V18" i="27" s="1"/>
  <c r="V18" i="92" s="1"/>
  <c r="Y2" i="79"/>
  <c r="Y50" i="79" s="1"/>
  <c r="Y2" i="32" s="1"/>
  <c r="Y2" i="90" s="1"/>
  <c r="U22" i="75"/>
  <c r="U58" i="75" s="1"/>
  <c r="U10" i="30" s="1"/>
  <c r="U10" i="86" s="1"/>
  <c r="W28" i="59"/>
  <c r="W63" i="59" s="1"/>
  <c r="W15" i="23" s="1"/>
  <c r="W15" i="84" s="1"/>
  <c r="X40" i="77"/>
  <c r="W5" i="79"/>
  <c r="W43" i="81"/>
  <c r="W73" i="81" s="1"/>
  <c r="W25" i="22" s="1"/>
  <c r="W25" i="93" s="1"/>
  <c r="W7" i="75"/>
  <c r="V36" i="81"/>
  <c r="V66" i="81" s="1"/>
  <c r="V18" i="22" s="1"/>
  <c r="V18" i="93" s="1"/>
  <c r="V29" i="80"/>
  <c r="V64" i="80" s="1"/>
  <c r="V16" i="27" s="1"/>
  <c r="V16" i="92" s="1"/>
  <c r="V36" i="79"/>
  <c r="X39" i="79"/>
  <c r="V67" i="59"/>
  <c r="V19" i="23" s="1"/>
  <c r="V19" i="84" s="1"/>
  <c r="X20" i="79"/>
  <c r="V14" i="79"/>
  <c r="V35" i="76"/>
  <c r="V67" i="76" s="1"/>
  <c r="V19" i="31" s="1"/>
  <c r="V19" i="87" s="1"/>
  <c r="W26" i="78"/>
  <c r="W60" i="78" s="1"/>
  <c r="W12" i="28" s="1"/>
  <c r="W12" i="89" s="1"/>
  <c r="V27" i="76"/>
  <c r="V62" i="76" s="1"/>
  <c r="V14" i="31" s="1"/>
  <c r="V14" i="87" s="1"/>
  <c r="W31" i="59"/>
  <c r="W71" i="59" s="1"/>
  <c r="W23" i="23" s="1"/>
  <c r="W23" i="84" s="1"/>
  <c r="W26" i="77"/>
  <c r="W60" i="77" s="1"/>
  <c r="W12" i="25" s="1"/>
  <c r="W12" i="88" s="1"/>
  <c r="X40" i="80"/>
  <c r="W12" i="76"/>
  <c r="W6" i="79"/>
  <c r="Y39" i="79"/>
  <c r="X39" i="76"/>
  <c r="V27" i="79"/>
  <c r="V62" i="79" s="1"/>
  <c r="V14" i="32" s="1"/>
  <c r="V14" i="90" s="1"/>
  <c r="X17" i="80"/>
  <c r="W28" i="76"/>
  <c r="W63" i="76" s="1"/>
  <c r="W15" i="31" s="1"/>
  <c r="W15" i="87" s="1"/>
  <c r="W26" i="79"/>
  <c r="W60" i="79" s="1"/>
  <c r="W12" i="32" s="1"/>
  <c r="W12" i="90" s="1"/>
  <c r="Y39" i="80"/>
  <c r="W25" i="76"/>
  <c r="V14" i="80"/>
  <c r="X21" i="79"/>
  <c r="W6" i="81"/>
  <c r="W25" i="75"/>
  <c r="W43" i="80"/>
  <c r="W73" i="80" s="1"/>
  <c r="W25" i="27" s="1"/>
  <c r="W25" i="92" s="1"/>
  <c r="W32" i="76"/>
  <c r="W61" i="76" s="1"/>
  <c r="W13" i="31" s="1"/>
  <c r="W13" i="87" s="1"/>
  <c r="X42" i="76"/>
  <c r="X72" i="76" s="1"/>
  <c r="X24" i="31" s="1"/>
  <c r="X24" i="87" s="1"/>
  <c r="W25" i="78"/>
  <c r="V53" i="79"/>
  <c r="V5" i="32" s="1"/>
  <c r="V5" i="90" s="1"/>
  <c r="X20" i="80"/>
  <c r="W32" i="75"/>
  <c r="W61" i="75" s="1"/>
  <c r="W13" i="30" s="1"/>
  <c r="W13" i="86" s="1"/>
  <c r="X11" i="76"/>
  <c r="X20" i="75"/>
  <c r="W41" i="79"/>
  <c r="X42" i="78"/>
  <c r="X72" i="78" s="1"/>
  <c r="X24" i="28" s="1"/>
  <c r="X24" i="89" s="1"/>
  <c r="X28" i="74"/>
  <c r="X28" i="59" s="1"/>
  <c r="X63" i="59" s="1"/>
  <c r="X15" i="23" s="1"/>
  <c r="X15" i="84" s="1"/>
  <c r="U19" i="83"/>
  <c r="W24" i="59"/>
  <c r="W24" i="79" s="1"/>
  <c r="X74" i="59"/>
  <c r="X26" i="23" s="1"/>
  <c r="X26" i="84" s="1"/>
  <c r="X44" i="78"/>
  <c r="X74" i="78" s="1"/>
  <c r="X26" i="28" s="1"/>
  <c r="X26" i="89" s="1"/>
  <c r="V9" i="80"/>
  <c r="U19" i="80"/>
  <c r="U57" i="80" s="1"/>
  <c r="U9" i="27" s="1"/>
  <c r="U9" i="92" s="1"/>
  <c r="X38" i="79"/>
  <c r="V30" i="79"/>
  <c r="V65" i="79" s="1"/>
  <c r="V17" i="32" s="1"/>
  <c r="V17" i="90" s="1"/>
  <c r="W12" i="77"/>
  <c r="W4" i="75"/>
  <c r="W52" i="75" s="1"/>
  <c r="W4" i="30" s="1"/>
  <c r="W4" i="86" s="1"/>
  <c r="X10" i="79"/>
  <c r="W32" i="77"/>
  <c r="W61" i="77" s="1"/>
  <c r="W13" i="25" s="1"/>
  <c r="W13" i="88" s="1"/>
  <c r="X11" i="77"/>
  <c r="W4" i="76"/>
  <c r="W52" i="76" s="1"/>
  <c r="W4" i="31" s="1"/>
  <c r="W4" i="87" s="1"/>
  <c r="V36" i="77"/>
  <c r="V27" i="81"/>
  <c r="V62" i="81" s="1"/>
  <c r="V14" i="22" s="1"/>
  <c r="V14" i="93" s="1"/>
  <c r="V15" i="79"/>
  <c r="V30" i="75"/>
  <c r="V65" i="75" s="1"/>
  <c r="V17" i="30" s="1"/>
  <c r="V17" i="86" s="1"/>
  <c r="V18" i="80"/>
  <c r="V56" i="80" s="1"/>
  <c r="V8" i="27" s="1"/>
  <c r="V8" i="92" s="1"/>
  <c r="X39" i="77"/>
  <c r="T23" i="76"/>
  <c r="T59" i="76" s="1"/>
  <c r="T11" i="31" s="1"/>
  <c r="T11" i="87" s="1"/>
  <c r="U22" i="79"/>
  <c r="U58" i="79" s="1"/>
  <c r="U10" i="32" s="1"/>
  <c r="U10" i="90" s="1"/>
  <c r="X40" i="78"/>
  <c r="W13" i="79"/>
  <c r="W14" i="75"/>
  <c r="X17" i="79"/>
  <c r="W25" i="79"/>
  <c r="V18" i="75"/>
  <c r="V56" i="75" s="1"/>
  <c r="V8" i="30" s="1"/>
  <c r="V8" i="86" s="1"/>
  <c r="X38" i="81"/>
  <c r="X68" i="81" s="1"/>
  <c r="X20" i="22" s="1"/>
  <c r="X20" i="93" s="1"/>
  <c r="X10" i="80"/>
  <c r="U19" i="78"/>
  <c r="U57" i="78" s="1"/>
  <c r="U9" i="28" s="1"/>
  <c r="U9" i="89" s="1"/>
  <c r="X38" i="80"/>
  <c r="X16" i="80"/>
  <c r="W8" i="78"/>
  <c r="X10" i="75"/>
  <c r="X21" i="81"/>
  <c r="W13" i="81"/>
  <c r="W14" i="79"/>
  <c r="V24" i="80"/>
  <c r="X17" i="81"/>
  <c r="W6" i="78"/>
  <c r="W13" i="75"/>
  <c r="V15" i="77"/>
  <c r="W68" i="59"/>
  <c r="W20" i="23" s="1"/>
  <c r="W20" i="84" s="1"/>
  <c r="W38" i="80"/>
  <c r="W68" i="80" s="1"/>
  <c r="W20" i="27" s="1"/>
  <c r="W20" i="92" s="1"/>
  <c r="V30" i="78"/>
  <c r="V65" i="78" s="1"/>
  <c r="V17" i="28" s="1"/>
  <c r="V17" i="89" s="1"/>
  <c r="W8" i="76"/>
  <c r="X31" i="74"/>
  <c r="X31" i="59" s="1"/>
  <c r="X71" i="59" s="1"/>
  <c r="X23" i="23" s="1"/>
  <c r="X23" i="84" s="1"/>
  <c r="W24" i="83"/>
  <c r="U17" i="83"/>
  <c r="V9" i="77"/>
  <c r="U19" i="77"/>
  <c r="U57" i="77" s="1"/>
  <c r="U9" i="25" s="1"/>
  <c r="U9" i="88" s="1"/>
  <c r="X38" i="78"/>
  <c r="W8" i="77"/>
  <c r="V30" i="80"/>
  <c r="V65" i="80" s="1"/>
  <c r="V17" i="27" s="1"/>
  <c r="V17" i="92" s="1"/>
  <c r="V37" i="76"/>
  <c r="X44" i="75"/>
  <c r="X74" i="75" s="1"/>
  <c r="X26" i="30" s="1"/>
  <c r="X26" i="86" s="1"/>
  <c r="Y39" i="81"/>
  <c r="X44" i="76"/>
  <c r="X74" i="76" s="1"/>
  <c r="X26" i="31" s="1"/>
  <c r="X26" i="87" s="1"/>
  <c r="X21" i="80"/>
  <c r="W8" i="81"/>
  <c r="W6" i="75"/>
  <c r="W34" i="79"/>
  <c r="W70" i="79" s="1"/>
  <c r="W22" i="32" s="1"/>
  <c r="W22" i="90" s="1"/>
  <c r="W26" i="76"/>
  <c r="W60" i="76" s="1"/>
  <c r="W12" i="31" s="1"/>
  <c r="W12" i="87" s="1"/>
  <c r="V29" i="81"/>
  <c r="V64" i="81" s="1"/>
  <c r="V16" i="22" s="1"/>
  <c r="V16" i="93" s="1"/>
  <c r="W5" i="78"/>
  <c r="V14" i="76"/>
  <c r="V27" i="75"/>
  <c r="V62" i="75" s="1"/>
  <c r="V14" i="30" s="1"/>
  <c r="V14" i="86" s="1"/>
  <c r="X16" i="77"/>
  <c r="W14" i="80"/>
  <c r="V24" i="78"/>
  <c r="X17" i="78"/>
  <c r="W34" i="76"/>
  <c r="W70" i="76" s="1"/>
  <c r="W22" i="31" s="1"/>
  <c r="W22" i="87" s="1"/>
  <c r="W7" i="79"/>
  <c r="W4" i="79"/>
  <c r="W52" i="79" s="1"/>
  <c r="W4" i="32" s="1"/>
  <c r="W4" i="90" s="1"/>
  <c r="V37" i="79"/>
  <c r="V9" i="78"/>
  <c r="U57" i="59"/>
  <c r="U9" i="23" s="1"/>
  <c r="U9" i="84" s="1"/>
  <c r="V54" i="59"/>
  <c r="V6" i="23" s="1"/>
  <c r="V6" i="84" s="1"/>
  <c r="V12" i="80"/>
  <c r="V54" i="80" s="1"/>
  <c r="V6" i="27" s="1"/>
  <c r="V6" i="92" s="1"/>
  <c r="W73" i="59"/>
  <c r="W25" i="23" s="1"/>
  <c r="W25" i="84" s="1"/>
  <c r="W43" i="76"/>
  <c r="W73" i="76" s="1"/>
  <c r="W25" i="31" s="1"/>
  <c r="W25" i="87" s="1"/>
  <c r="T59" i="59"/>
  <c r="T11" i="23" s="1"/>
  <c r="T11" i="84" s="1"/>
  <c r="T23" i="75"/>
  <c r="T59" i="75" s="1"/>
  <c r="T11" i="30" s="1"/>
  <c r="T11" i="86" s="1"/>
  <c r="V56" i="59"/>
  <c r="V8" i="23" s="1"/>
  <c r="V8" i="84" s="1"/>
  <c r="V18" i="79"/>
  <c r="V56" i="79" s="1"/>
  <c r="V8" i="32" s="1"/>
  <c r="V8" i="90" s="1"/>
  <c r="V9" i="76"/>
  <c r="U19" i="76"/>
  <c r="U57" i="76" s="1"/>
  <c r="U9" i="31" s="1"/>
  <c r="U9" i="87" s="1"/>
  <c r="X38" i="77"/>
  <c r="V18" i="76"/>
  <c r="V56" i="76" s="1"/>
  <c r="V8" i="31" s="1"/>
  <c r="V8" i="87" s="1"/>
  <c r="W12" i="79"/>
  <c r="V37" i="75"/>
  <c r="V36" i="76"/>
  <c r="W41" i="77"/>
  <c r="W32" i="79"/>
  <c r="W61" i="79" s="1"/>
  <c r="W13" i="32" s="1"/>
  <c r="W13" i="90" s="1"/>
  <c r="X11" i="79"/>
  <c r="W25" i="77"/>
  <c r="W7" i="76"/>
  <c r="X16" i="79"/>
  <c r="Y39" i="78"/>
  <c r="T23" i="79"/>
  <c r="T59" i="79" s="1"/>
  <c r="T11" i="32" s="1"/>
  <c r="T11" i="90" s="1"/>
  <c r="W38" i="78"/>
  <c r="W68" i="78" s="1"/>
  <c r="W20" i="28" s="1"/>
  <c r="W20" i="89" s="1"/>
  <c r="W8" i="80"/>
  <c r="W7" i="77"/>
  <c r="X42" i="77"/>
  <c r="X72" i="77" s="1"/>
  <c r="X24" i="25" s="1"/>
  <c r="X24" i="88" s="1"/>
  <c r="X21" i="78"/>
  <c r="V37" i="78"/>
  <c r="X10" i="76"/>
  <c r="W43" i="75"/>
  <c r="W73" i="75" s="1"/>
  <c r="W25" i="30" s="1"/>
  <c r="W25" i="86" s="1"/>
  <c r="V29" i="77"/>
  <c r="V64" i="77" s="1"/>
  <c r="V16" i="25" s="1"/>
  <c r="V16" i="88" s="1"/>
  <c r="W38" i="81"/>
  <c r="W68" i="81" s="1"/>
  <c r="W20" i="22" s="1"/>
  <c r="W20" i="93" s="1"/>
  <c r="W6" i="77"/>
  <c r="W53" i="77" s="1"/>
  <c r="W5" i="25" s="1"/>
  <c r="W5" i="88" s="1"/>
  <c r="W34" i="75"/>
  <c r="W70" i="75" s="1"/>
  <c r="W22" i="30" s="1"/>
  <c r="W22" i="86" s="1"/>
  <c r="V30" i="77"/>
  <c r="V65" i="77" s="1"/>
  <c r="V17" i="25" s="1"/>
  <c r="V17" i="88" s="1"/>
  <c r="W14" i="81"/>
  <c r="V24" i="77"/>
  <c r="X17" i="77"/>
  <c r="W43" i="78"/>
  <c r="W73" i="78" s="1"/>
  <c r="W25" i="28" s="1"/>
  <c r="W25" i="89" s="1"/>
  <c r="X20" i="81"/>
  <c r="V35" i="80"/>
  <c r="V67" i="80" s="1"/>
  <c r="V19" i="27" s="1"/>
  <c r="V19" i="92" s="1"/>
  <c r="W41" i="76"/>
  <c r="W9" i="59"/>
  <c r="W9" i="79" s="1"/>
  <c r="V19" i="59"/>
  <c r="V19" i="78" s="1"/>
  <c r="V57" i="78" s="1"/>
  <c r="V9" i="28" s="1"/>
  <c r="V9" i="89" s="1"/>
  <c r="X33" i="74"/>
  <c r="W52" i="59"/>
  <c r="W4" i="23" s="1"/>
  <c r="W4" i="84" s="1"/>
  <c r="W29" i="74"/>
  <c r="W29" i="59" s="1"/>
  <c r="V9" i="75"/>
  <c r="U19" i="81"/>
  <c r="U57" i="81" s="1"/>
  <c r="U9" i="22" s="1"/>
  <c r="U9" i="93" s="1"/>
  <c r="X38" i="75"/>
  <c r="T23" i="78"/>
  <c r="T59" i="78" s="1"/>
  <c r="T11" i="28" s="1"/>
  <c r="T11" i="89" s="1"/>
  <c r="W41" i="78"/>
  <c r="V27" i="77"/>
  <c r="V62" i="77" s="1"/>
  <c r="V14" i="25" s="1"/>
  <c r="V14" i="88" s="1"/>
  <c r="W26" i="80"/>
  <c r="W60" i="80" s="1"/>
  <c r="W12" i="27" s="1"/>
  <c r="W12" i="92" s="1"/>
  <c r="W12" i="80"/>
  <c r="W54" i="80" s="1"/>
  <c r="W6" i="27" s="1"/>
  <c r="W6" i="92" s="1"/>
  <c r="W5" i="80"/>
  <c r="V27" i="78"/>
  <c r="V62" i="78" s="1"/>
  <c r="V14" i="28" s="1"/>
  <c r="V14" i="89" s="1"/>
  <c r="W32" i="80"/>
  <c r="W61" i="80" s="1"/>
  <c r="W13" i="27" s="1"/>
  <c r="W13" i="92" s="1"/>
  <c r="X11" i="80"/>
  <c r="U55" i="80"/>
  <c r="U7" i="27" s="1"/>
  <c r="U7" i="92" s="1"/>
  <c r="U22" i="77"/>
  <c r="U58" i="77" s="1"/>
  <c r="U10" i="25" s="1"/>
  <c r="U10" i="88" s="1"/>
  <c r="V35" i="75"/>
  <c r="V67" i="75" s="1"/>
  <c r="V19" i="30" s="1"/>
  <c r="V19" i="86" s="1"/>
  <c r="Y39" i="77"/>
  <c r="W5" i="75"/>
  <c r="V12" i="78"/>
  <c r="V54" i="78" s="1"/>
  <c r="V6" i="28" s="1"/>
  <c r="V6" i="89" s="1"/>
  <c r="V37" i="77"/>
  <c r="U22" i="78"/>
  <c r="U58" i="78" s="1"/>
  <c r="U10" i="28" s="1"/>
  <c r="U10" i="89" s="1"/>
  <c r="W13" i="78"/>
  <c r="X21" i="77"/>
  <c r="W5" i="76"/>
  <c r="W38" i="77"/>
  <c r="W68" i="77" s="1"/>
  <c r="W20" i="25" s="1"/>
  <c r="W20" i="88" s="1"/>
  <c r="X44" i="77"/>
  <c r="X74" i="77" s="1"/>
  <c r="X26" i="25" s="1"/>
  <c r="X26" i="88" s="1"/>
  <c r="X20" i="76"/>
  <c r="X16" i="75"/>
  <c r="V29" i="78"/>
  <c r="V64" i="78" s="1"/>
  <c r="V16" i="28" s="1"/>
  <c r="V16" i="89" s="1"/>
  <c r="V12" i="79"/>
  <c r="V54" i="79" s="1"/>
  <c r="V6" i="32" s="1"/>
  <c r="V6" i="90" s="1"/>
  <c r="X10" i="78"/>
  <c r="V15" i="76"/>
  <c r="V35" i="81"/>
  <c r="V67" i="81" s="1"/>
  <c r="V19" i="22" s="1"/>
  <c r="V19" i="93" s="1"/>
  <c r="W14" i="78"/>
  <c r="V24" i="76"/>
  <c r="X17" i="76"/>
  <c r="W26" i="81"/>
  <c r="W60" i="81" s="1"/>
  <c r="W12" i="22" s="1"/>
  <c r="W12" i="93" s="1"/>
  <c r="X42" i="79"/>
  <c r="X72" i="79" s="1"/>
  <c r="X24" i="32" s="1"/>
  <c r="X24" i="90" s="1"/>
  <c r="W8" i="75"/>
  <c r="X10" i="81"/>
  <c r="W13" i="77"/>
  <c r="W12" i="75"/>
  <c r="Y50" i="59"/>
  <c r="Y2" i="81"/>
  <c r="Y50" i="81" s="1"/>
  <c r="Y2" i="22" s="1"/>
  <c r="Y2" i="93" s="1"/>
  <c r="W33" i="59"/>
  <c r="W33" i="75" s="1"/>
  <c r="W69" i="75" s="1"/>
  <c r="W21" i="30" s="1"/>
  <c r="W21" i="86" s="1"/>
  <c r="V9" i="81"/>
  <c r="U19" i="75"/>
  <c r="U57" i="75" s="1"/>
  <c r="U9" i="30" s="1"/>
  <c r="U9" i="86" s="1"/>
  <c r="X38" i="76"/>
  <c r="W34" i="77"/>
  <c r="W70" i="77" s="1"/>
  <c r="W22" i="25" s="1"/>
  <c r="W22" i="88" s="1"/>
  <c r="W12" i="81"/>
  <c r="W38" i="75"/>
  <c r="W68" i="75" s="1"/>
  <c r="W20" i="30" s="1"/>
  <c r="W20" i="86" s="1"/>
  <c r="V14" i="81"/>
  <c r="W34" i="78"/>
  <c r="W70" i="78" s="1"/>
  <c r="W22" i="28" s="1"/>
  <c r="W22" i="89" s="1"/>
  <c r="X42" i="75"/>
  <c r="X72" i="75" s="1"/>
  <c r="X24" i="30" s="1"/>
  <c r="X24" i="86" s="1"/>
  <c r="W32" i="81"/>
  <c r="W61" i="81" s="1"/>
  <c r="W13" i="22" s="1"/>
  <c r="W13" i="93" s="1"/>
  <c r="X11" i="81"/>
  <c r="W38" i="76"/>
  <c r="W68" i="76" s="1"/>
  <c r="W20" i="31" s="1"/>
  <c r="W20" i="87" s="1"/>
  <c r="V18" i="78"/>
  <c r="V56" i="78" s="1"/>
  <c r="V8" i="28" s="1"/>
  <c r="V8" i="89" s="1"/>
  <c r="X39" i="75"/>
  <c r="Y39" i="76"/>
  <c r="W4" i="77"/>
  <c r="W52" i="77" s="1"/>
  <c r="W4" i="25" s="1"/>
  <c r="W4" i="88" s="1"/>
  <c r="V18" i="81"/>
  <c r="V56" i="81" s="1"/>
  <c r="V8" i="22" s="1"/>
  <c r="V8" i="93" s="1"/>
  <c r="V27" i="80"/>
  <c r="V62" i="80" s="1"/>
  <c r="V14" i="27" s="1"/>
  <c r="V14" i="92" s="1"/>
  <c r="X21" i="76"/>
  <c r="V12" i="81"/>
  <c r="V54" i="81" s="1"/>
  <c r="V6" i="22" s="1"/>
  <c r="V6" i="93" s="1"/>
  <c r="W7" i="78"/>
  <c r="X40" i="76"/>
  <c r="V30" i="76"/>
  <c r="V65" i="76" s="1"/>
  <c r="V17" i="31" s="1"/>
  <c r="V17" i="87" s="1"/>
  <c r="V29" i="76"/>
  <c r="V64" i="76" s="1"/>
  <c r="V16" i="31" s="1"/>
  <c r="V16" i="87" s="1"/>
  <c r="W25" i="80"/>
  <c r="W4" i="80"/>
  <c r="W52" i="80" s="1"/>
  <c r="W4" i="27" s="1"/>
  <c r="W4" i="92" s="1"/>
  <c r="X44" i="81"/>
  <c r="X74" i="81" s="1"/>
  <c r="X26" i="22" s="1"/>
  <c r="X26" i="93" s="1"/>
  <c r="W43" i="77"/>
  <c r="W73" i="77" s="1"/>
  <c r="W25" i="25" s="1"/>
  <c r="W25" i="88" s="1"/>
  <c r="X39" i="81"/>
  <c r="W14" i="76"/>
  <c r="X17" i="75"/>
  <c r="X16" i="76"/>
  <c r="V12" i="75"/>
  <c r="V54" i="75" s="1"/>
  <c r="V6" i="30" s="1"/>
  <c r="V6" i="86" s="1"/>
  <c r="W5" i="81"/>
  <c r="Y2" i="80"/>
  <c r="Y50" i="80" s="1"/>
  <c r="Y2" i="27" s="1"/>
  <c r="Y2" i="92" s="1"/>
  <c r="V30" i="81"/>
  <c r="V65" i="81" s="1"/>
  <c r="V17" i="22" s="1"/>
  <c r="V17" i="93" s="1"/>
  <c r="X2" i="83"/>
  <c r="X32" i="74"/>
  <c r="X61" i="74" s="1"/>
  <c r="X13" i="26" s="1"/>
  <c r="X13" i="91" s="1"/>
  <c r="W69" i="74"/>
  <c r="W21" i="26" s="1"/>
  <c r="W21" i="91" s="1"/>
  <c r="V14" i="78"/>
  <c r="V15" i="78"/>
  <c r="X16" i="81"/>
  <c r="W12" i="78"/>
  <c r="V12" i="76"/>
  <c r="V54" i="76" s="1"/>
  <c r="V6" i="31" s="1"/>
  <c r="V6" i="87" s="1"/>
  <c r="W6" i="80"/>
  <c r="V15" i="81"/>
  <c r="W13" i="76"/>
  <c r="X11" i="78"/>
  <c r="T23" i="80"/>
  <c r="T59" i="80" s="1"/>
  <c r="T11" i="27" s="1"/>
  <c r="T11" i="92" s="1"/>
  <c r="V12" i="77"/>
  <c r="V54" i="77" s="1"/>
  <c r="V6" i="25" s="1"/>
  <c r="V6" i="88" s="1"/>
  <c r="Y2" i="76"/>
  <c r="Y50" i="76" s="1"/>
  <c r="Y2" i="31" s="1"/>
  <c r="Y2" i="87" s="1"/>
  <c r="W41" i="81"/>
  <c r="Y39" i="75"/>
  <c r="W34" i="80"/>
  <c r="W70" i="80" s="1"/>
  <c r="W22" i="27" s="1"/>
  <c r="W22" i="92" s="1"/>
  <c r="X21" i="75"/>
  <c r="W4" i="78"/>
  <c r="W52" i="78" s="1"/>
  <c r="W4" i="28" s="1"/>
  <c r="W4" i="89" s="1"/>
  <c r="U22" i="81"/>
  <c r="U58" i="81" s="1"/>
  <c r="U10" i="22" s="1"/>
  <c r="U10" i="93" s="1"/>
  <c r="V35" i="77"/>
  <c r="V67" i="77" s="1"/>
  <c r="V19" i="25" s="1"/>
  <c r="V19" i="88" s="1"/>
  <c r="W7" i="80"/>
  <c r="X20" i="78"/>
  <c r="X42" i="80"/>
  <c r="X72" i="80" s="1"/>
  <c r="X24" i="27" s="1"/>
  <c r="X24" i="92" s="1"/>
  <c r="W14" i="77"/>
  <c r="X44" i="79"/>
  <c r="X74" i="79" s="1"/>
  <c r="X26" i="32" s="1"/>
  <c r="X26" i="90" s="1"/>
  <c r="V36" i="75"/>
  <c r="V55" i="75"/>
  <c r="V7" i="30" s="1"/>
  <c r="V7" i="86" s="1"/>
  <c r="Y20" i="59"/>
  <c r="Y72" i="74"/>
  <c r="Y24" i="26" s="1"/>
  <c r="Y24" i="91" s="1"/>
  <c r="Y42" i="59"/>
  <c r="Y42" i="78" s="1"/>
  <c r="Y72" i="78" s="1"/>
  <c r="Y24" i="28" s="1"/>
  <c r="Y24" i="89" s="1"/>
  <c r="Y74" i="74"/>
  <c r="Y26" i="26" s="1"/>
  <c r="Y26" i="91" s="1"/>
  <c r="Y44" i="59"/>
  <c r="W67" i="74"/>
  <c r="W19" i="26" s="1"/>
  <c r="W19" i="91" s="1"/>
  <c r="W35" i="59"/>
  <c r="W35" i="80" s="1"/>
  <c r="W67" i="80" s="1"/>
  <c r="W19" i="27" s="1"/>
  <c r="W19" i="92" s="1"/>
  <c r="X6" i="59"/>
  <c r="X6" i="78" s="1"/>
  <c r="X52" i="74"/>
  <c r="X4" i="26" s="1"/>
  <c r="X4" i="91" s="1"/>
  <c r="X4" i="59"/>
  <c r="X4" i="78" s="1"/>
  <c r="X52" i="78" s="1"/>
  <c r="X4" i="28" s="1"/>
  <c r="X4" i="89" s="1"/>
  <c r="X41" i="59"/>
  <c r="X41" i="76" s="1"/>
  <c r="X5" i="59"/>
  <c r="X5" i="75" s="1"/>
  <c r="X13" i="59"/>
  <c r="X13" i="75" s="1"/>
  <c r="W15" i="59"/>
  <c r="W15" i="75" s="1"/>
  <c r="W65" i="74"/>
  <c r="W17" i="26" s="1"/>
  <c r="W17" i="91" s="1"/>
  <c r="W30" i="59"/>
  <c r="W30" i="78" s="1"/>
  <c r="W65" i="78" s="1"/>
  <c r="W17" i="28" s="1"/>
  <c r="W17" i="89" s="1"/>
  <c r="W62" i="74"/>
  <c r="W14" i="26" s="1"/>
  <c r="W14" i="91" s="1"/>
  <c r="W27" i="59"/>
  <c r="W27" i="75" s="1"/>
  <c r="W62" i="75" s="1"/>
  <c r="W14" i="30" s="1"/>
  <c r="W14" i="86" s="1"/>
  <c r="X70" i="74"/>
  <c r="X22" i="26" s="1"/>
  <c r="X22" i="91" s="1"/>
  <c r="X34" i="59"/>
  <c r="X34" i="79" s="1"/>
  <c r="X70" i="79" s="1"/>
  <c r="X22" i="32" s="1"/>
  <c r="X22" i="90" s="1"/>
  <c r="X7" i="59"/>
  <c r="X7" i="77" s="1"/>
  <c r="W37" i="59"/>
  <c r="W37" i="75" s="1"/>
  <c r="X60" i="74"/>
  <c r="X12" i="26" s="1"/>
  <c r="X12" i="91" s="1"/>
  <c r="X26" i="59"/>
  <c r="X26" i="75" s="1"/>
  <c r="X60" i="75" s="1"/>
  <c r="X12" i="30" s="1"/>
  <c r="X12" i="86" s="1"/>
  <c r="X8" i="59"/>
  <c r="X8" i="80" s="1"/>
  <c r="Y10" i="59"/>
  <c r="Y10" i="79" s="1"/>
  <c r="X25" i="59"/>
  <c r="X25" i="79" s="1"/>
  <c r="Y16" i="59"/>
  <c r="Y16" i="80" s="1"/>
  <c r="Z50" i="74"/>
  <c r="Z2" i="26" s="1"/>
  <c r="Z2" i="91" s="1"/>
  <c r="Z2" i="59"/>
  <c r="W18" i="59"/>
  <c r="V58" i="74"/>
  <c r="V10" i="26" s="1"/>
  <c r="V10" i="91" s="1"/>
  <c r="V22" i="59"/>
  <c r="V58" i="59" s="1"/>
  <c r="V10" i="23" s="1"/>
  <c r="V10" i="84" s="1"/>
  <c r="U59" i="74"/>
  <c r="U11" i="26" s="1"/>
  <c r="U11" i="91" s="1"/>
  <c r="U23" i="59"/>
  <c r="U23" i="81" s="1"/>
  <c r="U59" i="81" s="1"/>
  <c r="U11" i="22" s="1"/>
  <c r="U11" i="93" s="1"/>
  <c r="X43" i="59"/>
  <c r="X43" i="81" s="1"/>
  <c r="W36" i="59"/>
  <c r="W36" i="77" s="1"/>
  <c r="Y40" i="59"/>
  <c r="Y40" i="81" s="1"/>
  <c r="X85" i="73"/>
  <c r="V66" i="59"/>
  <c r="V18" i="23" s="1"/>
  <c r="V18" i="84" s="1"/>
  <c r="W54" i="59"/>
  <c r="W6" i="23" s="1"/>
  <c r="W6" i="84" s="1"/>
  <c r="W53" i="59"/>
  <c r="W5" i="23" s="1"/>
  <c r="W5" i="84" s="1"/>
  <c r="W56" i="74"/>
  <c r="W8" i="26" s="1"/>
  <c r="W8" i="91" s="1"/>
  <c r="V55" i="59"/>
  <c r="V7" i="23" s="1"/>
  <c r="V7" i="84" s="1"/>
  <c r="X73" i="74"/>
  <c r="X25" i="26" s="1"/>
  <c r="X25" i="91" s="1"/>
  <c r="W54" i="74"/>
  <c r="W6" i="26" s="1"/>
  <c r="W6" i="91" s="1"/>
  <c r="AD34" i="72"/>
  <c r="AC34" i="73"/>
  <c r="AA76" i="73" s="1"/>
  <c r="Y43" i="74"/>
  <c r="AA11" i="73"/>
  <c r="AB11" i="72"/>
  <c r="X69" i="63"/>
  <c r="W19" i="74"/>
  <c r="AB21" i="72"/>
  <c r="AA21" i="73"/>
  <c r="Y89" i="73" s="1"/>
  <c r="AD17" i="72"/>
  <c r="AC17" i="73"/>
  <c r="AC3" i="72"/>
  <c r="AB3" i="73"/>
  <c r="Z60" i="73" s="1"/>
  <c r="X68" i="74"/>
  <c r="X20" i="26" s="1"/>
  <c r="X20" i="91" s="1"/>
  <c r="AD7" i="72"/>
  <c r="AC7" i="73"/>
  <c r="Z20" i="74"/>
  <c r="AB10" i="73"/>
  <c r="AC10" i="72"/>
  <c r="Z10" i="74"/>
  <c r="AC51" i="72"/>
  <c r="AB51" i="73"/>
  <c r="Z99" i="73" s="1"/>
  <c r="Y25" i="74"/>
  <c r="Y2" i="86"/>
  <c r="AD31" i="72"/>
  <c r="AC31" i="73"/>
  <c r="AA72" i="73" s="1"/>
  <c r="AB20" i="72"/>
  <c r="AA20" i="73"/>
  <c r="Y13" i="74"/>
  <c r="X12" i="74"/>
  <c r="AC42" i="73"/>
  <c r="AD42" i="72"/>
  <c r="AC49" i="72"/>
  <c r="AB49" i="73"/>
  <c r="Z97" i="73" s="1"/>
  <c r="AA41" i="73"/>
  <c r="Y88" i="73" s="1"/>
  <c r="AB41" i="72"/>
  <c r="AD16" i="72"/>
  <c r="AC16" i="73"/>
  <c r="AD25" i="72"/>
  <c r="AC25" i="73"/>
  <c r="AA66" i="73" s="1"/>
  <c r="Z39" i="74"/>
  <c r="AB37" i="73"/>
  <c r="Z81" i="73" s="1"/>
  <c r="AC37" i="72"/>
  <c r="AB29" i="72"/>
  <c r="AA29" i="73"/>
  <c r="Y70" i="73" s="1"/>
  <c r="AD52" i="72"/>
  <c r="AC52" i="73"/>
  <c r="AA100" i="73" s="1"/>
  <c r="Z16" i="74"/>
  <c r="AD32" i="72"/>
  <c r="AC32" i="73"/>
  <c r="AC36" i="72"/>
  <c r="AB36" i="73"/>
  <c r="Z80" i="73" s="1"/>
  <c r="AC28" i="72"/>
  <c r="AB28" i="73"/>
  <c r="Z69" i="73" s="1"/>
  <c r="AB27" i="72"/>
  <c r="AA27" i="73"/>
  <c r="Y68" i="73" s="1"/>
  <c r="Y41" i="74"/>
  <c r="AE22" i="72"/>
  <c r="AD22" i="73"/>
  <c r="AB58" i="73" s="1"/>
  <c r="AC14" i="72"/>
  <c r="AB14" i="73"/>
  <c r="AC47" i="73"/>
  <c r="AA95" i="73" s="1"/>
  <c r="AD47" i="72"/>
  <c r="X37" i="74"/>
  <c r="Y5" i="74"/>
  <c r="X14" i="74"/>
  <c r="Z44" i="74"/>
  <c r="Y7" i="74"/>
  <c r="AB43" i="72"/>
  <c r="AA43" i="73"/>
  <c r="Y91" i="73" s="1"/>
  <c r="AB30" i="72"/>
  <c r="AA30" i="73"/>
  <c r="Y71" i="73" s="1"/>
  <c r="AC24" i="73"/>
  <c r="AA65" i="73" s="1"/>
  <c r="AD24" i="72"/>
  <c r="AB39" i="72"/>
  <c r="AA39" i="73"/>
  <c r="Y86" i="73" s="1"/>
  <c r="Y8" i="74"/>
  <c r="X53" i="74"/>
  <c r="X5" i="26" s="1"/>
  <c r="X5" i="91" s="1"/>
  <c r="AA2" i="74"/>
  <c r="AB45" i="72"/>
  <c r="AA45" i="73"/>
  <c r="Y93" i="73" s="1"/>
  <c r="AC5" i="72"/>
  <c r="AB5" i="73"/>
  <c r="Z61" i="73" s="1"/>
  <c r="Y59" i="63"/>
  <c r="X9" i="74"/>
  <c r="AC8" i="72"/>
  <c r="AB8" i="73"/>
  <c r="Z63" i="73" s="1"/>
  <c r="W55" i="74"/>
  <c r="W7" i="26" s="1"/>
  <c r="W7" i="91" s="1"/>
  <c r="X35" i="74"/>
  <c r="AB44" i="72"/>
  <c r="AA44" i="73"/>
  <c r="Y92" i="73" s="1"/>
  <c r="X68" i="59"/>
  <c r="X20" i="23" s="1"/>
  <c r="X20" i="84" s="1"/>
  <c r="X15" i="74"/>
  <c r="X30" i="74"/>
  <c r="AC23" i="72"/>
  <c r="AB23" i="73"/>
  <c r="Z64" i="73" s="1"/>
  <c r="Z40" i="74"/>
  <c r="Z42" i="74"/>
  <c r="AD38" i="72"/>
  <c r="AC38" i="73"/>
  <c r="AC9" i="72"/>
  <c r="AB9" i="73"/>
  <c r="Z75" i="73" s="1"/>
  <c r="Y38" i="74"/>
  <c r="X36" i="74"/>
  <c r="AC12" i="72"/>
  <c r="AB12" i="73"/>
  <c r="AC4" i="73"/>
  <c r="AD4" i="72"/>
  <c r="AD48" i="72"/>
  <c r="AC48" i="73"/>
  <c r="AA96" i="73" s="1"/>
  <c r="AD50" i="72"/>
  <c r="AC50" i="73"/>
  <c r="AA98" i="73" s="1"/>
  <c r="Y6" i="74"/>
  <c r="Y6" i="59" s="1"/>
  <c r="Y74" i="63"/>
  <c r="X24" i="74"/>
  <c r="X24" i="84"/>
  <c r="AA40" i="73"/>
  <c r="Y87" i="73" s="1"/>
  <c r="AB40" i="72"/>
  <c r="AC46" i="72"/>
  <c r="AB46" i="73"/>
  <c r="Z94" i="73" s="1"/>
  <c r="AC26" i="72"/>
  <c r="AB26" i="73"/>
  <c r="Z67" i="73" s="1"/>
  <c r="AD35" i="72"/>
  <c r="AC35" i="73"/>
  <c r="AB33" i="72"/>
  <c r="AA33" i="73"/>
  <c r="Y74" i="73" s="1"/>
  <c r="AB19" i="72"/>
  <c r="AA19" i="73"/>
  <c r="AB18" i="72"/>
  <c r="AA18" i="73"/>
  <c r="Y84" i="73" s="1"/>
  <c r="AB6" i="73"/>
  <c r="Z62" i="73" s="1"/>
  <c r="AC6" i="72"/>
  <c r="AC13" i="72"/>
  <c r="AB13" i="73"/>
  <c r="AC15" i="72"/>
  <c r="AB15" i="73"/>
  <c r="V57" i="74"/>
  <c r="V9" i="26" s="1"/>
  <c r="V9" i="91" s="1"/>
  <c r="Y4" i="74"/>
  <c r="W66" i="74"/>
  <c r="W18" i="26" s="1"/>
  <c r="W18" i="91" s="1"/>
  <c r="X18" i="74"/>
  <c r="Y34" i="74"/>
  <c r="Y26" i="74"/>
  <c r="Y21" i="74"/>
  <c r="Y21" i="59" s="1"/>
  <c r="V23" i="74"/>
  <c r="X27" i="74"/>
  <c r="Y17" i="74"/>
  <c r="Y17" i="59" s="1"/>
  <c r="Y11" i="74"/>
  <c r="Y11" i="59" s="1"/>
  <c r="W22" i="74"/>
  <c r="Q14" i="83"/>
  <c r="V25" i="83"/>
  <c r="O11" i="83"/>
  <c r="O10" i="83"/>
  <c r="R21" i="83"/>
  <c r="Q16" i="83"/>
  <c r="R9" i="83"/>
  <c r="R6" i="83"/>
  <c r="R8" i="83"/>
  <c r="U20" i="83"/>
  <c r="R13" i="83"/>
  <c r="R12" i="83"/>
  <c r="Z73" i="73"/>
  <c r="Z77" i="73"/>
  <c r="U22" i="83"/>
  <c r="Z90" i="73"/>
  <c r="T23" i="83"/>
  <c r="Z82" i="73"/>
  <c r="U15" i="83"/>
  <c r="Y83" i="73"/>
  <c r="X78" i="73"/>
  <c r="W79" i="73"/>
  <c r="V4" i="83"/>
  <c r="Y2" i="23" l="1"/>
  <c r="Y2" i="84" s="1"/>
  <c r="V55" i="77"/>
  <c r="V7" i="25" s="1"/>
  <c r="V7" i="88" s="1"/>
  <c r="X68" i="75"/>
  <c r="X20" i="30" s="1"/>
  <c r="X20" i="86" s="1"/>
  <c r="W64" i="74"/>
  <c r="W16" i="26" s="1"/>
  <c r="W16" i="91" s="1"/>
  <c r="X71" i="74"/>
  <c r="X23" i="26" s="1"/>
  <c r="X23" i="91" s="1"/>
  <c r="U18" i="83"/>
  <c r="X68" i="80"/>
  <c r="X20" i="27" s="1"/>
  <c r="X20" i="92" s="1"/>
  <c r="V5" i="83"/>
  <c r="V66" i="76"/>
  <c r="V18" i="31" s="1"/>
  <c r="V18" i="87" s="1"/>
  <c r="W53" i="81"/>
  <c r="W5" i="22" s="1"/>
  <c r="W5" i="93" s="1"/>
  <c r="V57" i="59"/>
  <c r="V9" i="23" s="1"/>
  <c r="V9" i="84" s="1"/>
  <c r="X70" i="59"/>
  <c r="X22" i="23" s="1"/>
  <c r="X22" i="84" s="1"/>
  <c r="W54" i="78"/>
  <c r="W6" i="28" s="1"/>
  <c r="W6" i="89" s="1"/>
  <c r="X68" i="77"/>
  <c r="X20" i="25" s="1"/>
  <c r="X20" i="88" s="1"/>
  <c r="V55" i="80"/>
  <c r="V7" i="27" s="1"/>
  <c r="V7" i="92" s="1"/>
  <c r="U7" i="83"/>
  <c r="W29" i="80"/>
  <c r="W64" i="80" s="1"/>
  <c r="W16" i="27" s="1"/>
  <c r="W16" i="92" s="1"/>
  <c r="W64" i="59"/>
  <c r="W16" i="23" s="1"/>
  <c r="W16" i="84" s="1"/>
  <c r="W53" i="78"/>
  <c r="W5" i="28" s="1"/>
  <c r="W5" i="89" s="1"/>
  <c r="W54" i="75"/>
  <c r="W6" i="30" s="1"/>
  <c r="W6" i="86" s="1"/>
  <c r="W31" i="76"/>
  <c r="W71" i="76" s="1"/>
  <c r="W23" i="31" s="1"/>
  <c r="W23" i="87" s="1"/>
  <c r="W31" i="77"/>
  <c r="W71" i="77" s="1"/>
  <c r="W23" i="25" s="1"/>
  <c r="W23" i="88" s="1"/>
  <c r="W31" i="80"/>
  <c r="W71" i="80" s="1"/>
  <c r="W23" i="27" s="1"/>
  <c r="W23" i="92" s="1"/>
  <c r="W31" i="78"/>
  <c r="W71" i="78" s="1"/>
  <c r="W23" i="28" s="1"/>
  <c r="W23" i="89" s="1"/>
  <c r="V66" i="79"/>
  <c r="V18" i="32" s="1"/>
  <c r="V18" i="90" s="1"/>
  <c r="W53" i="75"/>
  <c r="W5" i="30" s="1"/>
  <c r="W5" i="86" s="1"/>
  <c r="W28" i="78"/>
  <c r="W63" i="78" s="1"/>
  <c r="W15" i="28" s="1"/>
  <c r="W15" i="89" s="1"/>
  <c r="W28" i="75"/>
  <c r="W63" i="75" s="1"/>
  <c r="W15" i="30" s="1"/>
  <c r="W15" i="86" s="1"/>
  <c r="W28" i="80"/>
  <c r="W63" i="80" s="1"/>
  <c r="W15" i="27" s="1"/>
  <c r="W15" i="92" s="1"/>
  <c r="W28" i="79"/>
  <c r="W63" i="79" s="1"/>
  <c r="W15" i="32" s="1"/>
  <c r="W15" i="90" s="1"/>
  <c r="V55" i="79"/>
  <c r="V7" i="32" s="1"/>
  <c r="V7" i="90" s="1"/>
  <c r="W65" i="59"/>
  <c r="W17" i="23" s="1"/>
  <c r="W17" i="84" s="1"/>
  <c r="V55" i="76"/>
  <c r="V7" i="31" s="1"/>
  <c r="V7" i="87" s="1"/>
  <c r="Y72" i="59"/>
  <c r="Y24" i="23" s="1"/>
  <c r="Y24" i="84" s="1"/>
  <c r="X68" i="79"/>
  <c r="X20" i="32" s="1"/>
  <c r="X20" i="90" s="1"/>
  <c r="W54" i="76"/>
  <c r="W6" i="31" s="1"/>
  <c r="W6" i="87" s="1"/>
  <c r="V19" i="80"/>
  <c r="V57" i="80" s="1"/>
  <c r="V9" i="27" s="1"/>
  <c r="V9" i="92" s="1"/>
  <c r="W9" i="81"/>
  <c r="W9" i="78"/>
  <c r="W53" i="76"/>
  <c r="W5" i="31" s="1"/>
  <c r="W5" i="87" s="1"/>
  <c r="W28" i="81"/>
  <c r="W63" i="81" s="1"/>
  <c r="W15" i="22" s="1"/>
  <c r="W15" i="93" s="1"/>
  <c r="W9" i="76"/>
  <c r="W31" i="79"/>
  <c r="W71" i="79" s="1"/>
  <c r="W23" i="32" s="1"/>
  <c r="W23" i="90" s="1"/>
  <c r="W28" i="77"/>
  <c r="W63" i="77" s="1"/>
  <c r="W15" i="25" s="1"/>
  <c r="W15" i="88" s="1"/>
  <c r="V66" i="77"/>
  <c r="V18" i="25" s="1"/>
  <c r="V18" i="88" s="1"/>
  <c r="W53" i="79"/>
  <c r="W5" i="32" s="1"/>
  <c r="W5" i="90" s="1"/>
  <c r="V55" i="81"/>
  <c r="V7" i="22" s="1"/>
  <c r="V7" i="93" s="1"/>
  <c r="W29" i="78"/>
  <c r="W64" i="78" s="1"/>
  <c r="W16" i="28" s="1"/>
  <c r="W16" i="89" s="1"/>
  <c r="W9" i="77"/>
  <c r="W67" i="59"/>
  <c r="W19" i="23" s="1"/>
  <c r="W19" i="84" s="1"/>
  <c r="X13" i="78"/>
  <c r="X4" i="81"/>
  <c r="X52" i="81" s="1"/>
  <c r="X4" i="22" s="1"/>
  <c r="X4" i="93" s="1"/>
  <c r="X73" i="81"/>
  <c r="X25" i="22" s="1"/>
  <c r="X25" i="93" s="1"/>
  <c r="W9" i="75"/>
  <c r="V66" i="75"/>
  <c r="V18" i="30" s="1"/>
  <c r="V18" i="86" s="1"/>
  <c r="X26" i="83"/>
  <c r="W62" i="59"/>
  <c r="W14" i="23" s="1"/>
  <c r="W14" i="84" s="1"/>
  <c r="W53" i="80"/>
  <c r="W5" i="27" s="1"/>
  <c r="W5" i="92" s="1"/>
  <c r="W54" i="81"/>
  <c r="W6" i="22" s="1"/>
  <c r="W6" i="93" s="1"/>
  <c r="Y21" i="79"/>
  <c r="V66" i="78"/>
  <c r="V18" i="28" s="1"/>
  <c r="V18" i="89" s="1"/>
  <c r="X31" i="81"/>
  <c r="X71" i="81" s="1"/>
  <c r="X23" i="22" s="1"/>
  <c r="X23" i="93" s="1"/>
  <c r="W9" i="80"/>
  <c r="W54" i="77"/>
  <c r="W6" i="25" s="1"/>
  <c r="W6" i="88" s="1"/>
  <c r="U59" i="59"/>
  <c r="U11" i="23" s="1"/>
  <c r="U11" i="84" s="1"/>
  <c r="Y2" i="83"/>
  <c r="V22" i="78"/>
  <c r="V58" i="78" s="1"/>
  <c r="V10" i="28" s="1"/>
  <c r="V10" i="89" s="1"/>
  <c r="W29" i="81"/>
  <c r="W64" i="81" s="1"/>
  <c r="W16" i="22" s="1"/>
  <c r="W16" i="93" s="1"/>
  <c r="V19" i="77"/>
  <c r="V57" i="77" s="1"/>
  <c r="V9" i="25" s="1"/>
  <c r="V9" i="88" s="1"/>
  <c r="X26" i="78"/>
  <c r="X60" i="78" s="1"/>
  <c r="X12" i="28" s="1"/>
  <c r="X12" i="89" s="1"/>
  <c r="X31" i="80"/>
  <c r="X71" i="80" s="1"/>
  <c r="X23" i="27" s="1"/>
  <c r="X23" i="92" s="1"/>
  <c r="Y42" i="76"/>
  <c r="Y72" i="76" s="1"/>
  <c r="Y24" i="31" s="1"/>
  <c r="Y24" i="87" s="1"/>
  <c r="X25" i="78"/>
  <c r="V19" i="76"/>
  <c r="V57" i="76" s="1"/>
  <c r="V9" i="31" s="1"/>
  <c r="V9" i="87" s="1"/>
  <c r="W33" i="77"/>
  <c r="W69" i="77" s="1"/>
  <c r="W21" i="25" s="1"/>
  <c r="W21" i="88" s="1"/>
  <c r="W30" i="76"/>
  <c r="W65" i="76" s="1"/>
  <c r="W17" i="31" s="1"/>
  <c r="W17" i="87" s="1"/>
  <c r="X25" i="80"/>
  <c r="W27" i="77"/>
  <c r="W62" i="77" s="1"/>
  <c r="W14" i="25" s="1"/>
  <c r="W14" i="88" s="1"/>
  <c r="X28" i="76"/>
  <c r="X63" i="76" s="1"/>
  <c r="X15" i="31" s="1"/>
  <c r="X15" i="87" s="1"/>
  <c r="X43" i="76"/>
  <c r="X73" i="76" s="1"/>
  <c r="X25" i="31" s="1"/>
  <c r="X25" i="87" s="1"/>
  <c r="Y16" i="76"/>
  <c r="X8" i="76"/>
  <c r="V19" i="75"/>
  <c r="V57" i="75" s="1"/>
  <c r="V9" i="30" s="1"/>
  <c r="V9" i="86" s="1"/>
  <c r="Y17" i="76"/>
  <c r="Y16" i="81"/>
  <c r="X31" i="76"/>
  <c r="X71" i="76" s="1"/>
  <c r="X23" i="31" s="1"/>
  <c r="X23" i="87" s="1"/>
  <c r="X43" i="80"/>
  <c r="X73" i="80" s="1"/>
  <c r="X25" i="27" s="1"/>
  <c r="X25" i="92" s="1"/>
  <c r="V55" i="78"/>
  <c r="V7" i="28" s="1"/>
  <c r="V7" i="89" s="1"/>
  <c r="X7" i="75"/>
  <c r="V19" i="79"/>
  <c r="V57" i="79" s="1"/>
  <c r="V9" i="32" s="1"/>
  <c r="V9" i="90" s="1"/>
  <c r="X43" i="78"/>
  <c r="X73" i="78" s="1"/>
  <c r="X25" i="28" s="1"/>
  <c r="X25" i="89" s="1"/>
  <c r="X68" i="78"/>
  <c r="X20" i="28" s="1"/>
  <c r="X20" i="89" s="1"/>
  <c r="X25" i="75"/>
  <c r="X41" i="75"/>
  <c r="X33" i="59"/>
  <c r="X69" i="59" s="1"/>
  <c r="X21" i="23" s="1"/>
  <c r="X21" i="84" s="1"/>
  <c r="X41" i="77"/>
  <c r="Y11" i="79"/>
  <c r="W15" i="80"/>
  <c r="W55" i="80" s="1"/>
  <c r="W7" i="27" s="1"/>
  <c r="W7" i="92" s="1"/>
  <c r="X25" i="76"/>
  <c r="X24" i="83"/>
  <c r="X69" i="74"/>
  <c r="X21" i="26" s="1"/>
  <c r="X21" i="91" s="1"/>
  <c r="W15" i="77"/>
  <c r="W55" i="77" s="1"/>
  <c r="W7" i="25" s="1"/>
  <c r="W7" i="88" s="1"/>
  <c r="W37" i="81"/>
  <c r="V19" i="81"/>
  <c r="V57" i="81" s="1"/>
  <c r="V9" i="22" s="1"/>
  <c r="V9" i="93" s="1"/>
  <c r="W54" i="79"/>
  <c r="W6" i="32" s="1"/>
  <c r="W6" i="90" s="1"/>
  <c r="Y10" i="80"/>
  <c r="X43" i="75"/>
  <c r="X73" i="75" s="1"/>
  <c r="X25" i="30" s="1"/>
  <c r="X25" i="86" s="1"/>
  <c r="W31" i="81"/>
  <c r="W71" i="81" s="1"/>
  <c r="W23" i="22" s="1"/>
  <c r="W23" i="93" s="1"/>
  <c r="W31" i="75"/>
  <c r="W71" i="75" s="1"/>
  <c r="W23" i="30" s="1"/>
  <c r="W23" i="86" s="1"/>
  <c r="X68" i="76"/>
  <c r="X20" i="31" s="1"/>
  <c r="X20" i="87" s="1"/>
  <c r="Y6" i="79"/>
  <c r="X41" i="78"/>
  <c r="W56" i="59"/>
  <c r="W8" i="23" s="1"/>
  <c r="W8" i="84" s="1"/>
  <c r="W18" i="79"/>
  <c r="W56" i="79" s="1"/>
  <c r="W8" i="32" s="1"/>
  <c r="W8" i="90" s="1"/>
  <c r="X5" i="77"/>
  <c r="V19" i="83"/>
  <c r="X60" i="59"/>
  <c r="X12" i="23" s="1"/>
  <c r="X12" i="84" s="1"/>
  <c r="X26" i="80"/>
  <c r="X60" i="80" s="1"/>
  <c r="X12" i="27" s="1"/>
  <c r="X12" i="92" s="1"/>
  <c r="X26" i="81"/>
  <c r="X60" i="81" s="1"/>
  <c r="X12" i="22" s="1"/>
  <c r="X12" i="93" s="1"/>
  <c r="W35" i="76"/>
  <c r="W67" i="76" s="1"/>
  <c r="W19" i="31" s="1"/>
  <c r="W19" i="87" s="1"/>
  <c r="W35" i="75"/>
  <c r="W67" i="75" s="1"/>
  <c r="W19" i="30" s="1"/>
  <c r="W19" i="86" s="1"/>
  <c r="Y20" i="76"/>
  <c r="Y20" i="75"/>
  <c r="X5" i="78"/>
  <c r="U23" i="75"/>
  <c r="U59" i="75" s="1"/>
  <c r="U11" i="30" s="1"/>
  <c r="U11" i="86" s="1"/>
  <c r="W18" i="78"/>
  <c r="W56" i="78" s="1"/>
  <c r="W8" i="28" s="1"/>
  <c r="W8" i="89" s="1"/>
  <c r="Y10" i="75"/>
  <c r="X5" i="81"/>
  <c r="W29" i="79"/>
  <c r="W64" i="79" s="1"/>
  <c r="W16" i="32" s="1"/>
  <c r="W16" i="90" s="1"/>
  <c r="Y11" i="80"/>
  <c r="Y6" i="75"/>
  <c r="X41" i="80"/>
  <c r="W15" i="78"/>
  <c r="W55" i="78" s="1"/>
  <c r="W7" i="28" s="1"/>
  <c r="W7" i="89" s="1"/>
  <c r="X34" i="78"/>
  <c r="X70" i="78" s="1"/>
  <c r="X22" i="28" s="1"/>
  <c r="X22" i="89" s="1"/>
  <c r="Y17" i="77"/>
  <c r="W27" i="79"/>
  <c r="W62" i="79" s="1"/>
  <c r="W14" i="32" s="1"/>
  <c r="W14" i="90" s="1"/>
  <c r="X31" i="79"/>
  <c r="X71" i="79" s="1"/>
  <c r="X23" i="32" s="1"/>
  <c r="X23" i="90" s="1"/>
  <c r="Y16" i="78"/>
  <c r="V22" i="80"/>
  <c r="V58" i="80" s="1"/>
  <c r="V10" i="27" s="1"/>
  <c r="V10" i="92" s="1"/>
  <c r="Y20" i="77"/>
  <c r="W24" i="80"/>
  <c r="X28" i="75"/>
  <c r="X63" i="75" s="1"/>
  <c r="X15" i="30" s="1"/>
  <c r="X15" i="86" s="1"/>
  <c r="X34" i="75"/>
  <c r="X70" i="75" s="1"/>
  <c r="X22" i="30" s="1"/>
  <c r="X22" i="86" s="1"/>
  <c r="U23" i="80"/>
  <c r="U59" i="80" s="1"/>
  <c r="U11" i="27" s="1"/>
  <c r="U11" i="92" s="1"/>
  <c r="W18" i="80"/>
  <c r="W56" i="80" s="1"/>
  <c r="W8" i="27" s="1"/>
  <c r="W8" i="92" s="1"/>
  <c r="Z50" i="59"/>
  <c r="Z2" i="79"/>
  <c r="Z50" i="79" s="1"/>
  <c r="Z2" i="32" s="1"/>
  <c r="Z2" i="90" s="1"/>
  <c r="Z2" i="80"/>
  <c r="Z50" i="80" s="1"/>
  <c r="Z2" i="27" s="1"/>
  <c r="Z2" i="92" s="1"/>
  <c r="X63" i="74"/>
  <c r="X15" i="26" s="1"/>
  <c r="X15" i="91" s="1"/>
  <c r="Y74" i="59"/>
  <c r="Y26" i="23" s="1"/>
  <c r="Y26" i="84" s="1"/>
  <c r="Y44" i="75"/>
  <c r="Y74" i="75" s="1"/>
  <c r="Y26" i="30" s="1"/>
  <c r="Y26" i="86" s="1"/>
  <c r="Y44" i="76"/>
  <c r="Y74" i="76" s="1"/>
  <c r="Y26" i="31" s="1"/>
  <c r="Y26" i="87" s="1"/>
  <c r="X41" i="79"/>
  <c r="W18" i="77"/>
  <c r="W56" i="77" s="1"/>
  <c r="W8" i="25" s="1"/>
  <c r="W8" i="88" s="1"/>
  <c r="Y11" i="81"/>
  <c r="Y21" i="81"/>
  <c r="Y17" i="75"/>
  <c r="W36" i="79"/>
  <c r="W37" i="80"/>
  <c r="Z2" i="81"/>
  <c r="Z50" i="81" s="1"/>
  <c r="Z2" i="22" s="1"/>
  <c r="Z2" i="93" s="1"/>
  <c r="X41" i="81"/>
  <c r="W36" i="75"/>
  <c r="W66" i="75" s="1"/>
  <c r="W18" i="30" s="1"/>
  <c r="W18" i="86" s="1"/>
  <c r="W36" i="76"/>
  <c r="W18" i="75"/>
  <c r="W56" i="75" s="1"/>
  <c r="W8" i="30" s="1"/>
  <c r="W8" i="86" s="1"/>
  <c r="W24" i="78"/>
  <c r="X28" i="80"/>
  <c r="X63" i="80" s="1"/>
  <c r="X15" i="27" s="1"/>
  <c r="X15" i="92" s="1"/>
  <c r="Y40" i="79"/>
  <c r="Y33" i="74"/>
  <c r="Y69" i="74" s="1"/>
  <c r="Y21" i="26" s="1"/>
  <c r="Y21" i="91" s="1"/>
  <c r="V17" i="83"/>
  <c r="X29" i="74"/>
  <c r="X73" i="59"/>
  <c r="X25" i="23" s="1"/>
  <c r="X25" i="84" s="1"/>
  <c r="X43" i="79"/>
  <c r="X73" i="79" s="1"/>
  <c r="X25" i="32" s="1"/>
  <c r="X25" i="90" s="1"/>
  <c r="X7" i="80"/>
  <c r="X7" i="78"/>
  <c r="X52" i="59"/>
  <c r="X4" i="23" s="1"/>
  <c r="X4" i="84" s="1"/>
  <c r="X4" i="80"/>
  <c r="X52" i="80" s="1"/>
  <c r="X4" i="27" s="1"/>
  <c r="X4" i="92" s="1"/>
  <c r="W37" i="78"/>
  <c r="Y20" i="81"/>
  <c r="W36" i="81"/>
  <c r="X6" i="79"/>
  <c r="X26" i="76"/>
  <c r="X60" i="76" s="1"/>
  <c r="X12" i="31" s="1"/>
  <c r="X12" i="87" s="1"/>
  <c r="W29" i="76"/>
  <c r="W64" i="76" s="1"/>
  <c r="W16" i="31" s="1"/>
  <c r="W16" i="87" s="1"/>
  <c r="Y11" i="78"/>
  <c r="Y6" i="80"/>
  <c r="Y21" i="80"/>
  <c r="Y40" i="76"/>
  <c r="W18" i="81"/>
  <c r="W56" i="81" s="1"/>
  <c r="W8" i="22" s="1"/>
  <c r="W8" i="93" s="1"/>
  <c r="Y10" i="76"/>
  <c r="X5" i="80"/>
  <c r="W15" i="81"/>
  <c r="W55" i="81" s="1"/>
  <c r="W7" i="22" s="1"/>
  <c r="W7" i="93" s="1"/>
  <c r="X6" i="75"/>
  <c r="X34" i="81"/>
  <c r="X70" i="81" s="1"/>
  <c r="X22" i="22" s="1"/>
  <c r="X22" i="93" s="1"/>
  <c r="X4" i="79"/>
  <c r="X52" i="79" s="1"/>
  <c r="X4" i="32" s="1"/>
  <c r="X4" i="90" s="1"/>
  <c r="X31" i="78"/>
  <c r="X71" i="78" s="1"/>
  <c r="X23" i="28" s="1"/>
  <c r="X23" i="89" s="1"/>
  <c r="W37" i="76"/>
  <c r="X8" i="79"/>
  <c r="W24" i="81"/>
  <c r="X28" i="79"/>
  <c r="X63" i="79" s="1"/>
  <c r="X15" i="32" s="1"/>
  <c r="X15" i="90" s="1"/>
  <c r="X6" i="81"/>
  <c r="Y20" i="78"/>
  <c r="X24" i="59"/>
  <c r="X24" i="81" s="1"/>
  <c r="V22" i="77"/>
  <c r="V58" i="77" s="1"/>
  <c r="V10" i="25" s="1"/>
  <c r="V10" i="88" s="1"/>
  <c r="W35" i="81"/>
  <c r="W67" i="81" s="1"/>
  <c r="W19" i="22" s="1"/>
  <c r="W19" i="93" s="1"/>
  <c r="Z2" i="76"/>
  <c r="Z50" i="76" s="1"/>
  <c r="Z2" i="31" s="1"/>
  <c r="Z2" i="87" s="1"/>
  <c r="W27" i="78"/>
  <c r="W62" i="78" s="1"/>
  <c r="W14" i="28" s="1"/>
  <c r="W14" i="89" s="1"/>
  <c r="W69" i="59"/>
  <c r="W21" i="23" s="1"/>
  <c r="W21" i="84" s="1"/>
  <c r="W33" i="79"/>
  <c r="W69" i="79" s="1"/>
  <c r="W21" i="32" s="1"/>
  <c r="W21" i="90" s="1"/>
  <c r="W33" i="80"/>
  <c r="W69" i="80" s="1"/>
  <c r="W21" i="27" s="1"/>
  <c r="W21" i="92" s="1"/>
  <c r="W15" i="76"/>
  <c r="W55" i="76" s="1"/>
  <c r="W7" i="31" s="1"/>
  <c r="W7" i="87" s="1"/>
  <c r="Y44" i="79"/>
  <c r="Y74" i="79" s="1"/>
  <c r="Y26" i="32" s="1"/>
  <c r="Y26" i="90" s="1"/>
  <c r="Z2" i="77"/>
  <c r="Z50" i="77" s="1"/>
  <c r="Z2" i="25" s="1"/>
  <c r="Z2" i="88" s="1"/>
  <c r="W29" i="77"/>
  <c r="W64" i="77" s="1"/>
  <c r="W16" i="25" s="1"/>
  <c r="W16" i="88" s="1"/>
  <c r="Y11" i="77"/>
  <c r="Y6" i="81"/>
  <c r="Y21" i="78"/>
  <c r="U23" i="76"/>
  <c r="U59" i="76" s="1"/>
  <c r="U11" i="31" s="1"/>
  <c r="U11" i="87" s="1"/>
  <c r="W37" i="79"/>
  <c r="X8" i="77"/>
  <c r="Y17" i="79"/>
  <c r="X31" i="77"/>
  <c r="X71" i="77" s="1"/>
  <c r="X23" i="25" s="1"/>
  <c r="X23" i="88" s="1"/>
  <c r="W30" i="77"/>
  <c r="W65" i="77" s="1"/>
  <c r="W17" i="25" s="1"/>
  <c r="W17" i="88" s="1"/>
  <c r="X8" i="81"/>
  <c r="Y40" i="80"/>
  <c r="W35" i="77"/>
  <c r="W67" i="77" s="1"/>
  <c r="W19" i="25" s="1"/>
  <c r="W19" i="88" s="1"/>
  <c r="X7" i="79"/>
  <c r="X4" i="75"/>
  <c r="X52" i="75" s="1"/>
  <c r="X4" i="30" s="1"/>
  <c r="X4" i="86" s="1"/>
  <c r="W24" i="76"/>
  <c r="X28" i="81"/>
  <c r="X63" i="81" s="1"/>
  <c r="X15" i="22" s="1"/>
  <c r="X15" i="93" s="1"/>
  <c r="Z2" i="75"/>
  <c r="Z50" i="75" s="1"/>
  <c r="Z2" i="30" s="1"/>
  <c r="Z2" i="86" s="1"/>
  <c r="W27" i="76"/>
  <c r="W62" i="76" s="1"/>
  <c r="W14" i="31" s="1"/>
  <c r="W14" i="87" s="1"/>
  <c r="W30" i="81"/>
  <c r="W65" i="81" s="1"/>
  <c r="W17" i="22" s="1"/>
  <c r="W17" i="93" s="1"/>
  <c r="W19" i="59"/>
  <c r="W19" i="77" s="1"/>
  <c r="W57" i="77" s="1"/>
  <c r="W9" i="25" s="1"/>
  <c r="W9" i="88" s="1"/>
  <c r="X6" i="80"/>
  <c r="X34" i="76"/>
  <c r="X70" i="76" s="1"/>
  <c r="X22" i="31" s="1"/>
  <c r="X22" i="87" s="1"/>
  <c r="X34" i="77"/>
  <c r="X70" i="77" s="1"/>
  <c r="X22" i="25" s="1"/>
  <c r="X22" i="88" s="1"/>
  <c r="X13" i="81"/>
  <c r="W29" i="75"/>
  <c r="W64" i="75" s="1"/>
  <c r="W16" i="30" s="1"/>
  <c r="W16" i="86" s="1"/>
  <c r="Y11" i="76"/>
  <c r="Y6" i="78"/>
  <c r="Y21" i="77"/>
  <c r="X25" i="81"/>
  <c r="V22" i="81"/>
  <c r="V58" i="81" s="1"/>
  <c r="V10" i="22" s="1"/>
  <c r="V10" i="93" s="1"/>
  <c r="W35" i="79"/>
  <c r="W67" i="79" s="1"/>
  <c r="W19" i="32" s="1"/>
  <c r="W19" i="90" s="1"/>
  <c r="X7" i="76"/>
  <c r="X13" i="80"/>
  <c r="Y17" i="80"/>
  <c r="V22" i="79"/>
  <c r="V58" i="79" s="1"/>
  <c r="V10" i="32" s="1"/>
  <c r="V10" i="90" s="1"/>
  <c r="W33" i="81"/>
  <c r="W69" i="81" s="1"/>
  <c r="W21" i="22" s="1"/>
  <c r="W21" i="93" s="1"/>
  <c r="Y40" i="78"/>
  <c r="X34" i="80"/>
  <c r="X70" i="80" s="1"/>
  <c r="X22" i="27" s="1"/>
  <c r="X22" i="92" s="1"/>
  <c r="U23" i="79"/>
  <c r="U59" i="79" s="1"/>
  <c r="U11" i="32" s="1"/>
  <c r="U11" i="90" s="1"/>
  <c r="W30" i="80"/>
  <c r="W65" i="80" s="1"/>
  <c r="W17" i="27" s="1"/>
  <c r="W17" i="92" s="1"/>
  <c r="V22" i="75"/>
  <c r="V58" i="75" s="1"/>
  <c r="V10" i="30" s="1"/>
  <c r="V10" i="86" s="1"/>
  <c r="X26" i="79"/>
  <c r="X60" i="79" s="1"/>
  <c r="X12" i="32" s="1"/>
  <c r="X12" i="90" s="1"/>
  <c r="W24" i="77"/>
  <c r="X28" i="78"/>
  <c r="X63" i="78" s="1"/>
  <c r="X15" i="28" s="1"/>
  <c r="X15" i="89" s="1"/>
  <c r="Y16" i="75"/>
  <c r="W36" i="78"/>
  <c r="W18" i="76"/>
  <c r="W56" i="76" s="1"/>
  <c r="W8" i="31" s="1"/>
  <c r="W8" i="87" s="1"/>
  <c r="X13" i="77"/>
  <c r="Y28" i="74"/>
  <c r="Y28" i="59" s="1"/>
  <c r="Y63" i="59" s="1"/>
  <c r="Y15" i="23" s="1"/>
  <c r="Y15" i="84" s="1"/>
  <c r="Y10" i="81"/>
  <c r="Y10" i="78"/>
  <c r="Y42" i="80"/>
  <c r="Y72" i="80" s="1"/>
  <c r="Y24" i="27" s="1"/>
  <c r="Y24" i="92" s="1"/>
  <c r="Y42" i="81"/>
  <c r="Y72" i="81" s="1"/>
  <c r="Y24" i="22" s="1"/>
  <c r="Y24" i="93" s="1"/>
  <c r="X25" i="77"/>
  <c r="Y44" i="81"/>
  <c r="Y74" i="81" s="1"/>
  <c r="Y26" i="22" s="1"/>
  <c r="Y26" i="93" s="1"/>
  <c r="Y20" i="80"/>
  <c r="Y11" i="75"/>
  <c r="Y6" i="77"/>
  <c r="Y21" i="76"/>
  <c r="Y16" i="77"/>
  <c r="W30" i="75"/>
  <c r="W65" i="75" s="1"/>
  <c r="W17" i="30" s="1"/>
  <c r="W17" i="86" s="1"/>
  <c r="W36" i="80"/>
  <c r="Y44" i="80"/>
  <c r="Y74" i="80" s="1"/>
  <c r="Y26" i="27" s="1"/>
  <c r="Y26" i="92" s="1"/>
  <c r="X26" i="77"/>
  <c r="X60" i="77" s="1"/>
  <c r="X12" i="25" s="1"/>
  <c r="X12" i="88" s="1"/>
  <c r="Y20" i="79"/>
  <c r="Y17" i="78"/>
  <c r="Y40" i="77"/>
  <c r="Y10" i="77"/>
  <c r="X5" i="79"/>
  <c r="X13" i="79"/>
  <c r="X31" i="75"/>
  <c r="X71" i="75" s="1"/>
  <c r="X23" i="30" s="1"/>
  <c r="X23" i="86" s="1"/>
  <c r="U23" i="78"/>
  <c r="U59" i="78" s="1"/>
  <c r="U11" i="28" s="1"/>
  <c r="U11" i="89" s="1"/>
  <c r="Y42" i="79"/>
  <c r="Y72" i="79" s="1"/>
  <c r="Y24" i="32" s="1"/>
  <c r="Y24" i="90" s="1"/>
  <c r="Y44" i="77"/>
  <c r="Y74" i="77" s="1"/>
  <c r="Y26" i="25" s="1"/>
  <c r="Y26" i="88" s="1"/>
  <c r="X5" i="76"/>
  <c r="W24" i="75"/>
  <c r="X28" i="77"/>
  <c r="X63" i="77" s="1"/>
  <c r="X15" i="25" s="1"/>
  <c r="X15" i="88" s="1"/>
  <c r="Y42" i="75"/>
  <c r="Y72" i="75" s="1"/>
  <c r="Y24" i="30" s="1"/>
  <c r="Y24" i="86" s="1"/>
  <c r="X4" i="76"/>
  <c r="X52" i="76" s="1"/>
  <c r="X4" i="31" s="1"/>
  <c r="X4" i="87" s="1"/>
  <c r="X8" i="75"/>
  <c r="V22" i="76"/>
  <c r="V58" i="76" s="1"/>
  <c r="V10" i="31" s="1"/>
  <c r="V10" i="87" s="1"/>
  <c r="Y32" i="74"/>
  <c r="Y61" i="74" s="1"/>
  <c r="Y13" i="26" s="1"/>
  <c r="Y13" i="91" s="1"/>
  <c r="Y31" i="74"/>
  <c r="Y71" i="74" s="1"/>
  <c r="Y23" i="26" s="1"/>
  <c r="Y23" i="91" s="1"/>
  <c r="X9" i="59"/>
  <c r="X9" i="80" s="1"/>
  <c r="X32" i="59"/>
  <c r="X32" i="78" s="1"/>
  <c r="X61" i="78" s="1"/>
  <c r="X13" i="28" s="1"/>
  <c r="X13" i="89" s="1"/>
  <c r="W55" i="59"/>
  <c r="W7" i="23" s="1"/>
  <c r="W7" i="84" s="1"/>
  <c r="W15" i="79"/>
  <c r="W55" i="79" s="1"/>
  <c r="W7" i="32" s="1"/>
  <c r="W7" i="90" s="1"/>
  <c r="X6" i="76"/>
  <c r="X6" i="77"/>
  <c r="W30" i="79"/>
  <c r="W65" i="79" s="1"/>
  <c r="W17" i="32" s="1"/>
  <c r="W17" i="90" s="1"/>
  <c r="W33" i="76"/>
  <c r="W69" i="76" s="1"/>
  <c r="W21" i="31" s="1"/>
  <c r="W21" i="87" s="1"/>
  <c r="X4" i="77"/>
  <c r="X52" i="77" s="1"/>
  <c r="X4" i="25" s="1"/>
  <c r="X4" i="88" s="1"/>
  <c r="Y40" i="75"/>
  <c r="X43" i="77"/>
  <c r="X73" i="77" s="1"/>
  <c r="X25" i="25" s="1"/>
  <c r="X25" i="88" s="1"/>
  <c r="W33" i="78"/>
  <c r="W69" i="78" s="1"/>
  <c r="W21" i="28" s="1"/>
  <c r="W21" i="89" s="1"/>
  <c r="W27" i="81"/>
  <c r="W62" i="81" s="1"/>
  <c r="W14" i="22" s="1"/>
  <c r="W14" i="93" s="1"/>
  <c r="Y6" i="76"/>
  <c r="Y21" i="75"/>
  <c r="Y42" i="77"/>
  <c r="Y72" i="77" s="1"/>
  <c r="Y24" i="25" s="1"/>
  <c r="Y24" i="88" s="1"/>
  <c r="Z2" i="78"/>
  <c r="Z50" i="78" s="1"/>
  <c r="Z2" i="28" s="1"/>
  <c r="Z2" i="89" s="1"/>
  <c r="W27" i="80"/>
  <c r="W62" i="80" s="1"/>
  <c r="W14" i="27" s="1"/>
  <c r="W14" i="92" s="1"/>
  <c r="Y17" i="81"/>
  <c r="U23" i="77"/>
  <c r="U59" i="77" s="1"/>
  <c r="U11" i="25" s="1"/>
  <c r="U11" i="88" s="1"/>
  <c r="X8" i="78"/>
  <c r="Y16" i="79"/>
  <c r="X13" i="76"/>
  <c r="W37" i="77"/>
  <c r="W66" i="77" s="1"/>
  <c r="W18" i="25" s="1"/>
  <c r="W18" i="88" s="1"/>
  <c r="X7" i="81"/>
  <c r="W35" i="78"/>
  <c r="W67" i="78" s="1"/>
  <c r="W19" i="28" s="1"/>
  <c r="W19" i="89" s="1"/>
  <c r="Y44" i="78"/>
  <c r="Y74" i="78" s="1"/>
  <c r="Y26" i="28" s="1"/>
  <c r="Y26" i="89" s="1"/>
  <c r="X62" i="74"/>
  <c r="X14" i="26" s="1"/>
  <c r="X14" i="91" s="1"/>
  <c r="X27" i="59"/>
  <c r="X27" i="81" s="1"/>
  <c r="X62" i="81" s="1"/>
  <c r="X14" i="22" s="1"/>
  <c r="X14" i="93" s="1"/>
  <c r="V59" i="74"/>
  <c r="V11" i="26" s="1"/>
  <c r="V11" i="91" s="1"/>
  <c r="V23" i="59"/>
  <c r="V23" i="75" s="1"/>
  <c r="V59" i="75" s="1"/>
  <c r="V11" i="30" s="1"/>
  <c r="V11" i="86" s="1"/>
  <c r="Y60" i="74"/>
  <c r="Y12" i="26" s="1"/>
  <c r="Y12" i="91" s="1"/>
  <c r="Y26" i="59"/>
  <c r="Y26" i="77" s="1"/>
  <c r="Y60" i="77" s="1"/>
  <c r="Y12" i="25" s="1"/>
  <c r="Y12" i="88" s="1"/>
  <c r="Y52" i="74"/>
  <c r="Y4" i="26" s="1"/>
  <c r="Y4" i="91" s="1"/>
  <c r="Y4" i="59"/>
  <c r="Y4" i="81" s="1"/>
  <c r="Y52" i="81" s="1"/>
  <c r="Y4" i="22" s="1"/>
  <c r="Y4" i="93" s="1"/>
  <c r="X36" i="59"/>
  <c r="X36" i="75" s="1"/>
  <c r="X12" i="59"/>
  <c r="X12" i="80" s="1"/>
  <c r="Z20" i="59"/>
  <c r="Z20" i="76" s="1"/>
  <c r="X15" i="59"/>
  <c r="X15" i="75" s="1"/>
  <c r="Y5" i="59"/>
  <c r="Y5" i="75" s="1"/>
  <c r="Y41" i="59"/>
  <c r="Y41" i="78" s="1"/>
  <c r="Y38" i="59"/>
  <c r="Y38" i="77" s="1"/>
  <c r="X67" i="74"/>
  <c r="X19" i="26" s="1"/>
  <c r="X19" i="91" s="1"/>
  <c r="X35" i="59"/>
  <c r="X35" i="80" s="1"/>
  <c r="X67" i="80" s="1"/>
  <c r="X19" i="27" s="1"/>
  <c r="X19" i="92" s="1"/>
  <c r="AA50" i="74"/>
  <c r="AA2" i="26" s="1"/>
  <c r="AA2" i="91" s="1"/>
  <c r="AA2" i="59"/>
  <c r="Y43" i="59"/>
  <c r="Y73" i="59" s="1"/>
  <c r="Y25" i="23" s="1"/>
  <c r="Y25" i="84" s="1"/>
  <c r="Z40" i="59"/>
  <c r="Z40" i="81" s="1"/>
  <c r="Z16" i="59"/>
  <c r="Z16" i="75" s="1"/>
  <c r="Y70" i="74"/>
  <c r="Y22" i="26" s="1"/>
  <c r="Y22" i="91" s="1"/>
  <c r="Y34" i="59"/>
  <c r="Y70" i="59" s="1"/>
  <c r="Y22" i="23" s="1"/>
  <c r="Y22" i="84" s="1"/>
  <c r="X65" i="74"/>
  <c r="X17" i="26" s="1"/>
  <c r="X17" i="91" s="1"/>
  <c r="X30" i="59"/>
  <c r="Y7" i="59"/>
  <c r="Y7" i="76" s="1"/>
  <c r="Z39" i="59"/>
  <c r="Z39" i="80" s="1"/>
  <c r="Y13" i="59"/>
  <c r="Y13" i="79" s="1"/>
  <c r="X14" i="59"/>
  <c r="X14" i="78" s="1"/>
  <c r="Y25" i="59"/>
  <c r="Y25" i="75" s="1"/>
  <c r="W58" i="74"/>
  <c r="W10" i="26" s="1"/>
  <c r="W10" i="91" s="1"/>
  <c r="W22" i="59"/>
  <c r="W22" i="76" s="1"/>
  <c r="W58" i="76" s="1"/>
  <c r="W10" i="31" s="1"/>
  <c r="W10" i="87" s="1"/>
  <c r="Z72" i="74"/>
  <c r="Z24" i="26" s="1"/>
  <c r="Z24" i="91" s="1"/>
  <c r="Z42" i="59"/>
  <c r="Z42" i="75" s="1"/>
  <c r="Z72" i="75" s="1"/>
  <c r="Z24" i="30" s="1"/>
  <c r="Z24" i="86" s="1"/>
  <c r="X18" i="59"/>
  <c r="X18" i="76" s="1"/>
  <c r="X56" i="76" s="1"/>
  <c r="X8" i="31" s="1"/>
  <c r="X8" i="87" s="1"/>
  <c r="Y8" i="59"/>
  <c r="Y8" i="75" s="1"/>
  <c r="Z74" i="74"/>
  <c r="Z26" i="26" s="1"/>
  <c r="Z26" i="91" s="1"/>
  <c r="Z44" i="59"/>
  <c r="Z44" i="79" s="1"/>
  <c r="Z74" i="79" s="1"/>
  <c r="Z26" i="32" s="1"/>
  <c r="Z26" i="90" s="1"/>
  <c r="Z10" i="59"/>
  <c r="Z10" i="76" s="1"/>
  <c r="X37" i="59"/>
  <c r="X37" i="81" s="1"/>
  <c r="Y85" i="73"/>
  <c r="Y73" i="74"/>
  <c r="Y25" i="26" s="1"/>
  <c r="Y25" i="91" s="1"/>
  <c r="X53" i="59"/>
  <c r="X5" i="23" s="1"/>
  <c r="X5" i="84" s="1"/>
  <c r="Y53" i="74"/>
  <c r="Y5" i="26" s="1"/>
  <c r="Y5" i="91" s="1"/>
  <c r="X54" i="74"/>
  <c r="X6" i="26" s="1"/>
  <c r="X6" i="91" s="1"/>
  <c r="W66" i="59"/>
  <c r="W18" i="23" s="1"/>
  <c r="W18" i="84" s="1"/>
  <c r="W55" i="75"/>
  <c r="W7" i="30" s="1"/>
  <c r="W7" i="86" s="1"/>
  <c r="X56" i="74"/>
  <c r="X8" i="26" s="1"/>
  <c r="X8" i="91" s="1"/>
  <c r="AC33" i="72"/>
  <c r="AB33" i="73"/>
  <c r="Z74" i="73" s="1"/>
  <c r="AC40" i="72"/>
  <c r="AB40" i="73"/>
  <c r="Z87" i="73" s="1"/>
  <c r="AD9" i="72"/>
  <c r="AC9" i="73"/>
  <c r="AA75" i="73" s="1"/>
  <c r="Z5" i="74"/>
  <c r="AE24" i="72"/>
  <c r="AD24" i="73"/>
  <c r="AB65" i="73" s="1"/>
  <c r="AC43" i="72"/>
  <c r="AB43" i="73"/>
  <c r="Z91" i="73" s="1"/>
  <c r="AD28" i="72"/>
  <c r="AC28" i="73"/>
  <c r="AA69" i="73" s="1"/>
  <c r="AA16" i="74"/>
  <c r="AC21" i="72"/>
  <c r="AB21" i="73"/>
  <c r="Z89" i="73" s="1"/>
  <c r="AA20" i="74"/>
  <c r="AA42" i="74"/>
  <c r="AD5" i="72"/>
  <c r="AC5" i="73"/>
  <c r="AA61" i="73" s="1"/>
  <c r="AA44" i="74"/>
  <c r="AE31" i="72"/>
  <c r="AD31" i="73"/>
  <c r="AB72" i="73" s="1"/>
  <c r="W57" i="74"/>
  <c r="W9" i="26" s="1"/>
  <c r="W9" i="91" s="1"/>
  <c r="AE34" i="72"/>
  <c r="AD34" i="73"/>
  <c r="AB76" i="73" s="1"/>
  <c r="AE50" i="72"/>
  <c r="AD50" i="73"/>
  <c r="AB98" i="73" s="1"/>
  <c r="AD4" i="73"/>
  <c r="AE4" i="72"/>
  <c r="AE38" i="72"/>
  <c r="AD38" i="73"/>
  <c r="Y37" i="74"/>
  <c r="Y30" i="74"/>
  <c r="AD14" i="72"/>
  <c r="AC14" i="73"/>
  <c r="AD36" i="72"/>
  <c r="AC36" i="73"/>
  <c r="AA80" i="73" s="1"/>
  <c r="AD52" i="73"/>
  <c r="AB100" i="73" s="1"/>
  <c r="AE52" i="72"/>
  <c r="AE16" i="72"/>
  <c r="AD16" i="73"/>
  <c r="Z43" i="74"/>
  <c r="Z4" i="74"/>
  <c r="Y69" i="63"/>
  <c r="X19" i="74"/>
  <c r="AD6" i="72"/>
  <c r="AC6" i="73"/>
  <c r="AA62" i="73" s="1"/>
  <c r="AC18" i="72"/>
  <c r="AB18" i="73"/>
  <c r="Z84" i="73" s="1"/>
  <c r="AC26" i="73"/>
  <c r="AA67" i="73" s="1"/>
  <c r="AD26" i="72"/>
  <c r="AC45" i="72"/>
  <c r="AB45" i="73"/>
  <c r="Z93" i="73" s="1"/>
  <c r="AC39" i="72"/>
  <c r="AB39" i="73"/>
  <c r="Z86" i="73" s="1"/>
  <c r="Y15" i="74"/>
  <c r="AD51" i="72"/>
  <c r="AC51" i="73"/>
  <c r="AA99" i="73" s="1"/>
  <c r="AC3" i="73"/>
  <c r="AA60" i="73" s="1"/>
  <c r="AD3" i="72"/>
  <c r="AC11" i="72"/>
  <c r="AB11" i="73"/>
  <c r="AD15" i="72"/>
  <c r="AC15" i="73"/>
  <c r="Z6" i="74"/>
  <c r="Z6" i="59" s="1"/>
  <c r="Z7" i="74"/>
  <c r="AC30" i="72"/>
  <c r="AB30" i="73"/>
  <c r="Z71" i="73" s="1"/>
  <c r="X55" i="74"/>
  <c r="X7" i="26" s="1"/>
  <c r="X7" i="91" s="1"/>
  <c r="Y12" i="74"/>
  <c r="Y14" i="74"/>
  <c r="Y14" i="59" s="1"/>
  <c r="AA10" i="74"/>
  <c r="AC41" i="72"/>
  <c r="AB41" i="73"/>
  <c r="Z88" i="73" s="1"/>
  <c r="Z38" i="74"/>
  <c r="Z74" i="63"/>
  <c r="Y24" i="74"/>
  <c r="AD12" i="72"/>
  <c r="AC12" i="73"/>
  <c r="Y36" i="74"/>
  <c r="AD8" i="72"/>
  <c r="AC8" i="73"/>
  <c r="AA63" i="73" s="1"/>
  <c r="AB2" i="74"/>
  <c r="AC27" i="72"/>
  <c r="AB27" i="73"/>
  <c r="Z68" i="73" s="1"/>
  <c r="AB29" i="73"/>
  <c r="Z70" i="73" s="1"/>
  <c r="AC29" i="72"/>
  <c r="AD25" i="73"/>
  <c r="AB66" i="73" s="1"/>
  <c r="AE25" i="72"/>
  <c r="AE42" i="72"/>
  <c r="AD42" i="73"/>
  <c r="AD7" i="73"/>
  <c r="AE7" i="72"/>
  <c r="AE17" i="72"/>
  <c r="AD17" i="73"/>
  <c r="AD13" i="72"/>
  <c r="AC13" i="73"/>
  <c r="AC19" i="72"/>
  <c r="AB19" i="73"/>
  <c r="AD46" i="72"/>
  <c r="AC46" i="73"/>
  <c r="AA94" i="73" s="1"/>
  <c r="AA40" i="74"/>
  <c r="X66" i="74"/>
  <c r="X18" i="26" s="1"/>
  <c r="X18" i="91" s="1"/>
  <c r="Z8" i="74"/>
  <c r="AB44" i="73"/>
  <c r="Z92" i="73" s="1"/>
  <c r="AC44" i="72"/>
  <c r="AE47" i="72"/>
  <c r="AD47" i="73"/>
  <c r="AB95" i="73" s="1"/>
  <c r="AE22" i="73"/>
  <c r="AC58" i="73" s="1"/>
  <c r="AF22" i="72"/>
  <c r="AE32" i="72"/>
  <c r="AD32" i="73"/>
  <c r="AD37" i="72"/>
  <c r="AC37" i="73"/>
  <c r="AA81" i="73" s="1"/>
  <c r="Z41" i="74"/>
  <c r="AC20" i="72"/>
  <c r="AB20" i="73"/>
  <c r="AD10" i="72"/>
  <c r="AC10" i="73"/>
  <c r="Y68" i="74"/>
  <c r="Y20" i="26" s="1"/>
  <c r="Y20" i="91" s="1"/>
  <c r="Y18" i="74"/>
  <c r="AE35" i="72"/>
  <c r="AD35" i="73"/>
  <c r="AE48" i="72"/>
  <c r="AD48" i="73"/>
  <c r="AB96" i="73" s="1"/>
  <c r="AD23" i="72"/>
  <c r="AC23" i="73"/>
  <c r="AA64" i="73" s="1"/>
  <c r="Z59" i="63"/>
  <c r="Y9" i="74"/>
  <c r="Y35" i="74"/>
  <c r="AA39" i="74"/>
  <c r="Z13" i="74"/>
  <c r="Z25" i="74"/>
  <c r="AC49" i="73"/>
  <c r="AA97" i="73" s="1"/>
  <c r="AD49" i="72"/>
  <c r="X22" i="74"/>
  <c r="Z34" i="74"/>
  <c r="Z26" i="74"/>
  <c r="Z21" i="74"/>
  <c r="Z21" i="59" s="1"/>
  <c r="Z11" i="74"/>
  <c r="Z11" i="59" s="1"/>
  <c r="W23" i="74"/>
  <c r="Z17" i="74"/>
  <c r="Z17" i="59" s="1"/>
  <c r="Y27" i="74"/>
  <c r="P10" i="83"/>
  <c r="S6" i="83"/>
  <c r="P11" i="83"/>
  <c r="R14" i="83"/>
  <c r="S8" i="83"/>
  <c r="V20" i="83"/>
  <c r="S12" i="83"/>
  <c r="S21" i="83"/>
  <c r="R16" i="83"/>
  <c r="W25" i="83"/>
  <c r="S9" i="83"/>
  <c r="S13" i="83"/>
  <c r="AA77" i="73"/>
  <c r="AA73" i="73"/>
  <c r="V22" i="83"/>
  <c r="AA90" i="73"/>
  <c r="Z83" i="73"/>
  <c r="U23" i="83"/>
  <c r="AA82" i="73"/>
  <c r="V15" i="83"/>
  <c r="X79" i="73"/>
  <c r="Y78" i="73"/>
  <c r="W4" i="83"/>
  <c r="Z2" i="23" l="1"/>
  <c r="Z2" i="84" s="1"/>
  <c r="X29" i="59"/>
  <c r="X64" i="59" s="1"/>
  <c r="X16" i="23" s="1"/>
  <c r="X16" i="84" s="1"/>
  <c r="X64" i="74"/>
  <c r="X16" i="26" s="1"/>
  <c r="X16" i="91" s="1"/>
  <c r="X53" i="77"/>
  <c r="X5" i="25" s="1"/>
  <c r="X5" i="88" s="1"/>
  <c r="X53" i="78"/>
  <c r="X5" i="28" s="1"/>
  <c r="X5" i="89" s="1"/>
  <c r="W58" i="59"/>
  <c r="W10" i="23" s="1"/>
  <c r="W10" i="84" s="1"/>
  <c r="V59" i="59"/>
  <c r="V11" i="23" s="1"/>
  <c r="V11" i="84" s="1"/>
  <c r="W66" i="79"/>
  <c r="W18" i="32" s="1"/>
  <c r="W18" i="90" s="1"/>
  <c r="X53" i="80"/>
  <c r="X5" i="27" s="1"/>
  <c r="X5" i="92" s="1"/>
  <c r="W57" i="59"/>
  <c r="W9" i="23" s="1"/>
  <c r="W9" i="84" s="1"/>
  <c r="X53" i="75"/>
  <c r="X5" i="30" s="1"/>
  <c r="X5" i="86" s="1"/>
  <c r="W66" i="78"/>
  <c r="W18" i="28" s="1"/>
  <c r="W18" i="89" s="1"/>
  <c r="X53" i="76"/>
  <c r="X5" i="31" s="1"/>
  <c r="X5" i="87" s="1"/>
  <c r="V18" i="83"/>
  <c r="Y32" i="59"/>
  <c r="Y32" i="75" s="1"/>
  <c r="Y61" i="75" s="1"/>
  <c r="Y13" i="30" s="1"/>
  <c r="Y13" i="86" s="1"/>
  <c r="X33" i="80"/>
  <c r="X69" i="80" s="1"/>
  <c r="X21" i="27" s="1"/>
  <c r="X21" i="92" s="1"/>
  <c r="X33" i="75"/>
  <c r="X69" i="75" s="1"/>
  <c r="X21" i="30" s="1"/>
  <c r="X21" i="86" s="1"/>
  <c r="W66" i="80"/>
  <c r="W18" i="27" s="1"/>
  <c r="W18" i="92" s="1"/>
  <c r="W66" i="81"/>
  <c r="W18" i="22" s="1"/>
  <c r="W18" i="93" s="1"/>
  <c r="X62" i="59"/>
  <c r="X14" i="23" s="1"/>
  <c r="X14" i="84" s="1"/>
  <c r="X54" i="59"/>
  <c r="X6" i="23" s="1"/>
  <c r="X6" i="84" s="1"/>
  <c r="X53" i="81"/>
  <c r="X5" i="22" s="1"/>
  <c r="X5" i="93" s="1"/>
  <c r="V7" i="83"/>
  <c r="W5" i="83"/>
  <c r="X67" i="59"/>
  <c r="X19" i="23" s="1"/>
  <c r="X19" i="84" s="1"/>
  <c r="Y31" i="59"/>
  <c r="Y31" i="80" s="1"/>
  <c r="Y71" i="80" s="1"/>
  <c r="Y23" i="27" s="1"/>
  <c r="Y23" i="92" s="1"/>
  <c r="Y33" i="59"/>
  <c r="Y69" i="59" s="1"/>
  <c r="Y21" i="23" s="1"/>
  <c r="Y21" i="84" s="1"/>
  <c r="Y68" i="59"/>
  <c r="Y20" i="23" s="1"/>
  <c r="Y20" i="84" s="1"/>
  <c r="Y68" i="77"/>
  <c r="Y20" i="25" s="1"/>
  <c r="Y20" i="88" s="1"/>
  <c r="Y63" i="74"/>
  <c r="Y15" i="26" s="1"/>
  <c r="Y15" i="91" s="1"/>
  <c r="W19" i="78"/>
  <c r="W57" i="78" s="1"/>
  <c r="W9" i="28" s="1"/>
  <c r="W9" i="89" s="1"/>
  <c r="W66" i="76"/>
  <c r="W18" i="31" s="1"/>
  <c r="W18" i="87" s="1"/>
  <c r="Z72" i="59"/>
  <c r="Z24" i="23" s="1"/>
  <c r="Z24" i="84" s="1"/>
  <c r="X54" i="80"/>
  <c r="X6" i="27" s="1"/>
  <c r="X6" i="92" s="1"/>
  <c r="W19" i="80"/>
  <c r="W57" i="80" s="1"/>
  <c r="W9" i="27" s="1"/>
  <c r="W9" i="92" s="1"/>
  <c r="W17" i="83"/>
  <c r="X9" i="75"/>
  <c r="Z74" i="59"/>
  <c r="Z26" i="23" s="1"/>
  <c r="Z26" i="84" s="1"/>
  <c r="X9" i="77"/>
  <c r="X14" i="81"/>
  <c r="Y25" i="81"/>
  <c r="Y34" i="78"/>
  <c r="Y70" i="78" s="1"/>
  <c r="Y22" i="28" s="1"/>
  <c r="Y22" i="89" s="1"/>
  <c r="X24" i="79"/>
  <c r="Y5" i="79"/>
  <c r="X29" i="75"/>
  <c r="X64" i="75" s="1"/>
  <c r="X16" i="30" s="1"/>
  <c r="X16" i="86" s="1"/>
  <c r="X33" i="79"/>
  <c r="X69" i="79" s="1"/>
  <c r="X21" i="32" s="1"/>
  <c r="X21" i="90" s="1"/>
  <c r="Z39" i="78"/>
  <c r="Y34" i="76"/>
  <c r="Y70" i="76" s="1"/>
  <c r="Y22" i="31" s="1"/>
  <c r="Y22" i="87" s="1"/>
  <c r="X9" i="79"/>
  <c r="X36" i="78"/>
  <c r="Z10" i="80"/>
  <c r="X12" i="77"/>
  <c r="X54" i="77" s="1"/>
  <c r="X6" i="25" s="1"/>
  <c r="X6" i="88" s="1"/>
  <c r="Z6" i="81"/>
  <c r="Z20" i="78"/>
  <c r="Y14" i="76"/>
  <c r="X53" i="79"/>
  <c r="X5" i="32" s="1"/>
  <c r="X5" i="90" s="1"/>
  <c r="Y34" i="79"/>
  <c r="Y70" i="79" s="1"/>
  <c r="Y22" i="32" s="1"/>
  <c r="Y22" i="90" s="1"/>
  <c r="X36" i="76"/>
  <c r="Y4" i="78"/>
  <c r="Y52" i="78" s="1"/>
  <c r="Y4" i="28" s="1"/>
  <c r="Y4" i="89" s="1"/>
  <c r="Y38" i="81"/>
  <c r="Y68" i="81" s="1"/>
  <c r="Y20" i="22" s="1"/>
  <c r="Y20" i="93" s="1"/>
  <c r="Y28" i="79"/>
  <c r="Y63" i="79" s="1"/>
  <c r="Y15" i="32" s="1"/>
  <c r="Y15" i="90" s="1"/>
  <c r="Z11" i="75"/>
  <c r="Z44" i="78"/>
  <c r="Z74" i="78" s="1"/>
  <c r="Z26" i="28" s="1"/>
  <c r="Z26" i="89" s="1"/>
  <c r="X33" i="81"/>
  <c r="X69" i="81" s="1"/>
  <c r="X21" i="22" s="1"/>
  <c r="X21" i="93" s="1"/>
  <c r="Z42" i="77"/>
  <c r="Z72" i="77" s="1"/>
  <c r="Z24" i="25" s="1"/>
  <c r="Z24" i="88" s="1"/>
  <c r="Y28" i="76"/>
  <c r="Y63" i="76" s="1"/>
  <c r="Y15" i="31" s="1"/>
  <c r="Y15" i="87" s="1"/>
  <c r="X15" i="81"/>
  <c r="Y5" i="80"/>
  <c r="V23" i="79"/>
  <c r="V59" i="79" s="1"/>
  <c r="V11" i="32" s="1"/>
  <c r="V11" i="90" s="1"/>
  <c r="Z40" i="78"/>
  <c r="Y28" i="75"/>
  <c r="Y63" i="75" s="1"/>
  <c r="Y15" i="30" s="1"/>
  <c r="Y15" i="86" s="1"/>
  <c r="X24" i="78"/>
  <c r="X9" i="81"/>
  <c r="Y28" i="78"/>
  <c r="Y63" i="78" s="1"/>
  <c r="Y15" i="28" s="1"/>
  <c r="Y15" i="89" s="1"/>
  <c r="Z16" i="81"/>
  <c r="Y25" i="80"/>
  <c r="X24" i="76"/>
  <c r="Z42" i="80"/>
  <c r="Z72" i="80" s="1"/>
  <c r="Z24" i="27" s="1"/>
  <c r="Z24" i="92" s="1"/>
  <c r="X33" i="76"/>
  <c r="X69" i="76" s="1"/>
  <c r="X21" i="31" s="1"/>
  <c r="X21" i="87" s="1"/>
  <c r="X29" i="79"/>
  <c r="X64" i="79" s="1"/>
  <c r="X16" i="32" s="1"/>
  <c r="X16" i="90" s="1"/>
  <c r="Y38" i="78"/>
  <c r="Y68" i="78" s="1"/>
  <c r="Y20" i="28" s="1"/>
  <c r="Y20" i="89" s="1"/>
  <c r="X33" i="77"/>
  <c r="X69" i="77" s="1"/>
  <c r="X21" i="25" s="1"/>
  <c r="X21" i="88" s="1"/>
  <c r="X33" i="78"/>
  <c r="X69" i="78" s="1"/>
  <c r="X21" i="28" s="1"/>
  <c r="X21" i="89" s="1"/>
  <c r="Y24" i="83"/>
  <c r="Y29" i="74"/>
  <c r="Y64" i="74" s="1"/>
  <c r="Y16" i="26" s="1"/>
  <c r="Y16" i="91" s="1"/>
  <c r="X65" i="59"/>
  <c r="X17" i="23" s="1"/>
  <c r="X17" i="84" s="1"/>
  <c r="X30" i="80"/>
  <c r="X65" i="80" s="1"/>
  <c r="X17" i="27" s="1"/>
  <c r="X17" i="92" s="1"/>
  <c r="AA50" i="59"/>
  <c r="AA2" i="81"/>
  <c r="AA50" i="81" s="1"/>
  <c r="AA2" i="22" s="1"/>
  <c r="AA2" i="93" s="1"/>
  <c r="AA2" i="78"/>
  <c r="AA50" i="78" s="1"/>
  <c r="AA2" i="28" s="1"/>
  <c r="AA2" i="89" s="1"/>
  <c r="Z21" i="81"/>
  <c r="Y26" i="78"/>
  <c r="Y60" i="78" s="1"/>
  <c r="Y12" i="28" s="1"/>
  <c r="Y12" i="89" s="1"/>
  <c r="Z42" i="78"/>
  <c r="Z72" i="78" s="1"/>
  <c r="Z24" i="28" s="1"/>
  <c r="Z24" i="89" s="1"/>
  <c r="W22" i="81"/>
  <c r="W58" i="81" s="1"/>
  <c r="W10" i="22" s="1"/>
  <c r="W10" i="93" s="1"/>
  <c r="X18" i="79"/>
  <c r="X56" i="79" s="1"/>
  <c r="X8" i="32" s="1"/>
  <c r="X8" i="90" s="1"/>
  <c r="Y14" i="77"/>
  <c r="Y8" i="81"/>
  <c r="W19" i="75"/>
  <c r="W57" i="75" s="1"/>
  <c r="W9" i="30" s="1"/>
  <c r="W9" i="86" s="1"/>
  <c r="Z11" i="76"/>
  <c r="Z39" i="77"/>
  <c r="X30" i="76"/>
  <c r="X65" i="76" s="1"/>
  <c r="X17" i="31" s="1"/>
  <c r="X17" i="87" s="1"/>
  <c r="Y34" i="81"/>
  <c r="Y70" i="81" s="1"/>
  <c r="Y22" i="22" s="1"/>
  <c r="Y22" i="93" s="1"/>
  <c r="Z6" i="80"/>
  <c r="X36" i="80"/>
  <c r="Z16" i="79"/>
  <c r="X15" i="79"/>
  <c r="Y34" i="80"/>
  <c r="Y70" i="80" s="1"/>
  <c r="Y22" i="27" s="1"/>
  <c r="Y22" i="92" s="1"/>
  <c r="X37" i="80"/>
  <c r="Z20" i="77"/>
  <c r="X32" i="77"/>
  <c r="X61" i="77" s="1"/>
  <c r="X13" i="25" s="1"/>
  <c r="X13" i="88" s="1"/>
  <c r="X36" i="77"/>
  <c r="Z44" i="75"/>
  <c r="Z74" i="75" s="1"/>
  <c r="Z26" i="30" s="1"/>
  <c r="Z26" i="86" s="1"/>
  <c r="Z17" i="79"/>
  <c r="Z28" i="74"/>
  <c r="Z10" i="78"/>
  <c r="Z10" i="77"/>
  <c r="X9" i="76"/>
  <c r="Z21" i="77"/>
  <c r="Y43" i="78"/>
  <c r="Y73" i="78" s="1"/>
  <c r="Y25" i="28" s="1"/>
  <c r="Y25" i="89" s="1"/>
  <c r="X35" i="76"/>
  <c r="X67" i="76" s="1"/>
  <c r="X19" i="31" s="1"/>
  <c r="X19" i="87" s="1"/>
  <c r="Y14" i="75"/>
  <c r="Y26" i="81"/>
  <c r="Y60" i="81" s="1"/>
  <c r="Y12" i="22" s="1"/>
  <c r="Y12" i="93" s="1"/>
  <c r="Z42" i="81"/>
  <c r="Z72" i="81" s="1"/>
  <c r="Z24" i="22" s="1"/>
  <c r="Z24" i="93" s="1"/>
  <c r="X27" i="80"/>
  <c r="X62" i="80" s="1"/>
  <c r="X14" i="27" s="1"/>
  <c r="X14" i="92" s="1"/>
  <c r="V23" i="80"/>
  <c r="V59" i="80" s="1"/>
  <c r="V11" i="27" s="1"/>
  <c r="V11" i="92" s="1"/>
  <c r="Y5" i="81"/>
  <c r="W19" i="79"/>
  <c r="W57" i="79" s="1"/>
  <c r="W9" i="32" s="1"/>
  <c r="W9" i="90" s="1"/>
  <c r="X35" i="78"/>
  <c r="X67" i="78" s="1"/>
  <c r="X19" i="28" s="1"/>
  <c r="X19" i="89" s="1"/>
  <c r="X27" i="79"/>
  <c r="X62" i="79" s="1"/>
  <c r="X14" i="32" s="1"/>
  <c r="X14" i="90" s="1"/>
  <c r="X32" i="79"/>
  <c r="X61" i="79" s="1"/>
  <c r="X13" i="32" s="1"/>
  <c r="X13" i="90" s="1"/>
  <c r="X24" i="75"/>
  <c r="Z6" i="78"/>
  <c r="Y26" i="79"/>
  <c r="Y60" i="79" s="1"/>
  <c r="Y12" i="32" s="1"/>
  <c r="Y12" i="90" s="1"/>
  <c r="Y38" i="75"/>
  <c r="Y68" i="75" s="1"/>
  <c r="Y20" i="30" s="1"/>
  <c r="Y20" i="86" s="1"/>
  <c r="X37" i="78"/>
  <c r="Y7" i="77"/>
  <c r="Y4" i="75"/>
  <c r="Y52" i="75" s="1"/>
  <c r="Y4" i="30" s="1"/>
  <c r="Y4" i="86" s="1"/>
  <c r="Z40" i="75"/>
  <c r="X29" i="81"/>
  <c r="X64" i="81" s="1"/>
  <c r="X16" i="22" s="1"/>
  <c r="X16" i="93" s="1"/>
  <c r="X27" i="75"/>
  <c r="X62" i="75" s="1"/>
  <c r="X14" i="30" s="1"/>
  <c r="X14" i="86" s="1"/>
  <c r="Z39" i="79"/>
  <c r="Y13" i="81"/>
  <c r="Y25" i="76"/>
  <c r="X18" i="81"/>
  <c r="X56" i="81" s="1"/>
  <c r="X8" i="22" s="1"/>
  <c r="X8" i="93" s="1"/>
  <c r="Z17" i="80"/>
  <c r="Z16" i="77"/>
  <c r="X18" i="80"/>
  <c r="X56" i="80" s="1"/>
  <c r="X8" i="27" s="1"/>
  <c r="X8" i="92" s="1"/>
  <c r="Y7" i="79"/>
  <c r="Z21" i="78"/>
  <c r="Y24" i="59"/>
  <c r="Y24" i="79" s="1"/>
  <c r="X14" i="75"/>
  <c r="X55" i="75" s="1"/>
  <c r="X7" i="30" s="1"/>
  <c r="X7" i="86" s="1"/>
  <c r="X14" i="76"/>
  <c r="X61" i="59"/>
  <c r="X13" i="23" s="1"/>
  <c r="X13" i="84" s="1"/>
  <c r="X32" i="76"/>
  <c r="X61" i="76" s="1"/>
  <c r="X13" i="31" s="1"/>
  <c r="X13" i="87" s="1"/>
  <c r="X32" i="75"/>
  <c r="X61" i="75" s="1"/>
  <c r="X13" i="30" s="1"/>
  <c r="X13" i="86" s="1"/>
  <c r="Z21" i="76"/>
  <c r="Y38" i="80"/>
  <c r="Y68" i="80" s="1"/>
  <c r="Y20" i="27" s="1"/>
  <c r="Y20" i="92" s="1"/>
  <c r="Y41" i="76"/>
  <c r="Y8" i="78"/>
  <c r="X14" i="80"/>
  <c r="W22" i="79"/>
  <c r="W58" i="79" s="1"/>
  <c r="W10" i="32" s="1"/>
  <c r="W10" i="90" s="1"/>
  <c r="Z20" i="79"/>
  <c r="X32" i="80"/>
  <c r="X61" i="80" s="1"/>
  <c r="X13" i="27" s="1"/>
  <c r="X13" i="92" s="1"/>
  <c r="Z11" i="79"/>
  <c r="Z16" i="80"/>
  <c r="Z10" i="75"/>
  <c r="X15" i="80"/>
  <c r="X24" i="77"/>
  <c r="Z6" i="77"/>
  <c r="X35" i="81"/>
  <c r="X67" i="81" s="1"/>
  <c r="X19" i="22" s="1"/>
  <c r="X19" i="93" s="1"/>
  <c r="Y13" i="76"/>
  <c r="Y41" i="81"/>
  <c r="X29" i="80"/>
  <c r="X64" i="80" s="1"/>
  <c r="X16" i="27" s="1"/>
  <c r="X16" i="92" s="1"/>
  <c r="W22" i="77"/>
  <c r="W58" i="77" s="1"/>
  <c r="W10" i="25" s="1"/>
  <c r="W10" i="88" s="1"/>
  <c r="Y26" i="76"/>
  <c r="Y60" i="76" s="1"/>
  <c r="Y12" i="31" s="1"/>
  <c r="Y12" i="87" s="1"/>
  <c r="X30" i="81"/>
  <c r="X65" i="81" s="1"/>
  <c r="X17" i="22" s="1"/>
  <c r="X17" i="93" s="1"/>
  <c r="X27" i="77"/>
  <c r="X62" i="77" s="1"/>
  <c r="X14" i="25" s="1"/>
  <c r="X14" i="88" s="1"/>
  <c r="AA2" i="80"/>
  <c r="AA50" i="80" s="1"/>
  <c r="AA2" i="27" s="1"/>
  <c r="AA2" i="92" s="1"/>
  <c r="Z17" i="81"/>
  <c r="Z10" i="79"/>
  <c r="Y41" i="75"/>
  <c r="X35" i="75"/>
  <c r="X67" i="75" s="1"/>
  <c r="X19" i="30" s="1"/>
  <c r="X19" i="86" s="1"/>
  <c r="Y60" i="59"/>
  <c r="Y12" i="23" s="1"/>
  <c r="Y12" i="84" s="1"/>
  <c r="Y26" i="75"/>
  <c r="Y60" i="75" s="1"/>
  <c r="Y12" i="30" s="1"/>
  <c r="Y12" i="86" s="1"/>
  <c r="Z21" i="75"/>
  <c r="X15" i="78"/>
  <c r="X55" i="78" s="1"/>
  <c r="X7" i="28" s="1"/>
  <c r="X7" i="89" s="1"/>
  <c r="Y34" i="77"/>
  <c r="Y70" i="77" s="1"/>
  <c r="Y22" i="25" s="1"/>
  <c r="Y22" i="88" s="1"/>
  <c r="Y14" i="79"/>
  <c r="Y28" i="81"/>
  <c r="Y63" i="81" s="1"/>
  <c r="Y15" i="22" s="1"/>
  <c r="Y15" i="93" s="1"/>
  <c r="Y43" i="81"/>
  <c r="Y73" i="81" s="1"/>
  <c r="Y25" i="22" s="1"/>
  <c r="Y25" i="93" s="1"/>
  <c r="X36" i="81"/>
  <c r="X66" i="81" s="1"/>
  <c r="X18" i="22" s="1"/>
  <c r="X18" i="93" s="1"/>
  <c r="Z44" i="76"/>
  <c r="Z74" i="76" s="1"/>
  <c r="Z26" i="31" s="1"/>
  <c r="Z26" i="87" s="1"/>
  <c r="Y7" i="75"/>
  <c r="Y53" i="75" s="1"/>
  <c r="Y5" i="30" s="1"/>
  <c r="Y5" i="86" s="1"/>
  <c r="Y4" i="79"/>
  <c r="Y52" i="79" s="1"/>
  <c r="Y4" i="32" s="1"/>
  <c r="Y4" i="90" s="1"/>
  <c r="Z40" i="79"/>
  <c r="Z11" i="80"/>
  <c r="X12" i="78"/>
  <c r="X54" i="78" s="1"/>
  <c r="X6" i="28" s="1"/>
  <c r="X6" i="89" s="1"/>
  <c r="Z42" i="79"/>
  <c r="Z72" i="79" s="1"/>
  <c r="Z24" i="32" s="1"/>
  <c r="Z24" i="90" s="1"/>
  <c r="Z44" i="77"/>
  <c r="Z74" i="77" s="1"/>
  <c r="Z26" i="25" s="1"/>
  <c r="Z26" i="88" s="1"/>
  <c r="V23" i="81"/>
  <c r="V59" i="81" s="1"/>
  <c r="V11" i="22" s="1"/>
  <c r="V11" i="93" s="1"/>
  <c r="Z6" i="76"/>
  <c r="Y43" i="80"/>
  <c r="Y73" i="80" s="1"/>
  <c r="Y25" i="27" s="1"/>
  <c r="Y25" i="92" s="1"/>
  <c r="X30" i="77"/>
  <c r="X65" i="77" s="1"/>
  <c r="X17" i="25" s="1"/>
  <c r="X17" i="88" s="1"/>
  <c r="AA2" i="77"/>
  <c r="AA50" i="77" s="1"/>
  <c r="AA2" i="25" s="1"/>
  <c r="AA2" i="88" s="1"/>
  <c r="X29" i="78"/>
  <c r="X64" i="78" s="1"/>
  <c r="X16" i="28" s="1"/>
  <c r="X16" i="89" s="1"/>
  <c r="X12" i="79"/>
  <c r="X54" i="79" s="1"/>
  <c r="X6" i="32" s="1"/>
  <c r="X6" i="90" s="1"/>
  <c r="W22" i="78"/>
  <c r="W58" i="78" s="1"/>
  <c r="W10" i="28" s="1"/>
  <c r="W10" i="89" s="1"/>
  <c r="Z17" i="78"/>
  <c r="X37" i="75"/>
  <c r="X66" i="75" s="1"/>
  <c r="X18" i="30" s="1"/>
  <c r="X18" i="86" s="1"/>
  <c r="Y5" i="77"/>
  <c r="Y43" i="77"/>
  <c r="Y73" i="77" s="1"/>
  <c r="Y25" i="25" s="1"/>
  <c r="Y25" i="88" s="1"/>
  <c r="Y26" i="83"/>
  <c r="W19" i="83"/>
  <c r="Y9" i="59"/>
  <c r="Y9" i="79" s="1"/>
  <c r="Z2" i="83"/>
  <c r="Y13" i="77"/>
  <c r="Y13" i="78"/>
  <c r="Z40" i="77"/>
  <c r="Z40" i="76"/>
  <c r="X9" i="78"/>
  <c r="Y32" i="81"/>
  <c r="Y61" i="81" s="1"/>
  <c r="Y13" i="22" s="1"/>
  <c r="Y13" i="93" s="1"/>
  <c r="V23" i="78"/>
  <c r="V59" i="78" s="1"/>
  <c r="V11" i="28" s="1"/>
  <c r="V11" i="89" s="1"/>
  <c r="Y5" i="78"/>
  <c r="Y14" i="81"/>
  <c r="Y28" i="80"/>
  <c r="Y63" i="80" s="1"/>
  <c r="Y15" i="27" s="1"/>
  <c r="Y15" i="92" s="1"/>
  <c r="Z39" i="76"/>
  <c r="Y38" i="79"/>
  <c r="Y68" i="79" s="1"/>
  <c r="Y20" i="32" s="1"/>
  <c r="Y20" i="90" s="1"/>
  <c r="X37" i="76"/>
  <c r="AA2" i="75"/>
  <c r="AA50" i="75" s="1"/>
  <c r="AA2" i="30" s="1"/>
  <c r="AA2" i="86" s="1"/>
  <c r="W19" i="81"/>
  <c r="W57" i="81" s="1"/>
  <c r="W9" i="22" s="1"/>
  <c r="W9" i="93" s="1"/>
  <c r="Z11" i="81"/>
  <c r="Y26" i="80"/>
  <c r="Y60" i="80" s="1"/>
  <c r="Y12" i="27" s="1"/>
  <c r="Y12" i="92" s="1"/>
  <c r="X14" i="79"/>
  <c r="X37" i="77"/>
  <c r="Z20" i="81"/>
  <c r="X24" i="80"/>
  <c r="Z6" i="75"/>
  <c r="Y43" i="75"/>
  <c r="Y73" i="75" s="1"/>
  <c r="Y25" i="30" s="1"/>
  <c r="Y25" i="86" s="1"/>
  <c r="X29" i="77"/>
  <c r="X64" i="77" s="1"/>
  <c r="X16" i="25" s="1"/>
  <c r="X16" i="88" s="1"/>
  <c r="Y38" i="76"/>
  <c r="Y68" i="76" s="1"/>
  <c r="Y20" i="31" s="1"/>
  <c r="Y20" i="87" s="1"/>
  <c r="Z20" i="75"/>
  <c r="Y43" i="76"/>
  <c r="Y73" i="76" s="1"/>
  <c r="Y25" i="31" s="1"/>
  <c r="Y25" i="87" s="1"/>
  <c r="Z16" i="76"/>
  <c r="Z10" i="81"/>
  <c r="Y8" i="76"/>
  <c r="Z17" i="77"/>
  <c r="AA2" i="79"/>
  <c r="AA50" i="79" s="1"/>
  <c r="AA2" i="32" s="1"/>
  <c r="AA2" i="90" s="1"/>
  <c r="X30" i="79"/>
  <c r="X65" i="79" s="1"/>
  <c r="X17" i="32" s="1"/>
  <c r="X17" i="90" s="1"/>
  <c r="Y8" i="77"/>
  <c r="Z39" i="75"/>
  <c r="Z33" i="74"/>
  <c r="Z69" i="74" s="1"/>
  <c r="Z21" i="26" s="1"/>
  <c r="Z21" i="91" s="1"/>
  <c r="X56" i="59"/>
  <c r="X8" i="23" s="1"/>
  <c r="X8" i="84" s="1"/>
  <c r="X18" i="78"/>
  <c r="X56" i="78" s="1"/>
  <c r="X8" i="28" s="1"/>
  <c r="X8" i="89" s="1"/>
  <c r="X18" i="77"/>
  <c r="X56" i="77" s="1"/>
  <c r="X8" i="25" s="1"/>
  <c r="X8" i="88" s="1"/>
  <c r="Z21" i="79"/>
  <c r="X12" i="76"/>
  <c r="X54" i="76" s="1"/>
  <c r="X6" i="31" s="1"/>
  <c r="X6" i="87" s="1"/>
  <c r="Y25" i="78"/>
  <c r="Z20" i="80"/>
  <c r="X32" i="81"/>
  <c r="X61" i="81" s="1"/>
  <c r="X13" i="22" s="1"/>
  <c r="X13" i="93" s="1"/>
  <c r="Y14" i="80"/>
  <c r="X35" i="77"/>
  <c r="X67" i="77" s="1"/>
  <c r="X19" i="25" s="1"/>
  <c r="X19" i="88" s="1"/>
  <c r="X30" i="75"/>
  <c r="X65" i="75" s="1"/>
  <c r="X17" i="30" s="1"/>
  <c r="X17" i="86" s="1"/>
  <c r="Y41" i="77"/>
  <c r="W19" i="76"/>
  <c r="W57" i="76" s="1"/>
  <c r="W9" i="31" s="1"/>
  <c r="W9" i="87" s="1"/>
  <c r="Z11" i="78"/>
  <c r="X18" i="75"/>
  <c r="X56" i="75" s="1"/>
  <c r="X8" i="30" s="1"/>
  <c r="X8" i="86" s="1"/>
  <c r="X35" i="79"/>
  <c r="X67" i="79" s="1"/>
  <c r="X19" i="32" s="1"/>
  <c r="X19" i="90" s="1"/>
  <c r="Y25" i="79"/>
  <c r="X29" i="76"/>
  <c r="X64" i="76" s="1"/>
  <c r="X16" i="31" s="1"/>
  <c r="X16" i="87" s="1"/>
  <c r="X27" i="76"/>
  <c r="X62" i="76" s="1"/>
  <c r="X14" i="31" s="1"/>
  <c r="X14" i="87" s="1"/>
  <c r="Z39" i="81"/>
  <c r="X30" i="78"/>
  <c r="X65" i="78" s="1"/>
  <c r="X17" i="28" s="1"/>
  <c r="X17" i="89" s="1"/>
  <c r="Y4" i="76"/>
  <c r="Y52" i="76" s="1"/>
  <c r="Y4" i="31" s="1"/>
  <c r="Y4" i="87" s="1"/>
  <c r="Z42" i="76"/>
  <c r="Z72" i="76" s="1"/>
  <c r="Z24" i="31" s="1"/>
  <c r="Z24" i="87" s="1"/>
  <c r="Z44" i="80"/>
  <c r="Z74" i="80" s="1"/>
  <c r="Z26" i="27" s="1"/>
  <c r="Z26" i="92" s="1"/>
  <c r="X15" i="76"/>
  <c r="Y34" i="75"/>
  <c r="Y70" i="75" s="1"/>
  <c r="Y22" i="30" s="1"/>
  <c r="Y22" i="86" s="1"/>
  <c r="Z17" i="76"/>
  <c r="X15" i="77"/>
  <c r="X27" i="78"/>
  <c r="X62" i="78" s="1"/>
  <c r="X14" i="28" s="1"/>
  <c r="X14" i="89" s="1"/>
  <c r="V23" i="77"/>
  <c r="V59" i="77" s="1"/>
  <c r="V11" i="25" s="1"/>
  <c r="V11" i="88" s="1"/>
  <c r="Z32" i="74"/>
  <c r="Z32" i="59" s="1"/>
  <c r="Z32" i="77" s="1"/>
  <c r="Z61" i="77" s="1"/>
  <c r="Z13" i="25" s="1"/>
  <c r="Z13" i="88" s="1"/>
  <c r="X19" i="59"/>
  <c r="X19" i="78" s="1"/>
  <c r="X57" i="78" s="1"/>
  <c r="X9" i="28" s="1"/>
  <c r="X9" i="89" s="1"/>
  <c r="Z31" i="74"/>
  <c r="Y7" i="81"/>
  <c r="Y7" i="78"/>
  <c r="Y41" i="79"/>
  <c r="Y41" i="80"/>
  <c r="Y52" i="59"/>
  <c r="Y4" i="23" s="1"/>
  <c r="Y4" i="84" s="1"/>
  <c r="Y4" i="77"/>
  <c r="Y52" i="77" s="1"/>
  <c r="Y4" i="25" s="1"/>
  <c r="Y4" i="88" s="1"/>
  <c r="Z21" i="80"/>
  <c r="Z16" i="78"/>
  <c r="Y4" i="80"/>
  <c r="Y52" i="80" s="1"/>
  <c r="Y4" i="27" s="1"/>
  <c r="Y4" i="92" s="1"/>
  <c r="Z40" i="80"/>
  <c r="Y14" i="78"/>
  <c r="Y28" i="77"/>
  <c r="Y63" i="77" s="1"/>
  <c r="Y15" i="25" s="1"/>
  <c r="Y15" i="88" s="1"/>
  <c r="Z11" i="77"/>
  <c r="Y43" i="79"/>
  <c r="Y73" i="79" s="1"/>
  <c r="Y25" i="32" s="1"/>
  <c r="Y25" i="90" s="1"/>
  <c r="X36" i="79"/>
  <c r="Y13" i="75"/>
  <c r="AA2" i="76"/>
  <c r="AA50" i="76" s="1"/>
  <c r="AA2" i="31" s="1"/>
  <c r="AA2" i="87" s="1"/>
  <c r="Y8" i="80"/>
  <c r="Z6" i="79"/>
  <c r="X12" i="81"/>
  <c r="X54" i="81" s="1"/>
  <c r="X6" i="22" s="1"/>
  <c r="X6" i="93" s="1"/>
  <c r="W22" i="75"/>
  <c r="W58" i="75" s="1"/>
  <c r="W10" i="30" s="1"/>
  <c r="W10" i="86" s="1"/>
  <c r="Y8" i="79"/>
  <c r="Z44" i="81"/>
  <c r="Z74" i="81" s="1"/>
  <c r="Z26" i="22" s="1"/>
  <c r="Z26" i="93" s="1"/>
  <c r="X14" i="77"/>
  <c r="X37" i="79"/>
  <c r="Y7" i="80"/>
  <c r="V23" i="76"/>
  <c r="V59" i="76" s="1"/>
  <c r="V11" i="31" s="1"/>
  <c r="V11" i="87" s="1"/>
  <c r="Y5" i="76"/>
  <c r="Y53" i="76" s="1"/>
  <c r="Y5" i="31" s="1"/>
  <c r="Y5" i="87" s="1"/>
  <c r="Z17" i="75"/>
  <c r="X12" i="75"/>
  <c r="X54" i="75" s="1"/>
  <c r="X6" i="30" s="1"/>
  <c r="X6" i="86" s="1"/>
  <c r="Y13" i="80"/>
  <c r="Y25" i="77"/>
  <c r="W22" i="80"/>
  <c r="W58" i="80" s="1"/>
  <c r="W10" i="27" s="1"/>
  <c r="W10" i="92" s="1"/>
  <c r="X58" i="74"/>
  <c r="X10" i="26" s="1"/>
  <c r="X10" i="91" s="1"/>
  <c r="X22" i="59"/>
  <c r="X22" i="79" s="1"/>
  <c r="X58" i="79" s="1"/>
  <c r="X10" i="32" s="1"/>
  <c r="X10" i="90" s="1"/>
  <c r="Z8" i="59"/>
  <c r="Z8" i="81" s="1"/>
  <c r="AA74" i="74"/>
  <c r="AA26" i="26" s="1"/>
  <c r="AA26" i="91" s="1"/>
  <c r="AA44" i="59"/>
  <c r="AA44" i="79" s="1"/>
  <c r="AA74" i="79" s="1"/>
  <c r="AA26" i="32" s="1"/>
  <c r="AA26" i="90" s="1"/>
  <c r="AA72" i="74"/>
  <c r="AA24" i="26" s="1"/>
  <c r="AA24" i="91" s="1"/>
  <c r="AA42" i="59"/>
  <c r="AA42" i="78" s="1"/>
  <c r="AA72" i="78" s="1"/>
  <c r="AA24" i="28" s="1"/>
  <c r="AA24" i="89" s="1"/>
  <c r="Z70" i="74"/>
  <c r="Z22" i="26" s="1"/>
  <c r="Z22" i="91" s="1"/>
  <c r="Z34" i="59"/>
  <c r="Z34" i="80" s="1"/>
  <c r="Z70" i="80" s="1"/>
  <c r="Z22" i="27" s="1"/>
  <c r="Z22" i="92" s="1"/>
  <c r="AA10" i="59"/>
  <c r="AA10" i="79" s="1"/>
  <c r="Y15" i="59"/>
  <c r="Y15" i="80" s="1"/>
  <c r="Z25" i="59"/>
  <c r="Z25" i="81" s="1"/>
  <c r="AB50" i="74"/>
  <c r="AB2" i="26" s="1"/>
  <c r="AB2" i="91" s="1"/>
  <c r="AB2" i="59"/>
  <c r="AB2" i="75" s="1"/>
  <c r="AB50" i="75" s="1"/>
  <c r="AB2" i="30" s="1"/>
  <c r="AB2" i="86" s="1"/>
  <c r="Z38" i="59"/>
  <c r="Z38" i="80" s="1"/>
  <c r="Y65" i="74"/>
  <c r="Y17" i="26" s="1"/>
  <c r="Y17" i="91" s="1"/>
  <c r="Y30" i="59"/>
  <c r="Y30" i="81" s="1"/>
  <c r="Y65" i="81" s="1"/>
  <c r="Y17" i="22" s="1"/>
  <c r="Y17" i="93" s="1"/>
  <c r="AA20" i="59"/>
  <c r="AA20" i="76" s="1"/>
  <c r="Z13" i="59"/>
  <c r="Z13" i="77" s="1"/>
  <c r="Y36" i="59"/>
  <c r="Y36" i="81" s="1"/>
  <c r="Y12" i="59"/>
  <c r="Y12" i="81" s="1"/>
  <c r="Z52" i="74"/>
  <c r="Z4" i="26" s="1"/>
  <c r="Z4" i="91" s="1"/>
  <c r="Z4" i="59"/>
  <c r="Z4" i="75" s="1"/>
  <c r="Z52" i="75" s="1"/>
  <c r="Z4" i="30" s="1"/>
  <c r="Z4" i="86" s="1"/>
  <c r="W59" i="74"/>
  <c r="W11" i="26" s="1"/>
  <c r="W11" i="91" s="1"/>
  <c r="W23" i="59"/>
  <c r="W23" i="76" s="1"/>
  <c r="W59" i="76" s="1"/>
  <c r="W11" i="31" s="1"/>
  <c r="W11" i="87" s="1"/>
  <c r="Z60" i="74"/>
  <c r="Z12" i="26" s="1"/>
  <c r="Z12" i="91" s="1"/>
  <c r="Z26" i="59"/>
  <c r="Z26" i="79" s="1"/>
  <c r="Z60" i="79" s="1"/>
  <c r="Z12" i="32" s="1"/>
  <c r="Z12" i="90" s="1"/>
  <c r="AA39" i="59"/>
  <c r="AA39" i="79" s="1"/>
  <c r="Z7" i="59"/>
  <c r="Z7" i="78" s="1"/>
  <c r="Y62" i="74"/>
  <c r="Y14" i="26" s="1"/>
  <c r="Y14" i="91" s="1"/>
  <c r="Y27" i="59"/>
  <c r="Y27" i="79" s="1"/>
  <c r="Y62" i="79" s="1"/>
  <c r="Y14" i="32" s="1"/>
  <c r="Y14" i="90" s="1"/>
  <c r="Y67" i="74"/>
  <c r="Y19" i="26" s="1"/>
  <c r="Y19" i="91" s="1"/>
  <c r="Y35" i="59"/>
  <c r="Y35" i="81" s="1"/>
  <c r="Y67" i="81" s="1"/>
  <c r="Y19" i="22" s="1"/>
  <c r="Y19" i="93" s="1"/>
  <c r="Z43" i="59"/>
  <c r="Z43" i="75" s="1"/>
  <c r="Y37" i="59"/>
  <c r="Y37" i="81" s="1"/>
  <c r="AA16" i="59"/>
  <c r="AA16" i="75" s="1"/>
  <c r="Z5" i="59"/>
  <c r="Z5" i="78" s="1"/>
  <c r="Y18" i="59"/>
  <c r="Y18" i="81" s="1"/>
  <c r="Y56" i="81" s="1"/>
  <c r="Y8" i="22" s="1"/>
  <c r="Y8" i="93" s="1"/>
  <c r="Z41" i="59"/>
  <c r="Z41" i="78" s="1"/>
  <c r="AA40" i="59"/>
  <c r="AA40" i="81" s="1"/>
  <c r="Y53" i="59"/>
  <c r="Y5" i="23" s="1"/>
  <c r="Y5" i="84" s="1"/>
  <c r="Z73" i="74"/>
  <c r="Z25" i="26" s="1"/>
  <c r="Z25" i="91" s="1"/>
  <c r="X55" i="59"/>
  <c r="X7" i="23" s="1"/>
  <c r="X7" i="84" s="1"/>
  <c r="X66" i="59"/>
  <c r="X18" i="23" s="1"/>
  <c r="X18" i="84" s="1"/>
  <c r="W7" i="83"/>
  <c r="Z85" i="73"/>
  <c r="Z53" i="74"/>
  <c r="Z5" i="26" s="1"/>
  <c r="Z5" i="91" s="1"/>
  <c r="Y56" i="74"/>
  <c r="Y8" i="26" s="1"/>
  <c r="Y8" i="91" s="1"/>
  <c r="Y54" i="74"/>
  <c r="Y6" i="26" s="1"/>
  <c r="Y6" i="91" s="1"/>
  <c r="AB40" i="74"/>
  <c r="AE36" i="72"/>
  <c r="AD36" i="73"/>
  <c r="AB80" i="73" s="1"/>
  <c r="AF48" i="72"/>
  <c r="AE48" i="73"/>
  <c r="AC96" i="73" s="1"/>
  <c r="AE32" i="73"/>
  <c r="AF32" i="72"/>
  <c r="AD19" i="72"/>
  <c r="AC19" i="73"/>
  <c r="AF17" i="72"/>
  <c r="AE17" i="73"/>
  <c r="AC27" i="73"/>
  <c r="AA68" i="73" s="1"/>
  <c r="AD27" i="72"/>
  <c r="Z15" i="74"/>
  <c r="Z37" i="74"/>
  <c r="AB42" i="74"/>
  <c r="AB16" i="74"/>
  <c r="AD43" i="72"/>
  <c r="AC43" i="73"/>
  <c r="AA91" i="73" s="1"/>
  <c r="Z69" i="63"/>
  <c r="Y19" i="74"/>
  <c r="Z35" i="74"/>
  <c r="AE9" i="72"/>
  <c r="AD9" i="73"/>
  <c r="AB75" i="73" s="1"/>
  <c r="AA59" i="63"/>
  <c r="Z9" i="74"/>
  <c r="AE10" i="72"/>
  <c r="AD10" i="73"/>
  <c r="AG22" i="72"/>
  <c r="AF22" i="73"/>
  <c r="AD58" i="73" s="1"/>
  <c r="AF7" i="72"/>
  <c r="AE7" i="73"/>
  <c r="AF42" i="72"/>
  <c r="AE42" i="73"/>
  <c r="AA7" i="74"/>
  <c r="AC30" i="73"/>
  <c r="AA71" i="73" s="1"/>
  <c r="AD30" i="72"/>
  <c r="AE15" i="72"/>
  <c r="AD15" i="73"/>
  <c r="AA43" i="74"/>
  <c r="AC45" i="73"/>
  <c r="AA93" i="73" s="1"/>
  <c r="AD45" i="72"/>
  <c r="AD18" i="72"/>
  <c r="AC18" i="73"/>
  <c r="AA84" i="73" s="1"/>
  <c r="AE14" i="72"/>
  <c r="AD14" i="73"/>
  <c r="AE50" i="73"/>
  <c r="AC98" i="73" s="1"/>
  <c r="AF50" i="72"/>
  <c r="AF31" i="72"/>
  <c r="AE31" i="73"/>
  <c r="AC72" i="73" s="1"/>
  <c r="AA5" i="74"/>
  <c r="AA8" i="74"/>
  <c r="AF35" i="72"/>
  <c r="AE35" i="73"/>
  <c r="AC2" i="74"/>
  <c r="AD13" i="73"/>
  <c r="AE13" i="72"/>
  <c r="AF25" i="72"/>
  <c r="AE25" i="73"/>
  <c r="AC66" i="73" s="1"/>
  <c r="AE8" i="72"/>
  <c r="AD8" i="73"/>
  <c r="AB63" i="73" s="1"/>
  <c r="AA74" i="63"/>
  <c r="Z24" i="74"/>
  <c r="Z68" i="74"/>
  <c r="Z20" i="26" s="1"/>
  <c r="Z20" i="91" s="1"/>
  <c r="AE51" i="72"/>
  <c r="AD51" i="73"/>
  <c r="AB99" i="73" s="1"/>
  <c r="AA6" i="74"/>
  <c r="AB20" i="74"/>
  <c r="AE5" i="72"/>
  <c r="AD5" i="73"/>
  <c r="AB61" i="73" s="1"/>
  <c r="AF24" i="72"/>
  <c r="AE24" i="73"/>
  <c r="AC65" i="73" s="1"/>
  <c r="AD40" i="72"/>
  <c r="AC40" i="73"/>
  <c r="AA87" i="73" s="1"/>
  <c r="AE12" i="72"/>
  <c r="AD12" i="73"/>
  <c r="AE23" i="72"/>
  <c r="AD23" i="73"/>
  <c r="AB64" i="73" s="1"/>
  <c r="AD20" i="72"/>
  <c r="AC20" i="73"/>
  <c r="AB39" i="74"/>
  <c r="AB10" i="74"/>
  <c r="Y66" i="74"/>
  <c r="Y18" i="26" s="1"/>
  <c r="Y18" i="91" s="1"/>
  <c r="AD41" i="72"/>
  <c r="AC41" i="73"/>
  <c r="AA88" i="73" s="1"/>
  <c r="Y55" i="74"/>
  <c r="Y7" i="26" s="1"/>
  <c r="Y7" i="91" s="1"/>
  <c r="AD6" i="73"/>
  <c r="AB62" i="73" s="1"/>
  <c r="AE6" i="72"/>
  <c r="AE16" i="73"/>
  <c r="AF16" i="72"/>
  <c r="AE34" i="73"/>
  <c r="AC76" i="73" s="1"/>
  <c r="AF34" i="72"/>
  <c r="AD21" i="72"/>
  <c r="AC21" i="73"/>
  <c r="AA89" i="73" s="1"/>
  <c r="Z18" i="74"/>
  <c r="AD49" i="73"/>
  <c r="AB97" i="73" s="1"/>
  <c r="AE49" i="72"/>
  <c r="AF47" i="72"/>
  <c r="AE47" i="73"/>
  <c r="AC95" i="73" s="1"/>
  <c r="AD44" i="72"/>
  <c r="AC44" i="73"/>
  <c r="AA92" i="73" s="1"/>
  <c r="AD29" i="72"/>
  <c r="AC29" i="73"/>
  <c r="AA70" i="73" s="1"/>
  <c r="AD11" i="72"/>
  <c r="AC11" i="73"/>
  <c r="Z30" i="74"/>
  <c r="AE52" i="73"/>
  <c r="AC100" i="73" s="1"/>
  <c r="AF52" i="72"/>
  <c r="AD33" i="72"/>
  <c r="AC33" i="73"/>
  <c r="AA74" i="73" s="1"/>
  <c r="AA41" i="74"/>
  <c r="AA25" i="74"/>
  <c r="Z36" i="74"/>
  <c r="Z36" i="59" s="1"/>
  <c r="AA38" i="74"/>
  <c r="Z14" i="74"/>
  <c r="AD3" i="73"/>
  <c r="AB60" i="73" s="1"/>
  <c r="AE3" i="72"/>
  <c r="AD39" i="72"/>
  <c r="AC39" i="73"/>
  <c r="AA86" i="73" s="1"/>
  <c r="AB44" i="74"/>
  <c r="AF38" i="72"/>
  <c r="AE38" i="73"/>
  <c r="AA13" i="74"/>
  <c r="Z12" i="74"/>
  <c r="AE37" i="72"/>
  <c r="AD37" i="73"/>
  <c r="AB81" i="73" s="1"/>
  <c r="AD46" i="73"/>
  <c r="AB94" i="73" s="1"/>
  <c r="AE46" i="72"/>
  <c r="AA4" i="74"/>
  <c r="AE26" i="72"/>
  <c r="AD26" i="73"/>
  <c r="AB67" i="73" s="1"/>
  <c r="X57" i="74"/>
  <c r="X9" i="26" s="1"/>
  <c r="X9" i="91" s="1"/>
  <c r="AF4" i="72"/>
  <c r="AE4" i="73"/>
  <c r="AE28" i="72"/>
  <c r="AD28" i="73"/>
  <c r="AB69" i="73" s="1"/>
  <c r="X23" i="74"/>
  <c r="AA26" i="74"/>
  <c r="AA34" i="74"/>
  <c r="AA17" i="74"/>
  <c r="AA17" i="59" s="1"/>
  <c r="AA21" i="74"/>
  <c r="AA21" i="59" s="1"/>
  <c r="Y22" i="74"/>
  <c r="Z27" i="74"/>
  <c r="AA11" i="74"/>
  <c r="AA11" i="59" s="1"/>
  <c r="W20" i="83"/>
  <c r="X25" i="83"/>
  <c r="T12" i="83"/>
  <c r="Q11" i="83"/>
  <c r="S16" i="83"/>
  <c r="T8" i="83"/>
  <c r="T9" i="83"/>
  <c r="Q10" i="83"/>
  <c r="T13" i="83"/>
  <c r="T6" i="83"/>
  <c r="T21" i="83"/>
  <c r="S14" i="83"/>
  <c r="AB77" i="73"/>
  <c r="AB73" i="73"/>
  <c r="W22" i="83"/>
  <c r="AB90" i="73"/>
  <c r="V23" i="83"/>
  <c r="AB82" i="73"/>
  <c r="W15" i="83"/>
  <c r="AA83" i="73"/>
  <c r="Z78" i="73"/>
  <c r="Y79" i="73"/>
  <c r="X4" i="83"/>
  <c r="AA2" i="23" l="1"/>
  <c r="AA2" i="84" s="1"/>
  <c r="Y61" i="59"/>
  <c r="Y13" i="23" s="1"/>
  <c r="Y13" i="84" s="1"/>
  <c r="Y32" i="77"/>
  <c r="Y61" i="77" s="1"/>
  <c r="Y13" i="25" s="1"/>
  <c r="Y13" i="88" s="1"/>
  <c r="Y32" i="80"/>
  <c r="Y61" i="80" s="1"/>
  <c r="Y13" i="27" s="1"/>
  <c r="Y13" i="92" s="1"/>
  <c r="Y32" i="78"/>
  <c r="Y61" i="78" s="1"/>
  <c r="Y13" i="28" s="1"/>
  <c r="Y13" i="89" s="1"/>
  <c r="Y53" i="80"/>
  <c r="Y5" i="27" s="1"/>
  <c r="Y5" i="92" s="1"/>
  <c r="Y32" i="79"/>
  <c r="Y61" i="79" s="1"/>
  <c r="Y13" i="32" s="1"/>
  <c r="Y13" i="90" s="1"/>
  <c r="Y32" i="76"/>
  <c r="Y61" i="76" s="1"/>
  <c r="Y13" i="31" s="1"/>
  <c r="Y13" i="87" s="1"/>
  <c r="X57" i="59"/>
  <c r="X9" i="23" s="1"/>
  <c r="X9" i="84" s="1"/>
  <c r="X66" i="76"/>
  <c r="X18" i="31" s="1"/>
  <c r="X18" i="87" s="1"/>
  <c r="Y55" i="80"/>
  <c r="Y7" i="27" s="1"/>
  <c r="Y7" i="92" s="1"/>
  <c r="Y33" i="81"/>
  <c r="Y69" i="81" s="1"/>
  <c r="Y21" i="22" s="1"/>
  <c r="Y21" i="93" s="1"/>
  <c r="Y33" i="75"/>
  <c r="Y69" i="75" s="1"/>
  <c r="Y21" i="30" s="1"/>
  <c r="Y21" i="86" s="1"/>
  <c r="Y33" i="76"/>
  <c r="Y69" i="76" s="1"/>
  <c r="Y21" i="31" s="1"/>
  <c r="Y21" i="87" s="1"/>
  <c r="Y33" i="77"/>
  <c r="Y69" i="77" s="1"/>
  <c r="Y21" i="25" s="1"/>
  <c r="Y21" i="88" s="1"/>
  <c r="Y33" i="80"/>
  <c r="Y69" i="80" s="1"/>
  <c r="Y21" i="27" s="1"/>
  <c r="Y21" i="92" s="1"/>
  <c r="Y54" i="81"/>
  <c r="Y6" i="22" s="1"/>
  <c r="Y6" i="93" s="1"/>
  <c r="Y33" i="78"/>
  <c r="Y69" i="78" s="1"/>
  <c r="Y21" i="28" s="1"/>
  <c r="Y21" i="89" s="1"/>
  <c r="Y33" i="79"/>
  <c r="Y69" i="79" s="1"/>
  <c r="Y21" i="32" s="1"/>
  <c r="Y21" i="90" s="1"/>
  <c r="Y53" i="79"/>
  <c r="Y5" i="32" s="1"/>
  <c r="Y5" i="90" s="1"/>
  <c r="X55" i="76"/>
  <c r="X7" i="31" s="1"/>
  <c r="X7" i="87" s="1"/>
  <c r="X55" i="80"/>
  <c r="X7" i="27" s="1"/>
  <c r="X7" i="92" s="1"/>
  <c r="Z60" i="59"/>
  <c r="Z12" i="23" s="1"/>
  <c r="Z12" i="84" s="1"/>
  <c r="Y53" i="78"/>
  <c r="Y5" i="28" s="1"/>
  <c r="Y5" i="89" s="1"/>
  <c r="X5" i="83"/>
  <c r="Y62" i="59"/>
  <c r="Y14" i="23" s="1"/>
  <c r="Y14" i="84" s="1"/>
  <c r="Y31" i="77"/>
  <c r="Y71" i="77" s="1"/>
  <c r="Y23" i="25" s="1"/>
  <c r="Y23" i="88" s="1"/>
  <c r="AA74" i="59"/>
  <c r="AA26" i="23" s="1"/>
  <c r="AA26" i="84" s="1"/>
  <c r="X66" i="78"/>
  <c r="X18" i="28" s="1"/>
  <c r="X18" i="89" s="1"/>
  <c r="Y31" i="75"/>
  <c r="Y71" i="75" s="1"/>
  <c r="Y23" i="30" s="1"/>
  <c r="Y23" i="86" s="1"/>
  <c r="Y31" i="76"/>
  <c r="Y71" i="76" s="1"/>
  <c r="Y23" i="31" s="1"/>
  <c r="Y23" i="87" s="1"/>
  <c r="W18" i="83"/>
  <c r="W59" i="59"/>
  <c r="W11" i="23" s="1"/>
  <c r="W11" i="84" s="1"/>
  <c r="Y53" i="81"/>
  <c r="Y5" i="22" s="1"/>
  <c r="Y5" i="93" s="1"/>
  <c r="Y31" i="81"/>
  <c r="Y71" i="81" s="1"/>
  <c r="Y23" i="22" s="1"/>
  <c r="Y23" i="93" s="1"/>
  <c r="Y31" i="79"/>
  <c r="Y71" i="79" s="1"/>
  <c r="Y23" i="32" s="1"/>
  <c r="Y23" i="90" s="1"/>
  <c r="Y31" i="78"/>
  <c r="Y71" i="78" s="1"/>
  <c r="Y23" i="28" s="1"/>
  <c r="Y23" i="89" s="1"/>
  <c r="Y56" i="59"/>
  <c r="Y8" i="23" s="1"/>
  <c r="Y8" i="84" s="1"/>
  <c r="Y71" i="59"/>
  <c r="Y23" i="23" s="1"/>
  <c r="Y23" i="84" s="1"/>
  <c r="X55" i="81"/>
  <c r="X7" i="22" s="1"/>
  <c r="X7" i="93" s="1"/>
  <c r="Z24" i="83"/>
  <c r="Z33" i="59"/>
  <c r="Z33" i="78" s="1"/>
  <c r="Z69" i="78" s="1"/>
  <c r="Z21" i="28" s="1"/>
  <c r="Z21" i="89" s="1"/>
  <c r="Z68" i="80"/>
  <c r="Z20" i="27" s="1"/>
  <c r="Z20" i="92" s="1"/>
  <c r="Y53" i="77"/>
  <c r="Y5" i="25" s="1"/>
  <c r="Y5" i="88" s="1"/>
  <c r="AB50" i="59"/>
  <c r="X55" i="77"/>
  <c r="X7" i="25" s="1"/>
  <c r="X7" i="88" s="1"/>
  <c r="Y9" i="80"/>
  <c r="AA44" i="77"/>
  <c r="AA74" i="77" s="1"/>
  <c r="AA26" i="25" s="1"/>
  <c r="AA26" i="88" s="1"/>
  <c r="Y9" i="81"/>
  <c r="Z5" i="77"/>
  <c r="Z52" i="59"/>
  <c r="Z4" i="23" s="1"/>
  <c r="Z4" i="84" s="1"/>
  <c r="Y9" i="78"/>
  <c r="Y24" i="81"/>
  <c r="Y29" i="59"/>
  <c r="Y64" i="59" s="1"/>
  <c r="Y16" i="23" s="1"/>
  <c r="Y16" i="84" s="1"/>
  <c r="Y9" i="76"/>
  <c r="Y24" i="78"/>
  <c r="X66" i="80"/>
  <c r="X18" i="27" s="1"/>
  <c r="X18" i="92" s="1"/>
  <c r="Y36" i="79"/>
  <c r="X55" i="79"/>
  <c r="X7" i="32" s="1"/>
  <c r="X7" i="90" s="1"/>
  <c r="X66" i="77"/>
  <c r="X18" i="25" s="1"/>
  <c r="X18" i="88" s="1"/>
  <c r="Z28" i="59"/>
  <c r="Z63" i="59" s="1"/>
  <c r="Z15" i="23" s="1"/>
  <c r="Z15" i="84" s="1"/>
  <c r="Z63" i="74"/>
  <c r="Z15" i="26" s="1"/>
  <c r="Z15" i="91" s="1"/>
  <c r="AA44" i="76"/>
  <c r="AA74" i="76" s="1"/>
  <c r="AA26" i="31" s="1"/>
  <c r="AA26" i="87" s="1"/>
  <c r="Z68" i="59"/>
  <c r="Z20" i="23" s="1"/>
  <c r="Z20" i="84" s="1"/>
  <c r="Y67" i="59"/>
  <c r="Y19" i="23" s="1"/>
  <c r="Y19" i="84" s="1"/>
  <c r="X19" i="83"/>
  <c r="Z73" i="75"/>
  <c r="Z25" i="30" s="1"/>
  <c r="Z25" i="86" s="1"/>
  <c r="Y12" i="77"/>
  <c r="Y54" i="77" s="1"/>
  <c r="Y6" i="25" s="1"/>
  <c r="Y6" i="88" s="1"/>
  <c r="AA10" i="81"/>
  <c r="Y24" i="80"/>
  <c r="W23" i="77"/>
  <c r="W59" i="77" s="1"/>
  <c r="W11" i="25" s="1"/>
  <c r="W11" i="88" s="1"/>
  <c r="X22" i="80"/>
  <c r="X58" i="80" s="1"/>
  <c r="X10" i="27" s="1"/>
  <c r="X10" i="92" s="1"/>
  <c r="X58" i="59"/>
  <c r="X10" i="23" s="1"/>
  <c r="X10" i="84" s="1"/>
  <c r="Z31" i="59"/>
  <c r="Z31" i="80" s="1"/>
  <c r="Z71" i="80" s="1"/>
  <c r="Z23" i="27" s="1"/>
  <c r="Z23" i="92" s="1"/>
  <c r="X19" i="76"/>
  <c r="X57" i="76" s="1"/>
  <c r="X9" i="31" s="1"/>
  <c r="X9" i="87" s="1"/>
  <c r="AA10" i="77"/>
  <c r="Y15" i="76"/>
  <c r="Y55" i="76" s="1"/>
  <c r="Y7" i="31" s="1"/>
  <c r="Y7" i="87" s="1"/>
  <c r="Y24" i="76"/>
  <c r="X22" i="81"/>
  <c r="X58" i="81" s="1"/>
  <c r="X10" i="22" s="1"/>
  <c r="X10" i="93" s="1"/>
  <c r="Z36" i="79"/>
  <c r="Z71" i="74"/>
  <c r="Z23" i="26" s="1"/>
  <c r="Z23" i="91" s="1"/>
  <c r="AA16" i="78"/>
  <c r="Y18" i="75"/>
  <c r="Y56" i="75" s="1"/>
  <c r="Y8" i="30" s="1"/>
  <c r="Y8" i="86" s="1"/>
  <c r="Y15" i="77"/>
  <c r="Y55" i="77" s="1"/>
  <c r="Y7" i="25" s="1"/>
  <c r="Y7" i="88" s="1"/>
  <c r="AA21" i="78"/>
  <c r="Z32" i="81"/>
  <c r="Z61" i="81" s="1"/>
  <c r="Z13" i="22" s="1"/>
  <c r="Z13" i="93" s="1"/>
  <c r="Y37" i="76"/>
  <c r="AA40" i="77"/>
  <c r="Z26" i="76"/>
  <c r="Z60" i="76" s="1"/>
  <c r="Z12" i="31" s="1"/>
  <c r="Z12" i="87" s="1"/>
  <c r="Z26" i="77"/>
  <c r="Z60" i="77" s="1"/>
  <c r="Z12" i="25" s="1"/>
  <c r="Z12" i="88" s="1"/>
  <c r="AA42" i="76"/>
  <c r="AA72" i="76" s="1"/>
  <c r="AA24" i="31" s="1"/>
  <c r="AA24" i="87" s="1"/>
  <c r="Z13" i="75"/>
  <c r="AA16" i="77"/>
  <c r="AA17" i="76"/>
  <c r="Y24" i="77"/>
  <c r="W23" i="80"/>
  <c r="W59" i="80" s="1"/>
  <c r="W11" i="27" s="1"/>
  <c r="W11" i="92" s="1"/>
  <c r="AA39" i="78"/>
  <c r="Z25" i="77"/>
  <c r="Y24" i="75"/>
  <c r="AA40" i="79"/>
  <c r="Y12" i="75"/>
  <c r="Y54" i="75" s="1"/>
  <c r="Y6" i="30" s="1"/>
  <c r="Y6" i="86" s="1"/>
  <c r="AA39" i="76"/>
  <c r="AA44" i="81"/>
  <c r="AA74" i="81" s="1"/>
  <c r="AA26" i="22" s="1"/>
  <c r="AA26" i="93" s="1"/>
  <c r="AA16" i="79"/>
  <c r="AA39" i="80"/>
  <c r="AA33" i="74"/>
  <c r="X19" i="77"/>
  <c r="X57" i="77" s="1"/>
  <c r="X9" i="25" s="1"/>
  <c r="X9" i="88" s="1"/>
  <c r="Z32" i="78"/>
  <c r="Z61" i="78" s="1"/>
  <c r="Z13" i="28" s="1"/>
  <c r="Z13" i="89" s="1"/>
  <c r="AA17" i="77"/>
  <c r="Z8" i="77"/>
  <c r="Y27" i="78"/>
  <c r="Y62" i="78" s="1"/>
  <c r="Y14" i="28" s="1"/>
  <c r="Y14" i="89" s="1"/>
  <c r="AA44" i="78"/>
  <c r="AA74" i="78" s="1"/>
  <c r="AA26" i="28" s="1"/>
  <c r="AA26" i="89" s="1"/>
  <c r="Y35" i="76"/>
  <c r="Y67" i="76" s="1"/>
  <c r="Y19" i="31" s="1"/>
  <c r="Y19" i="87" s="1"/>
  <c r="Z4" i="79"/>
  <c r="Z52" i="79" s="1"/>
  <c r="Z4" i="32" s="1"/>
  <c r="Z4" i="90" s="1"/>
  <c r="Y37" i="80"/>
  <c r="Z41" i="76"/>
  <c r="Y15" i="81"/>
  <c r="Y55" i="81" s="1"/>
  <c r="Y7" i="22" s="1"/>
  <c r="Y7" i="93" s="1"/>
  <c r="Z5" i="79"/>
  <c r="Y27" i="80"/>
  <c r="Y62" i="80" s="1"/>
  <c r="Y14" i="27" s="1"/>
  <c r="Y14" i="92" s="1"/>
  <c r="Z41" i="77"/>
  <c r="Z5" i="75"/>
  <c r="AA10" i="75"/>
  <c r="AA42" i="79"/>
  <c r="AA72" i="79" s="1"/>
  <c r="AA24" i="32" s="1"/>
  <c r="AA24" i="90" s="1"/>
  <c r="Z36" i="81"/>
  <c r="AA21" i="81"/>
  <c r="AA11" i="77"/>
  <c r="Z26" i="75"/>
  <c r="Z60" i="75" s="1"/>
  <c r="Z12" i="30" s="1"/>
  <c r="Z12" i="86" s="1"/>
  <c r="AA10" i="76"/>
  <c r="Z5" i="76"/>
  <c r="Y30" i="77"/>
  <c r="Y65" i="77" s="1"/>
  <c r="Y17" i="25" s="1"/>
  <c r="Y17" i="88" s="1"/>
  <c r="Z43" i="76"/>
  <c r="Z73" i="76" s="1"/>
  <c r="Z25" i="31" s="1"/>
  <c r="Z25" i="87" s="1"/>
  <c r="AA11" i="76"/>
  <c r="Z26" i="83"/>
  <c r="X17" i="83"/>
  <c r="Z29" i="74"/>
  <c r="Z29" i="59" s="1"/>
  <c r="Z64" i="59" s="1"/>
  <c r="Z16" i="23" s="1"/>
  <c r="Z16" i="84" s="1"/>
  <c r="Z61" i="59"/>
  <c r="Z13" i="23" s="1"/>
  <c r="Z13" i="84" s="1"/>
  <c r="Z61" i="74"/>
  <c r="Z13" i="26" s="1"/>
  <c r="Z13" i="91" s="1"/>
  <c r="X19" i="75"/>
  <c r="X57" i="75" s="1"/>
  <c r="X9" i="30" s="1"/>
  <c r="X9" i="86" s="1"/>
  <c r="Z32" i="76"/>
  <c r="Z61" i="76" s="1"/>
  <c r="Z13" i="31" s="1"/>
  <c r="Z13" i="87" s="1"/>
  <c r="AA17" i="75"/>
  <c r="Z43" i="78"/>
  <c r="Z73" i="78" s="1"/>
  <c r="Z25" i="28" s="1"/>
  <c r="Z25" i="89" s="1"/>
  <c r="Z4" i="81"/>
  <c r="Z52" i="81" s="1"/>
  <c r="Z4" i="22" s="1"/>
  <c r="Z4" i="93" s="1"/>
  <c r="Y12" i="76"/>
  <c r="Y54" i="76" s="1"/>
  <c r="Y6" i="31" s="1"/>
  <c r="Y6" i="87" s="1"/>
  <c r="Z38" i="76"/>
  <c r="Z68" i="76" s="1"/>
  <c r="Z20" i="31" s="1"/>
  <c r="Z20" i="87" s="1"/>
  <c r="AA16" i="81"/>
  <c r="Z43" i="79"/>
  <c r="Z73" i="79" s="1"/>
  <c r="Z25" i="32" s="1"/>
  <c r="Z25" i="90" s="1"/>
  <c r="Z34" i="78"/>
  <c r="Z70" i="78" s="1"/>
  <c r="Z22" i="28" s="1"/>
  <c r="Z22" i="89" s="1"/>
  <c r="AA20" i="80"/>
  <c r="Z38" i="78"/>
  <c r="Z68" i="78" s="1"/>
  <c r="Z20" i="28" s="1"/>
  <c r="Z20" i="89" s="1"/>
  <c r="AA40" i="80"/>
  <c r="Y35" i="77"/>
  <c r="Y67" i="77" s="1"/>
  <c r="Y19" i="25" s="1"/>
  <c r="Y19" i="88" s="1"/>
  <c r="Z38" i="81"/>
  <c r="Z68" i="81" s="1"/>
  <c r="Z20" i="22" s="1"/>
  <c r="Z20" i="93" s="1"/>
  <c r="Z13" i="76"/>
  <c r="Y35" i="78"/>
  <c r="Y67" i="78" s="1"/>
  <c r="Y19" i="28" s="1"/>
  <c r="Y19" i="89" s="1"/>
  <c r="AA16" i="76"/>
  <c r="Z36" i="80"/>
  <c r="AA21" i="77"/>
  <c r="AA11" i="75"/>
  <c r="Z13" i="80"/>
  <c r="AA42" i="80"/>
  <c r="AA72" i="80" s="1"/>
  <c r="AA24" i="27" s="1"/>
  <c r="AA24" i="92" s="1"/>
  <c r="Z25" i="75"/>
  <c r="Y65" i="59"/>
  <c r="Y17" i="23" s="1"/>
  <c r="Y17" i="84" s="1"/>
  <c r="Y30" i="78"/>
  <c r="Y65" i="78" s="1"/>
  <c r="Y17" i="28" s="1"/>
  <c r="Y17" i="89" s="1"/>
  <c r="Y30" i="76"/>
  <c r="Y65" i="76" s="1"/>
  <c r="Y17" i="31" s="1"/>
  <c r="Y17" i="87" s="1"/>
  <c r="X19" i="79"/>
  <c r="X57" i="79" s="1"/>
  <c r="X9" i="32" s="1"/>
  <c r="X9" i="90" s="1"/>
  <c r="Z32" i="75"/>
  <c r="Z61" i="75" s="1"/>
  <c r="Z13" i="30" s="1"/>
  <c r="Z13" i="86" s="1"/>
  <c r="Y27" i="76"/>
  <c r="Y62" i="76" s="1"/>
  <c r="Y14" i="31" s="1"/>
  <c r="Y14" i="87" s="1"/>
  <c r="AA20" i="77"/>
  <c r="Y30" i="79"/>
  <c r="Y65" i="79" s="1"/>
  <c r="Y17" i="32" s="1"/>
  <c r="Y17" i="90" s="1"/>
  <c r="Y37" i="77"/>
  <c r="AA40" i="78"/>
  <c r="Y35" i="75"/>
  <c r="Y67" i="75" s="1"/>
  <c r="Y19" i="30" s="1"/>
  <c r="Y19" i="86" s="1"/>
  <c r="Z4" i="80"/>
  <c r="Z52" i="80" s="1"/>
  <c r="Z4" i="27" s="1"/>
  <c r="Z4" i="92" s="1"/>
  <c r="Y9" i="77"/>
  <c r="Z5" i="80"/>
  <c r="Y18" i="76"/>
  <c r="Y56" i="76" s="1"/>
  <c r="Y8" i="31" s="1"/>
  <c r="Y8" i="87" s="1"/>
  <c r="Z7" i="81"/>
  <c r="Z5" i="81"/>
  <c r="Y27" i="81"/>
  <c r="Y62" i="81" s="1"/>
  <c r="Y14" i="22" s="1"/>
  <c r="Y14" i="93" s="1"/>
  <c r="Z26" i="78"/>
  <c r="Z60" i="78" s="1"/>
  <c r="Z12" i="28" s="1"/>
  <c r="Z12" i="89" s="1"/>
  <c r="W23" i="75"/>
  <c r="W59" i="75" s="1"/>
  <c r="W11" i="30" s="1"/>
  <c r="W11" i="86" s="1"/>
  <c r="Z8" i="80"/>
  <c r="Y18" i="78"/>
  <c r="Y56" i="78" s="1"/>
  <c r="Y8" i="28" s="1"/>
  <c r="Y8" i="89" s="1"/>
  <c r="Z26" i="81"/>
  <c r="Z60" i="81" s="1"/>
  <c r="Z12" i="22" s="1"/>
  <c r="Z12" i="93" s="1"/>
  <c r="Y35" i="79"/>
  <c r="Y67" i="79" s="1"/>
  <c r="Y19" i="32" s="1"/>
  <c r="Y19" i="90" s="1"/>
  <c r="Z4" i="77"/>
  <c r="Z52" i="77" s="1"/>
  <c r="Z4" i="25" s="1"/>
  <c r="Z4" i="88" s="1"/>
  <c r="Z36" i="78"/>
  <c r="AA21" i="76"/>
  <c r="Z38" i="75"/>
  <c r="Z68" i="75" s="1"/>
  <c r="Z20" i="30" s="1"/>
  <c r="Z20" i="86" s="1"/>
  <c r="AA44" i="75"/>
  <c r="AA74" i="75" s="1"/>
  <c r="AA26" i="30" s="1"/>
  <c r="AA26" i="86" s="1"/>
  <c r="Z8" i="75"/>
  <c r="Z43" i="77"/>
  <c r="Z73" i="77" s="1"/>
  <c r="Z25" i="25" s="1"/>
  <c r="Z25" i="88" s="1"/>
  <c r="Z24" i="59"/>
  <c r="Z24" i="81" s="1"/>
  <c r="AA17" i="80"/>
  <c r="Z34" i="76"/>
  <c r="Z70" i="76" s="1"/>
  <c r="Z22" i="31" s="1"/>
  <c r="Z22" i="87" s="1"/>
  <c r="X22" i="77"/>
  <c r="X58" i="77" s="1"/>
  <c r="X10" i="25" s="1"/>
  <c r="X10" i="88" s="1"/>
  <c r="AB2" i="80"/>
  <c r="AB50" i="80" s="1"/>
  <c r="AB2" i="27" s="1"/>
  <c r="AB2" i="92" s="1"/>
  <c r="X22" i="78"/>
  <c r="X58" i="78" s="1"/>
  <c r="X10" i="28" s="1"/>
  <c r="X10" i="89" s="1"/>
  <c r="AA39" i="81"/>
  <c r="Z34" i="81"/>
  <c r="Z70" i="81" s="1"/>
  <c r="Z22" i="22" s="1"/>
  <c r="Z22" i="93" s="1"/>
  <c r="AA44" i="80"/>
  <c r="AA74" i="80" s="1"/>
  <c r="AA26" i="27" s="1"/>
  <c r="AA26" i="92" s="1"/>
  <c r="Z34" i="79"/>
  <c r="Z70" i="79" s="1"/>
  <c r="Z22" i="32" s="1"/>
  <c r="Z22" i="90" s="1"/>
  <c r="Y36" i="80"/>
  <c r="Z25" i="79"/>
  <c r="Z26" i="80"/>
  <c r="Z60" i="80" s="1"/>
  <c r="Z12" i="27" s="1"/>
  <c r="Z12" i="92" s="1"/>
  <c r="Z36" i="77"/>
  <c r="AA21" i="75"/>
  <c r="AA11" i="79"/>
  <c r="AB2" i="77"/>
  <c r="AB50" i="77" s="1"/>
  <c r="AB2" i="25" s="1"/>
  <c r="AB2" i="88" s="1"/>
  <c r="Y37" i="75"/>
  <c r="Z7" i="76"/>
  <c r="Z4" i="78"/>
  <c r="Z52" i="78" s="1"/>
  <c r="Z4" i="28" s="1"/>
  <c r="Z4" i="89" s="1"/>
  <c r="Y19" i="59"/>
  <c r="Y19" i="77" s="1"/>
  <c r="Y57" i="77" s="1"/>
  <c r="Y9" i="25" s="1"/>
  <c r="Y9" i="88" s="1"/>
  <c r="AA2" i="83"/>
  <c r="AA32" i="74"/>
  <c r="AA32" i="59" s="1"/>
  <c r="AA61" i="59" s="1"/>
  <c r="AA13" i="23" s="1"/>
  <c r="AA13" i="84" s="1"/>
  <c r="AA31" i="74"/>
  <c r="AA71" i="74" s="1"/>
  <c r="AA23" i="26" s="1"/>
  <c r="AA23" i="91" s="1"/>
  <c r="Y54" i="59"/>
  <c r="Y6" i="23" s="1"/>
  <c r="Y6" i="84" s="1"/>
  <c r="Y12" i="80"/>
  <c r="Y54" i="80" s="1"/>
  <c r="Y6" i="27" s="1"/>
  <c r="Y6" i="92" s="1"/>
  <c r="AA72" i="59"/>
  <c r="AA24" i="23" s="1"/>
  <c r="AA24" i="84" s="1"/>
  <c r="AA42" i="81"/>
  <c r="AA72" i="81" s="1"/>
  <c r="AA24" i="22" s="1"/>
  <c r="AA24" i="93" s="1"/>
  <c r="X19" i="81"/>
  <c r="X57" i="81" s="1"/>
  <c r="X9" i="22" s="1"/>
  <c r="X9" i="93" s="1"/>
  <c r="Z32" i="79"/>
  <c r="Z61" i="79" s="1"/>
  <c r="Z13" i="32" s="1"/>
  <c r="Z13" i="90" s="1"/>
  <c r="AA17" i="79"/>
  <c r="Z7" i="77"/>
  <c r="W23" i="79"/>
  <c r="W59" i="79" s="1"/>
  <c r="W11" i="32" s="1"/>
  <c r="W11" i="90" s="1"/>
  <c r="Y27" i="77"/>
  <c r="Y62" i="77" s="1"/>
  <c r="Y14" i="25" s="1"/>
  <c r="Y14" i="88" s="1"/>
  <c r="AA20" i="78"/>
  <c r="AA10" i="78"/>
  <c r="Z13" i="79"/>
  <c r="Z34" i="77"/>
  <c r="Z70" i="77" s="1"/>
  <c r="Z22" i="25" s="1"/>
  <c r="Z22" i="88" s="1"/>
  <c r="W23" i="81"/>
  <c r="W59" i="81" s="1"/>
  <c r="W11" i="22" s="1"/>
  <c r="W11" i="93" s="1"/>
  <c r="Z25" i="80"/>
  <c r="Y37" i="78"/>
  <c r="Z41" i="75"/>
  <c r="Y36" i="77"/>
  <c r="Z8" i="79"/>
  <c r="AA10" i="80"/>
  <c r="Z7" i="80"/>
  <c r="Y37" i="79"/>
  <c r="Z7" i="79"/>
  <c r="Y18" i="80"/>
  <c r="Y56" i="80" s="1"/>
  <c r="Y8" i="27" s="1"/>
  <c r="Y8" i="92" s="1"/>
  <c r="Z41" i="81"/>
  <c r="AA40" i="75"/>
  <c r="Z7" i="75"/>
  <c r="W23" i="78"/>
  <c r="W59" i="78" s="1"/>
  <c r="W11" i="28" s="1"/>
  <c r="W11" i="89" s="1"/>
  <c r="Z36" i="76"/>
  <c r="AA11" i="80"/>
  <c r="Y35" i="80"/>
  <c r="Y67" i="80" s="1"/>
  <c r="Y19" i="27" s="1"/>
  <c r="Y19" i="92" s="1"/>
  <c r="Y15" i="75"/>
  <c r="Y55" i="75" s="1"/>
  <c r="Y7" i="30" s="1"/>
  <c r="Y7" i="86" s="1"/>
  <c r="Z34" i="75"/>
  <c r="Z70" i="75" s="1"/>
  <c r="Z22" i="30" s="1"/>
  <c r="Z22" i="86" s="1"/>
  <c r="Y27" i="75"/>
  <c r="Y62" i="75" s="1"/>
  <c r="Y14" i="30" s="1"/>
  <c r="Y14" i="86" s="1"/>
  <c r="Z70" i="59"/>
  <c r="Z22" i="23" s="1"/>
  <c r="Z22" i="84" s="1"/>
  <c r="Z73" i="59"/>
  <c r="Z25" i="23" s="1"/>
  <c r="Z25" i="84" s="1"/>
  <c r="Z9" i="59"/>
  <c r="Z9" i="77" s="1"/>
  <c r="X66" i="79"/>
  <c r="X18" i="32" s="1"/>
  <c r="X18" i="90" s="1"/>
  <c r="X19" i="80"/>
  <c r="X57" i="80" s="1"/>
  <c r="X9" i="27" s="1"/>
  <c r="X9" i="92" s="1"/>
  <c r="Z32" i="80"/>
  <c r="Z61" i="80" s="1"/>
  <c r="Z13" i="27" s="1"/>
  <c r="Z13" i="92" s="1"/>
  <c r="AA17" i="81"/>
  <c r="Z8" i="76"/>
  <c r="Z13" i="81"/>
  <c r="AB2" i="78"/>
  <c r="AB50" i="78" s="1"/>
  <c r="AB2" i="28" s="1"/>
  <c r="AB2" i="89" s="1"/>
  <c r="X22" i="76"/>
  <c r="X58" i="76" s="1"/>
  <c r="X10" i="31" s="1"/>
  <c r="X10" i="87" s="1"/>
  <c r="AA39" i="77"/>
  <c r="Z43" i="81"/>
  <c r="Z73" i="81" s="1"/>
  <c r="Z25" i="22" s="1"/>
  <c r="Z25" i="93" s="1"/>
  <c r="AA42" i="75"/>
  <c r="AA72" i="75" s="1"/>
  <c r="AA24" i="30" s="1"/>
  <c r="AA24" i="86" s="1"/>
  <c r="Y9" i="75"/>
  <c r="Z8" i="78"/>
  <c r="Y15" i="78"/>
  <c r="Y55" i="78" s="1"/>
  <c r="Y7" i="28" s="1"/>
  <c r="Y7" i="89" s="1"/>
  <c r="Y18" i="77"/>
  <c r="Y56" i="77" s="1"/>
  <c r="Y8" i="25" s="1"/>
  <c r="Y8" i="88" s="1"/>
  <c r="Z43" i="80"/>
  <c r="Z73" i="80" s="1"/>
  <c r="Z25" i="27" s="1"/>
  <c r="Z25" i="92" s="1"/>
  <c r="AB2" i="79"/>
  <c r="AB50" i="79" s="1"/>
  <c r="AB2" i="32" s="1"/>
  <c r="AB2" i="90" s="1"/>
  <c r="AA42" i="77"/>
  <c r="AA72" i="77" s="1"/>
  <c r="AA24" i="25" s="1"/>
  <c r="AA24" i="88" s="1"/>
  <c r="Y12" i="79"/>
  <c r="Y54" i="79" s="1"/>
  <c r="Y6" i="32" s="1"/>
  <c r="Y6" i="90" s="1"/>
  <c r="AB2" i="76"/>
  <c r="AB50" i="76" s="1"/>
  <c r="AB2" i="31" s="1"/>
  <c r="AB2" i="87" s="1"/>
  <c r="Z36" i="75"/>
  <c r="AA21" i="79"/>
  <c r="AA11" i="81"/>
  <c r="Z41" i="80"/>
  <c r="AA40" i="76"/>
  <c r="Y30" i="80"/>
  <c r="Y65" i="80" s="1"/>
  <c r="Y17" i="27" s="1"/>
  <c r="Y17" i="92" s="1"/>
  <c r="X22" i="75"/>
  <c r="X58" i="75" s="1"/>
  <c r="X10" i="30" s="1"/>
  <c r="X10" i="86" s="1"/>
  <c r="AA28" i="74"/>
  <c r="AA63" i="74" s="1"/>
  <c r="AA15" i="26" s="1"/>
  <c r="AA15" i="91" s="1"/>
  <c r="Y55" i="59"/>
  <c r="Y7" i="23" s="1"/>
  <c r="Y7" i="84" s="1"/>
  <c r="Y15" i="79"/>
  <c r="Y55" i="79" s="1"/>
  <c r="Y7" i="32" s="1"/>
  <c r="Y7" i="90" s="1"/>
  <c r="AA17" i="78"/>
  <c r="Z41" i="79"/>
  <c r="Z25" i="76"/>
  <c r="AB2" i="81"/>
  <c r="AB50" i="81" s="1"/>
  <c r="AB2" i="22" s="1"/>
  <c r="AB2" i="93" s="1"/>
  <c r="Y36" i="76"/>
  <c r="Z4" i="76"/>
  <c r="Z52" i="76" s="1"/>
  <c r="Z4" i="31" s="1"/>
  <c r="Z4" i="87" s="1"/>
  <c r="AA20" i="81"/>
  <c r="Z38" i="77"/>
  <c r="Z68" i="77" s="1"/>
  <c r="Z20" i="25" s="1"/>
  <c r="Z20" i="88" s="1"/>
  <c r="Y30" i="75"/>
  <c r="Y65" i="75" s="1"/>
  <c r="Y17" i="30" s="1"/>
  <c r="Y17" i="86" s="1"/>
  <c r="AA16" i="80"/>
  <c r="Y12" i="78"/>
  <c r="Y54" i="78" s="1"/>
  <c r="Y6" i="28" s="1"/>
  <c r="Y6" i="89" s="1"/>
  <c r="Z25" i="78"/>
  <c r="Y36" i="78"/>
  <c r="AA20" i="79"/>
  <c r="AA20" i="75"/>
  <c r="Z38" i="79"/>
  <c r="Z68" i="79" s="1"/>
  <c r="Z20" i="32" s="1"/>
  <c r="Z20" i="90" s="1"/>
  <c r="Z13" i="78"/>
  <c r="AA21" i="80"/>
  <c r="AA11" i="78"/>
  <c r="AA39" i="75"/>
  <c r="Y36" i="75"/>
  <c r="Y18" i="79"/>
  <c r="Y56" i="79" s="1"/>
  <c r="Y8" i="32" s="1"/>
  <c r="Y8" i="90" s="1"/>
  <c r="AA70" i="74"/>
  <c r="AA22" i="26" s="1"/>
  <c r="AA22" i="91" s="1"/>
  <c r="AA34" i="59"/>
  <c r="AA34" i="80" s="1"/>
  <c r="AA70" i="80" s="1"/>
  <c r="AA22" i="27" s="1"/>
  <c r="AA22" i="92" s="1"/>
  <c r="AB39" i="59"/>
  <c r="AB39" i="78" s="1"/>
  <c r="AA13" i="59"/>
  <c r="AA13" i="79" s="1"/>
  <c r="AA38" i="59"/>
  <c r="AA38" i="76" s="1"/>
  <c r="AA6" i="59"/>
  <c r="AA6" i="78" s="1"/>
  <c r="AA43" i="59"/>
  <c r="AA43" i="79" s="1"/>
  <c r="AA73" i="79" s="1"/>
  <c r="AA25" i="32" s="1"/>
  <c r="AA25" i="90" s="1"/>
  <c r="Z18" i="59"/>
  <c r="Z18" i="75" s="1"/>
  <c r="Z56" i="75" s="1"/>
  <c r="Z8" i="30" s="1"/>
  <c r="Z8" i="86" s="1"/>
  <c r="AB16" i="59"/>
  <c r="AB16" i="78" s="1"/>
  <c r="AA7" i="59"/>
  <c r="AA7" i="78" s="1"/>
  <c r="AB40" i="59"/>
  <c r="AB40" i="80" s="1"/>
  <c r="AC50" i="74"/>
  <c r="AC2" i="26" s="1"/>
  <c r="AC2" i="91" s="1"/>
  <c r="AC2" i="59"/>
  <c r="AC2" i="78" s="1"/>
  <c r="AC50" i="78" s="1"/>
  <c r="AC2" i="28" s="1"/>
  <c r="AC2" i="89" s="1"/>
  <c r="AA8" i="59"/>
  <c r="AA8" i="77" s="1"/>
  <c r="Z67" i="74"/>
  <c r="Z19" i="26" s="1"/>
  <c r="Z19" i="91" s="1"/>
  <c r="Z35" i="59"/>
  <c r="Z35" i="80" s="1"/>
  <c r="Z67" i="80" s="1"/>
  <c r="Z19" i="27" s="1"/>
  <c r="Z19" i="92" s="1"/>
  <c r="AB72" i="74"/>
  <c r="AB24" i="26" s="1"/>
  <c r="AB24" i="91" s="1"/>
  <c r="AB42" i="59"/>
  <c r="AB42" i="81" s="1"/>
  <c r="AB72" i="81" s="1"/>
  <c r="AB24" i="22" s="1"/>
  <c r="AB24" i="93" s="1"/>
  <c r="Y58" i="74"/>
  <c r="Y10" i="26" s="1"/>
  <c r="Y10" i="91" s="1"/>
  <c r="Y22" i="59"/>
  <c r="Y22" i="79" s="1"/>
  <c r="Y58" i="79" s="1"/>
  <c r="Y10" i="32" s="1"/>
  <c r="Y10" i="90" s="1"/>
  <c r="Z14" i="59"/>
  <c r="Z14" i="75" s="1"/>
  <c r="AA25" i="59"/>
  <c r="AA25" i="81" s="1"/>
  <c r="Z65" i="74"/>
  <c r="Z17" i="26" s="1"/>
  <c r="Z17" i="91" s="1"/>
  <c r="Z30" i="59"/>
  <c r="Z30" i="76" s="1"/>
  <c r="Z65" i="76" s="1"/>
  <c r="Z17" i="31" s="1"/>
  <c r="Z17" i="87" s="1"/>
  <c r="Z37" i="59"/>
  <c r="Z37" i="81" s="1"/>
  <c r="AA52" i="74"/>
  <c r="AA4" i="26" s="1"/>
  <c r="AA4" i="91" s="1"/>
  <c r="AA4" i="59"/>
  <c r="AA4" i="81" s="1"/>
  <c r="AA52" i="81" s="1"/>
  <c r="AA4" i="22" s="1"/>
  <c r="AA4" i="93" s="1"/>
  <c r="Z12" i="59"/>
  <c r="Z12" i="81" s="1"/>
  <c r="AB74" i="74"/>
  <c r="AB26" i="26" s="1"/>
  <c r="AB26" i="91" s="1"/>
  <c r="AB44" i="59"/>
  <c r="AB74" i="59" s="1"/>
  <c r="AB26" i="23" s="1"/>
  <c r="AB26" i="84" s="1"/>
  <c r="AA60" i="74"/>
  <c r="AA12" i="26" s="1"/>
  <c r="AA12" i="91" s="1"/>
  <c r="AA26" i="59"/>
  <c r="AA60" i="59" s="1"/>
  <c r="AA12" i="23" s="1"/>
  <c r="AA12" i="84" s="1"/>
  <c r="X59" i="74"/>
  <c r="X11" i="26" s="1"/>
  <c r="X11" i="91" s="1"/>
  <c r="X23" i="59"/>
  <c r="X23" i="81" s="1"/>
  <c r="X59" i="81" s="1"/>
  <c r="X11" i="22" s="1"/>
  <c r="X11" i="93" s="1"/>
  <c r="AB20" i="59"/>
  <c r="AB20" i="77" s="1"/>
  <c r="AA5" i="59"/>
  <c r="AA5" i="78" s="1"/>
  <c r="Z62" i="74"/>
  <c r="Z14" i="26" s="1"/>
  <c r="Z14" i="91" s="1"/>
  <c r="Z27" i="59"/>
  <c r="Z27" i="77" s="1"/>
  <c r="Z62" i="77" s="1"/>
  <c r="Z14" i="25" s="1"/>
  <c r="Z14" i="88" s="1"/>
  <c r="AA41" i="59"/>
  <c r="AA41" i="81" s="1"/>
  <c r="AB10" i="59"/>
  <c r="AB10" i="75" s="1"/>
  <c r="Z15" i="59"/>
  <c r="Z15" i="80" s="1"/>
  <c r="AA85" i="73"/>
  <c r="AA29" i="74" s="1"/>
  <c r="AA73" i="74"/>
  <c r="AA25" i="26" s="1"/>
  <c r="AA25" i="91" s="1"/>
  <c r="Z66" i="74"/>
  <c r="Z18" i="26" s="1"/>
  <c r="Z18" i="91" s="1"/>
  <c r="Z53" i="78"/>
  <c r="Z5" i="28" s="1"/>
  <c r="Z5" i="89" s="1"/>
  <c r="Z53" i="59"/>
  <c r="Z5" i="23" s="1"/>
  <c r="Z5" i="84" s="1"/>
  <c r="Y66" i="59"/>
  <c r="Y18" i="23" s="1"/>
  <c r="Y18" i="84" s="1"/>
  <c r="Z56" i="74"/>
  <c r="Z8" i="26" s="1"/>
  <c r="Z8" i="91" s="1"/>
  <c r="AA53" i="74"/>
  <c r="AA5" i="26" s="1"/>
  <c r="AA5" i="91" s="1"/>
  <c r="Y66" i="81"/>
  <c r="Y18" i="22" s="1"/>
  <c r="Y18" i="93" s="1"/>
  <c r="Z54" i="74"/>
  <c r="Z6" i="26" s="1"/>
  <c r="Z6" i="91" s="1"/>
  <c r="AE37" i="73"/>
  <c r="AC81" i="73" s="1"/>
  <c r="AF37" i="72"/>
  <c r="AA18" i="74"/>
  <c r="AF52" i="73"/>
  <c r="AD100" i="73" s="1"/>
  <c r="AG52" i="72"/>
  <c r="AE11" i="72"/>
  <c r="AD11" i="73"/>
  <c r="AA36" i="74"/>
  <c r="AA36" i="59" s="1"/>
  <c r="AF49" i="72"/>
  <c r="AE49" i="73"/>
  <c r="AC97" i="73" s="1"/>
  <c r="AB8" i="74"/>
  <c r="AB43" i="74"/>
  <c r="AF8" i="72"/>
  <c r="AE8" i="73"/>
  <c r="AC63" i="73" s="1"/>
  <c r="AF50" i="73"/>
  <c r="AD98" i="73" s="1"/>
  <c r="AG50" i="72"/>
  <c r="AA37" i="74"/>
  <c r="AE19" i="72"/>
  <c r="AD19" i="73"/>
  <c r="AB13" i="74"/>
  <c r="AE33" i="72"/>
  <c r="AD33" i="73"/>
  <c r="AB74" i="73" s="1"/>
  <c r="AC44" i="74"/>
  <c r="AE44" i="72"/>
  <c r="AD44" i="73"/>
  <c r="AB92" i="73" s="1"/>
  <c r="AB41" i="74"/>
  <c r="AF16" i="73"/>
  <c r="AG16" i="72"/>
  <c r="AE23" i="73"/>
  <c r="AC64" i="73" s="1"/>
  <c r="AF23" i="72"/>
  <c r="AF12" i="72"/>
  <c r="AE12" i="73"/>
  <c r="AF51" i="72"/>
  <c r="AE51" i="73"/>
  <c r="AC99" i="73" s="1"/>
  <c r="AC10" i="74"/>
  <c r="AG35" i="72"/>
  <c r="AF35" i="73"/>
  <c r="AC42" i="74"/>
  <c r="AG42" i="72"/>
  <c r="AF42" i="73"/>
  <c r="AF28" i="72"/>
  <c r="AE28" i="73"/>
  <c r="AC69" i="73" s="1"/>
  <c r="Z55" i="74"/>
  <c r="Z7" i="26" s="1"/>
  <c r="Z7" i="91" s="1"/>
  <c r="AA68" i="74"/>
  <c r="AA20" i="26" s="1"/>
  <c r="AA20" i="91" s="1"/>
  <c r="AC39" i="74"/>
  <c r="AC39" i="59" s="1"/>
  <c r="AB5" i="74"/>
  <c r="AG25" i="72"/>
  <c r="AF25" i="73"/>
  <c r="AD66" i="73" s="1"/>
  <c r="AF15" i="72"/>
  <c r="AE15" i="73"/>
  <c r="AF10" i="72"/>
  <c r="AE10" i="73"/>
  <c r="AF46" i="72"/>
  <c r="AE46" i="73"/>
  <c r="AC94" i="73" s="1"/>
  <c r="AG47" i="72"/>
  <c r="AF47" i="73"/>
  <c r="AD95" i="73" s="1"/>
  <c r="AF5" i="72"/>
  <c r="AE5" i="73"/>
  <c r="AC61" i="73" s="1"/>
  <c r="AF13" i="72"/>
  <c r="AE13" i="73"/>
  <c r="AF14" i="72"/>
  <c r="AE14" i="73"/>
  <c r="AG7" i="72"/>
  <c r="AF7" i="73"/>
  <c r="AF9" i="72"/>
  <c r="AE9" i="73"/>
  <c r="AC75" i="73" s="1"/>
  <c r="AA35" i="74"/>
  <c r="AE27" i="72"/>
  <c r="AD27" i="73"/>
  <c r="AB68" i="73" s="1"/>
  <c r="AF26" i="72"/>
  <c r="AE26" i="73"/>
  <c r="AC67" i="73" s="1"/>
  <c r="AB38" i="74"/>
  <c r="AA30" i="74"/>
  <c r="AA14" i="74"/>
  <c r="AE21" i="72"/>
  <c r="AD21" i="73"/>
  <c r="AB89" i="73" s="1"/>
  <c r="AD40" i="73"/>
  <c r="AB87" i="73" s="1"/>
  <c r="AE40" i="72"/>
  <c r="AE30" i="72"/>
  <c r="AD30" i="73"/>
  <c r="AB71" i="73" s="1"/>
  <c r="AD43" i="73"/>
  <c r="AB91" i="73" s="1"/>
  <c r="AE43" i="72"/>
  <c r="AA12" i="74"/>
  <c r="AG32" i="72"/>
  <c r="AF32" i="73"/>
  <c r="AE39" i="72"/>
  <c r="AD39" i="73"/>
  <c r="AB86" i="73" s="1"/>
  <c r="AE29" i="72"/>
  <c r="AD29" i="73"/>
  <c r="AB70" i="73" s="1"/>
  <c r="AF6" i="72"/>
  <c r="AE6" i="73"/>
  <c r="AC62" i="73" s="1"/>
  <c r="AD41" i="73"/>
  <c r="AB88" i="73" s="1"/>
  <c r="AE41" i="72"/>
  <c r="AA15" i="74"/>
  <c r="AB59" i="63"/>
  <c r="AA9" i="74"/>
  <c r="AF4" i="73"/>
  <c r="AG4" i="72"/>
  <c r="AE3" i="73"/>
  <c r="AC60" i="73" s="1"/>
  <c r="AF3" i="72"/>
  <c r="AG34" i="72"/>
  <c r="AF34" i="73"/>
  <c r="AD76" i="73" s="1"/>
  <c r="AB6" i="74"/>
  <c r="AD20" i="73"/>
  <c r="AE20" i="72"/>
  <c r="AB74" i="63"/>
  <c r="AA24" i="74"/>
  <c r="AC16" i="74"/>
  <c r="AE18" i="72"/>
  <c r="AD18" i="73"/>
  <c r="AB84" i="73" s="1"/>
  <c r="AD2" i="74"/>
  <c r="Y57" i="74"/>
  <c r="Y9" i="26" s="1"/>
  <c r="Y9" i="91" s="1"/>
  <c r="AG17" i="72"/>
  <c r="AF17" i="73"/>
  <c r="AC40" i="74"/>
  <c r="AB25" i="74"/>
  <c r="AG38" i="72"/>
  <c r="AF38" i="73"/>
  <c r="AB4" i="74"/>
  <c r="AC20" i="74"/>
  <c r="AG24" i="72"/>
  <c r="AF24" i="73"/>
  <c r="AD65" i="73" s="1"/>
  <c r="AB7" i="74"/>
  <c r="AF31" i="73"/>
  <c r="AD72" i="73" s="1"/>
  <c r="AG31" i="72"/>
  <c r="AE45" i="72"/>
  <c r="AD45" i="73"/>
  <c r="AB93" i="73" s="1"/>
  <c r="AH22" i="72"/>
  <c r="AG22" i="73"/>
  <c r="AE58" i="73" s="1"/>
  <c r="AA69" i="63"/>
  <c r="Z19" i="74"/>
  <c r="AG48" i="72"/>
  <c r="AF48" i="73"/>
  <c r="AD96" i="73" s="1"/>
  <c r="AF36" i="72"/>
  <c r="AE36" i="73"/>
  <c r="AC80" i="73" s="1"/>
  <c r="Y23" i="74"/>
  <c r="AB11" i="74"/>
  <c r="AB11" i="59" s="1"/>
  <c r="Z22" i="74"/>
  <c r="AB21" i="74"/>
  <c r="AB21" i="59" s="1"/>
  <c r="AB34" i="74"/>
  <c r="AA27" i="74"/>
  <c r="AB26" i="74"/>
  <c r="AB17" i="74"/>
  <c r="AB17" i="59" s="1"/>
  <c r="X20" i="83"/>
  <c r="R10" i="83"/>
  <c r="T16" i="83"/>
  <c r="U9" i="83"/>
  <c r="U6" i="83"/>
  <c r="R11" i="83"/>
  <c r="T14" i="83"/>
  <c r="U21" i="83"/>
  <c r="Y25" i="83"/>
  <c r="U12" i="83"/>
  <c r="U13" i="83"/>
  <c r="U8" i="83"/>
  <c r="AC73" i="73"/>
  <c r="AC77" i="73"/>
  <c r="X22" i="83"/>
  <c r="AC90" i="73"/>
  <c r="W23" i="83"/>
  <c r="AA78" i="73"/>
  <c r="AC82" i="73"/>
  <c r="AB83" i="73"/>
  <c r="X15" i="83"/>
  <c r="Z79" i="73"/>
  <c r="Y4" i="83"/>
  <c r="AB2" i="23" l="1"/>
  <c r="AB2" i="84" s="1"/>
  <c r="Z53" i="81"/>
  <c r="Z5" i="22" s="1"/>
  <c r="Z5" i="93" s="1"/>
  <c r="Y66" i="75"/>
  <c r="Y18" i="30" s="1"/>
  <c r="Y18" i="86" s="1"/>
  <c r="Z31" i="79"/>
  <c r="Z71" i="79" s="1"/>
  <c r="Z23" i="32" s="1"/>
  <c r="Z23" i="90" s="1"/>
  <c r="Y29" i="80"/>
  <c r="Y64" i="80" s="1"/>
  <c r="Y16" i="27" s="1"/>
  <c r="Y16" i="92" s="1"/>
  <c r="Y29" i="79"/>
  <c r="Y64" i="79" s="1"/>
  <c r="Y16" i="32" s="1"/>
  <c r="Y16" i="90" s="1"/>
  <c r="Y29" i="77"/>
  <c r="Y64" i="77" s="1"/>
  <c r="Y16" i="25" s="1"/>
  <c r="Y16" i="88" s="1"/>
  <c r="Y29" i="76"/>
  <c r="Y64" i="76" s="1"/>
  <c r="Y16" i="31" s="1"/>
  <c r="Y16" i="87" s="1"/>
  <c r="Z64" i="74"/>
  <c r="Z16" i="26" s="1"/>
  <c r="Z16" i="91" s="1"/>
  <c r="Z62" i="59"/>
  <c r="Z14" i="23" s="1"/>
  <c r="Z14" i="84" s="1"/>
  <c r="Y29" i="75"/>
  <c r="Y64" i="75" s="1"/>
  <c r="Y16" i="30" s="1"/>
  <c r="Y16" i="86" s="1"/>
  <c r="Y66" i="76"/>
  <c r="Y18" i="31" s="1"/>
  <c r="Y18" i="87" s="1"/>
  <c r="X7" i="83"/>
  <c r="Y29" i="81"/>
  <c r="Y64" i="81" s="1"/>
  <c r="Y16" i="22" s="1"/>
  <c r="Y16" i="93" s="1"/>
  <c r="Y29" i="78"/>
  <c r="Y64" i="78" s="1"/>
  <c r="Y16" i="28" s="1"/>
  <c r="Y16" i="89" s="1"/>
  <c r="Z53" i="76"/>
  <c r="Z5" i="31" s="1"/>
  <c r="Z5" i="87" s="1"/>
  <c r="Z53" i="75"/>
  <c r="Z5" i="30" s="1"/>
  <c r="Z5" i="86" s="1"/>
  <c r="Z33" i="79"/>
  <c r="Z69" i="79" s="1"/>
  <c r="Z21" i="32" s="1"/>
  <c r="Z21" i="90" s="1"/>
  <c r="Z53" i="77"/>
  <c r="Z5" i="25" s="1"/>
  <c r="Z5" i="88" s="1"/>
  <c r="Y66" i="79"/>
  <c r="Y18" i="32" s="1"/>
  <c r="Y18" i="90" s="1"/>
  <c r="Z33" i="76"/>
  <c r="Z69" i="76" s="1"/>
  <c r="Z21" i="31" s="1"/>
  <c r="Z21" i="87" s="1"/>
  <c r="Z33" i="77"/>
  <c r="Z69" i="77" s="1"/>
  <c r="Z21" i="25" s="1"/>
  <c r="Z21" i="88" s="1"/>
  <c r="Z9" i="79"/>
  <c r="Z33" i="80"/>
  <c r="Z69" i="80" s="1"/>
  <c r="Z21" i="27" s="1"/>
  <c r="Z21" i="92" s="1"/>
  <c r="Z54" i="81"/>
  <c r="Z6" i="22" s="1"/>
  <c r="Z6" i="93" s="1"/>
  <c r="Z33" i="81"/>
  <c r="Z69" i="81" s="1"/>
  <c r="Z21" i="22" s="1"/>
  <c r="Z21" i="93" s="1"/>
  <c r="Z33" i="75"/>
  <c r="Z69" i="75" s="1"/>
  <c r="Z21" i="30" s="1"/>
  <c r="Z21" i="86" s="1"/>
  <c r="Y5" i="83"/>
  <c r="Z69" i="59"/>
  <c r="Z21" i="23" s="1"/>
  <c r="Z21" i="84" s="1"/>
  <c r="Y66" i="78"/>
  <c r="Y18" i="28" s="1"/>
  <c r="Y18" i="89" s="1"/>
  <c r="Z31" i="81"/>
  <c r="Z71" i="81" s="1"/>
  <c r="Z23" i="22" s="1"/>
  <c r="Z23" i="93" s="1"/>
  <c r="Z53" i="80"/>
  <c r="Z5" i="27" s="1"/>
  <c r="Z5" i="92" s="1"/>
  <c r="Z31" i="77"/>
  <c r="Z71" i="77" s="1"/>
  <c r="Z23" i="25" s="1"/>
  <c r="Z23" i="88" s="1"/>
  <c r="Y57" i="59"/>
  <c r="Y9" i="23" s="1"/>
  <c r="Y9" i="84" s="1"/>
  <c r="AA68" i="59"/>
  <c r="AA20" i="23" s="1"/>
  <c r="AA20" i="84" s="1"/>
  <c r="Y66" i="80"/>
  <c r="Y18" i="27" s="1"/>
  <c r="Y18" i="92" s="1"/>
  <c r="X18" i="83"/>
  <c r="X59" i="59"/>
  <c r="X11" i="23" s="1"/>
  <c r="X11" i="84" s="1"/>
  <c r="AB72" i="59"/>
  <c r="AB24" i="23" s="1"/>
  <c r="AB24" i="84" s="1"/>
  <c r="Y19" i="79"/>
  <c r="Y57" i="79" s="1"/>
  <c r="Y9" i="32" s="1"/>
  <c r="Y9" i="90" s="1"/>
  <c r="AA38" i="77"/>
  <c r="AA68" i="77" s="1"/>
  <c r="AA20" i="25" s="1"/>
  <c r="AA20" i="88" s="1"/>
  <c r="Z28" i="80"/>
  <c r="Z63" i="80" s="1"/>
  <c r="Z15" i="27" s="1"/>
  <c r="Z15" i="92" s="1"/>
  <c r="Z53" i="79"/>
  <c r="Z5" i="32" s="1"/>
  <c r="Z5" i="90" s="1"/>
  <c r="Z9" i="76"/>
  <c r="Z28" i="77"/>
  <c r="Z63" i="77" s="1"/>
  <c r="Z15" i="25" s="1"/>
  <c r="Z15" i="88" s="1"/>
  <c r="Z28" i="79"/>
  <c r="Z63" i="79" s="1"/>
  <c r="Z15" i="32" s="1"/>
  <c r="Z15" i="90" s="1"/>
  <c r="Z28" i="76"/>
  <c r="Z63" i="76" s="1"/>
  <c r="Z15" i="31" s="1"/>
  <c r="Z15" i="87" s="1"/>
  <c r="Z28" i="78"/>
  <c r="Z63" i="78" s="1"/>
  <c r="Z15" i="28" s="1"/>
  <c r="Z15" i="89" s="1"/>
  <c r="AA52" i="59"/>
  <c r="AA4" i="23" s="1"/>
  <c r="AA4" i="84" s="1"/>
  <c r="Z28" i="75"/>
  <c r="Z63" i="75" s="1"/>
  <c r="Z15" i="30" s="1"/>
  <c r="Z15" i="86" s="1"/>
  <c r="Y66" i="77"/>
  <c r="Y18" i="25" s="1"/>
  <c r="Y18" i="88" s="1"/>
  <c r="AB44" i="76"/>
  <c r="AB74" i="76" s="1"/>
  <c r="AB26" i="31" s="1"/>
  <c r="AB26" i="87" s="1"/>
  <c r="Z54" i="59"/>
  <c r="Z6" i="23" s="1"/>
  <c r="Z6" i="84" s="1"/>
  <c r="AA24" i="83"/>
  <c r="AA31" i="59"/>
  <c r="AA71" i="59" s="1"/>
  <c r="AA23" i="23" s="1"/>
  <c r="AA23" i="84" s="1"/>
  <c r="AA68" i="76"/>
  <c r="AA20" i="31" s="1"/>
  <c r="AA20" i="87" s="1"/>
  <c r="AA25" i="76"/>
  <c r="Y19" i="80"/>
  <c r="Y57" i="80" s="1"/>
  <c r="Y9" i="27" s="1"/>
  <c r="Y9" i="92" s="1"/>
  <c r="AA5" i="80"/>
  <c r="AA5" i="77"/>
  <c r="AA38" i="78"/>
  <c r="AA68" i="78" s="1"/>
  <c r="AA20" i="28" s="1"/>
  <c r="AA20" i="89" s="1"/>
  <c r="Z24" i="79"/>
  <c r="Z28" i="81"/>
  <c r="Z63" i="81" s="1"/>
  <c r="Z15" i="22" s="1"/>
  <c r="Z15" i="93" s="1"/>
  <c r="AA26" i="83"/>
  <c r="Z37" i="76"/>
  <c r="Z66" i="76" s="1"/>
  <c r="Z18" i="31" s="1"/>
  <c r="Z18" i="87" s="1"/>
  <c r="Z35" i="81"/>
  <c r="Z67" i="81" s="1"/>
  <c r="Z19" i="22" s="1"/>
  <c r="Z19" i="93" s="1"/>
  <c r="AA32" i="80"/>
  <c r="AA61" i="80" s="1"/>
  <c r="AA13" i="27" s="1"/>
  <c r="AA13" i="92" s="1"/>
  <c r="AC39" i="77"/>
  <c r="Z30" i="79"/>
  <c r="Z65" i="79" s="1"/>
  <c r="Z17" i="32" s="1"/>
  <c r="Z17" i="90" s="1"/>
  <c r="Z35" i="79"/>
  <c r="Z67" i="79" s="1"/>
  <c r="Z19" i="32" s="1"/>
  <c r="Z19" i="90" s="1"/>
  <c r="AA32" i="75"/>
  <c r="AA61" i="75" s="1"/>
  <c r="AA13" i="30" s="1"/>
  <c r="AA13" i="86" s="1"/>
  <c r="AB11" i="78"/>
  <c r="Z30" i="75"/>
  <c r="Z65" i="75" s="1"/>
  <c r="Z17" i="30" s="1"/>
  <c r="Z17" i="86" s="1"/>
  <c r="AC2" i="81"/>
  <c r="AC50" i="81" s="1"/>
  <c r="AC2" i="22" s="1"/>
  <c r="AC2" i="93" s="1"/>
  <c r="AA26" i="80"/>
  <c r="AA60" i="80" s="1"/>
  <c r="AA12" i="27" s="1"/>
  <c r="AA12" i="92" s="1"/>
  <c r="AA36" i="79"/>
  <c r="AA5" i="81"/>
  <c r="AB16" i="75"/>
  <c r="AA43" i="77"/>
  <c r="AA73" i="77" s="1"/>
  <c r="AA25" i="25" s="1"/>
  <c r="AA25" i="88" s="1"/>
  <c r="AB42" i="78"/>
  <c r="AB72" i="78" s="1"/>
  <c r="AB24" i="28" s="1"/>
  <c r="AB24" i="89" s="1"/>
  <c r="AB21" i="77"/>
  <c r="Z37" i="78"/>
  <c r="Z66" i="78" s="1"/>
  <c r="Z18" i="28" s="1"/>
  <c r="Z18" i="89" s="1"/>
  <c r="AB44" i="75"/>
  <c r="AB74" i="75" s="1"/>
  <c r="AB26" i="30" s="1"/>
  <c r="AB26" i="86" s="1"/>
  <c r="Z29" i="80"/>
  <c r="Z64" i="80" s="1"/>
  <c r="Z16" i="27" s="1"/>
  <c r="Z16" i="92" s="1"/>
  <c r="Y19" i="83"/>
  <c r="Z9" i="81"/>
  <c r="Y19" i="75"/>
  <c r="Y57" i="75" s="1"/>
  <c r="Y9" i="30" s="1"/>
  <c r="Y9" i="86" s="1"/>
  <c r="Z18" i="77"/>
  <c r="Z56" i="77" s="1"/>
  <c r="Z8" i="25" s="1"/>
  <c r="Z8" i="88" s="1"/>
  <c r="Z24" i="75"/>
  <c r="AA8" i="81"/>
  <c r="Z31" i="76"/>
  <c r="Z71" i="76" s="1"/>
  <c r="Z23" i="31" s="1"/>
  <c r="Z23" i="87" s="1"/>
  <c r="Z71" i="59"/>
  <c r="Z23" i="23" s="1"/>
  <c r="Z23" i="84" s="1"/>
  <c r="AB2" i="83"/>
  <c r="Z67" i="59"/>
  <c r="Z19" i="23" s="1"/>
  <c r="Z19" i="84" s="1"/>
  <c r="Z65" i="59"/>
  <c r="Z17" i="23" s="1"/>
  <c r="Z17" i="84" s="1"/>
  <c r="AA61" i="74"/>
  <c r="AA13" i="26" s="1"/>
  <c r="AA13" i="91" s="1"/>
  <c r="AB42" i="75"/>
  <c r="AB72" i="75" s="1"/>
  <c r="AB24" i="30" s="1"/>
  <c r="AB24" i="86" s="1"/>
  <c r="Z9" i="78"/>
  <c r="AA13" i="77"/>
  <c r="Y19" i="78"/>
  <c r="Y57" i="78" s="1"/>
  <c r="Y9" i="28" s="1"/>
  <c r="Y9" i="89" s="1"/>
  <c r="Z24" i="77"/>
  <c r="AA4" i="77"/>
  <c r="AA52" i="77" s="1"/>
  <c r="AA4" i="25" s="1"/>
  <c r="AA4" i="88" s="1"/>
  <c r="AB39" i="77"/>
  <c r="AA25" i="78"/>
  <c r="AB10" i="76"/>
  <c r="AB10" i="77"/>
  <c r="AC2" i="76"/>
  <c r="AC50" i="76" s="1"/>
  <c r="AC2" i="31" s="1"/>
  <c r="AC2" i="87" s="1"/>
  <c r="AA13" i="76"/>
  <c r="AA41" i="75"/>
  <c r="AA26" i="76"/>
  <c r="AA60" i="76" s="1"/>
  <c r="AA12" i="31" s="1"/>
  <c r="AA12" i="87" s="1"/>
  <c r="Y19" i="81"/>
  <c r="Y57" i="81" s="1"/>
  <c r="Y9" i="22" s="1"/>
  <c r="Y9" i="93" s="1"/>
  <c r="Z31" i="78"/>
  <c r="Z71" i="78" s="1"/>
  <c r="Z23" i="28" s="1"/>
  <c r="Z23" i="89" s="1"/>
  <c r="Z31" i="75"/>
  <c r="Z71" i="75" s="1"/>
  <c r="Z23" i="30" s="1"/>
  <c r="Z23" i="86" s="1"/>
  <c r="AB33" i="74"/>
  <c r="AB33" i="59" s="1"/>
  <c r="AB69" i="59" s="1"/>
  <c r="AB21" i="23" s="1"/>
  <c r="AB21" i="84" s="1"/>
  <c r="AA70" i="59"/>
  <c r="AA22" i="23" s="1"/>
  <c r="AA22" i="84" s="1"/>
  <c r="AA9" i="59"/>
  <c r="AA9" i="81" s="1"/>
  <c r="AB31" i="74"/>
  <c r="AB71" i="74" s="1"/>
  <c r="AB23" i="26" s="1"/>
  <c r="AB23" i="91" s="1"/>
  <c r="AA69" i="74"/>
  <c r="AA21" i="26" s="1"/>
  <c r="AA21" i="91" s="1"/>
  <c r="Z27" i="79"/>
  <c r="Z62" i="79" s="1"/>
  <c r="Z14" i="32" s="1"/>
  <c r="Z14" i="90" s="1"/>
  <c r="Z9" i="75"/>
  <c r="X23" i="79"/>
  <c r="X59" i="79" s="1"/>
  <c r="X11" i="32" s="1"/>
  <c r="X11" i="90" s="1"/>
  <c r="AB42" i="76"/>
  <c r="AB72" i="76" s="1"/>
  <c r="AB24" i="31" s="1"/>
  <c r="AB24" i="87" s="1"/>
  <c r="Z15" i="76"/>
  <c r="Y22" i="81"/>
  <c r="Y58" i="81" s="1"/>
  <c r="Y10" i="22" s="1"/>
  <c r="Y10" i="93" s="1"/>
  <c r="AA32" i="79"/>
  <c r="AA61" i="79" s="1"/>
  <c r="AA13" i="32" s="1"/>
  <c r="AA13" i="90" s="1"/>
  <c r="Y19" i="76"/>
  <c r="Y57" i="76" s="1"/>
  <c r="Y9" i="31" s="1"/>
  <c r="Y9" i="87" s="1"/>
  <c r="AB11" i="80"/>
  <c r="Z12" i="76"/>
  <c r="Z54" i="76" s="1"/>
  <c r="Z6" i="31" s="1"/>
  <c r="Z6" i="87" s="1"/>
  <c r="AA7" i="75"/>
  <c r="AA34" i="76"/>
  <c r="AA70" i="76" s="1"/>
  <c r="AA22" i="31" s="1"/>
  <c r="AA22" i="87" s="1"/>
  <c r="Z24" i="78"/>
  <c r="AA41" i="77"/>
  <c r="AA26" i="78"/>
  <c r="AA60" i="78" s="1"/>
  <c r="AA12" i="28" s="1"/>
  <c r="AA12" i="89" s="1"/>
  <c r="AB39" i="76"/>
  <c r="Z37" i="77"/>
  <c r="Z66" i="77" s="1"/>
  <c r="Z18" i="25" s="1"/>
  <c r="Z18" i="88" s="1"/>
  <c r="AA34" i="77"/>
  <c r="AA70" i="77" s="1"/>
  <c r="AA22" i="25" s="1"/>
  <c r="AA22" i="88" s="1"/>
  <c r="AB21" i="78"/>
  <c r="AC39" i="78"/>
  <c r="X23" i="76"/>
  <c r="X59" i="76" s="1"/>
  <c r="X11" i="31" s="1"/>
  <c r="X11" i="87" s="1"/>
  <c r="Z18" i="81"/>
  <c r="Z56" i="81" s="1"/>
  <c r="Z8" i="22" s="1"/>
  <c r="Z8" i="93" s="1"/>
  <c r="Z30" i="77"/>
  <c r="Z65" i="77" s="1"/>
  <c r="Z17" i="25" s="1"/>
  <c r="Z17" i="88" s="1"/>
  <c r="AA7" i="77"/>
  <c r="AA34" i="78"/>
  <c r="AA70" i="78" s="1"/>
  <c r="AA22" i="28" s="1"/>
  <c r="AA22" i="89" s="1"/>
  <c r="AA38" i="79"/>
  <c r="AA68" i="79" s="1"/>
  <c r="AA20" i="32" s="1"/>
  <c r="AA20" i="90" s="1"/>
  <c r="AA8" i="76"/>
  <c r="Z29" i="78"/>
  <c r="Z64" i="78" s="1"/>
  <c r="Z16" i="28" s="1"/>
  <c r="Z16" i="89" s="1"/>
  <c r="AB17" i="78"/>
  <c r="AA26" i="81"/>
  <c r="AA60" i="81" s="1"/>
  <c r="AA12" i="22" s="1"/>
  <c r="AA12" i="93" s="1"/>
  <c r="AA41" i="79"/>
  <c r="AA26" i="79"/>
  <c r="AA60" i="79" s="1"/>
  <c r="AA12" i="32" s="1"/>
  <c r="AA12" i="90" s="1"/>
  <c r="AA38" i="75"/>
  <c r="AA68" i="75" s="1"/>
  <c r="AA20" i="30" s="1"/>
  <c r="AA20" i="86" s="1"/>
  <c r="AA8" i="78"/>
  <c r="Z15" i="75"/>
  <c r="Z55" i="75" s="1"/>
  <c r="Z7" i="30" s="1"/>
  <c r="Z7" i="86" s="1"/>
  <c r="AA13" i="75"/>
  <c r="Z27" i="81"/>
  <c r="Z62" i="81" s="1"/>
  <c r="Z14" i="22" s="1"/>
  <c r="Z14" i="93" s="1"/>
  <c r="Z29" i="77"/>
  <c r="Z64" i="77" s="1"/>
  <c r="Z16" i="25" s="1"/>
  <c r="Z16" i="88" s="1"/>
  <c r="AB17" i="77"/>
  <c r="AA24" i="59"/>
  <c r="AA24" i="75" s="1"/>
  <c r="AA28" i="59"/>
  <c r="AA28" i="76" s="1"/>
  <c r="AA63" i="76" s="1"/>
  <c r="AA15" i="31" s="1"/>
  <c r="AA15" i="87" s="1"/>
  <c r="AA36" i="80"/>
  <c r="AB40" i="76"/>
  <c r="AB10" i="78"/>
  <c r="Y22" i="78"/>
  <c r="Y58" i="78" s="1"/>
  <c r="Y10" i="28" s="1"/>
  <c r="Y10" i="89" s="1"/>
  <c r="Z9" i="80"/>
  <c r="Z12" i="75"/>
  <c r="Z54" i="75" s="1"/>
  <c r="Z6" i="30" s="1"/>
  <c r="Z6" i="86" s="1"/>
  <c r="AA4" i="75"/>
  <c r="AA52" i="75" s="1"/>
  <c r="AA4" i="30" s="1"/>
  <c r="AA4" i="86" s="1"/>
  <c r="AB10" i="81"/>
  <c r="AA8" i="79"/>
  <c r="AA32" i="81"/>
  <c r="AA61" i="81" s="1"/>
  <c r="AA13" i="22" s="1"/>
  <c r="AA13" i="93" s="1"/>
  <c r="AB11" i="77"/>
  <c r="AA41" i="76"/>
  <c r="AA26" i="77"/>
  <c r="AA60" i="77" s="1"/>
  <c r="AA12" i="25" s="1"/>
  <c r="AA12" i="88" s="1"/>
  <c r="AB39" i="75"/>
  <c r="AB42" i="77"/>
  <c r="AB72" i="77" s="1"/>
  <c r="AB24" i="25" s="1"/>
  <c r="AB24" i="88" s="1"/>
  <c r="Z15" i="77"/>
  <c r="Y22" i="80"/>
  <c r="Y58" i="80" s="1"/>
  <c r="Y10" i="27" s="1"/>
  <c r="Y10" i="92" s="1"/>
  <c r="Z24" i="76"/>
  <c r="Z14" i="78"/>
  <c r="AA13" i="81"/>
  <c r="AA25" i="77"/>
  <c r="AA38" i="80"/>
  <c r="AA68" i="80" s="1"/>
  <c r="AA20" i="27" s="1"/>
  <c r="AA20" i="92" s="1"/>
  <c r="AB21" i="76"/>
  <c r="AC39" i="76"/>
  <c r="AA41" i="78"/>
  <c r="AC2" i="80"/>
  <c r="AC50" i="80" s="1"/>
  <c r="AC2" i="27" s="1"/>
  <c r="AC2" i="92" s="1"/>
  <c r="AA4" i="78"/>
  <c r="AA52" i="78" s="1"/>
  <c r="AA4" i="28" s="1"/>
  <c r="AA4" i="89" s="1"/>
  <c r="AB42" i="79"/>
  <c r="AB72" i="79" s="1"/>
  <c r="AB24" i="32" s="1"/>
  <c r="AB24" i="90" s="1"/>
  <c r="Z15" i="81"/>
  <c r="AB20" i="76"/>
  <c r="Z29" i="76"/>
  <c r="Z64" i="76" s="1"/>
  <c r="Z16" i="31" s="1"/>
  <c r="Z16" i="87" s="1"/>
  <c r="AB17" i="76"/>
  <c r="Z30" i="78"/>
  <c r="Z65" i="78" s="1"/>
  <c r="Z17" i="28" s="1"/>
  <c r="Z17" i="89" s="1"/>
  <c r="Z14" i="79"/>
  <c r="Z27" i="78"/>
  <c r="Z62" i="78" s="1"/>
  <c r="Z14" i="28" s="1"/>
  <c r="Z14" i="89" s="1"/>
  <c r="AB44" i="77"/>
  <c r="AB74" i="77" s="1"/>
  <c r="AB26" i="25" s="1"/>
  <c r="AB26" i="88" s="1"/>
  <c r="AB20" i="81"/>
  <c r="Z30" i="80"/>
  <c r="Z65" i="80" s="1"/>
  <c r="Z17" i="27" s="1"/>
  <c r="Z17" i="92" s="1"/>
  <c r="AB42" i="80"/>
  <c r="AB72" i="80" s="1"/>
  <c r="AB24" i="27" s="1"/>
  <c r="AB24" i="92" s="1"/>
  <c r="Z12" i="79"/>
  <c r="Z54" i="79" s="1"/>
  <c r="Z6" i="32" s="1"/>
  <c r="Z6" i="90" s="1"/>
  <c r="AA36" i="81"/>
  <c r="X23" i="80"/>
  <c r="X59" i="80" s="1"/>
  <c r="X11" i="27" s="1"/>
  <c r="X11" i="92" s="1"/>
  <c r="AB16" i="77"/>
  <c r="AA7" i="79"/>
  <c r="AA43" i="76"/>
  <c r="AA73" i="76" s="1"/>
  <c r="AA25" i="31" s="1"/>
  <c r="AA25" i="87" s="1"/>
  <c r="AB44" i="81"/>
  <c r="AB74" i="81" s="1"/>
  <c r="AB26" i="22" s="1"/>
  <c r="AB26" i="93" s="1"/>
  <c r="Z14" i="76"/>
  <c r="Z18" i="76"/>
  <c r="Z56" i="76" s="1"/>
  <c r="Z8" i="31" s="1"/>
  <c r="Z8" i="87" s="1"/>
  <c r="AB44" i="80"/>
  <c r="AB74" i="80" s="1"/>
  <c r="AB26" i="27" s="1"/>
  <c r="AB26" i="92" s="1"/>
  <c r="AA32" i="78"/>
  <c r="AA61" i="78" s="1"/>
  <c r="AA13" i="28" s="1"/>
  <c r="AA13" i="89" s="1"/>
  <c r="AB11" i="76"/>
  <c r="AA4" i="76"/>
  <c r="AA52" i="76" s="1"/>
  <c r="AA4" i="31" s="1"/>
  <c r="AA4" i="87" s="1"/>
  <c r="AA13" i="78"/>
  <c r="AA43" i="78"/>
  <c r="AA73" i="78" s="1"/>
  <c r="AA25" i="28" s="1"/>
  <c r="AA25" i="89" s="1"/>
  <c r="Z27" i="80"/>
  <c r="Z62" i="80" s="1"/>
  <c r="Z14" i="27" s="1"/>
  <c r="Z14" i="92" s="1"/>
  <c r="AB16" i="80"/>
  <c r="Z15" i="78"/>
  <c r="AB10" i="79"/>
  <c r="AA8" i="75"/>
  <c r="AB21" i="75"/>
  <c r="AC39" i="75"/>
  <c r="AA13" i="80"/>
  <c r="AA43" i="81"/>
  <c r="AA73" i="81" s="1"/>
  <c r="AA25" i="22" s="1"/>
  <c r="AA25" i="93" s="1"/>
  <c r="Z35" i="77"/>
  <c r="Z67" i="77" s="1"/>
  <c r="Z19" i="25" s="1"/>
  <c r="Z19" i="88" s="1"/>
  <c r="Z29" i="75"/>
  <c r="Z64" i="75" s="1"/>
  <c r="Z16" i="30" s="1"/>
  <c r="Z16" i="86" s="1"/>
  <c r="AB17" i="75"/>
  <c r="AA7" i="81"/>
  <c r="AA6" i="81"/>
  <c r="AB20" i="78"/>
  <c r="AB40" i="75"/>
  <c r="AA25" i="80"/>
  <c r="AA43" i="75"/>
  <c r="AA73" i="75" s="1"/>
  <c r="AA25" i="30" s="1"/>
  <c r="AA25" i="86" s="1"/>
  <c r="AA26" i="75"/>
  <c r="AA60" i="75" s="1"/>
  <c r="AA12" i="30" s="1"/>
  <c r="AA12" i="86" s="1"/>
  <c r="AA36" i="78"/>
  <c r="AB20" i="80"/>
  <c r="AA8" i="80"/>
  <c r="AB20" i="79"/>
  <c r="AA32" i="77"/>
  <c r="AA61" i="77" s="1"/>
  <c r="AA13" i="25" s="1"/>
  <c r="AA13" i="88" s="1"/>
  <c r="AB11" i="75"/>
  <c r="Z14" i="77"/>
  <c r="AA38" i="81"/>
  <c r="AA68" i="81" s="1"/>
  <c r="AA20" i="22" s="1"/>
  <c r="AA20" i="93" s="1"/>
  <c r="AB20" i="75"/>
  <c r="Z14" i="81"/>
  <c r="AB16" i="79"/>
  <c r="Z37" i="80"/>
  <c r="Z66" i="80" s="1"/>
  <c r="Z18" i="27" s="1"/>
  <c r="Z18" i="92" s="1"/>
  <c r="AA34" i="81"/>
  <c r="AA70" i="81" s="1"/>
  <c r="AA22" i="22" s="1"/>
  <c r="AA22" i="93" s="1"/>
  <c r="Z35" i="78"/>
  <c r="Z67" i="78" s="1"/>
  <c r="Z19" i="28" s="1"/>
  <c r="Z19" i="89" s="1"/>
  <c r="Z37" i="79"/>
  <c r="Z66" i="79" s="1"/>
  <c r="Z18" i="32" s="1"/>
  <c r="Z18" i="90" s="1"/>
  <c r="AB44" i="78"/>
  <c r="AB74" i="78" s="1"/>
  <c r="AB26" i="28" s="1"/>
  <c r="AB26" i="89" s="1"/>
  <c r="AA7" i="80"/>
  <c r="AB32" i="74"/>
  <c r="AC50" i="59"/>
  <c r="AC2" i="79"/>
  <c r="AC50" i="79" s="1"/>
  <c r="AC2" i="32" s="1"/>
  <c r="AC2" i="90" s="1"/>
  <c r="Z56" i="59"/>
  <c r="Z8" i="23" s="1"/>
  <c r="Z8" i="84" s="1"/>
  <c r="Z18" i="79"/>
  <c r="Z56" i="79" s="1"/>
  <c r="Z8" i="32" s="1"/>
  <c r="Z8" i="90" s="1"/>
  <c r="AA36" i="77"/>
  <c r="AB39" i="79"/>
  <c r="AC2" i="77"/>
  <c r="AC50" i="77" s="1"/>
  <c r="AC2" i="25" s="1"/>
  <c r="AC2" i="88" s="1"/>
  <c r="AB40" i="77"/>
  <c r="AA32" i="76"/>
  <c r="AA61" i="76" s="1"/>
  <c r="AA13" i="31" s="1"/>
  <c r="AA13" i="87" s="1"/>
  <c r="AB16" i="81"/>
  <c r="AB10" i="80"/>
  <c r="Z35" i="76"/>
  <c r="Z67" i="76" s="1"/>
  <c r="Z19" i="31" s="1"/>
  <c r="Z19" i="87" s="1"/>
  <c r="AB21" i="79"/>
  <c r="AC39" i="80"/>
  <c r="Z29" i="79"/>
  <c r="Z64" i="79" s="1"/>
  <c r="Z16" i="32" s="1"/>
  <c r="Z16" i="90" s="1"/>
  <c r="AB17" i="79"/>
  <c r="X23" i="77"/>
  <c r="X59" i="77" s="1"/>
  <c r="X11" i="25" s="1"/>
  <c r="X11" i="88" s="1"/>
  <c r="Z30" i="81"/>
  <c r="Z65" i="81" s="1"/>
  <c r="Z17" i="22" s="1"/>
  <c r="Z17" i="93" s="1"/>
  <c r="AA25" i="79"/>
  <c r="AA5" i="75"/>
  <c r="AC2" i="75"/>
  <c r="AC50" i="75" s="1"/>
  <c r="AC2" i="30" s="1"/>
  <c r="AC2" i="86" s="1"/>
  <c r="AB16" i="76"/>
  <c r="AA5" i="76"/>
  <c r="AA6" i="79"/>
  <c r="Y58" i="59"/>
  <c r="Y10" i="23" s="1"/>
  <c r="Y10" i="84" s="1"/>
  <c r="Y22" i="75"/>
  <c r="Y58" i="75" s="1"/>
  <c r="Y10" i="30" s="1"/>
  <c r="Y10" i="86" s="1"/>
  <c r="AA36" i="76"/>
  <c r="AA34" i="75"/>
  <c r="AA70" i="75" s="1"/>
  <c r="AA22" i="30" s="1"/>
  <c r="AA22" i="86" s="1"/>
  <c r="AB11" i="79"/>
  <c r="Z27" i="75"/>
  <c r="Z62" i="75" s="1"/>
  <c r="Z14" i="30" s="1"/>
  <c r="Z14" i="86" s="1"/>
  <c r="AB44" i="79"/>
  <c r="AB74" i="79" s="1"/>
  <c r="AB26" i="32" s="1"/>
  <c r="AB26" i="90" s="1"/>
  <c r="Z24" i="80"/>
  <c r="X23" i="75"/>
  <c r="X59" i="75" s="1"/>
  <c r="X11" i="30" s="1"/>
  <c r="X11" i="86" s="1"/>
  <c r="Z12" i="77"/>
  <c r="Z54" i="77" s="1"/>
  <c r="Z6" i="25" s="1"/>
  <c r="Z6" i="88" s="1"/>
  <c r="AB40" i="81"/>
  <c r="Z27" i="76"/>
  <c r="Z62" i="76" s="1"/>
  <c r="Z14" i="31" s="1"/>
  <c r="Z14" i="87" s="1"/>
  <c r="AB21" i="80"/>
  <c r="AC39" i="79"/>
  <c r="AA5" i="79"/>
  <c r="AB17" i="80"/>
  <c r="Z14" i="80"/>
  <c r="Z55" i="80" s="1"/>
  <c r="Z7" i="27" s="1"/>
  <c r="Z7" i="92" s="1"/>
  <c r="X23" i="78"/>
  <c r="X59" i="78" s="1"/>
  <c r="X11" i="28" s="1"/>
  <c r="X11" i="89" s="1"/>
  <c r="Z12" i="80"/>
  <c r="Z54" i="80" s="1"/>
  <c r="Z6" i="27" s="1"/>
  <c r="Z6" i="92" s="1"/>
  <c r="AB39" i="81"/>
  <c r="Z15" i="79"/>
  <c r="Y22" i="76"/>
  <c r="Y58" i="76" s="1"/>
  <c r="Y10" i="31" s="1"/>
  <c r="Y10" i="87" s="1"/>
  <c r="Y22" i="77"/>
  <c r="Y58" i="77" s="1"/>
  <c r="Y10" i="25" s="1"/>
  <c r="Y10" i="88" s="1"/>
  <c r="AB39" i="80"/>
  <c r="AA4" i="79"/>
  <c r="AA52" i="79" s="1"/>
  <c r="AA4" i="32" s="1"/>
  <c r="AA4" i="90" s="1"/>
  <c r="AA6" i="80"/>
  <c r="Z19" i="59"/>
  <c r="Z19" i="78" s="1"/>
  <c r="Z57" i="78" s="1"/>
  <c r="Z9" i="28" s="1"/>
  <c r="Z9" i="89" s="1"/>
  <c r="AB28" i="74"/>
  <c r="Y17" i="83"/>
  <c r="AA73" i="59"/>
  <c r="AA25" i="23" s="1"/>
  <c r="AA25" i="84" s="1"/>
  <c r="AA43" i="80"/>
  <c r="AA73" i="80" s="1"/>
  <c r="AA25" i="27" s="1"/>
  <c r="AA25" i="92" s="1"/>
  <c r="AA33" i="59"/>
  <c r="AA69" i="59" s="1"/>
  <c r="AA21" i="23" s="1"/>
  <c r="AA21" i="84" s="1"/>
  <c r="AA36" i="75"/>
  <c r="Z37" i="75"/>
  <c r="Z66" i="75" s="1"/>
  <c r="Z18" i="30" s="1"/>
  <c r="Z18" i="86" s="1"/>
  <c r="AA25" i="75"/>
  <c r="AB11" i="81"/>
  <c r="AB40" i="78"/>
  <c r="AA6" i="75"/>
  <c r="Z35" i="75"/>
  <c r="Z67" i="75" s="1"/>
  <c r="Z19" i="30" s="1"/>
  <c r="Z19" i="86" s="1"/>
  <c r="Z18" i="78"/>
  <c r="Z56" i="78" s="1"/>
  <c r="Z8" i="28" s="1"/>
  <c r="Z8" i="89" s="1"/>
  <c r="AA7" i="76"/>
  <c r="AA6" i="76"/>
  <c r="AB21" i="81"/>
  <c r="AC39" i="81"/>
  <c r="Z12" i="78"/>
  <c r="Z54" i="78" s="1"/>
  <c r="Z6" i="28" s="1"/>
  <c r="Z6" i="89" s="1"/>
  <c r="AB40" i="79"/>
  <c r="AA6" i="77"/>
  <c r="Z29" i="81"/>
  <c r="Z64" i="81" s="1"/>
  <c r="Z16" i="22" s="1"/>
  <c r="Z16" i="93" s="1"/>
  <c r="AB17" i="81"/>
  <c r="Z18" i="80"/>
  <c r="Z56" i="80" s="1"/>
  <c r="Z8" i="27" s="1"/>
  <c r="Z8" i="92" s="1"/>
  <c r="AA4" i="80"/>
  <c r="AA52" i="80" s="1"/>
  <c r="AA4" i="27" s="1"/>
  <c r="AA4" i="92" s="1"/>
  <c r="AA41" i="80"/>
  <c r="AA34" i="79"/>
  <c r="AA70" i="79" s="1"/>
  <c r="AA22" i="32" s="1"/>
  <c r="AA22" i="90" s="1"/>
  <c r="AB70" i="74"/>
  <c r="AB22" i="26" s="1"/>
  <c r="AB22" i="91" s="1"/>
  <c r="AB34" i="59"/>
  <c r="AB34" i="80" s="1"/>
  <c r="AB70" i="80" s="1"/>
  <c r="AB22" i="27" s="1"/>
  <c r="AB22" i="92" s="1"/>
  <c r="AC10" i="59"/>
  <c r="AC10" i="76" s="1"/>
  <c r="AC40" i="59"/>
  <c r="AC40" i="77" s="1"/>
  <c r="AA15" i="59"/>
  <c r="AA15" i="75" s="1"/>
  <c r="AC16" i="59"/>
  <c r="AC16" i="78" s="1"/>
  <c r="AA65" i="74"/>
  <c r="AA17" i="26" s="1"/>
  <c r="AA17" i="91" s="1"/>
  <c r="AA30" i="59"/>
  <c r="AA30" i="75" s="1"/>
  <c r="AA65" i="75" s="1"/>
  <c r="AA17" i="30" s="1"/>
  <c r="AA17" i="86" s="1"/>
  <c r="Z58" i="74"/>
  <c r="Z10" i="26" s="1"/>
  <c r="Z10" i="91" s="1"/>
  <c r="Z22" i="59"/>
  <c r="Z22" i="81" s="1"/>
  <c r="Z58" i="81" s="1"/>
  <c r="Z10" i="22" s="1"/>
  <c r="Z10" i="93" s="1"/>
  <c r="AB7" i="59"/>
  <c r="AB7" i="81" s="1"/>
  <c r="AB13" i="59"/>
  <c r="AB13" i="77" s="1"/>
  <c r="AB41" i="59"/>
  <c r="AB41" i="76" s="1"/>
  <c r="AB43" i="59"/>
  <c r="AB43" i="81" s="1"/>
  <c r="AC74" i="74"/>
  <c r="AC26" i="26" s="1"/>
  <c r="AC26" i="91" s="1"/>
  <c r="AC44" i="59"/>
  <c r="AC44" i="80" s="1"/>
  <c r="AC74" i="80" s="1"/>
  <c r="AC26" i="27" s="1"/>
  <c r="AC26" i="92" s="1"/>
  <c r="AA37" i="59"/>
  <c r="AA37" i="80" s="1"/>
  <c r="AA62" i="74"/>
  <c r="AA14" i="26" s="1"/>
  <c r="AA14" i="91" s="1"/>
  <c r="AA27" i="59"/>
  <c r="AA27" i="81" s="1"/>
  <c r="AA62" i="81" s="1"/>
  <c r="AA14" i="22" s="1"/>
  <c r="AA14" i="93" s="1"/>
  <c r="AA64" i="74"/>
  <c r="AA16" i="26" s="1"/>
  <c r="AA16" i="91" s="1"/>
  <c r="AA29" i="59"/>
  <c r="AA64" i="59" s="1"/>
  <c r="AA16" i="23" s="1"/>
  <c r="AA16" i="84" s="1"/>
  <c r="AB60" i="74"/>
  <c r="AB12" i="26" s="1"/>
  <c r="AB12" i="91" s="1"/>
  <c r="AB26" i="59"/>
  <c r="AB26" i="77" s="1"/>
  <c r="AB60" i="77" s="1"/>
  <c r="AB12" i="25" s="1"/>
  <c r="AB12" i="88" s="1"/>
  <c r="Y59" i="74"/>
  <c r="Y11" i="26" s="1"/>
  <c r="Y11" i="91" s="1"/>
  <c r="Y23" i="59"/>
  <c r="Y59" i="59" s="1"/>
  <c r="Y11" i="23" s="1"/>
  <c r="Y11" i="84" s="1"/>
  <c r="AA12" i="59"/>
  <c r="AA54" i="59" s="1"/>
  <c r="AA6" i="23" s="1"/>
  <c r="AA6" i="84" s="1"/>
  <c r="AA14" i="59"/>
  <c r="AA14" i="80" s="1"/>
  <c r="AA67" i="74"/>
  <c r="AA19" i="26" s="1"/>
  <c r="AA19" i="91" s="1"/>
  <c r="AA35" i="59"/>
  <c r="AA35" i="78" s="1"/>
  <c r="AA67" i="78" s="1"/>
  <c r="AA19" i="28" s="1"/>
  <c r="AA19" i="89" s="1"/>
  <c r="AB5" i="59"/>
  <c r="AB5" i="76" s="1"/>
  <c r="AC72" i="74"/>
  <c r="AC24" i="26" s="1"/>
  <c r="AC24" i="91" s="1"/>
  <c r="AC42" i="59"/>
  <c r="AC42" i="79" s="1"/>
  <c r="AC72" i="79" s="1"/>
  <c r="AC24" i="32" s="1"/>
  <c r="AC24" i="90" s="1"/>
  <c r="AB8" i="59"/>
  <c r="AB8" i="76" s="1"/>
  <c r="AA18" i="59"/>
  <c r="AA56" i="59" s="1"/>
  <c r="AA8" i="23" s="1"/>
  <c r="AA8" i="84" s="1"/>
  <c r="AC20" i="59"/>
  <c r="AC20" i="78" s="1"/>
  <c r="AB52" i="74"/>
  <c r="AB4" i="26" s="1"/>
  <c r="AB4" i="91" s="1"/>
  <c r="AB4" i="59"/>
  <c r="AB4" i="81" s="1"/>
  <c r="AB52" i="81" s="1"/>
  <c r="AB4" i="22" s="1"/>
  <c r="AB4" i="93" s="1"/>
  <c r="AB6" i="59"/>
  <c r="AB6" i="76" s="1"/>
  <c r="AB25" i="59"/>
  <c r="AB25" i="75" s="1"/>
  <c r="AD50" i="74"/>
  <c r="AD2" i="26" s="1"/>
  <c r="AD2" i="91" s="1"/>
  <c r="AD2" i="59"/>
  <c r="AD2" i="80" s="1"/>
  <c r="AD50" i="80" s="1"/>
  <c r="AD2" i="27" s="1"/>
  <c r="AD2" i="92" s="1"/>
  <c r="AB38" i="59"/>
  <c r="AB68" i="59" s="1"/>
  <c r="AB20" i="23" s="1"/>
  <c r="AB20" i="84" s="1"/>
  <c r="AB85" i="73"/>
  <c r="AB29" i="74" s="1"/>
  <c r="AB73" i="74"/>
  <c r="AB25" i="26" s="1"/>
  <c r="AB25" i="91" s="1"/>
  <c r="AA53" i="78"/>
  <c r="AA5" i="28" s="1"/>
  <c r="AA5" i="89" s="1"/>
  <c r="Z66" i="81"/>
  <c r="Z18" i="22" s="1"/>
  <c r="Z18" i="93" s="1"/>
  <c r="AA53" i="59"/>
  <c r="AA5" i="23" s="1"/>
  <c r="AA5" i="84" s="1"/>
  <c r="Z66" i="59"/>
  <c r="Z18" i="23" s="1"/>
  <c r="Z18" i="84" s="1"/>
  <c r="Y7" i="83"/>
  <c r="Z55" i="59"/>
  <c r="Z7" i="23" s="1"/>
  <c r="AA66" i="74"/>
  <c r="AA18" i="26" s="1"/>
  <c r="AA18" i="91" s="1"/>
  <c r="AA56" i="74"/>
  <c r="AA8" i="26" s="1"/>
  <c r="AA8" i="91" s="1"/>
  <c r="AB53" i="74"/>
  <c r="AB5" i="26" s="1"/>
  <c r="AB5" i="91" s="1"/>
  <c r="AA54" i="74"/>
  <c r="AA6" i="26" s="1"/>
  <c r="AA6" i="91" s="1"/>
  <c r="AC6" i="74"/>
  <c r="AD10" i="74"/>
  <c r="AH48" i="72"/>
  <c r="AG48" i="73"/>
  <c r="AE96" i="73" s="1"/>
  <c r="AG38" i="73"/>
  <c r="AH38" i="72"/>
  <c r="AH17" i="72"/>
  <c r="AG17" i="73"/>
  <c r="AC74" i="63"/>
  <c r="AB24" i="74"/>
  <c r="AH34" i="72"/>
  <c r="AG34" i="73"/>
  <c r="AE76" i="73" s="1"/>
  <c r="AG4" i="73"/>
  <c r="AH4" i="72"/>
  <c r="AG6" i="72"/>
  <c r="AF6" i="73"/>
  <c r="AD62" i="73" s="1"/>
  <c r="AE39" i="73"/>
  <c r="AC86" i="73" s="1"/>
  <c r="AF39" i="72"/>
  <c r="AF21" i="72"/>
  <c r="AE21" i="73"/>
  <c r="AC89" i="73" s="1"/>
  <c r="AG14" i="72"/>
  <c r="AF14" i="73"/>
  <c r="AG47" i="73"/>
  <c r="AE95" i="73" s="1"/>
  <c r="AH47" i="72"/>
  <c r="AF10" i="73"/>
  <c r="AG10" i="72"/>
  <c r="AH25" i="72"/>
  <c r="AG25" i="73"/>
  <c r="AE66" i="73" s="1"/>
  <c r="AC43" i="74"/>
  <c r="AE33" i="73"/>
  <c r="AC74" i="73" s="1"/>
  <c r="AF33" i="72"/>
  <c r="AG50" i="73"/>
  <c r="AE98" i="73" s="1"/>
  <c r="AH50" i="72"/>
  <c r="AE11" i="73"/>
  <c r="AF11" i="72"/>
  <c r="AD40" i="74"/>
  <c r="AB18" i="74"/>
  <c r="AF43" i="72"/>
  <c r="AE43" i="73"/>
  <c r="AC91" i="73" s="1"/>
  <c r="AA55" i="74"/>
  <c r="AA7" i="26" s="1"/>
  <c r="AA7" i="91" s="1"/>
  <c r="AF9" i="73"/>
  <c r="AD75" i="73" s="1"/>
  <c r="AG9" i="72"/>
  <c r="AC38" i="74"/>
  <c r="AF51" i="73"/>
  <c r="AD99" i="73" s="1"/>
  <c r="AG51" i="72"/>
  <c r="AH16" i="72"/>
  <c r="AG16" i="73"/>
  <c r="AD42" i="74"/>
  <c r="AG52" i="73"/>
  <c r="AE100" i="73" s="1"/>
  <c r="AH52" i="72"/>
  <c r="AI22" i="72"/>
  <c r="AH22" i="73"/>
  <c r="AF58" i="73" s="1"/>
  <c r="AB30" i="74"/>
  <c r="AD39" i="74"/>
  <c r="AC8" i="74"/>
  <c r="AC8" i="59" s="1"/>
  <c r="AB37" i="74"/>
  <c r="AB14" i="74"/>
  <c r="AB35" i="74"/>
  <c r="AF13" i="73"/>
  <c r="AG13" i="72"/>
  <c r="AG46" i="72"/>
  <c r="AF46" i="73"/>
  <c r="AD94" i="73" s="1"/>
  <c r="AC13" i="74"/>
  <c r="AH42" i="72"/>
  <c r="AG42" i="73"/>
  <c r="AC7" i="74"/>
  <c r="AD44" i="74"/>
  <c r="AD20" i="74"/>
  <c r="AH35" i="72"/>
  <c r="AG35" i="73"/>
  <c r="Z57" i="74"/>
  <c r="Z9" i="26" s="1"/>
  <c r="Z9" i="91" s="1"/>
  <c r="AF45" i="72"/>
  <c r="AE45" i="73"/>
  <c r="AC93" i="73" s="1"/>
  <c r="AH24" i="72"/>
  <c r="AG24" i="73"/>
  <c r="AE65" i="73" s="1"/>
  <c r="AF20" i="72"/>
  <c r="AE20" i="73"/>
  <c r="AE29" i="73"/>
  <c r="AC70" i="73" s="1"/>
  <c r="AF29" i="72"/>
  <c r="AE40" i="73"/>
  <c r="AC87" i="73" s="1"/>
  <c r="AF40" i="72"/>
  <c r="AB68" i="74"/>
  <c r="AB20" i="26" s="1"/>
  <c r="AB20" i="91" s="1"/>
  <c r="AB12" i="74"/>
  <c r="AH7" i="72"/>
  <c r="AG7" i="73"/>
  <c r="AC5" i="74"/>
  <c r="AG15" i="72"/>
  <c r="AF15" i="73"/>
  <c r="AG28" i="72"/>
  <c r="AF28" i="73"/>
  <c r="AD69" i="73" s="1"/>
  <c r="AG8" i="72"/>
  <c r="AF8" i="73"/>
  <c r="AD63" i="73" s="1"/>
  <c r="AF37" i="73"/>
  <c r="AD81" i="73" s="1"/>
  <c r="AG37" i="72"/>
  <c r="AB69" i="63"/>
  <c r="AA19" i="74"/>
  <c r="AG31" i="73"/>
  <c r="AE72" i="73" s="1"/>
  <c r="AH31" i="72"/>
  <c r="AB15" i="74"/>
  <c r="AF27" i="72"/>
  <c r="AE27" i="73"/>
  <c r="AC68" i="73" s="1"/>
  <c r="AF5" i="73"/>
  <c r="AD61" i="73" s="1"/>
  <c r="AG5" i="72"/>
  <c r="AB36" i="74"/>
  <c r="AB36" i="59" s="1"/>
  <c r="AC41" i="74"/>
  <c r="AC25" i="74"/>
  <c r="AD16" i="74"/>
  <c r="AG3" i="72"/>
  <c r="AF3" i="73"/>
  <c r="AD60" i="73" s="1"/>
  <c r="AF41" i="72"/>
  <c r="AE41" i="73"/>
  <c r="AC88" i="73" s="1"/>
  <c r="AE30" i="73"/>
  <c r="AC71" i="73" s="1"/>
  <c r="AF30" i="72"/>
  <c r="AF12" i="73"/>
  <c r="AG12" i="72"/>
  <c r="AF44" i="72"/>
  <c r="AE44" i="73"/>
  <c r="AC92" i="73" s="1"/>
  <c r="AG49" i="72"/>
  <c r="AF49" i="73"/>
  <c r="AD97" i="73" s="1"/>
  <c r="AF36" i="73"/>
  <c r="AD80" i="73" s="1"/>
  <c r="AG36" i="72"/>
  <c r="AE2" i="74"/>
  <c r="AF18" i="72"/>
  <c r="AE18" i="73"/>
  <c r="AC84" i="73" s="1"/>
  <c r="AC4" i="74"/>
  <c r="AC59" i="63"/>
  <c r="AB9" i="74"/>
  <c r="AG32" i="73"/>
  <c r="AH32" i="72"/>
  <c r="AG26" i="72"/>
  <c r="AF26" i="73"/>
  <c r="AD67" i="73" s="1"/>
  <c r="AG23" i="72"/>
  <c r="AF23" i="73"/>
  <c r="AD64" i="73" s="1"/>
  <c r="AF19" i="72"/>
  <c r="AE19" i="73"/>
  <c r="AC34" i="74"/>
  <c r="AB27" i="74"/>
  <c r="AA22" i="74"/>
  <c r="AC11" i="74"/>
  <c r="AC11" i="59" s="1"/>
  <c r="Z23" i="74"/>
  <c r="AC26" i="74"/>
  <c r="AC21" i="74"/>
  <c r="AC21" i="59" s="1"/>
  <c r="AC17" i="74"/>
  <c r="AC17" i="59" s="1"/>
  <c r="Y20" i="83"/>
  <c r="S11" i="83"/>
  <c r="U16" i="83"/>
  <c r="V13" i="83"/>
  <c r="Z25" i="83"/>
  <c r="V21" i="83"/>
  <c r="S10" i="83"/>
  <c r="V12" i="83"/>
  <c r="V8" i="83"/>
  <c r="U14" i="83"/>
  <c r="V6" i="83"/>
  <c r="V9" i="83"/>
  <c r="AD77" i="73"/>
  <c r="AD73" i="73"/>
  <c r="Y22" i="83"/>
  <c r="AD90" i="73"/>
  <c r="X23" i="83"/>
  <c r="AD82" i="73"/>
  <c r="Y15" i="83"/>
  <c r="AC83" i="73"/>
  <c r="AB78" i="73"/>
  <c r="AA79" i="73"/>
  <c r="Z4" i="83"/>
  <c r="AC2" i="23" l="1"/>
  <c r="AA62" i="59"/>
  <c r="AA14" i="23" s="1"/>
  <c r="AA14" i="84" s="1"/>
  <c r="AB70" i="59"/>
  <c r="AB22" i="23" s="1"/>
  <c r="AB22" i="84" s="1"/>
  <c r="AA53" i="79"/>
  <c r="AA5" i="32" s="1"/>
  <c r="AA5" i="90" s="1"/>
  <c r="Z55" i="76"/>
  <c r="Z7" i="31" s="1"/>
  <c r="Z7" i="87" s="1"/>
  <c r="Z5" i="83"/>
  <c r="AA53" i="80"/>
  <c r="AA5" i="27" s="1"/>
  <c r="AA5" i="92" s="1"/>
  <c r="AA31" i="78"/>
  <c r="AA71" i="78" s="1"/>
  <c r="AA23" i="28" s="1"/>
  <c r="AA23" i="89" s="1"/>
  <c r="Y18" i="83"/>
  <c r="Z55" i="79"/>
  <c r="Z7" i="32" s="1"/>
  <c r="Z7" i="90" s="1"/>
  <c r="AA53" i="81"/>
  <c r="AA5" i="22" s="1"/>
  <c r="AA5" i="93" s="1"/>
  <c r="AB31" i="59"/>
  <c r="AB26" i="83"/>
  <c r="Z58" i="59"/>
  <c r="Z10" i="23" s="1"/>
  <c r="Z10" i="84" s="1"/>
  <c r="AA53" i="77"/>
  <c r="AA5" i="25" s="1"/>
  <c r="AA5" i="88" s="1"/>
  <c r="AB52" i="59"/>
  <c r="AB4" i="23" s="1"/>
  <c r="AB4" i="84" s="1"/>
  <c r="AA9" i="80"/>
  <c r="AC16" i="75"/>
  <c r="AC72" i="59"/>
  <c r="AC24" i="23" s="1"/>
  <c r="AC24" i="84" s="1"/>
  <c r="Z19" i="76"/>
  <c r="Z57" i="76" s="1"/>
  <c r="Z9" i="31" s="1"/>
  <c r="Z9" i="87" s="1"/>
  <c r="Z55" i="78"/>
  <c r="Z7" i="28" s="1"/>
  <c r="Z7" i="89" s="1"/>
  <c r="AA31" i="79"/>
  <c r="AA71" i="79" s="1"/>
  <c r="AA23" i="32" s="1"/>
  <c r="AA23" i="90" s="1"/>
  <c r="AA31" i="75"/>
  <c r="AA71" i="75" s="1"/>
  <c r="AA23" i="30" s="1"/>
  <c r="AA23" i="86" s="1"/>
  <c r="AA12" i="81"/>
  <c r="AA54" i="81" s="1"/>
  <c r="AA6" i="22" s="1"/>
  <c r="AA6" i="93" s="1"/>
  <c r="AA31" i="81"/>
  <c r="AA71" i="81" s="1"/>
  <c r="AA23" i="22" s="1"/>
  <c r="AA23" i="93" s="1"/>
  <c r="Z57" i="59"/>
  <c r="Z9" i="23" s="1"/>
  <c r="Z9" i="84" s="1"/>
  <c r="AA31" i="76"/>
  <c r="AA71" i="76" s="1"/>
  <c r="AA23" i="31" s="1"/>
  <c r="AA23" i="87" s="1"/>
  <c r="AA24" i="78"/>
  <c r="AA31" i="80"/>
  <c r="AA71" i="80" s="1"/>
  <c r="AA23" i="27" s="1"/>
  <c r="AA23" i="92" s="1"/>
  <c r="AB26" i="81"/>
  <c r="AB60" i="81" s="1"/>
  <c r="AB12" i="22" s="1"/>
  <c r="AB12" i="93" s="1"/>
  <c r="AA53" i="75"/>
  <c r="AA5" i="30" s="1"/>
  <c r="AA5" i="86" s="1"/>
  <c r="Z19" i="83"/>
  <c r="Z19" i="77"/>
  <c r="Z57" i="77" s="1"/>
  <c r="Z9" i="25" s="1"/>
  <c r="Z9" i="88" s="1"/>
  <c r="AB26" i="75"/>
  <c r="AB60" i="75" s="1"/>
  <c r="AB12" i="30" s="1"/>
  <c r="AB12" i="86" s="1"/>
  <c r="Z17" i="83"/>
  <c r="AA53" i="76"/>
  <c r="AA5" i="31" s="1"/>
  <c r="AA5" i="87" s="1"/>
  <c r="AB33" i="79"/>
  <c r="AB69" i="79" s="1"/>
  <c r="AB21" i="32" s="1"/>
  <c r="AB21" i="90" s="1"/>
  <c r="AA31" i="77"/>
  <c r="AA71" i="77" s="1"/>
  <c r="AA23" i="25" s="1"/>
  <c r="AA23" i="88" s="1"/>
  <c r="AB24" i="83"/>
  <c r="Z19" i="79"/>
  <c r="Z57" i="79" s="1"/>
  <c r="Z9" i="32" s="1"/>
  <c r="Z9" i="90" s="1"/>
  <c r="AA24" i="79"/>
  <c r="Z19" i="75"/>
  <c r="Z57" i="75" s="1"/>
  <c r="Z9" i="30" s="1"/>
  <c r="Z9" i="86" s="1"/>
  <c r="AC16" i="80"/>
  <c r="AA28" i="79"/>
  <c r="AA63" i="79" s="1"/>
  <c r="AA15" i="32" s="1"/>
  <c r="AA15" i="90" s="1"/>
  <c r="AC16" i="79"/>
  <c r="Z55" i="77"/>
  <c r="Z7" i="25" s="1"/>
  <c r="Z7" i="88" s="1"/>
  <c r="AA24" i="81"/>
  <c r="AD2" i="81"/>
  <c r="AD50" i="81" s="1"/>
  <c r="AD2" i="22" s="1"/>
  <c r="AD2" i="93" s="1"/>
  <c r="AA9" i="78"/>
  <c r="AC11" i="78"/>
  <c r="AC44" i="76"/>
  <c r="AC74" i="76" s="1"/>
  <c r="AC26" i="31" s="1"/>
  <c r="AC26" i="87" s="1"/>
  <c r="AA35" i="80"/>
  <c r="AA67" i="80" s="1"/>
  <c r="AA19" i="27" s="1"/>
  <c r="AA19" i="92" s="1"/>
  <c r="AC2" i="83"/>
  <c r="AC40" i="80"/>
  <c r="AA9" i="76"/>
  <c r="AB6" i="80"/>
  <c r="AC8" i="80"/>
  <c r="AA29" i="78"/>
  <c r="AA64" i="78" s="1"/>
  <c r="AA16" i="28" s="1"/>
  <c r="AA16" i="89" s="1"/>
  <c r="AB7" i="80"/>
  <c r="AA9" i="75"/>
  <c r="AB33" i="75"/>
  <c r="AB69" i="75" s="1"/>
  <c r="AB21" i="30" s="1"/>
  <c r="AB21" i="86" s="1"/>
  <c r="AB32" i="59"/>
  <c r="AB32" i="79" s="1"/>
  <c r="AB61" i="79" s="1"/>
  <c r="AB13" i="32" s="1"/>
  <c r="AB13" i="90" s="1"/>
  <c r="AB69" i="74"/>
  <c r="AB21" i="26" s="1"/>
  <c r="AB21" i="91" s="1"/>
  <c r="AB6" i="81"/>
  <c r="AC21" i="80"/>
  <c r="AA15" i="81"/>
  <c r="AB4" i="75"/>
  <c r="AB52" i="75" s="1"/>
  <c r="AB4" i="30" s="1"/>
  <c r="AB4" i="86" s="1"/>
  <c r="Y23" i="80"/>
  <c r="Y59" i="80" s="1"/>
  <c r="Y11" i="27" s="1"/>
  <c r="Y11" i="92" s="1"/>
  <c r="AA18" i="81"/>
  <c r="AA56" i="81" s="1"/>
  <c r="AA8" i="22" s="1"/>
  <c r="AA8" i="93" s="1"/>
  <c r="AA9" i="77"/>
  <c r="AB13" i="81"/>
  <c r="AB61" i="74"/>
  <c r="AB13" i="26" s="1"/>
  <c r="AB13" i="91" s="1"/>
  <c r="AC42" i="78"/>
  <c r="AC72" i="78" s="1"/>
  <c r="AC24" i="28" s="1"/>
  <c r="AC24" i="89" s="1"/>
  <c r="AB8" i="75"/>
  <c r="AA9" i="79"/>
  <c r="AA12" i="78"/>
  <c r="AA54" i="78" s="1"/>
  <c r="AA6" i="28" s="1"/>
  <c r="AA6" i="89" s="1"/>
  <c r="AB13" i="80"/>
  <c r="AB4" i="76"/>
  <c r="AB52" i="76" s="1"/>
  <c r="AB4" i="31" s="1"/>
  <c r="AB4" i="87" s="1"/>
  <c r="AB43" i="79"/>
  <c r="AB73" i="79" s="1"/>
  <c r="AB25" i="32" s="1"/>
  <c r="AB25" i="90" s="1"/>
  <c r="Z55" i="81"/>
  <c r="Z7" i="22" s="1"/>
  <c r="Z7" i="93" s="1"/>
  <c r="Y23" i="77"/>
  <c r="Y59" i="77" s="1"/>
  <c r="Y11" i="25" s="1"/>
  <c r="Y11" i="88" s="1"/>
  <c r="AB73" i="81"/>
  <c r="AB25" i="22" s="1"/>
  <c r="AB25" i="93" s="1"/>
  <c r="AC33" i="74"/>
  <c r="AC69" i="74" s="1"/>
  <c r="AC21" i="26" s="1"/>
  <c r="AC21" i="91" s="1"/>
  <c r="AC2" i="84"/>
  <c r="AA67" i="59"/>
  <c r="AA19" i="23" s="1"/>
  <c r="AA19" i="84" s="1"/>
  <c r="AA35" i="81"/>
  <c r="AA67" i="81" s="1"/>
  <c r="AA19" i="22" s="1"/>
  <c r="AA19" i="93" s="1"/>
  <c r="AC17" i="76"/>
  <c r="AC10" i="80"/>
  <c r="AA30" i="81"/>
  <c r="AA65" i="81" s="1"/>
  <c r="AA17" i="22" s="1"/>
  <c r="AA17" i="93" s="1"/>
  <c r="AB8" i="77"/>
  <c r="AC21" i="79"/>
  <c r="AA30" i="80"/>
  <c r="AA65" i="80" s="1"/>
  <c r="AA17" i="27" s="1"/>
  <c r="AA17" i="92" s="1"/>
  <c r="AC42" i="77"/>
  <c r="AC72" i="77" s="1"/>
  <c r="AC24" i="25" s="1"/>
  <c r="AC24" i="88" s="1"/>
  <c r="AC8" i="79"/>
  <c r="AB43" i="80"/>
  <c r="AB73" i="80" s="1"/>
  <c r="AB25" i="27" s="1"/>
  <c r="AB25" i="92" s="1"/>
  <c r="AD2" i="75"/>
  <c r="AD50" i="75" s="1"/>
  <c r="AD2" i="30" s="1"/>
  <c r="AD2" i="86" s="1"/>
  <c r="AB6" i="79"/>
  <c r="AC44" i="75"/>
  <c r="AC74" i="75" s="1"/>
  <c r="AC26" i="30" s="1"/>
  <c r="AC26" i="86" s="1"/>
  <c r="AC11" i="81"/>
  <c r="AA33" i="79"/>
  <c r="AA69" i="79" s="1"/>
  <c r="AA21" i="32" s="1"/>
  <c r="AA21" i="90" s="1"/>
  <c r="AB7" i="77"/>
  <c r="AA29" i="81"/>
  <c r="AA64" i="81" s="1"/>
  <c r="AA16" i="22" s="1"/>
  <c r="AA16" i="93" s="1"/>
  <c r="Z22" i="75"/>
  <c r="Z58" i="75" s="1"/>
  <c r="Z10" i="30" s="1"/>
  <c r="Z10" i="86" s="1"/>
  <c r="AB34" i="76"/>
  <c r="AB70" i="76" s="1"/>
  <c r="AB22" i="31" s="1"/>
  <c r="AB22" i="87" s="1"/>
  <c r="AB4" i="78"/>
  <c r="AB52" i="78" s="1"/>
  <c r="AB4" i="28" s="1"/>
  <c r="AB4" i="89" s="1"/>
  <c r="AB36" i="78"/>
  <c r="AB41" i="81"/>
  <c r="AA18" i="79"/>
  <c r="AA56" i="79" s="1"/>
  <c r="AA8" i="32" s="1"/>
  <c r="AA8" i="90" s="1"/>
  <c r="AB41" i="78"/>
  <c r="AB41" i="79"/>
  <c r="AC31" i="74"/>
  <c r="AC71" i="74" s="1"/>
  <c r="AC23" i="26" s="1"/>
  <c r="AC23" i="91" s="1"/>
  <c r="AC20" i="76"/>
  <c r="AB36" i="77"/>
  <c r="AC20" i="80"/>
  <c r="AB9" i="59"/>
  <c r="AB9" i="77" s="1"/>
  <c r="AA65" i="59"/>
  <c r="AA17" i="23" s="1"/>
  <c r="AA17" i="84" s="1"/>
  <c r="AA30" i="76"/>
  <c r="AA65" i="76" s="1"/>
  <c r="AA17" i="31" s="1"/>
  <c r="AA17" i="87" s="1"/>
  <c r="AC21" i="81"/>
  <c r="Y23" i="81"/>
  <c r="Y59" i="81" s="1"/>
  <c r="Y11" i="22" s="1"/>
  <c r="Y11" i="93" s="1"/>
  <c r="AA18" i="76"/>
  <c r="AA56" i="76" s="1"/>
  <c r="AA8" i="31" s="1"/>
  <c r="AA8" i="87" s="1"/>
  <c r="AC8" i="81"/>
  <c r="Z22" i="79"/>
  <c r="Z58" i="79" s="1"/>
  <c r="Z10" i="32" s="1"/>
  <c r="Z10" i="90" s="1"/>
  <c r="AB41" i="75"/>
  <c r="AA18" i="77"/>
  <c r="AA56" i="77" s="1"/>
  <c r="AA8" i="25" s="1"/>
  <c r="AA8" i="88" s="1"/>
  <c r="AC11" i="77"/>
  <c r="AA18" i="80"/>
  <c r="AA56" i="80" s="1"/>
  <c r="AA8" i="27" s="1"/>
  <c r="AA8" i="92" s="1"/>
  <c r="AC40" i="81"/>
  <c r="AB4" i="77"/>
  <c r="AB52" i="77" s="1"/>
  <c r="AB4" i="25" s="1"/>
  <c r="AB4" i="88" s="1"/>
  <c r="AA29" i="77"/>
  <c r="AA64" i="77" s="1"/>
  <c r="AA16" i="25" s="1"/>
  <c r="AA16" i="88" s="1"/>
  <c r="AC20" i="77"/>
  <c r="AA27" i="80"/>
  <c r="AA62" i="80" s="1"/>
  <c r="AA14" i="27" s="1"/>
  <c r="AA14" i="92" s="1"/>
  <c r="AC40" i="79"/>
  <c r="AB36" i="76"/>
  <c r="AA24" i="80"/>
  <c r="Y23" i="76"/>
  <c r="Y59" i="76" s="1"/>
  <c r="Y11" i="31" s="1"/>
  <c r="Y11" i="87" s="1"/>
  <c r="AB34" i="78"/>
  <c r="AB70" i="78" s="1"/>
  <c r="AB22" i="28" s="1"/>
  <c r="AB22" i="89" s="1"/>
  <c r="AA12" i="77"/>
  <c r="AA54" i="77" s="1"/>
  <c r="AA6" i="25" s="1"/>
  <c r="AA6" i="88" s="1"/>
  <c r="AB33" i="81"/>
  <c r="AB69" i="81" s="1"/>
  <c r="AB21" i="22" s="1"/>
  <c r="AB21" i="93" s="1"/>
  <c r="AB38" i="76"/>
  <c r="AB68" i="76" s="1"/>
  <c r="AB20" i="31" s="1"/>
  <c r="AB20" i="87" s="1"/>
  <c r="AA35" i="75"/>
  <c r="AA67" i="75" s="1"/>
  <c r="AA19" i="30" s="1"/>
  <c r="AA19" i="86" s="1"/>
  <c r="AA27" i="75"/>
  <c r="AA62" i="75" s="1"/>
  <c r="AA14" i="30" s="1"/>
  <c r="AA14" i="86" s="1"/>
  <c r="AB43" i="77"/>
  <c r="AB73" i="77" s="1"/>
  <c r="AB25" i="25" s="1"/>
  <c r="AB25" i="88" s="1"/>
  <c r="AC10" i="81"/>
  <c r="AB24" i="59"/>
  <c r="AB24" i="79" s="1"/>
  <c r="AD50" i="59"/>
  <c r="AD2" i="78"/>
  <c r="AD50" i="78" s="1"/>
  <c r="AD2" i="28" s="1"/>
  <c r="AD2" i="89" s="1"/>
  <c r="AC17" i="79"/>
  <c r="AB41" i="80"/>
  <c r="AC21" i="78"/>
  <c r="Z22" i="80"/>
  <c r="Z58" i="80" s="1"/>
  <c r="Z10" i="27" s="1"/>
  <c r="Z10" i="92" s="1"/>
  <c r="AB34" i="81"/>
  <c r="AB70" i="81" s="1"/>
  <c r="AB22" i="22" s="1"/>
  <c r="AB22" i="93" s="1"/>
  <c r="AC8" i="78"/>
  <c r="AC20" i="75"/>
  <c r="AA27" i="77"/>
  <c r="AA62" i="77" s="1"/>
  <c r="AA14" i="25" s="1"/>
  <c r="AA14" i="88" s="1"/>
  <c r="AB7" i="76"/>
  <c r="AB53" i="76" s="1"/>
  <c r="AB5" i="31" s="1"/>
  <c r="AB5" i="87" s="1"/>
  <c r="AC11" i="76"/>
  <c r="AB34" i="75"/>
  <c r="AB70" i="75" s="1"/>
  <c r="AB22" i="30" s="1"/>
  <c r="AB22" i="86" s="1"/>
  <c r="AA18" i="78"/>
  <c r="AA56" i="78" s="1"/>
  <c r="AA8" i="28" s="1"/>
  <c r="AA8" i="89" s="1"/>
  <c r="AA29" i="76"/>
  <c r="AA64" i="76" s="1"/>
  <c r="AA16" i="31" s="1"/>
  <c r="AA16" i="87" s="1"/>
  <c r="AA14" i="81"/>
  <c r="AB6" i="75"/>
  <c r="AB8" i="80"/>
  <c r="AB36" i="75"/>
  <c r="AC16" i="77"/>
  <c r="AB38" i="75"/>
  <c r="AB68" i="75" s="1"/>
  <c r="AB20" i="30" s="1"/>
  <c r="AB20" i="86" s="1"/>
  <c r="AA15" i="76"/>
  <c r="Z22" i="77"/>
  <c r="Z58" i="77" s="1"/>
  <c r="Z10" i="25" s="1"/>
  <c r="Z10" i="88" s="1"/>
  <c r="AB25" i="76"/>
  <c r="AA35" i="79"/>
  <c r="AA67" i="79" s="1"/>
  <c r="AA19" i="32" s="1"/>
  <c r="AA19" i="90" s="1"/>
  <c r="AB31" i="81"/>
  <c r="AB71" i="81" s="1"/>
  <c r="AB23" i="22" s="1"/>
  <c r="AB23" i="93" s="1"/>
  <c r="AB33" i="80"/>
  <c r="AB69" i="80" s="1"/>
  <c r="AB21" i="27" s="1"/>
  <c r="AB21" i="92" s="1"/>
  <c r="AB4" i="79"/>
  <c r="AB52" i="79" s="1"/>
  <c r="AB4" i="32" s="1"/>
  <c r="AB4" i="90" s="1"/>
  <c r="AC40" i="75"/>
  <c r="AA33" i="76"/>
  <c r="AA69" i="76" s="1"/>
  <c r="AA21" i="31" s="1"/>
  <c r="AA21" i="87" s="1"/>
  <c r="AC10" i="78"/>
  <c r="AC20" i="79"/>
  <c r="AC32" i="74"/>
  <c r="AC61" i="74" s="1"/>
  <c r="AC13" i="26" s="1"/>
  <c r="AC13" i="91" s="1"/>
  <c r="AA66" i="59"/>
  <c r="AA18" i="23" s="1"/>
  <c r="AA18" i="84" s="1"/>
  <c r="AA37" i="77"/>
  <c r="AA66" i="77" s="1"/>
  <c r="AA18" i="25" s="1"/>
  <c r="AA18" i="88" s="1"/>
  <c r="AC17" i="80"/>
  <c r="AB34" i="79"/>
  <c r="AB70" i="79" s="1"/>
  <c r="AB22" i="32" s="1"/>
  <c r="AB22" i="90" s="1"/>
  <c r="AC40" i="76"/>
  <c r="AC21" i="77"/>
  <c r="AB38" i="78"/>
  <c r="AB68" i="78" s="1"/>
  <c r="AB20" i="28" s="1"/>
  <c r="AB20" i="89" s="1"/>
  <c r="AA27" i="76"/>
  <c r="AA62" i="76" s="1"/>
  <c r="AA14" i="31" s="1"/>
  <c r="AA14" i="87" s="1"/>
  <c r="AA37" i="79"/>
  <c r="AA66" i="79" s="1"/>
  <c r="AA18" i="32" s="1"/>
  <c r="AA18" i="90" s="1"/>
  <c r="AB8" i="78"/>
  <c r="AC8" i="77"/>
  <c r="AA12" i="76"/>
  <c r="AA54" i="76" s="1"/>
  <c r="AA6" i="31" s="1"/>
  <c r="AA6" i="87" s="1"/>
  <c r="AA14" i="77"/>
  <c r="AA35" i="77"/>
  <c r="AA67" i="77" s="1"/>
  <c r="AA19" i="25" s="1"/>
  <c r="AA19" i="88" s="1"/>
  <c r="AB8" i="81"/>
  <c r="AC11" i="75"/>
  <c r="AA29" i="75"/>
  <c r="AA64" i="75" s="1"/>
  <c r="AA16" i="30" s="1"/>
  <c r="AA16" i="86" s="1"/>
  <c r="AA37" i="76"/>
  <c r="AA66" i="76" s="1"/>
  <c r="AA18" i="31" s="1"/>
  <c r="AA18" i="87" s="1"/>
  <c r="AA12" i="75"/>
  <c r="AA54" i="75" s="1"/>
  <c r="AA6" i="30" s="1"/>
  <c r="AA6" i="86" s="1"/>
  <c r="AA33" i="75"/>
  <c r="AA69" i="75" s="1"/>
  <c r="AA21" i="30" s="1"/>
  <c r="AA21" i="86" s="1"/>
  <c r="AB5" i="77"/>
  <c r="AA27" i="79"/>
  <c r="AA62" i="79" s="1"/>
  <c r="AA14" i="32" s="1"/>
  <c r="AA14" i="90" s="1"/>
  <c r="AB33" i="78"/>
  <c r="AB69" i="78" s="1"/>
  <c r="AB21" i="28" s="1"/>
  <c r="AB21" i="89" s="1"/>
  <c r="Z22" i="78"/>
  <c r="Z58" i="78" s="1"/>
  <c r="Z10" i="28" s="1"/>
  <c r="Z10" i="89" s="1"/>
  <c r="AB26" i="79"/>
  <c r="AB60" i="79" s="1"/>
  <c r="AB12" i="32" s="1"/>
  <c r="AB12" i="90" s="1"/>
  <c r="AA37" i="81"/>
  <c r="AA66" i="81" s="1"/>
  <c r="AA18" i="22" s="1"/>
  <c r="AA18" i="93" s="1"/>
  <c r="AA15" i="77"/>
  <c r="AC17" i="75"/>
  <c r="AA19" i="59"/>
  <c r="AA19" i="81" s="1"/>
  <c r="AA57" i="81" s="1"/>
  <c r="AA9" i="22" s="1"/>
  <c r="AA9" i="93" s="1"/>
  <c r="AC74" i="59"/>
  <c r="AC26" i="23" s="1"/>
  <c r="AC26" i="84" s="1"/>
  <c r="AC44" i="81"/>
  <c r="AC74" i="81" s="1"/>
  <c r="AC26" i="22" s="1"/>
  <c r="AC26" i="93" s="1"/>
  <c r="AC17" i="81"/>
  <c r="Z19" i="80"/>
  <c r="Z57" i="80" s="1"/>
  <c r="Z9" i="27" s="1"/>
  <c r="Z9" i="92" s="1"/>
  <c r="AB38" i="77"/>
  <c r="AB68" i="77" s="1"/>
  <c r="AB20" i="25" s="1"/>
  <c r="AB20" i="88" s="1"/>
  <c r="AD2" i="79"/>
  <c r="AD50" i="79" s="1"/>
  <c r="AD2" i="32" s="1"/>
  <c r="AD2" i="90" s="1"/>
  <c r="AC21" i="76"/>
  <c r="AA33" i="78"/>
  <c r="AA69" i="78" s="1"/>
  <c r="AA21" i="28" s="1"/>
  <c r="AA21" i="89" s="1"/>
  <c r="AA14" i="76"/>
  <c r="AB7" i="75"/>
  <c r="AA12" i="80"/>
  <c r="AA54" i="80" s="1"/>
  <c r="AA6" i="27" s="1"/>
  <c r="AA6" i="92" s="1"/>
  <c r="AC8" i="76"/>
  <c r="AA15" i="80"/>
  <c r="AA55" i="80" s="1"/>
  <c r="AA7" i="27" s="1"/>
  <c r="AA7" i="92" s="1"/>
  <c r="AB25" i="81"/>
  <c r="AC40" i="78"/>
  <c r="AA12" i="79"/>
  <c r="AA54" i="79" s="1"/>
  <c r="AA6" i="32" s="1"/>
  <c r="AA6" i="90" s="1"/>
  <c r="AA15" i="79"/>
  <c r="AA27" i="78"/>
  <c r="AA62" i="78" s="1"/>
  <c r="AA14" i="28" s="1"/>
  <c r="AA14" i="89" s="1"/>
  <c r="AA37" i="75"/>
  <c r="AA66" i="75" s="1"/>
  <c r="AA18" i="30" s="1"/>
  <c r="AA18" i="86" s="1"/>
  <c r="AB8" i="79"/>
  <c r="AB38" i="79"/>
  <c r="AB68" i="79" s="1"/>
  <c r="AB20" i="32" s="1"/>
  <c r="AB20" i="90" s="1"/>
  <c r="AB13" i="76"/>
  <c r="AA63" i="59"/>
  <c r="AA15" i="23" s="1"/>
  <c r="AA15" i="84" s="1"/>
  <c r="AA28" i="78"/>
  <c r="AA63" i="78" s="1"/>
  <c r="AA15" i="28" s="1"/>
  <c r="AA15" i="89" s="1"/>
  <c r="AA28" i="75"/>
  <c r="AA63" i="75" s="1"/>
  <c r="AA15" i="30" s="1"/>
  <c r="AA15" i="86" s="1"/>
  <c r="AB36" i="79"/>
  <c r="AA24" i="77"/>
  <c r="Y23" i="75"/>
  <c r="Y59" i="75" s="1"/>
  <c r="Y11" i="30" s="1"/>
  <c r="Y11" i="86" s="1"/>
  <c r="AB43" i="76"/>
  <c r="AB73" i="76" s="1"/>
  <c r="AB25" i="31" s="1"/>
  <c r="AB25" i="87" s="1"/>
  <c r="AC20" i="81"/>
  <c r="AA30" i="77"/>
  <c r="AA65" i="77" s="1"/>
  <c r="AA17" i="25" s="1"/>
  <c r="AA17" i="88" s="1"/>
  <c r="AB6" i="77"/>
  <c r="AA28" i="81"/>
  <c r="AA63" i="81" s="1"/>
  <c r="AA15" i="22" s="1"/>
  <c r="AA15" i="93" s="1"/>
  <c r="AB33" i="77"/>
  <c r="AB69" i="77" s="1"/>
  <c r="AB21" i="25" s="1"/>
  <c r="AB21" i="88" s="1"/>
  <c r="AA30" i="78"/>
  <c r="AA65" i="78" s="1"/>
  <c r="AA17" i="28" s="1"/>
  <c r="AA17" i="89" s="1"/>
  <c r="AA28" i="80"/>
  <c r="AA63" i="80" s="1"/>
  <c r="AA15" i="27" s="1"/>
  <c r="AA15" i="92" s="1"/>
  <c r="AB5" i="78"/>
  <c r="AC16" i="81"/>
  <c r="AB60" i="59"/>
  <c r="AB12" i="23" s="1"/>
  <c r="AB12" i="84" s="1"/>
  <c r="AB26" i="78"/>
  <c r="AB60" i="78" s="1"/>
  <c r="AB12" i="28" s="1"/>
  <c r="AB12" i="89" s="1"/>
  <c r="AB28" i="59"/>
  <c r="AB28" i="76" s="1"/>
  <c r="AB63" i="76" s="1"/>
  <c r="AB15" i="31" s="1"/>
  <c r="AB15" i="87" s="1"/>
  <c r="AC17" i="78"/>
  <c r="Z19" i="81"/>
  <c r="Z57" i="81" s="1"/>
  <c r="Z9" i="22" s="1"/>
  <c r="Z9" i="93" s="1"/>
  <c r="AA33" i="77"/>
  <c r="AA69" i="77" s="1"/>
  <c r="AA21" i="25" s="1"/>
  <c r="AA21" i="88" s="1"/>
  <c r="AA15" i="78"/>
  <c r="Y23" i="78"/>
  <c r="Y59" i="78" s="1"/>
  <c r="Y11" i="28" s="1"/>
  <c r="Y11" i="89" s="1"/>
  <c r="AB25" i="78"/>
  <c r="AC42" i="76"/>
  <c r="AC72" i="76" s="1"/>
  <c r="AC24" i="31" s="1"/>
  <c r="AC24" i="87" s="1"/>
  <c r="AC44" i="79"/>
  <c r="AC74" i="79" s="1"/>
  <c r="AC26" i="32" s="1"/>
  <c r="AC26" i="90" s="1"/>
  <c r="AC21" i="75"/>
  <c r="AB13" i="79"/>
  <c r="AB25" i="80"/>
  <c r="AA35" i="76"/>
  <c r="AA67" i="76" s="1"/>
  <c r="AA19" i="31" s="1"/>
  <c r="AA19" i="87" s="1"/>
  <c r="AC8" i="75"/>
  <c r="AB38" i="81"/>
  <c r="AB68" i="81" s="1"/>
  <c r="AB20" i="22" s="1"/>
  <c r="AB20" i="93" s="1"/>
  <c r="AB5" i="79"/>
  <c r="AC42" i="81"/>
  <c r="AC72" i="81" s="1"/>
  <c r="AC24" i="22" s="1"/>
  <c r="AC24" i="93" s="1"/>
  <c r="AC11" i="79"/>
  <c r="AD2" i="76"/>
  <c r="AD50" i="76" s="1"/>
  <c r="AD2" i="31" s="1"/>
  <c r="AD2" i="87" s="1"/>
  <c r="AB25" i="79"/>
  <c r="AA14" i="78"/>
  <c r="AB26" i="76"/>
  <c r="AB60" i="76" s="1"/>
  <c r="AB12" i="31" s="1"/>
  <c r="AB12" i="87" s="1"/>
  <c r="AA29" i="79"/>
  <c r="AA64" i="79" s="1"/>
  <c r="AA16" i="32" s="1"/>
  <c r="AA16" i="90" s="1"/>
  <c r="AA33" i="80"/>
  <c r="AA69" i="80" s="1"/>
  <c r="AA21" i="27" s="1"/>
  <c r="AA21" i="92" s="1"/>
  <c r="AC16" i="76"/>
  <c r="AC42" i="80"/>
  <c r="AC72" i="80" s="1"/>
  <c r="AC24" i="27" s="1"/>
  <c r="AC24" i="92" s="1"/>
  <c r="AB41" i="77"/>
  <c r="AA28" i="77"/>
  <c r="AA63" i="77" s="1"/>
  <c r="AA15" i="25" s="1"/>
  <c r="AA15" i="88" s="1"/>
  <c r="AB36" i="80"/>
  <c r="AA24" i="76"/>
  <c r="Z22" i="76"/>
  <c r="Z58" i="76" s="1"/>
  <c r="Z10" i="31" s="1"/>
  <c r="Z10" i="87" s="1"/>
  <c r="AC10" i="77"/>
  <c r="AB13" i="78"/>
  <c r="AA14" i="79"/>
  <c r="AA37" i="78"/>
  <c r="AA66" i="78" s="1"/>
  <c r="AA18" i="28" s="1"/>
  <c r="AA18" i="89" s="1"/>
  <c r="AC44" i="78"/>
  <c r="AC74" i="78" s="1"/>
  <c r="AC26" i="28" s="1"/>
  <c r="AC26" i="89" s="1"/>
  <c r="AB31" i="76"/>
  <c r="AB71" i="76" s="1"/>
  <c r="AB23" i="31" s="1"/>
  <c r="AB23" i="87" s="1"/>
  <c r="AB33" i="76"/>
  <c r="AB69" i="76" s="1"/>
  <c r="AB21" i="31" s="1"/>
  <c r="AB21" i="87" s="1"/>
  <c r="AC42" i="75"/>
  <c r="AC72" i="75" s="1"/>
  <c r="AC24" i="30" s="1"/>
  <c r="AC24" i="86" s="1"/>
  <c r="AB6" i="78"/>
  <c r="AA18" i="75"/>
  <c r="AA56" i="75" s="1"/>
  <c r="AA8" i="30" s="1"/>
  <c r="AA8" i="86" s="1"/>
  <c r="AB25" i="77"/>
  <c r="AC28" i="74"/>
  <c r="AC63" i="74" s="1"/>
  <c r="AC15" i="26" s="1"/>
  <c r="AC15" i="91" s="1"/>
  <c r="AB73" i="59"/>
  <c r="AB25" i="23" s="1"/>
  <c r="AB25" i="84" s="1"/>
  <c r="AB43" i="75"/>
  <c r="AB73" i="75" s="1"/>
  <c r="AB25" i="30" s="1"/>
  <c r="AB25" i="86" s="1"/>
  <c r="AB63" i="74"/>
  <c r="AB15" i="26" s="1"/>
  <c r="AB15" i="91" s="1"/>
  <c r="AC17" i="77"/>
  <c r="AB43" i="78"/>
  <c r="AB73" i="78" s="1"/>
  <c r="AB25" i="28" s="1"/>
  <c r="AB25" i="89" s="1"/>
  <c r="AB5" i="81"/>
  <c r="AB34" i="77"/>
  <c r="AB70" i="77" s="1"/>
  <c r="AB22" i="25" s="1"/>
  <c r="AB22" i="88" s="1"/>
  <c r="AC10" i="79"/>
  <c r="AB5" i="80"/>
  <c r="AA33" i="81"/>
  <c r="AA69" i="81" s="1"/>
  <c r="AA21" i="22" s="1"/>
  <c r="AA21" i="93" s="1"/>
  <c r="AA30" i="79"/>
  <c r="AA65" i="79" s="1"/>
  <c r="AA17" i="32" s="1"/>
  <c r="AA17" i="90" s="1"/>
  <c r="AC11" i="80"/>
  <c r="AB38" i="80"/>
  <c r="AB68" i="80" s="1"/>
  <c r="AB20" i="27" s="1"/>
  <c r="AB20" i="92" s="1"/>
  <c r="AB13" i="75"/>
  <c r="Y23" i="79"/>
  <c r="Y59" i="79" s="1"/>
  <c r="Y11" i="32" s="1"/>
  <c r="Y11" i="90" s="1"/>
  <c r="AA29" i="80"/>
  <c r="AA64" i="80" s="1"/>
  <c r="AA16" i="27" s="1"/>
  <c r="AA16" i="92" s="1"/>
  <c r="AC10" i="75"/>
  <c r="AD2" i="77"/>
  <c r="AD50" i="77" s="1"/>
  <c r="AD2" i="25" s="1"/>
  <c r="AD2" i="88" s="1"/>
  <c r="AB5" i="75"/>
  <c r="AB7" i="78"/>
  <c r="AC44" i="77"/>
  <c r="AC74" i="77" s="1"/>
  <c r="AC26" i="25" s="1"/>
  <c r="AC26" i="88" s="1"/>
  <c r="AB36" i="81"/>
  <c r="AB26" i="80"/>
  <c r="AB60" i="80" s="1"/>
  <c r="AB12" i="27" s="1"/>
  <c r="AB12" i="92" s="1"/>
  <c r="AB4" i="80"/>
  <c r="AB52" i="80" s="1"/>
  <c r="AB4" i="27" s="1"/>
  <c r="AB4" i="92" s="1"/>
  <c r="AA14" i="75"/>
  <c r="AA55" i="75" s="1"/>
  <c r="AA7" i="30" s="1"/>
  <c r="AB7" i="79"/>
  <c r="AD39" i="59"/>
  <c r="AD39" i="81" s="1"/>
  <c r="AD10" i="59"/>
  <c r="AD10" i="75" s="1"/>
  <c r="AB64" i="74"/>
  <c r="AB16" i="26" s="1"/>
  <c r="AB16" i="91" s="1"/>
  <c r="AB29" i="59"/>
  <c r="AB64" i="59" s="1"/>
  <c r="AB16" i="23" s="1"/>
  <c r="AB16" i="84" s="1"/>
  <c r="AB65" i="74"/>
  <c r="AB17" i="26" s="1"/>
  <c r="AB17" i="91" s="1"/>
  <c r="AB30" i="59"/>
  <c r="AB65" i="59" s="1"/>
  <c r="AB17" i="23" s="1"/>
  <c r="AB17" i="84" s="1"/>
  <c r="AC43" i="59"/>
  <c r="AC43" i="77" s="1"/>
  <c r="AC73" i="77" s="1"/>
  <c r="AC25" i="25" s="1"/>
  <c r="AC25" i="88" s="1"/>
  <c r="AB12" i="59"/>
  <c r="AB12" i="79" s="1"/>
  <c r="AC52" i="74"/>
  <c r="AC4" i="26" s="1"/>
  <c r="AC4" i="91" s="1"/>
  <c r="AC4" i="59"/>
  <c r="AC4" i="81" s="1"/>
  <c r="AC52" i="81" s="1"/>
  <c r="AC4" i="22" s="1"/>
  <c r="AC4" i="93" s="1"/>
  <c r="AD40" i="59"/>
  <c r="AD40" i="76" s="1"/>
  <c r="AC6" i="59"/>
  <c r="AC6" i="79" s="1"/>
  <c r="AB67" i="74"/>
  <c r="AB19" i="26" s="1"/>
  <c r="AB19" i="91" s="1"/>
  <c r="AB35" i="59"/>
  <c r="AB35" i="79" s="1"/>
  <c r="AB67" i="79" s="1"/>
  <c r="AB19" i="32" s="1"/>
  <c r="AB19" i="90" s="1"/>
  <c r="AB37" i="59"/>
  <c r="AB37" i="77" s="1"/>
  <c r="AC38" i="59"/>
  <c r="AC38" i="78" s="1"/>
  <c r="AB62" i="74"/>
  <c r="AB14" i="26" s="1"/>
  <c r="AB14" i="91" s="1"/>
  <c r="AB27" i="59"/>
  <c r="AB27" i="79" s="1"/>
  <c r="AB62" i="79" s="1"/>
  <c r="AB14" i="32" s="1"/>
  <c r="AB14" i="90" s="1"/>
  <c r="AE50" i="74"/>
  <c r="AE2" i="26" s="1"/>
  <c r="AE2" i="91" s="1"/>
  <c r="AE2" i="59"/>
  <c r="AC5" i="59"/>
  <c r="AC5" i="76" s="1"/>
  <c r="AC13" i="59"/>
  <c r="AC13" i="81" s="1"/>
  <c r="AC70" i="74"/>
  <c r="AC22" i="26" s="1"/>
  <c r="AC22" i="91" s="1"/>
  <c r="AC34" i="59"/>
  <c r="AC34" i="76" s="1"/>
  <c r="AC70" i="76" s="1"/>
  <c r="AC22" i="31" s="1"/>
  <c r="AC22" i="87" s="1"/>
  <c r="AB15" i="59"/>
  <c r="AB15" i="78" s="1"/>
  <c r="AB18" i="59"/>
  <c r="AB18" i="75" s="1"/>
  <c r="AB56" i="75" s="1"/>
  <c r="AB8" i="30" s="1"/>
  <c r="AB8" i="86" s="1"/>
  <c r="AC60" i="74"/>
  <c r="AC12" i="26" s="1"/>
  <c r="AC12" i="91" s="1"/>
  <c r="AC26" i="59"/>
  <c r="AC26" i="77" s="1"/>
  <c r="AC60" i="77" s="1"/>
  <c r="AC12" i="25" s="1"/>
  <c r="AC12" i="88" s="1"/>
  <c r="AD20" i="59"/>
  <c r="AD20" i="78" s="1"/>
  <c r="AB14" i="59"/>
  <c r="AB14" i="79" s="1"/>
  <c r="AC41" i="59"/>
  <c r="AC41" i="81" s="1"/>
  <c r="AD72" i="74"/>
  <c r="AD24" i="26" s="1"/>
  <c r="AD24" i="91" s="1"/>
  <c r="AD42" i="59"/>
  <c r="AD72" i="59" s="1"/>
  <c r="AD24" i="23" s="1"/>
  <c r="AD24" i="84" s="1"/>
  <c r="Z59" i="74"/>
  <c r="Z11" i="26" s="1"/>
  <c r="Z11" i="91" s="1"/>
  <c r="Z23" i="59"/>
  <c r="Z23" i="81" s="1"/>
  <c r="Z59" i="81" s="1"/>
  <c r="Z11" i="22" s="1"/>
  <c r="Z11" i="93" s="1"/>
  <c r="AA58" i="74"/>
  <c r="AA10" i="26" s="1"/>
  <c r="AA10" i="91" s="1"/>
  <c r="AA22" i="59"/>
  <c r="AA58" i="59" s="1"/>
  <c r="AA10" i="23" s="1"/>
  <c r="AA10" i="84" s="1"/>
  <c r="AD16" i="59"/>
  <c r="AD16" i="76" s="1"/>
  <c r="AD74" i="74"/>
  <c r="AD26" i="26" s="1"/>
  <c r="AD26" i="91" s="1"/>
  <c r="AD44" i="59"/>
  <c r="AD74" i="59" s="1"/>
  <c r="AD26" i="23" s="1"/>
  <c r="AD26" i="84" s="1"/>
  <c r="AC25" i="59"/>
  <c r="AC25" i="81" s="1"/>
  <c r="AC7" i="59"/>
  <c r="AC7" i="76" s="1"/>
  <c r="AC85" i="73"/>
  <c r="AA55" i="59"/>
  <c r="AA7" i="23" s="1"/>
  <c r="AA7" i="84" s="1"/>
  <c r="AC73" i="74"/>
  <c r="AC25" i="26" s="1"/>
  <c r="AC25" i="91" s="1"/>
  <c r="AA66" i="80"/>
  <c r="AA18" i="27" s="1"/>
  <c r="AA18" i="92" s="1"/>
  <c r="AB53" i="59"/>
  <c r="AB5" i="23" s="1"/>
  <c r="AB5" i="84" s="1"/>
  <c r="Z7" i="84"/>
  <c r="AB54" i="74"/>
  <c r="AB6" i="26" s="1"/>
  <c r="AB6" i="91" s="1"/>
  <c r="AB56" i="74"/>
  <c r="AB8" i="26" s="1"/>
  <c r="AB8" i="91" s="1"/>
  <c r="AH26" i="72"/>
  <c r="AG26" i="73"/>
  <c r="AE67" i="73" s="1"/>
  <c r="AD4" i="74"/>
  <c r="AB66" i="74"/>
  <c r="AB18" i="26" s="1"/>
  <c r="AB18" i="91" s="1"/>
  <c r="AD13" i="74"/>
  <c r="AF29" i="73"/>
  <c r="AD70" i="73" s="1"/>
  <c r="AG29" i="72"/>
  <c r="AG13" i="73"/>
  <c r="AH13" i="72"/>
  <c r="AD43" i="74"/>
  <c r="AD43" i="59" s="1"/>
  <c r="AC35" i="74"/>
  <c r="AE10" i="74"/>
  <c r="AH4" i="73"/>
  <c r="AI4" i="72"/>
  <c r="AH23" i="72"/>
  <c r="AG23" i="73"/>
  <c r="AE64" i="73" s="1"/>
  <c r="AG18" i="72"/>
  <c r="AF18" i="73"/>
  <c r="AD84" i="73" s="1"/>
  <c r="AH32" i="73"/>
  <c r="AI32" i="72"/>
  <c r="AG44" i="72"/>
  <c r="AF44" i="73"/>
  <c r="AD92" i="73" s="1"/>
  <c r="AH3" i="72"/>
  <c r="AG3" i="73"/>
  <c r="AE60" i="73" s="1"/>
  <c r="AH28" i="72"/>
  <c r="AG28" i="73"/>
  <c r="AE69" i="73" s="1"/>
  <c r="AC14" i="74"/>
  <c r="AF2" i="74"/>
  <c r="AF43" i="73"/>
  <c r="AD91" i="73" s="1"/>
  <c r="AG43" i="72"/>
  <c r="AI25" i="72"/>
  <c r="AH25" i="73"/>
  <c r="AF66" i="73" s="1"/>
  <c r="AH17" i="73"/>
  <c r="AI17" i="72"/>
  <c r="AE40" i="74"/>
  <c r="AC36" i="74"/>
  <c r="AC36" i="59" s="1"/>
  <c r="AD41" i="74"/>
  <c r="AH5" i="72"/>
  <c r="AG5" i="73"/>
  <c r="AE61" i="73" s="1"/>
  <c r="AI31" i="72"/>
  <c r="AH31" i="73"/>
  <c r="AF72" i="73" s="1"/>
  <c r="AD7" i="74"/>
  <c r="AJ22" i="72"/>
  <c r="AI22" i="73"/>
  <c r="AG58" i="73" s="1"/>
  <c r="AC68" i="74"/>
  <c r="AC20" i="26" s="1"/>
  <c r="AC20" i="91" s="1"/>
  <c r="AF33" i="73"/>
  <c r="AD74" i="73" s="1"/>
  <c r="AG33" i="72"/>
  <c r="AH10" i="72"/>
  <c r="AG10" i="73"/>
  <c r="AF21" i="73"/>
  <c r="AD89" i="73" s="1"/>
  <c r="AG21" i="72"/>
  <c r="AE20" i="74"/>
  <c r="AI48" i="72"/>
  <c r="AH48" i="73"/>
  <c r="AF96" i="73" s="1"/>
  <c r="AH49" i="72"/>
  <c r="AG49" i="73"/>
  <c r="AE97" i="73" s="1"/>
  <c r="AH12" i="72"/>
  <c r="AG12" i="73"/>
  <c r="AG30" i="72"/>
  <c r="AF30" i="73"/>
  <c r="AD71" i="73" s="1"/>
  <c r="AD5" i="74"/>
  <c r="AE16" i="74"/>
  <c r="AH8" i="72"/>
  <c r="AG8" i="73"/>
  <c r="AE63" i="73" s="1"/>
  <c r="AH42" i="73"/>
  <c r="AI42" i="72"/>
  <c r="AH9" i="72"/>
  <c r="AG9" i="73"/>
  <c r="AE75" i="73" s="1"/>
  <c r="AG11" i="72"/>
  <c r="AF11" i="73"/>
  <c r="AC18" i="74"/>
  <c r="AH34" i="73"/>
  <c r="AF76" i="73" s="1"/>
  <c r="AI34" i="72"/>
  <c r="AD59" i="63"/>
  <c r="AC9" i="74"/>
  <c r="AC15" i="74"/>
  <c r="AA57" i="74"/>
  <c r="AA9" i="26" s="1"/>
  <c r="AA9" i="91" s="1"/>
  <c r="AI24" i="72"/>
  <c r="AH24" i="73"/>
  <c r="AF65" i="73" s="1"/>
  <c r="AB55" i="74"/>
  <c r="AB7" i="26" s="1"/>
  <c r="AB7" i="91" s="1"/>
  <c r="AI47" i="72"/>
  <c r="AH47" i="73"/>
  <c r="AF95" i="73" s="1"/>
  <c r="AG39" i="72"/>
  <c r="AF39" i="73"/>
  <c r="AD86" i="73" s="1"/>
  <c r="AI38" i="72"/>
  <c r="AH38" i="73"/>
  <c r="AG19" i="72"/>
  <c r="AF19" i="73"/>
  <c r="AH36" i="72"/>
  <c r="AG36" i="73"/>
  <c r="AE80" i="73" s="1"/>
  <c r="AC12" i="74"/>
  <c r="AC69" i="63"/>
  <c r="AB19" i="74"/>
  <c r="AG15" i="73"/>
  <c r="AH15" i="72"/>
  <c r="AG40" i="72"/>
  <c r="AF40" i="73"/>
  <c r="AD87" i="73" s="1"/>
  <c r="AG20" i="72"/>
  <c r="AF20" i="73"/>
  <c r="AH35" i="73"/>
  <c r="AI35" i="72"/>
  <c r="AI52" i="72"/>
  <c r="AH52" i="73"/>
  <c r="AF100" i="73" s="1"/>
  <c r="AE39" i="74"/>
  <c r="AC30" i="74"/>
  <c r="AG27" i="72"/>
  <c r="AF27" i="73"/>
  <c r="AD68" i="73" s="1"/>
  <c r="AH37" i="72"/>
  <c r="AG37" i="73"/>
  <c r="AE81" i="73" s="1"/>
  <c r="AC37" i="74"/>
  <c r="AD38" i="74"/>
  <c r="AE44" i="74"/>
  <c r="AI16" i="72"/>
  <c r="AH16" i="73"/>
  <c r="AH50" i="73"/>
  <c r="AF98" i="73" s="1"/>
  <c r="AI50" i="72"/>
  <c r="AD6" i="74"/>
  <c r="AD6" i="59" s="1"/>
  <c r="AD74" i="63"/>
  <c r="AE74" i="63" s="1"/>
  <c r="AF74" i="63" s="1"/>
  <c r="AG74" i="63" s="1"/>
  <c r="AH74" i="63" s="1"/>
  <c r="AI74" i="63" s="1"/>
  <c r="AJ74" i="63" s="1"/>
  <c r="AK74" i="63" s="1"/>
  <c r="AL74" i="63" s="1"/>
  <c r="AM74" i="63" s="1"/>
  <c r="AN74" i="63" s="1"/>
  <c r="AO74" i="63" s="1"/>
  <c r="AP74" i="63" s="1"/>
  <c r="AC24" i="74"/>
  <c r="AC53" i="74"/>
  <c r="AC5" i="26" s="1"/>
  <c r="AC5" i="91" s="1"/>
  <c r="AD8" i="74"/>
  <c r="AG41" i="72"/>
  <c r="AF41" i="73"/>
  <c r="AD88" i="73" s="1"/>
  <c r="AD25" i="74"/>
  <c r="AI7" i="72"/>
  <c r="AH7" i="73"/>
  <c r="AG45" i="72"/>
  <c r="AF45" i="73"/>
  <c r="AD93" i="73" s="1"/>
  <c r="AG46" i="73"/>
  <c r="AE94" i="73" s="1"/>
  <c r="AH46" i="72"/>
  <c r="AH51" i="72"/>
  <c r="AG51" i="73"/>
  <c r="AE99" i="73" s="1"/>
  <c r="AE42" i="74"/>
  <c r="AH14" i="72"/>
  <c r="AG14" i="73"/>
  <c r="AH6" i="72"/>
  <c r="AG6" i="73"/>
  <c r="AE62" i="73" s="1"/>
  <c r="AD21" i="74"/>
  <c r="AD21" i="59" s="1"/>
  <c r="AC27" i="74"/>
  <c r="AB22" i="74"/>
  <c r="AD17" i="74"/>
  <c r="AD17" i="59" s="1"/>
  <c r="AD34" i="74"/>
  <c r="AD26" i="74"/>
  <c r="AD11" i="74"/>
  <c r="AD11" i="59" s="1"/>
  <c r="AA23" i="74"/>
  <c r="T11" i="83"/>
  <c r="W6" i="83"/>
  <c r="W13" i="83"/>
  <c r="Z20" i="83"/>
  <c r="AA25" i="83"/>
  <c r="W12" i="83"/>
  <c r="W9" i="83"/>
  <c r="W21" i="83"/>
  <c r="T10" i="83"/>
  <c r="W8" i="83"/>
  <c r="Z18" i="83"/>
  <c r="V14" i="83"/>
  <c r="V16" i="83"/>
  <c r="AE77" i="73"/>
  <c r="AE73" i="73"/>
  <c r="AE90" i="73"/>
  <c r="Z22" i="83"/>
  <c r="Y23" i="83"/>
  <c r="AE82" i="73"/>
  <c r="AD83" i="73"/>
  <c r="Z15" i="83"/>
  <c r="AC78" i="73"/>
  <c r="AB79" i="73"/>
  <c r="AA4" i="83"/>
  <c r="AD2" i="23" l="1"/>
  <c r="AD2" i="84" s="1"/>
  <c r="AB71" i="59"/>
  <c r="AB23" i="23" s="1"/>
  <c r="AB23" i="84" s="1"/>
  <c r="AB31" i="77"/>
  <c r="AB71" i="77" s="1"/>
  <c r="AB23" i="25" s="1"/>
  <c r="AB23" i="88" s="1"/>
  <c r="AC33" i="59"/>
  <c r="AC31" i="59"/>
  <c r="AC71" i="59" s="1"/>
  <c r="AC23" i="23" s="1"/>
  <c r="AC23" i="84" s="1"/>
  <c r="AB62" i="59"/>
  <c r="AB14" i="23" s="1"/>
  <c r="AB14" i="84" s="1"/>
  <c r="AB32" i="75"/>
  <c r="AB61" i="75" s="1"/>
  <c r="AB13" i="30" s="1"/>
  <c r="AB13" i="86" s="1"/>
  <c r="AB32" i="78"/>
  <c r="AB61" i="78" s="1"/>
  <c r="AB13" i="28" s="1"/>
  <c r="AB13" i="89" s="1"/>
  <c r="AB32" i="76"/>
  <c r="AB61" i="76" s="1"/>
  <c r="AB13" i="31" s="1"/>
  <c r="AB13" i="87" s="1"/>
  <c r="AB61" i="59"/>
  <c r="AB13" i="23" s="1"/>
  <c r="AB13" i="84" s="1"/>
  <c r="AB32" i="77"/>
  <c r="AB61" i="77" s="1"/>
  <c r="AB13" i="25" s="1"/>
  <c r="AB13" i="88" s="1"/>
  <c r="AB32" i="80"/>
  <c r="AB61" i="80" s="1"/>
  <c r="AB13" i="27" s="1"/>
  <c r="AB13" i="92" s="1"/>
  <c r="AC60" i="59"/>
  <c r="AC12" i="23" s="1"/>
  <c r="AC12" i="84" s="1"/>
  <c r="AB54" i="59"/>
  <c r="AB6" i="23" s="1"/>
  <c r="AB6" i="84" s="1"/>
  <c r="AC32" i="59"/>
  <c r="AA55" i="79"/>
  <c r="AA7" i="32" s="1"/>
  <c r="AA7" i="90" s="1"/>
  <c r="AA55" i="81"/>
  <c r="AA7" i="22" s="1"/>
  <c r="AA7" i="93" s="1"/>
  <c r="AB53" i="79"/>
  <c r="AB5" i="32" s="1"/>
  <c r="AB5" i="90" s="1"/>
  <c r="AB31" i="80"/>
  <c r="AB71" i="80" s="1"/>
  <c r="AB23" i="27" s="1"/>
  <c r="AB23" i="92" s="1"/>
  <c r="AB31" i="75"/>
  <c r="AB71" i="75" s="1"/>
  <c r="AB23" i="30" s="1"/>
  <c r="AB23" i="86" s="1"/>
  <c r="AB31" i="78"/>
  <c r="AB71" i="78" s="1"/>
  <c r="AB23" i="28" s="1"/>
  <c r="AB23" i="89" s="1"/>
  <c r="AB53" i="77"/>
  <c r="AB5" i="25" s="1"/>
  <c r="AB5" i="88" s="1"/>
  <c r="AB31" i="79"/>
  <c r="AB71" i="79" s="1"/>
  <c r="AB23" i="32" s="1"/>
  <c r="AB23" i="90" s="1"/>
  <c r="AB54" i="79"/>
  <c r="AB6" i="32" s="1"/>
  <c r="AB6" i="90" s="1"/>
  <c r="AC28" i="59"/>
  <c r="AC63" i="59" s="1"/>
  <c r="AC15" i="23" s="1"/>
  <c r="AC15" i="84" s="1"/>
  <c r="AA57" i="59"/>
  <c r="AA9" i="23" s="1"/>
  <c r="AA9" i="84" s="1"/>
  <c r="AC70" i="59"/>
  <c r="AC22" i="23" s="1"/>
  <c r="AC22" i="84" s="1"/>
  <c r="AC69" i="59"/>
  <c r="AC21" i="23" s="1"/>
  <c r="AC21" i="84" s="1"/>
  <c r="AB53" i="81"/>
  <c r="AB5" i="22" s="1"/>
  <c r="AB5" i="93" s="1"/>
  <c r="AD2" i="83"/>
  <c r="AB32" i="81"/>
  <c r="AB61" i="81" s="1"/>
  <c r="AB13" i="22" s="1"/>
  <c r="AB13" i="93" s="1"/>
  <c r="AA5" i="83"/>
  <c r="Z7" i="83"/>
  <c r="AA55" i="77"/>
  <c r="AA7" i="25" s="1"/>
  <c r="AA7" i="88" s="1"/>
  <c r="AB24" i="78"/>
  <c r="AB24" i="76"/>
  <c r="AB9" i="81"/>
  <c r="AA19" i="80"/>
  <c r="AA57" i="80" s="1"/>
  <c r="AA9" i="27" s="1"/>
  <c r="AA9" i="92" s="1"/>
  <c r="AA19" i="77"/>
  <c r="AA57" i="77" s="1"/>
  <c r="AA9" i="25" s="1"/>
  <c r="AA9" i="88" s="1"/>
  <c r="AA19" i="76"/>
  <c r="AA57" i="76" s="1"/>
  <c r="AA9" i="31" s="1"/>
  <c r="AA9" i="87" s="1"/>
  <c r="AD16" i="79"/>
  <c r="AA55" i="76"/>
  <c r="AA7" i="31" s="1"/>
  <c r="AA7" i="87" s="1"/>
  <c r="AB53" i="80"/>
  <c r="AB5" i="27" s="1"/>
  <c r="AB5" i="92" s="1"/>
  <c r="AB53" i="75"/>
  <c r="AB5" i="30" s="1"/>
  <c r="AB5" i="86" s="1"/>
  <c r="AA19" i="78"/>
  <c r="AA57" i="78" s="1"/>
  <c r="AA9" i="28" s="1"/>
  <c r="AA9" i="89" s="1"/>
  <c r="AB9" i="80"/>
  <c r="AC26" i="83"/>
  <c r="AA17" i="83"/>
  <c r="AA55" i="78"/>
  <c r="AA7" i="28" s="1"/>
  <c r="AA7" i="89" s="1"/>
  <c r="AB53" i="78"/>
  <c r="AB5" i="28" s="1"/>
  <c r="AB5" i="89" s="1"/>
  <c r="AA19" i="83"/>
  <c r="AC24" i="83"/>
  <c r="AC6" i="76"/>
  <c r="AC53" i="76" s="1"/>
  <c r="AC5" i="31" s="1"/>
  <c r="AC5" i="87" s="1"/>
  <c r="AB24" i="77"/>
  <c r="AB9" i="78"/>
  <c r="AD10" i="78"/>
  <c r="AB29" i="80"/>
  <c r="AB64" i="80" s="1"/>
  <c r="AB16" i="27" s="1"/>
  <c r="AB16" i="92" s="1"/>
  <c r="AB35" i="81"/>
  <c r="AB67" i="81" s="1"/>
  <c r="AB19" i="22" s="1"/>
  <c r="AB19" i="93" s="1"/>
  <c r="AB9" i="76"/>
  <c r="Z59" i="59"/>
  <c r="Z11" i="23" s="1"/>
  <c r="Z11" i="84" s="1"/>
  <c r="AC68" i="78"/>
  <c r="AC20" i="28" s="1"/>
  <c r="AC20" i="89" s="1"/>
  <c r="AC4" i="79"/>
  <c r="AC52" i="79" s="1"/>
  <c r="AC4" i="32" s="1"/>
  <c r="AC4" i="90" s="1"/>
  <c r="AD40" i="80"/>
  <c r="AB29" i="81"/>
  <c r="AB64" i="81" s="1"/>
  <c r="AB16" i="22" s="1"/>
  <c r="AB16" i="93" s="1"/>
  <c r="AA19" i="75"/>
  <c r="AA57" i="75" s="1"/>
  <c r="AA9" i="30" s="1"/>
  <c r="AA9" i="86" s="1"/>
  <c r="AB24" i="75"/>
  <c r="AB37" i="80"/>
  <c r="AB66" i="80" s="1"/>
  <c r="AB18" i="27" s="1"/>
  <c r="AB18" i="92" s="1"/>
  <c r="AB29" i="78"/>
  <c r="AB64" i="78" s="1"/>
  <c r="AB16" i="28" s="1"/>
  <c r="AB16" i="89" s="1"/>
  <c r="AB24" i="81"/>
  <c r="AC34" i="77"/>
  <c r="AC70" i="77" s="1"/>
  <c r="AC22" i="25" s="1"/>
  <c r="AC22" i="88" s="1"/>
  <c r="AB28" i="80"/>
  <c r="AB63" i="80" s="1"/>
  <c r="AB15" i="27" s="1"/>
  <c r="AB15" i="92" s="1"/>
  <c r="AB29" i="77"/>
  <c r="AB64" i="77" s="1"/>
  <c r="AB16" i="25" s="1"/>
  <c r="AB16" i="88" s="1"/>
  <c r="AC26" i="76"/>
  <c r="AC60" i="76" s="1"/>
  <c r="AC12" i="31" s="1"/>
  <c r="AC12" i="87" s="1"/>
  <c r="AB24" i="80"/>
  <c r="AB15" i="80"/>
  <c r="AD20" i="79"/>
  <c r="AB29" i="75"/>
  <c r="AB64" i="75" s="1"/>
  <c r="AB16" i="30" s="1"/>
  <c r="AB16" i="86" s="1"/>
  <c r="AB14" i="76"/>
  <c r="AD16" i="81"/>
  <c r="AB35" i="78"/>
  <c r="AB67" i="78" s="1"/>
  <c r="AB19" i="28" s="1"/>
  <c r="AB19" i="89" s="1"/>
  <c r="AB9" i="79"/>
  <c r="AD42" i="77"/>
  <c r="AD72" i="77" s="1"/>
  <c r="AD24" i="25" s="1"/>
  <c r="AD24" i="88" s="1"/>
  <c r="AC7" i="81"/>
  <c r="Z23" i="77"/>
  <c r="Z59" i="77" s="1"/>
  <c r="Z11" i="25" s="1"/>
  <c r="Z11" i="88" s="1"/>
  <c r="AB14" i="77"/>
  <c r="AC7" i="79"/>
  <c r="AB28" i="79"/>
  <c r="AB63" i="79" s="1"/>
  <c r="AB15" i="32" s="1"/>
  <c r="AB15" i="90" s="1"/>
  <c r="AD6" i="78"/>
  <c r="AA19" i="79"/>
  <c r="AA57" i="79" s="1"/>
  <c r="AA9" i="32" s="1"/>
  <c r="AA9" i="90" s="1"/>
  <c r="AC36" i="80"/>
  <c r="AD44" i="79"/>
  <c r="AD74" i="79" s="1"/>
  <c r="AD26" i="32" s="1"/>
  <c r="AD26" i="90" s="1"/>
  <c r="AC6" i="78"/>
  <c r="AD40" i="81"/>
  <c r="AD43" i="77"/>
  <c r="AC32" i="75"/>
  <c r="AC61" i="75" s="1"/>
  <c r="AC13" i="30" s="1"/>
  <c r="AC13" i="86" s="1"/>
  <c r="AD21" i="75"/>
  <c r="AB18" i="81"/>
  <c r="AB56" i="81" s="1"/>
  <c r="AB8" i="22" s="1"/>
  <c r="AB8" i="93" s="1"/>
  <c r="AB15" i="77"/>
  <c r="AB27" i="80"/>
  <c r="AB62" i="80" s="1"/>
  <c r="AB14" i="27" s="1"/>
  <c r="AB14" i="92" s="1"/>
  <c r="AD16" i="75"/>
  <c r="AC5" i="75"/>
  <c r="AC7" i="75"/>
  <c r="AB9" i="75"/>
  <c r="AD16" i="78"/>
  <c r="AC5" i="77"/>
  <c r="AD39" i="79"/>
  <c r="AC7" i="77"/>
  <c r="AB28" i="78"/>
  <c r="AB63" i="78" s="1"/>
  <c r="AB15" i="28" s="1"/>
  <c r="AB15" i="89" s="1"/>
  <c r="AC33" i="80"/>
  <c r="AC69" i="80" s="1"/>
  <c r="AC21" i="27" s="1"/>
  <c r="AC21" i="92" s="1"/>
  <c r="AD17" i="76"/>
  <c r="AB15" i="81"/>
  <c r="AD16" i="77"/>
  <c r="AB37" i="81"/>
  <c r="AB66" i="81" s="1"/>
  <c r="AB18" i="22" s="1"/>
  <c r="AB18" i="93" s="1"/>
  <c r="AC24" i="59"/>
  <c r="AC24" i="78" s="1"/>
  <c r="AD28" i="74"/>
  <c r="AD63" i="74" s="1"/>
  <c r="AD15" i="26" s="1"/>
  <c r="AD15" i="91" s="1"/>
  <c r="AB67" i="59"/>
  <c r="AB19" i="23" s="1"/>
  <c r="AB19" i="84" s="1"/>
  <c r="AB35" i="75"/>
  <c r="AB67" i="75" s="1"/>
  <c r="AB19" i="30" s="1"/>
  <c r="AB19" i="86" s="1"/>
  <c r="AC13" i="77"/>
  <c r="AB29" i="79"/>
  <c r="AB64" i="79" s="1"/>
  <c r="AB16" i="32" s="1"/>
  <c r="AB16" i="90" s="1"/>
  <c r="AC38" i="75"/>
  <c r="AC68" i="75" s="1"/>
  <c r="AC20" i="30" s="1"/>
  <c r="AC20" i="86" s="1"/>
  <c r="AD6" i="76"/>
  <c r="AD11" i="79"/>
  <c r="AC36" i="81"/>
  <c r="AB30" i="81"/>
  <c r="AB65" i="81" s="1"/>
  <c r="AB17" i="22" s="1"/>
  <c r="AB17" i="93" s="1"/>
  <c r="AB18" i="78"/>
  <c r="AB56" i="78" s="1"/>
  <c r="AB8" i="28" s="1"/>
  <c r="AB8" i="89" s="1"/>
  <c r="AB12" i="81"/>
  <c r="AB54" i="81" s="1"/>
  <c r="AB6" i="22" s="1"/>
  <c r="AB6" i="93" s="1"/>
  <c r="AD20" i="75"/>
  <c r="AD43" i="76"/>
  <c r="AC13" i="80"/>
  <c r="AA22" i="79"/>
  <c r="AA58" i="79" s="1"/>
  <c r="AA10" i="32" s="1"/>
  <c r="AA10" i="90" s="1"/>
  <c r="AC25" i="75"/>
  <c r="AD42" i="80"/>
  <c r="AD72" i="80" s="1"/>
  <c r="AD24" i="27" s="1"/>
  <c r="AD24" i="92" s="1"/>
  <c r="Z23" i="80"/>
  <c r="Z59" i="80" s="1"/>
  <c r="Z11" i="27" s="1"/>
  <c r="Z11" i="92" s="1"/>
  <c r="AB14" i="80"/>
  <c r="AC25" i="76"/>
  <c r="AB18" i="80"/>
  <c r="AB56" i="80" s="1"/>
  <c r="AB8" i="27" s="1"/>
  <c r="AB8" i="92" s="1"/>
  <c r="Z23" i="79"/>
  <c r="Z59" i="79" s="1"/>
  <c r="Z11" i="32" s="1"/>
  <c r="Z11" i="90" s="1"/>
  <c r="AC25" i="78"/>
  <c r="AD20" i="81"/>
  <c r="AC33" i="78"/>
  <c r="AC69" i="78" s="1"/>
  <c r="AC21" i="28" s="1"/>
  <c r="AC21" i="89" s="1"/>
  <c r="AD17" i="75"/>
  <c r="AB28" i="81"/>
  <c r="AB63" i="81" s="1"/>
  <c r="AB15" i="22" s="1"/>
  <c r="AB15" i="93" s="1"/>
  <c r="AB14" i="75"/>
  <c r="AC26" i="78"/>
  <c r="AC60" i="78" s="1"/>
  <c r="AC12" i="28" s="1"/>
  <c r="AC12" i="89" s="1"/>
  <c r="AC41" i="78"/>
  <c r="AC43" i="78"/>
  <c r="AC73" i="78" s="1"/>
  <c r="AC25" i="28" s="1"/>
  <c r="AC25" i="89" s="1"/>
  <c r="AA22" i="78"/>
  <c r="AA58" i="78" s="1"/>
  <c r="AA10" i="28" s="1"/>
  <c r="AA10" i="89" s="1"/>
  <c r="AC13" i="78"/>
  <c r="AD6" i="75"/>
  <c r="AD11" i="80"/>
  <c r="AC36" i="78"/>
  <c r="AB35" i="80"/>
  <c r="AB67" i="80" s="1"/>
  <c r="AB19" i="27" s="1"/>
  <c r="AB19" i="92" s="1"/>
  <c r="AD42" i="81"/>
  <c r="AD72" i="81" s="1"/>
  <c r="AD24" i="22" s="1"/>
  <c r="AD24" i="93" s="1"/>
  <c r="AD10" i="80"/>
  <c r="AC38" i="76"/>
  <c r="AC68" i="76" s="1"/>
  <c r="AC20" i="31" s="1"/>
  <c r="AC20" i="87" s="1"/>
  <c r="AD43" i="75"/>
  <c r="AD21" i="79"/>
  <c r="AC43" i="79"/>
  <c r="AC73" i="79" s="1"/>
  <c r="AC25" i="32" s="1"/>
  <c r="AC25" i="90" s="1"/>
  <c r="AD42" i="79"/>
  <c r="AD72" i="79" s="1"/>
  <c r="AD24" i="32" s="1"/>
  <c r="AD24" i="90" s="1"/>
  <c r="AD40" i="75"/>
  <c r="AC13" i="75"/>
  <c r="AC41" i="79"/>
  <c r="AD42" i="75"/>
  <c r="AD72" i="75" s="1"/>
  <c r="AD24" i="30" s="1"/>
  <c r="AD24" i="86" s="1"/>
  <c r="AC38" i="80"/>
  <c r="AC68" i="80" s="1"/>
  <c r="AC20" i="27" s="1"/>
  <c r="AC20" i="92" s="1"/>
  <c r="AC33" i="77"/>
  <c r="AC69" i="77" s="1"/>
  <c r="AC21" i="25" s="1"/>
  <c r="AC21" i="88" s="1"/>
  <c r="AD40" i="78"/>
  <c r="AC6" i="75"/>
  <c r="AA22" i="77"/>
  <c r="AA58" i="77" s="1"/>
  <c r="AA10" i="25" s="1"/>
  <c r="AA10" i="88" s="1"/>
  <c r="AE50" i="59"/>
  <c r="AE2" i="75"/>
  <c r="AE50" i="75" s="1"/>
  <c r="AE2" i="30" s="1"/>
  <c r="AE2" i="86" s="1"/>
  <c r="AC73" i="59"/>
  <c r="AC25" i="23" s="1"/>
  <c r="AC25" i="84" s="1"/>
  <c r="AC43" i="75"/>
  <c r="AC73" i="75" s="1"/>
  <c r="AC25" i="30" s="1"/>
  <c r="AC25" i="86" s="1"/>
  <c r="AD44" i="81"/>
  <c r="AD74" i="81" s="1"/>
  <c r="AD26" i="22" s="1"/>
  <c r="AD26" i="93" s="1"/>
  <c r="AC43" i="81"/>
  <c r="AC73" i="81" s="1"/>
  <c r="AC25" i="22" s="1"/>
  <c r="AC25" i="93" s="1"/>
  <c r="AA22" i="81"/>
  <c r="AA58" i="81" s="1"/>
  <c r="AA10" i="22" s="1"/>
  <c r="AA10" i="93" s="1"/>
  <c r="AC26" i="80"/>
  <c r="AC60" i="80" s="1"/>
  <c r="AC12" i="27" s="1"/>
  <c r="AC12" i="92" s="1"/>
  <c r="AD11" i="81"/>
  <c r="AC36" i="77"/>
  <c r="AB27" i="78"/>
  <c r="AB62" i="78" s="1"/>
  <c r="AB14" i="28" s="1"/>
  <c r="AB14" i="89" s="1"/>
  <c r="AC5" i="79"/>
  <c r="AC26" i="79"/>
  <c r="AC60" i="79" s="1"/>
  <c r="AC12" i="32" s="1"/>
  <c r="AC12" i="90" s="1"/>
  <c r="AC7" i="80"/>
  <c r="AD21" i="80"/>
  <c r="AC41" i="76"/>
  <c r="AB37" i="75"/>
  <c r="AB66" i="75" s="1"/>
  <c r="AB18" i="30" s="1"/>
  <c r="AB18" i="86" s="1"/>
  <c r="AC13" i="79"/>
  <c r="AC41" i="77"/>
  <c r="AB37" i="76"/>
  <c r="AB66" i="76" s="1"/>
  <c r="AB18" i="31" s="1"/>
  <c r="AB18" i="87" s="1"/>
  <c r="AD44" i="76"/>
  <c r="AD74" i="76" s="1"/>
  <c r="AD26" i="31" s="1"/>
  <c r="AD26" i="87" s="1"/>
  <c r="AC43" i="76"/>
  <c r="AC73" i="76" s="1"/>
  <c r="AC25" i="31" s="1"/>
  <c r="AC25" i="87" s="1"/>
  <c r="AD17" i="79"/>
  <c r="AD39" i="80"/>
  <c r="AE2" i="77"/>
  <c r="AE50" i="77" s="1"/>
  <c r="AE2" i="25" s="1"/>
  <c r="AE2" i="88" s="1"/>
  <c r="AD32" i="74"/>
  <c r="AD32" i="59" s="1"/>
  <c r="AD61" i="59" s="1"/>
  <c r="AD13" i="23" s="1"/>
  <c r="AD13" i="84" s="1"/>
  <c r="AB19" i="59"/>
  <c r="AB19" i="80" s="1"/>
  <c r="AB57" i="80" s="1"/>
  <c r="AB9" i="27" s="1"/>
  <c r="AB9" i="92" s="1"/>
  <c r="AB56" i="59"/>
  <c r="AB8" i="23" s="1"/>
  <c r="AB8" i="84" s="1"/>
  <c r="AB18" i="79"/>
  <c r="AB56" i="79" s="1"/>
  <c r="AB8" i="32" s="1"/>
  <c r="AB8" i="90" s="1"/>
  <c r="AB30" i="77"/>
  <c r="AB65" i="77" s="1"/>
  <c r="AB17" i="25" s="1"/>
  <c r="AB17" i="88" s="1"/>
  <c r="AC26" i="81"/>
  <c r="AC60" i="81" s="1"/>
  <c r="AC12" i="22" s="1"/>
  <c r="AC12" i="93" s="1"/>
  <c r="AD44" i="80"/>
  <c r="AD74" i="80" s="1"/>
  <c r="AD26" i="27" s="1"/>
  <c r="AD26" i="92" s="1"/>
  <c r="AD16" i="80"/>
  <c r="AB30" i="78"/>
  <c r="AB65" i="78" s="1"/>
  <c r="AB17" i="28" s="1"/>
  <c r="AB17" i="89" s="1"/>
  <c r="AC34" i="78"/>
  <c r="AC70" i="78" s="1"/>
  <c r="AC22" i="28" s="1"/>
  <c r="AC22" i="89" s="1"/>
  <c r="AD39" i="75"/>
  <c r="Z23" i="78"/>
  <c r="Z59" i="78" s="1"/>
  <c r="Z11" i="28" s="1"/>
  <c r="Z11" i="89" s="1"/>
  <c r="AD6" i="80"/>
  <c r="AD11" i="77"/>
  <c r="AC36" i="76"/>
  <c r="AB14" i="78"/>
  <c r="AB55" i="78" s="1"/>
  <c r="AB7" i="28" s="1"/>
  <c r="AB7" i="89" s="1"/>
  <c r="AA22" i="80"/>
  <c r="AA58" i="80" s="1"/>
  <c r="AA10" i="27" s="1"/>
  <c r="AA10" i="92" s="1"/>
  <c r="AD43" i="79"/>
  <c r="AC32" i="80"/>
  <c r="AC61" i="80" s="1"/>
  <c r="AC13" i="27" s="1"/>
  <c r="AC13" i="92" s="1"/>
  <c r="AD21" i="81"/>
  <c r="AC4" i="76"/>
  <c r="AC52" i="76" s="1"/>
  <c r="AC4" i="31" s="1"/>
  <c r="AC4" i="87" s="1"/>
  <c r="AD20" i="76"/>
  <c r="AD44" i="75"/>
  <c r="AD74" i="75" s="1"/>
  <c r="AD26" i="30" s="1"/>
  <c r="AD26" i="86" s="1"/>
  <c r="AC26" i="75"/>
  <c r="AC60" i="75" s="1"/>
  <c r="AC12" i="30" s="1"/>
  <c r="AC12" i="86" s="1"/>
  <c r="AA22" i="75"/>
  <c r="AA58" i="75" s="1"/>
  <c r="AA10" i="30" s="1"/>
  <c r="AA10" i="86" s="1"/>
  <c r="AD44" i="77"/>
  <c r="AD74" i="77" s="1"/>
  <c r="AD26" i="25" s="1"/>
  <c r="AD26" i="88" s="1"/>
  <c r="Z23" i="75"/>
  <c r="Z59" i="75" s="1"/>
  <c r="Z11" i="30" s="1"/>
  <c r="Z11" i="86" s="1"/>
  <c r="AC33" i="75"/>
  <c r="AC69" i="75" s="1"/>
  <c r="AC21" i="30" s="1"/>
  <c r="AC21" i="86" s="1"/>
  <c r="AD17" i="81"/>
  <c r="AB30" i="76"/>
  <c r="AB65" i="76" s="1"/>
  <c r="AB17" i="31" s="1"/>
  <c r="AB17" i="87" s="1"/>
  <c r="AD20" i="80"/>
  <c r="AB12" i="76"/>
  <c r="AB54" i="76" s="1"/>
  <c r="AB6" i="31" s="1"/>
  <c r="AB6" i="87" s="1"/>
  <c r="AC4" i="80"/>
  <c r="AC52" i="80" s="1"/>
  <c r="AC4" i="27" s="1"/>
  <c r="AC4" i="92" s="1"/>
  <c r="AC29" i="74"/>
  <c r="AC29" i="59" s="1"/>
  <c r="AC64" i="59" s="1"/>
  <c r="AC16" i="23" s="1"/>
  <c r="AC16" i="84" s="1"/>
  <c r="AE2" i="81"/>
  <c r="AE50" i="81" s="1"/>
  <c r="AE2" i="22" s="1"/>
  <c r="AE2" i="93" s="1"/>
  <c r="AC6" i="77"/>
  <c r="AD6" i="79"/>
  <c r="AD11" i="78"/>
  <c r="AC36" i="75"/>
  <c r="AC34" i="81"/>
  <c r="AC70" i="81" s="1"/>
  <c r="AC22" i="22" s="1"/>
  <c r="AC22" i="93" s="1"/>
  <c r="AC4" i="75"/>
  <c r="AC52" i="75" s="1"/>
  <c r="AC4" i="30" s="1"/>
  <c r="AC4" i="86" s="1"/>
  <c r="AD43" i="80"/>
  <c r="AD21" i="78"/>
  <c r="AC34" i="80"/>
  <c r="AC70" i="80" s="1"/>
  <c r="AC22" i="27" s="1"/>
  <c r="AC22" i="92" s="1"/>
  <c r="AC6" i="81"/>
  <c r="AC38" i="77"/>
  <c r="AC68" i="77" s="1"/>
  <c r="AC20" i="25" s="1"/>
  <c r="AC20" i="88" s="1"/>
  <c r="AC4" i="77"/>
  <c r="AC52" i="77" s="1"/>
  <c r="AC4" i="25" s="1"/>
  <c r="AC4" i="88" s="1"/>
  <c r="AD20" i="77"/>
  <c r="AC34" i="75"/>
  <c r="AC70" i="75" s="1"/>
  <c r="AC22" i="30" s="1"/>
  <c r="AC22" i="86" s="1"/>
  <c r="AD17" i="80"/>
  <c r="AD44" i="78"/>
  <c r="AD74" i="78" s="1"/>
  <c r="AD26" i="28" s="1"/>
  <c r="AD26" i="89" s="1"/>
  <c r="AC13" i="76"/>
  <c r="AC38" i="79"/>
  <c r="AC68" i="79" s="1"/>
  <c r="AC20" i="32" s="1"/>
  <c r="AC20" i="90" s="1"/>
  <c r="Z23" i="76"/>
  <c r="Z59" i="76" s="1"/>
  <c r="Z11" i="31" s="1"/>
  <c r="Z11" i="87" s="1"/>
  <c r="AD33" i="74"/>
  <c r="AD33" i="59" s="1"/>
  <c r="AD69" i="59" s="1"/>
  <c r="AD21" i="23" s="1"/>
  <c r="AD21" i="84" s="1"/>
  <c r="AB27" i="76"/>
  <c r="AB62" i="76" s="1"/>
  <c r="AB14" i="31" s="1"/>
  <c r="AB14" i="87" s="1"/>
  <c r="AC41" i="80"/>
  <c r="AC5" i="81"/>
  <c r="AE2" i="78"/>
  <c r="AE50" i="78" s="1"/>
  <c r="AE2" i="28" s="1"/>
  <c r="AE2" i="89" s="1"/>
  <c r="AB12" i="77"/>
  <c r="AB54" i="77" s="1"/>
  <c r="AB6" i="25" s="1"/>
  <c r="AB6" i="88" s="1"/>
  <c r="AB63" i="59"/>
  <c r="AB15" i="23" s="1"/>
  <c r="AB15" i="84" s="1"/>
  <c r="AB28" i="77"/>
  <c r="AB63" i="77" s="1"/>
  <c r="AB15" i="25" s="1"/>
  <c r="AB15" i="88" s="1"/>
  <c r="AB28" i="75"/>
  <c r="AB63" i="75" s="1"/>
  <c r="AB15" i="30" s="1"/>
  <c r="AB15" i="86" s="1"/>
  <c r="AB29" i="76"/>
  <c r="AB64" i="76" s="1"/>
  <c r="AB16" i="31" s="1"/>
  <c r="AB16" i="87" s="1"/>
  <c r="AC5" i="80"/>
  <c r="AB15" i="79"/>
  <c r="AB55" i="79" s="1"/>
  <c r="AB7" i="32" s="1"/>
  <c r="AB7" i="90" s="1"/>
  <c r="AB18" i="77"/>
  <c r="AB56" i="77" s="1"/>
  <c r="AB8" i="25" s="1"/>
  <c r="AB8" i="88" s="1"/>
  <c r="AB12" i="78"/>
  <c r="AB54" i="78" s="1"/>
  <c r="AB6" i="28" s="1"/>
  <c r="AB6" i="89" s="1"/>
  <c r="AD40" i="79"/>
  <c r="AD6" i="81"/>
  <c r="AD11" i="76"/>
  <c r="AC41" i="75"/>
  <c r="AE2" i="79"/>
  <c r="AE50" i="79" s="1"/>
  <c r="AE2" i="32" s="1"/>
  <c r="AE2" i="90" s="1"/>
  <c r="AD43" i="81"/>
  <c r="AD73" i="81" s="1"/>
  <c r="AD25" i="22" s="1"/>
  <c r="AD25" i="93" s="1"/>
  <c r="AD21" i="77"/>
  <c r="AB27" i="81"/>
  <c r="AB62" i="81" s="1"/>
  <c r="AB14" i="22" s="1"/>
  <c r="AB14" i="93" s="1"/>
  <c r="AE2" i="80"/>
  <c r="AE50" i="80" s="1"/>
  <c r="AE2" i="27" s="1"/>
  <c r="AE2" i="92" s="1"/>
  <c r="AD39" i="77"/>
  <c r="AB12" i="80"/>
  <c r="AB54" i="80" s="1"/>
  <c r="AB6" i="27" s="1"/>
  <c r="AB6" i="92" s="1"/>
  <c r="AC34" i="79"/>
  <c r="AC70" i="79" s="1"/>
  <c r="AC22" i="32" s="1"/>
  <c r="AC22" i="90" s="1"/>
  <c r="AC6" i="80"/>
  <c r="AC25" i="77"/>
  <c r="AB30" i="75"/>
  <c r="AB65" i="75" s="1"/>
  <c r="AB17" i="30" s="1"/>
  <c r="AB17" i="86" s="1"/>
  <c r="AE2" i="76"/>
  <c r="AE50" i="76" s="1"/>
  <c r="AE2" i="31" s="1"/>
  <c r="AE2" i="87" s="1"/>
  <c r="AB12" i="75"/>
  <c r="AB54" i="75" s="1"/>
  <c r="AB6" i="30" s="1"/>
  <c r="AB6" i="86" s="1"/>
  <c r="AD40" i="77"/>
  <c r="AC33" i="79"/>
  <c r="AC69" i="79" s="1"/>
  <c r="AC21" i="32" s="1"/>
  <c r="AC21" i="90" s="1"/>
  <c r="AD17" i="78"/>
  <c r="AC5" i="78"/>
  <c r="AC25" i="80"/>
  <c r="AB35" i="77"/>
  <c r="AB67" i="77" s="1"/>
  <c r="AB19" i="25" s="1"/>
  <c r="AB19" i="88" s="1"/>
  <c r="AC7" i="78"/>
  <c r="AD31" i="74"/>
  <c r="AD71" i="74" s="1"/>
  <c r="AD23" i="26" s="1"/>
  <c r="AD23" i="91" s="1"/>
  <c r="AC9" i="59"/>
  <c r="AC9" i="78" s="1"/>
  <c r="AC68" i="59"/>
  <c r="AC20" i="23" s="1"/>
  <c r="AC20" i="84" s="1"/>
  <c r="AC38" i="81"/>
  <c r="AC68" i="81" s="1"/>
  <c r="AC20" i="22" s="1"/>
  <c r="AC20" i="93" s="1"/>
  <c r="AC52" i="59"/>
  <c r="AC4" i="23" s="1"/>
  <c r="AC4" i="84" s="1"/>
  <c r="AC4" i="78"/>
  <c r="AC52" i="78" s="1"/>
  <c r="AC4" i="28" s="1"/>
  <c r="AC4" i="89" s="1"/>
  <c r="AC25" i="79"/>
  <c r="AB18" i="76"/>
  <c r="AB56" i="76" s="1"/>
  <c r="AB8" i="31" s="1"/>
  <c r="AB8" i="87" s="1"/>
  <c r="AB27" i="77"/>
  <c r="AB62" i="77" s="1"/>
  <c r="AB14" i="25" s="1"/>
  <c r="AB14" i="88" s="1"/>
  <c r="AD42" i="78"/>
  <c r="AD72" i="78" s="1"/>
  <c r="AD24" i="28" s="1"/>
  <c r="AD24" i="89" s="1"/>
  <c r="AD10" i="81"/>
  <c r="AB37" i="79"/>
  <c r="AB66" i="79" s="1"/>
  <c r="AB18" i="32" s="1"/>
  <c r="AB18" i="90" s="1"/>
  <c r="AD6" i="77"/>
  <c r="AD11" i="75"/>
  <c r="AC36" i="79"/>
  <c r="AC43" i="80"/>
  <c r="AC73" i="80" s="1"/>
  <c r="AC25" i="27" s="1"/>
  <c r="AC25" i="92" s="1"/>
  <c r="AD39" i="76"/>
  <c r="AD43" i="78"/>
  <c r="AD21" i="76"/>
  <c r="AB14" i="81"/>
  <c r="AB30" i="80"/>
  <c r="AB65" i="80" s="1"/>
  <c r="AB17" i="27" s="1"/>
  <c r="AB17" i="92" s="1"/>
  <c r="AB15" i="75"/>
  <c r="AD10" i="79"/>
  <c r="AB30" i="79"/>
  <c r="AB65" i="79" s="1"/>
  <c r="AB17" i="32" s="1"/>
  <c r="AB17" i="90" s="1"/>
  <c r="AB15" i="76"/>
  <c r="AD39" i="78"/>
  <c r="AA22" i="76"/>
  <c r="AA58" i="76" s="1"/>
  <c r="AA10" i="31" s="1"/>
  <c r="AA10" i="87" s="1"/>
  <c r="AB35" i="76"/>
  <c r="AB67" i="76" s="1"/>
  <c r="AB19" i="31" s="1"/>
  <c r="AB19" i="87" s="1"/>
  <c r="AD10" i="76"/>
  <c r="AB37" i="78"/>
  <c r="AB66" i="78" s="1"/>
  <c r="AB18" i="28" s="1"/>
  <c r="AB18" i="89" s="1"/>
  <c r="AD17" i="77"/>
  <c r="AB27" i="75"/>
  <c r="AB62" i="75" s="1"/>
  <c r="AB14" i="30" s="1"/>
  <c r="AB14" i="86" s="1"/>
  <c r="AD10" i="77"/>
  <c r="AD42" i="76"/>
  <c r="AD72" i="76" s="1"/>
  <c r="AD24" i="31" s="1"/>
  <c r="AD24" i="87" s="1"/>
  <c r="AE40" i="59"/>
  <c r="AE40" i="75" s="1"/>
  <c r="AA59" i="74"/>
  <c r="AA11" i="26" s="1"/>
  <c r="AA11" i="91" s="1"/>
  <c r="AA23" i="59"/>
  <c r="AA23" i="76" s="1"/>
  <c r="AA59" i="76" s="1"/>
  <c r="AA11" i="31" s="1"/>
  <c r="AA11" i="87" s="1"/>
  <c r="AD8" i="59"/>
  <c r="AD8" i="78" s="1"/>
  <c r="AD38" i="59"/>
  <c r="AD68" i="59" s="1"/>
  <c r="AD20" i="23" s="1"/>
  <c r="AD20" i="84" s="1"/>
  <c r="AD7" i="59"/>
  <c r="AD7" i="78" s="1"/>
  <c r="AD5" i="59"/>
  <c r="AD5" i="75" s="1"/>
  <c r="AF50" i="74"/>
  <c r="AF2" i="26" s="1"/>
  <c r="AF2" i="91" s="1"/>
  <c r="AF2" i="59"/>
  <c r="AF2" i="77" s="1"/>
  <c r="AF50" i="77" s="1"/>
  <c r="AF2" i="25" s="1"/>
  <c r="AF2" i="88" s="1"/>
  <c r="AD25" i="59"/>
  <c r="AD25" i="77" s="1"/>
  <c r="AC65" i="74"/>
  <c r="AC17" i="26" s="1"/>
  <c r="AC17" i="91" s="1"/>
  <c r="AC30" i="59"/>
  <c r="AC65" i="59" s="1"/>
  <c r="AC17" i="23" s="1"/>
  <c r="AC17" i="84" s="1"/>
  <c r="AD41" i="59"/>
  <c r="AD41" i="80" s="1"/>
  <c r="AC14" i="59"/>
  <c r="AC14" i="80" s="1"/>
  <c r="AC62" i="74"/>
  <c r="AC14" i="26" s="1"/>
  <c r="AC14" i="91" s="1"/>
  <c r="AC27" i="59"/>
  <c r="AC62" i="59" s="1"/>
  <c r="AC14" i="23" s="1"/>
  <c r="AC14" i="84" s="1"/>
  <c r="AC37" i="59"/>
  <c r="AC37" i="79" s="1"/>
  <c r="AE39" i="59"/>
  <c r="AE39" i="79" s="1"/>
  <c r="AE20" i="59"/>
  <c r="AE20" i="76" s="1"/>
  <c r="AD13" i="59"/>
  <c r="AD13" i="79" s="1"/>
  <c r="AC18" i="59"/>
  <c r="AC18" i="81" s="1"/>
  <c r="AC56" i="81" s="1"/>
  <c r="AC8" i="22" s="1"/>
  <c r="AC8" i="93" s="1"/>
  <c r="AE10" i="59"/>
  <c r="AE10" i="76" s="1"/>
  <c r="AD60" i="74"/>
  <c r="AD12" i="26" s="1"/>
  <c r="AD12" i="91" s="1"/>
  <c r="AD26" i="59"/>
  <c r="AD60" i="59" s="1"/>
  <c r="AD12" i="23" s="1"/>
  <c r="AD12" i="84" s="1"/>
  <c r="AD70" i="74"/>
  <c r="AD22" i="26" s="1"/>
  <c r="AD22" i="91" s="1"/>
  <c r="AD34" i="59"/>
  <c r="AD34" i="80" s="1"/>
  <c r="AD70" i="80" s="1"/>
  <c r="AD22" i="27" s="1"/>
  <c r="AD22" i="92" s="1"/>
  <c r="AC12" i="59"/>
  <c r="AC12" i="77" s="1"/>
  <c r="AE74" i="74"/>
  <c r="AE26" i="26" s="1"/>
  <c r="AE26" i="91" s="1"/>
  <c r="AE44" i="59"/>
  <c r="AE74" i="59" s="1"/>
  <c r="AE26" i="23" s="1"/>
  <c r="AE26" i="84" s="1"/>
  <c r="AE16" i="59"/>
  <c r="AE16" i="76" s="1"/>
  <c r="AC67" i="74"/>
  <c r="AC19" i="26" s="1"/>
  <c r="AC19" i="91" s="1"/>
  <c r="AC35" i="59"/>
  <c r="AC67" i="59" s="1"/>
  <c r="AC19" i="23" s="1"/>
  <c r="AC19" i="84" s="1"/>
  <c r="AB58" i="74"/>
  <c r="AB10" i="26" s="1"/>
  <c r="AB10" i="91" s="1"/>
  <c r="AB22" i="59"/>
  <c r="AB22" i="79" s="1"/>
  <c r="AB58" i="79" s="1"/>
  <c r="AB10" i="32" s="1"/>
  <c r="AB10" i="90" s="1"/>
  <c r="AE72" i="74"/>
  <c r="AE24" i="26" s="1"/>
  <c r="AE24" i="91" s="1"/>
  <c r="AE42" i="59"/>
  <c r="AE42" i="75" s="1"/>
  <c r="AE72" i="75" s="1"/>
  <c r="AE24" i="30" s="1"/>
  <c r="AE24" i="86" s="1"/>
  <c r="AC15" i="59"/>
  <c r="AC15" i="80" s="1"/>
  <c r="AD52" i="74"/>
  <c r="AD4" i="26" s="1"/>
  <c r="AD4" i="91" s="1"/>
  <c r="AD4" i="59"/>
  <c r="AD4" i="80" s="1"/>
  <c r="AD52" i="80" s="1"/>
  <c r="AD4" i="27" s="1"/>
  <c r="AD4" i="92" s="1"/>
  <c r="AD85" i="73"/>
  <c r="AD29" i="74" s="1"/>
  <c r="AB66" i="77"/>
  <c r="AB18" i="25" s="1"/>
  <c r="AB18" i="88" s="1"/>
  <c r="AD73" i="74"/>
  <c r="AD25" i="26" s="1"/>
  <c r="AD25" i="91" s="1"/>
  <c r="AB66" i="59"/>
  <c r="AB18" i="23" s="1"/>
  <c r="AB18" i="84" s="1"/>
  <c r="AC53" i="59"/>
  <c r="AC5" i="23" s="1"/>
  <c r="AC5" i="84" s="1"/>
  <c r="AE24" i="74"/>
  <c r="AD53" i="74"/>
  <c r="AD5" i="26" s="1"/>
  <c r="AD5" i="91" s="1"/>
  <c r="AC54" i="74"/>
  <c r="AC6" i="26" s="1"/>
  <c r="AC6" i="91" s="1"/>
  <c r="AC66" i="74"/>
  <c r="AC18" i="26" s="1"/>
  <c r="AC18" i="91" s="1"/>
  <c r="AB55" i="59"/>
  <c r="AB7" i="23" s="1"/>
  <c r="AA7" i="86"/>
  <c r="AC56" i="74"/>
  <c r="AC8" i="26" s="1"/>
  <c r="AC8" i="91" s="1"/>
  <c r="AI6" i="72"/>
  <c r="AH6" i="73"/>
  <c r="AF62" i="73" s="1"/>
  <c r="AE43" i="74"/>
  <c r="AE38" i="74"/>
  <c r="AI7" i="73"/>
  <c r="AJ7" i="72"/>
  <c r="AF42" i="74"/>
  <c r="AH27" i="72"/>
  <c r="AG27" i="73"/>
  <c r="AE68" i="73" s="1"/>
  <c r="AF44" i="74"/>
  <c r="AI38" i="73"/>
  <c r="AJ38" i="72"/>
  <c r="AE59" i="63"/>
  <c r="AD9" i="74"/>
  <c r="AH30" i="72"/>
  <c r="AG30" i="73"/>
  <c r="AE71" i="73" s="1"/>
  <c r="AI10" i="72"/>
  <c r="AH10" i="73"/>
  <c r="AI5" i="72"/>
  <c r="AH5" i="73"/>
  <c r="AF61" i="73" s="1"/>
  <c r="AD36" i="74"/>
  <c r="AI23" i="72"/>
  <c r="AH23" i="73"/>
  <c r="AF64" i="73" s="1"/>
  <c r="AH29" i="72"/>
  <c r="AG29" i="73"/>
  <c r="AE70" i="73" s="1"/>
  <c r="AI51" i="72"/>
  <c r="AH51" i="73"/>
  <c r="AF99" i="73" s="1"/>
  <c r="AD68" i="74"/>
  <c r="AD20" i="26" s="1"/>
  <c r="AD20" i="91" s="1"/>
  <c r="AI52" i="73"/>
  <c r="AG100" i="73" s="1"/>
  <c r="AJ52" i="72"/>
  <c r="AH40" i="72"/>
  <c r="AG40" i="73"/>
  <c r="AE87" i="73" s="1"/>
  <c r="AI9" i="72"/>
  <c r="AH9" i="73"/>
  <c r="AF75" i="73" s="1"/>
  <c r="AG2" i="74"/>
  <c r="AH43" i="72"/>
  <c r="AG43" i="73"/>
  <c r="AE91" i="73" s="1"/>
  <c r="AE13" i="74"/>
  <c r="AG44" i="73"/>
  <c r="AE92" i="73" s="1"/>
  <c r="AH44" i="72"/>
  <c r="AD14" i="74"/>
  <c r="AI14" i="72"/>
  <c r="AH14" i="73"/>
  <c r="AI36" i="72"/>
  <c r="AH36" i="73"/>
  <c r="AF80" i="73" s="1"/>
  <c r="AD30" i="74"/>
  <c r="AJ34" i="72"/>
  <c r="AI34" i="73"/>
  <c r="AG76" i="73" s="1"/>
  <c r="AE7" i="74"/>
  <c r="AI12" i="72"/>
  <c r="AH12" i="73"/>
  <c r="AF40" i="74"/>
  <c r="AH33" i="72"/>
  <c r="AG33" i="73"/>
  <c r="AE74" i="73" s="1"/>
  <c r="AK22" i="72"/>
  <c r="AJ22" i="73"/>
  <c r="AH58" i="73" s="1"/>
  <c r="AD35" i="74"/>
  <c r="AH28" i="73"/>
  <c r="AF69" i="73" s="1"/>
  <c r="AI28" i="72"/>
  <c r="AJ32" i="72"/>
  <c r="AI32" i="73"/>
  <c r="AI4" i="73"/>
  <c r="AJ4" i="72"/>
  <c r="AI15" i="72"/>
  <c r="AH15" i="73"/>
  <c r="AG39" i="73"/>
  <c r="AE86" i="73" s="1"/>
  <c r="AH39" i="72"/>
  <c r="AF20" i="74"/>
  <c r="AI8" i="72"/>
  <c r="AH8" i="73"/>
  <c r="AF63" i="73" s="1"/>
  <c r="AE41" i="74"/>
  <c r="AI48" i="73"/>
  <c r="AG96" i="73" s="1"/>
  <c r="AJ48" i="72"/>
  <c r="AD18" i="74"/>
  <c r="AD37" i="74"/>
  <c r="AJ16" i="72"/>
  <c r="AI16" i="73"/>
  <c r="AI35" i="73"/>
  <c r="AJ35" i="72"/>
  <c r="AH19" i="72"/>
  <c r="AG19" i="73"/>
  <c r="AF39" i="74"/>
  <c r="AJ24" i="72"/>
  <c r="AI24" i="73"/>
  <c r="AG65" i="73" s="1"/>
  <c r="AI42" i="73"/>
  <c r="AJ42" i="72"/>
  <c r="AI49" i="72"/>
  <c r="AH49" i="73"/>
  <c r="AF97" i="73" s="1"/>
  <c r="AF16" i="74"/>
  <c r="AI17" i="73"/>
  <c r="AJ17" i="72"/>
  <c r="AG45" i="73"/>
  <c r="AE93" i="73" s="1"/>
  <c r="AH45" i="72"/>
  <c r="AE25" i="74"/>
  <c r="AB57" i="74"/>
  <c r="AB9" i="26" s="1"/>
  <c r="AB9" i="91" s="1"/>
  <c r="AJ47" i="72"/>
  <c r="AI47" i="73"/>
  <c r="AG95" i="73" s="1"/>
  <c r="AH11" i="72"/>
  <c r="AG11" i="73"/>
  <c r="AH21" i="72"/>
  <c r="AG21" i="73"/>
  <c r="AE89" i="73" s="1"/>
  <c r="AI31" i="73"/>
  <c r="AG72" i="73" s="1"/>
  <c r="AJ31" i="72"/>
  <c r="AD73" i="59"/>
  <c r="AD25" i="23" s="1"/>
  <c r="AD25" i="84" s="1"/>
  <c r="AD69" i="63"/>
  <c r="AC19" i="74"/>
  <c r="AF10" i="74"/>
  <c r="AC55" i="74"/>
  <c r="AC7" i="26" s="1"/>
  <c r="AC7" i="91" s="1"/>
  <c r="AE4" i="74"/>
  <c r="AH18" i="72"/>
  <c r="AG18" i="73"/>
  <c r="AE84" i="73" s="1"/>
  <c r="AH13" i="73"/>
  <c r="AI13" i="72"/>
  <c r="AI26" i="72"/>
  <c r="AH26" i="73"/>
  <c r="AF67" i="73" s="1"/>
  <c r="AH41" i="72"/>
  <c r="AG41" i="73"/>
  <c r="AE88" i="73" s="1"/>
  <c r="AI37" i="72"/>
  <c r="AH37" i="73"/>
  <c r="AF81" i="73" s="1"/>
  <c r="AE6" i="74"/>
  <c r="AH46" i="73"/>
  <c r="AF94" i="73" s="1"/>
  <c r="AI46" i="72"/>
  <c r="AI50" i="73"/>
  <c r="AG98" i="73" s="1"/>
  <c r="AJ50" i="72"/>
  <c r="AD12" i="74"/>
  <c r="AH20" i="72"/>
  <c r="AG20" i="73"/>
  <c r="AD15" i="74"/>
  <c r="AE5" i="74"/>
  <c r="AI25" i="73"/>
  <c r="AG66" i="73" s="1"/>
  <c r="AJ25" i="72"/>
  <c r="AI3" i="72"/>
  <c r="AH3" i="73"/>
  <c r="AF60" i="73" s="1"/>
  <c r="AE8" i="74"/>
  <c r="AD24" i="74"/>
  <c r="AB23" i="74"/>
  <c r="AE34" i="74"/>
  <c r="AE26" i="74"/>
  <c r="AE17" i="74"/>
  <c r="AE17" i="59" s="1"/>
  <c r="AE11" i="74"/>
  <c r="AE11" i="59" s="1"/>
  <c r="AD27" i="74"/>
  <c r="AE21" i="74"/>
  <c r="AE21" i="59" s="1"/>
  <c r="AC22" i="74"/>
  <c r="AA18" i="83"/>
  <c r="W14" i="83"/>
  <c r="U11" i="83"/>
  <c r="X8" i="83"/>
  <c r="X6" i="83"/>
  <c r="X21" i="83"/>
  <c r="U10" i="83"/>
  <c r="X9" i="83"/>
  <c r="W16" i="83"/>
  <c r="AA20" i="83"/>
  <c r="AB25" i="83"/>
  <c r="X12" i="83"/>
  <c r="X13" i="83"/>
  <c r="AF73" i="73"/>
  <c r="AF77" i="73"/>
  <c r="AA22" i="83"/>
  <c r="AF90" i="73"/>
  <c r="Z23" i="83"/>
  <c r="AE83" i="73"/>
  <c r="AF82" i="73"/>
  <c r="AA15" i="83"/>
  <c r="AC79" i="73"/>
  <c r="AD78" i="73"/>
  <c r="AB4" i="83"/>
  <c r="AE2" i="23" l="1"/>
  <c r="AE2" i="84" s="1"/>
  <c r="AC33" i="81"/>
  <c r="AC69" i="81" s="1"/>
  <c r="AC21" i="22" s="1"/>
  <c r="AC21" i="93" s="1"/>
  <c r="AC33" i="76"/>
  <c r="AC69" i="76" s="1"/>
  <c r="AC21" i="31" s="1"/>
  <c r="AC21" i="87" s="1"/>
  <c r="AD73" i="77"/>
  <c r="AD25" i="25" s="1"/>
  <c r="AD25" i="88" s="1"/>
  <c r="AC53" i="79"/>
  <c r="AC5" i="32" s="1"/>
  <c r="AC5" i="90" s="1"/>
  <c r="AB55" i="76"/>
  <c r="AB7" i="31" s="1"/>
  <c r="AB7" i="87" s="1"/>
  <c r="AC61" i="59"/>
  <c r="AC13" i="23" s="1"/>
  <c r="AC13" i="84" s="1"/>
  <c r="AC32" i="78"/>
  <c r="AC61" i="78" s="1"/>
  <c r="AC13" i="28" s="1"/>
  <c r="AC13" i="89" s="1"/>
  <c r="AC32" i="77"/>
  <c r="AC61" i="77" s="1"/>
  <c r="AC13" i="25" s="1"/>
  <c r="AC13" i="88" s="1"/>
  <c r="AC32" i="81"/>
  <c r="AC61" i="81" s="1"/>
  <c r="AC13" i="22" s="1"/>
  <c r="AC13" i="93" s="1"/>
  <c r="AC32" i="76"/>
  <c r="AC61" i="76" s="1"/>
  <c r="AC13" i="31" s="1"/>
  <c r="AC13" i="87" s="1"/>
  <c r="AC32" i="79"/>
  <c r="AC61" i="79" s="1"/>
  <c r="AC13" i="32" s="1"/>
  <c r="AC13" i="90" s="1"/>
  <c r="AC31" i="81"/>
  <c r="AC71" i="81" s="1"/>
  <c r="AC23" i="22" s="1"/>
  <c r="AC23" i="93" s="1"/>
  <c r="AC31" i="76"/>
  <c r="AC71" i="76" s="1"/>
  <c r="AC23" i="31" s="1"/>
  <c r="AC23" i="87" s="1"/>
  <c r="AC31" i="78"/>
  <c r="AC71" i="78" s="1"/>
  <c r="AC23" i="28" s="1"/>
  <c r="AC23" i="89" s="1"/>
  <c r="AC31" i="79"/>
  <c r="AC71" i="79" s="1"/>
  <c r="AC23" i="32" s="1"/>
  <c r="AC23" i="90" s="1"/>
  <c r="AC31" i="77"/>
  <c r="AC71" i="77" s="1"/>
  <c r="AC23" i="25" s="1"/>
  <c r="AC23" i="88" s="1"/>
  <c r="AC31" i="75"/>
  <c r="AC71" i="75" s="1"/>
  <c r="AC23" i="30" s="1"/>
  <c r="AC23" i="86" s="1"/>
  <c r="AC31" i="80"/>
  <c r="AC71" i="80" s="1"/>
  <c r="AC23" i="27" s="1"/>
  <c r="AC23" i="92" s="1"/>
  <c r="AC64" i="74"/>
  <c r="AC16" i="26" s="1"/>
  <c r="AC16" i="91" s="1"/>
  <c r="AC28" i="76"/>
  <c r="AC63" i="76" s="1"/>
  <c r="AC15" i="31" s="1"/>
  <c r="AC15" i="87" s="1"/>
  <c r="AC28" i="80"/>
  <c r="AC63" i="80" s="1"/>
  <c r="AC15" i="27" s="1"/>
  <c r="AC15" i="92" s="1"/>
  <c r="AC28" i="81"/>
  <c r="AC63" i="81" s="1"/>
  <c r="AC15" i="22" s="1"/>
  <c r="AC15" i="93" s="1"/>
  <c r="AD70" i="59"/>
  <c r="AD22" i="23" s="1"/>
  <c r="AD22" i="84" s="1"/>
  <c r="AC54" i="77"/>
  <c r="AC6" i="25" s="1"/>
  <c r="AC6" i="88" s="1"/>
  <c r="AD28" i="59"/>
  <c r="AD28" i="76" s="1"/>
  <c r="AD63" i="76" s="1"/>
  <c r="AD15" i="31" s="1"/>
  <c r="AD15" i="87" s="1"/>
  <c r="AD69" i="74"/>
  <c r="AD21" i="26" s="1"/>
  <c r="AD21" i="91" s="1"/>
  <c r="AD73" i="75"/>
  <c r="AD25" i="30" s="1"/>
  <c r="AD25" i="86" s="1"/>
  <c r="AC53" i="75"/>
  <c r="AC5" i="30" s="1"/>
  <c r="AC5" i="86" s="1"/>
  <c r="AF50" i="59"/>
  <c r="AC53" i="77"/>
  <c r="AC5" i="25" s="1"/>
  <c r="AC5" i="88" s="1"/>
  <c r="AB55" i="80"/>
  <c r="AB7" i="27" s="1"/>
  <c r="AB7" i="92" s="1"/>
  <c r="AD61" i="74"/>
  <c r="AD13" i="26" s="1"/>
  <c r="AD13" i="91" s="1"/>
  <c r="AB57" i="59"/>
  <c r="AB9" i="23" s="1"/>
  <c r="AB9" i="84" s="1"/>
  <c r="AB19" i="75"/>
  <c r="AB57" i="75" s="1"/>
  <c r="AB9" i="30" s="1"/>
  <c r="AB9" i="86" s="1"/>
  <c r="AB5" i="83"/>
  <c r="AB19" i="81"/>
  <c r="AB57" i="81" s="1"/>
  <c r="AB9" i="22" s="1"/>
  <c r="AB9" i="93" s="1"/>
  <c r="AC28" i="79"/>
  <c r="AC63" i="79" s="1"/>
  <c r="AC15" i="32" s="1"/>
  <c r="AC15" i="90" s="1"/>
  <c r="AC28" i="75"/>
  <c r="AC63" i="75" s="1"/>
  <c r="AC15" i="30" s="1"/>
  <c r="AC15" i="86" s="1"/>
  <c r="AC28" i="77"/>
  <c r="AC63" i="77" s="1"/>
  <c r="AC15" i="25" s="1"/>
  <c r="AC15" i="88" s="1"/>
  <c r="AC28" i="78"/>
  <c r="AC63" i="78" s="1"/>
  <c r="AC15" i="28" s="1"/>
  <c r="AC15" i="89" s="1"/>
  <c r="AB55" i="77"/>
  <c r="AB7" i="25" s="1"/>
  <c r="AB7" i="88" s="1"/>
  <c r="AA7" i="83"/>
  <c r="AB17" i="83"/>
  <c r="AB55" i="81"/>
  <c r="AB7" i="22" s="1"/>
  <c r="AB7" i="93" s="1"/>
  <c r="AC53" i="80"/>
  <c r="AC5" i="27" s="1"/>
  <c r="AC5" i="92" s="1"/>
  <c r="AD52" i="59"/>
  <c r="AD4" i="23" s="1"/>
  <c r="AD4" i="84" s="1"/>
  <c r="AD73" i="80"/>
  <c r="AD25" i="27" s="1"/>
  <c r="AD25" i="92" s="1"/>
  <c r="AB55" i="75"/>
  <c r="AB7" i="30" s="1"/>
  <c r="AB7" i="86" s="1"/>
  <c r="AD73" i="76"/>
  <c r="AD25" i="31" s="1"/>
  <c r="AD25" i="87" s="1"/>
  <c r="AD73" i="78"/>
  <c r="AD25" i="28" s="1"/>
  <c r="AD25" i="89" s="1"/>
  <c r="AC54" i="59"/>
  <c r="AC6" i="23" s="1"/>
  <c r="AC6" i="84" s="1"/>
  <c r="AC24" i="77"/>
  <c r="AC29" i="75"/>
  <c r="AC64" i="75" s="1"/>
  <c r="AC16" i="30" s="1"/>
  <c r="AC16" i="86" s="1"/>
  <c r="AD33" i="75"/>
  <c r="AD69" i="75" s="1"/>
  <c r="AD21" i="30" s="1"/>
  <c r="AD21" i="86" s="1"/>
  <c r="AD73" i="79"/>
  <c r="AD25" i="32" s="1"/>
  <c r="AD25" i="90" s="1"/>
  <c r="AD26" i="83"/>
  <c r="AD24" i="83"/>
  <c r="AC56" i="59"/>
  <c r="AC8" i="23" s="1"/>
  <c r="AC8" i="84" s="1"/>
  <c r="AC53" i="81"/>
  <c r="AC5" i="22" s="1"/>
  <c r="AC5" i="93" s="1"/>
  <c r="AB58" i="59"/>
  <c r="AB10" i="23" s="1"/>
  <c r="AB10" i="84" s="1"/>
  <c r="AE40" i="76"/>
  <c r="AC24" i="75"/>
  <c r="AA59" i="59"/>
  <c r="AA11" i="23" s="1"/>
  <c r="AA11" i="84" s="1"/>
  <c r="AC53" i="78"/>
  <c r="AC5" i="28" s="1"/>
  <c r="AC5" i="89" s="1"/>
  <c r="AD33" i="80"/>
  <c r="AD69" i="80" s="1"/>
  <c r="AD21" i="27" s="1"/>
  <c r="AD21" i="92" s="1"/>
  <c r="AB19" i="78"/>
  <c r="AB57" i="78" s="1"/>
  <c r="AB9" i="28" s="1"/>
  <c r="AB9" i="89" s="1"/>
  <c r="AC24" i="81"/>
  <c r="AD33" i="81"/>
  <c r="AD69" i="81" s="1"/>
  <c r="AD21" i="22" s="1"/>
  <c r="AD21" i="93" s="1"/>
  <c r="AD7" i="76"/>
  <c r="AB19" i="77"/>
  <c r="AB57" i="77" s="1"/>
  <c r="AB9" i="25" s="1"/>
  <c r="AB9" i="88" s="1"/>
  <c r="AC24" i="80"/>
  <c r="AC14" i="81"/>
  <c r="AB19" i="83"/>
  <c r="AC9" i="80"/>
  <c r="AD33" i="76"/>
  <c r="AD69" i="76" s="1"/>
  <c r="AD21" i="31" s="1"/>
  <c r="AD21" i="87" s="1"/>
  <c r="AC29" i="78"/>
  <c r="AC64" i="78" s="1"/>
  <c r="AC16" i="28" s="1"/>
  <c r="AC16" i="89" s="1"/>
  <c r="AE2" i="83"/>
  <c r="AC9" i="75"/>
  <c r="AC14" i="78"/>
  <c r="AC9" i="77"/>
  <c r="AC29" i="76"/>
  <c r="AC64" i="76" s="1"/>
  <c r="AC16" i="31" s="1"/>
  <c r="AC16" i="87" s="1"/>
  <c r="AD32" i="75"/>
  <c r="AD61" i="75" s="1"/>
  <c r="AD13" i="30" s="1"/>
  <c r="AD13" i="86" s="1"/>
  <c r="AC24" i="76"/>
  <c r="AE32" i="74"/>
  <c r="AE61" i="74" s="1"/>
  <c r="AE13" i="26" s="1"/>
  <c r="AE13" i="91" s="1"/>
  <c r="AD26" i="79"/>
  <c r="AD60" i="79" s="1"/>
  <c r="AD12" i="32" s="1"/>
  <c r="AD12" i="90" s="1"/>
  <c r="AC12" i="78"/>
  <c r="AC54" i="78" s="1"/>
  <c r="AC6" i="28" s="1"/>
  <c r="AC6" i="89" s="1"/>
  <c r="AD33" i="78"/>
  <c r="AD69" i="78" s="1"/>
  <c r="AD21" i="28" s="1"/>
  <c r="AD21" i="89" s="1"/>
  <c r="AA23" i="78"/>
  <c r="AA59" i="78" s="1"/>
  <c r="AA11" i="28" s="1"/>
  <c r="AA11" i="89" s="1"/>
  <c r="AE42" i="76"/>
  <c r="AE72" i="76" s="1"/>
  <c r="AE24" i="31" s="1"/>
  <c r="AE24" i="87" s="1"/>
  <c r="AD7" i="75"/>
  <c r="AD53" i="75" s="1"/>
  <c r="AD5" i="30" s="1"/>
  <c r="AD5" i="86" s="1"/>
  <c r="AC29" i="79"/>
  <c r="AC64" i="79" s="1"/>
  <c r="AC16" i="32" s="1"/>
  <c r="AC16" i="90" s="1"/>
  <c r="AD5" i="81"/>
  <c r="AE20" i="81"/>
  <c r="AB19" i="76"/>
  <c r="AB57" i="76" s="1"/>
  <c r="AB9" i="31" s="1"/>
  <c r="AB9" i="87" s="1"/>
  <c r="AD32" i="80"/>
  <c r="AD61" i="80" s="1"/>
  <c r="AD13" i="27" s="1"/>
  <c r="AD13" i="92" s="1"/>
  <c r="AA23" i="80"/>
  <c r="AA59" i="80" s="1"/>
  <c r="AA11" i="27" s="1"/>
  <c r="AA11" i="92" s="1"/>
  <c r="AC15" i="75"/>
  <c r="AE16" i="80"/>
  <c r="AE39" i="76"/>
  <c r="AD4" i="81"/>
  <c r="AD52" i="81" s="1"/>
  <c r="AD4" i="22" s="1"/>
  <c r="AD4" i="93" s="1"/>
  <c r="AD41" i="76"/>
  <c r="AF2" i="75"/>
  <c r="AF50" i="75" s="1"/>
  <c r="AF2" i="30" s="1"/>
  <c r="AF2" i="86" s="1"/>
  <c r="AD7" i="81"/>
  <c r="AB22" i="75"/>
  <c r="AB58" i="75" s="1"/>
  <c r="AB10" i="30" s="1"/>
  <c r="AB10" i="86" s="1"/>
  <c r="AC12" i="75"/>
  <c r="AC54" i="75" s="1"/>
  <c r="AC6" i="30" s="1"/>
  <c r="AC6" i="86" s="1"/>
  <c r="AE11" i="78"/>
  <c r="AA23" i="75"/>
  <c r="AA59" i="75" s="1"/>
  <c r="AA11" i="30" s="1"/>
  <c r="AA11" i="86" s="1"/>
  <c r="AE42" i="79"/>
  <c r="AE72" i="79" s="1"/>
  <c r="AE24" i="32" s="1"/>
  <c r="AE24" i="90" s="1"/>
  <c r="AF2" i="76"/>
  <c r="AF50" i="76" s="1"/>
  <c r="AF2" i="31" s="1"/>
  <c r="AF2" i="87" s="1"/>
  <c r="AD7" i="80"/>
  <c r="AD4" i="79"/>
  <c r="AD52" i="79" s="1"/>
  <c r="AD4" i="32" s="1"/>
  <c r="AD4" i="90" s="1"/>
  <c r="AE10" i="81"/>
  <c r="AE21" i="79"/>
  <c r="AE17" i="78"/>
  <c r="AC18" i="75"/>
  <c r="AC56" i="75" s="1"/>
  <c r="AC8" i="30" s="1"/>
  <c r="AC8" i="86" s="1"/>
  <c r="AD26" i="80"/>
  <c r="AD60" i="80" s="1"/>
  <c r="AD12" i="27" s="1"/>
  <c r="AD12" i="92" s="1"/>
  <c r="AE44" i="78"/>
  <c r="AE74" i="78" s="1"/>
  <c r="AE26" i="28" s="1"/>
  <c r="AE26" i="89" s="1"/>
  <c r="AE72" i="59"/>
  <c r="AE24" i="23" s="1"/>
  <c r="AE24" i="84" s="1"/>
  <c r="AC9" i="76"/>
  <c r="AF2" i="78"/>
  <c r="AF50" i="78" s="1"/>
  <c r="AF2" i="28" s="1"/>
  <c r="AF2" i="89" s="1"/>
  <c r="AD25" i="81"/>
  <c r="AD33" i="77"/>
  <c r="AD69" i="77" s="1"/>
  <c r="AD21" i="25" s="1"/>
  <c r="AD21" i="88" s="1"/>
  <c r="AE40" i="77"/>
  <c r="AF2" i="81"/>
  <c r="AF50" i="81" s="1"/>
  <c r="AF2" i="22" s="1"/>
  <c r="AF2" i="93" s="1"/>
  <c r="AB22" i="81"/>
  <c r="AB58" i="81" s="1"/>
  <c r="AB10" i="22" s="1"/>
  <c r="AB10" i="93" s="1"/>
  <c r="AC29" i="80"/>
  <c r="AC64" i="80" s="1"/>
  <c r="AC16" i="27" s="1"/>
  <c r="AC16" i="92" s="1"/>
  <c r="AA23" i="81"/>
  <c r="AA59" i="81" s="1"/>
  <c r="AA11" i="22" s="1"/>
  <c r="AA11" i="93" s="1"/>
  <c r="AD8" i="80"/>
  <c r="AE16" i="78"/>
  <c r="AE44" i="80"/>
  <c r="AE74" i="80" s="1"/>
  <c r="AE26" i="27" s="1"/>
  <c r="AE26" i="92" s="1"/>
  <c r="AB22" i="80"/>
  <c r="AB58" i="80" s="1"/>
  <c r="AB10" i="27" s="1"/>
  <c r="AB10" i="92" s="1"/>
  <c r="AD32" i="78"/>
  <c r="AD61" i="78" s="1"/>
  <c r="AD13" i="28" s="1"/>
  <c r="AD13" i="89" s="1"/>
  <c r="AC37" i="76"/>
  <c r="AC66" i="76" s="1"/>
  <c r="AC18" i="31" s="1"/>
  <c r="AC18" i="87" s="1"/>
  <c r="AD5" i="80"/>
  <c r="AD53" i="80" s="1"/>
  <c r="AD5" i="27" s="1"/>
  <c r="AD5" i="92" s="1"/>
  <c r="AD34" i="77"/>
  <c r="AD70" i="77" s="1"/>
  <c r="AD22" i="25" s="1"/>
  <c r="AD22" i="88" s="1"/>
  <c r="AD5" i="79"/>
  <c r="AC15" i="77"/>
  <c r="AC14" i="75"/>
  <c r="AD26" i="78"/>
  <c r="AD60" i="78" s="1"/>
  <c r="AD12" i="28" s="1"/>
  <c r="AD12" i="89" s="1"/>
  <c r="AC27" i="76"/>
  <c r="AC62" i="76" s="1"/>
  <c r="AC14" i="31" s="1"/>
  <c r="AC14" i="87" s="1"/>
  <c r="AD25" i="76"/>
  <c r="AE11" i="77"/>
  <c r="AD26" i="81"/>
  <c r="AD60" i="81" s="1"/>
  <c r="AD12" i="22" s="1"/>
  <c r="AD12" i="93" s="1"/>
  <c r="AE21" i="81"/>
  <c r="AE17" i="76"/>
  <c r="AE39" i="80"/>
  <c r="AE20" i="77"/>
  <c r="AD34" i="79"/>
  <c r="AD70" i="79" s="1"/>
  <c r="AD22" i="32" s="1"/>
  <c r="AD22" i="90" s="1"/>
  <c r="AE33" i="74"/>
  <c r="AE69" i="74" s="1"/>
  <c r="AE21" i="26" s="1"/>
  <c r="AE21" i="91" s="1"/>
  <c r="AD31" i="59"/>
  <c r="AD31" i="81" s="1"/>
  <c r="AD71" i="81" s="1"/>
  <c r="AD23" i="22" s="1"/>
  <c r="AD23" i="93" s="1"/>
  <c r="AC9" i="79"/>
  <c r="AD5" i="77"/>
  <c r="AB22" i="78"/>
  <c r="AB58" i="78" s="1"/>
  <c r="AB10" i="28" s="1"/>
  <c r="AB10" i="89" s="1"/>
  <c r="AE10" i="79"/>
  <c r="AC18" i="76"/>
  <c r="AC56" i="76" s="1"/>
  <c r="AC8" i="31" s="1"/>
  <c r="AC8" i="87" s="1"/>
  <c r="AC27" i="80"/>
  <c r="AC62" i="80" s="1"/>
  <c r="AC14" i="27" s="1"/>
  <c r="AC14" i="92" s="1"/>
  <c r="AC29" i="81"/>
  <c r="AC64" i="81" s="1"/>
  <c r="AC16" i="22" s="1"/>
  <c r="AC16" i="93" s="1"/>
  <c r="AD41" i="79"/>
  <c r="AC27" i="79"/>
  <c r="AC62" i="79" s="1"/>
  <c r="AC14" i="32" s="1"/>
  <c r="AC14" i="90" s="1"/>
  <c r="AC12" i="80"/>
  <c r="AC54" i="80" s="1"/>
  <c r="AC6" i="27" s="1"/>
  <c r="AC6" i="92" s="1"/>
  <c r="AB19" i="79"/>
  <c r="AB57" i="79" s="1"/>
  <c r="AB9" i="32" s="1"/>
  <c r="AB9" i="90" s="1"/>
  <c r="AD32" i="77"/>
  <c r="AD61" i="77" s="1"/>
  <c r="AD13" i="25" s="1"/>
  <c r="AD13" i="88" s="1"/>
  <c r="AD38" i="76"/>
  <c r="AD68" i="76" s="1"/>
  <c r="AD20" i="31" s="1"/>
  <c r="AD20" i="87" s="1"/>
  <c r="AC35" i="77"/>
  <c r="AC67" i="77" s="1"/>
  <c r="AC19" i="25" s="1"/>
  <c r="AC19" i="88" s="1"/>
  <c r="AE44" i="79"/>
  <c r="AE74" i="79" s="1"/>
  <c r="AE26" i="32" s="1"/>
  <c r="AE26" i="90" s="1"/>
  <c r="AD4" i="78"/>
  <c r="AD52" i="78" s="1"/>
  <c r="AD4" i="28" s="1"/>
  <c r="AD4" i="89" s="1"/>
  <c r="AA23" i="79"/>
  <c r="AA59" i="79" s="1"/>
  <c r="AA11" i="32" s="1"/>
  <c r="AA11" i="90" s="1"/>
  <c r="AD41" i="75"/>
  <c r="AE16" i="81"/>
  <c r="AD38" i="78"/>
  <c r="AD68" i="78" s="1"/>
  <c r="AD20" i="28" s="1"/>
  <c r="AD20" i="89" s="1"/>
  <c r="AC37" i="78"/>
  <c r="AC66" i="78" s="1"/>
  <c r="AC18" i="28" s="1"/>
  <c r="AC18" i="89" s="1"/>
  <c r="AE16" i="79"/>
  <c r="AD13" i="77"/>
  <c r="AE10" i="78"/>
  <c r="AE11" i="76"/>
  <c r="AC24" i="79"/>
  <c r="AD38" i="81"/>
  <c r="AD68" i="81" s="1"/>
  <c r="AD20" i="22" s="1"/>
  <c r="AD20" i="93" s="1"/>
  <c r="AC14" i="76"/>
  <c r="AE21" i="78"/>
  <c r="AE17" i="77"/>
  <c r="AD7" i="79"/>
  <c r="AE16" i="75"/>
  <c r="AD13" i="81"/>
  <c r="AE28" i="74"/>
  <c r="AE63" i="74" s="1"/>
  <c r="AE15" i="26" s="1"/>
  <c r="AE15" i="91" s="1"/>
  <c r="AA23" i="77"/>
  <c r="AA59" i="77" s="1"/>
  <c r="AA11" i="25" s="1"/>
  <c r="AA11" i="88" s="1"/>
  <c r="AE16" i="77"/>
  <c r="AE44" i="77"/>
  <c r="AE74" i="77" s="1"/>
  <c r="AE26" i="25" s="1"/>
  <c r="AE26" i="88" s="1"/>
  <c r="AC27" i="81"/>
  <c r="AC62" i="81" s="1"/>
  <c r="AC14" i="22" s="1"/>
  <c r="AC14" i="93" s="1"/>
  <c r="AD34" i="75"/>
  <c r="AD70" i="75" s="1"/>
  <c r="AD22" i="30" s="1"/>
  <c r="AD22" i="86" s="1"/>
  <c r="AD38" i="75"/>
  <c r="AD68" i="75" s="1"/>
  <c r="AD20" i="30" s="1"/>
  <c r="AD20" i="86" s="1"/>
  <c r="AC37" i="75"/>
  <c r="AC66" i="75" s="1"/>
  <c r="AC18" i="30" s="1"/>
  <c r="AC18" i="86" s="1"/>
  <c r="AE39" i="75"/>
  <c r="AD25" i="79"/>
  <c r="AD32" i="76"/>
  <c r="AD61" i="76" s="1"/>
  <c r="AD13" i="31" s="1"/>
  <c r="AD13" i="87" s="1"/>
  <c r="AE42" i="78"/>
  <c r="AE72" i="78" s="1"/>
  <c r="AE24" i="28" s="1"/>
  <c r="AE24" i="89" s="1"/>
  <c r="AD38" i="77"/>
  <c r="AD68" i="77" s="1"/>
  <c r="AD20" i="25" s="1"/>
  <c r="AD20" i="88" s="1"/>
  <c r="AC15" i="76"/>
  <c r="AE20" i="79"/>
  <c r="AC35" i="81"/>
  <c r="AC67" i="81" s="1"/>
  <c r="AC19" i="22" s="1"/>
  <c r="AC19" i="93" s="1"/>
  <c r="AC30" i="77"/>
  <c r="AC65" i="77" s="1"/>
  <c r="AC17" i="25" s="1"/>
  <c r="AC17" i="88" s="1"/>
  <c r="AC18" i="80"/>
  <c r="AC56" i="80" s="1"/>
  <c r="AC8" i="27" s="1"/>
  <c r="AC8" i="92" s="1"/>
  <c r="AE39" i="77"/>
  <c r="AE11" i="75"/>
  <c r="AD8" i="76"/>
  <c r="AB22" i="76"/>
  <c r="AB58" i="76" s="1"/>
  <c r="AB10" i="31" s="1"/>
  <c r="AB10" i="87" s="1"/>
  <c r="AE21" i="77"/>
  <c r="AE17" i="75"/>
  <c r="AC30" i="81"/>
  <c r="AC65" i="81" s="1"/>
  <c r="AC17" i="22" s="1"/>
  <c r="AC17" i="93" s="1"/>
  <c r="AB22" i="77"/>
  <c r="AB58" i="77" s="1"/>
  <c r="AB10" i="25" s="1"/>
  <c r="AB10" i="88" s="1"/>
  <c r="AD41" i="78"/>
  <c r="AD24" i="59"/>
  <c r="AD24" i="78" s="1"/>
  <c r="AC19" i="59"/>
  <c r="AC19" i="81" s="1"/>
  <c r="AC57" i="81" s="1"/>
  <c r="AC9" i="22" s="1"/>
  <c r="AC9" i="93" s="1"/>
  <c r="AF24" i="74"/>
  <c r="AF24" i="59" s="1"/>
  <c r="AF24" i="77" s="1"/>
  <c r="AC9" i="81"/>
  <c r="AD8" i="77"/>
  <c r="AD13" i="80"/>
  <c r="AD8" i="81"/>
  <c r="AD5" i="78"/>
  <c r="AD53" i="78" s="1"/>
  <c r="AD5" i="28" s="1"/>
  <c r="AD5" i="89" s="1"/>
  <c r="AD4" i="76"/>
  <c r="AD52" i="76" s="1"/>
  <c r="AD4" i="31" s="1"/>
  <c r="AD4" i="87" s="1"/>
  <c r="AC29" i="77"/>
  <c r="AC64" i="77" s="1"/>
  <c r="AC16" i="25" s="1"/>
  <c r="AC16" i="88" s="1"/>
  <c r="AC35" i="76"/>
  <c r="AC67" i="76" s="1"/>
  <c r="AC19" i="31" s="1"/>
  <c r="AC19" i="87" s="1"/>
  <c r="AD26" i="75"/>
  <c r="AD60" i="75" s="1"/>
  <c r="AD12" i="30" s="1"/>
  <c r="AD12" i="86" s="1"/>
  <c r="AD34" i="76"/>
  <c r="AD70" i="76" s="1"/>
  <c r="AD22" i="31" s="1"/>
  <c r="AD22" i="87" s="1"/>
  <c r="AE10" i="75"/>
  <c r="AE40" i="81"/>
  <c r="AF2" i="80"/>
  <c r="AF50" i="80" s="1"/>
  <c r="AF2" i="27" s="1"/>
  <c r="AF2" i="92" s="1"/>
  <c r="AD7" i="77"/>
  <c r="AE20" i="80"/>
  <c r="AC37" i="77"/>
  <c r="AC66" i="77" s="1"/>
  <c r="AC18" i="25" s="1"/>
  <c r="AC18" i="88" s="1"/>
  <c r="AC27" i="75"/>
  <c r="AC62" i="75" s="1"/>
  <c r="AC14" i="30" s="1"/>
  <c r="AC14" i="86" s="1"/>
  <c r="AE42" i="80"/>
  <c r="AE72" i="80" s="1"/>
  <c r="AE24" i="27" s="1"/>
  <c r="AE24" i="92" s="1"/>
  <c r="AD34" i="81"/>
  <c r="AD70" i="81" s="1"/>
  <c r="AD22" i="22" s="1"/>
  <c r="AD22" i="93" s="1"/>
  <c r="AD41" i="77"/>
  <c r="AC30" i="78"/>
  <c r="AC65" i="78" s="1"/>
  <c r="AC17" i="28" s="1"/>
  <c r="AC17" i="89" s="1"/>
  <c r="AC18" i="79"/>
  <c r="AC56" i="79" s="1"/>
  <c r="AC8" i="32" s="1"/>
  <c r="AC8" i="90" s="1"/>
  <c r="AC27" i="77"/>
  <c r="AC62" i="77" s="1"/>
  <c r="AC14" i="25" s="1"/>
  <c r="AC14" i="88" s="1"/>
  <c r="AE20" i="75"/>
  <c r="AE21" i="76"/>
  <c r="AD5" i="76"/>
  <c r="AE10" i="80"/>
  <c r="AD4" i="75"/>
  <c r="AD52" i="75" s="1"/>
  <c r="AD4" i="30" s="1"/>
  <c r="AD4" i="86" s="1"/>
  <c r="AC27" i="78"/>
  <c r="AC62" i="78" s="1"/>
  <c r="AC14" i="28" s="1"/>
  <c r="AC14" i="89" s="1"/>
  <c r="AD9" i="59"/>
  <c r="AD9" i="79" s="1"/>
  <c r="AD38" i="80"/>
  <c r="AD68" i="80" s="1"/>
  <c r="AD20" i="27" s="1"/>
  <c r="AD20" i="92" s="1"/>
  <c r="AD41" i="81"/>
  <c r="AC30" i="80"/>
  <c r="AC65" i="80" s="1"/>
  <c r="AC17" i="27" s="1"/>
  <c r="AC17" i="92" s="1"/>
  <c r="AE39" i="81"/>
  <c r="AD33" i="79"/>
  <c r="AD69" i="79" s="1"/>
  <c r="AD21" i="32" s="1"/>
  <c r="AD21" i="90" s="1"/>
  <c r="AC30" i="79"/>
  <c r="AC65" i="79" s="1"/>
  <c r="AC17" i="32" s="1"/>
  <c r="AC17" i="90" s="1"/>
  <c r="AE44" i="81"/>
  <c r="AE74" i="81" s="1"/>
  <c r="AE26" i="22" s="1"/>
  <c r="AE26" i="93" s="1"/>
  <c r="AE20" i="78"/>
  <c r="AE42" i="77"/>
  <c r="AE72" i="77" s="1"/>
  <c r="AE24" i="25" s="1"/>
  <c r="AE24" i="88" s="1"/>
  <c r="AF2" i="79"/>
  <c r="AF50" i="79" s="1"/>
  <c r="AF2" i="32" s="1"/>
  <c r="AF2" i="90" s="1"/>
  <c r="AD4" i="77"/>
  <c r="AD52" i="77" s="1"/>
  <c r="AD4" i="25" s="1"/>
  <c r="AD4" i="88" s="1"/>
  <c r="AD26" i="76"/>
  <c r="AD60" i="76" s="1"/>
  <c r="AD12" i="31" s="1"/>
  <c r="AD12" i="87" s="1"/>
  <c r="AC35" i="78"/>
  <c r="AC67" i="78" s="1"/>
  <c r="AC19" i="28" s="1"/>
  <c r="AC19" i="89" s="1"/>
  <c r="AD26" i="77"/>
  <c r="AD60" i="77" s="1"/>
  <c r="AD12" i="25" s="1"/>
  <c r="AD12" i="88" s="1"/>
  <c r="AD13" i="76"/>
  <c r="AD25" i="75"/>
  <c r="AE40" i="79"/>
  <c r="AE44" i="75"/>
  <c r="AE74" i="75" s="1"/>
  <c r="AE26" i="30" s="1"/>
  <c r="AE26" i="86" s="1"/>
  <c r="AE11" i="79"/>
  <c r="AC15" i="78"/>
  <c r="AD13" i="78"/>
  <c r="AE21" i="75"/>
  <c r="AE17" i="79"/>
  <c r="AC37" i="80"/>
  <c r="AC66" i="80" s="1"/>
  <c r="AC18" i="27" s="1"/>
  <c r="AC18" i="92" s="1"/>
  <c r="AC35" i="79"/>
  <c r="AC67" i="79" s="1"/>
  <c r="AC19" i="32" s="1"/>
  <c r="AC19" i="90" s="1"/>
  <c r="AC15" i="81"/>
  <c r="AE31" i="74"/>
  <c r="AE31" i="59" s="1"/>
  <c r="AE71" i="59" s="1"/>
  <c r="AE23" i="23" s="1"/>
  <c r="AE23" i="84" s="1"/>
  <c r="AC15" i="79"/>
  <c r="AC12" i="81"/>
  <c r="AC54" i="81" s="1"/>
  <c r="AC6" i="22" s="1"/>
  <c r="AC6" i="93" s="1"/>
  <c r="AE40" i="78"/>
  <c r="AC18" i="77"/>
  <c r="AC56" i="77" s="1"/>
  <c r="AC8" i="25" s="1"/>
  <c r="AC8" i="88" s="1"/>
  <c r="AD32" i="81"/>
  <c r="AD61" i="81" s="1"/>
  <c r="AD13" i="22" s="1"/>
  <c r="AD13" i="93" s="1"/>
  <c r="AC14" i="79"/>
  <c r="AC12" i="79"/>
  <c r="AC54" i="79" s="1"/>
  <c r="AC6" i="32" s="1"/>
  <c r="AC6" i="90" s="1"/>
  <c r="AE42" i="81"/>
  <c r="AE72" i="81" s="1"/>
  <c r="AE24" i="22" s="1"/>
  <c r="AE24" i="93" s="1"/>
  <c r="AE39" i="78"/>
  <c r="AE10" i="77"/>
  <c r="AE11" i="80"/>
  <c r="AC37" i="81"/>
  <c r="AC66" i="81" s="1"/>
  <c r="AC18" i="22" s="1"/>
  <c r="AC18" i="93" s="1"/>
  <c r="AE44" i="76"/>
  <c r="AE74" i="76" s="1"/>
  <c r="AE26" i="31" s="1"/>
  <c r="AE26" i="87" s="1"/>
  <c r="AC12" i="76"/>
  <c r="AC54" i="76" s="1"/>
  <c r="AC6" i="31" s="1"/>
  <c r="AC6" i="87" s="1"/>
  <c r="AE17" i="80"/>
  <c r="AD25" i="78"/>
  <c r="AC14" i="77"/>
  <c r="AD38" i="79"/>
  <c r="AD68" i="79" s="1"/>
  <c r="AD20" i="32" s="1"/>
  <c r="AD20" i="90" s="1"/>
  <c r="AC35" i="75"/>
  <c r="AC67" i="75" s="1"/>
  <c r="AC19" i="30" s="1"/>
  <c r="AC19" i="86" s="1"/>
  <c r="AD25" i="80"/>
  <c r="AD32" i="79"/>
  <c r="AD61" i="79" s="1"/>
  <c r="AD13" i="32" s="1"/>
  <c r="AD13" i="90" s="1"/>
  <c r="AD8" i="79"/>
  <c r="AC30" i="75"/>
  <c r="AC65" i="75" s="1"/>
  <c r="AC17" i="30" s="1"/>
  <c r="AC17" i="86" s="1"/>
  <c r="AC18" i="78"/>
  <c r="AC56" i="78" s="1"/>
  <c r="AC8" i="28" s="1"/>
  <c r="AC8" i="89" s="1"/>
  <c r="AD13" i="75"/>
  <c r="AE40" i="80"/>
  <c r="AC30" i="76"/>
  <c r="AC65" i="76" s="1"/>
  <c r="AC17" i="31" s="1"/>
  <c r="AC17" i="87" s="1"/>
  <c r="AD34" i="78"/>
  <c r="AD70" i="78" s="1"/>
  <c r="AD22" i="28" s="1"/>
  <c r="AD22" i="89" s="1"/>
  <c r="AD8" i="75"/>
  <c r="AE11" i="81"/>
  <c r="AC35" i="80"/>
  <c r="AC67" i="80" s="1"/>
  <c r="AC19" i="27" s="1"/>
  <c r="AC19" i="92" s="1"/>
  <c r="AE21" i="80"/>
  <c r="AE17" i="81"/>
  <c r="AC58" i="74"/>
  <c r="AC10" i="26" s="1"/>
  <c r="AC10" i="91" s="1"/>
  <c r="AC22" i="59"/>
  <c r="AC22" i="77" s="1"/>
  <c r="AC58" i="77" s="1"/>
  <c r="AC10" i="25" s="1"/>
  <c r="AC10" i="88" s="1"/>
  <c r="AD64" i="74"/>
  <c r="AD16" i="26" s="1"/>
  <c r="AD16" i="91" s="1"/>
  <c r="AD29" i="59"/>
  <c r="AD29" i="80" s="1"/>
  <c r="AD64" i="80" s="1"/>
  <c r="AD16" i="27" s="1"/>
  <c r="AD16" i="92" s="1"/>
  <c r="AF20" i="59"/>
  <c r="AF20" i="80" s="1"/>
  <c r="AD37" i="59"/>
  <c r="AD37" i="79" s="1"/>
  <c r="AD65" i="74"/>
  <c r="AD17" i="26" s="1"/>
  <c r="AD17" i="91" s="1"/>
  <c r="AD30" i="59"/>
  <c r="AD30" i="79" s="1"/>
  <c r="AD65" i="79" s="1"/>
  <c r="AD17" i="32" s="1"/>
  <c r="AD17" i="90" s="1"/>
  <c r="AE13" i="59"/>
  <c r="AE13" i="78" s="1"/>
  <c r="AD62" i="74"/>
  <c r="AD14" i="26" s="1"/>
  <c r="AD14" i="91" s="1"/>
  <c r="AD27" i="59"/>
  <c r="AD62" i="59" s="1"/>
  <c r="AD14" i="23" s="1"/>
  <c r="AD14" i="84" s="1"/>
  <c r="AB59" i="74"/>
  <c r="AB11" i="26" s="1"/>
  <c r="AB11" i="91" s="1"/>
  <c r="AB23" i="59"/>
  <c r="AB23" i="77" s="1"/>
  <c r="AB59" i="77" s="1"/>
  <c r="AB11" i="25" s="1"/>
  <c r="AB11" i="88" s="1"/>
  <c r="AF40" i="59"/>
  <c r="AF40" i="80" s="1"/>
  <c r="AE60" i="74"/>
  <c r="AE12" i="26" s="1"/>
  <c r="AE12" i="91" s="1"/>
  <c r="AE26" i="59"/>
  <c r="AE60" i="59" s="1"/>
  <c r="AE12" i="23" s="1"/>
  <c r="AE12" i="84" s="1"/>
  <c r="AE6" i="59"/>
  <c r="AE6" i="75" s="1"/>
  <c r="AD36" i="59"/>
  <c r="AD36" i="79" s="1"/>
  <c r="AF10" i="59"/>
  <c r="AF10" i="79" s="1"/>
  <c r="AE25" i="59"/>
  <c r="AE25" i="75" s="1"/>
  <c r="AF72" i="74"/>
  <c r="AF24" i="26" s="1"/>
  <c r="AF24" i="91" s="1"/>
  <c r="AF42" i="59"/>
  <c r="AF42" i="80" s="1"/>
  <c r="AF72" i="80" s="1"/>
  <c r="AF24" i="27" s="1"/>
  <c r="AF24" i="92" s="1"/>
  <c r="AE70" i="74"/>
  <c r="AE22" i="26" s="1"/>
  <c r="AE22" i="91" s="1"/>
  <c r="AE34" i="59"/>
  <c r="AE70" i="59" s="1"/>
  <c r="AE22" i="23" s="1"/>
  <c r="AE22" i="84" s="1"/>
  <c r="AE41" i="59"/>
  <c r="AE41" i="75" s="1"/>
  <c r="AD67" i="74"/>
  <c r="AD19" i="26" s="1"/>
  <c r="AD19" i="91" s="1"/>
  <c r="AD35" i="59"/>
  <c r="AD35" i="77" s="1"/>
  <c r="AD67" i="77" s="1"/>
  <c r="AD19" i="25" s="1"/>
  <c r="AD19" i="88" s="1"/>
  <c r="AD15" i="59"/>
  <c r="AD15" i="78" s="1"/>
  <c r="AC66" i="79"/>
  <c r="AC18" i="32" s="1"/>
  <c r="AC18" i="90" s="1"/>
  <c r="AE7" i="59"/>
  <c r="AE7" i="76" s="1"/>
  <c r="AG50" i="74"/>
  <c r="AG2" i="26" s="1"/>
  <c r="AG2" i="91" s="1"/>
  <c r="AG2" i="59"/>
  <c r="AG2" i="80" s="1"/>
  <c r="AG50" i="80" s="1"/>
  <c r="AG2" i="27" s="1"/>
  <c r="AG2" i="92" s="1"/>
  <c r="AE24" i="59"/>
  <c r="AE24" i="79" s="1"/>
  <c r="AE52" i="74"/>
  <c r="AE4" i="26" s="1"/>
  <c r="AE4" i="91" s="1"/>
  <c r="AE4" i="59"/>
  <c r="AE52" i="59" s="1"/>
  <c r="AE4" i="23" s="1"/>
  <c r="AE4" i="84" s="1"/>
  <c r="AD18" i="59"/>
  <c r="AD56" i="59" s="1"/>
  <c r="AD8" i="23" s="1"/>
  <c r="AD8" i="84" s="1"/>
  <c r="AE8" i="59"/>
  <c r="AE8" i="78" s="1"/>
  <c r="AE5" i="59"/>
  <c r="AE5" i="75" s="1"/>
  <c r="AD12" i="59"/>
  <c r="AD54" i="59" s="1"/>
  <c r="AD6" i="23" s="1"/>
  <c r="AD6" i="84" s="1"/>
  <c r="AF16" i="59"/>
  <c r="AF16" i="75" s="1"/>
  <c r="AF39" i="59"/>
  <c r="AF39" i="81" s="1"/>
  <c r="AD14" i="59"/>
  <c r="AD14" i="79" s="1"/>
  <c r="AE43" i="59"/>
  <c r="AE73" i="59" s="1"/>
  <c r="AE25" i="23" s="1"/>
  <c r="AE25" i="84" s="1"/>
  <c r="AF74" i="74"/>
  <c r="AF26" i="26" s="1"/>
  <c r="AF26" i="91" s="1"/>
  <c r="AF44" i="59"/>
  <c r="AF44" i="75" s="1"/>
  <c r="AF74" i="75" s="1"/>
  <c r="AF26" i="30" s="1"/>
  <c r="AF26" i="86" s="1"/>
  <c r="AE68" i="74"/>
  <c r="AE20" i="26" s="1"/>
  <c r="AE20" i="91" s="1"/>
  <c r="AE38" i="59"/>
  <c r="AE68" i="59" s="1"/>
  <c r="AE20" i="23" s="1"/>
  <c r="AE20" i="84" s="1"/>
  <c r="AC55" i="80"/>
  <c r="AC7" i="27" s="1"/>
  <c r="AC7" i="92" s="1"/>
  <c r="AE85" i="73"/>
  <c r="AE73" i="74"/>
  <c r="AE25" i="26" s="1"/>
  <c r="AE25" i="91" s="1"/>
  <c r="AC55" i="59"/>
  <c r="AC7" i="23" s="1"/>
  <c r="AC7" i="84" s="1"/>
  <c r="AD56" i="74"/>
  <c r="AD8" i="26" s="1"/>
  <c r="AD8" i="91" s="1"/>
  <c r="AB7" i="84"/>
  <c r="AD53" i="59"/>
  <c r="AD5" i="23" s="1"/>
  <c r="AD5" i="84" s="1"/>
  <c r="AC66" i="59"/>
  <c r="AC18" i="23" s="1"/>
  <c r="AC18" i="84" s="1"/>
  <c r="AD54" i="74"/>
  <c r="AD6" i="26" s="1"/>
  <c r="AD6" i="91" s="1"/>
  <c r="AI20" i="72"/>
  <c r="AH20" i="73"/>
  <c r="AI13" i="73"/>
  <c r="AJ13" i="72"/>
  <c r="AG39" i="74"/>
  <c r="AJ49" i="72"/>
  <c r="AI49" i="73"/>
  <c r="AG97" i="73" s="1"/>
  <c r="AJ35" i="73"/>
  <c r="AK35" i="72"/>
  <c r="AK4" i="72"/>
  <c r="AJ4" i="73"/>
  <c r="AJ12" i="72"/>
  <c r="AI12" i="73"/>
  <c r="AE14" i="74"/>
  <c r="AJ5" i="72"/>
  <c r="AI5" i="73"/>
  <c r="AG61" i="73" s="1"/>
  <c r="AK38" i="72"/>
  <c r="AJ38" i="73"/>
  <c r="AF25" i="74"/>
  <c r="AJ31" i="73"/>
  <c r="AH72" i="73" s="1"/>
  <c r="AK31" i="72"/>
  <c r="AJ47" i="73"/>
  <c r="AH95" i="73" s="1"/>
  <c r="AK47" i="72"/>
  <c r="AH45" i="73"/>
  <c r="AF93" i="73" s="1"/>
  <c r="AI45" i="72"/>
  <c r="AJ17" i="73"/>
  <c r="AK17" i="72"/>
  <c r="AK42" i="72"/>
  <c r="AJ42" i="73"/>
  <c r="AI39" i="72"/>
  <c r="AH39" i="73"/>
  <c r="AF86" i="73" s="1"/>
  <c r="AJ14" i="72"/>
  <c r="AI14" i="73"/>
  <c r="AD55" i="74"/>
  <c r="AD7" i="26" s="1"/>
  <c r="AD7" i="91" s="1"/>
  <c r="AI29" i="72"/>
  <c r="AH29" i="73"/>
  <c r="AF70" i="73" s="1"/>
  <c r="AJ7" i="73"/>
  <c r="AK7" i="72"/>
  <c r="AI46" i="73"/>
  <c r="AG94" i="73" s="1"/>
  <c r="AJ46" i="72"/>
  <c r="AJ37" i="72"/>
  <c r="AI37" i="73"/>
  <c r="AG81" i="73" s="1"/>
  <c r="AC57" i="74"/>
  <c r="AC9" i="26" s="1"/>
  <c r="AC9" i="91" s="1"/>
  <c r="AG16" i="74"/>
  <c r="AE37" i="74"/>
  <c r="AE30" i="74"/>
  <c r="AH2" i="74"/>
  <c r="AG20" i="74"/>
  <c r="AH44" i="73"/>
  <c r="AF92" i="73" s="1"/>
  <c r="AI44" i="72"/>
  <c r="AI9" i="73"/>
  <c r="AG75" i="73" s="1"/>
  <c r="AJ9" i="72"/>
  <c r="AF8" i="74"/>
  <c r="AI10" i="73"/>
  <c r="AJ10" i="72"/>
  <c r="AF4" i="74"/>
  <c r="AF38" i="74"/>
  <c r="AI18" i="72"/>
  <c r="AH18" i="73"/>
  <c r="AF84" i="73" s="1"/>
  <c r="AE69" i="63"/>
  <c r="AD19" i="74"/>
  <c r="AK48" i="72"/>
  <c r="AJ48" i="73"/>
  <c r="AH96" i="73" s="1"/>
  <c r="AK32" i="72"/>
  <c r="AJ32" i="73"/>
  <c r="AL22" i="72"/>
  <c r="AK22" i="73"/>
  <c r="AI58" i="73" s="1"/>
  <c r="AK34" i="72"/>
  <c r="AJ34" i="73"/>
  <c r="AH76" i="73" s="1"/>
  <c r="AE36" i="74"/>
  <c r="AI23" i="73"/>
  <c r="AG64" i="73" s="1"/>
  <c r="AJ23" i="72"/>
  <c r="AD66" i="74"/>
  <c r="AD18" i="26" s="1"/>
  <c r="AD18" i="91" s="1"/>
  <c r="AE15" i="74"/>
  <c r="AE12" i="74"/>
  <c r="AJ3" i="72"/>
  <c r="AI3" i="73"/>
  <c r="AG60" i="73" s="1"/>
  <c r="AH41" i="73"/>
  <c r="AF88" i="73" s="1"/>
  <c r="AI41" i="72"/>
  <c r="AI21" i="72"/>
  <c r="AH21" i="73"/>
  <c r="AF89" i="73" s="1"/>
  <c r="AG40" i="74"/>
  <c r="AJ15" i="72"/>
  <c r="AI15" i="73"/>
  <c r="AI28" i="73"/>
  <c r="AG69" i="73" s="1"/>
  <c r="AJ28" i="72"/>
  <c r="AE18" i="74"/>
  <c r="AH40" i="73"/>
  <c r="AF87" i="73" s="1"/>
  <c r="AI40" i="72"/>
  <c r="AH30" i="73"/>
  <c r="AF71" i="73" s="1"/>
  <c r="AI30" i="72"/>
  <c r="AH27" i="73"/>
  <c r="AF68" i="73" s="1"/>
  <c r="AI27" i="72"/>
  <c r="AF6" i="74"/>
  <c r="AE53" i="74"/>
  <c r="AE5" i="26" s="1"/>
  <c r="AE5" i="91" s="1"/>
  <c r="AK24" i="72"/>
  <c r="AJ24" i="73"/>
  <c r="AH65" i="73" s="1"/>
  <c r="AF13" i="74"/>
  <c r="AI33" i="72"/>
  <c r="AH33" i="73"/>
  <c r="AF74" i="73" s="1"/>
  <c r="AE35" i="74"/>
  <c r="AK52" i="72"/>
  <c r="AJ52" i="73"/>
  <c r="AH100" i="73" s="1"/>
  <c r="AI6" i="73"/>
  <c r="AG62" i="73" s="1"/>
  <c r="AJ6" i="72"/>
  <c r="AK25" i="72"/>
  <c r="AJ25" i="73"/>
  <c r="AH66" i="73" s="1"/>
  <c r="AK50" i="72"/>
  <c r="AJ50" i="73"/>
  <c r="AH98" i="73" s="1"/>
  <c r="AJ26" i="72"/>
  <c r="AI26" i="73"/>
  <c r="AG67" i="73" s="1"/>
  <c r="AF7" i="74"/>
  <c r="AI43" i="72"/>
  <c r="AH43" i="73"/>
  <c r="AF91" i="73" s="1"/>
  <c r="AG44" i="74"/>
  <c r="AF43" i="74"/>
  <c r="AF59" i="63"/>
  <c r="AE9" i="74"/>
  <c r="AG10" i="74"/>
  <c r="AG42" i="74"/>
  <c r="AH11" i="73"/>
  <c r="AI11" i="72"/>
  <c r="AF41" i="74"/>
  <c r="AH19" i="73"/>
  <c r="AI19" i="72"/>
  <c r="AK16" i="72"/>
  <c r="AJ16" i="73"/>
  <c r="AI8" i="73"/>
  <c r="AG63" i="73" s="1"/>
  <c r="AJ8" i="72"/>
  <c r="AJ36" i="72"/>
  <c r="AI36" i="73"/>
  <c r="AG80" i="73" s="1"/>
  <c r="AI51" i="73"/>
  <c r="AG99" i="73" s="1"/>
  <c r="AJ51" i="72"/>
  <c r="AF5" i="74"/>
  <c r="AD22" i="74"/>
  <c r="AF26" i="74"/>
  <c r="AC23" i="74"/>
  <c r="AF34" i="74"/>
  <c r="AF17" i="74"/>
  <c r="AF17" i="59" s="1"/>
  <c r="AF21" i="74"/>
  <c r="AF21" i="59" s="1"/>
  <c r="AF11" i="74"/>
  <c r="AF11" i="59" s="1"/>
  <c r="AE27" i="74"/>
  <c r="Y12" i="83"/>
  <c r="V11" i="83"/>
  <c r="AB20" i="83"/>
  <c r="AB18" i="83"/>
  <c r="Y6" i="83"/>
  <c r="X14" i="83"/>
  <c r="AC25" i="83"/>
  <c r="Y9" i="83"/>
  <c r="V10" i="83"/>
  <c r="X16" i="83"/>
  <c r="Y21" i="83"/>
  <c r="Y8" i="83"/>
  <c r="Y13" i="83"/>
  <c r="AG73" i="73"/>
  <c r="AG77" i="73"/>
  <c r="AB22" i="83"/>
  <c r="AG90" i="73"/>
  <c r="AA23" i="83"/>
  <c r="AF83" i="73"/>
  <c r="AG82" i="73"/>
  <c r="AB15" i="83"/>
  <c r="AE78" i="73"/>
  <c r="AD79" i="73"/>
  <c r="AC4" i="83"/>
  <c r="AF2" i="23" l="1"/>
  <c r="AE71" i="74"/>
  <c r="AE23" i="26" s="1"/>
  <c r="AE23" i="91" s="1"/>
  <c r="AD28" i="75"/>
  <c r="AD63" i="75" s="1"/>
  <c r="AD15" i="30" s="1"/>
  <c r="AD15" i="86" s="1"/>
  <c r="AD28" i="78"/>
  <c r="AD63" i="78" s="1"/>
  <c r="AD15" i="28" s="1"/>
  <c r="AD15" i="89" s="1"/>
  <c r="AD28" i="81"/>
  <c r="AD63" i="81" s="1"/>
  <c r="AD15" i="22" s="1"/>
  <c r="AD15" i="93" s="1"/>
  <c r="AD28" i="79"/>
  <c r="AD63" i="79" s="1"/>
  <c r="AD15" i="32" s="1"/>
  <c r="AD15" i="90" s="1"/>
  <c r="AD28" i="77"/>
  <c r="AD63" i="77" s="1"/>
  <c r="AD15" i="25" s="1"/>
  <c r="AD15" i="88" s="1"/>
  <c r="AD28" i="80"/>
  <c r="AD63" i="80" s="1"/>
  <c r="AD15" i="27" s="1"/>
  <c r="AD15" i="92" s="1"/>
  <c r="AC55" i="76"/>
  <c r="AC7" i="31" s="1"/>
  <c r="AC7" i="87" s="1"/>
  <c r="AC55" i="81"/>
  <c r="AC7" i="22" s="1"/>
  <c r="AC7" i="93" s="1"/>
  <c r="AD53" i="81"/>
  <c r="AD5" i="22" s="1"/>
  <c r="AD5" i="93" s="1"/>
  <c r="AD64" i="59"/>
  <c r="AD16" i="23" s="1"/>
  <c r="AD16" i="84" s="1"/>
  <c r="AD63" i="59"/>
  <c r="AD15" i="23" s="1"/>
  <c r="AD15" i="84" s="1"/>
  <c r="AB7" i="83"/>
  <c r="AD67" i="59"/>
  <c r="AD19" i="23" s="1"/>
  <c r="AD19" i="84" s="1"/>
  <c r="AC55" i="78"/>
  <c r="AC7" i="28" s="1"/>
  <c r="AC7" i="89" s="1"/>
  <c r="AE33" i="59"/>
  <c r="AE69" i="59" s="1"/>
  <c r="AE21" i="23" s="1"/>
  <c r="AE21" i="84" s="1"/>
  <c r="AD65" i="59"/>
  <c r="AD17" i="23" s="1"/>
  <c r="AD17" i="84" s="1"/>
  <c r="AD31" i="78"/>
  <c r="AD71" i="78" s="1"/>
  <c r="AD23" i="28" s="1"/>
  <c r="AD23" i="89" s="1"/>
  <c r="AD31" i="77"/>
  <c r="AD71" i="77" s="1"/>
  <c r="AD23" i="25" s="1"/>
  <c r="AD23" i="88" s="1"/>
  <c r="AC57" i="59"/>
  <c r="AC9" i="23" s="1"/>
  <c r="AC9" i="84" s="1"/>
  <c r="AC5" i="83"/>
  <c r="AD31" i="80"/>
  <c r="AD71" i="80" s="1"/>
  <c r="AD23" i="27" s="1"/>
  <c r="AD23" i="92" s="1"/>
  <c r="AC55" i="77"/>
  <c r="AC7" i="25" s="1"/>
  <c r="AC7" i="88" s="1"/>
  <c r="AD53" i="77"/>
  <c r="AD5" i="25" s="1"/>
  <c r="AD5" i="88" s="1"/>
  <c r="AF74" i="59"/>
  <c r="AF26" i="23" s="1"/>
  <c r="AF26" i="84" s="1"/>
  <c r="AD53" i="79"/>
  <c r="AD5" i="32" s="1"/>
  <c r="AD5" i="90" s="1"/>
  <c r="AD24" i="77"/>
  <c r="AE28" i="59"/>
  <c r="AF72" i="59"/>
  <c r="AF24" i="23" s="1"/>
  <c r="AF24" i="84" s="1"/>
  <c r="AC55" i="79"/>
  <c r="AC7" i="32" s="1"/>
  <c r="AC7" i="90" s="1"/>
  <c r="AF44" i="81"/>
  <c r="AF74" i="81" s="1"/>
  <c r="AF26" i="22" s="1"/>
  <c r="AF26" i="93" s="1"/>
  <c r="AE33" i="79"/>
  <c r="AE69" i="79" s="1"/>
  <c r="AE21" i="32" s="1"/>
  <c r="AE21" i="90" s="1"/>
  <c r="AB59" i="59"/>
  <c r="AB11" i="23" s="1"/>
  <c r="AB11" i="84" s="1"/>
  <c r="AD53" i="76"/>
  <c r="AD5" i="31" s="1"/>
  <c r="AD5" i="87" s="1"/>
  <c r="AF17" i="75"/>
  <c r="AE6" i="76"/>
  <c r="AE6" i="77"/>
  <c r="AD9" i="81"/>
  <c r="AD14" i="76"/>
  <c r="AF24" i="81"/>
  <c r="AD15" i="79"/>
  <c r="AD55" i="79" s="1"/>
  <c r="AD7" i="32" s="1"/>
  <c r="AD7" i="90" s="1"/>
  <c r="AE41" i="76"/>
  <c r="AD15" i="76"/>
  <c r="AD30" i="76"/>
  <c r="AD65" i="76" s="1"/>
  <c r="AD17" i="31" s="1"/>
  <c r="AD17" i="87" s="1"/>
  <c r="AE13" i="81"/>
  <c r="AE5" i="80"/>
  <c r="AC19" i="78"/>
  <c r="AC57" i="78" s="1"/>
  <c r="AC9" i="28" s="1"/>
  <c r="AC9" i="89" s="1"/>
  <c r="AC55" i="75"/>
  <c r="AC7" i="30" s="1"/>
  <c r="AC7" i="86" s="1"/>
  <c r="AE31" i="81"/>
  <c r="AE71" i="81" s="1"/>
  <c r="AE23" i="22" s="1"/>
  <c r="AE23" i="93" s="1"/>
  <c r="AD37" i="75"/>
  <c r="AE26" i="75"/>
  <c r="AE60" i="75" s="1"/>
  <c r="AE12" i="30" s="1"/>
  <c r="AE12" i="86" s="1"/>
  <c r="AE5" i="76"/>
  <c r="AE31" i="78"/>
  <c r="AE71" i="78" s="1"/>
  <c r="AE23" i="28" s="1"/>
  <c r="AE23" i="89" s="1"/>
  <c r="AF40" i="78"/>
  <c r="AF42" i="75"/>
  <c r="AF72" i="75" s="1"/>
  <c r="AF24" i="30" s="1"/>
  <c r="AF24" i="86" s="1"/>
  <c r="AE24" i="83"/>
  <c r="AE26" i="79"/>
  <c r="AE60" i="79" s="1"/>
  <c r="AE12" i="32" s="1"/>
  <c r="AE12" i="90" s="1"/>
  <c r="AE31" i="75"/>
  <c r="AE71" i="75" s="1"/>
  <c r="AE23" i="30" s="1"/>
  <c r="AE23" i="86" s="1"/>
  <c r="AF40" i="77"/>
  <c r="AE24" i="76"/>
  <c r="AD18" i="81"/>
  <c r="AD56" i="81" s="1"/>
  <c r="AD8" i="22" s="1"/>
  <c r="AD8" i="93" s="1"/>
  <c r="AD29" i="81"/>
  <c r="AD64" i="81" s="1"/>
  <c r="AD16" i="22" s="1"/>
  <c r="AD16" i="93" s="1"/>
  <c r="AD18" i="79"/>
  <c r="AD56" i="79" s="1"/>
  <c r="AD8" i="32" s="1"/>
  <c r="AD8" i="90" s="1"/>
  <c r="AE25" i="81"/>
  <c r="AE8" i="76"/>
  <c r="AD66" i="79"/>
  <c r="AD18" i="32" s="1"/>
  <c r="AD18" i="90" s="1"/>
  <c r="AE4" i="81"/>
  <c r="AE52" i="81" s="1"/>
  <c r="AE4" i="22" s="1"/>
  <c r="AE4" i="93" s="1"/>
  <c r="AD9" i="77"/>
  <c r="AD29" i="78"/>
  <c r="AD64" i="78" s="1"/>
  <c r="AD16" i="28" s="1"/>
  <c r="AD16" i="89" s="1"/>
  <c r="AC22" i="81"/>
  <c r="AC58" i="81" s="1"/>
  <c r="AC10" i="22" s="1"/>
  <c r="AC10" i="93" s="1"/>
  <c r="AE38" i="80"/>
  <c r="AE68" i="80" s="1"/>
  <c r="AE20" i="27" s="1"/>
  <c r="AE20" i="92" s="1"/>
  <c r="AE41" i="77"/>
  <c r="AE43" i="79"/>
  <c r="AE73" i="79" s="1"/>
  <c r="AE25" i="32" s="1"/>
  <c r="AE25" i="90" s="1"/>
  <c r="AC58" i="59"/>
  <c r="AC10" i="23" s="1"/>
  <c r="AC10" i="84" s="1"/>
  <c r="AF16" i="79"/>
  <c r="AD9" i="80"/>
  <c r="AF24" i="76"/>
  <c r="AD35" i="78"/>
  <c r="AD67" i="78" s="1"/>
  <c r="AD19" i="28" s="1"/>
  <c r="AD19" i="89" s="1"/>
  <c r="AG2" i="75"/>
  <c r="AG50" i="75" s="1"/>
  <c r="AG2" i="30" s="1"/>
  <c r="AG2" i="86" s="1"/>
  <c r="AE34" i="79"/>
  <c r="AE70" i="79" s="1"/>
  <c r="AE22" i="32" s="1"/>
  <c r="AE22" i="90" s="1"/>
  <c r="AD36" i="75"/>
  <c r="AD27" i="80"/>
  <c r="AD62" i="80" s="1"/>
  <c r="AD14" i="27" s="1"/>
  <c r="AD14" i="92" s="1"/>
  <c r="AF40" i="76"/>
  <c r="AD30" i="77"/>
  <c r="AD65" i="77" s="1"/>
  <c r="AD17" i="25" s="1"/>
  <c r="AD17" i="88" s="1"/>
  <c r="AE31" i="79"/>
  <c r="AE71" i="79" s="1"/>
  <c r="AE23" i="32" s="1"/>
  <c r="AE23" i="90" s="1"/>
  <c r="AD18" i="78"/>
  <c r="AD56" i="78" s="1"/>
  <c r="AD8" i="28" s="1"/>
  <c r="AD8" i="89" s="1"/>
  <c r="AE8" i="81"/>
  <c r="AD30" i="78"/>
  <c r="AD65" i="78" s="1"/>
  <c r="AD17" i="28" s="1"/>
  <c r="AD17" i="89" s="1"/>
  <c r="AE7" i="81"/>
  <c r="AD9" i="76"/>
  <c r="AF21" i="75"/>
  <c r="AF10" i="80"/>
  <c r="AD37" i="76"/>
  <c r="AE34" i="77"/>
  <c r="AE70" i="77" s="1"/>
  <c r="AE22" i="25" s="1"/>
  <c r="AE22" i="88" s="1"/>
  <c r="AE24" i="78"/>
  <c r="AD29" i="77"/>
  <c r="AD64" i="77" s="1"/>
  <c r="AD16" i="25" s="1"/>
  <c r="AD16" i="88" s="1"/>
  <c r="AF24" i="75"/>
  <c r="AC19" i="76"/>
  <c r="AC57" i="76" s="1"/>
  <c r="AC9" i="31" s="1"/>
  <c r="AC9" i="87" s="1"/>
  <c r="AD24" i="76"/>
  <c r="AE38" i="78"/>
  <c r="AE68" i="78" s="1"/>
  <c r="AE20" i="28" s="1"/>
  <c r="AE20" i="89" s="1"/>
  <c r="AF16" i="76"/>
  <c r="AF39" i="79"/>
  <c r="AE13" i="75"/>
  <c r="AD27" i="77"/>
  <c r="AD62" i="77" s="1"/>
  <c r="AD14" i="25" s="1"/>
  <c r="AD14" i="88" s="1"/>
  <c r="AE8" i="75"/>
  <c r="AD31" i="75"/>
  <c r="AD71" i="75" s="1"/>
  <c r="AD23" i="30" s="1"/>
  <c r="AD23" i="86" s="1"/>
  <c r="AD71" i="59"/>
  <c r="AD23" i="23" s="1"/>
  <c r="AD23" i="84" s="1"/>
  <c r="AF11" i="80"/>
  <c r="AF40" i="79"/>
  <c r="AE5" i="77"/>
  <c r="AE43" i="81"/>
  <c r="AE73" i="81" s="1"/>
  <c r="AE25" i="22" s="1"/>
  <c r="AE25" i="93" s="1"/>
  <c r="AD15" i="75"/>
  <c r="AD30" i="75"/>
  <c r="AD65" i="75" s="1"/>
  <c r="AD17" i="30" s="1"/>
  <c r="AD17" i="86" s="1"/>
  <c r="AE5" i="78"/>
  <c r="AG2" i="77"/>
  <c r="AG50" i="77" s="1"/>
  <c r="AG2" i="25" s="1"/>
  <c r="AG2" i="88" s="1"/>
  <c r="AE24" i="75"/>
  <c r="AD31" i="76"/>
  <c r="AD71" i="76" s="1"/>
  <c r="AD23" i="31" s="1"/>
  <c r="AD23" i="87" s="1"/>
  <c r="AE4" i="77"/>
  <c r="AE52" i="77" s="1"/>
  <c r="AE4" i="25" s="1"/>
  <c r="AE4" i="88" s="1"/>
  <c r="AF11" i="79"/>
  <c r="AE9" i="59"/>
  <c r="AE9" i="81" s="1"/>
  <c r="AF32" i="74"/>
  <c r="AF61" i="74" s="1"/>
  <c r="AF13" i="26" s="1"/>
  <c r="AF13" i="91" s="1"/>
  <c r="AD18" i="77"/>
  <c r="AD56" i="77" s="1"/>
  <c r="AD8" i="25" s="1"/>
  <c r="AD8" i="88" s="1"/>
  <c r="AG2" i="81"/>
  <c r="AG50" i="81" s="1"/>
  <c r="AG2" i="22" s="1"/>
  <c r="AG2" i="93" s="1"/>
  <c r="AE31" i="80"/>
  <c r="AE71" i="80" s="1"/>
  <c r="AE23" i="27" s="1"/>
  <c r="AE23" i="92" s="1"/>
  <c r="AF10" i="81"/>
  <c r="AG2" i="78"/>
  <c r="AG50" i="78" s="1"/>
  <c r="AG2" i="28" s="1"/>
  <c r="AG2" i="89" s="1"/>
  <c r="AE41" i="80"/>
  <c r="AD9" i="78"/>
  <c r="AE13" i="80"/>
  <c r="AE38" i="77"/>
  <c r="AE68" i="77" s="1"/>
  <c r="AE20" i="25" s="1"/>
  <c r="AE20" i="88" s="1"/>
  <c r="AD36" i="77"/>
  <c r="AE6" i="78"/>
  <c r="AD29" i="76"/>
  <c r="AD64" i="76" s="1"/>
  <c r="AD16" i="31" s="1"/>
  <c r="AD16" i="87" s="1"/>
  <c r="AF17" i="79"/>
  <c r="AC19" i="75"/>
  <c r="AC57" i="75" s="1"/>
  <c r="AC9" i="30" s="1"/>
  <c r="AC9" i="86" s="1"/>
  <c r="AD24" i="75"/>
  <c r="AE43" i="76"/>
  <c r="AE73" i="76" s="1"/>
  <c r="AE25" i="31" s="1"/>
  <c r="AE25" i="87" s="1"/>
  <c r="AD12" i="81"/>
  <c r="AD54" i="81" s="1"/>
  <c r="AD6" i="22" s="1"/>
  <c r="AD6" i="93" s="1"/>
  <c r="AD14" i="77"/>
  <c r="AF20" i="78"/>
  <c r="AF42" i="76"/>
  <c r="AF72" i="76" s="1"/>
  <c r="AF24" i="31" s="1"/>
  <c r="AF24" i="87" s="1"/>
  <c r="AF11" i="81"/>
  <c r="AC22" i="78"/>
  <c r="AC58" i="78" s="1"/>
  <c r="AC10" i="28" s="1"/>
  <c r="AC10" i="89" s="1"/>
  <c r="AF10" i="75"/>
  <c r="AD27" i="78"/>
  <c r="AD62" i="78" s="1"/>
  <c r="AD14" i="28" s="1"/>
  <c r="AD14" i="89" s="1"/>
  <c r="AF42" i="77"/>
  <c r="AF72" i="77" s="1"/>
  <c r="AF24" i="25" s="1"/>
  <c r="AF24" i="88" s="1"/>
  <c r="AF44" i="80"/>
  <c r="AF74" i="80" s="1"/>
  <c r="AF26" i="27" s="1"/>
  <c r="AF26" i="92" s="1"/>
  <c r="AE25" i="80"/>
  <c r="AE4" i="76"/>
  <c r="AE52" i="76" s="1"/>
  <c r="AE4" i="31" s="1"/>
  <c r="AE4" i="87" s="1"/>
  <c r="AD35" i="80"/>
  <c r="AD67" i="80" s="1"/>
  <c r="AD19" i="27" s="1"/>
  <c r="AD19" i="92" s="1"/>
  <c r="AG2" i="76"/>
  <c r="AG50" i="76" s="1"/>
  <c r="AG2" i="31" s="1"/>
  <c r="AG2" i="87" s="1"/>
  <c r="AE7" i="77"/>
  <c r="AF42" i="81"/>
  <c r="AF72" i="81" s="1"/>
  <c r="AF24" i="22" s="1"/>
  <c r="AF24" i="93" s="1"/>
  <c r="AB23" i="75"/>
  <c r="AB59" i="75" s="1"/>
  <c r="AB11" i="30" s="1"/>
  <c r="AB11" i="86" s="1"/>
  <c r="AE34" i="75"/>
  <c r="AE70" i="75" s="1"/>
  <c r="AE22" i="30" s="1"/>
  <c r="AE22" i="86" s="1"/>
  <c r="AF28" i="74"/>
  <c r="AF63" i="74" s="1"/>
  <c r="AF15" i="26" s="1"/>
  <c r="AF15" i="91" s="1"/>
  <c r="AF20" i="75"/>
  <c r="AC22" i="79"/>
  <c r="AC58" i="79" s="1"/>
  <c r="AC10" i="32" s="1"/>
  <c r="AC10" i="90" s="1"/>
  <c r="AF10" i="78"/>
  <c r="AD12" i="76"/>
  <c r="AD54" i="76" s="1"/>
  <c r="AD6" i="31" s="1"/>
  <c r="AD6" i="87" s="1"/>
  <c r="AE31" i="77"/>
  <c r="AE71" i="77" s="1"/>
  <c r="AE23" i="25" s="1"/>
  <c r="AE23" i="88" s="1"/>
  <c r="AF44" i="76"/>
  <c r="AF74" i="76" s="1"/>
  <c r="AF26" i="31" s="1"/>
  <c r="AF26" i="87" s="1"/>
  <c r="AE13" i="79"/>
  <c r="AD35" i="75"/>
  <c r="AD67" i="75" s="1"/>
  <c r="AD19" i="30" s="1"/>
  <c r="AD19" i="86" s="1"/>
  <c r="AE5" i="79"/>
  <c r="AF21" i="79"/>
  <c r="AD12" i="78"/>
  <c r="AD54" i="78" s="1"/>
  <c r="AD6" i="28" s="1"/>
  <c r="AD6" i="89" s="1"/>
  <c r="AD35" i="76"/>
  <c r="AD67" i="76" s="1"/>
  <c r="AD19" i="31" s="1"/>
  <c r="AD19" i="87" s="1"/>
  <c r="AD30" i="81"/>
  <c r="AD65" i="81" s="1"/>
  <c r="AD17" i="22" s="1"/>
  <c r="AD17" i="93" s="1"/>
  <c r="AE7" i="80"/>
  <c r="AD29" i="75"/>
  <c r="AD64" i="75" s="1"/>
  <c r="AD16" i="30" s="1"/>
  <c r="AD16" i="86" s="1"/>
  <c r="AF24" i="79"/>
  <c r="AF17" i="80"/>
  <c r="AC19" i="79"/>
  <c r="AC57" i="79" s="1"/>
  <c r="AC9" i="32" s="1"/>
  <c r="AC9" i="90" s="1"/>
  <c r="AD24" i="79"/>
  <c r="AE25" i="76"/>
  <c r="AD15" i="80"/>
  <c r="AE34" i="78"/>
  <c r="AE70" i="78" s="1"/>
  <c r="AE22" i="28" s="1"/>
  <c r="AE22" i="89" s="1"/>
  <c r="AB23" i="78"/>
  <c r="AB59" i="78" s="1"/>
  <c r="AB11" i="28" s="1"/>
  <c r="AB11" i="89" s="1"/>
  <c r="AF16" i="77"/>
  <c r="AB23" i="81"/>
  <c r="AB59" i="81" s="1"/>
  <c r="AB11" i="22" s="1"/>
  <c r="AB11" i="93" s="1"/>
  <c r="AF11" i="78"/>
  <c r="AE13" i="76"/>
  <c r="AF20" i="81"/>
  <c r="AE26" i="78"/>
  <c r="AE60" i="78" s="1"/>
  <c r="AE12" i="28" s="1"/>
  <c r="AE12" i="89" s="1"/>
  <c r="AB23" i="80"/>
  <c r="AB59" i="80" s="1"/>
  <c r="AB11" i="27" s="1"/>
  <c r="AB11" i="92" s="1"/>
  <c r="AD18" i="75"/>
  <c r="AD56" i="75" s="1"/>
  <c r="AD8" i="30" s="1"/>
  <c r="AD8" i="86" s="1"/>
  <c r="AE8" i="77"/>
  <c r="AD35" i="79"/>
  <c r="AD67" i="79" s="1"/>
  <c r="AD19" i="32" s="1"/>
  <c r="AD19" i="90" s="1"/>
  <c r="AF39" i="75"/>
  <c r="AD14" i="80"/>
  <c r="AE43" i="80"/>
  <c r="AE73" i="80" s="1"/>
  <c r="AE25" i="27" s="1"/>
  <c r="AE25" i="92" s="1"/>
  <c r="AC19" i="83"/>
  <c r="AE26" i="83"/>
  <c r="AG24" i="74"/>
  <c r="AG24" i="59" s="1"/>
  <c r="AG24" i="76" s="1"/>
  <c r="AF39" i="76"/>
  <c r="AD15" i="77"/>
  <c r="AE24" i="77"/>
  <c r="AF39" i="77"/>
  <c r="AF42" i="79"/>
  <c r="AF72" i="79" s="1"/>
  <c r="AF24" i="32" s="1"/>
  <c r="AF24" i="90" s="1"/>
  <c r="AF21" i="81"/>
  <c r="AC22" i="75"/>
  <c r="AC58" i="75" s="1"/>
  <c r="AC10" i="30" s="1"/>
  <c r="AC10" i="86" s="1"/>
  <c r="AD15" i="81"/>
  <c r="AG2" i="79"/>
  <c r="AG50" i="79" s="1"/>
  <c r="AG2" i="32" s="1"/>
  <c r="AG2" i="90" s="1"/>
  <c r="AE41" i="79"/>
  <c r="AF24" i="80"/>
  <c r="AF17" i="81"/>
  <c r="AC19" i="80"/>
  <c r="AC57" i="80" s="1"/>
  <c r="AC9" i="27" s="1"/>
  <c r="AC9" i="92" s="1"/>
  <c r="AD24" i="81"/>
  <c r="AC22" i="76"/>
  <c r="AC58" i="76" s="1"/>
  <c r="AC10" i="31" s="1"/>
  <c r="AC10" i="87" s="1"/>
  <c r="AF40" i="81"/>
  <c r="AD27" i="76"/>
  <c r="AD62" i="76" s="1"/>
  <c r="AD14" i="31" s="1"/>
  <c r="AD14" i="87" s="1"/>
  <c r="AE4" i="79"/>
  <c r="AE52" i="79" s="1"/>
  <c r="AE4" i="32" s="1"/>
  <c r="AE4" i="90" s="1"/>
  <c r="AE26" i="77"/>
  <c r="AE60" i="77" s="1"/>
  <c r="AE12" i="25" s="1"/>
  <c r="AE12" i="88" s="1"/>
  <c r="AE6" i="81"/>
  <c r="AE43" i="77"/>
  <c r="AE73" i="77" s="1"/>
  <c r="AE25" i="25" s="1"/>
  <c r="AE25" i="88" s="1"/>
  <c r="AE26" i="76"/>
  <c r="AE60" i="76" s="1"/>
  <c r="AE12" i="31" s="1"/>
  <c r="AE12" i="87" s="1"/>
  <c r="AD14" i="81"/>
  <c r="AF11" i="77"/>
  <c r="AF44" i="79"/>
  <c r="AF74" i="79" s="1"/>
  <c r="AF26" i="32" s="1"/>
  <c r="AF26" i="90" s="1"/>
  <c r="AD37" i="81"/>
  <c r="AF16" i="78"/>
  <c r="AF10" i="76"/>
  <c r="AF42" i="78"/>
  <c r="AF72" i="78" s="1"/>
  <c r="AF24" i="28" s="1"/>
  <c r="AF24" i="89" s="1"/>
  <c r="AF10" i="77"/>
  <c r="AE5" i="81"/>
  <c r="AE41" i="78"/>
  <c r="AC22" i="80"/>
  <c r="AC58" i="80" s="1"/>
  <c r="AC10" i="27" s="1"/>
  <c r="AC10" i="92" s="1"/>
  <c r="AE29" i="74"/>
  <c r="AE64" i="74" s="1"/>
  <c r="AE16" i="26" s="1"/>
  <c r="AE16" i="91" s="1"/>
  <c r="AD36" i="76"/>
  <c r="AF21" i="76"/>
  <c r="AG50" i="59"/>
  <c r="AE4" i="78"/>
  <c r="AE52" i="78" s="1"/>
  <c r="AE4" i="28" s="1"/>
  <c r="AE4" i="89" s="1"/>
  <c r="AE7" i="78"/>
  <c r="AE31" i="76"/>
  <c r="AE71" i="76" s="1"/>
  <c r="AE23" i="31" s="1"/>
  <c r="AE23" i="87" s="1"/>
  <c r="AE38" i="76"/>
  <c r="AE68" i="76" s="1"/>
  <c r="AE20" i="31" s="1"/>
  <c r="AE20" i="87" s="1"/>
  <c r="AD9" i="75"/>
  <c r="AF21" i="80"/>
  <c r="AE43" i="75"/>
  <c r="AE73" i="75" s="1"/>
  <c r="AE25" i="30" s="1"/>
  <c r="AE25" i="86" s="1"/>
  <c r="AE4" i="80"/>
  <c r="AE52" i="80" s="1"/>
  <c r="AE4" i="27" s="1"/>
  <c r="AE4" i="92" s="1"/>
  <c r="AD29" i="79"/>
  <c r="AD64" i="79" s="1"/>
  <c r="AD16" i="32" s="1"/>
  <c r="AD16" i="90" s="1"/>
  <c r="AF17" i="78"/>
  <c r="AC19" i="77"/>
  <c r="AC57" i="77" s="1"/>
  <c r="AC9" i="25" s="1"/>
  <c r="AC9" i="88" s="1"/>
  <c r="AD24" i="80"/>
  <c r="AD18" i="80"/>
  <c r="AD56" i="80" s="1"/>
  <c r="AD8" i="27" s="1"/>
  <c r="AD8" i="92" s="1"/>
  <c r="AF20" i="77"/>
  <c r="AD37" i="77"/>
  <c r="AD30" i="80"/>
  <c r="AD65" i="80" s="1"/>
  <c r="AD17" i="27" s="1"/>
  <c r="AD17" i="92" s="1"/>
  <c r="AE24" i="81"/>
  <c r="AD37" i="78"/>
  <c r="AE34" i="81"/>
  <c r="AE70" i="81" s="1"/>
  <c r="AE22" i="22" s="1"/>
  <c r="AE22" i="93" s="1"/>
  <c r="AE24" i="80"/>
  <c r="AF11" i="76"/>
  <c r="AF39" i="80"/>
  <c r="AE38" i="79"/>
  <c r="AE68" i="79" s="1"/>
  <c r="AE20" i="32" s="1"/>
  <c r="AE20" i="90" s="1"/>
  <c r="AD35" i="81"/>
  <c r="AD67" i="81" s="1"/>
  <c r="AD19" i="22" s="1"/>
  <c r="AD19" i="93" s="1"/>
  <c r="AD36" i="80"/>
  <c r="AD14" i="78"/>
  <c r="AD55" i="78" s="1"/>
  <c r="AD7" i="28" s="1"/>
  <c r="AD7" i="89" s="1"/>
  <c r="AE13" i="77"/>
  <c r="AD27" i="81"/>
  <c r="AD62" i="81" s="1"/>
  <c r="AD14" i="22" s="1"/>
  <c r="AD14" i="93" s="1"/>
  <c r="AE26" i="81"/>
  <c r="AE60" i="81" s="1"/>
  <c r="AE12" i="22" s="1"/>
  <c r="AE12" i="93" s="1"/>
  <c r="AB23" i="79"/>
  <c r="AB59" i="79" s="1"/>
  <c r="AB11" i="32" s="1"/>
  <c r="AB11" i="90" s="1"/>
  <c r="AD18" i="76"/>
  <c r="AD56" i="76" s="1"/>
  <c r="AD8" i="31" s="1"/>
  <c r="AD8" i="87" s="1"/>
  <c r="AD12" i="75"/>
  <c r="AD54" i="75" s="1"/>
  <c r="AD6" i="30" s="1"/>
  <c r="AD6" i="86" s="1"/>
  <c r="AE25" i="79"/>
  <c r="AD19" i="59"/>
  <c r="AD19" i="78" s="1"/>
  <c r="AD57" i="78" s="1"/>
  <c r="AD9" i="28" s="1"/>
  <c r="AD9" i="89" s="1"/>
  <c r="AC17" i="83"/>
  <c r="AE8" i="80"/>
  <c r="AE41" i="81"/>
  <c r="AD12" i="77"/>
  <c r="AD54" i="77" s="1"/>
  <c r="AD6" i="25" s="1"/>
  <c r="AD6" i="88" s="1"/>
  <c r="AD14" i="75"/>
  <c r="AF21" i="78"/>
  <c r="AF44" i="77"/>
  <c r="AF74" i="77" s="1"/>
  <c r="AF26" i="25" s="1"/>
  <c r="AF26" i="88" s="1"/>
  <c r="AE25" i="77"/>
  <c r="AD27" i="75"/>
  <c r="AD62" i="75" s="1"/>
  <c r="AD14" i="30" s="1"/>
  <c r="AD14" i="86" s="1"/>
  <c r="AE8" i="79"/>
  <c r="AF24" i="78"/>
  <c r="AF17" i="77"/>
  <c r="AF44" i="78"/>
  <c r="AF74" i="78" s="1"/>
  <c r="AF26" i="28" s="1"/>
  <c r="AF26" i="89" s="1"/>
  <c r="AD36" i="78"/>
  <c r="AE7" i="79"/>
  <c r="AE25" i="78"/>
  <c r="AE38" i="81"/>
  <c r="AE68" i="81" s="1"/>
  <c r="AE20" i="22" s="1"/>
  <c r="AE20" i="93" s="1"/>
  <c r="AD36" i="81"/>
  <c r="AE6" i="80"/>
  <c r="AF11" i="75"/>
  <c r="AD12" i="79"/>
  <c r="AD54" i="79" s="1"/>
  <c r="AD6" i="32" s="1"/>
  <c r="AD6" i="90" s="1"/>
  <c r="AE34" i="80"/>
  <c r="AE70" i="80" s="1"/>
  <c r="AE22" i="27" s="1"/>
  <c r="AE22" i="92" s="1"/>
  <c r="AF20" i="79"/>
  <c r="AD37" i="80"/>
  <c r="AF16" i="81"/>
  <c r="AD31" i="79"/>
  <c r="AD71" i="79" s="1"/>
  <c r="AD23" i="32" s="1"/>
  <c r="AD23" i="90" s="1"/>
  <c r="AF16" i="80"/>
  <c r="AF40" i="75"/>
  <c r="AE26" i="80"/>
  <c r="AE60" i="80" s="1"/>
  <c r="AE12" i="27" s="1"/>
  <c r="AE12" i="92" s="1"/>
  <c r="AF31" i="74"/>
  <c r="AF33" i="74"/>
  <c r="AF33" i="59" s="1"/>
  <c r="AF33" i="81" s="1"/>
  <c r="AF69" i="81" s="1"/>
  <c r="AF21" i="22" s="1"/>
  <c r="AF21" i="93" s="1"/>
  <c r="AE32" i="59"/>
  <c r="AE61" i="59" s="1"/>
  <c r="AE13" i="23" s="1"/>
  <c r="AE13" i="84" s="1"/>
  <c r="AD27" i="79"/>
  <c r="AD62" i="79" s="1"/>
  <c r="AD14" i="32" s="1"/>
  <c r="AD14" i="90" s="1"/>
  <c r="AE34" i="76"/>
  <c r="AE70" i="76" s="1"/>
  <c r="AE22" i="31" s="1"/>
  <c r="AE22" i="87" s="1"/>
  <c r="AB23" i="76"/>
  <c r="AB59" i="76" s="1"/>
  <c r="AB11" i="31" s="1"/>
  <c r="AB11" i="87" s="1"/>
  <c r="AF21" i="77"/>
  <c r="AF39" i="78"/>
  <c r="AF20" i="76"/>
  <c r="AF17" i="76"/>
  <c r="AD12" i="80"/>
  <c r="AD54" i="80" s="1"/>
  <c r="AD6" i="27" s="1"/>
  <c r="AD6" i="92" s="1"/>
  <c r="AE43" i="78"/>
  <c r="AE73" i="78" s="1"/>
  <c r="AE25" i="28" s="1"/>
  <c r="AE25" i="89" s="1"/>
  <c r="AE4" i="75"/>
  <c r="AE52" i="75" s="1"/>
  <c r="AE4" i="30" s="1"/>
  <c r="AE4" i="86" s="1"/>
  <c r="AE6" i="79"/>
  <c r="AE7" i="75"/>
  <c r="AE53" i="75" s="1"/>
  <c r="AE5" i="30" s="1"/>
  <c r="AE5" i="86" s="1"/>
  <c r="AE38" i="75"/>
  <c r="AE68" i="75" s="1"/>
  <c r="AE20" i="30" s="1"/>
  <c r="AE20" i="86" s="1"/>
  <c r="AG74" i="74"/>
  <c r="AG26" i="26" s="1"/>
  <c r="AG26" i="91" s="1"/>
  <c r="AG44" i="59"/>
  <c r="AG44" i="76" s="1"/>
  <c r="AG74" i="76" s="1"/>
  <c r="AG26" i="31" s="1"/>
  <c r="AG26" i="87" s="1"/>
  <c r="AF60" i="74"/>
  <c r="AF12" i="26" s="1"/>
  <c r="AF12" i="91" s="1"/>
  <c r="AF26" i="59"/>
  <c r="AF60" i="59" s="1"/>
  <c r="AF12" i="23" s="1"/>
  <c r="AF12" i="84" s="1"/>
  <c r="AE67" i="74"/>
  <c r="AE19" i="26" s="1"/>
  <c r="AE19" i="91" s="1"/>
  <c r="AE35" i="59"/>
  <c r="AE35" i="79" s="1"/>
  <c r="AE67" i="79" s="1"/>
  <c r="AE19" i="32" s="1"/>
  <c r="AE19" i="90" s="1"/>
  <c r="AE18" i="59"/>
  <c r="AE56" i="59" s="1"/>
  <c r="AE8" i="23" s="1"/>
  <c r="AE8" i="84" s="1"/>
  <c r="AF52" i="74"/>
  <c r="AF4" i="26" s="1"/>
  <c r="AF4" i="91" s="1"/>
  <c r="AF4" i="59"/>
  <c r="AF4" i="78" s="1"/>
  <c r="AF52" i="78" s="1"/>
  <c r="AF4" i="28" s="1"/>
  <c r="AF4" i="89" s="1"/>
  <c r="AG20" i="59"/>
  <c r="AG20" i="79" s="1"/>
  <c r="AE37" i="59"/>
  <c r="AE37" i="77" s="1"/>
  <c r="AF5" i="59"/>
  <c r="AF5" i="78" s="1"/>
  <c r="AF13" i="59"/>
  <c r="AF13" i="75" s="1"/>
  <c r="AF8" i="59"/>
  <c r="AF8" i="80" s="1"/>
  <c r="AE14" i="59"/>
  <c r="AE14" i="77" s="1"/>
  <c r="AG72" i="74"/>
  <c r="AG24" i="26" s="1"/>
  <c r="AG24" i="91" s="1"/>
  <c r="AG42" i="59"/>
  <c r="AG42" i="79" s="1"/>
  <c r="AG72" i="79" s="1"/>
  <c r="AG24" i="32" s="1"/>
  <c r="AG24" i="90" s="1"/>
  <c r="AG40" i="59"/>
  <c r="AG40" i="79" s="1"/>
  <c r="AF38" i="59"/>
  <c r="AF68" i="59" s="1"/>
  <c r="AF20" i="23" s="1"/>
  <c r="AF20" i="84" s="1"/>
  <c r="AG10" i="59"/>
  <c r="AG10" i="77" s="1"/>
  <c r="AF7" i="59"/>
  <c r="AF7" i="76" s="1"/>
  <c r="AG16" i="59"/>
  <c r="AG16" i="78" s="1"/>
  <c r="AE36" i="59"/>
  <c r="AE36" i="76" s="1"/>
  <c r="AH50" i="74"/>
  <c r="AH2" i="26" s="1"/>
  <c r="AH2" i="91" s="1"/>
  <c r="AH2" i="59"/>
  <c r="AH2" i="80" s="1"/>
  <c r="AH50" i="80" s="1"/>
  <c r="AH2" i="27" s="1"/>
  <c r="AH2" i="92" s="1"/>
  <c r="AE12" i="59"/>
  <c r="AE12" i="75" s="1"/>
  <c r="AF70" i="74"/>
  <c r="AF22" i="26" s="1"/>
  <c r="AF22" i="91" s="1"/>
  <c r="AF34" i="59"/>
  <c r="AF34" i="79" s="1"/>
  <c r="AF70" i="79" s="1"/>
  <c r="AF22" i="32" s="1"/>
  <c r="AF22" i="90" s="1"/>
  <c r="AF6" i="59"/>
  <c r="AF6" i="75" s="1"/>
  <c r="AE62" i="74"/>
  <c r="AE14" i="26" s="1"/>
  <c r="AE14" i="91" s="1"/>
  <c r="AE27" i="59"/>
  <c r="AE27" i="78" s="1"/>
  <c r="AE62" i="78" s="1"/>
  <c r="AE14" i="28" s="1"/>
  <c r="AE14" i="89" s="1"/>
  <c r="AD58" i="74"/>
  <c r="AD10" i="26" s="1"/>
  <c r="AD10" i="91" s="1"/>
  <c r="AD22" i="59"/>
  <c r="AD22" i="76" s="1"/>
  <c r="AD58" i="76" s="1"/>
  <c r="AD10" i="31" s="1"/>
  <c r="AD10" i="87" s="1"/>
  <c r="AF41" i="59"/>
  <c r="AF41" i="78" s="1"/>
  <c r="AE15" i="59"/>
  <c r="AE15" i="79" s="1"/>
  <c r="AE65" i="74"/>
  <c r="AE17" i="26" s="1"/>
  <c r="AE17" i="91" s="1"/>
  <c r="AE30" i="59"/>
  <c r="AE30" i="76" s="1"/>
  <c r="AE65" i="76" s="1"/>
  <c r="AE17" i="31" s="1"/>
  <c r="AE17" i="87" s="1"/>
  <c r="AF25" i="59"/>
  <c r="AF25" i="79" s="1"/>
  <c r="AC59" i="74"/>
  <c r="AC11" i="26" s="1"/>
  <c r="AC11" i="91" s="1"/>
  <c r="AC23" i="59"/>
  <c r="AC23" i="78" s="1"/>
  <c r="AC59" i="78" s="1"/>
  <c r="AC11" i="28" s="1"/>
  <c r="AC11" i="89" s="1"/>
  <c r="AF43" i="59"/>
  <c r="AF43" i="80" s="1"/>
  <c r="AG39" i="59"/>
  <c r="AG39" i="80" s="1"/>
  <c r="AF85" i="73"/>
  <c r="AF29" i="74" s="1"/>
  <c r="AD66" i="59"/>
  <c r="AD18" i="23" s="1"/>
  <c r="AD18" i="84" s="1"/>
  <c r="AE53" i="59"/>
  <c r="AE5" i="23" s="1"/>
  <c r="AE5" i="84" s="1"/>
  <c r="AD55" i="59"/>
  <c r="AD7" i="23" s="1"/>
  <c r="AD7" i="84" s="1"/>
  <c r="AF73" i="74"/>
  <c r="AF25" i="26" s="1"/>
  <c r="AF25" i="91" s="1"/>
  <c r="AE56" i="74"/>
  <c r="AE8" i="26" s="1"/>
  <c r="AE8" i="91" s="1"/>
  <c r="AE54" i="74"/>
  <c r="AE6" i="26" s="1"/>
  <c r="AE6" i="91" s="1"/>
  <c r="AK8" i="72"/>
  <c r="AJ8" i="73"/>
  <c r="AH63" i="73" s="1"/>
  <c r="AF35" i="74"/>
  <c r="AH10" i="74"/>
  <c r="AF15" i="74"/>
  <c r="AG13" i="74"/>
  <c r="AJ41" i="72"/>
  <c r="AI41" i="73"/>
  <c r="AG88" i="73" s="1"/>
  <c r="AM22" i="72"/>
  <c r="AL22" i="73"/>
  <c r="AJ58" i="73" s="1"/>
  <c r="AJ29" i="72"/>
  <c r="AI29" i="73"/>
  <c r="AG70" i="73" s="1"/>
  <c r="AL42" i="72"/>
  <c r="AK42" i="73"/>
  <c r="AH39" i="74"/>
  <c r="AG7" i="74"/>
  <c r="AJ43" i="72"/>
  <c r="AI43" i="73"/>
  <c r="AG91" i="73" s="1"/>
  <c r="AL25" i="72"/>
  <c r="AK25" i="73"/>
  <c r="AI66" i="73" s="1"/>
  <c r="AF18" i="74"/>
  <c r="AL24" i="72"/>
  <c r="AK24" i="73"/>
  <c r="AI65" i="73" s="1"/>
  <c r="AG25" i="74"/>
  <c r="AF30" i="74"/>
  <c r="AL31" i="72"/>
  <c r="AK31" i="73"/>
  <c r="AI72" i="73" s="1"/>
  <c r="AJ13" i="73"/>
  <c r="AK13" i="72"/>
  <c r="AJ51" i="73"/>
  <c r="AH99" i="73" s="1"/>
  <c r="AK51" i="72"/>
  <c r="AI33" i="73"/>
  <c r="AG74" i="73" s="1"/>
  <c r="AJ33" i="72"/>
  <c r="AI40" i="73"/>
  <c r="AG87" i="73" s="1"/>
  <c r="AJ40" i="72"/>
  <c r="AK15" i="72"/>
  <c r="AJ15" i="73"/>
  <c r="AK23" i="72"/>
  <c r="AJ23" i="73"/>
  <c r="AH64" i="73" s="1"/>
  <c r="AL32" i="72"/>
  <c r="AK32" i="73"/>
  <c r="AJ18" i="72"/>
  <c r="AI18" i="73"/>
  <c r="AG84" i="73" s="1"/>
  <c r="AJ10" i="73"/>
  <c r="AK10" i="72"/>
  <c r="AJ44" i="72"/>
  <c r="AI44" i="73"/>
  <c r="AG92" i="73" s="1"/>
  <c r="AK37" i="72"/>
  <c r="AJ37" i="73"/>
  <c r="AH81" i="73" s="1"/>
  <c r="AI39" i="73"/>
  <c r="AG86" i="73" s="1"/>
  <c r="AJ39" i="72"/>
  <c r="AL17" i="72"/>
  <c r="AK17" i="73"/>
  <c r="AH16" i="74"/>
  <c r="AK12" i="72"/>
  <c r="AJ12" i="73"/>
  <c r="AL35" i="72"/>
  <c r="AK35" i="73"/>
  <c r="AG43" i="74"/>
  <c r="AK16" i="73"/>
  <c r="AL16" i="72"/>
  <c r="AF53" i="74"/>
  <c r="AF5" i="26" s="1"/>
  <c r="AF5" i="91" s="1"/>
  <c r="AG8" i="74"/>
  <c r="AE66" i="74"/>
  <c r="AE18" i="26" s="1"/>
  <c r="AE18" i="91" s="1"/>
  <c r="AH40" i="74"/>
  <c r="AF68" i="74"/>
  <c r="AF20" i="26" s="1"/>
  <c r="AF20" i="91" s="1"/>
  <c r="AF36" i="74"/>
  <c r="AK7" i="73"/>
  <c r="AL7" i="72"/>
  <c r="AJ19" i="72"/>
  <c r="AI19" i="73"/>
  <c r="AH44" i="74"/>
  <c r="AH20" i="74"/>
  <c r="AL48" i="72"/>
  <c r="AK48" i="73"/>
  <c r="AI96" i="73" s="1"/>
  <c r="AK46" i="72"/>
  <c r="AJ46" i="73"/>
  <c r="AH94" i="73" s="1"/>
  <c r="AJ45" i="72"/>
  <c r="AI45" i="73"/>
  <c r="AG93" i="73" s="1"/>
  <c r="AL38" i="72"/>
  <c r="AK38" i="73"/>
  <c r="AG41" i="74"/>
  <c r="AG59" i="63"/>
  <c r="AF9" i="74"/>
  <c r="AK26" i="72"/>
  <c r="AJ26" i="73"/>
  <c r="AH67" i="73" s="1"/>
  <c r="AJ6" i="73"/>
  <c r="AH62" i="73" s="1"/>
  <c r="AK6" i="72"/>
  <c r="AK52" i="73"/>
  <c r="AI100" i="73" s="1"/>
  <c r="AL52" i="72"/>
  <c r="AI27" i="73"/>
  <c r="AG68" i="73" s="1"/>
  <c r="AJ27" i="72"/>
  <c r="AG4" i="74"/>
  <c r="AL34" i="72"/>
  <c r="AK34" i="73"/>
  <c r="AI76" i="73" s="1"/>
  <c r="AG38" i="74"/>
  <c r="AG38" i="59" s="1"/>
  <c r="AJ14" i="73"/>
  <c r="AK14" i="72"/>
  <c r="AF37" i="74"/>
  <c r="AG5" i="74"/>
  <c r="AK49" i="72"/>
  <c r="AJ49" i="73"/>
  <c r="AH97" i="73" s="1"/>
  <c r="AJ20" i="72"/>
  <c r="AI20" i="73"/>
  <c r="AK36" i="72"/>
  <c r="AJ36" i="73"/>
  <c r="AH80" i="73" s="1"/>
  <c r="AI11" i="73"/>
  <c r="AJ11" i="72"/>
  <c r="AH42" i="74"/>
  <c r="AG6" i="74"/>
  <c r="AF12" i="74"/>
  <c r="AI21" i="73"/>
  <c r="AG89" i="73" s="1"/>
  <c r="AJ21" i="72"/>
  <c r="AK3" i="72"/>
  <c r="AJ3" i="73"/>
  <c r="AH60" i="73" s="1"/>
  <c r="AD57" i="74"/>
  <c r="AD9" i="26" s="1"/>
  <c r="AD9" i="91" s="1"/>
  <c r="AK9" i="72"/>
  <c r="AJ9" i="73"/>
  <c r="AH75" i="73" s="1"/>
  <c r="AK5" i="72"/>
  <c r="AJ5" i="73"/>
  <c r="AH61" i="73" s="1"/>
  <c r="AK4" i="73"/>
  <c r="AL4" i="72"/>
  <c r="AK50" i="73"/>
  <c r="AI98" i="73" s="1"/>
  <c r="AL50" i="72"/>
  <c r="AI30" i="73"/>
  <c r="AG71" i="73" s="1"/>
  <c r="AJ30" i="72"/>
  <c r="AK28" i="72"/>
  <c r="AJ28" i="73"/>
  <c r="AH69" i="73" s="1"/>
  <c r="AI2" i="74"/>
  <c r="AF69" i="63"/>
  <c r="AE19" i="74"/>
  <c r="AF14" i="74"/>
  <c r="AL47" i="72"/>
  <c r="AK47" i="73"/>
  <c r="AI95" i="73" s="1"/>
  <c r="AE55" i="74"/>
  <c r="AE7" i="26" s="1"/>
  <c r="AE7" i="91" s="1"/>
  <c r="AG21" i="74"/>
  <c r="AG21" i="59" s="1"/>
  <c r="AG34" i="74"/>
  <c r="AE22" i="74"/>
  <c r="AG11" i="74"/>
  <c r="AG11" i="59" s="1"/>
  <c r="AG17" i="74"/>
  <c r="AG17" i="59" s="1"/>
  <c r="AF27" i="74"/>
  <c r="AG26" i="74"/>
  <c r="AD23" i="74"/>
  <c r="AC18" i="83"/>
  <c r="Y16" i="83"/>
  <c r="Y14" i="83"/>
  <c r="W10" i="83"/>
  <c r="Z12" i="83"/>
  <c r="Z6" i="83"/>
  <c r="W11" i="83"/>
  <c r="Z9" i="83"/>
  <c r="Z13" i="83"/>
  <c r="AD25" i="83"/>
  <c r="Z8" i="83"/>
  <c r="AC20" i="83"/>
  <c r="Z21" i="83"/>
  <c r="AH77" i="73"/>
  <c r="AH73" i="73"/>
  <c r="AC22" i="83"/>
  <c r="AH90" i="73"/>
  <c r="AB23" i="83"/>
  <c r="AH82" i="73"/>
  <c r="AG83" i="73"/>
  <c r="AC15" i="83"/>
  <c r="AF78" i="73"/>
  <c r="AE79" i="73"/>
  <c r="AD4" i="83"/>
  <c r="AF2" i="84" l="1"/>
  <c r="AF2" i="83"/>
  <c r="AG2" i="23"/>
  <c r="AE28" i="75"/>
  <c r="AE63" i="75" s="1"/>
  <c r="AE15" i="30" s="1"/>
  <c r="AE15" i="86" s="1"/>
  <c r="AE28" i="78"/>
  <c r="AE63" i="78" s="1"/>
  <c r="AE15" i="28" s="1"/>
  <c r="AE15" i="89" s="1"/>
  <c r="AE33" i="77"/>
  <c r="AE69" i="77" s="1"/>
  <c r="AE21" i="25" s="1"/>
  <c r="AE21" i="88" s="1"/>
  <c r="AE33" i="78"/>
  <c r="AE69" i="78" s="1"/>
  <c r="AE21" i="28" s="1"/>
  <c r="AE21" i="89" s="1"/>
  <c r="AE54" i="75"/>
  <c r="AE6" i="30" s="1"/>
  <c r="AE6" i="86" s="1"/>
  <c r="AE33" i="81"/>
  <c r="AE69" i="81" s="1"/>
  <c r="AE21" i="22" s="1"/>
  <c r="AE21" i="93" s="1"/>
  <c r="AE33" i="76"/>
  <c r="AE69" i="76" s="1"/>
  <c r="AE21" i="31" s="1"/>
  <c r="AE21" i="87" s="1"/>
  <c r="AF73" i="80"/>
  <c r="AF25" i="27" s="1"/>
  <c r="AF25" i="92" s="1"/>
  <c r="AE33" i="80"/>
  <c r="AE69" i="80" s="1"/>
  <c r="AE21" i="27" s="1"/>
  <c r="AE21" i="92" s="1"/>
  <c r="AE33" i="75"/>
  <c r="AE69" i="75" s="1"/>
  <c r="AE21" i="30" s="1"/>
  <c r="AE21" i="86" s="1"/>
  <c r="AE29" i="59"/>
  <c r="AE29" i="81" s="1"/>
  <c r="AE64" i="81" s="1"/>
  <c r="AE16" i="22" s="1"/>
  <c r="AE16" i="93" s="1"/>
  <c r="AD66" i="81"/>
  <c r="AD18" i="22" s="1"/>
  <c r="AD18" i="93" s="1"/>
  <c r="AE53" i="77"/>
  <c r="AE5" i="25" s="1"/>
  <c r="AE5" i="88" s="1"/>
  <c r="AE53" i="80"/>
  <c r="AE5" i="27" s="1"/>
  <c r="AE5" i="92" s="1"/>
  <c r="AE67" i="59"/>
  <c r="AE19" i="23" s="1"/>
  <c r="AE19" i="84" s="1"/>
  <c r="AD55" i="81"/>
  <c r="AD7" i="22" s="1"/>
  <c r="AD7" i="93" s="1"/>
  <c r="AC59" i="59"/>
  <c r="AC11" i="23" s="1"/>
  <c r="AC11" i="84" s="1"/>
  <c r="AE53" i="76"/>
  <c r="AE5" i="31" s="1"/>
  <c r="AE5" i="87" s="1"/>
  <c r="AD5" i="83"/>
  <c r="AF28" i="59"/>
  <c r="AF28" i="75" s="1"/>
  <c r="AF63" i="75" s="1"/>
  <c r="AF15" i="30" s="1"/>
  <c r="AF15" i="86" s="1"/>
  <c r="AC7" i="83"/>
  <c r="AD66" i="76"/>
  <c r="AD18" i="31" s="1"/>
  <c r="AD18" i="87" s="1"/>
  <c r="AD66" i="80"/>
  <c r="AD18" i="27" s="1"/>
  <c r="AD18" i="92" s="1"/>
  <c r="AD66" i="78"/>
  <c r="AD18" i="28" s="1"/>
  <c r="AD18" i="89" s="1"/>
  <c r="AE53" i="79"/>
  <c r="AE5" i="32" s="1"/>
  <c r="AE5" i="90" s="1"/>
  <c r="AE28" i="80"/>
  <c r="AE63" i="80" s="1"/>
  <c r="AE15" i="27" s="1"/>
  <c r="AE15" i="92" s="1"/>
  <c r="AD19" i="83"/>
  <c r="AF32" i="59"/>
  <c r="AE28" i="81"/>
  <c r="AE63" i="81" s="1"/>
  <c r="AE15" i="22" s="1"/>
  <c r="AE15" i="93" s="1"/>
  <c r="AE28" i="79"/>
  <c r="AE63" i="79" s="1"/>
  <c r="AE15" i="32" s="1"/>
  <c r="AE15" i="90" s="1"/>
  <c r="AE28" i="76"/>
  <c r="AE63" i="76" s="1"/>
  <c r="AE15" i="31" s="1"/>
  <c r="AE15" i="87" s="1"/>
  <c r="AH50" i="59"/>
  <c r="AE65" i="59"/>
  <c r="AE17" i="23" s="1"/>
  <c r="AE17" i="84" s="1"/>
  <c r="AE53" i="78"/>
  <c r="AE5" i="28" s="1"/>
  <c r="AE5" i="89" s="1"/>
  <c r="AE53" i="81"/>
  <c r="AE5" i="22" s="1"/>
  <c r="AE5" i="93" s="1"/>
  <c r="AD55" i="76"/>
  <c r="AD7" i="31" s="1"/>
  <c r="AD7" i="87" s="1"/>
  <c r="AE28" i="77"/>
  <c r="AE63" i="77" s="1"/>
  <c r="AE15" i="25" s="1"/>
  <c r="AE15" i="88" s="1"/>
  <c r="AE63" i="59"/>
  <c r="AE15" i="23" s="1"/>
  <c r="AE15" i="84" s="1"/>
  <c r="AD58" i="59"/>
  <c r="AD10" i="23" s="1"/>
  <c r="AD10" i="84" s="1"/>
  <c r="AE9" i="80"/>
  <c r="AG42" i="80"/>
  <c r="AG72" i="80" s="1"/>
  <c r="AG24" i="27" s="1"/>
  <c r="AG24" i="92" s="1"/>
  <c r="AD66" i="75"/>
  <c r="AD18" i="30" s="1"/>
  <c r="AD18" i="86" s="1"/>
  <c r="AD55" i="80"/>
  <c r="AD7" i="27" s="1"/>
  <c r="AD7" i="92" s="1"/>
  <c r="AD55" i="77"/>
  <c r="AD7" i="25" s="1"/>
  <c r="AD7" i="88" s="1"/>
  <c r="AD55" i="75"/>
  <c r="AD7" i="30" s="1"/>
  <c r="AD7" i="86" s="1"/>
  <c r="AE9" i="78"/>
  <c r="AE54" i="59"/>
  <c r="AE6" i="23" s="1"/>
  <c r="AE6" i="84" s="1"/>
  <c r="AE30" i="78"/>
  <c r="AE65" i="78" s="1"/>
  <c r="AE17" i="28" s="1"/>
  <c r="AE17" i="89" s="1"/>
  <c r="AE9" i="77"/>
  <c r="AF24" i="83"/>
  <c r="AD19" i="80"/>
  <c r="AD57" i="80" s="1"/>
  <c r="AD9" i="27" s="1"/>
  <c r="AD9" i="92" s="1"/>
  <c r="AF8" i="75"/>
  <c r="AG39" i="75"/>
  <c r="AF26" i="83"/>
  <c r="AE35" i="76"/>
  <c r="AE67" i="76" s="1"/>
  <c r="AE19" i="31" s="1"/>
  <c r="AE19" i="87" s="1"/>
  <c r="AE35" i="77"/>
  <c r="AE67" i="77" s="1"/>
  <c r="AE19" i="25" s="1"/>
  <c r="AE19" i="88" s="1"/>
  <c r="AE12" i="77"/>
  <c r="AE54" i="77" s="1"/>
  <c r="AE6" i="25" s="1"/>
  <c r="AE6" i="88" s="1"/>
  <c r="AF38" i="81"/>
  <c r="AF68" i="81" s="1"/>
  <c r="AF20" i="22" s="1"/>
  <c r="AF20" i="93" s="1"/>
  <c r="AD57" i="59"/>
  <c r="AD9" i="23" s="1"/>
  <c r="AD9" i="84" s="1"/>
  <c r="AF31" i="59"/>
  <c r="AF71" i="59" s="1"/>
  <c r="AF23" i="23" s="1"/>
  <c r="AF23" i="84" s="1"/>
  <c r="AF43" i="81"/>
  <c r="AF73" i="81" s="1"/>
  <c r="AF25" i="22" s="1"/>
  <c r="AF25" i="93" s="1"/>
  <c r="AG24" i="78"/>
  <c r="AF38" i="77"/>
  <c r="AF68" i="77" s="1"/>
  <c r="AF20" i="25" s="1"/>
  <c r="AF20" i="88" s="1"/>
  <c r="AF33" i="78"/>
  <c r="AF69" i="78" s="1"/>
  <c r="AF21" i="28" s="1"/>
  <c r="AF21" i="89" s="1"/>
  <c r="AD17" i="83"/>
  <c r="AD19" i="76"/>
  <c r="AD57" i="76" s="1"/>
  <c r="AD9" i="31" s="1"/>
  <c r="AD9" i="87" s="1"/>
  <c r="AE9" i="75"/>
  <c r="AE12" i="76"/>
  <c r="AE54" i="76" s="1"/>
  <c r="AE6" i="31" s="1"/>
  <c r="AE6" i="87" s="1"/>
  <c r="AD19" i="79"/>
  <c r="AD57" i="79" s="1"/>
  <c r="AD9" i="32" s="1"/>
  <c r="AD9" i="90" s="1"/>
  <c r="AF41" i="79"/>
  <c r="AG10" i="81"/>
  <c r="AE62" i="59"/>
  <c r="AE14" i="23" s="1"/>
  <c r="AE14" i="84" s="1"/>
  <c r="AE27" i="75"/>
  <c r="AE62" i="75" s="1"/>
  <c r="AE14" i="30" s="1"/>
  <c r="AE14" i="86" s="1"/>
  <c r="AG72" i="59"/>
  <c r="AG24" i="23" s="1"/>
  <c r="AG24" i="84" s="1"/>
  <c r="AG42" i="78"/>
  <c r="AG72" i="78" s="1"/>
  <c r="AG24" i="28" s="1"/>
  <c r="AG24" i="89" s="1"/>
  <c r="AF33" i="77"/>
  <c r="AF69" i="77" s="1"/>
  <c r="AF21" i="25" s="1"/>
  <c r="AF21" i="88" s="1"/>
  <c r="AE14" i="78"/>
  <c r="AD19" i="77"/>
  <c r="AD57" i="77" s="1"/>
  <c r="AD9" i="25" s="1"/>
  <c r="AD9" i="88" s="1"/>
  <c r="AE32" i="77"/>
  <c r="AE61" i="77" s="1"/>
  <c r="AE13" i="25" s="1"/>
  <c r="AE13" i="88" s="1"/>
  <c r="AG20" i="76"/>
  <c r="AE36" i="81"/>
  <c r="AG38" i="77"/>
  <c r="AG16" i="75"/>
  <c r="AE27" i="81"/>
  <c r="AE62" i="81" s="1"/>
  <c r="AE14" i="22" s="1"/>
  <c r="AE14" i="93" s="1"/>
  <c r="AG24" i="77"/>
  <c r="AH2" i="77"/>
  <c r="AH50" i="77" s="1"/>
  <c r="AH2" i="25" s="1"/>
  <c r="AH2" i="88" s="1"/>
  <c r="AF7" i="79"/>
  <c r="AH2" i="78"/>
  <c r="AH50" i="78" s="1"/>
  <c r="AH2" i="28" s="1"/>
  <c r="AH2" i="89" s="1"/>
  <c r="AF34" i="78"/>
  <c r="AF70" i="78" s="1"/>
  <c r="AF22" i="28" s="1"/>
  <c r="AF22" i="89" s="1"/>
  <c r="AG10" i="75"/>
  <c r="AG39" i="78"/>
  <c r="AF5" i="76"/>
  <c r="AG17" i="79"/>
  <c r="AF8" i="81"/>
  <c r="AE37" i="76"/>
  <c r="AE66" i="76" s="1"/>
  <c r="AE18" i="31" s="1"/>
  <c r="AE18" i="87" s="1"/>
  <c r="AG11" i="77"/>
  <c r="AG21" i="76"/>
  <c r="AF13" i="76"/>
  <c r="AF8" i="79"/>
  <c r="AF25" i="75"/>
  <c r="AF38" i="75"/>
  <c r="AF68" i="75" s="1"/>
  <c r="AF20" i="30" s="1"/>
  <c r="AF20" i="86" s="1"/>
  <c r="AE19" i="59"/>
  <c r="AE19" i="77" s="1"/>
  <c r="AE57" i="77" s="1"/>
  <c r="AE9" i="25" s="1"/>
  <c r="AE9" i="88" s="1"/>
  <c r="AF33" i="75"/>
  <c r="AF69" i="75" s="1"/>
  <c r="AF21" i="30" s="1"/>
  <c r="AF21" i="86" s="1"/>
  <c r="AF7" i="78"/>
  <c r="AF34" i="75"/>
  <c r="AF70" i="75" s="1"/>
  <c r="AF22" i="30" s="1"/>
  <c r="AF22" i="86" s="1"/>
  <c r="AD22" i="81"/>
  <c r="AD58" i="81" s="1"/>
  <c r="AD10" i="22" s="1"/>
  <c r="AD10" i="93" s="1"/>
  <c r="AG38" i="76"/>
  <c r="AH2" i="76"/>
  <c r="AH50" i="76" s="1"/>
  <c r="AH2" i="31" s="1"/>
  <c r="AH2" i="87" s="1"/>
  <c r="AF34" i="76"/>
  <c r="AF70" i="76" s="1"/>
  <c r="AF22" i="31" s="1"/>
  <c r="AF22" i="87" s="1"/>
  <c r="AE30" i="81"/>
  <c r="AE65" i="81" s="1"/>
  <c r="AE17" i="22" s="1"/>
  <c r="AE17" i="93" s="1"/>
  <c r="AG20" i="78"/>
  <c r="AF34" i="77"/>
  <c r="AF70" i="77" s="1"/>
  <c r="AF22" i="25" s="1"/>
  <c r="AF22" i="88" s="1"/>
  <c r="AD22" i="80"/>
  <c r="AD58" i="80" s="1"/>
  <c r="AD10" i="27" s="1"/>
  <c r="AD10" i="92" s="1"/>
  <c r="AG20" i="80"/>
  <c r="AF41" i="76"/>
  <c r="AF26" i="80"/>
  <c r="AF60" i="80" s="1"/>
  <c r="AF12" i="27" s="1"/>
  <c r="AF12" i="92" s="1"/>
  <c r="AG40" i="81"/>
  <c r="AG17" i="80"/>
  <c r="AE15" i="80"/>
  <c r="AG11" i="76"/>
  <c r="AG21" i="75"/>
  <c r="AE27" i="77"/>
  <c r="AE62" i="77" s="1"/>
  <c r="AE14" i="25" s="1"/>
  <c r="AE14" i="88" s="1"/>
  <c r="AE35" i="75"/>
  <c r="AE67" i="75" s="1"/>
  <c r="AE19" i="30" s="1"/>
  <c r="AE19" i="86" s="1"/>
  <c r="AE14" i="76"/>
  <c r="AE18" i="80"/>
  <c r="AE56" i="80" s="1"/>
  <c r="AE8" i="27" s="1"/>
  <c r="AE8" i="92" s="1"/>
  <c r="AG33" i="74"/>
  <c r="AG69" i="74" s="1"/>
  <c r="AG21" i="26" s="1"/>
  <c r="AG21" i="91" s="1"/>
  <c r="AG28" i="74"/>
  <c r="AG28" i="59" s="1"/>
  <c r="AG63" i="59" s="1"/>
  <c r="AG15" i="23" s="1"/>
  <c r="AG15" i="84" s="1"/>
  <c r="AF52" i="59"/>
  <c r="AF4" i="23" s="1"/>
  <c r="AF4" i="84" s="1"/>
  <c r="AF4" i="80"/>
  <c r="AF52" i="80" s="1"/>
  <c r="AF4" i="27" s="1"/>
  <c r="AF4" i="92" s="1"/>
  <c r="AF33" i="76"/>
  <c r="AF69" i="76" s="1"/>
  <c r="AF21" i="31" s="1"/>
  <c r="AF21" i="87" s="1"/>
  <c r="AC23" i="76"/>
  <c r="AC59" i="76" s="1"/>
  <c r="AC11" i="31" s="1"/>
  <c r="AC11" i="87" s="1"/>
  <c r="AF26" i="76"/>
  <c r="AF60" i="76" s="1"/>
  <c r="AF12" i="31" s="1"/>
  <c r="AF12" i="87" s="1"/>
  <c r="AF13" i="77"/>
  <c r="AD19" i="75"/>
  <c r="AD57" i="75" s="1"/>
  <c r="AD9" i="30" s="1"/>
  <c r="AD9" i="86" s="1"/>
  <c r="AG44" i="78"/>
  <c r="AG74" i="78" s="1"/>
  <c r="AG26" i="28" s="1"/>
  <c r="AG26" i="89" s="1"/>
  <c r="AG10" i="80"/>
  <c r="AG40" i="76"/>
  <c r="AF5" i="79"/>
  <c r="AG38" i="75"/>
  <c r="AF4" i="77"/>
  <c r="AF52" i="77" s="1"/>
  <c r="AF4" i="25" s="1"/>
  <c r="AF4" i="88" s="1"/>
  <c r="AG20" i="77"/>
  <c r="AD22" i="79"/>
  <c r="AD58" i="79" s="1"/>
  <c r="AD10" i="32" s="1"/>
  <c r="AD10" i="90" s="1"/>
  <c r="AE37" i="80"/>
  <c r="AF25" i="77"/>
  <c r="AG24" i="75"/>
  <c r="AE32" i="81"/>
  <c r="AE61" i="81" s="1"/>
  <c r="AE13" i="22" s="1"/>
  <c r="AE13" i="93" s="1"/>
  <c r="AE35" i="81"/>
  <c r="AE67" i="81" s="1"/>
  <c r="AE19" i="22" s="1"/>
  <c r="AE19" i="93" s="1"/>
  <c r="AF41" i="75"/>
  <c r="AF25" i="78"/>
  <c r="AE35" i="80"/>
  <c r="AE67" i="80" s="1"/>
  <c r="AE19" i="27" s="1"/>
  <c r="AE19" i="92" s="1"/>
  <c r="AE18" i="76"/>
  <c r="AE56" i="76" s="1"/>
  <c r="AE8" i="31" s="1"/>
  <c r="AE8" i="87" s="1"/>
  <c r="AC23" i="79"/>
  <c r="AC59" i="79" s="1"/>
  <c r="AC11" i="32" s="1"/>
  <c r="AC11" i="90" s="1"/>
  <c r="AE27" i="79"/>
  <c r="AE62" i="79" s="1"/>
  <c r="AE14" i="32" s="1"/>
  <c r="AE14" i="90" s="1"/>
  <c r="AE9" i="76"/>
  <c r="AG17" i="78"/>
  <c r="AG42" i="77"/>
  <c r="AG72" i="77" s="1"/>
  <c r="AG24" i="25" s="1"/>
  <c r="AG24" i="88" s="1"/>
  <c r="AF34" i="81"/>
  <c r="AF70" i="81" s="1"/>
  <c r="AF22" i="22" s="1"/>
  <c r="AF22" i="93" s="1"/>
  <c r="AG11" i="75"/>
  <c r="AH2" i="79"/>
  <c r="AH50" i="79" s="1"/>
  <c r="AH2" i="32" s="1"/>
  <c r="AH2" i="90" s="1"/>
  <c r="AF41" i="81"/>
  <c r="AF5" i="81"/>
  <c r="AH24" i="74"/>
  <c r="AF69" i="59"/>
  <c r="AF21" i="23" s="1"/>
  <c r="AF21" i="84" s="1"/>
  <c r="AF73" i="59"/>
  <c r="AF25" i="23" s="1"/>
  <c r="AF25" i="84" s="1"/>
  <c r="AF43" i="77"/>
  <c r="AF73" i="77" s="1"/>
  <c r="AF25" i="25" s="1"/>
  <c r="AF25" i="88" s="1"/>
  <c r="AF70" i="59"/>
  <c r="AF22" i="23" s="1"/>
  <c r="AF22" i="84" s="1"/>
  <c r="AF34" i="80"/>
  <c r="AF70" i="80" s="1"/>
  <c r="AF22" i="27" s="1"/>
  <c r="AF22" i="92" s="1"/>
  <c r="AD22" i="78"/>
  <c r="AD58" i="78" s="1"/>
  <c r="AD10" i="28" s="1"/>
  <c r="AD10" i="89" s="1"/>
  <c r="AE27" i="76"/>
  <c r="AE62" i="76" s="1"/>
  <c r="AE14" i="31" s="1"/>
  <c r="AE14" i="87" s="1"/>
  <c r="AE36" i="77"/>
  <c r="AE66" i="77" s="1"/>
  <c r="AE18" i="25" s="1"/>
  <c r="AE18" i="88" s="1"/>
  <c r="AE14" i="81"/>
  <c r="AF26" i="77"/>
  <c r="AF60" i="77" s="1"/>
  <c r="AF12" i="25" s="1"/>
  <c r="AF12" i="88" s="1"/>
  <c r="AF38" i="78"/>
  <c r="AF68" i="78" s="1"/>
  <c r="AF20" i="28" s="1"/>
  <c r="AF20" i="89" s="1"/>
  <c r="AE35" i="78"/>
  <c r="AE67" i="78" s="1"/>
  <c r="AE19" i="28" s="1"/>
  <c r="AE19" i="89" s="1"/>
  <c r="AG10" i="79"/>
  <c r="AF13" i="81"/>
  <c r="AF7" i="80"/>
  <c r="AG44" i="79"/>
  <c r="AG74" i="79" s="1"/>
  <c r="AG26" i="32" s="1"/>
  <c r="AG26" i="90" s="1"/>
  <c r="AE18" i="77"/>
  <c r="AE56" i="77" s="1"/>
  <c r="AE8" i="25" s="1"/>
  <c r="AE8" i="88" s="1"/>
  <c r="AF13" i="80"/>
  <c r="AG44" i="80"/>
  <c r="AG74" i="80" s="1"/>
  <c r="AG26" i="27" s="1"/>
  <c r="AG26" i="92" s="1"/>
  <c r="AE12" i="80"/>
  <c r="AE54" i="80" s="1"/>
  <c r="AE6" i="27" s="1"/>
  <c r="AE6" i="92" s="1"/>
  <c r="AF8" i="78"/>
  <c r="AE37" i="75"/>
  <c r="AG17" i="81"/>
  <c r="AF4" i="79"/>
  <c r="AF52" i="79" s="1"/>
  <c r="AF4" i="32" s="1"/>
  <c r="AF4" i="90" s="1"/>
  <c r="AG16" i="81"/>
  <c r="AF25" i="80"/>
  <c r="AG21" i="81"/>
  <c r="AF7" i="75"/>
  <c r="AF43" i="78"/>
  <c r="AF73" i="78" s="1"/>
  <c r="AF25" i="28" s="1"/>
  <c r="AF25" i="89" s="1"/>
  <c r="AF4" i="75"/>
  <c r="AF52" i="75" s="1"/>
  <c r="AF4" i="30" s="1"/>
  <c r="AF4" i="86" s="1"/>
  <c r="AF26" i="75"/>
  <c r="AF60" i="75" s="1"/>
  <c r="AF12" i="30" s="1"/>
  <c r="AF12" i="86" s="1"/>
  <c r="AG38" i="80"/>
  <c r="AE32" i="78"/>
  <c r="AE61" i="78" s="1"/>
  <c r="AE13" i="28" s="1"/>
  <c r="AE13" i="89" s="1"/>
  <c r="AG44" i="81"/>
  <c r="AG74" i="81" s="1"/>
  <c r="AG26" i="22" s="1"/>
  <c r="AG26" i="93" s="1"/>
  <c r="AE12" i="78"/>
  <c r="AE54" i="78" s="1"/>
  <c r="AE6" i="28" s="1"/>
  <c r="AE6" i="89" s="1"/>
  <c r="AE18" i="75"/>
  <c r="AE56" i="75" s="1"/>
  <c r="AE8" i="30" s="1"/>
  <c r="AE8" i="86" s="1"/>
  <c r="AE36" i="80"/>
  <c r="AG24" i="79"/>
  <c r="AE14" i="79"/>
  <c r="AE55" i="79" s="1"/>
  <c r="AE7" i="32" s="1"/>
  <c r="AE7" i="90" s="1"/>
  <c r="AE12" i="81"/>
  <c r="AE54" i="81" s="1"/>
  <c r="AE6" i="22" s="1"/>
  <c r="AE6" i="93" s="1"/>
  <c r="AF8" i="77"/>
  <c r="AC23" i="81"/>
  <c r="AC59" i="81" s="1"/>
  <c r="AC11" i="22" s="1"/>
  <c r="AC11" i="93" s="1"/>
  <c r="AG39" i="77"/>
  <c r="AE36" i="79"/>
  <c r="AF6" i="79"/>
  <c r="AE15" i="81"/>
  <c r="AE9" i="79"/>
  <c r="AG17" i="77"/>
  <c r="AF38" i="80"/>
  <c r="AF68" i="80" s="1"/>
  <c r="AF20" i="27" s="1"/>
  <c r="AF20" i="92" s="1"/>
  <c r="AH2" i="81"/>
  <c r="AH50" i="81" s="1"/>
  <c r="AH2" i="22" s="1"/>
  <c r="AH2" i="93" s="1"/>
  <c r="AD22" i="75"/>
  <c r="AD58" i="75" s="1"/>
  <c r="AD10" i="30" s="1"/>
  <c r="AD10" i="86" s="1"/>
  <c r="AE36" i="75"/>
  <c r="AG11" i="80"/>
  <c r="AG21" i="79"/>
  <c r="AG20" i="75"/>
  <c r="AE15" i="75"/>
  <c r="AF6" i="76"/>
  <c r="AE37" i="78"/>
  <c r="AG31" i="74"/>
  <c r="AG71" i="74" s="1"/>
  <c r="AG23" i="26" s="1"/>
  <c r="AG23" i="91" s="1"/>
  <c r="AG32" i="74"/>
  <c r="AG32" i="59" s="1"/>
  <c r="AG61" i="59" s="1"/>
  <c r="AG13" i="23" s="1"/>
  <c r="AG13" i="84" s="1"/>
  <c r="AF71" i="74"/>
  <c r="AF23" i="26" s="1"/>
  <c r="AF23" i="91" s="1"/>
  <c r="AF69" i="74"/>
  <c r="AF21" i="26" s="1"/>
  <c r="AF21" i="91" s="1"/>
  <c r="AF33" i="80"/>
  <c r="AF69" i="80" s="1"/>
  <c r="AF21" i="27" s="1"/>
  <c r="AF21" i="92" s="1"/>
  <c r="AF38" i="76"/>
  <c r="AF68" i="76" s="1"/>
  <c r="AF20" i="31" s="1"/>
  <c r="AF20" i="87" s="1"/>
  <c r="AG16" i="79"/>
  <c r="AF6" i="77"/>
  <c r="AF41" i="80"/>
  <c r="AE37" i="81"/>
  <c r="AF5" i="80"/>
  <c r="AD19" i="81"/>
  <c r="AD57" i="81" s="1"/>
  <c r="AD9" i="22" s="1"/>
  <c r="AD9" i="93" s="1"/>
  <c r="AF6" i="78"/>
  <c r="AE15" i="77"/>
  <c r="AE55" i="77" s="1"/>
  <c r="AE7" i="25" s="1"/>
  <c r="AC23" i="77"/>
  <c r="AC59" i="77" s="1"/>
  <c r="AC11" i="25" s="1"/>
  <c r="AC11" i="88" s="1"/>
  <c r="AG38" i="79"/>
  <c r="AG68" i="79" s="1"/>
  <c r="AG20" i="32" s="1"/>
  <c r="AG20" i="90" s="1"/>
  <c r="AF7" i="81"/>
  <c r="AE14" i="80"/>
  <c r="AF6" i="81"/>
  <c r="AF8" i="76"/>
  <c r="AG39" i="76"/>
  <c r="AF43" i="79"/>
  <c r="AF73" i="79" s="1"/>
  <c r="AF25" i="32" s="1"/>
  <c r="AF25" i="90" s="1"/>
  <c r="AG24" i="80"/>
  <c r="AF6" i="80"/>
  <c r="AE15" i="78"/>
  <c r="AF26" i="81"/>
  <c r="AF60" i="81" s="1"/>
  <c r="AF12" i="22" s="1"/>
  <c r="AF12" i="93" s="1"/>
  <c r="AG40" i="78"/>
  <c r="AF5" i="75"/>
  <c r="AF4" i="81"/>
  <c r="AF52" i="81" s="1"/>
  <c r="AF4" i="22" s="1"/>
  <c r="AF4" i="93" s="1"/>
  <c r="AF25" i="81"/>
  <c r="AG17" i="76"/>
  <c r="AE32" i="79"/>
  <c r="AE61" i="79" s="1"/>
  <c r="AE13" i="32" s="1"/>
  <c r="AE13" i="90" s="1"/>
  <c r="AG20" i="81"/>
  <c r="AE12" i="79"/>
  <c r="AE54" i="79" s="1"/>
  <c r="AE6" i="32" s="1"/>
  <c r="AE6" i="90" s="1"/>
  <c r="AG10" i="76"/>
  <c r="AF43" i="76"/>
  <c r="AF73" i="76" s="1"/>
  <c r="AF25" i="31" s="1"/>
  <c r="AF25" i="87" s="1"/>
  <c r="AG11" i="79"/>
  <c r="AG21" i="80"/>
  <c r="AE36" i="78"/>
  <c r="AC23" i="75"/>
  <c r="AC59" i="75" s="1"/>
  <c r="AC11" i="30" s="1"/>
  <c r="AC11" i="86" s="1"/>
  <c r="AD22" i="77"/>
  <c r="AD58" i="77" s="1"/>
  <c r="AD10" i="25" s="1"/>
  <c r="AD10" i="88" s="1"/>
  <c r="AG10" i="78"/>
  <c r="AF33" i="79"/>
  <c r="AF69" i="79" s="1"/>
  <c r="AF21" i="32" s="1"/>
  <c r="AF21" i="90" s="1"/>
  <c r="AE32" i="76"/>
  <c r="AE61" i="76" s="1"/>
  <c r="AE13" i="31" s="1"/>
  <c r="AE13" i="87" s="1"/>
  <c r="AE18" i="79"/>
  <c r="AE56" i="79" s="1"/>
  <c r="AE8" i="32" s="1"/>
  <c r="AE8" i="90" s="1"/>
  <c r="AF4" i="76"/>
  <c r="AF52" i="76" s="1"/>
  <c r="AF4" i="31" s="1"/>
  <c r="AF4" i="87" s="1"/>
  <c r="AE37" i="79"/>
  <c r="AF25" i="76"/>
  <c r="AG38" i="81"/>
  <c r="AE15" i="76"/>
  <c r="AG40" i="77"/>
  <c r="AG24" i="81"/>
  <c r="AG42" i="75"/>
  <c r="AG72" i="75" s="1"/>
  <c r="AG24" i="30" s="1"/>
  <c r="AG24" i="86" s="1"/>
  <c r="AE30" i="79"/>
  <c r="AE65" i="79" s="1"/>
  <c r="AE17" i="32" s="1"/>
  <c r="AE17" i="90" s="1"/>
  <c r="AE27" i="80"/>
  <c r="AE62" i="80" s="1"/>
  <c r="AE14" i="27" s="1"/>
  <c r="AE14" i="92" s="1"/>
  <c r="AF38" i="79"/>
  <c r="AF68" i="79" s="1"/>
  <c r="AF20" i="32" s="1"/>
  <c r="AF20" i="90" s="1"/>
  <c r="AG42" i="76"/>
  <c r="AG72" i="76" s="1"/>
  <c r="AG24" i="31" s="1"/>
  <c r="AG24" i="87" s="1"/>
  <c r="AD66" i="77"/>
  <c r="AD18" i="25" s="1"/>
  <c r="AD18" i="88" s="1"/>
  <c r="AF13" i="79"/>
  <c r="AG17" i="75"/>
  <c r="AF41" i="77"/>
  <c r="AC23" i="80"/>
  <c r="AC59" i="80" s="1"/>
  <c r="AC11" i="27" s="1"/>
  <c r="AC11" i="92" s="1"/>
  <c r="AF26" i="79"/>
  <c r="AF60" i="79" s="1"/>
  <c r="AF12" i="32" s="1"/>
  <c r="AF12" i="90" s="1"/>
  <c r="AG39" i="81"/>
  <c r="AF5" i="77"/>
  <c r="AG11" i="81"/>
  <c r="AG21" i="78"/>
  <c r="AG44" i="75"/>
  <c r="AG74" i="75" s="1"/>
  <c r="AG26" i="30" s="1"/>
  <c r="AG26" i="86" s="1"/>
  <c r="AG39" i="79"/>
  <c r="AE30" i="77"/>
  <c r="AE65" i="77" s="1"/>
  <c r="AE17" i="25" s="1"/>
  <c r="AE17" i="88" s="1"/>
  <c r="AF9" i="59"/>
  <c r="AF9" i="81" s="1"/>
  <c r="AG74" i="59"/>
  <c r="AG26" i="23" s="1"/>
  <c r="AG26" i="84" s="1"/>
  <c r="AF7" i="77"/>
  <c r="AG44" i="77"/>
  <c r="AG74" i="77" s="1"/>
  <c r="AG26" i="25" s="1"/>
  <c r="AG26" i="88" s="1"/>
  <c r="AH2" i="75"/>
  <c r="AH50" i="75" s="1"/>
  <c r="AH2" i="30" s="1"/>
  <c r="AH2" i="86" s="1"/>
  <c r="AE30" i="80"/>
  <c r="AE65" i="80" s="1"/>
  <c r="AE17" i="27" s="1"/>
  <c r="AE17" i="92" s="1"/>
  <c r="AF13" i="78"/>
  <c r="AG38" i="78"/>
  <c r="AF26" i="78"/>
  <c r="AF60" i="78" s="1"/>
  <c r="AF12" i="28" s="1"/>
  <c r="AF12" i="89" s="1"/>
  <c r="AG16" i="76"/>
  <c r="AE32" i="80"/>
  <c r="AE61" i="80" s="1"/>
  <c r="AE13" i="27" s="1"/>
  <c r="AE13" i="92" s="1"/>
  <c r="AG16" i="77"/>
  <c r="AF43" i="75"/>
  <c r="AF73" i="75" s="1"/>
  <c r="AF25" i="30" s="1"/>
  <c r="AF25" i="86" s="1"/>
  <c r="AE18" i="81"/>
  <c r="AE56" i="81" s="1"/>
  <c r="AE8" i="22" s="1"/>
  <c r="AE8" i="93" s="1"/>
  <c r="AE14" i="75"/>
  <c r="AE18" i="78"/>
  <c r="AE56" i="78" s="1"/>
  <c r="AE8" i="28" s="1"/>
  <c r="AE8" i="89" s="1"/>
  <c r="AE30" i="75"/>
  <c r="AE65" i="75" s="1"/>
  <c r="AE17" i="30" s="1"/>
  <c r="AE17" i="86" s="1"/>
  <c r="AG40" i="80"/>
  <c r="AG11" i="78"/>
  <c r="AG21" i="77"/>
  <c r="AG40" i="75"/>
  <c r="AE32" i="75"/>
  <c r="AE61" i="75" s="1"/>
  <c r="AE13" i="30" s="1"/>
  <c r="AE13" i="86" s="1"/>
  <c r="AG42" i="81"/>
  <c r="AG72" i="81" s="1"/>
  <c r="AG24" i="22" s="1"/>
  <c r="AG24" i="93" s="1"/>
  <c r="AG16" i="80"/>
  <c r="AG8" i="59"/>
  <c r="AG8" i="77" s="1"/>
  <c r="AD59" i="74"/>
  <c r="AD11" i="26" s="1"/>
  <c r="AD11" i="91" s="1"/>
  <c r="AD23" i="59"/>
  <c r="AD23" i="75" s="1"/>
  <c r="AD59" i="75" s="1"/>
  <c r="AD11" i="30" s="1"/>
  <c r="AD11" i="86" s="1"/>
  <c r="AF36" i="59"/>
  <c r="AF36" i="80" s="1"/>
  <c r="AH16" i="59"/>
  <c r="AH16" i="79" s="1"/>
  <c r="AG25" i="59"/>
  <c r="AG25" i="75" s="1"/>
  <c r="AH10" i="59"/>
  <c r="AH10" i="76" s="1"/>
  <c r="AG70" i="74"/>
  <c r="AG22" i="26" s="1"/>
  <c r="AG22" i="91" s="1"/>
  <c r="AG34" i="59"/>
  <c r="AF12" i="59"/>
  <c r="AF12" i="75" s="1"/>
  <c r="AF54" i="75" s="1"/>
  <c r="AF6" i="30" s="1"/>
  <c r="AF6" i="86" s="1"/>
  <c r="AH20" i="59"/>
  <c r="AH20" i="76" s="1"/>
  <c r="AF67" i="74"/>
  <c r="AF19" i="26" s="1"/>
  <c r="AF19" i="91" s="1"/>
  <c r="AF35" i="59"/>
  <c r="AF67" i="59" s="1"/>
  <c r="AF19" i="23" s="1"/>
  <c r="AF19" i="84" s="1"/>
  <c r="AG60" i="74"/>
  <c r="AG12" i="26" s="1"/>
  <c r="AG12" i="91" s="1"/>
  <c r="AG26" i="59"/>
  <c r="AG26" i="80" s="1"/>
  <c r="AG60" i="80" s="1"/>
  <c r="AG12" i="27" s="1"/>
  <c r="AG12" i="92" s="1"/>
  <c r="AF62" i="74"/>
  <c r="AF14" i="26" s="1"/>
  <c r="AF14" i="91" s="1"/>
  <c r="AF27" i="59"/>
  <c r="AF62" i="59" s="1"/>
  <c r="AF14" i="23" s="1"/>
  <c r="AF14" i="84" s="1"/>
  <c r="AF14" i="59"/>
  <c r="AF14" i="79" s="1"/>
  <c r="AG5" i="59"/>
  <c r="AG5" i="79" s="1"/>
  <c r="AG52" i="74"/>
  <c r="AG4" i="26" s="1"/>
  <c r="AG4" i="91" s="1"/>
  <c r="AG4" i="59"/>
  <c r="AG52" i="59" s="1"/>
  <c r="AG4" i="23" s="1"/>
  <c r="AG4" i="84" s="1"/>
  <c r="AG41" i="59"/>
  <c r="AG41" i="81" s="1"/>
  <c r="AG43" i="59"/>
  <c r="AG43" i="80" s="1"/>
  <c r="AG73" i="80" s="1"/>
  <c r="AG25" i="27" s="1"/>
  <c r="AG25" i="92" s="1"/>
  <c r="AG7" i="59"/>
  <c r="AG7" i="79" s="1"/>
  <c r="AG13" i="59"/>
  <c r="AG13" i="78" s="1"/>
  <c r="AH74" i="74"/>
  <c r="AH26" i="26" s="1"/>
  <c r="AH26" i="91" s="1"/>
  <c r="AH44" i="59"/>
  <c r="AH44" i="75" s="1"/>
  <c r="AH74" i="75" s="1"/>
  <c r="AH26" i="30" s="1"/>
  <c r="AH26" i="86" s="1"/>
  <c r="AF65" i="74"/>
  <c r="AF17" i="26" s="1"/>
  <c r="AF17" i="91" s="1"/>
  <c r="AF30" i="59"/>
  <c r="AF30" i="79" s="1"/>
  <c r="AF65" i="79" s="1"/>
  <c r="AF17" i="32" s="1"/>
  <c r="AF17" i="90" s="1"/>
  <c r="AG6" i="59"/>
  <c r="AG6" i="79" s="1"/>
  <c r="AH40" i="59"/>
  <c r="AH40" i="75" s="1"/>
  <c r="AF64" i="74"/>
  <c r="AF16" i="26" s="1"/>
  <c r="AF16" i="91" s="1"/>
  <c r="AF29" i="59"/>
  <c r="AF29" i="79" s="1"/>
  <c r="AF64" i="79" s="1"/>
  <c r="AF16" i="32" s="1"/>
  <c r="AF16" i="90" s="1"/>
  <c r="AH72" i="74"/>
  <c r="AH24" i="26" s="1"/>
  <c r="AH24" i="91" s="1"/>
  <c r="AH42" i="59"/>
  <c r="AH42" i="76" s="1"/>
  <c r="AH72" i="76" s="1"/>
  <c r="AH24" i="31" s="1"/>
  <c r="AH24" i="87" s="1"/>
  <c r="AF37" i="59"/>
  <c r="AF37" i="79" s="1"/>
  <c r="AH39" i="59"/>
  <c r="AH39" i="75" s="1"/>
  <c r="AF15" i="59"/>
  <c r="AF15" i="79" s="1"/>
  <c r="AE58" i="74"/>
  <c r="AE10" i="26" s="1"/>
  <c r="AE10" i="91" s="1"/>
  <c r="AE22" i="59"/>
  <c r="AE58" i="59" s="1"/>
  <c r="AE10" i="23" s="1"/>
  <c r="AE10" i="84" s="1"/>
  <c r="AI50" i="74"/>
  <c r="AI2" i="26" s="1"/>
  <c r="AI2" i="91" s="1"/>
  <c r="AI2" i="59"/>
  <c r="AI50" i="59" s="1"/>
  <c r="AF18" i="59"/>
  <c r="AF18" i="77" s="1"/>
  <c r="AF56" i="77" s="1"/>
  <c r="AF8" i="25" s="1"/>
  <c r="AF8" i="88" s="1"/>
  <c r="AG85" i="73"/>
  <c r="AE66" i="59"/>
  <c r="AE18" i="23" s="1"/>
  <c r="AE18" i="84" s="1"/>
  <c r="AG73" i="74"/>
  <c r="AG25" i="26" s="1"/>
  <c r="AG25" i="91" s="1"/>
  <c r="AF56" i="74"/>
  <c r="AF8" i="26" s="1"/>
  <c r="AF8" i="91" s="1"/>
  <c r="AF54" i="74"/>
  <c r="AF6" i="26" s="1"/>
  <c r="AF6" i="91" s="1"/>
  <c r="AE55" i="59"/>
  <c r="AE7" i="23" s="1"/>
  <c r="AE7" i="84" s="1"/>
  <c r="AM47" i="72"/>
  <c r="AL47" i="73"/>
  <c r="AJ95" i="73" s="1"/>
  <c r="AL28" i="72"/>
  <c r="AK28" i="73"/>
  <c r="AI69" i="73" s="1"/>
  <c r="AK3" i="73"/>
  <c r="AI60" i="73" s="1"/>
  <c r="AL3" i="72"/>
  <c r="AG68" i="74"/>
  <c r="AG20" i="26" s="1"/>
  <c r="AG20" i="91" s="1"/>
  <c r="AM38" i="72"/>
  <c r="AL38" i="73"/>
  <c r="AM16" i="72"/>
  <c r="AL16" i="73"/>
  <c r="AK33" i="72"/>
  <c r="AJ33" i="73"/>
  <c r="AH74" i="73" s="1"/>
  <c r="AH43" i="74"/>
  <c r="AH43" i="59" s="1"/>
  <c r="AL31" i="73"/>
  <c r="AJ72" i="73" s="1"/>
  <c r="AM31" i="72"/>
  <c r="AM25" i="72"/>
  <c r="AL25" i="73"/>
  <c r="AJ66" i="73" s="1"/>
  <c r="AG14" i="74"/>
  <c r="AF55" i="74"/>
  <c r="AF7" i="26" s="1"/>
  <c r="AF7" i="91" s="1"/>
  <c r="AK30" i="72"/>
  <c r="AJ30" i="73"/>
  <c r="AH71" i="73" s="1"/>
  <c r="AK21" i="72"/>
  <c r="AJ21" i="73"/>
  <c r="AH89" i="73" s="1"/>
  <c r="AG68" i="59"/>
  <c r="AG20" i="23" s="1"/>
  <c r="AG20" i="84" s="1"/>
  <c r="AG37" i="74"/>
  <c r="AK19" i="72"/>
  <c r="AJ19" i="73"/>
  <c r="AF66" i="74"/>
  <c r="AF18" i="26" s="1"/>
  <c r="AF18" i="91" s="1"/>
  <c r="AM17" i="72"/>
  <c r="AL17" i="73"/>
  <c r="AG18" i="74"/>
  <c r="AG18" i="59" s="1"/>
  <c r="AG35" i="74"/>
  <c r="AK29" i="72"/>
  <c r="AJ29" i="73"/>
  <c r="AH70" i="73" s="1"/>
  <c r="AK41" i="72"/>
  <c r="AJ41" i="73"/>
  <c r="AH88" i="73" s="1"/>
  <c r="AH7" i="74"/>
  <c r="AE57" i="74"/>
  <c r="AE9" i="26" s="1"/>
  <c r="AE9" i="91" s="1"/>
  <c r="AG15" i="74"/>
  <c r="AJ20" i="73"/>
  <c r="AK20" i="72"/>
  <c r="AM52" i="72"/>
  <c r="AL52" i="73"/>
  <c r="AJ100" i="73" s="1"/>
  <c r="AH59" i="63"/>
  <c r="AG9" i="74"/>
  <c r="AK45" i="72"/>
  <c r="AJ45" i="73"/>
  <c r="AH93" i="73" s="1"/>
  <c r="AK39" i="72"/>
  <c r="AJ39" i="73"/>
  <c r="AH86" i="73" s="1"/>
  <c r="AK18" i="72"/>
  <c r="AJ18" i="73"/>
  <c r="AH84" i="73" s="1"/>
  <c r="AK43" i="72"/>
  <c r="AJ43" i="73"/>
  <c r="AH91" i="73" s="1"/>
  <c r="AL8" i="72"/>
  <c r="AK8" i="73"/>
  <c r="AI63" i="73" s="1"/>
  <c r="AG69" i="63"/>
  <c r="AF19" i="74"/>
  <c r="AM4" i="72"/>
  <c r="AL4" i="73"/>
  <c r="AJ11" i="73"/>
  <c r="AK11" i="72"/>
  <c r="AH41" i="74"/>
  <c r="AI44" i="74"/>
  <c r="AH38" i="74"/>
  <c r="AI40" i="74"/>
  <c r="AL35" i="73"/>
  <c r="AM35" i="72"/>
  <c r="AG30" i="74"/>
  <c r="AG36" i="74"/>
  <c r="AG36" i="59" s="1"/>
  <c r="AL15" i="72"/>
  <c r="AK15" i="73"/>
  <c r="AF53" i="59"/>
  <c r="AF5" i="23" s="1"/>
  <c r="AF5" i="84" s="1"/>
  <c r="AJ2" i="74"/>
  <c r="AK49" i="73"/>
  <c r="AI97" i="73" s="1"/>
  <c r="AL49" i="72"/>
  <c r="AL6" i="72"/>
  <c r="AK6" i="73"/>
  <c r="AI62" i="73" s="1"/>
  <c r="AL46" i="72"/>
  <c r="AK46" i="73"/>
  <c r="AI94" i="73" s="1"/>
  <c r="AM48" i="72"/>
  <c r="AL48" i="73"/>
  <c r="AJ96" i="73" s="1"/>
  <c r="AH25" i="74"/>
  <c r="AJ44" i="73"/>
  <c r="AH92" i="73" s="1"/>
  <c r="AK44" i="72"/>
  <c r="AM32" i="72"/>
  <c r="AL32" i="73"/>
  <c r="AL13" i="72"/>
  <c r="AK13" i="73"/>
  <c r="AM22" i="73"/>
  <c r="AK58" i="73" s="1"/>
  <c r="AN22" i="72"/>
  <c r="AM50" i="72"/>
  <c r="AL50" i="73"/>
  <c r="AJ98" i="73" s="1"/>
  <c r="AH5" i="74"/>
  <c r="AH6" i="74"/>
  <c r="AL12" i="72"/>
  <c r="AK12" i="73"/>
  <c r="AL37" i="72"/>
  <c r="AK37" i="73"/>
  <c r="AI81" i="73" s="1"/>
  <c r="AH8" i="74"/>
  <c r="AJ40" i="73"/>
  <c r="AH87" i="73" s="1"/>
  <c r="AK40" i="72"/>
  <c r="AL24" i="73"/>
  <c r="AJ65" i="73" s="1"/>
  <c r="AM24" i="72"/>
  <c r="AI42" i="74"/>
  <c r="AL5" i="72"/>
  <c r="AK5" i="73"/>
  <c r="AI61" i="73" s="1"/>
  <c r="AI20" i="74"/>
  <c r="AK27" i="72"/>
  <c r="AJ27" i="73"/>
  <c r="AH68" i="73" s="1"/>
  <c r="AL7" i="73"/>
  <c r="AM7" i="72"/>
  <c r="AL10" i="72"/>
  <c r="AK10" i="73"/>
  <c r="AL23" i="72"/>
  <c r="AK23" i="73"/>
  <c r="AI64" i="73" s="1"/>
  <c r="AI39" i="74"/>
  <c r="AH13" i="74"/>
  <c r="AL9" i="72"/>
  <c r="AK9" i="73"/>
  <c r="AI75" i="73" s="1"/>
  <c r="AH4" i="74"/>
  <c r="AG53" i="74"/>
  <c r="AG5" i="26" s="1"/>
  <c r="AG5" i="91" s="1"/>
  <c r="AK36" i="73"/>
  <c r="AI80" i="73" s="1"/>
  <c r="AL36" i="72"/>
  <c r="AL14" i="72"/>
  <c r="AK14" i="73"/>
  <c r="AM34" i="72"/>
  <c r="AL34" i="73"/>
  <c r="AJ76" i="73" s="1"/>
  <c r="AG12" i="74"/>
  <c r="AL26" i="72"/>
  <c r="AK26" i="73"/>
  <c r="AI67" i="73" s="1"/>
  <c r="AL51" i="72"/>
  <c r="AK51" i="73"/>
  <c r="AI99" i="73" s="1"/>
  <c r="AI16" i="74"/>
  <c r="AI10" i="74"/>
  <c r="AM42" i="72"/>
  <c r="AL42" i="73"/>
  <c r="AH17" i="74"/>
  <c r="AH17" i="59" s="1"/>
  <c r="AH21" i="74"/>
  <c r="AH21" i="59" s="1"/>
  <c r="AE23" i="74"/>
  <c r="AH26" i="74"/>
  <c r="AH34" i="74"/>
  <c r="AH11" i="74"/>
  <c r="AH11" i="59" s="1"/>
  <c r="AF22" i="74"/>
  <c r="AG27" i="74"/>
  <c r="X10" i="83"/>
  <c r="AA9" i="83"/>
  <c r="AA6" i="83"/>
  <c r="Z16" i="83"/>
  <c r="AA13" i="83"/>
  <c r="AA21" i="83"/>
  <c r="X11" i="83"/>
  <c r="AE25" i="83"/>
  <c r="AD20" i="83"/>
  <c r="Z14" i="83"/>
  <c r="AA8" i="83"/>
  <c r="AA12" i="83"/>
  <c r="AI77" i="73"/>
  <c r="AI73" i="73"/>
  <c r="AI90" i="73"/>
  <c r="AD22" i="83"/>
  <c r="AC23" i="83"/>
  <c r="AI82" i="73"/>
  <c r="AH83" i="73"/>
  <c r="AD15" i="83"/>
  <c r="AG78" i="73"/>
  <c r="AF79" i="73"/>
  <c r="AE4" i="83"/>
  <c r="AG2" i="84" l="1"/>
  <c r="AG2" i="83"/>
  <c r="AH2" i="23"/>
  <c r="AH2" i="84" s="1"/>
  <c r="AI2" i="23"/>
  <c r="AF32" i="76"/>
  <c r="AF61" i="76" s="1"/>
  <c r="AF13" i="31" s="1"/>
  <c r="AF13" i="87" s="1"/>
  <c r="AF32" i="80"/>
  <c r="AF61" i="80" s="1"/>
  <c r="AF13" i="27" s="1"/>
  <c r="AF13" i="92" s="1"/>
  <c r="AG73" i="59"/>
  <c r="AG25" i="23" s="1"/>
  <c r="AG25" i="84" s="1"/>
  <c r="AE29" i="77"/>
  <c r="AE64" i="77" s="1"/>
  <c r="AE16" i="25" s="1"/>
  <c r="AE16" i="88" s="1"/>
  <c r="AG68" i="76"/>
  <c r="AG20" i="31" s="1"/>
  <c r="AG20" i="87" s="1"/>
  <c r="AE66" i="80"/>
  <c r="AE18" i="27" s="1"/>
  <c r="AE18" i="92" s="1"/>
  <c r="AE29" i="78"/>
  <c r="AE64" i="78" s="1"/>
  <c r="AE16" i="28" s="1"/>
  <c r="AE16" i="89" s="1"/>
  <c r="AE64" i="59"/>
  <c r="AE16" i="23" s="1"/>
  <c r="AE16" i="84" s="1"/>
  <c r="AE29" i="80"/>
  <c r="AE64" i="80" s="1"/>
  <c r="AE16" i="27" s="1"/>
  <c r="AE16" i="92" s="1"/>
  <c r="AE29" i="79"/>
  <c r="AE64" i="79" s="1"/>
  <c r="AE16" i="32" s="1"/>
  <c r="AE16" i="90" s="1"/>
  <c r="AE29" i="75"/>
  <c r="AE64" i="75" s="1"/>
  <c r="AE16" i="30" s="1"/>
  <c r="AE16" i="86" s="1"/>
  <c r="AE29" i="76"/>
  <c r="AE64" i="76" s="1"/>
  <c r="AE16" i="31" s="1"/>
  <c r="AE16" i="87" s="1"/>
  <c r="AG63" i="74"/>
  <c r="AG15" i="26" s="1"/>
  <c r="AG15" i="91" s="1"/>
  <c r="AE55" i="80"/>
  <c r="AE7" i="27" s="1"/>
  <c r="AE7" i="92" s="1"/>
  <c r="AF28" i="78"/>
  <c r="AF63" i="78" s="1"/>
  <c r="AF15" i="28" s="1"/>
  <c r="AF15" i="89" s="1"/>
  <c r="AD59" i="59"/>
  <c r="AD11" i="23" s="1"/>
  <c r="AD11" i="84" s="1"/>
  <c r="AG68" i="78"/>
  <c r="AG20" i="28" s="1"/>
  <c r="AG20" i="89" s="1"/>
  <c r="AF63" i="59"/>
  <c r="AF15" i="23" s="1"/>
  <c r="AF15" i="84" s="1"/>
  <c r="AF28" i="77"/>
  <c r="AF63" i="77" s="1"/>
  <c r="AF15" i="25" s="1"/>
  <c r="AF15" i="88" s="1"/>
  <c r="AF28" i="81"/>
  <c r="AF63" i="81" s="1"/>
  <c r="AF15" i="22" s="1"/>
  <c r="AF15" i="93" s="1"/>
  <c r="AF28" i="80"/>
  <c r="AF63" i="80" s="1"/>
  <c r="AF15" i="27" s="1"/>
  <c r="AF15" i="92" s="1"/>
  <c r="AF28" i="79"/>
  <c r="AF63" i="79" s="1"/>
  <c r="AF15" i="32" s="1"/>
  <c r="AF15" i="90" s="1"/>
  <c r="AF28" i="76"/>
  <c r="AF63" i="76" s="1"/>
  <c r="AF15" i="31" s="1"/>
  <c r="AF15" i="87" s="1"/>
  <c r="AE55" i="81"/>
  <c r="AE7" i="22" s="1"/>
  <c r="AE7" i="93" s="1"/>
  <c r="AF64" i="59"/>
  <c r="AF16" i="23" s="1"/>
  <c r="AF16" i="84" s="1"/>
  <c r="AG31" i="59"/>
  <c r="AG71" i="59" s="1"/>
  <c r="AG23" i="23" s="1"/>
  <c r="AG23" i="84" s="1"/>
  <c r="AF32" i="81"/>
  <c r="AF61" i="81" s="1"/>
  <c r="AF13" i="22" s="1"/>
  <c r="AF13" i="93" s="1"/>
  <c r="AE55" i="76"/>
  <c r="AE7" i="31" s="1"/>
  <c r="AE7" i="87" s="1"/>
  <c r="AG68" i="81"/>
  <c r="AG20" i="22" s="1"/>
  <c r="AG20" i="93" s="1"/>
  <c r="AF53" i="75"/>
  <c r="AF5" i="30" s="1"/>
  <c r="AF5" i="86" s="1"/>
  <c r="AF32" i="79"/>
  <c r="AF61" i="79" s="1"/>
  <c r="AF13" i="32" s="1"/>
  <c r="AF13" i="90" s="1"/>
  <c r="AF32" i="77"/>
  <c r="AF61" i="77" s="1"/>
  <c r="AF13" i="25" s="1"/>
  <c r="AF13" i="88" s="1"/>
  <c r="AF32" i="78"/>
  <c r="AF61" i="78" s="1"/>
  <c r="AF13" i="28" s="1"/>
  <c r="AF13" i="89" s="1"/>
  <c r="AD18" i="83"/>
  <c r="AG68" i="75"/>
  <c r="AG20" i="30" s="1"/>
  <c r="AG20" i="86" s="1"/>
  <c r="AF53" i="77"/>
  <c r="AF5" i="25" s="1"/>
  <c r="AF5" i="88" s="1"/>
  <c r="AE5" i="83"/>
  <c r="AE55" i="75"/>
  <c r="AE7" i="30" s="1"/>
  <c r="AE7" i="86" s="1"/>
  <c r="AF32" i="75"/>
  <c r="AF61" i="75" s="1"/>
  <c r="AF13" i="30" s="1"/>
  <c r="AF13" i="86" s="1"/>
  <c r="AF61" i="59"/>
  <c r="AF13" i="23" s="1"/>
  <c r="AF13" i="84" s="1"/>
  <c r="AF53" i="81"/>
  <c r="AF5" i="22" s="1"/>
  <c r="AF5" i="93" s="1"/>
  <c r="AE57" i="59"/>
  <c r="AE9" i="23" s="1"/>
  <c r="AE9" i="84" s="1"/>
  <c r="AF56" i="59"/>
  <c r="AF8" i="23" s="1"/>
  <c r="AF8" i="84" s="1"/>
  <c r="AG61" i="74"/>
  <c r="AG13" i="26" s="1"/>
  <c r="AG13" i="91" s="1"/>
  <c r="AG68" i="80"/>
  <c r="AG20" i="27" s="1"/>
  <c r="AG20" i="92" s="1"/>
  <c r="AF31" i="75"/>
  <c r="AF71" i="75" s="1"/>
  <c r="AF23" i="30" s="1"/>
  <c r="AF23" i="86" s="1"/>
  <c r="AE19" i="81"/>
  <c r="AE57" i="81" s="1"/>
  <c r="AE9" i="22" s="1"/>
  <c r="AE9" i="93" s="1"/>
  <c r="AF31" i="79"/>
  <c r="AF71" i="79" s="1"/>
  <c r="AF23" i="32" s="1"/>
  <c r="AF23" i="90" s="1"/>
  <c r="AF31" i="81"/>
  <c r="AF71" i="81" s="1"/>
  <c r="AF23" i="22" s="1"/>
  <c r="AF23" i="93" s="1"/>
  <c r="AE66" i="78"/>
  <c r="AE18" i="28" s="1"/>
  <c r="AE18" i="89" s="1"/>
  <c r="AF31" i="77"/>
  <c r="AF71" i="77" s="1"/>
  <c r="AF23" i="25" s="1"/>
  <c r="AF23" i="88" s="1"/>
  <c r="AF31" i="80"/>
  <c r="AF71" i="80" s="1"/>
  <c r="AF23" i="27" s="1"/>
  <c r="AF23" i="92" s="1"/>
  <c r="AF31" i="76"/>
  <c r="AF71" i="76" s="1"/>
  <c r="AF23" i="31" s="1"/>
  <c r="AF23" i="87" s="1"/>
  <c r="AH72" i="59"/>
  <c r="AH24" i="23" s="1"/>
  <c r="AH24" i="84" s="1"/>
  <c r="AF53" i="79"/>
  <c r="AF5" i="32" s="1"/>
  <c r="AF5" i="90" s="1"/>
  <c r="AE19" i="75"/>
  <c r="AE57" i="75" s="1"/>
  <c r="AE9" i="30" s="1"/>
  <c r="AE9" i="86" s="1"/>
  <c r="AE19" i="78"/>
  <c r="AE57" i="78" s="1"/>
  <c r="AE9" i="28" s="1"/>
  <c r="AE9" i="89" s="1"/>
  <c r="AH74" i="59"/>
  <c r="AH26" i="23" s="1"/>
  <c r="AH26" i="84" s="1"/>
  <c r="AE17" i="83"/>
  <c r="AG68" i="77"/>
  <c r="AG20" i="25" s="1"/>
  <c r="AG20" i="88" s="1"/>
  <c r="AF9" i="80"/>
  <c r="AF53" i="76"/>
  <c r="AF5" i="31" s="1"/>
  <c r="AF5" i="87" s="1"/>
  <c r="AE55" i="78"/>
  <c r="AE7" i="28" s="1"/>
  <c r="AE7" i="89" s="1"/>
  <c r="AF9" i="78"/>
  <c r="AF9" i="75"/>
  <c r="AF9" i="76"/>
  <c r="AD7" i="83"/>
  <c r="AE19" i="80"/>
  <c r="AE57" i="80" s="1"/>
  <c r="AE9" i="27" s="1"/>
  <c r="AE9" i="92" s="1"/>
  <c r="AE19" i="83"/>
  <c r="AG26" i="83"/>
  <c r="AF9" i="79"/>
  <c r="AE19" i="76"/>
  <c r="AE57" i="76" s="1"/>
  <c r="AE9" i="31" s="1"/>
  <c r="AE9" i="87" s="1"/>
  <c r="AE66" i="81"/>
  <c r="AE18" i="22" s="1"/>
  <c r="AE18" i="93" s="1"/>
  <c r="AF31" i="78"/>
  <c r="AF71" i="78" s="1"/>
  <c r="AF23" i="28" s="1"/>
  <c r="AF23" i="89" s="1"/>
  <c r="AE66" i="79"/>
  <c r="AE18" i="32" s="1"/>
  <c r="AE18" i="90" s="1"/>
  <c r="AE66" i="75"/>
  <c r="AE18" i="30" s="1"/>
  <c r="AE18" i="86" s="1"/>
  <c r="AF53" i="80"/>
  <c r="AF5" i="27" s="1"/>
  <c r="AF5" i="92" s="1"/>
  <c r="AF53" i="78"/>
  <c r="AF5" i="28" s="1"/>
  <c r="AF5" i="89" s="1"/>
  <c r="AH2" i="83"/>
  <c r="AF9" i="77"/>
  <c r="AG33" i="59"/>
  <c r="AG33" i="77" s="1"/>
  <c r="AG69" i="77" s="1"/>
  <c r="AG21" i="25" s="1"/>
  <c r="AG21" i="88" s="1"/>
  <c r="AG60" i="59"/>
  <c r="AG12" i="23" s="1"/>
  <c r="AG12" i="84" s="1"/>
  <c r="AH24" i="59"/>
  <c r="AH24" i="81" s="1"/>
  <c r="AE19" i="79"/>
  <c r="AE57" i="79" s="1"/>
  <c r="AE9" i="32" s="1"/>
  <c r="AE9" i="90" s="1"/>
  <c r="AG32" i="76"/>
  <c r="AG61" i="76" s="1"/>
  <c r="AG13" i="31" s="1"/>
  <c r="AG13" i="87" s="1"/>
  <c r="AF65" i="59"/>
  <c r="AF17" i="23" s="1"/>
  <c r="AF17" i="84" s="1"/>
  <c r="AG24" i="83"/>
  <c r="AG28" i="78"/>
  <c r="AG63" i="78" s="1"/>
  <c r="AG15" i="28" s="1"/>
  <c r="AG15" i="89" s="1"/>
  <c r="AG18" i="78"/>
  <c r="AG56" i="78" s="1"/>
  <c r="AG8" i="28" s="1"/>
  <c r="AG8" i="89" s="1"/>
  <c r="AH21" i="79"/>
  <c r="AH11" i="79"/>
  <c r="AH17" i="80"/>
  <c r="AH10" i="75"/>
  <c r="AF36" i="79"/>
  <c r="AF66" i="79" s="1"/>
  <c r="AF18" i="32" s="1"/>
  <c r="AF18" i="90" s="1"/>
  <c r="AG32" i="79"/>
  <c r="AG61" i="79" s="1"/>
  <c r="AG13" i="32" s="1"/>
  <c r="AG13" i="90" s="1"/>
  <c r="AH43" i="79"/>
  <c r="AG36" i="80"/>
  <c r="AF30" i="77"/>
  <c r="AF65" i="77" s="1"/>
  <c r="AF17" i="25" s="1"/>
  <c r="AF17" i="88" s="1"/>
  <c r="AF15" i="78"/>
  <c r="AE22" i="76"/>
  <c r="AE58" i="76" s="1"/>
  <c r="AE10" i="31" s="1"/>
  <c r="AE10" i="87" s="1"/>
  <c r="AG41" i="75"/>
  <c r="AF29" i="81"/>
  <c r="AF64" i="81" s="1"/>
  <c r="AF16" i="22" s="1"/>
  <c r="AF16" i="93" s="1"/>
  <c r="AF18" i="76"/>
  <c r="AF56" i="76" s="1"/>
  <c r="AF8" i="31" s="1"/>
  <c r="AF8" i="87" s="1"/>
  <c r="AG43" i="79"/>
  <c r="AG73" i="79" s="1"/>
  <c r="AG25" i="32" s="1"/>
  <c r="AG25" i="90" s="1"/>
  <c r="AG4" i="79"/>
  <c r="AG52" i="79" s="1"/>
  <c r="AG4" i="32" s="1"/>
  <c r="AG4" i="90" s="1"/>
  <c r="AF35" i="76"/>
  <c r="AF67" i="76" s="1"/>
  <c r="AF19" i="31" s="1"/>
  <c r="AF19" i="87" s="1"/>
  <c r="AG28" i="77"/>
  <c r="AG63" i="77" s="1"/>
  <c r="AG15" i="25" s="1"/>
  <c r="AG15" i="88" s="1"/>
  <c r="AF14" i="78"/>
  <c r="AH16" i="77"/>
  <c r="AH40" i="78"/>
  <c r="AH20" i="80"/>
  <c r="AE22" i="81"/>
  <c r="AE58" i="81" s="1"/>
  <c r="AE10" i="22" s="1"/>
  <c r="AE10" i="93" s="1"/>
  <c r="AG26" i="81"/>
  <c r="AG60" i="81" s="1"/>
  <c r="AG12" i="22" s="1"/>
  <c r="AG12" i="93" s="1"/>
  <c r="AF27" i="81"/>
  <c r="AF62" i="81" s="1"/>
  <c r="AF14" i="22" s="1"/>
  <c r="AF14" i="93" s="1"/>
  <c r="AF36" i="77"/>
  <c r="AE22" i="79"/>
  <c r="AE58" i="79" s="1"/>
  <c r="AE10" i="32" s="1"/>
  <c r="AE10" i="90" s="1"/>
  <c r="AH44" i="79"/>
  <c r="AH74" i="79" s="1"/>
  <c r="AH26" i="32" s="1"/>
  <c r="AH26" i="90" s="1"/>
  <c r="AH40" i="80"/>
  <c r="AF54" i="59"/>
  <c r="AF6" i="23" s="1"/>
  <c r="AF6" i="84" s="1"/>
  <c r="AG70" i="59"/>
  <c r="AG22" i="23" s="1"/>
  <c r="AG22" i="84" s="1"/>
  <c r="AG34" i="80"/>
  <c r="AG70" i="80" s="1"/>
  <c r="AG22" i="27" s="1"/>
  <c r="AG22" i="92" s="1"/>
  <c r="AG18" i="77"/>
  <c r="AG56" i="77" s="1"/>
  <c r="AG8" i="25" s="1"/>
  <c r="AG8" i="88" s="1"/>
  <c r="AD23" i="77"/>
  <c r="AD59" i="77" s="1"/>
  <c r="AD11" i="25" s="1"/>
  <c r="AD11" i="88" s="1"/>
  <c r="AG43" i="76"/>
  <c r="AG73" i="76" s="1"/>
  <c r="AG25" i="31" s="1"/>
  <c r="AG25" i="87" s="1"/>
  <c r="AF27" i="79"/>
  <c r="AF62" i="79" s="1"/>
  <c r="AF14" i="32" s="1"/>
  <c r="AF14" i="90" s="1"/>
  <c r="AF36" i="81"/>
  <c r="AF37" i="81"/>
  <c r="AH21" i="80"/>
  <c r="AH11" i="80"/>
  <c r="AH17" i="81"/>
  <c r="AF15" i="77"/>
  <c r="AF35" i="79"/>
  <c r="AF67" i="79" s="1"/>
  <c r="AF19" i="32" s="1"/>
  <c r="AF19" i="90" s="1"/>
  <c r="AG32" i="80"/>
  <c r="AG61" i="80" s="1"/>
  <c r="AG13" i="27" s="1"/>
  <c r="AG13" i="92" s="1"/>
  <c r="AH43" i="81"/>
  <c r="AG36" i="78"/>
  <c r="AE22" i="77"/>
  <c r="AE58" i="77" s="1"/>
  <c r="AE10" i="25" s="1"/>
  <c r="AE10" i="88" s="1"/>
  <c r="AG43" i="78"/>
  <c r="AG73" i="78" s="1"/>
  <c r="AG25" i="28" s="1"/>
  <c r="AG25" i="89" s="1"/>
  <c r="AG4" i="81"/>
  <c r="AG52" i="81" s="1"/>
  <c r="AG4" i="22" s="1"/>
  <c r="AG4" i="93" s="1"/>
  <c r="AF18" i="75"/>
  <c r="AF56" i="75" s="1"/>
  <c r="AF8" i="30" s="1"/>
  <c r="AF8" i="86" s="1"/>
  <c r="AG43" i="81"/>
  <c r="AG73" i="81" s="1"/>
  <c r="AG25" i="22" s="1"/>
  <c r="AG25" i="93" s="1"/>
  <c r="AG34" i="79"/>
  <c r="AG70" i="79" s="1"/>
  <c r="AG22" i="32" s="1"/>
  <c r="AG22" i="90" s="1"/>
  <c r="AF29" i="80"/>
  <c r="AF64" i="80" s="1"/>
  <c r="AF16" i="27" s="1"/>
  <c r="AF16" i="92" s="1"/>
  <c r="AF14" i="77"/>
  <c r="AH42" i="80"/>
  <c r="AH72" i="80" s="1"/>
  <c r="AH24" i="27" s="1"/>
  <c r="AH24" i="92" s="1"/>
  <c r="AI2" i="76"/>
  <c r="AI50" i="76" s="1"/>
  <c r="AI2" i="31" s="1"/>
  <c r="AI2" i="87" s="1"/>
  <c r="AH44" i="77"/>
  <c r="AH74" i="77" s="1"/>
  <c r="AH26" i="25" s="1"/>
  <c r="AH26" i="88" s="1"/>
  <c r="AG28" i="76"/>
  <c r="AG63" i="76" s="1"/>
  <c r="AG15" i="31" s="1"/>
  <c r="AG15" i="87" s="1"/>
  <c r="AH39" i="81"/>
  <c r="AG5" i="78"/>
  <c r="AG41" i="77"/>
  <c r="AG34" i="75"/>
  <c r="AG70" i="75" s="1"/>
  <c r="AG22" i="30" s="1"/>
  <c r="AG22" i="86" s="1"/>
  <c r="AH42" i="75"/>
  <c r="AH72" i="75" s="1"/>
  <c r="AH24" i="30" s="1"/>
  <c r="AH24" i="86" s="1"/>
  <c r="AH10" i="79"/>
  <c r="AF35" i="78"/>
  <c r="AF67" i="78" s="1"/>
  <c r="AF19" i="28" s="1"/>
  <c r="AF19" i="89" s="1"/>
  <c r="AF14" i="80"/>
  <c r="AG5" i="80"/>
  <c r="AF12" i="77"/>
  <c r="AF54" i="77" s="1"/>
  <c r="AF6" i="25" s="1"/>
  <c r="AF6" i="88" s="1"/>
  <c r="AH31" i="74"/>
  <c r="AH71" i="74" s="1"/>
  <c r="AH23" i="26" s="1"/>
  <c r="AH23" i="91" s="1"/>
  <c r="AH32" i="74"/>
  <c r="AH61" i="74" s="1"/>
  <c r="AH13" i="26" s="1"/>
  <c r="AH13" i="91" s="1"/>
  <c r="AG18" i="76"/>
  <c r="AG56" i="76" s="1"/>
  <c r="AG8" i="31" s="1"/>
  <c r="AG8" i="87" s="1"/>
  <c r="AH42" i="77"/>
  <c r="AH72" i="77" s="1"/>
  <c r="AH24" i="25" s="1"/>
  <c r="AH24" i="88" s="1"/>
  <c r="AI2" i="80"/>
  <c r="AI50" i="80" s="1"/>
  <c r="AI2" i="27" s="1"/>
  <c r="AI2" i="92" s="1"/>
  <c r="AF15" i="76"/>
  <c r="AF35" i="80"/>
  <c r="AF67" i="80" s="1"/>
  <c r="AF19" i="27" s="1"/>
  <c r="AF19" i="92" s="1"/>
  <c r="AH21" i="81"/>
  <c r="AH11" i="81"/>
  <c r="AH17" i="78"/>
  <c r="AD23" i="78"/>
  <c r="AD59" i="78" s="1"/>
  <c r="AD11" i="28" s="1"/>
  <c r="AD11" i="89" s="1"/>
  <c r="AG4" i="78"/>
  <c r="AG52" i="78" s="1"/>
  <c r="AG4" i="28" s="1"/>
  <c r="AG4" i="89" s="1"/>
  <c r="AH20" i="75"/>
  <c r="AG34" i="81"/>
  <c r="AG70" i="81" s="1"/>
  <c r="AG22" i="22" s="1"/>
  <c r="AG22" i="93" s="1"/>
  <c r="AG32" i="81"/>
  <c r="AG61" i="81" s="1"/>
  <c r="AG13" i="22" s="1"/>
  <c r="AG13" i="93" s="1"/>
  <c r="AH43" i="78"/>
  <c r="AG36" i="77"/>
  <c r="AF14" i="75"/>
  <c r="AH42" i="81"/>
  <c r="AH72" i="81" s="1"/>
  <c r="AH24" i="22" s="1"/>
  <c r="AH24" i="93" s="1"/>
  <c r="AF14" i="76"/>
  <c r="AH42" i="79"/>
  <c r="AH72" i="79" s="1"/>
  <c r="AH24" i="32" s="1"/>
  <c r="AH24" i="90" s="1"/>
  <c r="AI2" i="75"/>
  <c r="AI50" i="75" s="1"/>
  <c r="AI2" i="30" s="1"/>
  <c r="AI2" i="86" s="1"/>
  <c r="AG6" i="77"/>
  <c r="AF37" i="75"/>
  <c r="AF29" i="78"/>
  <c r="AF64" i="78" s="1"/>
  <c r="AF16" i="28" s="1"/>
  <c r="AF16" i="89" s="1"/>
  <c r="AH39" i="78"/>
  <c r="AG25" i="80"/>
  <c r="AG13" i="75"/>
  <c r="AG26" i="77"/>
  <c r="AG60" i="77" s="1"/>
  <c r="AG12" i="25" s="1"/>
  <c r="AG12" i="88" s="1"/>
  <c r="AG41" i="76"/>
  <c r="AH20" i="78"/>
  <c r="AF37" i="76"/>
  <c r="AG28" i="75"/>
  <c r="AG63" i="75" s="1"/>
  <c r="AG15" i="30" s="1"/>
  <c r="AG15" i="86" s="1"/>
  <c r="AG7" i="76"/>
  <c r="AF18" i="78"/>
  <c r="AF56" i="78" s="1"/>
  <c r="AF8" i="28" s="1"/>
  <c r="AF8" i="89" s="1"/>
  <c r="AF12" i="76"/>
  <c r="AF54" i="76" s="1"/>
  <c r="AF6" i="31" s="1"/>
  <c r="AF6" i="87" s="1"/>
  <c r="AG8" i="78"/>
  <c r="AG4" i="75"/>
  <c r="AG52" i="75" s="1"/>
  <c r="AG4" i="30" s="1"/>
  <c r="AG4" i="86" s="1"/>
  <c r="AH44" i="81"/>
  <c r="AH74" i="81" s="1"/>
  <c r="AH26" i="22" s="1"/>
  <c r="AH26" i="93" s="1"/>
  <c r="AF37" i="78"/>
  <c r="AH39" i="80"/>
  <c r="AD23" i="76"/>
  <c r="AD59" i="76" s="1"/>
  <c r="AD11" i="31" s="1"/>
  <c r="AD11" i="87" s="1"/>
  <c r="AF30" i="75"/>
  <c r="AF65" i="75" s="1"/>
  <c r="AF17" i="30" s="1"/>
  <c r="AF17" i="86" s="1"/>
  <c r="AF18" i="81"/>
  <c r="AF56" i="81" s="1"/>
  <c r="AF8" i="22" s="1"/>
  <c r="AF8" i="93" s="1"/>
  <c r="AH33" i="74"/>
  <c r="AH69" i="74" s="1"/>
  <c r="AH21" i="26" s="1"/>
  <c r="AH21" i="91" s="1"/>
  <c r="AG18" i="75"/>
  <c r="AG56" i="75" s="1"/>
  <c r="AG8" i="30" s="1"/>
  <c r="AG8" i="86" s="1"/>
  <c r="AF12" i="78"/>
  <c r="AF54" i="78" s="1"/>
  <c r="AF6" i="28" s="1"/>
  <c r="AF6" i="89" s="1"/>
  <c r="AG26" i="79"/>
  <c r="AG60" i="79" s="1"/>
  <c r="AG12" i="32" s="1"/>
  <c r="AG12" i="90" s="1"/>
  <c r="AG4" i="77"/>
  <c r="AG52" i="77" s="1"/>
  <c r="AG4" i="25" s="1"/>
  <c r="AG4" i="88" s="1"/>
  <c r="AH44" i="80"/>
  <c r="AH74" i="80" s="1"/>
  <c r="AH26" i="27" s="1"/>
  <c r="AH26" i="92" s="1"/>
  <c r="AH21" i="78"/>
  <c r="AH11" i="78"/>
  <c r="AH17" i="77"/>
  <c r="AG43" i="77"/>
  <c r="AG73" i="77" s="1"/>
  <c r="AG25" i="25" s="1"/>
  <c r="AG25" i="88" s="1"/>
  <c r="AG7" i="80"/>
  <c r="AG32" i="78"/>
  <c r="AG61" i="78" s="1"/>
  <c r="AG13" i="28" s="1"/>
  <c r="AG13" i="89" s="1"/>
  <c r="AH43" i="77"/>
  <c r="AG36" i="76"/>
  <c r="AH39" i="76"/>
  <c r="AF12" i="79"/>
  <c r="AF54" i="79" s="1"/>
  <c r="AF6" i="32" s="1"/>
  <c r="AF6" i="90" s="1"/>
  <c r="AH39" i="77"/>
  <c r="AG25" i="81"/>
  <c r="AF12" i="80"/>
  <c r="AF54" i="80" s="1"/>
  <c r="AF6" i="27" s="1"/>
  <c r="AF6" i="92" s="1"/>
  <c r="AG26" i="76"/>
  <c r="AG60" i="76" s="1"/>
  <c r="AG12" i="31" s="1"/>
  <c r="AG12" i="87" s="1"/>
  <c r="AF35" i="75"/>
  <c r="AF67" i="75" s="1"/>
  <c r="AF19" i="30" s="1"/>
  <c r="AF19" i="86" s="1"/>
  <c r="AF29" i="77"/>
  <c r="AF64" i="77" s="1"/>
  <c r="AF16" i="25" s="1"/>
  <c r="AF16" i="88" s="1"/>
  <c r="AH16" i="76"/>
  <c r="AG6" i="78"/>
  <c r="AF30" i="81"/>
  <c r="AF65" i="81" s="1"/>
  <c r="AF17" i="22" s="1"/>
  <c r="AF17" i="93" s="1"/>
  <c r="AF14" i="81"/>
  <c r="AG13" i="77"/>
  <c r="AH40" i="81"/>
  <c r="AH20" i="79"/>
  <c r="AG34" i="77"/>
  <c r="AG70" i="77" s="1"/>
  <c r="AG22" i="25" s="1"/>
  <c r="AG22" i="88" s="1"/>
  <c r="AH10" i="80"/>
  <c r="AH20" i="81"/>
  <c r="AG43" i="75"/>
  <c r="AG73" i="75" s="1"/>
  <c r="AG25" i="30" s="1"/>
  <c r="AG25" i="86" s="1"/>
  <c r="AF18" i="80"/>
  <c r="AF56" i="80" s="1"/>
  <c r="AF8" i="27" s="1"/>
  <c r="AF8" i="92" s="1"/>
  <c r="AG25" i="76"/>
  <c r="AG13" i="81"/>
  <c r="AH21" i="77"/>
  <c r="AH11" i="77"/>
  <c r="AH17" i="76"/>
  <c r="AF30" i="76"/>
  <c r="AF65" i="76" s="1"/>
  <c r="AF17" i="31" s="1"/>
  <c r="AF17" i="87" s="1"/>
  <c r="AH42" i="78"/>
  <c r="AH72" i="78" s="1"/>
  <c r="AH24" i="28" s="1"/>
  <c r="AH24" i="89" s="1"/>
  <c r="AG41" i="79"/>
  <c r="AG32" i="77"/>
  <c r="AG61" i="77" s="1"/>
  <c r="AG13" i="25" s="1"/>
  <c r="AG13" i="88" s="1"/>
  <c r="AH43" i="76"/>
  <c r="AG36" i="75"/>
  <c r="AG13" i="79"/>
  <c r="AG26" i="75"/>
  <c r="AG60" i="75" s="1"/>
  <c r="AG12" i="30" s="1"/>
  <c r="AG12" i="86" s="1"/>
  <c r="AG6" i="76"/>
  <c r="AH16" i="75"/>
  <c r="AG8" i="75"/>
  <c r="AF27" i="76"/>
  <c r="AF62" i="76" s="1"/>
  <c r="AF14" i="31" s="1"/>
  <c r="AF14" i="87" s="1"/>
  <c r="AH44" i="76"/>
  <c r="AH74" i="76" s="1"/>
  <c r="AH26" i="31" s="1"/>
  <c r="AH26" i="87" s="1"/>
  <c r="AF29" i="76"/>
  <c r="AF64" i="76" s="1"/>
  <c r="AF16" i="31" s="1"/>
  <c r="AF16" i="87" s="1"/>
  <c r="AG5" i="77"/>
  <c r="AG8" i="76"/>
  <c r="AG28" i="79"/>
  <c r="AG63" i="79" s="1"/>
  <c r="AG15" i="32" s="1"/>
  <c r="AG15" i="90" s="1"/>
  <c r="AE22" i="80"/>
  <c r="AE58" i="80" s="1"/>
  <c r="AE10" i="27" s="1"/>
  <c r="AE10" i="92" s="1"/>
  <c r="AG6" i="80"/>
  <c r="AH39" i="79"/>
  <c r="AH16" i="78"/>
  <c r="AG41" i="78"/>
  <c r="AF35" i="81"/>
  <c r="AF67" i="81" s="1"/>
  <c r="AF19" i="22" s="1"/>
  <c r="AF19" i="93" s="1"/>
  <c r="AG8" i="81"/>
  <c r="AI2" i="81"/>
  <c r="AI50" i="81" s="1"/>
  <c r="AI2" i="22" s="1"/>
  <c r="AI2" i="93" s="1"/>
  <c r="AF36" i="78"/>
  <c r="AG29" i="74"/>
  <c r="AG64" i="74" s="1"/>
  <c r="AG16" i="26" s="1"/>
  <c r="AG16" i="91" s="1"/>
  <c r="AG18" i="79"/>
  <c r="AG56" i="79" s="1"/>
  <c r="AG8" i="32" s="1"/>
  <c r="AG8" i="90" s="1"/>
  <c r="AH16" i="80"/>
  <c r="AG8" i="80"/>
  <c r="AG41" i="80"/>
  <c r="AH21" i="76"/>
  <c r="AH11" i="76"/>
  <c r="AH17" i="75"/>
  <c r="AF18" i="79"/>
  <c r="AF56" i="79" s="1"/>
  <c r="AF8" i="32" s="1"/>
  <c r="AF8" i="90" s="1"/>
  <c r="AE22" i="75"/>
  <c r="AE58" i="75" s="1"/>
  <c r="AE10" i="30" s="1"/>
  <c r="AE10" i="86" s="1"/>
  <c r="AF12" i="81"/>
  <c r="AF54" i="81" s="1"/>
  <c r="AF6" i="22" s="1"/>
  <c r="AF6" i="93" s="1"/>
  <c r="AI2" i="79"/>
  <c r="AI50" i="79" s="1"/>
  <c r="AI2" i="32" s="1"/>
  <c r="AI2" i="90" s="1"/>
  <c r="AH43" i="75"/>
  <c r="AH73" i="75" s="1"/>
  <c r="AH25" i="30" s="1"/>
  <c r="AH25" i="86" s="1"/>
  <c r="AG25" i="78"/>
  <c r="AG5" i="75"/>
  <c r="AG5" i="76"/>
  <c r="AH40" i="76"/>
  <c r="AH10" i="77"/>
  <c r="AH20" i="77"/>
  <c r="AF29" i="75"/>
  <c r="AF64" i="75" s="1"/>
  <c r="AF16" i="30" s="1"/>
  <c r="AF16" i="86" s="1"/>
  <c r="AF30" i="80"/>
  <c r="AF65" i="80" s="1"/>
  <c r="AF17" i="27" s="1"/>
  <c r="AF17" i="92" s="1"/>
  <c r="AH40" i="77"/>
  <c r="AF27" i="77"/>
  <c r="AF62" i="77" s="1"/>
  <c r="AF14" i="25" s="1"/>
  <c r="AF14" i="88" s="1"/>
  <c r="AG28" i="81"/>
  <c r="AG63" i="81" s="1"/>
  <c r="AG15" i="22" s="1"/>
  <c r="AG15" i="93" s="1"/>
  <c r="AI2" i="77"/>
  <c r="AI50" i="77" s="1"/>
  <c r="AI2" i="25" s="1"/>
  <c r="AI2" i="88" s="1"/>
  <c r="AF27" i="78"/>
  <c r="AF62" i="78" s="1"/>
  <c r="AF14" i="28" s="1"/>
  <c r="AF14" i="89" s="1"/>
  <c r="AF36" i="76"/>
  <c r="AF37" i="77"/>
  <c r="AG5" i="81"/>
  <c r="AG7" i="78"/>
  <c r="AF37" i="80"/>
  <c r="AF66" i="80" s="1"/>
  <c r="AF18" i="27" s="1"/>
  <c r="AF18" i="92" s="1"/>
  <c r="AF19" i="59"/>
  <c r="AF19" i="75" s="1"/>
  <c r="AF57" i="75" s="1"/>
  <c r="AF9" i="30" s="1"/>
  <c r="AF9" i="86" s="1"/>
  <c r="AH28" i="74"/>
  <c r="AH63" i="74" s="1"/>
  <c r="AH15" i="26" s="1"/>
  <c r="AH15" i="91" s="1"/>
  <c r="AG9" i="59"/>
  <c r="AG9" i="75" s="1"/>
  <c r="AG18" i="80"/>
  <c r="AG56" i="80" s="1"/>
  <c r="AG8" i="27" s="1"/>
  <c r="AG8" i="92" s="1"/>
  <c r="AH40" i="79"/>
  <c r="AG34" i="78"/>
  <c r="AG70" i="78" s="1"/>
  <c r="AG22" i="28" s="1"/>
  <c r="AG22" i="89" s="1"/>
  <c r="AH21" i="75"/>
  <c r="AH11" i="75"/>
  <c r="AG13" i="80"/>
  <c r="AG6" i="75"/>
  <c r="AG32" i="75"/>
  <c r="AG61" i="75" s="1"/>
  <c r="AG13" i="30" s="1"/>
  <c r="AG13" i="86" s="1"/>
  <c r="AG36" i="79"/>
  <c r="AF27" i="75"/>
  <c r="AF62" i="75" s="1"/>
  <c r="AF14" i="30" s="1"/>
  <c r="AF14" i="86" s="1"/>
  <c r="AF15" i="81"/>
  <c r="AD23" i="79"/>
  <c r="AD59" i="79" s="1"/>
  <c r="AD11" i="32" s="1"/>
  <c r="AD11" i="90" s="1"/>
  <c r="AE22" i="78"/>
  <c r="AE58" i="78" s="1"/>
  <c r="AE10" i="28" s="1"/>
  <c r="AE10" i="89" s="1"/>
  <c r="AH10" i="78"/>
  <c r="AG28" i="80"/>
  <c r="AG63" i="80" s="1"/>
  <c r="AG15" i="27" s="1"/>
  <c r="AG15" i="92" s="1"/>
  <c r="AG26" i="78"/>
  <c r="AG60" i="78" s="1"/>
  <c r="AG12" i="28" s="1"/>
  <c r="AG12" i="89" s="1"/>
  <c r="AH10" i="81"/>
  <c r="AF35" i="77"/>
  <c r="AF67" i="77" s="1"/>
  <c r="AF19" i="25" s="1"/>
  <c r="AF19" i="88" s="1"/>
  <c r="AG6" i="81"/>
  <c r="AG34" i="76"/>
  <c r="AG70" i="76" s="1"/>
  <c r="AG22" i="31" s="1"/>
  <c r="AG22" i="87" s="1"/>
  <c r="AH16" i="81"/>
  <c r="AF15" i="75"/>
  <c r="AF27" i="80"/>
  <c r="AF62" i="80" s="1"/>
  <c r="AF14" i="27" s="1"/>
  <c r="AF14" i="92" s="1"/>
  <c r="AI24" i="74"/>
  <c r="AG18" i="81"/>
  <c r="AG56" i="81" s="1"/>
  <c r="AG8" i="22" s="1"/>
  <c r="AG8" i="93" s="1"/>
  <c r="AG7" i="81"/>
  <c r="AH17" i="79"/>
  <c r="AG25" i="77"/>
  <c r="AG8" i="79"/>
  <c r="AH43" i="80"/>
  <c r="AG36" i="81"/>
  <c r="AD23" i="80"/>
  <c r="AD59" i="80" s="1"/>
  <c r="AD11" i="27" s="1"/>
  <c r="AD11" i="92" s="1"/>
  <c r="AD23" i="81"/>
  <c r="AD59" i="81" s="1"/>
  <c r="AD11" i="22" s="1"/>
  <c r="AD11" i="93" s="1"/>
  <c r="AF30" i="78"/>
  <c r="AF65" i="78" s="1"/>
  <c r="AF17" i="28" s="1"/>
  <c r="AF17" i="89" s="1"/>
  <c r="AG4" i="80"/>
  <c r="AG52" i="80" s="1"/>
  <c r="AG4" i="27" s="1"/>
  <c r="AG4" i="92" s="1"/>
  <c r="AF15" i="80"/>
  <c r="AF36" i="75"/>
  <c r="AG7" i="75"/>
  <c r="AG25" i="79"/>
  <c r="AG13" i="76"/>
  <c r="AH44" i="78"/>
  <c r="AH74" i="78" s="1"/>
  <c r="AH26" i="28" s="1"/>
  <c r="AH26" i="89" s="1"/>
  <c r="AI2" i="78"/>
  <c r="AI50" i="78" s="1"/>
  <c r="AI2" i="28" s="1"/>
  <c r="AI2" i="89" s="1"/>
  <c r="AG7" i="77"/>
  <c r="AG4" i="76"/>
  <c r="AG52" i="76" s="1"/>
  <c r="AG4" i="31" s="1"/>
  <c r="AG4" i="87" s="1"/>
  <c r="AH70" i="74"/>
  <c r="AH22" i="26" s="1"/>
  <c r="AH22" i="91" s="1"/>
  <c r="AH34" i="59"/>
  <c r="AH34" i="77" s="1"/>
  <c r="AH70" i="77" s="1"/>
  <c r="AH22" i="25" s="1"/>
  <c r="AH22" i="88" s="1"/>
  <c r="AH8" i="59"/>
  <c r="AH8" i="76" s="1"/>
  <c r="AH6" i="59"/>
  <c r="AH6" i="76" s="1"/>
  <c r="AH38" i="59"/>
  <c r="AH38" i="78" s="1"/>
  <c r="AG14" i="59"/>
  <c r="AG14" i="75" s="1"/>
  <c r="AH60" i="74"/>
  <c r="AH12" i="26" s="1"/>
  <c r="AH12" i="91" s="1"/>
  <c r="AH26" i="59"/>
  <c r="AH26" i="75" s="1"/>
  <c r="AH60" i="75" s="1"/>
  <c r="AH12" i="30" s="1"/>
  <c r="AH12" i="86" s="1"/>
  <c r="AH52" i="74"/>
  <c r="AH4" i="26" s="1"/>
  <c r="AH4" i="91" s="1"/>
  <c r="AH4" i="59"/>
  <c r="AH4" i="75" s="1"/>
  <c r="AH52" i="75" s="1"/>
  <c r="AH4" i="30" s="1"/>
  <c r="AH4" i="86" s="1"/>
  <c r="AG65" i="74"/>
  <c r="AG17" i="26" s="1"/>
  <c r="AG17" i="91" s="1"/>
  <c r="AG30" i="59"/>
  <c r="AG65" i="59" s="1"/>
  <c r="AG17" i="23" s="1"/>
  <c r="AG17" i="84" s="1"/>
  <c r="AG15" i="59"/>
  <c r="AG15" i="78" s="1"/>
  <c r="AF55" i="79"/>
  <c r="AF7" i="32" s="1"/>
  <c r="AF7" i="90" s="1"/>
  <c r="AI40" i="59"/>
  <c r="AI40" i="75" s="1"/>
  <c r="AG62" i="74"/>
  <c r="AG14" i="26" s="1"/>
  <c r="AG14" i="91" s="1"/>
  <c r="AG27" i="59"/>
  <c r="AG27" i="78" s="1"/>
  <c r="AG62" i="78" s="1"/>
  <c r="AG14" i="28" s="1"/>
  <c r="AG14" i="89" s="1"/>
  <c r="AI10" i="59"/>
  <c r="AI10" i="81" s="1"/>
  <c r="AI72" i="74"/>
  <c r="AI24" i="26" s="1"/>
  <c r="AI24" i="91" s="1"/>
  <c r="AI42" i="59"/>
  <c r="AI72" i="59" s="1"/>
  <c r="AI24" i="23" s="1"/>
  <c r="AI24" i="84" s="1"/>
  <c r="AJ50" i="74"/>
  <c r="AJ2" i="26" s="1"/>
  <c r="AJ2" i="91" s="1"/>
  <c r="AJ2" i="59"/>
  <c r="AJ2" i="78" s="1"/>
  <c r="AJ50" i="78" s="1"/>
  <c r="AJ2" i="28" s="1"/>
  <c r="AJ2" i="89" s="1"/>
  <c r="AI74" i="74"/>
  <c r="AI26" i="26" s="1"/>
  <c r="AI26" i="91" s="1"/>
  <c r="AI44" i="59"/>
  <c r="AI44" i="77" s="1"/>
  <c r="AI74" i="77" s="1"/>
  <c r="AI26" i="25" s="1"/>
  <c r="AI26" i="88" s="1"/>
  <c r="AH41" i="59"/>
  <c r="AH41" i="76" s="1"/>
  <c r="AF58" i="74"/>
  <c r="AF10" i="26" s="1"/>
  <c r="AF10" i="91" s="1"/>
  <c r="AF22" i="59"/>
  <c r="AF22" i="80" s="1"/>
  <c r="AF58" i="80" s="1"/>
  <c r="AF10" i="27" s="1"/>
  <c r="AF10" i="92" s="1"/>
  <c r="AI16" i="59"/>
  <c r="AI16" i="81" s="1"/>
  <c r="AG67" i="74"/>
  <c r="AG19" i="26" s="1"/>
  <c r="AG19" i="91" s="1"/>
  <c r="AG35" i="59"/>
  <c r="AG35" i="79" s="1"/>
  <c r="AG67" i="79" s="1"/>
  <c r="AG19" i="32" s="1"/>
  <c r="AG19" i="90" s="1"/>
  <c r="AI39" i="59"/>
  <c r="AI39" i="79" s="1"/>
  <c r="AG37" i="59"/>
  <c r="AG37" i="79" s="1"/>
  <c r="AG12" i="59"/>
  <c r="AG54" i="59" s="1"/>
  <c r="AG6" i="23" s="1"/>
  <c r="AG6" i="84" s="1"/>
  <c r="AH13" i="59"/>
  <c r="AH13" i="75" s="1"/>
  <c r="AH5" i="59"/>
  <c r="AH5" i="77" s="1"/>
  <c r="AH25" i="59"/>
  <c r="AH25" i="80" s="1"/>
  <c r="AH7" i="59"/>
  <c r="AH7" i="75" s="1"/>
  <c r="AE59" i="74"/>
  <c r="AE11" i="26" s="1"/>
  <c r="AE11" i="91" s="1"/>
  <c r="AE23" i="59"/>
  <c r="AE23" i="77" s="1"/>
  <c r="AE59" i="77" s="1"/>
  <c r="AE11" i="25" s="1"/>
  <c r="AE11" i="88" s="1"/>
  <c r="AI20" i="59"/>
  <c r="AI20" i="76" s="1"/>
  <c r="AF66" i="59"/>
  <c r="AF18" i="23" s="1"/>
  <c r="AF18" i="84" s="1"/>
  <c r="AF55" i="59"/>
  <c r="AF7" i="23" s="1"/>
  <c r="AF7" i="84" s="1"/>
  <c r="AG56" i="59"/>
  <c r="AG8" i="23" s="1"/>
  <c r="AG8" i="84" s="1"/>
  <c r="AG53" i="79"/>
  <c r="AG5" i="32" s="1"/>
  <c r="AG5" i="90" s="1"/>
  <c r="AH73" i="59"/>
  <c r="AH25" i="23" s="1"/>
  <c r="AH25" i="84" s="1"/>
  <c r="AG66" i="74"/>
  <c r="AG18" i="26" s="1"/>
  <c r="AG18" i="91" s="1"/>
  <c r="AH73" i="74"/>
  <c r="AH25" i="26" s="1"/>
  <c r="AH25" i="91" s="1"/>
  <c r="AH85" i="73"/>
  <c r="AG56" i="74"/>
  <c r="AG8" i="26" s="1"/>
  <c r="AG8" i="91" s="1"/>
  <c r="AG53" i="59"/>
  <c r="AG5" i="23" s="1"/>
  <c r="AG5" i="84" s="1"/>
  <c r="AG54" i="74"/>
  <c r="AG6" i="26" s="1"/>
  <c r="AG6" i="91" s="1"/>
  <c r="AI2" i="84"/>
  <c r="AH53" i="74"/>
  <c r="AH5" i="26" s="1"/>
  <c r="AH5" i="91" s="1"/>
  <c r="AM51" i="72"/>
  <c r="AL51" i="73"/>
  <c r="AJ99" i="73" s="1"/>
  <c r="AM36" i="72"/>
  <c r="AL36" i="73"/>
  <c r="AJ80" i="73" s="1"/>
  <c r="AH12" i="74"/>
  <c r="AM37" i="72"/>
  <c r="AL37" i="73"/>
  <c r="AJ81" i="73" s="1"/>
  <c r="AI6" i="74"/>
  <c r="AI41" i="74"/>
  <c r="AF57" i="74"/>
  <c r="AF9" i="26" s="1"/>
  <c r="AF9" i="91" s="1"/>
  <c r="AH30" i="74"/>
  <c r="AL21" i="72"/>
  <c r="AK21" i="73"/>
  <c r="AI89" i="73" s="1"/>
  <c r="AJ10" i="74"/>
  <c r="AN16" i="72"/>
  <c r="AM16" i="73"/>
  <c r="AM3" i="72"/>
  <c r="AL3" i="73"/>
  <c r="AJ60" i="73" s="1"/>
  <c r="AE7" i="88"/>
  <c r="AJ20" i="74"/>
  <c r="AM10" i="72"/>
  <c r="AL10" i="73"/>
  <c r="AL27" i="72"/>
  <c r="AK27" i="73"/>
  <c r="AI68" i="73" s="1"/>
  <c r="AM13" i="72"/>
  <c r="AL13" i="73"/>
  <c r="AL6" i="73"/>
  <c r="AJ62" i="73" s="1"/>
  <c r="AM6" i="72"/>
  <c r="AM15" i="72"/>
  <c r="AL15" i="73"/>
  <c r="AL11" i="72"/>
  <c r="AK11" i="73"/>
  <c r="AH69" i="63"/>
  <c r="AG19" i="74"/>
  <c r="AL39" i="72"/>
  <c r="AK39" i="73"/>
  <c r="AI86" i="73" s="1"/>
  <c r="AH37" i="74"/>
  <c r="AH15" i="74"/>
  <c r="AN25" i="72"/>
  <c r="AM25" i="73"/>
  <c r="AK66" i="73" s="1"/>
  <c r="AI4" i="74"/>
  <c r="AN34" i="72"/>
  <c r="AM34" i="73"/>
  <c r="AK76" i="73" s="1"/>
  <c r="AH68" i="74"/>
  <c r="AH20" i="26" s="1"/>
  <c r="AH20" i="91" s="1"/>
  <c r="AL45" i="72"/>
  <c r="AK45" i="73"/>
  <c r="AI93" i="73" s="1"/>
  <c r="AL30" i="72"/>
  <c r="AK30" i="73"/>
  <c r="AI71" i="73" s="1"/>
  <c r="AN31" i="72"/>
  <c r="AM31" i="73"/>
  <c r="AK72" i="73" s="1"/>
  <c r="AI13" i="74"/>
  <c r="AN24" i="72"/>
  <c r="AM24" i="73"/>
  <c r="AK65" i="73" s="1"/>
  <c r="AM12" i="72"/>
  <c r="AL12" i="73"/>
  <c r="AO22" i="72"/>
  <c r="AN22" i="73"/>
  <c r="AL58" i="73" s="1"/>
  <c r="AN32" i="72"/>
  <c r="AM32" i="73"/>
  <c r="AJ40" i="74"/>
  <c r="AJ40" i="59" s="1"/>
  <c r="AH35" i="74"/>
  <c r="AJ16" i="74"/>
  <c r="AM28" i="72"/>
  <c r="AL28" i="73"/>
  <c r="AJ69" i="73" s="1"/>
  <c r="AI5" i="74"/>
  <c r="AJ42" i="74"/>
  <c r="AK2" i="74"/>
  <c r="AL44" i="72"/>
  <c r="AK44" i="73"/>
  <c r="AI92" i="73" s="1"/>
  <c r="AN48" i="72"/>
  <c r="AM48" i="73"/>
  <c r="AK96" i="73" s="1"/>
  <c r="AI7" i="74"/>
  <c r="AL43" i="72"/>
  <c r="AK43" i="73"/>
  <c r="AI91" i="73" s="1"/>
  <c r="AK20" i="73"/>
  <c r="AL20" i="72"/>
  <c r="AL41" i="72"/>
  <c r="AK41" i="73"/>
  <c r="AI88" i="73" s="1"/>
  <c r="AL19" i="72"/>
  <c r="AK19" i="73"/>
  <c r="AH18" i="74"/>
  <c r="AN38" i="72"/>
  <c r="AM38" i="73"/>
  <c r="AJ39" i="74"/>
  <c r="AN42" i="72"/>
  <c r="AM42" i="73"/>
  <c r="AM14" i="72"/>
  <c r="AL14" i="73"/>
  <c r="AM5" i="72"/>
  <c r="AL5" i="73"/>
  <c r="AJ61" i="73" s="1"/>
  <c r="AK40" i="73"/>
  <c r="AI87" i="73" s="1"/>
  <c r="AL40" i="72"/>
  <c r="AM50" i="73"/>
  <c r="AK98" i="73" s="1"/>
  <c r="AN50" i="72"/>
  <c r="AH36" i="74"/>
  <c r="AI38" i="74"/>
  <c r="AN35" i="72"/>
  <c r="AM35" i="73"/>
  <c r="AL8" i="73"/>
  <c r="AJ63" i="73" s="1"/>
  <c r="AM8" i="72"/>
  <c r="AI59" i="63"/>
  <c r="AH9" i="74"/>
  <c r="AH14" i="74"/>
  <c r="AK33" i="73"/>
  <c r="AI74" i="73" s="1"/>
  <c r="AL33" i="72"/>
  <c r="AN47" i="72"/>
  <c r="AM47" i="73"/>
  <c r="AK95" i="73" s="1"/>
  <c r="AI8" i="74"/>
  <c r="AN7" i="72"/>
  <c r="AM7" i="73"/>
  <c r="AM46" i="72"/>
  <c r="AL46" i="73"/>
  <c r="AJ94" i="73" s="1"/>
  <c r="AJ44" i="74"/>
  <c r="AL29" i="72"/>
  <c r="AK29" i="73"/>
  <c r="AI70" i="73" s="1"/>
  <c r="AM17" i="73"/>
  <c r="AN17" i="72"/>
  <c r="AI43" i="74"/>
  <c r="AL26" i="73"/>
  <c r="AJ67" i="73" s="1"/>
  <c r="AM26" i="72"/>
  <c r="AM9" i="72"/>
  <c r="AL9" i="73"/>
  <c r="AJ75" i="73" s="1"/>
  <c r="AM23" i="72"/>
  <c r="AL23" i="73"/>
  <c r="AJ64" i="73" s="1"/>
  <c r="AI25" i="74"/>
  <c r="AM49" i="72"/>
  <c r="AL49" i="73"/>
  <c r="AJ97" i="73" s="1"/>
  <c r="AN4" i="72"/>
  <c r="AM4" i="73"/>
  <c r="AL18" i="72"/>
  <c r="AK18" i="73"/>
  <c r="AI84" i="73" s="1"/>
  <c r="AN52" i="72"/>
  <c r="AM52" i="73"/>
  <c r="AK100" i="73" s="1"/>
  <c r="AG55" i="74"/>
  <c r="AG7" i="26" s="1"/>
  <c r="AG7" i="91" s="1"/>
  <c r="AI17" i="74"/>
  <c r="AI17" i="59" s="1"/>
  <c r="AI11" i="74"/>
  <c r="AI11" i="59" s="1"/>
  <c r="AH27" i="74"/>
  <c r="AI21" i="74"/>
  <c r="AI21" i="59" s="1"/>
  <c r="AG22" i="74"/>
  <c r="AI26" i="74"/>
  <c r="AF23" i="74"/>
  <c r="AI34" i="74"/>
  <c r="AA16" i="83"/>
  <c r="AA14" i="83"/>
  <c r="AB13" i="83"/>
  <c r="Y11" i="83"/>
  <c r="AE20" i="83"/>
  <c r="Y10" i="83"/>
  <c r="AB12" i="83"/>
  <c r="AB6" i="83"/>
  <c r="AF25" i="83"/>
  <c r="AB8" i="83"/>
  <c r="AB21" i="83"/>
  <c r="AB9" i="83"/>
  <c r="AJ77" i="73"/>
  <c r="AJ73" i="73"/>
  <c r="AE22" i="83"/>
  <c r="AJ90" i="73"/>
  <c r="AD23" i="83"/>
  <c r="AE15" i="83"/>
  <c r="AJ82" i="73"/>
  <c r="AI83" i="73"/>
  <c r="AH78" i="73"/>
  <c r="AG79" i="73"/>
  <c r="AF4" i="83"/>
  <c r="AG33" i="81" l="1"/>
  <c r="AG69" i="81" s="1"/>
  <c r="AG21" i="22" s="1"/>
  <c r="AG21" i="93" s="1"/>
  <c r="AG33" i="80"/>
  <c r="AG69" i="80" s="1"/>
  <c r="AG21" i="27" s="1"/>
  <c r="AG21" i="92" s="1"/>
  <c r="AH73" i="79"/>
  <c r="AH25" i="32" s="1"/>
  <c r="AH25" i="90" s="1"/>
  <c r="AG31" i="79"/>
  <c r="AG71" i="79" s="1"/>
  <c r="AG23" i="32" s="1"/>
  <c r="AG23" i="90" s="1"/>
  <c r="AG31" i="80"/>
  <c r="AG71" i="80" s="1"/>
  <c r="AG23" i="27" s="1"/>
  <c r="AG23" i="92" s="1"/>
  <c r="AG31" i="75"/>
  <c r="AG71" i="75" s="1"/>
  <c r="AG23" i="30" s="1"/>
  <c r="AG23" i="86" s="1"/>
  <c r="AG31" i="76"/>
  <c r="AG71" i="76" s="1"/>
  <c r="AG23" i="31" s="1"/>
  <c r="AG23" i="87" s="1"/>
  <c r="AF66" i="81"/>
  <c r="AF18" i="22" s="1"/>
  <c r="AF18" i="93" s="1"/>
  <c r="AH24" i="80"/>
  <c r="AE59" i="59"/>
  <c r="AE11" i="23" s="1"/>
  <c r="AE11" i="84" s="1"/>
  <c r="AG31" i="81"/>
  <c r="AG71" i="81" s="1"/>
  <c r="AG23" i="22" s="1"/>
  <c r="AG23" i="93" s="1"/>
  <c r="AH33" i="59"/>
  <c r="AH33" i="81" s="1"/>
  <c r="AH69" i="81" s="1"/>
  <c r="AH21" i="22" s="1"/>
  <c r="AH21" i="93" s="1"/>
  <c r="AF55" i="78"/>
  <c r="AF7" i="28" s="1"/>
  <c r="AF7" i="89" s="1"/>
  <c r="AG31" i="77"/>
  <c r="AG71" i="77" s="1"/>
  <c r="AG23" i="25" s="1"/>
  <c r="AG23" i="88" s="1"/>
  <c r="AG31" i="78"/>
  <c r="AG71" i="78" s="1"/>
  <c r="AG23" i="28" s="1"/>
  <c r="AG23" i="89" s="1"/>
  <c r="AJ50" i="59"/>
  <c r="AE7" i="83"/>
  <c r="AF66" i="76"/>
  <c r="AF18" i="31" s="1"/>
  <c r="AF18" i="87" s="1"/>
  <c r="AG33" i="79"/>
  <c r="AG69" i="79" s="1"/>
  <c r="AG21" i="32" s="1"/>
  <c r="AG21" i="90" s="1"/>
  <c r="AG53" i="75"/>
  <c r="AG5" i="30" s="1"/>
  <c r="AG5" i="86" s="1"/>
  <c r="AG33" i="75"/>
  <c r="AG69" i="75" s="1"/>
  <c r="AG21" i="30" s="1"/>
  <c r="AG21" i="86" s="1"/>
  <c r="AF66" i="78"/>
  <c r="AF18" i="28" s="1"/>
  <c r="AF18" i="89" s="1"/>
  <c r="AH73" i="81"/>
  <c r="AH25" i="22" s="1"/>
  <c r="AH25" i="93" s="1"/>
  <c r="AH68" i="78"/>
  <c r="AH20" i="28" s="1"/>
  <c r="AH20" i="89" s="1"/>
  <c r="AG53" i="76"/>
  <c r="AG5" i="31" s="1"/>
  <c r="AG5" i="87" s="1"/>
  <c r="AH32" i="59"/>
  <c r="AH32" i="79" s="1"/>
  <c r="AH61" i="79" s="1"/>
  <c r="AH13" i="32" s="1"/>
  <c r="AH13" i="90" s="1"/>
  <c r="AE18" i="83"/>
  <c r="AF58" i="59"/>
  <c r="AF10" i="23" s="1"/>
  <c r="AF10" i="84" s="1"/>
  <c r="AH24" i="75"/>
  <c r="AH60" i="59"/>
  <c r="AH12" i="23" s="1"/>
  <c r="AH12" i="84" s="1"/>
  <c r="AH24" i="76"/>
  <c r="AH24" i="79"/>
  <c r="AH24" i="77"/>
  <c r="AI74" i="59"/>
  <c r="AI26" i="23" s="1"/>
  <c r="AI26" i="84" s="1"/>
  <c r="AG53" i="78"/>
  <c r="AG5" i="28" s="1"/>
  <c r="AG5" i="89" s="1"/>
  <c r="AG29" i="59"/>
  <c r="AG64" i="59" s="1"/>
  <c r="AG16" i="23" s="1"/>
  <c r="AG16" i="84" s="1"/>
  <c r="AH73" i="77"/>
  <c r="AH25" i="25" s="1"/>
  <c r="AH25" i="88" s="1"/>
  <c r="AF55" i="76"/>
  <c r="AF7" i="31" s="1"/>
  <c r="AF7" i="87" s="1"/>
  <c r="AF55" i="80"/>
  <c r="AF7" i="27" s="1"/>
  <c r="AF7" i="92" s="1"/>
  <c r="AH73" i="76"/>
  <c r="AH25" i="31" s="1"/>
  <c r="AH25" i="87" s="1"/>
  <c r="AH73" i="78"/>
  <c r="AH25" i="28" s="1"/>
  <c r="AH25" i="89" s="1"/>
  <c r="AH24" i="83"/>
  <c r="AH70" i="59"/>
  <c r="AH22" i="23" s="1"/>
  <c r="AH22" i="84" s="1"/>
  <c r="AF57" i="59"/>
  <c r="AF9" i="23" s="1"/>
  <c r="AF9" i="84" s="1"/>
  <c r="AF66" i="77"/>
  <c r="AF18" i="25" s="1"/>
  <c r="AF18" i="88" s="1"/>
  <c r="AF5" i="83"/>
  <c r="AH52" i="59"/>
  <c r="AH4" i="23" s="1"/>
  <c r="AH4" i="84" s="1"/>
  <c r="AF19" i="83"/>
  <c r="AG33" i="76"/>
  <c r="AG69" i="76" s="1"/>
  <c r="AG21" i="31" s="1"/>
  <c r="AG21" i="87" s="1"/>
  <c r="AH73" i="80"/>
  <c r="AH25" i="27" s="1"/>
  <c r="AH25" i="92" s="1"/>
  <c r="AF55" i="75"/>
  <c r="AF7" i="30" s="1"/>
  <c r="AF7" i="86" s="1"/>
  <c r="AF19" i="76"/>
  <c r="AF57" i="76" s="1"/>
  <c r="AF9" i="31" s="1"/>
  <c r="AF9" i="87" s="1"/>
  <c r="AF19" i="77"/>
  <c r="AF57" i="77" s="1"/>
  <c r="AF9" i="25" s="1"/>
  <c r="AF9" i="88" s="1"/>
  <c r="AF19" i="79"/>
  <c r="AF57" i="79" s="1"/>
  <c r="AF9" i="32" s="1"/>
  <c r="AF9" i="90" s="1"/>
  <c r="AI2" i="83"/>
  <c r="AG9" i="77"/>
  <c r="AG53" i="81"/>
  <c r="AG5" i="22" s="1"/>
  <c r="AG5" i="93" s="1"/>
  <c r="AG67" i="59"/>
  <c r="AG19" i="23" s="1"/>
  <c r="AG19" i="84" s="1"/>
  <c r="AG9" i="79"/>
  <c r="AG53" i="80"/>
  <c r="AG5" i="27" s="1"/>
  <c r="AG5" i="92" s="1"/>
  <c r="AF66" i="75"/>
  <c r="AF18" i="30" s="1"/>
  <c r="AF18" i="86" s="1"/>
  <c r="AF55" i="77"/>
  <c r="AF7" i="25" s="1"/>
  <c r="AF7" i="88" s="1"/>
  <c r="AF17" i="83"/>
  <c r="AG9" i="80"/>
  <c r="AI85" i="73"/>
  <c r="AI29" i="74" s="1"/>
  <c r="AH68" i="59"/>
  <c r="AH20" i="23" s="1"/>
  <c r="AH20" i="84" s="1"/>
  <c r="AH28" i="59"/>
  <c r="AH28" i="80" s="1"/>
  <c r="AH63" i="80" s="1"/>
  <c r="AH15" i="27" s="1"/>
  <c r="AH15" i="92" s="1"/>
  <c r="AG9" i="81"/>
  <c r="AH41" i="78"/>
  <c r="AG9" i="78"/>
  <c r="AH26" i="83"/>
  <c r="AG9" i="76"/>
  <c r="AF19" i="80"/>
  <c r="AF57" i="80" s="1"/>
  <c r="AF9" i="27" s="1"/>
  <c r="AF9" i="92" s="1"/>
  <c r="AH38" i="80"/>
  <c r="AH68" i="80" s="1"/>
  <c r="AH20" i="27" s="1"/>
  <c r="AH20" i="92" s="1"/>
  <c r="AG62" i="59"/>
  <c r="AG14" i="23" s="1"/>
  <c r="AG14" i="84" s="1"/>
  <c r="AH41" i="77"/>
  <c r="AF19" i="81"/>
  <c r="AF57" i="81" s="1"/>
  <c r="AF9" i="22" s="1"/>
  <c r="AF9" i="93" s="1"/>
  <c r="AF19" i="78"/>
  <c r="AF57" i="78" s="1"/>
  <c r="AF9" i="28" s="1"/>
  <c r="AF9" i="89" s="1"/>
  <c r="AH7" i="77"/>
  <c r="AI39" i="77"/>
  <c r="AH24" i="78"/>
  <c r="AG53" i="77"/>
  <c r="AG5" i="25" s="1"/>
  <c r="AG5" i="88" s="1"/>
  <c r="AI42" i="78"/>
  <c r="AI72" i="78" s="1"/>
  <c r="AI24" i="28" s="1"/>
  <c r="AI24" i="89" s="1"/>
  <c r="AG33" i="78"/>
  <c r="AG69" i="78" s="1"/>
  <c r="AG21" i="28" s="1"/>
  <c r="AG21" i="89" s="1"/>
  <c r="AG69" i="59"/>
  <c r="AG21" i="23" s="1"/>
  <c r="AG21" i="84" s="1"/>
  <c r="AH31" i="59"/>
  <c r="AH31" i="77" s="1"/>
  <c r="AH71" i="77" s="1"/>
  <c r="AH23" i="25" s="1"/>
  <c r="AH23" i="88" s="1"/>
  <c r="AH25" i="79"/>
  <c r="AG30" i="79"/>
  <c r="AG65" i="79" s="1"/>
  <c r="AG17" i="32" s="1"/>
  <c r="AG17" i="90" s="1"/>
  <c r="AH38" i="79"/>
  <c r="AH68" i="79" s="1"/>
  <c r="AH20" i="32" s="1"/>
  <c r="AH20" i="90" s="1"/>
  <c r="AI28" i="74"/>
  <c r="AI63" i="74" s="1"/>
  <c r="AI15" i="26" s="1"/>
  <c r="AI15" i="91" s="1"/>
  <c r="AJ24" i="74"/>
  <c r="AJ24" i="59" s="1"/>
  <c r="AI17" i="76"/>
  <c r="AI16" i="79"/>
  <c r="AI42" i="77"/>
  <c r="AI72" i="77" s="1"/>
  <c r="AI24" i="25" s="1"/>
  <c r="AI24" i="88" s="1"/>
  <c r="AE23" i="80"/>
  <c r="AE59" i="80" s="1"/>
  <c r="AE11" i="27" s="1"/>
  <c r="AE11" i="92" s="1"/>
  <c r="AI39" i="76"/>
  <c r="AJ2" i="79"/>
  <c r="AJ50" i="79" s="1"/>
  <c r="AJ2" i="32" s="1"/>
  <c r="AJ2" i="90" s="1"/>
  <c r="AH5" i="81"/>
  <c r="AI11" i="78"/>
  <c r="AI40" i="79"/>
  <c r="AE23" i="81"/>
  <c r="AE59" i="81" s="1"/>
  <c r="AE11" i="22" s="1"/>
  <c r="AE11" i="93" s="1"/>
  <c r="AG15" i="77"/>
  <c r="AI21" i="78"/>
  <c r="AH13" i="79"/>
  <c r="AH25" i="76"/>
  <c r="AH6" i="75"/>
  <c r="AG35" i="78"/>
  <c r="AG67" i="78" s="1"/>
  <c r="AG19" i="28" s="1"/>
  <c r="AG19" i="89" s="1"/>
  <c r="AI39" i="81"/>
  <c r="AH4" i="81"/>
  <c r="AH52" i="81" s="1"/>
  <c r="AH4" i="22" s="1"/>
  <c r="AH4" i="93" s="1"/>
  <c r="AJ40" i="76"/>
  <c r="AI16" i="77"/>
  <c r="AH25" i="77"/>
  <c r="AI10" i="77"/>
  <c r="AG15" i="81"/>
  <c r="AI40" i="76"/>
  <c r="AH25" i="78"/>
  <c r="AH6" i="77"/>
  <c r="AG12" i="75"/>
  <c r="AG54" i="75" s="1"/>
  <c r="AG6" i="30" s="1"/>
  <c r="AG6" i="86" s="1"/>
  <c r="AG14" i="81"/>
  <c r="AG37" i="78"/>
  <c r="AG66" i="78" s="1"/>
  <c r="AG18" i="28" s="1"/>
  <c r="AG18" i="89" s="1"/>
  <c r="AH38" i="77"/>
  <c r="AH68" i="77" s="1"/>
  <c r="AH20" i="25" s="1"/>
  <c r="AH20" i="88" s="1"/>
  <c r="AH6" i="81"/>
  <c r="AG30" i="81"/>
  <c r="AG65" i="81" s="1"/>
  <c r="AG17" i="22" s="1"/>
  <c r="AG17" i="93" s="1"/>
  <c r="AH26" i="78"/>
  <c r="AH60" i="78" s="1"/>
  <c r="AH12" i="28" s="1"/>
  <c r="AH12" i="89" s="1"/>
  <c r="AH9" i="59"/>
  <c r="AH9" i="76" s="1"/>
  <c r="AG19" i="59"/>
  <c r="AG19" i="78" s="1"/>
  <c r="AG57" i="78" s="1"/>
  <c r="AG9" i="28" s="1"/>
  <c r="AG9" i="89" s="1"/>
  <c r="AI17" i="75"/>
  <c r="AH34" i="78"/>
  <c r="AH70" i="78" s="1"/>
  <c r="AH22" i="28" s="1"/>
  <c r="AH22" i="89" s="1"/>
  <c r="AH6" i="80"/>
  <c r="AH8" i="77"/>
  <c r="AH13" i="80"/>
  <c r="AG37" i="81"/>
  <c r="AG66" i="81" s="1"/>
  <c r="AG18" i="22" s="1"/>
  <c r="AG18" i="93" s="1"/>
  <c r="AG27" i="75"/>
  <c r="AG62" i="75" s="1"/>
  <c r="AG14" i="30" s="1"/>
  <c r="AG14" i="86" s="1"/>
  <c r="AI11" i="77"/>
  <c r="AH26" i="80"/>
  <c r="AH60" i="80" s="1"/>
  <c r="AH12" i="27" s="1"/>
  <c r="AH12" i="92" s="1"/>
  <c r="AI42" i="81"/>
  <c r="AI72" i="81" s="1"/>
  <c r="AI24" i="22" s="1"/>
  <c r="AI24" i="93" s="1"/>
  <c r="AG35" i="77"/>
  <c r="AG67" i="77" s="1"/>
  <c r="AG19" i="25" s="1"/>
  <c r="AG19" i="88" s="1"/>
  <c r="AH4" i="78"/>
  <c r="AH52" i="78" s="1"/>
  <c r="AH4" i="28" s="1"/>
  <c r="AH4" i="89" s="1"/>
  <c r="AI21" i="77"/>
  <c r="AG30" i="75"/>
  <c r="AG65" i="75" s="1"/>
  <c r="AG17" i="30" s="1"/>
  <c r="AG17" i="86" s="1"/>
  <c r="AI10" i="76"/>
  <c r="AH8" i="80"/>
  <c r="AH41" i="80"/>
  <c r="AH33" i="75"/>
  <c r="AH69" i="75" s="1"/>
  <c r="AH21" i="30" s="1"/>
  <c r="AH21" i="86" s="1"/>
  <c r="AJ40" i="75"/>
  <c r="AG14" i="78"/>
  <c r="AG55" i="78" s="1"/>
  <c r="AG7" i="28" s="1"/>
  <c r="AG7" i="89" s="1"/>
  <c r="AH7" i="80"/>
  <c r="AI39" i="80"/>
  <c r="AH4" i="80"/>
  <c r="AH52" i="80" s="1"/>
  <c r="AH4" i="27" s="1"/>
  <c r="AH4" i="92" s="1"/>
  <c r="AH26" i="76"/>
  <c r="AH60" i="76" s="1"/>
  <c r="AH12" i="31" s="1"/>
  <c r="AH12" i="87" s="1"/>
  <c r="AJ2" i="77"/>
  <c r="AJ50" i="77" s="1"/>
  <c r="AJ2" i="25" s="1"/>
  <c r="AJ2" i="88" s="1"/>
  <c r="AI10" i="78"/>
  <c r="AH7" i="79"/>
  <c r="AH38" i="76"/>
  <c r="AH68" i="76" s="1"/>
  <c r="AH20" i="31" s="1"/>
  <c r="AH20" i="87" s="1"/>
  <c r="AH13" i="77"/>
  <c r="AG12" i="77"/>
  <c r="AG54" i="77" s="1"/>
  <c r="AG6" i="25" s="1"/>
  <c r="AG6" i="88" s="1"/>
  <c r="AF22" i="77"/>
  <c r="AF58" i="77" s="1"/>
  <c r="AF10" i="25" s="1"/>
  <c r="AF10" i="88" s="1"/>
  <c r="AI20" i="81"/>
  <c r="AI10" i="79"/>
  <c r="AI40" i="80"/>
  <c r="AG15" i="76"/>
  <c r="AI11" i="76"/>
  <c r="AI16" i="75"/>
  <c r="AH34" i="79"/>
  <c r="AH70" i="79" s="1"/>
  <c r="AH22" i="32" s="1"/>
  <c r="AH22" i="90" s="1"/>
  <c r="AI10" i="75"/>
  <c r="AI39" i="78"/>
  <c r="AH41" i="81"/>
  <c r="AI21" i="76"/>
  <c r="AI16" i="76"/>
  <c r="AI42" i="79"/>
  <c r="AI72" i="79" s="1"/>
  <c r="AI24" i="32" s="1"/>
  <c r="AI24" i="90" s="1"/>
  <c r="AG14" i="77"/>
  <c r="AH7" i="81"/>
  <c r="AG12" i="79"/>
  <c r="AG54" i="79" s="1"/>
  <c r="AG6" i="32" s="1"/>
  <c r="AG6" i="90" s="1"/>
  <c r="AI42" i="80"/>
  <c r="AI72" i="80" s="1"/>
  <c r="AI24" i="27" s="1"/>
  <c r="AI24" i="92" s="1"/>
  <c r="AH5" i="75"/>
  <c r="AH8" i="79"/>
  <c r="AH41" i="79"/>
  <c r="AG30" i="77"/>
  <c r="AG65" i="77" s="1"/>
  <c r="AG17" i="25" s="1"/>
  <c r="AG17" i="88" s="1"/>
  <c r="AG14" i="80"/>
  <c r="AF22" i="75"/>
  <c r="AF58" i="75" s="1"/>
  <c r="AF10" i="30" s="1"/>
  <c r="AF10" i="86" s="1"/>
  <c r="AI42" i="75"/>
  <c r="AI72" i="75" s="1"/>
  <c r="AI24" i="30" s="1"/>
  <c r="AI24" i="86" s="1"/>
  <c r="AG15" i="75"/>
  <c r="AG55" i="75" s="1"/>
  <c r="AG7" i="30" s="1"/>
  <c r="AG7" i="86" s="1"/>
  <c r="AI10" i="80"/>
  <c r="AG14" i="79"/>
  <c r="AI17" i="80"/>
  <c r="AI44" i="80"/>
  <c r="AI74" i="80" s="1"/>
  <c r="AI26" i="27" s="1"/>
  <c r="AI26" i="92" s="1"/>
  <c r="AH7" i="76"/>
  <c r="AH26" i="79"/>
  <c r="AH60" i="79" s="1"/>
  <c r="AH12" i="32" s="1"/>
  <c r="AH12" i="90" s="1"/>
  <c r="AG35" i="76"/>
  <c r="AG67" i="76" s="1"/>
  <c r="AG19" i="31" s="1"/>
  <c r="AG19" i="87" s="1"/>
  <c r="AH4" i="77"/>
  <c r="AH52" i="77" s="1"/>
  <c r="AH4" i="25" s="1"/>
  <c r="AH4" i="88" s="1"/>
  <c r="AI11" i="75"/>
  <c r="AG14" i="76"/>
  <c r="AH7" i="78"/>
  <c r="AH8" i="81"/>
  <c r="AG12" i="80"/>
  <c r="AG54" i="80" s="1"/>
  <c r="AG6" i="27" s="1"/>
  <c r="AG6" i="92" s="1"/>
  <c r="AI21" i="75"/>
  <c r="AH34" i="80"/>
  <c r="AH70" i="80" s="1"/>
  <c r="AH22" i="27" s="1"/>
  <c r="AH22" i="92" s="1"/>
  <c r="AF22" i="79"/>
  <c r="AF58" i="79" s="1"/>
  <c r="AF10" i="32" s="1"/>
  <c r="AF10" i="90" s="1"/>
  <c r="AJ40" i="80"/>
  <c r="AI20" i="75"/>
  <c r="AG37" i="76"/>
  <c r="AG66" i="76" s="1"/>
  <c r="AG18" i="31" s="1"/>
  <c r="AG18" i="87" s="1"/>
  <c r="AH38" i="75"/>
  <c r="AH68" i="75" s="1"/>
  <c r="AH20" i="30" s="1"/>
  <c r="AH20" i="86" s="1"/>
  <c r="AI16" i="78"/>
  <c r="AH5" i="76"/>
  <c r="AH13" i="76"/>
  <c r="AH34" i="76"/>
  <c r="AH70" i="76" s="1"/>
  <c r="AH22" i="31" s="1"/>
  <c r="AH22" i="87" s="1"/>
  <c r="AH8" i="75"/>
  <c r="AI40" i="78"/>
  <c r="AE23" i="78"/>
  <c r="AE59" i="78" s="1"/>
  <c r="AE11" i="28" s="1"/>
  <c r="AE11" i="89" s="1"/>
  <c r="AJ2" i="81"/>
  <c r="AJ50" i="81" s="1"/>
  <c r="AJ2" i="22" s="1"/>
  <c r="AJ2" i="93" s="1"/>
  <c r="AI17" i="79"/>
  <c r="AH13" i="78"/>
  <c r="AJ2" i="80"/>
  <c r="AJ50" i="80" s="1"/>
  <c r="AJ2" i="27" s="1"/>
  <c r="AJ2" i="92" s="1"/>
  <c r="AH4" i="76"/>
  <c r="AH52" i="76" s="1"/>
  <c r="AH4" i="31" s="1"/>
  <c r="AH4" i="87" s="1"/>
  <c r="AH34" i="81"/>
  <c r="AH70" i="81" s="1"/>
  <c r="AH22" i="22" s="1"/>
  <c r="AH22" i="93" s="1"/>
  <c r="AE23" i="79"/>
  <c r="AE59" i="79" s="1"/>
  <c r="AE11" i="32" s="1"/>
  <c r="AE11" i="90" s="1"/>
  <c r="AI20" i="79"/>
  <c r="AF22" i="81"/>
  <c r="AF58" i="81" s="1"/>
  <c r="AF10" i="22" s="1"/>
  <c r="AF10" i="93" s="1"/>
  <c r="AG37" i="75"/>
  <c r="AG66" i="75" s="1"/>
  <c r="AG18" i="30" s="1"/>
  <c r="AG18" i="86" s="1"/>
  <c r="AH33" i="80"/>
  <c r="AH69" i="80" s="1"/>
  <c r="AH21" i="27" s="1"/>
  <c r="AH21" i="92" s="1"/>
  <c r="AJ40" i="79"/>
  <c r="AG37" i="77"/>
  <c r="AG66" i="77" s="1"/>
  <c r="AG18" i="25" s="1"/>
  <c r="AG18" i="88" s="1"/>
  <c r="AI40" i="77"/>
  <c r="AI44" i="78"/>
  <c r="AI74" i="78" s="1"/>
  <c r="AI26" i="28" s="1"/>
  <c r="AI26" i="89" s="1"/>
  <c r="AE23" i="76"/>
  <c r="AE59" i="76" s="1"/>
  <c r="AE11" i="31" s="1"/>
  <c r="AE11" i="87" s="1"/>
  <c r="AG35" i="80"/>
  <c r="AG67" i="80" s="1"/>
  <c r="AG19" i="27" s="1"/>
  <c r="AG19" i="92" s="1"/>
  <c r="AG27" i="79"/>
  <c r="AG62" i="79" s="1"/>
  <c r="AG14" i="32" s="1"/>
  <c r="AG14" i="90" s="1"/>
  <c r="AI44" i="81"/>
  <c r="AI74" i="81" s="1"/>
  <c r="AI26" i="22" s="1"/>
  <c r="AI26" i="93" s="1"/>
  <c r="AG27" i="80"/>
  <c r="AG62" i="80" s="1"/>
  <c r="AG14" i="27" s="1"/>
  <c r="AG14" i="92" s="1"/>
  <c r="AG37" i="80"/>
  <c r="AG66" i="80" s="1"/>
  <c r="AG18" i="27" s="1"/>
  <c r="AG18" i="92" s="1"/>
  <c r="AH5" i="78"/>
  <c r="AI17" i="81"/>
  <c r="AI40" i="81"/>
  <c r="AF22" i="78"/>
  <c r="AF58" i="78" s="1"/>
  <c r="AF10" i="28" s="1"/>
  <c r="AF10" i="89" s="1"/>
  <c r="AH8" i="78"/>
  <c r="AG12" i="81"/>
  <c r="AG54" i="81" s="1"/>
  <c r="AG6" i="22" s="1"/>
  <c r="AG6" i="93" s="1"/>
  <c r="AI11" i="79"/>
  <c r="AH5" i="79"/>
  <c r="AI21" i="79"/>
  <c r="AJ2" i="75"/>
  <c r="AJ50" i="75" s="1"/>
  <c r="AJ2" i="30" s="1"/>
  <c r="AJ2" i="86" s="1"/>
  <c r="AJ40" i="81"/>
  <c r="AJ2" i="76"/>
  <c r="AJ50" i="76" s="1"/>
  <c r="AJ2" i="31" s="1"/>
  <c r="AJ2" i="87" s="1"/>
  <c r="AE23" i="75"/>
  <c r="AE59" i="75" s="1"/>
  <c r="AE11" i="30" s="1"/>
  <c r="AE11" i="86" s="1"/>
  <c r="AH34" i="75"/>
  <c r="AH70" i="75" s="1"/>
  <c r="AH22" i="30" s="1"/>
  <c r="AH22" i="86" s="1"/>
  <c r="AG27" i="81"/>
  <c r="AG62" i="81" s="1"/>
  <c r="AG14" i="22" s="1"/>
  <c r="AG14" i="93" s="1"/>
  <c r="AH26" i="77"/>
  <c r="AH60" i="77" s="1"/>
  <c r="AH12" i="25" s="1"/>
  <c r="AH12" i="88" s="1"/>
  <c r="AH25" i="81"/>
  <c r="AI20" i="77"/>
  <c r="AG15" i="79"/>
  <c r="AI39" i="75"/>
  <c r="AI16" i="80"/>
  <c r="AI42" i="76"/>
  <c r="AI72" i="76" s="1"/>
  <c r="AI24" i="31" s="1"/>
  <c r="AI24" i="87" s="1"/>
  <c r="AI20" i="78"/>
  <c r="AI31" i="74"/>
  <c r="AI24" i="59"/>
  <c r="AI24" i="79" s="1"/>
  <c r="AI17" i="78"/>
  <c r="AH26" i="81"/>
  <c r="AH60" i="81" s="1"/>
  <c r="AH12" i="22" s="1"/>
  <c r="AH12" i="93" s="1"/>
  <c r="AH5" i="80"/>
  <c r="AG12" i="78"/>
  <c r="AG54" i="78" s="1"/>
  <c r="AG6" i="28" s="1"/>
  <c r="AG6" i="89" s="1"/>
  <c r="AI44" i="79"/>
  <c r="AI74" i="79" s="1"/>
  <c r="AI26" i="32" s="1"/>
  <c r="AI26" i="90" s="1"/>
  <c r="AI20" i="80"/>
  <c r="AH6" i="79"/>
  <c r="AI11" i="80"/>
  <c r="AH25" i="75"/>
  <c r="AI21" i="80"/>
  <c r="AF55" i="81"/>
  <c r="AF7" i="22" s="1"/>
  <c r="AF7" i="93" s="1"/>
  <c r="AG27" i="77"/>
  <c r="AG62" i="77" s="1"/>
  <c r="AG14" i="25" s="1"/>
  <c r="AG14" i="88" s="1"/>
  <c r="AH33" i="78"/>
  <c r="AH69" i="78" s="1"/>
  <c r="AH21" i="28" s="1"/>
  <c r="AH21" i="89" s="1"/>
  <c r="AJ40" i="78"/>
  <c r="AG15" i="80"/>
  <c r="AG30" i="78"/>
  <c r="AG65" i="78" s="1"/>
  <c r="AG17" i="28" s="1"/>
  <c r="AG17" i="89" s="1"/>
  <c r="AH6" i="78"/>
  <c r="AF22" i="76"/>
  <c r="AF58" i="76" s="1"/>
  <c r="AF10" i="31" s="1"/>
  <c r="AF10" i="87" s="1"/>
  <c r="AH41" i="75"/>
  <c r="AG35" i="75"/>
  <c r="AG67" i="75" s="1"/>
  <c r="AG19" i="30" s="1"/>
  <c r="AG19" i="86" s="1"/>
  <c r="AI32" i="74"/>
  <c r="AI61" i="74" s="1"/>
  <c r="AI13" i="26" s="1"/>
  <c r="AI13" i="91" s="1"/>
  <c r="AI33" i="74"/>
  <c r="AI69" i="74" s="1"/>
  <c r="AI21" i="26" s="1"/>
  <c r="AI21" i="91" s="1"/>
  <c r="AH29" i="74"/>
  <c r="AI17" i="77"/>
  <c r="AG30" i="80"/>
  <c r="AG65" i="80" s="1"/>
  <c r="AG17" i="27" s="1"/>
  <c r="AG17" i="92" s="1"/>
  <c r="AH38" i="81"/>
  <c r="AH68" i="81" s="1"/>
  <c r="AH20" i="22" s="1"/>
  <c r="AH20" i="93" s="1"/>
  <c r="AI11" i="81"/>
  <c r="AH13" i="81"/>
  <c r="AG27" i="76"/>
  <c r="AG62" i="76" s="1"/>
  <c r="AG14" i="31" s="1"/>
  <c r="AG14" i="87" s="1"/>
  <c r="AI21" i="81"/>
  <c r="AI44" i="75"/>
  <c r="AI74" i="75" s="1"/>
  <c r="AI26" i="30" s="1"/>
  <c r="AI26" i="86" s="1"/>
  <c r="AJ40" i="77"/>
  <c r="AG30" i="76"/>
  <c r="AG65" i="76" s="1"/>
  <c r="AG17" i="31" s="1"/>
  <c r="AG17" i="87" s="1"/>
  <c r="AI44" i="76"/>
  <c r="AI74" i="76" s="1"/>
  <c r="AI26" i="31" s="1"/>
  <c r="AI26" i="87" s="1"/>
  <c r="AG35" i="81"/>
  <c r="AG67" i="81" s="1"/>
  <c r="AG19" i="22" s="1"/>
  <c r="AG19" i="93" s="1"/>
  <c r="AH4" i="79"/>
  <c r="AH52" i="79" s="1"/>
  <c r="AH4" i="32" s="1"/>
  <c r="AH4" i="90" s="1"/>
  <c r="AG12" i="76"/>
  <c r="AG54" i="76" s="1"/>
  <c r="AG6" i="31" s="1"/>
  <c r="AG6" i="87" s="1"/>
  <c r="AG58" i="74"/>
  <c r="AG10" i="26" s="1"/>
  <c r="AG10" i="91" s="1"/>
  <c r="AG22" i="59"/>
  <c r="AG22" i="81" s="1"/>
  <c r="AG58" i="81" s="1"/>
  <c r="AG10" i="22" s="1"/>
  <c r="AG10" i="93" s="1"/>
  <c r="AJ74" i="74"/>
  <c r="AJ26" i="26" s="1"/>
  <c r="AJ26" i="91" s="1"/>
  <c r="AJ44" i="59"/>
  <c r="AJ44" i="80" s="1"/>
  <c r="AJ74" i="80" s="1"/>
  <c r="AJ26" i="27" s="1"/>
  <c r="AJ26" i="92" s="1"/>
  <c r="AJ10" i="59"/>
  <c r="AJ10" i="76" s="1"/>
  <c r="AI38" i="59"/>
  <c r="AI38" i="80" s="1"/>
  <c r="AI7" i="59"/>
  <c r="AI7" i="77" s="1"/>
  <c r="AH67" i="74"/>
  <c r="AH19" i="26" s="1"/>
  <c r="AH19" i="91" s="1"/>
  <c r="AH35" i="59"/>
  <c r="AH67" i="59" s="1"/>
  <c r="AH19" i="23" s="1"/>
  <c r="AH19" i="84" s="1"/>
  <c r="AH15" i="59"/>
  <c r="AH15" i="75" s="1"/>
  <c r="AJ20" i="59"/>
  <c r="AJ20" i="79" s="1"/>
  <c r="AH62" i="74"/>
  <c r="AH14" i="26" s="1"/>
  <c r="AH14" i="91" s="1"/>
  <c r="AH27" i="59"/>
  <c r="AH62" i="59" s="1"/>
  <c r="AH14" i="23" s="1"/>
  <c r="AH14" i="84" s="1"/>
  <c r="AH36" i="59"/>
  <c r="AH36" i="78" s="1"/>
  <c r="AK50" i="74"/>
  <c r="AK2" i="26" s="1"/>
  <c r="AK2" i="91" s="1"/>
  <c r="AK2" i="59"/>
  <c r="AK2" i="78" s="1"/>
  <c r="AK50" i="78" s="1"/>
  <c r="AK2" i="28" s="1"/>
  <c r="AK2" i="89" s="1"/>
  <c r="AH65" i="74"/>
  <c r="AH17" i="26" s="1"/>
  <c r="AH17" i="91" s="1"/>
  <c r="AH30" i="59"/>
  <c r="AH30" i="75" s="1"/>
  <c r="AH65" i="75" s="1"/>
  <c r="AH17" i="30" s="1"/>
  <c r="AH17" i="86" s="1"/>
  <c r="AI13" i="59"/>
  <c r="AI13" i="81" s="1"/>
  <c r="AJ39" i="59"/>
  <c r="AJ39" i="75" s="1"/>
  <c r="AJ72" i="74"/>
  <c r="AJ24" i="26" s="1"/>
  <c r="AJ24" i="91" s="1"/>
  <c r="AJ42" i="59"/>
  <c r="AJ42" i="79" s="1"/>
  <c r="AJ72" i="79" s="1"/>
  <c r="AJ24" i="32" s="1"/>
  <c r="AJ16" i="59"/>
  <c r="AJ16" i="77" s="1"/>
  <c r="AI70" i="74"/>
  <c r="AI22" i="26" s="1"/>
  <c r="AI22" i="91" s="1"/>
  <c r="AI34" i="59"/>
  <c r="AI34" i="77" s="1"/>
  <c r="AI70" i="77" s="1"/>
  <c r="AI22" i="25" s="1"/>
  <c r="AI22" i="88" s="1"/>
  <c r="AF59" i="74"/>
  <c r="AF11" i="26" s="1"/>
  <c r="AF11" i="91" s="1"/>
  <c r="AF23" i="59"/>
  <c r="AF59" i="59" s="1"/>
  <c r="AF11" i="23" s="1"/>
  <c r="AF11" i="84" s="1"/>
  <c r="AI8" i="59"/>
  <c r="AI8" i="81" s="1"/>
  <c r="AH37" i="59"/>
  <c r="AH37" i="76" s="1"/>
  <c r="AI41" i="59"/>
  <c r="AI41" i="75" s="1"/>
  <c r="AH12" i="59"/>
  <c r="AH54" i="59" s="1"/>
  <c r="AH6" i="23" s="1"/>
  <c r="AH6" i="84" s="1"/>
  <c r="AI60" i="74"/>
  <c r="AI12" i="26" s="1"/>
  <c r="AI12" i="91" s="1"/>
  <c r="AI26" i="59"/>
  <c r="AI60" i="59" s="1"/>
  <c r="AI12" i="23" s="1"/>
  <c r="AI12" i="84" s="1"/>
  <c r="AI25" i="59"/>
  <c r="AI25" i="79" s="1"/>
  <c r="AI73" i="74"/>
  <c r="AI25" i="26" s="1"/>
  <c r="AI25" i="91" s="1"/>
  <c r="AI43" i="59"/>
  <c r="AI43" i="81" s="1"/>
  <c r="AI6" i="59"/>
  <c r="AI6" i="78" s="1"/>
  <c r="AH14" i="59"/>
  <c r="AH14" i="77" s="1"/>
  <c r="AH18" i="59"/>
  <c r="AH18" i="80" s="1"/>
  <c r="AH56" i="80" s="1"/>
  <c r="AH8" i="27" s="1"/>
  <c r="AH8" i="92" s="1"/>
  <c r="AI5" i="59"/>
  <c r="AI5" i="78" s="1"/>
  <c r="AI52" i="74"/>
  <c r="AI4" i="26" s="1"/>
  <c r="AI4" i="91" s="1"/>
  <c r="AI4" i="59"/>
  <c r="AI52" i="59" s="1"/>
  <c r="AI4" i="23" s="1"/>
  <c r="AI4" i="84" s="1"/>
  <c r="AG55" i="59"/>
  <c r="AG7" i="23" s="1"/>
  <c r="AG7" i="84" s="1"/>
  <c r="AG66" i="79"/>
  <c r="AG18" i="32" s="1"/>
  <c r="AG18" i="90" s="1"/>
  <c r="AH53" i="59"/>
  <c r="AH5" i="23" s="1"/>
  <c r="AH5" i="84" s="1"/>
  <c r="AG66" i="59"/>
  <c r="AG18" i="23" s="1"/>
  <c r="AG18" i="84" s="1"/>
  <c r="AH56" i="74"/>
  <c r="AH8" i="26" s="1"/>
  <c r="AH8" i="91" s="1"/>
  <c r="AH54" i="74"/>
  <c r="AH6" i="26" s="1"/>
  <c r="AH6" i="91" s="1"/>
  <c r="AO4" i="72"/>
  <c r="AN4" i="73"/>
  <c r="AK39" i="74"/>
  <c r="AM44" i="72"/>
  <c r="AL44" i="73"/>
  <c r="AJ92" i="73" s="1"/>
  <c r="AN28" i="72"/>
  <c r="AM28" i="73"/>
  <c r="AK69" i="73" s="1"/>
  <c r="AN12" i="72"/>
  <c r="AM12" i="73"/>
  <c r="AO31" i="72"/>
  <c r="AN31" i="73"/>
  <c r="AL72" i="73" s="1"/>
  <c r="AM45" i="72"/>
  <c r="AL45" i="73"/>
  <c r="AJ93" i="73" s="1"/>
  <c r="AI69" i="63"/>
  <c r="AH19" i="74"/>
  <c r="AJ6" i="74"/>
  <c r="AJ6" i="59" s="1"/>
  <c r="AI14" i="74"/>
  <c r="AO47" i="72"/>
  <c r="AN47" i="73"/>
  <c r="AL95" i="73" s="1"/>
  <c r="AL40" i="73"/>
  <c r="AJ87" i="73" s="1"/>
  <c r="AM40" i="72"/>
  <c r="AI15" i="74"/>
  <c r="AK20" i="74"/>
  <c r="AK10" i="74"/>
  <c r="AO16" i="72"/>
  <c r="AN16" i="73"/>
  <c r="AJ25" i="74"/>
  <c r="AJ8" i="74"/>
  <c r="AM29" i="72"/>
  <c r="AL29" i="73"/>
  <c r="AJ70" i="73" s="1"/>
  <c r="AM33" i="72"/>
  <c r="AL33" i="73"/>
  <c r="AJ74" i="73" s="1"/>
  <c r="AO35" i="72"/>
  <c r="AN35" i="73"/>
  <c r="AM14" i="73"/>
  <c r="AN14" i="72"/>
  <c r="AM41" i="72"/>
  <c r="AL41" i="73"/>
  <c r="AJ88" i="73" s="1"/>
  <c r="AO24" i="72"/>
  <c r="AN24" i="73"/>
  <c r="AL65" i="73" s="1"/>
  <c r="AL30" i="73"/>
  <c r="AJ71" i="73" s="1"/>
  <c r="AM30" i="72"/>
  <c r="AN34" i="73"/>
  <c r="AL76" i="73" s="1"/>
  <c r="AO34" i="72"/>
  <c r="AO25" i="72"/>
  <c r="AN25" i="73"/>
  <c r="AL66" i="73" s="1"/>
  <c r="AM11" i="72"/>
  <c r="AL11" i="73"/>
  <c r="AN13" i="72"/>
  <c r="AM13" i="73"/>
  <c r="AN37" i="72"/>
  <c r="AM37" i="73"/>
  <c r="AK81" i="73" s="1"/>
  <c r="AK44" i="74"/>
  <c r="AN23" i="72"/>
  <c r="AM23" i="73"/>
  <c r="AK64" i="73" s="1"/>
  <c r="AI18" i="74"/>
  <c r="AJ59" i="63"/>
  <c r="AI9" i="74"/>
  <c r="AN32" i="73"/>
  <c r="AO32" i="72"/>
  <c r="AM21" i="72"/>
  <c r="AL21" i="73"/>
  <c r="AJ89" i="73" s="1"/>
  <c r="AO52" i="72"/>
  <c r="AN52" i="73"/>
  <c r="AL100" i="73" s="1"/>
  <c r="AI68" i="74"/>
  <c r="AI20" i="26" s="1"/>
  <c r="AI20" i="91" s="1"/>
  <c r="AH66" i="74"/>
  <c r="AH18" i="26" s="1"/>
  <c r="AH18" i="91" s="1"/>
  <c r="AJ5" i="74"/>
  <c r="AO38" i="72"/>
  <c r="AN38" i="73"/>
  <c r="AL20" i="73"/>
  <c r="AM20" i="72"/>
  <c r="AK40" i="74"/>
  <c r="AL2" i="74"/>
  <c r="AI12" i="74"/>
  <c r="AN36" i="72"/>
  <c r="AM36" i="73"/>
  <c r="AK80" i="73" s="1"/>
  <c r="AJ41" i="74"/>
  <c r="AO17" i="72"/>
  <c r="AN17" i="73"/>
  <c r="AO7" i="72"/>
  <c r="AN7" i="73"/>
  <c r="AN8" i="72"/>
  <c r="AM8" i="73"/>
  <c r="AK63" i="73" s="1"/>
  <c r="AO50" i="72"/>
  <c r="AN50" i="73"/>
  <c r="AL98" i="73" s="1"/>
  <c r="AN5" i="72"/>
  <c r="AM5" i="73"/>
  <c r="AK61" i="73" s="1"/>
  <c r="AO48" i="72"/>
  <c r="AN48" i="73"/>
  <c r="AL96" i="73" s="1"/>
  <c r="AP22" i="72"/>
  <c r="AO22" i="73"/>
  <c r="AM58" i="73" s="1"/>
  <c r="AI30" i="74"/>
  <c r="AM27" i="72"/>
  <c r="AL27" i="73"/>
  <c r="AJ68" i="73" s="1"/>
  <c r="AJ43" i="74"/>
  <c r="AJ43" i="59" s="1"/>
  <c r="AM18" i="72"/>
  <c r="AL18" i="73"/>
  <c r="AJ84" i="73" s="1"/>
  <c r="AN49" i="72"/>
  <c r="AM49" i="73"/>
  <c r="AK97" i="73" s="1"/>
  <c r="AN9" i="72"/>
  <c r="AM9" i="73"/>
  <c r="AK75" i="73" s="1"/>
  <c r="AJ38" i="74"/>
  <c r="AJ38" i="59" s="1"/>
  <c r="AJ7" i="74"/>
  <c r="AK42" i="74"/>
  <c r="AM19" i="72"/>
  <c r="AL19" i="73"/>
  <c r="AI35" i="74"/>
  <c r="AM39" i="72"/>
  <c r="AL39" i="73"/>
  <c r="AJ86" i="73" s="1"/>
  <c r="AN15" i="72"/>
  <c r="AM15" i="73"/>
  <c r="AJ4" i="74"/>
  <c r="AN51" i="72"/>
  <c r="AM51" i="73"/>
  <c r="AK99" i="73" s="1"/>
  <c r="AN26" i="72"/>
  <c r="AM26" i="73"/>
  <c r="AK67" i="73" s="1"/>
  <c r="AN46" i="72"/>
  <c r="AM46" i="73"/>
  <c r="AK94" i="73" s="1"/>
  <c r="AH55" i="74"/>
  <c r="AH7" i="26" s="1"/>
  <c r="AH7" i="91" s="1"/>
  <c r="AO42" i="72"/>
  <c r="AN42" i="73"/>
  <c r="AM43" i="72"/>
  <c r="AL43" i="73"/>
  <c r="AJ91" i="73" s="1"/>
  <c r="AI36" i="74"/>
  <c r="AI36" i="59" s="1"/>
  <c r="AJ13" i="74"/>
  <c r="AJ13" i="59" s="1"/>
  <c r="AK16" i="74"/>
  <c r="AI37" i="74"/>
  <c r="AG57" i="74"/>
  <c r="AG9" i="26" s="1"/>
  <c r="AG9" i="91" s="1"/>
  <c r="AN6" i="72"/>
  <c r="AM6" i="73"/>
  <c r="AK62" i="73" s="1"/>
  <c r="AN10" i="72"/>
  <c r="AM10" i="73"/>
  <c r="AM3" i="73"/>
  <c r="AK60" i="73" s="1"/>
  <c r="AN3" i="72"/>
  <c r="AI53" i="74"/>
  <c r="AI5" i="26" s="1"/>
  <c r="AI5" i="91" s="1"/>
  <c r="AJ21" i="74"/>
  <c r="AJ21" i="59" s="1"/>
  <c r="AJ17" i="74"/>
  <c r="AJ17" i="59" s="1"/>
  <c r="AH22" i="74"/>
  <c r="AG23" i="74"/>
  <c r="AJ34" i="74"/>
  <c r="AI27" i="74"/>
  <c r="AJ26" i="74"/>
  <c r="AJ11" i="74"/>
  <c r="AJ11" i="59" s="1"/>
  <c r="AC13" i="83"/>
  <c r="AC8" i="83"/>
  <c r="AG25" i="83"/>
  <c r="Z11" i="83"/>
  <c r="AB16" i="83"/>
  <c r="AC9" i="83"/>
  <c r="Z10" i="83"/>
  <c r="AB14" i="83"/>
  <c r="AC6" i="83"/>
  <c r="AF20" i="83"/>
  <c r="AC21" i="83"/>
  <c r="AC12" i="83"/>
  <c r="AK73" i="73"/>
  <c r="AK77" i="73"/>
  <c r="AK90" i="73"/>
  <c r="AF22" i="83"/>
  <c r="AE23" i="83"/>
  <c r="AJ83" i="73"/>
  <c r="AK82" i="73"/>
  <c r="AF15" i="83"/>
  <c r="AH79" i="73"/>
  <c r="AI78" i="73"/>
  <c r="AG4" i="83"/>
  <c r="AJ2" i="23" l="1"/>
  <c r="AH69" i="59"/>
  <c r="AH21" i="23" s="1"/>
  <c r="AH21" i="84" s="1"/>
  <c r="AH33" i="76"/>
  <c r="AH69" i="76" s="1"/>
  <c r="AH21" i="31" s="1"/>
  <c r="AH21" i="87" s="1"/>
  <c r="AH33" i="77"/>
  <c r="AH69" i="77" s="1"/>
  <c r="AH21" i="25" s="1"/>
  <c r="AH21" i="88" s="1"/>
  <c r="AH33" i="79"/>
  <c r="AH69" i="79" s="1"/>
  <c r="AH21" i="32" s="1"/>
  <c r="AH21" i="90" s="1"/>
  <c r="AH31" i="80"/>
  <c r="AH71" i="80" s="1"/>
  <c r="AH23" i="27" s="1"/>
  <c r="AH23" i="92" s="1"/>
  <c r="AH31" i="81"/>
  <c r="AH71" i="81" s="1"/>
  <c r="AH23" i="22" s="1"/>
  <c r="AH23" i="93" s="1"/>
  <c r="AH31" i="75"/>
  <c r="AH71" i="75" s="1"/>
  <c r="AH23" i="30" s="1"/>
  <c r="AH23" i="86" s="1"/>
  <c r="AH31" i="76"/>
  <c r="AH71" i="76" s="1"/>
  <c r="AH23" i="31" s="1"/>
  <c r="AH23" i="87" s="1"/>
  <c r="AH28" i="81"/>
  <c r="AH63" i="81" s="1"/>
  <c r="AH15" i="22" s="1"/>
  <c r="AH15" i="93" s="1"/>
  <c r="AH32" i="75"/>
  <c r="AH61" i="75" s="1"/>
  <c r="AH13" i="30" s="1"/>
  <c r="AH13" i="86" s="1"/>
  <c r="AI73" i="81"/>
  <c r="AI25" i="22" s="1"/>
  <c r="AI25" i="93" s="1"/>
  <c r="AH53" i="80"/>
  <c r="AH5" i="27" s="1"/>
  <c r="AH5" i="92" s="1"/>
  <c r="AG57" i="59"/>
  <c r="AG9" i="23" s="1"/>
  <c r="AG9" i="84" s="1"/>
  <c r="AH53" i="79"/>
  <c r="AH5" i="32" s="1"/>
  <c r="AH5" i="90" s="1"/>
  <c r="AG55" i="76"/>
  <c r="AG7" i="31" s="1"/>
  <c r="AG7" i="87" s="1"/>
  <c r="AG55" i="81"/>
  <c r="AG7" i="22" s="1"/>
  <c r="AG7" i="93" s="1"/>
  <c r="AH56" i="59"/>
  <c r="AH8" i="23" s="1"/>
  <c r="AH8" i="84" s="1"/>
  <c r="AG55" i="77"/>
  <c r="AG7" i="25" s="1"/>
  <c r="AG7" i="88" s="1"/>
  <c r="AH32" i="81"/>
  <c r="AH61" i="81" s="1"/>
  <c r="AH13" i="22" s="1"/>
  <c r="AH13" i="93" s="1"/>
  <c r="AH32" i="76"/>
  <c r="AH61" i="76" s="1"/>
  <c r="AH13" i="31" s="1"/>
  <c r="AH13" i="87" s="1"/>
  <c r="AH32" i="78"/>
  <c r="AH61" i="78" s="1"/>
  <c r="AH13" i="28" s="1"/>
  <c r="AH13" i="89" s="1"/>
  <c r="AJ72" i="59"/>
  <c r="AJ24" i="23" s="1"/>
  <c r="AJ24" i="84" s="1"/>
  <c r="AH32" i="80"/>
  <c r="AH61" i="80" s="1"/>
  <c r="AH13" i="27" s="1"/>
  <c r="AH13" i="92" s="1"/>
  <c r="AH32" i="77"/>
  <c r="AH61" i="77" s="1"/>
  <c r="AH13" i="25" s="1"/>
  <c r="AH13" i="88" s="1"/>
  <c r="AH61" i="59"/>
  <c r="AH13" i="23" s="1"/>
  <c r="AH13" i="84" s="1"/>
  <c r="AF18" i="83"/>
  <c r="AG55" i="79"/>
  <c r="AG7" i="32" s="1"/>
  <c r="AG7" i="90" s="1"/>
  <c r="AH53" i="76"/>
  <c r="AH5" i="31" s="1"/>
  <c r="AH5" i="87" s="1"/>
  <c r="AH53" i="77"/>
  <c r="AH5" i="25" s="1"/>
  <c r="AH5" i="88" s="1"/>
  <c r="AI68" i="80"/>
  <c r="AI20" i="27" s="1"/>
  <c r="AI20" i="92" s="1"/>
  <c r="AH28" i="79"/>
  <c r="AH63" i="79" s="1"/>
  <c r="AH15" i="32" s="1"/>
  <c r="AH15" i="90" s="1"/>
  <c r="AG29" i="77"/>
  <c r="AG64" i="77" s="1"/>
  <c r="AG16" i="25" s="1"/>
  <c r="AG16" i="88" s="1"/>
  <c r="AG29" i="76"/>
  <c r="AG64" i="76" s="1"/>
  <c r="AG16" i="31" s="1"/>
  <c r="AG16" i="87" s="1"/>
  <c r="AG29" i="79"/>
  <c r="AG64" i="79" s="1"/>
  <c r="AG16" i="32" s="1"/>
  <c r="AG16" i="90" s="1"/>
  <c r="AG29" i="81"/>
  <c r="AG64" i="81" s="1"/>
  <c r="AG16" i="22" s="1"/>
  <c r="AG16" i="93" s="1"/>
  <c r="AG29" i="78"/>
  <c r="AG64" i="78" s="1"/>
  <c r="AG16" i="28" s="1"/>
  <c r="AG16" i="89" s="1"/>
  <c r="AG29" i="80"/>
  <c r="AG64" i="80" s="1"/>
  <c r="AG16" i="27" s="1"/>
  <c r="AG16" i="92" s="1"/>
  <c r="AG29" i="75"/>
  <c r="AG64" i="75" s="1"/>
  <c r="AG16" i="30" s="1"/>
  <c r="AG16" i="86" s="1"/>
  <c r="AG55" i="80"/>
  <c r="AG7" i="27" s="1"/>
  <c r="AG7" i="92" s="1"/>
  <c r="AI68" i="59"/>
  <c r="AI20" i="23" s="1"/>
  <c r="AI20" i="84" s="1"/>
  <c r="AH65" i="59"/>
  <c r="AH17" i="23" s="1"/>
  <c r="AH17" i="84" s="1"/>
  <c r="AH53" i="75"/>
  <c r="AH5" i="30" s="1"/>
  <c r="AH5" i="86" s="1"/>
  <c r="AG58" i="59"/>
  <c r="AG10" i="23" s="1"/>
  <c r="AG10" i="84" s="1"/>
  <c r="AI70" i="59"/>
  <c r="AI22" i="23" s="1"/>
  <c r="AI22" i="84" s="1"/>
  <c r="AH9" i="81"/>
  <c r="AH28" i="77"/>
  <c r="AH63" i="77" s="1"/>
  <c r="AH15" i="25" s="1"/>
  <c r="AH15" i="88" s="1"/>
  <c r="AH53" i="81"/>
  <c r="AH5" i="22" s="1"/>
  <c r="AH5" i="93" s="1"/>
  <c r="AI32" i="59"/>
  <c r="AI32" i="81" s="1"/>
  <c r="AI61" i="81" s="1"/>
  <c r="AI13" i="22" s="1"/>
  <c r="AI13" i="93" s="1"/>
  <c r="AH28" i="76"/>
  <c r="AH63" i="76" s="1"/>
  <c r="AH15" i="31" s="1"/>
  <c r="AH15" i="87" s="1"/>
  <c r="AG5" i="83"/>
  <c r="AG19" i="83"/>
  <c r="AH28" i="78"/>
  <c r="AH63" i="78" s="1"/>
  <c r="AH15" i="28" s="1"/>
  <c r="AH15" i="89" s="1"/>
  <c r="AJ74" i="59"/>
  <c r="AJ26" i="23" s="1"/>
  <c r="AJ26" i="84" s="1"/>
  <c r="AH9" i="79"/>
  <c r="AH9" i="80"/>
  <c r="AI24" i="78"/>
  <c r="AG19" i="81"/>
  <c r="AG57" i="81" s="1"/>
  <c r="AG9" i="22" s="1"/>
  <c r="AG9" i="93" s="1"/>
  <c r="AH28" i="75"/>
  <c r="AH63" i="75" s="1"/>
  <c r="AH15" i="30" s="1"/>
  <c r="AH15" i="86" s="1"/>
  <c r="AH63" i="59"/>
  <c r="AH15" i="23" s="1"/>
  <c r="AH15" i="84" s="1"/>
  <c r="AI24" i="83"/>
  <c r="AI28" i="59"/>
  <c r="AI73" i="59"/>
  <c r="AI25" i="23" s="1"/>
  <c r="AI25" i="84" s="1"/>
  <c r="AH9" i="75"/>
  <c r="AJ24" i="80"/>
  <c r="AK50" i="59"/>
  <c r="AJ24" i="81"/>
  <c r="AH53" i="78"/>
  <c r="AH5" i="28" s="1"/>
  <c r="AH5" i="89" s="1"/>
  <c r="AG19" i="80"/>
  <c r="AG57" i="80" s="1"/>
  <c r="AG9" i="27" s="1"/>
  <c r="AG9" i="92" s="1"/>
  <c r="AJ24" i="76"/>
  <c r="AJ39" i="80"/>
  <c r="AH9" i="77"/>
  <c r="AH29" i="59"/>
  <c r="AH64" i="59" s="1"/>
  <c r="AH16" i="23" s="1"/>
  <c r="AH16" i="84" s="1"/>
  <c r="AI26" i="80"/>
  <c r="AI60" i="80" s="1"/>
  <c r="AI12" i="27" s="1"/>
  <c r="AI12" i="92" s="1"/>
  <c r="AJ24" i="79"/>
  <c r="AI26" i="83"/>
  <c r="AF7" i="83"/>
  <c r="AH64" i="74"/>
  <c r="AH16" i="26" s="1"/>
  <c r="AH16" i="91" s="1"/>
  <c r="AI33" i="59"/>
  <c r="AI69" i="59" s="1"/>
  <c r="AI21" i="23" s="1"/>
  <c r="AI21" i="84" s="1"/>
  <c r="AH15" i="76"/>
  <c r="AG17" i="83"/>
  <c r="AI31" i="59"/>
  <c r="AI71" i="59" s="1"/>
  <c r="AI23" i="23" s="1"/>
  <c r="AI23" i="84" s="1"/>
  <c r="AK2" i="81"/>
  <c r="AK50" i="81" s="1"/>
  <c r="AK2" i="22" s="1"/>
  <c r="AK2" i="93" s="1"/>
  <c r="AJ24" i="78"/>
  <c r="AJ24" i="77"/>
  <c r="AH31" i="79"/>
  <c r="AH71" i="79" s="1"/>
  <c r="AH23" i="32" s="1"/>
  <c r="AH23" i="90" s="1"/>
  <c r="AH71" i="59"/>
  <c r="AH23" i="23" s="1"/>
  <c r="AH23" i="84" s="1"/>
  <c r="AH31" i="78"/>
  <c r="AH71" i="78" s="1"/>
  <c r="AH23" i="28" s="1"/>
  <c r="AH23" i="89" s="1"/>
  <c r="AI9" i="59"/>
  <c r="AI9" i="79" s="1"/>
  <c r="AJ13" i="81"/>
  <c r="AI4" i="79"/>
  <c r="AI52" i="79" s="1"/>
  <c r="AI4" i="32" s="1"/>
  <c r="AI4" i="90" s="1"/>
  <c r="AH12" i="81"/>
  <c r="AH54" i="81" s="1"/>
  <c r="AH6" i="22" s="1"/>
  <c r="AH6" i="93" s="1"/>
  <c r="AJ11" i="75"/>
  <c r="AJ17" i="80"/>
  <c r="AH37" i="81"/>
  <c r="AF23" i="78"/>
  <c r="AF59" i="78" s="1"/>
  <c r="AF11" i="28" s="1"/>
  <c r="AF11" i="89" s="1"/>
  <c r="AI4" i="75"/>
  <c r="AI52" i="75" s="1"/>
  <c r="AI4" i="30" s="1"/>
  <c r="AI4" i="86" s="1"/>
  <c r="AI25" i="77"/>
  <c r="AJ42" i="75"/>
  <c r="AJ72" i="75" s="1"/>
  <c r="AJ24" i="30" s="1"/>
  <c r="AJ24" i="86" s="1"/>
  <c r="AJ16" i="78"/>
  <c r="AH36" i="77"/>
  <c r="AK2" i="80"/>
  <c r="AK50" i="80" s="1"/>
  <c r="AK2" i="27" s="1"/>
  <c r="AK2" i="92" s="1"/>
  <c r="AI5" i="77"/>
  <c r="AI8" i="80"/>
  <c r="AI25" i="81"/>
  <c r="AH12" i="75"/>
  <c r="AH54" i="75" s="1"/>
  <c r="AH6" i="30" s="1"/>
  <c r="AH6" i="86" s="1"/>
  <c r="AJ43" i="75"/>
  <c r="AJ73" i="75" s="1"/>
  <c r="AJ25" i="30" s="1"/>
  <c r="AJ25" i="86" s="1"/>
  <c r="AI36" i="80"/>
  <c r="AG22" i="77"/>
  <c r="AG58" i="77" s="1"/>
  <c r="AG10" i="25" s="1"/>
  <c r="AG10" i="88" s="1"/>
  <c r="AI4" i="78"/>
  <c r="AI52" i="78" s="1"/>
  <c r="AI4" i="28" s="1"/>
  <c r="AI4" i="89" s="1"/>
  <c r="AI13" i="77"/>
  <c r="AI41" i="80"/>
  <c r="AI26" i="76"/>
  <c r="AI60" i="76" s="1"/>
  <c r="AI12" i="31" s="1"/>
  <c r="AI12" i="87" s="1"/>
  <c r="AH12" i="76"/>
  <c r="AH54" i="76" s="1"/>
  <c r="AH6" i="31" s="1"/>
  <c r="AH6" i="87" s="1"/>
  <c r="AG19" i="77"/>
  <c r="AG57" i="77" s="1"/>
  <c r="AG9" i="25" s="1"/>
  <c r="AG9" i="88" s="1"/>
  <c r="AK2" i="75"/>
  <c r="AK50" i="75" s="1"/>
  <c r="AK2" i="30" s="1"/>
  <c r="AK2" i="86" s="1"/>
  <c r="AJ39" i="78"/>
  <c r="AH15" i="79"/>
  <c r="AJ6" i="80"/>
  <c r="AJ21" i="75"/>
  <c r="AJ10" i="78"/>
  <c r="AF23" i="76"/>
  <c r="AF59" i="76" s="1"/>
  <c r="AF11" i="31" s="1"/>
  <c r="AF11" i="87" s="1"/>
  <c r="AJ42" i="81"/>
  <c r="AJ72" i="81" s="1"/>
  <c r="AJ24" i="22" s="1"/>
  <c r="AJ24" i="93" s="1"/>
  <c r="AJ13" i="78"/>
  <c r="AJ16" i="76"/>
  <c r="AI6" i="80"/>
  <c r="AJ17" i="81"/>
  <c r="AJ10" i="80"/>
  <c r="AH14" i="80"/>
  <c r="AJ38" i="79"/>
  <c r="AJ68" i="79" s="1"/>
  <c r="AJ20" i="32" s="1"/>
  <c r="AJ20" i="90" s="1"/>
  <c r="AI41" i="78"/>
  <c r="AI38" i="76"/>
  <c r="AI68" i="76" s="1"/>
  <c r="AI20" i="31" s="1"/>
  <c r="AI20" i="87" s="1"/>
  <c r="AH30" i="81"/>
  <c r="AH65" i="81" s="1"/>
  <c r="AH17" i="22" s="1"/>
  <c r="AH17" i="93" s="1"/>
  <c r="AI43" i="80"/>
  <c r="AI73" i="80" s="1"/>
  <c r="AI25" i="27" s="1"/>
  <c r="AI25" i="92" s="1"/>
  <c r="AI25" i="78"/>
  <c r="AK2" i="79"/>
  <c r="AK50" i="79" s="1"/>
  <c r="AK2" i="32" s="1"/>
  <c r="AK2" i="90" s="1"/>
  <c r="AI41" i="79"/>
  <c r="AI6" i="76"/>
  <c r="AI36" i="81"/>
  <c r="AH36" i="80"/>
  <c r="AH37" i="75"/>
  <c r="AI34" i="81"/>
  <c r="AI70" i="81" s="1"/>
  <c r="AI22" i="22" s="1"/>
  <c r="AI22" i="93" s="1"/>
  <c r="AI6" i="77"/>
  <c r="AG22" i="78"/>
  <c r="AG58" i="78" s="1"/>
  <c r="AG10" i="28" s="1"/>
  <c r="AG10" i="89" s="1"/>
  <c r="AI43" i="76"/>
  <c r="AI73" i="76" s="1"/>
  <c r="AI25" i="31" s="1"/>
  <c r="AI25" i="87" s="1"/>
  <c r="AJ6" i="81"/>
  <c r="AI6" i="81"/>
  <c r="AH37" i="77"/>
  <c r="AJ16" i="75"/>
  <c r="AH36" i="79"/>
  <c r="AJ13" i="77"/>
  <c r="AI24" i="81"/>
  <c r="AI24" i="80"/>
  <c r="AI24" i="75"/>
  <c r="AJ11" i="79"/>
  <c r="AJ17" i="78"/>
  <c r="AG22" i="79"/>
  <c r="AG58" i="79" s="1"/>
  <c r="AG10" i="32" s="1"/>
  <c r="AG10" i="90" s="1"/>
  <c r="AJ39" i="79"/>
  <c r="AH12" i="80"/>
  <c r="AH54" i="80" s="1"/>
  <c r="AH6" i="27" s="1"/>
  <c r="AH6" i="92" s="1"/>
  <c r="AJ38" i="80"/>
  <c r="AJ68" i="80" s="1"/>
  <c r="AJ20" i="27" s="1"/>
  <c r="AJ20" i="92" s="1"/>
  <c r="AH35" i="80"/>
  <c r="AH67" i="80" s="1"/>
  <c r="AH19" i="27" s="1"/>
  <c r="AH19" i="92" s="1"/>
  <c r="AH15" i="77"/>
  <c r="AH55" i="77" s="1"/>
  <c r="AH7" i="25" s="1"/>
  <c r="AH7" i="88" s="1"/>
  <c r="AJ44" i="81"/>
  <c r="AJ74" i="81" s="1"/>
  <c r="AJ26" i="22" s="1"/>
  <c r="AJ26" i="93" s="1"/>
  <c r="AI7" i="75"/>
  <c r="AI41" i="81"/>
  <c r="AI34" i="78"/>
  <c r="AI70" i="78" s="1"/>
  <c r="AI22" i="28" s="1"/>
  <c r="AI22" i="89" s="1"/>
  <c r="AI6" i="75"/>
  <c r="AG22" i="76"/>
  <c r="AG58" i="76" s="1"/>
  <c r="AG10" i="31" s="1"/>
  <c r="AG10" i="87" s="1"/>
  <c r="AJ20" i="75"/>
  <c r="AI13" i="76"/>
  <c r="AH35" i="79"/>
  <c r="AH67" i="79" s="1"/>
  <c r="AH19" i="32" s="1"/>
  <c r="AH19" i="90" s="1"/>
  <c r="AI26" i="75"/>
  <c r="AI60" i="75" s="1"/>
  <c r="AI12" i="30" s="1"/>
  <c r="AI12" i="86" s="1"/>
  <c r="AI34" i="80"/>
  <c r="AI70" i="80" s="1"/>
  <c r="AI22" i="27" s="1"/>
  <c r="AI22" i="92" s="1"/>
  <c r="AJ43" i="79"/>
  <c r="AI36" i="78"/>
  <c r="AH30" i="78"/>
  <c r="AH65" i="78" s="1"/>
  <c r="AH17" i="28" s="1"/>
  <c r="AH17" i="89" s="1"/>
  <c r="AH14" i="76"/>
  <c r="AJ42" i="78"/>
  <c r="AJ72" i="78" s="1"/>
  <c r="AJ24" i="28" s="1"/>
  <c r="AJ24" i="89" s="1"/>
  <c r="AG19" i="76"/>
  <c r="AG57" i="76" s="1"/>
  <c r="AG9" i="31" s="1"/>
  <c r="AG9" i="87" s="1"/>
  <c r="AH36" i="81"/>
  <c r="AJ20" i="77"/>
  <c r="AJ10" i="77"/>
  <c r="AH27" i="80"/>
  <c r="AH62" i="80" s="1"/>
  <c r="AH14" i="27" s="1"/>
  <c r="AH14" i="92" s="1"/>
  <c r="AF23" i="75"/>
  <c r="AF59" i="75" s="1"/>
  <c r="AF11" i="30" s="1"/>
  <c r="AF11" i="86" s="1"/>
  <c r="AJ6" i="78"/>
  <c r="AJ21" i="79"/>
  <c r="AI34" i="75"/>
  <c r="AI70" i="75" s="1"/>
  <c r="AI22" i="30" s="1"/>
  <c r="AI22" i="86" s="1"/>
  <c r="AK2" i="76"/>
  <c r="AK50" i="76" s="1"/>
  <c r="AK2" i="31" s="1"/>
  <c r="AK2" i="87" s="1"/>
  <c r="AJ39" i="81"/>
  <c r="AH14" i="78"/>
  <c r="AK24" i="74"/>
  <c r="AK24" i="59" s="1"/>
  <c r="AK24" i="78" s="1"/>
  <c r="AJ13" i="76"/>
  <c r="AI8" i="76"/>
  <c r="AH27" i="79"/>
  <c r="AH62" i="79" s="1"/>
  <c r="AH14" i="32" s="1"/>
  <c r="AH14" i="90" s="1"/>
  <c r="AJ11" i="81"/>
  <c r="AJ17" i="77"/>
  <c r="AH36" i="75"/>
  <c r="AI8" i="77"/>
  <c r="AI34" i="76"/>
  <c r="AI70" i="76" s="1"/>
  <c r="AI22" i="31" s="1"/>
  <c r="AI22" i="87" s="1"/>
  <c r="AI6" i="79"/>
  <c r="AJ38" i="81"/>
  <c r="AJ68" i="81" s="1"/>
  <c r="AJ20" i="22" s="1"/>
  <c r="AJ20" i="93" s="1"/>
  <c r="AH36" i="76"/>
  <c r="AH66" i="76" s="1"/>
  <c r="AH18" i="31" s="1"/>
  <c r="AH18" i="87" s="1"/>
  <c r="AH37" i="80"/>
  <c r="AH18" i="79"/>
  <c r="AH56" i="79" s="1"/>
  <c r="AH8" i="32" s="1"/>
  <c r="AH8" i="90" s="1"/>
  <c r="AI4" i="76"/>
  <c r="AI52" i="76" s="1"/>
  <c r="AI4" i="31" s="1"/>
  <c r="AI4" i="87" s="1"/>
  <c r="AH35" i="81"/>
  <c r="AH67" i="81" s="1"/>
  <c r="AH19" i="22" s="1"/>
  <c r="AH19" i="93" s="1"/>
  <c r="AJ42" i="76"/>
  <c r="AJ72" i="76" s="1"/>
  <c r="AJ24" i="31" s="1"/>
  <c r="AJ24" i="87" s="1"/>
  <c r="AI7" i="76"/>
  <c r="AH14" i="75"/>
  <c r="AH55" i="75" s="1"/>
  <c r="AH7" i="30" s="1"/>
  <c r="AJ43" i="80"/>
  <c r="AI36" i="77"/>
  <c r="AJ44" i="79"/>
  <c r="AJ74" i="79" s="1"/>
  <c r="AJ26" i="32" s="1"/>
  <c r="AJ26" i="90" s="1"/>
  <c r="AJ39" i="77"/>
  <c r="AI38" i="81"/>
  <c r="AI68" i="81" s="1"/>
  <c r="AI20" i="22" s="1"/>
  <c r="AI20" i="93" s="1"/>
  <c r="AJ16" i="80"/>
  <c r="AG19" i="75"/>
  <c r="AG57" i="75" s="1"/>
  <c r="AG9" i="30" s="1"/>
  <c r="AG9" i="86" s="1"/>
  <c r="AH30" i="79"/>
  <c r="AH65" i="79" s="1"/>
  <c r="AH17" i="32" s="1"/>
  <c r="AH17" i="90" s="1"/>
  <c r="AI7" i="78"/>
  <c r="AI53" i="78" s="1"/>
  <c r="AI5" i="28" s="1"/>
  <c r="AI5" i="89" s="1"/>
  <c r="AI13" i="78"/>
  <c r="AI5" i="80"/>
  <c r="AJ6" i="77"/>
  <c r="AJ21" i="80"/>
  <c r="AI24" i="77"/>
  <c r="AH18" i="76"/>
  <c r="AH56" i="76" s="1"/>
  <c r="AH8" i="31" s="1"/>
  <c r="AH8" i="87" s="1"/>
  <c r="AJ44" i="75"/>
  <c r="AJ74" i="75" s="1"/>
  <c r="AJ26" i="30" s="1"/>
  <c r="AJ26" i="86" s="1"/>
  <c r="AI43" i="77"/>
  <c r="AI73" i="77" s="1"/>
  <c r="AI25" i="25" s="1"/>
  <c r="AI25" i="88" s="1"/>
  <c r="AJ28" i="74"/>
  <c r="AI71" i="74"/>
  <c r="AI23" i="26" s="1"/>
  <c r="AI23" i="91" s="1"/>
  <c r="AJ13" i="75"/>
  <c r="AG22" i="80"/>
  <c r="AG58" i="80" s="1"/>
  <c r="AG10" i="27" s="1"/>
  <c r="AG10" i="92" s="1"/>
  <c r="AK2" i="77"/>
  <c r="AK50" i="77" s="1"/>
  <c r="AK2" i="25" s="1"/>
  <c r="AK2" i="88" s="1"/>
  <c r="AI13" i="80"/>
  <c r="AI41" i="76"/>
  <c r="AJ42" i="80"/>
  <c r="AJ72" i="80" s="1"/>
  <c r="AJ24" i="27" s="1"/>
  <c r="AJ24" i="92" s="1"/>
  <c r="AJ11" i="80"/>
  <c r="AJ17" i="76"/>
  <c r="AH30" i="76"/>
  <c r="AH65" i="76" s="1"/>
  <c r="AH17" i="31" s="1"/>
  <c r="AH17" i="87" s="1"/>
  <c r="AI13" i="79"/>
  <c r="AI5" i="75"/>
  <c r="AI26" i="81"/>
  <c r="AI60" i="81" s="1"/>
  <c r="AI12" i="22" s="1"/>
  <c r="AI12" i="93" s="1"/>
  <c r="AJ38" i="78"/>
  <c r="AJ68" i="78" s="1"/>
  <c r="AJ20" i="28" s="1"/>
  <c r="AJ20" i="89" s="1"/>
  <c r="AH30" i="77"/>
  <c r="AH65" i="77" s="1"/>
  <c r="AH17" i="25" s="1"/>
  <c r="AH17" i="88" s="1"/>
  <c r="AI8" i="78"/>
  <c r="AJ10" i="79"/>
  <c r="AH14" i="79"/>
  <c r="AF23" i="81"/>
  <c r="AF59" i="81" s="1"/>
  <c r="AF11" i="22" s="1"/>
  <c r="AF11" i="93" s="1"/>
  <c r="AH37" i="79"/>
  <c r="AI38" i="77"/>
  <c r="AI68" i="77" s="1"/>
  <c r="AI20" i="25" s="1"/>
  <c r="AI20" i="88" s="1"/>
  <c r="AJ16" i="81"/>
  <c r="AH30" i="80"/>
  <c r="AH65" i="80" s="1"/>
  <c r="AH17" i="27" s="1"/>
  <c r="AH17" i="92" s="1"/>
  <c r="AI4" i="77"/>
  <c r="AI52" i="77" s="1"/>
  <c r="AI4" i="25" s="1"/>
  <c r="AI4" i="88" s="1"/>
  <c r="AJ39" i="76"/>
  <c r="AJ42" i="77"/>
  <c r="AJ72" i="77" s="1"/>
  <c r="AJ24" i="25" s="1"/>
  <c r="AJ24" i="88" s="1"/>
  <c r="AJ16" i="79"/>
  <c r="AJ43" i="81"/>
  <c r="AI36" i="76"/>
  <c r="AI8" i="79"/>
  <c r="AH15" i="80"/>
  <c r="AG19" i="79"/>
  <c r="AG57" i="79" s="1"/>
  <c r="AG9" i="32" s="1"/>
  <c r="AG9" i="90" s="1"/>
  <c r="AH9" i="78"/>
  <c r="AH18" i="75"/>
  <c r="AH56" i="75" s="1"/>
  <c r="AH8" i="30" s="1"/>
  <c r="AH8" i="86" s="1"/>
  <c r="AI4" i="81"/>
  <c r="AI52" i="81" s="1"/>
  <c r="AI4" i="22" s="1"/>
  <c r="AI4" i="93" s="1"/>
  <c r="AI25" i="80"/>
  <c r="AI26" i="77"/>
  <c r="AI60" i="77" s="1"/>
  <c r="AI12" i="25" s="1"/>
  <c r="AI12" i="88" s="1"/>
  <c r="AI34" i="79"/>
  <c r="AI70" i="79" s="1"/>
  <c r="AI22" i="32" s="1"/>
  <c r="AI22" i="90" s="1"/>
  <c r="AI24" i="76"/>
  <c r="AJ6" i="76"/>
  <c r="AJ21" i="81"/>
  <c r="AI38" i="79"/>
  <c r="AI68" i="79" s="1"/>
  <c r="AI20" i="32" s="1"/>
  <c r="AI20" i="90" s="1"/>
  <c r="AI8" i="75"/>
  <c r="AH27" i="81"/>
  <c r="AH62" i="81" s="1"/>
  <c r="AH14" i="22" s="1"/>
  <c r="AH14" i="93" s="1"/>
  <c r="AH19" i="59"/>
  <c r="AH19" i="76" s="1"/>
  <c r="AH57" i="76" s="1"/>
  <c r="AH9" i="31" s="1"/>
  <c r="AH9" i="87" s="1"/>
  <c r="AJ44" i="76"/>
  <c r="AJ74" i="76" s="1"/>
  <c r="AJ26" i="31" s="1"/>
  <c r="AJ26" i="87" s="1"/>
  <c r="AI43" i="78"/>
  <c r="AI73" i="78" s="1"/>
  <c r="AI25" i="28" s="1"/>
  <c r="AI25" i="89" s="1"/>
  <c r="AH35" i="77"/>
  <c r="AH67" i="77" s="1"/>
  <c r="AH19" i="25" s="1"/>
  <c r="AH19" i="88" s="1"/>
  <c r="AF23" i="77"/>
  <c r="AF59" i="77" s="1"/>
  <c r="AF11" i="25" s="1"/>
  <c r="AF11" i="88" s="1"/>
  <c r="AJ11" i="78"/>
  <c r="AJ17" i="75"/>
  <c r="AJ44" i="77"/>
  <c r="AJ74" i="77" s="1"/>
  <c r="AJ26" i="25" s="1"/>
  <c r="AJ26" i="88" s="1"/>
  <c r="AI43" i="79"/>
  <c r="AI73" i="79" s="1"/>
  <c r="AI25" i="32" s="1"/>
  <c r="AI25" i="90" s="1"/>
  <c r="AI25" i="76"/>
  <c r="AJ38" i="77"/>
  <c r="AJ68" i="77" s="1"/>
  <c r="AJ20" i="25" s="1"/>
  <c r="AJ20" i="88" s="1"/>
  <c r="AJ44" i="78"/>
  <c r="AJ74" i="78" s="1"/>
  <c r="AJ26" i="28" s="1"/>
  <c r="AJ26" i="89" s="1"/>
  <c r="AH15" i="78"/>
  <c r="AI38" i="78"/>
  <c r="AI68" i="78" s="1"/>
  <c r="AI20" i="28" s="1"/>
  <c r="AI20" i="89" s="1"/>
  <c r="AJ43" i="78"/>
  <c r="AI36" i="75"/>
  <c r="AI43" i="75"/>
  <c r="AI73" i="75" s="1"/>
  <c r="AI25" i="30" s="1"/>
  <c r="AI25" i="86" s="1"/>
  <c r="AH27" i="78"/>
  <c r="AH62" i="78" s="1"/>
  <c r="AH14" i="28" s="1"/>
  <c r="AH14" i="89" s="1"/>
  <c r="AH35" i="75"/>
  <c r="AH67" i="75" s="1"/>
  <c r="AH19" i="30" s="1"/>
  <c r="AH19" i="86" s="1"/>
  <c r="AH12" i="77"/>
  <c r="AH54" i="77" s="1"/>
  <c r="AH6" i="25" s="1"/>
  <c r="AH6" i="88" s="1"/>
  <c r="AJ24" i="75"/>
  <c r="AJ6" i="75"/>
  <c r="AJ21" i="78"/>
  <c r="AI5" i="79"/>
  <c r="AI26" i="78"/>
  <c r="AI60" i="78" s="1"/>
  <c r="AI12" i="28" s="1"/>
  <c r="AI12" i="89" s="1"/>
  <c r="AH12" i="78"/>
  <c r="AH54" i="78" s="1"/>
  <c r="AH6" i="28" s="1"/>
  <c r="AH6" i="89" s="1"/>
  <c r="AI25" i="75"/>
  <c r="AJ33" i="74"/>
  <c r="AJ69" i="74" s="1"/>
  <c r="AJ21" i="26" s="1"/>
  <c r="AJ21" i="91" s="1"/>
  <c r="AJ13" i="79"/>
  <c r="AH18" i="77"/>
  <c r="AH56" i="77" s="1"/>
  <c r="AH8" i="25" s="1"/>
  <c r="AH8" i="88" s="1"/>
  <c r="AJ20" i="81"/>
  <c r="AH37" i="78"/>
  <c r="AH66" i="78" s="1"/>
  <c r="AH18" i="28" s="1"/>
  <c r="AH18" i="89" s="1"/>
  <c r="AJ11" i="77"/>
  <c r="AH18" i="78"/>
  <c r="AH56" i="78" s="1"/>
  <c r="AH8" i="28" s="1"/>
  <c r="AH8" i="89" s="1"/>
  <c r="AJ20" i="80"/>
  <c r="AI41" i="77"/>
  <c r="AI38" i="75"/>
  <c r="AI68" i="75" s="1"/>
  <c r="AI20" i="30" s="1"/>
  <c r="AI20" i="86" s="1"/>
  <c r="AJ38" i="76"/>
  <c r="AJ68" i="76" s="1"/>
  <c r="AJ20" i="31" s="1"/>
  <c r="AJ20" i="87" s="1"/>
  <c r="AH18" i="81"/>
  <c r="AH56" i="81" s="1"/>
  <c r="AH8" i="22" s="1"/>
  <c r="AH8" i="93" s="1"/>
  <c r="AH27" i="75"/>
  <c r="AH62" i="75" s="1"/>
  <c r="AH14" i="30" s="1"/>
  <c r="AH14" i="86" s="1"/>
  <c r="AH12" i="79"/>
  <c r="AH54" i="79" s="1"/>
  <c r="AH6" i="32" s="1"/>
  <c r="AH6" i="90" s="1"/>
  <c r="AI13" i="75"/>
  <c r="AH27" i="77"/>
  <c r="AH62" i="77" s="1"/>
  <c r="AH14" i="25" s="1"/>
  <c r="AH14" i="88" s="1"/>
  <c r="AH15" i="81"/>
  <c r="AJ43" i="77"/>
  <c r="AJ20" i="76"/>
  <c r="AI5" i="81"/>
  <c r="AJ21" i="77"/>
  <c r="AI7" i="81"/>
  <c r="AJ20" i="78"/>
  <c r="AJ32" i="74"/>
  <c r="AJ61" i="74" s="1"/>
  <c r="AJ13" i="26" s="1"/>
  <c r="AJ13" i="91" s="1"/>
  <c r="AJ31" i="74"/>
  <c r="AJ13" i="80"/>
  <c r="AI7" i="80"/>
  <c r="AJ10" i="81"/>
  <c r="AH14" i="81"/>
  <c r="AJ11" i="76"/>
  <c r="AJ17" i="79"/>
  <c r="AI7" i="79"/>
  <c r="AH35" i="78"/>
  <c r="AH67" i="78" s="1"/>
  <c r="AH19" i="28" s="1"/>
  <c r="AH19" i="89" s="1"/>
  <c r="AJ38" i="75"/>
  <c r="AJ68" i="75" s="1"/>
  <c r="AJ20" i="30" s="1"/>
  <c r="AJ20" i="86" s="1"/>
  <c r="AI5" i="76"/>
  <c r="AI26" i="79"/>
  <c r="AI60" i="79" s="1"/>
  <c r="AI12" i="32" s="1"/>
  <c r="AI12" i="90" s="1"/>
  <c r="AG22" i="75"/>
  <c r="AG58" i="75" s="1"/>
  <c r="AG10" i="30" s="1"/>
  <c r="AG10" i="86" s="1"/>
  <c r="AH27" i="76"/>
  <c r="AH62" i="76" s="1"/>
  <c r="AH14" i="31" s="1"/>
  <c r="AH14" i="87" s="1"/>
  <c r="AF23" i="80"/>
  <c r="AF59" i="80" s="1"/>
  <c r="AF11" i="27" s="1"/>
  <c r="AF11" i="92" s="1"/>
  <c r="AJ10" i="75"/>
  <c r="AF23" i="79"/>
  <c r="AF59" i="79" s="1"/>
  <c r="AF11" i="32" s="1"/>
  <c r="AF11" i="90" s="1"/>
  <c r="AJ43" i="76"/>
  <c r="AI36" i="79"/>
  <c r="AJ6" i="79"/>
  <c r="AJ21" i="76"/>
  <c r="AH35" i="76"/>
  <c r="AH67" i="76" s="1"/>
  <c r="AH19" i="31" s="1"/>
  <c r="AH19" i="87" s="1"/>
  <c r="AI4" i="80"/>
  <c r="AI52" i="80" s="1"/>
  <c r="AI4" i="27" s="1"/>
  <c r="AI4" i="92" s="1"/>
  <c r="AI65" i="74"/>
  <c r="AI17" i="26" s="1"/>
  <c r="AI17" i="91" s="1"/>
  <c r="AI30" i="59"/>
  <c r="AI30" i="77" s="1"/>
  <c r="AI65" i="77" s="1"/>
  <c r="AI17" i="25" s="1"/>
  <c r="AI17" i="88" s="1"/>
  <c r="AK74" i="74"/>
  <c r="AK26" i="26" s="1"/>
  <c r="AK26" i="91" s="1"/>
  <c r="AK44" i="59"/>
  <c r="AK44" i="76" s="1"/>
  <c r="AK74" i="76" s="1"/>
  <c r="AK26" i="31" s="1"/>
  <c r="AK26" i="87" s="1"/>
  <c r="AK20" i="59"/>
  <c r="AK20" i="77" s="1"/>
  <c r="AK39" i="59"/>
  <c r="AK39" i="79" s="1"/>
  <c r="AJ70" i="74"/>
  <c r="AJ22" i="26" s="1"/>
  <c r="AJ22" i="91" s="1"/>
  <c r="AJ34" i="59"/>
  <c r="AJ34" i="78" s="1"/>
  <c r="AJ70" i="78" s="1"/>
  <c r="AJ22" i="28" s="1"/>
  <c r="AJ22" i="89" s="1"/>
  <c r="AI64" i="74"/>
  <c r="AI16" i="26" s="1"/>
  <c r="AI16" i="91" s="1"/>
  <c r="AI29" i="59"/>
  <c r="AI64" i="59" s="1"/>
  <c r="AI16" i="23" s="1"/>
  <c r="AI16" i="84" s="1"/>
  <c r="AI67" i="74"/>
  <c r="AI19" i="26" s="1"/>
  <c r="AI19" i="91" s="1"/>
  <c r="AI35" i="59"/>
  <c r="AI35" i="75" s="1"/>
  <c r="AI67" i="75" s="1"/>
  <c r="AI19" i="30" s="1"/>
  <c r="AI19" i="86" s="1"/>
  <c r="AJ52" i="74"/>
  <c r="AJ4" i="26" s="1"/>
  <c r="AJ4" i="91" s="1"/>
  <c r="AJ4" i="59"/>
  <c r="AJ4" i="79" s="1"/>
  <c r="AJ52" i="79" s="1"/>
  <c r="AJ4" i="32" s="1"/>
  <c r="AJ4" i="90" s="1"/>
  <c r="AJ41" i="59"/>
  <c r="AJ41" i="77" s="1"/>
  <c r="AL50" i="74"/>
  <c r="AL2" i="26" s="1"/>
  <c r="AL2" i="91" s="1"/>
  <c r="AL2" i="59"/>
  <c r="AL2" i="78" s="1"/>
  <c r="AL50" i="78" s="1"/>
  <c r="AL2" i="28" s="1"/>
  <c r="AL2" i="89" s="1"/>
  <c r="AJ5" i="59"/>
  <c r="AJ5" i="76" s="1"/>
  <c r="AI15" i="59"/>
  <c r="AI15" i="80" s="1"/>
  <c r="AI37" i="59"/>
  <c r="AI37" i="77" s="1"/>
  <c r="AK16" i="59"/>
  <c r="AK16" i="77" s="1"/>
  <c r="AK72" i="74"/>
  <c r="AK24" i="26" s="1"/>
  <c r="AK24" i="91" s="1"/>
  <c r="AK42" i="59"/>
  <c r="AK42" i="75" s="1"/>
  <c r="AK72" i="75" s="1"/>
  <c r="AK24" i="30" s="1"/>
  <c r="AK24" i="86" s="1"/>
  <c r="AJ8" i="59"/>
  <c r="AJ8" i="79" s="1"/>
  <c r="AI62" i="74"/>
  <c r="AI14" i="26" s="1"/>
  <c r="AI14" i="91" s="1"/>
  <c r="AI27" i="59"/>
  <c r="AI27" i="81" s="1"/>
  <c r="AI62" i="81" s="1"/>
  <c r="AI14" i="22" s="1"/>
  <c r="AI14" i="93" s="1"/>
  <c r="AG59" i="74"/>
  <c r="AG11" i="26" s="1"/>
  <c r="AG11" i="91" s="1"/>
  <c r="AG23" i="59"/>
  <c r="AG23" i="76" s="1"/>
  <c r="AG59" i="76" s="1"/>
  <c r="AG11" i="31" s="1"/>
  <c r="AG11" i="87" s="1"/>
  <c r="AK10" i="59"/>
  <c r="AK10" i="77" s="1"/>
  <c r="AJ7" i="59"/>
  <c r="AJ7" i="80" s="1"/>
  <c r="AJ25" i="59"/>
  <c r="AJ25" i="77" s="1"/>
  <c r="AI14" i="59"/>
  <c r="AI14" i="78" s="1"/>
  <c r="AI12" i="59"/>
  <c r="AI12" i="80" s="1"/>
  <c r="AI18" i="59"/>
  <c r="AI18" i="79" s="1"/>
  <c r="AI56" i="79" s="1"/>
  <c r="AI8" i="32" s="1"/>
  <c r="AI8" i="90" s="1"/>
  <c r="AK40" i="59"/>
  <c r="AK40" i="77" s="1"/>
  <c r="AJ60" i="74"/>
  <c r="AJ12" i="26" s="1"/>
  <c r="AJ12" i="91" s="1"/>
  <c r="AJ26" i="59"/>
  <c r="AJ60" i="59" s="1"/>
  <c r="AJ12" i="23" s="1"/>
  <c r="AJ12" i="84" s="1"/>
  <c r="AH58" i="74"/>
  <c r="AH10" i="26" s="1"/>
  <c r="AH10" i="91" s="1"/>
  <c r="AH22" i="59"/>
  <c r="AH22" i="75" s="1"/>
  <c r="AH58" i="75" s="1"/>
  <c r="AH10" i="30" s="1"/>
  <c r="AH10" i="86" s="1"/>
  <c r="AJ85" i="73"/>
  <c r="AJ29" i="74" s="1"/>
  <c r="AI53" i="59"/>
  <c r="AI5" i="23" s="1"/>
  <c r="AI5" i="84" s="1"/>
  <c r="AH55" i="59"/>
  <c r="AH7" i="23" s="1"/>
  <c r="AH7" i="84" s="1"/>
  <c r="AH66" i="59"/>
  <c r="AH18" i="23" s="1"/>
  <c r="AH18" i="84" s="1"/>
  <c r="AI66" i="74"/>
  <c r="AI18" i="26" s="1"/>
  <c r="AI18" i="91" s="1"/>
  <c r="AI56" i="74"/>
  <c r="AI8" i="26" s="1"/>
  <c r="AI8" i="91" s="1"/>
  <c r="AJ73" i="74"/>
  <c r="AJ25" i="26" s="1"/>
  <c r="AJ25" i="91" s="1"/>
  <c r="AI54" i="74"/>
  <c r="AI6" i="26" s="1"/>
  <c r="AI6" i="91" s="1"/>
  <c r="AJ73" i="59"/>
  <c r="AJ25" i="23" s="1"/>
  <c r="AJ25" i="84" s="1"/>
  <c r="AJ24" i="90"/>
  <c r="AO3" i="72"/>
  <c r="AN3" i="73"/>
  <c r="AL60" i="73" s="1"/>
  <c r="AJ35" i="74"/>
  <c r="AN15" i="73"/>
  <c r="AO15" i="72"/>
  <c r="AJ68" i="74"/>
  <c r="AJ20" i="26" s="1"/>
  <c r="AJ20" i="91" s="1"/>
  <c r="AL40" i="74"/>
  <c r="AN20" i="72"/>
  <c r="AM20" i="73"/>
  <c r="AK59" i="63"/>
  <c r="AJ9" i="74"/>
  <c r="AP34" i="72"/>
  <c r="AO34" i="73"/>
  <c r="AM76" i="73" s="1"/>
  <c r="AJ18" i="74"/>
  <c r="AM45" i="73"/>
  <c r="AK93" i="73" s="1"/>
  <c r="AN45" i="72"/>
  <c r="AK13" i="74"/>
  <c r="AK4" i="74"/>
  <c r="AN43" i="72"/>
  <c r="AM43" i="73"/>
  <c r="AK91" i="73" s="1"/>
  <c r="AJ30" i="74"/>
  <c r="AJ12" i="74"/>
  <c r="AP48" i="72"/>
  <c r="AO48" i="73"/>
  <c r="AM96" i="73" s="1"/>
  <c r="AP7" i="72"/>
  <c r="AO7" i="73"/>
  <c r="AN21" i="72"/>
  <c r="AM21" i="73"/>
  <c r="AK89" i="73" s="1"/>
  <c r="AL20" i="74"/>
  <c r="AM33" i="73"/>
  <c r="AK74" i="73" s="1"/>
  <c r="AN33" i="72"/>
  <c r="AL16" i="74"/>
  <c r="AN28" i="73"/>
  <c r="AL69" i="73" s="1"/>
  <c r="AO28" i="72"/>
  <c r="AK38" i="74"/>
  <c r="AK43" i="74"/>
  <c r="AN39" i="72"/>
  <c r="AM39" i="73"/>
  <c r="AK86" i="73" s="1"/>
  <c r="AN27" i="72"/>
  <c r="AM27" i="73"/>
  <c r="AK68" i="73" s="1"/>
  <c r="AK5" i="74"/>
  <c r="AO13" i="72"/>
  <c r="AN13" i="73"/>
  <c r="AM30" i="73"/>
  <c r="AK71" i="73" s="1"/>
  <c r="AN30" i="72"/>
  <c r="AO14" i="72"/>
  <c r="AN14" i="73"/>
  <c r="AN40" i="72"/>
  <c r="AM40" i="73"/>
  <c r="AK87" i="73" s="1"/>
  <c r="AJ53" i="74"/>
  <c r="AJ5" i="26" s="1"/>
  <c r="AJ5" i="91" s="1"/>
  <c r="AP31" i="72"/>
  <c r="AO31" i="73"/>
  <c r="AM72" i="73" s="1"/>
  <c r="AO46" i="72"/>
  <c r="AN46" i="73"/>
  <c r="AL94" i="73" s="1"/>
  <c r="AO51" i="72"/>
  <c r="AN51" i="73"/>
  <c r="AL99" i="73" s="1"/>
  <c r="AO9" i="72"/>
  <c r="AN9" i="73"/>
  <c r="AL75" i="73" s="1"/>
  <c r="AO5" i="72"/>
  <c r="AN5" i="73"/>
  <c r="AL61" i="73" s="1"/>
  <c r="AP17" i="72"/>
  <c r="AO17" i="73"/>
  <c r="AP38" i="72"/>
  <c r="AO38" i="73"/>
  <c r="AL44" i="74"/>
  <c r="AK8" i="74"/>
  <c r="AK8" i="59" s="1"/>
  <c r="AJ15" i="74"/>
  <c r="AH57" i="74"/>
  <c r="AH9" i="26" s="1"/>
  <c r="AH9" i="91" s="1"/>
  <c r="AO10" i="72"/>
  <c r="AN10" i="73"/>
  <c r="AP42" i="72"/>
  <c r="AO42" i="73"/>
  <c r="AK41" i="74"/>
  <c r="AM2" i="74"/>
  <c r="AL42" i="74"/>
  <c r="AP52" i="72"/>
  <c r="AO52" i="73"/>
  <c r="AM100" i="73" s="1"/>
  <c r="AO23" i="72"/>
  <c r="AN23" i="73"/>
  <c r="AL64" i="73" s="1"/>
  <c r="AN11" i="72"/>
  <c r="AM11" i="73"/>
  <c r="AL39" i="74"/>
  <c r="AJ69" i="63"/>
  <c r="AI19" i="74"/>
  <c r="AJ36" i="74"/>
  <c r="AK6" i="74"/>
  <c r="AK6" i="59" s="1"/>
  <c r="AN19" i="72"/>
  <c r="AM19" i="73"/>
  <c r="AN49" i="73"/>
  <c r="AL97" i="73" s="1"/>
  <c r="AO49" i="72"/>
  <c r="AQ22" i="72"/>
  <c r="AP22" i="73"/>
  <c r="AN58" i="73" s="1"/>
  <c r="AP50" i="72"/>
  <c r="AO50" i="73"/>
  <c r="AM98" i="73" s="1"/>
  <c r="AP32" i="72"/>
  <c r="AO32" i="73"/>
  <c r="AP16" i="72"/>
  <c r="AO16" i="73"/>
  <c r="AP47" i="72"/>
  <c r="AO47" i="73"/>
  <c r="AM95" i="73" s="1"/>
  <c r="AI55" i="74"/>
  <c r="AI7" i="26" s="1"/>
  <c r="AI7" i="91" s="1"/>
  <c r="AO12" i="72"/>
  <c r="AN12" i="73"/>
  <c r="AN44" i="72"/>
  <c r="AM44" i="73"/>
  <c r="AK92" i="73" s="1"/>
  <c r="AO6" i="72"/>
  <c r="AN6" i="73"/>
  <c r="AL62" i="73" s="1"/>
  <c r="AO26" i="72"/>
  <c r="AN26" i="73"/>
  <c r="AL67" i="73" s="1"/>
  <c r="AK7" i="74"/>
  <c r="AO36" i="72"/>
  <c r="AN36" i="73"/>
  <c r="AL80" i="73" s="1"/>
  <c r="AK25" i="74"/>
  <c r="AL10" i="74"/>
  <c r="AO24" i="73"/>
  <c r="AM65" i="73" s="1"/>
  <c r="AP24" i="72"/>
  <c r="AN41" i="72"/>
  <c r="AM41" i="73"/>
  <c r="AK88" i="73" s="1"/>
  <c r="AJ14" i="74"/>
  <c r="AP4" i="72"/>
  <c r="AO4" i="73"/>
  <c r="AJ68" i="59"/>
  <c r="AJ20" i="23" s="1"/>
  <c r="AJ20" i="84" s="1"/>
  <c r="AN18" i="72"/>
  <c r="AM18" i="73"/>
  <c r="AK84" i="73" s="1"/>
  <c r="AO8" i="72"/>
  <c r="AN8" i="73"/>
  <c r="AL63" i="73" s="1"/>
  <c r="AO37" i="72"/>
  <c r="AN37" i="73"/>
  <c r="AL81" i="73" s="1"/>
  <c r="AP25" i="72"/>
  <c r="AO25" i="73"/>
  <c r="AM66" i="73" s="1"/>
  <c r="AO35" i="73"/>
  <c r="AP35" i="72"/>
  <c r="AN29" i="72"/>
  <c r="AM29" i="73"/>
  <c r="AK70" i="73" s="1"/>
  <c r="AJ37" i="74"/>
  <c r="AI22" i="74"/>
  <c r="AH23" i="74"/>
  <c r="AK34" i="74"/>
  <c r="AK26" i="74"/>
  <c r="AJ27" i="74"/>
  <c r="AK21" i="74"/>
  <c r="AK21" i="59" s="1"/>
  <c r="AK17" i="74"/>
  <c r="AK17" i="59" s="1"/>
  <c r="AK11" i="74"/>
  <c r="AK11" i="59" s="1"/>
  <c r="AG20" i="83"/>
  <c r="AD8" i="83"/>
  <c r="AD21" i="83"/>
  <c r="AD13" i="83"/>
  <c r="AA11" i="83"/>
  <c r="AD12" i="83"/>
  <c r="AH25" i="83"/>
  <c r="AD6" i="83"/>
  <c r="AA10" i="83"/>
  <c r="AC16" i="83"/>
  <c r="AC14" i="83"/>
  <c r="AG18" i="83"/>
  <c r="AD9" i="83"/>
  <c r="AL77" i="73"/>
  <c r="AL73" i="73"/>
  <c r="AL90" i="73"/>
  <c r="AG22" i="83"/>
  <c r="AK83" i="73"/>
  <c r="AF23" i="83"/>
  <c r="AL82" i="73"/>
  <c r="AG15" i="83"/>
  <c r="AI79" i="73"/>
  <c r="AJ78" i="73"/>
  <c r="AH4" i="83"/>
  <c r="AJ2" i="84" l="1"/>
  <c r="AJ2" i="83"/>
  <c r="AK2" i="23"/>
  <c r="AK2" i="84" s="1"/>
  <c r="AI28" i="78"/>
  <c r="AI63" i="78" s="1"/>
  <c r="AI15" i="28" s="1"/>
  <c r="AI15" i="89" s="1"/>
  <c r="AI28" i="81"/>
  <c r="AI63" i="81" s="1"/>
  <c r="AI15" i="22" s="1"/>
  <c r="AI15" i="93" s="1"/>
  <c r="AJ73" i="78"/>
  <c r="AJ25" i="28" s="1"/>
  <c r="AJ25" i="89" s="1"/>
  <c r="AH55" i="76"/>
  <c r="AH7" i="31" s="1"/>
  <c r="AH7" i="87" s="1"/>
  <c r="AI32" i="80"/>
  <c r="AI61" i="80" s="1"/>
  <c r="AI13" i="27" s="1"/>
  <c r="AI13" i="92" s="1"/>
  <c r="AJ33" i="59"/>
  <c r="AJ33" i="80" s="1"/>
  <c r="AJ69" i="80" s="1"/>
  <c r="AJ21" i="27" s="1"/>
  <c r="AJ21" i="92" s="1"/>
  <c r="AH66" i="80"/>
  <c r="AH18" i="27" s="1"/>
  <c r="AH18" i="92" s="1"/>
  <c r="AJ52" i="59"/>
  <c r="AJ4" i="23" s="1"/>
  <c r="AJ4" i="84" s="1"/>
  <c r="AG7" i="83"/>
  <c r="AH66" i="81"/>
  <c r="AH18" i="22" s="1"/>
  <c r="AH18" i="93" s="1"/>
  <c r="AJ70" i="59"/>
  <c r="AJ22" i="23" s="1"/>
  <c r="AJ22" i="84" s="1"/>
  <c r="AH55" i="79"/>
  <c r="AH7" i="32" s="1"/>
  <c r="AH7" i="90" s="1"/>
  <c r="AH29" i="76"/>
  <c r="AH64" i="76" s="1"/>
  <c r="AH16" i="31" s="1"/>
  <c r="AH16" i="87" s="1"/>
  <c r="AH29" i="81"/>
  <c r="AH64" i="81" s="1"/>
  <c r="AH16" i="22" s="1"/>
  <c r="AH16" i="93" s="1"/>
  <c r="AI9" i="81"/>
  <c r="AI54" i="80"/>
  <c r="AI6" i="27" s="1"/>
  <c r="AI6" i="92" s="1"/>
  <c r="AJ73" i="81"/>
  <c r="AJ25" i="22" s="1"/>
  <c r="AJ25" i="93" s="1"/>
  <c r="AI32" i="75"/>
  <c r="AI61" i="75" s="1"/>
  <c r="AI13" i="30" s="1"/>
  <c r="AI13" i="86" s="1"/>
  <c r="AI32" i="77"/>
  <c r="AI61" i="77" s="1"/>
  <c r="AI13" i="25" s="1"/>
  <c r="AI13" i="88" s="1"/>
  <c r="AH29" i="77"/>
  <c r="AH64" i="77" s="1"/>
  <c r="AH16" i="25" s="1"/>
  <c r="AH16" i="88" s="1"/>
  <c r="AH29" i="78"/>
  <c r="AH64" i="78" s="1"/>
  <c r="AH16" i="28" s="1"/>
  <c r="AH16" i="89" s="1"/>
  <c r="AI32" i="76"/>
  <c r="AI61" i="76" s="1"/>
  <c r="AI13" i="31" s="1"/>
  <c r="AI13" i="87" s="1"/>
  <c r="AI32" i="78"/>
  <c r="AI61" i="78" s="1"/>
  <c r="AI13" i="28" s="1"/>
  <c r="AI13" i="89" s="1"/>
  <c r="AI32" i="79"/>
  <c r="AI61" i="79" s="1"/>
  <c r="AI13" i="32" s="1"/>
  <c r="AI13" i="90" s="1"/>
  <c r="AH55" i="80"/>
  <c r="AH7" i="27" s="1"/>
  <c r="AH7" i="92" s="1"/>
  <c r="AI61" i="59"/>
  <c r="AI13" i="23" s="1"/>
  <c r="AI13" i="84" s="1"/>
  <c r="AI31" i="79"/>
  <c r="AI71" i="79" s="1"/>
  <c r="AI23" i="32" s="1"/>
  <c r="AI23" i="90" s="1"/>
  <c r="AH5" i="83"/>
  <c r="AI62" i="59"/>
  <c r="AI14" i="23" s="1"/>
  <c r="AI14" i="84" s="1"/>
  <c r="AI28" i="76"/>
  <c r="AI63" i="76" s="1"/>
  <c r="AI15" i="31" s="1"/>
  <c r="AI15" i="87" s="1"/>
  <c r="AH57" i="59"/>
  <c r="AH9" i="23" s="1"/>
  <c r="AH9" i="84" s="1"/>
  <c r="AI28" i="80"/>
  <c r="AI63" i="80" s="1"/>
  <c r="AI15" i="27" s="1"/>
  <c r="AI15" i="92" s="1"/>
  <c r="AI28" i="79"/>
  <c r="AI63" i="79" s="1"/>
  <c r="AI15" i="32" s="1"/>
  <c r="AI15" i="90" s="1"/>
  <c r="AI28" i="75"/>
  <c r="AI63" i="75" s="1"/>
  <c r="AI15" i="30" s="1"/>
  <c r="AI15" i="86" s="1"/>
  <c r="AK74" i="59"/>
  <c r="AK26" i="23" s="1"/>
  <c r="AK26" i="84" s="1"/>
  <c r="AJ73" i="77"/>
  <c r="AJ25" i="25" s="1"/>
  <c r="AJ25" i="88" s="1"/>
  <c r="AH58" i="59"/>
  <c r="AH10" i="23" s="1"/>
  <c r="AH10" i="84" s="1"/>
  <c r="AH19" i="75"/>
  <c r="AH57" i="75" s="1"/>
  <c r="AH9" i="30" s="1"/>
  <c r="AH9" i="86" s="1"/>
  <c r="AI31" i="81"/>
  <c r="AI71" i="81" s="1"/>
  <c r="AI23" i="22" s="1"/>
  <c r="AI23" i="93" s="1"/>
  <c r="AH66" i="77"/>
  <c r="AH18" i="25" s="1"/>
  <c r="AH18" i="88" s="1"/>
  <c r="AI31" i="78"/>
  <c r="AI71" i="78" s="1"/>
  <c r="AI23" i="28" s="1"/>
  <c r="AI23" i="89" s="1"/>
  <c r="AI31" i="77"/>
  <c r="AI71" i="77" s="1"/>
  <c r="AI23" i="25" s="1"/>
  <c r="AI23" i="88" s="1"/>
  <c r="AJ73" i="80"/>
  <c r="AJ25" i="27" s="1"/>
  <c r="AJ25" i="92" s="1"/>
  <c r="AI31" i="80"/>
  <c r="AI71" i="80" s="1"/>
  <c r="AI23" i="27" s="1"/>
  <c r="AI23" i="92" s="1"/>
  <c r="AI53" i="80"/>
  <c r="AI5" i="27" s="1"/>
  <c r="AI5" i="92" s="1"/>
  <c r="AI53" i="75"/>
  <c r="AI5" i="30" s="1"/>
  <c r="AI5" i="86" s="1"/>
  <c r="AG59" i="59"/>
  <c r="AG11" i="23" s="1"/>
  <c r="AG11" i="84" s="1"/>
  <c r="AI65" i="59"/>
  <c r="AI17" i="23" s="1"/>
  <c r="AI17" i="84" s="1"/>
  <c r="AH55" i="81"/>
  <c r="AH7" i="22" s="1"/>
  <c r="AH7" i="93" s="1"/>
  <c r="AI53" i="77"/>
  <c r="AI5" i="25" s="1"/>
  <c r="AI5" i="88" s="1"/>
  <c r="AI53" i="81"/>
  <c r="AI5" i="22" s="1"/>
  <c r="AI5" i="93" s="1"/>
  <c r="AH66" i="75"/>
  <c r="AH18" i="30" s="1"/>
  <c r="AH18" i="86" s="1"/>
  <c r="AI9" i="78"/>
  <c r="AI9" i="80"/>
  <c r="AJ73" i="79"/>
  <c r="AJ25" i="32" s="1"/>
  <c r="AJ25" i="90" s="1"/>
  <c r="AJ73" i="76"/>
  <c r="AJ25" i="31" s="1"/>
  <c r="AJ25" i="87" s="1"/>
  <c r="AH29" i="79"/>
  <c r="AH64" i="79" s="1"/>
  <c r="AH16" i="32" s="1"/>
  <c r="AH16" i="90" s="1"/>
  <c r="AJ24" i="83"/>
  <c r="AI33" i="76"/>
  <c r="AI69" i="76" s="1"/>
  <c r="AI21" i="31" s="1"/>
  <c r="AI21" i="87" s="1"/>
  <c r="AI33" i="80"/>
  <c r="AI69" i="80" s="1"/>
  <c r="AI21" i="27" s="1"/>
  <c r="AI21" i="92" s="1"/>
  <c r="AK2" i="83"/>
  <c r="AK39" i="80"/>
  <c r="AI33" i="77"/>
  <c r="AI69" i="77" s="1"/>
  <c r="AI21" i="25" s="1"/>
  <c r="AI21" i="88" s="1"/>
  <c r="AI33" i="81"/>
  <c r="AI69" i="81" s="1"/>
  <c r="AI21" i="22" s="1"/>
  <c r="AI21" i="93" s="1"/>
  <c r="AH29" i="80"/>
  <c r="AH64" i="80" s="1"/>
  <c r="AH16" i="27" s="1"/>
  <c r="AH16" i="92" s="1"/>
  <c r="AI9" i="77"/>
  <c r="AI28" i="77"/>
  <c r="AI63" i="77" s="1"/>
  <c r="AI15" i="25" s="1"/>
  <c r="AI15" i="88" s="1"/>
  <c r="AI63" i="59"/>
  <c r="AI15" i="23" s="1"/>
  <c r="AI15" i="84" s="1"/>
  <c r="AI9" i="76"/>
  <c r="AI56" i="59"/>
  <c r="AI8" i="23" s="1"/>
  <c r="AI8" i="84" s="1"/>
  <c r="AI9" i="75"/>
  <c r="AI18" i="78"/>
  <c r="AI56" i="78" s="1"/>
  <c r="AI8" i="28" s="1"/>
  <c r="AI8" i="89" s="1"/>
  <c r="AI33" i="78"/>
  <c r="AI69" i="78" s="1"/>
  <c r="AI21" i="28" s="1"/>
  <c r="AI21" i="89" s="1"/>
  <c r="AL50" i="59"/>
  <c r="AI12" i="78"/>
  <c r="AI54" i="78" s="1"/>
  <c r="AI6" i="28" s="1"/>
  <c r="AI6" i="89" s="1"/>
  <c r="AK17" i="79"/>
  <c r="AJ34" i="79"/>
  <c r="AJ70" i="79" s="1"/>
  <c r="AJ22" i="32" s="1"/>
  <c r="AJ22" i="90" s="1"/>
  <c r="AJ7" i="81"/>
  <c r="AJ5" i="78"/>
  <c r="AJ8" i="76"/>
  <c r="AK11" i="78"/>
  <c r="AI30" i="78"/>
  <c r="AI65" i="78" s="1"/>
  <c r="AI17" i="28" s="1"/>
  <c r="AI17" i="89" s="1"/>
  <c r="AJ8" i="80"/>
  <c r="AI14" i="77"/>
  <c r="AI31" i="75"/>
  <c r="AI71" i="75" s="1"/>
  <c r="AI23" i="30" s="1"/>
  <c r="AI23" i="86" s="1"/>
  <c r="AJ8" i="75"/>
  <c r="AK20" i="78"/>
  <c r="AK16" i="78"/>
  <c r="AI27" i="77"/>
  <c r="AI62" i="77" s="1"/>
  <c r="AI14" i="25" s="1"/>
  <c r="AI14" i="88" s="1"/>
  <c r="AI33" i="75"/>
  <c r="AI69" i="75" s="1"/>
  <c r="AI21" i="30" s="1"/>
  <c r="AI21" i="86" s="1"/>
  <c r="AK24" i="75"/>
  <c r="AK6" i="79"/>
  <c r="AI27" i="79"/>
  <c r="AI62" i="79" s="1"/>
  <c r="AI14" i="32" s="1"/>
  <c r="AI14" i="90" s="1"/>
  <c r="AJ4" i="78"/>
  <c r="AJ52" i="78" s="1"/>
  <c r="AJ4" i="28" s="1"/>
  <c r="AJ4" i="89" s="1"/>
  <c r="AK24" i="76"/>
  <c r="AH66" i="79"/>
  <c r="AH18" i="32" s="1"/>
  <c r="AH18" i="90" s="1"/>
  <c r="AI54" i="59"/>
  <c r="AI6" i="23" s="1"/>
  <c r="AI6" i="84" s="1"/>
  <c r="AI18" i="77"/>
  <c r="AI56" i="77" s="1"/>
  <c r="AI8" i="25" s="1"/>
  <c r="AI8" i="88" s="1"/>
  <c r="AK10" i="78"/>
  <c r="AK8" i="76"/>
  <c r="AI53" i="76"/>
  <c r="AI5" i="31" s="1"/>
  <c r="AI5" i="87" s="1"/>
  <c r="AI53" i="79"/>
  <c r="AI5" i="32" s="1"/>
  <c r="AI5" i="90" s="1"/>
  <c r="AH55" i="78"/>
  <c r="AH7" i="28" s="1"/>
  <c r="AH7" i="89" s="1"/>
  <c r="AI33" i="79"/>
  <c r="AI69" i="79" s="1"/>
  <c r="AI21" i="32" s="1"/>
  <c r="AI21" i="90" s="1"/>
  <c r="AH29" i="75"/>
  <c r="AH64" i="75" s="1"/>
  <c r="AH16" i="30" s="1"/>
  <c r="AH16" i="86" s="1"/>
  <c r="AJ32" i="59"/>
  <c r="AJ61" i="59" s="1"/>
  <c r="AJ13" i="23" s="1"/>
  <c r="AJ13" i="84" s="1"/>
  <c r="AI30" i="76"/>
  <c r="AI65" i="76" s="1"/>
  <c r="AI17" i="31" s="1"/>
  <c r="AI17" i="87" s="1"/>
  <c r="AJ26" i="81"/>
  <c r="AJ60" i="81" s="1"/>
  <c r="AJ12" i="22" s="1"/>
  <c r="AJ12" i="93" s="1"/>
  <c r="AI15" i="81"/>
  <c r="AJ34" i="81"/>
  <c r="AJ70" i="81" s="1"/>
  <c r="AJ22" i="22" s="1"/>
  <c r="AJ22" i="93" s="1"/>
  <c r="AI31" i="76"/>
  <c r="AI71" i="76" s="1"/>
  <c r="AI23" i="31" s="1"/>
  <c r="AI23" i="87" s="1"/>
  <c r="AK33" i="74"/>
  <c r="AK69" i="74" s="1"/>
  <c r="AK21" i="26" s="1"/>
  <c r="AK21" i="91" s="1"/>
  <c r="AJ28" i="59"/>
  <c r="AJ63" i="59" s="1"/>
  <c r="AJ15" i="23" s="1"/>
  <c r="AJ15" i="84" s="1"/>
  <c r="AK6" i="80"/>
  <c r="AJ26" i="78"/>
  <c r="AJ60" i="78" s="1"/>
  <c r="AJ12" i="28" s="1"/>
  <c r="AJ12" i="89" s="1"/>
  <c r="AJ25" i="80"/>
  <c r="AI37" i="78"/>
  <c r="AI66" i="78" s="1"/>
  <c r="AI18" i="28" s="1"/>
  <c r="AI18" i="89" s="1"/>
  <c r="AJ25" i="81"/>
  <c r="AH19" i="79"/>
  <c r="AH57" i="79" s="1"/>
  <c r="AH9" i="32" s="1"/>
  <c r="AH9" i="90" s="1"/>
  <c r="AJ5" i="79"/>
  <c r="AK8" i="75"/>
  <c r="AK17" i="80"/>
  <c r="AK11" i="77"/>
  <c r="AJ34" i="77"/>
  <c r="AJ70" i="77" s="1"/>
  <c r="AJ22" i="25" s="1"/>
  <c r="AJ22" i="88" s="1"/>
  <c r="AI29" i="78"/>
  <c r="AI64" i="78" s="1"/>
  <c r="AI16" i="28" s="1"/>
  <c r="AI16" i="89" s="1"/>
  <c r="AI14" i="75"/>
  <c r="AI37" i="79"/>
  <c r="AI66" i="79" s="1"/>
  <c r="AI18" i="32" s="1"/>
  <c r="AI18" i="90" s="1"/>
  <c r="AK21" i="79"/>
  <c r="AL2" i="79"/>
  <c r="AL50" i="79" s="1"/>
  <c r="AL2" i="32" s="1"/>
  <c r="AL2" i="90" s="1"/>
  <c r="AJ4" i="80"/>
  <c r="AJ52" i="80" s="1"/>
  <c r="AJ4" i="27" s="1"/>
  <c r="AJ4" i="92" s="1"/>
  <c r="AI29" i="81"/>
  <c r="AI64" i="81" s="1"/>
  <c r="AI16" i="22" s="1"/>
  <c r="AI16" i="93" s="1"/>
  <c r="AI14" i="76"/>
  <c r="AI30" i="81"/>
  <c r="AI65" i="81" s="1"/>
  <c r="AI17" i="22" s="1"/>
  <c r="AI17" i="93" s="1"/>
  <c r="AJ7" i="78"/>
  <c r="AJ5" i="77"/>
  <c r="AH22" i="79"/>
  <c r="AH58" i="79" s="1"/>
  <c r="AH10" i="32" s="1"/>
  <c r="AH10" i="90" s="1"/>
  <c r="AI29" i="79"/>
  <c r="AI64" i="79" s="1"/>
  <c r="AI16" i="32" s="1"/>
  <c r="AI16" i="90" s="1"/>
  <c r="AK42" i="80"/>
  <c r="AK72" i="80" s="1"/>
  <c r="AK24" i="27" s="1"/>
  <c r="AK24" i="92" s="1"/>
  <c r="AG23" i="77"/>
  <c r="AG59" i="77" s="1"/>
  <c r="AG11" i="25" s="1"/>
  <c r="AG11" i="88" s="1"/>
  <c r="AK20" i="79"/>
  <c r="AI12" i="77"/>
  <c r="AI54" i="77" s="1"/>
  <c r="AI6" i="25" s="1"/>
  <c r="AI6" i="88" s="1"/>
  <c r="AJ4" i="75"/>
  <c r="AJ52" i="75" s="1"/>
  <c r="AJ4" i="30" s="1"/>
  <c r="AJ4" i="86" s="1"/>
  <c r="AJ25" i="75"/>
  <c r="AK72" i="59"/>
  <c r="AK24" i="23" s="1"/>
  <c r="AK24" i="84" s="1"/>
  <c r="AJ63" i="74"/>
  <c r="AJ15" i="26" s="1"/>
  <c r="AJ15" i="91" s="1"/>
  <c r="AK6" i="81"/>
  <c r="AJ5" i="81"/>
  <c r="AJ4" i="76"/>
  <c r="AJ52" i="76" s="1"/>
  <c r="AJ4" i="31" s="1"/>
  <c r="AJ4" i="87" s="1"/>
  <c r="AI14" i="80"/>
  <c r="AI55" i="80" s="1"/>
  <c r="AI7" i="27" s="1"/>
  <c r="AI7" i="92" s="1"/>
  <c r="AI12" i="81"/>
  <c r="AI54" i="81" s="1"/>
  <c r="AI6" i="22" s="1"/>
  <c r="AI6" i="93" s="1"/>
  <c r="AI37" i="81"/>
  <c r="AI66" i="81" s="1"/>
  <c r="AI18" i="22" s="1"/>
  <c r="AI18" i="93" s="1"/>
  <c r="AK20" i="75"/>
  <c r="AH19" i="80"/>
  <c r="AH57" i="80" s="1"/>
  <c r="AH9" i="27" s="1"/>
  <c r="AH9" i="92" s="1"/>
  <c r="AK16" i="75"/>
  <c r="AJ34" i="76"/>
  <c r="AJ70" i="76" s="1"/>
  <c r="AJ22" i="31" s="1"/>
  <c r="AJ22" i="87" s="1"/>
  <c r="AK39" i="75"/>
  <c r="AK44" i="77"/>
  <c r="AK74" i="77" s="1"/>
  <c r="AK26" i="25" s="1"/>
  <c r="AK26" i="88" s="1"/>
  <c r="AK17" i="81"/>
  <c r="AK11" i="76"/>
  <c r="AK40" i="75"/>
  <c r="AH22" i="78"/>
  <c r="AH58" i="78" s="1"/>
  <c r="AH10" i="28" s="1"/>
  <c r="AH10" i="89" s="1"/>
  <c r="AK39" i="76"/>
  <c r="AI35" i="80"/>
  <c r="AI67" i="80" s="1"/>
  <c r="AI19" i="27" s="1"/>
  <c r="AI19" i="92" s="1"/>
  <c r="AJ7" i="76"/>
  <c r="AJ53" i="76" s="1"/>
  <c r="AJ5" i="31" s="1"/>
  <c r="AJ5" i="87" s="1"/>
  <c r="AK24" i="79"/>
  <c r="AK21" i="80"/>
  <c r="AI35" i="79"/>
  <c r="AI67" i="79" s="1"/>
  <c r="AI19" i="32" s="1"/>
  <c r="AI19" i="90" s="1"/>
  <c r="AJ7" i="77"/>
  <c r="AI29" i="80"/>
  <c r="AI64" i="80" s="1"/>
  <c r="AI16" i="27" s="1"/>
  <c r="AI16" i="92" s="1"/>
  <c r="AK42" i="78"/>
  <c r="AK72" i="78" s="1"/>
  <c r="AK24" i="28" s="1"/>
  <c r="AK24" i="89" s="1"/>
  <c r="AK44" i="78"/>
  <c r="AK74" i="78" s="1"/>
  <c r="AK26" i="28" s="1"/>
  <c r="AK26" i="89" s="1"/>
  <c r="AK40" i="78"/>
  <c r="AL2" i="75"/>
  <c r="AL50" i="75" s="1"/>
  <c r="AL2" i="30" s="1"/>
  <c r="AL2" i="86" s="1"/>
  <c r="AK39" i="81"/>
  <c r="AK10" i="75"/>
  <c r="AI27" i="78"/>
  <c r="AI62" i="78" s="1"/>
  <c r="AI14" i="28" s="1"/>
  <c r="AI14" i="89" s="1"/>
  <c r="AK40" i="81"/>
  <c r="AK42" i="79"/>
  <c r="AK72" i="79" s="1"/>
  <c r="AK24" i="32" s="1"/>
  <c r="AK24" i="90" s="1"/>
  <c r="AG23" i="78"/>
  <c r="AG59" i="78" s="1"/>
  <c r="AG11" i="28" s="1"/>
  <c r="AG11" i="89" s="1"/>
  <c r="AK32" i="74"/>
  <c r="AK61" i="74" s="1"/>
  <c r="AK13" i="26" s="1"/>
  <c r="AK13" i="91" s="1"/>
  <c r="AK6" i="78"/>
  <c r="AK40" i="79"/>
  <c r="AJ7" i="79"/>
  <c r="AI15" i="76"/>
  <c r="AH19" i="81"/>
  <c r="AH57" i="81" s="1"/>
  <c r="AH9" i="22" s="1"/>
  <c r="AH9" i="93" s="1"/>
  <c r="AH22" i="77"/>
  <c r="AH58" i="77" s="1"/>
  <c r="AH10" i="25" s="1"/>
  <c r="AH10" i="88" s="1"/>
  <c r="AJ7" i="75"/>
  <c r="AI18" i="81"/>
  <c r="AI56" i="81" s="1"/>
  <c r="AI8" i="22" s="1"/>
  <c r="AI8" i="93" s="1"/>
  <c r="AJ41" i="78"/>
  <c r="AK8" i="79"/>
  <c r="AK17" i="78"/>
  <c r="AK11" i="75"/>
  <c r="AK16" i="76"/>
  <c r="AJ8" i="81"/>
  <c r="AK10" i="80"/>
  <c r="AK42" i="77"/>
  <c r="AK72" i="77" s="1"/>
  <c r="AK24" i="25" s="1"/>
  <c r="AK24" i="88" s="1"/>
  <c r="AK24" i="81"/>
  <c r="AK21" i="81"/>
  <c r="AK10" i="79"/>
  <c r="AK42" i="81"/>
  <c r="AK72" i="81" s="1"/>
  <c r="AK24" i="22" s="1"/>
  <c r="AK24" i="93" s="1"/>
  <c r="AK39" i="78"/>
  <c r="AI35" i="81"/>
  <c r="AI67" i="81" s="1"/>
  <c r="AI19" i="22" s="1"/>
  <c r="AI19" i="93" s="1"/>
  <c r="AJ41" i="80"/>
  <c r="AK20" i="81"/>
  <c r="AK16" i="81"/>
  <c r="AI12" i="76"/>
  <c r="AI54" i="76" s="1"/>
  <c r="AI6" i="31" s="1"/>
  <c r="AI6" i="87" s="1"/>
  <c r="AK44" i="79"/>
  <c r="AK74" i="79" s="1"/>
  <c r="AK26" i="32" s="1"/>
  <c r="AK26" i="90" s="1"/>
  <c r="AI15" i="75"/>
  <c r="AK16" i="80"/>
  <c r="AI27" i="80"/>
  <c r="AI62" i="80" s="1"/>
  <c r="AI14" i="27" s="1"/>
  <c r="AI14" i="92" s="1"/>
  <c r="AI19" i="59"/>
  <c r="AI19" i="79" s="1"/>
  <c r="AI57" i="79" s="1"/>
  <c r="AI9" i="32" s="1"/>
  <c r="AI9" i="90" s="1"/>
  <c r="AJ26" i="83"/>
  <c r="AK28" i="74"/>
  <c r="AK63" i="74" s="1"/>
  <c r="AK15" i="26" s="1"/>
  <c r="AK15" i="91" s="1"/>
  <c r="AK6" i="77"/>
  <c r="AK16" i="79"/>
  <c r="AJ26" i="80"/>
  <c r="AJ60" i="80" s="1"/>
  <c r="AJ12" i="27" s="1"/>
  <c r="AJ12" i="92" s="1"/>
  <c r="AJ34" i="75"/>
  <c r="AJ70" i="75" s="1"/>
  <c r="AJ22" i="30" s="1"/>
  <c r="AJ22" i="86" s="1"/>
  <c r="AJ4" i="77"/>
  <c r="AJ52" i="77" s="1"/>
  <c r="AJ4" i="25" s="1"/>
  <c r="AJ4" i="88" s="1"/>
  <c r="AI14" i="79"/>
  <c r="AH19" i="78"/>
  <c r="AH57" i="78" s="1"/>
  <c r="AH9" i="28" s="1"/>
  <c r="AH9" i="89" s="1"/>
  <c r="AJ8" i="78"/>
  <c r="AI15" i="77"/>
  <c r="AI29" i="77"/>
  <c r="AI64" i="77" s="1"/>
  <c r="AI16" i="25" s="1"/>
  <c r="AI16" i="88" s="1"/>
  <c r="AK42" i="76"/>
  <c r="AK72" i="76" s="1"/>
  <c r="AK24" i="31" s="1"/>
  <c r="AK24" i="87" s="1"/>
  <c r="AJ25" i="79"/>
  <c r="AG23" i="79"/>
  <c r="AG59" i="79" s="1"/>
  <c r="AG11" i="32" s="1"/>
  <c r="AG11" i="90" s="1"/>
  <c r="AK8" i="80"/>
  <c r="AK17" i="77"/>
  <c r="AL2" i="80"/>
  <c r="AL50" i="80" s="1"/>
  <c r="AL2" i="27" s="1"/>
  <c r="AL2" i="92" s="1"/>
  <c r="AI15" i="78"/>
  <c r="AI55" i="78" s="1"/>
  <c r="AI7" i="28" s="1"/>
  <c r="AI7" i="89" s="1"/>
  <c r="AI12" i="79"/>
  <c r="AI54" i="79" s="1"/>
  <c r="AI6" i="32" s="1"/>
  <c r="AI6" i="90" s="1"/>
  <c r="AI27" i="75"/>
  <c r="AI62" i="75" s="1"/>
  <c r="AI14" i="30" s="1"/>
  <c r="AI14" i="86" s="1"/>
  <c r="AK24" i="80"/>
  <c r="AK21" i="78"/>
  <c r="AG23" i="75"/>
  <c r="AG59" i="75" s="1"/>
  <c r="AG11" i="30" s="1"/>
  <c r="AG11" i="86" s="1"/>
  <c r="AJ26" i="75"/>
  <c r="AJ60" i="75" s="1"/>
  <c r="AJ12" i="30" s="1"/>
  <c r="AJ12" i="86" s="1"/>
  <c r="AJ34" i="80"/>
  <c r="AJ70" i="80" s="1"/>
  <c r="AJ22" i="27" s="1"/>
  <c r="AJ22" i="92" s="1"/>
  <c r="AI12" i="75"/>
  <c r="AI54" i="75" s="1"/>
  <c r="AI6" i="30" s="1"/>
  <c r="AI6" i="86" s="1"/>
  <c r="AI37" i="75"/>
  <c r="AI66" i="75" s="1"/>
  <c r="AI18" i="30" s="1"/>
  <c r="AI18" i="86" s="1"/>
  <c r="AI30" i="80"/>
  <c r="AI65" i="80" s="1"/>
  <c r="AI17" i="27" s="1"/>
  <c r="AI17" i="92" s="1"/>
  <c r="AI15" i="79"/>
  <c r="AK10" i="76"/>
  <c r="AI29" i="75"/>
  <c r="AI64" i="75" s="1"/>
  <c r="AI16" i="30" s="1"/>
  <c r="AI16" i="86" s="1"/>
  <c r="AI14" i="81"/>
  <c r="AI35" i="77"/>
  <c r="AI67" i="77" s="1"/>
  <c r="AI19" i="25" s="1"/>
  <c r="AI19" i="88" s="1"/>
  <c r="AL24" i="74"/>
  <c r="AL24" i="59" s="1"/>
  <c r="AL24" i="75" s="1"/>
  <c r="AK6" i="76"/>
  <c r="AG23" i="81"/>
  <c r="AG59" i="81" s="1"/>
  <c r="AG11" i="22" s="1"/>
  <c r="AG11" i="93" s="1"/>
  <c r="AH22" i="76"/>
  <c r="AH58" i="76" s="1"/>
  <c r="AH10" i="31" s="1"/>
  <c r="AH10" i="87" s="1"/>
  <c r="AI35" i="78"/>
  <c r="AI67" i="78" s="1"/>
  <c r="AI19" i="28" s="1"/>
  <c r="AI19" i="89" s="1"/>
  <c r="AK8" i="81"/>
  <c r="AK17" i="76"/>
  <c r="AK11" i="79"/>
  <c r="AJ4" i="81"/>
  <c r="AJ52" i="81" s="1"/>
  <c r="AJ4" i="22" s="1"/>
  <c r="AJ4" i="93" s="1"/>
  <c r="AK44" i="81"/>
  <c r="AK74" i="81" s="1"/>
  <c r="AK26" i="22" s="1"/>
  <c r="AK26" i="93" s="1"/>
  <c r="AK21" i="77"/>
  <c r="AJ5" i="75"/>
  <c r="AK44" i="80"/>
  <c r="AK74" i="80" s="1"/>
  <c r="AK26" i="27" s="1"/>
  <c r="AK26" i="92" s="1"/>
  <c r="AI27" i="76"/>
  <c r="AI62" i="76" s="1"/>
  <c r="AI14" i="31" s="1"/>
  <c r="AI14" i="87" s="1"/>
  <c r="AH22" i="80"/>
  <c r="AH58" i="80" s="1"/>
  <c r="AH10" i="27" s="1"/>
  <c r="AH10" i="92" s="1"/>
  <c r="AK20" i="80"/>
  <c r="AJ41" i="75"/>
  <c r="AK44" i="75"/>
  <c r="AK74" i="75" s="1"/>
  <c r="AK26" i="30" s="1"/>
  <c r="AK26" i="86" s="1"/>
  <c r="AJ25" i="78"/>
  <c r="AL2" i="76"/>
  <c r="AL50" i="76" s="1"/>
  <c r="AL2" i="31" s="1"/>
  <c r="AL2" i="87" s="1"/>
  <c r="AJ9" i="59"/>
  <c r="AJ9" i="79" s="1"/>
  <c r="AJ31" i="59"/>
  <c r="AK6" i="75"/>
  <c r="AL2" i="77"/>
  <c r="AL50" i="77" s="1"/>
  <c r="AL2" i="25" s="1"/>
  <c r="AL2" i="88" s="1"/>
  <c r="AI35" i="76"/>
  <c r="AI67" i="76" s="1"/>
  <c r="AI19" i="31" s="1"/>
  <c r="AI19" i="87" s="1"/>
  <c r="AJ41" i="76"/>
  <c r="AJ5" i="80"/>
  <c r="AJ53" i="80" s="1"/>
  <c r="AJ5" i="27" s="1"/>
  <c r="AJ5" i="92" s="1"/>
  <c r="AJ8" i="77"/>
  <c r="AH19" i="77"/>
  <c r="AH57" i="77" s="1"/>
  <c r="AH9" i="25" s="1"/>
  <c r="AH9" i="88" s="1"/>
  <c r="AL2" i="81"/>
  <c r="AL50" i="81" s="1"/>
  <c r="AL2" i="22" s="1"/>
  <c r="AL2" i="93" s="1"/>
  <c r="AK10" i="81"/>
  <c r="AI37" i="80"/>
  <c r="AI66" i="80" s="1"/>
  <c r="AI18" i="27" s="1"/>
  <c r="AI18" i="92" s="1"/>
  <c r="AK20" i="76"/>
  <c r="AK8" i="78"/>
  <c r="AK17" i="75"/>
  <c r="AK11" i="80"/>
  <c r="AJ41" i="81"/>
  <c r="AK24" i="77"/>
  <c r="AK21" i="76"/>
  <c r="AK40" i="76"/>
  <c r="AK39" i="77"/>
  <c r="AJ41" i="79"/>
  <c r="AJ25" i="76"/>
  <c r="AI18" i="75"/>
  <c r="AI56" i="75" s="1"/>
  <c r="AI8" i="30" s="1"/>
  <c r="AI8" i="86" s="1"/>
  <c r="AI37" i="76"/>
  <c r="AI66" i="76" s="1"/>
  <c r="AI18" i="31" s="1"/>
  <c r="AI18" i="87" s="1"/>
  <c r="AI30" i="79"/>
  <c r="AI65" i="79" s="1"/>
  <c r="AI17" i="32" s="1"/>
  <c r="AI17" i="90" s="1"/>
  <c r="AI30" i="75"/>
  <c r="AI65" i="75" s="1"/>
  <c r="AI17" i="30" s="1"/>
  <c r="AI17" i="86" s="1"/>
  <c r="AJ26" i="77"/>
  <c r="AJ60" i="77" s="1"/>
  <c r="AJ12" i="25" s="1"/>
  <c r="AJ12" i="88" s="1"/>
  <c r="AI18" i="76"/>
  <c r="AI56" i="76" s="1"/>
  <c r="AI8" i="31" s="1"/>
  <c r="AI8" i="87" s="1"/>
  <c r="AH19" i="83"/>
  <c r="AI67" i="59"/>
  <c r="AI19" i="23" s="1"/>
  <c r="AI19" i="84" s="1"/>
  <c r="AK31" i="74"/>
  <c r="AK71" i="74" s="1"/>
  <c r="AK23" i="26" s="1"/>
  <c r="AK23" i="91" s="1"/>
  <c r="AH17" i="83"/>
  <c r="AJ71" i="74"/>
  <c r="AJ23" i="26" s="1"/>
  <c r="AJ23" i="91" s="1"/>
  <c r="AK40" i="80"/>
  <c r="AI29" i="76"/>
  <c r="AI64" i="76" s="1"/>
  <c r="AI16" i="31" s="1"/>
  <c r="AI16" i="87" s="1"/>
  <c r="AG23" i="80"/>
  <c r="AG59" i="80" s="1"/>
  <c r="AG11" i="27" s="1"/>
  <c r="AG11" i="92" s="1"/>
  <c r="AJ26" i="79"/>
  <c r="AJ60" i="79" s="1"/>
  <c r="AJ12" i="32" s="1"/>
  <c r="AJ12" i="90" s="1"/>
  <c r="AK8" i="77"/>
  <c r="AK11" i="81"/>
  <c r="AI18" i="80"/>
  <c r="AI56" i="80" s="1"/>
  <c r="AI8" i="27" s="1"/>
  <c r="AI8" i="92" s="1"/>
  <c r="AK21" i="75"/>
  <c r="AH22" i="81"/>
  <c r="AH58" i="81" s="1"/>
  <c r="AH10" i="22" s="1"/>
  <c r="AH10" i="93" s="1"/>
  <c r="AJ26" i="76"/>
  <c r="AJ60" i="76" s="1"/>
  <c r="AJ12" i="31" s="1"/>
  <c r="AJ12" i="87" s="1"/>
  <c r="AK70" i="74"/>
  <c r="AK22" i="26" s="1"/>
  <c r="AK22" i="91" s="1"/>
  <c r="AK34" i="59"/>
  <c r="AK34" i="80" s="1"/>
  <c r="AK70" i="80" s="1"/>
  <c r="AK22" i="27" s="1"/>
  <c r="AK22" i="92" s="1"/>
  <c r="AK25" i="59"/>
  <c r="AK25" i="80" s="1"/>
  <c r="AK7" i="59"/>
  <c r="AK7" i="81" s="1"/>
  <c r="AK38" i="59"/>
  <c r="AK38" i="81" s="1"/>
  <c r="AJ67" i="74"/>
  <c r="AJ19" i="26" s="1"/>
  <c r="AJ19" i="91" s="1"/>
  <c r="AJ35" i="59"/>
  <c r="AJ35" i="78" s="1"/>
  <c r="AJ67" i="78" s="1"/>
  <c r="AJ19" i="28" s="1"/>
  <c r="AJ19" i="89" s="1"/>
  <c r="AH59" i="74"/>
  <c r="AH11" i="26" s="1"/>
  <c r="AH11" i="91" s="1"/>
  <c r="AH23" i="59"/>
  <c r="AH23" i="80" s="1"/>
  <c r="AH59" i="80" s="1"/>
  <c r="AH11" i="27" s="1"/>
  <c r="AH11" i="92" s="1"/>
  <c r="AK41" i="59"/>
  <c r="AK41" i="79" s="1"/>
  <c r="AJ14" i="59"/>
  <c r="AJ14" i="77" s="1"/>
  <c r="AL39" i="59"/>
  <c r="AL39" i="80" s="1"/>
  <c r="AJ64" i="74"/>
  <c r="AJ16" i="26" s="1"/>
  <c r="AJ16" i="91" s="1"/>
  <c r="AJ29" i="59"/>
  <c r="AJ29" i="79" s="1"/>
  <c r="AJ64" i="79" s="1"/>
  <c r="AJ16" i="32" s="1"/>
  <c r="AJ16" i="90" s="1"/>
  <c r="AJ15" i="59"/>
  <c r="AJ15" i="77" s="1"/>
  <c r="AK5" i="59"/>
  <c r="AK5" i="75" s="1"/>
  <c r="AL40" i="59"/>
  <c r="AL40" i="78" s="1"/>
  <c r="AI58" i="74"/>
  <c r="AI10" i="26" s="1"/>
  <c r="AI10" i="91" s="1"/>
  <c r="AI22" i="59"/>
  <c r="AI22" i="77" s="1"/>
  <c r="AI58" i="77" s="1"/>
  <c r="AI10" i="25" s="1"/>
  <c r="AI10" i="88" s="1"/>
  <c r="AJ62" i="74"/>
  <c r="AJ14" i="26" s="1"/>
  <c r="AJ14" i="91" s="1"/>
  <c r="AJ27" i="59"/>
  <c r="AJ27" i="77" s="1"/>
  <c r="AJ62" i="77" s="1"/>
  <c r="AJ14" i="25" s="1"/>
  <c r="AJ14" i="88" s="1"/>
  <c r="AK52" i="74"/>
  <c r="AK4" i="26" s="1"/>
  <c r="AK4" i="91" s="1"/>
  <c r="AK4" i="59"/>
  <c r="AK4" i="75" s="1"/>
  <c r="AK52" i="75" s="1"/>
  <c r="AK4" i="30" s="1"/>
  <c r="AK4" i="86" s="1"/>
  <c r="AJ18" i="59"/>
  <c r="AJ18" i="77" s="1"/>
  <c r="AJ56" i="77" s="1"/>
  <c r="AJ8" i="25" s="1"/>
  <c r="AJ8" i="88" s="1"/>
  <c r="AJ37" i="59"/>
  <c r="AJ37" i="78" s="1"/>
  <c r="AL20" i="59"/>
  <c r="AL20" i="79" s="1"/>
  <c r="AJ12" i="59"/>
  <c r="AJ12" i="77" s="1"/>
  <c r="AJ54" i="77" s="1"/>
  <c r="AJ6" i="25" s="1"/>
  <c r="AJ6" i="88" s="1"/>
  <c r="AL72" i="74"/>
  <c r="AL24" i="26" s="1"/>
  <c r="AL24" i="91" s="1"/>
  <c r="AL42" i="59"/>
  <c r="AL42" i="80" s="1"/>
  <c r="AL72" i="80" s="1"/>
  <c r="AL24" i="27" s="1"/>
  <c r="AL24" i="92" s="1"/>
  <c r="AK13" i="59"/>
  <c r="AK13" i="79" s="1"/>
  <c r="AK60" i="74"/>
  <c r="AK12" i="26" s="1"/>
  <c r="AK12" i="91" s="1"/>
  <c r="AK26" i="59"/>
  <c r="AK26" i="79" s="1"/>
  <c r="AK60" i="79" s="1"/>
  <c r="AK12" i="32" s="1"/>
  <c r="AK12" i="90" s="1"/>
  <c r="AL10" i="59"/>
  <c r="AL10" i="81" s="1"/>
  <c r="AJ36" i="59"/>
  <c r="AJ36" i="80" s="1"/>
  <c r="AM50" i="74"/>
  <c r="AM2" i="26" s="1"/>
  <c r="AM2" i="91" s="1"/>
  <c r="AM2" i="59"/>
  <c r="AM2" i="76" s="1"/>
  <c r="AM50" i="76" s="1"/>
  <c r="AM2" i="31" s="1"/>
  <c r="AM2" i="87" s="1"/>
  <c r="AL74" i="74"/>
  <c r="AL26" i="26" s="1"/>
  <c r="AL26" i="91" s="1"/>
  <c r="AL44" i="59"/>
  <c r="AL44" i="75" s="1"/>
  <c r="AL74" i="75" s="1"/>
  <c r="AL26" i="30" s="1"/>
  <c r="AL26" i="86" s="1"/>
  <c r="AK73" i="74"/>
  <c r="AK25" i="26" s="1"/>
  <c r="AK25" i="91" s="1"/>
  <c r="AK43" i="59"/>
  <c r="AK43" i="77" s="1"/>
  <c r="AL16" i="59"/>
  <c r="AL16" i="81" s="1"/>
  <c r="AJ65" i="74"/>
  <c r="AJ17" i="26" s="1"/>
  <c r="AJ17" i="91" s="1"/>
  <c r="AJ30" i="59"/>
  <c r="AJ30" i="81" s="1"/>
  <c r="AJ65" i="81" s="1"/>
  <c r="AJ17" i="22" s="1"/>
  <c r="AJ17" i="93" s="1"/>
  <c r="AK85" i="73"/>
  <c r="AJ53" i="59"/>
  <c r="AJ5" i="23" s="1"/>
  <c r="AJ5" i="84" s="1"/>
  <c r="AK68" i="74"/>
  <c r="AK20" i="26" s="1"/>
  <c r="AK20" i="91" s="1"/>
  <c r="AI66" i="59"/>
  <c r="AI18" i="23" s="1"/>
  <c r="AI18" i="84" s="1"/>
  <c r="AJ66" i="74"/>
  <c r="AJ18" i="26" s="1"/>
  <c r="AJ18" i="91" s="1"/>
  <c r="AK53" i="74"/>
  <c r="AK5" i="26" s="1"/>
  <c r="AK5" i="91" s="1"/>
  <c r="AJ56" i="74"/>
  <c r="AJ8" i="26" s="1"/>
  <c r="AJ8" i="91" s="1"/>
  <c r="AI55" i="59"/>
  <c r="AI7" i="23" s="1"/>
  <c r="AJ54" i="74"/>
  <c r="AJ6" i="26" s="1"/>
  <c r="AJ6" i="91" s="1"/>
  <c r="AH7" i="86"/>
  <c r="AI66" i="77"/>
  <c r="AI18" i="25" s="1"/>
  <c r="AI18" i="88" s="1"/>
  <c r="AQ25" i="72"/>
  <c r="AP25" i="73"/>
  <c r="AN66" i="73" s="1"/>
  <c r="AL7" i="74"/>
  <c r="AM44" i="74"/>
  <c r="AP51" i="72"/>
  <c r="AO51" i="73"/>
  <c r="AM99" i="73" s="1"/>
  <c r="AL13" i="74"/>
  <c r="AK18" i="74"/>
  <c r="AQ7" i="72"/>
  <c r="AP7" i="73"/>
  <c r="AQ34" i="72"/>
  <c r="AP34" i="73"/>
  <c r="AN76" i="73" s="1"/>
  <c r="AL25" i="74"/>
  <c r="AL25" i="59" s="1"/>
  <c r="AP8" i="72"/>
  <c r="AO8" i="73"/>
  <c r="AM63" i="73" s="1"/>
  <c r="AP12" i="72"/>
  <c r="AO12" i="73"/>
  <c r="AM42" i="74"/>
  <c r="AO19" i="72"/>
  <c r="AN19" i="73"/>
  <c r="AP52" i="73"/>
  <c r="AN100" i="73" s="1"/>
  <c r="AQ52" i="72"/>
  <c r="AQ42" i="72"/>
  <c r="AP42" i="73"/>
  <c r="AP17" i="73"/>
  <c r="AQ17" i="72"/>
  <c r="AL38" i="74"/>
  <c r="AO14" i="73"/>
  <c r="AP14" i="72"/>
  <c r="AM40" i="74"/>
  <c r="AN45" i="73"/>
  <c r="AL93" i="73" s="1"/>
  <c r="AO45" i="72"/>
  <c r="AP15" i="72"/>
  <c r="AO15" i="73"/>
  <c r="AK14" i="74"/>
  <c r="AP37" i="72"/>
  <c r="AO37" i="73"/>
  <c r="AM81" i="73" s="1"/>
  <c r="AP50" i="73"/>
  <c r="AN98" i="73" s="1"/>
  <c r="AQ50" i="72"/>
  <c r="AL5" i="74"/>
  <c r="AP46" i="72"/>
  <c r="AO46" i="73"/>
  <c r="AM94" i="73" s="1"/>
  <c r="AO30" i="72"/>
  <c r="AN30" i="73"/>
  <c r="AL71" i="73" s="1"/>
  <c r="AQ48" i="72"/>
  <c r="AP48" i="73"/>
  <c r="AN96" i="73" s="1"/>
  <c r="AK35" i="74"/>
  <c r="AK37" i="74"/>
  <c r="AL59" i="63"/>
  <c r="AK9" i="74"/>
  <c r="AN29" i="73"/>
  <c r="AL70" i="73" s="1"/>
  <c r="AO29" i="72"/>
  <c r="AQ16" i="72"/>
  <c r="AP16" i="73"/>
  <c r="AN2" i="74"/>
  <c r="AN11" i="73"/>
  <c r="AO11" i="72"/>
  <c r="AO10" i="73"/>
  <c r="AP10" i="72"/>
  <c r="AP5" i="72"/>
  <c r="AO5" i="73"/>
  <c r="AM61" i="73" s="1"/>
  <c r="AN40" i="73"/>
  <c r="AL87" i="73" s="1"/>
  <c r="AO40" i="72"/>
  <c r="AK15" i="74"/>
  <c r="AO43" i="72"/>
  <c r="AN43" i="73"/>
  <c r="AL91" i="73" s="1"/>
  <c r="AQ35" i="72"/>
  <c r="AP35" i="73"/>
  <c r="AP4" i="73"/>
  <c r="AQ4" i="72"/>
  <c r="AJ55" i="74"/>
  <c r="AJ7" i="26" s="1"/>
  <c r="AJ7" i="91" s="1"/>
  <c r="AL6" i="74"/>
  <c r="AL6" i="59" s="1"/>
  <c r="AQ22" i="73"/>
  <c r="AO58" i="73" s="1"/>
  <c r="AR22" i="72"/>
  <c r="AR22" i="73" s="1"/>
  <c r="AP58" i="73" s="1"/>
  <c r="AO21" i="72"/>
  <c r="AN21" i="73"/>
  <c r="AL89" i="73" s="1"/>
  <c r="AO20" i="72"/>
  <c r="AN20" i="73"/>
  <c r="AL4" i="74"/>
  <c r="AO6" i="73"/>
  <c r="AM62" i="73" s="1"/>
  <c r="AP6" i="72"/>
  <c r="AM39" i="74"/>
  <c r="AP49" i="72"/>
  <c r="AO49" i="73"/>
  <c r="AM97" i="73" s="1"/>
  <c r="AI57" i="74"/>
  <c r="AI9" i="26" s="1"/>
  <c r="AI9" i="91" s="1"/>
  <c r="AL8" i="74"/>
  <c r="AP9" i="72"/>
  <c r="AO9" i="73"/>
  <c r="AM75" i="73" s="1"/>
  <c r="AM16" i="74"/>
  <c r="AO13" i="73"/>
  <c r="AP13" i="72"/>
  <c r="AK30" i="74"/>
  <c r="AO3" i="73"/>
  <c r="AM60" i="73" s="1"/>
  <c r="AP3" i="72"/>
  <c r="AO18" i="72"/>
  <c r="AN18" i="73"/>
  <c r="AL84" i="73" s="1"/>
  <c r="AN41" i="73"/>
  <c r="AL88" i="73" s="1"/>
  <c r="AO41" i="72"/>
  <c r="AO36" i="73"/>
  <c r="AM80" i="73" s="1"/>
  <c r="AP36" i="72"/>
  <c r="AK36" i="74"/>
  <c r="AK36" i="59" s="1"/>
  <c r="AP47" i="73"/>
  <c r="AN95" i="73" s="1"/>
  <c r="AQ47" i="72"/>
  <c r="AQ32" i="72"/>
  <c r="AP32" i="73"/>
  <c r="AL41" i="74"/>
  <c r="AK69" i="63"/>
  <c r="AJ19" i="74"/>
  <c r="AP23" i="72"/>
  <c r="AO23" i="73"/>
  <c r="AM64" i="73" s="1"/>
  <c r="AQ38" i="72"/>
  <c r="AP38" i="73"/>
  <c r="AQ31" i="72"/>
  <c r="AP31" i="73"/>
  <c r="AN72" i="73" s="1"/>
  <c r="AK12" i="74"/>
  <c r="AN39" i="73"/>
  <c r="AL86" i="73" s="1"/>
  <c r="AO39" i="72"/>
  <c r="AM10" i="74"/>
  <c r="AP24" i="73"/>
  <c r="AN65" i="73" s="1"/>
  <c r="AQ24" i="72"/>
  <c r="AP26" i="72"/>
  <c r="AO26" i="73"/>
  <c r="AM67" i="73" s="1"/>
  <c r="AO44" i="72"/>
  <c r="AN44" i="73"/>
  <c r="AL92" i="73" s="1"/>
  <c r="AL43" i="74"/>
  <c r="AN27" i="73"/>
  <c r="AL68" i="73" s="1"/>
  <c r="AO27" i="72"/>
  <c r="AO28" i="73"/>
  <c r="AM69" i="73" s="1"/>
  <c r="AP28" i="72"/>
  <c r="AO33" i="72"/>
  <c r="AN33" i="73"/>
  <c r="AL74" i="73" s="1"/>
  <c r="AM20" i="74"/>
  <c r="AL26" i="74"/>
  <c r="AL17" i="74"/>
  <c r="AL17" i="59" s="1"/>
  <c r="AI23" i="74"/>
  <c r="AL11" i="74"/>
  <c r="AL11" i="59" s="1"/>
  <c r="AL34" i="74"/>
  <c r="AK27" i="74"/>
  <c r="AL21" i="74"/>
  <c r="AL21" i="59" s="1"/>
  <c r="AJ22" i="74"/>
  <c r="AI25" i="83"/>
  <c r="AE9" i="83"/>
  <c r="AE12" i="83"/>
  <c r="AB11" i="83"/>
  <c r="AE21" i="83"/>
  <c r="AB10" i="83"/>
  <c r="AH20" i="83"/>
  <c r="AE13" i="83"/>
  <c r="AE8" i="83"/>
  <c r="AD14" i="83"/>
  <c r="AE6" i="83"/>
  <c r="AD16" i="83"/>
  <c r="AM73" i="73"/>
  <c r="AM77" i="73"/>
  <c r="AH22" i="83"/>
  <c r="AM90" i="73"/>
  <c r="AG23" i="83"/>
  <c r="AM82" i="73"/>
  <c r="AH15" i="83"/>
  <c r="AL83" i="73"/>
  <c r="AK78" i="73"/>
  <c r="AJ79" i="73"/>
  <c r="AI4" i="83"/>
  <c r="AL2" i="23" l="1"/>
  <c r="AL2" i="84" s="1"/>
  <c r="AK33" i="59"/>
  <c r="AK69" i="59" s="1"/>
  <c r="AK21" i="23" s="1"/>
  <c r="AK21" i="84" s="1"/>
  <c r="AJ33" i="79"/>
  <c r="AJ69" i="79" s="1"/>
  <c r="AJ21" i="32" s="1"/>
  <c r="AJ21" i="90" s="1"/>
  <c r="AJ33" i="78"/>
  <c r="AJ69" i="78" s="1"/>
  <c r="AJ21" i="28" s="1"/>
  <c r="AJ21" i="89" s="1"/>
  <c r="AJ33" i="77"/>
  <c r="AJ69" i="77" s="1"/>
  <c r="AJ21" i="25" s="1"/>
  <c r="AJ21" i="88" s="1"/>
  <c r="AJ33" i="76"/>
  <c r="AJ69" i="76" s="1"/>
  <c r="AJ21" i="31" s="1"/>
  <c r="AJ21" i="87" s="1"/>
  <c r="AJ69" i="59"/>
  <c r="AJ21" i="23" s="1"/>
  <c r="AJ21" i="84" s="1"/>
  <c r="AJ33" i="75"/>
  <c r="AJ69" i="75" s="1"/>
  <c r="AJ21" i="30" s="1"/>
  <c r="AJ21" i="86" s="1"/>
  <c r="AJ53" i="77"/>
  <c r="AJ5" i="25" s="1"/>
  <c r="AJ5" i="88" s="1"/>
  <c r="AJ33" i="81"/>
  <c r="AJ69" i="81" s="1"/>
  <c r="AJ21" i="22" s="1"/>
  <c r="AJ21" i="93" s="1"/>
  <c r="AI55" i="77"/>
  <c r="AI7" i="25" s="1"/>
  <c r="AI7" i="88" s="1"/>
  <c r="AK28" i="59"/>
  <c r="AK68" i="59"/>
  <c r="AK20" i="23" s="1"/>
  <c r="AK20" i="84" s="1"/>
  <c r="AK32" i="59"/>
  <c r="AK32" i="79" s="1"/>
  <c r="AK61" i="79" s="1"/>
  <c r="AK13" i="32" s="1"/>
  <c r="AK13" i="90" s="1"/>
  <c r="AJ53" i="81"/>
  <c r="AJ5" i="22" s="1"/>
  <c r="AJ5" i="93" s="1"/>
  <c r="AK68" i="81"/>
  <c r="AK20" i="22" s="1"/>
  <c r="AK20" i="93" s="1"/>
  <c r="AJ32" i="81"/>
  <c r="AJ61" i="81" s="1"/>
  <c r="AJ13" i="22" s="1"/>
  <c r="AJ13" i="93" s="1"/>
  <c r="AJ32" i="78"/>
  <c r="AJ61" i="78" s="1"/>
  <c r="AJ13" i="28" s="1"/>
  <c r="AJ13" i="89" s="1"/>
  <c r="AJ32" i="75"/>
  <c r="AJ61" i="75" s="1"/>
  <c r="AJ13" i="30" s="1"/>
  <c r="AJ13" i="86" s="1"/>
  <c r="AI55" i="79"/>
  <c r="AI7" i="32" s="1"/>
  <c r="AI7" i="90" s="1"/>
  <c r="AH7" i="83"/>
  <c r="AI55" i="76"/>
  <c r="AI7" i="31" s="1"/>
  <c r="AI7" i="87" s="1"/>
  <c r="AI58" i="59"/>
  <c r="AI10" i="23" s="1"/>
  <c r="AI10" i="84" s="1"/>
  <c r="AJ32" i="79"/>
  <c r="AJ61" i="79" s="1"/>
  <c r="AJ13" i="32" s="1"/>
  <c r="AJ13" i="90" s="1"/>
  <c r="AK60" i="59"/>
  <c r="AK12" i="23" s="1"/>
  <c r="AK12" i="84" s="1"/>
  <c r="AJ32" i="76"/>
  <c r="AJ61" i="76" s="1"/>
  <c r="AJ13" i="31" s="1"/>
  <c r="AJ13" i="87" s="1"/>
  <c r="AJ32" i="80"/>
  <c r="AJ61" i="80" s="1"/>
  <c r="AJ13" i="27" s="1"/>
  <c r="AJ13" i="92" s="1"/>
  <c r="AI57" i="59"/>
  <c r="AI9" i="23" s="1"/>
  <c r="AI9" i="84" s="1"/>
  <c r="AK73" i="77"/>
  <c r="AK25" i="25" s="1"/>
  <c r="AK25" i="88" s="1"/>
  <c r="AI55" i="81"/>
  <c r="AI7" i="22" s="1"/>
  <c r="AI7" i="93" s="1"/>
  <c r="AJ53" i="75"/>
  <c r="AJ5" i="30" s="1"/>
  <c r="AJ5" i="86" s="1"/>
  <c r="AJ53" i="78"/>
  <c r="AJ5" i="28" s="1"/>
  <c r="AJ5" i="89" s="1"/>
  <c r="AM50" i="59"/>
  <c r="AK24" i="83"/>
  <c r="AJ64" i="59"/>
  <c r="AJ16" i="23" s="1"/>
  <c r="AJ16" i="84" s="1"/>
  <c r="AJ54" i="59"/>
  <c r="AJ6" i="23" s="1"/>
  <c r="AJ6" i="84" s="1"/>
  <c r="AL2" i="83"/>
  <c r="AI55" i="75"/>
  <c r="AI7" i="30" s="1"/>
  <c r="AI7" i="86" s="1"/>
  <c r="AH18" i="83"/>
  <c r="AI5" i="83"/>
  <c r="AH59" i="59"/>
  <c r="AH11" i="23" s="1"/>
  <c r="AH11" i="84" s="1"/>
  <c r="AJ53" i="79"/>
  <c r="AJ5" i="32" s="1"/>
  <c r="AJ5" i="90" s="1"/>
  <c r="AK26" i="83"/>
  <c r="AJ28" i="76"/>
  <c r="AJ63" i="76" s="1"/>
  <c r="AJ15" i="31" s="1"/>
  <c r="AJ15" i="87" s="1"/>
  <c r="AJ28" i="78"/>
  <c r="AJ63" i="78" s="1"/>
  <c r="AJ15" i="28" s="1"/>
  <c r="AJ15" i="89" s="1"/>
  <c r="AK52" i="59"/>
  <c r="AK4" i="23" s="1"/>
  <c r="AK4" i="84" s="1"/>
  <c r="AJ28" i="81"/>
  <c r="AJ63" i="81" s="1"/>
  <c r="AJ15" i="22" s="1"/>
  <c r="AJ15" i="93" s="1"/>
  <c r="AK70" i="59"/>
  <c r="AK22" i="23" s="1"/>
  <c r="AK22" i="84" s="1"/>
  <c r="AJ28" i="80"/>
  <c r="AJ63" i="80" s="1"/>
  <c r="AJ15" i="27" s="1"/>
  <c r="AJ15" i="92" s="1"/>
  <c r="AI19" i="83"/>
  <c r="AI17" i="83"/>
  <c r="AJ28" i="77"/>
  <c r="AJ63" i="77" s="1"/>
  <c r="AJ15" i="25" s="1"/>
  <c r="AJ15" i="88" s="1"/>
  <c r="AJ9" i="80"/>
  <c r="AJ28" i="79"/>
  <c r="AJ63" i="79" s="1"/>
  <c r="AJ15" i="32" s="1"/>
  <c r="AJ15" i="90" s="1"/>
  <c r="AJ56" i="59"/>
  <c r="AJ8" i="23" s="1"/>
  <c r="AJ8" i="84" s="1"/>
  <c r="AL74" i="59"/>
  <c r="AL26" i="23" s="1"/>
  <c r="AL26" i="84" s="1"/>
  <c r="AJ9" i="78"/>
  <c r="AI19" i="78"/>
  <c r="AI57" i="78" s="1"/>
  <c r="AI9" i="28" s="1"/>
  <c r="AI9" i="89" s="1"/>
  <c r="AJ9" i="76"/>
  <c r="AL40" i="81"/>
  <c r="AJ32" i="77"/>
  <c r="AJ61" i="77" s="1"/>
  <c r="AJ13" i="25" s="1"/>
  <c r="AJ13" i="88" s="1"/>
  <c r="AL44" i="77"/>
  <c r="AL74" i="77" s="1"/>
  <c r="AL26" i="25" s="1"/>
  <c r="AL26" i="88" s="1"/>
  <c r="AI19" i="80"/>
  <c r="AI57" i="80" s="1"/>
  <c r="AI9" i="27" s="1"/>
  <c r="AI9" i="92" s="1"/>
  <c r="AK13" i="76"/>
  <c r="AL24" i="76"/>
  <c r="AI19" i="81"/>
  <c r="AI57" i="81" s="1"/>
  <c r="AI9" i="22" s="1"/>
  <c r="AI9" i="93" s="1"/>
  <c r="AK73" i="59"/>
  <c r="AK25" i="23" s="1"/>
  <c r="AK25" i="84" s="1"/>
  <c r="AI19" i="77"/>
  <c r="AI57" i="77" s="1"/>
  <c r="AI9" i="25" s="1"/>
  <c r="AI9" i="88" s="1"/>
  <c r="AJ35" i="81"/>
  <c r="AJ67" i="81" s="1"/>
  <c r="AJ19" i="22" s="1"/>
  <c r="AJ19" i="93" s="1"/>
  <c r="AI19" i="76"/>
  <c r="AI57" i="76" s="1"/>
  <c r="AI9" i="31" s="1"/>
  <c r="AI9" i="87" s="1"/>
  <c r="AL31" i="74"/>
  <c r="AL71" i="74" s="1"/>
  <c r="AL23" i="26" s="1"/>
  <c r="AL23" i="91" s="1"/>
  <c r="AL11" i="79"/>
  <c r="AK41" i="77"/>
  <c r="AJ37" i="80"/>
  <c r="AJ66" i="80" s="1"/>
  <c r="AJ18" i="27" s="1"/>
  <c r="AJ18" i="92" s="1"/>
  <c r="AJ29" i="80"/>
  <c r="AJ64" i="80" s="1"/>
  <c r="AJ16" i="27" s="1"/>
  <c r="AJ16" i="92" s="1"/>
  <c r="AK4" i="77"/>
  <c r="AK52" i="77" s="1"/>
  <c r="AK4" i="25" s="1"/>
  <c r="AK4" i="88" s="1"/>
  <c r="AJ35" i="79"/>
  <c r="AJ67" i="79" s="1"/>
  <c r="AJ19" i="32" s="1"/>
  <c r="AJ19" i="90" s="1"/>
  <c r="AK34" i="78"/>
  <c r="AK70" i="78" s="1"/>
  <c r="AK22" i="28" s="1"/>
  <c r="AK22" i="89" s="1"/>
  <c r="AK4" i="78"/>
  <c r="AK52" i="78" s="1"/>
  <c r="AK4" i="28" s="1"/>
  <c r="AK4" i="89" s="1"/>
  <c r="AJ12" i="78"/>
  <c r="AJ54" i="78" s="1"/>
  <c r="AJ6" i="28" s="1"/>
  <c r="AJ6" i="89" s="1"/>
  <c r="AL25" i="75"/>
  <c r="AL21" i="78"/>
  <c r="AK38" i="77"/>
  <c r="AK68" i="77" s="1"/>
  <c r="AK20" i="25" s="1"/>
  <c r="AK20" i="88" s="1"/>
  <c r="AJ35" i="75"/>
  <c r="AJ67" i="75" s="1"/>
  <c r="AJ19" i="30" s="1"/>
  <c r="AJ19" i="86" s="1"/>
  <c r="AK41" i="80"/>
  <c r="AK26" i="81"/>
  <c r="AK60" i="81" s="1"/>
  <c r="AK12" i="22" s="1"/>
  <c r="AK12" i="93" s="1"/>
  <c r="AK5" i="79"/>
  <c r="AL17" i="76"/>
  <c r="AK41" i="75"/>
  <c r="AJ36" i="81"/>
  <c r="AJ18" i="76"/>
  <c r="AJ56" i="76" s="1"/>
  <c r="AJ8" i="31" s="1"/>
  <c r="AJ8" i="87" s="1"/>
  <c r="AK36" i="76"/>
  <c r="AJ30" i="76"/>
  <c r="AJ65" i="76" s="1"/>
  <c r="AJ17" i="31" s="1"/>
  <c r="AJ17" i="87" s="1"/>
  <c r="AI22" i="78"/>
  <c r="AI58" i="78" s="1"/>
  <c r="AI10" i="28" s="1"/>
  <c r="AI10" i="89" s="1"/>
  <c r="AL20" i="75"/>
  <c r="AL6" i="80"/>
  <c r="AL11" i="80"/>
  <c r="AM2" i="78"/>
  <c r="AM50" i="78" s="1"/>
  <c r="AM2" i="28" s="1"/>
  <c r="AM2" i="89" s="1"/>
  <c r="AL10" i="79"/>
  <c r="AJ31" i="80"/>
  <c r="AJ71" i="80" s="1"/>
  <c r="AJ23" i="27" s="1"/>
  <c r="AJ23" i="92" s="1"/>
  <c r="AJ31" i="77"/>
  <c r="AJ71" i="77" s="1"/>
  <c r="AJ23" i="25" s="1"/>
  <c r="AJ23" i="88" s="1"/>
  <c r="AJ71" i="59"/>
  <c r="AJ23" i="23" s="1"/>
  <c r="AJ23" i="84" s="1"/>
  <c r="AJ29" i="81"/>
  <c r="AJ64" i="81" s="1"/>
  <c r="AJ16" i="22" s="1"/>
  <c r="AJ16" i="93" s="1"/>
  <c r="AK34" i="77"/>
  <c r="AK70" i="77" s="1"/>
  <c r="AK22" i="25" s="1"/>
  <c r="AK22" i="88" s="1"/>
  <c r="AJ30" i="78"/>
  <c r="AJ65" i="78" s="1"/>
  <c r="AJ17" i="28" s="1"/>
  <c r="AJ17" i="89" s="1"/>
  <c r="AK26" i="76"/>
  <c r="AK60" i="76" s="1"/>
  <c r="AK12" i="31" s="1"/>
  <c r="AK12" i="87" s="1"/>
  <c r="AJ18" i="80"/>
  <c r="AJ56" i="80" s="1"/>
  <c r="AJ8" i="27" s="1"/>
  <c r="AJ8" i="92" s="1"/>
  <c r="AL24" i="81"/>
  <c r="AL16" i="75"/>
  <c r="AK41" i="81"/>
  <c r="AK5" i="81"/>
  <c r="AK53" i="81" s="1"/>
  <c r="AK5" i="22" s="1"/>
  <c r="AK5" i="93" s="1"/>
  <c r="AI19" i="75"/>
  <c r="AI57" i="75" s="1"/>
  <c r="AI9" i="30" s="1"/>
  <c r="AI9" i="86" s="1"/>
  <c r="AK34" i="81"/>
  <c r="AK70" i="81" s="1"/>
  <c r="AK22" i="22" s="1"/>
  <c r="AK22" i="93" s="1"/>
  <c r="AK4" i="81"/>
  <c r="AK52" i="81" s="1"/>
  <c r="AK4" i="22" s="1"/>
  <c r="AK4" i="93" s="1"/>
  <c r="AL40" i="75"/>
  <c r="AL21" i="77"/>
  <c r="AL20" i="81"/>
  <c r="AL42" i="76"/>
  <c r="AL72" i="76" s="1"/>
  <c r="AL24" i="31" s="1"/>
  <c r="AL24" i="87" s="1"/>
  <c r="AJ15" i="75"/>
  <c r="AK4" i="80"/>
  <c r="AK52" i="80" s="1"/>
  <c r="AK4" i="27" s="1"/>
  <c r="AK4" i="92" s="1"/>
  <c r="AK43" i="75"/>
  <c r="AK73" i="75" s="1"/>
  <c r="AK25" i="30" s="1"/>
  <c r="AK25" i="86" s="1"/>
  <c r="AK13" i="80"/>
  <c r="AJ18" i="75"/>
  <c r="AJ56" i="75" s="1"/>
  <c r="AJ8" i="30" s="1"/>
  <c r="AJ8" i="86" s="1"/>
  <c r="AL17" i="75"/>
  <c r="AK7" i="78"/>
  <c r="AK43" i="76"/>
  <c r="AK73" i="76" s="1"/>
  <c r="AK25" i="31" s="1"/>
  <c r="AK25" i="87" s="1"/>
  <c r="AJ31" i="76"/>
  <c r="AJ71" i="76" s="1"/>
  <c r="AJ23" i="31" s="1"/>
  <c r="AJ23" i="87" s="1"/>
  <c r="AK36" i="75"/>
  <c r="AL16" i="80"/>
  <c r="AK41" i="76"/>
  <c r="AL39" i="75"/>
  <c r="AJ19" i="59"/>
  <c r="AJ19" i="76" s="1"/>
  <c r="AJ57" i="76" s="1"/>
  <c r="AJ9" i="31" s="1"/>
  <c r="AJ9" i="87" s="1"/>
  <c r="AJ62" i="59"/>
  <c r="AJ14" i="23" s="1"/>
  <c r="AJ14" i="84" s="1"/>
  <c r="AJ27" i="80"/>
  <c r="AJ62" i="80" s="1"/>
  <c r="AJ14" i="27" s="1"/>
  <c r="AJ14" i="92" s="1"/>
  <c r="AJ67" i="59"/>
  <c r="AJ19" i="23" s="1"/>
  <c r="AJ19" i="84" s="1"/>
  <c r="AJ35" i="77"/>
  <c r="AJ67" i="77" s="1"/>
  <c r="AJ19" i="25" s="1"/>
  <c r="AJ19" i="88" s="1"/>
  <c r="AL6" i="79"/>
  <c r="AL11" i="81"/>
  <c r="AJ15" i="81"/>
  <c r="AI22" i="81"/>
  <c r="AI58" i="81" s="1"/>
  <c r="AI10" i="22" s="1"/>
  <c r="AI10" i="93" s="1"/>
  <c r="AJ14" i="81"/>
  <c r="AJ12" i="76"/>
  <c r="AJ54" i="76" s="1"/>
  <c r="AJ6" i="31" s="1"/>
  <c r="AJ6" i="87" s="1"/>
  <c r="AJ9" i="81"/>
  <c r="AJ29" i="78"/>
  <c r="AJ64" i="78" s="1"/>
  <c r="AJ16" i="28" s="1"/>
  <c r="AJ16" i="89" s="1"/>
  <c r="AL20" i="76"/>
  <c r="AK41" i="78"/>
  <c r="AL44" i="78"/>
  <c r="AL74" i="78" s="1"/>
  <c r="AL26" i="28" s="1"/>
  <c r="AL26" i="89" s="1"/>
  <c r="AK13" i="77"/>
  <c r="AJ37" i="79"/>
  <c r="AL24" i="79"/>
  <c r="AJ36" i="76"/>
  <c r="AM2" i="79"/>
  <c r="AM50" i="79" s="1"/>
  <c r="AM2" i="32" s="1"/>
  <c r="AM2" i="90" s="1"/>
  <c r="AL44" i="81"/>
  <c r="AL74" i="81" s="1"/>
  <c r="AL26" i="22" s="1"/>
  <c r="AL26" i="93" s="1"/>
  <c r="AK26" i="77"/>
  <c r="AK60" i="77" s="1"/>
  <c r="AK12" i="25" s="1"/>
  <c r="AK12" i="88" s="1"/>
  <c r="AK25" i="81"/>
  <c r="AL25" i="79"/>
  <c r="AL42" i="75"/>
  <c r="AL72" i="75" s="1"/>
  <c r="AL24" i="30" s="1"/>
  <c r="AL24" i="86" s="1"/>
  <c r="AL10" i="76"/>
  <c r="AL21" i="76"/>
  <c r="AL39" i="79"/>
  <c r="AL16" i="77"/>
  <c r="AL40" i="76"/>
  <c r="AJ31" i="75"/>
  <c r="AJ71" i="75" s="1"/>
  <c r="AJ23" i="30" s="1"/>
  <c r="AJ23" i="86" s="1"/>
  <c r="AK34" i="79"/>
  <c r="AK70" i="79" s="1"/>
  <c r="AK22" i="32" s="1"/>
  <c r="AK22" i="90" s="1"/>
  <c r="AH23" i="81"/>
  <c r="AH59" i="81" s="1"/>
  <c r="AH11" i="22" s="1"/>
  <c r="AH11" i="93" s="1"/>
  <c r="AL40" i="77"/>
  <c r="AJ37" i="77"/>
  <c r="AJ15" i="78"/>
  <c r="AJ28" i="75"/>
  <c r="AJ63" i="75" s="1"/>
  <c r="AJ15" i="30" s="1"/>
  <c r="AJ15" i="86" s="1"/>
  <c r="AK34" i="75"/>
  <c r="AK70" i="75" s="1"/>
  <c r="AK22" i="30" s="1"/>
  <c r="AK22" i="86" s="1"/>
  <c r="AJ14" i="78"/>
  <c r="AM24" i="74"/>
  <c r="AM24" i="59" s="1"/>
  <c r="AM24" i="78" s="1"/>
  <c r="AK29" i="74"/>
  <c r="AK64" i="74" s="1"/>
  <c r="AK16" i="26" s="1"/>
  <c r="AK16" i="91" s="1"/>
  <c r="AL6" i="81"/>
  <c r="AL11" i="77"/>
  <c r="AK5" i="77"/>
  <c r="AJ29" i="77"/>
  <c r="AJ64" i="77" s="1"/>
  <c r="AJ16" i="25" s="1"/>
  <c r="AJ16" i="88" s="1"/>
  <c r="AL39" i="77"/>
  <c r="AM2" i="81"/>
  <c r="AM50" i="81" s="1"/>
  <c r="AM2" i="22" s="1"/>
  <c r="AM2" i="93" s="1"/>
  <c r="AL24" i="80"/>
  <c r="AJ15" i="79"/>
  <c r="AK43" i="79"/>
  <c r="AK73" i="79" s="1"/>
  <c r="AK25" i="32" s="1"/>
  <c r="AK25" i="90" s="1"/>
  <c r="AL25" i="80"/>
  <c r="AL16" i="76"/>
  <c r="AM2" i="80"/>
  <c r="AM50" i="80" s="1"/>
  <c r="AM2" i="27" s="1"/>
  <c r="AM2" i="92" s="1"/>
  <c r="AL44" i="80"/>
  <c r="AL74" i="80" s="1"/>
  <c r="AL26" i="27" s="1"/>
  <c r="AL26" i="92" s="1"/>
  <c r="AJ12" i="81"/>
  <c r="AJ54" i="81" s="1"/>
  <c r="AJ6" i="22" s="1"/>
  <c r="AJ6" i="93" s="1"/>
  <c r="AL21" i="75"/>
  <c r="AJ36" i="78"/>
  <c r="AJ66" i="78" s="1"/>
  <c r="AJ18" i="28" s="1"/>
  <c r="AJ18" i="89" s="1"/>
  <c r="AL44" i="79"/>
  <c r="AL74" i="79" s="1"/>
  <c r="AL26" i="32" s="1"/>
  <c r="AL26" i="90" s="1"/>
  <c r="AL10" i="77"/>
  <c r="AJ37" i="76"/>
  <c r="AL17" i="79"/>
  <c r="AM2" i="75"/>
  <c r="AM50" i="75" s="1"/>
  <c r="AM2" i="30" s="1"/>
  <c r="AM2" i="86" s="1"/>
  <c r="AL10" i="78"/>
  <c r="AJ27" i="81"/>
  <c r="AJ62" i="81" s="1"/>
  <c r="AJ14" i="22" s="1"/>
  <c r="AJ14" i="93" s="1"/>
  <c r="AK36" i="79"/>
  <c r="AJ36" i="79"/>
  <c r="AJ18" i="78"/>
  <c r="AJ56" i="78" s="1"/>
  <c r="AJ8" i="28" s="1"/>
  <c r="AJ8" i="89" s="1"/>
  <c r="AL40" i="79"/>
  <c r="AH23" i="79"/>
  <c r="AH59" i="79" s="1"/>
  <c r="AH11" i="32" s="1"/>
  <c r="AH11" i="90" s="1"/>
  <c r="AK31" i="59"/>
  <c r="AK31" i="79" s="1"/>
  <c r="AK71" i="79" s="1"/>
  <c r="AK23" i="32" s="1"/>
  <c r="AK23" i="90" s="1"/>
  <c r="AL6" i="77"/>
  <c r="AL11" i="78"/>
  <c r="AK7" i="80"/>
  <c r="AK25" i="78"/>
  <c r="AJ9" i="77"/>
  <c r="AJ29" i="76"/>
  <c r="AJ64" i="76" s="1"/>
  <c r="AJ16" i="31" s="1"/>
  <c r="AJ16" i="87" s="1"/>
  <c r="AJ15" i="80"/>
  <c r="AI22" i="80"/>
  <c r="AI58" i="80" s="1"/>
  <c r="AI10" i="27" s="1"/>
  <c r="AI10" i="92" s="1"/>
  <c r="AJ14" i="80"/>
  <c r="AJ27" i="75"/>
  <c r="AJ62" i="75" s="1"/>
  <c r="AJ14" i="30" s="1"/>
  <c r="AJ14" i="86" s="1"/>
  <c r="AL24" i="78"/>
  <c r="AK38" i="75"/>
  <c r="AK68" i="75" s="1"/>
  <c r="AK20" i="30" s="1"/>
  <c r="AK20" i="86" s="1"/>
  <c r="AI22" i="79"/>
  <c r="AI58" i="79" s="1"/>
  <c r="AI10" i="32" s="1"/>
  <c r="AI10" i="90" s="1"/>
  <c r="AJ14" i="79"/>
  <c r="AL10" i="75"/>
  <c r="AK13" i="78"/>
  <c r="AJ18" i="79"/>
  <c r="AJ56" i="79" s="1"/>
  <c r="AJ8" i="32" s="1"/>
  <c r="AJ8" i="90" s="1"/>
  <c r="AL25" i="81"/>
  <c r="AK38" i="76"/>
  <c r="AK68" i="76" s="1"/>
  <c r="AK20" i="31" s="1"/>
  <c r="AK20" i="87" s="1"/>
  <c r="AJ36" i="77"/>
  <c r="AK5" i="80"/>
  <c r="AK25" i="76"/>
  <c r="AI22" i="75"/>
  <c r="AI58" i="75" s="1"/>
  <c r="AI10" i="30" s="1"/>
  <c r="AI10" i="86" s="1"/>
  <c r="AJ14" i="75"/>
  <c r="AL17" i="81"/>
  <c r="AJ15" i="76"/>
  <c r="AK4" i="79"/>
  <c r="AK52" i="79" s="1"/>
  <c r="AK4" i="32" s="1"/>
  <c r="AK4" i="90" s="1"/>
  <c r="AK36" i="80"/>
  <c r="AL10" i="80"/>
  <c r="AK38" i="80"/>
  <c r="AK68" i="80" s="1"/>
  <c r="AK20" i="27" s="1"/>
  <c r="AK20" i="92" s="1"/>
  <c r="AK5" i="76"/>
  <c r="AK25" i="77"/>
  <c r="AL32" i="74"/>
  <c r="AL61" i="74" s="1"/>
  <c r="AL13" i="26" s="1"/>
  <c r="AL13" i="91" s="1"/>
  <c r="AK9" i="59"/>
  <c r="AK9" i="77" s="1"/>
  <c r="AL72" i="59"/>
  <c r="AL24" i="23" s="1"/>
  <c r="AL24" i="84" s="1"/>
  <c r="AL42" i="78"/>
  <c r="AL72" i="78" s="1"/>
  <c r="AL24" i="28" s="1"/>
  <c r="AL24" i="89" s="1"/>
  <c r="AL6" i="78"/>
  <c r="AL11" i="76"/>
  <c r="AL16" i="79"/>
  <c r="AJ29" i="75"/>
  <c r="AJ64" i="75" s="1"/>
  <c r="AJ16" i="30" s="1"/>
  <c r="AJ16" i="86" s="1"/>
  <c r="AJ35" i="80"/>
  <c r="AJ67" i="80" s="1"/>
  <c r="AJ19" i="27" s="1"/>
  <c r="AJ19" i="92" s="1"/>
  <c r="AL24" i="77"/>
  <c r="AL20" i="77"/>
  <c r="AK7" i="75"/>
  <c r="AK53" i="75" s="1"/>
  <c r="AK5" i="30" s="1"/>
  <c r="AK5" i="86" s="1"/>
  <c r="AJ31" i="79"/>
  <c r="AJ71" i="79" s="1"/>
  <c r="AJ23" i="32" s="1"/>
  <c r="AJ23" i="90" s="1"/>
  <c r="AL25" i="78"/>
  <c r="AL20" i="78"/>
  <c r="AK26" i="78"/>
  <c r="AK60" i="78" s="1"/>
  <c r="AK12" i="28" s="1"/>
  <c r="AK12" i="89" s="1"/>
  <c r="AK25" i="79"/>
  <c r="AL21" i="79"/>
  <c r="AJ30" i="79"/>
  <c r="AJ65" i="79" s="1"/>
  <c r="AJ17" i="32" s="1"/>
  <c r="AJ17" i="90" s="1"/>
  <c r="AJ27" i="78"/>
  <c r="AJ62" i="78" s="1"/>
  <c r="AJ14" i="28" s="1"/>
  <c r="AJ14" i="89" s="1"/>
  <c r="AL17" i="80"/>
  <c r="AK38" i="78"/>
  <c r="AK68" i="78" s="1"/>
  <c r="AK20" i="28" s="1"/>
  <c r="AK20" i="89" s="1"/>
  <c r="AJ35" i="76"/>
  <c r="AJ67" i="76" s="1"/>
  <c r="AJ19" i="31" s="1"/>
  <c r="AJ19" i="87" s="1"/>
  <c r="AJ12" i="79"/>
  <c r="AJ54" i="79" s="1"/>
  <c r="AJ6" i="32" s="1"/>
  <c r="AJ6" i="90" s="1"/>
  <c r="AK36" i="81"/>
  <c r="AJ37" i="81"/>
  <c r="AM2" i="77"/>
  <c r="AM50" i="77" s="1"/>
  <c r="AM2" i="25" s="1"/>
  <c r="AM2" i="88" s="1"/>
  <c r="AL42" i="81"/>
  <c r="AL72" i="81" s="1"/>
  <c r="AL24" i="22" s="1"/>
  <c r="AL24" i="93" s="1"/>
  <c r="AJ31" i="78"/>
  <c r="AJ71" i="78" s="1"/>
  <c r="AJ23" i="28" s="1"/>
  <c r="AJ23" i="89" s="1"/>
  <c r="AL28" i="74"/>
  <c r="AL28" i="59" s="1"/>
  <c r="AL6" i="76"/>
  <c r="AL11" i="75"/>
  <c r="AK38" i="79"/>
  <c r="AK68" i="79" s="1"/>
  <c r="AK20" i="32" s="1"/>
  <c r="AK20" i="90" s="1"/>
  <c r="AK4" i="76"/>
  <c r="AK52" i="76" s="1"/>
  <c r="AK4" i="31" s="1"/>
  <c r="AK4" i="87" s="1"/>
  <c r="AJ18" i="81"/>
  <c r="AJ56" i="81" s="1"/>
  <c r="AJ8" i="22" s="1"/>
  <c r="AJ8" i="93" s="1"/>
  <c r="AJ9" i="75"/>
  <c r="AL42" i="79"/>
  <c r="AL72" i="79" s="1"/>
  <c r="AL24" i="32" s="1"/>
  <c r="AL24" i="90" s="1"/>
  <c r="AH23" i="75"/>
  <c r="AH59" i="75" s="1"/>
  <c r="AH11" i="30" s="1"/>
  <c r="AH11" i="86" s="1"/>
  <c r="AK43" i="80"/>
  <c r="AK73" i="80" s="1"/>
  <c r="AK25" i="27" s="1"/>
  <c r="AK25" i="92" s="1"/>
  <c r="AK5" i="78"/>
  <c r="AL39" i="78"/>
  <c r="AH23" i="76"/>
  <c r="AH59" i="76" s="1"/>
  <c r="AH11" i="31" s="1"/>
  <c r="AH11" i="87" s="1"/>
  <c r="AJ27" i="76"/>
  <c r="AJ62" i="76" s="1"/>
  <c r="AJ14" i="31" s="1"/>
  <c r="AJ14" i="87" s="1"/>
  <c r="AL25" i="77"/>
  <c r="AL39" i="81"/>
  <c r="AK7" i="76"/>
  <c r="AK13" i="81"/>
  <c r="AL21" i="80"/>
  <c r="AK7" i="77"/>
  <c r="AL17" i="78"/>
  <c r="AL20" i="80"/>
  <c r="AL42" i="77"/>
  <c r="AL72" i="77" s="1"/>
  <c r="AL24" i="25" s="1"/>
  <c r="AL24" i="88" s="1"/>
  <c r="AK26" i="80"/>
  <c r="AK60" i="80" s="1"/>
  <c r="AK12" i="27" s="1"/>
  <c r="AK12" i="92" s="1"/>
  <c r="AK25" i="75"/>
  <c r="AK36" i="78"/>
  <c r="AK26" i="75"/>
  <c r="AK60" i="75" s="1"/>
  <c r="AK12" i="30" s="1"/>
  <c r="AK12" i="86" s="1"/>
  <c r="AK43" i="81"/>
  <c r="AK73" i="81" s="1"/>
  <c r="AK25" i="22" s="1"/>
  <c r="AK25" i="93" s="1"/>
  <c r="AK13" i="75"/>
  <c r="AL33" i="74"/>
  <c r="AJ65" i="59"/>
  <c r="AJ17" i="23" s="1"/>
  <c r="AJ17" i="84" s="1"/>
  <c r="AJ30" i="75"/>
  <c r="AJ65" i="75" s="1"/>
  <c r="AJ17" i="30" s="1"/>
  <c r="AJ17" i="86" s="1"/>
  <c r="AL6" i="75"/>
  <c r="AL39" i="76"/>
  <c r="AK34" i="76"/>
  <c r="AK70" i="76" s="1"/>
  <c r="AK22" i="31" s="1"/>
  <c r="AK22" i="87" s="1"/>
  <c r="AJ30" i="77"/>
  <c r="AJ65" i="77" s="1"/>
  <c r="AJ17" i="25" s="1"/>
  <c r="AJ17" i="88" s="1"/>
  <c r="AK43" i="78"/>
  <c r="AK73" i="78" s="1"/>
  <c r="AK25" i="28" s="1"/>
  <c r="AK25" i="89" s="1"/>
  <c r="AJ31" i="81"/>
  <c r="AJ71" i="81" s="1"/>
  <c r="AJ23" i="22" s="1"/>
  <c r="AJ23" i="93" s="1"/>
  <c r="AJ36" i="75"/>
  <c r="AL40" i="80"/>
  <c r="AL25" i="76"/>
  <c r="AJ30" i="80"/>
  <c r="AJ65" i="80" s="1"/>
  <c r="AJ17" i="27" s="1"/>
  <c r="AJ17" i="92" s="1"/>
  <c r="AH23" i="77"/>
  <c r="AH59" i="77" s="1"/>
  <c r="AH11" i="25" s="1"/>
  <c r="AH11" i="88" s="1"/>
  <c r="AJ37" i="75"/>
  <c r="AL21" i="81"/>
  <c r="AH23" i="78"/>
  <c r="AH59" i="78" s="1"/>
  <c r="AH11" i="28" s="1"/>
  <c r="AH11" i="89" s="1"/>
  <c r="AJ12" i="80"/>
  <c r="AJ54" i="80" s="1"/>
  <c r="AJ6" i="27" s="1"/>
  <c r="AJ6" i="92" s="1"/>
  <c r="AL17" i="77"/>
  <c r="AL16" i="78"/>
  <c r="AI22" i="76"/>
  <c r="AI58" i="76" s="1"/>
  <c r="AI10" i="31" s="1"/>
  <c r="AI10" i="87" s="1"/>
  <c r="AJ14" i="76"/>
  <c r="AK36" i="77"/>
  <c r="AJ27" i="79"/>
  <c r="AJ62" i="79" s="1"/>
  <c r="AJ14" i="32" s="1"/>
  <c r="AJ14" i="90" s="1"/>
  <c r="AK7" i="79"/>
  <c r="AJ12" i="75"/>
  <c r="AJ54" i="75" s="1"/>
  <c r="AJ6" i="30" s="1"/>
  <c r="AJ6" i="86" s="1"/>
  <c r="AL44" i="76"/>
  <c r="AL74" i="76" s="1"/>
  <c r="AL26" i="31" s="1"/>
  <c r="AL26" i="87" s="1"/>
  <c r="AL60" i="74"/>
  <c r="AL12" i="26" s="1"/>
  <c r="AL12" i="91" s="1"/>
  <c r="AL26" i="59"/>
  <c r="AL26" i="76" s="1"/>
  <c r="AL60" i="76" s="1"/>
  <c r="AL12" i="31" s="1"/>
  <c r="AL12" i="87" s="1"/>
  <c r="AK12" i="59"/>
  <c r="AK12" i="75" s="1"/>
  <c r="AL52" i="74"/>
  <c r="AL4" i="26" s="1"/>
  <c r="AL4" i="91" s="1"/>
  <c r="AL4" i="59"/>
  <c r="AL52" i="59" s="1"/>
  <c r="AL4" i="23" s="1"/>
  <c r="AL4" i="84" s="1"/>
  <c r="AK65" i="74"/>
  <c r="AK17" i="26" s="1"/>
  <c r="AK17" i="91" s="1"/>
  <c r="AK30" i="59"/>
  <c r="AK30" i="79" s="1"/>
  <c r="AK65" i="79" s="1"/>
  <c r="AK17" i="32" s="1"/>
  <c r="AK17" i="90" s="1"/>
  <c r="AJ58" i="74"/>
  <c r="AJ10" i="26" s="1"/>
  <c r="AJ10" i="91" s="1"/>
  <c r="AJ22" i="59"/>
  <c r="AJ22" i="79" s="1"/>
  <c r="AJ58" i="79" s="1"/>
  <c r="AJ10" i="32" s="1"/>
  <c r="AJ10" i="90" s="1"/>
  <c r="AM20" i="59"/>
  <c r="AM20" i="80" s="1"/>
  <c r="AL43" i="59"/>
  <c r="AL73" i="59" s="1"/>
  <c r="AL25" i="23" s="1"/>
  <c r="AL25" i="84" s="1"/>
  <c r="AM10" i="59"/>
  <c r="AM10" i="78" s="1"/>
  <c r="AK15" i="59"/>
  <c r="AK15" i="75" s="1"/>
  <c r="AK67" i="74"/>
  <c r="AK19" i="26" s="1"/>
  <c r="AK19" i="91" s="1"/>
  <c r="AK35" i="59"/>
  <c r="AK67" i="59" s="1"/>
  <c r="AK19" i="23" s="1"/>
  <c r="AK19" i="84" s="1"/>
  <c r="AK37" i="59"/>
  <c r="AK37" i="75" s="1"/>
  <c r="AM16" i="59"/>
  <c r="AM16" i="81" s="1"/>
  <c r="AM39" i="59"/>
  <c r="AM39" i="75" s="1"/>
  <c r="AL38" i="59"/>
  <c r="AL68" i="59" s="1"/>
  <c r="AL20" i="23" s="1"/>
  <c r="AL20" i="84" s="1"/>
  <c r="AK18" i="59"/>
  <c r="AK18" i="77" s="1"/>
  <c r="AK56" i="77" s="1"/>
  <c r="AK8" i="25" s="1"/>
  <c r="AK8" i="88" s="1"/>
  <c r="AM74" i="74"/>
  <c r="AM26" i="26" s="1"/>
  <c r="AM26" i="91" s="1"/>
  <c r="AM44" i="59"/>
  <c r="AM44" i="78" s="1"/>
  <c r="AM74" i="78" s="1"/>
  <c r="AM26" i="28" s="1"/>
  <c r="AM26" i="89" s="1"/>
  <c r="AK62" i="74"/>
  <c r="AK14" i="26" s="1"/>
  <c r="AK14" i="91" s="1"/>
  <c r="AK27" i="59"/>
  <c r="AK27" i="80" s="1"/>
  <c r="AK62" i="80" s="1"/>
  <c r="AK14" i="27" s="1"/>
  <c r="AK14" i="92" s="1"/>
  <c r="AI59" i="74"/>
  <c r="AI11" i="26" s="1"/>
  <c r="AI11" i="91" s="1"/>
  <c r="AI23" i="59"/>
  <c r="AI59" i="59" s="1"/>
  <c r="AI11" i="23" s="1"/>
  <c r="AI11" i="84" s="1"/>
  <c r="AL70" i="74"/>
  <c r="AL22" i="26" s="1"/>
  <c r="AL22" i="91" s="1"/>
  <c r="AL34" i="59"/>
  <c r="AL34" i="78" s="1"/>
  <c r="AL70" i="78" s="1"/>
  <c r="AL22" i="28" s="1"/>
  <c r="AL22" i="89" s="1"/>
  <c r="AM40" i="59"/>
  <c r="AM40" i="81" s="1"/>
  <c r="AM72" i="74"/>
  <c r="AM24" i="26" s="1"/>
  <c r="AM24" i="91" s="1"/>
  <c r="AM42" i="59"/>
  <c r="AM42" i="79" s="1"/>
  <c r="AM72" i="79" s="1"/>
  <c r="AM24" i="32" s="1"/>
  <c r="AM24" i="90" s="1"/>
  <c r="AL41" i="59"/>
  <c r="AL41" i="78" s="1"/>
  <c r="AN50" i="74"/>
  <c r="AN2" i="26" s="1"/>
  <c r="AN2" i="91" s="1"/>
  <c r="AN2" i="59"/>
  <c r="AN50" i="59" s="1"/>
  <c r="AL13" i="59"/>
  <c r="AL13" i="78" s="1"/>
  <c r="AL5" i="59"/>
  <c r="AL5" i="81" s="1"/>
  <c r="AL8" i="59"/>
  <c r="AL8" i="78" s="1"/>
  <c r="AK14" i="59"/>
  <c r="AK14" i="81" s="1"/>
  <c r="AL7" i="59"/>
  <c r="AL7" i="80" s="1"/>
  <c r="AL85" i="73"/>
  <c r="AL73" i="74"/>
  <c r="AL25" i="26" s="1"/>
  <c r="AL25" i="91" s="1"/>
  <c r="AJ55" i="77"/>
  <c r="AJ7" i="25" s="1"/>
  <c r="AJ7" i="88" s="1"/>
  <c r="AL53" i="74"/>
  <c r="AL5" i="26" s="1"/>
  <c r="AL5" i="91" s="1"/>
  <c r="AI7" i="84"/>
  <c r="AJ55" i="59"/>
  <c r="AJ7" i="23" s="1"/>
  <c r="AJ66" i="59"/>
  <c r="AJ18" i="23" s="1"/>
  <c r="AJ18" i="84" s="1"/>
  <c r="AK53" i="59"/>
  <c r="AK5" i="23" s="1"/>
  <c r="AK5" i="84" s="1"/>
  <c r="AK56" i="74"/>
  <c r="AK8" i="26" s="1"/>
  <c r="AK8" i="91" s="1"/>
  <c r="AK54" i="74"/>
  <c r="AK6" i="26" s="1"/>
  <c r="AK6" i="91" s="1"/>
  <c r="AJ57" i="74"/>
  <c r="AJ9" i="26" s="1"/>
  <c r="AJ9" i="91" s="1"/>
  <c r="AP13" i="73"/>
  <c r="AQ13" i="72"/>
  <c r="AP40" i="72"/>
  <c r="AO40" i="73"/>
  <c r="AM87" i="73" s="1"/>
  <c r="AN40" i="74"/>
  <c r="AL15" i="74"/>
  <c r="AQ37" i="72"/>
  <c r="AP37" i="73"/>
  <c r="AN81" i="73" s="1"/>
  <c r="AK55" i="74"/>
  <c r="AK7" i="26" s="1"/>
  <c r="AK7" i="91" s="1"/>
  <c r="AL68" i="74"/>
  <c r="AL20" i="26" s="1"/>
  <c r="AL20" i="91" s="1"/>
  <c r="AN44" i="74"/>
  <c r="AQ12" i="72"/>
  <c r="AP12" i="73"/>
  <c r="AR38" i="72"/>
  <c r="AR38" i="73" s="1"/>
  <c r="AP82" i="73" s="1"/>
  <c r="AQ38" i="73"/>
  <c r="AO82" i="73" s="1"/>
  <c r="AL69" i="63"/>
  <c r="AK19" i="74"/>
  <c r="AP36" i="73"/>
  <c r="AN80" i="73" s="1"/>
  <c r="AQ36" i="72"/>
  <c r="AP18" i="72"/>
  <c r="AO18" i="73"/>
  <c r="AM84" i="73" s="1"/>
  <c r="AQ6" i="72"/>
  <c r="AP6" i="73"/>
  <c r="AN62" i="73" s="1"/>
  <c r="AR35" i="72"/>
  <c r="AR35" i="73" s="1"/>
  <c r="AP77" i="73" s="1"/>
  <c r="AQ35" i="73"/>
  <c r="AO77" i="73" s="1"/>
  <c r="AR48" i="72"/>
  <c r="AR48" i="73" s="1"/>
  <c r="AP96" i="73" s="1"/>
  <c r="AQ48" i="73"/>
  <c r="AO96" i="73" s="1"/>
  <c r="AP30" i="72"/>
  <c r="AO30" i="73"/>
  <c r="AM71" i="73" s="1"/>
  <c r="AP45" i="72"/>
  <c r="AO45" i="73"/>
  <c r="AM93" i="73" s="1"/>
  <c r="AQ17" i="73"/>
  <c r="AR17" i="72"/>
  <c r="AR17" i="73" s="1"/>
  <c r="AL18" i="74"/>
  <c r="AM6" i="74"/>
  <c r="AM5" i="74"/>
  <c r="AM38" i="74"/>
  <c r="AM38" i="59" s="1"/>
  <c r="AR50" i="72"/>
  <c r="AR50" i="73" s="1"/>
  <c r="AP98" i="73" s="1"/>
  <c r="AQ50" i="73"/>
  <c r="AO98" i="73" s="1"/>
  <c r="AL37" i="74"/>
  <c r="AO33" i="73"/>
  <c r="AM74" i="73" s="1"/>
  <c r="AP33" i="72"/>
  <c r="AL36" i="74"/>
  <c r="AQ9" i="72"/>
  <c r="AP9" i="73"/>
  <c r="AN75" i="73" s="1"/>
  <c r="AQ5" i="72"/>
  <c r="AP5" i="73"/>
  <c r="AN61" i="73" s="1"/>
  <c r="AM59" i="63"/>
  <c r="AL9" i="74"/>
  <c r="AQ46" i="72"/>
  <c r="AP46" i="73"/>
  <c r="AN94" i="73" s="1"/>
  <c r="AN42" i="74"/>
  <c r="AQ7" i="73"/>
  <c r="AR7" i="72"/>
  <c r="AR7" i="73" s="1"/>
  <c r="AQ28" i="72"/>
  <c r="AP28" i="73"/>
  <c r="AN69" i="73" s="1"/>
  <c r="AP44" i="72"/>
  <c r="AO44" i="73"/>
  <c r="AM92" i="73" s="1"/>
  <c r="AP39" i="72"/>
  <c r="AO39" i="73"/>
  <c r="AM86" i="73" s="1"/>
  <c r="AO21" i="73"/>
  <c r="AM89" i="73" s="1"/>
  <c r="AP21" i="72"/>
  <c r="AQ10" i="72"/>
  <c r="AP10" i="73"/>
  <c r="AQ16" i="73"/>
  <c r="AR16" i="72"/>
  <c r="AR16" i="73" s="1"/>
  <c r="AQ42" i="73"/>
  <c r="AO90" i="73" s="1"/>
  <c r="AR42" i="72"/>
  <c r="AR42" i="73" s="1"/>
  <c r="AP90" i="73" s="1"/>
  <c r="AM7" i="74"/>
  <c r="AM13" i="74"/>
  <c r="AL30" i="74"/>
  <c r="AR32" i="72"/>
  <c r="AR32" i="73" s="1"/>
  <c r="AP73" i="73" s="1"/>
  <c r="AQ32" i="73"/>
  <c r="AO73" i="73" s="1"/>
  <c r="AP41" i="72"/>
  <c r="AO41" i="73"/>
  <c r="AM88" i="73" s="1"/>
  <c r="AQ3" i="72"/>
  <c r="AP3" i="73"/>
  <c r="AN60" i="73" s="1"/>
  <c r="AP19" i="72"/>
  <c r="AO19" i="73"/>
  <c r="AQ8" i="72"/>
  <c r="AP8" i="73"/>
  <c r="AN63" i="73" s="1"/>
  <c r="AN20" i="74"/>
  <c r="AN20" i="59" s="1"/>
  <c r="AM43" i="74"/>
  <c r="AN10" i="74"/>
  <c r="AP27" i="72"/>
  <c r="AO27" i="73"/>
  <c r="AM68" i="73" s="1"/>
  <c r="AQ26" i="72"/>
  <c r="AP26" i="73"/>
  <c r="AN67" i="73" s="1"/>
  <c r="AN16" i="74"/>
  <c r="AM8" i="74"/>
  <c r="AR47" i="72"/>
  <c r="AR47" i="73" s="1"/>
  <c r="AP95" i="73" s="1"/>
  <c r="AQ47" i="73"/>
  <c r="AO95" i="73" s="1"/>
  <c r="AM4" i="74"/>
  <c r="AM41" i="74"/>
  <c r="AP2" i="74"/>
  <c r="AR4" i="72"/>
  <c r="AR4" i="73" s="1"/>
  <c r="AQ4" i="73"/>
  <c r="AL35" i="74"/>
  <c r="AO29" i="73"/>
  <c r="AM70" i="73" s="1"/>
  <c r="AP29" i="72"/>
  <c r="AQ15" i="72"/>
  <c r="AP15" i="73"/>
  <c r="AR34" i="72"/>
  <c r="AR34" i="73" s="1"/>
  <c r="AP76" i="73" s="1"/>
  <c r="AQ34" i="73"/>
  <c r="AO76" i="73" s="1"/>
  <c r="AQ51" i="72"/>
  <c r="AP51" i="73"/>
  <c r="AN99" i="73" s="1"/>
  <c r="AR25" i="72"/>
  <c r="AR25" i="73" s="1"/>
  <c r="AP66" i="73" s="1"/>
  <c r="AQ25" i="73"/>
  <c r="AO66" i="73" s="1"/>
  <c r="AL12" i="74"/>
  <c r="AQ24" i="73"/>
  <c r="AO65" i="73" s="1"/>
  <c r="AR24" i="72"/>
  <c r="AR24" i="73" s="1"/>
  <c r="AP65" i="73" s="1"/>
  <c r="AR31" i="72"/>
  <c r="AR31" i="73" s="1"/>
  <c r="AP72" i="73" s="1"/>
  <c r="AQ31" i="73"/>
  <c r="AO72" i="73" s="1"/>
  <c r="AP23" i="73"/>
  <c r="AN64" i="73" s="1"/>
  <c r="AQ23" i="72"/>
  <c r="AN39" i="74"/>
  <c r="AK66" i="74"/>
  <c r="AK18" i="26" s="1"/>
  <c r="AK18" i="91" s="1"/>
  <c r="AP49" i="73"/>
  <c r="AN97" i="73" s="1"/>
  <c r="AQ49" i="72"/>
  <c r="AP20" i="72"/>
  <c r="AO20" i="73"/>
  <c r="AO2" i="74"/>
  <c r="AO43" i="73"/>
  <c r="AM91" i="73" s="1"/>
  <c r="AP43" i="72"/>
  <c r="AP11" i="72"/>
  <c r="AO11" i="73"/>
  <c r="AL14" i="74"/>
  <c r="AM25" i="74"/>
  <c r="AP14" i="73"/>
  <c r="AQ14" i="72"/>
  <c r="AQ52" i="73"/>
  <c r="AO100" i="73" s="1"/>
  <c r="AR52" i="72"/>
  <c r="AR52" i="73" s="1"/>
  <c r="AP100" i="73" s="1"/>
  <c r="AM17" i="74"/>
  <c r="AM17" i="59" s="1"/>
  <c r="AM11" i="74"/>
  <c r="AM11" i="59" s="1"/>
  <c r="AM34" i="74"/>
  <c r="AL27" i="74"/>
  <c r="AJ23" i="74"/>
  <c r="AM26" i="74"/>
  <c r="AK22" i="74"/>
  <c r="AM21" i="74"/>
  <c r="AM21" i="59" s="1"/>
  <c r="AF13" i="83"/>
  <c r="AI20" i="83"/>
  <c r="AE16" i="83"/>
  <c r="AF8" i="83"/>
  <c r="AE14" i="83"/>
  <c r="AF9" i="83"/>
  <c r="AJ25" i="83"/>
  <c r="AC10" i="83"/>
  <c r="AC11" i="83"/>
  <c r="AF12" i="83"/>
  <c r="AF21" i="83"/>
  <c r="AI18" i="83"/>
  <c r="AF6" i="83"/>
  <c r="AN73" i="73"/>
  <c r="AN77" i="73"/>
  <c r="AN90" i="73"/>
  <c r="AI22" i="83"/>
  <c r="AH23" i="83"/>
  <c r="AN82" i="73"/>
  <c r="AI15" i="83"/>
  <c r="AM83" i="73"/>
  <c r="AL78" i="73"/>
  <c r="AK79" i="73"/>
  <c r="AJ4" i="83"/>
  <c r="AM2" i="23" l="1"/>
  <c r="AM2" i="84" s="1"/>
  <c r="AN2" i="23"/>
  <c r="AN2" i="84" s="1"/>
  <c r="AK28" i="80"/>
  <c r="AK63" i="80" s="1"/>
  <c r="AK15" i="27" s="1"/>
  <c r="AK15" i="92" s="1"/>
  <c r="AK28" i="78"/>
  <c r="AK63" i="78" s="1"/>
  <c r="AK15" i="28" s="1"/>
  <c r="AK15" i="89" s="1"/>
  <c r="AK28" i="76"/>
  <c r="AK63" i="76" s="1"/>
  <c r="AK15" i="31" s="1"/>
  <c r="AK15" i="87" s="1"/>
  <c r="AK63" i="59"/>
  <c r="AK15" i="23" s="1"/>
  <c r="AK15" i="84" s="1"/>
  <c r="AK28" i="79"/>
  <c r="AK63" i="79" s="1"/>
  <c r="AK15" i="32" s="1"/>
  <c r="AK15" i="90" s="1"/>
  <c r="AK28" i="81"/>
  <c r="AK63" i="81" s="1"/>
  <c r="AK15" i="22" s="1"/>
  <c r="AK15" i="93" s="1"/>
  <c r="AK28" i="77"/>
  <c r="AK63" i="77" s="1"/>
  <c r="AK15" i="25" s="1"/>
  <c r="AK15" i="88" s="1"/>
  <c r="AK32" i="81"/>
  <c r="AK61" i="81" s="1"/>
  <c r="AK13" i="22" s="1"/>
  <c r="AK13" i="93" s="1"/>
  <c r="AK33" i="76"/>
  <c r="AK69" i="76" s="1"/>
  <c r="AK21" i="31" s="1"/>
  <c r="AK21" i="87" s="1"/>
  <c r="AK33" i="78"/>
  <c r="AK69" i="78" s="1"/>
  <c r="AK21" i="28" s="1"/>
  <c r="AK21" i="89" s="1"/>
  <c r="AK33" i="77"/>
  <c r="AK69" i="77" s="1"/>
  <c r="AK21" i="25" s="1"/>
  <c r="AK21" i="88" s="1"/>
  <c r="AK33" i="75"/>
  <c r="AK69" i="75" s="1"/>
  <c r="AK21" i="30" s="1"/>
  <c r="AK21" i="86" s="1"/>
  <c r="AK33" i="80"/>
  <c r="AK69" i="80" s="1"/>
  <c r="AK21" i="27" s="1"/>
  <c r="AK21" i="92" s="1"/>
  <c r="AK33" i="81"/>
  <c r="AK69" i="81" s="1"/>
  <c r="AK21" i="22" s="1"/>
  <c r="AK21" i="93" s="1"/>
  <c r="AK33" i="79"/>
  <c r="AK69" i="79" s="1"/>
  <c r="AK21" i="32" s="1"/>
  <c r="AK21" i="90" s="1"/>
  <c r="AK28" i="75"/>
  <c r="AK63" i="75" s="1"/>
  <c r="AK15" i="30" s="1"/>
  <c r="AK15" i="86" s="1"/>
  <c r="AK53" i="78"/>
  <c r="AK5" i="28" s="1"/>
  <c r="AK5" i="89" s="1"/>
  <c r="AK32" i="75"/>
  <c r="AK61" i="75" s="1"/>
  <c r="AK13" i="30" s="1"/>
  <c r="AK13" i="86" s="1"/>
  <c r="AK32" i="76"/>
  <c r="AK61" i="76" s="1"/>
  <c r="AK13" i="31" s="1"/>
  <c r="AK13" i="87" s="1"/>
  <c r="AK32" i="78"/>
  <c r="AK61" i="78" s="1"/>
  <c r="AK13" i="28" s="1"/>
  <c r="AK13" i="89" s="1"/>
  <c r="AJ55" i="75"/>
  <c r="AJ7" i="30" s="1"/>
  <c r="AJ7" i="86" s="1"/>
  <c r="AL60" i="59"/>
  <c r="AL12" i="23" s="1"/>
  <c r="AL12" i="84" s="1"/>
  <c r="AK32" i="77"/>
  <c r="AK61" i="77" s="1"/>
  <c r="AK13" i="25" s="1"/>
  <c r="AK13" i="88" s="1"/>
  <c r="AK61" i="59"/>
  <c r="AK13" i="23" s="1"/>
  <c r="AK13" i="84" s="1"/>
  <c r="AK32" i="80"/>
  <c r="AK61" i="80" s="1"/>
  <c r="AK13" i="27" s="1"/>
  <c r="AK13" i="92" s="1"/>
  <c r="AJ66" i="81"/>
  <c r="AJ18" i="22" s="1"/>
  <c r="AJ18" i="93" s="1"/>
  <c r="AI7" i="83"/>
  <c r="AJ55" i="80"/>
  <c r="AJ7" i="27" s="1"/>
  <c r="AJ7" i="92" s="1"/>
  <c r="AK53" i="76"/>
  <c r="AK5" i="31" s="1"/>
  <c r="AK5" i="87" s="1"/>
  <c r="AK54" i="75"/>
  <c r="AK6" i="30" s="1"/>
  <c r="AK6" i="86" s="1"/>
  <c r="AJ66" i="77"/>
  <c r="AJ18" i="25" s="1"/>
  <c r="AJ18" i="88" s="1"/>
  <c r="AJ58" i="59"/>
  <c r="AJ10" i="23" s="1"/>
  <c r="AJ10" i="84" s="1"/>
  <c r="AK62" i="59"/>
  <c r="AK14" i="23" s="1"/>
  <c r="AK14" i="84" s="1"/>
  <c r="AJ55" i="79"/>
  <c r="AJ7" i="32" s="1"/>
  <c r="AJ7" i="90" s="1"/>
  <c r="AK66" i="59"/>
  <c r="AK18" i="23" s="1"/>
  <c r="AK18" i="84" s="1"/>
  <c r="AL31" i="59"/>
  <c r="AL31" i="75" s="1"/>
  <c r="AL71" i="75" s="1"/>
  <c r="AL23" i="30" s="1"/>
  <c r="AL23" i="86" s="1"/>
  <c r="AK29" i="59"/>
  <c r="AK29" i="79" s="1"/>
  <c r="AK64" i="79" s="1"/>
  <c r="AK16" i="32" s="1"/>
  <c r="AK16" i="90" s="1"/>
  <c r="AK53" i="80"/>
  <c r="AK5" i="27" s="1"/>
  <c r="AK5" i="92" s="1"/>
  <c r="AK53" i="77"/>
  <c r="AK5" i="25" s="1"/>
  <c r="AK5" i="88" s="1"/>
  <c r="AJ55" i="78"/>
  <c r="AJ7" i="28" s="1"/>
  <c r="AJ7" i="89" s="1"/>
  <c r="AL70" i="59"/>
  <c r="AL22" i="23" s="1"/>
  <c r="AL22" i="84" s="1"/>
  <c r="AJ5" i="83"/>
  <c r="AJ66" i="75"/>
  <c r="AJ18" i="30" s="1"/>
  <c r="AJ18" i="86" s="1"/>
  <c r="AJ55" i="76"/>
  <c r="AJ7" i="31" s="1"/>
  <c r="AJ7" i="87" s="1"/>
  <c r="AL32" i="59"/>
  <c r="AL61" i="59" s="1"/>
  <c r="AL13" i="23" s="1"/>
  <c r="AL13" i="84" s="1"/>
  <c r="AJ66" i="76"/>
  <c r="AJ18" i="31" s="1"/>
  <c r="AJ18" i="87" s="1"/>
  <c r="AK65" i="59"/>
  <c r="AK17" i="23" s="1"/>
  <c r="AK17" i="84" s="1"/>
  <c r="AJ66" i="79"/>
  <c r="AJ18" i="32" s="1"/>
  <c r="AJ18" i="90" s="1"/>
  <c r="AK56" i="59"/>
  <c r="AK8" i="23" s="1"/>
  <c r="AK8" i="84" s="1"/>
  <c r="AM2" i="83"/>
  <c r="AM74" i="59"/>
  <c r="AM26" i="23" s="1"/>
  <c r="AM26" i="84" s="1"/>
  <c r="AL63" i="74"/>
  <c r="AL15" i="26" s="1"/>
  <c r="AL15" i="91" s="1"/>
  <c r="AL26" i="83"/>
  <c r="AL28" i="78"/>
  <c r="AL63" i="78" s="1"/>
  <c r="AL15" i="28" s="1"/>
  <c r="AL15" i="89" s="1"/>
  <c r="AL63" i="59"/>
  <c r="AL15" i="23" s="1"/>
  <c r="AL15" i="84" s="1"/>
  <c r="AJ19" i="83"/>
  <c r="AL24" i="83"/>
  <c r="AJ55" i="81"/>
  <c r="AJ7" i="22" s="1"/>
  <c r="AJ7" i="93" s="1"/>
  <c r="AJ19" i="75"/>
  <c r="AJ57" i="75" s="1"/>
  <c r="AJ9" i="30" s="1"/>
  <c r="AJ9" i="86" s="1"/>
  <c r="AJ57" i="59"/>
  <c r="AJ9" i="23" s="1"/>
  <c r="AJ9" i="84" s="1"/>
  <c r="AJ17" i="83"/>
  <c r="AK54" i="59"/>
  <c r="AK6" i="23" s="1"/>
  <c r="AK6" i="84" s="1"/>
  <c r="AK9" i="76"/>
  <c r="AK53" i="79"/>
  <c r="AK5" i="32" s="1"/>
  <c r="AK5" i="90" s="1"/>
  <c r="AJ19" i="79"/>
  <c r="AJ57" i="79" s="1"/>
  <c r="AJ9" i="32" s="1"/>
  <c r="AJ9" i="90" s="1"/>
  <c r="AL34" i="76"/>
  <c r="AL70" i="76" s="1"/>
  <c r="AL22" i="31" s="1"/>
  <c r="AL22" i="87" s="1"/>
  <c r="AL28" i="81"/>
  <c r="AL63" i="81" s="1"/>
  <c r="AL15" i="22" s="1"/>
  <c r="AL15" i="93" s="1"/>
  <c r="AL34" i="79"/>
  <c r="AL70" i="79" s="1"/>
  <c r="AL22" i="32" s="1"/>
  <c r="AL22" i="90" s="1"/>
  <c r="AN2" i="77"/>
  <c r="AN50" i="77" s="1"/>
  <c r="AN2" i="25" s="1"/>
  <c r="AN2" i="88" s="1"/>
  <c r="AK9" i="75"/>
  <c r="AK15" i="79"/>
  <c r="AK14" i="76"/>
  <c r="AM24" i="77"/>
  <c r="AK9" i="78"/>
  <c r="AK18" i="76"/>
  <c r="AK56" i="76" s="1"/>
  <c r="AK8" i="31" s="1"/>
  <c r="AK8" i="87" s="1"/>
  <c r="AL33" i="59"/>
  <c r="AL69" i="59" s="1"/>
  <c r="AL21" i="23" s="1"/>
  <c r="AL21" i="84" s="1"/>
  <c r="AL41" i="80"/>
  <c r="AK30" i="77"/>
  <c r="AK65" i="77" s="1"/>
  <c r="AK17" i="25" s="1"/>
  <c r="AK17" i="88" s="1"/>
  <c r="AL69" i="74"/>
  <c r="AL21" i="26" s="1"/>
  <c r="AL21" i="91" s="1"/>
  <c r="AK18" i="80"/>
  <c r="AK56" i="80" s="1"/>
  <c r="AK8" i="27" s="1"/>
  <c r="AK8" i="92" s="1"/>
  <c r="AK15" i="80"/>
  <c r="AK14" i="77"/>
  <c r="AK30" i="80"/>
  <c r="AK65" i="80" s="1"/>
  <c r="AK17" i="27" s="1"/>
  <c r="AK17" i="92" s="1"/>
  <c r="AM38" i="79"/>
  <c r="AL41" i="75"/>
  <c r="AJ22" i="81"/>
  <c r="AJ58" i="81" s="1"/>
  <c r="AJ10" i="22" s="1"/>
  <c r="AJ10" i="93" s="1"/>
  <c r="AJ22" i="76"/>
  <c r="AJ58" i="76" s="1"/>
  <c r="AJ10" i="31" s="1"/>
  <c r="AJ10" i="87" s="1"/>
  <c r="AK27" i="76"/>
  <c r="AK62" i="76" s="1"/>
  <c r="AK14" i="31" s="1"/>
  <c r="AK14" i="87" s="1"/>
  <c r="AM21" i="76"/>
  <c r="AN20" i="80"/>
  <c r="AM11" i="75"/>
  <c r="AM10" i="79"/>
  <c r="AM10" i="76"/>
  <c r="AM16" i="77"/>
  <c r="AL43" i="77"/>
  <c r="AL73" i="77" s="1"/>
  <c r="AL25" i="25" s="1"/>
  <c r="AL25" i="88" s="1"/>
  <c r="AL7" i="76"/>
  <c r="AL28" i="77"/>
  <c r="AL63" i="77" s="1"/>
  <c r="AL15" i="25" s="1"/>
  <c r="AL15" i="88" s="1"/>
  <c r="AM21" i="77"/>
  <c r="AL13" i="80"/>
  <c r="AL38" i="80"/>
  <c r="AL68" i="80" s="1"/>
  <c r="AL20" i="27" s="1"/>
  <c r="AL20" i="92" s="1"/>
  <c r="AM40" i="79"/>
  <c r="AK27" i="77"/>
  <c r="AK62" i="77" s="1"/>
  <c r="AK14" i="25" s="1"/>
  <c r="AK14" i="88" s="1"/>
  <c r="AK9" i="79"/>
  <c r="AK18" i="79"/>
  <c r="AK56" i="79" s="1"/>
  <c r="AK8" i="32" s="1"/>
  <c r="AK8" i="90" s="1"/>
  <c r="AL43" i="81"/>
  <c r="AL73" i="81" s="1"/>
  <c r="AL25" i="22" s="1"/>
  <c r="AL25" i="93" s="1"/>
  <c r="AM42" i="77"/>
  <c r="AM72" i="77" s="1"/>
  <c r="AM24" i="25" s="1"/>
  <c r="AM24" i="88" s="1"/>
  <c r="AN20" i="79"/>
  <c r="AM38" i="81"/>
  <c r="AM68" i="81" s="1"/>
  <c r="AM20" i="22" s="1"/>
  <c r="AM20" i="93" s="1"/>
  <c r="AM40" i="75"/>
  <c r="AM24" i="76"/>
  <c r="AL13" i="75"/>
  <c r="AL38" i="76"/>
  <c r="AL68" i="76" s="1"/>
  <c r="AL20" i="31" s="1"/>
  <c r="AL20" i="87" s="1"/>
  <c r="AM44" i="77"/>
  <c r="AM74" i="77" s="1"/>
  <c r="AM26" i="25" s="1"/>
  <c r="AM26" i="88" s="1"/>
  <c r="AM16" i="79"/>
  <c r="AL8" i="75"/>
  <c r="AM39" i="80"/>
  <c r="AM40" i="77"/>
  <c r="AK27" i="79"/>
  <c r="AK62" i="79" s="1"/>
  <c r="AK14" i="32" s="1"/>
  <c r="AK14" i="90" s="1"/>
  <c r="AM17" i="79"/>
  <c r="AJ22" i="75"/>
  <c r="AJ58" i="75" s="1"/>
  <c r="AJ10" i="30" s="1"/>
  <c r="AJ10" i="86" s="1"/>
  <c r="AM16" i="75"/>
  <c r="AL8" i="77"/>
  <c r="AL7" i="75"/>
  <c r="AK14" i="79"/>
  <c r="AK18" i="78"/>
  <c r="AK56" i="78" s="1"/>
  <c r="AK8" i="28" s="1"/>
  <c r="AK8" i="89" s="1"/>
  <c r="AM33" i="74"/>
  <c r="AM69" i="74" s="1"/>
  <c r="AM21" i="26" s="1"/>
  <c r="AM21" i="91" s="1"/>
  <c r="AL9" i="59"/>
  <c r="AL9" i="75" s="1"/>
  <c r="AN24" i="74"/>
  <c r="AN24" i="59" s="1"/>
  <c r="AN24" i="80" s="1"/>
  <c r="AL34" i="77"/>
  <c r="AL70" i="77" s="1"/>
  <c r="AL22" i="25" s="1"/>
  <c r="AL22" i="88" s="1"/>
  <c r="AJ22" i="77"/>
  <c r="AJ58" i="77" s="1"/>
  <c r="AJ10" i="25" s="1"/>
  <c r="AJ10" i="88" s="1"/>
  <c r="AM44" i="79"/>
  <c r="AM74" i="79" s="1"/>
  <c r="AM26" i="32" s="1"/>
  <c r="AM26" i="90" s="1"/>
  <c r="AK15" i="78"/>
  <c r="AK35" i="78"/>
  <c r="AK67" i="78" s="1"/>
  <c r="AK19" i="28" s="1"/>
  <c r="AK19" i="89" s="1"/>
  <c r="AL28" i="76"/>
  <c r="AL63" i="76" s="1"/>
  <c r="AL15" i="31" s="1"/>
  <c r="AL15" i="87" s="1"/>
  <c r="AM21" i="75"/>
  <c r="AK37" i="79"/>
  <c r="AK66" i="79" s="1"/>
  <c r="AK18" i="32" s="1"/>
  <c r="AK18" i="90" s="1"/>
  <c r="AM42" i="76"/>
  <c r="AM72" i="76" s="1"/>
  <c r="AM24" i="31" s="1"/>
  <c r="AM24" i="87" s="1"/>
  <c r="AL7" i="77"/>
  <c r="AK9" i="80"/>
  <c r="AL34" i="81"/>
  <c r="AL70" i="81" s="1"/>
  <c r="AL22" i="22" s="1"/>
  <c r="AL22" i="93" s="1"/>
  <c r="AL41" i="79"/>
  <c r="AM20" i="75"/>
  <c r="AK12" i="78"/>
  <c r="AK54" i="78" s="1"/>
  <c r="AK6" i="28" s="1"/>
  <c r="AK6" i="89" s="1"/>
  <c r="AK27" i="78"/>
  <c r="AK62" i="78" s="1"/>
  <c r="AK14" i="28" s="1"/>
  <c r="AK14" i="89" s="1"/>
  <c r="AN20" i="81"/>
  <c r="AM38" i="78"/>
  <c r="AM10" i="81"/>
  <c r="AM20" i="77"/>
  <c r="AK27" i="81"/>
  <c r="AK62" i="81" s="1"/>
  <c r="AK14" i="22" s="1"/>
  <c r="AK14" i="93" s="1"/>
  <c r="AM24" i="75"/>
  <c r="AK37" i="76"/>
  <c r="AK66" i="76" s="1"/>
  <c r="AK18" i="31" s="1"/>
  <c r="AK18" i="87" s="1"/>
  <c r="AL5" i="78"/>
  <c r="AK18" i="75"/>
  <c r="AK56" i="75" s="1"/>
  <c r="AK8" i="30" s="1"/>
  <c r="AK8" i="86" s="1"/>
  <c r="AL43" i="79"/>
  <c r="AL73" i="79" s="1"/>
  <c r="AL25" i="32" s="1"/>
  <c r="AL25" i="90" s="1"/>
  <c r="AM42" i="81"/>
  <c r="AM72" i="81" s="1"/>
  <c r="AM24" i="22" s="1"/>
  <c r="AM24" i="93" s="1"/>
  <c r="AL4" i="76"/>
  <c r="AL52" i="76" s="1"/>
  <c r="AL4" i="31" s="1"/>
  <c r="AL4" i="87" s="1"/>
  <c r="AM11" i="79"/>
  <c r="AL41" i="76"/>
  <c r="AM20" i="78"/>
  <c r="AL7" i="79"/>
  <c r="AM17" i="80"/>
  <c r="AK15" i="76"/>
  <c r="AL43" i="75"/>
  <c r="AL73" i="75" s="1"/>
  <c r="AL25" i="30" s="1"/>
  <c r="AL25" i="86" s="1"/>
  <c r="AL4" i="78"/>
  <c r="AL52" i="78" s="1"/>
  <c r="AL4" i="28" s="1"/>
  <c r="AL4" i="89" s="1"/>
  <c r="AM42" i="75"/>
  <c r="AM72" i="75" s="1"/>
  <c r="AM24" i="30" s="1"/>
  <c r="AM24" i="86" s="1"/>
  <c r="AK27" i="75"/>
  <c r="AK62" i="75" s="1"/>
  <c r="AK14" i="30" s="1"/>
  <c r="AK14" i="86" s="1"/>
  <c r="AK15" i="77"/>
  <c r="AK19" i="59"/>
  <c r="AK19" i="79" s="1"/>
  <c r="AK57" i="79" s="1"/>
  <c r="AK9" i="32" s="1"/>
  <c r="AK9" i="90" s="1"/>
  <c r="AK18" i="81"/>
  <c r="AK56" i="81" s="1"/>
  <c r="AK8" i="22" s="1"/>
  <c r="AK8" i="93" s="1"/>
  <c r="AM39" i="78"/>
  <c r="AL28" i="75"/>
  <c r="AL63" i="75" s="1"/>
  <c r="AL15" i="30" s="1"/>
  <c r="AL15" i="86" s="1"/>
  <c r="AI23" i="77"/>
  <c r="AI59" i="77" s="1"/>
  <c r="AI11" i="25" s="1"/>
  <c r="AI11" i="88" s="1"/>
  <c r="AK12" i="77"/>
  <c r="AK54" i="77" s="1"/>
  <c r="AK6" i="25" s="1"/>
  <c r="AK6" i="88" s="1"/>
  <c r="AK9" i="81"/>
  <c r="AK35" i="80"/>
  <c r="AK67" i="80" s="1"/>
  <c r="AK19" i="27" s="1"/>
  <c r="AK19" i="92" s="1"/>
  <c r="AL7" i="78"/>
  <c r="AN20" i="78"/>
  <c r="AM38" i="77"/>
  <c r="AJ22" i="80"/>
  <c r="AJ58" i="80" s="1"/>
  <c r="AJ10" i="27" s="1"/>
  <c r="AJ10" i="92" s="1"/>
  <c r="AM42" i="78"/>
  <c r="AM72" i="78" s="1"/>
  <c r="AM24" i="28" s="1"/>
  <c r="AM24" i="89" s="1"/>
  <c r="AL7" i="81"/>
  <c r="AL53" i="81" s="1"/>
  <c r="AL5" i="22" s="1"/>
  <c r="AL5" i="93" s="1"/>
  <c r="AK30" i="81"/>
  <c r="AK65" i="81" s="1"/>
  <c r="AK17" i="22" s="1"/>
  <c r="AK17" i="93" s="1"/>
  <c r="AM40" i="76"/>
  <c r="AK12" i="80"/>
  <c r="AK54" i="80" s="1"/>
  <c r="AK6" i="27" s="1"/>
  <c r="AK6" i="92" s="1"/>
  <c r="AL26" i="77"/>
  <c r="AL60" i="77" s="1"/>
  <c r="AL12" i="25" s="1"/>
  <c r="AL12" i="88" s="1"/>
  <c r="AJ19" i="81"/>
  <c r="AJ57" i="81" s="1"/>
  <c r="AJ9" i="22" s="1"/>
  <c r="AJ9" i="93" s="1"/>
  <c r="AM11" i="80"/>
  <c r="AL38" i="77"/>
  <c r="AL68" i="77" s="1"/>
  <c r="AL20" i="25" s="1"/>
  <c r="AL20" i="88" s="1"/>
  <c r="AM17" i="81"/>
  <c r="AL34" i="75"/>
  <c r="AL70" i="75" s="1"/>
  <c r="AL22" i="30" s="1"/>
  <c r="AL22" i="86" s="1"/>
  <c r="AL41" i="77"/>
  <c r="AK35" i="76"/>
  <c r="AK67" i="76" s="1"/>
  <c r="AK19" i="31" s="1"/>
  <c r="AK19" i="87" s="1"/>
  <c r="AL26" i="81"/>
  <c r="AL60" i="81" s="1"/>
  <c r="AL12" i="22" s="1"/>
  <c r="AL12" i="93" s="1"/>
  <c r="AM39" i="76"/>
  <c r="AK37" i="81"/>
  <c r="AK66" i="81" s="1"/>
  <c r="AK18" i="22" s="1"/>
  <c r="AK18" i="93" s="1"/>
  <c r="AM44" i="80"/>
  <c r="AM74" i="80" s="1"/>
  <c r="AM26" i="27" s="1"/>
  <c r="AM26" i="92" s="1"/>
  <c r="AL13" i="81"/>
  <c r="AL41" i="81"/>
  <c r="AM40" i="80"/>
  <c r="AL8" i="81"/>
  <c r="AN2" i="78"/>
  <c r="AN50" i="78" s="1"/>
  <c r="AN2" i="28" s="1"/>
  <c r="AN2" i="89" s="1"/>
  <c r="AM21" i="80"/>
  <c r="AM39" i="77"/>
  <c r="AL13" i="79"/>
  <c r="AI23" i="78"/>
  <c r="AI59" i="78" s="1"/>
  <c r="AI11" i="28" s="1"/>
  <c r="AI11" i="89" s="1"/>
  <c r="AN20" i="77"/>
  <c r="AM38" i="76"/>
  <c r="AI23" i="81"/>
  <c r="AI59" i="81" s="1"/>
  <c r="AI11" i="22" s="1"/>
  <c r="AI11" i="93" s="1"/>
  <c r="AK12" i="81"/>
  <c r="AK54" i="81" s="1"/>
  <c r="AK6" i="22" s="1"/>
  <c r="AK6" i="93" s="1"/>
  <c r="AM24" i="79"/>
  <c r="AM20" i="76"/>
  <c r="AK14" i="78"/>
  <c r="AJ19" i="80"/>
  <c r="AJ57" i="80" s="1"/>
  <c r="AJ9" i="27" s="1"/>
  <c r="AJ9" i="92" s="1"/>
  <c r="AM11" i="81"/>
  <c r="AL13" i="76"/>
  <c r="AK37" i="77"/>
  <c r="AK66" i="77" s="1"/>
  <c r="AK18" i="25" s="1"/>
  <c r="AK18" i="88" s="1"/>
  <c r="AL8" i="76"/>
  <c r="AN2" i="75"/>
  <c r="AN50" i="75" s="1"/>
  <c r="AN2" i="30" s="1"/>
  <c r="AN2" i="86" s="1"/>
  <c r="AM17" i="78"/>
  <c r="AL38" i="78"/>
  <c r="AL68" i="78" s="1"/>
  <c r="AL20" i="28" s="1"/>
  <c r="AL20" i="89" s="1"/>
  <c r="AM40" i="78"/>
  <c r="AK14" i="80"/>
  <c r="AK30" i="75"/>
  <c r="AK65" i="75" s="1"/>
  <c r="AK17" i="30" s="1"/>
  <c r="AK17" i="86" s="1"/>
  <c r="AL4" i="81"/>
  <c r="AL52" i="81" s="1"/>
  <c r="AL4" i="22" s="1"/>
  <c r="AL4" i="93" s="1"/>
  <c r="AI23" i="75"/>
  <c r="AI59" i="75" s="1"/>
  <c r="AI11" i="30" s="1"/>
  <c r="AI11" i="86" s="1"/>
  <c r="AM31" i="74"/>
  <c r="AM71" i="74" s="1"/>
  <c r="AM23" i="26" s="1"/>
  <c r="AM23" i="91" s="1"/>
  <c r="AM72" i="59"/>
  <c r="AM24" i="23" s="1"/>
  <c r="AM24" i="84" s="1"/>
  <c r="AL38" i="79"/>
  <c r="AL68" i="79" s="1"/>
  <c r="AL20" i="32" s="1"/>
  <c r="AL20" i="90" s="1"/>
  <c r="AM20" i="79"/>
  <c r="AL4" i="80"/>
  <c r="AL52" i="80" s="1"/>
  <c r="AL4" i="27" s="1"/>
  <c r="AL4" i="92" s="1"/>
  <c r="AL28" i="79"/>
  <c r="AL63" i="79" s="1"/>
  <c r="AL15" i="32" s="1"/>
  <c r="AL15" i="90" s="1"/>
  <c r="AM21" i="79"/>
  <c r="AM10" i="77"/>
  <c r="AL43" i="78"/>
  <c r="AL73" i="78" s="1"/>
  <c r="AL25" i="28" s="1"/>
  <c r="AL25" i="89" s="1"/>
  <c r="AL8" i="80"/>
  <c r="AN2" i="81"/>
  <c r="AN50" i="81" s="1"/>
  <c r="AN2" i="22" s="1"/>
  <c r="AN2" i="93" s="1"/>
  <c r="AM39" i="81"/>
  <c r="AN20" i="76"/>
  <c r="AM38" i="75"/>
  <c r="AL34" i="80"/>
  <c r="AL70" i="80" s="1"/>
  <c r="AL22" i="27" s="1"/>
  <c r="AL22" i="92" s="1"/>
  <c r="AL38" i="75"/>
  <c r="AL68" i="75" s="1"/>
  <c r="AL20" i="30" s="1"/>
  <c r="AL20" i="86" s="1"/>
  <c r="AM44" i="76"/>
  <c r="AM74" i="76" s="1"/>
  <c r="AM26" i="31" s="1"/>
  <c r="AM26" i="87" s="1"/>
  <c r="AL43" i="80"/>
  <c r="AL73" i="80" s="1"/>
  <c r="AL25" i="27" s="1"/>
  <c r="AL25" i="92" s="1"/>
  <c r="AM39" i="79"/>
  <c r="AM24" i="80"/>
  <c r="AJ19" i="78"/>
  <c r="AJ57" i="78" s="1"/>
  <c r="AJ9" i="28" s="1"/>
  <c r="AJ9" i="89" s="1"/>
  <c r="AM11" i="78"/>
  <c r="AI23" i="79"/>
  <c r="AI59" i="79" s="1"/>
  <c r="AI11" i="32" s="1"/>
  <c r="AI11" i="90" s="1"/>
  <c r="AM42" i="80"/>
  <c r="AM72" i="80" s="1"/>
  <c r="AM24" i="27" s="1"/>
  <c r="AM24" i="92" s="1"/>
  <c r="AL4" i="77"/>
  <c r="AL52" i="77" s="1"/>
  <c r="AL4" i="25" s="1"/>
  <c r="AL4" i="88" s="1"/>
  <c r="AM17" i="76"/>
  <c r="AL13" i="77"/>
  <c r="AK37" i="78"/>
  <c r="AK66" i="78" s="1"/>
  <c r="AK18" i="28" s="1"/>
  <c r="AK18" i="89" s="1"/>
  <c r="AM44" i="81"/>
  <c r="AM74" i="81" s="1"/>
  <c r="AM26" i="22" s="1"/>
  <c r="AM26" i="93" s="1"/>
  <c r="AM20" i="81"/>
  <c r="AL38" i="81"/>
  <c r="AL68" i="81" s="1"/>
  <c r="AL20" i="22" s="1"/>
  <c r="AL20" i="93" s="1"/>
  <c r="AM16" i="76"/>
  <c r="AL5" i="79"/>
  <c r="AM32" i="74"/>
  <c r="AM32" i="59" s="1"/>
  <c r="AM61" i="59" s="1"/>
  <c r="AM13" i="23" s="1"/>
  <c r="AM13" i="84" s="1"/>
  <c r="AK37" i="80"/>
  <c r="AK66" i="80" s="1"/>
  <c r="AK18" i="27" s="1"/>
  <c r="AK18" i="92" s="1"/>
  <c r="AI23" i="76"/>
  <c r="AI59" i="76" s="1"/>
  <c r="AI11" i="31" s="1"/>
  <c r="AI11" i="87" s="1"/>
  <c r="AL26" i="79"/>
  <c r="AL60" i="79" s="1"/>
  <c r="AL12" i="32" s="1"/>
  <c r="AL12" i="90" s="1"/>
  <c r="AL28" i="80"/>
  <c r="AL63" i="80" s="1"/>
  <c r="AL15" i="27" s="1"/>
  <c r="AL15" i="92" s="1"/>
  <c r="AM21" i="81"/>
  <c r="AJ22" i="78"/>
  <c r="AJ58" i="78" s="1"/>
  <c r="AJ10" i="28" s="1"/>
  <c r="AJ10" i="89" s="1"/>
  <c r="AL5" i="75"/>
  <c r="AM16" i="78"/>
  <c r="AL4" i="79"/>
  <c r="AL52" i="79" s="1"/>
  <c r="AL4" i="32" s="1"/>
  <c r="AL4" i="90" s="1"/>
  <c r="AM44" i="75"/>
  <c r="AM74" i="75" s="1"/>
  <c r="AM26" i="30" s="1"/>
  <c r="AM26" i="86" s="1"/>
  <c r="AL8" i="79"/>
  <c r="AN2" i="79"/>
  <c r="AN50" i="79" s="1"/>
  <c r="AN2" i="32" s="1"/>
  <c r="AN2" i="90" s="1"/>
  <c r="AN20" i="75"/>
  <c r="AL5" i="77"/>
  <c r="AL4" i="75"/>
  <c r="AL52" i="75" s="1"/>
  <c r="AL4" i="30" s="1"/>
  <c r="AL4" i="86" s="1"/>
  <c r="AN2" i="80"/>
  <c r="AN50" i="80" s="1"/>
  <c r="AN2" i="27" s="1"/>
  <c r="AN2" i="92" s="1"/>
  <c r="AM24" i="81"/>
  <c r="AM10" i="80"/>
  <c r="AI23" i="80"/>
  <c r="AI59" i="80" s="1"/>
  <c r="AI11" i="27" s="1"/>
  <c r="AI11" i="92" s="1"/>
  <c r="AJ19" i="77"/>
  <c r="AJ57" i="77" s="1"/>
  <c r="AJ9" i="25" s="1"/>
  <c r="AJ9" i="88" s="1"/>
  <c r="AM11" i="77"/>
  <c r="AK12" i="79"/>
  <c r="AK54" i="79" s="1"/>
  <c r="AK6" i="32" s="1"/>
  <c r="AK6" i="90" s="1"/>
  <c r="AL26" i="78"/>
  <c r="AL60" i="78" s="1"/>
  <c r="AL12" i="28" s="1"/>
  <c r="AL12" i="89" s="1"/>
  <c r="AM17" i="77"/>
  <c r="AL5" i="80"/>
  <c r="AL53" i="80" s="1"/>
  <c r="AL5" i="27" s="1"/>
  <c r="AL5" i="92" s="1"/>
  <c r="AL26" i="80"/>
  <c r="AL60" i="80" s="1"/>
  <c r="AL12" i="27" s="1"/>
  <c r="AL12" i="92" s="1"/>
  <c r="AM10" i="75"/>
  <c r="AM28" i="74"/>
  <c r="AL29" i="74"/>
  <c r="AL64" i="74" s="1"/>
  <c r="AL16" i="26" s="1"/>
  <c r="AL16" i="91" s="1"/>
  <c r="AK12" i="76"/>
  <c r="AK54" i="76" s="1"/>
  <c r="AK6" i="31" s="1"/>
  <c r="AK6" i="87" s="1"/>
  <c r="AM21" i="78"/>
  <c r="AK30" i="76"/>
  <c r="AK65" i="76" s="1"/>
  <c r="AK17" i="31" s="1"/>
  <c r="AK17" i="87" s="1"/>
  <c r="AK15" i="81"/>
  <c r="AK55" i="81" s="1"/>
  <c r="AK7" i="22" s="1"/>
  <c r="AK7" i="93" s="1"/>
  <c r="AK35" i="81"/>
  <c r="AK67" i="81" s="1"/>
  <c r="AK19" i="22" s="1"/>
  <c r="AK19" i="93" s="1"/>
  <c r="AK14" i="75"/>
  <c r="AK55" i="75" s="1"/>
  <c r="AK7" i="30" s="1"/>
  <c r="AL5" i="76"/>
  <c r="AM16" i="80"/>
  <c r="AL26" i="75"/>
  <c r="AL60" i="75" s="1"/>
  <c r="AL12" i="30" s="1"/>
  <c r="AL12" i="86" s="1"/>
  <c r="AK31" i="77"/>
  <c r="AK71" i="77" s="1"/>
  <c r="AK23" i="25" s="1"/>
  <c r="AK23" i="88" s="1"/>
  <c r="AK31" i="78"/>
  <c r="AK71" i="78" s="1"/>
  <c r="AK23" i="28" s="1"/>
  <c r="AK23" i="89" s="1"/>
  <c r="AK31" i="81"/>
  <c r="AK71" i="81" s="1"/>
  <c r="AK23" i="22" s="1"/>
  <c r="AK23" i="93" s="1"/>
  <c r="AK71" i="59"/>
  <c r="AK23" i="23" s="1"/>
  <c r="AK23" i="84" s="1"/>
  <c r="AK31" i="80"/>
  <c r="AK71" i="80" s="1"/>
  <c r="AK23" i="27" s="1"/>
  <c r="AK23" i="92" s="1"/>
  <c r="AK31" i="75"/>
  <c r="AK71" i="75" s="1"/>
  <c r="AK23" i="30" s="1"/>
  <c r="AK23" i="86" s="1"/>
  <c r="AK31" i="76"/>
  <c r="AK71" i="76" s="1"/>
  <c r="AK23" i="31" s="1"/>
  <c r="AK23" i="87" s="1"/>
  <c r="AM38" i="80"/>
  <c r="AK30" i="78"/>
  <c r="AK65" i="78" s="1"/>
  <c r="AK17" i="28" s="1"/>
  <c r="AK17" i="89" s="1"/>
  <c r="AK35" i="79"/>
  <c r="AK67" i="79" s="1"/>
  <c r="AK19" i="32" s="1"/>
  <c r="AK19" i="90" s="1"/>
  <c r="AM11" i="76"/>
  <c r="AK35" i="75"/>
  <c r="AK67" i="75" s="1"/>
  <c r="AK19" i="30" s="1"/>
  <c r="AK19" i="86" s="1"/>
  <c r="AM17" i="75"/>
  <c r="AN2" i="76"/>
  <c r="AN50" i="76" s="1"/>
  <c r="AN2" i="31" s="1"/>
  <c r="AN2" i="87" s="1"/>
  <c r="AK35" i="77"/>
  <c r="AK67" i="77" s="1"/>
  <c r="AK19" i="25" s="1"/>
  <c r="AK19" i="88" s="1"/>
  <c r="AL43" i="76"/>
  <c r="AL73" i="76" s="1"/>
  <c r="AL25" i="31" s="1"/>
  <c r="AL25" i="87" s="1"/>
  <c r="AL62" i="74"/>
  <c r="AL14" i="26" s="1"/>
  <c r="AL14" i="91" s="1"/>
  <c r="AL27" i="59"/>
  <c r="AL27" i="78" s="1"/>
  <c r="AL62" i="78" s="1"/>
  <c r="AL14" i="28" s="1"/>
  <c r="AL14" i="89" s="1"/>
  <c r="AM70" i="74"/>
  <c r="AM22" i="26" s="1"/>
  <c r="AM22" i="91" s="1"/>
  <c r="AM34" i="59"/>
  <c r="AM34" i="76" s="1"/>
  <c r="AM70" i="76" s="1"/>
  <c r="AM22" i="31" s="1"/>
  <c r="AM22" i="87" s="1"/>
  <c r="AM25" i="59"/>
  <c r="AM25" i="79" s="1"/>
  <c r="AM5" i="59"/>
  <c r="AM5" i="78" s="1"/>
  <c r="AL15" i="59"/>
  <c r="AL15" i="76" s="1"/>
  <c r="AN40" i="59"/>
  <c r="AN40" i="81" s="1"/>
  <c r="AM8" i="59"/>
  <c r="AM8" i="77" s="1"/>
  <c r="AN10" i="59"/>
  <c r="AN10" i="75" s="1"/>
  <c r="AM7" i="59"/>
  <c r="AM7" i="75" s="1"/>
  <c r="AN72" i="74"/>
  <c r="AN24" i="26" s="1"/>
  <c r="AN24" i="91" s="1"/>
  <c r="AN42" i="59"/>
  <c r="AN42" i="75" s="1"/>
  <c r="AN72" i="75" s="1"/>
  <c r="AN24" i="30" s="1"/>
  <c r="AN24" i="86" s="1"/>
  <c r="AK58" i="74"/>
  <c r="AK10" i="26" s="1"/>
  <c r="AK10" i="91" s="1"/>
  <c r="AK22" i="59"/>
  <c r="AK58" i="59" s="1"/>
  <c r="AK10" i="23" s="1"/>
  <c r="AK10" i="84" s="1"/>
  <c r="AL14" i="59"/>
  <c r="AL14" i="78" s="1"/>
  <c r="AM60" i="74"/>
  <c r="AM12" i="26" s="1"/>
  <c r="AM12" i="91" s="1"/>
  <c r="AM26" i="59"/>
  <c r="AM26" i="75" s="1"/>
  <c r="AM60" i="75" s="1"/>
  <c r="AM12" i="30" s="1"/>
  <c r="AM12" i="86" s="1"/>
  <c r="AP50" i="74"/>
  <c r="AP2" i="26" s="1"/>
  <c r="AP2" i="91" s="1"/>
  <c r="AP2" i="59"/>
  <c r="AP50" i="59" s="1"/>
  <c r="AN16" i="59"/>
  <c r="AN16" i="75" s="1"/>
  <c r="AM73" i="74"/>
  <c r="AM25" i="26" s="1"/>
  <c r="AM25" i="91" s="1"/>
  <c r="AM43" i="59"/>
  <c r="AM43" i="79" s="1"/>
  <c r="AM6" i="59"/>
  <c r="AM6" i="81" s="1"/>
  <c r="AL12" i="59"/>
  <c r="AL12" i="78" s="1"/>
  <c r="AL54" i="78" s="1"/>
  <c r="AL6" i="28" s="1"/>
  <c r="AL6" i="89" s="1"/>
  <c r="AL36" i="59"/>
  <c r="AL36" i="81" s="1"/>
  <c r="AN39" i="59"/>
  <c r="AN39" i="77" s="1"/>
  <c r="AM41" i="59"/>
  <c r="AM41" i="76" s="1"/>
  <c r="AL65" i="74"/>
  <c r="AL17" i="26" s="1"/>
  <c r="AL17" i="91" s="1"/>
  <c r="AL30" i="59"/>
  <c r="AL30" i="78" s="1"/>
  <c r="AL65" i="78" s="1"/>
  <c r="AL17" i="28" s="1"/>
  <c r="AL17" i="89" s="1"/>
  <c r="AL37" i="59"/>
  <c r="AL37" i="76" s="1"/>
  <c r="AJ59" i="74"/>
  <c r="AJ11" i="26" s="1"/>
  <c r="AJ11" i="91" s="1"/>
  <c r="AJ23" i="59"/>
  <c r="AJ23" i="79" s="1"/>
  <c r="AJ59" i="79" s="1"/>
  <c r="AJ11" i="32" s="1"/>
  <c r="AJ11" i="90" s="1"/>
  <c r="AO50" i="74"/>
  <c r="AO2" i="26" s="1"/>
  <c r="AO2" i="91" s="1"/>
  <c r="AO2" i="59"/>
  <c r="AL67" i="74"/>
  <c r="AL19" i="26" s="1"/>
  <c r="AL19" i="91" s="1"/>
  <c r="AL35" i="59"/>
  <c r="AL35" i="79" s="1"/>
  <c r="AL67" i="79" s="1"/>
  <c r="AL19" i="32" s="1"/>
  <c r="AL19" i="90" s="1"/>
  <c r="AM52" i="74"/>
  <c r="AM4" i="26" s="1"/>
  <c r="AM4" i="91" s="1"/>
  <c r="AM4" i="59"/>
  <c r="AM4" i="78" s="1"/>
  <c r="AM52" i="78" s="1"/>
  <c r="AM4" i="28" s="1"/>
  <c r="AM4" i="89" s="1"/>
  <c r="AM13" i="59"/>
  <c r="AM13" i="76" s="1"/>
  <c r="AL18" i="59"/>
  <c r="AL56" i="59" s="1"/>
  <c r="AL8" i="23" s="1"/>
  <c r="AL8" i="84" s="1"/>
  <c r="AN74" i="74"/>
  <c r="AN26" i="26" s="1"/>
  <c r="AN26" i="91" s="1"/>
  <c r="AN44" i="59"/>
  <c r="AN44" i="79" s="1"/>
  <c r="AN74" i="79" s="1"/>
  <c r="AN26" i="32" s="1"/>
  <c r="AN26" i="90" s="1"/>
  <c r="AM85" i="73"/>
  <c r="AK55" i="59"/>
  <c r="AK7" i="23" s="1"/>
  <c r="AK7" i="84" s="1"/>
  <c r="AL53" i="59"/>
  <c r="AL5" i="23" s="1"/>
  <c r="AL5" i="84" s="1"/>
  <c r="AP83" i="73"/>
  <c r="AP27" i="74" s="1"/>
  <c r="AK66" i="75"/>
  <c r="AK18" i="30" s="1"/>
  <c r="AK18" i="86" s="1"/>
  <c r="AL54" i="74"/>
  <c r="AL6" i="26" s="1"/>
  <c r="AL6" i="91" s="1"/>
  <c r="AL56" i="74"/>
  <c r="AL8" i="26" s="1"/>
  <c r="AL8" i="91" s="1"/>
  <c r="AJ7" i="84"/>
  <c r="AQ49" i="73"/>
  <c r="AO97" i="73" s="1"/>
  <c r="AR49" i="72"/>
  <c r="AR49" i="73" s="1"/>
  <c r="AP97" i="73" s="1"/>
  <c r="AO42" i="74"/>
  <c r="AN41" i="74"/>
  <c r="AP20" i="74"/>
  <c r="AP20" i="59" s="1"/>
  <c r="AQ8" i="73"/>
  <c r="AO63" i="73" s="1"/>
  <c r="AR8" i="72"/>
  <c r="AR8" i="73" s="1"/>
  <c r="AP63" i="73" s="1"/>
  <c r="AR3" i="72"/>
  <c r="AR3" i="73" s="1"/>
  <c r="AP60" i="73" s="1"/>
  <c r="AQ3" i="73"/>
  <c r="AO60" i="73" s="1"/>
  <c r="AP34" i="74"/>
  <c r="AR10" i="72"/>
  <c r="AR10" i="73" s="1"/>
  <c r="AQ10" i="73"/>
  <c r="AQ39" i="72"/>
  <c r="AP39" i="73"/>
  <c r="AN86" i="73" s="1"/>
  <c r="AM18" i="74"/>
  <c r="AM18" i="59" s="1"/>
  <c r="AP42" i="74"/>
  <c r="AM68" i="74"/>
  <c r="AM20" i="26" s="1"/>
  <c r="AM20" i="91" s="1"/>
  <c r="AM68" i="59"/>
  <c r="AM20" i="23" s="1"/>
  <c r="AM20" i="84" s="1"/>
  <c r="AP40" i="74"/>
  <c r="AP18" i="73"/>
  <c r="AN84" i="73" s="1"/>
  <c r="AQ18" i="72"/>
  <c r="AP26" i="74"/>
  <c r="AO20" i="74"/>
  <c r="AP21" i="74"/>
  <c r="AQ11" i="72"/>
  <c r="AP11" i="73"/>
  <c r="AO10" i="74"/>
  <c r="AP29" i="73"/>
  <c r="AN70" i="73" s="1"/>
  <c r="AQ29" i="72"/>
  <c r="AQ26" i="73"/>
  <c r="AO67" i="73" s="1"/>
  <c r="AR26" i="72"/>
  <c r="AR26" i="73" s="1"/>
  <c r="AP67" i="73" s="1"/>
  <c r="AM36" i="74"/>
  <c r="AN59" i="63"/>
  <c r="AM9" i="74"/>
  <c r="AM37" i="74"/>
  <c r="AR36" i="72"/>
  <c r="AR36" i="73" s="1"/>
  <c r="AP80" i="73" s="1"/>
  <c r="AQ36" i="73"/>
  <c r="AO80" i="73" s="1"/>
  <c r="AN7" i="74"/>
  <c r="AP44" i="74"/>
  <c r="AP43" i="73"/>
  <c r="AN91" i="73" s="1"/>
  <c r="AQ43" i="72"/>
  <c r="AP10" i="74"/>
  <c r="AM14" i="74"/>
  <c r="AP19" i="73"/>
  <c r="AQ19" i="72"/>
  <c r="AQ41" i="72"/>
  <c r="AP41" i="73"/>
  <c r="AN88" i="73" s="1"/>
  <c r="AQ21" i="72"/>
  <c r="AP21" i="73"/>
  <c r="AN89" i="73" s="1"/>
  <c r="AQ44" i="72"/>
  <c r="AP44" i="73"/>
  <c r="AN92" i="73" s="1"/>
  <c r="AR9" i="72"/>
  <c r="AR9" i="73" s="1"/>
  <c r="AP75" i="73" s="1"/>
  <c r="AQ9" i="73"/>
  <c r="AO75" i="73" s="1"/>
  <c r="AQ45" i="72"/>
  <c r="AP45" i="73"/>
  <c r="AN93" i="73" s="1"/>
  <c r="AN6" i="74"/>
  <c r="AP39" i="74"/>
  <c r="AO44" i="74"/>
  <c r="AM35" i="74"/>
  <c r="AR23" i="72"/>
  <c r="AR23" i="73" s="1"/>
  <c r="AP64" i="73" s="1"/>
  <c r="AQ23" i="73"/>
  <c r="AO64" i="73" s="1"/>
  <c r="AM12" i="74"/>
  <c r="AN5" i="74"/>
  <c r="AN5" i="59" s="1"/>
  <c r="AR6" i="72"/>
  <c r="AR6" i="73" s="1"/>
  <c r="AP62" i="73" s="1"/>
  <c r="AQ6" i="73"/>
  <c r="AO62" i="73" s="1"/>
  <c r="AQ40" i="72"/>
  <c r="AP40" i="73"/>
  <c r="AN87" i="73" s="1"/>
  <c r="AL55" i="74"/>
  <c r="AL7" i="26" s="1"/>
  <c r="AL7" i="91" s="1"/>
  <c r="AP33" i="73"/>
  <c r="AN74" i="73" s="1"/>
  <c r="AQ33" i="72"/>
  <c r="AQ14" i="73"/>
  <c r="AR14" i="72"/>
  <c r="AR14" i="73" s="1"/>
  <c r="AN8" i="74"/>
  <c r="AN43" i="74"/>
  <c r="AQ27" i="72"/>
  <c r="AP27" i="73"/>
  <c r="AN68" i="73" s="1"/>
  <c r="AN13" i="74"/>
  <c r="AR5" i="72"/>
  <c r="AR5" i="73" s="1"/>
  <c r="AP61" i="73" s="1"/>
  <c r="AQ5" i="73"/>
  <c r="AO61" i="73" s="1"/>
  <c r="AM53" i="74"/>
  <c r="AM5" i="26" s="1"/>
  <c r="AM5" i="91" s="1"/>
  <c r="AN4" i="74"/>
  <c r="AO16" i="74"/>
  <c r="AR51" i="72"/>
  <c r="AR51" i="73" s="1"/>
  <c r="AP99" i="73" s="1"/>
  <c r="AQ51" i="73"/>
  <c r="AO99" i="73" s="1"/>
  <c r="AQ15" i="73"/>
  <c r="AR15" i="72"/>
  <c r="AR15" i="73" s="1"/>
  <c r="AP17" i="74"/>
  <c r="AQ28" i="73"/>
  <c r="AO69" i="73" s="1"/>
  <c r="AR28" i="72"/>
  <c r="AR28" i="73" s="1"/>
  <c r="AP69" i="73" s="1"/>
  <c r="AN38" i="74"/>
  <c r="AN38" i="59" s="1"/>
  <c r="AL66" i="74"/>
  <c r="AL18" i="26" s="1"/>
  <c r="AL18" i="91" s="1"/>
  <c r="AM15" i="74"/>
  <c r="AK57" i="74"/>
  <c r="AK9" i="26" s="1"/>
  <c r="AK9" i="91" s="1"/>
  <c r="AN25" i="74"/>
  <c r="AM30" i="74"/>
  <c r="AO40" i="74"/>
  <c r="AQ20" i="72"/>
  <c r="AP20" i="73"/>
  <c r="AP16" i="74"/>
  <c r="AO39" i="74"/>
  <c r="AO39" i="59" s="1"/>
  <c r="AR46" i="72"/>
  <c r="AR46" i="73" s="1"/>
  <c r="AP94" i="73" s="1"/>
  <c r="AQ46" i="73"/>
  <c r="AO94" i="73" s="1"/>
  <c r="AP30" i="73"/>
  <c r="AN71" i="73" s="1"/>
  <c r="AQ30" i="72"/>
  <c r="AM69" i="63"/>
  <c r="AL19" i="74"/>
  <c r="AR12" i="72"/>
  <c r="AR12" i="73" s="1"/>
  <c r="AQ12" i="73"/>
  <c r="AQ37" i="73"/>
  <c r="AO81" i="73" s="1"/>
  <c r="AR37" i="72"/>
  <c r="AR37" i="73" s="1"/>
  <c r="AP81" i="73" s="1"/>
  <c r="AR13" i="72"/>
  <c r="AR13" i="73" s="1"/>
  <c r="AQ13" i="73"/>
  <c r="AL22" i="74"/>
  <c r="AO17" i="74"/>
  <c r="AO17" i="59" s="1"/>
  <c r="AN11" i="74"/>
  <c r="AN11" i="59" s="1"/>
  <c r="AN34" i="74"/>
  <c r="AK23" i="74"/>
  <c r="AM27" i="74"/>
  <c r="AO34" i="74"/>
  <c r="AN21" i="74"/>
  <c r="AN21" i="59" s="1"/>
  <c r="AN26" i="74"/>
  <c r="AO21" i="74"/>
  <c r="AO21" i="59" s="1"/>
  <c r="AO26" i="74"/>
  <c r="AN17" i="74"/>
  <c r="AN17" i="59" s="1"/>
  <c r="AG8" i="83"/>
  <c r="AK25" i="83"/>
  <c r="AD11" i="83"/>
  <c r="AG21" i="83"/>
  <c r="AF16" i="83"/>
  <c r="AG13" i="83"/>
  <c r="AF14" i="83"/>
  <c r="AJ20" i="83"/>
  <c r="AG6" i="83"/>
  <c r="AD10" i="83"/>
  <c r="AG9" i="83"/>
  <c r="AG12" i="83"/>
  <c r="AJ22" i="83"/>
  <c r="AI23" i="83"/>
  <c r="AJ15" i="83"/>
  <c r="AO83" i="73"/>
  <c r="AN83" i="73"/>
  <c r="AL79" i="73"/>
  <c r="AM78" i="73"/>
  <c r="AK4" i="83"/>
  <c r="AP2" i="23" l="1"/>
  <c r="AP2" i="84" s="1"/>
  <c r="AL32" i="76"/>
  <c r="AL61" i="76" s="1"/>
  <c r="AL13" i="31" s="1"/>
  <c r="AL13" i="87" s="1"/>
  <c r="AM33" i="59"/>
  <c r="AM33" i="78" s="1"/>
  <c r="AM69" i="78" s="1"/>
  <c r="AM21" i="28" s="1"/>
  <c r="AM21" i="89" s="1"/>
  <c r="AK55" i="76"/>
  <c r="AK7" i="31" s="1"/>
  <c r="AK7" i="87" s="1"/>
  <c r="AM68" i="78"/>
  <c r="AM20" i="28" s="1"/>
  <c r="AM20" i="89" s="1"/>
  <c r="AL53" i="75"/>
  <c r="AL5" i="30" s="1"/>
  <c r="AL5" i="86" s="1"/>
  <c r="AK57" i="59"/>
  <c r="AK9" i="23" s="1"/>
  <c r="AK9" i="84" s="1"/>
  <c r="AM61" i="74"/>
  <c r="AM13" i="26" s="1"/>
  <c r="AM13" i="91" s="1"/>
  <c r="AL32" i="75"/>
  <c r="AL61" i="75" s="1"/>
  <c r="AL13" i="30" s="1"/>
  <c r="AL13" i="86" s="1"/>
  <c r="AL33" i="75"/>
  <c r="AL69" i="75" s="1"/>
  <c r="AL21" i="30" s="1"/>
  <c r="AL21" i="86" s="1"/>
  <c r="AK29" i="77"/>
  <c r="AK64" i="77" s="1"/>
  <c r="AK16" i="25" s="1"/>
  <c r="AK16" i="88" s="1"/>
  <c r="AK29" i="76"/>
  <c r="AK64" i="76" s="1"/>
  <c r="AK16" i="31" s="1"/>
  <c r="AK16" i="87" s="1"/>
  <c r="AK29" i="78"/>
  <c r="AK64" i="78" s="1"/>
  <c r="AK16" i="28" s="1"/>
  <c r="AK16" i="89" s="1"/>
  <c r="AL32" i="79"/>
  <c r="AL61" i="79" s="1"/>
  <c r="AL13" i="32" s="1"/>
  <c r="AL13" i="90" s="1"/>
  <c r="AL32" i="78"/>
  <c r="AL61" i="78" s="1"/>
  <c r="AL13" i="28" s="1"/>
  <c r="AL13" i="89" s="1"/>
  <c r="AK29" i="80"/>
  <c r="AK64" i="80" s="1"/>
  <c r="AK16" i="27" s="1"/>
  <c r="AK16" i="92" s="1"/>
  <c r="AK29" i="81"/>
  <c r="AK64" i="81" s="1"/>
  <c r="AK16" i="22" s="1"/>
  <c r="AK16" i="93" s="1"/>
  <c r="AL32" i="77"/>
  <c r="AL61" i="77" s="1"/>
  <c r="AL13" i="25" s="1"/>
  <c r="AL13" i="88" s="1"/>
  <c r="AL32" i="81"/>
  <c r="AL61" i="81" s="1"/>
  <c r="AL13" i="22" s="1"/>
  <c r="AL13" i="93" s="1"/>
  <c r="AM73" i="59"/>
  <c r="AM25" i="23" s="1"/>
  <c r="AM25" i="84" s="1"/>
  <c r="AM68" i="75"/>
  <c r="AM20" i="30" s="1"/>
  <c r="AM20" i="86" s="1"/>
  <c r="AL53" i="76"/>
  <c r="AL5" i="31" s="1"/>
  <c r="AL5" i="87" s="1"/>
  <c r="AL31" i="81"/>
  <c r="AL71" i="81" s="1"/>
  <c r="AL23" i="22" s="1"/>
  <c r="AL23" i="93" s="1"/>
  <c r="AL31" i="77"/>
  <c r="AL71" i="77" s="1"/>
  <c r="AL23" i="25" s="1"/>
  <c r="AL23" i="88" s="1"/>
  <c r="AL31" i="76"/>
  <c r="AL71" i="76" s="1"/>
  <c r="AL23" i="31" s="1"/>
  <c r="AL23" i="87" s="1"/>
  <c r="AL31" i="80"/>
  <c r="AL71" i="80" s="1"/>
  <c r="AL23" i="27" s="1"/>
  <c r="AL23" i="92" s="1"/>
  <c r="AL31" i="78"/>
  <c r="AL71" i="78" s="1"/>
  <c r="AL23" i="28" s="1"/>
  <c r="AL23" i="89" s="1"/>
  <c r="AL71" i="59"/>
  <c r="AL23" i="23" s="1"/>
  <c r="AL23" i="84" s="1"/>
  <c r="AK55" i="80"/>
  <c r="AK7" i="27" s="1"/>
  <c r="AK7" i="92" s="1"/>
  <c r="AM73" i="79"/>
  <c r="AM25" i="32" s="1"/>
  <c r="AM25" i="90" s="1"/>
  <c r="AJ18" i="83"/>
  <c r="AM68" i="77"/>
  <c r="AM20" i="25" s="1"/>
  <c r="AM20" i="88" s="1"/>
  <c r="AL32" i="80"/>
  <c r="AL61" i="80" s="1"/>
  <c r="AL13" i="27" s="1"/>
  <c r="AL13" i="92" s="1"/>
  <c r="AK19" i="78"/>
  <c r="AK57" i="78" s="1"/>
  <c r="AK9" i="28" s="1"/>
  <c r="AK9" i="89" s="1"/>
  <c r="AL31" i="79"/>
  <c r="AL71" i="79" s="1"/>
  <c r="AL23" i="32" s="1"/>
  <c r="AL23" i="90" s="1"/>
  <c r="AJ59" i="59"/>
  <c r="AJ11" i="23" s="1"/>
  <c r="AJ11" i="84" s="1"/>
  <c r="AM68" i="80"/>
  <c r="AM20" i="27" s="1"/>
  <c r="AM20" i="92" s="1"/>
  <c r="AK19" i="81"/>
  <c r="AK57" i="81" s="1"/>
  <c r="AK9" i="22" s="1"/>
  <c r="AK9" i="93" s="1"/>
  <c r="AK19" i="77"/>
  <c r="AK57" i="77" s="1"/>
  <c r="AK9" i="25" s="1"/>
  <c r="AK9" i="88" s="1"/>
  <c r="AK55" i="77"/>
  <c r="AK7" i="25" s="1"/>
  <c r="AK7" i="88" s="1"/>
  <c r="AM60" i="59"/>
  <c r="AM12" i="23" s="1"/>
  <c r="AM12" i="84" s="1"/>
  <c r="AL65" i="59"/>
  <c r="AL17" i="23" s="1"/>
  <c r="AL17" i="84" s="1"/>
  <c r="AM52" i="59"/>
  <c r="AM4" i="23" s="1"/>
  <c r="AM4" i="84" s="1"/>
  <c r="AJ7" i="83"/>
  <c r="AL53" i="77"/>
  <c r="AL5" i="25" s="1"/>
  <c r="AL5" i="88" s="1"/>
  <c r="AK55" i="79"/>
  <c r="AK7" i="32" s="1"/>
  <c r="AK7" i="90" s="1"/>
  <c r="AL53" i="79"/>
  <c r="AL5" i="32" s="1"/>
  <c r="AL5" i="90" s="1"/>
  <c r="AK29" i="75"/>
  <c r="AK64" i="75" s="1"/>
  <c r="AK16" i="30" s="1"/>
  <c r="AK16" i="86" s="1"/>
  <c r="AK64" i="59"/>
  <c r="AK16" i="23" s="1"/>
  <c r="AK16" i="84" s="1"/>
  <c r="AM70" i="59"/>
  <c r="AM22" i="23" s="1"/>
  <c r="AM22" i="84" s="1"/>
  <c r="AL33" i="79"/>
  <c r="AL69" i="79" s="1"/>
  <c r="AL21" i="32" s="1"/>
  <c r="AL21" i="90" s="1"/>
  <c r="AL33" i="80"/>
  <c r="AL69" i="80" s="1"/>
  <c r="AL21" i="27" s="1"/>
  <c r="AL21" i="92" s="1"/>
  <c r="AL33" i="77"/>
  <c r="AL69" i="77" s="1"/>
  <c r="AL21" i="25" s="1"/>
  <c r="AL21" i="88" s="1"/>
  <c r="AL62" i="59"/>
  <c r="AL14" i="23" s="1"/>
  <c r="AL14" i="84" s="1"/>
  <c r="AL53" i="78"/>
  <c r="AL5" i="28" s="1"/>
  <c r="AL5" i="89" s="1"/>
  <c r="AL33" i="76"/>
  <c r="AL69" i="76" s="1"/>
  <c r="AL21" i="31" s="1"/>
  <c r="AL21" i="87" s="1"/>
  <c r="AM68" i="76"/>
  <c r="AM20" i="31" s="1"/>
  <c r="AM20" i="87" s="1"/>
  <c r="AL33" i="78"/>
  <c r="AL69" i="78" s="1"/>
  <c r="AL21" i="28" s="1"/>
  <c r="AL21" i="89" s="1"/>
  <c r="AM68" i="79"/>
  <c r="AM20" i="32" s="1"/>
  <c r="AM20" i="90" s="1"/>
  <c r="AN2" i="83"/>
  <c r="AK19" i="83"/>
  <c r="AM24" i="83"/>
  <c r="AN72" i="59"/>
  <c r="AN24" i="23" s="1"/>
  <c r="AN24" i="84" s="1"/>
  <c r="AL54" i="59"/>
  <c r="AL6" i="23" s="1"/>
  <c r="AL6" i="84" s="1"/>
  <c r="AK5" i="83"/>
  <c r="AN74" i="59"/>
  <c r="AN26" i="23" s="1"/>
  <c r="AN26" i="84" s="1"/>
  <c r="AM26" i="83"/>
  <c r="AL67" i="59"/>
  <c r="AL19" i="23" s="1"/>
  <c r="AL19" i="84" s="1"/>
  <c r="AL29" i="59"/>
  <c r="AL29" i="78" s="1"/>
  <c r="AL64" i="78" s="1"/>
  <c r="AL16" i="28" s="1"/>
  <c r="AL16" i="89" s="1"/>
  <c r="AK55" i="78"/>
  <c r="AK7" i="28" s="1"/>
  <c r="AK7" i="89" s="1"/>
  <c r="AM28" i="59"/>
  <c r="AM28" i="79" s="1"/>
  <c r="AM63" i="79" s="1"/>
  <c r="AM15" i="32" s="1"/>
  <c r="AM15" i="90" s="1"/>
  <c r="AN16" i="80"/>
  <c r="AK19" i="76"/>
  <c r="AK57" i="76" s="1"/>
  <c r="AK9" i="31" s="1"/>
  <c r="AK9" i="87" s="1"/>
  <c r="AL9" i="80"/>
  <c r="AM63" i="74"/>
  <c r="AM15" i="26" s="1"/>
  <c r="AM15" i="91" s="1"/>
  <c r="AL15" i="78"/>
  <c r="AL55" i="78" s="1"/>
  <c r="AL7" i="28" s="1"/>
  <c r="AL7" i="89" s="1"/>
  <c r="AP2" i="81"/>
  <c r="AP50" i="81" s="1"/>
  <c r="AP2" i="22" s="1"/>
  <c r="AP2" i="93" s="1"/>
  <c r="AM32" i="81"/>
  <c r="AM61" i="81" s="1"/>
  <c r="AM13" i="22" s="1"/>
  <c r="AM13" i="93" s="1"/>
  <c r="AL18" i="78"/>
  <c r="AL56" i="78" s="1"/>
  <c r="AL8" i="28" s="1"/>
  <c r="AL8" i="89" s="1"/>
  <c r="AM4" i="80"/>
  <c r="AM52" i="80" s="1"/>
  <c r="AM4" i="27" s="1"/>
  <c r="AM4" i="92" s="1"/>
  <c r="AK19" i="80"/>
  <c r="AK57" i="80" s="1"/>
  <c r="AK9" i="27" s="1"/>
  <c r="AK9" i="92" s="1"/>
  <c r="AN24" i="75"/>
  <c r="AL9" i="79"/>
  <c r="AL9" i="81"/>
  <c r="AL33" i="81"/>
  <c r="AL69" i="81" s="1"/>
  <c r="AL21" i="22" s="1"/>
  <c r="AL21" i="93" s="1"/>
  <c r="AM18" i="76"/>
  <c r="AM56" i="76" s="1"/>
  <c r="AM8" i="31" s="1"/>
  <c r="AM8" i="87" s="1"/>
  <c r="AM32" i="75"/>
  <c r="AM61" i="75" s="1"/>
  <c r="AM13" i="30" s="1"/>
  <c r="AM13" i="86" s="1"/>
  <c r="AN21" i="75"/>
  <c r="AN11" i="79"/>
  <c r="AN17" i="80"/>
  <c r="AN5" i="80"/>
  <c r="AP20" i="78"/>
  <c r="AO39" i="76"/>
  <c r="AO17" i="79"/>
  <c r="AM26" i="81"/>
  <c r="AM60" i="81" s="1"/>
  <c r="AM12" i="22" s="1"/>
  <c r="AM12" i="93" s="1"/>
  <c r="AL12" i="75"/>
  <c r="AL54" i="75" s="1"/>
  <c r="AL6" i="30" s="1"/>
  <c r="AL6" i="86" s="1"/>
  <c r="AN10" i="77"/>
  <c r="AM34" i="80"/>
  <c r="AM70" i="80" s="1"/>
  <c r="AM22" i="27" s="1"/>
  <c r="AM22" i="92" s="1"/>
  <c r="AN24" i="81"/>
  <c r="AL36" i="77"/>
  <c r="AL18" i="75"/>
  <c r="AL56" i="75" s="1"/>
  <c r="AL8" i="30" s="1"/>
  <c r="AL8" i="86" s="1"/>
  <c r="AN42" i="76"/>
  <c r="AN72" i="76" s="1"/>
  <c r="AN24" i="31" s="1"/>
  <c r="AN24" i="87" s="1"/>
  <c r="AM34" i="79"/>
  <c r="AM70" i="79" s="1"/>
  <c r="AM22" i="32" s="1"/>
  <c r="AM22" i="90" s="1"/>
  <c r="AO21" i="78"/>
  <c r="AM7" i="79"/>
  <c r="AK22" i="77"/>
  <c r="AK58" i="77" s="1"/>
  <c r="AK10" i="25" s="1"/>
  <c r="AK10" i="88" s="1"/>
  <c r="AL14" i="81"/>
  <c r="AN44" i="80"/>
  <c r="AN74" i="80" s="1"/>
  <c r="AN26" i="27" s="1"/>
  <c r="AN26" i="92" s="1"/>
  <c r="AM4" i="81"/>
  <c r="AM52" i="81" s="1"/>
  <c r="AM4" i="22" s="1"/>
  <c r="AM4" i="93" s="1"/>
  <c r="AL15" i="77"/>
  <c r="AN16" i="78"/>
  <c r="AN32" i="74"/>
  <c r="AN61" i="74" s="1"/>
  <c r="AN13" i="26" s="1"/>
  <c r="AN13" i="91" s="1"/>
  <c r="AM9" i="59"/>
  <c r="AM9" i="78" s="1"/>
  <c r="AO50" i="59"/>
  <c r="AO2" i="79"/>
  <c r="AO50" i="79" s="1"/>
  <c r="AO2" i="32" s="1"/>
  <c r="AO2" i="90" s="1"/>
  <c r="AM18" i="77"/>
  <c r="AM56" i="77" s="1"/>
  <c r="AM8" i="25" s="1"/>
  <c r="AM8" i="88" s="1"/>
  <c r="AL30" i="81"/>
  <c r="AL65" i="81" s="1"/>
  <c r="AL17" i="22" s="1"/>
  <c r="AL17" i="93" s="1"/>
  <c r="AN42" i="81"/>
  <c r="AN72" i="81" s="1"/>
  <c r="AN24" i="22" s="1"/>
  <c r="AN24" i="93" s="1"/>
  <c r="AL14" i="80"/>
  <c r="AL35" i="80"/>
  <c r="AL67" i="80" s="1"/>
  <c r="AL19" i="27" s="1"/>
  <c r="AL19" i="92" s="1"/>
  <c r="AN11" i="80"/>
  <c r="AN17" i="81"/>
  <c r="AK22" i="80"/>
  <c r="AK58" i="80" s="1"/>
  <c r="AK10" i="27" s="1"/>
  <c r="AK10" i="92" s="1"/>
  <c r="AL27" i="76"/>
  <c r="AL62" i="76" s="1"/>
  <c r="AL14" i="31" s="1"/>
  <c r="AL14" i="87" s="1"/>
  <c r="AM34" i="78"/>
  <c r="AM70" i="78" s="1"/>
  <c r="AM22" i="28" s="1"/>
  <c r="AM22" i="89" s="1"/>
  <c r="AO2" i="75"/>
  <c r="AO50" i="75" s="1"/>
  <c r="AO2" i="30" s="1"/>
  <c r="AO2" i="86" s="1"/>
  <c r="AL12" i="79"/>
  <c r="AL54" i="79" s="1"/>
  <c r="AL6" i="32" s="1"/>
  <c r="AL6" i="90" s="1"/>
  <c r="AN5" i="81"/>
  <c r="AP20" i="77"/>
  <c r="AL27" i="77"/>
  <c r="AL62" i="77" s="1"/>
  <c r="AL14" i="25" s="1"/>
  <c r="AL14" i="88" s="1"/>
  <c r="AM34" i="77"/>
  <c r="AM70" i="77" s="1"/>
  <c r="AM22" i="25" s="1"/>
  <c r="AM22" i="88" s="1"/>
  <c r="AO39" i="75"/>
  <c r="AO17" i="80"/>
  <c r="AM34" i="81"/>
  <c r="AM70" i="81" s="1"/>
  <c r="AM22" i="22" s="1"/>
  <c r="AM22" i="93" s="1"/>
  <c r="AM4" i="76"/>
  <c r="AM52" i="76" s="1"/>
  <c r="AM4" i="31" s="1"/>
  <c r="AM4" i="87" s="1"/>
  <c r="AM13" i="80"/>
  <c r="AN24" i="78"/>
  <c r="AL9" i="77"/>
  <c r="AN39" i="78"/>
  <c r="AL30" i="76"/>
  <c r="AL65" i="76" s="1"/>
  <c r="AL17" i="31" s="1"/>
  <c r="AL17" i="87" s="1"/>
  <c r="AL37" i="77"/>
  <c r="AN16" i="76"/>
  <c r="AM41" i="75"/>
  <c r="AO21" i="77"/>
  <c r="AN38" i="80"/>
  <c r="AL36" i="78"/>
  <c r="AL27" i="79"/>
  <c r="AL62" i="79" s="1"/>
  <c r="AL14" i="32" s="1"/>
  <c r="AL14" i="90" s="1"/>
  <c r="AM25" i="80"/>
  <c r="AL18" i="77"/>
  <c r="AL56" i="77" s="1"/>
  <c r="AL8" i="25" s="1"/>
  <c r="AL8" i="88" s="1"/>
  <c r="AL12" i="81"/>
  <c r="AL54" i="81" s="1"/>
  <c r="AL6" i="22" s="1"/>
  <c r="AL6" i="93" s="1"/>
  <c r="AP2" i="78"/>
  <c r="AP50" i="78" s="1"/>
  <c r="AP2" i="28" s="1"/>
  <c r="AP2" i="89" s="1"/>
  <c r="AJ23" i="77"/>
  <c r="AJ59" i="77" s="1"/>
  <c r="AJ11" i="25" s="1"/>
  <c r="AJ11" i="88" s="1"/>
  <c r="AL19" i="59"/>
  <c r="AL19" i="75" s="1"/>
  <c r="AL57" i="75" s="1"/>
  <c r="AL9" i="30" s="1"/>
  <c r="AL9" i="86" s="1"/>
  <c r="AM18" i="75"/>
  <c r="AM56" i="75" s="1"/>
  <c r="AM8" i="30" s="1"/>
  <c r="AM8" i="86" s="1"/>
  <c r="AK22" i="81"/>
  <c r="AK58" i="81" s="1"/>
  <c r="AK10" i="22" s="1"/>
  <c r="AK10" i="93" s="1"/>
  <c r="AM5" i="79"/>
  <c r="AL37" i="80"/>
  <c r="AN40" i="79"/>
  <c r="AM32" i="79"/>
  <c r="AM61" i="79" s="1"/>
  <c r="AM13" i="32" s="1"/>
  <c r="AM13" i="90" s="1"/>
  <c r="AN21" i="79"/>
  <c r="AN11" i="81"/>
  <c r="AN17" i="78"/>
  <c r="AL36" i="79"/>
  <c r="AM8" i="78"/>
  <c r="AM26" i="76"/>
  <c r="AM60" i="76" s="1"/>
  <c r="AM12" i="31" s="1"/>
  <c r="AM12" i="87" s="1"/>
  <c r="AM4" i="79"/>
  <c r="AM52" i="79" s="1"/>
  <c r="AM4" i="32" s="1"/>
  <c r="AM4" i="90" s="1"/>
  <c r="AM13" i="78"/>
  <c r="AM43" i="76"/>
  <c r="AM73" i="76" s="1"/>
  <c r="AM25" i="31" s="1"/>
  <c r="AM25" i="87" s="1"/>
  <c r="AN5" i="78"/>
  <c r="AP20" i="76"/>
  <c r="AM8" i="80"/>
  <c r="AM26" i="78"/>
  <c r="AM60" i="78" s="1"/>
  <c r="AM12" i="28" s="1"/>
  <c r="AM12" i="89" s="1"/>
  <c r="AN16" i="79"/>
  <c r="AM13" i="81"/>
  <c r="AO17" i="78"/>
  <c r="AL36" i="75"/>
  <c r="AM4" i="75"/>
  <c r="AM52" i="75" s="1"/>
  <c r="AM4" i="30" s="1"/>
  <c r="AM4" i="86" s="1"/>
  <c r="AM13" i="79"/>
  <c r="AO2" i="77"/>
  <c r="AO50" i="77" s="1"/>
  <c r="AO2" i="25" s="1"/>
  <c r="AO2" i="88" s="1"/>
  <c r="AL14" i="77"/>
  <c r="AP2" i="75"/>
  <c r="AP50" i="75" s="1"/>
  <c r="AP2" i="30" s="1"/>
  <c r="AP2" i="86" s="1"/>
  <c r="AN24" i="77"/>
  <c r="AL9" i="78"/>
  <c r="AM6" i="80"/>
  <c r="AM5" i="77"/>
  <c r="AN10" i="78"/>
  <c r="AP2" i="76"/>
  <c r="AP50" i="76" s="1"/>
  <c r="AP2" i="31" s="1"/>
  <c r="AP2" i="87" s="1"/>
  <c r="AJ23" i="75"/>
  <c r="AJ59" i="75" s="1"/>
  <c r="AJ11" i="30" s="1"/>
  <c r="AJ11" i="86" s="1"/>
  <c r="AO21" i="76"/>
  <c r="AN38" i="81"/>
  <c r="AN68" i="81" s="1"/>
  <c r="AN20" i="22" s="1"/>
  <c r="AN20" i="93" s="1"/>
  <c r="AN39" i="81"/>
  <c r="AM13" i="75"/>
  <c r="AL37" i="81"/>
  <c r="AL66" i="81" s="1"/>
  <c r="AL18" i="22" s="1"/>
  <c r="AL18" i="93" s="1"/>
  <c r="AN40" i="80"/>
  <c r="AL14" i="79"/>
  <c r="AN42" i="78"/>
  <c r="AN72" i="78" s="1"/>
  <c r="AN24" i="28" s="1"/>
  <c r="AN24" i="89" s="1"/>
  <c r="AN28" i="74"/>
  <c r="AN63" i="74" s="1"/>
  <c r="AN15" i="26" s="1"/>
  <c r="AN15" i="91" s="1"/>
  <c r="AL36" i="80"/>
  <c r="AN10" i="79"/>
  <c r="AM32" i="80"/>
  <c r="AM61" i="80" s="1"/>
  <c r="AM13" i="27" s="1"/>
  <c r="AM13" i="92" s="1"/>
  <c r="AN21" i="81"/>
  <c r="AN11" i="78"/>
  <c r="AN17" i="77"/>
  <c r="AM6" i="76"/>
  <c r="AL18" i="81"/>
  <c r="AL56" i="81" s="1"/>
  <c r="AL8" i="22" s="1"/>
  <c r="AL8" i="93" s="1"/>
  <c r="AM25" i="75"/>
  <c r="AM41" i="81"/>
  <c r="AN5" i="77"/>
  <c r="AP20" i="75"/>
  <c r="AK22" i="79"/>
  <c r="AK58" i="79" s="1"/>
  <c r="AK10" i="32" s="1"/>
  <c r="AK10" i="90" s="1"/>
  <c r="AL18" i="80"/>
  <c r="AL56" i="80" s="1"/>
  <c r="AL8" i="27" s="1"/>
  <c r="AL8" i="92" s="1"/>
  <c r="AM41" i="80"/>
  <c r="AO2" i="76"/>
  <c r="AO50" i="76" s="1"/>
  <c r="AO2" i="31" s="1"/>
  <c r="AO2" i="87" s="1"/>
  <c r="AO39" i="79"/>
  <c r="AO17" i="81"/>
  <c r="AN39" i="76"/>
  <c r="AM8" i="81"/>
  <c r="AL15" i="79"/>
  <c r="AL14" i="76"/>
  <c r="AL55" i="76" s="1"/>
  <c r="AL7" i="31" s="1"/>
  <c r="AL7" i="87" s="1"/>
  <c r="AM41" i="79"/>
  <c r="AL27" i="81"/>
  <c r="AL62" i="81" s="1"/>
  <c r="AL14" i="22" s="1"/>
  <c r="AL14" i="93" s="1"/>
  <c r="AM25" i="78"/>
  <c r="AL35" i="76"/>
  <c r="AL67" i="76" s="1"/>
  <c r="AL19" i="31" s="1"/>
  <c r="AL19" i="87" s="1"/>
  <c r="AN24" i="76"/>
  <c r="AM4" i="77"/>
  <c r="AM52" i="77" s="1"/>
  <c r="AM4" i="25" s="1"/>
  <c r="AM4" i="88" s="1"/>
  <c r="AL35" i="77"/>
  <c r="AL67" i="77" s="1"/>
  <c r="AL19" i="25" s="1"/>
  <c r="AL19" i="88" s="1"/>
  <c r="AO2" i="81"/>
  <c r="AO50" i="81" s="1"/>
  <c r="AO2" i="22" s="1"/>
  <c r="AO2" i="93" s="1"/>
  <c r="AN44" i="81"/>
  <c r="AN74" i="81" s="1"/>
  <c r="AN26" i="22" s="1"/>
  <c r="AN26" i="93" s="1"/>
  <c r="AO21" i="75"/>
  <c r="AN38" i="79"/>
  <c r="AM6" i="79"/>
  <c r="AN42" i="77"/>
  <c r="AN72" i="77" s="1"/>
  <c r="AN24" i="25" s="1"/>
  <c r="AN24" i="88" s="1"/>
  <c r="AP2" i="77"/>
  <c r="AP50" i="77" s="1"/>
  <c r="AP2" i="25" s="1"/>
  <c r="AP2" i="88" s="1"/>
  <c r="AM13" i="77"/>
  <c r="AM6" i="75"/>
  <c r="AK22" i="78"/>
  <c r="AK58" i="78" s="1"/>
  <c r="AK10" i="28" s="1"/>
  <c r="AK10" i="89" s="1"/>
  <c r="AM8" i="76"/>
  <c r="AO24" i="74"/>
  <c r="AO24" i="59" s="1"/>
  <c r="AO24" i="77" s="1"/>
  <c r="AM18" i="79"/>
  <c r="AM56" i="79" s="1"/>
  <c r="AM8" i="32" s="1"/>
  <c r="AM8" i="90" s="1"/>
  <c r="AN39" i="80"/>
  <c r="AJ23" i="78"/>
  <c r="AJ59" i="78" s="1"/>
  <c r="AJ11" i="28" s="1"/>
  <c r="AJ11" i="89" s="1"/>
  <c r="AN21" i="80"/>
  <c r="AN11" i="77"/>
  <c r="AN17" i="76"/>
  <c r="AL30" i="79"/>
  <c r="AL65" i="79" s="1"/>
  <c r="AL17" i="32" s="1"/>
  <c r="AL17" i="90" s="1"/>
  <c r="AP2" i="80"/>
  <c r="AP50" i="80" s="1"/>
  <c r="AP2" i="27" s="1"/>
  <c r="AP2" i="92" s="1"/>
  <c r="AN5" i="76"/>
  <c r="AN39" i="75"/>
  <c r="AL30" i="80"/>
  <c r="AL65" i="80" s="1"/>
  <c r="AL17" i="27" s="1"/>
  <c r="AL17" i="92" s="1"/>
  <c r="AL14" i="75"/>
  <c r="AP2" i="79"/>
  <c r="AP50" i="79" s="1"/>
  <c r="AP2" i="32" s="1"/>
  <c r="AP2" i="90" s="1"/>
  <c r="AM43" i="77"/>
  <c r="AM73" i="77" s="1"/>
  <c r="AM25" i="25" s="1"/>
  <c r="AM25" i="88" s="1"/>
  <c r="AO39" i="80"/>
  <c r="AO17" i="77"/>
  <c r="AM6" i="78"/>
  <c r="AL18" i="79"/>
  <c r="AL56" i="79" s="1"/>
  <c r="AL8" i="32" s="1"/>
  <c r="AL8" i="90" s="1"/>
  <c r="AL37" i="75"/>
  <c r="AM25" i="76"/>
  <c r="AL35" i="75"/>
  <c r="AL67" i="75" s="1"/>
  <c r="AL19" i="30" s="1"/>
  <c r="AL19" i="86" s="1"/>
  <c r="AM43" i="78"/>
  <c r="AM73" i="78" s="1"/>
  <c r="AM25" i="28" s="1"/>
  <c r="AM25" i="89" s="1"/>
  <c r="AK19" i="75"/>
  <c r="AK57" i="75" s="1"/>
  <c r="AK9" i="30" s="1"/>
  <c r="AK9" i="86" s="1"/>
  <c r="AK22" i="75"/>
  <c r="AK58" i="75" s="1"/>
  <c r="AK10" i="30" s="1"/>
  <c r="AK10" i="86" s="1"/>
  <c r="AM26" i="80"/>
  <c r="AM60" i="80" s="1"/>
  <c r="AM12" i="27" s="1"/>
  <c r="AM12" i="92" s="1"/>
  <c r="AN40" i="77"/>
  <c r="AL12" i="76"/>
  <c r="AL54" i="76" s="1"/>
  <c r="AL6" i="31" s="1"/>
  <c r="AL6" i="87" s="1"/>
  <c r="AN44" i="78"/>
  <c r="AN74" i="78" s="1"/>
  <c r="AN26" i="28" s="1"/>
  <c r="AN26" i="89" s="1"/>
  <c r="AL9" i="76"/>
  <c r="AN40" i="78"/>
  <c r="AL12" i="77"/>
  <c r="AL54" i="77" s="1"/>
  <c r="AL6" i="25" s="1"/>
  <c r="AL6" i="88" s="1"/>
  <c r="AM7" i="80"/>
  <c r="AN38" i="78"/>
  <c r="AM8" i="75"/>
  <c r="AL37" i="78"/>
  <c r="AL35" i="78"/>
  <c r="AL67" i="78" s="1"/>
  <c r="AL19" i="28" s="1"/>
  <c r="AL19" i="89" s="1"/>
  <c r="AN10" i="80"/>
  <c r="AM34" i="75"/>
  <c r="AM70" i="75" s="1"/>
  <c r="AM22" i="30" s="1"/>
  <c r="AM22" i="86" s="1"/>
  <c r="AM5" i="81"/>
  <c r="AL35" i="81"/>
  <c r="AL67" i="81" s="1"/>
  <c r="AL19" i="22" s="1"/>
  <c r="AL19" i="93" s="1"/>
  <c r="AM18" i="80"/>
  <c r="AM56" i="80" s="1"/>
  <c r="AM8" i="27" s="1"/>
  <c r="AM8" i="92" s="1"/>
  <c r="AM26" i="77"/>
  <c r="AM60" i="77" s="1"/>
  <c r="AM12" i="25" s="1"/>
  <c r="AM12" i="88" s="1"/>
  <c r="AM32" i="78"/>
  <c r="AM61" i="78" s="1"/>
  <c r="AM13" i="28" s="1"/>
  <c r="AM13" i="89" s="1"/>
  <c r="AN21" i="78"/>
  <c r="AN11" i="76"/>
  <c r="AN17" i="75"/>
  <c r="AM5" i="80"/>
  <c r="AL15" i="81"/>
  <c r="AN5" i="75"/>
  <c r="AP20" i="81"/>
  <c r="AM6" i="77"/>
  <c r="AL15" i="80"/>
  <c r="AM25" i="77"/>
  <c r="AN40" i="75"/>
  <c r="AO39" i="81"/>
  <c r="AO17" i="76"/>
  <c r="AM5" i="75"/>
  <c r="AN10" i="76"/>
  <c r="AN40" i="76"/>
  <c r="AN44" i="76"/>
  <c r="AN74" i="76" s="1"/>
  <c r="AN26" i="31" s="1"/>
  <c r="AN26" i="87" s="1"/>
  <c r="AL36" i="76"/>
  <c r="AL66" i="76" s="1"/>
  <c r="AL18" i="31" s="1"/>
  <c r="AL18" i="87" s="1"/>
  <c r="AM8" i="79"/>
  <c r="AO2" i="78"/>
  <c r="AO50" i="78" s="1"/>
  <c r="AO2" i="28" s="1"/>
  <c r="AO2" i="89" s="1"/>
  <c r="AM7" i="81"/>
  <c r="AL27" i="80"/>
  <c r="AL62" i="80" s="1"/>
  <c r="AL14" i="27" s="1"/>
  <c r="AL14" i="92" s="1"/>
  <c r="AM25" i="81"/>
  <c r="AM43" i="80"/>
  <c r="AM73" i="80" s="1"/>
  <c r="AM25" i="27" s="1"/>
  <c r="AM25" i="92" s="1"/>
  <c r="AO21" i="81"/>
  <c r="AN38" i="77"/>
  <c r="AL18" i="76"/>
  <c r="AL56" i="76" s="1"/>
  <c r="AL8" i="31" s="1"/>
  <c r="AL8" i="87" s="1"/>
  <c r="AN10" i="81"/>
  <c r="AN39" i="79"/>
  <c r="AM41" i="77"/>
  <c r="AO2" i="80"/>
  <c r="AO50" i="80" s="1"/>
  <c r="AO2" i="27" s="1"/>
  <c r="AO2" i="92" s="1"/>
  <c r="AO11" i="74"/>
  <c r="AO11" i="59" s="1"/>
  <c r="AK17" i="83"/>
  <c r="AM18" i="81"/>
  <c r="AM56" i="81" s="1"/>
  <c r="AM8" i="22" s="1"/>
  <c r="AM8" i="93" s="1"/>
  <c r="AN16" i="81"/>
  <c r="AL12" i="80"/>
  <c r="AL54" i="80" s="1"/>
  <c r="AL6" i="27" s="1"/>
  <c r="AL6" i="92" s="1"/>
  <c r="AM32" i="77"/>
  <c r="AM61" i="77" s="1"/>
  <c r="AM13" i="25" s="1"/>
  <c r="AM13" i="88" s="1"/>
  <c r="AN21" i="77"/>
  <c r="AN11" i="75"/>
  <c r="AN42" i="80"/>
  <c r="AN72" i="80" s="1"/>
  <c r="AN24" i="27" s="1"/>
  <c r="AN24" i="92" s="1"/>
  <c r="AN44" i="75"/>
  <c r="AN74" i="75" s="1"/>
  <c r="AN26" i="30" s="1"/>
  <c r="AN26" i="86" s="1"/>
  <c r="AP20" i="79"/>
  <c r="AN42" i="79"/>
  <c r="AN72" i="79" s="1"/>
  <c r="AN24" i="32" s="1"/>
  <c r="AN24" i="90" s="1"/>
  <c r="AJ23" i="80"/>
  <c r="AJ59" i="80" s="1"/>
  <c r="AJ11" i="27" s="1"/>
  <c r="AJ11" i="92" s="1"/>
  <c r="AN44" i="77"/>
  <c r="AN74" i="77" s="1"/>
  <c r="AN26" i="25" s="1"/>
  <c r="AN26" i="88" s="1"/>
  <c r="AO39" i="78"/>
  <c r="AO17" i="75"/>
  <c r="AM7" i="78"/>
  <c r="AL30" i="75"/>
  <c r="AL65" i="75" s="1"/>
  <c r="AL17" i="30" s="1"/>
  <c r="AL17" i="86" s="1"/>
  <c r="AN24" i="79"/>
  <c r="AM26" i="79"/>
  <c r="AM60" i="79" s="1"/>
  <c r="AM12" i="32" s="1"/>
  <c r="AM12" i="90" s="1"/>
  <c r="AO21" i="79"/>
  <c r="AN38" i="76"/>
  <c r="AL30" i="77"/>
  <c r="AL65" i="77" s="1"/>
  <c r="AL17" i="25" s="1"/>
  <c r="AL17" i="88" s="1"/>
  <c r="AN16" i="77"/>
  <c r="AJ23" i="76"/>
  <c r="AJ59" i="76" s="1"/>
  <c r="AJ11" i="31" s="1"/>
  <c r="AJ11" i="87" s="1"/>
  <c r="AL27" i="75"/>
  <c r="AL62" i="75" s="1"/>
  <c r="AL14" i="30" s="1"/>
  <c r="AL14" i="86" s="1"/>
  <c r="AN31" i="74"/>
  <c r="AN31" i="59" s="1"/>
  <c r="AN33" i="74"/>
  <c r="AM29" i="74"/>
  <c r="AM29" i="59" s="1"/>
  <c r="AM64" i="59" s="1"/>
  <c r="AM16" i="23" s="1"/>
  <c r="AM16" i="84" s="1"/>
  <c r="AM31" i="59"/>
  <c r="AM71" i="59" s="1"/>
  <c r="AM23" i="23" s="1"/>
  <c r="AM23" i="84" s="1"/>
  <c r="AM18" i="78"/>
  <c r="AM56" i="78" s="1"/>
  <c r="AM8" i="28" s="1"/>
  <c r="AM8" i="89" s="1"/>
  <c r="AM41" i="78"/>
  <c r="AM32" i="76"/>
  <c r="AM61" i="76" s="1"/>
  <c r="AM13" i="31" s="1"/>
  <c r="AM13" i="87" s="1"/>
  <c r="AN21" i="76"/>
  <c r="AN17" i="79"/>
  <c r="AL37" i="79"/>
  <c r="AJ23" i="81"/>
  <c r="AJ59" i="81" s="1"/>
  <c r="AJ11" i="22" s="1"/>
  <c r="AJ11" i="93" s="1"/>
  <c r="AM7" i="76"/>
  <c r="AN5" i="79"/>
  <c r="AP20" i="80"/>
  <c r="AM7" i="77"/>
  <c r="AO39" i="77"/>
  <c r="AM5" i="76"/>
  <c r="AM43" i="81"/>
  <c r="AM73" i="81" s="1"/>
  <c r="AM25" i="22" s="1"/>
  <c r="AM25" i="93" s="1"/>
  <c r="AK22" i="76"/>
  <c r="AK58" i="76" s="1"/>
  <c r="AK10" i="31" s="1"/>
  <c r="AK10" i="87" s="1"/>
  <c r="AL15" i="75"/>
  <c r="AO21" i="80"/>
  <c r="AN38" i="75"/>
  <c r="AM43" i="75"/>
  <c r="AM73" i="75" s="1"/>
  <c r="AM25" i="30" s="1"/>
  <c r="AM25" i="86" s="1"/>
  <c r="AN60" i="74"/>
  <c r="AN12" i="26" s="1"/>
  <c r="AN12" i="91" s="1"/>
  <c r="AN26" i="59"/>
  <c r="AN26" i="81" s="1"/>
  <c r="AN60" i="81" s="1"/>
  <c r="AN12" i="22" s="1"/>
  <c r="AN12" i="93" s="1"/>
  <c r="AO60" i="74"/>
  <c r="AO12" i="26" s="1"/>
  <c r="AO12" i="91" s="1"/>
  <c r="AO26" i="59"/>
  <c r="AO26" i="81" s="1"/>
  <c r="AO60" i="81" s="1"/>
  <c r="AO12" i="22" s="1"/>
  <c r="AO12" i="93" s="1"/>
  <c r="AM62" i="74"/>
  <c r="AM14" i="26" s="1"/>
  <c r="AM14" i="91" s="1"/>
  <c r="AM27" i="59"/>
  <c r="AM62" i="59" s="1"/>
  <c r="AM14" i="23" s="1"/>
  <c r="AM14" i="84" s="1"/>
  <c r="AP17" i="59"/>
  <c r="AP17" i="79" s="1"/>
  <c r="AN43" i="59"/>
  <c r="AN43" i="75" s="1"/>
  <c r="AN6" i="59"/>
  <c r="AN6" i="77" s="1"/>
  <c r="AN7" i="59"/>
  <c r="AN7" i="79" s="1"/>
  <c r="AN13" i="59"/>
  <c r="AN13" i="75" s="1"/>
  <c r="AM14" i="59"/>
  <c r="AM14" i="75" s="1"/>
  <c r="AP62" i="74"/>
  <c r="AP14" i="26" s="1"/>
  <c r="AP14" i="91" s="1"/>
  <c r="AP27" i="59"/>
  <c r="AP62" i="59" s="1"/>
  <c r="AP14" i="23" s="1"/>
  <c r="AN8" i="59"/>
  <c r="AN8" i="75" s="1"/>
  <c r="AP10" i="59"/>
  <c r="AP10" i="76" s="1"/>
  <c r="AN70" i="74"/>
  <c r="AN22" i="26" s="1"/>
  <c r="AN22" i="91" s="1"/>
  <c r="AN34" i="59"/>
  <c r="AN70" i="59" s="1"/>
  <c r="AN22" i="23" s="1"/>
  <c r="AN22" i="84" s="1"/>
  <c r="AO74" i="74"/>
  <c r="AO26" i="26" s="1"/>
  <c r="AO26" i="91" s="1"/>
  <c r="AO44" i="59"/>
  <c r="AO74" i="59" s="1"/>
  <c r="AO26" i="23" s="1"/>
  <c r="AM67" i="74"/>
  <c r="AM19" i="26" s="1"/>
  <c r="AM19" i="91" s="1"/>
  <c r="AM35" i="59"/>
  <c r="AM35" i="75" s="1"/>
  <c r="AM67" i="75" s="1"/>
  <c r="AM19" i="30" s="1"/>
  <c r="AM19" i="86" s="1"/>
  <c r="AP60" i="74"/>
  <c r="AP12" i="26" s="1"/>
  <c r="AP12" i="91" s="1"/>
  <c r="AP26" i="59"/>
  <c r="AP60" i="59" s="1"/>
  <c r="AP12" i="23" s="1"/>
  <c r="AN41" i="59"/>
  <c r="AN41" i="80" s="1"/>
  <c r="AO16" i="59"/>
  <c r="AO16" i="75" s="1"/>
  <c r="AP39" i="59"/>
  <c r="AP39" i="78" s="1"/>
  <c r="AM36" i="59"/>
  <c r="AM36" i="76" s="1"/>
  <c r="AP21" i="59"/>
  <c r="AP21" i="75" s="1"/>
  <c r="AP40" i="59"/>
  <c r="AP40" i="78" s="1"/>
  <c r="AO72" i="74"/>
  <c r="AO24" i="26" s="1"/>
  <c r="AO24" i="91" s="1"/>
  <c r="AO42" i="59"/>
  <c r="AO42" i="77" s="1"/>
  <c r="AO72" i="77" s="1"/>
  <c r="AO24" i="25" s="1"/>
  <c r="AO24" i="88" s="1"/>
  <c r="AP72" i="74"/>
  <c r="AP24" i="26" s="1"/>
  <c r="AP24" i="91" s="1"/>
  <c r="AP42" i="59"/>
  <c r="AP42" i="79" s="1"/>
  <c r="AP72" i="79" s="1"/>
  <c r="AP24" i="32" s="1"/>
  <c r="AP24" i="90" s="1"/>
  <c r="AN25" i="59"/>
  <c r="AN25" i="77" s="1"/>
  <c r="AM15" i="59"/>
  <c r="AM15" i="76" s="1"/>
  <c r="AO10" i="59"/>
  <c r="AO10" i="79" s="1"/>
  <c r="AO20" i="59"/>
  <c r="AO20" i="77" s="1"/>
  <c r="AP16" i="59"/>
  <c r="AP16" i="78" s="1"/>
  <c r="AO70" i="74"/>
  <c r="AO22" i="26" s="1"/>
  <c r="AO22" i="91" s="1"/>
  <c r="AO34" i="59"/>
  <c r="AO70" i="59" s="1"/>
  <c r="AO22" i="23" s="1"/>
  <c r="AK59" i="74"/>
  <c r="AK11" i="26" s="1"/>
  <c r="AK11" i="91" s="1"/>
  <c r="AK23" i="59"/>
  <c r="AK23" i="81" s="1"/>
  <c r="AK59" i="81" s="1"/>
  <c r="AK11" i="22" s="1"/>
  <c r="AK11" i="93" s="1"/>
  <c r="AO40" i="59"/>
  <c r="AO40" i="81" s="1"/>
  <c r="AN52" i="74"/>
  <c r="AN4" i="26" s="1"/>
  <c r="AN4" i="91" s="1"/>
  <c r="AN4" i="59"/>
  <c r="AN52" i="59" s="1"/>
  <c r="AN4" i="23" s="1"/>
  <c r="AM37" i="59"/>
  <c r="AM37" i="78" s="1"/>
  <c r="AP70" i="74"/>
  <c r="AP22" i="26" s="1"/>
  <c r="AP22" i="91" s="1"/>
  <c r="AP34" i="59"/>
  <c r="AP34" i="75" s="1"/>
  <c r="AP70" i="75" s="1"/>
  <c r="AP22" i="30" s="1"/>
  <c r="AP22" i="86" s="1"/>
  <c r="AL58" i="74"/>
  <c r="AL10" i="26" s="1"/>
  <c r="AL10" i="91" s="1"/>
  <c r="AL22" i="59"/>
  <c r="AL58" i="59" s="1"/>
  <c r="AL10" i="23" s="1"/>
  <c r="AL10" i="84" s="1"/>
  <c r="AM65" i="74"/>
  <c r="AM17" i="26" s="1"/>
  <c r="AM17" i="91" s="1"/>
  <c r="AM30" i="59"/>
  <c r="AM30" i="80" s="1"/>
  <c r="AM65" i="80" s="1"/>
  <c r="AM17" i="27" s="1"/>
  <c r="AM17" i="92" s="1"/>
  <c r="AM12" i="59"/>
  <c r="AM12" i="77" s="1"/>
  <c r="AP74" i="74"/>
  <c r="AP26" i="26" s="1"/>
  <c r="AP26" i="91" s="1"/>
  <c r="AP44" i="59"/>
  <c r="AP74" i="59" s="1"/>
  <c r="AP26" i="23" s="1"/>
  <c r="AM56" i="59"/>
  <c r="AM8" i="23" s="1"/>
  <c r="AM8" i="84" s="1"/>
  <c r="AM53" i="59"/>
  <c r="AM5" i="23" s="1"/>
  <c r="AM5" i="84" s="1"/>
  <c r="AN85" i="73"/>
  <c r="AL55" i="59"/>
  <c r="AL7" i="23" s="1"/>
  <c r="AL7" i="84" s="1"/>
  <c r="AP79" i="73"/>
  <c r="AL66" i="59"/>
  <c r="AL18" i="23" s="1"/>
  <c r="AL18" i="84" s="1"/>
  <c r="AK7" i="86"/>
  <c r="AN73" i="74"/>
  <c r="AN25" i="26" s="1"/>
  <c r="AN25" i="91" s="1"/>
  <c r="AM66" i="74"/>
  <c r="AM18" i="26" s="1"/>
  <c r="AM18" i="91" s="1"/>
  <c r="AM54" i="74"/>
  <c r="AM6" i="26" s="1"/>
  <c r="AM6" i="91" s="1"/>
  <c r="AM56" i="74"/>
  <c r="AM8" i="26" s="1"/>
  <c r="AM8" i="91" s="1"/>
  <c r="AN53" i="74"/>
  <c r="AN5" i="26" s="1"/>
  <c r="AN5" i="91" s="1"/>
  <c r="AO38" i="74"/>
  <c r="AN68" i="59"/>
  <c r="AN20" i="23" s="1"/>
  <c r="AP11" i="74"/>
  <c r="AP11" i="59" s="1"/>
  <c r="AP25" i="74"/>
  <c r="AN15" i="74"/>
  <c r="AP38" i="74"/>
  <c r="AP43" i="74"/>
  <c r="AP43" i="59" s="1"/>
  <c r="AR45" i="72"/>
  <c r="AR45" i="73" s="1"/>
  <c r="AP93" i="73" s="1"/>
  <c r="AQ45" i="73"/>
  <c r="AO93" i="73" s="1"/>
  <c r="AM55" i="74"/>
  <c r="AM7" i="26" s="1"/>
  <c r="AM7" i="91" s="1"/>
  <c r="AR11" i="72"/>
  <c r="AR11" i="73" s="1"/>
  <c r="AP78" i="73" s="1"/>
  <c r="AQ11" i="73"/>
  <c r="AO78" i="73" s="1"/>
  <c r="AR18" i="72"/>
  <c r="AR18" i="73" s="1"/>
  <c r="AP84" i="73" s="1"/>
  <c r="AQ18" i="73"/>
  <c r="AO84" i="73" s="1"/>
  <c r="AN30" i="74"/>
  <c r="AP7" i="74"/>
  <c r="AP4" i="74"/>
  <c r="AO25" i="74"/>
  <c r="AO5" i="74"/>
  <c r="AQ21" i="73"/>
  <c r="AO89" i="73" s="1"/>
  <c r="AR21" i="72"/>
  <c r="AR21" i="73" s="1"/>
  <c r="AP89" i="73" s="1"/>
  <c r="AQ39" i="73"/>
  <c r="AO86" i="73" s="1"/>
  <c r="AR39" i="72"/>
  <c r="AR39" i="73" s="1"/>
  <c r="AP86" i="73" s="1"/>
  <c r="AO7" i="74"/>
  <c r="AN37" i="74"/>
  <c r="AR44" i="72"/>
  <c r="AR44" i="73" s="1"/>
  <c r="AP92" i="73" s="1"/>
  <c r="AQ44" i="73"/>
  <c r="AO92" i="73" s="1"/>
  <c r="AN12" i="74"/>
  <c r="AR33" i="72"/>
  <c r="AR33" i="73" s="1"/>
  <c r="AP74" i="73" s="1"/>
  <c r="AQ33" i="73"/>
  <c r="AO74" i="73" s="1"/>
  <c r="AR30" i="72"/>
  <c r="AR30" i="73" s="1"/>
  <c r="AP71" i="73" s="1"/>
  <c r="AQ30" i="73"/>
  <c r="AO71" i="73" s="1"/>
  <c r="AQ40" i="73"/>
  <c r="AO87" i="73" s="1"/>
  <c r="AR40" i="72"/>
  <c r="AR40" i="73" s="1"/>
  <c r="AP87" i="73" s="1"/>
  <c r="AP5" i="74"/>
  <c r="AO8" i="74"/>
  <c r="AP13" i="74"/>
  <c r="AQ27" i="73"/>
  <c r="AO68" i="73" s="1"/>
  <c r="AR27" i="72"/>
  <c r="AR27" i="73" s="1"/>
  <c r="AP68" i="73" s="1"/>
  <c r="AN18" i="74"/>
  <c r="AO6" i="74"/>
  <c r="AO6" i="59" s="1"/>
  <c r="AP8" i="74"/>
  <c r="AP8" i="59" s="1"/>
  <c r="AR43" i="72"/>
  <c r="AR43" i="73" s="1"/>
  <c r="AP91" i="73" s="1"/>
  <c r="AQ43" i="73"/>
  <c r="AO91" i="73" s="1"/>
  <c r="AO59" i="63"/>
  <c r="AN9" i="74"/>
  <c r="AO43" i="74"/>
  <c r="AN68" i="74"/>
  <c r="AN20" i="26" s="1"/>
  <c r="AN20" i="91" s="1"/>
  <c r="AO13" i="74"/>
  <c r="AP6" i="74"/>
  <c r="AR41" i="72"/>
  <c r="AR41" i="73" s="1"/>
  <c r="AP88" i="73" s="1"/>
  <c r="AQ41" i="73"/>
  <c r="AO88" i="73" s="1"/>
  <c r="AN35" i="74"/>
  <c r="AR29" i="72"/>
  <c r="AR29" i="73" s="1"/>
  <c r="AP70" i="73" s="1"/>
  <c r="AQ29" i="73"/>
  <c r="AO70" i="73" s="1"/>
  <c r="AP41" i="74"/>
  <c r="AP41" i="59" s="1"/>
  <c r="AL57" i="74"/>
  <c r="AL9" i="26" s="1"/>
  <c r="AL9" i="91" s="1"/>
  <c r="AR20" i="72"/>
  <c r="AR20" i="73" s="1"/>
  <c r="AQ20" i="73"/>
  <c r="AR19" i="72"/>
  <c r="AR19" i="73" s="1"/>
  <c r="AQ19" i="73"/>
  <c r="AP24" i="74"/>
  <c r="AN14" i="74"/>
  <c r="AO41" i="74"/>
  <c r="AN69" i="63"/>
  <c r="AM19" i="74"/>
  <c r="AN36" i="74"/>
  <c r="AO4" i="74"/>
  <c r="AL23" i="74"/>
  <c r="AN27" i="74"/>
  <c r="AM22" i="74"/>
  <c r="AO27" i="74"/>
  <c r="AG14" i="83"/>
  <c r="AH8" i="83"/>
  <c r="AH6" i="83"/>
  <c r="AG16" i="83"/>
  <c r="AH9" i="83"/>
  <c r="AL25" i="83"/>
  <c r="AH13" i="83"/>
  <c r="AK20" i="83"/>
  <c r="AH12" i="83"/>
  <c r="AE11" i="83"/>
  <c r="AK18" i="83"/>
  <c r="AH21" i="83"/>
  <c r="AE10" i="83"/>
  <c r="AK22" i="83"/>
  <c r="AJ23" i="83"/>
  <c r="AK15" i="83"/>
  <c r="AM79" i="73"/>
  <c r="AN78" i="73"/>
  <c r="AL4" i="83"/>
  <c r="AO2" i="23" l="1"/>
  <c r="AM69" i="59"/>
  <c r="AM21" i="23" s="1"/>
  <c r="AM21" i="84" s="1"/>
  <c r="AM33" i="79"/>
  <c r="AM69" i="79" s="1"/>
  <c r="AM21" i="32" s="1"/>
  <c r="AM21" i="90" s="1"/>
  <c r="AM33" i="80"/>
  <c r="AM69" i="80" s="1"/>
  <c r="AM21" i="27" s="1"/>
  <c r="AM21" i="92" s="1"/>
  <c r="AM33" i="76"/>
  <c r="AM69" i="76" s="1"/>
  <c r="AM21" i="31" s="1"/>
  <c r="AM21" i="87" s="1"/>
  <c r="AM33" i="77"/>
  <c r="AM69" i="77" s="1"/>
  <c r="AM21" i="25" s="1"/>
  <c r="AM21" i="88" s="1"/>
  <c r="AM33" i="75"/>
  <c r="AM69" i="75" s="1"/>
  <c r="AM21" i="30" s="1"/>
  <c r="AM21" i="86" s="1"/>
  <c r="AM33" i="81"/>
  <c r="AM69" i="81" s="1"/>
  <c r="AM21" i="22" s="1"/>
  <c r="AM21" i="93" s="1"/>
  <c r="AP72" i="59"/>
  <c r="AP24" i="23" s="1"/>
  <c r="AP24" i="84" s="1"/>
  <c r="AP70" i="59"/>
  <c r="AP22" i="23" s="1"/>
  <c r="AP22" i="84" s="1"/>
  <c r="AO72" i="59"/>
  <c r="AO24" i="23" s="1"/>
  <c r="AO24" i="84" s="1"/>
  <c r="AL57" i="59"/>
  <c r="AL9" i="23" s="1"/>
  <c r="AL9" i="84" s="1"/>
  <c r="AN68" i="78"/>
  <c r="AN20" i="28" s="1"/>
  <c r="AN20" i="89" s="1"/>
  <c r="AN68" i="77"/>
  <c r="AN20" i="25" s="1"/>
  <c r="AN20" i="88" s="1"/>
  <c r="AN73" i="75"/>
  <c r="AN25" i="30" s="1"/>
  <c r="AN25" i="86" s="1"/>
  <c r="AN68" i="80"/>
  <c r="AN20" i="27" s="1"/>
  <c r="AN20" i="92" s="1"/>
  <c r="AM53" i="81"/>
  <c r="AM5" i="22" s="1"/>
  <c r="AM5" i="93" s="1"/>
  <c r="AM53" i="80"/>
  <c r="AM5" i="27" s="1"/>
  <c r="AM5" i="92" s="1"/>
  <c r="AM64" i="74"/>
  <c r="AM16" i="26" s="1"/>
  <c r="AM16" i="91" s="1"/>
  <c r="AN68" i="79"/>
  <c r="AN20" i="32" s="1"/>
  <c r="AN20" i="90" s="1"/>
  <c r="AL66" i="80"/>
  <c r="AL18" i="27" s="1"/>
  <c r="AL18" i="92" s="1"/>
  <c r="AM53" i="78"/>
  <c r="AM5" i="28" s="1"/>
  <c r="AM5" i="89" s="1"/>
  <c r="AL66" i="75"/>
  <c r="AL18" i="30" s="1"/>
  <c r="AL18" i="86" s="1"/>
  <c r="AL5" i="83"/>
  <c r="AM65" i="59"/>
  <c r="AM17" i="23" s="1"/>
  <c r="AM17" i="84" s="1"/>
  <c r="AN68" i="75"/>
  <c r="AN20" i="30" s="1"/>
  <c r="AN20" i="86" s="1"/>
  <c r="AM54" i="59"/>
  <c r="AM6" i="23" s="1"/>
  <c r="AM6" i="84" s="1"/>
  <c r="AL66" i="77"/>
  <c r="AL18" i="25" s="1"/>
  <c r="AL18" i="88" s="1"/>
  <c r="AN60" i="59"/>
  <c r="AN12" i="23" s="1"/>
  <c r="AN12" i="84" s="1"/>
  <c r="AN28" i="59"/>
  <c r="AN63" i="59" s="1"/>
  <c r="AN15" i="23" s="1"/>
  <c r="AN15" i="84" s="1"/>
  <c r="AL55" i="81"/>
  <c r="AL7" i="22" s="1"/>
  <c r="AL7" i="93" s="1"/>
  <c r="AK59" i="59"/>
  <c r="AK11" i="23" s="1"/>
  <c r="AK11" i="84" s="1"/>
  <c r="AK7" i="83"/>
  <c r="AL66" i="78"/>
  <c r="AL18" i="28" s="1"/>
  <c r="AL18" i="89" s="1"/>
  <c r="AL55" i="77"/>
  <c r="AL7" i="25" s="1"/>
  <c r="AL7" i="88" s="1"/>
  <c r="AN31" i="75"/>
  <c r="AN71" i="75" s="1"/>
  <c r="AN23" i="30" s="1"/>
  <c r="AN23" i="86" s="1"/>
  <c r="AN71" i="59"/>
  <c r="AN23" i="23" s="1"/>
  <c r="AN23" i="84" s="1"/>
  <c r="AM53" i="77"/>
  <c r="AM5" i="25" s="1"/>
  <c r="AM5" i="88" s="1"/>
  <c r="AL55" i="79"/>
  <c r="AL7" i="32" s="1"/>
  <c r="AL7" i="90" s="1"/>
  <c r="AN73" i="59"/>
  <c r="AN25" i="23" s="1"/>
  <c r="AN25" i="84" s="1"/>
  <c r="AM53" i="76"/>
  <c r="AM5" i="31" s="1"/>
  <c r="AM5" i="87" s="1"/>
  <c r="AM53" i="75"/>
  <c r="AM5" i="30" s="1"/>
  <c r="AM5" i="86" s="1"/>
  <c r="AL29" i="75"/>
  <c r="AL64" i="75" s="1"/>
  <c r="AL16" i="30" s="1"/>
  <c r="AL16" i="86" s="1"/>
  <c r="AL29" i="76"/>
  <c r="AL64" i="76" s="1"/>
  <c r="AL16" i="31" s="1"/>
  <c r="AL16" i="87" s="1"/>
  <c r="AL29" i="79"/>
  <c r="AL64" i="79" s="1"/>
  <c r="AL16" i="32" s="1"/>
  <c r="AL16" i="90" s="1"/>
  <c r="AM25" i="83"/>
  <c r="AL29" i="81"/>
  <c r="AL64" i="81" s="1"/>
  <c r="AL16" i="22" s="1"/>
  <c r="AL16" i="93" s="1"/>
  <c r="AM53" i="79"/>
  <c r="AM5" i="32" s="1"/>
  <c r="AM5" i="90" s="1"/>
  <c r="AL55" i="75"/>
  <c r="AL7" i="30" s="1"/>
  <c r="AL7" i="86" s="1"/>
  <c r="AN68" i="76"/>
  <c r="AN20" i="31" s="1"/>
  <c r="AN20" i="87" s="1"/>
  <c r="AM29" i="80"/>
  <c r="AM64" i="80" s="1"/>
  <c r="AM16" i="27" s="1"/>
  <c r="AM16" i="92" s="1"/>
  <c r="AM4" i="83"/>
  <c r="AM67" i="59"/>
  <c r="AM19" i="23" s="1"/>
  <c r="AM19" i="84" s="1"/>
  <c r="AN33" i="59"/>
  <c r="AN69" i="59" s="1"/>
  <c r="AN21" i="23" s="1"/>
  <c r="AN21" i="84" s="1"/>
  <c r="AM28" i="80"/>
  <c r="AM63" i="80" s="1"/>
  <c r="AM15" i="27" s="1"/>
  <c r="AM15" i="92" s="1"/>
  <c r="AM28" i="75"/>
  <c r="AM63" i="75" s="1"/>
  <c r="AM15" i="30" s="1"/>
  <c r="AM15" i="86" s="1"/>
  <c r="AM54" i="77"/>
  <c r="AM6" i="25" s="1"/>
  <c r="AM6" i="88" s="1"/>
  <c r="AN32" i="59"/>
  <c r="AN32" i="81" s="1"/>
  <c r="AN61" i="81" s="1"/>
  <c r="AN13" i="22" s="1"/>
  <c r="AN13" i="93" s="1"/>
  <c r="AN31" i="77"/>
  <c r="AN71" i="77" s="1"/>
  <c r="AN23" i="25" s="1"/>
  <c r="AN23" i="88" s="1"/>
  <c r="AL19" i="79"/>
  <c r="AL57" i="79" s="1"/>
  <c r="AL9" i="32" s="1"/>
  <c r="AL9" i="90" s="1"/>
  <c r="AM28" i="77"/>
  <c r="AM63" i="77" s="1"/>
  <c r="AM15" i="25" s="1"/>
  <c r="AM15" i="88" s="1"/>
  <c r="AM28" i="78"/>
  <c r="AM63" i="78" s="1"/>
  <c r="AM15" i="28" s="1"/>
  <c r="AM15" i="89" s="1"/>
  <c r="AL29" i="80"/>
  <c r="AL64" i="80" s="1"/>
  <c r="AL16" i="27" s="1"/>
  <c r="AL16" i="92" s="1"/>
  <c r="AL64" i="59"/>
  <c r="AL16" i="23" s="1"/>
  <c r="AL16" i="84" s="1"/>
  <c r="AN26" i="83"/>
  <c r="AO60" i="59"/>
  <c r="AO12" i="23" s="1"/>
  <c r="AO12" i="84" s="1"/>
  <c r="AL17" i="83"/>
  <c r="AN24" i="83"/>
  <c r="AL55" i="80"/>
  <c r="AL7" i="27" s="1"/>
  <c r="AL7" i="92" s="1"/>
  <c r="AL19" i="83"/>
  <c r="AP2" i="83"/>
  <c r="AL29" i="77"/>
  <c r="AL64" i="77" s="1"/>
  <c r="AL16" i="25" s="1"/>
  <c r="AL16" i="88" s="1"/>
  <c r="AN31" i="78"/>
  <c r="AN71" i="78" s="1"/>
  <c r="AN23" i="28" s="1"/>
  <c r="AN23" i="89" s="1"/>
  <c r="AO26" i="77"/>
  <c r="AO60" i="77" s="1"/>
  <c r="AO12" i="25" s="1"/>
  <c r="AO12" i="88" s="1"/>
  <c r="AO11" i="79"/>
  <c r="AP10" i="81"/>
  <c r="AM31" i="78"/>
  <c r="AM71" i="78" s="1"/>
  <c r="AM23" i="28" s="1"/>
  <c r="AM23" i="89" s="1"/>
  <c r="AM9" i="75"/>
  <c r="AN31" i="76"/>
  <c r="AN71" i="76" s="1"/>
  <c r="AN23" i="31" s="1"/>
  <c r="AN23" i="87" s="1"/>
  <c r="AM37" i="79"/>
  <c r="AM9" i="79"/>
  <c r="AM15" i="80"/>
  <c r="AO42" i="75"/>
  <c r="AO72" i="75" s="1"/>
  <c r="AO24" i="30" s="1"/>
  <c r="AO24" i="86" s="1"/>
  <c r="AM9" i="77"/>
  <c r="AM31" i="77"/>
  <c r="AM71" i="77" s="1"/>
  <c r="AM23" i="25" s="1"/>
  <c r="AM23" i="88" s="1"/>
  <c r="AM9" i="76"/>
  <c r="AM29" i="79"/>
  <c r="AM64" i="79" s="1"/>
  <c r="AM16" i="32" s="1"/>
  <c r="AM16" i="90" s="1"/>
  <c r="AP10" i="78"/>
  <c r="AO26" i="76"/>
  <c r="AO60" i="76" s="1"/>
  <c r="AO12" i="31" s="1"/>
  <c r="AO12" i="87" s="1"/>
  <c r="AM63" i="59"/>
  <c r="AM15" i="23" s="1"/>
  <c r="AM15" i="84" s="1"/>
  <c r="AM28" i="81"/>
  <c r="AM63" i="81" s="1"/>
  <c r="AM15" i="22" s="1"/>
  <c r="AM15" i="93" s="1"/>
  <c r="AM29" i="81"/>
  <c r="AM64" i="81" s="1"/>
  <c r="AM16" i="22" s="1"/>
  <c r="AM16" i="93" s="1"/>
  <c r="AN31" i="81"/>
  <c r="AN71" i="81" s="1"/>
  <c r="AN23" i="22" s="1"/>
  <c r="AN23" i="93" s="1"/>
  <c r="AM31" i="76"/>
  <c r="AM71" i="76" s="1"/>
  <c r="AM23" i="31" s="1"/>
  <c r="AM23" i="87" s="1"/>
  <c r="AM28" i="76"/>
  <c r="AM63" i="76" s="1"/>
  <c r="AM15" i="31" s="1"/>
  <c r="AM15" i="87" s="1"/>
  <c r="AM29" i="76"/>
  <c r="AM64" i="76" s="1"/>
  <c r="AM16" i="31" s="1"/>
  <c r="AM16" i="87" s="1"/>
  <c r="AP17" i="77"/>
  <c r="AM14" i="76"/>
  <c r="AM55" i="76" s="1"/>
  <c r="AM7" i="31" s="1"/>
  <c r="AM7" i="87" s="1"/>
  <c r="AM27" i="76"/>
  <c r="AM62" i="76" s="1"/>
  <c r="AM14" i="31" s="1"/>
  <c r="AM14" i="87" s="1"/>
  <c r="AN34" i="77"/>
  <c r="AN70" i="77" s="1"/>
  <c r="AN22" i="25" s="1"/>
  <c r="AN22" i="88" s="1"/>
  <c r="AP44" i="76"/>
  <c r="AP74" i="76" s="1"/>
  <c r="AP26" i="31" s="1"/>
  <c r="AP26" i="87" s="1"/>
  <c r="AO11" i="78"/>
  <c r="AN8" i="77"/>
  <c r="AL22" i="79"/>
  <c r="AL58" i="79" s="1"/>
  <c r="AL10" i="32" s="1"/>
  <c r="AL10" i="90" s="1"/>
  <c r="AM30" i="79"/>
  <c r="AM65" i="79" s="1"/>
  <c r="AM17" i="32" s="1"/>
  <c r="AM17" i="90" s="1"/>
  <c r="AN34" i="78"/>
  <c r="AN70" i="78" s="1"/>
  <c r="AN22" i="28" s="1"/>
  <c r="AN22" i="89" s="1"/>
  <c r="AP11" i="81"/>
  <c r="AN8" i="78"/>
  <c r="AO16" i="77"/>
  <c r="AP16" i="75"/>
  <c r="AP39" i="75"/>
  <c r="AO10" i="81"/>
  <c r="AO24" i="76"/>
  <c r="AP17" i="80"/>
  <c r="AM35" i="76"/>
  <c r="AM67" i="76" s="1"/>
  <c r="AM19" i="31" s="1"/>
  <c r="AM19" i="87" s="1"/>
  <c r="AM30" i="75"/>
  <c r="AM65" i="75" s="1"/>
  <c r="AM17" i="30" s="1"/>
  <c r="AM17" i="86" s="1"/>
  <c r="AO44" i="81"/>
  <c r="AO74" i="81" s="1"/>
  <c r="AO26" i="22" s="1"/>
  <c r="AO26" i="93" s="1"/>
  <c r="AM31" i="80"/>
  <c r="AM71" i="80" s="1"/>
  <c r="AM23" i="27" s="1"/>
  <c r="AM23" i="92" s="1"/>
  <c r="AO6" i="81"/>
  <c r="AP43" i="78"/>
  <c r="AP73" i="78" s="1"/>
  <c r="AP25" i="28" s="1"/>
  <c r="AP25" i="89" s="1"/>
  <c r="AN25" i="80"/>
  <c r="AN43" i="80"/>
  <c r="AN73" i="80" s="1"/>
  <c r="AN25" i="27" s="1"/>
  <c r="AN25" i="92" s="1"/>
  <c r="AO40" i="78"/>
  <c r="AL19" i="80"/>
  <c r="AL57" i="80" s="1"/>
  <c r="AL9" i="27" s="1"/>
  <c r="AL9" i="92" s="1"/>
  <c r="AN13" i="76"/>
  <c r="AM35" i="78"/>
  <c r="AM67" i="78" s="1"/>
  <c r="AM19" i="28" s="1"/>
  <c r="AM19" i="89" s="1"/>
  <c r="AP21" i="78"/>
  <c r="AO42" i="81"/>
  <c r="AO72" i="81" s="1"/>
  <c r="AO24" i="22" s="1"/>
  <c r="AO24" i="93" s="1"/>
  <c r="AN6" i="80"/>
  <c r="AP40" i="80"/>
  <c r="AM9" i="80"/>
  <c r="AM15" i="78"/>
  <c r="AN26" i="78"/>
  <c r="AN60" i="78" s="1"/>
  <c r="AN12" i="28" s="1"/>
  <c r="AN12" i="89" s="1"/>
  <c r="AN4" i="77"/>
  <c r="AN52" i="77" s="1"/>
  <c r="AN4" i="25" s="1"/>
  <c r="AN4" i="88" s="1"/>
  <c r="AP39" i="81"/>
  <c r="AP26" i="77"/>
  <c r="AP60" i="77" s="1"/>
  <c r="AP12" i="25" s="1"/>
  <c r="AP12" i="88" s="1"/>
  <c r="AP27" i="77"/>
  <c r="AP62" i="77" s="1"/>
  <c r="AP14" i="25" s="1"/>
  <c r="AP14" i="88" s="1"/>
  <c r="AP41" i="76"/>
  <c r="AO44" i="76"/>
  <c r="AO74" i="76" s="1"/>
  <c r="AO26" i="31" s="1"/>
  <c r="AO26" i="87" s="1"/>
  <c r="AM14" i="77"/>
  <c r="AN4" i="78"/>
  <c r="AN52" i="78" s="1"/>
  <c r="AN4" i="28" s="1"/>
  <c r="AN4" i="89" s="1"/>
  <c r="AP39" i="80"/>
  <c r="AM29" i="75"/>
  <c r="AM64" i="75" s="1"/>
  <c r="AM16" i="30" s="1"/>
  <c r="AM16" i="86" s="1"/>
  <c r="AN31" i="79"/>
  <c r="AN71" i="79" s="1"/>
  <c r="AN23" i="32" s="1"/>
  <c r="AN23" i="90" s="1"/>
  <c r="AP34" i="78"/>
  <c r="AP70" i="78" s="1"/>
  <c r="AP22" i="28" s="1"/>
  <c r="AP22" i="89" s="1"/>
  <c r="AM12" i="78"/>
  <c r="AM54" i="78" s="1"/>
  <c r="AM6" i="28" s="1"/>
  <c r="AM6" i="89" s="1"/>
  <c r="AN4" i="81"/>
  <c r="AN52" i="81" s="1"/>
  <c r="AN4" i="22" s="1"/>
  <c r="AN4" i="93" s="1"/>
  <c r="AN41" i="78"/>
  <c r="AK23" i="76"/>
  <c r="AK59" i="76" s="1"/>
  <c r="AK11" i="31" s="1"/>
  <c r="AK11" i="87" s="1"/>
  <c r="AO10" i="77"/>
  <c r="AO11" i="77"/>
  <c r="AP17" i="78"/>
  <c r="AO16" i="76"/>
  <c r="AO40" i="75"/>
  <c r="AN41" i="81"/>
  <c r="AP44" i="77"/>
  <c r="AP74" i="77" s="1"/>
  <c r="AP26" i="25" s="1"/>
  <c r="AP26" i="88" s="1"/>
  <c r="AP11" i="78"/>
  <c r="AP17" i="81"/>
  <c r="AN43" i="78"/>
  <c r="AN73" i="78" s="1"/>
  <c r="AN25" i="28" s="1"/>
  <c r="AN25" i="89" s="1"/>
  <c r="AO42" i="76"/>
  <c r="AO72" i="76" s="1"/>
  <c r="AO24" i="31" s="1"/>
  <c r="AO24" i="87" s="1"/>
  <c r="AK23" i="78"/>
  <c r="AK59" i="78" s="1"/>
  <c r="AK11" i="28" s="1"/>
  <c r="AK11" i="89" s="1"/>
  <c r="AN7" i="80"/>
  <c r="AO24" i="75"/>
  <c r="AP34" i="80"/>
  <c r="AP70" i="80" s="1"/>
  <c r="AP22" i="27" s="1"/>
  <c r="AP22" i="92" s="1"/>
  <c r="AO16" i="78"/>
  <c r="AP42" i="76"/>
  <c r="AP72" i="76" s="1"/>
  <c r="AP24" i="31" s="1"/>
  <c r="AP24" i="87" s="1"/>
  <c r="AN34" i="80"/>
  <c r="AN70" i="80" s="1"/>
  <c r="AN22" i="27" s="1"/>
  <c r="AN22" i="92" s="1"/>
  <c r="AO6" i="80"/>
  <c r="AP43" i="77"/>
  <c r="AM14" i="79"/>
  <c r="AN6" i="81"/>
  <c r="AP39" i="77"/>
  <c r="AP26" i="75"/>
  <c r="AP60" i="75" s="1"/>
  <c r="AP12" i="30" s="1"/>
  <c r="AP12" i="86" s="1"/>
  <c r="AP8" i="79"/>
  <c r="AL19" i="77"/>
  <c r="AL57" i="77" s="1"/>
  <c r="AL9" i="25" s="1"/>
  <c r="AL9" i="88" s="1"/>
  <c r="AN25" i="79"/>
  <c r="AO16" i="80"/>
  <c r="AO26" i="79"/>
  <c r="AO60" i="79" s="1"/>
  <c r="AO12" i="32" s="1"/>
  <c r="AO12" i="90" s="1"/>
  <c r="AP44" i="80"/>
  <c r="AP74" i="80" s="1"/>
  <c r="AP26" i="27" s="1"/>
  <c r="AP26" i="92" s="1"/>
  <c r="AM9" i="81"/>
  <c r="AP17" i="75"/>
  <c r="AL22" i="78"/>
  <c r="AL58" i="78" s="1"/>
  <c r="AL10" i="28" s="1"/>
  <c r="AL10" i="89" s="1"/>
  <c r="AP21" i="81"/>
  <c r="AP16" i="81"/>
  <c r="AM30" i="78"/>
  <c r="AM65" i="78" s="1"/>
  <c r="AM17" i="28" s="1"/>
  <c r="AM17" i="89" s="1"/>
  <c r="AO10" i="75"/>
  <c r="AP27" i="76"/>
  <c r="AP62" i="76" s="1"/>
  <c r="AP14" i="31" s="1"/>
  <c r="AP14" i="87" s="1"/>
  <c r="AP41" i="75"/>
  <c r="AM31" i="75"/>
  <c r="AM71" i="75" s="1"/>
  <c r="AM23" i="30" s="1"/>
  <c r="AM23" i="86" s="1"/>
  <c r="AL22" i="81"/>
  <c r="AL58" i="81" s="1"/>
  <c r="AL10" i="22" s="1"/>
  <c r="AL10" i="93" s="1"/>
  <c r="AM35" i="80"/>
  <c r="AM67" i="80" s="1"/>
  <c r="AM19" i="27" s="1"/>
  <c r="AM19" i="92" s="1"/>
  <c r="AN13" i="78"/>
  <c r="AM15" i="81"/>
  <c r="AM19" i="59"/>
  <c r="AM19" i="78" s="1"/>
  <c r="AM57" i="78" s="1"/>
  <c r="AM9" i="28" s="1"/>
  <c r="AM9" i="89" s="1"/>
  <c r="AN71" i="74"/>
  <c r="AN23" i="26" s="1"/>
  <c r="AN23" i="91" s="1"/>
  <c r="AN69" i="74"/>
  <c r="AN21" i="26" s="1"/>
  <c r="AN21" i="91" s="1"/>
  <c r="AN31" i="80"/>
  <c r="AN71" i="80" s="1"/>
  <c r="AN23" i="27" s="1"/>
  <c r="AN23" i="92" s="1"/>
  <c r="AN25" i="76"/>
  <c r="AN13" i="81"/>
  <c r="AO34" i="81"/>
  <c r="AO70" i="81" s="1"/>
  <c r="AO22" i="22" s="1"/>
  <c r="AO22" i="93" s="1"/>
  <c r="AM37" i="81"/>
  <c r="AM30" i="81"/>
  <c r="AM65" i="81" s="1"/>
  <c r="AM17" i="22" s="1"/>
  <c r="AM17" i="93" s="1"/>
  <c r="AN7" i="78"/>
  <c r="AO11" i="76"/>
  <c r="AP34" i="81"/>
  <c r="AP70" i="81" s="1"/>
  <c r="AP22" i="22" s="1"/>
  <c r="AP22" i="93" s="1"/>
  <c r="AN43" i="77"/>
  <c r="AN73" i="77" s="1"/>
  <c r="AN25" i="25" s="1"/>
  <c r="AN25" i="88" s="1"/>
  <c r="AN6" i="76"/>
  <c r="AO10" i="78"/>
  <c r="AP11" i="77"/>
  <c r="AP34" i="79"/>
  <c r="AP70" i="79" s="1"/>
  <c r="AP22" i="32" s="1"/>
  <c r="AP22" i="90" s="1"/>
  <c r="AM14" i="81"/>
  <c r="AO20" i="80"/>
  <c r="AP40" i="77"/>
  <c r="AN25" i="81"/>
  <c r="AN43" i="81"/>
  <c r="AN73" i="81" s="1"/>
  <c r="AN25" i="22" s="1"/>
  <c r="AN25" i="93" s="1"/>
  <c r="AO40" i="77"/>
  <c r="AN41" i="79"/>
  <c r="AM36" i="79"/>
  <c r="AO6" i="78"/>
  <c r="AP43" i="76"/>
  <c r="AO34" i="75"/>
  <c r="AO70" i="75" s="1"/>
  <c r="AO22" i="30" s="1"/>
  <c r="AO22" i="86" s="1"/>
  <c r="AM27" i="79"/>
  <c r="AM62" i="79" s="1"/>
  <c r="AM14" i="32" s="1"/>
  <c r="AM14" i="90" s="1"/>
  <c r="AP8" i="80"/>
  <c r="AL19" i="81"/>
  <c r="AL57" i="81" s="1"/>
  <c r="AL9" i="22" s="1"/>
  <c r="AL9" i="93" s="1"/>
  <c r="AN43" i="79"/>
  <c r="AN73" i="79" s="1"/>
  <c r="AN25" i="32" s="1"/>
  <c r="AN25" i="90" s="1"/>
  <c r="AM31" i="81"/>
  <c r="AM71" i="81" s="1"/>
  <c r="AM23" i="22" s="1"/>
  <c r="AM23" i="93" s="1"/>
  <c r="AK23" i="80"/>
  <c r="AK59" i="80" s="1"/>
  <c r="AK11" i="27" s="1"/>
  <c r="AK11" i="92" s="1"/>
  <c r="AN7" i="75"/>
  <c r="AP34" i="76"/>
  <c r="AP70" i="76" s="1"/>
  <c r="AP22" i="31" s="1"/>
  <c r="AP22" i="87" s="1"/>
  <c r="AM35" i="81"/>
  <c r="AM67" i="81" s="1"/>
  <c r="AM19" i="22" s="1"/>
  <c r="AM19" i="93" s="1"/>
  <c r="AO42" i="80"/>
  <c r="AO72" i="80" s="1"/>
  <c r="AO24" i="27" s="1"/>
  <c r="AO24" i="92" s="1"/>
  <c r="AP42" i="81"/>
  <c r="AP72" i="81" s="1"/>
  <c r="AP24" i="22" s="1"/>
  <c r="AP24" i="93" s="1"/>
  <c r="AP40" i="79"/>
  <c r="AN7" i="76"/>
  <c r="AP27" i="75"/>
  <c r="AP62" i="75" s="1"/>
  <c r="AP14" i="30" s="1"/>
  <c r="AP14" i="86" s="1"/>
  <c r="AP34" i="77"/>
  <c r="AP70" i="77" s="1"/>
  <c r="AP22" i="25" s="1"/>
  <c r="AP22" i="88" s="1"/>
  <c r="AP40" i="75"/>
  <c r="AP17" i="76"/>
  <c r="AN34" i="76"/>
  <c r="AN70" i="76" s="1"/>
  <c r="AN22" i="31" s="1"/>
  <c r="AN22" i="87" s="1"/>
  <c r="AN25" i="75"/>
  <c r="AN9" i="59"/>
  <c r="AN9" i="78" s="1"/>
  <c r="AN29" i="74"/>
  <c r="AN64" i="74" s="1"/>
  <c r="AN16" i="26" s="1"/>
  <c r="AN16" i="91" s="1"/>
  <c r="AN26" i="80"/>
  <c r="AN60" i="80" s="1"/>
  <c r="AN12" i="27" s="1"/>
  <c r="AN12" i="92" s="1"/>
  <c r="AP42" i="80"/>
  <c r="AP72" i="80" s="1"/>
  <c r="AP24" i="27" s="1"/>
  <c r="AP24" i="92" s="1"/>
  <c r="AP39" i="79"/>
  <c r="AO11" i="75"/>
  <c r="AN13" i="80"/>
  <c r="AM14" i="78"/>
  <c r="AM27" i="78"/>
  <c r="AM62" i="78" s="1"/>
  <c r="AM14" i="28" s="1"/>
  <c r="AM14" i="89" s="1"/>
  <c r="AK23" i="77"/>
  <c r="AK59" i="77" s="1"/>
  <c r="AK11" i="25" s="1"/>
  <c r="AK11" i="88" s="1"/>
  <c r="AN7" i="81"/>
  <c r="AP11" i="76"/>
  <c r="AN25" i="78"/>
  <c r="AN13" i="79"/>
  <c r="AM12" i="80"/>
  <c r="AM54" i="80" s="1"/>
  <c r="AM6" i="27" s="1"/>
  <c r="AM6" i="92" s="1"/>
  <c r="AO26" i="78"/>
  <c r="AO60" i="78" s="1"/>
  <c r="AO12" i="28" s="1"/>
  <c r="AO12" i="89" s="1"/>
  <c r="AM36" i="80"/>
  <c r="AO24" i="79"/>
  <c r="AM14" i="80"/>
  <c r="AM27" i="80"/>
  <c r="AM62" i="80" s="1"/>
  <c r="AM14" i="27" s="1"/>
  <c r="AM14" i="92" s="1"/>
  <c r="AN6" i="78"/>
  <c r="AO6" i="77"/>
  <c r="AP43" i="75"/>
  <c r="AM37" i="75"/>
  <c r="AP40" i="81"/>
  <c r="AL66" i="79"/>
  <c r="AL18" i="32" s="1"/>
  <c r="AL18" i="90" s="1"/>
  <c r="AP8" i="81"/>
  <c r="AL19" i="78"/>
  <c r="AL57" i="78" s="1"/>
  <c r="AL9" i="28" s="1"/>
  <c r="AL9" i="89" s="1"/>
  <c r="AM12" i="75"/>
  <c r="AM54" i="75" s="1"/>
  <c r="AM6" i="30" s="1"/>
  <c r="AM6" i="86" s="1"/>
  <c r="AO44" i="80"/>
  <c r="AO74" i="80" s="1"/>
  <c r="AO26" i="27" s="1"/>
  <c r="AO26" i="92" s="1"/>
  <c r="AM36" i="75"/>
  <c r="AN13" i="77"/>
  <c r="AO16" i="79"/>
  <c r="AO40" i="80"/>
  <c r="AP41" i="79"/>
  <c r="AP16" i="80"/>
  <c r="AN6" i="75"/>
  <c r="AO40" i="79"/>
  <c r="AO42" i="79"/>
  <c r="AO72" i="79" s="1"/>
  <c r="AO24" i="32" s="1"/>
  <c r="AO24" i="90" s="1"/>
  <c r="AO26" i="75"/>
  <c r="AO60" i="75" s="1"/>
  <c r="AO12" i="30" s="1"/>
  <c r="AO12" i="86" s="1"/>
  <c r="AO28" i="74"/>
  <c r="AO28" i="59" s="1"/>
  <c r="AO63" i="59" s="1"/>
  <c r="AO15" i="23" s="1"/>
  <c r="AP16" i="79"/>
  <c r="AM36" i="77"/>
  <c r="AM12" i="81"/>
  <c r="AM54" i="81" s="1"/>
  <c r="AM6" i="22" s="1"/>
  <c r="AM6" i="93" s="1"/>
  <c r="AP40" i="76"/>
  <c r="AP11" i="75"/>
  <c r="AO34" i="79"/>
  <c r="AO70" i="79" s="1"/>
  <c r="AO22" i="32" s="1"/>
  <c r="AO22" i="90" s="1"/>
  <c r="AN4" i="80"/>
  <c r="AN52" i="80" s="1"/>
  <c r="AN4" i="27" s="1"/>
  <c r="AN4" i="92" s="1"/>
  <c r="AP26" i="80"/>
  <c r="AP60" i="80" s="1"/>
  <c r="AP12" i="27" s="1"/>
  <c r="AP12" i="92" s="1"/>
  <c r="AO24" i="80"/>
  <c r="AM12" i="79"/>
  <c r="AM54" i="79" s="1"/>
  <c r="AM6" i="32" s="1"/>
  <c r="AM6" i="90" s="1"/>
  <c r="AP10" i="80"/>
  <c r="AP39" i="76"/>
  <c r="AO6" i="76"/>
  <c r="AN8" i="80"/>
  <c r="AN26" i="76"/>
  <c r="AN60" i="76" s="1"/>
  <c r="AN12" i="31" s="1"/>
  <c r="AN12" i="87" s="1"/>
  <c r="AO20" i="79"/>
  <c r="AO26" i="80"/>
  <c r="AO60" i="80" s="1"/>
  <c r="AO12" i="27" s="1"/>
  <c r="AO12" i="92" s="1"/>
  <c r="AP8" i="78"/>
  <c r="AL19" i="76"/>
  <c r="AL57" i="76" s="1"/>
  <c r="AL9" i="31" s="1"/>
  <c r="AL9" i="87" s="1"/>
  <c r="AO34" i="76"/>
  <c r="AO70" i="76" s="1"/>
  <c r="AO22" i="31" s="1"/>
  <c r="AO22" i="87" s="1"/>
  <c r="AP10" i="75"/>
  <c r="AN4" i="76"/>
  <c r="AN52" i="76" s="1"/>
  <c r="AN4" i="31" s="1"/>
  <c r="AN4" i="87" s="1"/>
  <c r="AN41" i="75"/>
  <c r="AP26" i="76"/>
  <c r="AP60" i="76" s="1"/>
  <c r="AP12" i="31" s="1"/>
  <c r="AP12" i="87" s="1"/>
  <c r="AN6" i="79"/>
  <c r="AN53" i="79" s="1"/>
  <c r="AN5" i="32" s="1"/>
  <c r="AN5" i="90" s="1"/>
  <c r="AP27" i="79"/>
  <c r="AP62" i="79" s="1"/>
  <c r="AP14" i="32" s="1"/>
  <c r="AP14" i="90" s="1"/>
  <c r="AP41" i="80"/>
  <c r="AN41" i="77"/>
  <c r="AN43" i="76"/>
  <c r="AN73" i="76" s="1"/>
  <c r="AN25" i="31" s="1"/>
  <c r="AN25" i="87" s="1"/>
  <c r="AO34" i="78"/>
  <c r="AO70" i="78" s="1"/>
  <c r="AO22" i="28" s="1"/>
  <c r="AO22" i="89" s="1"/>
  <c r="AP21" i="80"/>
  <c r="AO10" i="76"/>
  <c r="AP23" i="74"/>
  <c r="AP23" i="59" s="1"/>
  <c r="AP23" i="75" s="1"/>
  <c r="AL22" i="80"/>
  <c r="AL58" i="80" s="1"/>
  <c r="AL10" i="27" s="1"/>
  <c r="AL10" i="92" s="1"/>
  <c r="AP21" i="79"/>
  <c r="AP26" i="81"/>
  <c r="AP60" i="81" s="1"/>
  <c r="AP12" i="22" s="1"/>
  <c r="AP12" i="93" s="1"/>
  <c r="AO34" i="80"/>
  <c r="AO70" i="80" s="1"/>
  <c r="AO22" i="27" s="1"/>
  <c r="AO22" i="92" s="1"/>
  <c r="AO20" i="78"/>
  <c r="AM27" i="81"/>
  <c r="AM62" i="81" s="1"/>
  <c r="AM14" i="22" s="1"/>
  <c r="AM14" i="93" s="1"/>
  <c r="AP42" i="75"/>
  <c r="AP72" i="75" s="1"/>
  <c r="AP24" i="30" s="1"/>
  <c r="AP24" i="86" s="1"/>
  <c r="AO44" i="78"/>
  <c r="AO74" i="78" s="1"/>
  <c r="AO26" i="28" s="1"/>
  <c r="AO26" i="89" s="1"/>
  <c r="AO24" i="81"/>
  <c r="AM15" i="75"/>
  <c r="AM55" i="75" s="1"/>
  <c r="AM7" i="30" s="1"/>
  <c r="AM7" i="86" s="1"/>
  <c r="AN26" i="75"/>
  <c r="AN60" i="75" s="1"/>
  <c r="AN12" i="30" s="1"/>
  <c r="AN12" i="86" s="1"/>
  <c r="AP44" i="81"/>
  <c r="AP74" i="81" s="1"/>
  <c r="AP26" i="22" s="1"/>
  <c r="AP26" i="93" s="1"/>
  <c r="AO6" i="75"/>
  <c r="AP43" i="80"/>
  <c r="AL22" i="76"/>
  <c r="AL58" i="76" s="1"/>
  <c r="AL10" i="31" s="1"/>
  <c r="AL10" i="87" s="1"/>
  <c r="AM15" i="77"/>
  <c r="AP16" i="77"/>
  <c r="AN4" i="75"/>
  <c r="AN52" i="75" s="1"/>
  <c r="AN4" i="30" s="1"/>
  <c r="AN4" i="86" s="1"/>
  <c r="AM31" i="79"/>
  <c r="AM71" i="79" s="1"/>
  <c r="AM23" i="32" s="1"/>
  <c r="AM23" i="90" s="1"/>
  <c r="AP8" i="77"/>
  <c r="AM37" i="76"/>
  <c r="AM66" i="76" s="1"/>
  <c r="AM18" i="31" s="1"/>
  <c r="AM18" i="87" s="1"/>
  <c r="AM30" i="77"/>
  <c r="AM65" i="77" s="1"/>
  <c r="AM17" i="25" s="1"/>
  <c r="AM17" i="88" s="1"/>
  <c r="AM12" i="76"/>
  <c r="AM54" i="76" s="1"/>
  <c r="AM6" i="31" s="1"/>
  <c r="AM6" i="87" s="1"/>
  <c r="AM27" i="75"/>
  <c r="AM62" i="75" s="1"/>
  <c r="AM14" i="30" s="1"/>
  <c r="AM14" i="86" s="1"/>
  <c r="AN34" i="75"/>
  <c r="AN70" i="75" s="1"/>
  <c r="AN22" i="30" s="1"/>
  <c r="AN22" i="86" s="1"/>
  <c r="AP27" i="81"/>
  <c r="AP62" i="81" s="1"/>
  <c r="AP14" i="22" s="1"/>
  <c r="AP14" i="93" s="1"/>
  <c r="AP41" i="81"/>
  <c r="AM36" i="78"/>
  <c r="AM66" i="78" s="1"/>
  <c r="AM18" i="28" s="1"/>
  <c r="AM18" i="89" s="1"/>
  <c r="AK23" i="75"/>
  <c r="AK59" i="75" s="1"/>
  <c r="AK11" i="30" s="1"/>
  <c r="AK11" i="86" s="1"/>
  <c r="AP44" i="75"/>
  <c r="AP74" i="75" s="1"/>
  <c r="AP26" i="30" s="1"/>
  <c r="AP26" i="86" s="1"/>
  <c r="AN7" i="77"/>
  <c r="AN53" i="77" s="1"/>
  <c r="AN5" i="25" s="1"/>
  <c r="AN5" i="88" s="1"/>
  <c r="AP10" i="77"/>
  <c r="AM29" i="78"/>
  <c r="AM64" i="78" s="1"/>
  <c r="AM16" i="28" s="1"/>
  <c r="AM16" i="89" s="1"/>
  <c r="AM35" i="79"/>
  <c r="AM67" i="79" s="1"/>
  <c r="AM19" i="32" s="1"/>
  <c r="AM19" i="90" s="1"/>
  <c r="AO11" i="80"/>
  <c r="AM15" i="79"/>
  <c r="AN26" i="79"/>
  <c r="AN60" i="79" s="1"/>
  <c r="AN12" i="32" s="1"/>
  <c r="AN12" i="90" s="1"/>
  <c r="AM36" i="81"/>
  <c r="AP11" i="79"/>
  <c r="AP10" i="79"/>
  <c r="AO40" i="76"/>
  <c r="AN34" i="81"/>
  <c r="AN70" i="81" s="1"/>
  <c r="AN22" i="22" s="1"/>
  <c r="AN22" i="93" s="1"/>
  <c r="AO24" i="78"/>
  <c r="AP21" i="76"/>
  <c r="AP16" i="76"/>
  <c r="AO20" i="81"/>
  <c r="AO10" i="80"/>
  <c r="AP43" i="79"/>
  <c r="AM35" i="77"/>
  <c r="AM67" i="77" s="1"/>
  <c r="AM19" i="25" s="1"/>
  <c r="AM19" i="88" s="1"/>
  <c r="AP21" i="77"/>
  <c r="AO42" i="78"/>
  <c r="AO72" i="78" s="1"/>
  <c r="AO24" i="28" s="1"/>
  <c r="AO24" i="89" s="1"/>
  <c r="AM30" i="76"/>
  <c r="AM65" i="76" s="1"/>
  <c r="AM17" i="31" s="1"/>
  <c r="AM17" i="87" s="1"/>
  <c r="AO44" i="79"/>
  <c r="AO74" i="79" s="1"/>
  <c r="AO26" i="32" s="1"/>
  <c r="AO26" i="90" s="1"/>
  <c r="AK23" i="79"/>
  <c r="AK59" i="79" s="1"/>
  <c r="AK11" i="32" s="1"/>
  <c r="AK11" i="90" s="1"/>
  <c r="AP44" i="79"/>
  <c r="AP74" i="79" s="1"/>
  <c r="AP26" i="32" s="1"/>
  <c r="AP26" i="90" s="1"/>
  <c r="AP8" i="76"/>
  <c r="AN8" i="79"/>
  <c r="AN26" i="77"/>
  <c r="AN60" i="77" s="1"/>
  <c r="AN12" i="25" s="1"/>
  <c r="AN12" i="88" s="1"/>
  <c r="AP42" i="78"/>
  <c r="AP72" i="78" s="1"/>
  <c r="AP24" i="28" s="1"/>
  <c r="AP24" i="89" s="1"/>
  <c r="AO34" i="77"/>
  <c r="AO70" i="77" s="1"/>
  <c r="AO22" i="25" s="1"/>
  <c r="AO22" i="88" s="1"/>
  <c r="AO20" i="75"/>
  <c r="AN41" i="76"/>
  <c r="AP27" i="80"/>
  <c r="AP62" i="80" s="1"/>
  <c r="AP14" i="27" s="1"/>
  <c r="AP14" i="92" s="1"/>
  <c r="AP41" i="78"/>
  <c r="AP26" i="78"/>
  <c r="AP60" i="78" s="1"/>
  <c r="AP12" i="28" s="1"/>
  <c r="AP12" i="89" s="1"/>
  <c r="AO20" i="76"/>
  <c r="AM29" i="77"/>
  <c r="AM64" i="77" s="1"/>
  <c r="AM16" i="25" s="1"/>
  <c r="AM16" i="88" s="1"/>
  <c r="AN8" i="76"/>
  <c r="AO44" i="75"/>
  <c r="AO74" i="75" s="1"/>
  <c r="AO26" i="30" s="1"/>
  <c r="AO26" i="86" s="1"/>
  <c r="AO11" i="81"/>
  <c r="AN4" i="79"/>
  <c r="AN52" i="79" s="1"/>
  <c r="AN4" i="32" s="1"/>
  <c r="AN4" i="90" s="1"/>
  <c r="AO44" i="77"/>
  <c r="AO74" i="77" s="1"/>
  <c r="AO26" i="25" s="1"/>
  <c r="AO26" i="88" s="1"/>
  <c r="AP26" i="79"/>
  <c r="AP60" i="79" s="1"/>
  <c r="AP12" i="32" s="1"/>
  <c r="AP12" i="90" s="1"/>
  <c r="AP11" i="80"/>
  <c r="AM37" i="80"/>
  <c r="AP44" i="78"/>
  <c r="AP74" i="78" s="1"/>
  <c r="AP26" i="28" s="1"/>
  <c r="AP26" i="89" s="1"/>
  <c r="AN8" i="81"/>
  <c r="AL22" i="75"/>
  <c r="AL58" i="75" s="1"/>
  <c r="AL10" i="30" s="1"/>
  <c r="AL10" i="86" s="1"/>
  <c r="AO6" i="79"/>
  <c r="AP43" i="81"/>
  <c r="AO16" i="81"/>
  <c r="AP42" i="77"/>
  <c r="AP72" i="77" s="1"/>
  <c r="AP24" i="25" s="1"/>
  <c r="AP24" i="88" s="1"/>
  <c r="AN34" i="79"/>
  <c r="AN70" i="79" s="1"/>
  <c r="AN22" i="32" s="1"/>
  <c r="AN22" i="90" s="1"/>
  <c r="AP8" i="75"/>
  <c r="AL22" i="77"/>
  <c r="AL58" i="77" s="1"/>
  <c r="AL10" i="25" s="1"/>
  <c r="AL10" i="88" s="1"/>
  <c r="AM37" i="77"/>
  <c r="AP27" i="78"/>
  <c r="AP62" i="78" s="1"/>
  <c r="AP14" i="28" s="1"/>
  <c r="AP14" i="89" s="1"/>
  <c r="AP41" i="77"/>
  <c r="AM27" i="77"/>
  <c r="AM62" i="77" s="1"/>
  <c r="AM14" i="25" s="1"/>
  <c r="AM14" i="88" s="1"/>
  <c r="AM58" i="74"/>
  <c r="AM10" i="26" s="1"/>
  <c r="AM10" i="91" s="1"/>
  <c r="AM22" i="59"/>
  <c r="AM22" i="81" s="1"/>
  <c r="AM58" i="81" s="1"/>
  <c r="AM10" i="22" s="1"/>
  <c r="AM10" i="93" s="1"/>
  <c r="AN62" i="74"/>
  <c r="AN14" i="26" s="1"/>
  <c r="AN14" i="91" s="1"/>
  <c r="AN27" i="59"/>
  <c r="AN27" i="78" s="1"/>
  <c r="AN62" i="78" s="1"/>
  <c r="AN14" i="28" s="1"/>
  <c r="AN14" i="89" s="1"/>
  <c r="AO41" i="59"/>
  <c r="AO41" i="79" s="1"/>
  <c r="AN67" i="74"/>
  <c r="AN19" i="26" s="1"/>
  <c r="AN19" i="91" s="1"/>
  <c r="AN35" i="59"/>
  <c r="AN35" i="75" s="1"/>
  <c r="AN67" i="75" s="1"/>
  <c r="AN19" i="30" s="1"/>
  <c r="AN19" i="86" s="1"/>
  <c r="AP13" i="59"/>
  <c r="AP13" i="79" s="1"/>
  <c r="AO8" i="59"/>
  <c r="AO8" i="78" s="1"/>
  <c r="AN37" i="59"/>
  <c r="AN37" i="77" s="1"/>
  <c r="AP7" i="59"/>
  <c r="AP7" i="80" s="1"/>
  <c r="AP38" i="59"/>
  <c r="AP38" i="80" s="1"/>
  <c r="AN18" i="59"/>
  <c r="AN18" i="75" s="1"/>
  <c r="AN56" i="75" s="1"/>
  <c r="AN8" i="30" s="1"/>
  <c r="AN8" i="86" s="1"/>
  <c r="AP5" i="59"/>
  <c r="AP5" i="76" s="1"/>
  <c r="AO5" i="59"/>
  <c r="AO5" i="75" s="1"/>
  <c r="AN15" i="59"/>
  <c r="AN15" i="76" s="1"/>
  <c r="AO62" i="74"/>
  <c r="AO14" i="26" s="1"/>
  <c r="AO14" i="91" s="1"/>
  <c r="AO27" i="59"/>
  <c r="AO27" i="78" s="1"/>
  <c r="AO62" i="78" s="1"/>
  <c r="AO14" i="28" s="1"/>
  <c r="AO14" i="89" s="1"/>
  <c r="AL59" i="74"/>
  <c r="AL11" i="26" s="1"/>
  <c r="AL11" i="91" s="1"/>
  <c r="AL23" i="59"/>
  <c r="AL23" i="75" s="1"/>
  <c r="AL59" i="75" s="1"/>
  <c r="AL11" i="30" s="1"/>
  <c r="AL11" i="86" s="1"/>
  <c r="AN65" i="74"/>
  <c r="AN17" i="26" s="1"/>
  <c r="AN17" i="91" s="1"/>
  <c r="AN30" i="59"/>
  <c r="AN30" i="76" s="1"/>
  <c r="AN65" i="76" s="1"/>
  <c r="AN17" i="31" s="1"/>
  <c r="AN17" i="87" s="1"/>
  <c r="AP25" i="59"/>
  <c r="AP25" i="76" s="1"/>
  <c r="AO13" i="59"/>
  <c r="AO13" i="77" s="1"/>
  <c r="AO43" i="59"/>
  <c r="AO43" i="75" s="1"/>
  <c r="AO73" i="75" s="1"/>
  <c r="AO25" i="30" s="1"/>
  <c r="AO25" i="86" s="1"/>
  <c r="AO7" i="59"/>
  <c r="AO7" i="75" s="1"/>
  <c r="AO25" i="59"/>
  <c r="AO25" i="77" s="1"/>
  <c r="AN36" i="59"/>
  <c r="AN36" i="75" s="1"/>
  <c r="AN14" i="59"/>
  <c r="AN14" i="76" s="1"/>
  <c r="AN12" i="59"/>
  <c r="AN12" i="81" s="1"/>
  <c r="AP4" i="59"/>
  <c r="AP4" i="75" s="1"/>
  <c r="AP52" i="75" s="1"/>
  <c r="AP4" i="30" s="1"/>
  <c r="AP4" i="86" s="1"/>
  <c r="AO52" i="74"/>
  <c r="AO4" i="26" s="1"/>
  <c r="AO4" i="91" s="1"/>
  <c r="AO4" i="59"/>
  <c r="AO4" i="77" s="1"/>
  <c r="AO52" i="77" s="1"/>
  <c r="AO4" i="25" s="1"/>
  <c r="AO4" i="88" s="1"/>
  <c r="AP24" i="59"/>
  <c r="AP24" i="77" s="1"/>
  <c r="AO38" i="59"/>
  <c r="AO38" i="76" s="1"/>
  <c r="AP6" i="59"/>
  <c r="AP6" i="79" s="1"/>
  <c r="AO26" i="84"/>
  <c r="AP14" i="84"/>
  <c r="AO22" i="84"/>
  <c r="AP12" i="84"/>
  <c r="AP26" i="84"/>
  <c r="AP85" i="73"/>
  <c r="AP73" i="59"/>
  <c r="AP25" i="23" s="1"/>
  <c r="AM66" i="59"/>
  <c r="AM18" i="23" s="1"/>
  <c r="AM18" i="84" s="1"/>
  <c r="AP73" i="74"/>
  <c r="AP25" i="26" s="1"/>
  <c r="AP25" i="91" s="1"/>
  <c r="AM55" i="59"/>
  <c r="AM7" i="23" s="1"/>
  <c r="AM7" i="84" s="1"/>
  <c r="AO53" i="74"/>
  <c r="AO5" i="26" s="1"/>
  <c r="AO5" i="91" s="1"/>
  <c r="AO85" i="73"/>
  <c r="AN54" i="74"/>
  <c r="AN6" i="26" s="1"/>
  <c r="AN6" i="91" s="1"/>
  <c r="AN53" i="59"/>
  <c r="AN5" i="23" s="1"/>
  <c r="AN5" i="84" s="1"/>
  <c r="AO73" i="74"/>
  <c r="AO25" i="26" s="1"/>
  <c r="AO25" i="91" s="1"/>
  <c r="AN56" i="74"/>
  <c r="AN8" i="26" s="1"/>
  <c r="AN8" i="91" s="1"/>
  <c r="AP35" i="74"/>
  <c r="AO36" i="74"/>
  <c r="AO32" i="74"/>
  <c r="AP53" i="74"/>
  <c r="AP5" i="26" s="1"/>
  <c r="AP5" i="91" s="1"/>
  <c r="AP36" i="74"/>
  <c r="AN66" i="74"/>
  <c r="AN18" i="26" s="1"/>
  <c r="AN18" i="91" s="1"/>
  <c r="AP32" i="74"/>
  <c r="AP12" i="74"/>
  <c r="AP52" i="74"/>
  <c r="AP4" i="26" s="1"/>
  <c r="AP4" i="91" s="1"/>
  <c r="AP22" i="74"/>
  <c r="AO14" i="74"/>
  <c r="AP59" i="63"/>
  <c r="AP9" i="74" s="1"/>
  <c r="AO9" i="74"/>
  <c r="AO12" i="74"/>
  <c r="AO12" i="59" s="1"/>
  <c r="AP14" i="74"/>
  <c r="AP31" i="74"/>
  <c r="AP33" i="74"/>
  <c r="AO37" i="74"/>
  <c r="AP68" i="74"/>
  <c r="AP20" i="26" s="1"/>
  <c r="AP20" i="91" s="1"/>
  <c r="AM57" i="74"/>
  <c r="AM9" i="26" s="1"/>
  <c r="AM9" i="91" s="1"/>
  <c r="AO31" i="74"/>
  <c r="AO18" i="74"/>
  <c r="AO18" i="59" s="1"/>
  <c r="AO33" i="74"/>
  <c r="AP37" i="74"/>
  <c r="AN20" i="84"/>
  <c r="AO69" i="63"/>
  <c r="AN19" i="74"/>
  <c r="AO15" i="74"/>
  <c r="AP18" i="74"/>
  <c r="AP30" i="74"/>
  <c r="AP28" i="74"/>
  <c r="AN55" i="74"/>
  <c r="AN7" i="26" s="1"/>
  <c r="AN7" i="91" s="1"/>
  <c r="AO35" i="74"/>
  <c r="AP15" i="74"/>
  <c r="AO30" i="74"/>
  <c r="AN4" i="84"/>
  <c r="AO68" i="74"/>
  <c r="AO20" i="26" s="1"/>
  <c r="AO20" i="91" s="1"/>
  <c r="AO22" i="74"/>
  <c r="AN22" i="74"/>
  <c r="AM23" i="74"/>
  <c r="AM20" i="83"/>
  <c r="AI13" i="83"/>
  <c r="AF10" i="83"/>
  <c r="AF11" i="83"/>
  <c r="AI8" i="83"/>
  <c r="AH16" i="83"/>
  <c r="AI12" i="83"/>
  <c r="AI9" i="83"/>
  <c r="AL20" i="83"/>
  <c r="AH14" i="83"/>
  <c r="AI21" i="83"/>
  <c r="AI6" i="83"/>
  <c r="AL22" i="83"/>
  <c r="AM22" i="83"/>
  <c r="AL15" i="83"/>
  <c r="AK23" i="83"/>
  <c r="AN79" i="73"/>
  <c r="AO79" i="73"/>
  <c r="AO2" i="84" l="1"/>
  <c r="AO2" i="83"/>
  <c r="AN28" i="76"/>
  <c r="AN63" i="76" s="1"/>
  <c r="AN15" i="31" s="1"/>
  <c r="AN15" i="87" s="1"/>
  <c r="AN53" i="80"/>
  <c r="AN5" i="27" s="1"/>
  <c r="AN5" i="92" s="1"/>
  <c r="AO63" i="74"/>
  <c r="AO15" i="26" s="1"/>
  <c r="AO15" i="91" s="1"/>
  <c r="AP59" i="74"/>
  <c r="AP11" i="26" s="1"/>
  <c r="AP11" i="91" s="1"/>
  <c r="AP68" i="80"/>
  <c r="AP20" i="27" s="1"/>
  <c r="AP20" i="92" s="1"/>
  <c r="AM66" i="79"/>
  <c r="AM18" i="32" s="1"/>
  <c r="AM18" i="90" s="1"/>
  <c r="AN28" i="80"/>
  <c r="AN63" i="80" s="1"/>
  <c r="AN15" i="27" s="1"/>
  <c r="AN15" i="92" s="1"/>
  <c r="AN28" i="81"/>
  <c r="AN63" i="81" s="1"/>
  <c r="AN15" i="22" s="1"/>
  <c r="AN15" i="93" s="1"/>
  <c r="AN28" i="77"/>
  <c r="AN63" i="77" s="1"/>
  <c r="AN15" i="25" s="1"/>
  <c r="AN15" i="88" s="1"/>
  <c r="AN28" i="78"/>
  <c r="AN63" i="78" s="1"/>
  <c r="AN15" i="28" s="1"/>
  <c r="AN15" i="89" s="1"/>
  <c r="AN28" i="79"/>
  <c r="AN63" i="79" s="1"/>
  <c r="AN15" i="32" s="1"/>
  <c r="AN15" i="90" s="1"/>
  <c r="AN28" i="75"/>
  <c r="AN63" i="75" s="1"/>
  <c r="AN15" i="30" s="1"/>
  <c r="AN15" i="86" s="1"/>
  <c r="AN67" i="59"/>
  <c r="AN19" i="23" s="1"/>
  <c r="AN19" i="84" s="1"/>
  <c r="AL18" i="83"/>
  <c r="AP73" i="75"/>
  <c r="AP25" i="30" s="1"/>
  <c r="AP25" i="86" s="1"/>
  <c r="AN32" i="79"/>
  <c r="AN61" i="79" s="1"/>
  <c r="AN13" i="32" s="1"/>
  <c r="AN13" i="90" s="1"/>
  <c r="AN32" i="78"/>
  <c r="AN61" i="78" s="1"/>
  <c r="AN13" i="28" s="1"/>
  <c r="AN13" i="89" s="1"/>
  <c r="AN32" i="76"/>
  <c r="AN61" i="76" s="1"/>
  <c r="AN13" i="31" s="1"/>
  <c r="AN13" i="87" s="1"/>
  <c r="AN20" i="83"/>
  <c r="AN32" i="75"/>
  <c r="AN61" i="75" s="1"/>
  <c r="AN13" i="30" s="1"/>
  <c r="AN13" i="86" s="1"/>
  <c r="AP73" i="77"/>
  <c r="AP25" i="25" s="1"/>
  <c r="AP25" i="88" s="1"/>
  <c r="AM66" i="75"/>
  <c r="AM18" i="30" s="1"/>
  <c r="AM18" i="86" s="1"/>
  <c r="AN56" i="59"/>
  <c r="AN8" i="23" s="1"/>
  <c r="AN8" i="84" s="1"/>
  <c r="AO73" i="59"/>
  <c r="AO25" i="23" s="1"/>
  <c r="AO25" i="84" s="1"/>
  <c r="AM57" i="59"/>
  <c r="AM9" i="23" s="1"/>
  <c r="AM9" i="84" s="1"/>
  <c r="AM66" i="80"/>
  <c r="AM18" i="27" s="1"/>
  <c r="AM18" i="92" s="1"/>
  <c r="AM55" i="81"/>
  <c r="AM7" i="22" s="1"/>
  <c r="AM7" i="93" s="1"/>
  <c r="AN29" i="59"/>
  <c r="AN29" i="80" s="1"/>
  <c r="AN64" i="80" s="1"/>
  <c r="AN16" i="27" s="1"/>
  <c r="AN16" i="92" s="1"/>
  <c r="AP14" i="83"/>
  <c r="AN53" i="78"/>
  <c r="AN5" i="28" s="1"/>
  <c r="AN5" i="89" s="1"/>
  <c r="AO62" i="59"/>
  <c r="AO14" i="23" s="1"/>
  <c r="AO14" i="84" s="1"/>
  <c r="AN62" i="59"/>
  <c r="AN14" i="23" s="1"/>
  <c r="AN14" i="84" s="1"/>
  <c r="AP73" i="81"/>
  <c r="AP25" i="22" s="1"/>
  <c r="AP25" i="93" s="1"/>
  <c r="AL59" i="59"/>
  <c r="AL11" i="23" s="1"/>
  <c r="AL11" i="84" s="1"/>
  <c r="AM55" i="79"/>
  <c r="AM7" i="32" s="1"/>
  <c r="AM7" i="90" s="1"/>
  <c r="AM66" i="81"/>
  <c r="AM18" i="22" s="1"/>
  <c r="AM18" i="93" s="1"/>
  <c r="AO68" i="76"/>
  <c r="AO20" i="31" s="1"/>
  <c r="AO20" i="87" s="1"/>
  <c r="AN25" i="83"/>
  <c r="AM66" i="77"/>
  <c r="AM18" i="25" s="1"/>
  <c r="AM18" i="88" s="1"/>
  <c r="AM55" i="80"/>
  <c r="AM7" i="27" s="1"/>
  <c r="AM7" i="92" s="1"/>
  <c r="AN33" i="78"/>
  <c r="AN69" i="78" s="1"/>
  <c r="AN21" i="28" s="1"/>
  <c r="AN21" i="89" s="1"/>
  <c r="AN33" i="79"/>
  <c r="AN69" i="79" s="1"/>
  <c r="AN21" i="32" s="1"/>
  <c r="AN21" i="90" s="1"/>
  <c r="AN33" i="80"/>
  <c r="AN69" i="80" s="1"/>
  <c r="AN21" i="27" s="1"/>
  <c r="AN21" i="92" s="1"/>
  <c r="AM5" i="83"/>
  <c r="AO52" i="59"/>
  <c r="AO4" i="23" s="1"/>
  <c r="AO4" i="84" s="1"/>
  <c r="AN33" i="77"/>
  <c r="AN69" i="77" s="1"/>
  <c r="AN21" i="25" s="1"/>
  <c r="AN21" i="88" s="1"/>
  <c r="AL7" i="83"/>
  <c r="AN33" i="81"/>
  <c r="AN69" i="81" s="1"/>
  <c r="AN21" i="22" s="1"/>
  <c r="AN21" i="93" s="1"/>
  <c r="AP68" i="59"/>
  <c r="AP20" i="23" s="1"/>
  <c r="AP20" i="84" s="1"/>
  <c r="AO22" i="83"/>
  <c r="AN32" i="77"/>
  <c r="AN61" i="77" s="1"/>
  <c r="AN13" i="25" s="1"/>
  <c r="AN13" i="88" s="1"/>
  <c r="AM58" i="59"/>
  <c r="AM10" i="23" s="1"/>
  <c r="AM10" i="84" s="1"/>
  <c r="AN53" i="76"/>
  <c r="AN5" i="31" s="1"/>
  <c r="AN5" i="87" s="1"/>
  <c r="AN53" i="75"/>
  <c r="AN5" i="30" s="1"/>
  <c r="AN5" i="86" s="1"/>
  <c r="AP73" i="76"/>
  <c r="AP25" i="31" s="1"/>
  <c r="AP25" i="87" s="1"/>
  <c r="AN53" i="81"/>
  <c r="AN5" i="22" s="1"/>
  <c r="AN5" i="93" s="1"/>
  <c r="AM55" i="77"/>
  <c r="AM7" i="25" s="1"/>
  <c r="AM7" i="88" s="1"/>
  <c r="AM55" i="78"/>
  <c r="AM7" i="28" s="1"/>
  <c r="AM7" i="89" s="1"/>
  <c r="AN23" i="83"/>
  <c r="AM19" i="81"/>
  <c r="AM57" i="81" s="1"/>
  <c r="AM9" i="22" s="1"/>
  <c r="AM9" i="93" s="1"/>
  <c r="AM19" i="76"/>
  <c r="AM57" i="76" s="1"/>
  <c r="AM9" i="31" s="1"/>
  <c r="AM9" i="87" s="1"/>
  <c r="AM15" i="83"/>
  <c r="AM19" i="77"/>
  <c r="AM57" i="77" s="1"/>
  <c r="AM9" i="25" s="1"/>
  <c r="AM9" i="88" s="1"/>
  <c r="AP22" i="83"/>
  <c r="AM19" i="75"/>
  <c r="AM57" i="75" s="1"/>
  <c r="AM9" i="30" s="1"/>
  <c r="AM9" i="86" s="1"/>
  <c r="AP73" i="80"/>
  <c r="AP25" i="27" s="1"/>
  <c r="AP25" i="92" s="1"/>
  <c r="AM19" i="79"/>
  <c r="AM57" i="79" s="1"/>
  <c r="AM9" i="32" s="1"/>
  <c r="AM9" i="90" s="1"/>
  <c r="AP73" i="79"/>
  <c r="AP25" i="32" s="1"/>
  <c r="AP25" i="90" s="1"/>
  <c r="AN54" i="81"/>
  <c r="AN6" i="22" s="1"/>
  <c r="AN6" i="93" s="1"/>
  <c r="AM17" i="83"/>
  <c r="AN65" i="59"/>
  <c r="AN17" i="23" s="1"/>
  <c r="AN17" i="84" s="1"/>
  <c r="AP26" i="83"/>
  <c r="AN22" i="83"/>
  <c r="AN12" i="83"/>
  <c r="AO12" i="83"/>
  <c r="AN37" i="79"/>
  <c r="AN9" i="75"/>
  <c r="AM19" i="83"/>
  <c r="AN32" i="80"/>
  <c r="AN61" i="80" s="1"/>
  <c r="AN13" i="27" s="1"/>
  <c r="AN13" i="92" s="1"/>
  <c r="AN61" i="59"/>
  <c r="AN13" i="23" s="1"/>
  <c r="AN4" i="83"/>
  <c r="AN33" i="75"/>
  <c r="AN69" i="75" s="1"/>
  <c r="AN21" i="30" s="1"/>
  <c r="AN33" i="76"/>
  <c r="AN69" i="76" s="1"/>
  <c r="AN21" i="31" s="1"/>
  <c r="AN21" i="87" s="1"/>
  <c r="AO28" i="81"/>
  <c r="AO63" i="81" s="1"/>
  <c r="AO15" i="22" s="1"/>
  <c r="AO15" i="93" s="1"/>
  <c r="AP52" i="59"/>
  <c r="AP4" i="23" s="1"/>
  <c r="AP4" i="84" s="1"/>
  <c r="AO4" i="78"/>
  <c r="AO52" i="78" s="1"/>
  <c r="AO4" i="28" s="1"/>
  <c r="AO4" i="89" s="1"/>
  <c r="AN9" i="77"/>
  <c r="AN9" i="76"/>
  <c r="AN14" i="81"/>
  <c r="AP23" i="78"/>
  <c r="AN9" i="80"/>
  <c r="AO9" i="59"/>
  <c r="AO9" i="81" s="1"/>
  <c r="AN54" i="59"/>
  <c r="AN6" i="23" s="1"/>
  <c r="AN6" i="84" s="1"/>
  <c r="AO29" i="74"/>
  <c r="AO64" i="74" s="1"/>
  <c r="AO16" i="26" s="1"/>
  <c r="AO16" i="91" s="1"/>
  <c r="AO24" i="83"/>
  <c r="AO26" i="83"/>
  <c r="AP4" i="81"/>
  <c r="AP52" i="81" s="1"/>
  <c r="AP4" i="22" s="1"/>
  <c r="AP4" i="93" s="1"/>
  <c r="AP13" i="76"/>
  <c r="AO5" i="81"/>
  <c r="AO25" i="78"/>
  <c r="AO12" i="80"/>
  <c r="AN14" i="80"/>
  <c r="AO43" i="76"/>
  <c r="AO73" i="76" s="1"/>
  <c r="AO25" i="31" s="1"/>
  <c r="AO25" i="87" s="1"/>
  <c r="AL23" i="76"/>
  <c r="AL59" i="76" s="1"/>
  <c r="AL11" i="31" s="1"/>
  <c r="AL11" i="87" s="1"/>
  <c r="AN15" i="77"/>
  <c r="AO25" i="81"/>
  <c r="AP23" i="79"/>
  <c r="AN35" i="81"/>
  <c r="AN67" i="81" s="1"/>
  <c r="AN19" i="22" s="1"/>
  <c r="AN19" i="93" s="1"/>
  <c r="AP7" i="76"/>
  <c r="AM22" i="77"/>
  <c r="AM58" i="77" s="1"/>
  <c r="AM10" i="25" s="1"/>
  <c r="AM10" i="88" s="1"/>
  <c r="AP25" i="77"/>
  <c r="AO27" i="81"/>
  <c r="AO62" i="81" s="1"/>
  <c r="AO14" i="22" s="1"/>
  <c r="AO14" i="93" s="1"/>
  <c r="AO28" i="80"/>
  <c r="AO63" i="80" s="1"/>
  <c r="AO15" i="27" s="1"/>
  <c r="AO15" i="92" s="1"/>
  <c r="AO18" i="78"/>
  <c r="AO56" i="78" s="1"/>
  <c r="AO8" i="28" s="1"/>
  <c r="AO8" i="89" s="1"/>
  <c r="AN35" i="80"/>
  <c r="AN67" i="80" s="1"/>
  <c r="AN19" i="27" s="1"/>
  <c r="AN19" i="92" s="1"/>
  <c r="AP38" i="77"/>
  <c r="AP68" i="77" s="1"/>
  <c r="AP20" i="25" s="1"/>
  <c r="AP20" i="88" s="1"/>
  <c r="AL23" i="78"/>
  <c r="AL59" i="78" s="1"/>
  <c r="AL11" i="28" s="1"/>
  <c r="AL11" i="89" s="1"/>
  <c r="AN9" i="79"/>
  <c r="AO8" i="77"/>
  <c r="AN12" i="77"/>
  <c r="AN54" i="77" s="1"/>
  <c r="AN6" i="25" s="1"/>
  <c r="AN6" i="88" s="1"/>
  <c r="AM22" i="78"/>
  <c r="AM58" i="78" s="1"/>
  <c r="AM10" i="28" s="1"/>
  <c r="AM10" i="89" s="1"/>
  <c r="AP25" i="81"/>
  <c r="AM19" i="80"/>
  <c r="AM57" i="80" s="1"/>
  <c r="AM9" i="27" s="1"/>
  <c r="AM9" i="92" s="1"/>
  <c r="AN37" i="78"/>
  <c r="AN18" i="77"/>
  <c r="AN56" i="77" s="1"/>
  <c r="AN8" i="25" s="1"/>
  <c r="AN8" i="88" s="1"/>
  <c r="AP4" i="77"/>
  <c r="AP52" i="77" s="1"/>
  <c r="AP4" i="25" s="1"/>
  <c r="AP4" i="88" s="1"/>
  <c r="AO43" i="80"/>
  <c r="AO73" i="80" s="1"/>
  <c r="AO25" i="27" s="1"/>
  <c r="AO25" i="92" s="1"/>
  <c r="AL23" i="79"/>
  <c r="AL59" i="79" s="1"/>
  <c r="AL11" i="32" s="1"/>
  <c r="AL11" i="90" s="1"/>
  <c r="AP25" i="79"/>
  <c r="AN35" i="76"/>
  <c r="AN67" i="76" s="1"/>
  <c r="AN19" i="31" s="1"/>
  <c r="AN19" i="87" s="1"/>
  <c r="AN27" i="76"/>
  <c r="AN62" i="76" s="1"/>
  <c r="AN14" i="31" s="1"/>
  <c r="AN14" i="87" s="1"/>
  <c r="AO7" i="77"/>
  <c r="AN19" i="59"/>
  <c r="AN19" i="79" s="1"/>
  <c r="AN57" i="79" s="1"/>
  <c r="AN9" i="32" s="1"/>
  <c r="AN9" i="90" s="1"/>
  <c r="AP9" i="59"/>
  <c r="AP9" i="75" s="1"/>
  <c r="AO68" i="59"/>
  <c r="AO20" i="23" s="1"/>
  <c r="AO20" i="84" s="1"/>
  <c r="AP29" i="74"/>
  <c r="AP64" i="74" s="1"/>
  <c r="AP16" i="26" s="1"/>
  <c r="AP16" i="91" s="1"/>
  <c r="AN35" i="77"/>
  <c r="AN67" i="77" s="1"/>
  <c r="AN19" i="25" s="1"/>
  <c r="AN19" i="88" s="1"/>
  <c r="AO38" i="80"/>
  <c r="AO68" i="80" s="1"/>
  <c r="AO20" i="27" s="1"/>
  <c r="AO20" i="92" s="1"/>
  <c r="AN30" i="77"/>
  <c r="AN65" i="77" s="1"/>
  <c r="AN17" i="25" s="1"/>
  <c r="AN17" i="88" s="1"/>
  <c r="AP6" i="77"/>
  <c r="AN36" i="81"/>
  <c r="AP5" i="80"/>
  <c r="AO12" i="81"/>
  <c r="AP4" i="80"/>
  <c r="AP52" i="80" s="1"/>
  <c r="AP4" i="27" s="1"/>
  <c r="AP4" i="92" s="1"/>
  <c r="AP13" i="77"/>
  <c r="AO13" i="78"/>
  <c r="AP5" i="81"/>
  <c r="AP23" i="80"/>
  <c r="AO41" i="77"/>
  <c r="AP38" i="76"/>
  <c r="AP68" i="76" s="1"/>
  <c r="AP20" i="31" s="1"/>
  <c r="AP20" i="87" s="1"/>
  <c r="AL23" i="77"/>
  <c r="AL59" i="77" s="1"/>
  <c r="AL11" i="25" s="1"/>
  <c r="AL11" i="88" s="1"/>
  <c r="AN15" i="78"/>
  <c r="AO25" i="80"/>
  <c r="AO28" i="78"/>
  <c r="AO63" i="78" s="1"/>
  <c r="AO15" i="28" s="1"/>
  <c r="AO15" i="89" s="1"/>
  <c r="AO18" i="77"/>
  <c r="AO56" i="77" s="1"/>
  <c r="AO8" i="25" s="1"/>
  <c r="AO8" i="88" s="1"/>
  <c r="AP7" i="77"/>
  <c r="AO43" i="78"/>
  <c r="AO73" i="78" s="1"/>
  <c r="AO25" i="28" s="1"/>
  <c r="AO25" i="89" s="1"/>
  <c r="AN12" i="76"/>
  <c r="AN54" i="76" s="1"/>
  <c r="AN6" i="31" s="1"/>
  <c r="AN6" i="87" s="1"/>
  <c r="AP13" i="81"/>
  <c r="AP25" i="78"/>
  <c r="AP7" i="78"/>
  <c r="AP38" i="78"/>
  <c r="AP68" i="78" s="1"/>
  <c r="AP20" i="28" s="1"/>
  <c r="AP20" i="89" s="1"/>
  <c r="AL23" i="80"/>
  <c r="AL59" i="80" s="1"/>
  <c r="AL11" i="27" s="1"/>
  <c r="AL11" i="92" s="1"/>
  <c r="AN15" i="80"/>
  <c r="AO4" i="75"/>
  <c r="AO52" i="75" s="1"/>
  <c r="AO4" i="30" s="1"/>
  <c r="AO4" i="86" s="1"/>
  <c r="AO38" i="78"/>
  <c r="AO68" i="78" s="1"/>
  <c r="AO20" i="28" s="1"/>
  <c r="AO20" i="89" s="1"/>
  <c r="AN30" i="75"/>
  <c r="AN65" i="75" s="1"/>
  <c r="AN17" i="30" s="1"/>
  <c r="AN17" i="86" s="1"/>
  <c r="AP6" i="75"/>
  <c r="AO13" i="75"/>
  <c r="AP7" i="79"/>
  <c r="AN15" i="75"/>
  <c r="AP6" i="76"/>
  <c r="AP24" i="83"/>
  <c r="AP12" i="83"/>
  <c r="AO8" i="79"/>
  <c r="AO7" i="78"/>
  <c r="AP24" i="80"/>
  <c r="AN18" i="80"/>
  <c r="AN56" i="80" s="1"/>
  <c r="AN8" i="27" s="1"/>
  <c r="AN8" i="92" s="1"/>
  <c r="AO12" i="78"/>
  <c r="AN35" i="78"/>
  <c r="AN67" i="78" s="1"/>
  <c r="AN19" i="28" s="1"/>
  <c r="AN19" i="89" s="1"/>
  <c r="AO38" i="79"/>
  <c r="AO68" i="79" s="1"/>
  <c r="AO20" i="32" s="1"/>
  <c r="AO20" i="90" s="1"/>
  <c r="AN30" i="78"/>
  <c r="AN65" i="78" s="1"/>
  <c r="AN17" i="28" s="1"/>
  <c r="AN17" i="89" s="1"/>
  <c r="AP6" i="78"/>
  <c r="AO5" i="78"/>
  <c r="AO53" i="78" s="1"/>
  <c r="AO5" i="28" s="1"/>
  <c r="AO5" i="89" s="1"/>
  <c r="AN18" i="79"/>
  <c r="AN56" i="79" s="1"/>
  <c r="AN8" i="32" s="1"/>
  <c r="AN8" i="90" s="1"/>
  <c r="AP23" i="81"/>
  <c r="AO43" i="77"/>
  <c r="AO73" i="77" s="1"/>
  <c r="AO25" i="25" s="1"/>
  <c r="AO25" i="88" s="1"/>
  <c r="AN12" i="75"/>
  <c r="AN54" i="75" s="1"/>
  <c r="AN6" i="30" s="1"/>
  <c r="AN6" i="86" s="1"/>
  <c r="AP13" i="78"/>
  <c r="AO13" i="81"/>
  <c r="AP5" i="79"/>
  <c r="AO28" i="77"/>
  <c r="AO63" i="77" s="1"/>
  <c r="AO15" i="25" s="1"/>
  <c r="AO15" i="88" s="1"/>
  <c r="AO18" i="76"/>
  <c r="AO56" i="76" s="1"/>
  <c r="AO8" i="31" s="1"/>
  <c r="AO8" i="87" s="1"/>
  <c r="AO41" i="78"/>
  <c r="AP6" i="80"/>
  <c r="AN15" i="81"/>
  <c r="AO41" i="81"/>
  <c r="AO43" i="81"/>
  <c r="AO73" i="81" s="1"/>
  <c r="AO25" i="22" s="1"/>
  <c r="AO25" i="93" s="1"/>
  <c r="AP13" i="80"/>
  <c r="AO13" i="79"/>
  <c r="AO27" i="80"/>
  <c r="AO62" i="80" s="1"/>
  <c r="AO14" i="27" s="1"/>
  <c r="AO14" i="92" s="1"/>
  <c r="AP7" i="81"/>
  <c r="AP38" i="81"/>
  <c r="AP68" i="81" s="1"/>
  <c r="AP20" i="22" s="1"/>
  <c r="AP20" i="93" s="1"/>
  <c r="AM22" i="80"/>
  <c r="AM58" i="80" s="1"/>
  <c r="AM10" i="27" s="1"/>
  <c r="AM10" i="92" s="1"/>
  <c r="AO8" i="81"/>
  <c r="AO7" i="76"/>
  <c r="AO5" i="76"/>
  <c r="AO27" i="75"/>
  <c r="AO62" i="75" s="1"/>
  <c r="AO14" i="30" s="1"/>
  <c r="AO14" i="86" s="1"/>
  <c r="AN12" i="79"/>
  <c r="AN54" i="79" s="1"/>
  <c r="AN6" i="32" s="1"/>
  <c r="AN6" i="90" s="1"/>
  <c r="AP4" i="78"/>
  <c r="AP52" i="78" s="1"/>
  <c r="AP4" i="28" s="1"/>
  <c r="AP4" i="89" s="1"/>
  <c r="AO27" i="76"/>
  <c r="AO62" i="76" s="1"/>
  <c r="AO14" i="31" s="1"/>
  <c r="AO14" i="87" s="1"/>
  <c r="AN12" i="80"/>
  <c r="AN54" i="80" s="1"/>
  <c r="AN6" i="27" s="1"/>
  <c r="AN6" i="92" s="1"/>
  <c r="AO12" i="77"/>
  <c r="AO54" i="77" s="1"/>
  <c r="AO6" i="25" s="1"/>
  <c r="AO6" i="88" s="1"/>
  <c r="AP7" i="75"/>
  <c r="AO7" i="81"/>
  <c r="AN36" i="80"/>
  <c r="AP6" i="81"/>
  <c r="AO5" i="80"/>
  <c r="AO28" i="76"/>
  <c r="AO63" i="76" s="1"/>
  <c r="AO15" i="31" s="1"/>
  <c r="AO15" i="87" s="1"/>
  <c r="AO18" i="75"/>
  <c r="AO56" i="75" s="1"/>
  <c r="AO8" i="30" s="1"/>
  <c r="AO8" i="86" s="1"/>
  <c r="AN30" i="81"/>
  <c r="AN65" i="81" s="1"/>
  <c r="AN17" i="22" s="1"/>
  <c r="AN17" i="93" s="1"/>
  <c r="AO13" i="80"/>
  <c r="AN27" i="80"/>
  <c r="AN62" i="80" s="1"/>
  <c r="AN14" i="27" s="1"/>
  <c r="AN14" i="92" s="1"/>
  <c r="AN9" i="81"/>
  <c r="AN36" i="76"/>
  <c r="AP5" i="75"/>
  <c r="AO41" i="80"/>
  <c r="AO43" i="79"/>
  <c r="AO73" i="79" s="1"/>
  <c r="AO25" i="32" s="1"/>
  <c r="AO25" i="90" s="1"/>
  <c r="AN12" i="78"/>
  <c r="AN54" i="78" s="1"/>
  <c r="AN6" i="28" s="1"/>
  <c r="AN6" i="89" s="1"/>
  <c r="AL23" i="81"/>
  <c r="AL59" i="81" s="1"/>
  <c r="AL11" i="22" s="1"/>
  <c r="AL11" i="93" s="1"/>
  <c r="AP25" i="80"/>
  <c r="AN36" i="77"/>
  <c r="AN66" i="77" s="1"/>
  <c r="AN18" i="25" s="1"/>
  <c r="AN18" i="88" s="1"/>
  <c r="AO25" i="76"/>
  <c r="AN36" i="78"/>
  <c r="AP5" i="78"/>
  <c r="AP13" i="75"/>
  <c r="AO5" i="77"/>
  <c r="AO12" i="76"/>
  <c r="AO41" i="76"/>
  <c r="AP24" i="79"/>
  <c r="AP23" i="77"/>
  <c r="AN14" i="78"/>
  <c r="AN30" i="80"/>
  <c r="AN65" i="80" s="1"/>
  <c r="AN17" i="27" s="1"/>
  <c r="AN17" i="92" s="1"/>
  <c r="AN36" i="79"/>
  <c r="AO28" i="75"/>
  <c r="AO63" i="75" s="1"/>
  <c r="AO15" i="30" s="1"/>
  <c r="AO15" i="86" s="1"/>
  <c r="AO7" i="79"/>
  <c r="AO5" i="79"/>
  <c r="AO27" i="79"/>
  <c r="AO62" i="79" s="1"/>
  <c r="AO14" i="32" s="1"/>
  <c r="AO14" i="90" s="1"/>
  <c r="AO4" i="79"/>
  <c r="AO52" i="79" s="1"/>
  <c r="AO4" i="32" s="1"/>
  <c r="AO4" i="90" s="1"/>
  <c r="AN30" i="79"/>
  <c r="AN65" i="79" s="1"/>
  <c r="AN17" i="32" s="1"/>
  <c r="AN17" i="90" s="1"/>
  <c r="AP24" i="76"/>
  <c r="AN18" i="76"/>
  <c r="AN56" i="76" s="1"/>
  <c r="AN8" i="31" s="1"/>
  <c r="AN8" i="87" s="1"/>
  <c r="AN14" i="75"/>
  <c r="AN15" i="79"/>
  <c r="AP24" i="78"/>
  <c r="AP5" i="77"/>
  <c r="AN27" i="75"/>
  <c r="AN62" i="75" s="1"/>
  <c r="AN14" i="30" s="1"/>
  <c r="AN14" i="86" s="1"/>
  <c r="AO38" i="81"/>
  <c r="AO68" i="81" s="1"/>
  <c r="AO20" i="22" s="1"/>
  <c r="AO20" i="93" s="1"/>
  <c r="AO41" i="75"/>
  <c r="AO13" i="76"/>
  <c r="AN37" i="81"/>
  <c r="AN27" i="77"/>
  <c r="AN62" i="77" s="1"/>
  <c r="AN14" i="25" s="1"/>
  <c r="AN14" i="88" s="1"/>
  <c r="AO12" i="75"/>
  <c r="AP23" i="76"/>
  <c r="AP59" i="76" s="1"/>
  <c r="AP11" i="31" s="1"/>
  <c r="AP11" i="87" s="1"/>
  <c r="AP4" i="79"/>
  <c r="AP52" i="79" s="1"/>
  <c r="AP4" i="32" s="1"/>
  <c r="AP4" i="90" s="1"/>
  <c r="AO7" i="80"/>
  <c r="AN27" i="81"/>
  <c r="AN62" i="81" s="1"/>
  <c r="AN14" i="22" s="1"/>
  <c r="AN14" i="93" s="1"/>
  <c r="AO18" i="79"/>
  <c r="AO56" i="79" s="1"/>
  <c r="AO8" i="32" s="1"/>
  <c r="AO8" i="90" s="1"/>
  <c r="AN14" i="79"/>
  <c r="AP24" i="75"/>
  <c r="AO25" i="79"/>
  <c r="AN27" i="79"/>
  <c r="AN62" i="79" s="1"/>
  <c r="AN14" i="32" s="1"/>
  <c r="AN14" i="90" s="1"/>
  <c r="AP4" i="76"/>
  <c r="AP52" i="76" s="1"/>
  <c r="AP4" i="31" s="1"/>
  <c r="AP4" i="87" s="1"/>
  <c r="AN37" i="80"/>
  <c r="AN18" i="78"/>
  <c r="AN56" i="78" s="1"/>
  <c r="AN8" i="28" s="1"/>
  <c r="AN8" i="89" s="1"/>
  <c r="AO4" i="76"/>
  <c r="AO52" i="76" s="1"/>
  <c r="AO4" i="31" s="1"/>
  <c r="AO4" i="87" s="1"/>
  <c r="AP25" i="75"/>
  <c r="AP59" i="75" s="1"/>
  <c r="AP11" i="30" s="1"/>
  <c r="AP11" i="86" s="1"/>
  <c r="AM22" i="79"/>
  <c r="AM58" i="79" s="1"/>
  <c r="AM10" i="32" s="1"/>
  <c r="AM10" i="90" s="1"/>
  <c r="AN18" i="81"/>
  <c r="AN56" i="81" s="1"/>
  <c r="AN8" i="22" s="1"/>
  <c r="AN8" i="93" s="1"/>
  <c r="AO8" i="75"/>
  <c r="AO4" i="80"/>
  <c r="AO52" i="80" s="1"/>
  <c r="AO4" i="27" s="1"/>
  <c r="AO4" i="92" s="1"/>
  <c r="AO28" i="79"/>
  <c r="AO63" i="79" s="1"/>
  <c r="AO15" i="32" s="1"/>
  <c r="AO15" i="90" s="1"/>
  <c r="AO18" i="80"/>
  <c r="AO56" i="80" s="1"/>
  <c r="AO8" i="27" s="1"/>
  <c r="AO8" i="92" s="1"/>
  <c r="AO38" i="75"/>
  <c r="AO68" i="75" s="1"/>
  <c r="AO20" i="30" s="1"/>
  <c r="AO20" i="86" s="1"/>
  <c r="AN37" i="76"/>
  <c r="AN35" i="79"/>
  <c r="AN67" i="79" s="1"/>
  <c r="AN19" i="32" s="1"/>
  <c r="AN19" i="90" s="1"/>
  <c r="AO38" i="77"/>
  <c r="AO68" i="77" s="1"/>
  <c r="AO20" i="25" s="1"/>
  <c r="AO20" i="88" s="1"/>
  <c r="AO25" i="75"/>
  <c r="AN14" i="77"/>
  <c r="AO8" i="80"/>
  <c r="AP38" i="79"/>
  <c r="AP68" i="79" s="1"/>
  <c r="AP20" i="32" s="1"/>
  <c r="AP20" i="90" s="1"/>
  <c r="AP24" i="81"/>
  <c r="AO27" i="77"/>
  <c r="AO62" i="77" s="1"/>
  <c r="AO14" i="25" s="1"/>
  <c r="AO14" i="88" s="1"/>
  <c r="AO12" i="79"/>
  <c r="AP38" i="75"/>
  <c r="AP68" i="75" s="1"/>
  <c r="AP20" i="30" s="1"/>
  <c r="AP20" i="86" s="1"/>
  <c r="AM22" i="75"/>
  <c r="AM58" i="75" s="1"/>
  <c r="AM10" i="30" s="1"/>
  <c r="AM10" i="86" s="1"/>
  <c r="AO4" i="81"/>
  <c r="AO52" i="81" s="1"/>
  <c r="AO4" i="22" s="1"/>
  <c r="AO4" i="93" s="1"/>
  <c r="AN37" i="75"/>
  <c r="AN66" i="75" s="1"/>
  <c r="AN18" i="30" s="1"/>
  <c r="AN18" i="86" s="1"/>
  <c r="AO18" i="81"/>
  <c r="AO56" i="81" s="1"/>
  <c r="AO8" i="22" s="1"/>
  <c r="AO8" i="93" s="1"/>
  <c r="AO8" i="76"/>
  <c r="AM22" i="76"/>
  <c r="AM58" i="76" s="1"/>
  <c r="AM10" i="31" s="1"/>
  <c r="AM10" i="87" s="1"/>
  <c r="AP15" i="59"/>
  <c r="AP15" i="79" s="1"/>
  <c r="AO69" i="74"/>
  <c r="AO21" i="26" s="1"/>
  <c r="AO21" i="91" s="1"/>
  <c r="AO33" i="59"/>
  <c r="AO33" i="80" s="1"/>
  <c r="AO69" i="80" s="1"/>
  <c r="AO21" i="27" s="1"/>
  <c r="AO21" i="92" s="1"/>
  <c r="AP71" i="74"/>
  <c r="AP23" i="26" s="1"/>
  <c r="AP23" i="91" s="1"/>
  <c r="AP31" i="59"/>
  <c r="AP71" i="59" s="1"/>
  <c r="AP23" i="23" s="1"/>
  <c r="AO14" i="59"/>
  <c r="AO14" i="80" s="1"/>
  <c r="AM59" i="74"/>
  <c r="AM11" i="26" s="1"/>
  <c r="AM11" i="91" s="1"/>
  <c r="AM23" i="59"/>
  <c r="AM23" i="78" s="1"/>
  <c r="AM59" i="78" s="1"/>
  <c r="AM11" i="28" s="1"/>
  <c r="AM11" i="89" s="1"/>
  <c r="AP65" i="74"/>
  <c r="AP17" i="26" s="1"/>
  <c r="AP17" i="91" s="1"/>
  <c r="AP30" i="59"/>
  <c r="AP65" i="59" s="1"/>
  <c r="AP17" i="23" s="1"/>
  <c r="AO71" i="74"/>
  <c r="AO23" i="26" s="1"/>
  <c r="AO23" i="91" s="1"/>
  <c r="AO31" i="59"/>
  <c r="AO71" i="59" s="1"/>
  <c r="AO23" i="23" s="1"/>
  <c r="AO61" i="74"/>
  <c r="AO13" i="26" s="1"/>
  <c r="AO13" i="91" s="1"/>
  <c r="AO32" i="59"/>
  <c r="AO32" i="77" s="1"/>
  <c r="AO61" i="77" s="1"/>
  <c r="AO13" i="25" s="1"/>
  <c r="AO13" i="88" s="1"/>
  <c r="AN58" i="74"/>
  <c r="AN10" i="26" s="1"/>
  <c r="AN10" i="91" s="1"/>
  <c r="AN22" i="59"/>
  <c r="AN22" i="78" s="1"/>
  <c r="AN58" i="78" s="1"/>
  <c r="AN10" i="28" s="1"/>
  <c r="AN10" i="89" s="1"/>
  <c r="AP18" i="59"/>
  <c r="AP56" i="59" s="1"/>
  <c r="AP8" i="23" s="1"/>
  <c r="AO36" i="59"/>
  <c r="AO36" i="77" s="1"/>
  <c r="AO67" i="74"/>
  <c r="AO19" i="26" s="1"/>
  <c r="AO19" i="91" s="1"/>
  <c r="AO35" i="59"/>
  <c r="AO35" i="79" s="1"/>
  <c r="AO67" i="79" s="1"/>
  <c r="AO19" i="32" s="1"/>
  <c r="AO19" i="90" s="1"/>
  <c r="AO58" i="74"/>
  <c r="AO10" i="26" s="1"/>
  <c r="AO10" i="91" s="1"/>
  <c r="AO22" i="59"/>
  <c r="AO22" i="76" s="1"/>
  <c r="AO58" i="76" s="1"/>
  <c r="AO10" i="31" s="1"/>
  <c r="AO10" i="87" s="1"/>
  <c r="AO15" i="59"/>
  <c r="AO15" i="78" s="1"/>
  <c r="AP14" i="59"/>
  <c r="AP14" i="76" s="1"/>
  <c r="AO65" i="74"/>
  <c r="AO17" i="26" s="1"/>
  <c r="AO17" i="91" s="1"/>
  <c r="AO30" i="59"/>
  <c r="AO30" i="75" s="1"/>
  <c r="AO65" i="75" s="1"/>
  <c r="AO17" i="30" s="1"/>
  <c r="AO17" i="86" s="1"/>
  <c r="AP63" i="74"/>
  <c r="AP15" i="26" s="1"/>
  <c r="AP15" i="91" s="1"/>
  <c r="AP28" i="59"/>
  <c r="AP63" i="59" s="1"/>
  <c r="AP15" i="23" s="1"/>
  <c r="AO37" i="59"/>
  <c r="AO37" i="78" s="1"/>
  <c r="AP12" i="59"/>
  <c r="AP12" i="77" s="1"/>
  <c r="AP35" i="59"/>
  <c r="AP35" i="81" s="1"/>
  <c r="AP67" i="81" s="1"/>
  <c r="AP19" i="22" s="1"/>
  <c r="AP19" i="93" s="1"/>
  <c r="AP37" i="59"/>
  <c r="AP37" i="81" s="1"/>
  <c r="AP58" i="74"/>
  <c r="AP10" i="26" s="1"/>
  <c r="AP10" i="91" s="1"/>
  <c r="AP22" i="59"/>
  <c r="AP58" i="59" s="1"/>
  <c r="AP10" i="23" s="1"/>
  <c r="AP69" i="74"/>
  <c r="AP21" i="26" s="1"/>
  <c r="AP21" i="91" s="1"/>
  <c r="AP33" i="59"/>
  <c r="AP33" i="77" s="1"/>
  <c r="AP69" i="77" s="1"/>
  <c r="AP21" i="25" s="1"/>
  <c r="AP21" i="88" s="1"/>
  <c r="AP61" i="74"/>
  <c r="AP13" i="26" s="1"/>
  <c r="AP13" i="91" s="1"/>
  <c r="AP32" i="59"/>
  <c r="AP32" i="78" s="1"/>
  <c r="AP61" i="78" s="1"/>
  <c r="AP13" i="28" s="1"/>
  <c r="AP13" i="89" s="1"/>
  <c r="AP36" i="59"/>
  <c r="AP36" i="75" s="1"/>
  <c r="AP25" i="84"/>
  <c r="AO15" i="84"/>
  <c r="AN66" i="59"/>
  <c r="AN18" i="23" s="1"/>
  <c r="AN18" i="84" s="1"/>
  <c r="AN55" i="76"/>
  <c r="AN7" i="31" s="1"/>
  <c r="AN7" i="87" s="1"/>
  <c r="AN55" i="59"/>
  <c r="AN7" i="23" s="1"/>
  <c r="AN7" i="84" s="1"/>
  <c r="AO56" i="74"/>
  <c r="AO8" i="26" s="1"/>
  <c r="AO8" i="91" s="1"/>
  <c r="AO53" i="59"/>
  <c r="AO5" i="23" s="1"/>
  <c r="AO54" i="74"/>
  <c r="AO6" i="26" s="1"/>
  <c r="AO6" i="91" s="1"/>
  <c r="AO66" i="74"/>
  <c r="AO18" i="26" s="1"/>
  <c r="AO18" i="91" s="1"/>
  <c r="AO53" i="75"/>
  <c r="AO5" i="30" s="1"/>
  <c r="AO5" i="86" s="1"/>
  <c r="AP59" i="59"/>
  <c r="AP11" i="23" s="1"/>
  <c r="AP56" i="74"/>
  <c r="AP8" i="26" s="1"/>
  <c r="AP8" i="91" s="1"/>
  <c r="AP53" i="59"/>
  <c r="AP5" i="23" s="1"/>
  <c r="AO56" i="59"/>
  <c r="AO8" i="23" s="1"/>
  <c r="AP54" i="74"/>
  <c r="AP6" i="26" s="1"/>
  <c r="AP6" i="91" s="1"/>
  <c r="AN57" i="74"/>
  <c r="AN9" i="26" s="1"/>
  <c r="AN9" i="91" s="1"/>
  <c r="AO54" i="59"/>
  <c r="AO6" i="23" s="1"/>
  <c r="AP69" i="63"/>
  <c r="AP19" i="74" s="1"/>
  <c r="AO19" i="74"/>
  <c r="AP67" i="74"/>
  <c r="AP19" i="26" s="1"/>
  <c r="AP19" i="91" s="1"/>
  <c r="AP55" i="74"/>
  <c r="AP7" i="26" s="1"/>
  <c r="AP7" i="91" s="1"/>
  <c r="AO55" i="74"/>
  <c r="AO7" i="26" s="1"/>
  <c r="AO7" i="91" s="1"/>
  <c r="AP66" i="74"/>
  <c r="AP18" i="26" s="1"/>
  <c r="AP18" i="91" s="1"/>
  <c r="AO23" i="74"/>
  <c r="AN23" i="74"/>
  <c r="AG11" i="83"/>
  <c r="AJ12" i="83"/>
  <c r="AJ13" i="83"/>
  <c r="AJ8" i="83"/>
  <c r="AJ9" i="83"/>
  <c r="AG10" i="83"/>
  <c r="AJ6" i="83"/>
  <c r="AJ21" i="83"/>
  <c r="AI14" i="83"/>
  <c r="AI16" i="83"/>
  <c r="AM23" i="83"/>
  <c r="AL23" i="83"/>
  <c r="AN55" i="77" l="1"/>
  <c r="AN7" i="25" s="1"/>
  <c r="AN7" i="88" s="1"/>
  <c r="AO54" i="81"/>
  <c r="AO6" i="22" s="1"/>
  <c r="AO6" i="93" s="1"/>
  <c r="AN55" i="81"/>
  <c r="AN7" i="22" s="1"/>
  <c r="AN7" i="93" s="1"/>
  <c r="AP29" i="59"/>
  <c r="AP29" i="79" s="1"/>
  <c r="AP64" i="79" s="1"/>
  <c r="AP16" i="32" s="1"/>
  <c r="AP16" i="90" s="1"/>
  <c r="AP59" i="78"/>
  <c r="AP11" i="28" s="1"/>
  <c r="AP11" i="89" s="1"/>
  <c r="AO54" i="76"/>
  <c r="AO6" i="31" s="1"/>
  <c r="AO6" i="87" s="1"/>
  <c r="AN15" i="83"/>
  <c r="AO53" i="77"/>
  <c r="AO5" i="25" s="1"/>
  <c r="AO5" i="88" s="1"/>
  <c r="AO54" i="80"/>
  <c r="AO6" i="27" s="1"/>
  <c r="AO6" i="92" s="1"/>
  <c r="AP53" i="76"/>
  <c r="AP5" i="31" s="1"/>
  <c r="AP5" i="87" s="1"/>
  <c r="AN66" i="78"/>
  <c r="AN18" i="28" s="1"/>
  <c r="AN18" i="89" s="1"/>
  <c r="AP53" i="77"/>
  <c r="AP5" i="25" s="1"/>
  <c r="AP5" i="88" s="1"/>
  <c r="AN29" i="79"/>
  <c r="AN64" i="79" s="1"/>
  <c r="AN16" i="32" s="1"/>
  <c r="AN16" i="90" s="1"/>
  <c r="AO54" i="79"/>
  <c r="AO6" i="32" s="1"/>
  <c r="AO6" i="90" s="1"/>
  <c r="AN55" i="75"/>
  <c r="AN7" i="30" s="1"/>
  <c r="AN7" i="86" s="1"/>
  <c r="AO54" i="78"/>
  <c r="AO6" i="28" s="1"/>
  <c r="AO6" i="89" s="1"/>
  <c r="AN55" i="79"/>
  <c r="AN7" i="32" s="1"/>
  <c r="AN7" i="90" s="1"/>
  <c r="AN29" i="77"/>
  <c r="AN64" i="77" s="1"/>
  <c r="AN16" i="25" s="1"/>
  <c r="AN16" i="88" s="1"/>
  <c r="AN29" i="76"/>
  <c r="AN64" i="76" s="1"/>
  <c r="AN16" i="31" s="1"/>
  <c r="AN16" i="87" s="1"/>
  <c r="AN29" i="81"/>
  <c r="AN64" i="81" s="1"/>
  <c r="AN16" i="22" s="1"/>
  <c r="AN16" i="93" s="1"/>
  <c r="AN29" i="78"/>
  <c r="AN64" i="78" s="1"/>
  <c r="AN16" i="28" s="1"/>
  <c r="AN16" i="89" s="1"/>
  <c r="AP59" i="81"/>
  <c r="AP11" i="22" s="1"/>
  <c r="AP11" i="93" s="1"/>
  <c r="AO54" i="75"/>
  <c r="AO6" i="30" s="1"/>
  <c r="AO6" i="86" s="1"/>
  <c r="AO53" i="81"/>
  <c r="AO5" i="22" s="1"/>
  <c r="AO5" i="93" s="1"/>
  <c r="AP53" i="78"/>
  <c r="AP5" i="28" s="1"/>
  <c r="AP5" i="89" s="1"/>
  <c r="AN55" i="78"/>
  <c r="AN7" i="28" s="1"/>
  <c r="AN7" i="89" s="1"/>
  <c r="AO53" i="79"/>
  <c r="AO5" i="32" s="1"/>
  <c r="AO5" i="90" s="1"/>
  <c r="AN57" i="59"/>
  <c r="AN9" i="23" s="1"/>
  <c r="AN9" i="84" s="1"/>
  <c r="AP59" i="80"/>
  <c r="AP11" i="27" s="1"/>
  <c r="AP11" i="92" s="1"/>
  <c r="AN66" i="76"/>
  <c r="AN18" i="31" s="1"/>
  <c r="AN18" i="87" s="1"/>
  <c r="AN29" i="75"/>
  <c r="AN64" i="75" s="1"/>
  <c r="AN16" i="30" s="1"/>
  <c r="AN16" i="86" s="1"/>
  <c r="AP53" i="79"/>
  <c r="AP5" i="32" s="1"/>
  <c r="AP5" i="90" s="1"/>
  <c r="AP53" i="81"/>
  <c r="AP5" i="22" s="1"/>
  <c r="AP5" i="93" s="1"/>
  <c r="AM18" i="83"/>
  <c r="AN58" i="59"/>
  <c r="AN10" i="23" s="1"/>
  <c r="AN10" i="84" s="1"/>
  <c r="AM59" i="59"/>
  <c r="AM11" i="23" s="1"/>
  <c r="AM11" i="84" s="1"/>
  <c r="AN66" i="81"/>
  <c r="AN18" i="22" s="1"/>
  <c r="AN18" i="93" s="1"/>
  <c r="AN64" i="59"/>
  <c r="AN16" i="23" s="1"/>
  <c r="AN16" i="84" s="1"/>
  <c r="AO9" i="80"/>
  <c r="AO29" i="59"/>
  <c r="AO64" i="59" s="1"/>
  <c r="AO16" i="23" s="1"/>
  <c r="AO16" i="84" s="1"/>
  <c r="AN5" i="83"/>
  <c r="AO65" i="59"/>
  <c r="AO17" i="23" s="1"/>
  <c r="AO17" i="84" s="1"/>
  <c r="AO53" i="76"/>
  <c r="AO5" i="31" s="1"/>
  <c r="AO5" i="87" s="1"/>
  <c r="AP53" i="75"/>
  <c r="AP5" i="30" s="1"/>
  <c r="AP5" i="86" s="1"/>
  <c r="AO67" i="59"/>
  <c r="AO19" i="23" s="1"/>
  <c r="AO19" i="84" s="1"/>
  <c r="AO15" i="83"/>
  <c r="AN66" i="79"/>
  <c r="AN18" i="32" s="1"/>
  <c r="AN18" i="90" s="1"/>
  <c r="AP54" i="77"/>
  <c r="AP6" i="25" s="1"/>
  <c r="AP6" i="88" s="1"/>
  <c r="AO61" i="59"/>
  <c r="AO13" i="23" s="1"/>
  <c r="AO13" i="84" s="1"/>
  <c r="AN14" i="83"/>
  <c r="AN19" i="83"/>
  <c r="AO58" i="59"/>
  <c r="AO10" i="23" s="1"/>
  <c r="AO10" i="84" s="1"/>
  <c r="AN17" i="83"/>
  <c r="AP53" i="80"/>
  <c r="AP5" i="27" s="1"/>
  <c r="AP5" i="92" s="1"/>
  <c r="AO25" i="83"/>
  <c r="AM7" i="83"/>
  <c r="AP59" i="77"/>
  <c r="AP11" i="25" s="1"/>
  <c r="AP11" i="88" s="1"/>
  <c r="AP25" i="83"/>
  <c r="AN19" i="81"/>
  <c r="AN57" i="81" s="1"/>
  <c r="AN9" i="22" s="1"/>
  <c r="AN9" i="93" s="1"/>
  <c r="AP69" i="59"/>
  <c r="AP21" i="23" s="1"/>
  <c r="AP21" i="84" s="1"/>
  <c r="AN8" i="83"/>
  <c r="AO69" i="59"/>
  <c r="AO21" i="23" s="1"/>
  <c r="AO21" i="84" s="1"/>
  <c r="AN13" i="84"/>
  <c r="AN13" i="83"/>
  <c r="AN21" i="86"/>
  <c r="AN21" i="83"/>
  <c r="AN6" i="83"/>
  <c r="AO9" i="77"/>
  <c r="AP14" i="81"/>
  <c r="AO37" i="81"/>
  <c r="AO33" i="76"/>
  <c r="AO69" i="76" s="1"/>
  <c r="AO21" i="31" s="1"/>
  <c r="AO21" i="87" s="1"/>
  <c r="AP9" i="79"/>
  <c r="AO9" i="76"/>
  <c r="AP15" i="80"/>
  <c r="AO33" i="79"/>
  <c r="AO69" i="79" s="1"/>
  <c r="AO21" i="32" s="1"/>
  <c r="AO21" i="90" s="1"/>
  <c r="AP12" i="79"/>
  <c r="AP54" i="79" s="1"/>
  <c r="AP6" i="32" s="1"/>
  <c r="AP6" i="90" s="1"/>
  <c r="AP9" i="81"/>
  <c r="AO9" i="75"/>
  <c r="AO4" i="83"/>
  <c r="AP14" i="80"/>
  <c r="AO9" i="79"/>
  <c r="AP61" i="59"/>
  <c r="AP13" i="23" s="1"/>
  <c r="AP13" i="84" s="1"/>
  <c r="AO33" i="75"/>
  <c r="AO69" i="75" s="1"/>
  <c r="AO21" i="30" s="1"/>
  <c r="AO21" i="86" s="1"/>
  <c r="AN19" i="78"/>
  <c r="AN57" i="78" s="1"/>
  <c r="AN9" i="28" s="1"/>
  <c r="AN9" i="89" s="1"/>
  <c r="AO9" i="78"/>
  <c r="AP54" i="59"/>
  <c r="AP6" i="23" s="1"/>
  <c r="AP6" i="84" s="1"/>
  <c r="AP12" i="81"/>
  <c r="AP54" i="81" s="1"/>
  <c r="AP6" i="22" s="1"/>
  <c r="AP6" i="93" s="1"/>
  <c r="AO22" i="80"/>
  <c r="AO58" i="80" s="1"/>
  <c r="AO10" i="27" s="1"/>
  <c r="AO10" i="92" s="1"/>
  <c r="AO19" i="59"/>
  <c r="AO19" i="80" s="1"/>
  <c r="AO57" i="80" s="1"/>
  <c r="AO9" i="27" s="1"/>
  <c r="AO9" i="92" s="1"/>
  <c r="AO14" i="83"/>
  <c r="AP36" i="79"/>
  <c r="AO36" i="78"/>
  <c r="AO66" i="78" s="1"/>
  <c r="AO18" i="28" s="1"/>
  <c r="AO18" i="89" s="1"/>
  <c r="AP33" i="80"/>
  <c r="AP69" i="80" s="1"/>
  <c r="AP21" i="27" s="1"/>
  <c r="AP21" i="92" s="1"/>
  <c r="AP37" i="75"/>
  <c r="AP66" i="75" s="1"/>
  <c r="AP18" i="30" s="1"/>
  <c r="AP18" i="86" s="1"/>
  <c r="AO36" i="80"/>
  <c r="AP22" i="76"/>
  <c r="AP58" i="76" s="1"/>
  <c r="AP10" i="31" s="1"/>
  <c r="AP10" i="87" s="1"/>
  <c r="AP30" i="77"/>
  <c r="AP65" i="77" s="1"/>
  <c r="AP17" i="25" s="1"/>
  <c r="AP17" i="88" s="1"/>
  <c r="AO30" i="81"/>
  <c r="AO65" i="81" s="1"/>
  <c r="AO17" i="22" s="1"/>
  <c r="AO17" i="93" s="1"/>
  <c r="AP14" i="75"/>
  <c r="AP32" i="75"/>
  <c r="AP61" i="75" s="1"/>
  <c r="AP13" i="30" s="1"/>
  <c r="AP13" i="86" s="1"/>
  <c r="AO31" i="81"/>
  <c r="AO71" i="81" s="1"/>
  <c r="AO23" i="22" s="1"/>
  <c r="AO23" i="93" s="1"/>
  <c r="AO15" i="79"/>
  <c r="AP15" i="77"/>
  <c r="AN22" i="81"/>
  <c r="AN58" i="81" s="1"/>
  <c r="AN10" i="22" s="1"/>
  <c r="AN10" i="93" s="1"/>
  <c r="AO33" i="78"/>
  <c r="AO69" i="78" s="1"/>
  <c r="AO21" i="28" s="1"/>
  <c r="AO21" i="89" s="1"/>
  <c r="AP12" i="76"/>
  <c r="AP54" i="76" s="1"/>
  <c r="AP6" i="31" s="1"/>
  <c r="AP6" i="87" s="1"/>
  <c r="AP37" i="78"/>
  <c r="AP18" i="81"/>
  <c r="AP56" i="81" s="1"/>
  <c r="AP8" i="22" s="1"/>
  <c r="AP8" i="93" s="1"/>
  <c r="AN55" i="80"/>
  <c r="AN7" i="27" s="1"/>
  <c r="AN7" i="92" s="1"/>
  <c r="AO14" i="79"/>
  <c r="AO14" i="75"/>
  <c r="AN22" i="75"/>
  <c r="AN58" i="75" s="1"/>
  <c r="AN10" i="30" s="1"/>
  <c r="AN10" i="86" s="1"/>
  <c r="AP35" i="75"/>
  <c r="AP67" i="75" s="1"/>
  <c r="AP19" i="30" s="1"/>
  <c r="AP19" i="86" s="1"/>
  <c r="AO22" i="78"/>
  <c r="AO58" i="78" s="1"/>
  <c r="AO10" i="28" s="1"/>
  <c r="AO10" i="89" s="1"/>
  <c r="AP32" i="79"/>
  <c r="AP61" i="79" s="1"/>
  <c r="AP13" i="32" s="1"/>
  <c r="AP13" i="90" s="1"/>
  <c r="AP18" i="75"/>
  <c r="AP56" i="75" s="1"/>
  <c r="AP8" i="30" s="1"/>
  <c r="AP8" i="86" s="1"/>
  <c r="AO31" i="77"/>
  <c r="AO71" i="77" s="1"/>
  <c r="AO23" i="25" s="1"/>
  <c r="AO23" i="88" s="1"/>
  <c r="AM23" i="81"/>
  <c r="AM59" i="81" s="1"/>
  <c r="AM11" i="22" s="1"/>
  <c r="AM11" i="93" s="1"/>
  <c r="AP28" i="78"/>
  <c r="AP63" i="78" s="1"/>
  <c r="AP15" i="28" s="1"/>
  <c r="AP15" i="89" s="1"/>
  <c r="AP15" i="76"/>
  <c r="AP55" i="76" s="1"/>
  <c r="AP7" i="31" s="1"/>
  <c r="AP7" i="87" s="1"/>
  <c r="AM23" i="79"/>
  <c r="AM59" i="79" s="1"/>
  <c r="AM11" i="32" s="1"/>
  <c r="AM11" i="90" s="1"/>
  <c r="AO30" i="80"/>
  <c r="AO65" i="80" s="1"/>
  <c r="AO17" i="27" s="1"/>
  <c r="AO17" i="92" s="1"/>
  <c r="AO22" i="75"/>
  <c r="AO58" i="75" s="1"/>
  <c r="AO10" i="30" s="1"/>
  <c r="AO10" i="86" s="1"/>
  <c r="AP36" i="78"/>
  <c r="AP31" i="77"/>
  <c r="AP71" i="77" s="1"/>
  <c r="AP23" i="25" s="1"/>
  <c r="AP23" i="88" s="1"/>
  <c r="AP30" i="80"/>
  <c r="AP65" i="80" s="1"/>
  <c r="AP17" i="27" s="1"/>
  <c r="AP17" i="92" s="1"/>
  <c r="AO35" i="81"/>
  <c r="AO67" i="81" s="1"/>
  <c r="AO19" i="22" s="1"/>
  <c r="AO19" i="93" s="1"/>
  <c r="AO15" i="75"/>
  <c r="AO37" i="80"/>
  <c r="AP22" i="79"/>
  <c r="AP58" i="79" s="1"/>
  <c r="AP10" i="32" s="1"/>
  <c r="AP10" i="90" s="1"/>
  <c r="AP12" i="78"/>
  <c r="AP54" i="78" s="1"/>
  <c r="AP6" i="28" s="1"/>
  <c r="AP6" i="89" s="1"/>
  <c r="AP19" i="59"/>
  <c r="AP19" i="79" s="1"/>
  <c r="AP57" i="79" s="1"/>
  <c r="AP9" i="32" s="1"/>
  <c r="AP9" i="90" s="1"/>
  <c r="AP20" i="83"/>
  <c r="AP31" i="80"/>
  <c r="AP71" i="80" s="1"/>
  <c r="AP23" i="27" s="1"/>
  <c r="AP23" i="92" s="1"/>
  <c r="AO31" i="76"/>
  <c r="AO71" i="76" s="1"/>
  <c r="AO23" i="31" s="1"/>
  <c r="AO23" i="87" s="1"/>
  <c r="AM23" i="80"/>
  <c r="AM59" i="80" s="1"/>
  <c r="AM11" i="27" s="1"/>
  <c r="AM11" i="92" s="1"/>
  <c r="AP30" i="76"/>
  <c r="AP65" i="76" s="1"/>
  <c r="AP17" i="31" s="1"/>
  <c r="AP17" i="87" s="1"/>
  <c r="AO30" i="78"/>
  <c r="AO65" i="78" s="1"/>
  <c r="AO17" i="28" s="1"/>
  <c r="AO17" i="89" s="1"/>
  <c r="AO32" i="79"/>
  <c r="AO61" i="79" s="1"/>
  <c r="AO13" i="32" s="1"/>
  <c r="AO13" i="90" s="1"/>
  <c r="AN66" i="80"/>
  <c r="AN18" i="27" s="1"/>
  <c r="AN18" i="92" s="1"/>
  <c r="AO14" i="78"/>
  <c r="AO55" i="78" s="1"/>
  <c r="AO7" i="28" s="1"/>
  <c r="AO7" i="89" s="1"/>
  <c r="AP36" i="77"/>
  <c r="AP33" i="75"/>
  <c r="AP69" i="75" s="1"/>
  <c r="AP21" i="30" s="1"/>
  <c r="AP21" i="86" s="1"/>
  <c r="AO33" i="77"/>
  <c r="AO69" i="77" s="1"/>
  <c r="AO21" i="25" s="1"/>
  <c r="AO21" i="88" s="1"/>
  <c r="AP12" i="75"/>
  <c r="AP54" i="75" s="1"/>
  <c r="AP6" i="30" s="1"/>
  <c r="AP6" i="86" s="1"/>
  <c r="AP22" i="81"/>
  <c r="AP58" i="81" s="1"/>
  <c r="AP10" i="22" s="1"/>
  <c r="AP10" i="93" s="1"/>
  <c r="AP37" i="80"/>
  <c r="AP18" i="78"/>
  <c r="AP56" i="78" s="1"/>
  <c r="AP8" i="28" s="1"/>
  <c r="AP8" i="89" s="1"/>
  <c r="AO35" i="78"/>
  <c r="AO67" i="78" s="1"/>
  <c r="AO19" i="28" s="1"/>
  <c r="AO19" i="89" s="1"/>
  <c r="AP9" i="80"/>
  <c r="AN19" i="80"/>
  <c r="AN57" i="80" s="1"/>
  <c r="AN9" i="27" s="1"/>
  <c r="AN9" i="92" s="1"/>
  <c r="AP28" i="79"/>
  <c r="AP63" i="79" s="1"/>
  <c r="AP15" i="32" s="1"/>
  <c r="AP15" i="90" s="1"/>
  <c r="AO36" i="76"/>
  <c r="AP37" i="79"/>
  <c r="AP33" i="78"/>
  <c r="AP69" i="78" s="1"/>
  <c r="AP21" i="28" s="1"/>
  <c r="AP21" i="89" s="1"/>
  <c r="AP14" i="78"/>
  <c r="AP32" i="81"/>
  <c r="AP61" i="81" s="1"/>
  <c r="AP13" i="22" s="1"/>
  <c r="AP13" i="93" s="1"/>
  <c r="AP18" i="80"/>
  <c r="AP56" i="80" s="1"/>
  <c r="AP8" i="27" s="1"/>
  <c r="AP8" i="92" s="1"/>
  <c r="AO30" i="77"/>
  <c r="AO65" i="77" s="1"/>
  <c r="AO17" i="25" s="1"/>
  <c r="AO17" i="88" s="1"/>
  <c r="AO32" i="80"/>
  <c r="AO61" i="80" s="1"/>
  <c r="AO13" i="27" s="1"/>
  <c r="AO13" i="92" s="1"/>
  <c r="AP28" i="77"/>
  <c r="AP63" i="77" s="1"/>
  <c r="AP15" i="25" s="1"/>
  <c r="AP15" i="88" s="1"/>
  <c r="AO14" i="77"/>
  <c r="AP37" i="77"/>
  <c r="AP35" i="80"/>
  <c r="AP67" i="80" s="1"/>
  <c r="AP19" i="27" s="1"/>
  <c r="AP19" i="92" s="1"/>
  <c r="AP22" i="78"/>
  <c r="AP58" i="78" s="1"/>
  <c r="AP10" i="28" s="1"/>
  <c r="AP10" i="89" s="1"/>
  <c r="AN22" i="80"/>
  <c r="AN58" i="80" s="1"/>
  <c r="AN10" i="27" s="1"/>
  <c r="AN10" i="92" s="1"/>
  <c r="AO37" i="76"/>
  <c r="AP31" i="76"/>
  <c r="AP71" i="76" s="1"/>
  <c r="AP23" i="31" s="1"/>
  <c r="AP23" i="87" s="1"/>
  <c r="AP30" i="81"/>
  <c r="AP65" i="81" s="1"/>
  <c r="AP17" i="22" s="1"/>
  <c r="AP17" i="93" s="1"/>
  <c r="AP14" i="77"/>
  <c r="AM23" i="75"/>
  <c r="AM59" i="75" s="1"/>
  <c r="AM11" i="30" s="1"/>
  <c r="AM11" i="86" s="1"/>
  <c r="AP59" i="79"/>
  <c r="AP11" i="32" s="1"/>
  <c r="AP11" i="90" s="1"/>
  <c r="AO31" i="79"/>
  <c r="AO71" i="79" s="1"/>
  <c r="AO23" i="32" s="1"/>
  <c r="AO23" i="90" s="1"/>
  <c r="AO22" i="77"/>
  <c r="AO58" i="77" s="1"/>
  <c r="AO10" i="25" s="1"/>
  <c r="AO10" i="88" s="1"/>
  <c r="AP18" i="79"/>
  <c r="AP56" i="79" s="1"/>
  <c r="AP8" i="32" s="1"/>
  <c r="AP8" i="90" s="1"/>
  <c r="AO15" i="76"/>
  <c r="AO31" i="75"/>
  <c r="AO71" i="75" s="1"/>
  <c r="AO23" i="30" s="1"/>
  <c r="AO23" i="86" s="1"/>
  <c r="AP67" i="59"/>
  <c r="AP19" i="23" s="1"/>
  <c r="AP19" i="84" s="1"/>
  <c r="AO20" i="83"/>
  <c r="AM23" i="76"/>
  <c r="AM59" i="76" s="1"/>
  <c r="AM11" i="31" s="1"/>
  <c r="AM11" i="87" s="1"/>
  <c r="AO35" i="80"/>
  <c r="AO67" i="80" s="1"/>
  <c r="AO19" i="27" s="1"/>
  <c r="AO19" i="92" s="1"/>
  <c r="AN22" i="76"/>
  <c r="AN58" i="76" s="1"/>
  <c r="AN10" i="31" s="1"/>
  <c r="AN10" i="87" s="1"/>
  <c r="AP12" i="80"/>
  <c r="AP54" i="80" s="1"/>
  <c r="AP6" i="27" s="1"/>
  <c r="AP6" i="92" s="1"/>
  <c r="AP33" i="79"/>
  <c r="AP69" i="79" s="1"/>
  <c r="AP21" i="32" s="1"/>
  <c r="AP21" i="90" s="1"/>
  <c r="AP37" i="76"/>
  <c r="AP35" i="78"/>
  <c r="AP67" i="78" s="1"/>
  <c r="AP19" i="28" s="1"/>
  <c r="AP19" i="89" s="1"/>
  <c r="AP15" i="75"/>
  <c r="AO37" i="75"/>
  <c r="AO53" i="80"/>
  <c r="AO5" i="27" s="1"/>
  <c r="AO5" i="92" s="1"/>
  <c r="AO15" i="80"/>
  <c r="AO55" i="80" s="1"/>
  <c r="AO7" i="27" s="1"/>
  <c r="AO7" i="92" s="1"/>
  <c r="AP18" i="77"/>
  <c r="AP56" i="77" s="1"/>
  <c r="AP8" i="25" s="1"/>
  <c r="AP8" i="88" s="1"/>
  <c r="AP28" i="81"/>
  <c r="AP63" i="81" s="1"/>
  <c r="AP15" i="22" s="1"/>
  <c r="AP15" i="93" s="1"/>
  <c r="AO31" i="80"/>
  <c r="AO71" i="80" s="1"/>
  <c r="AO23" i="27" s="1"/>
  <c r="AO23" i="92" s="1"/>
  <c r="AO14" i="81"/>
  <c r="AP9" i="78"/>
  <c r="AN19" i="77"/>
  <c r="AN57" i="77" s="1"/>
  <c r="AN9" i="25" s="1"/>
  <c r="AN9" i="88" s="1"/>
  <c r="AP15" i="78"/>
  <c r="AO32" i="76"/>
  <c r="AO61" i="76" s="1"/>
  <c r="AO13" i="31" s="1"/>
  <c r="AO13" i="87" s="1"/>
  <c r="AP32" i="77"/>
  <c r="AP61" i="77" s="1"/>
  <c r="AP13" i="25" s="1"/>
  <c r="AP13" i="88" s="1"/>
  <c r="AP30" i="79"/>
  <c r="AP65" i="79" s="1"/>
  <c r="AP17" i="32" s="1"/>
  <c r="AP17" i="90" s="1"/>
  <c r="AO22" i="81"/>
  <c r="AO58" i="81" s="1"/>
  <c r="AO10" i="22" s="1"/>
  <c r="AO10" i="93" s="1"/>
  <c r="AP15" i="81"/>
  <c r="AP4" i="83"/>
  <c r="AO32" i="78"/>
  <c r="AO61" i="78" s="1"/>
  <c r="AO13" i="28" s="1"/>
  <c r="AO13" i="89" s="1"/>
  <c r="AO30" i="76"/>
  <c r="AO65" i="76" s="1"/>
  <c r="AO17" i="31" s="1"/>
  <c r="AO17" i="87" s="1"/>
  <c r="AP31" i="79"/>
  <c r="AP71" i="79" s="1"/>
  <c r="AP23" i="32" s="1"/>
  <c r="AP23" i="90" s="1"/>
  <c r="AO14" i="76"/>
  <c r="AO15" i="81"/>
  <c r="AP36" i="76"/>
  <c r="AO35" i="76"/>
  <c r="AO67" i="76" s="1"/>
  <c r="AO19" i="31" s="1"/>
  <c r="AO19" i="87" s="1"/>
  <c r="AO36" i="79"/>
  <c r="AP30" i="78"/>
  <c r="AP65" i="78" s="1"/>
  <c r="AP17" i="28" s="1"/>
  <c r="AP17" i="89" s="1"/>
  <c r="AO32" i="75"/>
  <c r="AO61" i="75" s="1"/>
  <c r="AO13" i="30" s="1"/>
  <c r="AO13" i="86" s="1"/>
  <c r="AO30" i="79"/>
  <c r="AO65" i="79" s="1"/>
  <c r="AO17" i="32" s="1"/>
  <c r="AO17" i="90" s="1"/>
  <c r="AP35" i="79"/>
  <c r="AP67" i="79" s="1"/>
  <c r="AP19" i="32" s="1"/>
  <c r="AP19" i="90" s="1"/>
  <c r="AP9" i="77"/>
  <c r="AN19" i="76"/>
  <c r="AN57" i="76" s="1"/>
  <c r="AN9" i="31" s="1"/>
  <c r="AN9" i="87" s="1"/>
  <c r="AP36" i="80"/>
  <c r="AN22" i="79"/>
  <c r="AN58" i="79" s="1"/>
  <c r="AN10" i="32" s="1"/>
  <c r="AN10" i="90" s="1"/>
  <c r="AP28" i="75"/>
  <c r="AP63" i="75" s="1"/>
  <c r="AP15" i="30" s="1"/>
  <c r="AP15" i="86" s="1"/>
  <c r="AP36" i="81"/>
  <c r="AP66" i="81" s="1"/>
  <c r="AP18" i="22" s="1"/>
  <c r="AP18" i="93" s="1"/>
  <c r="AM23" i="77"/>
  <c r="AM59" i="77" s="1"/>
  <c r="AM11" i="25" s="1"/>
  <c r="AM11" i="88" s="1"/>
  <c r="AP33" i="81"/>
  <c r="AP69" i="81" s="1"/>
  <c r="AP21" i="22" s="1"/>
  <c r="AP21" i="93" s="1"/>
  <c r="AP35" i="76"/>
  <c r="AP67" i="76" s="1"/>
  <c r="AP19" i="31" s="1"/>
  <c r="AP19" i="87" s="1"/>
  <c r="AP32" i="80"/>
  <c r="AP61" i="80" s="1"/>
  <c r="AP13" i="27" s="1"/>
  <c r="AP13" i="92" s="1"/>
  <c r="AP30" i="75"/>
  <c r="AP65" i="75" s="1"/>
  <c r="AP17" i="30" s="1"/>
  <c r="AP17" i="86" s="1"/>
  <c r="AP35" i="77"/>
  <c r="AP67" i="77" s="1"/>
  <c r="AP19" i="25" s="1"/>
  <c r="AP19" i="88" s="1"/>
  <c r="AP14" i="79"/>
  <c r="AP55" i="79" s="1"/>
  <c r="AP7" i="32" s="1"/>
  <c r="AP7" i="90" s="1"/>
  <c r="AN22" i="77"/>
  <c r="AN58" i="77" s="1"/>
  <c r="AN10" i="25" s="1"/>
  <c r="AN10" i="88" s="1"/>
  <c r="AO36" i="81"/>
  <c r="AP22" i="77"/>
  <c r="AP58" i="77" s="1"/>
  <c r="AP10" i="25" s="1"/>
  <c r="AP10" i="88" s="1"/>
  <c r="AP31" i="75"/>
  <c r="AP71" i="75" s="1"/>
  <c r="AP23" i="30" s="1"/>
  <c r="AP23" i="86" s="1"/>
  <c r="AP28" i="80"/>
  <c r="AP63" i="80" s="1"/>
  <c r="AP15" i="27" s="1"/>
  <c r="AP15" i="92" s="1"/>
  <c r="AO35" i="77"/>
  <c r="AO67" i="77" s="1"/>
  <c r="AO19" i="25" s="1"/>
  <c r="AO19" i="88" s="1"/>
  <c r="AP33" i="76"/>
  <c r="AP69" i="76" s="1"/>
  <c r="AP21" i="31" s="1"/>
  <c r="AP21" i="87" s="1"/>
  <c r="AP32" i="76"/>
  <c r="AP61" i="76" s="1"/>
  <c r="AP13" i="31" s="1"/>
  <c r="AP13" i="87" s="1"/>
  <c r="AO36" i="75"/>
  <c r="AP9" i="76"/>
  <c r="AN19" i="75"/>
  <c r="AN57" i="75" s="1"/>
  <c r="AN9" i="30" s="1"/>
  <c r="AN9" i="86" s="1"/>
  <c r="AP22" i="80"/>
  <c r="AP58" i="80" s="1"/>
  <c r="AP10" i="27" s="1"/>
  <c r="AP10" i="92" s="1"/>
  <c r="AO33" i="81"/>
  <c r="AO69" i="81" s="1"/>
  <c r="AO21" i="22" s="1"/>
  <c r="AO21" i="93" s="1"/>
  <c r="AP31" i="81"/>
  <c r="AP71" i="81" s="1"/>
  <c r="AP23" i="22" s="1"/>
  <c r="AP23" i="93" s="1"/>
  <c r="AO37" i="79"/>
  <c r="AO15" i="77"/>
  <c r="AP22" i="75"/>
  <c r="AP58" i="75" s="1"/>
  <c r="AP10" i="30" s="1"/>
  <c r="AP10" i="86" s="1"/>
  <c r="AO32" i="81"/>
  <c r="AO61" i="81" s="1"/>
  <c r="AO13" i="22" s="1"/>
  <c r="AO13" i="93" s="1"/>
  <c r="AP28" i="76"/>
  <c r="AP63" i="76" s="1"/>
  <c r="AP15" i="31" s="1"/>
  <c r="AP15" i="87" s="1"/>
  <c r="AO35" i="75"/>
  <c r="AO67" i="75" s="1"/>
  <c r="AO19" i="30" s="1"/>
  <c r="AO19" i="86" s="1"/>
  <c r="AO22" i="79"/>
  <c r="AO58" i="79" s="1"/>
  <c r="AO10" i="32" s="1"/>
  <c r="AO10" i="90" s="1"/>
  <c r="AP18" i="76"/>
  <c r="AP56" i="76" s="1"/>
  <c r="AP8" i="31" s="1"/>
  <c r="AP8" i="87" s="1"/>
  <c r="AO31" i="78"/>
  <c r="AO71" i="78" s="1"/>
  <c r="AO23" i="28" s="1"/>
  <c r="AO23" i="89" s="1"/>
  <c r="AO37" i="77"/>
  <c r="AO66" i="77" s="1"/>
  <c r="AO18" i="25" s="1"/>
  <c r="AO18" i="88" s="1"/>
  <c r="AP31" i="78"/>
  <c r="AP71" i="78" s="1"/>
  <c r="AP23" i="28" s="1"/>
  <c r="AP23" i="89" s="1"/>
  <c r="AO59" i="74"/>
  <c r="AO11" i="26" s="1"/>
  <c r="AO11" i="91" s="1"/>
  <c r="AO23" i="59"/>
  <c r="AO23" i="75" s="1"/>
  <c r="AO59" i="75" s="1"/>
  <c r="AO11" i="30" s="1"/>
  <c r="AO11" i="86" s="1"/>
  <c r="AN59" i="74"/>
  <c r="AN11" i="26" s="1"/>
  <c r="AN11" i="91" s="1"/>
  <c r="AN23" i="59"/>
  <c r="AN23" i="80" s="1"/>
  <c r="AN59" i="80" s="1"/>
  <c r="AN11" i="27" s="1"/>
  <c r="AN11" i="92" s="1"/>
  <c r="AO5" i="84"/>
  <c r="AO8" i="84"/>
  <c r="AO8" i="83"/>
  <c r="AP15" i="84"/>
  <c r="AP23" i="84"/>
  <c r="AP11" i="84"/>
  <c r="AP5" i="84"/>
  <c r="AO6" i="84"/>
  <c r="AP10" i="84"/>
  <c r="AP8" i="84"/>
  <c r="AO23" i="84"/>
  <c r="AP17" i="84"/>
  <c r="AO55" i="59"/>
  <c r="AO7" i="23" s="1"/>
  <c r="AP55" i="59"/>
  <c r="AP7" i="23" s="1"/>
  <c r="AO66" i="59"/>
  <c r="AO18" i="23" s="1"/>
  <c r="AP66" i="59"/>
  <c r="AP18" i="23" s="1"/>
  <c r="AO57" i="74"/>
  <c r="AO9" i="26" s="1"/>
  <c r="AO9" i="91" s="1"/>
  <c r="AP57" i="74"/>
  <c r="AP9" i="26" s="1"/>
  <c r="AP9" i="91" s="1"/>
  <c r="AK9" i="83"/>
  <c r="AH10" i="83"/>
  <c r="AJ14" i="83"/>
  <c r="AK8" i="83"/>
  <c r="AK6" i="83"/>
  <c r="AJ16" i="83"/>
  <c r="AK12" i="83"/>
  <c r="AH11" i="83"/>
  <c r="AK21" i="83"/>
  <c r="AK13" i="83"/>
  <c r="AP29" i="76" l="1"/>
  <c r="AP64" i="76" s="1"/>
  <c r="AP16" i="31" s="1"/>
  <c r="AP16" i="87" s="1"/>
  <c r="AP29" i="78"/>
  <c r="AP64" i="78" s="1"/>
  <c r="AP16" i="28" s="1"/>
  <c r="AP16" i="89" s="1"/>
  <c r="AP29" i="77"/>
  <c r="AP64" i="77" s="1"/>
  <c r="AP16" i="25" s="1"/>
  <c r="AP16" i="88" s="1"/>
  <c r="AP29" i="81"/>
  <c r="AP64" i="81" s="1"/>
  <c r="AP16" i="22" s="1"/>
  <c r="AP16" i="93" s="1"/>
  <c r="AP29" i="75"/>
  <c r="AP64" i="75" s="1"/>
  <c r="AP16" i="30" s="1"/>
  <c r="AP16" i="86" s="1"/>
  <c r="AP29" i="80"/>
  <c r="AP64" i="80" s="1"/>
  <c r="AP16" i="27" s="1"/>
  <c r="AP16" i="92" s="1"/>
  <c r="AP64" i="59"/>
  <c r="AP16" i="23" s="1"/>
  <c r="AP16" i="84" s="1"/>
  <c r="AP57" i="59"/>
  <c r="AP9" i="23" s="1"/>
  <c r="AP9" i="84" s="1"/>
  <c r="AP66" i="79"/>
  <c r="AP18" i="32" s="1"/>
  <c r="AP18" i="90" s="1"/>
  <c r="AO6" i="83"/>
  <c r="AO29" i="81"/>
  <c r="AO64" i="81" s="1"/>
  <c r="AO16" i="22" s="1"/>
  <c r="AO16" i="93" s="1"/>
  <c r="AO29" i="75"/>
  <c r="AO64" i="75" s="1"/>
  <c r="AO16" i="30" s="1"/>
  <c r="AO16" i="86" s="1"/>
  <c r="AO29" i="80"/>
  <c r="AO64" i="80" s="1"/>
  <c r="AO16" i="27" s="1"/>
  <c r="AO16" i="92" s="1"/>
  <c r="AO29" i="77"/>
  <c r="AO64" i="77" s="1"/>
  <c r="AO16" i="25" s="1"/>
  <c r="AO16" i="88" s="1"/>
  <c r="AO29" i="76"/>
  <c r="AO64" i="76" s="1"/>
  <c r="AO16" i="31" s="1"/>
  <c r="AO16" i="87" s="1"/>
  <c r="AO29" i="78"/>
  <c r="AO64" i="78" s="1"/>
  <c r="AO16" i="28" s="1"/>
  <c r="AO16" i="89" s="1"/>
  <c r="AP55" i="81"/>
  <c r="AP7" i="22" s="1"/>
  <c r="AP7" i="93" s="1"/>
  <c r="AN16" i="83"/>
  <c r="AO55" i="79"/>
  <c r="AO7" i="32" s="1"/>
  <c r="AO7" i="90" s="1"/>
  <c r="AO29" i="79"/>
  <c r="AO64" i="79" s="1"/>
  <c r="AO16" i="32" s="1"/>
  <c r="AO16" i="90" s="1"/>
  <c r="AN18" i="83"/>
  <c r="AP55" i="77"/>
  <c r="AP7" i="25" s="1"/>
  <c r="AP7" i="88" s="1"/>
  <c r="AO66" i="80"/>
  <c r="AO18" i="27" s="1"/>
  <c r="AO18" i="92" s="1"/>
  <c r="AP66" i="80"/>
  <c r="AP18" i="27" s="1"/>
  <c r="AP18" i="92" s="1"/>
  <c r="AP66" i="76"/>
  <c r="AP18" i="31" s="1"/>
  <c r="AP18" i="87" s="1"/>
  <c r="AO66" i="75"/>
  <c r="AO18" i="30" s="1"/>
  <c r="AO18" i="86" s="1"/>
  <c r="AO55" i="75"/>
  <c r="AO7" i="30" s="1"/>
  <c r="AO7" i="86" s="1"/>
  <c r="AP55" i="75"/>
  <c r="AP7" i="30" s="1"/>
  <c r="AP7" i="86" s="1"/>
  <c r="AP5" i="83"/>
  <c r="AO66" i="81"/>
  <c r="AO18" i="22" s="1"/>
  <c r="AO18" i="93" s="1"/>
  <c r="AO66" i="79"/>
  <c r="AO18" i="32" s="1"/>
  <c r="AO18" i="90" s="1"/>
  <c r="AO55" i="81"/>
  <c r="AO7" i="22" s="1"/>
  <c r="AO7" i="93" s="1"/>
  <c r="AP11" i="83"/>
  <c r="AP55" i="78"/>
  <c r="AP7" i="28" s="1"/>
  <c r="AP7" i="89" s="1"/>
  <c r="AN9" i="83"/>
  <c r="AO59" i="59"/>
  <c r="AO11" i="23" s="1"/>
  <c r="AO11" i="84" s="1"/>
  <c r="AP55" i="80"/>
  <c r="AP7" i="27" s="1"/>
  <c r="AP7" i="92" s="1"/>
  <c r="AP66" i="78"/>
  <c r="AP18" i="28" s="1"/>
  <c r="AP18" i="89" s="1"/>
  <c r="AN7" i="83"/>
  <c r="AO5" i="83"/>
  <c r="AP19" i="78"/>
  <c r="AP57" i="78" s="1"/>
  <c r="AP9" i="28" s="1"/>
  <c r="AP9" i="89" s="1"/>
  <c r="AN10" i="83"/>
  <c r="AP6" i="83"/>
  <c r="AN59" i="59"/>
  <c r="AN11" i="23" s="1"/>
  <c r="AN11" i="84" s="1"/>
  <c r="AO55" i="76"/>
  <c r="AO7" i="31" s="1"/>
  <c r="AO7" i="87" s="1"/>
  <c r="AP19" i="75"/>
  <c r="AP57" i="75" s="1"/>
  <c r="AP9" i="30" s="1"/>
  <c r="AP9" i="86" s="1"/>
  <c r="AP19" i="83"/>
  <c r="AP19" i="80"/>
  <c r="AP57" i="80" s="1"/>
  <c r="AP9" i="27" s="1"/>
  <c r="AP9" i="92" s="1"/>
  <c r="AP19" i="81"/>
  <c r="AP57" i="81" s="1"/>
  <c r="AP9" i="22" s="1"/>
  <c r="AP9" i="93" s="1"/>
  <c r="AP19" i="77"/>
  <c r="AP57" i="77" s="1"/>
  <c r="AP9" i="25" s="1"/>
  <c r="AP9" i="88" s="1"/>
  <c r="AO19" i="79"/>
  <c r="AO57" i="79" s="1"/>
  <c r="AO9" i="32" s="1"/>
  <c r="AO9" i="90" s="1"/>
  <c r="AO13" i="83"/>
  <c r="AO19" i="78"/>
  <c r="AO57" i="78" s="1"/>
  <c r="AO9" i="28" s="1"/>
  <c r="AO9" i="89" s="1"/>
  <c r="AO19" i="81"/>
  <c r="AO57" i="81" s="1"/>
  <c r="AO9" i="22" s="1"/>
  <c r="AO9" i="93" s="1"/>
  <c r="AP13" i="83"/>
  <c r="AP10" i="83"/>
  <c r="AP19" i="76"/>
  <c r="AP57" i="76" s="1"/>
  <c r="AP9" i="31" s="1"/>
  <c r="AP9" i="87" s="1"/>
  <c r="AO19" i="77"/>
  <c r="AO57" i="77" s="1"/>
  <c r="AO9" i="25" s="1"/>
  <c r="AO9" i="88" s="1"/>
  <c r="AO57" i="59"/>
  <c r="AO9" i="23" s="1"/>
  <c r="AO9" i="84" s="1"/>
  <c r="AP8" i="83"/>
  <c r="AO19" i="76"/>
  <c r="AO57" i="76" s="1"/>
  <c r="AO9" i="31" s="1"/>
  <c r="AO9" i="87" s="1"/>
  <c r="AN23" i="76"/>
  <c r="AN59" i="76" s="1"/>
  <c r="AN11" i="31" s="1"/>
  <c r="AN11" i="87" s="1"/>
  <c r="AP15" i="83"/>
  <c r="AO23" i="81"/>
  <c r="AO59" i="81" s="1"/>
  <c r="AO11" i="22" s="1"/>
  <c r="AO11" i="93" s="1"/>
  <c r="AP66" i="77"/>
  <c r="AP18" i="25" s="1"/>
  <c r="AP18" i="88" s="1"/>
  <c r="AP21" i="83"/>
  <c r="AP23" i="83"/>
  <c r="AO23" i="76"/>
  <c r="AO59" i="76" s="1"/>
  <c r="AO11" i="31" s="1"/>
  <c r="AO11" i="87" s="1"/>
  <c r="AN23" i="79"/>
  <c r="AN59" i="79" s="1"/>
  <c r="AN11" i="32" s="1"/>
  <c r="AN11" i="90" s="1"/>
  <c r="AO23" i="77"/>
  <c r="AO59" i="77" s="1"/>
  <c r="AO11" i="25" s="1"/>
  <c r="AO11" i="88" s="1"/>
  <c r="AO23" i="78"/>
  <c r="AO59" i="78" s="1"/>
  <c r="AO11" i="28" s="1"/>
  <c r="AO11" i="89" s="1"/>
  <c r="AN23" i="75"/>
  <c r="AN59" i="75" s="1"/>
  <c r="AN11" i="30" s="1"/>
  <c r="AN11" i="86" s="1"/>
  <c r="AO55" i="77"/>
  <c r="AO7" i="25" s="1"/>
  <c r="AO7" i="88" s="1"/>
  <c r="AN23" i="77"/>
  <c r="AN59" i="77" s="1"/>
  <c r="AN11" i="25" s="1"/>
  <c r="AN11" i="88" s="1"/>
  <c r="AO23" i="79"/>
  <c r="AO59" i="79" s="1"/>
  <c r="AO11" i="32" s="1"/>
  <c r="AO11" i="90" s="1"/>
  <c r="AN23" i="78"/>
  <c r="AN59" i="78" s="1"/>
  <c r="AN11" i="28" s="1"/>
  <c r="AN11" i="89" s="1"/>
  <c r="AN23" i="81"/>
  <c r="AN59" i="81" s="1"/>
  <c r="AN11" i="22" s="1"/>
  <c r="AN11" i="93" s="1"/>
  <c r="AO19" i="75"/>
  <c r="AO57" i="75" s="1"/>
  <c r="AO9" i="30" s="1"/>
  <c r="AO9" i="86" s="1"/>
  <c r="AP17" i="83"/>
  <c r="AO17" i="83"/>
  <c r="AO10" i="83"/>
  <c r="AO66" i="76"/>
  <c r="AO18" i="31" s="1"/>
  <c r="AO18" i="87" s="1"/>
  <c r="AO23" i="83"/>
  <c r="AO21" i="83"/>
  <c r="AO19" i="83"/>
  <c r="AO23" i="80"/>
  <c r="AO59" i="80" s="1"/>
  <c r="AO11" i="27" s="1"/>
  <c r="AO11" i="92" s="1"/>
  <c r="AP18" i="84"/>
  <c r="AP7" i="84"/>
  <c r="AO7" i="84"/>
  <c r="AO18" i="84"/>
  <c r="AL9" i="83"/>
  <c r="AM12" i="83"/>
  <c r="AM8" i="83"/>
  <c r="AL8" i="83"/>
  <c r="AL12" i="83"/>
  <c r="AL21" i="83"/>
  <c r="AM9" i="83"/>
  <c r="AM13" i="83"/>
  <c r="AK14" i="83"/>
  <c r="AM6" i="83"/>
  <c r="AM21" i="83"/>
  <c r="AL6" i="83"/>
  <c r="AK16" i="83"/>
  <c r="AI10" i="83"/>
  <c r="AL13" i="83"/>
  <c r="AI11" i="83"/>
  <c r="AP16" i="83" l="1"/>
  <c r="AO16" i="83"/>
  <c r="AP7" i="83"/>
  <c r="AO7" i="83"/>
  <c r="AP9" i="83"/>
  <c r="AP18" i="83"/>
  <c r="AO18" i="83"/>
  <c r="AO9" i="83"/>
  <c r="AO11" i="83"/>
  <c r="AN11" i="83"/>
  <c r="AM16" i="83"/>
  <c r="AJ10" i="83"/>
  <c r="AL14" i="83"/>
  <c r="AJ11" i="83"/>
  <c r="AM14" i="83"/>
  <c r="AL16" i="83"/>
  <c r="AK10" i="83" l="1"/>
  <c r="AK11" i="83"/>
  <c r="AL10" i="83" l="1"/>
  <c r="AM10" i="83"/>
  <c r="AM11" i="83"/>
  <c r="AL11" i="83"/>
  <c r="E3" i="83" l="1"/>
  <c r="E27" i="83" s="1"/>
  <c r="D3" i="83"/>
  <c r="D27" i="83" s="1"/>
  <c r="D28" i="83" s="1"/>
  <c r="E28" i="83" l="1"/>
  <c r="AE22" i="53" l="1"/>
  <c r="AE40" i="53"/>
  <c r="AE23" i="53"/>
  <c r="AE39" i="53"/>
  <c r="AE25" i="53"/>
  <c r="AE42" i="53"/>
  <c r="AE14" i="53"/>
  <c r="AE16" i="53"/>
  <c r="AE30" i="53"/>
  <c r="AE13" i="53"/>
  <c r="AE15" i="53"/>
  <c r="AE21" i="53"/>
  <c r="AE12" i="53"/>
  <c r="AE35" i="53"/>
  <c r="AE31" i="53"/>
  <c r="AE43" i="53"/>
  <c r="AE41" i="53"/>
  <c r="AE9" i="53"/>
  <c r="AE8" i="53"/>
  <c r="AE24" i="53"/>
  <c r="AE5" i="53"/>
  <c r="AE17" i="53"/>
  <c r="AE20" i="53"/>
  <c r="AE26" i="53"/>
  <c r="AE34" i="53"/>
  <c r="AE18" i="53"/>
  <c r="AE32" i="53"/>
  <c r="AE10" i="53"/>
  <c r="AE27" i="53"/>
  <c r="AE37" i="53"/>
  <c r="AE44" i="53"/>
  <c r="AE7" i="53"/>
  <c r="AE29" i="53"/>
  <c r="AE38" i="53"/>
  <c r="AE33" i="53"/>
  <c r="AE6" i="53"/>
  <c r="AE28" i="53"/>
  <c r="AE36" i="53"/>
  <c r="AE11" i="53"/>
  <c r="AE19" i="53"/>
  <c r="AE45" i="53"/>
  <c r="I74" i="54" l="1"/>
  <c r="AD78" i="53"/>
  <c r="I125" i="53" s="1"/>
  <c r="AD83" i="53"/>
  <c r="I130" i="53" s="1"/>
  <c r="I79" i="54"/>
  <c r="AD71" i="53"/>
  <c r="I118" i="53" s="1"/>
  <c r="I67" i="54"/>
  <c r="AD90" i="53"/>
  <c r="I137" i="53" s="1"/>
  <c r="I86" i="54"/>
  <c r="AD107" i="53"/>
  <c r="I154" i="53" s="1"/>
  <c r="I103" i="54"/>
  <c r="AD80" i="53"/>
  <c r="I127" i="53" s="1"/>
  <c r="I76" i="54"/>
  <c r="I91" i="54"/>
  <c r="AD95" i="53"/>
  <c r="I142" i="53" s="1"/>
  <c r="H178" i="53" s="1"/>
  <c r="AD81" i="53"/>
  <c r="I128" i="53" s="1"/>
  <c r="I77" i="54"/>
  <c r="I88" i="54"/>
  <c r="AD92" i="53"/>
  <c r="I139" i="53" s="1"/>
  <c r="H174" i="53" s="1"/>
  <c r="I87" i="54"/>
  <c r="AD91" i="53"/>
  <c r="I138" i="53" s="1"/>
  <c r="AD69" i="53"/>
  <c r="I116" i="53" s="1"/>
  <c r="H165" i="53" s="1"/>
  <c r="I65" i="54"/>
  <c r="AD76" i="53"/>
  <c r="I123" i="53" s="1"/>
  <c r="I72" i="54"/>
  <c r="I85" i="54"/>
  <c r="AD89" i="53"/>
  <c r="I136" i="53" s="1"/>
  <c r="AD70" i="53"/>
  <c r="I117" i="53" s="1"/>
  <c r="H166" i="53" s="1"/>
  <c r="I66" i="54"/>
  <c r="AD74" i="53"/>
  <c r="I121" i="53" s="1"/>
  <c r="I70" i="54"/>
  <c r="AD88" i="53"/>
  <c r="I135" i="53" s="1"/>
  <c r="H172" i="53" s="1"/>
  <c r="I84" i="54"/>
  <c r="I81" i="54"/>
  <c r="AD85" i="53"/>
  <c r="I132" i="53" s="1"/>
  <c r="I99" i="54"/>
  <c r="AD103" i="53"/>
  <c r="I150" i="53" s="1"/>
  <c r="AD84" i="53"/>
  <c r="I131" i="53" s="1"/>
  <c r="I80" i="54"/>
  <c r="AD99" i="53"/>
  <c r="I146" i="53" s="1"/>
  <c r="H183" i="53" s="1"/>
  <c r="I95" i="54"/>
  <c r="AD97" i="53"/>
  <c r="I144" i="53" s="1"/>
  <c r="H185" i="53" s="1"/>
  <c r="I93" i="54"/>
  <c r="AD96" i="53"/>
  <c r="I143" i="53" s="1"/>
  <c r="H179" i="53" s="1"/>
  <c r="I92" i="54"/>
  <c r="AD72" i="53"/>
  <c r="I119" i="53" s="1"/>
  <c r="I68" i="54"/>
  <c r="AD79" i="53"/>
  <c r="I126" i="53" s="1"/>
  <c r="I75" i="54"/>
  <c r="I83" i="54"/>
  <c r="AD87" i="53"/>
  <c r="I134" i="53" s="1"/>
  <c r="AD75" i="53"/>
  <c r="I122" i="53" s="1"/>
  <c r="I71" i="54"/>
  <c r="AD100" i="53"/>
  <c r="I147" i="53" s="1"/>
  <c r="H184" i="53" s="1"/>
  <c r="I96" i="54"/>
  <c r="AD39" i="53"/>
  <c r="AD20" i="53"/>
  <c r="AD15" i="53"/>
  <c r="AD8" i="53"/>
  <c r="AD26" i="53"/>
  <c r="AD6" i="53"/>
  <c r="AD45" i="53"/>
  <c r="AD33" i="53"/>
  <c r="AD11" i="53"/>
  <c r="AD27" i="53"/>
  <c r="AD42" i="53"/>
  <c r="AD17" i="53"/>
  <c r="AD30" i="53"/>
  <c r="AD32" i="53"/>
  <c r="AD10" i="53"/>
  <c r="AD43" i="53"/>
  <c r="AD13" i="53"/>
  <c r="AD5" i="53"/>
  <c r="AD22" i="53"/>
  <c r="AD9" i="53"/>
  <c r="AD18" i="53"/>
  <c r="AD34" i="53"/>
  <c r="AD37" i="53"/>
  <c r="AD23" i="53"/>
  <c r="AD19" i="53"/>
  <c r="AD40" i="53"/>
  <c r="AD12" i="53"/>
  <c r="AD25" i="53"/>
  <c r="AD38" i="53"/>
  <c r="AD41" i="53"/>
  <c r="AD21" i="53"/>
  <c r="AD7" i="53"/>
  <c r="AD36" i="53"/>
  <c r="AD16" i="53"/>
  <c r="AD31" i="53"/>
  <c r="AD24" i="53"/>
  <c r="AD44" i="53"/>
  <c r="AD35" i="53"/>
  <c r="AD29" i="53"/>
  <c r="AD14" i="53"/>
  <c r="AD28" i="53"/>
  <c r="AD102" i="53"/>
  <c r="I149" i="53" s="1"/>
  <c r="I98" i="54"/>
  <c r="AD82" i="53"/>
  <c r="I129" i="53" s="1"/>
  <c r="I78" i="54"/>
  <c r="AD73" i="53"/>
  <c r="I120" i="53" s="1"/>
  <c r="I69" i="54"/>
  <c r="I73" i="54"/>
  <c r="AD77" i="53"/>
  <c r="I124" i="53" s="1"/>
  <c r="I100" i="54"/>
  <c r="AD104" i="53"/>
  <c r="I151" i="53" s="1"/>
  <c r="AD108" i="53"/>
  <c r="I155" i="53" s="1"/>
  <c r="H186" i="53" s="1"/>
  <c r="I104" i="54"/>
  <c r="AD101" i="53"/>
  <c r="I148" i="53" s="1"/>
  <c r="H181" i="53" s="1"/>
  <c r="I97" i="54"/>
  <c r="I102" i="54"/>
  <c r="AD106" i="53"/>
  <c r="I153" i="53" s="1"/>
  <c r="AD109" i="53"/>
  <c r="I156" i="53" s="1"/>
  <c r="I105" i="54"/>
  <c r="I89" i="54"/>
  <c r="AD93" i="53"/>
  <c r="I140" i="53" s="1"/>
  <c r="H176" i="53" s="1"/>
  <c r="AD98" i="53"/>
  <c r="I145" i="53" s="1"/>
  <c r="H175" i="53" s="1"/>
  <c r="I94" i="54"/>
  <c r="I101" i="54"/>
  <c r="AD105" i="53"/>
  <c r="I152" i="53" s="1"/>
  <c r="I90" i="54"/>
  <c r="AD94" i="53"/>
  <c r="I141" i="53" s="1"/>
  <c r="H177" i="53" s="1"/>
  <c r="I82" i="54"/>
  <c r="AD86" i="53"/>
  <c r="I133" i="53" s="1"/>
  <c r="H180" i="53" l="1"/>
  <c r="H173" i="53"/>
  <c r="H187" i="53"/>
  <c r="H125" i="54"/>
  <c r="H130" i="54"/>
  <c r="AC80" i="53"/>
  <c r="J127" i="53" s="1"/>
  <c r="J76" i="54"/>
  <c r="L76" i="54" s="1"/>
  <c r="B15" i="63"/>
  <c r="AC104" i="53"/>
  <c r="J151" i="53" s="1"/>
  <c r="J100" i="54"/>
  <c r="L100" i="54" s="1"/>
  <c r="B39" i="63"/>
  <c r="AC69" i="53"/>
  <c r="J116" i="53" s="1"/>
  <c r="I165" i="53" s="1"/>
  <c r="J65" i="54"/>
  <c r="L65" i="54" s="1"/>
  <c r="B4" i="63"/>
  <c r="AC91" i="53"/>
  <c r="J138" i="53" s="1"/>
  <c r="J87" i="54"/>
  <c r="L87" i="54" s="1"/>
  <c r="B26" i="63"/>
  <c r="J80" i="54"/>
  <c r="AC84" i="53"/>
  <c r="J131" i="53" s="1"/>
  <c r="B19" i="63"/>
  <c r="H131" i="54"/>
  <c r="H120" i="54"/>
  <c r="H116" i="54"/>
  <c r="AC92" i="53"/>
  <c r="J139" i="53" s="1"/>
  <c r="I174" i="53" s="1"/>
  <c r="J88" i="54"/>
  <c r="L88" i="54" s="1"/>
  <c r="B27" i="63"/>
  <c r="J73" i="54"/>
  <c r="L73" i="54" s="1"/>
  <c r="AC77" i="53"/>
  <c r="J124" i="53" s="1"/>
  <c r="B12" i="63"/>
  <c r="J99" i="54"/>
  <c r="AC103" i="53"/>
  <c r="J150" i="53" s="1"/>
  <c r="B38" i="63"/>
  <c r="H168" i="53"/>
  <c r="AC100" i="53"/>
  <c r="J147" i="53" s="1"/>
  <c r="I184" i="53" s="1"/>
  <c r="J96" i="54"/>
  <c r="L96" i="54" s="1"/>
  <c r="B35" i="63"/>
  <c r="AC83" i="53"/>
  <c r="J130" i="53" s="1"/>
  <c r="J79" i="54"/>
  <c r="L79" i="54" s="1"/>
  <c r="B18" i="63"/>
  <c r="AC75" i="53"/>
  <c r="J122" i="53" s="1"/>
  <c r="J71" i="54"/>
  <c r="B10" i="63"/>
  <c r="H135" i="54"/>
  <c r="J74" i="54"/>
  <c r="L74" i="54" s="1"/>
  <c r="AC78" i="53"/>
  <c r="J125" i="53" s="1"/>
  <c r="B13" i="63"/>
  <c r="J67" i="54"/>
  <c r="L67" i="54" s="1"/>
  <c r="AC71" i="53"/>
  <c r="J118" i="53" s="1"/>
  <c r="B6" i="63"/>
  <c r="J83" i="54"/>
  <c r="AC87" i="53"/>
  <c r="J134" i="53" s="1"/>
  <c r="B22" i="63"/>
  <c r="J103" i="54"/>
  <c r="AC107" i="53"/>
  <c r="J154" i="53" s="1"/>
  <c r="B42" i="63"/>
  <c r="J93" i="54"/>
  <c r="L93" i="54" s="1"/>
  <c r="AC97" i="53"/>
  <c r="J144" i="53" s="1"/>
  <c r="I185" i="53" s="1"/>
  <c r="B32" i="63"/>
  <c r="H132" i="54"/>
  <c r="H113" i="54"/>
  <c r="H115" i="54"/>
  <c r="H123" i="54"/>
  <c r="AC93" i="53"/>
  <c r="J140" i="53" s="1"/>
  <c r="I176" i="53" s="1"/>
  <c r="J89" i="54"/>
  <c r="L89" i="54" s="1"/>
  <c r="B28" i="63"/>
  <c r="J81" i="54"/>
  <c r="L81" i="54" s="1"/>
  <c r="AC85" i="53"/>
  <c r="J132" i="53" s="1"/>
  <c r="B20" i="63"/>
  <c r="AC101" i="53"/>
  <c r="J148" i="53" s="1"/>
  <c r="I181" i="53" s="1"/>
  <c r="J97" i="54"/>
  <c r="L97" i="54" s="1"/>
  <c r="B36" i="63"/>
  <c r="AC74" i="53"/>
  <c r="J121" i="53" s="1"/>
  <c r="J70" i="54"/>
  <c r="L70" i="54" s="1"/>
  <c r="B9" i="63"/>
  <c r="J105" i="54"/>
  <c r="AC109" i="53"/>
  <c r="J156" i="53" s="1"/>
  <c r="B44" i="63"/>
  <c r="H126" i="54"/>
  <c r="H167" i="53"/>
  <c r="H129" i="54"/>
  <c r="J95" i="54"/>
  <c r="L95" i="54" s="1"/>
  <c r="AC99" i="53"/>
  <c r="J146" i="53" s="1"/>
  <c r="I183" i="53" s="1"/>
  <c r="B34" i="63"/>
  <c r="AC105" i="53"/>
  <c r="J152" i="53" s="1"/>
  <c r="J101" i="54"/>
  <c r="L101" i="54" s="1"/>
  <c r="B40" i="63"/>
  <c r="AC98" i="53"/>
  <c r="J145" i="53" s="1"/>
  <c r="I175" i="53" s="1"/>
  <c r="J94" i="54"/>
  <c r="L94" i="54" s="1"/>
  <c r="B33" i="63"/>
  <c r="J92" i="54"/>
  <c r="L92" i="54" s="1"/>
  <c r="AC96" i="53"/>
  <c r="J143" i="53" s="1"/>
  <c r="I179" i="53" s="1"/>
  <c r="B31" i="63"/>
  <c r="J66" i="54"/>
  <c r="L66" i="54" s="1"/>
  <c r="AC70" i="53"/>
  <c r="J117" i="53" s="1"/>
  <c r="I166" i="53" s="1"/>
  <c r="B5" i="63"/>
  <c r="H127" i="54"/>
  <c r="H114" i="54"/>
  <c r="H117" i="54"/>
  <c r="H118" i="54"/>
  <c r="H134" i="54"/>
  <c r="AC108" i="53"/>
  <c r="J155" i="53" s="1"/>
  <c r="I186" i="53" s="1"/>
  <c r="J104" i="54"/>
  <c r="L104" i="54" s="1"/>
  <c r="B43" i="63"/>
  <c r="AC102" i="53"/>
  <c r="J149" i="53" s="1"/>
  <c r="J98" i="54"/>
  <c r="L98" i="54" s="1"/>
  <c r="B37" i="63"/>
  <c r="AC82" i="53"/>
  <c r="J129" i="53" s="1"/>
  <c r="J78" i="54"/>
  <c r="L78" i="54" s="1"/>
  <c r="B17" i="63"/>
  <c r="AC94" i="53"/>
  <c r="J141" i="53" s="1"/>
  <c r="I177" i="53" s="1"/>
  <c r="J90" i="54"/>
  <c r="L90" i="54" s="1"/>
  <c r="B29" i="63"/>
  <c r="AC90" i="53"/>
  <c r="J137" i="53" s="1"/>
  <c r="J86" i="54"/>
  <c r="B25" i="63"/>
  <c r="H169" i="53"/>
  <c r="H170" i="53"/>
  <c r="J84" i="54"/>
  <c r="L84" i="54" s="1"/>
  <c r="AC88" i="53"/>
  <c r="J135" i="53" s="1"/>
  <c r="I172" i="53" s="1"/>
  <c r="B23" i="63"/>
  <c r="AC89" i="53"/>
  <c r="J136" i="53" s="1"/>
  <c r="J85" i="54"/>
  <c r="L85" i="54" s="1"/>
  <c r="B24" i="63"/>
  <c r="AC73" i="53"/>
  <c r="J120" i="53" s="1"/>
  <c r="B8" i="63"/>
  <c r="J69" i="54"/>
  <c r="AC81" i="53"/>
  <c r="J128" i="53" s="1"/>
  <c r="J77" i="54"/>
  <c r="L77" i="54" s="1"/>
  <c r="B16" i="63"/>
  <c r="AC72" i="53"/>
  <c r="J119" i="53" s="1"/>
  <c r="J68" i="54"/>
  <c r="B7" i="63"/>
  <c r="H133" i="54"/>
  <c r="H171" i="53"/>
  <c r="H124" i="54"/>
  <c r="H182" i="53"/>
  <c r="H128" i="54"/>
  <c r="J91" i="54"/>
  <c r="L91" i="54" s="1"/>
  <c r="AC95" i="53"/>
  <c r="J142" i="53" s="1"/>
  <c r="I178" i="53" s="1"/>
  <c r="B30" i="63"/>
  <c r="AC76" i="53"/>
  <c r="J123" i="53" s="1"/>
  <c r="J72" i="54"/>
  <c r="L72" i="54" s="1"/>
  <c r="B11" i="63"/>
  <c r="AC86" i="53"/>
  <c r="J133" i="53" s="1"/>
  <c r="J82" i="54"/>
  <c r="L82" i="54" s="1"/>
  <c r="B21" i="63"/>
  <c r="J102" i="54"/>
  <c r="L102" i="54" s="1"/>
  <c r="AC106" i="53"/>
  <c r="J153" i="53" s="1"/>
  <c r="B41" i="63"/>
  <c r="AC79" i="53"/>
  <c r="J126" i="53" s="1"/>
  <c r="J75" i="54"/>
  <c r="B14" i="63"/>
  <c r="H119" i="54"/>
  <c r="H121" i="54"/>
  <c r="H122" i="54"/>
  <c r="I180" i="53" l="1"/>
  <c r="I173" i="53"/>
  <c r="I170" i="53"/>
  <c r="D44" i="72"/>
  <c r="D44" i="73" s="1"/>
  <c r="B92" i="73" s="1"/>
  <c r="S98" i="54"/>
  <c r="R98" i="54"/>
  <c r="Q98" i="54"/>
  <c r="P98" i="54"/>
  <c r="T98" i="54"/>
  <c r="V98" i="54"/>
  <c r="O98" i="54"/>
  <c r="D21" i="72"/>
  <c r="D21" i="73" s="1"/>
  <c r="B89" i="73" s="1"/>
  <c r="S95" i="54"/>
  <c r="Q95" i="54"/>
  <c r="V95" i="54"/>
  <c r="R95" i="54"/>
  <c r="T95" i="54"/>
  <c r="O95" i="54"/>
  <c r="P95" i="54"/>
  <c r="D23" i="72"/>
  <c r="D23" i="73" s="1"/>
  <c r="B64" i="73" s="1"/>
  <c r="T70" i="54"/>
  <c r="O70" i="54"/>
  <c r="V70" i="54"/>
  <c r="S70" i="54"/>
  <c r="Q70" i="54"/>
  <c r="P70" i="54"/>
  <c r="R70" i="54"/>
  <c r="D38" i="72"/>
  <c r="D38" i="73" s="1"/>
  <c r="B82" i="73" s="1"/>
  <c r="P88" i="54"/>
  <c r="T88" i="54"/>
  <c r="S88" i="54"/>
  <c r="R88" i="54"/>
  <c r="O88" i="54"/>
  <c r="V88" i="54"/>
  <c r="Q88" i="54"/>
  <c r="D41" i="72"/>
  <c r="D41" i="73" s="1"/>
  <c r="B88" i="73" s="1"/>
  <c r="S94" i="54"/>
  <c r="O94" i="54"/>
  <c r="T94" i="54"/>
  <c r="V94" i="54"/>
  <c r="R94" i="54"/>
  <c r="Q94" i="54"/>
  <c r="P94" i="54"/>
  <c r="D5" i="72"/>
  <c r="D5" i="73" s="1"/>
  <c r="B61" i="73" s="1"/>
  <c r="T67" i="54"/>
  <c r="P67" i="54"/>
  <c r="O67" i="54"/>
  <c r="R67" i="54"/>
  <c r="V67" i="54"/>
  <c r="Q67" i="54"/>
  <c r="S67" i="54"/>
  <c r="D29" i="72"/>
  <c r="D29" i="73" s="1"/>
  <c r="B70" i="73" s="1"/>
  <c r="R76" i="54"/>
  <c r="T76" i="54"/>
  <c r="P76" i="54"/>
  <c r="S76" i="54"/>
  <c r="Q76" i="54"/>
  <c r="O76" i="54"/>
  <c r="V76" i="54"/>
  <c r="D34" i="72"/>
  <c r="D34" i="73" s="1"/>
  <c r="B76" i="73" s="1"/>
  <c r="O82" i="54"/>
  <c r="T82" i="54"/>
  <c r="Q82" i="54"/>
  <c r="S82" i="54"/>
  <c r="P82" i="54"/>
  <c r="R82" i="54"/>
  <c r="V82" i="54"/>
  <c r="D18" i="72"/>
  <c r="D18" i="73" s="1"/>
  <c r="B84" i="73" s="1"/>
  <c r="T90" i="54"/>
  <c r="P90" i="54"/>
  <c r="R90" i="54"/>
  <c r="Q90" i="54"/>
  <c r="V90" i="54"/>
  <c r="O90" i="54"/>
  <c r="S90" i="54"/>
  <c r="D25" i="72"/>
  <c r="D25" i="73" s="1"/>
  <c r="B66" i="73" s="1"/>
  <c r="Q72" i="54"/>
  <c r="P72" i="54"/>
  <c r="S72" i="54"/>
  <c r="T72" i="54"/>
  <c r="V72" i="54"/>
  <c r="O72" i="54"/>
  <c r="R72" i="54"/>
  <c r="D11" i="72"/>
  <c r="D11" i="73" s="1"/>
  <c r="D10" i="72"/>
  <c r="D10" i="73" s="1"/>
  <c r="R84" i="54"/>
  <c r="V84" i="54"/>
  <c r="Q84" i="54"/>
  <c r="P84" i="54"/>
  <c r="T84" i="54"/>
  <c r="O84" i="54"/>
  <c r="S84" i="54"/>
  <c r="D50" i="72"/>
  <c r="D50" i="73" s="1"/>
  <c r="B98" i="73" s="1"/>
  <c r="S104" i="54"/>
  <c r="Q104" i="54"/>
  <c r="T104" i="54"/>
  <c r="V104" i="54"/>
  <c r="R104" i="54"/>
  <c r="P104" i="54"/>
  <c r="O104" i="54"/>
  <c r="D43" i="72"/>
  <c r="D43" i="73" s="1"/>
  <c r="B91" i="73" s="1"/>
  <c r="S97" i="54"/>
  <c r="T97" i="54"/>
  <c r="R97" i="54"/>
  <c r="P97" i="54"/>
  <c r="O97" i="54"/>
  <c r="V97" i="54"/>
  <c r="Q97" i="54"/>
  <c r="D32" i="72"/>
  <c r="D32" i="73" s="1"/>
  <c r="B73" i="73" s="1"/>
  <c r="P79" i="54"/>
  <c r="Q79" i="54"/>
  <c r="O79" i="54"/>
  <c r="V79" i="54"/>
  <c r="T79" i="54"/>
  <c r="S79" i="54"/>
  <c r="R79" i="54"/>
  <c r="D37" i="72"/>
  <c r="D37" i="73" s="1"/>
  <c r="B81" i="73" s="1"/>
  <c r="R87" i="54"/>
  <c r="S87" i="54"/>
  <c r="Q87" i="54"/>
  <c r="O87" i="54"/>
  <c r="P87" i="54"/>
  <c r="T87" i="54"/>
  <c r="V87" i="54"/>
  <c r="D3" i="72"/>
  <c r="D3" i="73" s="1"/>
  <c r="D4" i="72"/>
  <c r="D4" i="73" s="1"/>
  <c r="R66" i="54"/>
  <c r="T66" i="54"/>
  <c r="O66" i="54"/>
  <c r="V66" i="54"/>
  <c r="Q66" i="54"/>
  <c r="S66" i="54"/>
  <c r="P66" i="54"/>
  <c r="D47" i="72"/>
  <c r="D47" i="73" s="1"/>
  <c r="B95" i="73" s="1"/>
  <c r="V101" i="54"/>
  <c r="P101" i="54"/>
  <c r="O101" i="54"/>
  <c r="Q101" i="54"/>
  <c r="T101" i="54"/>
  <c r="R101" i="54"/>
  <c r="S101" i="54"/>
  <c r="D40" i="72"/>
  <c r="D40" i="73" s="1"/>
  <c r="B87" i="73" s="1"/>
  <c r="Q93" i="54"/>
  <c r="T93" i="54"/>
  <c r="P93" i="54"/>
  <c r="V93" i="54"/>
  <c r="S93" i="54"/>
  <c r="R93" i="54"/>
  <c r="O93" i="54"/>
  <c r="D31" i="72"/>
  <c r="D31" i="73" s="1"/>
  <c r="B72" i="73" s="1"/>
  <c r="T78" i="54"/>
  <c r="P78" i="54"/>
  <c r="O78" i="54"/>
  <c r="V78" i="54"/>
  <c r="R78" i="54"/>
  <c r="S78" i="54"/>
  <c r="Q78" i="54"/>
  <c r="D27" i="72"/>
  <c r="D27" i="73" s="1"/>
  <c r="B68" i="73" s="1"/>
  <c r="Q74" i="54"/>
  <c r="S74" i="54"/>
  <c r="O74" i="54"/>
  <c r="P74" i="54"/>
  <c r="R74" i="54"/>
  <c r="T74" i="54"/>
  <c r="V74" i="54"/>
  <c r="D16" i="72"/>
  <c r="D16" i="73" s="1"/>
  <c r="D17" i="72"/>
  <c r="D17" i="73" s="1"/>
  <c r="V89" i="54"/>
  <c r="S89" i="54"/>
  <c r="Q89" i="54"/>
  <c r="O89" i="54"/>
  <c r="P89" i="54"/>
  <c r="R89" i="54"/>
  <c r="T89" i="54"/>
  <c r="D48" i="72"/>
  <c r="D48" i="73" s="1"/>
  <c r="B96" i="73" s="1"/>
  <c r="O102" i="54"/>
  <c r="T102" i="54"/>
  <c r="V102" i="54"/>
  <c r="Q102" i="54"/>
  <c r="P102" i="54"/>
  <c r="R102" i="54"/>
  <c r="S102" i="54"/>
  <c r="D42" i="72"/>
  <c r="D42" i="73" s="1"/>
  <c r="B90" i="73" s="1"/>
  <c r="R96" i="54"/>
  <c r="Q96" i="54"/>
  <c r="S96" i="54"/>
  <c r="V96" i="54"/>
  <c r="P96" i="54"/>
  <c r="T96" i="54"/>
  <c r="O96" i="54"/>
  <c r="D26" i="72"/>
  <c r="D26" i="73" s="1"/>
  <c r="B67" i="73" s="1"/>
  <c r="P73" i="54"/>
  <c r="R73" i="54"/>
  <c r="Q73" i="54"/>
  <c r="T73" i="54"/>
  <c r="S73" i="54"/>
  <c r="V73" i="54"/>
  <c r="O73" i="54"/>
  <c r="D30" i="72"/>
  <c r="D30" i="73" s="1"/>
  <c r="B71" i="73" s="1"/>
  <c r="S77" i="54"/>
  <c r="T77" i="54"/>
  <c r="R77" i="54"/>
  <c r="V77" i="54"/>
  <c r="Q77" i="54"/>
  <c r="O77" i="54"/>
  <c r="P77" i="54"/>
  <c r="D20" i="72"/>
  <c r="D20" i="73" s="1"/>
  <c r="D19" i="72"/>
  <c r="D19" i="73" s="1"/>
  <c r="P91" i="54"/>
  <c r="O91" i="54"/>
  <c r="V91" i="54"/>
  <c r="R91" i="54"/>
  <c r="T91" i="54"/>
  <c r="Q91" i="54"/>
  <c r="S91" i="54"/>
  <c r="D12" i="72"/>
  <c r="D12" i="73" s="1"/>
  <c r="D13" i="72"/>
  <c r="D13" i="73" s="1"/>
  <c r="D14" i="72"/>
  <c r="D14" i="73" s="1"/>
  <c r="D15" i="72"/>
  <c r="D15" i="73" s="1"/>
  <c r="P85" i="54"/>
  <c r="O85" i="54"/>
  <c r="V85" i="54"/>
  <c r="S85" i="54"/>
  <c r="R85" i="54"/>
  <c r="T85" i="54"/>
  <c r="Q85" i="54"/>
  <c r="D39" i="72"/>
  <c r="D39" i="73" s="1"/>
  <c r="B86" i="73" s="1"/>
  <c r="V92" i="54"/>
  <c r="P92" i="54"/>
  <c r="S92" i="54"/>
  <c r="T92" i="54"/>
  <c r="R92" i="54"/>
  <c r="O92" i="54"/>
  <c r="Q92" i="54"/>
  <c r="D9" i="72"/>
  <c r="D9" i="73" s="1"/>
  <c r="B75" i="73" s="1"/>
  <c r="V81" i="54"/>
  <c r="Q81" i="54"/>
  <c r="S81" i="54"/>
  <c r="P81" i="54"/>
  <c r="R81" i="54"/>
  <c r="O81" i="54"/>
  <c r="T81" i="54"/>
  <c r="D46" i="72"/>
  <c r="D46" i="73" s="1"/>
  <c r="B94" i="73" s="1"/>
  <c r="T100" i="54"/>
  <c r="S100" i="54"/>
  <c r="V100" i="54"/>
  <c r="P100" i="54"/>
  <c r="O100" i="54"/>
  <c r="R100" i="54"/>
  <c r="Q100" i="54"/>
  <c r="L69" i="54"/>
  <c r="U69" i="54" s="1"/>
  <c r="U74" i="54"/>
  <c r="L105" i="54"/>
  <c r="U102" i="54"/>
  <c r="L86" i="54"/>
  <c r="U70" i="54"/>
  <c r="U87" i="54"/>
  <c r="L99" i="54"/>
  <c r="U99" i="54" s="1"/>
  <c r="U82" i="54"/>
  <c r="L71" i="54"/>
  <c r="U71" i="54" s="1"/>
  <c r="U77" i="54"/>
  <c r="L103" i="54"/>
  <c r="U103" i="54" s="1"/>
  <c r="L68" i="54"/>
  <c r="L83" i="54"/>
  <c r="U83" i="54" s="1"/>
  <c r="U78" i="54"/>
  <c r="U73" i="54"/>
  <c r="L80" i="54"/>
  <c r="U80" i="54" s="1"/>
  <c r="L75" i="54"/>
  <c r="U75" i="54" s="1"/>
  <c r="D2" i="72"/>
  <c r="D2" i="73" s="1"/>
  <c r="B59" i="73" s="1"/>
  <c r="P65" i="54"/>
  <c r="Q65" i="54"/>
  <c r="T65" i="54"/>
  <c r="S65" i="54"/>
  <c r="R65" i="54"/>
  <c r="V65" i="54"/>
  <c r="O65" i="54"/>
  <c r="I187" i="53"/>
  <c r="I168" i="53"/>
  <c r="I171" i="53"/>
  <c r="I132" i="54"/>
  <c r="K132" i="54" s="1"/>
  <c r="U96" i="54"/>
  <c r="I126" i="54"/>
  <c r="K126" i="54" s="1"/>
  <c r="U91" i="54"/>
  <c r="U85" i="54"/>
  <c r="I121" i="54"/>
  <c r="K121" i="54" s="1"/>
  <c r="I127" i="54"/>
  <c r="K127" i="54" s="1"/>
  <c r="U92" i="54"/>
  <c r="I119" i="54"/>
  <c r="K119" i="54" s="1"/>
  <c r="U81" i="54"/>
  <c r="U100" i="54"/>
  <c r="I130" i="54"/>
  <c r="K130" i="54" s="1"/>
  <c r="I128" i="54"/>
  <c r="K128" i="54" s="1"/>
  <c r="U98" i="54"/>
  <c r="I131" i="54"/>
  <c r="K131" i="54" s="1"/>
  <c r="U95" i="54"/>
  <c r="I122" i="54"/>
  <c r="K122" i="54" s="1"/>
  <c r="U88" i="54"/>
  <c r="I182" i="53"/>
  <c r="I123" i="54"/>
  <c r="K123" i="54" s="1"/>
  <c r="U94" i="54"/>
  <c r="I124" i="54"/>
  <c r="K124" i="54" s="1"/>
  <c r="U89" i="54"/>
  <c r="I133" i="54"/>
  <c r="K133" i="54" s="1"/>
  <c r="U93" i="54"/>
  <c r="I167" i="53"/>
  <c r="I125" i="54"/>
  <c r="K125" i="54" s="1"/>
  <c r="U90" i="54"/>
  <c r="I115" i="54"/>
  <c r="K115" i="54" s="1"/>
  <c r="U67" i="54"/>
  <c r="I117" i="54"/>
  <c r="K117" i="54" s="1"/>
  <c r="U76" i="54"/>
  <c r="I116" i="54"/>
  <c r="K116" i="54" s="1"/>
  <c r="U72" i="54"/>
  <c r="U84" i="54"/>
  <c r="I120" i="54"/>
  <c r="K120" i="54" s="1"/>
  <c r="I134" i="54"/>
  <c r="K134" i="54" s="1"/>
  <c r="U104" i="54"/>
  <c r="I129" i="54"/>
  <c r="K129" i="54" s="1"/>
  <c r="U97" i="54"/>
  <c r="I118" i="54"/>
  <c r="K118" i="54" s="1"/>
  <c r="U79" i="54"/>
  <c r="I169" i="53"/>
  <c r="U66" i="54"/>
  <c r="I114" i="54"/>
  <c r="K114" i="54" s="1"/>
  <c r="I135" i="54"/>
  <c r="K135" i="54" s="1"/>
  <c r="U101" i="54"/>
  <c r="I113" i="54"/>
  <c r="K113" i="54" s="1"/>
  <c r="U65" i="54"/>
  <c r="B75" i="63" l="1"/>
  <c r="B25" i="74" s="1"/>
  <c r="B25" i="59" s="1"/>
  <c r="B64" i="63"/>
  <c r="B14" i="74" s="1"/>
  <c r="B88" i="63"/>
  <c r="B38" i="74" s="1"/>
  <c r="B38" i="75" s="1"/>
  <c r="B65" i="63"/>
  <c r="B15" i="74" s="1"/>
  <c r="B15" i="59" s="1"/>
  <c r="B61" i="63"/>
  <c r="B11" i="74" s="1"/>
  <c r="B84" i="63"/>
  <c r="B34" i="74" s="1"/>
  <c r="B34" i="59" s="1"/>
  <c r="B70" i="59" s="1"/>
  <c r="B22" i="23" s="1"/>
  <c r="B90" i="63"/>
  <c r="B40" i="74" s="1"/>
  <c r="B40" i="59" s="1"/>
  <c r="B66" i="63"/>
  <c r="B16" i="74" s="1"/>
  <c r="B16" i="59" s="1"/>
  <c r="B81" i="63"/>
  <c r="B31" i="74" s="1"/>
  <c r="B89" i="63"/>
  <c r="B39" i="74" s="1"/>
  <c r="B39" i="59" s="1"/>
  <c r="B85" i="63"/>
  <c r="B35" i="74" s="1"/>
  <c r="B35" i="59" s="1"/>
  <c r="B67" i="59" s="1"/>
  <c r="B19" i="23" s="1"/>
  <c r="B92" i="63"/>
  <c r="B42" i="74" s="1"/>
  <c r="B42" i="59" s="1"/>
  <c r="B72" i="59" s="1"/>
  <c r="B24" i="23" s="1"/>
  <c r="B78" i="63"/>
  <c r="B28" i="74" s="1"/>
  <c r="B28" i="59" s="1"/>
  <c r="B63" i="59" s="1"/>
  <c r="B15" i="23" s="1"/>
  <c r="B55" i="63"/>
  <c r="B5" i="74" s="1"/>
  <c r="B5" i="59" s="1"/>
  <c r="B83" i="63"/>
  <c r="B33" i="74" s="1"/>
  <c r="B33" i="59" s="1"/>
  <c r="B69" i="59" s="1"/>
  <c r="B21" i="23" s="1"/>
  <c r="B86" i="63"/>
  <c r="B36" i="74" s="1"/>
  <c r="B36" i="59" s="1"/>
  <c r="B67" i="63"/>
  <c r="B17" i="74" s="1"/>
  <c r="B82" i="63"/>
  <c r="B32" i="74" s="1"/>
  <c r="B32" i="59" s="1"/>
  <c r="B61" i="59" s="1"/>
  <c r="B13" i="23" s="1"/>
  <c r="B69" i="63"/>
  <c r="B19" i="74" s="1"/>
  <c r="B19" i="59" s="1"/>
  <c r="B80" i="63"/>
  <c r="B30" i="74" s="1"/>
  <c r="B30" i="59" s="1"/>
  <c r="B65" i="59" s="1"/>
  <c r="B17" i="23" s="1"/>
  <c r="B62" i="63"/>
  <c r="B12" i="74" s="1"/>
  <c r="B70" i="63"/>
  <c r="B20" i="74" s="1"/>
  <c r="B20" i="59" s="1"/>
  <c r="B60" i="63"/>
  <c r="B10" i="74" s="1"/>
  <c r="B10" i="59" s="1"/>
  <c r="B76" i="63"/>
  <c r="B26" i="74" s="1"/>
  <c r="B83" i="73"/>
  <c r="B60" i="73"/>
  <c r="B85" i="73"/>
  <c r="B53" i="63"/>
  <c r="B3" i="74" s="1"/>
  <c r="B3" i="59" s="1"/>
  <c r="B79" i="73"/>
  <c r="D36" i="72"/>
  <c r="D36" i="73" s="1"/>
  <c r="B80" i="73" s="1"/>
  <c r="Q86" i="54"/>
  <c r="R86" i="54"/>
  <c r="V86" i="54"/>
  <c r="P86" i="54"/>
  <c r="S86" i="54"/>
  <c r="O86" i="54"/>
  <c r="T86" i="54"/>
  <c r="D51" i="72"/>
  <c r="D51" i="73" s="1"/>
  <c r="B99" i="73" s="1"/>
  <c r="Q105" i="54"/>
  <c r="P105" i="54"/>
  <c r="V105" i="54"/>
  <c r="R105" i="54"/>
  <c r="T105" i="54"/>
  <c r="O105" i="54"/>
  <c r="S105" i="54"/>
  <c r="B58" i="63"/>
  <c r="B8" i="74" s="1"/>
  <c r="B8" i="59" s="1"/>
  <c r="U105" i="54"/>
  <c r="D28" i="72"/>
  <c r="D28" i="73" s="1"/>
  <c r="B69" i="73" s="1"/>
  <c r="Q75" i="54"/>
  <c r="P75" i="54"/>
  <c r="R75" i="54"/>
  <c r="V75" i="54"/>
  <c r="S75" i="54"/>
  <c r="T75" i="54"/>
  <c r="O75" i="54"/>
  <c r="D35" i="72"/>
  <c r="D35" i="73" s="1"/>
  <c r="B77" i="73" s="1"/>
  <c r="R83" i="54"/>
  <c r="T83" i="54"/>
  <c r="Q83" i="54"/>
  <c r="P83" i="54"/>
  <c r="V83" i="54"/>
  <c r="O83" i="54"/>
  <c r="S83" i="54"/>
  <c r="D33" i="72"/>
  <c r="D33" i="73" s="1"/>
  <c r="B74" i="73" s="1"/>
  <c r="S80" i="54"/>
  <c r="P80" i="54"/>
  <c r="T80" i="54"/>
  <c r="O80" i="54"/>
  <c r="V80" i="54"/>
  <c r="Q80" i="54"/>
  <c r="R80" i="54"/>
  <c r="D7" i="72"/>
  <c r="D7" i="73" s="1"/>
  <c r="D6" i="72"/>
  <c r="D6" i="73" s="1"/>
  <c r="R68" i="54"/>
  <c r="V68" i="54"/>
  <c r="P68" i="54"/>
  <c r="S68" i="54"/>
  <c r="T68" i="54"/>
  <c r="Q68" i="54"/>
  <c r="U68" i="54"/>
  <c r="D49" i="72"/>
  <c r="D49" i="73" s="1"/>
  <c r="B97" i="73" s="1"/>
  <c r="T103" i="54"/>
  <c r="R103" i="54"/>
  <c r="P103" i="54"/>
  <c r="S103" i="54"/>
  <c r="V103" i="54"/>
  <c r="Q103" i="54"/>
  <c r="O103" i="54"/>
  <c r="D24" i="72"/>
  <c r="D24" i="73" s="1"/>
  <c r="B65" i="73" s="1"/>
  <c r="T71" i="54"/>
  <c r="V71" i="54"/>
  <c r="R71" i="54"/>
  <c r="P71" i="54"/>
  <c r="O71" i="54"/>
  <c r="S71" i="54"/>
  <c r="Q71" i="54"/>
  <c r="D45" i="72"/>
  <c r="D45" i="73" s="1"/>
  <c r="B93" i="73" s="1"/>
  <c r="Q99" i="54"/>
  <c r="V99" i="54"/>
  <c r="T99" i="54"/>
  <c r="S99" i="54"/>
  <c r="P99" i="54"/>
  <c r="R99" i="54"/>
  <c r="O99" i="54"/>
  <c r="U86" i="54"/>
  <c r="D8" i="72"/>
  <c r="D8" i="73" s="1"/>
  <c r="B63" i="73" s="1"/>
  <c r="T69" i="54"/>
  <c r="V69" i="54"/>
  <c r="P69" i="54"/>
  <c r="R69" i="54"/>
  <c r="Q69" i="54"/>
  <c r="O69" i="54"/>
  <c r="S69" i="54"/>
  <c r="B78" i="73"/>
  <c r="B72" i="74"/>
  <c r="B24" i="26" s="1"/>
  <c r="B24" i="91" s="1"/>
  <c r="B70" i="74" l="1"/>
  <c r="B22" i="26" s="1"/>
  <c r="B22" i="91" s="1"/>
  <c r="B65" i="74"/>
  <c r="B17" i="26" s="1"/>
  <c r="B17" i="91" s="1"/>
  <c r="B63" i="74"/>
  <c r="B15" i="26" s="1"/>
  <c r="B15" i="91" s="1"/>
  <c r="B67" i="74"/>
  <c r="B19" i="26" s="1"/>
  <c r="B19" i="91" s="1"/>
  <c r="B69" i="74"/>
  <c r="B21" i="26" s="1"/>
  <c r="B21" i="91" s="1"/>
  <c r="B61" i="74"/>
  <c r="B13" i="26" s="1"/>
  <c r="B13" i="91" s="1"/>
  <c r="B8" i="75"/>
  <c r="B3" i="76"/>
  <c r="B51" i="76" s="1"/>
  <c r="B3" i="31" s="1"/>
  <c r="B3" i="87" s="1"/>
  <c r="B10" i="76"/>
  <c r="B3" i="79"/>
  <c r="B51" i="79" s="1"/>
  <c r="B3" i="32" s="1"/>
  <c r="B3" i="90" s="1"/>
  <c r="B14" i="75"/>
  <c r="B14" i="76"/>
  <c r="B14" i="77"/>
  <c r="B14" i="80"/>
  <c r="B14" i="78"/>
  <c r="B14" i="81"/>
  <c r="B14" i="79"/>
  <c r="B17" i="75"/>
  <c r="B17" i="76"/>
  <c r="B17" i="77"/>
  <c r="B17" i="79"/>
  <c r="B17" i="80"/>
  <c r="B17" i="81"/>
  <c r="B17" i="78"/>
  <c r="B31" i="75"/>
  <c r="B71" i="75" s="1"/>
  <c r="B23" i="30" s="1"/>
  <c r="B23" i="86" s="1"/>
  <c r="B31" i="76"/>
  <c r="B71" i="76" s="1"/>
  <c r="B23" i="31" s="1"/>
  <c r="B23" i="87" s="1"/>
  <c r="B31" i="77"/>
  <c r="B71" i="77" s="1"/>
  <c r="B23" i="25" s="1"/>
  <c r="B23" i="88" s="1"/>
  <c r="B31" i="80"/>
  <c r="B71" i="80" s="1"/>
  <c r="B23" i="27" s="1"/>
  <c r="B23" i="92" s="1"/>
  <c r="B31" i="78"/>
  <c r="B71" i="78" s="1"/>
  <c r="B23" i="28" s="1"/>
  <c r="B23" i="89" s="1"/>
  <c r="B31" i="81"/>
  <c r="B71" i="81" s="1"/>
  <c r="B23" i="22" s="1"/>
  <c r="B23" i="93" s="1"/>
  <c r="B31" i="79"/>
  <c r="B71" i="79" s="1"/>
  <c r="B23" i="32" s="1"/>
  <c r="B23" i="90" s="1"/>
  <c r="B11" i="75"/>
  <c r="B11" i="76"/>
  <c r="B11" i="78"/>
  <c r="B11" i="81"/>
  <c r="B11" i="79"/>
  <c r="B11" i="77"/>
  <c r="B11" i="80"/>
  <c r="B12" i="59"/>
  <c r="B12" i="75"/>
  <c r="B12" i="76"/>
  <c r="B12" i="77"/>
  <c r="B12" i="78"/>
  <c r="B12" i="81"/>
  <c r="B12" i="79"/>
  <c r="B12" i="80"/>
  <c r="B26" i="76"/>
  <c r="B60" i="76" s="1"/>
  <c r="B12" i="31" s="1"/>
  <c r="B12" i="87" s="1"/>
  <c r="B26" i="77"/>
  <c r="B60" i="77" s="1"/>
  <c r="B12" i="25" s="1"/>
  <c r="B12" i="88" s="1"/>
  <c r="B26" i="81"/>
  <c r="B60" i="81" s="1"/>
  <c r="B12" i="22" s="1"/>
  <c r="B12" i="93" s="1"/>
  <c r="B26" i="79"/>
  <c r="B60" i="79" s="1"/>
  <c r="B12" i="32" s="1"/>
  <c r="B12" i="90" s="1"/>
  <c r="B26" i="80"/>
  <c r="B60" i="80" s="1"/>
  <c r="B12" i="27" s="1"/>
  <c r="B12" i="92" s="1"/>
  <c r="B26" i="78"/>
  <c r="B60" i="78" s="1"/>
  <c r="B12" i="28" s="1"/>
  <c r="B12" i="89" s="1"/>
  <c r="B26" i="75"/>
  <c r="B60" i="75" s="1"/>
  <c r="B12" i="30" s="1"/>
  <c r="B12" i="86" s="1"/>
  <c r="B72" i="63"/>
  <c r="B22" i="74" s="1"/>
  <c r="B22" i="75" s="1"/>
  <c r="B58" i="75" s="1"/>
  <c r="B10" i="30" s="1"/>
  <c r="B10" i="86" s="1"/>
  <c r="B54" i="63"/>
  <c r="B4" i="74" s="1"/>
  <c r="B4" i="79" s="1"/>
  <c r="B10" i="75"/>
  <c r="B3" i="75"/>
  <c r="B51" i="75" s="1"/>
  <c r="B3" i="30" s="1"/>
  <c r="B3" i="86" s="1"/>
  <c r="B20" i="80"/>
  <c r="B30" i="79"/>
  <c r="B65" i="79" s="1"/>
  <c r="B17" i="32" s="1"/>
  <c r="B17" i="90" s="1"/>
  <c r="B19" i="80"/>
  <c r="B32" i="81"/>
  <c r="B61" i="81" s="1"/>
  <c r="B13" i="22" s="1"/>
  <c r="B13" i="93" s="1"/>
  <c r="B36" i="80"/>
  <c r="B33" i="78"/>
  <c r="B69" i="78" s="1"/>
  <c r="B21" i="28" s="1"/>
  <c r="B21" i="89" s="1"/>
  <c r="B5" i="79"/>
  <c r="B28" i="80"/>
  <c r="B63" i="80" s="1"/>
  <c r="B15" i="27" s="1"/>
  <c r="B15" i="92" s="1"/>
  <c r="B42" i="78"/>
  <c r="B72" i="78" s="1"/>
  <c r="B24" i="28" s="1"/>
  <c r="B24" i="89" s="1"/>
  <c r="B35" i="80"/>
  <c r="B67" i="80" s="1"/>
  <c r="B19" i="27" s="1"/>
  <c r="B19" i="92" s="1"/>
  <c r="B39" i="79"/>
  <c r="B16" i="81"/>
  <c r="B40" i="81"/>
  <c r="B34" i="78"/>
  <c r="B70" i="78" s="1"/>
  <c r="B22" i="28" s="1"/>
  <c r="B22" i="89" s="1"/>
  <c r="B15" i="79"/>
  <c r="B38" i="79"/>
  <c r="B25" i="78"/>
  <c r="B77" i="63"/>
  <c r="B27" i="74" s="1"/>
  <c r="B27" i="79" s="1"/>
  <c r="B8" i="81"/>
  <c r="B20" i="79"/>
  <c r="B30" i="81"/>
  <c r="B65" i="81" s="1"/>
  <c r="B17" i="22" s="1"/>
  <c r="B17" i="93" s="1"/>
  <c r="B19" i="79"/>
  <c r="B32" i="78"/>
  <c r="B61" i="78" s="1"/>
  <c r="B13" i="28" s="1"/>
  <c r="B13" i="89" s="1"/>
  <c r="B36" i="79"/>
  <c r="B33" i="81"/>
  <c r="B69" i="81" s="1"/>
  <c r="B21" i="22" s="1"/>
  <c r="B21" i="93" s="1"/>
  <c r="B5" i="81"/>
  <c r="B28" i="79"/>
  <c r="B63" i="79" s="1"/>
  <c r="B15" i="32" s="1"/>
  <c r="B15" i="90" s="1"/>
  <c r="B42" i="80"/>
  <c r="B72" i="80" s="1"/>
  <c r="B24" i="27" s="1"/>
  <c r="B24" i="92" s="1"/>
  <c r="B35" i="79"/>
  <c r="B67" i="79" s="1"/>
  <c r="B19" i="32" s="1"/>
  <c r="B19" i="90" s="1"/>
  <c r="B39" i="81"/>
  <c r="B16" i="78"/>
  <c r="B40" i="78"/>
  <c r="B34" i="80"/>
  <c r="B70" i="80" s="1"/>
  <c r="B22" i="27" s="1"/>
  <c r="B22" i="92" s="1"/>
  <c r="B15" i="81"/>
  <c r="B38" i="81"/>
  <c r="B25" i="81"/>
  <c r="B63" i="63"/>
  <c r="B13" i="74" s="1"/>
  <c r="B13" i="59" s="1"/>
  <c r="B10" i="78"/>
  <c r="B3" i="80"/>
  <c r="B51" i="80" s="1"/>
  <c r="B3" i="27" s="1"/>
  <c r="B3" i="92" s="1"/>
  <c r="B8" i="78"/>
  <c r="B20" i="81"/>
  <c r="B30" i="78"/>
  <c r="B65" i="78" s="1"/>
  <c r="B17" i="28" s="1"/>
  <c r="B17" i="89" s="1"/>
  <c r="B19" i="81"/>
  <c r="B32" i="80"/>
  <c r="B61" i="80" s="1"/>
  <c r="B13" i="27" s="1"/>
  <c r="B13" i="92" s="1"/>
  <c r="B36" i="81"/>
  <c r="B33" i="80"/>
  <c r="B69" i="80" s="1"/>
  <c r="B21" i="27" s="1"/>
  <c r="B21" i="92" s="1"/>
  <c r="B5" i="78"/>
  <c r="B28" i="81"/>
  <c r="B63" i="81" s="1"/>
  <c r="B15" i="22" s="1"/>
  <c r="B15" i="93" s="1"/>
  <c r="B42" i="79"/>
  <c r="B72" i="79" s="1"/>
  <c r="B24" i="32" s="1"/>
  <c r="B24" i="90" s="1"/>
  <c r="B35" i="81"/>
  <c r="B67" i="81" s="1"/>
  <c r="B19" i="22" s="1"/>
  <c r="B19" i="93" s="1"/>
  <c r="B39" i="78"/>
  <c r="B16" i="80"/>
  <c r="B40" i="80"/>
  <c r="B34" i="79"/>
  <c r="B70" i="79" s="1"/>
  <c r="B22" i="32" s="1"/>
  <c r="B22" i="90" s="1"/>
  <c r="B15" i="78"/>
  <c r="B38" i="78"/>
  <c r="B68" i="78" s="1"/>
  <c r="B20" i="28" s="1"/>
  <c r="B20" i="89" s="1"/>
  <c r="B25" i="80"/>
  <c r="B10" i="80"/>
  <c r="B8" i="80"/>
  <c r="B20" i="78"/>
  <c r="B30" i="80"/>
  <c r="B65" i="80" s="1"/>
  <c r="B17" i="27" s="1"/>
  <c r="B17" i="92" s="1"/>
  <c r="B19" i="78"/>
  <c r="B32" i="79"/>
  <c r="B61" i="79" s="1"/>
  <c r="B13" i="32" s="1"/>
  <c r="B13" i="90" s="1"/>
  <c r="B36" i="78"/>
  <c r="B33" i="79"/>
  <c r="B69" i="79" s="1"/>
  <c r="B21" i="32" s="1"/>
  <c r="B21" i="90" s="1"/>
  <c r="B5" i="80"/>
  <c r="B28" i="78"/>
  <c r="B63" i="78" s="1"/>
  <c r="B15" i="28" s="1"/>
  <c r="B15" i="89" s="1"/>
  <c r="B42" i="81"/>
  <c r="B72" i="81" s="1"/>
  <c r="B24" i="22" s="1"/>
  <c r="B24" i="93" s="1"/>
  <c r="B35" i="78"/>
  <c r="B67" i="78" s="1"/>
  <c r="B19" i="28" s="1"/>
  <c r="B19" i="89" s="1"/>
  <c r="B39" i="80"/>
  <c r="B16" i="79"/>
  <c r="B40" i="79"/>
  <c r="B34" i="81"/>
  <c r="B70" i="81" s="1"/>
  <c r="B22" i="22" s="1"/>
  <c r="B22" i="93" s="1"/>
  <c r="B15" i="80"/>
  <c r="B38" i="80"/>
  <c r="B25" i="79"/>
  <c r="B73" i="63"/>
  <c r="B23" i="74" s="1"/>
  <c r="B23" i="59" s="1"/>
  <c r="B59" i="59" s="1"/>
  <c r="B11" i="23" s="1"/>
  <c r="B11" i="84" s="1"/>
  <c r="B10" i="79"/>
  <c r="B3" i="81"/>
  <c r="B51" i="81" s="1"/>
  <c r="B3" i="22" s="1"/>
  <c r="B3" i="93" s="1"/>
  <c r="B8" i="79"/>
  <c r="B20" i="77"/>
  <c r="B30" i="77"/>
  <c r="B65" i="77" s="1"/>
  <c r="B17" i="25" s="1"/>
  <c r="B17" i="88" s="1"/>
  <c r="B19" i="77"/>
  <c r="B32" i="77"/>
  <c r="B61" i="77" s="1"/>
  <c r="B13" i="25" s="1"/>
  <c r="B13" i="88" s="1"/>
  <c r="B36" i="77"/>
  <c r="B33" i="77"/>
  <c r="B69" i="77" s="1"/>
  <c r="B21" i="25" s="1"/>
  <c r="B21" i="88" s="1"/>
  <c r="B5" i="77"/>
  <c r="B28" i="77"/>
  <c r="B63" i="77" s="1"/>
  <c r="B15" i="25" s="1"/>
  <c r="B15" i="88" s="1"/>
  <c r="B42" i="77"/>
  <c r="B72" i="77" s="1"/>
  <c r="B24" i="25" s="1"/>
  <c r="B24" i="88" s="1"/>
  <c r="B35" i="77"/>
  <c r="B67" i="77" s="1"/>
  <c r="B19" i="25" s="1"/>
  <c r="B19" i="88" s="1"/>
  <c r="B39" i="77"/>
  <c r="B16" i="77"/>
  <c r="B40" i="76"/>
  <c r="B34" i="77"/>
  <c r="B70" i="77" s="1"/>
  <c r="B22" i="25" s="1"/>
  <c r="B22" i="88" s="1"/>
  <c r="B15" i="77"/>
  <c r="B38" i="77"/>
  <c r="B25" i="77"/>
  <c r="B10" i="81"/>
  <c r="B3" i="78"/>
  <c r="B51" i="78" s="1"/>
  <c r="B3" i="28" s="1"/>
  <c r="B3" i="89" s="1"/>
  <c r="B8" i="77"/>
  <c r="B20" i="76"/>
  <c r="B30" i="76"/>
  <c r="B65" i="76" s="1"/>
  <c r="B17" i="31" s="1"/>
  <c r="B17" i="87" s="1"/>
  <c r="B19" i="76"/>
  <c r="B32" i="76"/>
  <c r="B61" i="76" s="1"/>
  <c r="B13" i="31" s="1"/>
  <c r="B13" i="87" s="1"/>
  <c r="B36" i="76"/>
  <c r="B33" i="76"/>
  <c r="B69" i="76" s="1"/>
  <c r="B21" i="31" s="1"/>
  <c r="B21" i="87" s="1"/>
  <c r="B5" i="76"/>
  <c r="B28" i="76"/>
  <c r="B63" i="76" s="1"/>
  <c r="B15" i="31" s="1"/>
  <c r="B15" i="87" s="1"/>
  <c r="B42" i="76"/>
  <c r="B72" i="76" s="1"/>
  <c r="B24" i="31" s="1"/>
  <c r="B24" i="87" s="1"/>
  <c r="B35" i="76"/>
  <c r="B67" i="76" s="1"/>
  <c r="B19" i="31" s="1"/>
  <c r="B19" i="87" s="1"/>
  <c r="B39" i="76"/>
  <c r="B16" i="76"/>
  <c r="B40" i="77"/>
  <c r="B34" i="76"/>
  <c r="B70" i="76" s="1"/>
  <c r="B22" i="31" s="1"/>
  <c r="B22" i="87" s="1"/>
  <c r="B15" i="76"/>
  <c r="B38" i="76"/>
  <c r="B25" i="76"/>
  <c r="B10" i="77"/>
  <c r="B3" i="77"/>
  <c r="B51" i="77" s="1"/>
  <c r="B3" i="25" s="1"/>
  <c r="B3" i="88" s="1"/>
  <c r="B8" i="76"/>
  <c r="B20" i="75"/>
  <c r="B30" i="75"/>
  <c r="B65" i="75" s="1"/>
  <c r="B17" i="30" s="1"/>
  <c r="B17" i="86" s="1"/>
  <c r="B19" i="75"/>
  <c r="B32" i="75"/>
  <c r="B61" i="75" s="1"/>
  <c r="B13" i="30" s="1"/>
  <c r="B13" i="86" s="1"/>
  <c r="B36" i="75"/>
  <c r="B33" i="75"/>
  <c r="B69" i="75" s="1"/>
  <c r="B21" i="30" s="1"/>
  <c r="B21" i="86" s="1"/>
  <c r="B5" i="75"/>
  <c r="B28" i="75"/>
  <c r="B63" i="75" s="1"/>
  <c r="B15" i="30" s="1"/>
  <c r="B15" i="86" s="1"/>
  <c r="B42" i="75"/>
  <c r="B72" i="75" s="1"/>
  <c r="B24" i="30" s="1"/>
  <c r="B24" i="86" s="1"/>
  <c r="B35" i="75"/>
  <c r="B67" i="75" s="1"/>
  <c r="B19" i="30" s="1"/>
  <c r="B19" i="86" s="1"/>
  <c r="B39" i="75"/>
  <c r="B16" i="75"/>
  <c r="B40" i="75"/>
  <c r="B68" i="75" s="1"/>
  <c r="B20" i="30" s="1"/>
  <c r="B20" i="86" s="1"/>
  <c r="B34" i="75"/>
  <c r="B70" i="75" s="1"/>
  <c r="B22" i="30" s="1"/>
  <c r="B22" i="86" s="1"/>
  <c r="B15" i="75"/>
  <c r="B25" i="75"/>
  <c r="B74" i="63"/>
  <c r="B24" i="74" s="1"/>
  <c r="B24" i="59" s="1"/>
  <c r="B79" i="63"/>
  <c r="B29" i="74" s="1"/>
  <c r="B29" i="79" s="1"/>
  <c r="B64" i="79" s="1"/>
  <c r="B16" i="32" s="1"/>
  <c r="B16" i="90" s="1"/>
  <c r="B26" i="59"/>
  <c r="B60" i="59" s="1"/>
  <c r="B12" i="23" s="1"/>
  <c r="B12" i="84" s="1"/>
  <c r="B14" i="59"/>
  <c r="B55" i="59" s="1"/>
  <c r="B7" i="23" s="1"/>
  <c r="B7" i="84" s="1"/>
  <c r="B17" i="59"/>
  <c r="B11" i="59"/>
  <c r="B71" i="74"/>
  <c r="B23" i="26" s="1"/>
  <c r="B23" i="91" s="1"/>
  <c r="B31" i="59"/>
  <c r="B71" i="59" s="1"/>
  <c r="B23" i="23" s="1"/>
  <c r="B23" i="84" s="1"/>
  <c r="B38" i="59"/>
  <c r="B68" i="59" s="1"/>
  <c r="B20" i="23" s="1"/>
  <c r="B20" i="84" s="1"/>
  <c r="B68" i="74"/>
  <c r="B20" i="26" s="1"/>
  <c r="B20" i="91" s="1"/>
  <c r="B55" i="74"/>
  <c r="B7" i="26" s="1"/>
  <c r="B7" i="91" s="1"/>
  <c r="B60" i="74"/>
  <c r="B12" i="26" s="1"/>
  <c r="B12" i="91" s="1"/>
  <c r="B51" i="59"/>
  <c r="B51" i="74"/>
  <c r="B62" i="73"/>
  <c r="B57" i="63"/>
  <c r="B7" i="74" s="1"/>
  <c r="B7" i="59" s="1"/>
  <c r="B87" i="63"/>
  <c r="B37" i="74" s="1"/>
  <c r="B37" i="59" s="1"/>
  <c r="B59" i="63"/>
  <c r="B9" i="74" s="1"/>
  <c r="B9" i="59" s="1"/>
  <c r="B91" i="63"/>
  <c r="B41" i="74" s="1"/>
  <c r="B41" i="59" s="1"/>
  <c r="B93" i="63"/>
  <c r="B43" i="74" s="1"/>
  <c r="B43" i="59" s="1"/>
  <c r="B68" i="63"/>
  <c r="B18" i="74" s="1"/>
  <c r="B18" i="59" s="1"/>
  <c r="B71" i="63"/>
  <c r="B21" i="74" s="1"/>
  <c r="B21" i="59" s="1"/>
  <c r="B17" i="84"/>
  <c r="B19" i="84"/>
  <c r="B24" i="84"/>
  <c r="B21" i="84"/>
  <c r="B22" i="84"/>
  <c r="B15" i="84"/>
  <c r="B13" i="84"/>
  <c r="B55" i="78" l="1"/>
  <c r="B7" i="28" s="1"/>
  <c r="B7" i="89" s="1"/>
  <c r="B59" i="74"/>
  <c r="B11" i="26" s="1"/>
  <c r="B11" i="91" s="1"/>
  <c r="B54" i="74"/>
  <c r="B6" i="26" s="1"/>
  <c r="B6" i="91" s="1"/>
  <c r="B58" i="74"/>
  <c r="B10" i="26" s="1"/>
  <c r="B10" i="91" s="1"/>
  <c r="B3" i="26"/>
  <c r="B3" i="91" s="1"/>
  <c r="B3" i="23"/>
  <c r="B68" i="77"/>
  <c r="B20" i="25" s="1"/>
  <c r="B20" i="88" s="1"/>
  <c r="B24" i="76"/>
  <c r="B68" i="80"/>
  <c r="B20" i="27" s="1"/>
  <c r="B20" i="92" s="1"/>
  <c r="B68" i="81"/>
  <c r="B20" i="22" s="1"/>
  <c r="B20" i="93" s="1"/>
  <c r="B55" i="81"/>
  <c r="B7" i="22" s="1"/>
  <c r="B7" i="93" s="1"/>
  <c r="B22" i="59"/>
  <c r="B58" i="59" s="1"/>
  <c r="B10" i="23" s="1"/>
  <c r="B10" i="84" s="1"/>
  <c r="B55" i="80"/>
  <c r="B7" i="27" s="1"/>
  <c r="B7" i="92" s="1"/>
  <c r="B22" i="79"/>
  <c r="B58" i="79" s="1"/>
  <c r="B10" i="32" s="1"/>
  <c r="B10" i="90" s="1"/>
  <c r="B22" i="81"/>
  <c r="B58" i="81" s="1"/>
  <c r="B10" i="22" s="1"/>
  <c r="B10" i="93" s="1"/>
  <c r="B68" i="76"/>
  <c r="B20" i="31" s="1"/>
  <c r="B20" i="87" s="1"/>
  <c r="B22" i="80"/>
  <c r="B58" i="80" s="1"/>
  <c r="B10" i="27" s="1"/>
  <c r="B10" i="92" s="1"/>
  <c r="B64" i="74"/>
  <c r="B16" i="26" s="1"/>
  <c r="B16" i="91" s="1"/>
  <c r="B23" i="78"/>
  <c r="B59" i="78" s="1"/>
  <c r="B11" i="28" s="1"/>
  <c r="B11" i="89" s="1"/>
  <c r="B55" i="75"/>
  <c r="B7" i="30" s="1"/>
  <c r="B7" i="86" s="1"/>
  <c r="B55" i="77"/>
  <c r="B7" i="25" s="1"/>
  <c r="B7" i="88" s="1"/>
  <c r="B24" i="80"/>
  <c r="B22" i="77"/>
  <c r="B58" i="77" s="1"/>
  <c r="B10" i="25" s="1"/>
  <c r="B10" i="88" s="1"/>
  <c r="B29" i="75"/>
  <c r="B64" i="75" s="1"/>
  <c r="B16" i="30" s="1"/>
  <c r="B16" i="86" s="1"/>
  <c r="B23" i="79"/>
  <c r="B59" i="79" s="1"/>
  <c r="B11" i="32" s="1"/>
  <c r="B11" i="90" s="1"/>
  <c r="B55" i="76"/>
  <c r="B7" i="31" s="1"/>
  <c r="B7" i="87" s="1"/>
  <c r="B22" i="78"/>
  <c r="B58" i="78" s="1"/>
  <c r="B10" i="28" s="1"/>
  <c r="B10" i="89" s="1"/>
  <c r="B29" i="81"/>
  <c r="B64" i="81" s="1"/>
  <c r="B16" i="22" s="1"/>
  <c r="B16" i="93" s="1"/>
  <c r="B29" i="78"/>
  <c r="B64" i="78" s="1"/>
  <c r="B16" i="28" s="1"/>
  <c r="B16" i="89" s="1"/>
  <c r="B22" i="83"/>
  <c r="B21" i="83"/>
  <c r="B29" i="77"/>
  <c r="B64" i="77" s="1"/>
  <c r="B16" i="25" s="1"/>
  <c r="B16" i="88" s="1"/>
  <c r="B68" i="79"/>
  <c r="B20" i="32" s="1"/>
  <c r="B20" i="90" s="1"/>
  <c r="B22" i="76"/>
  <c r="B58" i="76" s="1"/>
  <c r="B10" i="31" s="1"/>
  <c r="B10" i="87" s="1"/>
  <c r="B13" i="79"/>
  <c r="B54" i="79" s="1"/>
  <c r="B6" i="32" s="1"/>
  <c r="B6" i="90" s="1"/>
  <c r="B27" i="78"/>
  <c r="B62" i="78" s="1"/>
  <c r="B14" i="28" s="1"/>
  <c r="B14" i="89" s="1"/>
  <c r="B43" i="77"/>
  <c r="B73" i="77" s="1"/>
  <c r="B25" i="25" s="1"/>
  <c r="B25" i="88" s="1"/>
  <c r="B13" i="81"/>
  <c r="B54" i="81" s="1"/>
  <c r="B6" i="22" s="1"/>
  <c r="B6" i="93" s="1"/>
  <c r="B24" i="83"/>
  <c r="B29" i="59"/>
  <c r="B64" i="59" s="1"/>
  <c r="B16" i="23" s="1"/>
  <c r="B16" i="84" s="1"/>
  <c r="B24" i="81"/>
  <c r="B13" i="80"/>
  <c r="B54" i="80" s="1"/>
  <c r="B6" i="27" s="1"/>
  <c r="B6" i="92" s="1"/>
  <c r="B41" i="79"/>
  <c r="B13" i="83"/>
  <c r="B15" i="83"/>
  <c r="B24" i="78"/>
  <c r="B13" i="77"/>
  <c r="B54" i="77" s="1"/>
  <c r="B6" i="25" s="1"/>
  <c r="B6" i="88" s="1"/>
  <c r="B9" i="77"/>
  <c r="B37" i="76"/>
  <c r="B66" i="76" s="1"/>
  <c r="B18" i="31" s="1"/>
  <c r="B18" i="87" s="1"/>
  <c r="B24" i="77"/>
  <c r="B21" i="80"/>
  <c r="B57" i="80" s="1"/>
  <c r="B9" i="27" s="1"/>
  <c r="B9" i="92" s="1"/>
  <c r="B55" i="79"/>
  <c r="B7" i="32" s="1"/>
  <c r="B7" i="90" s="1"/>
  <c r="B29" i="76"/>
  <c r="B64" i="76" s="1"/>
  <c r="B16" i="31" s="1"/>
  <c r="B16" i="87" s="1"/>
  <c r="B24" i="75"/>
  <c r="B23" i="80"/>
  <c r="B59" i="80" s="1"/>
  <c r="B11" i="27" s="1"/>
  <c r="B11" i="92" s="1"/>
  <c r="B17" i="83"/>
  <c r="B29" i="80"/>
  <c r="B64" i="80" s="1"/>
  <c r="B16" i="27" s="1"/>
  <c r="B16" i="92" s="1"/>
  <c r="B24" i="79"/>
  <c r="B43" i="78"/>
  <c r="B73" i="78" s="1"/>
  <c r="B25" i="28" s="1"/>
  <c r="B25" i="89" s="1"/>
  <c r="B23" i="81"/>
  <c r="B59" i="81" s="1"/>
  <c r="B11" i="22" s="1"/>
  <c r="B11" i="93" s="1"/>
  <c r="B13" i="78"/>
  <c r="B54" i="78" s="1"/>
  <c r="B6" i="28" s="1"/>
  <c r="B6" i="89" s="1"/>
  <c r="B21" i="78"/>
  <c r="B57" i="78" s="1"/>
  <c r="B9" i="28" s="1"/>
  <c r="B9" i="89" s="1"/>
  <c r="B18" i="81"/>
  <c r="B56" i="81" s="1"/>
  <c r="B8" i="22" s="1"/>
  <c r="B8" i="93" s="1"/>
  <c r="B27" i="81"/>
  <c r="B62" i="81" s="1"/>
  <c r="B14" i="22" s="1"/>
  <c r="B14" i="93" s="1"/>
  <c r="B41" i="80"/>
  <c r="B9" i="79"/>
  <c r="B37" i="77"/>
  <c r="B66" i="77" s="1"/>
  <c r="B18" i="25" s="1"/>
  <c r="B18" i="88" s="1"/>
  <c r="B4" i="81"/>
  <c r="B52" i="81" s="1"/>
  <c r="B4" i="22" s="1"/>
  <c r="B4" i="93" s="1"/>
  <c r="B7" i="78"/>
  <c r="B18" i="77"/>
  <c r="B56" i="77" s="1"/>
  <c r="B8" i="25" s="1"/>
  <c r="B8" i="88" s="1"/>
  <c r="B4" i="78"/>
  <c r="B52" i="78" s="1"/>
  <c r="B4" i="28" s="1"/>
  <c r="B4" i="89" s="1"/>
  <c r="B21" i="77"/>
  <c r="B57" i="77" s="1"/>
  <c r="B9" i="25" s="1"/>
  <c r="B9" i="88" s="1"/>
  <c r="B18" i="76"/>
  <c r="B56" i="76" s="1"/>
  <c r="B8" i="31" s="1"/>
  <c r="B8" i="87" s="1"/>
  <c r="B27" i="77"/>
  <c r="B62" i="77" s="1"/>
  <c r="B14" i="25" s="1"/>
  <c r="B14" i="88" s="1"/>
  <c r="B41" i="77"/>
  <c r="B9" i="76"/>
  <c r="B37" i="75"/>
  <c r="B66" i="75" s="1"/>
  <c r="B18" i="30" s="1"/>
  <c r="B18" i="86" s="1"/>
  <c r="B4" i="77"/>
  <c r="B52" i="77" s="1"/>
  <c r="B4" i="25" s="1"/>
  <c r="B4" i="88" s="1"/>
  <c r="B7" i="77"/>
  <c r="B43" i="76"/>
  <c r="B73" i="76" s="1"/>
  <c r="B25" i="31" s="1"/>
  <c r="B25" i="87" s="1"/>
  <c r="B43" i="75"/>
  <c r="B73" i="75" s="1"/>
  <c r="B25" i="30" s="1"/>
  <c r="B25" i="86" s="1"/>
  <c r="B23" i="77"/>
  <c r="B59" i="77" s="1"/>
  <c r="B11" i="25" s="1"/>
  <c r="B11" i="88" s="1"/>
  <c r="B13" i="76"/>
  <c r="B54" i="76" s="1"/>
  <c r="B6" i="31" s="1"/>
  <c r="B6" i="87" s="1"/>
  <c r="B21" i="76"/>
  <c r="B57" i="76" s="1"/>
  <c r="B9" i="31" s="1"/>
  <c r="B9" i="87" s="1"/>
  <c r="B18" i="75"/>
  <c r="B56" i="75" s="1"/>
  <c r="B8" i="30" s="1"/>
  <c r="B8" i="86" s="1"/>
  <c r="B27" i="76"/>
  <c r="B62" i="76" s="1"/>
  <c r="B14" i="31" s="1"/>
  <c r="B14" i="87" s="1"/>
  <c r="B41" i="76"/>
  <c r="B9" i="75"/>
  <c r="B4" i="76"/>
  <c r="B52" i="76" s="1"/>
  <c r="B4" i="31" s="1"/>
  <c r="B4" i="87" s="1"/>
  <c r="B7" i="76"/>
  <c r="B7" i="80"/>
  <c r="B19" i="83"/>
  <c r="B23" i="76"/>
  <c r="B59" i="76" s="1"/>
  <c r="B11" i="31" s="1"/>
  <c r="B11" i="87" s="1"/>
  <c r="B13" i="75"/>
  <c r="B54" i="75" s="1"/>
  <c r="B6" i="30" s="1"/>
  <c r="B6" i="86" s="1"/>
  <c r="B21" i="75"/>
  <c r="B57" i="75" s="1"/>
  <c r="B9" i="30" s="1"/>
  <c r="B9" i="86" s="1"/>
  <c r="B27" i="75"/>
  <c r="B62" i="75" s="1"/>
  <c r="B14" i="30" s="1"/>
  <c r="B14" i="86" s="1"/>
  <c r="B41" i="75"/>
  <c r="B37" i="79"/>
  <c r="B66" i="79" s="1"/>
  <c r="B18" i="32" s="1"/>
  <c r="B18" i="90" s="1"/>
  <c r="B4" i="75"/>
  <c r="B52" i="75" s="1"/>
  <c r="B4" i="30" s="1"/>
  <c r="B4" i="86" s="1"/>
  <c r="B7" i="75"/>
  <c r="B43" i="80"/>
  <c r="B73" i="80" s="1"/>
  <c r="B25" i="27" s="1"/>
  <c r="B25" i="92" s="1"/>
  <c r="B23" i="75"/>
  <c r="B59" i="75" s="1"/>
  <c r="B11" i="30" s="1"/>
  <c r="B11" i="86" s="1"/>
  <c r="B18" i="78"/>
  <c r="B56" i="78" s="1"/>
  <c r="B8" i="28" s="1"/>
  <c r="B8" i="89" s="1"/>
  <c r="B9" i="78"/>
  <c r="B37" i="81"/>
  <c r="B66" i="81" s="1"/>
  <c r="B18" i="22" s="1"/>
  <c r="B18" i="93" s="1"/>
  <c r="B43" i="79"/>
  <c r="B73" i="79" s="1"/>
  <c r="B25" i="32" s="1"/>
  <c r="B25" i="90" s="1"/>
  <c r="B21" i="79"/>
  <c r="B57" i="79" s="1"/>
  <c r="B9" i="32" s="1"/>
  <c r="B9" i="90" s="1"/>
  <c r="B18" i="80"/>
  <c r="B56" i="80" s="1"/>
  <c r="B8" i="27" s="1"/>
  <c r="B8" i="92" s="1"/>
  <c r="B27" i="80"/>
  <c r="B62" i="80" s="1"/>
  <c r="B14" i="27" s="1"/>
  <c r="B14" i="92" s="1"/>
  <c r="B41" i="78"/>
  <c r="B9" i="81"/>
  <c r="B37" i="78"/>
  <c r="B66" i="78" s="1"/>
  <c r="B18" i="28" s="1"/>
  <c r="B18" i="89" s="1"/>
  <c r="B4" i="80"/>
  <c r="B52" i="80" s="1"/>
  <c r="B4" i="27" s="1"/>
  <c r="B4" i="92" s="1"/>
  <c r="B7" i="79"/>
  <c r="B43" i="81"/>
  <c r="B73" i="81" s="1"/>
  <c r="B25" i="22" s="1"/>
  <c r="B25" i="93" s="1"/>
  <c r="B21" i="81"/>
  <c r="B57" i="81" s="1"/>
  <c r="B9" i="22" s="1"/>
  <c r="B9" i="93" s="1"/>
  <c r="B18" i="79"/>
  <c r="B56" i="79" s="1"/>
  <c r="B8" i="32" s="1"/>
  <c r="B8" i="90" s="1"/>
  <c r="B41" i="81"/>
  <c r="B9" i="80"/>
  <c r="B37" i="80"/>
  <c r="B66" i="80" s="1"/>
  <c r="B18" i="27" s="1"/>
  <c r="B18" i="92" s="1"/>
  <c r="B7" i="81"/>
  <c r="B4" i="59"/>
  <c r="B52" i="59" s="1"/>
  <c r="B62" i="74"/>
  <c r="B14" i="26" s="1"/>
  <c r="B14" i="91" s="1"/>
  <c r="B27" i="59"/>
  <c r="B62" i="59" s="1"/>
  <c r="B14" i="23" s="1"/>
  <c r="B14" i="84" s="1"/>
  <c r="B62" i="79"/>
  <c r="B14" i="32" s="1"/>
  <c r="B14" i="90" s="1"/>
  <c r="B23" i="83"/>
  <c r="B52" i="74"/>
  <c r="B4" i="26" s="1"/>
  <c r="B4" i="91" s="1"/>
  <c r="B52" i="79"/>
  <c r="B4" i="32" s="1"/>
  <c r="B4" i="90" s="1"/>
  <c r="B54" i="59"/>
  <c r="B6" i="23" s="1"/>
  <c r="B6" i="84" s="1"/>
  <c r="B12" i="83"/>
  <c r="B56" i="63"/>
  <c r="B6" i="74" s="1"/>
  <c r="B6" i="81" s="1"/>
  <c r="B101" i="73"/>
  <c r="B73" i="59"/>
  <c r="B25" i="23" s="1"/>
  <c r="B73" i="74"/>
  <c r="B25" i="26" s="1"/>
  <c r="B25" i="91" s="1"/>
  <c r="B56" i="59"/>
  <c r="B8" i="23" s="1"/>
  <c r="B56" i="74"/>
  <c r="B8" i="26" s="1"/>
  <c r="B8" i="91" s="1"/>
  <c r="B57" i="74"/>
  <c r="B9" i="26" s="1"/>
  <c r="B9" i="91" s="1"/>
  <c r="B57" i="59"/>
  <c r="B9" i="23" s="1"/>
  <c r="B66" i="59"/>
  <c r="B18" i="23" s="1"/>
  <c r="B66" i="74"/>
  <c r="B18" i="26" s="1"/>
  <c r="B18" i="91" s="1"/>
  <c r="B4" i="23" l="1"/>
  <c r="B3" i="84"/>
  <c r="B3" i="83"/>
  <c r="B7" i="83"/>
  <c r="B10" i="83"/>
  <c r="B20" i="83"/>
  <c r="B16" i="83"/>
  <c r="B6" i="80"/>
  <c r="B53" i="80" s="1"/>
  <c r="B5" i="27" s="1"/>
  <c r="B5" i="92" s="1"/>
  <c r="B6" i="78"/>
  <c r="B53" i="78" s="1"/>
  <c r="B5" i="28" s="1"/>
  <c r="B5" i="89" s="1"/>
  <c r="B6" i="77"/>
  <c r="B53" i="77" s="1"/>
  <c r="B5" i="25" s="1"/>
  <c r="B5" i="88" s="1"/>
  <c r="B6" i="76"/>
  <c r="B53" i="76" s="1"/>
  <c r="B5" i="31" s="1"/>
  <c r="B5" i="87" s="1"/>
  <c r="B6" i="75"/>
  <c r="B53" i="75" s="1"/>
  <c r="B5" i="30" s="1"/>
  <c r="B5" i="86" s="1"/>
  <c r="B6" i="79"/>
  <c r="B53" i="79" s="1"/>
  <c r="B5" i="32" s="1"/>
  <c r="B5" i="90" s="1"/>
  <c r="B6" i="59"/>
  <c r="B53" i="59" s="1"/>
  <c r="B14" i="83"/>
  <c r="B11" i="83"/>
  <c r="B95" i="63"/>
  <c r="B53" i="74"/>
  <c r="B5" i="26" s="1"/>
  <c r="B5" i="91" s="1"/>
  <c r="B6" i="83"/>
  <c r="B8" i="83"/>
  <c r="B8" i="84"/>
  <c r="B9" i="83"/>
  <c r="B9" i="84"/>
  <c r="B53" i="81"/>
  <c r="B5" i="22" s="1"/>
  <c r="B5" i="93" s="1"/>
  <c r="B25" i="83"/>
  <c r="B25" i="84"/>
  <c r="B18" i="83"/>
  <c r="B18" i="84"/>
  <c r="B4" i="84" l="1"/>
  <c r="B4" i="83"/>
  <c r="B5" i="23"/>
  <c r="B75" i="59"/>
  <c r="B75" i="74"/>
  <c r="B5" i="83" l="1"/>
  <c r="B27" i="83" s="1"/>
  <c r="C28" i="83" s="1"/>
  <c r="B5" i="84"/>
  <c r="H2" i="73"/>
  <c r="F59" i="73" s="1"/>
  <c r="H2" i="72"/>
  <c r="I2" i="72"/>
  <c r="I2" i="73" s="1"/>
  <c r="G59" i="73" s="1"/>
  <c r="J2" i="72" l="1"/>
  <c r="G101" i="73"/>
  <c r="G3" i="74"/>
  <c r="G51" i="74" s="1"/>
  <c r="F3" i="74"/>
  <c r="F51" i="74" s="1"/>
  <c r="J2" i="73"/>
  <c r="H59" i="73" s="1"/>
  <c r="F101" i="73"/>
  <c r="F102" i="73" s="1"/>
  <c r="O2" i="72" l="1"/>
  <c r="K2" i="72" s="1"/>
  <c r="F3" i="59"/>
  <c r="F51" i="59" s="1"/>
  <c r="F75" i="59" s="1"/>
  <c r="G3" i="59"/>
  <c r="G51" i="59" s="1"/>
  <c r="G3" i="23" s="1"/>
  <c r="H3" i="74"/>
  <c r="H51" i="74" s="1"/>
  <c r="H101" i="73"/>
  <c r="H102" i="73" s="1"/>
  <c r="G75" i="74"/>
  <c r="G3" i="26"/>
  <c r="G3" i="91" s="1"/>
  <c r="F3" i="26"/>
  <c r="F3" i="91" s="1"/>
  <c r="F75" i="74"/>
  <c r="G102" i="73"/>
  <c r="K2" i="73" l="1"/>
  <c r="I59" i="73" s="1"/>
  <c r="L2" i="72"/>
  <c r="O2" i="73"/>
  <c r="M59" i="73" s="1"/>
  <c r="T2" i="72"/>
  <c r="G3" i="76"/>
  <c r="G51" i="76" s="1"/>
  <c r="G3" i="31" s="1"/>
  <c r="G3" i="87" s="1"/>
  <c r="F3" i="79"/>
  <c r="F51" i="79" s="1"/>
  <c r="F3" i="32" s="1"/>
  <c r="F3" i="90" s="1"/>
  <c r="G3" i="78"/>
  <c r="G51" i="78" s="1"/>
  <c r="G3" i="28" s="1"/>
  <c r="G3" i="89" s="1"/>
  <c r="G75" i="59"/>
  <c r="G3" i="81"/>
  <c r="G51" i="81" s="1"/>
  <c r="G3" i="22" s="1"/>
  <c r="G3" i="93" s="1"/>
  <c r="G3" i="75"/>
  <c r="G51" i="75" s="1"/>
  <c r="G3" i="30" s="1"/>
  <c r="G3" i="86" s="1"/>
  <c r="F3" i="81"/>
  <c r="F51" i="81" s="1"/>
  <c r="F3" i="22" s="1"/>
  <c r="F3" i="93" s="1"/>
  <c r="G3" i="79"/>
  <c r="G51" i="79" s="1"/>
  <c r="G3" i="32" s="1"/>
  <c r="G3" i="90" s="1"/>
  <c r="G3" i="80"/>
  <c r="G51" i="80" s="1"/>
  <c r="G3" i="27" s="1"/>
  <c r="G3" i="92" s="1"/>
  <c r="F3" i="77"/>
  <c r="F51" i="77" s="1"/>
  <c r="F3" i="25" s="1"/>
  <c r="F3" i="88" s="1"/>
  <c r="F3" i="76"/>
  <c r="F51" i="76" s="1"/>
  <c r="F3" i="31" s="1"/>
  <c r="F3" i="87" s="1"/>
  <c r="F3" i="23"/>
  <c r="F3" i="84" s="1"/>
  <c r="F3" i="75"/>
  <c r="F51" i="75" s="1"/>
  <c r="F3" i="30" s="1"/>
  <c r="F3" i="86" s="1"/>
  <c r="G3" i="77"/>
  <c r="G51" i="77" s="1"/>
  <c r="G3" i="25" s="1"/>
  <c r="G3" i="88" s="1"/>
  <c r="F3" i="80"/>
  <c r="F51" i="80" s="1"/>
  <c r="F3" i="27" s="1"/>
  <c r="F3" i="92" s="1"/>
  <c r="F3" i="78"/>
  <c r="F51" i="78" s="1"/>
  <c r="F3" i="28" s="1"/>
  <c r="F3" i="89" s="1"/>
  <c r="H3" i="26"/>
  <c r="H3" i="91" s="1"/>
  <c r="H75" i="74"/>
  <c r="H3" i="59"/>
  <c r="G3" i="84"/>
  <c r="M101" i="73" l="1"/>
  <c r="M3" i="74"/>
  <c r="P2" i="72"/>
  <c r="T2" i="73"/>
  <c r="R59" i="73" s="1"/>
  <c r="AS2" i="72"/>
  <c r="M2" i="72"/>
  <c r="L2" i="73"/>
  <c r="J59" i="73" s="1"/>
  <c r="I101" i="73"/>
  <c r="I102" i="73" s="1"/>
  <c r="I3" i="74"/>
  <c r="G3" i="83"/>
  <c r="G27" i="83" s="1"/>
  <c r="F3" i="83"/>
  <c r="F27" i="83" s="1"/>
  <c r="F28" i="83" s="1"/>
  <c r="H51" i="59"/>
  <c r="H3" i="78"/>
  <c r="H51" i="78" s="1"/>
  <c r="H3" i="28" s="1"/>
  <c r="H3" i="89" s="1"/>
  <c r="H3" i="76"/>
  <c r="H51" i="76" s="1"/>
  <c r="H3" i="31" s="1"/>
  <c r="H3" i="87" s="1"/>
  <c r="H3" i="75"/>
  <c r="H51" i="75" s="1"/>
  <c r="H3" i="30" s="1"/>
  <c r="H3" i="86" s="1"/>
  <c r="H3" i="79"/>
  <c r="H51" i="79" s="1"/>
  <c r="H3" i="32" s="1"/>
  <c r="H3" i="90" s="1"/>
  <c r="H3" i="77"/>
  <c r="H51" i="77" s="1"/>
  <c r="H3" i="25" s="1"/>
  <c r="H3" i="88" s="1"/>
  <c r="H3" i="81"/>
  <c r="H51" i="81" s="1"/>
  <c r="H3" i="22" s="1"/>
  <c r="H3" i="93" s="1"/>
  <c r="H3" i="80"/>
  <c r="H51" i="80" s="1"/>
  <c r="H3" i="27" s="1"/>
  <c r="H3" i="92" s="1"/>
  <c r="M2" i="73" l="1"/>
  <c r="K59" i="73" s="1"/>
  <c r="N2" i="72"/>
  <c r="N2" i="73" s="1"/>
  <c r="L59" i="73" s="1"/>
  <c r="AS2" i="73"/>
  <c r="AQ59" i="73" s="1"/>
  <c r="U2" i="72"/>
  <c r="R101" i="73"/>
  <c r="R3" i="74"/>
  <c r="P2" i="73"/>
  <c r="N59" i="73" s="1"/>
  <c r="Q2" i="72"/>
  <c r="J101" i="73"/>
  <c r="J3" i="74"/>
  <c r="M3" i="59"/>
  <c r="M51" i="74"/>
  <c r="M3" i="26" s="1"/>
  <c r="M3" i="91" s="1"/>
  <c r="M95" i="63"/>
  <c r="I3" i="59"/>
  <c r="I51" i="59" s="1"/>
  <c r="I51" i="74"/>
  <c r="I95" i="63"/>
  <c r="G28" i="83"/>
  <c r="H3" i="23"/>
  <c r="H75" i="59"/>
  <c r="I3" i="23" l="1"/>
  <c r="I3" i="84" s="1"/>
  <c r="I75" i="59"/>
  <c r="I3" i="79"/>
  <c r="I51" i="79" s="1"/>
  <c r="I3" i="32" s="1"/>
  <c r="I3" i="90" s="1"/>
  <c r="I3" i="75"/>
  <c r="I51" i="75" s="1"/>
  <c r="I3" i="30" s="1"/>
  <c r="I3" i="86" s="1"/>
  <c r="I3" i="78"/>
  <c r="I51" i="78" s="1"/>
  <c r="I3" i="28" s="1"/>
  <c r="I3" i="89" s="1"/>
  <c r="AQ3" i="74"/>
  <c r="AQ51" i="74" s="1"/>
  <c r="AQ3" i="26" s="1"/>
  <c r="AQ3" i="91" s="1"/>
  <c r="AQ101" i="73"/>
  <c r="L101" i="73"/>
  <c r="L3" i="74"/>
  <c r="I75" i="74"/>
  <c r="I3" i="26"/>
  <c r="I3" i="91" s="1"/>
  <c r="V2" i="72"/>
  <c r="U2" i="73"/>
  <c r="S59" i="73" s="1"/>
  <c r="I3" i="80"/>
  <c r="I51" i="80" s="1"/>
  <c r="I3" i="27" s="1"/>
  <c r="I3" i="92" s="1"/>
  <c r="Q2" i="73"/>
  <c r="O59" i="73" s="1"/>
  <c r="R2" i="72"/>
  <c r="I3" i="81"/>
  <c r="I51" i="81" s="1"/>
  <c r="I3" i="22" s="1"/>
  <c r="I3" i="93" s="1"/>
  <c r="K3" i="74"/>
  <c r="K101" i="73"/>
  <c r="J3" i="59"/>
  <c r="J3" i="80" s="1"/>
  <c r="J51" i="80" s="1"/>
  <c r="J3" i="27" s="1"/>
  <c r="J3" i="92" s="1"/>
  <c r="J95" i="63"/>
  <c r="J51" i="74"/>
  <c r="N101" i="73"/>
  <c r="N3" i="74"/>
  <c r="N3" i="59" s="1"/>
  <c r="I3" i="77"/>
  <c r="I51" i="77" s="1"/>
  <c r="I3" i="25" s="1"/>
  <c r="I3" i="88" s="1"/>
  <c r="M3" i="77"/>
  <c r="M51" i="77" s="1"/>
  <c r="M3" i="25" s="1"/>
  <c r="M3" i="88" s="1"/>
  <c r="M51" i="59"/>
  <c r="M3" i="79"/>
  <c r="M51" i="79" s="1"/>
  <c r="M3" i="32" s="1"/>
  <c r="M3" i="90" s="1"/>
  <c r="M3" i="81"/>
  <c r="M51" i="81" s="1"/>
  <c r="M3" i="22" s="1"/>
  <c r="M3" i="93" s="1"/>
  <c r="M3" i="75"/>
  <c r="M51" i="75" s="1"/>
  <c r="M3" i="30" s="1"/>
  <c r="M3" i="86" s="1"/>
  <c r="M3" i="76"/>
  <c r="M51" i="76" s="1"/>
  <c r="M3" i="31" s="1"/>
  <c r="M3" i="87" s="1"/>
  <c r="M3" i="78"/>
  <c r="M51" i="78" s="1"/>
  <c r="M3" i="28" s="1"/>
  <c r="M3" i="89" s="1"/>
  <c r="M3" i="80"/>
  <c r="M51" i="80" s="1"/>
  <c r="M3" i="27" s="1"/>
  <c r="M3" i="92" s="1"/>
  <c r="I3" i="76"/>
  <c r="I51" i="76" s="1"/>
  <c r="I3" i="31" s="1"/>
  <c r="I3" i="87" s="1"/>
  <c r="R95" i="63"/>
  <c r="R3" i="59"/>
  <c r="R51" i="74"/>
  <c r="R3" i="26" s="1"/>
  <c r="R3" i="91" s="1"/>
  <c r="H3" i="84"/>
  <c r="H3" i="83"/>
  <c r="H27" i="83" s="1"/>
  <c r="H28" i="83" s="1"/>
  <c r="M3" i="23" l="1"/>
  <c r="M75" i="59"/>
  <c r="J3" i="78"/>
  <c r="J51" i="78" s="1"/>
  <c r="J3" i="28" s="1"/>
  <c r="J3" i="89" s="1"/>
  <c r="J3" i="79"/>
  <c r="J51" i="79" s="1"/>
  <c r="J3" i="32" s="1"/>
  <c r="J3" i="90" s="1"/>
  <c r="J3" i="76"/>
  <c r="J51" i="76" s="1"/>
  <c r="J3" i="31" s="1"/>
  <c r="J3" i="87" s="1"/>
  <c r="J3" i="77"/>
  <c r="J51" i="77" s="1"/>
  <c r="J3" i="25" s="1"/>
  <c r="J3" i="88" s="1"/>
  <c r="N3" i="80"/>
  <c r="N51" i="80" s="1"/>
  <c r="N3" i="27" s="1"/>
  <c r="N3" i="92" s="1"/>
  <c r="K95" i="63"/>
  <c r="K3" i="59"/>
  <c r="K51" i="74"/>
  <c r="K3" i="26" s="1"/>
  <c r="K3" i="91" s="1"/>
  <c r="R3" i="78"/>
  <c r="R51" i="78" s="1"/>
  <c r="R3" i="28" s="1"/>
  <c r="R3" i="89" s="1"/>
  <c r="R3" i="79"/>
  <c r="R51" i="79" s="1"/>
  <c r="R3" i="32" s="1"/>
  <c r="R3" i="90" s="1"/>
  <c r="R3" i="80"/>
  <c r="R51" i="80" s="1"/>
  <c r="R3" i="27" s="1"/>
  <c r="R3" i="92" s="1"/>
  <c r="R3" i="75"/>
  <c r="R51" i="75" s="1"/>
  <c r="R3" i="30" s="1"/>
  <c r="R3" i="86" s="1"/>
  <c r="R51" i="59"/>
  <c r="R3" i="81"/>
  <c r="R51" i="81" s="1"/>
  <c r="R3" i="22" s="1"/>
  <c r="R3" i="93" s="1"/>
  <c r="R3" i="77"/>
  <c r="R51" i="77" s="1"/>
  <c r="R3" i="25" s="1"/>
  <c r="R3" i="88" s="1"/>
  <c r="R3" i="76"/>
  <c r="R51" i="76" s="1"/>
  <c r="R3" i="31" s="1"/>
  <c r="R3" i="87" s="1"/>
  <c r="N3" i="78"/>
  <c r="N51" i="78" s="1"/>
  <c r="N3" i="28" s="1"/>
  <c r="N3" i="89" s="1"/>
  <c r="N51" i="59"/>
  <c r="L3" i="59"/>
  <c r="L51" i="74"/>
  <c r="L3" i="26" s="1"/>
  <c r="L3" i="91" s="1"/>
  <c r="L95" i="63"/>
  <c r="N3" i="79"/>
  <c r="N51" i="79" s="1"/>
  <c r="N3" i="32" s="1"/>
  <c r="N3" i="90" s="1"/>
  <c r="N51" i="74"/>
  <c r="N3" i="26" s="1"/>
  <c r="N3" i="91" s="1"/>
  <c r="N95" i="63"/>
  <c r="N3" i="76"/>
  <c r="N51" i="76" s="1"/>
  <c r="N3" i="31" s="1"/>
  <c r="N3" i="87" s="1"/>
  <c r="N3" i="77"/>
  <c r="N51" i="77" s="1"/>
  <c r="N3" i="25" s="1"/>
  <c r="N3" i="88" s="1"/>
  <c r="N3" i="81"/>
  <c r="N51" i="81" s="1"/>
  <c r="N3" i="22" s="1"/>
  <c r="N3" i="93" s="1"/>
  <c r="S2" i="72"/>
  <c r="S2" i="73" s="1"/>
  <c r="Q59" i="73" s="1"/>
  <c r="R2" i="73"/>
  <c r="P59" i="73" s="1"/>
  <c r="I3" i="83"/>
  <c r="I27" i="83" s="1"/>
  <c r="O101" i="73"/>
  <c r="O3" i="74"/>
  <c r="O3" i="59" s="1"/>
  <c r="J75" i="74"/>
  <c r="J3" i="26"/>
  <c r="J3" i="91" s="1"/>
  <c r="S101" i="73"/>
  <c r="S3" i="74"/>
  <c r="AQ3" i="59"/>
  <c r="J51" i="59"/>
  <c r="J3" i="75"/>
  <c r="J51" i="75" s="1"/>
  <c r="J3" i="30" s="1"/>
  <c r="J3" i="86" s="1"/>
  <c r="J3" i="81"/>
  <c r="J51" i="81" s="1"/>
  <c r="J3" i="22" s="1"/>
  <c r="J3" i="93" s="1"/>
  <c r="W2" i="72"/>
  <c r="V2" i="73"/>
  <c r="T59" i="73" s="1"/>
  <c r="N3" i="75"/>
  <c r="N51" i="75" s="1"/>
  <c r="N3" i="30" s="1"/>
  <c r="N3" i="86" s="1"/>
  <c r="M3" i="84" l="1"/>
  <c r="M3" i="83"/>
  <c r="M27" i="83" s="1"/>
  <c r="R3" i="23"/>
  <c r="R75" i="59"/>
  <c r="N3" i="23"/>
  <c r="N75" i="59"/>
  <c r="J3" i="23"/>
  <c r="J75" i="59"/>
  <c r="O3" i="76"/>
  <c r="O51" i="76" s="1"/>
  <c r="O3" i="31" s="1"/>
  <c r="O3" i="87" s="1"/>
  <c r="O51" i="59"/>
  <c r="Q3" i="74"/>
  <c r="Q101" i="73"/>
  <c r="R3" i="84"/>
  <c r="R3" i="83"/>
  <c r="R27" i="83" s="1"/>
  <c r="AQ51" i="59"/>
  <c r="AQ3" i="80"/>
  <c r="AQ51" i="80" s="1"/>
  <c r="AQ3" i="27" s="1"/>
  <c r="AQ3" i="92" s="1"/>
  <c r="AQ3" i="76"/>
  <c r="AQ51" i="76" s="1"/>
  <c r="AQ3" i="31" s="1"/>
  <c r="AQ3" i="87" s="1"/>
  <c r="AQ3" i="79"/>
  <c r="AQ51" i="79" s="1"/>
  <c r="AQ3" i="32" s="1"/>
  <c r="AQ3" i="90" s="1"/>
  <c r="AQ3" i="78"/>
  <c r="AQ51" i="78" s="1"/>
  <c r="AQ3" i="28" s="1"/>
  <c r="AQ3" i="89" s="1"/>
  <c r="AQ3" i="77"/>
  <c r="AQ51" i="77" s="1"/>
  <c r="AQ3" i="25" s="1"/>
  <c r="AQ3" i="88" s="1"/>
  <c r="AQ3" i="75"/>
  <c r="AQ51" i="75" s="1"/>
  <c r="AQ3" i="30" s="1"/>
  <c r="AQ3" i="86" s="1"/>
  <c r="O95" i="63"/>
  <c r="O51" i="74"/>
  <c r="O3" i="26" s="1"/>
  <c r="O3" i="91" s="1"/>
  <c r="O3" i="79"/>
  <c r="O51" i="79" s="1"/>
  <c r="O3" i="32" s="1"/>
  <c r="O3" i="90" s="1"/>
  <c r="O3" i="78"/>
  <c r="O51" i="78" s="1"/>
  <c r="O3" i="28" s="1"/>
  <c r="O3" i="89" s="1"/>
  <c r="O3" i="75"/>
  <c r="O51" i="75" s="1"/>
  <c r="O3" i="30" s="1"/>
  <c r="O3" i="86" s="1"/>
  <c r="O3" i="81"/>
  <c r="O51" i="81" s="1"/>
  <c r="O3" i="22" s="1"/>
  <c r="O3" i="93" s="1"/>
  <c r="O3" i="77"/>
  <c r="O51" i="77" s="1"/>
  <c r="O3" i="25" s="1"/>
  <c r="O3" i="88" s="1"/>
  <c r="O3" i="80"/>
  <c r="O51" i="80" s="1"/>
  <c r="O3" i="27" s="1"/>
  <c r="O3" i="92" s="1"/>
  <c r="L3" i="77"/>
  <c r="L51" i="77" s="1"/>
  <c r="L3" i="25" s="1"/>
  <c r="L3" i="88" s="1"/>
  <c r="L3" i="79"/>
  <c r="L51" i="79" s="1"/>
  <c r="L3" i="32" s="1"/>
  <c r="L3" i="90" s="1"/>
  <c r="L3" i="78"/>
  <c r="L51" i="78" s="1"/>
  <c r="L3" i="28" s="1"/>
  <c r="L3" i="89" s="1"/>
  <c r="L3" i="81"/>
  <c r="L51" i="81" s="1"/>
  <c r="L3" i="22" s="1"/>
  <c r="L3" i="93" s="1"/>
  <c r="L3" i="75"/>
  <c r="L51" i="75" s="1"/>
  <c r="L3" i="30" s="1"/>
  <c r="L3" i="86" s="1"/>
  <c r="L51" i="59"/>
  <c r="L3" i="76"/>
  <c r="L51" i="76" s="1"/>
  <c r="L3" i="31" s="1"/>
  <c r="L3" i="87" s="1"/>
  <c r="W2" i="73"/>
  <c r="U59" i="73" s="1"/>
  <c r="X2" i="72"/>
  <c r="S3" i="59"/>
  <c r="S51" i="59" s="1"/>
  <c r="S51" i="74"/>
  <c r="S3" i="26" s="1"/>
  <c r="S3" i="91" s="1"/>
  <c r="S95" i="63"/>
  <c r="AQ3" i="81"/>
  <c r="AQ51" i="81" s="1"/>
  <c r="AQ3" i="22" s="1"/>
  <c r="AQ3" i="93" s="1"/>
  <c r="K51" i="59"/>
  <c r="K3" i="76"/>
  <c r="K51" i="76" s="1"/>
  <c r="K3" i="31" s="1"/>
  <c r="K3" i="87" s="1"/>
  <c r="K3" i="80"/>
  <c r="K51" i="80" s="1"/>
  <c r="K3" i="27" s="1"/>
  <c r="K3" i="92" s="1"/>
  <c r="K3" i="77"/>
  <c r="K51" i="77" s="1"/>
  <c r="K3" i="25" s="1"/>
  <c r="K3" i="88" s="1"/>
  <c r="K3" i="78"/>
  <c r="K51" i="78" s="1"/>
  <c r="K3" i="28" s="1"/>
  <c r="K3" i="89" s="1"/>
  <c r="K3" i="75"/>
  <c r="K51" i="75" s="1"/>
  <c r="K3" i="30" s="1"/>
  <c r="K3" i="86" s="1"/>
  <c r="K3" i="79"/>
  <c r="K51" i="79" s="1"/>
  <c r="K3" i="32" s="1"/>
  <c r="K3" i="90" s="1"/>
  <c r="K3" i="81"/>
  <c r="K51" i="81" s="1"/>
  <c r="K3" i="22" s="1"/>
  <c r="K3" i="93" s="1"/>
  <c r="T101" i="73"/>
  <c r="T3" i="74"/>
  <c r="P101" i="73"/>
  <c r="P3" i="74"/>
  <c r="L3" i="80"/>
  <c r="L51" i="80" s="1"/>
  <c r="L3" i="27" s="1"/>
  <c r="L3" i="92" s="1"/>
  <c r="J3" i="84" l="1"/>
  <c r="J3" i="83"/>
  <c r="J27" i="83" s="1"/>
  <c r="N3" i="84"/>
  <c r="N3" i="83"/>
  <c r="N27" i="83" s="1"/>
  <c r="O3" i="23"/>
  <c r="O75" i="59"/>
  <c r="AQ3" i="23"/>
  <c r="AQ75" i="59"/>
  <c r="L3" i="23"/>
  <c r="L75" i="59"/>
  <c r="S3" i="23"/>
  <c r="S3" i="84" s="1"/>
  <c r="S75" i="59"/>
  <c r="K3" i="23"/>
  <c r="K75" i="59"/>
  <c r="S3" i="79"/>
  <c r="S51" i="79" s="1"/>
  <c r="S3" i="32" s="1"/>
  <c r="S3" i="90" s="1"/>
  <c r="S3" i="78"/>
  <c r="S51" i="78" s="1"/>
  <c r="S3" i="28" s="1"/>
  <c r="S3" i="89" s="1"/>
  <c r="S3" i="77"/>
  <c r="S51" i="77" s="1"/>
  <c r="S3" i="25" s="1"/>
  <c r="S3" i="88" s="1"/>
  <c r="S3" i="76"/>
  <c r="S51" i="76" s="1"/>
  <c r="S3" i="31" s="1"/>
  <c r="S3" i="87" s="1"/>
  <c r="S3" i="80"/>
  <c r="S51" i="80" s="1"/>
  <c r="S3" i="27" s="1"/>
  <c r="S3" i="92" s="1"/>
  <c r="S3" i="81"/>
  <c r="S51" i="81" s="1"/>
  <c r="S3" i="22" s="1"/>
  <c r="S3" i="93" s="1"/>
  <c r="S3" i="75"/>
  <c r="S51" i="75" s="1"/>
  <c r="S3" i="30" s="1"/>
  <c r="S3" i="86" s="1"/>
  <c r="Q3" i="59"/>
  <c r="Q3" i="81" s="1"/>
  <c r="Q51" i="81" s="1"/>
  <c r="Q3" i="22" s="1"/>
  <c r="Q3" i="93" s="1"/>
  <c r="Q51" i="74"/>
  <c r="Q3" i="26" s="1"/>
  <c r="Q3" i="91" s="1"/>
  <c r="Q95" i="63"/>
  <c r="P3" i="59"/>
  <c r="P3" i="76" s="1"/>
  <c r="P51" i="76" s="1"/>
  <c r="P3" i="31" s="1"/>
  <c r="P3" i="87" s="1"/>
  <c r="P51" i="74"/>
  <c r="P3" i="26" s="1"/>
  <c r="P3" i="91" s="1"/>
  <c r="P95" i="63"/>
  <c r="T3" i="59"/>
  <c r="T51" i="59" s="1"/>
  <c r="T51" i="74"/>
  <c r="T3" i="26" s="1"/>
  <c r="T3" i="91" s="1"/>
  <c r="T95" i="63"/>
  <c r="X2" i="73"/>
  <c r="V59" i="73" s="1"/>
  <c r="Y2" i="72"/>
  <c r="U101" i="73"/>
  <c r="U3" i="74"/>
  <c r="AQ3" i="84" l="1"/>
  <c r="AQ3" i="83"/>
  <c r="AQ27" i="83" s="1"/>
  <c r="K3" i="84"/>
  <c r="K3" i="83"/>
  <c r="K27" i="83" s="1"/>
  <c r="O3" i="83"/>
  <c r="O27" i="83" s="1"/>
  <c r="O3" i="84"/>
  <c r="L3" i="84"/>
  <c r="L3" i="83"/>
  <c r="L27" i="83" s="1"/>
  <c r="T3" i="23"/>
  <c r="T3" i="84" s="1"/>
  <c r="T75" i="59"/>
  <c r="T3" i="78"/>
  <c r="T51" i="78" s="1"/>
  <c r="T3" i="28" s="1"/>
  <c r="T3" i="89" s="1"/>
  <c r="T3" i="81"/>
  <c r="T51" i="81" s="1"/>
  <c r="T3" i="22" s="1"/>
  <c r="T3" i="93" s="1"/>
  <c r="T3" i="75"/>
  <c r="T51" i="75" s="1"/>
  <c r="T3" i="30" s="1"/>
  <c r="T3" i="86" s="1"/>
  <c r="T3" i="77"/>
  <c r="T51" i="77" s="1"/>
  <c r="T3" i="25" s="1"/>
  <c r="T3" i="88" s="1"/>
  <c r="P51" i="59"/>
  <c r="P3" i="75"/>
  <c r="P51" i="75" s="1"/>
  <c r="P3" i="30" s="1"/>
  <c r="P3" i="86" s="1"/>
  <c r="P3" i="80"/>
  <c r="P51" i="80" s="1"/>
  <c r="P3" i="27" s="1"/>
  <c r="P3" i="92" s="1"/>
  <c r="P3" i="81"/>
  <c r="P51" i="81" s="1"/>
  <c r="P3" i="22" s="1"/>
  <c r="P3" i="93" s="1"/>
  <c r="S3" i="83"/>
  <c r="S27" i="83" s="1"/>
  <c r="Q3" i="76"/>
  <c r="Q51" i="76" s="1"/>
  <c r="Q3" i="31" s="1"/>
  <c r="Q3" i="87" s="1"/>
  <c r="Q51" i="59"/>
  <c r="Q3" i="80"/>
  <c r="Q51" i="80" s="1"/>
  <c r="Q3" i="27" s="1"/>
  <c r="Q3" i="92" s="1"/>
  <c r="Q3" i="77"/>
  <c r="Q51" i="77" s="1"/>
  <c r="Q3" i="25" s="1"/>
  <c r="Q3" i="88" s="1"/>
  <c r="Q3" i="78"/>
  <c r="Q51" i="78" s="1"/>
  <c r="Q3" i="28" s="1"/>
  <c r="Q3" i="89" s="1"/>
  <c r="Q3" i="79"/>
  <c r="Q51" i="79" s="1"/>
  <c r="Q3" i="32" s="1"/>
  <c r="Q3" i="90" s="1"/>
  <c r="T3" i="80"/>
  <c r="T51" i="80" s="1"/>
  <c r="T3" i="27" s="1"/>
  <c r="T3" i="92" s="1"/>
  <c r="U3" i="59"/>
  <c r="U51" i="59" s="1"/>
  <c r="U95" i="63"/>
  <c r="U51" i="74"/>
  <c r="U3" i="26" s="1"/>
  <c r="U3" i="91" s="1"/>
  <c r="Y2" i="73"/>
  <c r="W59" i="73" s="1"/>
  <c r="Z2" i="72"/>
  <c r="Q3" i="75"/>
  <c r="Q51" i="75" s="1"/>
  <c r="Q3" i="30" s="1"/>
  <c r="Q3" i="86" s="1"/>
  <c r="V3" i="74"/>
  <c r="V101" i="73"/>
  <c r="P3" i="78"/>
  <c r="P51" i="78" s="1"/>
  <c r="P3" i="28" s="1"/>
  <c r="P3" i="89" s="1"/>
  <c r="P3" i="77"/>
  <c r="P51" i="77" s="1"/>
  <c r="P3" i="25" s="1"/>
  <c r="P3" i="88" s="1"/>
  <c r="P3" i="79"/>
  <c r="P51" i="79" s="1"/>
  <c r="P3" i="32" s="1"/>
  <c r="P3" i="90" s="1"/>
  <c r="T3" i="79"/>
  <c r="T51" i="79" s="1"/>
  <c r="T3" i="32" s="1"/>
  <c r="T3" i="90" s="1"/>
  <c r="T3" i="76"/>
  <c r="T51" i="76" s="1"/>
  <c r="T3" i="31" s="1"/>
  <c r="T3" i="87" s="1"/>
  <c r="P3" i="23" l="1"/>
  <c r="P75" i="59"/>
  <c r="Q3" i="23"/>
  <c r="Q75" i="59"/>
  <c r="U3" i="23"/>
  <c r="U3" i="84" s="1"/>
  <c r="U75" i="59"/>
  <c r="U3" i="79"/>
  <c r="U51" i="79" s="1"/>
  <c r="U3" i="32" s="1"/>
  <c r="U3" i="90" s="1"/>
  <c r="U3" i="76"/>
  <c r="U51" i="76" s="1"/>
  <c r="U3" i="31" s="1"/>
  <c r="U3" i="87" s="1"/>
  <c r="U3" i="75"/>
  <c r="U51" i="75" s="1"/>
  <c r="U3" i="30" s="1"/>
  <c r="U3" i="86" s="1"/>
  <c r="U3" i="80"/>
  <c r="U51" i="80" s="1"/>
  <c r="U3" i="27" s="1"/>
  <c r="U3" i="92" s="1"/>
  <c r="U3" i="78"/>
  <c r="U51" i="78" s="1"/>
  <c r="U3" i="28" s="1"/>
  <c r="U3" i="89" s="1"/>
  <c r="U3" i="77"/>
  <c r="U51" i="77" s="1"/>
  <c r="U3" i="25" s="1"/>
  <c r="U3" i="88" s="1"/>
  <c r="W101" i="73"/>
  <c r="W3" i="74"/>
  <c r="W3" i="59" s="1"/>
  <c r="W3" i="81" s="1"/>
  <c r="W51" i="81" s="1"/>
  <c r="W3" i="22" s="1"/>
  <c r="W3" i="93" s="1"/>
  <c r="Z2" i="73"/>
  <c r="X59" i="73" s="1"/>
  <c r="AA2" i="72"/>
  <c r="T3" i="83"/>
  <c r="T27" i="83" s="1"/>
  <c r="U3" i="81"/>
  <c r="U51" i="81" s="1"/>
  <c r="U3" i="22" s="1"/>
  <c r="U3" i="93" s="1"/>
  <c r="V3" i="59"/>
  <c r="V51" i="59" s="1"/>
  <c r="V51" i="74"/>
  <c r="V3" i="26" s="1"/>
  <c r="V3" i="91" s="1"/>
  <c r="V95" i="63"/>
  <c r="P3" i="84" l="1"/>
  <c r="P3" i="83"/>
  <c r="P27" i="83" s="1"/>
  <c r="Q3" i="84"/>
  <c r="Q3" i="83"/>
  <c r="Q27" i="83" s="1"/>
  <c r="V3" i="23"/>
  <c r="V3" i="84" s="1"/>
  <c r="V75" i="59"/>
  <c r="W3" i="76"/>
  <c r="W51" i="76" s="1"/>
  <c r="W3" i="31" s="1"/>
  <c r="W3" i="87" s="1"/>
  <c r="U3" i="83"/>
  <c r="U27" i="83" s="1"/>
  <c r="AA2" i="73"/>
  <c r="Y59" i="73" s="1"/>
  <c r="AB2" i="72"/>
  <c r="V3" i="75"/>
  <c r="V51" i="75" s="1"/>
  <c r="V3" i="30" s="1"/>
  <c r="V3" i="86" s="1"/>
  <c r="X3" i="74"/>
  <c r="X101" i="73"/>
  <c r="V3" i="76"/>
  <c r="V51" i="76" s="1"/>
  <c r="V3" i="31" s="1"/>
  <c r="V3" i="87" s="1"/>
  <c r="V3" i="79"/>
  <c r="V51" i="79" s="1"/>
  <c r="V3" i="32" s="1"/>
  <c r="V3" i="90" s="1"/>
  <c r="W51" i="74"/>
  <c r="W3" i="26" s="1"/>
  <c r="W3" i="91" s="1"/>
  <c r="W95" i="63"/>
  <c r="W51" i="59"/>
  <c r="W3" i="80"/>
  <c r="W51" i="80" s="1"/>
  <c r="W3" i="27" s="1"/>
  <c r="W3" i="92" s="1"/>
  <c r="W3" i="78"/>
  <c r="W51" i="78" s="1"/>
  <c r="W3" i="28" s="1"/>
  <c r="W3" i="89" s="1"/>
  <c r="W3" i="75"/>
  <c r="W51" i="75" s="1"/>
  <c r="W3" i="30" s="1"/>
  <c r="W3" i="86" s="1"/>
  <c r="V3" i="80"/>
  <c r="V51" i="80" s="1"/>
  <c r="V3" i="27" s="1"/>
  <c r="V3" i="92" s="1"/>
  <c r="W3" i="77"/>
  <c r="W51" i="77" s="1"/>
  <c r="W3" i="25" s="1"/>
  <c r="W3" i="88" s="1"/>
  <c r="V3" i="78"/>
  <c r="V51" i="78" s="1"/>
  <c r="V3" i="28" s="1"/>
  <c r="V3" i="89" s="1"/>
  <c r="W3" i="79"/>
  <c r="W51" i="79" s="1"/>
  <c r="W3" i="32" s="1"/>
  <c r="W3" i="90" s="1"/>
  <c r="V3" i="81"/>
  <c r="V51" i="81" s="1"/>
  <c r="V3" i="22" s="1"/>
  <c r="V3" i="93" s="1"/>
  <c r="V3" i="77"/>
  <c r="V51" i="77" s="1"/>
  <c r="V3" i="25" s="1"/>
  <c r="V3" i="88" s="1"/>
  <c r="W3" i="23" l="1"/>
  <c r="W75" i="59"/>
  <c r="X3" i="59"/>
  <c r="X3" i="79" s="1"/>
  <c r="X51" i="79" s="1"/>
  <c r="X3" i="32" s="1"/>
  <c r="X3" i="90" s="1"/>
  <c r="X95" i="63"/>
  <c r="X51" i="74"/>
  <c r="X3" i="26" s="1"/>
  <c r="X3" i="91" s="1"/>
  <c r="AC2" i="72"/>
  <c r="AB2" i="73"/>
  <c r="Z59" i="73" s="1"/>
  <c r="Y3" i="74"/>
  <c r="Y101" i="73"/>
  <c r="V3" i="83"/>
  <c r="V27" i="83" s="1"/>
  <c r="W3" i="84" l="1"/>
  <c r="W3" i="83"/>
  <c r="W27" i="83" s="1"/>
  <c r="X3" i="77"/>
  <c r="X51" i="77" s="1"/>
  <c r="X3" i="25" s="1"/>
  <c r="X3" i="88" s="1"/>
  <c r="Z101" i="73"/>
  <c r="Z3" i="74"/>
  <c r="AC2" i="73"/>
  <c r="AA59" i="73" s="1"/>
  <c r="AD2" i="72"/>
  <c r="Y51" i="74"/>
  <c r="Y3" i="26" s="1"/>
  <c r="Y3" i="91" s="1"/>
  <c r="Y95" i="63"/>
  <c r="Y3" i="59"/>
  <c r="X51" i="59"/>
  <c r="X3" i="80"/>
  <c r="X51" i="80" s="1"/>
  <c r="X3" i="27" s="1"/>
  <c r="X3" i="92" s="1"/>
  <c r="X3" i="78"/>
  <c r="X51" i="78" s="1"/>
  <c r="X3" i="28" s="1"/>
  <c r="X3" i="89" s="1"/>
  <c r="X3" i="81"/>
  <c r="X51" i="81" s="1"/>
  <c r="X3" i="22" s="1"/>
  <c r="X3" i="93" s="1"/>
  <c r="X3" i="75"/>
  <c r="X51" i="75" s="1"/>
  <c r="X3" i="30" s="1"/>
  <c r="X3" i="86" s="1"/>
  <c r="X3" i="76"/>
  <c r="X51" i="76" s="1"/>
  <c r="X3" i="31" s="1"/>
  <c r="X3" i="87" s="1"/>
  <c r="X3" i="23" l="1"/>
  <c r="X75" i="59"/>
  <c r="X3" i="84"/>
  <c r="X3" i="83"/>
  <c r="X27" i="83" s="1"/>
  <c r="AA101" i="73"/>
  <c r="AA3" i="74"/>
  <c r="Z3" i="59"/>
  <c r="Z3" i="80" s="1"/>
  <c r="Z51" i="80" s="1"/>
  <c r="Z3" i="27" s="1"/>
  <c r="Z3" i="92" s="1"/>
  <c r="Z51" i="74"/>
  <c r="Z3" i="26" s="1"/>
  <c r="Z3" i="91" s="1"/>
  <c r="Z95" i="63"/>
  <c r="AD2" i="73"/>
  <c r="AB59" i="73" s="1"/>
  <c r="AE2" i="72"/>
  <c r="Y3" i="76"/>
  <c r="Y51" i="76" s="1"/>
  <c r="Y3" i="31" s="1"/>
  <c r="Y3" i="87" s="1"/>
  <c r="Y3" i="77"/>
  <c r="Y51" i="77" s="1"/>
  <c r="Y3" i="25" s="1"/>
  <c r="Y3" i="88" s="1"/>
  <c r="Y51" i="59"/>
  <c r="Y3" i="79"/>
  <c r="Y51" i="79" s="1"/>
  <c r="Y3" i="32" s="1"/>
  <c r="Y3" i="90" s="1"/>
  <c r="Y3" i="75"/>
  <c r="Y51" i="75" s="1"/>
  <c r="Y3" i="30" s="1"/>
  <c r="Y3" i="86" s="1"/>
  <c r="Y3" i="81"/>
  <c r="Y51" i="81" s="1"/>
  <c r="Y3" i="22" s="1"/>
  <c r="Y3" i="93" s="1"/>
  <c r="Y3" i="78"/>
  <c r="Y51" i="78" s="1"/>
  <c r="Y3" i="28" s="1"/>
  <c r="Y3" i="89" s="1"/>
  <c r="Y3" i="80"/>
  <c r="Y51" i="80" s="1"/>
  <c r="Y3" i="27" s="1"/>
  <c r="Y3" i="92" s="1"/>
  <c r="Y3" i="23" l="1"/>
  <c r="Y75" i="59"/>
  <c r="Z3" i="76"/>
  <c r="Z51" i="76" s="1"/>
  <c r="Z3" i="31" s="1"/>
  <c r="Z3" i="87" s="1"/>
  <c r="Z51" i="59"/>
  <c r="Z3" i="79"/>
  <c r="Z51" i="79" s="1"/>
  <c r="Z3" i="32" s="1"/>
  <c r="Z3" i="90" s="1"/>
  <c r="Z3" i="75"/>
  <c r="Z51" i="75" s="1"/>
  <c r="Z3" i="30" s="1"/>
  <c r="Z3" i="86" s="1"/>
  <c r="Z3" i="77"/>
  <c r="Z51" i="77" s="1"/>
  <c r="Z3" i="25" s="1"/>
  <c r="Z3" i="88" s="1"/>
  <c r="AA95" i="63"/>
  <c r="AA3" i="59"/>
  <c r="AA3" i="76" s="1"/>
  <c r="AA51" i="76" s="1"/>
  <c r="AA3" i="31" s="1"/>
  <c r="AA3" i="87" s="1"/>
  <c r="AA51" i="74"/>
  <c r="AA3" i="26" s="1"/>
  <c r="AA3" i="91" s="1"/>
  <c r="AF2" i="72"/>
  <c r="AE2" i="73"/>
  <c r="AC59" i="73" s="1"/>
  <c r="AB3" i="74"/>
  <c r="AB101" i="73"/>
  <c r="Z3" i="78"/>
  <c r="Z51" i="78" s="1"/>
  <c r="Z3" i="28" s="1"/>
  <c r="Z3" i="89" s="1"/>
  <c r="Z3" i="81"/>
  <c r="Z51" i="81" s="1"/>
  <c r="Z3" i="22" s="1"/>
  <c r="Z3" i="93" s="1"/>
  <c r="Y3" i="83" l="1"/>
  <c r="Y27" i="83" s="1"/>
  <c r="Y3" i="84"/>
  <c r="Z3" i="23"/>
  <c r="Z75" i="59"/>
  <c r="AB3" i="59"/>
  <c r="AB95" i="63"/>
  <c r="AB51" i="74"/>
  <c r="AB3" i="26" s="1"/>
  <c r="AB3" i="91" s="1"/>
  <c r="AC3" i="74"/>
  <c r="AC101" i="73"/>
  <c r="AF2" i="73"/>
  <c r="AD59" i="73" s="1"/>
  <c r="AG2" i="72"/>
  <c r="AA51" i="59"/>
  <c r="AA3" i="75"/>
  <c r="AA51" i="75" s="1"/>
  <c r="AA3" i="30" s="1"/>
  <c r="AA3" i="86" s="1"/>
  <c r="AA3" i="77"/>
  <c r="AA51" i="77" s="1"/>
  <c r="AA3" i="25" s="1"/>
  <c r="AA3" i="88" s="1"/>
  <c r="AA3" i="78"/>
  <c r="AA51" i="78" s="1"/>
  <c r="AA3" i="28" s="1"/>
  <c r="AA3" i="89" s="1"/>
  <c r="AA3" i="79"/>
  <c r="AA51" i="79" s="1"/>
  <c r="AA3" i="32" s="1"/>
  <c r="AA3" i="90" s="1"/>
  <c r="AA3" i="81"/>
  <c r="AA51" i="81" s="1"/>
  <c r="AA3" i="22" s="1"/>
  <c r="AA3" i="93" s="1"/>
  <c r="AA3" i="80"/>
  <c r="AA51" i="80" s="1"/>
  <c r="AA3" i="27" s="1"/>
  <c r="AA3" i="92" s="1"/>
  <c r="Z3" i="84" l="1"/>
  <c r="Z3" i="83"/>
  <c r="Z27" i="83" s="1"/>
  <c r="AA3" i="23"/>
  <c r="AA75" i="59"/>
  <c r="AB3" i="78"/>
  <c r="AB51" i="78" s="1"/>
  <c r="AB3" i="28" s="1"/>
  <c r="AB3" i="89" s="1"/>
  <c r="AB51" i="59"/>
  <c r="AB3" i="76"/>
  <c r="AB51" i="76" s="1"/>
  <c r="AB3" i="31" s="1"/>
  <c r="AB3" i="87" s="1"/>
  <c r="AB3" i="77"/>
  <c r="AB51" i="77" s="1"/>
  <c r="AB3" i="25" s="1"/>
  <c r="AB3" i="88" s="1"/>
  <c r="AB3" i="75"/>
  <c r="AB51" i="75" s="1"/>
  <c r="AB3" i="30" s="1"/>
  <c r="AB3" i="86" s="1"/>
  <c r="AB3" i="80"/>
  <c r="AB51" i="80" s="1"/>
  <c r="AB3" i="27" s="1"/>
  <c r="AB3" i="92" s="1"/>
  <c r="AB3" i="79"/>
  <c r="AB51" i="79" s="1"/>
  <c r="AB3" i="32" s="1"/>
  <c r="AB3" i="90" s="1"/>
  <c r="AB3" i="81"/>
  <c r="AB51" i="81" s="1"/>
  <c r="AB3" i="22" s="1"/>
  <c r="AB3" i="93" s="1"/>
  <c r="AG2" i="73"/>
  <c r="AE59" i="73" s="1"/>
  <c r="AH2" i="72"/>
  <c r="AD101" i="73"/>
  <c r="AD3" i="74"/>
  <c r="AC3" i="59"/>
  <c r="AC3" i="77" s="1"/>
  <c r="AC51" i="77" s="1"/>
  <c r="AC3" i="25" s="1"/>
  <c r="AC3" i="88" s="1"/>
  <c r="AC51" i="74"/>
  <c r="AC3" i="26" s="1"/>
  <c r="AC3" i="91" s="1"/>
  <c r="AC95" i="63"/>
  <c r="AA3" i="83" l="1"/>
  <c r="AA27" i="83" s="1"/>
  <c r="AA3" i="84"/>
  <c r="AB3" i="23"/>
  <c r="AB75" i="59"/>
  <c r="AC51" i="59"/>
  <c r="AC3" i="75"/>
  <c r="AC51" i="75" s="1"/>
  <c r="AC3" i="30" s="1"/>
  <c r="AC3" i="86" s="1"/>
  <c r="AC3" i="76"/>
  <c r="AC51" i="76" s="1"/>
  <c r="AC3" i="31" s="1"/>
  <c r="AC3" i="87" s="1"/>
  <c r="AC3" i="78"/>
  <c r="AC51" i="78" s="1"/>
  <c r="AC3" i="28" s="1"/>
  <c r="AC3" i="89" s="1"/>
  <c r="AC3" i="81"/>
  <c r="AC51" i="81" s="1"/>
  <c r="AC3" i="22" s="1"/>
  <c r="AC3" i="93" s="1"/>
  <c r="AC3" i="80"/>
  <c r="AC51" i="80" s="1"/>
  <c r="AC3" i="27" s="1"/>
  <c r="AC3" i="92" s="1"/>
  <c r="AC3" i="79"/>
  <c r="AC51" i="79" s="1"/>
  <c r="AC3" i="32" s="1"/>
  <c r="AC3" i="90" s="1"/>
  <c r="AD3" i="59"/>
  <c r="AD3" i="79" s="1"/>
  <c r="AD51" i="79" s="1"/>
  <c r="AD3" i="32" s="1"/>
  <c r="AD3" i="90" s="1"/>
  <c r="AD51" i="74"/>
  <c r="AD3" i="26" s="1"/>
  <c r="AD3" i="91" s="1"/>
  <c r="AD95" i="63"/>
  <c r="AH2" i="73"/>
  <c r="AF59" i="73" s="1"/>
  <c r="AI2" i="72"/>
  <c r="AE101" i="73"/>
  <c r="AE3" i="74"/>
  <c r="AB3" i="83" l="1"/>
  <c r="AB27" i="83" s="1"/>
  <c r="AB3" i="84"/>
  <c r="AC3" i="23"/>
  <c r="AC75" i="59"/>
  <c r="AD3" i="75"/>
  <c r="AD51" i="75" s="1"/>
  <c r="AD3" i="30" s="1"/>
  <c r="AD3" i="86" s="1"/>
  <c r="AD3" i="78"/>
  <c r="AD51" i="78" s="1"/>
  <c r="AD3" i="28" s="1"/>
  <c r="AD3" i="89" s="1"/>
  <c r="AF3" i="74"/>
  <c r="AF101" i="73"/>
  <c r="AE95" i="63"/>
  <c r="AE51" i="74"/>
  <c r="AE3" i="26" s="1"/>
  <c r="AE3" i="91" s="1"/>
  <c r="AD3" i="81"/>
  <c r="AD51" i="81" s="1"/>
  <c r="AD3" i="22" s="1"/>
  <c r="AD3" i="93" s="1"/>
  <c r="AD3" i="77"/>
  <c r="AD51" i="77" s="1"/>
  <c r="AD3" i="25" s="1"/>
  <c r="AD3" i="88" s="1"/>
  <c r="AD51" i="59"/>
  <c r="AD3" i="80"/>
  <c r="AD51" i="80" s="1"/>
  <c r="AD3" i="27" s="1"/>
  <c r="AD3" i="92" s="1"/>
  <c r="AE3" i="59"/>
  <c r="AE3" i="80" s="1"/>
  <c r="AE51" i="80" s="1"/>
  <c r="AE3" i="27" s="1"/>
  <c r="AE3" i="92" s="1"/>
  <c r="AI2" i="73"/>
  <c r="AG59" i="73" s="1"/>
  <c r="AJ2" i="72"/>
  <c r="AD3" i="76"/>
  <c r="AD51" i="76" s="1"/>
  <c r="AD3" i="31" s="1"/>
  <c r="AD3" i="87" s="1"/>
  <c r="AC3" i="84" l="1"/>
  <c r="AC3" i="83"/>
  <c r="AC27" i="83" s="1"/>
  <c r="AD3" i="23"/>
  <c r="AD75" i="59"/>
  <c r="AE3" i="78"/>
  <c r="AE51" i="78" s="1"/>
  <c r="AE3" i="28" s="1"/>
  <c r="AE3" i="89" s="1"/>
  <c r="AE3" i="75"/>
  <c r="AE51" i="75" s="1"/>
  <c r="AE3" i="30" s="1"/>
  <c r="AE3" i="86" s="1"/>
  <c r="AG3" i="74"/>
  <c r="AG3" i="59" s="1"/>
  <c r="AG101" i="73"/>
  <c r="AE3" i="81"/>
  <c r="AE51" i="81" s="1"/>
  <c r="AE3" i="22" s="1"/>
  <c r="AE3" i="93" s="1"/>
  <c r="AE3" i="77"/>
  <c r="AE51" i="77" s="1"/>
  <c r="AE3" i="25" s="1"/>
  <c r="AE3" i="88" s="1"/>
  <c r="AE3" i="76"/>
  <c r="AE51" i="76" s="1"/>
  <c r="AE3" i="31" s="1"/>
  <c r="AE3" i="87" s="1"/>
  <c r="AE3" i="79"/>
  <c r="AE51" i="79" s="1"/>
  <c r="AE3" i="32" s="1"/>
  <c r="AE3" i="90" s="1"/>
  <c r="AE51" i="59"/>
  <c r="AJ2" i="73"/>
  <c r="AH59" i="73" s="1"/>
  <c r="AK2" i="72"/>
  <c r="AF3" i="59"/>
  <c r="AF3" i="78" s="1"/>
  <c r="AF51" i="78" s="1"/>
  <c r="AF3" i="28" s="1"/>
  <c r="AF3" i="89" s="1"/>
  <c r="AF95" i="63"/>
  <c r="AF51" i="74"/>
  <c r="AF3" i="26" s="1"/>
  <c r="AF3" i="91" s="1"/>
  <c r="AD3" i="84" l="1"/>
  <c r="AD3" i="83"/>
  <c r="AD27" i="83" s="1"/>
  <c r="AE3" i="23"/>
  <c r="AE75" i="59"/>
  <c r="AG3" i="78"/>
  <c r="AG51" i="78" s="1"/>
  <c r="AG3" i="28" s="1"/>
  <c r="AG3" i="89" s="1"/>
  <c r="AG3" i="80"/>
  <c r="AG51" i="80" s="1"/>
  <c r="AG3" i="27" s="1"/>
  <c r="AG3" i="92" s="1"/>
  <c r="AG51" i="59"/>
  <c r="AG3" i="81"/>
  <c r="AG51" i="81" s="1"/>
  <c r="AG3" i="22" s="1"/>
  <c r="AG3" i="93" s="1"/>
  <c r="AG3" i="75"/>
  <c r="AG51" i="75" s="1"/>
  <c r="AG3" i="30" s="1"/>
  <c r="AG3" i="86" s="1"/>
  <c r="AG3" i="76"/>
  <c r="AG51" i="76" s="1"/>
  <c r="AG3" i="31" s="1"/>
  <c r="AG3" i="87" s="1"/>
  <c r="AG3" i="77"/>
  <c r="AG51" i="77" s="1"/>
  <c r="AG3" i="25" s="1"/>
  <c r="AG3" i="88" s="1"/>
  <c r="AG3" i="79"/>
  <c r="AG51" i="79" s="1"/>
  <c r="AG3" i="32" s="1"/>
  <c r="AG3" i="90" s="1"/>
  <c r="AF3" i="76"/>
  <c r="AF51" i="76" s="1"/>
  <c r="AF3" i="31" s="1"/>
  <c r="AF3" i="87" s="1"/>
  <c r="AH101" i="73"/>
  <c r="AH3" i="74"/>
  <c r="AF3" i="79"/>
  <c r="AF51" i="79" s="1"/>
  <c r="AF3" i="32" s="1"/>
  <c r="AF3" i="90" s="1"/>
  <c r="AF51" i="59"/>
  <c r="AF3" i="77"/>
  <c r="AF51" i="77" s="1"/>
  <c r="AF3" i="25" s="1"/>
  <c r="AF3" i="88" s="1"/>
  <c r="AF3" i="81"/>
  <c r="AF51" i="81" s="1"/>
  <c r="AF3" i="22" s="1"/>
  <c r="AF3" i="93" s="1"/>
  <c r="AL2" i="72"/>
  <c r="AK2" i="73"/>
  <c r="AI59" i="73" s="1"/>
  <c r="AF3" i="80"/>
  <c r="AF51" i="80" s="1"/>
  <c r="AF3" i="27" s="1"/>
  <c r="AF3" i="92" s="1"/>
  <c r="AG95" i="63"/>
  <c r="AG51" i="74"/>
  <c r="AG3" i="26" s="1"/>
  <c r="AG3" i="91" s="1"/>
  <c r="AF3" i="75"/>
  <c r="AF51" i="75" s="1"/>
  <c r="AF3" i="30" s="1"/>
  <c r="AF3" i="86" s="1"/>
  <c r="AE3" i="84" l="1"/>
  <c r="AE3" i="83"/>
  <c r="AE27" i="83" s="1"/>
  <c r="AG3" i="23"/>
  <c r="AG75" i="59"/>
  <c r="AF3" i="23"/>
  <c r="AF75" i="59"/>
  <c r="AI101" i="73"/>
  <c r="AI3" i="74"/>
  <c r="AH95" i="63"/>
  <c r="AH51" i="74"/>
  <c r="AH3" i="26" s="1"/>
  <c r="AH3" i="91" s="1"/>
  <c r="AM2" i="72"/>
  <c r="AL2" i="73"/>
  <c r="AJ59" i="73" s="1"/>
  <c r="AH3" i="59"/>
  <c r="AG3" i="84" l="1"/>
  <c r="AG3" i="83"/>
  <c r="AG27" i="83" s="1"/>
  <c r="AF3" i="84"/>
  <c r="AF3" i="83"/>
  <c r="AF27" i="83" s="1"/>
  <c r="AM2" i="73"/>
  <c r="AK59" i="73" s="1"/>
  <c r="AN2" i="72"/>
  <c r="AI3" i="59"/>
  <c r="AI3" i="78" s="1"/>
  <c r="AI51" i="78" s="1"/>
  <c r="AI3" i="28" s="1"/>
  <c r="AI3" i="89" s="1"/>
  <c r="AI95" i="63"/>
  <c r="AI51" i="74"/>
  <c r="AI3" i="26" s="1"/>
  <c r="AI3" i="91" s="1"/>
  <c r="AH3" i="79"/>
  <c r="AH51" i="79" s="1"/>
  <c r="AH3" i="32" s="1"/>
  <c r="AH3" i="90" s="1"/>
  <c r="AH3" i="81"/>
  <c r="AH51" i="81" s="1"/>
  <c r="AH3" i="22" s="1"/>
  <c r="AH3" i="93" s="1"/>
  <c r="AH3" i="80"/>
  <c r="AH51" i="80" s="1"/>
  <c r="AH3" i="27" s="1"/>
  <c r="AH3" i="92" s="1"/>
  <c r="AH3" i="76"/>
  <c r="AH51" i="76" s="1"/>
  <c r="AH3" i="31" s="1"/>
  <c r="AH3" i="87" s="1"/>
  <c r="AH3" i="78"/>
  <c r="AH51" i="78" s="1"/>
  <c r="AH3" i="28" s="1"/>
  <c r="AH3" i="89" s="1"/>
  <c r="AH3" i="77"/>
  <c r="AH51" i="77" s="1"/>
  <c r="AH3" i="25" s="1"/>
  <c r="AH3" i="88" s="1"/>
  <c r="AH51" i="59"/>
  <c r="AH3" i="75"/>
  <c r="AH51" i="75" s="1"/>
  <c r="AH3" i="30" s="1"/>
  <c r="AH3" i="86" s="1"/>
  <c r="AJ3" i="74"/>
  <c r="AJ101" i="73"/>
  <c r="AH3" i="23" l="1"/>
  <c r="AH75" i="59"/>
  <c r="AI3" i="77"/>
  <c r="AI51" i="77" s="1"/>
  <c r="AI3" i="25" s="1"/>
  <c r="AI3" i="88" s="1"/>
  <c r="AI3" i="80"/>
  <c r="AI51" i="80" s="1"/>
  <c r="AI3" i="27" s="1"/>
  <c r="AI3" i="92" s="1"/>
  <c r="AJ95" i="63"/>
  <c r="AJ51" i="74"/>
  <c r="AJ3" i="26" s="1"/>
  <c r="AJ3" i="91" s="1"/>
  <c r="AI51" i="59"/>
  <c r="AI3" i="75"/>
  <c r="AI51" i="75" s="1"/>
  <c r="AI3" i="30" s="1"/>
  <c r="AI3" i="86" s="1"/>
  <c r="AI3" i="81"/>
  <c r="AI51" i="81" s="1"/>
  <c r="AI3" i="22" s="1"/>
  <c r="AI3" i="93" s="1"/>
  <c r="AI3" i="79"/>
  <c r="AI51" i="79" s="1"/>
  <c r="AI3" i="32" s="1"/>
  <c r="AI3" i="90" s="1"/>
  <c r="AK101" i="73"/>
  <c r="AK3" i="74"/>
  <c r="AJ3" i="59"/>
  <c r="AJ51" i="59" s="1"/>
  <c r="AN2" i="73"/>
  <c r="AL59" i="73" s="1"/>
  <c r="AO2" i="72"/>
  <c r="AI3" i="76"/>
  <c r="AI51" i="76" s="1"/>
  <c r="AI3" i="31" s="1"/>
  <c r="AI3" i="87" s="1"/>
  <c r="AH3" i="83" l="1"/>
  <c r="AH27" i="83" s="1"/>
  <c r="AH3" i="84"/>
  <c r="AI3" i="23"/>
  <c r="AI75" i="59"/>
  <c r="AJ3" i="23"/>
  <c r="AJ3" i="84" s="1"/>
  <c r="AJ75" i="59"/>
  <c r="AJ3" i="78"/>
  <c r="AJ51" i="78" s="1"/>
  <c r="AJ3" i="28" s="1"/>
  <c r="AJ3" i="89" s="1"/>
  <c r="AJ3" i="77"/>
  <c r="AJ51" i="77" s="1"/>
  <c r="AJ3" i="25" s="1"/>
  <c r="AJ3" i="88" s="1"/>
  <c r="AJ3" i="75"/>
  <c r="AJ51" i="75" s="1"/>
  <c r="AJ3" i="30" s="1"/>
  <c r="AJ3" i="86" s="1"/>
  <c r="AJ3" i="80"/>
  <c r="AJ51" i="80" s="1"/>
  <c r="AJ3" i="27" s="1"/>
  <c r="AJ3" i="92" s="1"/>
  <c r="AJ3" i="79"/>
  <c r="AJ51" i="79" s="1"/>
  <c r="AJ3" i="32" s="1"/>
  <c r="AJ3" i="90" s="1"/>
  <c r="AJ3" i="76"/>
  <c r="AJ51" i="76" s="1"/>
  <c r="AJ3" i="31" s="1"/>
  <c r="AJ3" i="87" s="1"/>
  <c r="AP2" i="72"/>
  <c r="AO2" i="73"/>
  <c r="AM59" i="73" s="1"/>
  <c r="AK3" i="59"/>
  <c r="AK3" i="76" s="1"/>
  <c r="AK51" i="76" s="1"/>
  <c r="AK3" i="31" s="1"/>
  <c r="AK3" i="87" s="1"/>
  <c r="AK51" i="74"/>
  <c r="AK3" i="26" s="1"/>
  <c r="AK3" i="91" s="1"/>
  <c r="AK95" i="63"/>
  <c r="AJ3" i="81"/>
  <c r="AJ51" i="81" s="1"/>
  <c r="AJ3" i="22" s="1"/>
  <c r="AJ3" i="93" s="1"/>
  <c r="AL101" i="73"/>
  <c r="AL3" i="74"/>
  <c r="AI3" i="84" l="1"/>
  <c r="AI3" i="83"/>
  <c r="AI27" i="83" s="1"/>
  <c r="AJ3" i="83"/>
  <c r="AJ27" i="83" s="1"/>
  <c r="AM101" i="73"/>
  <c r="AM3" i="74"/>
  <c r="AM3" i="59" s="1"/>
  <c r="AP2" i="73"/>
  <c r="AN59" i="73" s="1"/>
  <c r="AQ2" i="72"/>
  <c r="AK51" i="59"/>
  <c r="AK3" i="81"/>
  <c r="AK51" i="81" s="1"/>
  <c r="AK3" i="22" s="1"/>
  <c r="AK3" i="93" s="1"/>
  <c r="AK3" i="79"/>
  <c r="AK51" i="79" s="1"/>
  <c r="AK3" i="32" s="1"/>
  <c r="AK3" i="90" s="1"/>
  <c r="AK3" i="77"/>
  <c r="AK51" i="77" s="1"/>
  <c r="AK3" i="25" s="1"/>
  <c r="AK3" i="88" s="1"/>
  <c r="AK3" i="75"/>
  <c r="AK51" i="75" s="1"/>
  <c r="AK3" i="30" s="1"/>
  <c r="AK3" i="86" s="1"/>
  <c r="AK3" i="80"/>
  <c r="AK51" i="80" s="1"/>
  <c r="AK3" i="27" s="1"/>
  <c r="AK3" i="92" s="1"/>
  <c r="AK3" i="78"/>
  <c r="AK51" i="78" s="1"/>
  <c r="AK3" i="28" s="1"/>
  <c r="AK3" i="89" s="1"/>
  <c r="AL95" i="63"/>
  <c r="AL51" i="74"/>
  <c r="AL3" i="26" s="1"/>
  <c r="AL3" i="91" s="1"/>
  <c r="AL3" i="59"/>
  <c r="AL3" i="78" s="1"/>
  <c r="AL51" i="78" s="1"/>
  <c r="AL3" i="28" s="1"/>
  <c r="AL3" i="89" s="1"/>
  <c r="AK3" i="23" l="1"/>
  <c r="AK75" i="59"/>
  <c r="AM3" i="76"/>
  <c r="AM51" i="76" s="1"/>
  <c r="AM3" i="31" s="1"/>
  <c r="AM3" i="87" s="1"/>
  <c r="AM51" i="59"/>
  <c r="AM3" i="75"/>
  <c r="AM51" i="75" s="1"/>
  <c r="AM3" i="30" s="1"/>
  <c r="AM3" i="86" s="1"/>
  <c r="AM3" i="77"/>
  <c r="AM51" i="77" s="1"/>
  <c r="AM3" i="25" s="1"/>
  <c r="AM3" i="88" s="1"/>
  <c r="AM3" i="78"/>
  <c r="AM51" i="78" s="1"/>
  <c r="AM3" i="28" s="1"/>
  <c r="AM3" i="89" s="1"/>
  <c r="AM3" i="81"/>
  <c r="AM51" i="81" s="1"/>
  <c r="AM3" i="22" s="1"/>
  <c r="AM3" i="93" s="1"/>
  <c r="AM3" i="80"/>
  <c r="AM51" i="80" s="1"/>
  <c r="AM3" i="27" s="1"/>
  <c r="AM3" i="92" s="1"/>
  <c r="AL3" i="79"/>
  <c r="AL51" i="79" s="1"/>
  <c r="AL3" i="32" s="1"/>
  <c r="AL3" i="90" s="1"/>
  <c r="AL3" i="77"/>
  <c r="AL51" i="77" s="1"/>
  <c r="AL3" i="25" s="1"/>
  <c r="AL3" i="88" s="1"/>
  <c r="AL3" i="81"/>
  <c r="AL51" i="81" s="1"/>
  <c r="AL3" i="22" s="1"/>
  <c r="AL3" i="93" s="1"/>
  <c r="AL51" i="59"/>
  <c r="AL3" i="76"/>
  <c r="AL51" i="76" s="1"/>
  <c r="AL3" i="31" s="1"/>
  <c r="AL3" i="87" s="1"/>
  <c r="AL3" i="75"/>
  <c r="AL51" i="75" s="1"/>
  <c r="AL3" i="30" s="1"/>
  <c r="AL3" i="86" s="1"/>
  <c r="AN101" i="73"/>
  <c r="AN3" i="74"/>
  <c r="AN3" i="59" s="1"/>
  <c r="AQ2" i="73"/>
  <c r="AO59" i="73" s="1"/>
  <c r="AR2" i="72"/>
  <c r="AR2" i="73" s="1"/>
  <c r="AP59" i="73" s="1"/>
  <c r="AM95" i="63"/>
  <c r="AM51" i="74"/>
  <c r="AM3" i="26" s="1"/>
  <c r="AM3" i="91" s="1"/>
  <c r="AM3" i="79"/>
  <c r="AM51" i="79" s="1"/>
  <c r="AM3" i="32" s="1"/>
  <c r="AM3" i="90" s="1"/>
  <c r="AL3" i="80"/>
  <c r="AL51" i="80" s="1"/>
  <c r="AL3" i="27" s="1"/>
  <c r="AL3" i="92" s="1"/>
  <c r="AK3" i="84" l="1"/>
  <c r="AK3" i="83"/>
  <c r="AK27" i="83" s="1"/>
  <c r="AM3" i="23"/>
  <c r="AM75" i="59"/>
  <c r="AL3" i="23"/>
  <c r="AL75" i="59"/>
  <c r="AN3" i="78"/>
  <c r="AN51" i="78" s="1"/>
  <c r="AN3" i="28" s="1"/>
  <c r="AN3" i="89" s="1"/>
  <c r="AN3" i="80"/>
  <c r="AN51" i="80" s="1"/>
  <c r="AN3" i="27" s="1"/>
  <c r="AN3" i="92" s="1"/>
  <c r="AN3" i="77"/>
  <c r="AN51" i="77" s="1"/>
  <c r="AN3" i="25" s="1"/>
  <c r="AN3" i="88" s="1"/>
  <c r="AN3" i="75"/>
  <c r="AN51" i="75" s="1"/>
  <c r="AN3" i="30" s="1"/>
  <c r="AN3" i="86" s="1"/>
  <c r="AN3" i="79"/>
  <c r="AN51" i="79" s="1"/>
  <c r="AN3" i="32" s="1"/>
  <c r="AN3" i="90" s="1"/>
  <c r="AN3" i="76"/>
  <c r="AN51" i="76" s="1"/>
  <c r="AN3" i="31" s="1"/>
  <c r="AN3" i="87" s="1"/>
  <c r="AN51" i="59"/>
  <c r="AN3" i="81"/>
  <c r="AN51" i="81" s="1"/>
  <c r="AN3" i="22" s="1"/>
  <c r="AN3" i="93" s="1"/>
  <c r="AP3" i="74"/>
  <c r="AP3" i="59" s="1"/>
  <c r="AP101" i="73"/>
  <c r="AO101" i="73"/>
  <c r="AO3" i="74"/>
  <c r="AO3" i="59" s="1"/>
  <c r="AO51" i="59" s="1"/>
  <c r="AN95" i="63"/>
  <c r="AN51" i="74"/>
  <c r="AN3" i="26" s="1"/>
  <c r="AN3" i="91" s="1"/>
  <c r="AM3" i="84" l="1"/>
  <c r="AM3" i="83"/>
  <c r="AM27" i="83" s="1"/>
  <c r="AL3" i="84"/>
  <c r="AL3" i="83"/>
  <c r="AL27" i="83" s="1"/>
  <c r="AN3" i="23"/>
  <c r="AN75" i="59"/>
  <c r="AO3" i="23"/>
  <c r="AO3" i="84" s="1"/>
  <c r="AO75" i="59"/>
  <c r="AO3" i="80"/>
  <c r="AO51" i="80" s="1"/>
  <c r="AO3" i="27" s="1"/>
  <c r="AO3" i="92" s="1"/>
  <c r="AP3" i="81"/>
  <c r="AP51" i="81" s="1"/>
  <c r="AP3" i="22" s="1"/>
  <c r="AP3" i="93" s="1"/>
  <c r="AP3" i="78"/>
  <c r="AP51" i="78" s="1"/>
  <c r="AP3" i="28" s="1"/>
  <c r="AP3" i="89" s="1"/>
  <c r="AP3" i="77"/>
  <c r="AP51" i="77" s="1"/>
  <c r="AP3" i="25" s="1"/>
  <c r="AP3" i="88" s="1"/>
  <c r="AO3" i="79"/>
  <c r="AO51" i="79" s="1"/>
  <c r="AO3" i="32" s="1"/>
  <c r="AO3" i="90" s="1"/>
  <c r="AO3" i="81"/>
  <c r="AO51" i="81" s="1"/>
  <c r="AO3" i="22" s="1"/>
  <c r="AO3" i="93" s="1"/>
  <c r="AP3" i="79"/>
  <c r="AP51" i="79" s="1"/>
  <c r="AP3" i="32" s="1"/>
  <c r="AP3" i="90" s="1"/>
  <c r="AP3" i="80"/>
  <c r="AP51" i="80" s="1"/>
  <c r="AP3" i="27" s="1"/>
  <c r="AP3" i="92" s="1"/>
  <c r="AO95" i="63"/>
  <c r="AO51" i="74"/>
  <c r="AO3" i="26" s="1"/>
  <c r="AO3" i="91" s="1"/>
  <c r="AO3" i="78"/>
  <c r="AO51" i="78" s="1"/>
  <c r="AO3" i="28" s="1"/>
  <c r="AO3" i="89" s="1"/>
  <c r="AP3" i="75"/>
  <c r="AP51" i="75" s="1"/>
  <c r="AP3" i="30" s="1"/>
  <c r="AP3" i="86" s="1"/>
  <c r="AP51" i="59"/>
  <c r="AO3" i="77"/>
  <c r="AO51" i="77" s="1"/>
  <c r="AO3" i="25" s="1"/>
  <c r="AO3" i="88" s="1"/>
  <c r="AP3" i="76"/>
  <c r="AP51" i="76" s="1"/>
  <c r="AP3" i="31" s="1"/>
  <c r="AP3" i="87" s="1"/>
  <c r="AO3" i="75"/>
  <c r="AO51" i="75" s="1"/>
  <c r="AO3" i="30" s="1"/>
  <c r="AO3" i="86" s="1"/>
  <c r="AP95" i="63"/>
  <c r="AP51" i="74"/>
  <c r="AP3" i="26" s="1"/>
  <c r="AP3" i="91" s="1"/>
  <c r="AO3" i="76"/>
  <c r="AO51" i="76" s="1"/>
  <c r="AO3" i="31" s="1"/>
  <c r="AO3" i="87" s="1"/>
  <c r="AN3" i="84" l="1"/>
  <c r="AN3" i="83"/>
  <c r="AN27" i="83" s="1"/>
  <c r="AP3" i="23"/>
  <c r="AP75" i="59"/>
  <c r="AO3" i="83"/>
  <c r="AO27" i="83" s="1"/>
  <c r="AP3" i="84" l="1"/>
  <c r="AP3" i="83"/>
  <c r="AP27" i="83" s="1"/>
</calcChain>
</file>

<file path=xl/sharedStrings.xml><?xml version="1.0" encoding="utf-8"?>
<sst xmlns="http://schemas.openxmlformats.org/spreadsheetml/2006/main" count="5614" uniqueCount="734">
  <si>
    <t>行 业</t>
  </si>
  <si>
    <t>化学原料和化学制品制造业</t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</si>
  <si>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</si>
  <si>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</si>
  <si>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</si>
  <si>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</si>
  <si>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</si>
  <si>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</si>
  <si>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</si>
  <si>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农副食品加工业</t>
  </si>
  <si>
    <t>食品制造业</t>
  </si>
  <si>
    <t>酒、饮料和精制茶制造业</t>
  </si>
  <si>
    <t>烟草制品业</t>
  </si>
  <si>
    <t>纺织业</t>
  </si>
  <si>
    <t>纺织服装、服饰业</t>
  </si>
  <si>
    <t>皮革、毛皮、羽毛及其制品和制鞋业</t>
  </si>
  <si>
    <t>木材加工和木、竹、藤、棕、草制品业</t>
  </si>
  <si>
    <t>家具制造业</t>
  </si>
  <si>
    <t>造纸和纸制品业</t>
  </si>
  <si>
    <t>印刷和记录媒介复制业</t>
  </si>
  <si>
    <t>文教、工美、体育和娱乐用品制造业</t>
  </si>
  <si>
    <t>石油、煤炭及其他燃料加工业</t>
  </si>
  <si>
    <t>医药制造业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</si>
  <si>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</si>
  <si>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</si>
  <si>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</si>
  <si>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</si>
  <si>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</si>
  <si>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</si>
  <si>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</si>
  <si>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</si>
  <si>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</si>
  <si>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</si>
  <si>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</si>
  <si>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</si>
  <si>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</si>
  <si>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其他制造业</t>
  </si>
  <si>
    <t>废弃资源综合利用业</t>
  </si>
  <si>
    <t>金属制品、机械和设备修理业</t>
  </si>
  <si>
    <t>电力、热力生产和供应业</t>
  </si>
  <si>
    <t>燃气生产和供应业</t>
  </si>
  <si>
    <t>水的生产和供应业</t>
  </si>
  <si>
    <r>
      <t>电力_x000D_
(亿千瓦小时)_x000D_
Electricity_x000D_
(10</t>
    </r>
    <r>
      <rPr>
        <vertAlign val="superscript"/>
        <sz val="10"/>
        <rFont val="宋体"/>
        <family val="3"/>
        <charset val="134"/>
      </rPr>
      <t>8</t>
    </r>
    <r>
      <rPr>
        <sz val="10"/>
        <rFont val="宋体"/>
        <family val="3"/>
        <charset val="134"/>
      </rPr>
      <t xml:space="preserve"> kW·h)</t>
    </r>
  </si>
  <si>
    <t>项 目</t>
  </si>
  <si>
    <t>一.可供本地区消费的能源量</t>
  </si>
  <si>
    <t xml:space="preserve">  1.一次能源生产量</t>
  </si>
  <si>
    <t xml:space="preserve">    水电</t>
  </si>
  <si>
    <t xml:space="preserve">    核电</t>
  </si>
  <si>
    <t xml:space="preserve">    风电</t>
  </si>
  <si>
    <t xml:space="preserve">  2.进口量</t>
  </si>
  <si>
    <t xml:space="preserve">  3.境内飞机和轮船在境外的加油量</t>
  </si>
  <si>
    <t xml:space="preserve">  4.出口量(-)</t>
  </si>
  <si>
    <t xml:space="preserve">  5.境外飞机和轮船在境内的加油量(-)</t>
  </si>
  <si>
    <t xml:space="preserve">  6.库存增(-)、减(+)量</t>
  </si>
  <si>
    <t>二.加工转换投入(-)产出(+)量</t>
  </si>
  <si>
    <t xml:space="preserve">  1.火力发电</t>
  </si>
  <si>
    <t xml:space="preserve">  2.供热</t>
  </si>
  <si>
    <t xml:space="preserve">  3.煤炭洗选</t>
  </si>
  <si>
    <t xml:space="preserve">  4.炼焦</t>
  </si>
  <si>
    <t xml:space="preserve">  5.炼油及煤制油</t>
  </si>
  <si>
    <t xml:space="preserve">    #油品再投入量(-)</t>
  </si>
  <si>
    <t xml:space="preserve">  6.制气</t>
  </si>
  <si>
    <t xml:space="preserve">    #焦炭再投入量(-)</t>
  </si>
  <si>
    <t xml:space="preserve">  7.天然气液化</t>
  </si>
  <si>
    <t xml:space="preserve">  8.煤制品加工</t>
  </si>
  <si>
    <t xml:space="preserve">  9.回收能</t>
  </si>
  <si>
    <t>三.损失量</t>
  </si>
  <si>
    <t>四.终端消费量</t>
  </si>
  <si>
    <t xml:space="preserve">  2.工业</t>
  </si>
  <si>
    <t xml:space="preserve">    #用作原料、材料</t>
  </si>
  <si>
    <t xml:space="preserve">  4.交通运输、仓储和邮政业</t>
  </si>
  <si>
    <t xml:space="preserve">  5.批发和零售业、住宿和餐饮业</t>
  </si>
  <si>
    <t xml:space="preserve">  6.其他</t>
  </si>
  <si>
    <t xml:space="preserve">  7.居民生活</t>
  </si>
  <si>
    <t xml:space="preserve">    城镇</t>
  </si>
  <si>
    <t xml:space="preserve">    乡村</t>
  </si>
  <si>
    <t>五.平衡差额</t>
  </si>
  <si>
    <t>六.消费量合计</t>
  </si>
  <si>
    <t>4.2.1. #用作原料、材料</t>
    <phoneticPr fontId="3" type="noConversion"/>
  </si>
  <si>
    <t>“准确界定原料用能范畴”一节是《通知》的重要内容。该节具体指出，对原料用能的基本定义是:</t>
    <phoneticPr fontId="3" type="noConversion"/>
  </si>
  <si>
    <t>“指用作原材料的能源消费，即能源产品不作为燃料、动力使用，而作为生产非能源产品的原料、材料使用。”</t>
    <phoneticPr fontId="3" type="noConversion"/>
  </si>
  <si>
    <t>具体范畴则表述为</t>
    <phoneticPr fontId="3" type="noConversion"/>
  </si>
  <si>
    <t>“用于生产非能源用途的烯烃、芳烃、炔烃、醇类、合成氨等产品的煤炭、石油、天然气及其制品等，属于原料用能范畴；若用作燃料、动力使用，不属于原料用能范畴”。</t>
  </si>
  <si>
    <t>Definition of "Energy Product used as Material"</t>
    <phoneticPr fontId="3" type="noConversion"/>
  </si>
  <si>
    <t>Definition of Energy Product not used as Fuel based on US EPS Model</t>
    <phoneticPr fontId="3" type="noConversion"/>
  </si>
  <si>
    <t>Coking Coal: Hard coal used in Iron and Steel Industry</t>
    <phoneticPr fontId="3" type="noConversion"/>
  </si>
  <si>
    <t>Petrochem: Natural Gas, Crude Oil,  in refined petroleum and coke</t>
    <phoneticPr fontId="3" type="noConversion"/>
  </si>
  <si>
    <t>Chemical: Natural as Feedstock, LPG propane or butane as Feedstock</t>
    <phoneticPr fontId="3" type="noConversion"/>
  </si>
  <si>
    <t>建筑业</t>
    <phoneticPr fontId="3" type="noConversion"/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</si>
  <si>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</si>
  <si>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</si>
  <si>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</si>
  <si>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</si>
  <si>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</si>
  <si>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</si>
  <si>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</si>
  <si>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</si>
  <si>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</si>
  <si>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</si>
  <si>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</si>
  <si>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</si>
  <si>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</si>
  <si>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</si>
  <si>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</si>
  <si>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</si>
  <si>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</si>
  <si>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</si>
  <si>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</si>
  <si>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</si>
  <si>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</si>
  <si>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</si>
  <si>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</si>
  <si>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</si>
  <si>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</si>
  <si>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Mining Support Service Activities 09</t>
    <phoneticPr fontId="3" type="noConversion"/>
  </si>
  <si>
    <t>EPS Fuel</t>
  </si>
  <si>
    <t>Chinese Model Fuel</t>
  </si>
  <si>
    <t>crude oil</t>
  </si>
  <si>
    <t>Crude Oil</t>
  </si>
  <si>
    <t>原油</t>
  </si>
  <si>
    <t>electricity</t>
  </si>
  <si>
    <t>Electricity</t>
  </si>
  <si>
    <t>电力</t>
  </si>
  <si>
    <t>Raw Coal</t>
  </si>
  <si>
    <t>原煤</t>
  </si>
  <si>
    <t>Cleaned Coal</t>
  </si>
  <si>
    <t>洗精煤</t>
  </si>
  <si>
    <t>Briquettes</t>
  </si>
  <si>
    <t>煤制品</t>
  </si>
  <si>
    <t>heat</t>
  </si>
  <si>
    <t>Heat</t>
  </si>
  <si>
    <t>热力</t>
  </si>
  <si>
    <t>heavy fuel oil</t>
  </si>
  <si>
    <t>Fuel Oil</t>
  </si>
  <si>
    <t>燃料油</t>
  </si>
  <si>
    <t>White Spirit</t>
  </si>
  <si>
    <t>溶剂油</t>
  </si>
  <si>
    <t>Other Petroleum Products</t>
  </si>
  <si>
    <t>其他石油制品</t>
  </si>
  <si>
    <t>jet fuel or kerosene</t>
  </si>
  <si>
    <t>Kerosene</t>
  </si>
  <si>
    <t>煤油</t>
  </si>
  <si>
    <t>lignite</t>
  </si>
  <si>
    <t>Gangue</t>
  </si>
  <si>
    <t>煤矸石</t>
  </si>
  <si>
    <t>Other Washed Coal</t>
  </si>
  <si>
    <t>其他洗煤</t>
  </si>
  <si>
    <t>petroleum diesel</t>
  </si>
  <si>
    <t>Other Coking Products</t>
  </si>
  <si>
    <t>其他焦化产品</t>
  </si>
  <si>
    <t>Diesel Oil</t>
  </si>
  <si>
    <t>柴油</t>
  </si>
  <si>
    <t>Bitumen Asphalt</t>
  </si>
  <si>
    <t>石油沥青</t>
  </si>
  <si>
    <t>Petroleum Coke</t>
  </si>
  <si>
    <t>石油焦</t>
  </si>
  <si>
    <t>petroleum gasoline</t>
  </si>
  <si>
    <t>Gasoline</t>
  </si>
  <si>
    <t>汽油</t>
  </si>
  <si>
    <t>LPG propane or butane</t>
  </si>
  <si>
    <t>Coke Oven Gas</t>
  </si>
  <si>
    <t>焦炉煤气</t>
  </si>
  <si>
    <t>Blast Furnance Gas</t>
  </si>
  <si>
    <t>高炉煤气</t>
  </si>
  <si>
    <t>Converter Gas</t>
  </si>
  <si>
    <t>转炉煤气</t>
  </si>
  <si>
    <t>Other Gas</t>
  </si>
  <si>
    <t>其他煤气</t>
  </si>
  <si>
    <t>Naphtha</t>
  </si>
  <si>
    <t>石脑油</t>
  </si>
  <si>
    <t>润滑油</t>
  </si>
  <si>
    <t>Paraffin Waxes</t>
  </si>
  <si>
    <t>石蜡</t>
  </si>
  <si>
    <t>Liquefied Petroleum Gas</t>
  </si>
  <si>
    <t>液化石油气</t>
  </si>
  <si>
    <t>Refinery Gas</t>
  </si>
  <si>
    <t>炼厂干气</t>
  </si>
  <si>
    <t>natural gas</t>
  </si>
  <si>
    <t>Natural Gas</t>
  </si>
  <si>
    <t>天然气</t>
  </si>
  <si>
    <t>Liquefied Natural Gas</t>
  </si>
  <si>
    <t>液化天然气</t>
  </si>
  <si>
    <t>biofuel gasoline</t>
  </si>
  <si>
    <t>生物质汽油</t>
  </si>
  <si>
    <t>biofuel diesel</t>
  </si>
  <si>
    <t>生物质柴油</t>
  </si>
  <si>
    <t>biomass</t>
  </si>
  <si>
    <t>生物质</t>
  </si>
  <si>
    <t>municipal solid waste</t>
  </si>
  <si>
    <t>城市生活垃圾</t>
  </si>
  <si>
    <t>Other Energy</t>
  </si>
  <si>
    <t>Coke</t>
  </si>
  <si>
    <t>焦炭</t>
  </si>
  <si>
    <t>其他能源</t>
  </si>
  <si>
    <t>数据来源</t>
    <phoneticPr fontId="3" type="noConversion"/>
  </si>
  <si>
    <t>万吨</t>
  </si>
  <si>
    <t>万吨</t>
    <phoneticPr fontId="3" type="noConversion"/>
  </si>
  <si>
    <t>亿立方米</t>
  </si>
  <si>
    <t>万吨标煤</t>
    <phoneticPr fontId="3" type="noConversion"/>
  </si>
  <si>
    <t>coal</t>
    <phoneticPr fontId="3" type="noConversion"/>
  </si>
  <si>
    <t>natural gas</t>
    <phoneticPr fontId="3" type="noConversion"/>
  </si>
  <si>
    <t>biomass</t>
    <phoneticPr fontId="3" type="noConversion"/>
  </si>
  <si>
    <t>crude oil</t>
    <phoneticPr fontId="3" type="noConversion"/>
  </si>
  <si>
    <t>petroleum diesel</t>
    <phoneticPr fontId="3" type="noConversion"/>
  </si>
  <si>
    <t>LPG propane or butane</t>
    <phoneticPr fontId="3" type="noConversion"/>
  </si>
  <si>
    <t>EPS Industrial Module Fuel</t>
    <phoneticPr fontId="3" type="noConversion"/>
  </si>
  <si>
    <t>other energy</t>
    <phoneticPr fontId="3" type="noConversion"/>
  </si>
  <si>
    <t>焦炭</t>
    <phoneticPr fontId="3" type="noConversion"/>
  </si>
  <si>
    <t>煤化工产业链</t>
    <phoneticPr fontId="3" type="noConversion"/>
  </si>
  <si>
    <t>1.煤焦化，制焦炭，煤焦油，焦煤气，对应炼焦环节的原煤与洗精煤消费</t>
    <phoneticPr fontId="3" type="noConversion"/>
  </si>
  <si>
    <t>3.煤液化：直接液化制造甲醇，烯烃和汽油等液体燃料，属于石油，煤炭及其他燃料加工业</t>
    <phoneticPr fontId="3" type="noConversion"/>
  </si>
  <si>
    <t>2.煤气化：煤炭-合成气-制合成氨，水煤气，甲醇，属于石油，煤炭及其他燃料加工业</t>
    <phoneticPr fontId="3" type="noConversion"/>
  </si>
  <si>
    <t>工业</t>
    <phoneticPr fontId="3" type="noConversion"/>
  </si>
  <si>
    <t>Unit:BTU</t>
  </si>
  <si>
    <t>heavy fuel oil</t>
    <phoneticPr fontId="3" type="noConversion"/>
  </si>
  <si>
    <t>BIFUBC</t>
    <phoneticPr fontId="3" type="noConversion"/>
  </si>
  <si>
    <t>农、林、牧、渔业</t>
  </si>
  <si>
    <t>cement and other nonmetallic minerals 239</t>
    <phoneticPr fontId="44" type="noConversion"/>
  </si>
  <si>
    <t>建筑业</t>
  </si>
  <si>
    <t>crude oil</t>
    <phoneticPr fontId="44" type="noConversion"/>
  </si>
  <si>
    <t>electricity</t>
    <phoneticPr fontId="44" type="noConversion"/>
  </si>
  <si>
    <t>heat</t>
    <phoneticPr fontId="44" type="noConversion"/>
  </si>
  <si>
    <t>heavy fuel oil</t>
    <phoneticPr fontId="44" type="noConversion"/>
  </si>
  <si>
    <t>petroleum diesel</t>
    <phoneticPr fontId="44" type="noConversion"/>
  </si>
  <si>
    <t>Lubricant</t>
    <phoneticPr fontId="44" type="noConversion"/>
  </si>
  <si>
    <t>natural gas</t>
    <phoneticPr fontId="44" type="noConversion"/>
  </si>
  <si>
    <t>各燃料用作工业原料的拆分原则</t>
    <phoneticPr fontId="3" type="noConversion"/>
  </si>
  <si>
    <t>原料分配</t>
    <phoneticPr fontId="3" type="noConversion"/>
  </si>
  <si>
    <t>原煤：煤炭作为原料主要用于炼焦和气化。</t>
    <phoneticPr fontId="3" type="noConversion"/>
  </si>
  <si>
    <t>洗精煤：洗精煤作为原料主要用于炼焦。</t>
    <phoneticPr fontId="3" type="noConversion"/>
  </si>
  <si>
    <t>其他洗煤：作为原料主要用于炼制土焦和水泥熟料的生产。</t>
    <phoneticPr fontId="3" type="noConversion"/>
  </si>
  <si>
    <t>煤制品、煤矸石：同其他洗煤。</t>
    <phoneticPr fontId="3" type="noConversion"/>
  </si>
  <si>
    <t>焦炭：作为原料主要用于冶金还原剂和化工原料。</t>
    <phoneticPr fontId="3" type="noConversion"/>
  </si>
  <si>
    <t>焦炉、高炉、转炉和其他煤气：作为原料主要用于化工原料。比如制取氢气、</t>
    <phoneticPr fontId="3" type="noConversion"/>
  </si>
  <si>
    <t>天然气、合成氨等。</t>
    <phoneticPr fontId="3" type="noConversion"/>
  </si>
  <si>
    <t>基于工业企业数据库，甲醇生产主要分布于有机化学原料制造业，和专化学用品制造，</t>
    <phoneticPr fontId="3" type="noConversion"/>
  </si>
  <si>
    <t>以及炼焦及氮肥制造业的副产品，固按照行业煤炭使用量分配原煤和型煤的非燃料使用</t>
  </si>
  <si>
    <t>其他焦化产品：主要包括煤焦油、化学产品（如氨、粗苯等）。</t>
    <phoneticPr fontId="3" type="noConversion"/>
  </si>
  <si>
    <t>作为原料主要用做化工原料。</t>
    <phoneticPr fontId="3" type="noConversion"/>
  </si>
  <si>
    <t>原油：主要用作燃料和炼制其他油品。2020-2022能源年鉴中原油都没有作为原料使用。</t>
    <phoneticPr fontId="3" type="noConversion"/>
  </si>
  <si>
    <t>若有，可将其全部划分为化工行业。</t>
    <phoneticPr fontId="3" type="noConversion"/>
  </si>
  <si>
    <t>汽油：作为原料使用主要是溶剂汽油。用于橡胶行业、油漆、油脂、染料(化学原料和化学制品业)，</t>
    <phoneticPr fontId="3" type="noConversion"/>
  </si>
  <si>
    <t>煤油：作为原料使用主要用于器械零部件的洗涤剂、橡胶和制药工业的溶剂、有机化工的裂解原料</t>
    <phoneticPr fontId="3" type="noConversion"/>
  </si>
  <si>
    <t>通用设备制造业</t>
    <phoneticPr fontId="3" type="noConversion"/>
  </si>
  <si>
    <t>专用设备制造业</t>
    <phoneticPr fontId="3" type="noConversion"/>
  </si>
  <si>
    <t>柴油：生物柴油可作为润滑剂、油漆和化妆品的工业原料。</t>
    <phoneticPr fontId="3" type="noConversion"/>
  </si>
  <si>
    <t>燃料油：燃料油作为工业原料主要用于生产化肥。</t>
    <phoneticPr fontId="3" type="noConversion"/>
  </si>
  <si>
    <t>石脑油：石脑油是裂解制取烯烃，催化重整苯、二甲苯、汽油的工业原料。也是制取化肥的原料。</t>
    <phoneticPr fontId="3" type="noConversion"/>
  </si>
  <si>
    <t>原料分配</t>
    <phoneticPr fontId="3" type="noConversion"/>
  </si>
  <si>
    <t>润滑油：润滑油可以用作能源化工、车用制造和设备制造。</t>
    <phoneticPr fontId="3" type="noConversion"/>
  </si>
  <si>
    <t>石蜡：石蜡分食品级和工业级。工业级石蜡主要用于制造蜡烛等化工品。</t>
    <phoneticPr fontId="3" type="noConversion"/>
  </si>
  <si>
    <t>食品级石蜡可用于食品制造、口服药制造。</t>
    <phoneticPr fontId="3" type="noConversion"/>
  </si>
  <si>
    <t>还可以用于制造某些文化用品（如蜡纸、蜡笔、蜡烛、复写纸）和木制品防蛀。</t>
    <phoneticPr fontId="3" type="noConversion"/>
  </si>
  <si>
    <t>木材加工和木、竹、藤、棕、草制品业</t>
    <phoneticPr fontId="3" type="noConversion"/>
  </si>
  <si>
    <t>木材加工和木、竹、藤、棕、草制品业
/家具制造业</t>
    <phoneticPr fontId="3" type="noConversion"/>
  </si>
  <si>
    <t>溶剂油：主要用作化工原料</t>
    <phoneticPr fontId="3" type="noConversion"/>
  </si>
  <si>
    <t>非金属矿物制品</t>
    <phoneticPr fontId="3" type="noConversion"/>
  </si>
  <si>
    <t>非金属矿物制品业</t>
    <phoneticPr fontId="3" type="noConversion"/>
  </si>
  <si>
    <t>石油焦的主要用途是电解铝所用的预焙阳极和阳极糊、碳素行业生产增炭剂、石墨电极、冶炼工业硅</t>
    <phoneticPr fontId="3" type="noConversion"/>
  </si>
  <si>
    <t>有色金属冶炼和压延业</t>
    <phoneticPr fontId="3" type="noConversion"/>
  </si>
  <si>
    <t>用来生产合成树脂、合成橡胶、合成纤维及生产医药、炸药、染料等产品。</t>
  </si>
  <si>
    <t>液化石油气：作为一种基本化工原料，液化石油气经过分离得到乙烯、丙烯、丁烯、丁二烯等，</t>
    <phoneticPr fontId="3" type="noConversion"/>
  </si>
  <si>
    <t>炼厂干气：化工原料。</t>
    <phoneticPr fontId="3" type="noConversion"/>
  </si>
  <si>
    <t>其他石油制品：划分至煤化工和化工行业。</t>
    <phoneticPr fontId="3" type="noConversion"/>
  </si>
  <si>
    <t>天然气：作为化工原料，生产丙烷、丁烷、合成氨等化工原料。生产氮肥。</t>
    <phoneticPr fontId="3" type="noConversion"/>
  </si>
  <si>
    <t>液化天然气：同天然气。</t>
    <phoneticPr fontId="3" type="noConversion"/>
  </si>
  <si>
    <t>其他能源：包括城市垃圾、工业废料、生物质废料等</t>
    <phoneticPr fontId="3" type="noConversion"/>
  </si>
  <si>
    <t>城市垃圾、工业废料可以作为生态水泥的原料。</t>
    <phoneticPr fontId="3" type="noConversion"/>
  </si>
  <si>
    <t>行 业</t>
    <phoneticPr fontId="7" type="noConversion"/>
  </si>
  <si>
    <t>加工转换投入(-)产出(+)量</t>
  </si>
  <si>
    <t>工业原料</t>
    <phoneticPr fontId="3" type="noConversion"/>
  </si>
  <si>
    <t>Feedstock - BTU</t>
    <phoneticPr fontId="3" type="noConversion"/>
  </si>
  <si>
    <t>Rename</t>
    <phoneticPr fontId="3" type="noConversion"/>
  </si>
  <si>
    <t>Transformation - BTU</t>
    <phoneticPr fontId="3" type="noConversion"/>
  </si>
  <si>
    <t>Non-energy Use - BTU</t>
    <phoneticPr fontId="3" type="noConversion"/>
  </si>
  <si>
    <t>agriculture and forestry 01T03</t>
    <phoneticPr fontId="3" type="noConversion"/>
  </si>
  <si>
    <t>construction 41T43</t>
    <phoneticPr fontId="3" type="noConversion"/>
  </si>
  <si>
    <t>煤制品</t>
    <phoneticPr fontId="3" type="noConversion"/>
  </si>
  <si>
    <t>coal</t>
    <phoneticPr fontId="44" type="noConversion"/>
  </si>
  <si>
    <t>行业</t>
    <phoneticPr fontId="3" type="noConversion"/>
  </si>
  <si>
    <t>煤炭开采和洗选业</t>
    <phoneticPr fontId="3" type="noConversion"/>
  </si>
  <si>
    <t>石油、煤炭及其他燃料加工业</t>
    <phoneticPr fontId="3" type="noConversion"/>
  </si>
  <si>
    <t>燃气生产和供应业</t>
    <phoneticPr fontId="3" type="noConversion"/>
  </si>
  <si>
    <t>加工转换
投入(-)产出(+)量</t>
    <phoneticPr fontId="3" type="noConversion"/>
  </si>
  <si>
    <t>EPS 行业</t>
    <phoneticPr fontId="44" type="noConversion"/>
  </si>
  <si>
    <t>Industrial Final Energy Consumption - BTU</t>
    <phoneticPr fontId="3" type="noConversion"/>
  </si>
  <si>
    <t>Energy Use - BTU</t>
    <phoneticPr fontId="3" type="noConversion"/>
  </si>
  <si>
    <t>农、林、牧、渔业</t>
    <phoneticPr fontId="3" type="noConversion"/>
  </si>
  <si>
    <t>Agriculture and Constrution Final Energy Consumption - BTU</t>
    <phoneticPr fontId="3" type="noConversion"/>
  </si>
  <si>
    <t>注：</t>
    <phoneticPr fontId="3" type="noConversion"/>
  </si>
  <si>
    <t>农林牧渔业：汽油保留原数值的20%；柴油保留90%</t>
  </si>
  <si>
    <t>建筑业的石油沥青全部作为Non-energy use</t>
    <phoneticPr fontId="3" type="noConversion"/>
  </si>
  <si>
    <t xml:space="preserve">  1.农、林、牧、渔业</t>
    <phoneticPr fontId="3" type="noConversion"/>
  </si>
  <si>
    <t xml:space="preserve">  3.建筑业</t>
    <phoneticPr fontId="3" type="noConversion"/>
  </si>
  <si>
    <t>计量指标</t>
    <phoneticPr fontId="3" type="noConversion"/>
  </si>
  <si>
    <t>计量单位</t>
    <phoneticPr fontId="3" type="noConversion"/>
  </si>
  <si>
    <t>纸和纸板</t>
    <phoneticPr fontId="3" type="noConversion"/>
  </si>
  <si>
    <t>原油加工量</t>
    <phoneticPr fontId="3" type="noConversion"/>
  </si>
  <si>
    <t>烧碱</t>
    <phoneticPr fontId="3" type="noConversion"/>
  </si>
  <si>
    <t>纯碱</t>
    <phoneticPr fontId="3" type="noConversion"/>
  </si>
  <si>
    <t>乙烯</t>
    <phoneticPr fontId="3" type="noConversion"/>
  </si>
  <si>
    <t>合成氨</t>
    <phoneticPr fontId="3" type="noConversion"/>
  </si>
  <si>
    <t>水泥</t>
    <phoneticPr fontId="3" type="noConversion"/>
  </si>
  <si>
    <t>平板玻璃</t>
    <phoneticPr fontId="3" type="noConversion"/>
  </si>
  <si>
    <t>电解铝</t>
    <phoneticPr fontId="3" type="noConversion"/>
  </si>
  <si>
    <t>原煤</t>
    <phoneticPr fontId="3" type="noConversion"/>
  </si>
  <si>
    <t>天然气</t>
    <phoneticPr fontId="3" type="noConversion"/>
  </si>
  <si>
    <t>铁矿石原矿</t>
    <phoneticPr fontId="3" type="noConversion"/>
  </si>
  <si>
    <t>铜矿</t>
    <phoneticPr fontId="3" type="noConversion"/>
  </si>
  <si>
    <t>石灰石</t>
    <phoneticPr fontId="3" type="noConversion"/>
  </si>
  <si>
    <t>原油</t>
    <phoneticPr fontId="3" type="noConversion"/>
  </si>
  <si>
    <t>精炼铜</t>
    <phoneticPr fontId="3" type="noConversion"/>
  </si>
  <si>
    <t>铝土矿</t>
    <phoneticPr fontId="3" type="noConversion"/>
  </si>
  <si>
    <t>汽车</t>
    <phoneticPr fontId="3" type="noConversion"/>
  </si>
  <si>
    <t>增加值</t>
    <phoneticPr fontId="3" type="noConversion"/>
  </si>
  <si>
    <t>铜冶炼综合能耗</t>
    <phoneticPr fontId="3" type="noConversion"/>
  </si>
  <si>
    <t>千克标准煤/吨</t>
    <phoneticPr fontId="3" type="noConversion"/>
  </si>
  <si>
    <t>平板玻璃综合能耗</t>
    <phoneticPr fontId="3" type="noConversion"/>
  </si>
  <si>
    <t>千克标准煤/重量箱</t>
    <phoneticPr fontId="3" type="noConversion"/>
  </si>
  <si>
    <t>水泥综合能耗</t>
    <phoneticPr fontId="3" type="noConversion"/>
  </si>
  <si>
    <t>王庆一《2021能源数据》</t>
    <phoneticPr fontId="3" type="noConversion"/>
  </si>
  <si>
    <t>2020有色金属经济运行公报</t>
    <phoneticPr fontId="3" type="noConversion"/>
  </si>
  <si>
    <t>炼油综合能耗</t>
    <phoneticPr fontId="3" type="noConversion"/>
  </si>
  <si>
    <t>千克标煤/吨·能量因数</t>
    <phoneticPr fontId="3" type="noConversion"/>
  </si>
  <si>
    <t>顶装焦炉炼焦综合能耗</t>
    <phoneticPr fontId="3" type="noConversion"/>
  </si>
  <si>
    <t>千克标煤/吨</t>
    <phoneticPr fontId="3" type="noConversion"/>
  </si>
  <si>
    <t>2021基准水平</t>
    <phoneticPr fontId="3" type="noConversion"/>
  </si>
  <si>
    <t>烧碱综合能耗</t>
    <phoneticPr fontId="3" type="noConversion"/>
  </si>
  <si>
    <t>纯碱综合能耗</t>
    <phoneticPr fontId="3" type="noConversion"/>
  </si>
  <si>
    <t>乙烯综合能耗</t>
    <phoneticPr fontId="3" type="noConversion"/>
  </si>
  <si>
    <t>合成氨综合能耗</t>
    <phoneticPr fontId="3" type="noConversion"/>
  </si>
  <si>
    <t>原油开采</t>
    <phoneticPr fontId="3" type="noConversion"/>
  </si>
  <si>
    <t>天然气开采</t>
    <phoneticPr fontId="3" type="noConversion"/>
  </si>
  <si>
    <t>无数据</t>
    <phoneticPr fontId="3" type="noConversion"/>
  </si>
  <si>
    <t>铜矿采选</t>
    <phoneticPr fontId="3" type="noConversion"/>
  </si>
  <si>
    <t>铝土矿采选</t>
    <phoneticPr fontId="3" type="noConversion"/>
  </si>
  <si>
    <t>电解铝综合能耗</t>
    <phoneticPr fontId="3" type="noConversion"/>
  </si>
  <si>
    <t>2020有色金属经济运行公报
综合交流电耗13543千瓦时/吨</t>
    <phoneticPr fontId="3" type="noConversion"/>
  </si>
  <si>
    <t>无数据；1立方米=0.7174kg</t>
    <phoneticPr fontId="3" type="noConversion"/>
  </si>
  <si>
    <t>千克标煤/亿吨</t>
    <phoneticPr fontId="3" type="noConversion"/>
  </si>
  <si>
    <t>千克标煤/亿立方米</t>
    <phoneticPr fontId="3" type="noConversion"/>
  </si>
  <si>
    <t>合计</t>
    <phoneticPr fontId="3" type="noConversion"/>
  </si>
  <si>
    <t>2020单位产品综合能耗</t>
    <phoneticPr fontId="3" type="noConversion"/>
  </si>
  <si>
    <t>说明</t>
    <phoneticPr fontId="3" type="noConversion"/>
  </si>
  <si>
    <t>产量</t>
    <phoneticPr fontId="3" type="noConversion"/>
  </si>
  <si>
    <t>产量加权</t>
    <phoneticPr fontId="3" type="noConversion"/>
  </si>
  <si>
    <t>指标</t>
    <phoneticPr fontId="3" type="noConversion"/>
  </si>
  <si>
    <t>能耗单位</t>
    <phoneticPr fontId="3" type="noConversion"/>
  </si>
  <si>
    <t>BTU/亿吨</t>
    <phoneticPr fontId="3" type="noConversion"/>
  </si>
  <si>
    <t>BTU/亿立方米</t>
    <phoneticPr fontId="3" type="noConversion"/>
  </si>
  <si>
    <t>BTU/万吨</t>
    <phoneticPr fontId="3" type="noConversion"/>
  </si>
  <si>
    <t>BTU/万重量厢</t>
    <phoneticPr fontId="3" type="noConversion"/>
  </si>
  <si>
    <t>BTU/万辆</t>
    <phoneticPr fontId="3" type="noConversion"/>
  </si>
  <si>
    <t>BTU/亿美元</t>
    <phoneticPr fontId="3" type="noConversion"/>
  </si>
  <si>
    <t>2025-2030</t>
    <phoneticPr fontId="3" type="noConversion"/>
  </si>
  <si>
    <t>2030-2060</t>
    <phoneticPr fontId="3" type="noConversion"/>
  </si>
  <si>
    <t>年均能耗累计下降率</t>
    <phoneticPr fontId="3" type="noConversion"/>
  </si>
  <si>
    <t>BTU</t>
    <phoneticPr fontId="3" type="noConversion"/>
  </si>
  <si>
    <t>工业原料用能</t>
    <phoneticPr fontId="3" type="noConversion"/>
  </si>
  <si>
    <t>电气化率(电力消费/终端能源消费）</t>
    <phoneticPr fontId="3" type="noConversion"/>
  </si>
  <si>
    <t>Energy use</t>
    <phoneticPr fontId="3" type="noConversion"/>
  </si>
  <si>
    <t>Energy Use Structure</t>
    <phoneticPr fontId="3" type="noConversion"/>
  </si>
  <si>
    <t>Unit: dimensionless (%)</t>
  </si>
  <si>
    <t>2022终端用能</t>
    <phoneticPr fontId="3" type="noConversion"/>
  </si>
  <si>
    <t>石油沥青：主要是生产沥青混合物用于道路铺设，生产涂料和防水材料。</t>
    <phoneticPr fontId="3" type="noConversion"/>
  </si>
  <si>
    <t>黑色金属冶炼和压延加工业</t>
    <phoneticPr fontId="3" type="noConversion"/>
  </si>
  <si>
    <t>农副食品加工业</t>
    <phoneticPr fontId="3" type="noConversion"/>
  </si>
  <si>
    <t>行业</t>
  </si>
  <si>
    <t>计量指标</t>
  </si>
  <si>
    <t>计量单位</t>
  </si>
  <si>
    <t>数据来源</t>
  </si>
  <si>
    <t>亿吨</t>
  </si>
  <si>
    <t>中石化《中国能源展望2060》</t>
  </si>
  <si>
    <t>中石油《世界与中国能源展望2021》</t>
  </si>
  <si>
    <t>铁矿石原矿</t>
  </si>
  <si>
    <t>产品产量与粗钢产量挂钩</t>
  </si>
  <si>
    <t>铜矿</t>
  </si>
  <si>
    <t>铝土矿</t>
  </si>
  <si>
    <t>产量与电解铝产量挂钩</t>
  </si>
  <si>
    <t>石灰石</t>
  </si>
  <si>
    <t>产品产量与水泥产量挂钩;https://www.sohu.com/a/716515038_121388092</t>
  </si>
  <si>
    <t>纸和纸板</t>
  </si>
  <si>
    <t>中国能源研究会-内部报告</t>
  </si>
  <si>
    <t>原油加工量</t>
  </si>
  <si>
    <t>加工量与原油产量挂钩</t>
  </si>
  <si>
    <t>焦炭产量与钢铁产量挂钩</t>
  </si>
  <si>
    <t>烧碱</t>
  </si>
  <si>
    <t>纯碱</t>
  </si>
  <si>
    <t>乙烯</t>
  </si>
  <si>
    <t>合成氨</t>
  </si>
  <si>
    <t>水泥</t>
  </si>
  <si>
    <t>平板玻璃</t>
  </si>
  <si>
    <t>万重量厢</t>
  </si>
  <si>
    <t>电解铝</t>
  </si>
  <si>
    <t>精炼铜</t>
  </si>
  <si>
    <t>拍数</t>
  </si>
  <si>
    <t>汽车</t>
  </si>
  <si>
    <t>万辆</t>
  </si>
  <si>
    <t>2023节能与新能源汽车发展报告-结果微调</t>
  </si>
  <si>
    <t>2019终端能源消费量</t>
    <phoneticPr fontId="3" type="noConversion"/>
  </si>
  <si>
    <t>2020终端能源消费量</t>
  </si>
  <si>
    <t>2020终端能源消费量</t>
    <phoneticPr fontId="3" type="noConversion"/>
  </si>
  <si>
    <t>产量与精炼铜产量挂钩；https://www.wkqh.cn/ueditor/jsp/upload/file/20240603/1717376096015027949.pdf</t>
    <phoneticPr fontId="3" type="noConversion"/>
  </si>
  <si>
    <t>粗钢</t>
    <phoneticPr fontId="3" type="noConversion"/>
  </si>
  <si>
    <t>2030-2035</t>
    <phoneticPr fontId="3" type="noConversion"/>
  </si>
  <si>
    <t>2035-2060</t>
    <phoneticPr fontId="3" type="noConversion"/>
  </si>
  <si>
    <t>coal</t>
  </si>
  <si>
    <t>统计原则：如果A类能源加工转换成A类能源，计算A类能源的净投入量；如果A类能源加工转换成B类能源，计算A类能源的全部投入量。</t>
    <phoneticPr fontId="3" type="noConversion"/>
  </si>
  <si>
    <t>工业：保留汽油的21%，柴油的74%。扣除部分在交通运输行业进行统计。</t>
    <phoneticPr fontId="3" type="noConversion"/>
  </si>
  <si>
    <t>Index</t>
    <phoneticPr fontId="44" type="noConversion"/>
  </si>
  <si>
    <t>燃料品种</t>
    <phoneticPr fontId="44" type="noConversion"/>
  </si>
  <si>
    <t>Energy Type Name</t>
    <phoneticPr fontId="44" type="noConversion"/>
  </si>
  <si>
    <t>SY2024 Appendix</t>
    <phoneticPr fontId="44" type="noConversion"/>
  </si>
  <si>
    <t>NBS Data</t>
    <phoneticPr fontId="44" type="noConversion"/>
  </si>
  <si>
    <t>GBT2589-2020</t>
    <phoneticPr fontId="44" type="noConversion"/>
  </si>
  <si>
    <t>GBT2589-2008</t>
    <phoneticPr fontId="44" type="noConversion"/>
  </si>
  <si>
    <t>Energy Balance 2023</t>
    <phoneticPr fontId="44" type="noConversion"/>
  </si>
  <si>
    <t>Unit</t>
    <phoneticPr fontId="44" type="noConversion"/>
  </si>
  <si>
    <t>Kcal/Unit</t>
    <phoneticPr fontId="44" type="noConversion"/>
  </si>
  <si>
    <t>KJ/Unit</t>
    <phoneticPr fontId="44" type="noConversion"/>
  </si>
  <si>
    <t>统计实物量单位</t>
    <phoneticPr fontId="44" type="noConversion"/>
  </si>
  <si>
    <t>Statistical Unit</t>
    <phoneticPr fontId="44" type="noConversion"/>
  </si>
  <si>
    <t>TJ/统计单位</t>
    <phoneticPr fontId="44" type="noConversion"/>
  </si>
  <si>
    <t>万吨标煤/统计单位</t>
    <phoneticPr fontId="44" type="noConversion"/>
  </si>
  <si>
    <t>BTU/统计单位</t>
    <phoneticPr fontId="44" type="noConversion"/>
  </si>
  <si>
    <t>Data Source</t>
    <phoneticPr fontId="44" type="noConversion"/>
  </si>
  <si>
    <t>kg</t>
    <phoneticPr fontId="44" type="noConversion"/>
  </si>
  <si>
    <t>万吨</t>
    <phoneticPr fontId="44" type="noConversion"/>
  </si>
  <si>
    <t>10^4 ton</t>
    <phoneticPr fontId="44" type="noConversion"/>
  </si>
  <si>
    <t>无烟煤</t>
    <phoneticPr fontId="44" type="noConversion"/>
  </si>
  <si>
    <t>Anthracite</t>
    <phoneticPr fontId="44" type="noConversion"/>
  </si>
  <si>
    <t>炼焦烟煤</t>
  </si>
  <si>
    <t>Coking Coal</t>
    <phoneticPr fontId="44" type="noConversion"/>
  </si>
  <si>
    <t>一般烟煤</t>
  </si>
  <si>
    <t>Bituminous Coal</t>
    <phoneticPr fontId="44" type="noConversion"/>
  </si>
  <si>
    <t>洗中煤</t>
  </si>
  <si>
    <t>Washed Middlings</t>
  </si>
  <si>
    <t>煤泥</t>
  </si>
  <si>
    <t>Washed Slimes</t>
  </si>
  <si>
    <t>褐煤</t>
  </si>
  <si>
    <t>Lignite</t>
    <phoneticPr fontId="44" type="noConversion"/>
  </si>
  <si>
    <t>Briquettes</t>
    <phoneticPr fontId="44" type="noConversion"/>
  </si>
  <si>
    <t>4251</t>
    <phoneticPr fontId="44" type="noConversion"/>
  </si>
  <si>
    <t>Calculated from Energy Balance 2023</t>
    <phoneticPr fontId="44" type="noConversion"/>
  </si>
  <si>
    <t>煤矸石</t>
    <phoneticPr fontId="44" type="noConversion"/>
  </si>
  <si>
    <t>Gangue</t>
    <phoneticPr fontId="44" type="noConversion"/>
  </si>
  <si>
    <t>cu. m</t>
    <phoneticPr fontId="44" type="noConversion"/>
  </si>
  <si>
    <t>亿立方米</t>
    <phoneticPr fontId="44" type="noConversion"/>
  </si>
  <si>
    <t>10^8 cu. m</t>
    <phoneticPr fontId="44" type="noConversion"/>
  </si>
  <si>
    <t>Blast Furnace Gas</t>
  </si>
  <si>
    <t>Converter Gas</t>
    <phoneticPr fontId="44" type="noConversion"/>
  </si>
  <si>
    <t>Other Coal Gas</t>
  </si>
  <si>
    <t>发生炉煤气</t>
  </si>
  <si>
    <t>Gas By Gas Furnace</t>
  </si>
  <si>
    <t>重油催化裂解煤气</t>
  </si>
  <si>
    <t>Gas By Heavy Oil Catalytic Cracking</t>
  </si>
  <si>
    <t>重油热裂解煤气</t>
  </si>
  <si>
    <t>Gas By Heavy Oil Thermal Cracking</t>
  </si>
  <si>
    <t>焦炭制气</t>
  </si>
  <si>
    <t>Coke Gas</t>
  </si>
  <si>
    <t>压力气化煤气</t>
  </si>
  <si>
    <t>Gas By Pressure Gasification</t>
  </si>
  <si>
    <t>水煤气</t>
  </si>
  <si>
    <t>Water Coal Gas</t>
  </si>
  <si>
    <t>其他焦化产品</t>
    <phoneticPr fontId="44" type="noConversion"/>
  </si>
  <si>
    <t>Other Coking Products</t>
    <phoneticPr fontId="44" type="noConversion"/>
  </si>
  <si>
    <t>煤焦油</t>
  </si>
  <si>
    <t>Coal Tar</t>
  </si>
  <si>
    <t>粗苯</t>
  </si>
  <si>
    <t>Benzene</t>
  </si>
  <si>
    <t>Diesel</t>
  </si>
  <si>
    <t>Naphtha</t>
    <phoneticPr fontId="44" type="noConversion"/>
  </si>
  <si>
    <t>Lubricants</t>
    <phoneticPr fontId="44" type="noConversion"/>
  </si>
  <si>
    <t>Paraffin Waxes</t>
    <phoneticPr fontId="44" type="noConversion"/>
  </si>
  <si>
    <t>White Spirit</t>
    <phoneticPr fontId="44" type="noConversion"/>
  </si>
  <si>
    <t>Bitumen Asphalt</t>
    <phoneticPr fontId="44" type="noConversion"/>
  </si>
  <si>
    <t>Petroleum Coke</t>
    <phoneticPr fontId="44" type="noConversion"/>
  </si>
  <si>
    <t>Other Petroleum Products</t>
    <phoneticPr fontId="44" type="noConversion"/>
  </si>
  <si>
    <t>渣油</t>
  </si>
  <si>
    <t>Residuum</t>
    <phoneticPr fontId="44" type="noConversion"/>
  </si>
  <si>
    <t>油田天然气</t>
  </si>
  <si>
    <t>Oil Field Natural Gas</t>
    <phoneticPr fontId="44" type="noConversion"/>
  </si>
  <si>
    <t>气田天然气</t>
  </si>
  <si>
    <t>Gas Field Natural Gas</t>
    <phoneticPr fontId="44" type="noConversion"/>
  </si>
  <si>
    <t>煤层气</t>
  </si>
  <si>
    <t>Coal Seam Gas</t>
    <phoneticPr fontId="44" type="noConversion"/>
  </si>
  <si>
    <t>煤矿瓦斯气</t>
    <phoneticPr fontId="44" type="noConversion"/>
  </si>
  <si>
    <t>Coal Mine Gas</t>
    <phoneticPr fontId="44" type="noConversion"/>
  </si>
  <si>
    <t>Heat</t>
    <phoneticPr fontId="44" type="noConversion"/>
  </si>
  <si>
    <t>mj</t>
    <phoneticPr fontId="44" type="noConversion"/>
  </si>
  <si>
    <t>万百万千焦</t>
    <phoneticPr fontId="44" type="noConversion"/>
  </si>
  <si>
    <t>10 TJ</t>
    <phoneticPr fontId="44" type="noConversion"/>
  </si>
  <si>
    <t>余热余压</t>
  </si>
  <si>
    <t>Waste Heat</t>
    <phoneticPr fontId="44" type="noConversion"/>
  </si>
  <si>
    <t>Electricity</t>
    <phoneticPr fontId="44" type="noConversion"/>
  </si>
  <si>
    <t>kwh</t>
    <phoneticPr fontId="44" type="noConversion"/>
  </si>
  <si>
    <t>亿千瓦时</t>
    <phoneticPr fontId="44" type="noConversion"/>
  </si>
  <si>
    <t>10^8 kwh</t>
    <phoneticPr fontId="44" type="noConversion"/>
  </si>
  <si>
    <t>氢气</t>
  </si>
  <si>
    <t>Hydrogen</t>
    <phoneticPr fontId="44" type="noConversion"/>
  </si>
  <si>
    <t>蒸汽(低压)</t>
  </si>
  <si>
    <t>Steam</t>
    <phoneticPr fontId="44" type="noConversion"/>
  </si>
  <si>
    <t>生物质能</t>
  </si>
  <si>
    <t>Biomass Energy</t>
  </si>
  <si>
    <t>人粪</t>
  </si>
  <si>
    <t>Night Soil</t>
    <phoneticPr fontId="44" type="noConversion"/>
  </si>
  <si>
    <t>Yearbook 2024 Appendix</t>
    <phoneticPr fontId="44" type="noConversion"/>
  </si>
  <si>
    <t>牛粪</t>
  </si>
  <si>
    <t>Cow Dung</t>
    <phoneticPr fontId="44" type="noConversion"/>
  </si>
  <si>
    <t>猪粪</t>
  </si>
  <si>
    <t>Pig Dung</t>
    <phoneticPr fontId="44" type="noConversion"/>
  </si>
  <si>
    <t>羊、驴、马、骡粪</t>
  </si>
  <si>
    <t>Sheep/Donkey/Horse/Mule Dung</t>
    <phoneticPr fontId="44" type="noConversion"/>
  </si>
  <si>
    <t>鸡粪</t>
  </si>
  <si>
    <t>Poultry Manure</t>
    <phoneticPr fontId="44" type="noConversion"/>
  </si>
  <si>
    <t>大豆秆、棉花秆</t>
  </si>
  <si>
    <t>Soybean Stalk,Cotton Stalk</t>
    <phoneticPr fontId="44" type="noConversion"/>
  </si>
  <si>
    <t>稻秆</t>
  </si>
  <si>
    <t>Paddy Stalk</t>
    <phoneticPr fontId="44" type="noConversion"/>
  </si>
  <si>
    <t>麦秆</t>
  </si>
  <si>
    <t>Wheat stalk</t>
    <phoneticPr fontId="44" type="noConversion"/>
  </si>
  <si>
    <t>玉米秆</t>
  </si>
  <si>
    <t>Maize Stalk</t>
    <phoneticPr fontId="44" type="noConversion"/>
  </si>
  <si>
    <t>蔗渣（干）</t>
  </si>
  <si>
    <t>Bagasse</t>
    <phoneticPr fontId="44" type="noConversion"/>
  </si>
  <si>
    <t>玉米棒</t>
  </si>
  <si>
    <t>Corn Cob</t>
    <phoneticPr fontId="44" type="noConversion"/>
  </si>
  <si>
    <t>稻壳</t>
  </si>
  <si>
    <t>Rice Husk</t>
    <phoneticPr fontId="44" type="noConversion"/>
  </si>
  <si>
    <t>杂草</t>
  </si>
  <si>
    <t>Fireweed</t>
    <phoneticPr fontId="44" type="noConversion"/>
  </si>
  <si>
    <t>树叶</t>
  </si>
  <si>
    <t>Leaves</t>
    <phoneticPr fontId="44" type="noConversion"/>
  </si>
  <si>
    <t>薪柴</t>
  </si>
  <si>
    <t>Firewood</t>
    <phoneticPr fontId="44" type="noConversion"/>
  </si>
  <si>
    <t>树皮</t>
  </si>
  <si>
    <t>Bark</t>
    <phoneticPr fontId="44" type="noConversion"/>
  </si>
  <si>
    <t>锯末刨花</t>
  </si>
  <si>
    <t>Sawdust</t>
    <phoneticPr fontId="44" type="noConversion"/>
  </si>
  <si>
    <t>沼气</t>
  </si>
  <si>
    <t>Biogas</t>
    <phoneticPr fontId="44" type="noConversion"/>
  </si>
  <si>
    <t>城市生活垃圾（用于燃料）</t>
  </si>
  <si>
    <t>Municipal Solid Wate</t>
    <phoneticPr fontId="44" type="noConversion"/>
  </si>
  <si>
    <t>工业废料（用于燃料）</t>
  </si>
  <si>
    <t>Industrial Waste</t>
    <phoneticPr fontId="44" type="noConversion"/>
  </si>
  <si>
    <t>燃料甲醇</t>
  </si>
  <si>
    <t>Methanol</t>
    <phoneticPr fontId="44" type="noConversion"/>
  </si>
  <si>
    <t>乙醇(用作燃料)</t>
  </si>
  <si>
    <t>Ethanol</t>
    <phoneticPr fontId="44" type="noConversion"/>
  </si>
  <si>
    <t>生物乙醇</t>
  </si>
  <si>
    <t>Bioethanol</t>
    <phoneticPr fontId="44" type="noConversion"/>
  </si>
  <si>
    <t>生物柴油</t>
  </si>
  <si>
    <t>Biodiesel</t>
    <phoneticPr fontId="44" type="noConversion"/>
  </si>
  <si>
    <t>热力</t>
    <phoneticPr fontId="3" type="noConversion"/>
  </si>
  <si>
    <t>电力</t>
    <phoneticPr fontId="3" type="noConversion"/>
  </si>
  <si>
    <t>其他能源</t>
    <phoneticPr fontId="3" type="noConversion"/>
  </si>
  <si>
    <t>吨标煤/J</t>
    <phoneticPr fontId="3" type="noConversion"/>
  </si>
  <si>
    <t>J/Calorie</t>
    <phoneticPr fontId="3" type="noConversion"/>
  </si>
  <si>
    <t>20 908千焦/(5 000千卡)/千克</t>
  </si>
  <si>
    <t>－</t>
  </si>
  <si>
    <t>20934kJ/kg (5000kcal/kg)</t>
  </si>
  <si>
    <t>20908kJ/kg (5000kcal/kg)</t>
  </si>
  <si>
    <t>约6000千卡/千克以上</t>
  </si>
  <si>
    <t>约4500-5500千卡/千克</t>
  </si>
  <si>
    <t>26 344千焦/(6 300千卡)/千克</t>
  </si>
  <si>
    <t>26377kJ/kg (6300kcal/kg)</t>
  </si>
  <si>
    <t>26344kJ/kg (6300kcal/kg)</t>
  </si>
  <si>
    <t>约 2500-6000千卡/千克</t>
  </si>
  <si>
    <t>8 363千焦/(2 000千卡)/千克</t>
  </si>
  <si>
    <t>8374kJ/kg (2000kcal/kg)</t>
  </si>
  <si>
    <t>8363kJ/kg (2000kcal/kg)</t>
  </si>
  <si>
    <t>8 363～12 545千焦/(2 000～3 000千卡)/千克</t>
  </si>
  <si>
    <t>8374kJ/kg～12560kJ/kg (2000kcal/kg～3000kcal/kg)</t>
  </si>
  <si>
    <t>8363kJ/kg～12545kJ/kg (2000kcal/kg～3000kcal/kg)</t>
  </si>
  <si>
    <t>约2500-3500千卡/千克</t>
  </si>
  <si>
    <t>约3000-5000千卡/千克</t>
  </si>
  <si>
    <t>约2000千卡/千克</t>
  </si>
  <si>
    <t>28 435千焦/(6 800千卡)/千克</t>
  </si>
  <si>
    <t>约6800千卡/千克</t>
  </si>
  <si>
    <t>28470kJ/kg (6800kcal/kg)</t>
  </si>
  <si>
    <t>28435kJ/kg (6800kcal/kg)</t>
  </si>
  <si>
    <t>16 726～17 981千焦/(4 000～4 300千卡)/立方米</t>
  </si>
  <si>
    <t>约4000-4300千卡/立方米</t>
  </si>
  <si>
    <t>16747kJ/m³～18003kJ/m³ (4000kcal/m³～4300kcal/m³)</t>
  </si>
  <si>
    <t>16726kJ/m³～17981kJ/m³ (4000kcal/m³～4300kcal/m³)</t>
  </si>
  <si>
    <t>约900千卡/立方米</t>
  </si>
  <si>
    <t>3768kJ/m³ (900kcal/m³)</t>
  </si>
  <si>
    <t>3763kJ/m³</t>
  </si>
  <si>
    <t>约1900千卡/立方米</t>
  </si>
  <si>
    <t>5 227千焦/(1 250千卡)/立方米</t>
  </si>
  <si>
    <t>约1250千卡/立方米</t>
  </si>
  <si>
    <t>5234kJ/m³ (1250kcal/m³)</t>
  </si>
  <si>
    <t>5227kJ/m³ (1250kcal/m³)</t>
  </si>
  <si>
    <t>19 235千焦/(4 600千卡)/立方米</t>
  </si>
  <si>
    <t>约4600千卡/立方米</t>
  </si>
  <si>
    <t>19259kJ/m³ (4600kcal/m³)</t>
  </si>
  <si>
    <t>19235kJ/m³ (4600kcal/m³)</t>
  </si>
  <si>
    <t>35 544千焦/(8 500千卡)/立方米</t>
  </si>
  <si>
    <t>约8500千卡/立方米</t>
  </si>
  <si>
    <t>35588kJ/m³ (8500kcal/m³)</t>
  </si>
  <si>
    <t>35544kJ/m³ (8500kcal/m³)</t>
  </si>
  <si>
    <t>16 308千焦/(3 900千卡)/立方米</t>
  </si>
  <si>
    <t>约3900千卡/立方米</t>
  </si>
  <si>
    <t>16329kJ/m³ (3900kcal/m³)</t>
  </si>
  <si>
    <t>16308kJ/m³ (3900kcal/m³)</t>
  </si>
  <si>
    <t>15 054千焦/(3 600千卡)/立方米</t>
  </si>
  <si>
    <t>约3600千卡/立方米</t>
  </si>
  <si>
    <t>15072kJ/m³ (3600kcal/m³)</t>
  </si>
  <si>
    <t>15054kJ/m³ (3600kcal/m³)</t>
  </si>
  <si>
    <t>10 454千焦/(2 500千卡)/立方米</t>
  </si>
  <si>
    <t>约2500千卡/立方米</t>
  </si>
  <si>
    <t>10467kJ/m³ (2500kcal/m³)</t>
  </si>
  <si>
    <t>10454kJ/m³ (2500kcal/m³)</t>
  </si>
  <si>
    <t>33 453千焦/(8 000千卡)/千克</t>
  </si>
  <si>
    <t>约8000千卡/千克</t>
  </si>
  <si>
    <t>33494kJ/kg (8000kcal/kg)</t>
  </si>
  <si>
    <t>33453kJ/kg (8000kcal/kg)</t>
  </si>
  <si>
    <t>41 816千焦/(10 000千卡)/千克</t>
  </si>
  <si>
    <t>约10000千卡/千克</t>
  </si>
  <si>
    <t>41868kJ/kg (10000kcal/kg)</t>
  </si>
  <si>
    <t>41816kJ/kg (10000kcal/kg)</t>
  </si>
  <si>
    <t>43 070千焦/(10 300千卡)/千克</t>
  </si>
  <si>
    <t>约10300千卡/千克</t>
  </si>
  <si>
    <t>43124kJ/kg (10300kcal/kg)</t>
  </si>
  <si>
    <t>43070kJ/kg (10300kcal/kg)</t>
  </si>
  <si>
    <t>42 652千焦/(10 200千卡)/千克</t>
  </si>
  <si>
    <t>约10200千卡/千克</t>
  </si>
  <si>
    <t>42705kJ/kg (10200kcal/kg)</t>
  </si>
  <si>
    <t>42652kJ/kg (10200kcal/kg)</t>
  </si>
  <si>
    <t>约10500千卡/千克</t>
  </si>
  <si>
    <t>约9900千卡/千克</t>
  </si>
  <si>
    <t>约9550千卡/千克</t>
  </si>
  <si>
    <t>约10270千卡/千克</t>
  </si>
  <si>
    <t>约9310千卡/千克</t>
  </si>
  <si>
    <t>约7640千卡/千克</t>
  </si>
  <si>
    <t>50 179千焦/(12 000千卡)/千克</t>
  </si>
  <si>
    <t>约12000千卡/千克</t>
  </si>
  <si>
    <t>50242kJ/kg (12000kcal/kg)</t>
  </si>
  <si>
    <t>50179kJ/kg (12000kcal/kg)</t>
  </si>
  <si>
    <t>45 998千焦/(11 000千卡)/千克</t>
  </si>
  <si>
    <t>约11000千卡/千克</t>
  </si>
  <si>
    <t>46055kJ/kg (11000kcal/kg)</t>
  </si>
  <si>
    <t>约9800千卡/千克</t>
  </si>
  <si>
    <t>32 238～38 931千焦/(7 700～9 310千卡)/立方米</t>
  </si>
  <si>
    <t>约7700-9300千卡/立方米</t>
  </si>
  <si>
    <t>32238kJ/m³～38979kJ/m³ (7700kcal/m³～9310kcal/m³)</t>
  </si>
  <si>
    <t>38931kJ/m³ (9310kcal/m³)</t>
  </si>
  <si>
    <t>约7700千卡/立方米</t>
  </si>
  <si>
    <t>14636kJ/m³～16726kJ/m³ (3500kcal/m³～4000kcal/m³)</t>
  </si>
  <si>
    <t>约12300千卡/千克</t>
  </si>
  <si>
    <t>51498kJ/kg (12300kcal/kg)</t>
  </si>
  <si>
    <t>—</t>
  </si>
  <si>
    <t>3 600千焦/(860千卡)/千瓦时</t>
  </si>
  <si>
    <t>860千卡/千瓦时</t>
  </si>
  <si>
    <t>3600kJ/ (kW·h)[860kcal/ (kW·h)]</t>
  </si>
  <si>
    <t>约142000千焦耳/千克</t>
  </si>
  <si>
    <t>9756kJ/m³ (2330kcal/m³)</t>
  </si>
  <si>
    <t>3763MJ/t (900Mcal/t)</t>
  </si>
  <si>
    <t>18 817千焦/(4 500千卡)/千克</t>
  </si>
  <si>
    <t>13 799千焦/(3 300千卡)/千克</t>
  </si>
  <si>
    <t>12 545千焦/(3 000千卡)/千克</t>
  </si>
  <si>
    <t>15 472千焦/(3 700千卡)/千克</t>
  </si>
  <si>
    <t>15 890千焦/(3 800千卡)/千克</t>
  </si>
  <si>
    <t>14 635千焦/(3 500千卡)/千克</t>
  </si>
  <si>
    <t>约3500千卡/千克</t>
  </si>
  <si>
    <t>约4600千卡/千克</t>
  </si>
  <si>
    <t>约3200千卡/千克</t>
  </si>
  <si>
    <t>16 726千焦/(4 000千卡)/千克</t>
  </si>
  <si>
    <t>约3000千卡/千克</t>
  </si>
  <si>
    <t>约2700千卡/千克</t>
  </si>
  <si>
    <t>20 908千焦/(5 000千卡)/立方米</t>
  </si>
  <si>
    <t>约5500—5800千卡/立方米</t>
  </si>
  <si>
    <t>20934kJ/m³~24283kJ/m³ (5000kcal/m³~5800kcal/m³)</t>
  </si>
  <si>
    <t>约1900千卡/千克</t>
  </si>
  <si>
    <t>约5426千卡/千克</t>
  </si>
  <si>
    <t>19913kJ/kg (4756kcal/kg)</t>
  </si>
  <si>
    <t>26800kJ/kg (6401kcal/kg)</t>
  </si>
  <si>
    <t>约6500千卡/千克</t>
  </si>
  <si>
    <t>BTU/J</t>
    <phoneticPr fontId="3" type="noConversion"/>
  </si>
  <si>
    <t>电力数据来自《电力工业统计资料汇编2019》</t>
    <phoneticPr fontId="3" type="noConversion"/>
  </si>
  <si>
    <t>电力数据来自《电力工业统计资料汇编2020》</t>
    <phoneticPr fontId="3" type="noConversion"/>
  </si>
  <si>
    <t>全国能源平衡表(标准量)-2019</t>
    <phoneticPr fontId="3" type="noConversion"/>
  </si>
  <si>
    <t>能源合计</t>
    <phoneticPr fontId="3" type="noConversion"/>
  </si>
  <si>
    <t>(电热当量_x000D_
计算法)_x000D_
(Calorific Value_x000D_
Calculation)</t>
  </si>
  <si>
    <t>煤合计_x000D_
Coal Total</t>
  </si>
  <si>
    <t>原煤_x000D_
Raw Coal</t>
  </si>
  <si>
    <t>洗精煤_x000D_
Cleaned_x000D_
Coal</t>
  </si>
  <si>
    <t>其他洗煤_x000D_
Other_x000D_
Washed_x000D_
Coal</t>
  </si>
  <si>
    <t>煤制品_x000D_
Briquettes</t>
  </si>
  <si>
    <t>煤矸石_x000D_
Gangue</t>
  </si>
  <si>
    <t>焦炭_x000D_
Coke</t>
  </si>
  <si>
    <t>焦炉煤气_x000D_
Coke Oven_x000D_
Gas</t>
  </si>
  <si>
    <t>高炉煤气_x000D_
Blast Furnace_x000D_
Gas</t>
  </si>
  <si>
    <t>转炉煤气_x000D_
Converter_x000D_
Gas</t>
  </si>
  <si>
    <t>(发电煤耗
计算法)
(Coal Equivalent
Calculation)</t>
    <phoneticPr fontId="3" type="noConversion"/>
  </si>
  <si>
    <t>其他煤气_x000D_
Other Gas</t>
  </si>
  <si>
    <t>其他焦化产品_x000D_
Other_x000D_
Coking_x000D_
Products</t>
  </si>
  <si>
    <t>油品合计_x000D_
Petroleum_x000D_
Products_x000D_
Total</t>
  </si>
  <si>
    <t>原油_x000D_
Crude Oil</t>
  </si>
  <si>
    <t>汽油_x000D_
Gasoline</t>
  </si>
  <si>
    <t>煤油_x000D_
Kerosene</t>
  </si>
  <si>
    <t>柴油_x000D_
Diesel Oil</t>
  </si>
  <si>
    <t>燃料油_x000D_
Fuel Oil</t>
  </si>
  <si>
    <t>石脑油_x000D_
Naphtha</t>
  </si>
  <si>
    <t>润滑油_x000D_
Lubricants</t>
  </si>
  <si>
    <t>石蜡_x000D_
Paraffin_x000D_
Waxes</t>
  </si>
  <si>
    <t>溶剂油_x000D_
White spirit</t>
  </si>
  <si>
    <t>石油沥青_x000D_
Bitumen_x000D_
Asphalt</t>
  </si>
  <si>
    <t>石油焦_x000D_
Petroleum_x000D_
Coke</t>
  </si>
  <si>
    <t>液化石油气_x000D_
Liquefied_x000D_
Petroleum Gas</t>
  </si>
  <si>
    <t>炼厂干气_x000D_
Refinery_x000D_
Gas</t>
  </si>
  <si>
    <t>其他石油制品_x000D_
Other_x000D_
Petroleum_x000D_
Products</t>
  </si>
  <si>
    <t>天然气_x000D_
Natural Gas</t>
  </si>
  <si>
    <t>液化天然气_x000D_
Liquefied_x000D_
Natural Gas</t>
  </si>
  <si>
    <t>热力_x000D_
Heat</t>
  </si>
  <si>
    <t>电力_x000D_
Electricity</t>
  </si>
  <si>
    <t>其他能源_x000D_
Other_x000D_
Energy</t>
  </si>
  <si>
    <t>全国能源平衡表(标准量)-2020</t>
    <phoneticPr fontId="3" type="noConversion"/>
  </si>
  <si>
    <t>溶剂油_x000D_
White Spirit</t>
  </si>
  <si>
    <t>其他能源_x000D_
Other Energy</t>
  </si>
  <si>
    <t>(发电煤耗_x000D_
计算法)_x000D_
(Coal_x000D_
Equivalent_x000D_
C alculation)</t>
  </si>
  <si>
    <t>(电热当量_x000D_
计算法)_x000D_
(Calorific_x000D_
Value_x000D_
C alculation)</t>
  </si>
  <si>
    <t>4-2 工业分行业终端能源消费量(标准量)-2019</t>
    <phoneticPr fontId="3" type="noConversion"/>
  </si>
  <si>
    <t>4-2 工业分行业终端能源消费量(标准量)-2020</t>
    <phoneticPr fontId="3" type="noConversion"/>
  </si>
  <si>
    <t>Energy Use Structure(excluding electricity）</t>
    <phoneticPr fontId="3" type="noConversion"/>
  </si>
  <si>
    <t>Energy Use Structure(excluding electricity and coal）</t>
    <phoneticPr fontId="3" type="noConversion"/>
  </si>
  <si>
    <r>
      <t>BTU/</t>
    </r>
    <r>
      <rPr>
        <sz val="11"/>
        <color theme="1"/>
        <rFont val="宋体"/>
        <family val="1"/>
        <charset val="134"/>
      </rPr>
      <t>亿千瓦时</t>
    </r>
    <phoneticPr fontId="44" type="noConversion"/>
  </si>
  <si>
    <r>
      <t>BTU/</t>
    </r>
    <r>
      <rPr>
        <sz val="11"/>
        <color theme="1"/>
        <rFont val="宋体"/>
        <family val="1"/>
        <charset val="134"/>
      </rPr>
      <t>万吨标煤</t>
    </r>
    <phoneticPr fontId="44" type="noConversion"/>
  </si>
  <si>
    <t>Multiplier of Coal</t>
    <phoneticPr fontId="3" type="noConversion"/>
  </si>
  <si>
    <t>修改前</t>
    <phoneticPr fontId="3" type="noConversion"/>
  </si>
  <si>
    <t>修改后</t>
    <phoneticPr fontId="3" type="noConversion"/>
  </si>
  <si>
    <t>统计数据</t>
    <phoneticPr fontId="3" type="noConversion"/>
  </si>
  <si>
    <t>政策后结果</t>
    <phoneticPr fontId="3" type="noConversion"/>
  </si>
  <si>
    <t>Multiplier of Crude Oil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</si>
</sst>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3" formatCode="_ * #,##0.00_ ;_ * \-#,##0.00_ ;_ * &quot;-&quot;??_ ;_ @_ "/>
    <numFmt numFmtId="176" formatCode="0.00_);[Red]\(0.00\)"/>
    <numFmt numFmtId="177" formatCode="0.000"/>
    <numFmt numFmtId="178" formatCode="0.00_ "/>
    <numFmt numFmtId="179" formatCode="0.0%"/>
    <numFmt numFmtId="180" formatCode="0.0E+00"/>
    <numFmt numFmtId="181" formatCode="0.0"/>
    <numFmt numFmtId="182" formatCode="0_);[Red]\(0\)"/>
    <numFmt numFmtId="183" formatCode="0.0000_);[Red]\(0.0000\)"/>
    <numFmt numFmtId="184" formatCode="0.000E+00"/>
    <numFmt numFmtId="185" formatCode="0.0000E+00"/>
    <numFmt numFmtId="186" formatCode="0.000%"/>
  </numFmts>
  <fonts count="7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vertAlign val="superscript"/>
      <sz val="10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b/>
      <sz val="11"/>
      <color theme="1"/>
      <name val="等线"/>
      <family val="2"/>
      <scheme val="minor"/>
    </font>
    <font>
      <b/>
      <sz val="9"/>
      <color theme="1"/>
      <name val="等线"/>
      <family val="2"/>
      <scheme val="minor"/>
    </font>
    <font>
      <sz val="9"/>
      <color theme="1"/>
      <name val="等线"/>
      <family val="2"/>
      <scheme val="minor"/>
    </font>
    <font>
      <u/>
      <sz val="10"/>
      <color theme="4"/>
      <name val="等线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等线"/>
      <family val="2"/>
      <scheme val="minor"/>
    </font>
    <font>
      <sz val="12"/>
      <name val="Helv"/>
    </font>
    <font>
      <b/>
      <sz val="9"/>
      <color indexed="8"/>
      <name val="Calibri"/>
      <family val="2"/>
    </font>
    <font>
      <sz val="11"/>
      <color rgb="FFFF0000"/>
      <name val="等线"/>
      <family val="2"/>
      <scheme val="minor"/>
    </font>
    <font>
      <sz val="9"/>
      <color indexed="8"/>
      <name val="Calibri"/>
      <family val="2"/>
    </font>
    <font>
      <b/>
      <sz val="12"/>
      <color indexed="30"/>
      <name val="Calibri"/>
      <family val="2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i/>
      <sz val="11"/>
      <color rgb="FF7F7F7F"/>
      <name val="等线"/>
      <family val="2"/>
      <scheme val="minor"/>
    </font>
    <font>
      <sz val="11"/>
      <color theme="0"/>
      <name val="等线"/>
      <family val="2"/>
      <scheme val="minor"/>
    </font>
    <font>
      <sz val="11"/>
      <color rgb="FF9C6500"/>
      <name val="等线"/>
      <family val="2"/>
      <scheme val="minor"/>
    </font>
    <font>
      <sz val="10"/>
      <color theme="1"/>
      <name val="Calibri"/>
      <family val="2"/>
    </font>
    <font>
      <sz val="11"/>
      <color theme="1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0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u/>
      <sz val="11"/>
      <color theme="10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FFFFFF"/>
      <name val="Calibri"/>
      <family val="2"/>
    </font>
    <font>
      <b/>
      <sz val="10"/>
      <color theme="4" tint="-0.249977111117893"/>
      <name val="Calibri"/>
      <family val="2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u/>
      <sz val="10"/>
      <color theme="10"/>
      <name val="等线"/>
      <family val="2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1"/>
      <color theme="1"/>
      <name val="等线 Light"/>
      <family val="3"/>
      <charset val="134"/>
      <scheme val="major"/>
    </font>
    <font>
      <b/>
      <sz val="11"/>
      <name val="等线 Light"/>
      <family val="3"/>
      <charset val="134"/>
      <scheme val="major"/>
    </font>
    <font>
      <sz val="11"/>
      <color theme="1"/>
      <name val="等线 Light"/>
      <family val="3"/>
      <charset val="134"/>
      <scheme val="major"/>
    </font>
    <font>
      <sz val="11"/>
      <name val="等线 Light"/>
      <family val="3"/>
      <charset val="134"/>
      <scheme val="major"/>
    </font>
    <font>
      <sz val="11"/>
      <color rgb="FF0F1115"/>
      <name val="等线 Light"/>
      <family val="3"/>
      <charset val="134"/>
      <scheme val="major"/>
    </font>
    <font>
      <sz val="11"/>
      <color rgb="FF333333"/>
      <name val="等线 Light"/>
      <family val="3"/>
      <charset val="134"/>
      <scheme val="maj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52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8D7CD"/>
        <bgColor indexed="64"/>
      </patternFill>
    </fill>
    <fill>
      <patternFill patternType="solid">
        <fgColor rgb="FFFCECE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ashDot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</borders>
  <cellStyleXfs count="98">
    <xf numFmtId="0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" fillId="0" borderId="0"/>
    <xf numFmtId="0" fontId="16" fillId="0" borderId="22" applyNumberFormat="0" applyProtection="0">
      <alignment wrapText="1"/>
    </xf>
    <xf numFmtId="0" fontId="17" fillId="0" borderId="31" applyNumberFormat="0" applyFont="0" applyProtection="0">
      <alignment wrapText="1"/>
    </xf>
    <xf numFmtId="0" fontId="16" fillId="0" borderId="36" applyNumberFormat="0" applyProtection="0">
      <alignment horizontal="left" wrapText="1"/>
    </xf>
    <xf numFmtId="0" fontId="16" fillId="0" borderId="35" applyNumberFormat="0" applyFill="0" applyProtection="0">
      <alignment wrapText="1"/>
    </xf>
    <xf numFmtId="0" fontId="16" fillId="0" borderId="33" applyNumberFormat="0" applyProtection="0">
      <alignment wrapText="1"/>
    </xf>
    <xf numFmtId="0" fontId="17" fillId="0" borderId="32" applyNumberFormat="0" applyProtection="0">
      <alignment vertical="top" wrapText="1"/>
    </xf>
    <xf numFmtId="0" fontId="17" fillId="0" borderId="34" applyNumberFormat="0" applyFont="0" applyFill="0" applyProtection="0">
      <alignment wrapText="1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Protection="0">
      <alignment vertical="top" wrapText="1"/>
    </xf>
    <xf numFmtId="0" fontId="20" fillId="0" borderId="0" applyNumberFormat="0" applyProtection="0">
      <alignment horizontal="left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4" fillId="0" borderId="0"/>
    <xf numFmtId="0" fontId="24" fillId="0" borderId="0" applyNumberFormat="0" applyFill="0" applyBorder="0" applyAlignment="0" applyProtection="0"/>
    <xf numFmtId="0" fontId="22" fillId="0" borderId="39" applyNumberFormat="0" applyProtection="0">
      <alignment wrapText="1"/>
    </xf>
    <xf numFmtId="0" fontId="25" fillId="0" borderId="0" applyNumberFormat="0" applyProtection="0">
      <alignment horizontal="left"/>
    </xf>
    <xf numFmtId="0" fontId="22" fillId="0" borderId="38" applyNumberFormat="0" applyProtection="0">
      <alignment wrapText="1"/>
    </xf>
    <xf numFmtId="0" fontId="24" fillId="0" borderId="37" applyNumberFormat="0" applyFont="0" applyProtection="0">
      <alignment wrapText="1"/>
    </xf>
    <xf numFmtId="0" fontId="24" fillId="0" borderId="40" applyNumberFormat="0" applyProtection="0">
      <alignment wrapText="1"/>
    </xf>
    <xf numFmtId="0" fontId="26" fillId="0" borderId="0" applyNumberFormat="0" applyFill="0" applyBorder="0" applyAlignment="0" applyProtection="0"/>
    <xf numFmtId="0" fontId="27" fillId="0" borderId="22" applyNumberFormat="0" applyFill="0" applyAlignment="0" applyProtection="0"/>
    <xf numFmtId="0" fontId="28" fillId="0" borderId="23" applyNumberFormat="0" applyFill="0" applyAlignment="0" applyProtection="0"/>
    <xf numFmtId="0" fontId="29" fillId="0" borderId="24" applyNumberFormat="0" applyFill="0" applyAlignment="0" applyProtection="0"/>
    <xf numFmtId="0" fontId="29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1" fillId="7" borderId="0" applyNumberFormat="0" applyBorder="0" applyAlignment="0" applyProtection="0"/>
    <xf numFmtId="0" fontId="32" fillId="9" borderId="25" applyNumberFormat="0" applyAlignment="0" applyProtection="0"/>
    <xf numFmtId="0" fontId="33" fillId="10" borderId="26" applyNumberFormat="0" applyAlignment="0" applyProtection="0"/>
    <xf numFmtId="0" fontId="34" fillId="10" borderId="25" applyNumberFormat="0" applyAlignment="0" applyProtection="0"/>
    <xf numFmtId="0" fontId="35" fillId="0" borderId="27" applyNumberFormat="0" applyFill="0" applyAlignment="0" applyProtection="0"/>
    <xf numFmtId="0" fontId="36" fillId="11" borderId="28" applyNumberFormat="0" applyAlignment="0" applyProtection="0"/>
    <xf numFmtId="0" fontId="23" fillId="0" borderId="0" applyNumberFormat="0" applyFill="0" applyBorder="0" applyAlignment="0" applyProtection="0"/>
    <xf numFmtId="0" fontId="1" fillId="12" borderId="29" applyNumberFormat="0" applyFont="0" applyAlignment="0" applyProtection="0"/>
    <xf numFmtId="0" fontId="37" fillId="0" borderId="0" applyNumberFormat="0" applyFill="0" applyBorder="0" applyAlignment="0" applyProtection="0"/>
    <xf numFmtId="0" fontId="15" fillId="0" borderId="30" applyNumberFormat="0" applyFill="0" applyAlignment="0" applyProtection="0"/>
    <xf numFmtId="0" fontId="3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8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9" fillId="8" borderId="0" applyNumberFormat="0" applyBorder="0" applyAlignment="0" applyProtection="0"/>
    <xf numFmtId="0" fontId="38" fillId="16" borderId="0" applyNumberFormat="0" applyBorder="0" applyAlignment="0" applyProtection="0"/>
    <xf numFmtId="0" fontId="38" fillId="20" borderId="0" applyNumberFormat="0" applyBorder="0" applyAlignment="0" applyProtection="0"/>
    <xf numFmtId="0" fontId="38" fillId="24" borderId="0" applyNumberFormat="0" applyBorder="0" applyAlignment="0" applyProtection="0"/>
    <xf numFmtId="0" fontId="38" fillId="28" borderId="0" applyNumberFormat="0" applyBorder="0" applyAlignment="0" applyProtection="0"/>
    <xf numFmtId="0" fontId="38" fillId="32" borderId="0" applyNumberFormat="0" applyBorder="0" applyAlignment="0" applyProtection="0"/>
    <xf numFmtId="0" fontId="38" fillId="36" borderId="0" applyNumberFormat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0" fillId="0" borderId="0"/>
    <xf numFmtId="0" fontId="1" fillId="0" borderId="0"/>
    <xf numFmtId="0" fontId="1" fillId="0" borderId="0"/>
    <xf numFmtId="43" fontId="40" fillId="0" borderId="0" applyFont="0" applyFill="0" applyBorder="0" applyAlignment="0" applyProtection="0"/>
    <xf numFmtId="0" fontId="14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61" fillId="0" borderId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64" fillId="0" borderId="0">
      <alignment vertical="center"/>
    </xf>
    <xf numFmtId="0" fontId="66" fillId="0" borderId="0" applyNumberFormat="0" applyFill="0" applyBorder="0" applyAlignment="0" applyProtection="0">
      <alignment vertical="top"/>
      <protection locked="0"/>
    </xf>
  </cellStyleXfs>
  <cellXfs count="499">
    <xf numFmtId="0" fontId="0" fillId="0" borderId="0" xfId="0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4" xfId="0" applyNumberFormat="1" applyFont="1" applyBorder="1">
      <alignment vertical="center"/>
    </xf>
    <xf numFmtId="49" fontId="4" fillId="0" borderId="4" xfId="0" applyNumberFormat="1" applyFont="1" applyBorder="1" applyAlignment="1">
      <alignment horizontal="right" vertical="center"/>
    </xf>
    <xf numFmtId="49" fontId="5" fillId="0" borderId="0" xfId="0" applyNumberFormat="1" applyFont="1">
      <alignment vertical="center"/>
    </xf>
    <xf numFmtId="49" fontId="4" fillId="0" borderId="0" xfId="0" applyNumberFormat="1" applyFont="1" applyAlignment="1">
      <alignment horizontal="right" vertical="center"/>
    </xf>
    <xf numFmtId="49" fontId="5" fillId="0" borderId="7" xfId="0" applyNumberFormat="1" applyFont="1" applyBorder="1">
      <alignment vertical="center"/>
    </xf>
    <xf numFmtId="49" fontId="4" fillId="0" borderId="7" xfId="0" applyNumberFormat="1" applyFont="1" applyBorder="1" applyAlignment="1">
      <alignment horizontal="right" vertical="center"/>
    </xf>
    <xf numFmtId="49" fontId="4" fillId="0" borderId="5" xfId="0" applyNumberFormat="1" applyFont="1" applyBorder="1" applyAlignment="1">
      <alignment horizontal="right" vertical="center"/>
    </xf>
    <xf numFmtId="49" fontId="4" fillId="0" borderId="6" xfId="0" applyNumberFormat="1" applyFont="1" applyBorder="1" applyAlignment="1">
      <alignment horizontal="right" vertical="center"/>
    </xf>
    <xf numFmtId="49" fontId="4" fillId="0" borderId="8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0" fillId="0" borderId="10" xfId="0" applyBorder="1">
      <alignment vertical="center"/>
    </xf>
    <xf numFmtId="0" fontId="4" fillId="0" borderId="5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49" fontId="2" fillId="0" borderId="0" xfId="0" applyNumberFormat="1" applyFont="1">
      <alignment vertical="center"/>
    </xf>
    <xf numFmtId="0" fontId="10" fillId="0" borderId="0" xfId="0" applyFont="1">
      <alignment vertical="center"/>
    </xf>
    <xf numFmtId="49" fontId="4" fillId="0" borderId="2" xfId="0" applyNumberFormat="1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4" xfId="0" applyBorder="1">
      <alignment vertical="center"/>
    </xf>
    <xf numFmtId="0" fontId="0" fillId="0" borderId="2" xfId="0" applyBorder="1">
      <alignment vertical="center"/>
    </xf>
    <xf numFmtId="49" fontId="4" fillId="0" borderId="6" xfId="0" applyNumberFormat="1" applyFont="1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13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/>
    <xf numFmtId="49" fontId="4" fillId="0" borderId="0" xfId="0" applyNumberFormat="1" applyFont="1" applyAlignment="1">
      <alignment horizontal="left" vertical="center"/>
    </xf>
    <xf numFmtId="9" fontId="0" fillId="0" borderId="0" xfId="0" applyNumberFormat="1">
      <alignment vertical="center"/>
    </xf>
    <xf numFmtId="179" fontId="0" fillId="0" borderId="0" xfId="0" applyNumberFormat="1">
      <alignment vertical="center"/>
    </xf>
    <xf numFmtId="49" fontId="2" fillId="0" borderId="0" xfId="0" applyNumberFormat="1" applyFont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0" fontId="42" fillId="0" borderId="0" xfId="0" applyFont="1">
      <alignment vertical="center"/>
    </xf>
    <xf numFmtId="49" fontId="2" fillId="0" borderId="2" xfId="3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0" fontId="0" fillId="0" borderId="9" xfId="0" applyBorder="1">
      <alignment vertical="center"/>
    </xf>
    <xf numFmtId="49" fontId="2" fillId="0" borderId="7" xfId="0" applyNumberFormat="1" applyFont="1" applyBorder="1" applyAlignment="1">
      <alignment horizontal="left" vertical="center"/>
    </xf>
    <xf numFmtId="0" fontId="45" fillId="0" borderId="2" xfId="0" applyFon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179" fontId="0" fillId="0" borderId="2" xfId="92" applyNumberFormat="1" applyFont="1" applyBorder="1">
      <alignment vertical="center"/>
    </xf>
    <xf numFmtId="179" fontId="0" fillId="46" borderId="2" xfId="92" applyNumberFormat="1" applyFont="1" applyFill="1" applyBorder="1">
      <alignment vertical="center"/>
    </xf>
    <xf numFmtId="0" fontId="0" fillId="46" borderId="5" xfId="0" applyFill="1" applyBorder="1">
      <alignment vertical="center"/>
    </xf>
    <xf numFmtId="0" fontId="0" fillId="46" borderId="6" xfId="0" applyFill="1" applyBorder="1">
      <alignment vertical="center"/>
    </xf>
    <xf numFmtId="0" fontId="0" fillId="46" borderId="8" xfId="0" applyFill="1" applyBorder="1">
      <alignment vertical="center"/>
    </xf>
    <xf numFmtId="0" fontId="43" fillId="41" borderId="0" xfId="0" applyFont="1" applyFill="1">
      <alignment vertical="center"/>
    </xf>
    <xf numFmtId="9" fontId="0" fillId="0" borderId="4" xfId="92" applyFont="1" applyBorder="1">
      <alignment vertical="center"/>
    </xf>
    <xf numFmtId="9" fontId="0" fillId="0" borderId="0" xfId="92" applyFont="1" applyFill="1" applyBorder="1">
      <alignment vertical="center"/>
    </xf>
    <xf numFmtId="9" fontId="0" fillId="0" borderId="0" xfId="92" applyFont="1" applyBorder="1">
      <alignment vertical="center"/>
    </xf>
    <xf numFmtId="9" fontId="0" fillId="0" borderId="7" xfId="92" applyFont="1" applyBorder="1">
      <alignment vertical="center"/>
    </xf>
    <xf numFmtId="0" fontId="10" fillId="46" borderId="0" xfId="0" applyFont="1" applyFill="1">
      <alignment vertical="center"/>
    </xf>
    <xf numFmtId="179" fontId="0" fillId="0" borderId="0" xfId="92" applyNumberFormat="1" applyFont="1" applyFill="1" applyBorder="1">
      <alignment vertical="center"/>
    </xf>
    <xf numFmtId="0" fontId="43" fillId="0" borderId="2" xfId="0" applyFont="1" applyBorder="1">
      <alignment vertical="center"/>
    </xf>
    <xf numFmtId="179" fontId="0" fillId="0" borderId="2" xfId="92" applyNumberFormat="1" applyFont="1" applyFill="1" applyBorder="1">
      <alignment vertical="center"/>
    </xf>
    <xf numFmtId="0" fontId="10" fillId="0" borderId="2" xfId="0" applyFont="1" applyBorder="1">
      <alignment vertical="center"/>
    </xf>
    <xf numFmtId="9" fontId="0" fillId="0" borderId="2" xfId="0" applyNumberFormat="1" applyBorder="1">
      <alignment vertical="center"/>
    </xf>
    <xf numFmtId="0" fontId="4" fillId="0" borderId="2" xfId="0" applyFont="1" applyBorder="1" applyAlignment="1">
      <alignment horizontal="right" vertical="center"/>
    </xf>
    <xf numFmtId="9" fontId="0" fillId="0" borderId="2" xfId="92" applyFont="1" applyFill="1" applyBorder="1">
      <alignment vertical="center"/>
    </xf>
    <xf numFmtId="179" fontId="0" fillId="42" borderId="2" xfId="92" applyNumberFormat="1" applyFont="1" applyFill="1" applyBorder="1">
      <alignment vertical="center"/>
    </xf>
    <xf numFmtId="0" fontId="0" fillId="42" borderId="4" xfId="0" applyFill="1" applyBorder="1">
      <alignment vertical="center"/>
    </xf>
    <xf numFmtId="0" fontId="0" fillId="42" borderId="0" xfId="0" applyFill="1">
      <alignment vertical="center"/>
    </xf>
    <xf numFmtId="0" fontId="0" fillId="42" borderId="7" xfId="0" applyFill="1" applyBorder="1">
      <alignment vertical="center"/>
    </xf>
    <xf numFmtId="0" fontId="10" fillId="42" borderId="0" xfId="0" applyFont="1" applyFill="1">
      <alignment vertical="center"/>
    </xf>
    <xf numFmtId="176" fontId="0" fillId="0" borderId="2" xfId="0" applyNumberFormat="1" applyBorder="1">
      <alignment vertical="center"/>
    </xf>
    <xf numFmtId="9" fontId="0" fillId="0" borderId="2" xfId="92" applyFont="1" applyBorder="1">
      <alignment vertical="center"/>
    </xf>
    <xf numFmtId="176" fontId="0" fillId="0" borderId="2" xfId="92" applyNumberFormat="1" applyFont="1" applyBorder="1">
      <alignment vertical="center"/>
    </xf>
    <xf numFmtId="49" fontId="2" fillId="0" borderId="9" xfId="0" applyNumberFormat="1" applyFont="1" applyBorder="1" applyAlignment="1">
      <alignment horizontal="left" vertical="center"/>
    </xf>
    <xf numFmtId="9" fontId="0" fillId="0" borderId="4" xfId="0" applyNumberFormat="1" applyBorder="1">
      <alignment vertical="center"/>
    </xf>
    <xf numFmtId="49" fontId="2" fillId="0" borderId="2" xfId="0" applyNumberFormat="1" applyFont="1" applyBorder="1" applyAlignment="1">
      <alignment horizontal="left" vertical="center"/>
    </xf>
    <xf numFmtId="0" fontId="4" fillId="42" borderId="0" xfId="0" applyFont="1" applyFill="1" applyAlignment="1">
      <alignment horizontal="right" vertical="center"/>
    </xf>
    <xf numFmtId="49" fontId="4" fillId="42" borderId="0" xfId="0" applyNumberFormat="1" applyFont="1" applyFill="1" applyAlignment="1">
      <alignment horizontal="right" vertical="center"/>
    </xf>
    <xf numFmtId="0" fontId="10" fillId="48" borderId="0" xfId="0" applyFont="1" applyFill="1">
      <alignment vertical="center"/>
    </xf>
    <xf numFmtId="0" fontId="0" fillId="48" borderId="0" xfId="0" applyFill="1">
      <alignment vertical="center"/>
    </xf>
    <xf numFmtId="9" fontId="0" fillId="0" borderId="12" xfId="0" applyNumberFormat="1" applyBorder="1">
      <alignment vertical="center"/>
    </xf>
    <xf numFmtId="9" fontId="0" fillId="0" borderId="13" xfId="0" applyNumberFormat="1" applyBorder="1">
      <alignment vertical="center"/>
    </xf>
    <xf numFmtId="9" fontId="0" fillId="0" borderId="11" xfId="0" applyNumberFormat="1" applyBorder="1">
      <alignment vertical="center"/>
    </xf>
    <xf numFmtId="0" fontId="46" fillId="0" borderId="0" xfId="0" applyFont="1">
      <alignment vertical="center"/>
    </xf>
    <xf numFmtId="0" fontId="47" fillId="49" borderId="2" xfId="0" applyFont="1" applyFill="1" applyBorder="1">
      <alignment vertical="center"/>
    </xf>
    <xf numFmtId="49" fontId="2" fillId="49" borderId="1" xfId="0" applyNumberFormat="1" applyFont="1" applyFill="1" applyBorder="1" applyAlignment="1">
      <alignment horizontal="center" vertical="center"/>
    </xf>
    <xf numFmtId="0" fontId="48" fillId="0" borderId="9" xfId="0" applyFont="1" applyBorder="1">
      <alignment vertical="center"/>
    </xf>
    <xf numFmtId="0" fontId="48" fillId="0" borderId="16" xfId="0" applyFont="1" applyBorder="1">
      <alignment vertical="center"/>
    </xf>
    <xf numFmtId="49" fontId="2" fillId="0" borderId="7" xfId="0" applyNumberFormat="1" applyFont="1" applyBorder="1">
      <alignment vertical="center"/>
    </xf>
    <xf numFmtId="179" fontId="0" fillId="41" borderId="2" xfId="92" applyNumberFormat="1" applyFont="1" applyFill="1" applyBorder="1">
      <alignment vertical="center"/>
    </xf>
    <xf numFmtId="9" fontId="0" fillId="41" borderId="4" xfId="92" applyFont="1" applyFill="1" applyBorder="1">
      <alignment vertical="center"/>
    </xf>
    <xf numFmtId="9" fontId="0" fillId="41" borderId="0" xfId="92" applyFont="1" applyFill="1">
      <alignment vertical="center"/>
    </xf>
    <xf numFmtId="9" fontId="0" fillId="41" borderId="7" xfId="92" applyFont="1" applyFill="1" applyBorder="1">
      <alignment vertical="center"/>
    </xf>
    <xf numFmtId="0" fontId="50" fillId="41" borderId="0" xfId="0" applyFont="1" applyFill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49" fontId="2" fillId="0" borderId="0" xfId="0" applyNumberFormat="1" applyFont="1" applyAlignment="1">
      <alignment horizontal="center" vertical="center"/>
    </xf>
    <xf numFmtId="0" fontId="13" fillId="47" borderId="2" xfId="0" applyFont="1" applyFill="1" applyBorder="1" applyAlignment="1"/>
    <xf numFmtId="0" fontId="10" fillId="47" borderId="2" xfId="0" applyFont="1" applyFill="1" applyBorder="1" applyAlignment="1"/>
    <xf numFmtId="49" fontId="0" fillId="0" borderId="5" xfId="0" applyNumberFormat="1" applyBorder="1">
      <alignment vertical="center"/>
    </xf>
    <xf numFmtId="49" fontId="0" fillId="41" borderId="2" xfId="0" applyNumberFormat="1" applyFill="1" applyBorder="1">
      <alignment vertical="center"/>
    </xf>
    <xf numFmtId="49" fontId="2" fillId="49" borderId="0" xfId="0" applyNumberFormat="1" applyFont="1" applyFill="1" applyAlignment="1">
      <alignment horizontal="center" vertical="center"/>
    </xf>
    <xf numFmtId="0" fontId="51" fillId="0" borderId="5" xfId="0" applyFont="1" applyBorder="1">
      <alignment vertical="center"/>
    </xf>
    <xf numFmtId="0" fontId="51" fillId="0" borderId="6" xfId="0" applyFont="1" applyBorder="1">
      <alignment vertical="center"/>
    </xf>
    <xf numFmtId="0" fontId="51" fillId="0" borderId="8" xfId="0" applyFont="1" applyBorder="1">
      <alignment vertical="center"/>
    </xf>
    <xf numFmtId="0" fontId="13" fillId="47" borderId="15" xfId="0" applyFont="1" applyFill="1" applyBorder="1" applyAlignment="1">
      <alignment horizontal="center" vertical="center" wrapText="1"/>
    </xf>
    <xf numFmtId="49" fontId="2" fillId="0" borderId="13" xfId="0" applyNumberFormat="1" applyFont="1" applyBorder="1">
      <alignment vertical="center"/>
    </xf>
    <xf numFmtId="49" fontId="2" fillId="49" borderId="1" xfId="0" applyNumberFormat="1" applyFont="1" applyFill="1" applyBorder="1" applyAlignment="1">
      <alignment horizontal="center" vertical="center" wrapText="1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49" fontId="4" fillId="0" borderId="5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center" vertical="center"/>
    </xf>
    <xf numFmtId="0" fontId="50" fillId="41" borderId="16" xfId="0" applyFont="1" applyFill="1" applyBorder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52" fillId="47" borderId="2" xfId="0" applyFont="1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49" fontId="4" fillId="0" borderId="13" xfId="0" applyNumberFormat="1" applyFont="1" applyBorder="1" applyAlignment="1">
      <alignment horizontal="right" vertical="center"/>
    </xf>
    <xf numFmtId="0" fontId="52" fillId="47" borderId="2" xfId="0" applyFont="1" applyFill="1" applyBorder="1" applyAlignment="1"/>
    <xf numFmtId="0" fontId="50" fillId="47" borderId="2" xfId="0" applyFont="1" applyFill="1" applyBorder="1" applyAlignment="1"/>
    <xf numFmtId="0" fontId="49" fillId="0" borderId="0" xfId="0" applyFont="1">
      <alignment vertical="center"/>
    </xf>
    <xf numFmtId="0" fontId="52" fillId="47" borderId="5" xfId="0" applyFont="1" applyFill="1" applyBorder="1" applyAlignment="1"/>
    <xf numFmtId="0" fontId="52" fillId="47" borderId="4" xfId="0" applyFont="1" applyFill="1" applyBorder="1" applyAlignment="1"/>
    <xf numFmtId="0" fontId="50" fillId="47" borderId="4" xfId="0" applyFont="1" applyFill="1" applyBorder="1" applyAlignment="1"/>
    <xf numFmtId="0" fontId="50" fillId="47" borderId="11" xfId="0" applyFont="1" applyFill="1" applyBorder="1" applyAlignment="1"/>
    <xf numFmtId="180" fontId="46" fillId="0" borderId="5" xfId="0" applyNumberFormat="1" applyFont="1" applyBorder="1">
      <alignment vertical="center"/>
    </xf>
    <xf numFmtId="180" fontId="46" fillId="0" borderId="4" xfId="0" applyNumberFormat="1" applyFont="1" applyBorder="1">
      <alignment vertical="center"/>
    </xf>
    <xf numFmtId="180" fontId="46" fillId="0" borderId="11" xfId="0" applyNumberFormat="1" applyFont="1" applyBorder="1">
      <alignment vertical="center"/>
    </xf>
    <xf numFmtId="180" fontId="46" fillId="0" borderId="6" xfId="0" applyNumberFormat="1" applyFont="1" applyBorder="1">
      <alignment vertical="center"/>
    </xf>
    <xf numFmtId="180" fontId="46" fillId="0" borderId="0" xfId="0" applyNumberFormat="1" applyFont="1">
      <alignment vertical="center"/>
    </xf>
    <xf numFmtId="180" fontId="46" fillId="0" borderId="12" xfId="0" applyNumberFormat="1" applyFont="1" applyBorder="1">
      <alignment vertical="center"/>
    </xf>
    <xf numFmtId="180" fontId="46" fillId="0" borderId="8" xfId="0" applyNumberFormat="1" applyFont="1" applyBorder="1">
      <alignment vertical="center"/>
    </xf>
    <xf numFmtId="180" fontId="46" fillId="0" borderId="7" xfId="0" applyNumberFormat="1" applyFont="1" applyBorder="1">
      <alignment vertical="center"/>
    </xf>
    <xf numFmtId="180" fontId="46" fillId="0" borderId="13" xfId="0" applyNumberFormat="1" applyFont="1" applyBorder="1">
      <alignment vertical="center"/>
    </xf>
    <xf numFmtId="180" fontId="46" fillId="0" borderId="4" xfId="0" applyNumberFormat="1" applyFont="1" applyBorder="1" applyAlignment="1">
      <alignment horizontal="center" vertical="center"/>
    </xf>
    <xf numFmtId="180" fontId="46" fillId="0" borderId="0" xfId="0" applyNumberFormat="1" applyFont="1" applyAlignment="1">
      <alignment horizontal="center" vertical="center"/>
    </xf>
    <xf numFmtId="180" fontId="46" fillId="0" borderId="7" xfId="0" applyNumberFormat="1" applyFont="1" applyBorder="1" applyAlignment="1">
      <alignment horizontal="center" vertical="center"/>
    </xf>
    <xf numFmtId="0" fontId="52" fillId="47" borderId="14" xfId="0" applyFont="1" applyFill="1" applyBorder="1" applyAlignment="1"/>
    <xf numFmtId="0" fontId="42" fillId="0" borderId="15" xfId="0" applyFont="1" applyBorder="1">
      <alignment vertical="center"/>
    </xf>
    <xf numFmtId="0" fontId="42" fillId="0" borderId="9" xfId="0" applyFont="1" applyBorder="1">
      <alignment vertical="center"/>
    </xf>
    <xf numFmtId="0" fontId="42" fillId="0" borderId="16" xfId="0" applyFont="1" applyBorder="1">
      <alignment vertical="center"/>
    </xf>
    <xf numFmtId="49" fontId="2" fillId="0" borderId="5" xfId="0" applyNumberFormat="1" applyFont="1" applyBorder="1" applyAlignment="1">
      <alignment horizontal="right" vertical="center"/>
    </xf>
    <xf numFmtId="0" fontId="52" fillId="47" borderId="2" xfId="0" applyFont="1" applyFill="1" applyBorder="1" applyAlignment="1">
      <alignment wrapText="1"/>
    </xf>
    <xf numFmtId="0" fontId="42" fillId="0" borderId="5" xfId="0" applyFont="1" applyBorder="1">
      <alignment vertical="center"/>
    </xf>
    <xf numFmtId="0" fontId="42" fillId="0" borderId="4" xfId="0" applyFont="1" applyBorder="1">
      <alignment vertical="center"/>
    </xf>
    <xf numFmtId="49" fontId="42" fillId="0" borderId="4" xfId="0" applyNumberFormat="1" applyFont="1" applyBorder="1">
      <alignment vertical="center"/>
    </xf>
    <xf numFmtId="0" fontId="42" fillId="0" borderId="11" xfId="0" applyFont="1" applyBorder="1">
      <alignment vertical="center"/>
    </xf>
    <xf numFmtId="0" fontId="42" fillId="0" borderId="7" xfId="0" applyFont="1" applyBorder="1">
      <alignment vertical="center"/>
    </xf>
    <xf numFmtId="49" fontId="42" fillId="0" borderId="7" xfId="0" applyNumberFormat="1" applyFont="1" applyBorder="1">
      <alignment vertical="center"/>
    </xf>
    <xf numFmtId="0" fontId="42" fillId="0" borderId="13" xfId="0" applyFont="1" applyBorder="1">
      <alignment vertical="center"/>
    </xf>
    <xf numFmtId="0" fontId="42" fillId="0" borderId="4" xfId="0" applyFont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1" xfId="0" applyFont="1" applyBorder="1">
      <alignment vertical="center"/>
    </xf>
    <xf numFmtId="0" fontId="42" fillId="0" borderId="14" xfId="0" applyFont="1" applyBorder="1">
      <alignment vertical="center"/>
    </xf>
    <xf numFmtId="0" fontId="46" fillId="0" borderId="0" xfId="0" applyFont="1" applyAlignment="1">
      <alignment horizontal="left" vertical="center"/>
    </xf>
    <xf numFmtId="0" fontId="53" fillId="0" borderId="2" xfId="0" applyFont="1" applyBorder="1" applyAlignment="1">
      <alignment horizontal="center" vertical="center"/>
    </xf>
    <xf numFmtId="49" fontId="4" fillId="43" borderId="9" xfId="0" applyNumberFormat="1" applyFont="1" applyFill="1" applyBorder="1" applyAlignment="1">
      <alignment horizontal="left" vertical="center"/>
    </xf>
    <xf numFmtId="49" fontId="4" fillId="44" borderId="9" xfId="0" applyNumberFormat="1" applyFont="1" applyFill="1" applyBorder="1" applyAlignment="1">
      <alignment horizontal="left" vertical="center"/>
    </xf>
    <xf numFmtId="49" fontId="4" fillId="44" borderId="15" xfId="0" applyNumberFormat="1" applyFont="1" applyFill="1" applyBorder="1" applyAlignment="1">
      <alignment horizontal="left" vertical="center"/>
    </xf>
    <xf numFmtId="0" fontId="53" fillId="0" borderId="14" xfId="0" applyFont="1" applyBorder="1" applyAlignment="1">
      <alignment horizontal="center" vertical="center"/>
    </xf>
    <xf numFmtId="0" fontId="42" fillId="0" borderId="9" xfId="0" applyFont="1" applyBorder="1" applyAlignment="1">
      <alignment horizontal="left" vertical="center"/>
    </xf>
    <xf numFmtId="0" fontId="53" fillId="0" borderId="1" xfId="0" applyFont="1" applyBorder="1" applyAlignment="1">
      <alignment horizontal="center" vertical="center"/>
    </xf>
    <xf numFmtId="0" fontId="42" fillId="0" borderId="6" xfId="0" applyFont="1" applyBorder="1" applyAlignment="1">
      <alignment horizontal="left" vertical="center"/>
    </xf>
    <xf numFmtId="0" fontId="53" fillId="0" borderId="3" xfId="0" applyFont="1" applyBorder="1" applyAlignment="1">
      <alignment horizontal="center" vertical="center"/>
    </xf>
    <xf numFmtId="0" fontId="46" fillId="45" borderId="12" xfId="0" applyFont="1" applyFill="1" applyBorder="1">
      <alignment vertical="center"/>
    </xf>
    <xf numFmtId="181" fontId="46" fillId="45" borderId="12" xfId="0" applyNumberFormat="1" applyFont="1" applyFill="1" applyBorder="1">
      <alignment vertical="center"/>
    </xf>
    <xf numFmtId="177" fontId="46" fillId="45" borderId="12" xfId="0" applyNumberFormat="1" applyFont="1" applyFill="1" applyBorder="1">
      <alignment vertical="center"/>
    </xf>
    <xf numFmtId="2" fontId="46" fillId="45" borderId="12" xfId="0" applyNumberFormat="1" applyFont="1" applyFill="1" applyBorder="1">
      <alignment vertical="center"/>
    </xf>
    <xf numFmtId="2" fontId="46" fillId="45" borderId="12" xfId="0" applyNumberFormat="1" applyFont="1" applyFill="1" applyBorder="1" applyAlignment="1">
      <alignment horizontal="right" vertical="center"/>
    </xf>
    <xf numFmtId="1" fontId="46" fillId="45" borderId="12" xfId="0" applyNumberFormat="1" applyFont="1" applyFill="1" applyBorder="1">
      <alignment vertical="center"/>
    </xf>
    <xf numFmtId="1" fontId="46" fillId="0" borderId="6" xfId="0" applyNumberFormat="1" applyFont="1" applyBorder="1">
      <alignment vertical="center"/>
    </xf>
    <xf numFmtId="1" fontId="46" fillId="0" borderId="0" xfId="0" applyNumberFormat="1" applyFont="1">
      <alignment vertical="center"/>
    </xf>
    <xf numFmtId="49" fontId="4" fillId="44" borderId="16" xfId="0" applyNumberFormat="1" applyFont="1" applyFill="1" applyBorder="1" applyAlignment="1">
      <alignment horizontal="left" vertical="center"/>
    </xf>
    <xf numFmtId="0" fontId="42" fillId="0" borderId="16" xfId="0" applyFont="1" applyBorder="1" applyAlignment="1">
      <alignment horizontal="left" vertical="center"/>
    </xf>
    <xf numFmtId="0" fontId="42" fillId="0" borderId="8" xfId="0" applyFont="1" applyBorder="1" applyAlignment="1">
      <alignment horizontal="left" vertical="center"/>
    </xf>
    <xf numFmtId="181" fontId="46" fillId="45" borderId="13" xfId="0" applyNumberFormat="1" applyFont="1" applyFill="1" applyBorder="1">
      <alignment vertical="center"/>
    </xf>
    <xf numFmtId="1" fontId="53" fillId="0" borderId="3" xfId="0" applyNumberFormat="1" applyFont="1" applyBorder="1" applyAlignment="1">
      <alignment horizontal="center" vertical="center"/>
    </xf>
    <xf numFmtId="1" fontId="53" fillId="0" borderId="1" xfId="0" applyNumberFormat="1" applyFont="1" applyBorder="1" applyAlignment="1">
      <alignment horizontal="center" vertical="center"/>
    </xf>
    <xf numFmtId="1" fontId="46" fillId="0" borderId="8" xfId="0" applyNumberFormat="1" applyFont="1" applyBorder="1">
      <alignment vertical="center"/>
    </xf>
    <xf numFmtId="1" fontId="46" fillId="0" borderId="7" xfId="0" applyNumberFormat="1" applyFont="1" applyBorder="1">
      <alignment vertical="center"/>
    </xf>
    <xf numFmtId="0" fontId="52" fillId="0" borderId="5" xfId="0" applyFont="1" applyBorder="1" applyAlignment="1"/>
    <xf numFmtId="0" fontId="52" fillId="0" borderId="6" xfId="0" applyFont="1" applyBorder="1" applyAlignment="1"/>
    <xf numFmtId="0" fontId="52" fillId="0" borderId="8" xfId="0" applyFont="1" applyBorder="1" applyAlignment="1"/>
    <xf numFmtId="0" fontId="49" fillId="0" borderId="2" xfId="0" applyFont="1" applyBorder="1">
      <alignment vertical="center"/>
    </xf>
    <xf numFmtId="1" fontId="0" fillId="0" borderId="3" xfId="0" applyNumberFormat="1" applyBorder="1">
      <alignment vertical="center"/>
    </xf>
    <xf numFmtId="1" fontId="0" fillId="0" borderId="1" xfId="0" applyNumberFormat="1" applyBorder="1">
      <alignment vertical="center"/>
    </xf>
    <xf numFmtId="1" fontId="0" fillId="0" borderId="14" xfId="0" applyNumberFormat="1" applyBorder="1">
      <alignment vertical="center"/>
    </xf>
    <xf numFmtId="0" fontId="49" fillId="0" borderId="3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" fontId="0" fillId="0" borderId="6" xfId="0" applyNumberFormat="1" applyBorder="1">
      <alignment vertical="center"/>
    </xf>
    <xf numFmtId="1" fontId="0" fillId="0" borderId="0" xfId="0" applyNumberFormat="1">
      <alignment vertical="center"/>
    </xf>
    <xf numFmtId="1" fontId="0" fillId="0" borderId="12" xfId="0" applyNumberFormat="1" applyBorder="1">
      <alignment vertical="center"/>
    </xf>
    <xf numFmtId="1" fontId="0" fillId="0" borderId="8" xfId="0" applyNumberFormat="1" applyBorder="1">
      <alignment vertical="center"/>
    </xf>
    <xf numFmtId="1" fontId="0" fillId="0" borderId="7" xfId="0" applyNumberFormat="1" applyBorder="1">
      <alignment vertical="center"/>
    </xf>
    <xf numFmtId="1" fontId="0" fillId="0" borderId="13" xfId="0" applyNumberFormat="1" applyBorder="1">
      <alignment vertical="center"/>
    </xf>
    <xf numFmtId="0" fontId="42" fillId="0" borderId="15" xfId="0" applyFont="1" applyBorder="1" applyAlignment="1">
      <alignment horizontal="left" vertical="center"/>
    </xf>
    <xf numFmtId="49" fontId="2" fillId="0" borderId="16" xfId="0" applyNumberFormat="1" applyFont="1" applyBorder="1" applyAlignment="1">
      <alignment horizontal="left" vertical="center"/>
    </xf>
    <xf numFmtId="0" fontId="42" fillId="0" borderId="9" xfId="0" applyFont="1" applyBorder="1" applyAlignment="1">
      <alignment horizontal="left" vertical="center" wrapText="1"/>
    </xf>
    <xf numFmtId="1" fontId="0" fillId="0" borderId="9" xfId="0" applyNumberFormat="1" applyBorder="1">
      <alignment vertical="center"/>
    </xf>
    <xf numFmtId="0" fontId="49" fillId="0" borderId="1" xfId="0" applyFont="1" applyBorder="1">
      <alignment vertical="center"/>
    </xf>
    <xf numFmtId="0" fontId="49" fillId="0" borderId="14" xfId="0" applyFont="1" applyBorder="1">
      <alignment vertical="center"/>
    </xf>
    <xf numFmtId="49" fontId="4" fillId="43" borderId="15" xfId="0" applyNumberFormat="1" applyFont="1" applyFill="1" applyBorder="1" applyAlignment="1">
      <alignment horizontal="left" vertical="center"/>
    </xf>
    <xf numFmtId="49" fontId="4" fillId="43" borderId="16" xfId="0" applyNumberFormat="1" applyFont="1" applyFill="1" applyBorder="1" applyAlignment="1">
      <alignment horizontal="left" vertical="center"/>
    </xf>
    <xf numFmtId="49" fontId="2" fillId="44" borderId="15" xfId="0" applyNumberFormat="1" applyFont="1" applyFill="1" applyBorder="1" applyAlignment="1">
      <alignment horizontal="left" vertical="center"/>
    </xf>
    <xf numFmtId="49" fontId="2" fillId="43" borderId="9" xfId="0" applyNumberFormat="1" applyFont="1" applyFill="1" applyBorder="1" applyAlignment="1">
      <alignment horizontal="left" vertical="center"/>
    </xf>
    <xf numFmtId="49" fontId="2" fillId="44" borderId="9" xfId="0" applyNumberFormat="1" applyFont="1" applyFill="1" applyBorder="1" applyAlignment="1">
      <alignment horizontal="left" vertical="center"/>
    </xf>
    <xf numFmtId="49" fontId="2" fillId="44" borderId="16" xfId="0" applyNumberFormat="1" applyFont="1" applyFill="1" applyBorder="1" applyAlignment="1">
      <alignment horizontal="left" vertical="center"/>
    </xf>
    <xf numFmtId="0" fontId="49" fillId="0" borderId="5" xfId="0" applyFont="1" applyBorder="1">
      <alignment vertical="center"/>
    </xf>
    <xf numFmtId="0" fontId="49" fillId="0" borderId="4" xfId="0" applyFont="1" applyBorder="1">
      <alignment vertical="center"/>
    </xf>
    <xf numFmtId="0" fontId="49" fillId="0" borderId="11" xfId="0" applyFont="1" applyBorder="1">
      <alignment vertical="center"/>
    </xf>
    <xf numFmtId="0" fontId="49" fillId="0" borderId="6" xfId="0" applyFont="1" applyBorder="1">
      <alignment vertical="center"/>
    </xf>
    <xf numFmtId="0" fontId="49" fillId="0" borderId="12" xfId="0" applyFont="1" applyBorder="1">
      <alignment vertical="center"/>
    </xf>
    <xf numFmtId="0" fontId="49" fillId="0" borderId="8" xfId="0" applyFont="1" applyBorder="1">
      <alignment vertical="center"/>
    </xf>
    <xf numFmtId="0" fontId="49" fillId="0" borderId="7" xfId="0" applyFont="1" applyBorder="1">
      <alignment vertical="center"/>
    </xf>
    <xf numFmtId="0" fontId="49" fillId="0" borderId="13" xfId="0" applyFont="1" applyBorder="1">
      <alignment vertical="center"/>
    </xf>
    <xf numFmtId="11" fontId="49" fillId="0" borderId="0" xfId="0" applyNumberFormat="1" applyFont="1">
      <alignment vertical="center"/>
    </xf>
    <xf numFmtId="0" fontId="52" fillId="0" borderId="1" xfId="0" applyFont="1" applyBorder="1">
      <alignment vertical="center"/>
    </xf>
    <xf numFmtId="0" fontId="52" fillId="0" borderId="14" xfId="0" applyFont="1" applyBorder="1">
      <alignment vertical="center"/>
    </xf>
    <xf numFmtId="11" fontId="49" fillId="0" borderId="5" xfId="0" applyNumberFormat="1" applyFont="1" applyBorder="1">
      <alignment vertical="center"/>
    </xf>
    <xf numFmtId="11" fontId="49" fillId="0" borderId="6" xfId="0" applyNumberFormat="1" applyFont="1" applyBorder="1">
      <alignment vertical="center"/>
    </xf>
    <xf numFmtId="11" fontId="49" fillId="0" borderId="8" xfId="0" applyNumberFormat="1" applyFont="1" applyBorder="1">
      <alignment vertical="center"/>
    </xf>
    <xf numFmtId="180" fontId="49" fillId="0" borderId="0" xfId="0" applyNumberFormat="1" applyFont="1">
      <alignment vertical="center"/>
    </xf>
    <xf numFmtId="180" fontId="49" fillId="0" borderId="7" xfId="0" applyNumberFormat="1" applyFont="1" applyBorder="1">
      <alignment vertical="center"/>
    </xf>
    <xf numFmtId="180" fontId="49" fillId="0" borderId="4" xfId="0" applyNumberFormat="1" applyFont="1" applyBorder="1">
      <alignment vertical="center"/>
    </xf>
    <xf numFmtId="11" fontId="49" fillId="0" borderId="7" xfId="0" applyNumberFormat="1" applyFont="1" applyBorder="1">
      <alignment vertical="center"/>
    </xf>
    <xf numFmtId="11" fontId="49" fillId="0" borderId="4" xfId="0" applyNumberFormat="1" applyFont="1" applyBorder="1">
      <alignment vertical="center"/>
    </xf>
    <xf numFmtId="11" fontId="49" fillId="0" borderId="1" xfId="0" applyNumberFormat="1" applyFont="1" applyBorder="1">
      <alignment vertical="center"/>
    </xf>
    <xf numFmtId="11" fontId="55" fillId="0" borderId="3" xfId="0" applyNumberFormat="1" applyFont="1" applyBorder="1">
      <alignment vertical="center"/>
    </xf>
    <xf numFmtId="11" fontId="55" fillId="0" borderId="1" xfId="0" applyNumberFormat="1" applyFont="1" applyBorder="1">
      <alignment vertical="center"/>
    </xf>
    <xf numFmtId="11" fontId="55" fillId="0" borderId="14" xfId="0" applyNumberFormat="1" applyFont="1" applyBorder="1">
      <alignment vertical="center"/>
    </xf>
    <xf numFmtId="11" fontId="55" fillId="0" borderId="6" xfId="0" applyNumberFormat="1" applyFont="1" applyBorder="1">
      <alignment vertical="center"/>
    </xf>
    <xf numFmtId="11" fontId="55" fillId="0" borderId="0" xfId="0" applyNumberFormat="1" applyFont="1">
      <alignment vertical="center"/>
    </xf>
    <xf numFmtId="11" fontId="55" fillId="0" borderId="12" xfId="0" applyNumberFormat="1" applyFont="1" applyBorder="1">
      <alignment vertical="center"/>
    </xf>
    <xf numFmtId="0" fontId="50" fillId="40" borderId="0" xfId="0" applyFont="1" applyFill="1">
      <alignment vertical="center"/>
    </xf>
    <xf numFmtId="180" fontId="49" fillId="0" borderId="15" xfId="0" applyNumberFormat="1" applyFont="1" applyBorder="1">
      <alignment vertical="center"/>
    </xf>
    <xf numFmtId="180" fontId="49" fillId="0" borderId="9" xfId="0" applyNumberFormat="1" applyFont="1" applyBorder="1">
      <alignment vertical="center"/>
    </xf>
    <xf numFmtId="180" fontId="49" fillId="0" borderId="16" xfId="0" applyNumberFormat="1" applyFont="1" applyBorder="1">
      <alignment vertical="center"/>
    </xf>
    <xf numFmtId="0" fontId="52" fillId="47" borderId="2" xfId="0" applyFont="1" applyFill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49" fillId="0" borderId="9" xfId="0" applyFont="1" applyBorder="1">
      <alignment vertical="center"/>
    </xf>
    <xf numFmtId="9" fontId="49" fillId="0" borderId="16" xfId="92" applyFont="1" applyBorder="1">
      <alignment vertical="center"/>
    </xf>
    <xf numFmtId="49" fontId="4" fillId="5" borderId="15" xfId="0" applyNumberFormat="1" applyFont="1" applyFill="1" applyBorder="1" applyAlignment="1">
      <alignment horizontal="left" vertical="center"/>
    </xf>
    <xf numFmtId="49" fontId="2" fillId="5" borderId="2" xfId="0" applyNumberFormat="1" applyFont="1" applyFill="1" applyBorder="1" applyAlignment="1">
      <alignment horizontal="left" vertical="center"/>
    </xf>
    <xf numFmtId="0" fontId="49" fillId="5" borderId="2" xfId="0" applyFont="1" applyFill="1" applyBorder="1">
      <alignment vertical="center"/>
    </xf>
    <xf numFmtId="0" fontId="49" fillId="48" borderId="2" xfId="0" applyFont="1" applyFill="1" applyBorder="1">
      <alignment vertical="center"/>
    </xf>
    <xf numFmtId="179" fontId="49" fillId="0" borderId="1" xfId="92" applyNumberFormat="1" applyFont="1" applyBorder="1">
      <alignment vertical="center"/>
    </xf>
    <xf numFmtId="179" fontId="49" fillId="0" borderId="0" xfId="92" applyNumberFormat="1" applyFont="1">
      <alignment vertical="center"/>
    </xf>
    <xf numFmtId="179" fontId="49" fillId="0" borderId="5" xfId="92" applyNumberFormat="1" applyFont="1" applyBorder="1">
      <alignment vertical="center"/>
    </xf>
    <xf numFmtId="179" fontId="49" fillId="0" borderId="4" xfId="92" applyNumberFormat="1" applyFont="1" applyBorder="1">
      <alignment vertical="center"/>
    </xf>
    <xf numFmtId="180" fontId="49" fillId="0" borderId="1" xfId="0" applyNumberFormat="1" applyFont="1" applyBorder="1">
      <alignment vertical="center"/>
    </xf>
    <xf numFmtId="179" fontId="49" fillId="48" borderId="1" xfId="92" applyNumberFormat="1" applyFont="1" applyFill="1" applyBorder="1">
      <alignment vertical="center"/>
    </xf>
    <xf numFmtId="179" fontId="49" fillId="0" borderId="9" xfId="92" applyNumberFormat="1" applyFont="1" applyBorder="1">
      <alignment vertical="center"/>
    </xf>
    <xf numFmtId="0" fontId="52" fillId="47" borderId="15" xfId="0" applyFont="1" applyFill="1" applyBorder="1" applyAlignment="1">
      <alignment horizontal="center" vertical="center" wrapText="1"/>
    </xf>
    <xf numFmtId="179" fontId="49" fillId="0" borderId="6" xfId="92" applyNumberFormat="1" applyFont="1" applyBorder="1">
      <alignment vertical="center"/>
    </xf>
    <xf numFmtId="179" fontId="49" fillId="0" borderId="8" xfId="92" applyNumberFormat="1" applyFont="1" applyBorder="1">
      <alignment vertical="center"/>
    </xf>
    <xf numFmtId="179" fontId="49" fillId="0" borderId="0" xfId="92" applyNumberFormat="1" applyFont="1" applyBorder="1">
      <alignment vertical="center"/>
    </xf>
    <xf numFmtId="179" fontId="49" fillId="0" borderId="7" xfId="92" applyNumberFormat="1" applyFont="1" applyBorder="1">
      <alignment vertical="center"/>
    </xf>
    <xf numFmtId="179" fontId="49" fillId="0" borderId="11" xfId="92" applyNumberFormat="1" applyFont="1" applyBorder="1">
      <alignment vertical="center"/>
    </xf>
    <xf numFmtId="179" fontId="49" fillId="0" borderId="12" xfId="92" applyNumberFormat="1" applyFont="1" applyBorder="1">
      <alignment vertical="center"/>
    </xf>
    <xf numFmtId="179" fontId="49" fillId="0" borderId="13" xfId="92" applyNumberFormat="1" applyFont="1" applyBorder="1">
      <alignment vertical="center"/>
    </xf>
    <xf numFmtId="49" fontId="2" fillId="0" borderId="15" xfId="0" applyNumberFormat="1" applyFont="1" applyBorder="1" applyAlignment="1">
      <alignment horizontal="left" vertical="center"/>
    </xf>
    <xf numFmtId="0" fontId="52" fillId="0" borderId="5" xfId="0" applyFont="1" applyBorder="1">
      <alignment vertical="center"/>
    </xf>
    <xf numFmtId="0" fontId="52" fillId="0" borderId="6" xfId="0" applyFont="1" applyBorder="1">
      <alignment vertical="center"/>
    </xf>
    <xf numFmtId="0" fontId="52" fillId="0" borderId="8" xfId="0" applyFont="1" applyBorder="1">
      <alignment vertical="center"/>
    </xf>
    <xf numFmtId="0" fontId="49" fillId="0" borderId="2" xfId="0" applyFont="1" applyBorder="1" applyAlignment="1"/>
    <xf numFmtId="0" fontId="49" fillId="0" borderId="15" xfId="0" applyFont="1" applyBorder="1" applyAlignment="1"/>
    <xf numFmtId="0" fontId="49" fillId="0" borderId="9" xfId="0" applyFont="1" applyBorder="1" applyAlignment="1"/>
    <xf numFmtId="0" fontId="49" fillId="0" borderId="16" xfId="0" applyFont="1" applyBorder="1" applyAlignment="1"/>
    <xf numFmtId="0" fontId="56" fillId="39" borderId="17" xfId="0" applyFont="1" applyFill="1" applyBorder="1" applyAlignment="1">
      <alignment horizontal="center" vertical="center" wrapText="1" readingOrder="1"/>
    </xf>
    <xf numFmtId="0" fontId="57" fillId="3" borderId="20" xfId="0" applyFont="1" applyFill="1" applyBorder="1" applyAlignment="1">
      <alignment horizontal="left" vertical="center" wrapText="1" readingOrder="1"/>
    </xf>
    <xf numFmtId="0" fontId="58" fillId="3" borderId="20" xfId="0" applyFont="1" applyFill="1" applyBorder="1" applyAlignment="1">
      <alignment horizontal="left" vertical="center" wrapText="1" readingOrder="1"/>
    </xf>
    <xf numFmtId="0" fontId="59" fillId="38" borderId="20" xfId="0" applyFont="1" applyFill="1" applyBorder="1" applyAlignment="1">
      <alignment horizontal="left" wrapText="1" readingOrder="1"/>
    </xf>
    <xf numFmtId="0" fontId="57" fillId="4" borderId="21" xfId="0" applyFont="1" applyFill="1" applyBorder="1" applyAlignment="1">
      <alignment horizontal="left" vertical="center" wrapText="1" readingOrder="1"/>
    </xf>
    <xf numFmtId="0" fontId="58" fillId="4" borderId="21" xfId="0" applyFont="1" applyFill="1" applyBorder="1" applyAlignment="1">
      <alignment horizontal="left" vertical="center" wrapText="1" readingOrder="1"/>
    </xf>
    <xf numFmtId="0" fontId="59" fillId="38" borderId="21" xfId="0" applyFont="1" applyFill="1" applyBorder="1" applyAlignment="1">
      <alignment horizontal="left" wrapText="1" readingOrder="1"/>
    </xf>
    <xf numFmtId="0" fontId="57" fillId="3" borderId="21" xfId="0" applyFont="1" applyFill="1" applyBorder="1" applyAlignment="1">
      <alignment horizontal="left" vertical="center" wrapText="1" readingOrder="1"/>
    </xf>
    <xf numFmtId="0" fontId="58" fillId="3" borderId="21" xfId="0" applyFont="1" applyFill="1" applyBorder="1" applyAlignment="1">
      <alignment horizontal="left" vertical="center" wrapText="1" readingOrder="1"/>
    </xf>
    <xf numFmtId="0" fontId="60" fillId="39" borderId="21" xfId="0" applyFont="1" applyFill="1" applyBorder="1" applyAlignment="1">
      <alignment horizontal="left" wrapText="1" readingOrder="1"/>
    </xf>
    <xf numFmtId="0" fontId="57" fillId="3" borderId="21" xfId="0" applyFont="1" applyFill="1" applyBorder="1" applyAlignment="1">
      <alignment horizontal="left" wrapText="1" readingOrder="1"/>
    </xf>
    <xf numFmtId="0" fontId="59" fillId="37" borderId="21" xfId="0" applyFont="1" applyFill="1" applyBorder="1" applyAlignment="1">
      <alignment horizontal="left" wrapText="1" readingOrder="1"/>
    </xf>
    <xf numFmtId="0" fontId="57" fillId="4" borderId="21" xfId="0" applyFont="1" applyFill="1" applyBorder="1" applyAlignment="1">
      <alignment horizontal="left" wrapText="1" readingOrder="1"/>
    </xf>
    <xf numFmtId="0" fontId="59" fillId="38" borderId="21" xfId="0" applyFont="1" applyFill="1" applyBorder="1" applyAlignment="1">
      <alignment horizontal="left" vertical="center" wrapText="1" readingOrder="1"/>
    </xf>
    <xf numFmtId="0" fontId="60" fillId="39" borderId="21" xfId="0" applyFont="1" applyFill="1" applyBorder="1" applyAlignment="1">
      <alignment horizontal="left" vertical="center" wrapText="1" readingOrder="1"/>
    </xf>
    <xf numFmtId="0" fontId="52" fillId="0" borderId="0" xfId="0" applyFont="1">
      <alignment vertical="center"/>
    </xf>
    <xf numFmtId="2" fontId="52" fillId="0" borderId="2" xfId="0" applyNumberFormat="1" applyFont="1" applyBorder="1" applyAlignment="1"/>
    <xf numFmtId="2" fontId="42" fillId="0" borderId="4" xfId="0" applyNumberFormat="1" applyFont="1" applyBorder="1">
      <alignment vertical="center"/>
    </xf>
    <xf numFmtId="2" fontId="42" fillId="0" borderId="11" xfId="0" applyNumberFormat="1" applyFont="1" applyBorder="1">
      <alignment vertical="center"/>
    </xf>
    <xf numFmtId="2" fontId="42" fillId="0" borderId="0" xfId="0" applyNumberFormat="1" applyFont="1">
      <alignment vertical="center"/>
    </xf>
    <xf numFmtId="2" fontId="42" fillId="0" borderId="12" xfId="0" applyNumberFormat="1" applyFont="1" applyBorder="1">
      <alignment vertical="center"/>
    </xf>
    <xf numFmtId="2" fontId="42" fillId="0" borderId="7" xfId="0" applyNumberFormat="1" applyFont="1" applyBorder="1">
      <alignment vertical="center"/>
    </xf>
    <xf numFmtId="2" fontId="42" fillId="0" borderId="13" xfId="0" applyNumberFormat="1" applyFont="1" applyBorder="1">
      <alignment vertical="center"/>
    </xf>
    <xf numFmtId="2" fontId="42" fillId="0" borderId="5" xfId="0" applyNumberFormat="1" applyFont="1" applyBorder="1">
      <alignment vertical="center"/>
    </xf>
    <xf numFmtId="2" fontId="42" fillId="0" borderId="6" xfId="0" applyNumberFormat="1" applyFont="1" applyBorder="1">
      <alignment vertical="center"/>
    </xf>
    <xf numFmtId="2" fontId="42" fillId="0" borderId="8" xfId="0" applyNumberFormat="1" applyFont="1" applyBorder="1">
      <alignment vertical="center"/>
    </xf>
    <xf numFmtId="11" fontId="52" fillId="0" borderId="0" xfId="0" applyNumberFormat="1" applyFo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42" borderId="0" xfId="0" applyNumberFormat="1" applyFont="1" applyFill="1">
      <alignment vertical="center"/>
    </xf>
    <xf numFmtId="11" fontId="0" fillId="41" borderId="2" xfId="0" applyNumberFormat="1" applyFill="1" applyBorder="1">
      <alignment vertical="center"/>
    </xf>
    <xf numFmtId="49" fontId="0" fillId="0" borderId="6" xfId="0" applyNumberFormat="1" applyBorder="1">
      <alignment vertical="center"/>
    </xf>
    <xf numFmtId="0" fontId="0" fillId="50" borderId="0" xfId="0" applyFill="1">
      <alignment vertical="center"/>
    </xf>
    <xf numFmtId="0" fontId="4" fillId="50" borderId="0" xfId="0" applyFont="1" applyFill="1" applyAlignment="1">
      <alignment horizontal="right" vertical="center"/>
    </xf>
    <xf numFmtId="0" fontId="46" fillId="0" borderId="2" xfId="0" applyFont="1" applyBorder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49" fillId="0" borderId="0" xfId="0" applyNumberFormat="1" applyFont="1">
      <alignment vertical="center"/>
    </xf>
    <xf numFmtId="0" fontId="46" fillId="0" borderId="12" xfId="0" applyFont="1" applyBorder="1">
      <alignment vertical="center"/>
    </xf>
    <xf numFmtId="181" fontId="46" fillId="0" borderId="6" xfId="0" applyNumberFormat="1" applyFont="1" applyBorder="1">
      <alignment vertical="center"/>
    </xf>
    <xf numFmtId="181" fontId="46" fillId="45" borderId="0" xfId="0" applyNumberFormat="1" applyFont="1" applyFill="1">
      <alignment vertical="center"/>
    </xf>
    <xf numFmtId="2" fontId="46" fillId="0" borderId="12" xfId="0" applyNumberFormat="1" applyFont="1" applyBorder="1">
      <alignment vertical="center"/>
    </xf>
    <xf numFmtId="2" fontId="46" fillId="45" borderId="0" xfId="0" applyNumberFormat="1" applyFont="1" applyFill="1">
      <alignment vertical="center"/>
    </xf>
    <xf numFmtId="1" fontId="46" fillId="0" borderId="12" xfId="0" applyNumberFormat="1" applyFont="1" applyBorder="1">
      <alignment vertical="center"/>
    </xf>
    <xf numFmtId="1" fontId="46" fillId="45" borderId="0" xfId="0" applyNumberFormat="1" applyFont="1" applyFill="1">
      <alignment vertical="center"/>
    </xf>
    <xf numFmtId="0" fontId="63" fillId="0" borderId="9" xfId="93" applyFont="1" applyBorder="1" applyAlignment="1">
      <alignment horizontal="left" vertical="center"/>
    </xf>
    <xf numFmtId="0" fontId="46" fillId="0" borderId="13" xfId="0" applyFont="1" applyBorder="1">
      <alignment vertical="center"/>
    </xf>
    <xf numFmtId="1" fontId="46" fillId="45" borderId="7" xfId="0" applyNumberFormat="1" applyFont="1" applyFill="1" applyBorder="1">
      <alignment vertical="center"/>
    </xf>
    <xf numFmtId="181" fontId="46" fillId="0" borderId="0" xfId="0" applyNumberFormat="1" applyFont="1">
      <alignment vertical="center"/>
    </xf>
    <xf numFmtId="2" fontId="46" fillId="0" borderId="0" xfId="0" applyNumberFormat="1" applyFont="1">
      <alignment vertical="center"/>
    </xf>
    <xf numFmtId="0" fontId="42" fillId="45" borderId="9" xfId="0" applyFont="1" applyFill="1" applyBorder="1" applyAlignment="1">
      <alignment horizontal="left" vertical="center"/>
    </xf>
    <xf numFmtId="49" fontId="65" fillId="0" borderId="0" xfId="96" applyNumberFormat="1" applyFont="1">
      <alignment vertical="center"/>
    </xf>
    <xf numFmtId="49" fontId="2" fillId="0" borderId="0" xfId="2" applyNumberFormat="1" applyFont="1" applyAlignment="1"/>
    <xf numFmtId="0" fontId="42" fillId="0" borderId="12" xfId="0" applyFont="1" applyBorder="1" applyAlignment="1">
      <alignment horizontal="left" vertical="center"/>
    </xf>
    <xf numFmtId="0" fontId="42" fillId="0" borderId="13" xfId="0" applyFont="1" applyBorder="1" applyAlignment="1">
      <alignment horizontal="left" vertical="center"/>
    </xf>
    <xf numFmtId="2" fontId="46" fillId="0" borderId="12" xfId="0" applyNumberFormat="1" applyFont="1" applyBorder="1" applyAlignment="1">
      <alignment horizontal="left" vertical="center"/>
    </xf>
    <xf numFmtId="49" fontId="0" fillId="0" borderId="4" xfId="0" applyNumberFormat="1" applyBorder="1">
      <alignment vertical="center"/>
    </xf>
    <xf numFmtId="49" fontId="0" fillId="0" borderId="11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12" xfId="0" applyNumberFormat="1" applyBorder="1">
      <alignment vertical="center"/>
    </xf>
    <xf numFmtId="49" fontId="0" fillId="0" borderId="8" xfId="0" applyNumberFormat="1" applyBorder="1">
      <alignment vertical="center"/>
    </xf>
    <xf numFmtId="49" fontId="0" fillId="0" borderId="7" xfId="0" applyNumberFormat="1" applyBorder="1">
      <alignment vertical="center"/>
    </xf>
    <xf numFmtId="49" fontId="0" fillId="0" borderId="13" xfId="0" applyNumberFormat="1" applyBorder="1">
      <alignment vertical="center"/>
    </xf>
    <xf numFmtId="49" fontId="0" fillId="50" borderId="0" xfId="0" applyNumberFormat="1" applyFill="1">
      <alignment vertical="center"/>
    </xf>
    <xf numFmtId="49" fontId="4" fillId="0" borderId="11" xfId="0" applyNumberFormat="1" applyFont="1" applyBorder="1" applyAlignment="1">
      <alignment horizontal="right" vertical="center"/>
    </xf>
    <xf numFmtId="49" fontId="4" fillId="50" borderId="0" xfId="0" applyNumberFormat="1" applyFont="1" applyFill="1" applyAlignment="1">
      <alignment horizontal="right" vertical="center"/>
    </xf>
    <xf numFmtId="49" fontId="42" fillId="0" borderId="5" xfId="0" applyNumberFormat="1" applyFont="1" applyBorder="1">
      <alignment vertical="center"/>
    </xf>
    <xf numFmtId="49" fontId="42" fillId="0" borderId="11" xfId="0" applyNumberFormat="1" applyFont="1" applyBorder="1">
      <alignment vertical="center"/>
    </xf>
    <xf numFmtId="49" fontId="42" fillId="0" borderId="8" xfId="0" applyNumberFormat="1" applyFont="1" applyBorder="1">
      <alignment vertical="center"/>
    </xf>
    <xf numFmtId="49" fontId="42" fillId="0" borderId="13" xfId="0" applyNumberFormat="1" applyFont="1" applyBorder="1">
      <alignment vertical="center"/>
    </xf>
    <xf numFmtId="49" fontId="42" fillId="0" borderId="1" xfId="0" applyNumberFormat="1" applyFont="1" applyBorder="1">
      <alignment vertical="center"/>
    </xf>
    <xf numFmtId="49" fontId="42" fillId="0" borderId="14" xfId="0" applyNumberFormat="1" applyFont="1" applyBorder="1">
      <alignment vertical="center"/>
    </xf>
    <xf numFmtId="49" fontId="49" fillId="0" borderId="4" xfId="0" applyNumberFormat="1" applyFont="1" applyBorder="1">
      <alignment vertical="center"/>
    </xf>
    <xf numFmtId="0" fontId="49" fillId="0" borderId="4" xfId="0" applyFont="1" applyBorder="1" applyAlignment="1">
      <alignment horizontal="right" vertical="center"/>
    </xf>
    <xf numFmtId="180" fontId="49" fillId="41" borderId="0" xfId="0" applyNumberFormat="1" applyFont="1" applyFill="1">
      <alignment vertical="center"/>
    </xf>
    <xf numFmtId="180" fontId="49" fillId="41" borderId="7" xfId="0" applyNumberFormat="1" applyFont="1" applyFill="1" applyBorder="1">
      <alignment vertical="center"/>
    </xf>
    <xf numFmtId="180" fontId="49" fillId="41" borderId="4" xfId="0" applyNumberFormat="1" applyFont="1" applyFill="1" applyBorder="1">
      <alignment vertical="center"/>
    </xf>
    <xf numFmtId="179" fontId="0" fillId="0" borderId="4" xfId="92" applyNumberFormat="1" applyFont="1" applyBorder="1">
      <alignment vertical="center"/>
    </xf>
    <xf numFmtId="179" fontId="0" fillId="0" borderId="0" xfId="92" applyNumberFormat="1" applyFont="1" applyBorder="1">
      <alignment vertical="center"/>
    </xf>
    <xf numFmtId="179" fontId="0" fillId="0" borderId="7" xfId="92" applyNumberFormat="1" applyFont="1" applyBorder="1">
      <alignment vertical="center"/>
    </xf>
    <xf numFmtId="11" fontId="49" fillId="46" borderId="0" xfId="0" applyNumberFormat="1" applyFont="1" applyFill="1">
      <alignment vertical="center"/>
    </xf>
    <xf numFmtId="11" fontId="49" fillId="46" borderId="7" xfId="0" applyNumberFormat="1" applyFont="1" applyFill="1" applyBorder="1">
      <alignment vertical="center"/>
    </xf>
    <xf numFmtId="11" fontId="49" fillId="46" borderId="4" xfId="0" applyNumberFormat="1" applyFont="1" applyFill="1" applyBorder="1">
      <alignment vertical="center"/>
    </xf>
    <xf numFmtId="11" fontId="50" fillId="46" borderId="7" xfId="0" applyNumberFormat="1" applyFont="1" applyFill="1" applyBorder="1">
      <alignment vertical="center"/>
    </xf>
    <xf numFmtId="179" fontId="49" fillId="41" borderId="0" xfId="92" applyNumberFormat="1" applyFont="1" applyFill="1" applyBorder="1">
      <alignment vertical="center"/>
    </xf>
    <xf numFmtId="179" fontId="49" fillId="48" borderId="0" xfId="92" applyNumberFormat="1" applyFont="1" applyFill="1" applyBorder="1">
      <alignment vertical="center"/>
    </xf>
    <xf numFmtId="179" fontId="49" fillId="41" borderId="1" xfId="92" applyNumberFormat="1" applyFont="1" applyFill="1" applyBorder="1">
      <alignment vertical="center"/>
    </xf>
    <xf numFmtId="179" fontId="49" fillId="41" borderId="0" xfId="92" applyNumberFormat="1" applyFont="1" applyFill="1">
      <alignment vertical="center"/>
    </xf>
    <xf numFmtId="179" fontId="49" fillId="41" borderId="4" xfId="92" applyNumberFormat="1" applyFont="1" applyFill="1" applyBorder="1">
      <alignment vertical="center"/>
    </xf>
    <xf numFmtId="11" fontId="0" fillId="0" borderId="0" xfId="0" applyNumberFormat="1">
      <alignment vertical="center"/>
    </xf>
    <xf numFmtId="11" fontId="42" fillId="0" borderId="7" xfId="0" applyNumberFormat="1" applyFont="1" applyBorder="1">
      <alignment vertical="center"/>
    </xf>
    <xf numFmtId="49" fontId="4" fillId="40" borderId="2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right" vertical="center"/>
    </xf>
    <xf numFmtId="0" fontId="67" fillId="51" borderId="2" xfId="0" applyFont="1" applyFill="1" applyBorder="1" applyAlignment="1">
      <alignment horizontal="center" vertical="center"/>
    </xf>
    <xf numFmtId="49" fontId="68" fillId="51" borderId="2" xfId="3" applyNumberFormat="1" applyFont="1" applyFill="1" applyBorder="1" applyAlignment="1">
      <alignment horizontal="center" vertical="center" wrapText="1"/>
    </xf>
    <xf numFmtId="182" fontId="68" fillId="51" borderId="2" xfId="3" applyNumberFormat="1" applyFont="1" applyFill="1" applyBorder="1" applyAlignment="1">
      <alignment horizontal="center" vertical="center" wrapText="1"/>
    </xf>
    <xf numFmtId="182" fontId="68" fillId="51" borderId="9" xfId="3" applyNumberFormat="1" applyFont="1" applyFill="1" applyBorder="1" applyAlignment="1">
      <alignment horizontal="center" vertical="center" wrapText="1"/>
    </xf>
    <xf numFmtId="49" fontId="68" fillId="51" borderId="9" xfId="3" applyNumberFormat="1" applyFont="1" applyFill="1" applyBorder="1" applyAlignment="1">
      <alignment horizontal="center" vertical="center" wrapText="1"/>
    </xf>
    <xf numFmtId="0" fontId="69" fillId="51" borderId="2" xfId="0" applyFont="1" applyFill="1" applyBorder="1" applyAlignment="1">
      <alignment horizontal="center"/>
    </xf>
    <xf numFmtId="49" fontId="70" fillId="51" borderId="2" xfId="3" applyNumberFormat="1" applyFont="1" applyFill="1" applyBorder="1" applyAlignment="1">
      <alignment horizontal="left" vertical="center" wrapText="1"/>
    </xf>
    <xf numFmtId="49" fontId="70" fillId="0" borderId="2" xfId="3" applyNumberFormat="1" applyFont="1" applyBorder="1" applyAlignment="1">
      <alignment horizontal="center" vertical="center"/>
    </xf>
    <xf numFmtId="182" fontId="70" fillId="0" borderId="2" xfId="3" applyNumberFormat="1" applyFont="1" applyBorder="1" applyAlignment="1">
      <alignment horizontal="center" vertical="center" wrapText="1"/>
    </xf>
    <xf numFmtId="49" fontId="70" fillId="0" borderId="2" xfId="3" applyNumberFormat="1" applyFont="1" applyBorder="1" applyAlignment="1">
      <alignment horizontal="center" vertical="center" wrapText="1"/>
    </xf>
    <xf numFmtId="176" fontId="70" fillId="0" borderId="2" xfId="3" applyNumberFormat="1" applyFont="1" applyBorder="1" applyAlignment="1">
      <alignment horizontal="center" vertical="center" wrapText="1"/>
    </xf>
    <xf numFmtId="183" fontId="70" fillId="0" borderId="2" xfId="3" applyNumberFormat="1" applyFont="1" applyBorder="1" applyAlignment="1">
      <alignment horizontal="center" vertical="center" wrapText="1"/>
    </xf>
    <xf numFmtId="184" fontId="70" fillId="0" borderId="2" xfId="3" applyNumberFormat="1" applyFont="1" applyBorder="1" applyAlignment="1">
      <alignment horizontal="center" vertical="center" wrapText="1"/>
    </xf>
    <xf numFmtId="49" fontId="70" fillId="0" borderId="2" xfId="3" applyNumberFormat="1" applyFont="1" applyBorder="1" applyAlignment="1">
      <alignment horizontal="left" vertical="center" wrapText="1"/>
    </xf>
    <xf numFmtId="0" fontId="71" fillId="51" borderId="2" xfId="0" applyFont="1" applyFill="1" applyBorder="1" applyAlignment="1">
      <alignment horizontal="left" vertical="center" wrapText="1"/>
    </xf>
    <xf numFmtId="0" fontId="72" fillId="51" borderId="2" xfId="0" applyFont="1" applyFill="1" applyBorder="1" applyAlignment="1">
      <alignment horizontal="left" vertical="center" wrapText="1"/>
    </xf>
    <xf numFmtId="0" fontId="71" fillId="51" borderId="2" xfId="0" applyFont="1" applyFill="1" applyBorder="1" applyAlignment="1">
      <alignment vertical="center" wrapText="1"/>
    </xf>
    <xf numFmtId="0" fontId="72" fillId="51" borderId="2" xfId="0" applyFont="1" applyFill="1" applyBorder="1" applyAlignment="1">
      <alignment vertical="center" wrapText="1"/>
    </xf>
    <xf numFmtId="0" fontId="69" fillId="0" borderId="0" xfId="0" applyFont="1" applyAlignment="1"/>
    <xf numFmtId="182" fontId="69" fillId="0" borderId="0" xfId="0" applyNumberFormat="1" applyFont="1" applyAlignment="1"/>
    <xf numFmtId="185" fontId="69" fillId="0" borderId="0" xfId="0" applyNumberFormat="1" applyFont="1" applyAlignment="1"/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2" xfId="0" applyBorder="1" applyAlignment="1">
      <alignment horizontal="right" vertical="center"/>
    </xf>
    <xf numFmtId="49" fontId="0" fillId="0" borderId="4" xfId="0" applyNumberFormat="1" applyBorder="1" applyAlignment="1">
      <alignment horizontal="right" vertical="center"/>
    </xf>
    <xf numFmtId="49" fontId="0" fillId="0" borderId="11" xfId="0" applyNumberFormat="1" applyBorder="1" applyAlignment="1">
      <alignment horizontal="right" vertical="center"/>
    </xf>
    <xf numFmtId="179" fontId="52" fillId="0" borderId="0" xfId="92" applyNumberFormat="1" applyFont="1">
      <alignment vertical="center"/>
    </xf>
    <xf numFmtId="11" fontId="49" fillId="50" borderId="0" xfId="0" applyNumberFormat="1" applyFont="1" applyFill="1">
      <alignment vertical="center"/>
    </xf>
    <xf numFmtId="180" fontId="49" fillId="50" borderId="0" xfId="0" applyNumberFormat="1" applyFont="1" applyFill="1">
      <alignment vertical="center"/>
    </xf>
    <xf numFmtId="11" fontId="49" fillId="50" borderId="7" xfId="0" applyNumberFormat="1" applyFont="1" applyFill="1" applyBorder="1">
      <alignment vertical="center"/>
    </xf>
    <xf numFmtId="180" fontId="49" fillId="50" borderId="7" xfId="0" applyNumberFormat="1" applyFont="1" applyFill="1" applyBorder="1">
      <alignment vertical="center"/>
    </xf>
    <xf numFmtId="11" fontId="49" fillId="50" borderId="4" xfId="0" applyNumberFormat="1" applyFont="1" applyFill="1" applyBorder="1">
      <alignment vertical="center"/>
    </xf>
    <xf numFmtId="180" fontId="49" fillId="50" borderId="4" xfId="0" applyNumberFormat="1" applyFont="1" applyFill="1" applyBorder="1">
      <alignment vertical="center"/>
    </xf>
    <xf numFmtId="181" fontId="46" fillId="0" borderId="8" xfId="0" applyNumberFormat="1" applyFont="1" applyBorder="1">
      <alignment vertical="center"/>
    </xf>
    <xf numFmtId="11" fontId="46" fillId="0" borderId="4" xfId="0" applyNumberFormat="1" applyFont="1" applyBorder="1">
      <alignment vertical="center"/>
    </xf>
    <xf numFmtId="11" fontId="46" fillId="0" borderId="0" xfId="0" applyNumberFormat="1" applyFont="1">
      <alignment vertical="center"/>
    </xf>
    <xf numFmtId="11" fontId="46" fillId="0" borderId="7" xfId="0" applyNumberFormat="1" applyFont="1" applyBorder="1">
      <alignment vertical="center"/>
    </xf>
    <xf numFmtId="0" fontId="0" fillId="40" borderId="0" xfId="0" applyFill="1">
      <alignment vertical="center"/>
    </xf>
    <xf numFmtId="0" fontId="5" fillId="0" borderId="4" xfId="0" applyFont="1" applyBorder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2" fillId="42" borderId="0" xfId="0" applyFont="1" applyFill="1">
      <alignment vertical="center"/>
    </xf>
    <xf numFmtId="0" fontId="4" fillId="42" borderId="6" xfId="0" applyFont="1" applyFill="1" applyBorder="1" applyAlignment="1">
      <alignment horizontal="right" vertical="center"/>
    </xf>
    <xf numFmtId="0" fontId="5" fillId="0" borderId="7" xfId="0" applyFont="1" applyBorder="1">
      <alignment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vertical="center" wrapText="1"/>
    </xf>
    <xf numFmtId="49" fontId="2" fillId="0" borderId="5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8" xfId="0" applyNumberFormat="1" applyFont="1" applyBorder="1" applyAlignment="1">
      <alignment horizontal="right" vertical="center"/>
    </xf>
    <xf numFmtId="49" fontId="2" fillId="0" borderId="7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49" fontId="2" fillId="0" borderId="0" xfId="96" applyNumberFormat="1" applyFont="1">
      <alignment vertical="center"/>
    </xf>
    <xf numFmtId="179" fontId="0" fillId="0" borderId="0" xfId="92" applyNumberFormat="1" applyFont="1">
      <alignment vertical="center"/>
    </xf>
    <xf numFmtId="9" fontId="49" fillId="0" borderId="13" xfId="92" applyFont="1" applyBorder="1">
      <alignment vertical="center"/>
    </xf>
    <xf numFmtId="179" fontId="0" fillId="0" borderId="5" xfId="92" applyNumberFormat="1" applyFont="1" applyBorder="1">
      <alignment vertical="center"/>
    </xf>
    <xf numFmtId="179" fontId="0" fillId="0" borderId="6" xfId="92" applyNumberFormat="1" applyFont="1" applyBorder="1">
      <alignment vertical="center"/>
    </xf>
    <xf numFmtId="179" fontId="0" fillId="0" borderId="8" xfId="92" applyNumberFormat="1" applyFont="1" applyBorder="1">
      <alignment vertical="center"/>
    </xf>
    <xf numFmtId="10" fontId="49" fillId="0" borderId="11" xfId="92" applyNumberFormat="1" applyFont="1" applyBorder="1">
      <alignment vertical="center"/>
    </xf>
    <xf numFmtId="10" fontId="49" fillId="0" borderId="12" xfId="92" applyNumberFormat="1" applyFont="1" applyBorder="1">
      <alignment vertical="center"/>
    </xf>
    <xf numFmtId="0" fontId="0" fillId="45" borderId="0" xfId="0" applyFill="1">
      <alignment vertical="center"/>
    </xf>
    <xf numFmtId="0" fontId="0" fillId="45" borderId="1" xfId="0" applyFill="1" applyBorder="1">
      <alignment vertical="center"/>
    </xf>
    <xf numFmtId="10" fontId="0" fillId="45" borderId="0" xfId="0" applyNumberFormat="1" applyFill="1">
      <alignment vertical="center"/>
    </xf>
    <xf numFmtId="10" fontId="0" fillId="0" borderId="0" xfId="0" applyNumberFormat="1">
      <alignment vertical="center"/>
    </xf>
    <xf numFmtId="0" fontId="0" fillId="45" borderId="14" xfId="0" applyFill="1" applyBorder="1">
      <alignment vertical="center"/>
    </xf>
    <xf numFmtId="11" fontId="46" fillId="0" borderId="5" xfId="0" applyNumberFormat="1" applyFont="1" applyBorder="1" applyAlignment="1">
      <alignment horizontal="center" vertical="center"/>
    </xf>
    <xf numFmtId="11" fontId="46" fillId="0" borderId="6" xfId="0" applyNumberFormat="1" applyFont="1" applyBorder="1" applyAlignment="1">
      <alignment horizontal="center" vertical="center"/>
    </xf>
    <xf numFmtId="11" fontId="46" fillId="0" borderId="8" xfId="0" applyNumberFormat="1" applyFont="1" applyBorder="1" applyAlignment="1">
      <alignment horizontal="center" vertical="center"/>
    </xf>
    <xf numFmtId="10" fontId="49" fillId="0" borderId="5" xfId="92" applyNumberFormat="1" applyFont="1" applyBorder="1">
      <alignment vertical="center"/>
    </xf>
    <xf numFmtId="10" fontId="49" fillId="0" borderId="4" xfId="92" applyNumberFormat="1" applyFont="1" applyBorder="1">
      <alignment vertical="center"/>
    </xf>
    <xf numFmtId="10" fontId="49" fillId="0" borderId="6" xfId="92" applyNumberFormat="1" applyFont="1" applyBorder="1">
      <alignment vertical="center"/>
    </xf>
    <xf numFmtId="10" fontId="49" fillId="0" borderId="0" xfId="92" applyNumberFormat="1" applyFont="1" applyBorder="1">
      <alignment vertical="center"/>
    </xf>
    <xf numFmtId="179" fontId="49" fillId="50" borderId="1" xfId="92" applyNumberFormat="1" applyFont="1" applyFill="1" applyBorder="1">
      <alignment vertical="center"/>
    </xf>
    <xf numFmtId="179" fontId="49" fillId="50" borderId="0" xfId="92" applyNumberFormat="1" applyFont="1" applyFill="1">
      <alignment vertical="center"/>
    </xf>
    <xf numFmtId="179" fontId="49" fillId="50" borderId="4" xfId="92" applyNumberFormat="1" applyFont="1" applyFill="1" applyBorder="1">
      <alignment vertical="center"/>
    </xf>
    <xf numFmtId="11" fontId="46" fillId="0" borderId="11" xfId="0" applyNumberFormat="1" applyFont="1" applyBorder="1" applyAlignment="1">
      <alignment horizontal="center" vertical="center"/>
    </xf>
    <xf numFmtId="11" fontId="46" fillId="0" borderId="12" xfId="0" applyNumberFormat="1" applyFont="1" applyBorder="1" applyAlignment="1">
      <alignment horizontal="center" vertical="center"/>
    </xf>
    <xf numFmtId="11" fontId="46" fillId="0" borderId="13" xfId="0" applyNumberFormat="1" applyFont="1" applyBorder="1" applyAlignment="1">
      <alignment horizontal="center" vertical="center"/>
    </xf>
    <xf numFmtId="11" fontId="46" fillId="0" borderId="4" xfId="0" applyNumberFormat="1" applyFont="1" applyBorder="1" applyAlignment="1">
      <alignment horizontal="center" vertical="center"/>
    </xf>
    <xf numFmtId="11" fontId="46" fillId="0" borderId="0" xfId="0" applyNumberFormat="1" applyFont="1" applyAlignment="1">
      <alignment horizontal="center" vertical="center"/>
    </xf>
    <xf numFmtId="11" fontId="46" fillId="0" borderId="7" xfId="0" applyNumberFormat="1" applyFont="1" applyBorder="1" applyAlignment="1">
      <alignment horizontal="center" vertical="center"/>
    </xf>
    <xf numFmtId="10" fontId="49" fillId="0" borderId="8" xfId="92" applyNumberFormat="1" applyFont="1" applyBorder="1">
      <alignment vertical="center"/>
    </xf>
    <xf numFmtId="10" fontId="0" fillId="0" borderId="4" xfId="92" applyNumberFormat="1" applyFont="1" applyBorder="1">
      <alignment vertical="center"/>
    </xf>
    <xf numFmtId="10" fontId="0" fillId="0" borderId="0" xfId="92" applyNumberFormat="1" applyFont="1" applyBorder="1">
      <alignment vertical="center"/>
    </xf>
    <xf numFmtId="10" fontId="0" fillId="0" borderId="7" xfId="92" applyNumberFormat="1" applyFont="1" applyBorder="1">
      <alignment vertical="center"/>
    </xf>
    <xf numFmtId="0" fontId="73" fillId="0" borderId="0" xfId="0" applyFont="1" applyAlignment="1"/>
    <xf numFmtId="182" fontId="0" fillId="0" borderId="0" xfId="0" applyNumberFormat="1">
      <alignment vertical="center"/>
    </xf>
    <xf numFmtId="176" fontId="49" fillId="0" borderId="0" xfId="0" applyNumberFormat="1" applyFont="1">
      <alignment vertical="center"/>
    </xf>
    <xf numFmtId="10" fontId="0" fillId="0" borderId="11" xfId="92" applyNumberFormat="1" applyFont="1" applyBorder="1">
      <alignment vertical="center"/>
    </xf>
    <xf numFmtId="10" fontId="0" fillId="0" borderId="12" xfId="92" applyNumberFormat="1" applyFont="1" applyBorder="1">
      <alignment vertical="center"/>
    </xf>
    <xf numFmtId="10" fontId="49" fillId="0" borderId="7" xfId="92" applyNumberFormat="1" applyFont="1" applyBorder="1">
      <alignment vertical="center"/>
    </xf>
    <xf numFmtId="10" fontId="0" fillId="0" borderId="13" xfId="92" applyNumberFormat="1" applyFont="1" applyBorder="1">
      <alignment vertical="center"/>
    </xf>
    <xf numFmtId="0" fontId="42" fillId="40" borderId="0" xfId="0" applyFont="1" applyFill="1">
      <alignment vertical="center"/>
    </xf>
    <xf numFmtId="0" fontId="53" fillId="40" borderId="0" xfId="0" applyFont="1" applyFill="1">
      <alignment vertical="center"/>
    </xf>
    <xf numFmtId="0" fontId="51" fillId="0" borderId="0" xfId="0" applyFont="1">
      <alignment vertical="center"/>
    </xf>
    <xf numFmtId="49" fontId="49" fillId="0" borderId="4" xfId="0" applyNumberFormat="1" applyFont="1" applyBorder="1" applyAlignment="1">
      <alignment horizontal="right" vertical="center"/>
    </xf>
    <xf numFmtId="186" fontId="49" fillId="0" borderId="4" xfId="92" applyNumberFormat="1" applyFont="1" applyBorder="1">
      <alignment vertical="center"/>
    </xf>
    <xf numFmtId="186" fontId="49" fillId="0" borderId="0" xfId="92" applyNumberFormat="1" applyFont="1" applyBorder="1">
      <alignment vertical="center"/>
    </xf>
    <xf numFmtId="0" fontId="56" fillId="2" borderId="18" xfId="0" applyFont="1" applyFill="1" applyBorder="1" applyAlignment="1">
      <alignment horizontal="center" vertical="center" wrapText="1" readingOrder="1"/>
    </xf>
    <xf numFmtId="0" fontId="56" fillId="2" borderId="19" xfId="0" applyFont="1" applyFill="1" applyBorder="1" applyAlignment="1">
      <alignment horizontal="center" vertical="center" wrapText="1" readingOrder="1"/>
    </xf>
    <xf numFmtId="49" fontId="4" fillId="0" borderId="2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4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0" fontId="46" fillId="0" borderId="2" xfId="0" applyFont="1" applyBorder="1" applyAlignment="1">
      <alignment horizontal="left" vertical="center"/>
    </xf>
    <xf numFmtId="0" fontId="46" fillId="0" borderId="7" xfId="0" applyFont="1" applyBorder="1" applyAlignment="1">
      <alignment horizontal="center" vertical="center"/>
    </xf>
  </cellXfs>
  <cellStyles count="98">
    <cellStyle name="20% - Accent1 2" xfId="73" xr:uid="{16CF7FCB-9793-4851-B895-1AC38AA81433}"/>
    <cellStyle name="20% - Accent2 2" xfId="75" xr:uid="{1623980A-EE98-413F-8520-3E57105DC807}"/>
    <cellStyle name="20% - Accent3 2" xfId="77" xr:uid="{BC8845BB-28D6-4371-A30C-0499EFC2827D}"/>
    <cellStyle name="20% - Accent4 2" xfId="79" xr:uid="{C05A4BE7-99ED-4D0B-8D3F-9D8A08D93611}"/>
    <cellStyle name="20% - Accent5 2" xfId="81" xr:uid="{8D36F107-A829-4982-B06B-5942AEBCD2C7}"/>
    <cellStyle name="20% - Accent6 2" xfId="83" xr:uid="{CB01920A-7F63-4E10-9060-A7DE1FA33E48}"/>
    <cellStyle name="20% - 着色 1 2" xfId="48" xr:uid="{39468FE6-4777-4E88-9BED-3B93A2D68F4F}"/>
    <cellStyle name="20% - 着色 2 2" xfId="51" xr:uid="{173D49F2-AABF-4716-B40B-33BD11B887A5}"/>
    <cellStyle name="20% - 着色 3 2" xfId="54" xr:uid="{DFCDE0EF-8B72-43DC-BEE3-99AF5A480BF5}"/>
    <cellStyle name="20% - 着色 4 2" xfId="57" xr:uid="{C48B4844-5840-4578-A7AB-7BE528F9097E}"/>
    <cellStyle name="20% - 着色 5 2" xfId="60" xr:uid="{1CFBA1E3-8432-44A3-B2EB-7A39936F4A8B}"/>
    <cellStyle name="20% - 着色 6 2" xfId="63" xr:uid="{12313A6A-35C6-4003-B717-D009AE79EF38}"/>
    <cellStyle name="40% - Accent1 2" xfId="74" xr:uid="{FC69F012-38AA-449B-9F9D-C9A83B25E696}"/>
    <cellStyle name="40% - Accent2 2" xfId="76" xr:uid="{5AB3D07E-2C8D-4EB7-BC8C-97184BAD01AB}"/>
    <cellStyle name="40% - Accent3 2" xfId="78" xr:uid="{CFEA88F5-63C6-4072-8E30-122B4B2EB442}"/>
    <cellStyle name="40% - Accent4 2" xfId="80" xr:uid="{4C1F9AA5-F74C-476B-B976-1A6CDEE430D1}"/>
    <cellStyle name="40% - Accent5 2" xfId="82" xr:uid="{DDB13812-DFDB-421E-AA81-984FEA08066D}"/>
    <cellStyle name="40% - Accent6 2" xfId="84" xr:uid="{2BFE376F-0C14-4EFC-8C87-9C15E9888CDB}"/>
    <cellStyle name="40% - 着色 1 2" xfId="49" xr:uid="{B5554A40-AC4C-4D5A-948C-CA4B375EE88A}"/>
    <cellStyle name="40% - 着色 2 2" xfId="52" xr:uid="{8859DAAE-C58E-4FFF-AD07-EF563AC24F6F}"/>
    <cellStyle name="40% - 着色 3 2" xfId="55" xr:uid="{55CF832B-8388-4277-8B26-532B0FDF488E}"/>
    <cellStyle name="40% - 着色 4 2" xfId="58" xr:uid="{068513BA-8778-4D68-9B20-09BD41C99907}"/>
    <cellStyle name="40% - 着色 5 2" xfId="61" xr:uid="{D6E0C689-9023-4079-9DC4-7A3CB6AE31B1}"/>
    <cellStyle name="40% - 着色 6 2" xfId="64" xr:uid="{94758226-02C4-448D-A60D-B110576C5343}"/>
    <cellStyle name="60% - Accent1 2" xfId="66" xr:uid="{4F477B90-BC96-418F-80FD-D19EC31CABA9}"/>
    <cellStyle name="60% - Accent2 2" xfId="67" xr:uid="{5BF0A414-9D9A-41F7-A9A2-80AD8ADDAEE4}"/>
    <cellStyle name="60% - Accent3 2" xfId="68" xr:uid="{D8821066-B55E-4848-A64B-CA3005F1D6AF}"/>
    <cellStyle name="60% - Accent4 2" xfId="69" xr:uid="{82BBF3F6-92BC-4E49-BFF9-56C06FFC81C0}"/>
    <cellStyle name="60% - Accent5 2" xfId="70" xr:uid="{A999112A-3678-432B-A13C-D115BF44EB3A}"/>
    <cellStyle name="60% - Accent6 2" xfId="71" xr:uid="{EBEFD689-D415-4C81-89CD-EF9B7FDF7223}"/>
    <cellStyle name="Body: normal cell" xfId="8" xr:uid="{E241528C-C343-4714-A4B2-CB3D10BAFA1B}"/>
    <cellStyle name="Body: normal cell 2" xfId="29" xr:uid="{35BAA717-AC5B-4DDB-96A8-EA8DE00EA135}"/>
    <cellStyle name="Comma 2" xfId="88" xr:uid="{A70EAA1E-C33E-439B-9F5B-D3B156554F6C}"/>
    <cellStyle name="Font: Calibri, 9pt regular" xfId="14" xr:uid="{6D6E935B-EB99-4FDB-A75E-87FC41B7B15E}"/>
    <cellStyle name="Font: Calibri, 9pt regular 2" xfId="25" xr:uid="{C1F44E02-325C-4389-B141-109B07ED5714}"/>
    <cellStyle name="Footnotes: all except top row" xfId="17" xr:uid="{944F6E97-8D76-43EC-A2C0-A4BBF06FD5ED}"/>
    <cellStyle name="Footnotes: top row" xfId="12" xr:uid="{A0EF55D1-F212-46AA-AC9D-F0883AF3803F}"/>
    <cellStyle name="Footnotes: top row 2" xfId="30" xr:uid="{14551F04-7347-4C88-AC23-7751D2E5E3B0}"/>
    <cellStyle name="Header: bottom row" xfId="7" xr:uid="{854073B1-F04D-42D4-9896-EF2D2781D85F}"/>
    <cellStyle name="Header: bottom row 2" xfId="26" xr:uid="{5513313D-A4B0-456D-A120-5FC0A10FA7DE}"/>
    <cellStyle name="Header: top rows" xfId="9" xr:uid="{78FE9128-B413-4CCD-905D-2CC9C55B5139}"/>
    <cellStyle name="Neutral 2" xfId="65" xr:uid="{0D7AF2ED-B569-4A0B-B42B-F149820AB315}"/>
    <cellStyle name="Normal 2" xfId="5" xr:uid="{AE309EEF-B474-447C-9306-105009DF0ACB}"/>
    <cellStyle name="Normal 2 2" xfId="86" xr:uid="{BC4962BD-44E6-4484-BB85-727FAEDD08D8}"/>
    <cellStyle name="Normal 2 3" xfId="24" xr:uid="{EA6D4AC8-7498-422D-867F-305F56FFE10F}"/>
    <cellStyle name="Normal 3" xfId="19" xr:uid="{A5A8B658-FBBA-4253-B200-C85940336F57}"/>
    <cellStyle name="Normal 3 2" xfId="85" xr:uid="{32A26315-662B-4F65-995B-BD0B823A27F5}"/>
    <cellStyle name="Normal 4" xfId="20" xr:uid="{4AAE2714-21FF-4562-9E8B-6BDC7EAFDA3C}"/>
    <cellStyle name="Normal 4 2 2" xfId="87" xr:uid="{A61CD137-D84D-490A-A107-6D4146D29C2E}"/>
    <cellStyle name="Normal 5" xfId="21" xr:uid="{75CD5909-2D3F-49D0-B1EB-2118FF8B8873}"/>
    <cellStyle name="Normal 58" xfId="23" xr:uid="{D1F23AB6-031E-4EAE-96A7-8DEBD4C2BF92}"/>
    <cellStyle name="Normal 6" xfId="22" xr:uid="{614A89EB-50BA-40CA-B2B3-D8A986193654}"/>
    <cellStyle name="Normal 7" xfId="90" xr:uid="{1EB3AACF-FA8D-4C4D-A488-9D8BF0FF5F0A}"/>
    <cellStyle name="Note 2" xfId="72" xr:uid="{AD6563BD-02A8-4D20-8D08-B2A0CEA6C7EE}"/>
    <cellStyle name="Parent row" xfId="11" xr:uid="{B69B0E65-5AA7-42DC-BDA7-95E60E5616EC}"/>
    <cellStyle name="Parent row 2" xfId="28" xr:uid="{A5814009-9CF0-4126-A85E-EDCC1A290D54}"/>
    <cellStyle name="Section Break" xfId="13" xr:uid="{EE24867D-9A89-4129-BDBE-D0335F6D0BA6}"/>
    <cellStyle name="Section Break: parent row" xfId="10" xr:uid="{8CBBAC58-4752-4A8B-898F-A98E800C0F13}"/>
    <cellStyle name="Table title" xfId="18" xr:uid="{86269DD2-0ED2-40C9-9EF0-6EBCABF1BE14}"/>
    <cellStyle name="Table title 2" xfId="27" xr:uid="{D30A6167-F113-4FA8-8CC5-766C6DC484F9}"/>
    <cellStyle name="百分比" xfId="92" builtinId="5"/>
    <cellStyle name="标题 1 2" xfId="32" xr:uid="{817C7D19-0CAF-4FFA-8D9A-E461B15A1D60}"/>
    <cellStyle name="标题 2 2" xfId="33" xr:uid="{D737CC91-7148-4CF4-AA69-3B3D560FD80C}"/>
    <cellStyle name="标题 3 2" xfId="34" xr:uid="{18A9B362-E6A3-49F3-B8D2-A65B29A70219}"/>
    <cellStyle name="标题 4 2" xfId="35" xr:uid="{B4106395-17D0-4398-94BE-F1C3D3646C11}"/>
    <cellStyle name="标题 5" xfId="31" xr:uid="{615EFE89-3A5B-4D22-8DF4-93C79498BD4C}"/>
    <cellStyle name="差 2" xfId="37" xr:uid="{CCD0C9D2-42CD-4DEF-9949-549AFCA5126A}"/>
    <cellStyle name="常规" xfId="0" builtinId="0"/>
    <cellStyle name="常规 2" xfId="1" xr:uid="{B52188AC-8A2E-4DF0-8738-A391F41DA9EA}"/>
    <cellStyle name="常规 3" xfId="2" xr:uid="{1E2187EA-E297-459A-BE47-2D445B2A9B0A}"/>
    <cellStyle name="常规 4" xfId="3" xr:uid="{C1782E0D-640C-4966-8EEA-A7158871CCB9}"/>
    <cellStyle name="常规 5" xfId="6" xr:uid="{97CA537C-239F-46EF-B4A7-3F85336C4FC9}"/>
    <cellStyle name="常规 6" xfId="89" xr:uid="{D2D2BD56-C1FA-450A-9B07-617A276BBA0D}"/>
    <cellStyle name="常规 7" xfId="91" xr:uid="{B13B731D-0CC5-437D-B598-884138AAF3F3}"/>
    <cellStyle name="常规 8" xfId="94" xr:uid="{032CA7E0-B882-4252-947E-57B886E7E3F0}"/>
    <cellStyle name="常规 9" xfId="96" xr:uid="{85616938-C259-492B-BECC-28E706889328}"/>
    <cellStyle name="超链接" xfId="93" builtinId="8"/>
    <cellStyle name="超链接 2" xfId="4" xr:uid="{2242527A-64B5-44E2-9CDD-FD51986A3E9A}"/>
    <cellStyle name="超链接 3" xfId="15" xr:uid="{799C6558-4D77-422F-B88D-988841FF17E0}"/>
    <cellStyle name="超链接 4" xfId="95" xr:uid="{49A9ECEF-02D1-47CE-A02E-E71CC2B1E48E}"/>
    <cellStyle name="超链接 5" xfId="97" xr:uid="{38D0A378-59A9-4F00-89E0-CCB7B6014981}"/>
    <cellStyle name="好 2" xfId="36" xr:uid="{F49C938B-7271-4064-9BD7-213103739306}"/>
    <cellStyle name="汇总 2" xfId="46" xr:uid="{2C570657-5298-4B12-8631-B2DC110BB581}"/>
    <cellStyle name="计算 2" xfId="40" xr:uid="{6475D7BD-5352-4995-9240-6A0E51F59CAA}"/>
    <cellStyle name="检查单元格 2" xfId="42" xr:uid="{C4D9004F-9A8D-4BCC-9681-89CB8653F425}"/>
    <cellStyle name="解释性文本 2" xfId="45" xr:uid="{5FC7C3C5-1B26-4999-B05D-C94D0A67813B}"/>
    <cellStyle name="警告文本 2" xfId="43" xr:uid="{784D068C-583E-4779-868A-83C668F795B8}"/>
    <cellStyle name="链接单元格 2" xfId="41" xr:uid="{70572AFF-1A39-426B-97E1-9B7C14AE5C7A}"/>
    <cellStyle name="输出 2" xfId="39" xr:uid="{0029BA8F-60AD-4AAE-B2BD-9D30A5A18EDB}"/>
    <cellStyle name="输入 2" xfId="38" xr:uid="{498CA8A1-97F5-4C14-9760-7B13FFCAC569}"/>
    <cellStyle name="已访问的超链接 2" xfId="16" xr:uid="{D9979FDF-0931-4438-9248-C579E287E592}"/>
    <cellStyle name="着色 1 2" xfId="47" xr:uid="{7A453D4D-FDE1-4337-BFCC-869E3D1AE470}"/>
    <cellStyle name="着色 2 2" xfId="50" xr:uid="{C90247F7-E6A2-429B-914A-BB8943B34186}"/>
    <cellStyle name="着色 3 2" xfId="53" xr:uid="{48B0DD2C-D3D0-4723-ADC9-30E13643494D}"/>
    <cellStyle name="着色 4 2" xfId="56" xr:uid="{FB60A604-4896-4E9A-A9B6-8974C54F0B0D}"/>
    <cellStyle name="着色 5 2" xfId="59" xr:uid="{00706DF6-5549-44BE-9359-C4790542ACDE}"/>
    <cellStyle name="着色 6 2" xfId="62" xr:uid="{48A897E9-D8EE-4987-9950-8F54773A8DBF}"/>
    <cellStyle name="注释 2" xfId="44" xr:uid="{6F3EDD04-1B1B-410C-8F24-3432DA0B4E0A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FAA707B5-050D-4343-8397-FD6E4C78A2F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'Product Output &amp; Intensity'!$A$12:$D$12</c:f>
              <c:strCache>
                <c:ptCount val="4"/>
                <c:pt idx="0">
                  <c:v>化学原料和化学制品制造业</c:v>
                </c:pt>
                <c:pt idx="1">
                  <c:v>烧碱</c:v>
                </c:pt>
                <c:pt idx="2">
                  <c:v>万吨</c:v>
                </c:pt>
                <c:pt idx="3">
                  <c:v>中国能源研究会-内部报告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'Product Output &amp; Intensity'!$E$12:$AT$12</c:f>
              <c:numCache>
                <c:formatCode>0</c:formatCode>
                <c:ptCount val="42"/>
                <c:pt idx="0" formatCode="General">
                  <c:v>3457.89</c:v>
                </c:pt>
                <c:pt idx="1">
                  <c:v>3673.87</c:v>
                </c:pt>
                <c:pt idx="2" formatCode="0.0">
                  <c:v>3854.1895</c:v>
                </c:pt>
                <c:pt idx="3">
                  <c:v>4154.7219999999998</c:v>
                </c:pt>
                <c:pt idx="4">
                  <c:v>4419.1905999999999</c:v>
                </c:pt>
                <c:pt idx="5">
                  <c:v>4647.5953</c:v>
                </c:pt>
                <c:pt idx="6" formatCode="General">
                  <c:v>4876</c:v>
                </c:pt>
                <c:pt idx="7">
                  <c:v>5088</c:v>
                </c:pt>
                <c:pt idx="8">
                  <c:v>5300</c:v>
                </c:pt>
                <c:pt idx="9">
                  <c:v>5512</c:v>
                </c:pt>
                <c:pt idx="10">
                  <c:v>5724</c:v>
                </c:pt>
                <c:pt idx="11" formatCode="General">
                  <c:v>5936</c:v>
                </c:pt>
                <c:pt idx="12" formatCode="0.0">
                  <c:v>6063.2</c:v>
                </c:pt>
                <c:pt idx="13">
                  <c:v>6190.4</c:v>
                </c:pt>
                <c:pt idx="14">
                  <c:v>6317.5999999999995</c:v>
                </c:pt>
                <c:pt idx="15">
                  <c:v>6444.7999999999993</c:v>
                </c:pt>
                <c:pt idx="16" formatCode="General">
                  <c:v>6572</c:v>
                </c:pt>
                <c:pt idx="17">
                  <c:v>6635.6</c:v>
                </c:pt>
                <c:pt idx="18">
                  <c:v>6699.2000000000007</c:v>
                </c:pt>
                <c:pt idx="19">
                  <c:v>6762.8000000000011</c:v>
                </c:pt>
                <c:pt idx="20">
                  <c:v>6826.4000000000015</c:v>
                </c:pt>
                <c:pt idx="21" formatCode="General">
                  <c:v>6890</c:v>
                </c:pt>
                <c:pt idx="22">
                  <c:v>6911.2</c:v>
                </c:pt>
                <c:pt idx="23">
                  <c:v>6932.4</c:v>
                </c:pt>
                <c:pt idx="24">
                  <c:v>6953.5999999999995</c:v>
                </c:pt>
                <c:pt idx="25">
                  <c:v>6974.7999999999993</c:v>
                </c:pt>
                <c:pt idx="26" formatCode="General">
                  <c:v>6996</c:v>
                </c:pt>
                <c:pt idx="27">
                  <c:v>6974.8</c:v>
                </c:pt>
                <c:pt idx="28">
                  <c:v>6953.6</c:v>
                </c:pt>
                <c:pt idx="29">
                  <c:v>6932.4000000000005</c:v>
                </c:pt>
                <c:pt idx="30">
                  <c:v>6911.2000000000007</c:v>
                </c:pt>
                <c:pt idx="31" formatCode="General">
                  <c:v>6890</c:v>
                </c:pt>
                <c:pt idx="32">
                  <c:v>6826.4</c:v>
                </c:pt>
                <c:pt idx="33">
                  <c:v>6762.7999999999993</c:v>
                </c:pt>
                <c:pt idx="34">
                  <c:v>6699.1999999999989</c:v>
                </c:pt>
                <c:pt idx="35">
                  <c:v>6635.5999999999985</c:v>
                </c:pt>
                <c:pt idx="36" formatCode="General">
                  <c:v>6572</c:v>
                </c:pt>
                <c:pt idx="37">
                  <c:v>6487.2</c:v>
                </c:pt>
                <c:pt idx="38">
                  <c:v>6402.4</c:v>
                </c:pt>
                <c:pt idx="39">
                  <c:v>6317.5999999999995</c:v>
                </c:pt>
                <c:pt idx="40">
                  <c:v>6232.7999999999993</c:v>
                </c:pt>
                <c:pt idx="41" formatCode="General">
                  <c:v>6148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9-4745-AEA0-EF63C4CDF936}"/>
            </c:ext>
          </c:extLst>
        </c:ser>
        <c:ser>
          <c:idx val="1"/>
          <c:order val="1"/>
          <c:tx>
            <c:strRef>
              <c:f>'Product Output &amp; Intensity'!$A$13:$D$13</c:f>
              <c:strCache>
                <c:ptCount val="4"/>
                <c:pt idx="0">
                  <c:v>化学原料和化学制品制造业</c:v>
                </c:pt>
                <c:pt idx="1">
                  <c:v>纯碱</c:v>
                </c:pt>
                <c:pt idx="2">
                  <c:v>万吨</c:v>
                </c:pt>
                <c:pt idx="3">
                  <c:v>中国能源研究会-内部报告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'Product Output &amp; Intensity'!$E$13:$AT$13</c:f>
              <c:numCache>
                <c:formatCode>0</c:formatCode>
                <c:ptCount val="42"/>
                <c:pt idx="0" formatCode="General">
                  <c:v>2986.46</c:v>
                </c:pt>
                <c:pt idx="1">
                  <c:v>2812.37</c:v>
                </c:pt>
                <c:pt idx="2" formatCode="0.0">
                  <c:v>2962.9144999999999</c:v>
                </c:pt>
                <c:pt idx="3">
                  <c:v>3213.8220000000001</c:v>
                </c:pt>
                <c:pt idx="4">
                  <c:v>3434.6206000000002</c:v>
                </c:pt>
                <c:pt idx="5">
                  <c:v>3625.3103000000001</c:v>
                </c:pt>
                <c:pt idx="6" formatCode="General">
                  <c:v>3816</c:v>
                </c:pt>
                <c:pt idx="7">
                  <c:v>3985.6</c:v>
                </c:pt>
                <c:pt idx="8">
                  <c:v>4155.2</c:v>
                </c:pt>
                <c:pt idx="9">
                  <c:v>4324.8</c:v>
                </c:pt>
                <c:pt idx="10">
                  <c:v>4494.4000000000005</c:v>
                </c:pt>
                <c:pt idx="11" formatCode="General">
                  <c:v>4664</c:v>
                </c:pt>
                <c:pt idx="12" formatCode="0.0">
                  <c:v>4748.8</c:v>
                </c:pt>
                <c:pt idx="13">
                  <c:v>4833.6000000000004</c:v>
                </c:pt>
                <c:pt idx="14">
                  <c:v>4918.4000000000005</c:v>
                </c:pt>
                <c:pt idx="15">
                  <c:v>5003.2000000000007</c:v>
                </c:pt>
                <c:pt idx="16" formatCode="General">
                  <c:v>5088</c:v>
                </c:pt>
                <c:pt idx="17">
                  <c:v>5109.2</c:v>
                </c:pt>
                <c:pt idx="18">
                  <c:v>5130.3999999999996</c:v>
                </c:pt>
                <c:pt idx="19">
                  <c:v>5151.5999999999995</c:v>
                </c:pt>
                <c:pt idx="20">
                  <c:v>5172.7999999999993</c:v>
                </c:pt>
                <c:pt idx="21" formatCode="General">
                  <c:v>5194</c:v>
                </c:pt>
                <c:pt idx="22">
                  <c:v>5183.3999999999996</c:v>
                </c:pt>
                <c:pt idx="23">
                  <c:v>5172.7999999999993</c:v>
                </c:pt>
                <c:pt idx="24">
                  <c:v>5162.1999999999989</c:v>
                </c:pt>
                <c:pt idx="25">
                  <c:v>5151.5999999999985</c:v>
                </c:pt>
                <c:pt idx="26" formatCode="General">
                  <c:v>5141</c:v>
                </c:pt>
                <c:pt idx="27">
                  <c:v>5109.2</c:v>
                </c:pt>
                <c:pt idx="28">
                  <c:v>5077.3999999999996</c:v>
                </c:pt>
                <c:pt idx="29">
                  <c:v>5045.5999999999995</c:v>
                </c:pt>
                <c:pt idx="30">
                  <c:v>5013.7999999999993</c:v>
                </c:pt>
                <c:pt idx="31" formatCode="General">
                  <c:v>4982</c:v>
                </c:pt>
                <c:pt idx="32">
                  <c:v>4939.6000000000004</c:v>
                </c:pt>
                <c:pt idx="33">
                  <c:v>4897.2000000000007</c:v>
                </c:pt>
                <c:pt idx="34">
                  <c:v>4854.8000000000011</c:v>
                </c:pt>
                <c:pt idx="35">
                  <c:v>4812.4000000000015</c:v>
                </c:pt>
                <c:pt idx="36" formatCode="General">
                  <c:v>4770</c:v>
                </c:pt>
                <c:pt idx="37">
                  <c:v>4706.3999999999996</c:v>
                </c:pt>
                <c:pt idx="38">
                  <c:v>4642.7999999999993</c:v>
                </c:pt>
                <c:pt idx="39">
                  <c:v>4579.1999999999989</c:v>
                </c:pt>
                <c:pt idx="40">
                  <c:v>4515.5999999999985</c:v>
                </c:pt>
                <c:pt idx="41" formatCode="General">
                  <c:v>4452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19-4745-AEA0-EF63C4CDF936}"/>
            </c:ext>
          </c:extLst>
        </c:ser>
        <c:ser>
          <c:idx val="2"/>
          <c:order val="2"/>
          <c:tx>
            <c:strRef>
              <c:f>'Product Output &amp; Intensity'!$A$14:$D$14</c:f>
              <c:strCache>
                <c:ptCount val="4"/>
                <c:pt idx="0">
                  <c:v>化学原料和化学制品制造业</c:v>
                </c:pt>
                <c:pt idx="1">
                  <c:v>乙烯</c:v>
                </c:pt>
                <c:pt idx="2">
                  <c:v>万吨</c:v>
                </c:pt>
                <c:pt idx="3">
                  <c:v>中国能源研究会-内部报告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'Product Output &amp; Intensity'!$E$14:$AT$14</c:f>
              <c:numCache>
                <c:formatCode>0</c:formatCode>
                <c:ptCount val="42"/>
                <c:pt idx="0" formatCode="General">
                  <c:v>2052.29</c:v>
                </c:pt>
                <c:pt idx="1">
                  <c:v>2159.96</c:v>
                </c:pt>
                <c:pt idx="2" formatCode="0.0">
                  <c:v>2535.5659999999998</c:v>
                </c:pt>
                <c:pt idx="3">
                  <c:v>3161.576</c:v>
                </c:pt>
                <c:pt idx="4">
                  <c:v>3712.4648000000002</c:v>
                </c:pt>
                <c:pt idx="5">
                  <c:v>4188.2323999999999</c:v>
                </c:pt>
                <c:pt idx="6" formatCode="General">
                  <c:v>4664</c:v>
                </c:pt>
                <c:pt idx="7">
                  <c:v>4876</c:v>
                </c:pt>
                <c:pt idx="8">
                  <c:v>5088</c:v>
                </c:pt>
                <c:pt idx="9">
                  <c:v>5300</c:v>
                </c:pt>
                <c:pt idx="10">
                  <c:v>5512</c:v>
                </c:pt>
                <c:pt idx="11" formatCode="General">
                  <c:v>5724</c:v>
                </c:pt>
                <c:pt idx="12" formatCode="0.0">
                  <c:v>5851.2</c:v>
                </c:pt>
                <c:pt idx="13">
                  <c:v>5978.4</c:v>
                </c:pt>
                <c:pt idx="14">
                  <c:v>6105.5999999999995</c:v>
                </c:pt>
                <c:pt idx="15">
                  <c:v>6232.7999999999993</c:v>
                </c:pt>
                <c:pt idx="16" formatCode="General">
                  <c:v>6360</c:v>
                </c:pt>
                <c:pt idx="17">
                  <c:v>6423.6</c:v>
                </c:pt>
                <c:pt idx="18">
                  <c:v>6487.2000000000007</c:v>
                </c:pt>
                <c:pt idx="19">
                  <c:v>6550.8000000000011</c:v>
                </c:pt>
                <c:pt idx="20">
                  <c:v>6614.4000000000015</c:v>
                </c:pt>
                <c:pt idx="21" formatCode="General">
                  <c:v>6678</c:v>
                </c:pt>
                <c:pt idx="22">
                  <c:v>6699.2</c:v>
                </c:pt>
                <c:pt idx="23">
                  <c:v>6720.4</c:v>
                </c:pt>
                <c:pt idx="24">
                  <c:v>6741.5999999999995</c:v>
                </c:pt>
                <c:pt idx="25">
                  <c:v>6762.7999999999993</c:v>
                </c:pt>
                <c:pt idx="26" formatCode="General">
                  <c:v>6784</c:v>
                </c:pt>
                <c:pt idx="27">
                  <c:v>6741.6</c:v>
                </c:pt>
                <c:pt idx="28">
                  <c:v>6699.2000000000007</c:v>
                </c:pt>
                <c:pt idx="29">
                  <c:v>6656.8000000000011</c:v>
                </c:pt>
                <c:pt idx="30">
                  <c:v>6614.4000000000015</c:v>
                </c:pt>
                <c:pt idx="31" formatCode="General">
                  <c:v>6572</c:v>
                </c:pt>
                <c:pt idx="32">
                  <c:v>6508.4</c:v>
                </c:pt>
                <c:pt idx="33">
                  <c:v>6444.7999999999993</c:v>
                </c:pt>
                <c:pt idx="34">
                  <c:v>6381.1999999999989</c:v>
                </c:pt>
                <c:pt idx="35">
                  <c:v>6317.5999999999985</c:v>
                </c:pt>
                <c:pt idx="36" formatCode="General">
                  <c:v>6254</c:v>
                </c:pt>
                <c:pt idx="37">
                  <c:v>6201</c:v>
                </c:pt>
                <c:pt idx="38">
                  <c:v>6148</c:v>
                </c:pt>
                <c:pt idx="39">
                  <c:v>6095</c:v>
                </c:pt>
                <c:pt idx="40">
                  <c:v>6042</c:v>
                </c:pt>
                <c:pt idx="41" formatCode="General">
                  <c:v>5989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19-4745-AEA0-EF63C4CDF936}"/>
            </c:ext>
          </c:extLst>
        </c:ser>
        <c:ser>
          <c:idx val="3"/>
          <c:order val="3"/>
          <c:tx>
            <c:strRef>
              <c:f>'Product Output &amp; Intensity'!$A$15:$D$15</c:f>
              <c:strCache>
                <c:ptCount val="4"/>
                <c:pt idx="0">
                  <c:v>化学原料和化学制品制造业</c:v>
                </c:pt>
                <c:pt idx="1">
                  <c:v>合成氨</c:v>
                </c:pt>
                <c:pt idx="2">
                  <c:v>万吨</c:v>
                </c:pt>
                <c:pt idx="3">
                  <c:v>中国能源研究会-内部报告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'Product Output &amp; Intensity'!$E$15:$AT$15</c:f>
              <c:numCache>
                <c:formatCode>0</c:formatCode>
                <c:ptCount val="42"/>
                <c:pt idx="0" formatCode="General">
                  <c:v>4735.03</c:v>
                </c:pt>
                <c:pt idx="1">
                  <c:v>5117.13</c:v>
                </c:pt>
                <c:pt idx="2" formatCode="0.0">
                  <c:v>5351.2605000000003</c:v>
                </c:pt>
                <c:pt idx="3">
                  <c:v>5741.4780000000001</c:v>
                </c:pt>
                <c:pt idx="4">
                  <c:v>6084.8693999999996</c:v>
                </c:pt>
                <c:pt idx="5">
                  <c:v>6381.4346999999998</c:v>
                </c:pt>
                <c:pt idx="6" formatCode="General">
                  <c:v>6678</c:v>
                </c:pt>
                <c:pt idx="7">
                  <c:v>6868.8</c:v>
                </c:pt>
                <c:pt idx="8">
                  <c:v>7059.6</c:v>
                </c:pt>
                <c:pt idx="9">
                  <c:v>7250.4000000000005</c:v>
                </c:pt>
                <c:pt idx="10">
                  <c:v>7441.2000000000007</c:v>
                </c:pt>
                <c:pt idx="11" formatCode="General">
                  <c:v>7632</c:v>
                </c:pt>
                <c:pt idx="12" formatCode="0.0">
                  <c:v>7738</c:v>
                </c:pt>
                <c:pt idx="13">
                  <c:v>7844</c:v>
                </c:pt>
                <c:pt idx="14">
                  <c:v>7950</c:v>
                </c:pt>
                <c:pt idx="15">
                  <c:v>8056</c:v>
                </c:pt>
                <c:pt idx="16" formatCode="General">
                  <c:v>8162</c:v>
                </c:pt>
                <c:pt idx="17">
                  <c:v>8225.6</c:v>
                </c:pt>
                <c:pt idx="18">
                  <c:v>8289.2000000000007</c:v>
                </c:pt>
                <c:pt idx="19">
                  <c:v>8352.8000000000011</c:v>
                </c:pt>
                <c:pt idx="20">
                  <c:v>8416.4000000000015</c:v>
                </c:pt>
                <c:pt idx="21" formatCode="General">
                  <c:v>8480</c:v>
                </c:pt>
                <c:pt idx="22">
                  <c:v>8522.4</c:v>
                </c:pt>
                <c:pt idx="23">
                  <c:v>8564.7999999999993</c:v>
                </c:pt>
                <c:pt idx="24">
                  <c:v>8607.1999999999989</c:v>
                </c:pt>
                <c:pt idx="25">
                  <c:v>8649.5999999999985</c:v>
                </c:pt>
                <c:pt idx="26" formatCode="General">
                  <c:v>8692</c:v>
                </c:pt>
                <c:pt idx="27">
                  <c:v>8734.4</c:v>
                </c:pt>
                <c:pt idx="28">
                  <c:v>8776.7999999999993</c:v>
                </c:pt>
                <c:pt idx="29">
                  <c:v>8819.1999999999989</c:v>
                </c:pt>
                <c:pt idx="30">
                  <c:v>8861.5999999999985</c:v>
                </c:pt>
                <c:pt idx="31" formatCode="General">
                  <c:v>8904</c:v>
                </c:pt>
                <c:pt idx="32">
                  <c:v>8925.2000000000007</c:v>
                </c:pt>
                <c:pt idx="33">
                  <c:v>8946.4000000000015</c:v>
                </c:pt>
                <c:pt idx="34">
                  <c:v>8967.6000000000022</c:v>
                </c:pt>
                <c:pt idx="35">
                  <c:v>8988.8000000000029</c:v>
                </c:pt>
                <c:pt idx="36" formatCode="General">
                  <c:v>9010</c:v>
                </c:pt>
                <c:pt idx="37">
                  <c:v>9031.2000000000007</c:v>
                </c:pt>
                <c:pt idx="38">
                  <c:v>9052.4000000000015</c:v>
                </c:pt>
                <c:pt idx="39">
                  <c:v>9073.6000000000022</c:v>
                </c:pt>
                <c:pt idx="40">
                  <c:v>9094.8000000000029</c:v>
                </c:pt>
                <c:pt idx="41" formatCode="General">
                  <c:v>9116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19-4745-AEA0-EF63C4CDF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5082944"/>
        <c:axId val="1475065184"/>
      </c:lineChart>
      <c:catAx>
        <c:axId val="1475082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5065184"/>
        <c:crosses val="autoZero"/>
        <c:auto val="1"/>
        <c:lblAlgn val="ctr"/>
        <c:lblOffset val="100"/>
        <c:noMultiLvlLbl val="0"/>
      </c:catAx>
      <c:valAx>
        <c:axId val="147506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508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'Energy Use'!$B$57:$AQ$57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'Energy Use'!$B$101:$AQ$101</c:f>
              <c:numCache>
                <c:formatCode>0.00E+00</c:formatCode>
                <c:ptCount val="42"/>
                <c:pt idx="0">
                  <c:v>5.829231196560204E+16</c:v>
                </c:pt>
                <c:pt idx="1">
                  <c:v>5.9162847391237864E+16</c:v>
                </c:pt>
                <c:pt idx="2">
                  <c:v>6.301345099869052E+16</c:v>
                </c:pt>
                <c:pt idx="3">
                  <c:v>6.6607789557903224E+16</c:v>
                </c:pt>
                <c:pt idx="4">
                  <c:v>7.1543359681620448E+16</c:v>
                </c:pt>
                <c:pt idx="5">
                  <c:v>7.488704592830072E+16</c:v>
                </c:pt>
                <c:pt idx="6">
                  <c:v>7.8365252484540208E+16</c:v>
                </c:pt>
                <c:pt idx="7">
                  <c:v>8.0992393158217344E+16</c:v>
                </c:pt>
                <c:pt idx="8">
                  <c:v>8.3446814402638464E+16</c:v>
                </c:pt>
                <c:pt idx="9">
                  <c:v>8.5799763189916688E+16</c:v>
                </c:pt>
                <c:pt idx="10">
                  <c:v>8.8084140416389424E+16</c:v>
                </c:pt>
                <c:pt idx="11">
                  <c:v>9.0394452166261328E+16</c:v>
                </c:pt>
                <c:pt idx="12">
                  <c:v>9.146467747843112E+16</c:v>
                </c:pt>
                <c:pt idx="13">
                  <c:v>9.2606043105830608E+16</c:v>
                </c:pt>
                <c:pt idx="14">
                  <c:v>9.3760420820849904E+16</c:v>
                </c:pt>
                <c:pt idx="15">
                  <c:v>9.4920614814460224E+16</c:v>
                </c:pt>
                <c:pt idx="16">
                  <c:v>9.6054743887517696E+16</c:v>
                </c:pt>
                <c:pt idx="17">
                  <c:v>9.6506099594887008E+16</c:v>
                </c:pt>
                <c:pt idx="18">
                  <c:v>9.6916487718844976E+16</c:v>
                </c:pt>
                <c:pt idx="19">
                  <c:v>9.7305809854161488E+16</c:v>
                </c:pt>
                <c:pt idx="20">
                  <c:v>9.7672106707374576E+16</c:v>
                </c:pt>
                <c:pt idx="21">
                  <c:v>9.8013554497001856E+16</c:v>
                </c:pt>
                <c:pt idx="22">
                  <c:v>9.7791166686663728E+16</c:v>
                </c:pt>
                <c:pt idx="23">
                  <c:v>9.7540713972970496E+16</c:v>
                </c:pt>
                <c:pt idx="24">
                  <c:v>9.7260787682792672E+16</c:v>
                </c:pt>
                <c:pt idx="25">
                  <c:v>9.6950117721968624E+16</c:v>
                </c:pt>
                <c:pt idx="26">
                  <c:v>9.6607571974794976E+16</c:v>
                </c:pt>
                <c:pt idx="27">
                  <c:v>9.6131471674152176E+16</c:v>
                </c:pt>
                <c:pt idx="28">
                  <c:v>9.5621646390668736E+16</c:v>
                </c:pt>
                <c:pt idx="29">
                  <c:v>9.507737544639616E+16</c:v>
                </c:pt>
                <c:pt idx="30">
                  <c:v>9.4498076189082512E+16</c:v>
                </c:pt>
                <c:pt idx="31">
                  <c:v>9.3883305919264784E+16</c:v>
                </c:pt>
                <c:pt idx="32">
                  <c:v>9.3270421295245888E+16</c:v>
                </c:pt>
                <c:pt idx="33">
                  <c:v>9.2621612845923216E+16</c:v>
                </c:pt>
                <c:pt idx="34">
                  <c:v>9.1936882300485136E+16</c:v>
                </c:pt>
                <c:pt idx="35">
                  <c:v>9.1216392700279968E+16</c:v>
                </c:pt>
                <c:pt idx="36">
                  <c:v>9.046047760164064E+16</c:v>
                </c:pt>
                <c:pt idx="37">
                  <c:v>8.9665897356866288E+16</c:v>
                </c:pt>
                <c:pt idx="38">
                  <c:v>8.883711467042664E+16</c:v>
                </c:pt>
                <c:pt idx="39">
                  <c:v>8.797504434789424E+16</c:v>
                </c:pt>
                <c:pt idx="40">
                  <c:v>8.7080822144367568E+16</c:v>
                </c:pt>
                <c:pt idx="41">
                  <c:v>8.6149050541538384E+16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C-4AB9-B3EA-9F42B2998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9946032"/>
        <c:axId val="1229961872"/>
      </c:lineChart>
      <c:catAx>
        <c:axId val="122994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9961872"/>
        <c:crosses val="autoZero"/>
        <c:auto val="1"/>
        <c:lblAlgn val="ctr"/>
        <c:lblOffset val="100"/>
        <c:noMultiLvlLbl val="0"/>
      </c:catAx>
      <c:valAx>
        <c:axId val="122996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994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'Energy Use'!$A$84</c:f>
              <c:strCache>
                <c:ptCount val="1"/>
                <c:pt idx="0">
                  <c:v>黑色金属冶炼和压延加工业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'Energy Use'!$B$57:$AQ$57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'Energy Use'!$B$84:$AS$84</c:f>
              <c:numCache>
                <c:formatCode>0.00E+00</c:formatCode>
                <c:ptCount val="44"/>
                <c:pt idx="0">
                  <c:v>1.7938132158965514E+16</c:v>
                </c:pt>
                <c:pt idx="1">
                  <c:v>1.8463579335346024E+16</c:v>
                </c:pt>
                <c:pt idx="2">
                  <c:v>1.9158452425691736E+16</c:v>
                </c:pt>
                <c:pt idx="3">
                  <c:v>2.0187101355128088E+16</c:v>
                </c:pt>
                <c:pt idx="4">
                  <c:v>2.1750071524425816E+16</c:v>
                </c:pt>
                <c:pt idx="5">
                  <c:v>2.2690735428106424E+16</c:v>
                </c:pt>
                <c:pt idx="6">
                  <c:v>2.3627549675886208E+16</c:v>
                </c:pt>
                <c:pt idx="7">
                  <c:v>2.4151157178970224E+16</c:v>
                </c:pt>
                <c:pt idx="8">
                  <c:v>2.4674701675255104E+16</c:v>
                </c:pt>
                <c:pt idx="9">
                  <c:v>2.5198183164740848E+16</c:v>
                </c:pt>
                <c:pt idx="10">
                  <c:v>2.572160164742746E+16</c:v>
                </c:pt>
                <c:pt idx="11">
                  <c:v>2.6244957123314936E+16</c:v>
                </c:pt>
                <c:pt idx="12">
                  <c:v>2.6281398621208616E+16</c:v>
                </c:pt>
                <c:pt idx="13">
                  <c:v>2.6317837119678628E+16</c:v>
                </c:pt>
                <c:pt idx="14">
                  <c:v>2.6354272618724968E+16</c:v>
                </c:pt>
                <c:pt idx="15">
                  <c:v>2.6390705118347636E+16</c:v>
                </c:pt>
                <c:pt idx="16">
                  <c:v>2.6427134618546632E+16</c:v>
                </c:pt>
                <c:pt idx="17">
                  <c:v>2.612681678569246E+16</c:v>
                </c:pt>
                <c:pt idx="18">
                  <c:v>2.5826508948917572E+16</c:v>
                </c:pt>
                <c:pt idx="19">
                  <c:v>2.5526211108221976E+16</c:v>
                </c:pt>
                <c:pt idx="20">
                  <c:v>2.5225923263605668E+16</c:v>
                </c:pt>
                <c:pt idx="21">
                  <c:v>2.4925645415068648E+16</c:v>
                </c:pt>
                <c:pt idx="22">
                  <c:v>2.4363006721000144E+16</c:v>
                </c:pt>
                <c:pt idx="23">
                  <c:v>2.3800386769580308E+16</c:v>
                </c:pt>
                <c:pt idx="24">
                  <c:v>2.3237785560809136E+16</c:v>
                </c:pt>
                <c:pt idx="25">
                  <c:v>2.2675203094686628E+16</c:v>
                </c:pt>
                <c:pt idx="26">
                  <c:v>2.2112639371212788E+16</c:v>
                </c:pt>
                <c:pt idx="27">
                  <c:v>2.1550094390387616E+16</c:v>
                </c:pt>
                <c:pt idx="28">
                  <c:v>2.0987568152211104E+16</c:v>
                </c:pt>
                <c:pt idx="29">
                  <c:v>2.0425060656683264E+16</c:v>
                </c:pt>
                <c:pt idx="30">
                  <c:v>1.9862571903804084E+16</c:v>
                </c:pt>
                <c:pt idx="31">
                  <c:v>1.9300101893573572E+16</c:v>
                </c:pt>
                <c:pt idx="32">
                  <c:v>1.8812601228495696E+16</c:v>
                </c:pt>
                <c:pt idx="33">
                  <c:v>1.832511680704666E+16</c:v>
                </c:pt>
                <c:pt idx="34">
                  <c:v>1.7837648629226466E+16</c:v>
                </c:pt>
                <c:pt idx="35">
                  <c:v>1.7350196695035118E+16</c:v>
                </c:pt>
                <c:pt idx="36">
                  <c:v>1.6862761004472614E+16</c:v>
                </c:pt>
                <c:pt idx="37">
                  <c:v>1.6350869415233026E+16</c:v>
                </c:pt>
                <c:pt idx="38">
                  <c:v>1.5838994885645968E+16</c:v>
                </c:pt>
                <c:pt idx="39">
                  <c:v>1.5327137415711438E+16</c:v>
                </c:pt>
                <c:pt idx="40">
                  <c:v>1.4815297005429436E+16</c:v>
                </c:pt>
                <c:pt idx="41">
                  <c:v>1.4302281201806664E+16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0-4487-AEC5-30EE7F7F5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2898576"/>
        <c:axId val="722907696"/>
      </c:lineChart>
      <c:catAx>
        <c:axId val="72289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2907696"/>
        <c:crosses val="autoZero"/>
        <c:auto val="1"/>
        <c:lblAlgn val="ctr"/>
        <c:lblOffset val="100"/>
        <c:noMultiLvlLbl val="0"/>
      </c:catAx>
      <c:valAx>
        <c:axId val="72290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289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'E-electricity'!$B$75:$J$75</c:f>
              <c:numCache>
                <c:formatCode>0_);[Red]\(0\)</c:formatCode>
                <c:ptCount val="9"/>
                <c:pt idx="0">
                  <c:v>41607.180173041292</c:v>
                </c:pt>
                <c:pt idx="1">
                  <c:v>43179.887418906772</c:v>
                </c:pt>
                <c:pt idx="2">
                  <c:v>48123.649608807689</c:v>
                </c:pt>
                <c:pt idx="3">
                  <c:v>49482.735644635191</c:v>
                </c:pt>
                <c:pt idx="4">
                  <c:v>53155.650562788418</c:v>
                </c:pt>
                <c:pt idx="5">
                  <c:v>55772.840655086497</c:v>
                </c:pt>
                <c:pt idx="6">
                  <c:v>58548.654643268594</c:v>
                </c:pt>
                <c:pt idx="7">
                  <c:v>60914.483496725166</c:v>
                </c:pt>
                <c:pt idx="8">
                  <c:v>63149.774022148304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8A-4AE6-9232-8F689958C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804384"/>
        <c:axId val="1300801984"/>
      </c:lineChart>
      <c:catAx>
        <c:axId val="1300804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0801984"/>
        <c:crosses val="autoZero"/>
        <c:auto val="1"/>
        <c:lblAlgn val="ctr"/>
        <c:lblOffset val="100"/>
        <c:noMultiLvlLbl val="0"/>
      </c:catAx>
      <c:valAx>
        <c:axId val="130080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080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0800967022107909E-2"/>
          <c:y val="0.13708013571281361"/>
          <c:w val="0.8802434640362462"/>
          <c:h val="0.43873588079255926"/>
        </c:manualLayout>
      </c:layout>
      <c:areaChart>
        <c:grouping val="stacked"/>
        <c:varyColors val="0"/>
        <c:ser>
          <c:idx val="0"/>
          <c:order val="0"/>
          <c:tx>
            <c:strRef>
              <c:f>'E-Coal'!$A$50</c:f>
              <c:strCache>
                <c:ptCount val="1"/>
                <c:pt idx="0">
                  <c:v>agriculture and forestry 01T03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'E-Coal'!$B$50:$AQ$50</c:f>
              <c:numCache>
                <c:formatCode>0.00E+00</c:formatCode>
                <c:ptCount val="42"/>
                <c:pt idx="0">
                  <c:v>493530523266000</c:v>
                </c:pt>
                <c:pt idx="1">
                  <c:v>486035952765000</c:v>
                </c:pt>
                <c:pt idx="2">
                  <c:v>462443461515995.94</c:v>
                </c:pt>
                <c:pt idx="3">
                  <c:v>485518322550794</c:v>
                </c:pt>
                <c:pt idx="4">
                  <c:v>514267799730292.88</c:v>
                </c:pt>
                <c:pt idx="5">
                  <c:v>534728068657707.63</c:v>
                </c:pt>
                <c:pt idx="6">
                  <c:v>544901834579677</c:v>
                </c:pt>
                <c:pt idx="7">
                  <c:v>569300357194580.5</c:v>
                </c:pt>
                <c:pt idx="8">
                  <c:v>594715229872481.63</c:v>
                </c:pt>
                <c:pt idx="9">
                  <c:v>618173499214939.5</c:v>
                </c:pt>
                <c:pt idx="10">
                  <c:v>646265704842752.5</c:v>
                </c:pt>
                <c:pt idx="11">
                  <c:v>688626363526832.25</c:v>
                </c:pt>
                <c:pt idx="12">
                  <c:v>699629251500859.5</c:v>
                </c:pt>
                <c:pt idx="13">
                  <c:v>721041400669479</c:v>
                </c:pt>
                <c:pt idx="14">
                  <c:v>741390180686563</c:v>
                </c:pt>
                <c:pt idx="15">
                  <c:v>760624238633419.75</c:v>
                </c:pt>
                <c:pt idx="16">
                  <c:v>773915286968111.5</c:v>
                </c:pt>
                <c:pt idx="17">
                  <c:v>793305950232134.63</c:v>
                </c:pt>
                <c:pt idx="18">
                  <c:v>806633791393229.75</c:v>
                </c:pt>
                <c:pt idx="19">
                  <c:v>818694563761175.88</c:v>
                </c:pt>
                <c:pt idx="20">
                  <c:v>829505924439250.5</c:v>
                </c:pt>
                <c:pt idx="21">
                  <c:v>839095637078571</c:v>
                </c:pt>
                <c:pt idx="22">
                  <c:v>847500794356209.25</c:v>
                </c:pt>
                <c:pt idx="23">
                  <c:v>854766986202399.88</c:v>
                </c:pt>
                <c:pt idx="24">
                  <c:v>860947434106072.5</c:v>
                </c:pt>
                <c:pt idx="25">
                  <c:v>866102110678669.13</c:v>
                </c:pt>
                <c:pt idx="26">
                  <c:v>870296862200465.13</c:v>
                </c:pt>
                <c:pt idx="27">
                  <c:v>873602550191966.88</c:v>
                </c:pt>
                <c:pt idx="28">
                  <c:v>876094226223063.88</c:v>
                </c:pt>
                <c:pt idx="29">
                  <c:v>877850352266871.13</c:v>
                </c:pt>
                <c:pt idx="30">
                  <c:v>878952076989136.63</c:v>
                </c:pt>
                <c:pt idx="31">
                  <c:v>879482576495717.13</c:v>
                </c:pt>
                <c:pt idx="32">
                  <c:v>879526466288695.75</c:v>
                </c:pt>
                <c:pt idx="33">
                  <c:v>879169289547375</c:v>
                </c:pt>
                <c:pt idx="34">
                  <c:v>878497085385303</c:v>
                </c:pt>
                <c:pt idx="35">
                  <c:v>877596039463205.75</c:v>
                </c:pt>
                <c:pt idx="36">
                  <c:v>876552218277107.38</c:v>
                </c:pt>
                <c:pt idx="37">
                  <c:v>875451387602119.88</c:v>
                </c:pt>
                <c:pt idx="38">
                  <c:v>874378914961267.63</c:v>
                </c:pt>
                <c:pt idx="39">
                  <c:v>873419755607179.5</c:v>
                </c:pt>
                <c:pt idx="40">
                  <c:v>872658521352005.25</c:v>
                </c:pt>
                <c:pt idx="41">
                  <c:v>872194566221852.88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1-4776-B834-CC46F7F3EF3C}"/>
            </c:ext>
          </c:extLst>
        </c:ser>
        <c:ser>
          <c:idx val="1"/>
          <c:order val="1"/>
          <c:tx>
            <c:strRef>
              <c:f>'E-Coal'!$A$51</c:f>
              <c:strCache>
                <c:ptCount val="1"/>
                <c:pt idx="0">
                  <c:v>coal mining 05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'E-Coal'!$B$51:$AQ$51</c:f>
              <c:numCache>
                <c:formatCode>0.00E+00</c:formatCode>
                <c:ptCount val="42"/>
                <c:pt idx="0">
                  <c:v>527150533189500</c:v>
                </c:pt>
                <c:pt idx="1">
                  <c:v>345861372846000.06</c:v>
                </c:pt>
                <c:pt idx="2">
                  <c:v>336706352133260.88</c:v>
                </c:pt>
                <c:pt idx="3">
                  <c:v>367761710815144.75</c:v>
                </c:pt>
                <c:pt idx="4">
                  <c:v>396233026273418</c:v>
                </c:pt>
                <c:pt idx="5">
                  <c:v>412326326124758.19</c:v>
                </c:pt>
                <c:pt idx="6">
                  <c:v>428879117477783.88</c:v>
                </c:pt>
                <c:pt idx="7">
                  <c:v>427487115976754.81</c:v>
                </c:pt>
                <c:pt idx="8">
                  <c:v>435402438267760.5</c:v>
                </c:pt>
                <c:pt idx="9">
                  <c:v>442381023336232.44</c:v>
                </c:pt>
                <c:pt idx="10">
                  <c:v>453175757492562.25</c:v>
                </c:pt>
                <c:pt idx="11">
                  <c:v>466421805264399.44</c:v>
                </c:pt>
                <c:pt idx="12">
                  <c:v>470041713454765.56</c:v>
                </c:pt>
                <c:pt idx="13">
                  <c:v>473670112960787.63</c:v>
                </c:pt>
                <c:pt idx="14">
                  <c:v>477306961460780.94</c:v>
                </c:pt>
                <c:pt idx="15">
                  <c:v>480952216639664.81</c:v>
                </c:pt>
                <c:pt idx="16">
                  <c:v>484605836188962.69</c:v>
                </c:pt>
                <c:pt idx="17">
                  <c:v>479814921352135.94</c:v>
                </c:pt>
                <c:pt idx="18">
                  <c:v>475030501850922.44</c:v>
                </c:pt>
                <c:pt idx="19">
                  <c:v>470252574690773.56</c:v>
                </c:pt>
                <c:pt idx="20">
                  <c:v>465481136877319.06</c:v>
                </c:pt>
                <c:pt idx="21">
                  <c:v>460716185416367.63</c:v>
                </c:pt>
                <c:pt idx="22">
                  <c:v>453301652941203.56</c:v>
                </c:pt>
                <c:pt idx="23">
                  <c:v>445897426875204.19</c:v>
                </c:pt>
                <c:pt idx="24">
                  <c:v>438503502431304.88</c:v>
                </c:pt>
                <c:pt idx="25">
                  <c:v>431119874822726.75</c:v>
                </c:pt>
                <c:pt idx="26">
                  <c:v>423746539262976.19</c:v>
                </c:pt>
                <c:pt idx="27">
                  <c:v>416383490965845.88</c:v>
                </c:pt>
                <c:pt idx="28">
                  <c:v>409030725145413.44</c:v>
                </c:pt>
                <c:pt idx="29">
                  <c:v>401688237016042.5</c:v>
                </c:pt>
                <c:pt idx="30">
                  <c:v>394356021792382.31</c:v>
                </c:pt>
                <c:pt idx="31">
                  <c:v>387034074689367.63</c:v>
                </c:pt>
                <c:pt idx="32">
                  <c:v>377964416890171.75</c:v>
                </c:pt>
                <c:pt idx="33">
                  <c:v>368907560369589.5</c:v>
                </c:pt>
                <c:pt idx="34">
                  <c:v>359863499148342.31</c:v>
                </c:pt>
                <c:pt idx="35">
                  <c:v>350832227247509.06</c:v>
                </c:pt>
                <c:pt idx="36">
                  <c:v>341813738688525.5</c:v>
                </c:pt>
                <c:pt idx="37">
                  <c:v>334559648690516.63</c:v>
                </c:pt>
                <c:pt idx="38">
                  <c:v>327315791334268.69</c:v>
                </c:pt>
                <c:pt idx="39">
                  <c:v>320082161837090.81</c:v>
                </c:pt>
                <c:pt idx="40">
                  <c:v>312858755416577.94</c:v>
                </c:pt>
                <c:pt idx="41">
                  <c:v>305620086209551.94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B1-4776-B834-CC46F7F3EF3C}"/>
            </c:ext>
          </c:extLst>
        </c:ser>
        <c:ser>
          <c:idx val="2"/>
          <c:order val="2"/>
          <c:tx>
            <c:strRef>
              <c:f>'E-Coal'!$A$52</c:f>
              <c:strCache>
                <c:ptCount val="1"/>
                <c:pt idx="0">
                  <c:v>oil and gas extraction 06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'E-Coal'!$B$52:$AQ$52</c:f>
              <c:numCache>
                <c:formatCode>0.00E+00</c:formatCode>
                <c:ptCount val="42"/>
                <c:pt idx="0">
                  <c:v>22553157115499.992</c:v>
                </c:pt>
                <c:pt idx="1">
                  <c:v>13639118295000</c:v>
                </c:pt>
                <c:pt idx="2">
                  <c:v>13496821975537.561</c:v>
                </c:pt>
                <c:pt idx="3">
                  <c:v>14721203817487.59</c:v>
                </c:pt>
                <c:pt idx="4">
                  <c:v>15987452913341.945</c:v>
                </c:pt>
                <c:pt idx="5">
                  <c:v>16730674566675.893</c:v>
                </c:pt>
                <c:pt idx="6">
                  <c:v>17491844637157.246</c:v>
                </c:pt>
                <c:pt idx="7">
                  <c:v>17589442531238.805</c:v>
                </c:pt>
                <c:pt idx="8">
                  <c:v>18068006419350.027</c:v>
                </c:pt>
                <c:pt idx="9">
                  <c:v>18508716727085.008</c:v>
                </c:pt>
                <c:pt idx="10">
                  <c:v>19111048530531.309</c:v>
                </c:pt>
                <c:pt idx="11">
                  <c:v>19820710405260.922</c:v>
                </c:pt>
                <c:pt idx="12">
                  <c:v>20155772724318.48</c:v>
                </c:pt>
                <c:pt idx="13">
                  <c:v>20492250097496.09</c:v>
                </c:pt>
                <c:pt idx="14">
                  <c:v>20830140460371.977</c:v>
                </c:pt>
                <c:pt idx="15">
                  <c:v>21169441748827.023</c:v>
                </c:pt>
                <c:pt idx="16">
                  <c:v>21510151899044.762</c:v>
                </c:pt>
                <c:pt idx="17">
                  <c:v>21787377770500.09</c:v>
                </c:pt>
                <c:pt idx="18">
                  <c:v>22064358971604.277</c:v>
                </c:pt>
                <c:pt idx="19">
                  <c:v>22341095587742.133</c:v>
                </c:pt>
                <c:pt idx="20">
                  <c:v>22617587704293.523</c:v>
                </c:pt>
                <c:pt idx="21">
                  <c:v>22893835406633.426</c:v>
                </c:pt>
                <c:pt idx="22">
                  <c:v>23026745210949.805</c:v>
                </c:pt>
                <c:pt idx="23">
                  <c:v>23159534169302.879</c:v>
                </c:pt>
                <c:pt idx="24">
                  <c:v>23292202324276.664</c:v>
                </c:pt>
                <c:pt idx="25">
                  <c:v>23424749718452.719</c:v>
                </c:pt>
                <c:pt idx="26">
                  <c:v>23557176394410.18</c:v>
                </c:pt>
                <c:pt idx="27">
                  <c:v>23689482394725.684</c:v>
                </c:pt>
                <c:pt idx="28">
                  <c:v>23821667761973.461</c:v>
                </c:pt>
                <c:pt idx="29">
                  <c:v>23953732538725.262</c:v>
                </c:pt>
                <c:pt idx="30">
                  <c:v>24085676767550.406</c:v>
                </c:pt>
                <c:pt idx="31">
                  <c:v>24217500491015.754</c:v>
                </c:pt>
                <c:pt idx="32">
                  <c:v>24349132598457.977</c:v>
                </c:pt>
                <c:pt idx="33">
                  <c:v>24480644347149.184</c:v>
                </c:pt>
                <c:pt idx="34">
                  <c:v>24612035779627.52</c:v>
                </c:pt>
                <c:pt idx="35">
                  <c:v>24743306938428.699</c:v>
                </c:pt>
                <c:pt idx="36">
                  <c:v>24874457866085.961</c:v>
                </c:pt>
                <c:pt idx="37">
                  <c:v>24863617218696.66</c:v>
                </c:pt>
                <c:pt idx="38">
                  <c:v>24852779137175.008</c:v>
                </c:pt>
                <c:pt idx="39">
                  <c:v>24841943621387.984</c:v>
                </c:pt>
                <c:pt idx="40">
                  <c:v>24831110671202.559</c:v>
                </c:pt>
                <c:pt idx="41">
                  <c:v>24818211067620.621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B1-4776-B834-CC46F7F3EF3C}"/>
            </c:ext>
          </c:extLst>
        </c:ser>
        <c:ser>
          <c:idx val="3"/>
          <c:order val="3"/>
          <c:tx>
            <c:strRef>
              <c:f>'E-Coal'!$A$53</c:f>
              <c:strCache>
                <c:ptCount val="1"/>
                <c:pt idx="0">
                  <c:v>other mining and quarrying 07T08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'E-Coal'!$B$53:$AQ$53</c:f>
              <c:numCache>
                <c:formatCode>0.00E+00</c:formatCode>
                <c:ptCount val="42"/>
                <c:pt idx="0">
                  <c:v>192878244157500</c:v>
                </c:pt>
                <c:pt idx="1">
                  <c:v>160372141858500</c:v>
                </c:pt>
                <c:pt idx="2">
                  <c:v>151381215110689.09</c:v>
                </c:pt>
                <c:pt idx="3">
                  <c:v>167869381646425.47</c:v>
                </c:pt>
                <c:pt idx="4">
                  <c:v>179034887592955.06</c:v>
                </c:pt>
                <c:pt idx="5">
                  <c:v>185047259084378.34</c:v>
                </c:pt>
                <c:pt idx="6">
                  <c:v>191259653682043.5</c:v>
                </c:pt>
                <c:pt idx="7">
                  <c:v>191349249383320.53</c:v>
                </c:pt>
                <c:pt idx="8">
                  <c:v>195569818054209.09</c:v>
                </c:pt>
                <c:pt idx="9">
                  <c:v>199348212363931.66</c:v>
                </c:pt>
                <c:pt idx="10">
                  <c:v>204828456566670.69</c:v>
                </c:pt>
                <c:pt idx="11">
                  <c:v>211406328084055.72</c:v>
                </c:pt>
                <c:pt idx="12">
                  <c:v>211456671876954.25</c:v>
                </c:pt>
                <c:pt idx="13">
                  <c:v>211498062437965.5</c:v>
                </c:pt>
                <c:pt idx="14">
                  <c:v>211530451578883.38</c:v>
                </c:pt>
                <c:pt idx="15">
                  <c:v>211553791119384.53</c:v>
                </c:pt>
                <c:pt idx="16">
                  <c:v>211568032887028.5</c:v>
                </c:pt>
                <c:pt idx="17">
                  <c:v>208878224277610.16</c:v>
                </c:pt>
                <c:pt idx="18">
                  <c:v>206193197029171.56</c:v>
                </c:pt>
                <c:pt idx="19">
                  <c:v>203512948725856.94</c:v>
                </c:pt>
                <c:pt idx="20">
                  <c:v>200837476951955.88</c:v>
                </c:pt>
                <c:pt idx="21">
                  <c:v>198166779291903.34</c:v>
                </c:pt>
                <c:pt idx="22">
                  <c:v>193659337104020.53</c:v>
                </c:pt>
                <c:pt idx="23">
                  <c:v>189162501701006.75</c:v>
                </c:pt>
                <c:pt idx="24">
                  <c:v>184676267351526.63</c:v>
                </c:pt>
                <c:pt idx="25">
                  <c:v>180200628324592</c:v>
                </c:pt>
                <c:pt idx="26">
                  <c:v>175735578889562.13</c:v>
                </c:pt>
                <c:pt idx="27">
                  <c:v>171383411049315.53</c:v>
                </c:pt>
                <c:pt idx="28">
                  <c:v>167043399867297.63</c:v>
                </c:pt>
                <c:pt idx="29">
                  <c:v>162715538558702.81</c:v>
                </c:pt>
                <c:pt idx="30">
                  <c:v>158399820339138</c:v>
                </c:pt>
                <c:pt idx="31">
                  <c:v>154096238424622.31</c:v>
                </c:pt>
                <c:pt idx="32">
                  <c:v>150422481744377.66</c:v>
                </c:pt>
                <c:pt idx="33">
                  <c:v>146760713890114.09</c:v>
                </c:pt>
                <c:pt idx="34">
                  <c:v>143110928003751.13</c:v>
                </c:pt>
                <c:pt idx="35">
                  <c:v>139473117227626</c:v>
                </c:pt>
                <c:pt idx="36">
                  <c:v>135847274704493.63</c:v>
                </c:pt>
                <c:pt idx="37">
                  <c:v>132486702580042.55</c:v>
                </c:pt>
                <c:pt idx="38">
                  <c:v>129137845411555.66</c:v>
                </c:pt>
                <c:pt idx="39">
                  <c:v>125800696432576.91</c:v>
                </c:pt>
                <c:pt idx="40">
                  <c:v>122475248877062.81</c:v>
                </c:pt>
                <c:pt idx="41">
                  <c:v>119151561715441.19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B1-4776-B834-CC46F7F3EF3C}"/>
            </c:ext>
          </c:extLst>
        </c:ser>
        <c:ser>
          <c:idx val="4"/>
          <c:order val="4"/>
          <c:tx>
            <c:strRef>
              <c:f>'E-Coal'!$A$54</c:f>
              <c:strCache>
                <c:ptCount val="1"/>
                <c:pt idx="0">
                  <c:v>food beverage and tobacco 10T12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'E-Coal'!$B$54:$AQ$54</c:f>
              <c:numCache>
                <c:formatCode>0.00E+00</c:formatCode>
                <c:ptCount val="42"/>
                <c:pt idx="0">
                  <c:v>448946440041000</c:v>
                </c:pt>
                <c:pt idx="1">
                  <c:v>335208415888500.06</c:v>
                </c:pt>
                <c:pt idx="2">
                  <c:v>352079304026548.88</c:v>
                </c:pt>
                <c:pt idx="3">
                  <c:v>369788866770448.56</c:v>
                </c:pt>
                <c:pt idx="4">
                  <c:v>378711871528366.19</c:v>
                </c:pt>
                <c:pt idx="5">
                  <c:v>385084757992661.06</c:v>
                </c:pt>
                <c:pt idx="6">
                  <c:v>395522428191759.94</c:v>
                </c:pt>
                <c:pt idx="7">
                  <c:v>402369690261447.19</c:v>
                </c:pt>
                <c:pt idx="8">
                  <c:v>417872231791841.88</c:v>
                </c:pt>
                <c:pt idx="9">
                  <c:v>432228610319030.31</c:v>
                </c:pt>
                <c:pt idx="10">
                  <c:v>449781804529596.44</c:v>
                </c:pt>
                <c:pt idx="11">
                  <c:v>468957947963977.75</c:v>
                </c:pt>
                <c:pt idx="12">
                  <c:v>481669694481739.56</c:v>
                </c:pt>
                <c:pt idx="13">
                  <c:v>493097279521530.25</c:v>
                </c:pt>
                <c:pt idx="14">
                  <c:v>503268577034400.81</c:v>
                </c:pt>
                <c:pt idx="15">
                  <c:v>512232461282586.38</c:v>
                </c:pt>
                <c:pt idx="16">
                  <c:v>520056698020059.13</c:v>
                </c:pt>
                <c:pt idx="17">
                  <c:v>525323025890756.19</c:v>
                </c:pt>
                <c:pt idx="18">
                  <c:v>529545591630038.44</c:v>
                </c:pt>
                <c:pt idx="19">
                  <c:v>532777781148749.81</c:v>
                </c:pt>
                <c:pt idx="20">
                  <c:v>535080013680433.25</c:v>
                </c:pt>
                <c:pt idx="21">
                  <c:v>536518433088598.31</c:v>
                </c:pt>
                <c:pt idx="22">
                  <c:v>537163656986566.5</c:v>
                </c:pt>
                <c:pt idx="23">
                  <c:v>537089607132595</c:v>
                </c:pt>
                <c:pt idx="24">
                  <c:v>536372439346546.25</c:v>
                </c:pt>
                <c:pt idx="25">
                  <c:v>535089586249612.56</c:v>
                </c:pt>
                <c:pt idx="26">
                  <c:v>533318921607541.44</c:v>
                </c:pt>
                <c:pt idx="27">
                  <c:v>531138051068659.56</c:v>
                </c:pt>
                <c:pt idx="28">
                  <c:v>528623730698915.81</c:v>
                </c:pt>
                <c:pt idx="29">
                  <c:v>525851411960419.94</c:v>
                </c:pt>
                <c:pt idx="30">
                  <c:v>522894909662242.56</c:v>
                </c:pt>
                <c:pt idx="31">
                  <c:v>519826187914882.13</c:v>
                </c:pt>
                <c:pt idx="32">
                  <c:v>516715258209502.38</c:v>
                </c:pt>
                <c:pt idx="33">
                  <c:v>513630183376858.38</c:v>
                </c:pt>
                <c:pt idx="34">
                  <c:v>510637181311755.44</c:v>
                </c:pt>
                <c:pt idx="35">
                  <c:v>507800822930923.81</c:v>
                </c:pt>
                <c:pt idx="36">
                  <c:v>505184319824544.88</c:v>
                </c:pt>
                <c:pt idx="37">
                  <c:v>502849898432767</c:v>
                </c:pt>
                <c:pt idx="38">
                  <c:v>500859259309061.69</c:v>
                </c:pt>
                <c:pt idx="39">
                  <c:v>499274122118677.31</c:v>
                </c:pt>
                <c:pt idx="40">
                  <c:v>498156859477683.69</c:v>
                </c:pt>
                <c:pt idx="41">
                  <c:v>497529608015412.19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B1-4776-B834-CC46F7F3EF3C}"/>
            </c:ext>
          </c:extLst>
        </c:ser>
        <c:ser>
          <c:idx val="5"/>
          <c:order val="5"/>
          <c:tx>
            <c:strRef>
              <c:f>'E-Coal'!$A$55</c:f>
              <c:strCache>
                <c:ptCount val="1"/>
                <c:pt idx="0">
                  <c:v>textiles apparel and leather 13T15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'E-Coal'!$B$55:$AQ$55</c:f>
              <c:numCache>
                <c:formatCode>0.00E+00</c:formatCode>
                <c:ptCount val="42"/>
                <c:pt idx="0">
                  <c:v>100582247320500</c:v>
                </c:pt>
                <c:pt idx="1">
                  <c:v>68498374345500</c:v>
                </c:pt>
                <c:pt idx="2">
                  <c:v>66498939607793.563</c:v>
                </c:pt>
                <c:pt idx="3">
                  <c:v>67886095665576.648</c:v>
                </c:pt>
                <c:pt idx="4">
                  <c:v>68838022986914.547</c:v>
                </c:pt>
                <c:pt idx="5">
                  <c:v>68724292995005.664</c:v>
                </c:pt>
                <c:pt idx="6">
                  <c:v>68979885453981.547</c:v>
                </c:pt>
                <c:pt idx="7">
                  <c:v>68552895674344.273</c:v>
                </c:pt>
                <c:pt idx="8">
                  <c:v>69570039712825.664</c:v>
                </c:pt>
                <c:pt idx="9">
                  <c:v>70292486279928.773</c:v>
                </c:pt>
                <c:pt idx="10">
                  <c:v>71376237736097.859</c:v>
                </c:pt>
                <c:pt idx="11">
                  <c:v>72489713543535.891</c:v>
                </c:pt>
                <c:pt idx="12">
                  <c:v>72397530784075.953</c:v>
                </c:pt>
                <c:pt idx="13">
                  <c:v>71961294232291.484</c:v>
                </c:pt>
                <c:pt idx="14">
                  <c:v>71277405404929.875</c:v>
                </c:pt>
                <c:pt idx="15">
                  <c:v>70442033613125.969</c:v>
                </c:pt>
                <c:pt idx="16">
                  <c:v>69548541510979.875</c:v>
                </c:pt>
                <c:pt idx="17">
                  <c:v>68509475425663.625</c:v>
                </c:pt>
                <c:pt idx="18">
                  <c:v>67507569118325.133</c:v>
                </c:pt>
                <c:pt idx="19">
                  <c:v>66543074610099.477</c:v>
                </c:pt>
                <c:pt idx="20">
                  <c:v>65616280464832.406</c:v>
                </c:pt>
                <c:pt idx="21">
                  <c:v>64727490030457.727</c:v>
                </c:pt>
                <c:pt idx="22">
                  <c:v>63877003919301.422</c:v>
                </c:pt>
                <c:pt idx="23">
                  <c:v>63065106632801.844</c:v>
                </c:pt>
                <c:pt idx="24">
                  <c:v>62292057111833.492</c:v>
                </c:pt>
                <c:pt idx="25">
                  <c:v>61558082902671.992</c:v>
                </c:pt>
                <c:pt idx="26">
                  <c:v>60863377568740.094</c:v>
                </c:pt>
                <c:pt idx="27">
                  <c:v>60208100946535.047</c:v>
                </c:pt>
                <c:pt idx="28">
                  <c:v>59592381836645.445</c:v>
                </c:pt>
                <c:pt idx="29">
                  <c:v>59016322733336.836</c:v>
                </c:pt>
                <c:pt idx="30">
                  <c:v>58480006224553.68</c:v>
                </c:pt>
                <c:pt idx="31">
                  <c:v>57983502734432.781</c:v>
                </c:pt>
                <c:pt idx="32">
                  <c:v>57526879329069.398</c:v>
                </c:pt>
                <c:pt idx="33">
                  <c:v>57110209360405.906</c:v>
                </c:pt>
                <c:pt idx="34">
                  <c:v>56733582780551.563</c:v>
                </c:pt>
                <c:pt idx="35">
                  <c:v>56397117018021.125</c:v>
                </c:pt>
                <c:pt idx="36">
                  <c:v>56100968367525.531</c:v>
                </c:pt>
                <c:pt idx="37">
                  <c:v>55845343905904.102</c:v>
                </c:pt>
                <c:pt idx="38">
                  <c:v>55630514009148.672</c:v>
                </c:pt>
                <c:pt idx="39">
                  <c:v>55456825610481.492</c:v>
                </c:pt>
                <c:pt idx="40">
                  <c:v>55324716409140.969</c:v>
                </c:pt>
                <c:pt idx="41">
                  <c:v>55230125503832.391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B1-4776-B834-CC46F7F3EF3C}"/>
            </c:ext>
          </c:extLst>
        </c:ser>
        <c:ser>
          <c:idx val="6"/>
          <c:order val="6"/>
          <c:tx>
            <c:strRef>
              <c:f>'E-Coal'!$A$56</c:f>
              <c:strCache>
                <c:ptCount val="1"/>
                <c:pt idx="0">
                  <c:v>wood products 16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'E-Coal'!$B$56:$AQ$56</c:f>
              <c:numCache>
                <c:formatCode>0.00E+00</c:formatCode>
                <c:ptCount val="42"/>
                <c:pt idx="0">
                  <c:v>11011296318000</c:v>
                </c:pt>
                <c:pt idx="1">
                  <c:v>7530682219500</c:v>
                </c:pt>
                <c:pt idx="2">
                  <c:v>7516430371404.2676</c:v>
                </c:pt>
                <c:pt idx="3">
                  <c:v>8174498777856.2969</c:v>
                </c:pt>
                <c:pt idx="4">
                  <c:v>8248062992433.9785</c:v>
                </c:pt>
                <c:pt idx="5">
                  <c:v>8235318821802.6211</c:v>
                </c:pt>
                <c:pt idx="6">
                  <c:v>8283618352994.2236</c:v>
                </c:pt>
                <c:pt idx="7">
                  <c:v>8264340780123.3096</c:v>
                </c:pt>
                <c:pt idx="8">
                  <c:v>8438231761175.1182</c:v>
                </c:pt>
                <c:pt idx="9">
                  <c:v>8596773080283.585</c:v>
                </c:pt>
                <c:pt idx="10">
                  <c:v>8820938496007.3457</c:v>
                </c:pt>
                <c:pt idx="11">
                  <c:v>9071829650076.8535</c:v>
                </c:pt>
                <c:pt idx="12">
                  <c:v>9201397563907.4629</c:v>
                </c:pt>
                <c:pt idx="13">
                  <c:v>9298652520850.5098</c:v>
                </c:pt>
                <c:pt idx="14">
                  <c:v>9365055900596.166</c:v>
                </c:pt>
                <c:pt idx="15">
                  <c:v>9402463948539.7227</c:v>
                </c:pt>
                <c:pt idx="16">
                  <c:v>9413058158989.0273</c:v>
                </c:pt>
                <c:pt idx="17">
                  <c:v>9386349911434.2285</c:v>
                </c:pt>
                <c:pt idx="18">
                  <c:v>9337566559388.8027</c:v>
                </c:pt>
                <c:pt idx="19">
                  <c:v>9268925657260.7578</c:v>
                </c:pt>
                <c:pt idx="20">
                  <c:v>9182724376123.5</c:v>
                </c:pt>
                <c:pt idx="21">
                  <c:v>9081297494742.6445</c:v>
                </c:pt>
                <c:pt idx="22">
                  <c:v>8966980004200.0488</c:v>
                </c:pt>
                <c:pt idx="23">
                  <c:v>8842074759027.3379</c:v>
                </c:pt>
                <c:pt idx="24">
                  <c:v>8708825394986.5674</c:v>
                </c:pt>
                <c:pt idx="25">
                  <c:v>8569394549000.7988</c:v>
                </c:pt>
                <c:pt idx="26">
                  <c:v>8425847263449.8906</c:v>
                </c:pt>
                <c:pt idx="27">
                  <c:v>8280139336298.1826</c:v>
                </c:pt>
                <c:pt idx="28">
                  <c:v>8134110289848.9893</c:v>
                </c:pt>
                <c:pt idx="29">
                  <c:v>7989480572593.8271</c:v>
                </c:pt>
                <c:pt idx="30">
                  <c:v>7847852578005.1465</c:v>
                </c:pt>
                <c:pt idx="31">
                  <c:v>7710715058049.5889</c:v>
                </c:pt>
                <c:pt idx="32">
                  <c:v>7579450524269.2402</c:v>
                </c:pt>
                <c:pt idx="33">
                  <c:v>7455345262144.8545</c:v>
                </c:pt>
                <c:pt idx="34">
                  <c:v>7339601632022.0205</c:v>
                </c:pt>
                <c:pt idx="35">
                  <c:v>7233352389494.1104</c:v>
                </c:pt>
                <c:pt idx="36">
                  <c:v>7137676827704.8291</c:v>
                </c:pt>
                <c:pt idx="37">
                  <c:v>7053618622141.1445</c:v>
                </c:pt>
                <c:pt idx="38">
                  <c:v>6982205344468.5195</c:v>
                </c:pt>
                <c:pt idx="39">
                  <c:v>6924469705975.3906</c:v>
                </c:pt>
                <c:pt idx="40">
                  <c:v>6881472694310.71</c:v>
                </c:pt>
                <c:pt idx="41">
                  <c:v>6853751546786.2793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B1-4776-B834-CC46F7F3EF3C}"/>
            </c:ext>
          </c:extLst>
        </c:ser>
        <c:ser>
          <c:idx val="7"/>
          <c:order val="7"/>
          <c:tx>
            <c:strRef>
              <c:f>'E-Coal'!$A$57</c:f>
              <c:strCache>
                <c:ptCount val="1"/>
                <c:pt idx="0">
                  <c:v>pulp paper and printing 17T18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'E-Coal'!$B$57:$AQ$57</c:f>
              <c:numCache>
                <c:formatCode>0.00E+00</c:formatCode>
                <c:ptCount val="42"/>
                <c:pt idx="0">
                  <c:v>137352310227000</c:v>
                </c:pt>
                <c:pt idx="1">
                  <c:v>109640733015000</c:v>
                </c:pt>
                <c:pt idx="2">
                  <c:v>107115037469649</c:v>
                </c:pt>
                <c:pt idx="3">
                  <c:v>116968419128371.25</c:v>
                </c:pt>
                <c:pt idx="4">
                  <c:v>125768641888916.98</c:v>
                </c:pt>
                <c:pt idx="5">
                  <c:v>130775061392144.33</c:v>
                </c:pt>
                <c:pt idx="6">
                  <c:v>135972861209101.47</c:v>
                </c:pt>
                <c:pt idx="7">
                  <c:v>136714342848082.34</c:v>
                </c:pt>
                <c:pt idx="8">
                  <c:v>140413533144528.03</c:v>
                </c:pt>
                <c:pt idx="9">
                  <c:v>143809983379988.03</c:v>
                </c:pt>
                <c:pt idx="10">
                  <c:v>148447915642341.59</c:v>
                </c:pt>
                <c:pt idx="11">
                  <c:v>153898353130647.19</c:v>
                </c:pt>
                <c:pt idx="12">
                  <c:v>155991609412866.59</c:v>
                </c:pt>
                <c:pt idx="13">
                  <c:v>158070572928247.41</c:v>
                </c:pt>
                <c:pt idx="14">
                  <c:v>160135748522378.63</c:v>
                </c:pt>
                <c:pt idx="15">
                  <c:v>162187939197624.38</c:v>
                </c:pt>
                <c:pt idx="16">
                  <c:v>164228210535647.16</c:v>
                </c:pt>
                <c:pt idx="17">
                  <c:v>164982086315805.66</c:v>
                </c:pt>
                <c:pt idx="18">
                  <c:v>165719104368825.63</c:v>
                </c:pt>
                <c:pt idx="19">
                  <c:v>166440216627075.78</c:v>
                </c:pt>
                <c:pt idx="20">
                  <c:v>167146479293322.03</c:v>
                </c:pt>
                <c:pt idx="21">
                  <c:v>167839031449667.81</c:v>
                </c:pt>
                <c:pt idx="22">
                  <c:v>166873990248931.56</c:v>
                </c:pt>
                <c:pt idx="23">
                  <c:v>165900194888149.56</c:v>
                </c:pt>
                <c:pt idx="24">
                  <c:v>164918914674984.66</c:v>
                </c:pt>
                <c:pt idx="25">
                  <c:v>163931429007927.88</c:v>
                </c:pt>
                <c:pt idx="26">
                  <c:v>162939013739208.19</c:v>
                </c:pt>
                <c:pt idx="27">
                  <c:v>160795760465506.53</c:v>
                </c:pt>
                <c:pt idx="28">
                  <c:v>158651828960216.78</c:v>
                </c:pt>
                <c:pt idx="29">
                  <c:v>156508423012400.53</c:v>
                </c:pt>
                <c:pt idx="30">
                  <c:v>154366709541359.59</c:v>
                </c:pt>
                <c:pt idx="31">
                  <c:v>152227815421941.06</c:v>
                </c:pt>
                <c:pt idx="32">
                  <c:v>149929571012968.09</c:v>
                </c:pt>
                <c:pt idx="33">
                  <c:v>147636526441690.75</c:v>
                </c:pt>
                <c:pt idx="34">
                  <c:v>145349687665949.91</c:v>
                </c:pt>
                <c:pt idx="35">
                  <c:v>143070025727674.19</c:v>
                </c:pt>
                <c:pt idx="36">
                  <c:v>140798481954292.16</c:v>
                </c:pt>
                <c:pt idx="37">
                  <c:v>138210714408090.59</c:v>
                </c:pt>
                <c:pt idx="38">
                  <c:v>135633385867830.59</c:v>
                </c:pt>
                <c:pt idx="39">
                  <c:v>133067393183833.3</c:v>
                </c:pt>
                <c:pt idx="40">
                  <c:v>130513637872881.33</c:v>
                </c:pt>
                <c:pt idx="41">
                  <c:v>127962368922117.69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BB1-4776-B834-CC46F7F3EF3C}"/>
            </c:ext>
          </c:extLst>
        </c:ser>
        <c:ser>
          <c:idx val="8"/>
          <c:order val="8"/>
          <c:tx>
            <c:strRef>
              <c:f>'E-Coal'!$A$58</c:f>
              <c:strCache>
                <c:ptCount val="1"/>
                <c:pt idx="0">
                  <c:v>refined petroleum and coke 19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'E-Coal'!$B$58:$AQ$58</c:f>
              <c:numCache>
                <c:formatCode>0.00E+00</c:formatCode>
                <c:ptCount val="42"/>
                <c:pt idx="0">
                  <c:v>324299469506021.5</c:v>
                </c:pt>
                <c:pt idx="1">
                  <c:v>214628005579656.88</c:v>
                </c:pt>
                <c:pt idx="2">
                  <c:v>211615457268584.19</c:v>
                </c:pt>
                <c:pt idx="3">
                  <c:v>225296588827338.81</c:v>
                </c:pt>
                <c:pt idx="4">
                  <c:v>243024572332413.03</c:v>
                </c:pt>
                <c:pt idx="5">
                  <c:v>253704866047430.28</c:v>
                </c:pt>
                <c:pt idx="6">
                  <c:v>264672740864766.91</c:v>
                </c:pt>
                <c:pt idx="7">
                  <c:v>265605390036660.25</c:v>
                </c:pt>
                <c:pt idx="8">
                  <c:v>272302526258828.91</c:v>
                </c:pt>
                <c:pt idx="9">
                  <c:v>278430502849052.78</c:v>
                </c:pt>
                <c:pt idx="10">
                  <c:v>286988046708911.75</c:v>
                </c:pt>
                <c:pt idx="11">
                  <c:v>297149173768701.44</c:v>
                </c:pt>
                <c:pt idx="12">
                  <c:v>298404382332276.38</c:v>
                </c:pt>
                <c:pt idx="13">
                  <c:v>299661592062899.88</c:v>
                </c:pt>
                <c:pt idx="14">
                  <c:v>300920801407351.31</c:v>
                </c:pt>
                <c:pt idx="15">
                  <c:v>302182008812544</c:v>
                </c:pt>
                <c:pt idx="16">
                  <c:v>303445212725524.69</c:v>
                </c:pt>
                <c:pt idx="17">
                  <c:v>299907978718930.19</c:v>
                </c:pt>
                <c:pt idx="18">
                  <c:v>296372914546238.31</c:v>
                </c:pt>
                <c:pt idx="19">
                  <c:v>292840019718244.38</c:v>
                </c:pt>
                <c:pt idx="20">
                  <c:v>289309293745760.5</c:v>
                </c:pt>
                <c:pt idx="21">
                  <c:v>285780736139616.5</c:v>
                </c:pt>
                <c:pt idx="22">
                  <c:v>279247070795867.16</c:v>
                </c:pt>
                <c:pt idx="23">
                  <c:v>272717457471019.44</c:v>
                </c:pt>
                <c:pt idx="24">
                  <c:v>266191895248288.06</c:v>
                </c:pt>
                <c:pt idx="25">
                  <c:v>259670383210920.16</c:v>
                </c:pt>
                <c:pt idx="26">
                  <c:v>253152920442195.56</c:v>
                </c:pt>
                <c:pt idx="27">
                  <c:v>246639506025426.5</c:v>
                </c:pt>
                <c:pt idx="28">
                  <c:v>240130139043957.69</c:v>
                </c:pt>
                <c:pt idx="29">
                  <c:v>233624818581166.34</c:v>
                </c:pt>
                <c:pt idx="30">
                  <c:v>227123543720462.22</c:v>
                </c:pt>
                <c:pt idx="31">
                  <c:v>220626313545287.63</c:v>
                </c:pt>
                <c:pt idx="32">
                  <c:v>214989642097486</c:v>
                </c:pt>
                <c:pt idx="33">
                  <c:v>209356475860881.75</c:v>
                </c:pt>
                <c:pt idx="34">
                  <c:v>203726814041170.28</c:v>
                </c:pt>
                <c:pt idx="35">
                  <c:v>198100655844075.38</c:v>
                </c:pt>
                <c:pt idx="36">
                  <c:v>192478000475348.81</c:v>
                </c:pt>
                <c:pt idx="37">
                  <c:v>186579615748047.91</c:v>
                </c:pt>
                <c:pt idx="38">
                  <c:v>180684907678946.09</c:v>
                </c:pt>
                <c:pt idx="39">
                  <c:v>174793875433998.69</c:v>
                </c:pt>
                <c:pt idx="40">
                  <c:v>168906518179190.53</c:v>
                </c:pt>
                <c:pt idx="41">
                  <c:v>163008674436192.97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B1-4776-B834-CC46F7F3EF3C}"/>
            </c:ext>
          </c:extLst>
        </c:ser>
        <c:ser>
          <c:idx val="9"/>
          <c:order val="9"/>
          <c:tx>
            <c:strRef>
              <c:f>'E-Coal'!$A$59</c:f>
              <c:strCache>
                <c:ptCount val="1"/>
                <c:pt idx="0">
                  <c:v>chemicals 20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'E-Coal'!$B$59:$AQ$59</c:f>
              <c:numCache>
                <c:formatCode>0.00E+00</c:formatCode>
                <c:ptCount val="42"/>
                <c:pt idx="0">
                  <c:v>2456479494367566</c:v>
                </c:pt>
                <c:pt idx="1">
                  <c:v>2453833277999451.5</c:v>
                </c:pt>
                <c:pt idx="2">
                  <c:v>2451864060995287.5</c:v>
                </c:pt>
                <c:pt idx="3">
                  <c:v>2700054238680441</c:v>
                </c:pt>
                <c:pt idx="4">
                  <c:v>2958894635731621.5</c:v>
                </c:pt>
                <c:pt idx="5">
                  <c:v>3116101990588922</c:v>
                </c:pt>
                <c:pt idx="6">
                  <c:v>3277943733711130</c:v>
                </c:pt>
                <c:pt idx="7">
                  <c:v>3337180067937286.5</c:v>
                </c:pt>
                <c:pt idx="8">
                  <c:v>3466921368593109.5</c:v>
                </c:pt>
                <c:pt idx="9">
                  <c:v>3588395777109312.5</c:v>
                </c:pt>
                <c:pt idx="10">
                  <c:v>3740455264790477</c:v>
                </c:pt>
                <c:pt idx="11">
                  <c:v>3913299034090662</c:v>
                </c:pt>
                <c:pt idx="12">
                  <c:v>3992477475612214.5</c:v>
                </c:pt>
                <c:pt idx="13">
                  <c:v>4071244411646968</c:v>
                </c:pt>
                <c:pt idx="14">
                  <c:v>4149759950795288.5</c:v>
                </c:pt>
                <c:pt idx="15">
                  <c:v>4228199377950071</c:v>
                </c:pt>
                <c:pt idx="16">
                  <c:v>4306747713081205.5</c:v>
                </c:pt>
                <c:pt idx="17">
                  <c:v>4340396580740934</c:v>
                </c:pt>
                <c:pt idx="18">
                  <c:v>4373983520070833</c:v>
                </c:pt>
                <c:pt idx="19">
                  <c:v>4407509115909758.5</c:v>
                </c:pt>
                <c:pt idx="20">
                  <c:v>4440973977900431.5</c:v>
                </c:pt>
                <c:pt idx="21">
                  <c:v>4474378739216473</c:v>
                </c:pt>
                <c:pt idx="22">
                  <c:v>4488595847804484.5</c:v>
                </c:pt>
                <c:pt idx="23">
                  <c:v>4502771063791887</c:v>
                </c:pt>
                <c:pt idx="24">
                  <c:v>4516905077564364</c:v>
                </c:pt>
                <c:pt idx="25">
                  <c:v>4530998598026348</c:v>
                </c:pt>
                <c:pt idx="26">
                  <c:v>4545052351382030</c:v>
                </c:pt>
                <c:pt idx="27">
                  <c:v>4542682340685764</c:v>
                </c:pt>
                <c:pt idx="28">
                  <c:v>4540288533458804</c:v>
                </c:pt>
                <c:pt idx="29">
                  <c:v>4537871695705908</c:v>
                </c:pt>
                <c:pt idx="30">
                  <c:v>4535432606067262</c:v>
                </c:pt>
                <c:pt idx="31">
                  <c:v>4532972054715963</c:v>
                </c:pt>
                <c:pt idx="32">
                  <c:v>4515637670687815</c:v>
                </c:pt>
                <c:pt idx="33">
                  <c:v>4498296567912755</c:v>
                </c:pt>
                <c:pt idx="34">
                  <c:v>4480949560320023.5</c:v>
                </c:pt>
                <c:pt idx="35">
                  <c:v>4463597469270526</c:v>
                </c:pt>
                <c:pt idx="36">
                  <c:v>4446241122615976</c:v>
                </c:pt>
                <c:pt idx="37">
                  <c:v>4426157816759450.5</c:v>
                </c:pt>
                <c:pt idx="38">
                  <c:v>4406074337438805</c:v>
                </c:pt>
                <c:pt idx="39">
                  <c:v>4385991525868844</c:v>
                </c:pt>
                <c:pt idx="40">
                  <c:v>4365910226364305.5</c:v>
                </c:pt>
                <c:pt idx="41">
                  <c:v>4345432814805534.5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BB1-4776-B834-CC46F7F3EF3C}"/>
            </c:ext>
          </c:extLst>
        </c:ser>
        <c:ser>
          <c:idx val="10"/>
          <c:order val="10"/>
          <c:tx>
            <c:strRef>
              <c:f>'E-Coal'!$A$60</c:f>
              <c:strCache>
                <c:ptCount val="1"/>
                <c:pt idx="0">
                  <c:v>rubber and plastic products 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'E-Coal'!$B$60:$AQ$60</c:f>
              <c:numCache>
                <c:formatCode>0.00E+00</c:formatCode>
                <c:ptCount val="42"/>
                <c:pt idx="0">
                  <c:v>53653680217500.008</c:v>
                </c:pt>
                <c:pt idx="1">
                  <c:v>44214632566500</c:v>
                </c:pt>
                <c:pt idx="2">
                  <c:v>41674364998245.109</c:v>
                </c:pt>
                <c:pt idx="3">
                  <c:v>45693807276939.539</c:v>
                </c:pt>
                <c:pt idx="4">
                  <c:v>46424331520224.539</c:v>
                </c:pt>
                <c:pt idx="5">
                  <c:v>47301519026167</c:v>
                </c:pt>
                <c:pt idx="6">
                  <c:v>48620301501247.828</c:v>
                </c:pt>
                <c:pt idx="7">
                  <c:v>49208263797928.922</c:v>
                </c:pt>
                <c:pt idx="8">
                  <c:v>50578674469106.609</c:v>
                </c:pt>
                <c:pt idx="9">
                  <c:v>51545065825988.977</c:v>
                </c:pt>
                <c:pt idx="10">
                  <c:v>52643777675859.398</c:v>
                </c:pt>
                <c:pt idx="11">
                  <c:v>53696771807658.914</c:v>
                </c:pt>
                <c:pt idx="12">
                  <c:v>53914279841114.18</c:v>
                </c:pt>
                <c:pt idx="13">
                  <c:v>53868017958802.664</c:v>
                </c:pt>
                <c:pt idx="14">
                  <c:v>53625489409828.836</c:v>
                </c:pt>
                <c:pt idx="15">
                  <c:v>53255706764979.398</c:v>
                </c:pt>
                <c:pt idx="16">
                  <c:v>52827148924742.742</c:v>
                </c:pt>
                <c:pt idx="17">
                  <c:v>52346010904415.922</c:v>
                </c:pt>
                <c:pt idx="18">
                  <c:v>51875607048627.211</c:v>
                </c:pt>
                <c:pt idx="19">
                  <c:v>51416219212993.539</c:v>
                </c:pt>
                <c:pt idx="20">
                  <c:v>50968117748420.102</c:v>
                </c:pt>
                <c:pt idx="21">
                  <c:v>50531562389455.328</c:v>
                </c:pt>
                <c:pt idx="22">
                  <c:v>50106803152635.781</c:v>
                </c:pt>
                <c:pt idx="23">
                  <c:v>49694081244060.859</c:v>
                </c:pt>
                <c:pt idx="24">
                  <c:v>49293629975634.977</c:v>
                </c:pt>
                <c:pt idx="25">
                  <c:v>48905675689611.859</c:v>
                </c:pt>
                <c:pt idx="26">
                  <c:v>48530438691274.367</c:v>
                </c:pt>
                <c:pt idx="27">
                  <c:v>48168134189778.008</c:v>
                </c:pt>
                <c:pt idx="28">
                  <c:v>47818973247388.516</c:v>
                </c:pt>
                <c:pt idx="29">
                  <c:v>47483163737541.461</c:v>
                </c:pt>
                <c:pt idx="30">
                  <c:v>47160911312352.289</c:v>
                </c:pt>
                <c:pt idx="31">
                  <c:v>46852420380408.734</c:v>
                </c:pt>
                <c:pt idx="32">
                  <c:v>46557895095883.359</c:v>
                </c:pt>
                <c:pt idx="33">
                  <c:v>46277540360213.367</c:v>
                </c:pt>
                <c:pt idx="34">
                  <c:v>46011562837805.727</c:v>
                </c:pt>
                <c:pt idx="35">
                  <c:v>45760171987445.453</c:v>
                </c:pt>
                <c:pt idx="36">
                  <c:v>45523581111309.633</c:v>
                </c:pt>
                <c:pt idx="37">
                  <c:v>45302008423719.648</c:v>
                </c:pt>
                <c:pt idx="38">
                  <c:v>45095678142005.211</c:v>
                </c:pt>
                <c:pt idx="39">
                  <c:v>44904821602102.18</c:v>
                </c:pt>
                <c:pt idx="40">
                  <c:v>44729678401767.273</c:v>
                </c:pt>
                <c:pt idx="41">
                  <c:v>44566771611497.008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BB1-4776-B834-CC46F7F3EF3C}"/>
            </c:ext>
          </c:extLst>
        </c:ser>
        <c:ser>
          <c:idx val="11"/>
          <c:order val="11"/>
          <c:tx>
            <c:strRef>
              <c:f>'E-Coal'!$A$61</c:f>
              <c:strCache>
                <c:ptCount val="1"/>
                <c:pt idx="0">
                  <c:v>glass and glass products 231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'E-Coal'!$B$61:$AQ$61</c:f>
              <c:numCache>
                <c:formatCode>0.00E+00</c:formatCode>
                <c:ptCount val="42"/>
                <c:pt idx="0">
                  <c:v>5841764923500</c:v>
                </c:pt>
                <c:pt idx="1">
                  <c:v>1927810203000</c:v>
                </c:pt>
                <c:pt idx="2">
                  <c:v>2037529529488.7087</c:v>
                </c:pt>
                <c:pt idx="3">
                  <c:v>2230983099069.7036</c:v>
                </c:pt>
                <c:pt idx="4">
                  <c:v>2302768138873.834</c:v>
                </c:pt>
                <c:pt idx="5">
                  <c:v>2401085803524.1128</c:v>
                </c:pt>
                <c:pt idx="6">
                  <c:v>2534789727685.6724</c:v>
                </c:pt>
                <c:pt idx="7">
                  <c:v>2629022870276.9819</c:v>
                </c:pt>
                <c:pt idx="8">
                  <c:v>2761613879494.792</c:v>
                </c:pt>
                <c:pt idx="9">
                  <c:v>2873037565183.0835</c:v>
                </c:pt>
                <c:pt idx="10">
                  <c:v>2997034847726.1045</c:v>
                </c:pt>
                <c:pt idx="11">
                  <c:v>3129159237799.8145</c:v>
                </c:pt>
                <c:pt idx="12">
                  <c:v>3223278117250.626</c:v>
                </c:pt>
                <c:pt idx="13">
                  <c:v>3313893340951.7871</c:v>
                </c:pt>
                <c:pt idx="14">
                  <c:v>3402064761353.27</c:v>
                </c:pt>
                <c:pt idx="15">
                  <c:v>3489013120550.0752</c:v>
                </c:pt>
                <c:pt idx="16">
                  <c:v>3576113356052.8101</c:v>
                </c:pt>
                <c:pt idx="17">
                  <c:v>3656638219892.7144</c:v>
                </c:pt>
                <c:pt idx="18">
                  <c:v>3738267252357.4419</c:v>
                </c:pt>
                <c:pt idx="19">
                  <c:v>3820739213058.7085</c:v>
                </c:pt>
                <c:pt idx="20">
                  <c:v>3903769848271.8022</c:v>
                </c:pt>
                <c:pt idx="21">
                  <c:v>3987051435432.626</c:v>
                </c:pt>
                <c:pt idx="22">
                  <c:v>4070252555282.0718</c:v>
                </c:pt>
                <c:pt idx="23">
                  <c:v>4153018120850.0537</c:v>
                </c:pt>
                <c:pt idx="24">
                  <c:v>4234969692524.4712</c:v>
                </c:pt>
                <c:pt idx="25">
                  <c:v>4315706107893.2393</c:v>
                </c:pt>
                <c:pt idx="26">
                  <c:v>4394804453799.7813</c:v>
                </c:pt>
                <c:pt idx="27">
                  <c:v>4471821406037.9512</c:v>
                </c:pt>
                <c:pt idx="28">
                  <c:v>4546294959264.4746</c:v>
                </c:pt>
                <c:pt idx="29">
                  <c:v>4617746565966.3535</c:v>
                </c:pt>
                <c:pt idx="30">
                  <c:v>4685683698648.2041</c:v>
                </c:pt>
                <c:pt idx="31">
                  <c:v>4749602843775.5625</c:v>
                </c:pt>
                <c:pt idx="32">
                  <c:v>4808992929426.1426</c:v>
                </c:pt>
                <c:pt idx="33">
                  <c:v>4863339181088.748</c:v>
                </c:pt>
                <c:pt idx="34">
                  <c:v>4912127391667.7549</c:v>
                </c:pt>
                <c:pt idx="35">
                  <c:v>4954848582590.2578</c:v>
                </c:pt>
                <c:pt idx="36">
                  <c:v>4991004023102.2168</c:v>
                </c:pt>
                <c:pt idx="37">
                  <c:v>5020110564543.6963</c:v>
                </c:pt>
                <c:pt idx="38">
                  <c:v>5041706235815.1279</c:v>
                </c:pt>
                <c:pt idx="39">
                  <c:v>5055356035627.457</c:v>
                </c:pt>
                <c:pt idx="40">
                  <c:v>5060657846742.1514</c:v>
                </c:pt>
                <c:pt idx="41">
                  <c:v>5056821912582.1436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BB1-4776-B834-CC46F7F3EF3C}"/>
            </c:ext>
          </c:extLst>
        </c:ser>
        <c:ser>
          <c:idx val="12"/>
          <c:order val="12"/>
          <c:tx>
            <c:strRef>
              <c:f>'E-Coal'!$A$62</c:f>
              <c:strCache>
                <c:ptCount val="1"/>
                <c:pt idx="0">
                  <c:v>cement and other nonmetallic minerals 239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'E-Coal'!$B$62:$AQ$62</c:f>
              <c:numCache>
                <c:formatCode>0.00E+00</c:formatCode>
                <c:ptCount val="42"/>
                <c:pt idx="0">
                  <c:v>4404210816680231</c:v>
                </c:pt>
                <c:pt idx="1">
                  <c:v>4575946248071597</c:v>
                </c:pt>
                <c:pt idx="2">
                  <c:v>4338136437821664.5</c:v>
                </c:pt>
                <c:pt idx="3">
                  <c:v>4412535591501324.5</c:v>
                </c:pt>
                <c:pt idx="4">
                  <c:v>4545635363012046</c:v>
                </c:pt>
                <c:pt idx="5">
                  <c:v>4561698252544094</c:v>
                </c:pt>
                <c:pt idx="6">
                  <c:v>4586153131389481</c:v>
                </c:pt>
                <c:pt idx="7">
                  <c:v>4558288596336239</c:v>
                </c:pt>
                <c:pt idx="8">
                  <c:v>4629982340950767</c:v>
                </c:pt>
                <c:pt idx="9">
                  <c:v>4691777067569269</c:v>
                </c:pt>
                <c:pt idx="10">
                  <c:v>4794031925924645</c:v>
                </c:pt>
                <c:pt idx="11">
                  <c:v>4922047477049210</c:v>
                </c:pt>
                <c:pt idx="12">
                  <c:v>4879125044141549</c:v>
                </c:pt>
                <c:pt idx="13">
                  <c:v>4835899404793956</c:v>
                </c:pt>
                <c:pt idx="14">
                  <c:v>4792370929864917</c:v>
                </c:pt>
                <c:pt idx="15">
                  <c:v>4748539990166537</c:v>
                </c:pt>
                <c:pt idx="16">
                  <c:v>4704406956464528</c:v>
                </c:pt>
                <c:pt idx="17">
                  <c:v>4621968696283113</c:v>
                </c:pt>
                <c:pt idx="18">
                  <c:v>4539596609739526</c:v>
                </c:pt>
                <c:pt idx="19">
                  <c:v>4457290675343075</c:v>
                </c:pt>
                <c:pt idx="20">
                  <c:v>4375050871604143.5</c:v>
                </c:pt>
                <c:pt idx="21">
                  <c:v>4292877177034183.5</c:v>
                </c:pt>
                <c:pt idx="22">
                  <c:v>4180924869557534.5</c:v>
                </c:pt>
                <c:pt idx="23">
                  <c:v>4069063024500173</c:v>
                </c:pt>
                <c:pt idx="24">
                  <c:v>3957291612402063</c:v>
                </c:pt>
                <c:pt idx="25">
                  <c:v>3845610603804639</c:v>
                </c:pt>
                <c:pt idx="26">
                  <c:v>3734019969250810.5</c:v>
                </c:pt>
                <c:pt idx="27">
                  <c:v>3647576992848200</c:v>
                </c:pt>
                <c:pt idx="28">
                  <c:v>3561203829188670</c:v>
                </c:pt>
                <c:pt idx="29">
                  <c:v>3474900455527485.5</c:v>
                </c:pt>
                <c:pt idx="30">
                  <c:v>3388666849121050</c:v>
                </c:pt>
                <c:pt idx="31">
                  <c:v>3302502987226902</c:v>
                </c:pt>
                <c:pt idx="32">
                  <c:v>3250180842479655.5</c:v>
                </c:pt>
                <c:pt idx="33">
                  <c:v>3197900737427173.5</c:v>
                </c:pt>
                <c:pt idx="34">
                  <c:v>3145662658388122</c:v>
                </c:pt>
                <c:pt idx="35">
                  <c:v>3093466591681850</c:v>
                </c:pt>
                <c:pt idx="36">
                  <c:v>3041312523628391</c:v>
                </c:pt>
                <c:pt idx="37">
                  <c:v>3014670237220955</c:v>
                </c:pt>
                <c:pt idx="38">
                  <c:v>2988049042326479.5</c:v>
                </c:pt>
                <c:pt idx="39">
                  <c:v>2961448932110823</c:v>
                </c:pt>
                <c:pt idx="40">
                  <c:v>2934869899740186</c:v>
                </c:pt>
                <c:pt idx="41">
                  <c:v>2908061880056368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BB1-4776-B834-CC46F7F3EF3C}"/>
            </c:ext>
          </c:extLst>
        </c:ser>
        <c:ser>
          <c:idx val="13"/>
          <c:order val="13"/>
          <c:tx>
            <c:strRef>
              <c:f>'E-Coal'!$A$63</c:f>
              <c:strCache>
                <c:ptCount val="1"/>
                <c:pt idx="0">
                  <c:v>iron and steel 241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'E-Coal'!$B$63:$AQ$63</c:f>
              <c:numCache>
                <c:formatCode>0.00E+00</c:formatCode>
                <c:ptCount val="42"/>
                <c:pt idx="0">
                  <c:v>1.1371233440982182E+16</c:v>
                </c:pt>
                <c:pt idx="1">
                  <c:v>1.1628776576633294E+16</c:v>
                </c:pt>
                <c:pt idx="2">
                  <c:v>1.1360449429058736E+16</c:v>
                </c:pt>
                <c:pt idx="3">
                  <c:v>1.1953131114919456E+16</c:v>
                </c:pt>
                <c:pt idx="4">
                  <c:v>1.274663717912918E+16</c:v>
                </c:pt>
                <c:pt idx="5">
                  <c:v>1.3188488839401686E+16</c:v>
                </c:pt>
                <c:pt idx="6">
                  <c:v>1.3647439114778008E+16</c:v>
                </c:pt>
                <c:pt idx="7">
                  <c:v>1.3695361255179474E+16</c:v>
                </c:pt>
                <c:pt idx="8">
                  <c:v>1.404051166278441E+16</c:v>
                </c:pt>
                <c:pt idx="9">
                  <c:v>1.4356306760364258E+16</c:v>
                </c:pt>
                <c:pt idx="10">
                  <c:v>1.4797364719494524E+16</c:v>
                </c:pt>
                <c:pt idx="11">
                  <c:v>1.532109294691677E+16</c:v>
                </c:pt>
                <c:pt idx="12">
                  <c:v>1.5385674740102496E+16</c:v>
                </c:pt>
                <c:pt idx="13">
                  <c:v>1.5450358569048718E+16</c:v>
                </c:pt>
                <c:pt idx="14">
                  <c:v>1.5515144351045892E+16</c:v>
                </c:pt>
                <c:pt idx="15">
                  <c:v>1.558003200339469E+16</c:v>
                </c:pt>
                <c:pt idx="16">
                  <c:v>1.5645021443406024E+16</c:v>
                </c:pt>
                <c:pt idx="17">
                  <c:v>1.5462565391738384E+16</c:v>
                </c:pt>
                <c:pt idx="18">
                  <c:v>1.5280223142120314E+16</c:v>
                </c:pt>
                <c:pt idx="19">
                  <c:v>1.5097994667649956E+16</c:v>
                </c:pt>
                <c:pt idx="20">
                  <c:v>1.4915879941426768E+16</c:v>
                </c:pt>
                <c:pt idx="21">
                  <c:v>1.4733878936551538E+16</c:v>
                </c:pt>
                <c:pt idx="22">
                  <c:v>1.4396947575315292E+16</c:v>
                </c:pt>
                <c:pt idx="23">
                  <c:v>1.4060228689317042E+16</c:v>
                </c:pt>
                <c:pt idx="24">
                  <c:v>1.3723722228152356E+16</c:v>
                </c:pt>
                <c:pt idx="25">
                  <c:v>1.3387428141419288E+16</c:v>
                </c:pt>
                <c:pt idx="26">
                  <c:v>1.3051346378718394E+16</c:v>
                </c:pt>
                <c:pt idx="27">
                  <c:v>1.27154768896527E+16</c:v>
                </c:pt>
                <c:pt idx="28">
                  <c:v>1.2379819623827726E+16</c:v>
                </c:pt>
                <c:pt idx="29">
                  <c:v>1.204437453085149E+16</c:v>
                </c:pt>
                <c:pt idx="30">
                  <c:v>1.1709141560334484E+16</c:v>
                </c:pt>
                <c:pt idx="31">
                  <c:v>1.1374120661889698E+16</c:v>
                </c:pt>
                <c:pt idx="32">
                  <c:v>1.1083469032273136E+16</c:v>
                </c:pt>
                <c:pt idx="33">
                  <c:v>1.0793001187967192E+16</c:v>
                </c:pt>
                <c:pt idx="34">
                  <c:v>1.050271708530675E+16</c:v>
                </c:pt>
                <c:pt idx="35">
                  <c:v>1.0212616680628836E+16</c:v>
                </c:pt>
                <c:pt idx="36">
                  <c:v>9922699930272644</c:v>
                </c:pt>
                <c:pt idx="37">
                  <c:v>9618570795644142</c:v>
                </c:pt>
                <c:pt idx="38">
                  <c:v>9314634424498724</c:v>
                </c:pt>
                <c:pt idx="39">
                  <c:v>9010890770989944</c:v>
                </c:pt>
                <c:pt idx="40">
                  <c:v>8707339789273613</c:v>
                </c:pt>
                <c:pt idx="41">
                  <c:v>8403273551910194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BB1-4776-B834-CC46F7F3EF3C}"/>
            </c:ext>
          </c:extLst>
        </c:ser>
        <c:ser>
          <c:idx val="14"/>
          <c:order val="14"/>
          <c:tx>
            <c:strRef>
              <c:f>'E-Coal'!$A$64</c:f>
              <c:strCache>
                <c:ptCount val="1"/>
                <c:pt idx="0">
                  <c:v>other metals 242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'E-Coal'!$B$64:$AQ$64</c:f>
              <c:numCache>
                <c:formatCode>0.00E+00</c:formatCode>
                <c:ptCount val="42"/>
                <c:pt idx="0">
                  <c:v>601671231051000.13</c:v>
                </c:pt>
                <c:pt idx="1">
                  <c:v>580059756441000</c:v>
                </c:pt>
                <c:pt idx="2">
                  <c:v>546958942593902.69</c:v>
                </c:pt>
                <c:pt idx="3">
                  <c:v>631471298515445.63</c:v>
                </c:pt>
                <c:pt idx="4">
                  <c:v>688579050375716.88</c:v>
                </c:pt>
                <c:pt idx="5">
                  <c:v>727496943865491.13</c:v>
                </c:pt>
                <c:pt idx="6">
                  <c:v>766751347788385.13</c:v>
                </c:pt>
                <c:pt idx="7">
                  <c:v>788445104463824.88</c:v>
                </c:pt>
                <c:pt idx="8">
                  <c:v>826647614031385.5</c:v>
                </c:pt>
                <c:pt idx="9">
                  <c:v>862883972815213.25</c:v>
                </c:pt>
                <c:pt idx="10">
                  <c:v>906514002739398.38</c:v>
                </c:pt>
                <c:pt idx="11">
                  <c:v>955287643480574.5</c:v>
                </c:pt>
                <c:pt idx="12">
                  <c:v>976314374941675.38</c:v>
                </c:pt>
                <c:pt idx="13">
                  <c:v>997315515073461.88</c:v>
                </c:pt>
                <c:pt idx="14">
                  <c:v>1018289878681106.6</c:v>
                </c:pt>
                <c:pt idx="15">
                  <c:v>1039236280756210.1</c:v>
                </c:pt>
                <c:pt idx="16">
                  <c:v>1060153536476804.1</c:v>
                </c:pt>
                <c:pt idx="17">
                  <c:v>1064189513910379.6</c:v>
                </c:pt>
                <c:pt idx="18">
                  <c:v>1068201056569440.1</c:v>
                </c:pt>
                <c:pt idx="19">
                  <c:v>1072188179208579.5</c:v>
                </c:pt>
                <c:pt idx="20">
                  <c:v>1076150896581505.8</c:v>
                </c:pt>
                <c:pt idx="21">
                  <c:v>1080089223441039</c:v>
                </c:pt>
                <c:pt idx="22">
                  <c:v>1075175051067127.4</c:v>
                </c:pt>
                <c:pt idx="23">
                  <c:v>1070272837151243</c:v>
                </c:pt>
                <c:pt idx="24">
                  <c:v>1065382575152026.5</c:v>
                </c:pt>
                <c:pt idx="25">
                  <c:v>1060504258528506</c:v>
                </c:pt>
                <c:pt idx="26">
                  <c:v>1055637880740100.9</c:v>
                </c:pt>
                <c:pt idx="27">
                  <c:v>1039377657362136.6</c:v>
                </c:pt>
                <c:pt idx="28">
                  <c:v>1023176678458262.4</c:v>
                </c:pt>
                <c:pt idx="29">
                  <c:v>1007034909701414</c:v>
                </c:pt>
                <c:pt idx="30">
                  <c:v>990952316766583</c:v>
                </c:pt>
                <c:pt idx="31">
                  <c:v>974928865330817.63</c:v>
                </c:pt>
                <c:pt idx="32">
                  <c:v>950498840791910.13</c:v>
                </c:pt>
                <c:pt idx="33">
                  <c:v>926163308688675.13</c:v>
                </c:pt>
                <c:pt idx="34">
                  <c:v>901922213868278.25</c:v>
                </c:pt>
                <c:pt idx="35">
                  <c:v>877775501181193.63</c:v>
                </c:pt>
                <c:pt idx="36">
                  <c:v>853723115481200.88</c:v>
                </c:pt>
                <c:pt idx="37">
                  <c:v>829729147280229.25</c:v>
                </c:pt>
                <c:pt idx="38">
                  <c:v>805829547082069.38</c:v>
                </c:pt>
                <c:pt idx="39">
                  <c:v>782024259661264.25</c:v>
                </c:pt>
                <c:pt idx="40">
                  <c:v>758313229795669.13</c:v>
                </c:pt>
                <c:pt idx="41">
                  <c:v>734632385513116.88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BB1-4776-B834-CC46F7F3EF3C}"/>
            </c:ext>
          </c:extLst>
        </c:ser>
        <c:ser>
          <c:idx val="15"/>
          <c:order val="15"/>
          <c:tx>
            <c:strRef>
              <c:f>'E-Coal'!$A$65</c:f>
              <c:strCache>
                <c:ptCount val="1"/>
                <c:pt idx="0">
                  <c:v>metal products except machinery and vehicles 25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'E-Coal'!$B$65:$AQ$65</c:f>
              <c:numCache>
                <c:formatCode>0.00E+00</c:formatCode>
                <c:ptCount val="42"/>
                <c:pt idx="0">
                  <c:v>181883614786500</c:v>
                </c:pt>
                <c:pt idx="1">
                  <c:v>211253553225000</c:v>
                </c:pt>
                <c:pt idx="2">
                  <c:v>230914531095396.78</c:v>
                </c:pt>
                <c:pt idx="3">
                  <c:v>242170272244727.69</c:v>
                </c:pt>
                <c:pt idx="4">
                  <c:v>247664749429613.09</c:v>
                </c:pt>
                <c:pt idx="5">
                  <c:v>252575832732497.94</c:v>
                </c:pt>
                <c:pt idx="6">
                  <c:v>259778394201708.81</c:v>
                </c:pt>
                <c:pt idx="7">
                  <c:v>263411445661231.16</c:v>
                </c:pt>
                <c:pt idx="8">
                  <c:v>271596917411393.31</c:v>
                </c:pt>
                <c:pt idx="9">
                  <c:v>278150876799365</c:v>
                </c:pt>
                <c:pt idx="10">
                  <c:v>286138997505480.44</c:v>
                </c:pt>
                <c:pt idx="11">
                  <c:v>294809291311502.81</c:v>
                </c:pt>
                <c:pt idx="12">
                  <c:v>299559367896506.63</c:v>
                </c:pt>
                <c:pt idx="13">
                  <c:v>303664342807293.81</c:v>
                </c:pt>
                <c:pt idx="14">
                  <c:v>307234541485854</c:v>
                </c:pt>
                <c:pt idx="15">
                  <c:v>310390074311832.13</c:v>
                </c:pt>
                <c:pt idx="16">
                  <c:v>313258847148076.38</c:v>
                </c:pt>
                <c:pt idx="17">
                  <c:v>315241874303256.56</c:v>
                </c:pt>
                <c:pt idx="18">
                  <c:v>317067355371653.38</c:v>
                </c:pt>
                <c:pt idx="19">
                  <c:v>318738382404762.63</c:v>
                </c:pt>
                <c:pt idx="20">
                  <c:v>320258403487073.06</c:v>
                </c:pt>
                <c:pt idx="21">
                  <c:v>321631200402062.56</c:v>
                </c:pt>
                <c:pt idx="22">
                  <c:v>322860866029125.31</c:v>
                </c:pt>
                <c:pt idx="23">
                  <c:v>323951781627324.38</c:v>
                </c:pt>
                <c:pt idx="24">
                  <c:v>324908594154106.25</c:v>
                </c:pt>
                <c:pt idx="25">
                  <c:v>325736193758619.75</c:v>
                </c:pt>
                <c:pt idx="26">
                  <c:v>326439691580401.69</c:v>
                </c:pt>
                <c:pt idx="27">
                  <c:v>327024397974890.88</c:v>
                </c:pt>
                <c:pt idx="28">
                  <c:v>327495801277703.44</c:v>
                </c:pt>
                <c:pt idx="29">
                  <c:v>327859547209991.81</c:v>
                </c:pt>
                <c:pt idx="30">
                  <c:v>328121419017492.94</c:v>
                </c:pt>
                <c:pt idx="31">
                  <c:v>328287318426319.31</c:v>
                </c:pt>
                <c:pt idx="32">
                  <c:v>328363247489093.38</c:v>
                </c:pt>
                <c:pt idx="33">
                  <c:v>328355291385870.19</c:v>
                </c:pt>
                <c:pt idx="34">
                  <c:v>328269602235404.31</c:v>
                </c:pt>
                <c:pt idx="35">
                  <c:v>328112383963867.69</c:v>
                </c:pt>
                <c:pt idx="36">
                  <c:v>327889878270064.94</c:v>
                </c:pt>
                <c:pt idx="37">
                  <c:v>327608351718674</c:v>
                </c:pt>
                <c:pt idx="38">
                  <c:v>327274083985965.81</c:v>
                </c:pt>
                <c:pt idx="39">
                  <c:v>326893357276040.5</c:v>
                </c:pt>
                <c:pt idx="40">
                  <c:v>326472446919721.56</c:v>
                </c:pt>
                <c:pt idx="41">
                  <c:v>325990433703743.06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BB1-4776-B834-CC46F7F3EF3C}"/>
            </c:ext>
          </c:extLst>
        </c:ser>
        <c:ser>
          <c:idx val="16"/>
          <c:order val="16"/>
          <c:tx>
            <c:strRef>
              <c:f>'E-Coal'!$A$66</c:f>
              <c:strCache>
                <c:ptCount val="1"/>
                <c:pt idx="0">
                  <c:v>computers and electronics 26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'E-Coal'!$B$66:$AQ$66</c:f>
              <c:numCache>
                <c:formatCode>0.00E+00</c:formatCode>
                <c:ptCount val="42"/>
                <c:pt idx="0">
                  <c:v>4013956402499.9995</c:v>
                </c:pt>
                <c:pt idx="1">
                  <c:v>3711173532000</c:v>
                </c:pt>
                <c:pt idx="2">
                  <c:v>3545250859239.1929</c:v>
                </c:pt>
                <c:pt idx="3">
                  <c:v>4530221875167.7578</c:v>
                </c:pt>
                <c:pt idx="4">
                  <c:v>4620019943832.9697</c:v>
                </c:pt>
                <c:pt idx="5">
                  <c:v>4820095959794.8027</c:v>
                </c:pt>
                <c:pt idx="6">
                  <c:v>5086248455008.2031</c:v>
                </c:pt>
                <c:pt idx="7">
                  <c:v>5242196753406.9805</c:v>
                </c:pt>
                <c:pt idx="8">
                  <c:v>5452737255942.1289</c:v>
                </c:pt>
                <c:pt idx="9">
                  <c:v>5610576163391.9258</c:v>
                </c:pt>
                <c:pt idx="10">
                  <c:v>5795263461028.709</c:v>
                </c:pt>
                <c:pt idx="11">
                  <c:v>6012406613324.0508</c:v>
                </c:pt>
                <c:pt idx="12">
                  <c:v>6201999700404.6924</c:v>
                </c:pt>
                <c:pt idx="13">
                  <c:v>6413715021405.7002</c:v>
                </c:pt>
                <c:pt idx="14">
                  <c:v>6642302899313.5</c:v>
                </c:pt>
                <c:pt idx="15">
                  <c:v>6881671580643.4385</c:v>
                </c:pt>
                <c:pt idx="16">
                  <c:v>7124744149412.5586</c:v>
                </c:pt>
                <c:pt idx="17">
                  <c:v>7368878492301.7236</c:v>
                </c:pt>
                <c:pt idx="18">
                  <c:v>7608399421671.5625</c:v>
                </c:pt>
                <c:pt idx="19">
                  <c:v>7842359778250.6572</c:v>
                </c:pt>
                <c:pt idx="20">
                  <c:v>8069821302296.3252</c:v>
                </c:pt>
                <c:pt idx="21">
                  <c:v>8289861075189.9951</c:v>
                </c:pt>
                <c:pt idx="22">
                  <c:v>8501577888425.1641</c:v>
                </c:pt>
                <c:pt idx="23">
                  <c:v>8704098476081.0752</c:v>
                </c:pt>
                <c:pt idx="24">
                  <c:v>8896583549073.293</c:v>
                </c:pt>
                <c:pt idx="25">
                  <c:v>9078233572489.4961</c:v>
                </c:pt>
                <c:pt idx="26">
                  <c:v>9248294231078.666</c:v>
                </c:pt>
                <c:pt idx="27">
                  <c:v>9406061532382.7754</c:v>
                </c:pt>
                <c:pt idx="28">
                  <c:v>9550886501982.3242</c:v>
                </c:pt>
                <c:pt idx="29">
                  <c:v>9682179430770.875</c:v>
                </c:pt>
                <c:pt idx="30">
                  <c:v>9799413639967.2637</c:v>
                </c:pt>
                <c:pt idx="31">
                  <c:v>9902128735609.4551</c:v>
                </c:pt>
                <c:pt idx="32">
                  <c:v>9989933330440.123</c:v>
                </c:pt>
                <c:pt idx="33">
                  <c:v>10062507217283.322</c:v>
                </c:pt>
                <c:pt idx="34">
                  <c:v>10119602984126.896</c:v>
                </c:pt>
                <c:pt idx="35">
                  <c:v>10161047067069.033</c:v>
                </c:pt>
                <c:pt idx="36">
                  <c:v>10186740242983.166</c:v>
                </c:pt>
                <c:pt idx="37">
                  <c:v>10196657569128.24</c:v>
                </c:pt>
                <c:pt idx="38">
                  <c:v>10190847781926.941</c:v>
                </c:pt>
                <c:pt idx="39">
                  <c:v>10169432171707.17</c:v>
                </c:pt>
                <c:pt idx="40">
                  <c:v>10132602954325.543</c:v>
                </c:pt>
                <c:pt idx="41">
                  <c:v>10079780762314.875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BB1-4776-B834-CC46F7F3EF3C}"/>
            </c:ext>
          </c:extLst>
        </c:ser>
        <c:ser>
          <c:idx val="17"/>
          <c:order val="17"/>
          <c:tx>
            <c:strRef>
              <c:f>'E-Coal'!$A$67</c:f>
              <c:strCache>
                <c:ptCount val="1"/>
                <c:pt idx="0">
                  <c:v>appliances and electrical equipment 27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'E-Coal'!$B$67:$AQ$67</c:f>
              <c:numCache>
                <c:formatCode>0.00E+00</c:formatCode>
                <c:ptCount val="42"/>
                <c:pt idx="0">
                  <c:v>3811175214000.0005</c:v>
                </c:pt>
                <c:pt idx="1">
                  <c:v>2580598960500</c:v>
                </c:pt>
                <c:pt idx="2">
                  <c:v>2607712580816.3228</c:v>
                </c:pt>
                <c:pt idx="3">
                  <c:v>3336349713185.0703</c:v>
                </c:pt>
                <c:pt idx="4">
                  <c:v>3437739956560.7544</c:v>
                </c:pt>
                <c:pt idx="5">
                  <c:v>3642684547777.4229</c:v>
                </c:pt>
                <c:pt idx="6">
                  <c:v>3921319765168.7271</c:v>
                </c:pt>
                <c:pt idx="7">
                  <c:v>4130089311129.8965</c:v>
                </c:pt>
                <c:pt idx="8">
                  <c:v>4389075260484.145</c:v>
                </c:pt>
                <c:pt idx="9">
                  <c:v>4607594731211.7441</c:v>
                </c:pt>
                <c:pt idx="10">
                  <c:v>4843209136437.2061</c:v>
                </c:pt>
                <c:pt idx="11">
                  <c:v>5094138698005.0303</c:v>
                </c:pt>
                <c:pt idx="12">
                  <c:v>5298334651382.5762</c:v>
                </c:pt>
                <c:pt idx="13">
                  <c:v>5502579446354.6895</c:v>
                </c:pt>
                <c:pt idx="14">
                  <c:v>5705801359516.335</c:v>
                </c:pt>
                <c:pt idx="15">
                  <c:v>5906843107276.7041</c:v>
                </c:pt>
                <c:pt idx="16">
                  <c:v>6104466998798.8135</c:v>
                </c:pt>
                <c:pt idx="17">
                  <c:v>6294911409019.8633</c:v>
                </c:pt>
                <c:pt idx="18">
                  <c:v>6480031437465.6729</c:v>
                </c:pt>
                <c:pt idx="19">
                  <c:v>6659193896052.208</c:v>
                </c:pt>
                <c:pt idx="20">
                  <c:v>6831793079001.7793</c:v>
                </c:pt>
                <c:pt idx="21">
                  <c:v>6997254685508.7881</c:v>
                </c:pt>
                <c:pt idx="22">
                  <c:v>7155039422865.251</c:v>
                </c:pt>
                <c:pt idx="23">
                  <c:v>7304646258482.957</c:v>
                </c:pt>
                <c:pt idx="24">
                  <c:v>7445615294486.5684</c:v>
                </c:pt>
                <c:pt idx="25">
                  <c:v>7577530243996.8809</c:v>
                </c:pt>
                <c:pt idx="26">
                  <c:v>7700020493773.6973</c:v>
                </c:pt>
                <c:pt idx="27">
                  <c:v>7812762743451.8867</c:v>
                </c:pt>
                <c:pt idx="28">
                  <c:v>7915482217087.207</c:v>
                </c:pt>
                <c:pt idx="29">
                  <c:v>8007953448047.5859</c:v>
                </c:pt>
                <c:pt idx="30">
                  <c:v>8090000643360.999</c:v>
                </c:pt>
                <c:pt idx="31">
                  <c:v>8161497638395.3008</c:v>
                </c:pt>
                <c:pt idx="32">
                  <c:v>8222367457137.5752</c:v>
                </c:pt>
                <c:pt idx="33">
                  <c:v>8272581497310.6357</c:v>
                </c:pt>
                <c:pt idx="34">
                  <c:v>8312158363075.0479</c:v>
                </c:pt>
                <c:pt idx="35">
                  <c:v>8341162371085.4883</c:v>
                </c:pt>
                <c:pt idx="36">
                  <c:v>8359701758183.4268</c:v>
                </c:pt>
                <c:pt idx="37">
                  <c:v>8367926621005.2568</c:v>
                </c:pt>
                <c:pt idx="38">
                  <c:v>8366026619267.9707</c:v>
                </c:pt>
                <c:pt idx="39">
                  <c:v>8354228475472.2607</c:v>
                </c:pt>
                <c:pt idx="40">
                  <c:v>8332793304254.2764</c:v>
                </c:pt>
                <c:pt idx="41">
                  <c:v>8301321681778.3945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BB1-4776-B834-CC46F7F3EF3C}"/>
            </c:ext>
          </c:extLst>
        </c:ser>
        <c:ser>
          <c:idx val="18"/>
          <c:order val="18"/>
          <c:tx>
            <c:strRef>
              <c:f>'E-Coal'!$A$68</c:f>
              <c:strCache>
                <c:ptCount val="1"/>
                <c:pt idx="0">
                  <c:v>other machinery 28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'E-Coal'!$B$68:$AQ$68</c:f>
              <c:numCache>
                <c:formatCode>0.00E+00</c:formatCode>
                <c:ptCount val="42"/>
                <c:pt idx="0">
                  <c:v>508341883499.99994</c:v>
                </c:pt>
                <c:pt idx="1">
                  <c:v>1013905942500.0001</c:v>
                </c:pt>
                <c:pt idx="2">
                  <c:v>778586374494.39209</c:v>
                </c:pt>
                <c:pt idx="3">
                  <c:v>1177499621050.2754</c:v>
                </c:pt>
                <c:pt idx="4">
                  <c:v>1166629814254.1313</c:v>
                </c:pt>
                <c:pt idx="5">
                  <c:v>1176755942040.3269</c:v>
                </c:pt>
                <c:pt idx="6">
                  <c:v>1200647202597.127</c:v>
                </c:pt>
                <c:pt idx="7">
                  <c:v>1208373992996.0605</c:v>
                </c:pt>
                <c:pt idx="8">
                  <c:v>1239583543837.9946</c:v>
                </c:pt>
                <c:pt idx="9">
                  <c:v>1264916135717.303</c:v>
                </c:pt>
                <c:pt idx="10">
                  <c:v>1297410743966.8484</c:v>
                </c:pt>
                <c:pt idx="11">
                  <c:v>1332644930870.0723</c:v>
                </c:pt>
                <c:pt idx="12">
                  <c:v>1356749496702.2864</c:v>
                </c:pt>
                <c:pt idx="13">
                  <c:v>1376925649330.7048</c:v>
                </c:pt>
                <c:pt idx="14">
                  <c:v>1393381060068.8706</c:v>
                </c:pt>
                <c:pt idx="15">
                  <c:v>1406374666606.7075</c:v>
                </c:pt>
                <c:pt idx="16">
                  <c:v>1416208323767.9883</c:v>
                </c:pt>
                <c:pt idx="17">
                  <c:v>1428964205273.8828</c:v>
                </c:pt>
                <c:pt idx="18">
                  <c:v>1439291206391.4998</c:v>
                </c:pt>
                <c:pt idx="19">
                  <c:v>1447287212073.0317</c:v>
                </c:pt>
                <c:pt idx="20">
                  <c:v>1453060135760.3618</c:v>
                </c:pt>
                <c:pt idx="21">
                  <c:v>1456725461225.499</c:v>
                </c:pt>
                <c:pt idx="22">
                  <c:v>1458403960203.458</c:v>
                </c:pt>
                <c:pt idx="23">
                  <c:v>1458219619793.2759</c:v>
                </c:pt>
                <c:pt idx="24">
                  <c:v>1456297803454.6226</c:v>
                </c:pt>
                <c:pt idx="25">
                  <c:v>1452763659952.8105</c:v>
                </c:pt>
                <c:pt idx="26">
                  <c:v>1447740786044.2578</c:v>
                </c:pt>
                <c:pt idx="27">
                  <c:v>1441350141214.3225</c:v>
                </c:pt>
                <c:pt idx="28">
                  <c:v>1433709206478.0366</c:v>
                </c:pt>
                <c:pt idx="29">
                  <c:v>1424931374169.5771</c:v>
                </c:pt>
                <c:pt idx="30">
                  <c:v>1415125551764.7485</c:v>
                </c:pt>
                <c:pt idx="31">
                  <c:v>1404395960047.5518</c:v>
                </c:pt>
                <c:pt idx="32">
                  <c:v>1392842104260.7656</c:v>
                </c:pt>
                <c:pt idx="33">
                  <c:v>1380558896163.5615</c:v>
                </c:pt>
                <c:pt idx="34">
                  <c:v>1367636905035.2944</c:v>
                </c:pt>
                <c:pt idx="35">
                  <c:v>1354162716487.3118</c:v>
                </c:pt>
                <c:pt idx="36">
                  <c:v>1340219379348.6465</c:v>
                </c:pt>
                <c:pt idx="37">
                  <c:v>1325886922757.4385</c:v>
                </c:pt>
                <c:pt idx="38">
                  <c:v>1311242927809.2554</c:v>
                </c:pt>
                <c:pt idx="39">
                  <c:v>1296363140590.4751</c:v>
                </c:pt>
                <c:pt idx="40">
                  <c:v>1281322116079.2051</c:v>
                </c:pt>
                <c:pt idx="41">
                  <c:v>1266088325023.5005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BB1-4776-B834-CC46F7F3EF3C}"/>
            </c:ext>
          </c:extLst>
        </c:ser>
        <c:ser>
          <c:idx val="19"/>
          <c:order val="19"/>
          <c:tx>
            <c:strRef>
              <c:f>'E-Coal'!$A$69</c:f>
              <c:strCache>
                <c:ptCount val="1"/>
                <c:pt idx="0">
                  <c:v>road vehicles 29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'E-Coal'!$B$69:$AQ$69</c:f>
              <c:numCache>
                <c:formatCode>0.00E+00</c:formatCode>
                <c:ptCount val="42"/>
                <c:pt idx="0">
                  <c:v>8350140447000</c:v>
                </c:pt>
                <c:pt idx="1">
                  <c:v>6480664558500</c:v>
                </c:pt>
                <c:pt idx="2">
                  <c:v>6250022916085.4678</c:v>
                </c:pt>
                <c:pt idx="3">
                  <c:v>7127778522939.6016</c:v>
                </c:pt>
                <c:pt idx="4">
                  <c:v>7777517799032.124</c:v>
                </c:pt>
                <c:pt idx="5">
                  <c:v>8177996941983.665</c:v>
                </c:pt>
                <c:pt idx="6">
                  <c:v>8584603850141.9424</c:v>
                </c:pt>
                <c:pt idx="7">
                  <c:v>8655166012021.2773</c:v>
                </c:pt>
                <c:pt idx="8">
                  <c:v>8911684377492.916</c:v>
                </c:pt>
                <c:pt idx="9">
                  <c:v>9148457416105.8652</c:v>
                </c:pt>
                <c:pt idx="10">
                  <c:v>9464142073969.9551</c:v>
                </c:pt>
                <c:pt idx="11">
                  <c:v>9832206469999.1738</c:v>
                </c:pt>
                <c:pt idx="12">
                  <c:v>9968604374163.0137</c:v>
                </c:pt>
                <c:pt idx="13">
                  <c:v>10105123440827.84</c:v>
                </c:pt>
                <c:pt idx="14">
                  <c:v>10241759093654.35</c:v>
                </c:pt>
                <c:pt idx="15">
                  <c:v>10378506757026.078</c:v>
                </c:pt>
                <c:pt idx="16">
                  <c:v>10515361856049.402</c:v>
                </c:pt>
                <c:pt idx="17">
                  <c:v>10469060915032.053</c:v>
                </c:pt>
                <c:pt idx="18">
                  <c:v>10422853054344.727</c:v>
                </c:pt>
                <c:pt idx="19">
                  <c:v>10376738225068.891</c:v>
                </c:pt>
                <c:pt idx="20">
                  <c:v>10330716378288.951</c:v>
                </c:pt>
                <c:pt idx="21">
                  <c:v>10284787465092.252</c:v>
                </c:pt>
                <c:pt idx="22">
                  <c:v>10238951436569.068</c:v>
                </c:pt>
                <c:pt idx="23">
                  <c:v>10193208243812.594</c:v>
                </c:pt>
                <c:pt idx="24">
                  <c:v>10147557837918.963</c:v>
                </c:pt>
                <c:pt idx="25">
                  <c:v>10102000169987.242</c:v>
                </c:pt>
                <c:pt idx="26">
                  <c:v>10056535191119.426</c:v>
                </c:pt>
                <c:pt idx="27">
                  <c:v>10011162852420.436</c:v>
                </c:pt>
                <c:pt idx="28">
                  <c:v>9965883104998.1309</c:v>
                </c:pt>
                <c:pt idx="29">
                  <c:v>9920695899963.3047</c:v>
                </c:pt>
                <c:pt idx="30">
                  <c:v>9875601188429.6758</c:v>
                </c:pt>
                <c:pt idx="31">
                  <c:v>9830598921513.8926</c:v>
                </c:pt>
                <c:pt idx="32">
                  <c:v>9804387819221.5273</c:v>
                </c:pt>
                <c:pt idx="33">
                  <c:v>9778216720366.0703</c:v>
                </c:pt>
                <c:pt idx="34">
                  <c:v>9752085605259.2031</c:v>
                </c:pt>
                <c:pt idx="35">
                  <c:v>9725994454213.7637</c:v>
                </c:pt>
                <c:pt idx="36">
                  <c:v>9699943247543.791</c:v>
                </c:pt>
                <c:pt idx="37">
                  <c:v>9667742629693.9844</c:v>
                </c:pt>
                <c:pt idx="38">
                  <c:v>9635599332232.6582</c:v>
                </c:pt>
                <c:pt idx="39">
                  <c:v>9603513325750.8125</c:v>
                </c:pt>
                <c:pt idx="40">
                  <c:v>9571484580841.1953</c:v>
                </c:pt>
                <c:pt idx="41">
                  <c:v>9538706766707.1777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BB1-4776-B834-CC46F7F3EF3C}"/>
            </c:ext>
          </c:extLst>
        </c:ser>
        <c:ser>
          <c:idx val="20"/>
          <c:order val="20"/>
          <c:tx>
            <c:strRef>
              <c:f>'E-Coal'!$A$70</c:f>
              <c:strCache>
                <c:ptCount val="1"/>
                <c:pt idx="0">
                  <c:v>nonroad vehicles 30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'E-Coal'!$B$70:$AQ$70</c:f>
              <c:numCache>
                <c:formatCode>0.00E+00</c:formatCode>
                <c:ptCount val="42"/>
                <c:pt idx="0">
                  <c:v>5997323095500</c:v>
                </c:pt>
                <c:pt idx="1">
                  <c:v>5225087884500</c:v>
                </c:pt>
                <c:pt idx="2">
                  <c:v>5375272399077.8389</c:v>
                </c:pt>
                <c:pt idx="3">
                  <c:v>5756216310891.6982</c:v>
                </c:pt>
                <c:pt idx="4">
                  <c:v>5865747787687.5254</c:v>
                </c:pt>
                <c:pt idx="5">
                  <c:v>5920760884361.0293</c:v>
                </c:pt>
                <c:pt idx="6">
                  <c:v>6016018491970.9209</c:v>
                </c:pt>
                <c:pt idx="7">
                  <c:v>6036824121164.3613</c:v>
                </c:pt>
                <c:pt idx="8">
                  <c:v>6171641834187.4854</c:v>
                </c:pt>
                <c:pt idx="9">
                  <c:v>6275666978137.8965</c:v>
                </c:pt>
                <c:pt idx="10">
                  <c:v>6415477704292.8955</c:v>
                </c:pt>
                <c:pt idx="11">
                  <c:v>6570551969684.2891</c:v>
                </c:pt>
                <c:pt idx="12">
                  <c:v>6634883519589.7314</c:v>
                </c:pt>
                <c:pt idx="13">
                  <c:v>6682496635149.8652</c:v>
                </c:pt>
                <c:pt idx="14">
                  <c:v>6716085328524.498</c:v>
                </c:pt>
                <c:pt idx="15">
                  <c:v>6738507021064.2637</c:v>
                </c:pt>
                <c:pt idx="16">
                  <c:v>6752727136874.166</c:v>
                </c:pt>
                <c:pt idx="17">
                  <c:v>6745127994390.5117</c:v>
                </c:pt>
                <c:pt idx="18">
                  <c:v>6732828585741.1709</c:v>
                </c:pt>
                <c:pt idx="19">
                  <c:v>6716251916187.3125</c:v>
                </c:pt>
                <c:pt idx="20">
                  <c:v>6695825751496.6631</c:v>
                </c:pt>
                <c:pt idx="21">
                  <c:v>6671980124295.8066</c:v>
                </c:pt>
                <c:pt idx="22">
                  <c:v>6645145093563.6973</c:v>
                </c:pt>
                <c:pt idx="23">
                  <c:v>6615748764963.1035</c:v>
                </c:pt>
                <c:pt idx="24">
                  <c:v>6584215576117.4736</c:v>
                </c:pt>
                <c:pt idx="25">
                  <c:v>6550964847781.5762</c:v>
                </c:pt>
                <c:pt idx="26">
                  <c:v>6516409599142.0713</c:v>
                </c:pt>
                <c:pt idx="27">
                  <c:v>6480955623225.0625</c:v>
                </c:pt>
                <c:pt idx="28">
                  <c:v>6445000816583.0957</c:v>
                </c:pt>
                <c:pt idx="29">
                  <c:v>6408934756072.7568</c:v>
                </c:pt>
                <c:pt idx="30">
                  <c:v>6373138514606.5986</c:v>
                </c:pt>
                <c:pt idx="31">
                  <c:v>6337984707249.1348</c:v>
                </c:pt>
                <c:pt idx="32">
                  <c:v>6303837758909.3613</c:v>
                </c:pt>
                <c:pt idx="33">
                  <c:v>6271054385139.209</c:v>
                </c:pt>
                <c:pt idx="34">
                  <c:v>6239984278160.4131</c:v>
                </c:pt>
                <c:pt idx="35">
                  <c:v>6210970991190.4033</c:v>
                </c:pt>
                <c:pt idx="36">
                  <c:v>6184353015406.583</c:v>
                </c:pt>
                <c:pt idx="37">
                  <c:v>6160465045463.7422</c:v>
                </c:pt>
                <c:pt idx="38">
                  <c:v>6139639431354.0996</c:v>
                </c:pt>
                <c:pt idx="39">
                  <c:v>6122207816569.2217</c:v>
                </c:pt>
                <c:pt idx="40">
                  <c:v>6108502964993.8594</c:v>
                </c:pt>
                <c:pt idx="41">
                  <c:v>6098351935587.3311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BB1-4776-B834-CC46F7F3EF3C}"/>
            </c:ext>
          </c:extLst>
        </c:ser>
        <c:ser>
          <c:idx val="21"/>
          <c:order val="21"/>
          <c:tx>
            <c:strRef>
              <c:f>'E-Coal'!$A$71</c:f>
              <c:strCache>
                <c:ptCount val="1"/>
                <c:pt idx="0">
                  <c:v>other manufacturing 31T33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'E-Coal'!$B$71:$AQ$71</c:f>
              <c:numCache>
                <c:formatCode>0.00E+00</c:formatCode>
                <c:ptCount val="42"/>
                <c:pt idx="0">
                  <c:v>70023399996000</c:v>
                </c:pt>
                <c:pt idx="1">
                  <c:v>114140808704999.98</c:v>
                </c:pt>
                <c:pt idx="2">
                  <c:v>120062257521222.11</c:v>
                </c:pt>
                <c:pt idx="3">
                  <c:v>125733703437363.58</c:v>
                </c:pt>
                <c:pt idx="4">
                  <c:v>128594834669543.63</c:v>
                </c:pt>
                <c:pt idx="5">
                  <c:v>131353002211604.39</c:v>
                </c:pt>
                <c:pt idx="6">
                  <c:v>135359322736582.58</c:v>
                </c:pt>
                <c:pt idx="7">
                  <c:v>137466809012291.86</c:v>
                </c:pt>
                <c:pt idx="8">
                  <c:v>141909369138958.66</c:v>
                </c:pt>
                <c:pt idx="9">
                  <c:v>145471395511900.94</c:v>
                </c:pt>
                <c:pt idx="10">
                  <c:v>149766967004632.72</c:v>
                </c:pt>
                <c:pt idx="11">
                  <c:v>154417242261170.34</c:v>
                </c:pt>
                <c:pt idx="12">
                  <c:v>157044439125312.72</c:v>
                </c:pt>
                <c:pt idx="13">
                  <c:v>159343950180788.22</c:v>
                </c:pt>
                <c:pt idx="14">
                  <c:v>161372937775410.69</c:v>
                </c:pt>
                <c:pt idx="15">
                  <c:v>163193856248378.06</c:v>
                </c:pt>
                <c:pt idx="16">
                  <c:v>164873455874487.28</c:v>
                </c:pt>
                <c:pt idx="17">
                  <c:v>166119473606948.75</c:v>
                </c:pt>
                <c:pt idx="18">
                  <c:v>167290153338333.53</c:v>
                </c:pt>
                <c:pt idx="19">
                  <c:v>168385665151156.06</c:v>
                </c:pt>
                <c:pt idx="20">
                  <c:v>169406330608247.88</c:v>
                </c:pt>
                <c:pt idx="21">
                  <c:v>170352618047674.97</c:v>
                </c:pt>
                <c:pt idx="22">
                  <c:v>171225137536137.72</c:v>
                </c:pt>
                <c:pt idx="23">
                  <c:v>172024635517646.78</c:v>
                </c:pt>
                <c:pt idx="24">
                  <c:v>172751989194275</c:v>
                </c:pt>
                <c:pt idx="25">
                  <c:v>173408200675546.47</c:v>
                </c:pt>
                <c:pt idx="26">
                  <c:v>173994390932596.41</c:v>
                </c:pt>
                <c:pt idx="27">
                  <c:v>174511793592570.06</c:v>
                </c:pt>
                <c:pt idx="28">
                  <c:v>174961748607933.66</c:v>
                </c:pt>
                <c:pt idx="29">
                  <c:v>175345695834358.22</c:v>
                </c:pt>
                <c:pt idx="30">
                  <c:v>175665168549711.25</c:v>
                </c:pt>
                <c:pt idx="31">
                  <c:v>175921786945427.53</c:v>
                </c:pt>
                <c:pt idx="32">
                  <c:v>176117251620135.69</c:v>
                </c:pt>
                <c:pt idx="33">
                  <c:v>176253337103947.13</c:v>
                </c:pt>
                <c:pt idx="34">
                  <c:v>176331885440250.5</c:v>
                </c:pt>
                <c:pt idx="35">
                  <c:v>176354799850228.34</c:v>
                </c:pt>
                <c:pt idx="36">
                  <c:v>176324038503639.97</c:v>
                </c:pt>
                <c:pt idx="37">
                  <c:v>176241608417704.56</c:v>
                </c:pt>
                <c:pt idx="38">
                  <c:v>176109559504191.5</c:v>
                </c:pt>
                <c:pt idx="39">
                  <c:v>175929978783082.69</c:v>
                </c:pt>
                <c:pt idx="40">
                  <c:v>175704984779454.13</c:v>
                </c:pt>
                <c:pt idx="41">
                  <c:v>175422020602993.94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BB1-4776-B834-CC46F7F3EF3C}"/>
            </c:ext>
          </c:extLst>
        </c:ser>
        <c:ser>
          <c:idx val="22"/>
          <c:order val="22"/>
          <c:tx>
            <c:strRef>
              <c:f>'E-Coal'!$A$72</c:f>
              <c:strCache>
                <c:ptCount val="1"/>
                <c:pt idx="0">
                  <c:v>energy pipelines and gas processing 352T353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'E-Coal'!$B$72:$AQ$72</c:f>
              <c:numCache>
                <c:formatCode>0.00E+00</c:formatCode>
                <c:ptCount val="42"/>
                <c:pt idx="0">
                  <c:v>20530900879499.996</c:v>
                </c:pt>
                <c:pt idx="1">
                  <c:v>24161517501000</c:v>
                </c:pt>
                <c:pt idx="2">
                  <c:v>27630016309185.602</c:v>
                </c:pt>
                <c:pt idx="3">
                  <c:v>30126674480386.305</c:v>
                </c:pt>
                <c:pt idx="4">
                  <c:v>31898982622440.191</c:v>
                </c:pt>
                <c:pt idx="5">
                  <c:v>35076942637109.93</c:v>
                </c:pt>
                <c:pt idx="6">
                  <c:v>39411196455266.578</c:v>
                </c:pt>
                <c:pt idx="7">
                  <c:v>43189914210191.844</c:v>
                </c:pt>
                <c:pt idx="8">
                  <c:v>47512867751120.195</c:v>
                </c:pt>
                <c:pt idx="9">
                  <c:v>51439985572865.82</c:v>
                </c:pt>
                <c:pt idx="10">
                  <c:v>55630688077093.641</c:v>
                </c:pt>
                <c:pt idx="11">
                  <c:v>60140383110266.297</c:v>
                </c:pt>
                <c:pt idx="12">
                  <c:v>64152952392997.32</c:v>
                </c:pt>
                <c:pt idx="13">
                  <c:v>68354701485289.57</c:v>
                </c:pt>
                <c:pt idx="14">
                  <c:v>72743293712056.594</c:v>
                </c:pt>
                <c:pt idx="15">
                  <c:v>77314668933878.266</c:v>
                </c:pt>
                <c:pt idx="16">
                  <c:v>82062879112811.844</c:v>
                </c:pt>
                <c:pt idx="17">
                  <c:v>86735547606143.813</c:v>
                </c:pt>
                <c:pt idx="18">
                  <c:v>91539539596546.859</c:v>
                </c:pt>
                <c:pt idx="19">
                  <c:v>96460916245008.891</c:v>
                </c:pt>
                <c:pt idx="20">
                  <c:v>101483383351181.03</c:v>
                </c:pt>
                <c:pt idx="21">
                  <c:v>106588223637707.81</c:v>
                </c:pt>
                <c:pt idx="22">
                  <c:v>111754257896032.94</c:v>
                </c:pt>
                <c:pt idx="23">
                  <c:v>116957839484833.38</c:v>
                </c:pt>
                <c:pt idx="24">
                  <c:v>122172886532601.13</c:v>
                </c:pt>
                <c:pt idx="25">
                  <c:v>127370955917724.8</c:v>
                </c:pt>
                <c:pt idx="26">
                  <c:v>132521362669692</c:v>
                </c:pt>
                <c:pt idx="27">
                  <c:v>137591347843955.22</c:v>
                </c:pt>
                <c:pt idx="28">
                  <c:v>142546297165006.97</c:v>
                </c:pt>
                <c:pt idx="29">
                  <c:v>147350011806939</c:v>
                </c:pt>
                <c:pt idx="30">
                  <c:v>151965031593828.81</c:v>
                </c:pt>
                <c:pt idx="31">
                  <c:v>156353009666203.06</c:v>
                </c:pt>
                <c:pt idx="32">
                  <c:v>160475136294380.84</c:v>
                </c:pt>
                <c:pt idx="33">
                  <c:v>164292608052265.63</c:v>
                </c:pt>
                <c:pt idx="34">
                  <c:v>167767137031361.03</c:v>
                </c:pt>
                <c:pt idx="35">
                  <c:v>170861493217132.66</c:v>
                </c:pt>
                <c:pt idx="36">
                  <c:v>173540071617612.03</c:v>
                </c:pt>
                <c:pt idx="37">
                  <c:v>175769474282170.91</c:v>
                </c:pt>
                <c:pt idx="38">
                  <c:v>177519096035394.72</c:v>
                </c:pt>
                <c:pt idx="39">
                  <c:v>178761701637554.84</c:v>
                </c:pt>
                <c:pt idx="40">
                  <c:v>179473981229446.13</c:v>
                </c:pt>
                <c:pt idx="41">
                  <c:v>179622094386330.25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BB1-4776-B834-CC46F7F3EF3C}"/>
            </c:ext>
          </c:extLst>
        </c:ser>
        <c:ser>
          <c:idx val="23"/>
          <c:order val="23"/>
          <c:tx>
            <c:strRef>
              <c:f>'E-Coal'!$A$73</c:f>
              <c:strCache>
                <c:ptCount val="1"/>
                <c:pt idx="0">
                  <c:v>water and waste 36T39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'E-Coal'!$B$73:$AQ$73</c:f>
              <c:numCache>
                <c:formatCode>0.00E+00</c:formatCode>
                <c:ptCount val="42"/>
                <c:pt idx="0">
                  <c:v>53881461826500</c:v>
                </c:pt>
                <c:pt idx="1">
                  <c:v>71745651186000</c:v>
                </c:pt>
                <c:pt idx="2">
                  <c:v>90859310062811.469</c:v>
                </c:pt>
                <c:pt idx="3">
                  <c:v>113375352842852.67</c:v>
                </c:pt>
                <c:pt idx="4">
                  <c:v>119526865371680.22</c:v>
                </c:pt>
                <c:pt idx="5">
                  <c:v>130001093254041.73</c:v>
                </c:pt>
                <c:pt idx="6">
                  <c:v>144487051750806.13</c:v>
                </c:pt>
                <c:pt idx="7">
                  <c:v>157437885130618.22</c:v>
                </c:pt>
                <c:pt idx="8">
                  <c:v>173051741920712.78</c:v>
                </c:pt>
                <c:pt idx="9">
                  <c:v>187835659958633.47</c:v>
                </c:pt>
                <c:pt idx="10">
                  <c:v>204048522863460.69</c:v>
                </c:pt>
                <c:pt idx="11">
                  <c:v>221672229624134.81</c:v>
                </c:pt>
                <c:pt idx="12">
                  <c:v>237412129454830.75</c:v>
                </c:pt>
                <c:pt idx="13">
                  <c:v>253788876837070.31</c:v>
                </c:pt>
                <c:pt idx="14">
                  <c:v>270850383596932.75</c:v>
                </c:pt>
                <c:pt idx="15">
                  <c:v>288657391782227.31</c:v>
                </c:pt>
                <c:pt idx="16">
                  <c:v>307285079935474</c:v>
                </c:pt>
                <c:pt idx="17">
                  <c:v>325844434478375.81</c:v>
                </c:pt>
                <c:pt idx="18">
                  <c:v>345180120261486.31</c:v>
                </c:pt>
                <c:pt idx="19">
                  <c:v>365254689359502.25</c:v>
                </c:pt>
                <c:pt idx="20">
                  <c:v>386018619854489.44</c:v>
                </c:pt>
                <c:pt idx="21">
                  <c:v>407409320733489.38</c:v>
                </c:pt>
                <c:pt idx="22">
                  <c:v>429350232399959.75</c:v>
                </c:pt>
                <c:pt idx="23">
                  <c:v>451750060594179.5</c:v>
                </c:pt>
                <c:pt idx="24">
                  <c:v>474502184486664.25</c:v>
                </c:pt>
                <c:pt idx="25">
                  <c:v>497484281831056.63</c:v>
                </c:pt>
                <c:pt idx="26">
                  <c:v>520558215078072.38</c:v>
                </c:pt>
                <c:pt idx="27">
                  <c:v>543570221993971.69</c:v>
                </c:pt>
                <c:pt idx="28">
                  <c:v>566351452337823.75</c:v>
                </c:pt>
                <c:pt idx="29">
                  <c:v>588718888297140.38</c:v>
                </c:pt>
                <c:pt idx="30">
                  <c:v>610476680468275.13</c:v>
                </c:pt>
                <c:pt idx="31">
                  <c:v>631417923064122.63</c:v>
                </c:pt>
                <c:pt idx="32">
                  <c:v>651326881685759</c:v>
                </c:pt>
                <c:pt idx="33">
                  <c:v>669981674456189.13</c:v>
                </c:pt>
                <c:pt idx="34">
                  <c:v>687157392750558.75</c:v>
                </c:pt>
                <c:pt idx="35">
                  <c:v>702629631467816.63</c:v>
                </c:pt>
                <c:pt idx="36">
                  <c:v>716178381214164.75</c:v>
                </c:pt>
                <c:pt idx="37">
                  <c:v>727592216491144.5</c:v>
                </c:pt>
                <c:pt idx="38">
                  <c:v>736672695718108.13</c:v>
                </c:pt>
                <c:pt idx="39">
                  <c:v>743238871504264.75</c:v>
                </c:pt>
                <c:pt idx="40">
                  <c:v>747131793942582.63</c:v>
                </c:pt>
                <c:pt idx="41">
                  <c:v>748156499235433.13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BB1-4776-B834-CC46F7F3EF3C}"/>
            </c:ext>
          </c:extLst>
        </c:ser>
        <c:ser>
          <c:idx val="24"/>
          <c:order val="24"/>
          <c:tx>
            <c:strRef>
              <c:f>'E-Coal'!$A$74</c:f>
              <c:strCache>
                <c:ptCount val="1"/>
                <c:pt idx="0">
                  <c:v>construction 41T43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'E-Coal'!$B$49:$AQ$49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'E-Coal'!$B$74:$AQ$74</c:f>
              <c:numCache>
                <c:formatCode>0.00E+00</c:formatCode>
                <c:ptCount val="42"/>
                <c:pt idx="0">
                  <c:v>152735902308000</c:v>
                </c:pt>
                <c:pt idx="1">
                  <c:v>148327494826500</c:v>
                </c:pt>
                <c:pt idx="2">
                  <c:v>145795293993201.78</c:v>
                </c:pt>
                <c:pt idx="3">
                  <c:v>149883098656533.38</c:v>
                </c:pt>
                <c:pt idx="4">
                  <c:v>160718342446495</c:v>
                </c:pt>
                <c:pt idx="5">
                  <c:v>167084017847841.53</c:v>
                </c:pt>
                <c:pt idx="6">
                  <c:v>172435125945237.28</c:v>
                </c:pt>
                <c:pt idx="7">
                  <c:v>177982428523218.03</c:v>
                </c:pt>
                <c:pt idx="8">
                  <c:v>186059146607732.56</c:v>
                </c:pt>
                <c:pt idx="9">
                  <c:v>193563432082166.16</c:v>
                </c:pt>
                <c:pt idx="10">
                  <c:v>202561985963478.81</c:v>
                </c:pt>
                <c:pt idx="11">
                  <c:v>213699187676950.91</c:v>
                </c:pt>
                <c:pt idx="12">
                  <c:v>219854551697827.56</c:v>
                </c:pt>
                <c:pt idx="13">
                  <c:v>226940066605132.47</c:v>
                </c:pt>
                <c:pt idx="14">
                  <c:v>233742380217605</c:v>
                </c:pt>
                <c:pt idx="15">
                  <c:v>240245298181944.28</c:v>
                </c:pt>
                <c:pt idx="16">
                  <c:v>245926695298212.06</c:v>
                </c:pt>
                <c:pt idx="17">
                  <c:v>251598839738857.56</c:v>
                </c:pt>
                <c:pt idx="18">
                  <c:v>256407094200602.38</c:v>
                </c:pt>
                <c:pt idx="19">
                  <c:v>260860807349969.13</c:v>
                </c:pt>
                <c:pt idx="20">
                  <c:v>264963215572040.41</c:v>
                </c:pt>
                <c:pt idx="21">
                  <c:v>268720532986454</c:v>
                </c:pt>
                <c:pt idx="22">
                  <c:v>272141763046703.56</c:v>
                </c:pt>
                <c:pt idx="23">
                  <c:v>275238493049443.97</c:v>
                </c:pt>
                <c:pt idx="24">
                  <c:v>278024676921484.78</c:v>
                </c:pt>
                <c:pt idx="25">
                  <c:v>280516411428170.19</c:v>
                </c:pt>
                <c:pt idx="26">
                  <c:v>282731710638488.38</c:v>
                </c:pt>
                <c:pt idx="27">
                  <c:v>284690283109279.31</c:v>
                </c:pt>
                <c:pt idx="28">
                  <c:v>286413315832277.19</c:v>
                </c:pt>
                <c:pt idx="29">
                  <c:v>287923268541771.94</c:v>
                </c:pt>
                <c:pt idx="30">
                  <c:v>289243681524220.25</c:v>
                </c:pt>
                <c:pt idx="31">
                  <c:v>290398999619470.38</c:v>
                </c:pt>
                <c:pt idx="32">
                  <c:v>291414414669705.19</c:v>
                </c:pt>
                <c:pt idx="33">
                  <c:v>292315728268375.38</c:v>
                </c:pt>
                <c:pt idx="34">
                  <c:v>293129236296704.44</c:v>
                </c:pt>
                <c:pt idx="35">
                  <c:v>293881636417665</c:v>
                </c:pt>
                <c:pt idx="36">
                  <c:v>294599959432725.88</c:v>
                </c:pt>
                <c:pt idx="37">
                  <c:v>295311525199787.88</c:v>
                </c:pt>
                <c:pt idx="38">
                  <c:v>296043923665092.69</c:v>
                </c:pt>
                <c:pt idx="39">
                  <c:v>296825021480109.06</c:v>
                </c:pt>
                <c:pt idx="40">
                  <c:v>297682994658411.13</c:v>
                </c:pt>
                <c:pt idx="41">
                  <c:v>298624345670569.88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B1-4776-B834-CC46F7F3E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7375"/>
        <c:axId val="16556895"/>
      </c:areaChart>
      <c:catAx>
        <c:axId val="16557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56895"/>
        <c:crosses val="autoZero"/>
        <c:auto val="1"/>
        <c:lblAlgn val="ctr"/>
        <c:lblOffset val="100"/>
        <c:noMultiLvlLbl val="0"/>
      </c:catAx>
      <c:valAx>
        <c:axId val="1655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57375"/>
        <c:crosses val="autoZero"/>
        <c:crossBetween val="midCat"/>
        <c:majorUnit val="500000000000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029367781891455E-2"/>
          <c:y val="0.67364952155791402"/>
          <c:w val="0.86374468875629251"/>
          <c:h val="0.31495458183880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18618908992454"/>
          <c:y val="3.5003977724741446E-2"/>
          <c:w val="0.85426557231663636"/>
          <c:h val="0.55346199863441892"/>
        </c:manualLayout>
      </c:layout>
      <c:areaChart>
        <c:grouping val="stacked"/>
        <c:varyColors val="0"/>
        <c:ser>
          <c:idx val="0"/>
          <c:order val="0"/>
          <c:tx>
            <c:strRef>
              <c:f>'BIFUbC-sum'!$A$2</c:f>
              <c:strCache>
                <c:ptCount val="1"/>
                <c:pt idx="0">
                  <c:v>agriculture and forestry 01T03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'BIFUbC-sum'!$B$2:$AQ$2</c:f>
              <c:numCache>
                <c:formatCode>0.00E+00</c:formatCode>
                <c:ptCount val="42"/>
                <c:pt idx="0">
                  <c:v>1709205415018200</c:v>
                </c:pt>
                <c:pt idx="1">
                  <c:v>1736651987772900</c:v>
                </c:pt>
                <c:pt idx="2">
                  <c:v>1769117311738932.8</c:v>
                </c:pt>
                <c:pt idx="3">
                  <c:v>1845825618026952.3</c:v>
                </c:pt>
                <c:pt idx="4">
                  <c:v>1977948103334109.5</c:v>
                </c:pt>
                <c:pt idx="5">
                  <c:v>2074605453163389</c:v>
                </c:pt>
                <c:pt idx="6">
                  <c:v>2128255420226872.8</c:v>
                </c:pt>
                <c:pt idx="7">
                  <c:v>2265909322523616.5</c:v>
                </c:pt>
                <c:pt idx="8">
                  <c:v>2360008151732591</c:v>
                </c:pt>
                <c:pt idx="9">
                  <c:v>2451158453197332</c:v>
                </c:pt>
                <c:pt idx="10">
                  <c:v>2538975278665267</c:v>
                </c:pt>
                <c:pt idx="11">
                  <c:v>2667306455263475.5</c:v>
                </c:pt>
                <c:pt idx="12">
                  <c:v>2703324140039611.5</c:v>
                </c:pt>
                <c:pt idx="13">
                  <c:v>2779299044492986</c:v>
                </c:pt>
                <c:pt idx="14">
                  <c:v>2850826689937803</c:v>
                </c:pt>
                <c:pt idx="15">
                  <c:v>2917742970538358</c:v>
                </c:pt>
                <c:pt idx="16">
                  <c:v>2961604980469931.5</c:v>
                </c:pt>
                <c:pt idx="17">
                  <c:v>3037391765941814.5</c:v>
                </c:pt>
                <c:pt idx="18">
                  <c:v>3090031923942739</c:v>
                </c:pt>
                <c:pt idx="19">
                  <c:v>3137870230294346.5</c:v>
                </c:pt>
                <c:pt idx="20">
                  <c:v>3180966858028302</c:v>
                </c:pt>
                <c:pt idx="21">
                  <c:v>3219420886075595.5</c:v>
                </c:pt>
                <c:pt idx="22">
                  <c:v>3253367416027209.5</c:v>
                </c:pt>
                <c:pt idx="23">
                  <c:v>3282974471418324</c:v>
                </c:pt>
                <c:pt idx="24">
                  <c:v>3308439756869489</c:v>
                </c:pt>
                <c:pt idx="25">
                  <c:v>3329987350323605</c:v>
                </c:pt>
                <c:pt idx="26">
                  <c:v>3347864396324350</c:v>
                </c:pt>
                <c:pt idx="27">
                  <c:v>3362337862093794</c:v>
                </c:pt>
                <c:pt idx="28">
                  <c:v>3373691411378732</c:v>
                </c:pt>
                <c:pt idx="29">
                  <c:v>3382222443922532</c:v>
                </c:pt>
                <c:pt idx="30">
                  <c:v>3388239341233108</c:v>
                </c:pt>
                <c:pt idx="31">
                  <c:v>3392058952281215</c:v>
                </c:pt>
                <c:pt idx="32">
                  <c:v>3394004346065718.5</c:v>
                </c:pt>
                <c:pt idx="33">
                  <c:v>3394402851784406</c:v>
                </c:pt>
                <c:pt idx="34">
                  <c:v>3393584401775369.5</c:v>
                </c:pt>
                <c:pt idx="35">
                  <c:v>3391880187543023.5</c:v>
                </c:pt>
                <c:pt idx="36">
                  <c:v>3389621635123690</c:v>
                </c:pt>
                <c:pt idx="37">
                  <c:v>3387139702825426.5</c:v>
                </c:pt>
                <c:pt idx="38">
                  <c:v>3384764502022696</c:v>
                </c:pt>
                <c:pt idx="39">
                  <c:v>3382825240210451</c:v>
                </c:pt>
                <c:pt idx="40">
                  <c:v>3381650484926812.5</c:v>
                </c:pt>
                <c:pt idx="41">
                  <c:v>3381626650946653.5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9-4127-84B9-6C70BE1A946B}"/>
            </c:ext>
          </c:extLst>
        </c:ser>
        <c:ser>
          <c:idx val="1"/>
          <c:order val="1"/>
          <c:tx>
            <c:strRef>
              <c:f>'BIFUbC-sum'!$A$3</c:f>
              <c:strCache>
                <c:ptCount val="1"/>
                <c:pt idx="0">
                  <c:v>coal mining 05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'BIFUbC-sum'!$B$3:$AQ$3</c:f>
              <c:numCache>
                <c:formatCode>0.00E+00</c:formatCode>
                <c:ptCount val="42"/>
                <c:pt idx="0">
                  <c:v>2330812500391501.5</c:v>
                </c:pt>
                <c:pt idx="1">
                  <c:v>2088463251408978.8</c:v>
                </c:pt>
                <c:pt idx="2">
                  <c:v>2151329875404918.3</c:v>
                </c:pt>
                <c:pt idx="3">
                  <c:v>2478118499626400.5</c:v>
                </c:pt>
                <c:pt idx="4">
                  <c:v>2581779327815995.5</c:v>
                </c:pt>
                <c:pt idx="5">
                  <c:v>2684490142005058.5</c:v>
                </c:pt>
                <c:pt idx="6">
                  <c:v>2814786827553465</c:v>
                </c:pt>
                <c:pt idx="7">
                  <c:v>2860467941171705.5</c:v>
                </c:pt>
                <c:pt idx="8">
                  <c:v>2906146859580243</c:v>
                </c:pt>
                <c:pt idx="9">
                  <c:v>2951823582779079</c:v>
                </c:pt>
                <c:pt idx="10">
                  <c:v>2997498110768211.5</c:v>
                </c:pt>
                <c:pt idx="11">
                  <c:v>3043170443547640</c:v>
                </c:pt>
                <c:pt idx="12">
                  <c:v>3060275688035404</c:v>
                </c:pt>
                <c:pt idx="13">
                  <c:v>3077380383885383</c:v>
                </c:pt>
                <c:pt idx="14">
                  <c:v>3094484531097575</c:v>
                </c:pt>
                <c:pt idx="15">
                  <c:v>3111588129671984</c:v>
                </c:pt>
                <c:pt idx="16">
                  <c:v>3128691179608608.5</c:v>
                </c:pt>
                <c:pt idx="17">
                  <c:v>3100082926112240</c:v>
                </c:pt>
                <c:pt idx="18">
                  <c:v>3071475053538132</c:v>
                </c:pt>
                <c:pt idx="19">
                  <c:v>3042867561886288.5</c:v>
                </c:pt>
                <c:pt idx="20">
                  <c:v>3014260451156705</c:v>
                </c:pt>
                <c:pt idx="21">
                  <c:v>2985653721349385</c:v>
                </c:pt>
                <c:pt idx="22">
                  <c:v>2939895447907868.5</c:v>
                </c:pt>
                <c:pt idx="23">
                  <c:v>2894137783941972</c:v>
                </c:pt>
                <c:pt idx="24">
                  <c:v>2848380729451693.5</c:v>
                </c:pt>
                <c:pt idx="25">
                  <c:v>2802624284437035</c:v>
                </c:pt>
                <c:pt idx="26">
                  <c:v>2756868448897995.5</c:v>
                </c:pt>
                <c:pt idx="27">
                  <c:v>2711113222834575</c:v>
                </c:pt>
                <c:pt idx="28">
                  <c:v>2665358606246774.5</c:v>
                </c:pt>
                <c:pt idx="29">
                  <c:v>2619604599134592.5</c:v>
                </c:pt>
                <c:pt idx="30">
                  <c:v>2573851201498030.5</c:v>
                </c:pt>
                <c:pt idx="31">
                  <c:v>2528098413337087.5</c:v>
                </c:pt>
                <c:pt idx="32">
                  <c:v>2470912380125315.5</c:v>
                </c:pt>
                <c:pt idx="33">
                  <c:v>2413727108758068.5</c:v>
                </c:pt>
                <c:pt idx="34">
                  <c:v>2356542599235345</c:v>
                </c:pt>
                <c:pt idx="35">
                  <c:v>2299358851557146</c:v>
                </c:pt>
                <c:pt idx="36">
                  <c:v>2242175865723471.3</c:v>
                </c:pt>
                <c:pt idx="37">
                  <c:v>2196427115338506.3</c:v>
                </c:pt>
                <c:pt idx="38">
                  <c:v>2150678974429160.8</c:v>
                </c:pt>
                <c:pt idx="39">
                  <c:v>2104931442995434.5</c:v>
                </c:pt>
                <c:pt idx="40">
                  <c:v>2059184521037327.8</c:v>
                </c:pt>
                <c:pt idx="41">
                  <c:v>2013371547158978.3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D9-4127-84B9-6C70BE1A946B}"/>
            </c:ext>
          </c:extLst>
        </c:ser>
        <c:ser>
          <c:idx val="2"/>
          <c:order val="2"/>
          <c:tx>
            <c:strRef>
              <c:f>'BIFUbC-sum'!$A$4</c:f>
              <c:strCache>
                <c:ptCount val="1"/>
                <c:pt idx="0">
                  <c:v>oil and gas extraction 06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'BIFUbC-sum'!$B$4:$AQ$4</c:f>
              <c:numCache>
                <c:formatCode>0.00E+00</c:formatCode>
                <c:ptCount val="42"/>
                <c:pt idx="0">
                  <c:v>800257778884091</c:v>
                </c:pt>
                <c:pt idx="1">
                  <c:v>768298506206903.75</c:v>
                </c:pt>
                <c:pt idx="2">
                  <c:v>810834310861440.38</c:v>
                </c:pt>
                <c:pt idx="3">
                  <c:v>882191093860698.63</c:v>
                </c:pt>
                <c:pt idx="4">
                  <c:v>968755963982226.25</c:v>
                </c:pt>
                <c:pt idx="5">
                  <c:v>1022420287472432.3</c:v>
                </c:pt>
                <c:pt idx="6">
                  <c:v>1075866078644821.1</c:v>
                </c:pt>
                <c:pt idx="7">
                  <c:v>1102276944606463.5</c:v>
                </c:pt>
                <c:pt idx="8">
                  <c:v>1128684633327320</c:v>
                </c:pt>
                <c:pt idx="9">
                  <c:v>1155089144807391.3</c:v>
                </c:pt>
                <c:pt idx="10">
                  <c:v>1181490479046677</c:v>
                </c:pt>
                <c:pt idx="11">
                  <c:v>1207888636045177.3</c:v>
                </c:pt>
                <c:pt idx="12">
                  <c:v>1225088531999670.3</c:v>
                </c:pt>
                <c:pt idx="13">
                  <c:v>1242287048042046.5</c:v>
                </c:pt>
                <c:pt idx="14">
                  <c:v>1259484184172306.8</c:v>
                </c:pt>
                <c:pt idx="15">
                  <c:v>1276679940390450.8</c:v>
                </c:pt>
                <c:pt idx="16">
                  <c:v>1293874316696477.5</c:v>
                </c:pt>
                <c:pt idx="17">
                  <c:v>1311092744895357</c:v>
                </c:pt>
                <c:pt idx="18">
                  <c:v>1328310598418232.5</c:v>
                </c:pt>
                <c:pt idx="19">
                  <c:v>1345527877265104.5</c:v>
                </c:pt>
                <c:pt idx="20">
                  <c:v>1362744581435973</c:v>
                </c:pt>
                <c:pt idx="21">
                  <c:v>1379960710930837.8</c:v>
                </c:pt>
                <c:pt idx="22">
                  <c:v>1388547507451472.3</c:v>
                </c:pt>
                <c:pt idx="23">
                  <c:v>1397134016950145.5</c:v>
                </c:pt>
                <c:pt idx="24">
                  <c:v>1405720239426857.3</c:v>
                </c:pt>
                <c:pt idx="25">
                  <c:v>1414306174881607</c:v>
                </c:pt>
                <c:pt idx="26">
                  <c:v>1422891823314396</c:v>
                </c:pt>
                <c:pt idx="27">
                  <c:v>1431477184725222.5</c:v>
                </c:pt>
                <c:pt idx="28">
                  <c:v>1440062259114087.8</c:v>
                </c:pt>
                <c:pt idx="29">
                  <c:v>1448647046480991.3</c:v>
                </c:pt>
                <c:pt idx="30">
                  <c:v>1457231546825933.3</c:v>
                </c:pt>
                <c:pt idx="31">
                  <c:v>1465815760148914.5</c:v>
                </c:pt>
                <c:pt idx="32">
                  <c:v>1474395377960106.3</c:v>
                </c:pt>
                <c:pt idx="33">
                  <c:v>1482974708892991.8</c:v>
                </c:pt>
                <c:pt idx="34">
                  <c:v>1491553752947570</c:v>
                </c:pt>
                <c:pt idx="35">
                  <c:v>1500132510123842</c:v>
                </c:pt>
                <c:pt idx="36">
                  <c:v>1508710980421806.8</c:v>
                </c:pt>
                <c:pt idx="37">
                  <c:v>1508680657097449.3</c:v>
                </c:pt>
                <c:pt idx="38">
                  <c:v>1508650333945478.5</c:v>
                </c:pt>
                <c:pt idx="39">
                  <c:v>1508620010965892.3</c:v>
                </c:pt>
                <c:pt idx="40">
                  <c:v>1508589688158692.3</c:v>
                </c:pt>
                <c:pt idx="41">
                  <c:v>1508433599841047.8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D9-4127-84B9-6C70BE1A946B}"/>
            </c:ext>
          </c:extLst>
        </c:ser>
        <c:ser>
          <c:idx val="3"/>
          <c:order val="3"/>
          <c:tx>
            <c:strRef>
              <c:f>'BIFUbC-sum'!$A$5</c:f>
              <c:strCache>
                <c:ptCount val="1"/>
                <c:pt idx="0">
                  <c:v>other mining and quarrying 07T08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'BIFUbC-sum'!$B$5:$AQ$5</c:f>
              <c:numCache>
                <c:formatCode>0.00E+00</c:formatCode>
                <c:ptCount val="42"/>
                <c:pt idx="0">
                  <c:v>639514138143227.75</c:v>
                </c:pt>
                <c:pt idx="1">
                  <c:v>590351799018880.25</c:v>
                </c:pt>
                <c:pt idx="2">
                  <c:v>615945915742471.88</c:v>
                </c:pt>
                <c:pt idx="3">
                  <c:v>658962917833617</c:v>
                </c:pt>
                <c:pt idx="4">
                  <c:v>714349443308870.63</c:v>
                </c:pt>
                <c:pt idx="5">
                  <c:v>746459741006922.38</c:v>
                </c:pt>
                <c:pt idx="6">
                  <c:v>778438740116408.75</c:v>
                </c:pt>
                <c:pt idx="7">
                  <c:v>799128563572616.38</c:v>
                </c:pt>
                <c:pt idx="8">
                  <c:v>819815898495938.25</c:v>
                </c:pt>
                <c:pt idx="9">
                  <c:v>840500744886374.5</c:v>
                </c:pt>
                <c:pt idx="10">
                  <c:v>861183102743925.25</c:v>
                </c:pt>
                <c:pt idx="11">
                  <c:v>881862972068590.5</c:v>
                </c:pt>
                <c:pt idx="12">
                  <c:v>884994327783677.13</c:v>
                </c:pt>
                <c:pt idx="13">
                  <c:v>888125430158211.63</c:v>
                </c:pt>
                <c:pt idx="14">
                  <c:v>891256279192193.75</c:v>
                </c:pt>
                <c:pt idx="15">
                  <c:v>894386874885623.63</c:v>
                </c:pt>
                <c:pt idx="16">
                  <c:v>897517217238500.88</c:v>
                </c:pt>
                <c:pt idx="17">
                  <c:v>890459901647671.5</c:v>
                </c:pt>
                <c:pt idx="18">
                  <c:v>883402820805986.75</c:v>
                </c:pt>
                <c:pt idx="19">
                  <c:v>876345974713447</c:v>
                </c:pt>
                <c:pt idx="20">
                  <c:v>869289363370052.13</c:v>
                </c:pt>
                <c:pt idx="21">
                  <c:v>862232986775802</c:v>
                </c:pt>
                <c:pt idx="22">
                  <c:v>847315934185803.5</c:v>
                </c:pt>
                <c:pt idx="23">
                  <c:v>832399378401513.25</c:v>
                </c:pt>
                <c:pt idx="24">
                  <c:v>817483319422932.13</c:v>
                </c:pt>
                <c:pt idx="25">
                  <c:v>802567757250059.38</c:v>
                </c:pt>
                <c:pt idx="26">
                  <c:v>787652691882895.25</c:v>
                </c:pt>
                <c:pt idx="27">
                  <c:v>771071534705308.25</c:v>
                </c:pt>
                <c:pt idx="28">
                  <c:v>754490929896570.25</c:v>
                </c:pt>
                <c:pt idx="29">
                  <c:v>737910877456681.38</c:v>
                </c:pt>
                <c:pt idx="30">
                  <c:v>721331377385641.5</c:v>
                </c:pt>
                <c:pt idx="31">
                  <c:v>704752429683450.88</c:v>
                </c:pt>
                <c:pt idx="32">
                  <c:v>688798521225830.75</c:v>
                </c:pt>
                <c:pt idx="33">
                  <c:v>672845144315277.88</c:v>
                </c:pt>
                <c:pt idx="34">
                  <c:v>656892298951792.38</c:v>
                </c:pt>
                <c:pt idx="35">
                  <c:v>640939985135374.38</c:v>
                </c:pt>
                <c:pt idx="36">
                  <c:v>624988202866023.63</c:v>
                </c:pt>
                <c:pt idx="37">
                  <c:v>609850665247763.25</c:v>
                </c:pt>
                <c:pt idx="38">
                  <c:v>594713632043303.13</c:v>
                </c:pt>
                <c:pt idx="39">
                  <c:v>579577103252643.75</c:v>
                </c:pt>
                <c:pt idx="40">
                  <c:v>564441078875785.25</c:v>
                </c:pt>
                <c:pt idx="41">
                  <c:v>549259764368425.13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D9-4127-84B9-6C70BE1A946B}"/>
            </c:ext>
          </c:extLst>
        </c:ser>
        <c:ser>
          <c:idx val="4"/>
          <c:order val="4"/>
          <c:tx>
            <c:strRef>
              <c:f>'BIFUbC-sum'!$A$6</c:f>
              <c:strCache>
                <c:ptCount val="1"/>
                <c:pt idx="0">
                  <c:v>food beverage and tobacco 10T12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'BIFUbC-sum'!$B$6:$AQ$6</c:f>
              <c:numCache>
                <c:formatCode>0.00E+00</c:formatCode>
                <c:ptCount val="42"/>
                <c:pt idx="0">
                  <c:v>1422127867116979</c:v>
                </c:pt>
                <c:pt idx="1">
                  <c:v>1333201638838097.5</c:v>
                </c:pt>
                <c:pt idx="2">
                  <c:v>1501855307571600.5</c:v>
                </c:pt>
                <c:pt idx="3">
                  <c:v>1560927796116216</c:v>
                </c:pt>
                <c:pt idx="4">
                  <c:v>1616895583981384</c:v>
                </c:pt>
                <c:pt idx="5">
                  <c:v>1657412629731098.8</c:v>
                </c:pt>
                <c:pt idx="6">
                  <c:v>1712395566408860</c:v>
                </c:pt>
                <c:pt idx="7">
                  <c:v>1774178080920790.8</c:v>
                </c:pt>
                <c:pt idx="8">
                  <c:v>1836212925318256</c:v>
                </c:pt>
                <c:pt idx="9">
                  <c:v>1897132489141088.3</c:v>
                </c:pt>
                <c:pt idx="10">
                  <c:v>1955449618180267.8</c:v>
                </c:pt>
                <c:pt idx="11">
                  <c:v>2009567928163338.8</c:v>
                </c:pt>
                <c:pt idx="12">
                  <c:v>2058142046679057.8</c:v>
                </c:pt>
                <c:pt idx="13">
                  <c:v>2100918231428436</c:v>
                </c:pt>
                <c:pt idx="14">
                  <c:v>2138060369411113.8</c:v>
                </c:pt>
                <c:pt idx="15">
                  <c:v>2169820079587345.8</c:v>
                </c:pt>
                <c:pt idx="16">
                  <c:v>2196526512194301.5</c:v>
                </c:pt>
                <c:pt idx="17">
                  <c:v>2218585107523997.8</c:v>
                </c:pt>
                <c:pt idx="18">
                  <c:v>2236183597763444.5</c:v>
                </c:pt>
                <c:pt idx="19">
                  <c:v>2249555522984832.5</c:v>
                </c:pt>
                <c:pt idx="20">
                  <c:v>2258964921751789</c:v>
                </c:pt>
                <c:pt idx="21">
                  <c:v>2264700611594319.5</c:v>
                </c:pt>
                <c:pt idx="22">
                  <c:v>2267070722896667</c:v>
                </c:pt>
                <c:pt idx="23">
                  <c:v>2266397590261064</c:v>
                </c:pt>
                <c:pt idx="24">
                  <c:v>2263013082416295.5</c:v>
                </c:pt>
                <c:pt idx="25">
                  <c:v>2257254429904687.5</c:v>
                </c:pt>
                <c:pt idx="26">
                  <c:v>2249460589788942</c:v>
                </c:pt>
                <c:pt idx="27">
                  <c:v>2239969168961815.3</c:v>
                </c:pt>
                <c:pt idx="28">
                  <c:v>2229113912629653.8</c:v>
                </c:pt>
                <c:pt idx="29">
                  <c:v>2217222752332633.8</c:v>
                </c:pt>
                <c:pt idx="30">
                  <c:v>2204616398489768.5</c:v>
                </c:pt>
                <c:pt idx="31">
                  <c:v>2191607455844671</c:v>
                </c:pt>
                <c:pt idx="32">
                  <c:v>2178500036197802.3</c:v>
                </c:pt>
                <c:pt idx="33">
                  <c:v>2165589841257754</c:v>
                </c:pt>
                <c:pt idx="34">
                  <c:v>2153164689125056</c:v>
                </c:pt>
                <c:pt idx="35">
                  <c:v>2141505460638111</c:v>
                </c:pt>
                <c:pt idx="36">
                  <c:v>2130887446386800.8</c:v>
                </c:pt>
                <c:pt idx="37">
                  <c:v>2121582081501441.5</c:v>
                </c:pt>
                <c:pt idx="38">
                  <c:v>2113859063275259</c:v>
                </c:pt>
                <c:pt idx="39">
                  <c:v>2107988856271944.3</c:v>
                </c:pt>
                <c:pt idx="40">
                  <c:v>2104245600885492.5</c:v>
                </c:pt>
                <c:pt idx="41">
                  <c:v>2102736094455692.3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D9-4127-84B9-6C70BE1A946B}"/>
            </c:ext>
          </c:extLst>
        </c:ser>
        <c:ser>
          <c:idx val="5"/>
          <c:order val="5"/>
          <c:tx>
            <c:strRef>
              <c:f>'BIFUbC-sum'!$A$7</c:f>
              <c:strCache>
                <c:ptCount val="1"/>
                <c:pt idx="0">
                  <c:v>textiles apparel and leather 13T15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'BIFUbC-sum'!$B$7:$AQ$7</c:f>
              <c:numCache>
                <c:formatCode>0.00E+00</c:formatCode>
                <c:ptCount val="42"/>
                <c:pt idx="0">
                  <c:v>1407938774190934.3</c:v>
                </c:pt>
                <c:pt idx="1">
                  <c:v>1338950123736663.3</c:v>
                </c:pt>
                <c:pt idx="2">
                  <c:v>1431570889312748</c:v>
                </c:pt>
                <c:pt idx="3">
                  <c:v>1418490441733257.3</c:v>
                </c:pt>
                <c:pt idx="4">
                  <c:v>1459934352853676.5</c:v>
                </c:pt>
                <c:pt idx="5">
                  <c:v>1472220658192492.3</c:v>
                </c:pt>
                <c:pt idx="6">
                  <c:v>1489615696940512</c:v>
                </c:pt>
                <c:pt idx="7">
                  <c:v>1511212864886346.3</c:v>
                </c:pt>
                <c:pt idx="8">
                  <c:v>1531802264303216.5</c:v>
                </c:pt>
                <c:pt idx="9">
                  <c:v>1549339253347878.8</c:v>
                </c:pt>
                <c:pt idx="10">
                  <c:v>1561709350523926.5</c:v>
                </c:pt>
                <c:pt idx="11">
                  <c:v>1566779479427562.5</c:v>
                </c:pt>
                <c:pt idx="12">
                  <c:v>1563168672139258.5</c:v>
                </c:pt>
                <c:pt idx="13">
                  <c:v>1552193711563884.3</c:v>
                </c:pt>
                <c:pt idx="14">
                  <c:v>1535928455418523.3</c:v>
                </c:pt>
                <c:pt idx="15">
                  <c:v>1516431636549304.5</c:v>
                </c:pt>
                <c:pt idx="16">
                  <c:v>1495692623883501</c:v>
                </c:pt>
                <c:pt idx="17">
                  <c:v>1475338357646845.5</c:v>
                </c:pt>
                <c:pt idx="18">
                  <c:v>1455656385694561</c:v>
                </c:pt>
                <c:pt idx="19">
                  <c:v>1436662142749824</c:v>
                </c:pt>
                <c:pt idx="20">
                  <c:v>1418372081076348.5</c:v>
                </c:pt>
                <c:pt idx="21">
                  <c:v>1400803060599766.5</c:v>
                </c:pt>
                <c:pt idx="22">
                  <c:v>1383971846593487.3</c:v>
                </c:pt>
                <c:pt idx="23">
                  <c:v>1367894714893101.8</c:v>
                </c:pt>
                <c:pt idx="24">
                  <c:v>1352587161018459.5</c:v>
                </c:pt>
                <c:pt idx="25">
                  <c:v>1338063706837845</c:v>
                </c:pt>
                <c:pt idx="26">
                  <c:v>1324337796480025.3</c:v>
                </c:pt>
                <c:pt idx="27">
                  <c:v>1311421772027034</c:v>
                </c:pt>
                <c:pt idx="28">
                  <c:v>1299326919017229.8</c:v>
                </c:pt>
                <c:pt idx="29">
                  <c:v>1288063571856052.8</c:v>
                </c:pt>
                <c:pt idx="30">
                  <c:v>1277641269766916.3</c:v>
                </c:pt>
                <c:pt idx="31">
                  <c:v>1268068954818133.5</c:v>
                </c:pt>
                <c:pt idx="32">
                  <c:v>1259355204744082</c:v>
                </c:pt>
                <c:pt idx="33">
                  <c:v>1251508494663792.8</c:v>
                </c:pt>
                <c:pt idx="34">
                  <c:v>1244537483329901.8</c:v>
                </c:pt>
                <c:pt idx="35">
                  <c:v>1238451321174213.3</c:v>
                </c:pt>
                <c:pt idx="36">
                  <c:v>1233259979132859</c:v>
                </c:pt>
                <c:pt idx="37">
                  <c:v>1228974599032999</c:v>
                </c:pt>
                <c:pt idx="38">
                  <c:v>1225607868224623.5</c:v>
                </c:pt>
                <c:pt idx="39">
                  <c:v>1223174423187308.5</c:v>
                </c:pt>
                <c:pt idx="40">
                  <c:v>1221691289099608.5</c:v>
                </c:pt>
                <c:pt idx="41">
                  <c:v>1221076557638607.3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D9-4127-84B9-6C70BE1A946B}"/>
            </c:ext>
          </c:extLst>
        </c:ser>
        <c:ser>
          <c:idx val="6"/>
          <c:order val="6"/>
          <c:tx>
            <c:strRef>
              <c:f>'BIFUbC-sum'!$A$8</c:f>
              <c:strCache>
                <c:ptCount val="1"/>
                <c:pt idx="0">
                  <c:v>wood products 16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'BIFUbC-sum'!$B$8:$AQ$8</c:f>
              <c:numCache>
                <c:formatCode>0.00E+00</c:formatCode>
                <c:ptCount val="42"/>
                <c:pt idx="0">
                  <c:v>243378819590011.59</c:v>
                </c:pt>
                <c:pt idx="1">
                  <c:v>237646551682524.75</c:v>
                </c:pt>
                <c:pt idx="2">
                  <c:v>274282643612189.56</c:v>
                </c:pt>
                <c:pt idx="3">
                  <c:v>272268090149088.88</c:v>
                </c:pt>
                <c:pt idx="4">
                  <c:v>280425073684189.47</c:v>
                </c:pt>
                <c:pt idx="5">
                  <c:v>283501805410053.81</c:v>
                </c:pt>
                <c:pt idx="6">
                  <c:v>288152732002939</c:v>
                </c:pt>
                <c:pt idx="7">
                  <c:v>294307737536474.38</c:v>
                </c:pt>
                <c:pt idx="8">
                  <c:v>301009312775955.19</c:v>
                </c:pt>
                <c:pt idx="9">
                  <c:v>307880638837947.44</c:v>
                </c:pt>
                <c:pt idx="10">
                  <c:v>314509619363386.56</c:v>
                </c:pt>
                <c:pt idx="11">
                  <c:v>320449449334403.19</c:v>
                </c:pt>
                <c:pt idx="12">
                  <c:v>325318025208263.5</c:v>
                </c:pt>
                <c:pt idx="13">
                  <c:v>329058177676861.5</c:v>
                </c:pt>
                <c:pt idx="14">
                  <c:v>331718871512490.94</c:v>
                </c:pt>
                <c:pt idx="15">
                  <c:v>333363131421431.44</c:v>
                </c:pt>
                <c:pt idx="16">
                  <c:v>334065646743279.88</c:v>
                </c:pt>
                <c:pt idx="17">
                  <c:v>333914446331040.44</c:v>
                </c:pt>
                <c:pt idx="18">
                  <c:v>332974210979547.25</c:v>
                </c:pt>
                <c:pt idx="19">
                  <c:v>331318857895115.69</c:v>
                </c:pt>
                <c:pt idx="20">
                  <c:v>329025870560008.31</c:v>
                </c:pt>
                <c:pt idx="21">
                  <c:v>326174824893251.44</c:v>
                </c:pt>
                <c:pt idx="22">
                  <c:v>322846061715915.19</c:v>
                </c:pt>
                <c:pt idx="23">
                  <c:v>319119523676271.06</c:v>
                </c:pt>
                <c:pt idx="24">
                  <c:v>315073767374851.44</c:v>
                </c:pt>
                <c:pt idx="25">
                  <c:v>310785154887226</c:v>
                </c:pt>
                <c:pt idx="26">
                  <c:v>306327223351557.94</c:v>
                </c:pt>
                <c:pt idx="27">
                  <c:v>301770226836407.63</c:v>
                </c:pt>
                <c:pt idx="28">
                  <c:v>297180841340211.63</c:v>
                </c:pt>
                <c:pt idx="29">
                  <c:v>292622021459041.75</c:v>
                </c:pt>
                <c:pt idx="30">
                  <c:v>288152995920962.56</c:v>
                </c:pt>
                <c:pt idx="31">
                  <c:v>283829388729429.75</c:v>
                </c:pt>
                <c:pt idx="32">
                  <c:v>279703452979385.81</c:v>
                </c:pt>
                <c:pt idx="33">
                  <c:v>275824405402052.09</c:v>
                </c:pt>
                <c:pt idx="34">
                  <c:v>272238851258906.06</c:v>
                </c:pt>
                <c:pt idx="35">
                  <c:v>268991291256965.63</c:v>
                </c:pt>
                <c:pt idx="36">
                  <c:v>266124704630623.66</c:v>
                </c:pt>
                <c:pt idx="37">
                  <c:v>263681205388062.56</c:v>
                </c:pt>
                <c:pt idx="38">
                  <c:v>261702771938548.66</c:v>
                </c:pt>
                <c:pt idx="39">
                  <c:v>260232053917874.94</c:v>
                </c:pt>
                <c:pt idx="40">
                  <c:v>259313264065517.25</c:v>
                </c:pt>
                <c:pt idx="41">
                  <c:v>258971633702540.31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D9-4127-84B9-6C70BE1A946B}"/>
            </c:ext>
          </c:extLst>
        </c:ser>
        <c:ser>
          <c:idx val="7"/>
          <c:order val="7"/>
          <c:tx>
            <c:strRef>
              <c:f>'BIFUbC-sum'!$A$9</c:f>
              <c:strCache>
                <c:ptCount val="1"/>
                <c:pt idx="0">
                  <c:v>pulp paper and printing 17T18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'BIFUbC-sum'!$B$9:$AQ$9</c:f>
              <c:numCache>
                <c:formatCode>0.00E+00</c:formatCode>
                <c:ptCount val="42"/>
                <c:pt idx="0">
                  <c:v>891601055687162.25</c:v>
                </c:pt>
                <c:pt idx="1">
                  <c:v>883986747789292</c:v>
                </c:pt>
                <c:pt idx="2">
                  <c:v>953468206476890.38</c:v>
                </c:pt>
                <c:pt idx="3">
                  <c:v>1011259468154170.3</c:v>
                </c:pt>
                <c:pt idx="4">
                  <c:v>1090929295169001.9</c:v>
                </c:pt>
                <c:pt idx="5">
                  <c:v>1139408474573466.5</c:v>
                </c:pt>
                <c:pt idx="6">
                  <c:v>1189640088407740</c:v>
                </c:pt>
                <c:pt idx="7">
                  <c:v>1221295132940162.8</c:v>
                </c:pt>
                <c:pt idx="8">
                  <c:v>1253073532605154</c:v>
                </c:pt>
                <c:pt idx="9">
                  <c:v>1284755522947084</c:v>
                </c:pt>
                <c:pt idx="10">
                  <c:v>1316095314433962</c:v>
                </c:pt>
                <c:pt idx="11">
                  <c:v>1346823025578448.5</c:v>
                </c:pt>
                <c:pt idx="12">
                  <c:v>1364981719844624.8</c:v>
                </c:pt>
                <c:pt idx="13">
                  <c:v>1382256827641248.3</c:v>
                </c:pt>
                <c:pt idx="14">
                  <c:v>1398676225184665.5</c:v>
                </c:pt>
                <c:pt idx="15">
                  <c:v>1414280543958157.3</c:v>
                </c:pt>
                <c:pt idx="16">
                  <c:v>1429121529186245</c:v>
                </c:pt>
                <c:pt idx="17">
                  <c:v>1437415787635907</c:v>
                </c:pt>
                <c:pt idx="18">
                  <c:v>1445041671829724.8</c:v>
                </c:pt>
                <c:pt idx="19">
                  <c:v>1452037778484537.3</c:v>
                </c:pt>
                <c:pt idx="20">
                  <c:v>1458447368882553.5</c:v>
                </c:pt>
                <c:pt idx="21">
                  <c:v>1464317480076723</c:v>
                </c:pt>
                <c:pt idx="22">
                  <c:v>1457954460611904.8</c:v>
                </c:pt>
                <c:pt idx="23">
                  <c:v>1451154382989625.3</c:v>
                </c:pt>
                <c:pt idx="24">
                  <c:v>1443970693284288.3</c:v>
                </c:pt>
                <c:pt idx="25">
                  <c:v>1436457544747965.8</c:v>
                </c:pt>
                <c:pt idx="26">
                  <c:v>1428669213211111.3</c:v>
                </c:pt>
                <c:pt idx="27">
                  <c:v>1412439758189197</c:v>
                </c:pt>
                <c:pt idx="28">
                  <c:v>1396042410998600</c:v>
                </c:pt>
                <c:pt idx="29">
                  <c:v>1379529183844858.3</c:v>
                </c:pt>
                <c:pt idx="30">
                  <c:v>1362950752698723.5</c:v>
                </c:pt>
                <c:pt idx="31">
                  <c:v>1346356310015397.8</c:v>
                </c:pt>
                <c:pt idx="32">
                  <c:v>1328619333607833.3</c:v>
                </c:pt>
                <c:pt idx="33">
                  <c:v>1310960132367779.8</c:v>
                </c:pt>
                <c:pt idx="34">
                  <c:v>1293423356747934.8</c:v>
                </c:pt>
                <c:pt idx="35">
                  <c:v>1276052356164101</c:v>
                </c:pt>
                <c:pt idx="36">
                  <c:v>1258889397587108</c:v>
                </c:pt>
                <c:pt idx="37">
                  <c:v>1239627812392904.5</c:v>
                </c:pt>
                <c:pt idx="38">
                  <c:v>1220656820673856.8</c:v>
                </c:pt>
                <c:pt idx="39">
                  <c:v>1202017374419931.5</c:v>
                </c:pt>
                <c:pt idx="40">
                  <c:v>1183750835707894.5</c:v>
                </c:pt>
                <c:pt idx="41">
                  <c:v>1165802331376937.3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D9-4127-84B9-6C70BE1A946B}"/>
            </c:ext>
          </c:extLst>
        </c:ser>
        <c:ser>
          <c:idx val="8"/>
          <c:order val="8"/>
          <c:tx>
            <c:strRef>
              <c:f>'BIFUbC-sum'!$A$10</c:f>
              <c:strCache>
                <c:ptCount val="1"/>
                <c:pt idx="0">
                  <c:v>refined petroleum and coke 19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'BIFUbC-sum'!$B$10:$AQ$10</c:f>
              <c:numCache>
                <c:formatCode>0.00E+00</c:formatCode>
                <c:ptCount val="42"/>
                <c:pt idx="0">
                  <c:v>4.1539860564351224E+16</c:v>
                </c:pt>
                <c:pt idx="1">
                  <c:v>4.3980180641948744E+16</c:v>
                </c:pt>
                <c:pt idx="2">
                  <c:v>4.5807264046171304E+16</c:v>
                </c:pt>
                <c:pt idx="3">
                  <c:v>4.691719941947384E+16</c:v>
                </c:pt>
                <c:pt idx="4">
                  <c:v>5.02719128712434E+16</c:v>
                </c:pt>
                <c:pt idx="5">
                  <c:v>5.3862194109354664E+16</c:v>
                </c:pt>
                <c:pt idx="6">
                  <c:v>5.6716171586298904E+16</c:v>
                </c:pt>
                <c:pt idx="7">
                  <c:v>5.800571842687332E+16</c:v>
                </c:pt>
                <c:pt idx="8">
                  <c:v>5.9295249436999784E+16</c:v>
                </c:pt>
                <c:pt idx="9">
                  <c:v>6.0584764616678328E+16</c:v>
                </c:pt>
                <c:pt idx="10">
                  <c:v>6.1874263965908904E+16</c:v>
                </c:pt>
                <c:pt idx="11">
                  <c:v>6.3163747484691584E+16</c:v>
                </c:pt>
                <c:pt idx="12">
                  <c:v>6.3255620222881944E+16</c:v>
                </c:pt>
                <c:pt idx="13">
                  <c:v>6.3347492207441384E+16</c:v>
                </c:pt>
                <c:pt idx="14">
                  <c:v>6.3439363438369848E+16</c:v>
                </c:pt>
                <c:pt idx="15">
                  <c:v>6.3531233915667368E+16</c:v>
                </c:pt>
                <c:pt idx="16">
                  <c:v>6.3623103639333928E+16</c:v>
                </c:pt>
                <c:pt idx="17">
                  <c:v>6.2885941481220216E+16</c:v>
                </c:pt>
                <c:pt idx="18">
                  <c:v>6.2148781834614576E+16</c:v>
                </c:pt>
                <c:pt idx="19">
                  <c:v>6.1411624699516992E+16</c:v>
                </c:pt>
                <c:pt idx="20">
                  <c:v>6.0674470075927472E+16</c:v>
                </c:pt>
                <c:pt idx="21">
                  <c:v>5.9937317963846008E+16</c:v>
                </c:pt>
                <c:pt idx="22">
                  <c:v>5.8555248132665136E+16</c:v>
                </c:pt>
                <c:pt idx="23">
                  <c:v>5.7173183010581216E+16</c:v>
                </c:pt>
                <c:pt idx="24">
                  <c:v>5.5791122597594208E+16</c:v>
                </c:pt>
                <c:pt idx="25">
                  <c:v>5.4409066893704136E+16</c:v>
                </c:pt>
                <c:pt idx="26">
                  <c:v>5.3027015898910992E+16</c:v>
                </c:pt>
                <c:pt idx="27">
                  <c:v>5.1644969613214776E+16</c:v>
                </c:pt>
                <c:pt idx="28">
                  <c:v>5.0262928036615512E+16</c:v>
                </c:pt>
                <c:pt idx="29">
                  <c:v>4.8880891169113152E+16</c:v>
                </c:pt>
                <c:pt idx="30">
                  <c:v>4.7498859010707744E+16</c:v>
                </c:pt>
                <c:pt idx="31">
                  <c:v>4.6116831561399264E+16</c:v>
                </c:pt>
                <c:pt idx="32">
                  <c:v>4.4919065130822848E+16</c:v>
                </c:pt>
                <c:pt idx="33">
                  <c:v>4.3721302781472648E+16</c:v>
                </c:pt>
                <c:pt idx="34">
                  <c:v>4.2523544513348688E+16</c:v>
                </c:pt>
                <c:pt idx="35">
                  <c:v>4.132579032645096E+16</c:v>
                </c:pt>
                <c:pt idx="36">
                  <c:v>4.0128040220779472E+16</c:v>
                </c:pt>
                <c:pt idx="37">
                  <c:v>3.8870131150725704E+16</c:v>
                </c:pt>
                <c:pt idx="38">
                  <c:v>3.7612226366911144E+16</c:v>
                </c:pt>
                <c:pt idx="39">
                  <c:v>3.6354325869335816E+16</c:v>
                </c:pt>
                <c:pt idx="40">
                  <c:v>3.50964296579997E+16</c:v>
                </c:pt>
                <c:pt idx="41">
                  <c:v>3.3838238126253036E+16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D9-4127-84B9-6C70BE1A946B}"/>
            </c:ext>
          </c:extLst>
        </c:ser>
        <c:ser>
          <c:idx val="9"/>
          <c:order val="9"/>
          <c:tx>
            <c:strRef>
              <c:f>'BIFUbC-sum'!$A$11</c:f>
              <c:strCache>
                <c:ptCount val="1"/>
                <c:pt idx="0">
                  <c:v>chemicals 20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'BIFUbC-sum'!$B$11:$AQ$11</c:f>
              <c:numCache>
                <c:formatCode>0.00E+00</c:formatCode>
                <c:ptCount val="42"/>
                <c:pt idx="0">
                  <c:v>1.1736426313897648E+16</c:v>
                </c:pt>
                <c:pt idx="1">
                  <c:v>1.2538279702746712E+16</c:v>
                </c:pt>
                <c:pt idx="2">
                  <c:v>1.3324575702783258E+16</c:v>
                </c:pt>
                <c:pt idx="3">
                  <c:v>1.4805243286660644E+16</c:v>
                </c:pt>
                <c:pt idx="4">
                  <c:v>1.614435466797633E+16</c:v>
                </c:pt>
                <c:pt idx="5">
                  <c:v>1.7131513685359714E+16</c:v>
                </c:pt>
                <c:pt idx="6">
                  <c:v>1.8152888824944784E+16</c:v>
                </c:pt>
                <c:pt idx="7">
                  <c:v>1.8826552621707228E+16</c:v>
                </c:pt>
                <c:pt idx="8">
                  <c:v>1.9495167346171896E+16</c:v>
                </c:pt>
                <c:pt idx="9">
                  <c:v>2.0158670020882368E+16</c:v>
                </c:pt>
                <c:pt idx="10">
                  <c:v>2.0817253585003412E+16</c:v>
                </c:pt>
                <c:pt idx="11">
                  <c:v>2.1471330979800156E+16</c:v>
                </c:pt>
                <c:pt idx="12">
                  <c:v>2.1849394078817192E+16</c:v>
                </c:pt>
                <c:pt idx="13">
                  <c:v>2.2224193517427956E+16</c:v>
                </c:pt>
                <c:pt idx="14">
                  <c:v>2.2596441204879028E+16</c:v>
                </c:pt>
                <c:pt idx="15">
                  <c:v>2.2966907589007092E+16</c:v>
                </c:pt>
                <c:pt idx="16">
                  <c:v>2.333639776805644E+16</c:v>
                </c:pt>
                <c:pt idx="17">
                  <c:v>2.3529887052004228E+16</c:v>
                </c:pt>
                <c:pt idx="18">
                  <c:v>2.3723240328198564E+16</c:v>
                </c:pt>
                <c:pt idx="19">
                  <c:v>2.3916459812157536E+16</c:v>
                </c:pt>
                <c:pt idx="20">
                  <c:v>2.410954783127338E+16</c:v>
                </c:pt>
                <c:pt idx="21">
                  <c:v>2.4302506819693172E+16</c:v>
                </c:pt>
                <c:pt idx="22">
                  <c:v>2.4390592085168928E+16</c:v>
                </c:pt>
                <c:pt idx="23">
                  <c:v>2.4478555706814976E+16</c:v>
                </c:pt>
                <c:pt idx="24">
                  <c:v>2.456640040841434E+16</c:v>
                </c:pt>
                <c:pt idx="25">
                  <c:v>2.4654129000178276E+16</c:v>
                </c:pt>
                <c:pt idx="26">
                  <c:v>2.4741744373763908E+16</c:v>
                </c:pt>
                <c:pt idx="27">
                  <c:v>2.4739332182823876E+16</c:v>
                </c:pt>
                <c:pt idx="28">
                  <c:v>2.4736814686484572E+16</c:v>
                </c:pt>
                <c:pt idx="29">
                  <c:v>2.4734194991523624E+16</c:v>
                </c:pt>
                <c:pt idx="30">
                  <c:v>2.473147626696228E+16</c:v>
                </c:pt>
                <c:pt idx="31">
                  <c:v>2.4728661739494768E+16</c:v>
                </c:pt>
                <c:pt idx="32">
                  <c:v>2.4644066449614172E+16</c:v>
                </c:pt>
                <c:pt idx="33">
                  <c:v>2.4559383696013712E+16</c:v>
                </c:pt>
                <c:pt idx="34">
                  <c:v>2.4474616852113572E+16</c:v>
                </c:pt>
                <c:pt idx="35">
                  <c:v>2.4389769331891516E+16</c:v>
                </c:pt>
                <c:pt idx="36">
                  <c:v>2.4304844585930156E+16</c:v>
                </c:pt>
                <c:pt idx="37">
                  <c:v>2.4204835043699172E+16</c:v>
                </c:pt>
                <c:pt idx="38">
                  <c:v>2.410475558963052E+16</c:v>
                </c:pt>
                <c:pt idx="39">
                  <c:v>2.4004609761854328E+16</c:v>
                </c:pt>
                <c:pt idx="40">
                  <c:v>2.3904401120767232E+16</c:v>
                </c:pt>
                <c:pt idx="41">
                  <c:v>2.380285041770932E+16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D9-4127-84B9-6C70BE1A946B}"/>
            </c:ext>
          </c:extLst>
        </c:ser>
        <c:ser>
          <c:idx val="10"/>
          <c:order val="10"/>
          <c:tx>
            <c:strRef>
              <c:f>'BIFUbC-sum'!$A$12</c:f>
              <c:strCache>
                <c:ptCount val="1"/>
                <c:pt idx="0">
                  <c:v>rubber and plastic products 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'BIFUbC-sum'!$B$12:$AQ$12</c:f>
              <c:numCache>
                <c:formatCode>0.00E+00</c:formatCode>
                <c:ptCount val="42"/>
                <c:pt idx="0">
                  <c:v>645211326511539</c:v>
                </c:pt>
                <c:pt idx="1">
                  <c:v>659795827134432</c:v>
                </c:pt>
                <c:pt idx="2">
                  <c:v>729886745200648.38</c:v>
                </c:pt>
                <c:pt idx="3">
                  <c:v>727950817409482.38</c:v>
                </c:pt>
                <c:pt idx="4">
                  <c:v>756983095291252.88</c:v>
                </c:pt>
                <c:pt idx="5">
                  <c:v>781967769370204.13</c:v>
                </c:pt>
                <c:pt idx="6">
                  <c:v>813295754457619.13</c:v>
                </c:pt>
                <c:pt idx="7">
                  <c:v>843962850515496.63</c:v>
                </c:pt>
                <c:pt idx="8">
                  <c:v>870232142550521.75</c:v>
                </c:pt>
                <c:pt idx="9">
                  <c:v>891683666117627.75</c:v>
                </c:pt>
                <c:pt idx="10">
                  <c:v>907982211258514.38</c:v>
                </c:pt>
                <c:pt idx="11">
                  <c:v>918886017723426.75</c:v>
                </c:pt>
                <c:pt idx="12">
                  <c:v>924453614336805.38</c:v>
                </c:pt>
                <c:pt idx="13">
                  <c:v>925539446196664.38</c:v>
                </c:pt>
                <c:pt idx="14">
                  <c:v>923278415869955.38</c:v>
                </c:pt>
                <c:pt idx="15">
                  <c:v>918840203910744.38</c:v>
                </c:pt>
                <c:pt idx="16">
                  <c:v>913394659489097.5</c:v>
                </c:pt>
                <c:pt idx="17">
                  <c:v>907925664270824.75</c:v>
                </c:pt>
                <c:pt idx="18">
                  <c:v>902607818416817.38</c:v>
                </c:pt>
                <c:pt idx="19">
                  <c:v>897447496903401.13</c:v>
                </c:pt>
                <c:pt idx="20">
                  <c:v>892450953150669.5</c:v>
                </c:pt>
                <c:pt idx="21">
                  <c:v>887624332615608.13</c:v>
                </c:pt>
                <c:pt idx="22">
                  <c:v>882973686823880.5</c:v>
                </c:pt>
                <c:pt idx="23">
                  <c:v>878504987836331.63</c:v>
                </c:pt>
                <c:pt idx="24">
                  <c:v>874224143149639.88</c:v>
                </c:pt>
                <c:pt idx="25">
                  <c:v>870137011034060.63</c:v>
                </c:pt>
                <c:pt idx="26">
                  <c:v>866249416314758.5</c:v>
                </c:pt>
                <c:pt idx="27">
                  <c:v>862567166606927.88</c:v>
                </c:pt>
                <c:pt idx="28">
                  <c:v>859096069018729.88</c:v>
                </c:pt>
                <c:pt idx="29">
                  <c:v>855841947340025.38</c:v>
                </c:pt>
                <c:pt idx="30">
                  <c:v>852810659738932.5</c:v>
                </c:pt>
                <c:pt idx="31">
                  <c:v>850008116992515.63</c:v>
                </c:pt>
                <c:pt idx="32">
                  <c:v>847440301282316</c:v>
                </c:pt>
                <c:pt idx="33">
                  <c:v>845113285590045.63</c:v>
                </c:pt>
                <c:pt idx="34">
                  <c:v>843033253733567.13</c:v>
                </c:pt>
                <c:pt idx="35">
                  <c:v>841206521088344.88</c:v>
                </c:pt>
                <c:pt idx="36">
                  <c:v>839639556044878.13</c:v>
                </c:pt>
                <c:pt idx="37">
                  <c:v>838339002258220.38</c:v>
                </c:pt>
                <c:pt idx="38">
                  <c:v>837311701751624.13</c:v>
                </c:pt>
                <c:pt idx="39">
                  <c:v>836564718942620.25</c:v>
                </c:pt>
                <c:pt idx="40">
                  <c:v>836105365666538.25</c:v>
                </c:pt>
                <c:pt idx="41">
                  <c:v>835871583795755.38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D9-4127-84B9-6C70BE1A946B}"/>
            </c:ext>
          </c:extLst>
        </c:ser>
        <c:ser>
          <c:idx val="11"/>
          <c:order val="11"/>
          <c:tx>
            <c:strRef>
              <c:f>'BIFUbC-sum'!$A$13</c:f>
              <c:strCache>
                <c:ptCount val="1"/>
                <c:pt idx="0">
                  <c:v>glass and glass products 231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'BIFUbC-sum'!$B$13:$AQ$13</c:f>
              <c:numCache>
                <c:formatCode>0.00E+00</c:formatCode>
                <c:ptCount val="42"/>
                <c:pt idx="0">
                  <c:v>236974400169641.38</c:v>
                </c:pt>
                <c:pt idx="1">
                  <c:v>221106833331857.81</c:v>
                </c:pt>
                <c:pt idx="2">
                  <c:v>259092324780144.03</c:v>
                </c:pt>
                <c:pt idx="3">
                  <c:v>272615104481473.06</c:v>
                </c:pt>
                <c:pt idx="4">
                  <c:v>285848678468992</c:v>
                </c:pt>
                <c:pt idx="5">
                  <c:v>301254273442928.13</c:v>
                </c:pt>
                <c:pt idx="6">
                  <c:v>320802209600627.56</c:v>
                </c:pt>
                <c:pt idx="7">
                  <c:v>339881597859093.88</c:v>
                </c:pt>
                <c:pt idx="8">
                  <c:v>356817287902387.31</c:v>
                </c:pt>
                <c:pt idx="9">
                  <c:v>371818574957376.56</c:v>
                </c:pt>
                <c:pt idx="10">
                  <c:v>385231910936745.63</c:v>
                </c:pt>
                <c:pt idx="11">
                  <c:v>397519491404296.06</c:v>
                </c:pt>
                <c:pt idx="12">
                  <c:v>409162852538147.38</c:v>
                </c:pt>
                <c:pt idx="13">
                  <c:v>420349609890899.69</c:v>
                </c:pt>
                <c:pt idx="14">
                  <c:v>431215576571226.44</c:v>
                </c:pt>
                <c:pt idx="15">
                  <c:v>441916514442970.31</c:v>
                </c:pt>
                <c:pt idx="16">
                  <c:v>452627234161842.38</c:v>
                </c:pt>
                <c:pt idx="17">
                  <c:v>463512644382759.63</c:v>
                </c:pt>
                <c:pt idx="18">
                  <c:v>474570648059081.63</c:v>
                </c:pt>
                <c:pt idx="19">
                  <c:v>485768791624985.94</c:v>
                </c:pt>
                <c:pt idx="20">
                  <c:v>497071495493716.94</c:v>
                </c:pt>
                <c:pt idx="21">
                  <c:v>508439972614185</c:v>
                </c:pt>
                <c:pt idx="22">
                  <c:v>519832175389703.81</c:v>
                </c:pt>
                <c:pt idx="23">
                  <c:v>531202774993201.31</c:v>
                </c:pt>
                <c:pt idx="24">
                  <c:v>542503177168361.69</c:v>
                </c:pt>
                <c:pt idx="25">
                  <c:v>553681578583666.5</c:v>
                </c:pt>
                <c:pt idx="26">
                  <c:v>564683067694708.75</c:v>
                </c:pt>
                <c:pt idx="27">
                  <c:v>575449773858287</c:v>
                </c:pt>
                <c:pt idx="28">
                  <c:v>585921068119541.25</c:v>
                </c:pt>
                <c:pt idx="29">
                  <c:v>596033818651452.88</c:v>
                </c:pt>
                <c:pt idx="30">
                  <c:v>605722703257477.75</c:v>
                </c:pt>
                <c:pt idx="31">
                  <c:v>614920580647897.75</c:v>
                </c:pt>
                <c:pt idx="32">
                  <c:v>623558921366753.25</c:v>
                </c:pt>
                <c:pt idx="33">
                  <c:v>631568298280491.63</c:v>
                </c:pt>
                <c:pt idx="34">
                  <c:v>638878935447336.5</c:v>
                </c:pt>
                <c:pt idx="35">
                  <c:v>645421312977748.25</c:v>
                </c:pt>
                <c:pt idx="36">
                  <c:v>651126824186271</c:v>
                </c:pt>
                <c:pt idx="37">
                  <c:v>655928479943531.5</c:v>
                </c:pt>
                <c:pt idx="38">
                  <c:v>659761653689546.75</c:v>
                </c:pt>
                <c:pt idx="39">
                  <c:v>662564859096639.63</c:v>
                </c:pt>
                <c:pt idx="40">
                  <c:v>664280550907560.5</c:v>
                </c:pt>
                <c:pt idx="41">
                  <c:v>664800884602500.38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5D9-4127-84B9-6C70BE1A946B}"/>
            </c:ext>
          </c:extLst>
        </c:ser>
        <c:ser>
          <c:idx val="12"/>
          <c:order val="12"/>
          <c:tx>
            <c:strRef>
              <c:f>'BIFUbC-sum'!$A$14</c:f>
              <c:strCache>
                <c:ptCount val="1"/>
                <c:pt idx="0">
                  <c:v>cement and other nonmetallic minerals 239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'BIFUbC-sum'!$B$14:$AQ$14</c:f>
              <c:numCache>
                <c:formatCode>0.00E+00</c:formatCode>
                <c:ptCount val="42"/>
                <c:pt idx="0">
                  <c:v>7650498778963101</c:v>
                </c:pt>
                <c:pt idx="1">
                  <c:v>8178975429413974</c:v>
                </c:pt>
                <c:pt idx="2">
                  <c:v>8253170380330814</c:v>
                </c:pt>
                <c:pt idx="3">
                  <c:v>8419933410230952</c:v>
                </c:pt>
                <c:pt idx="4">
                  <c:v>8715668422556142</c:v>
                </c:pt>
                <c:pt idx="5">
                  <c:v>8816088690036728</c:v>
                </c:pt>
                <c:pt idx="6">
                  <c:v>8923167923303515</c:v>
                </c:pt>
                <c:pt idx="7">
                  <c:v>9035792562431054</c:v>
                </c:pt>
                <c:pt idx="8">
                  <c:v>9148405365349924</c:v>
                </c:pt>
                <c:pt idx="9">
                  <c:v>9261006332060130</c:v>
                </c:pt>
                <c:pt idx="10">
                  <c:v>9373595462561664</c:v>
                </c:pt>
                <c:pt idx="11">
                  <c:v>9486172756854536</c:v>
                </c:pt>
                <c:pt idx="12">
                  <c:v>9378528592385792</c:v>
                </c:pt>
                <c:pt idx="13">
                  <c:v>9270891915149988</c:v>
                </c:pt>
                <c:pt idx="14">
                  <c:v>9163262725147122</c:v>
                </c:pt>
                <c:pt idx="15">
                  <c:v>9055641022377198</c:v>
                </c:pt>
                <c:pt idx="16">
                  <c:v>8948026806840215</c:v>
                </c:pt>
                <c:pt idx="17">
                  <c:v>8794742586930649</c:v>
                </c:pt>
                <c:pt idx="18">
                  <c:v>8641462819124961</c:v>
                </c:pt>
                <c:pt idx="19">
                  <c:v>8488187503423154</c:v>
                </c:pt>
                <c:pt idx="20">
                  <c:v>8334916639825232</c:v>
                </c:pt>
                <c:pt idx="21">
                  <c:v>8181650228331192</c:v>
                </c:pt>
                <c:pt idx="22">
                  <c:v>7971508140126898</c:v>
                </c:pt>
                <c:pt idx="23">
                  <c:v>7761372157618932</c:v>
                </c:pt>
                <c:pt idx="24">
                  <c:v>7551242280807295</c:v>
                </c:pt>
                <c:pt idx="25">
                  <c:v>7341118509691988</c:v>
                </c:pt>
                <c:pt idx="26">
                  <c:v>7131000844273007</c:v>
                </c:pt>
                <c:pt idx="27">
                  <c:v>6968739547781457</c:v>
                </c:pt>
                <c:pt idx="28">
                  <c:v>6806482965804700</c:v>
                </c:pt>
                <c:pt idx="29">
                  <c:v>6644231098342734</c:v>
                </c:pt>
                <c:pt idx="30">
                  <c:v>6481983945395563</c:v>
                </c:pt>
                <c:pt idx="31">
                  <c:v>6319741506963184</c:v>
                </c:pt>
                <c:pt idx="32">
                  <c:v>6222123324160040</c:v>
                </c:pt>
                <c:pt idx="33">
                  <c:v>6124507977009570</c:v>
                </c:pt>
                <c:pt idx="34">
                  <c:v>6026895465511770</c:v>
                </c:pt>
                <c:pt idx="35">
                  <c:v>5929285789666644</c:v>
                </c:pt>
                <c:pt idx="36">
                  <c:v>5831678949474188</c:v>
                </c:pt>
                <c:pt idx="37">
                  <c:v>5782905403134528</c:v>
                </c:pt>
                <c:pt idx="38">
                  <c:v>5734133272561757</c:v>
                </c:pt>
                <c:pt idx="39">
                  <c:v>5685362557755877</c:v>
                </c:pt>
                <c:pt idx="40">
                  <c:v>5636593258716887</c:v>
                </c:pt>
                <c:pt idx="41">
                  <c:v>5587419379837379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D9-4127-84B9-6C70BE1A946B}"/>
            </c:ext>
          </c:extLst>
        </c:ser>
        <c:ser>
          <c:idx val="13"/>
          <c:order val="13"/>
          <c:tx>
            <c:strRef>
              <c:f>'BIFUbC-sum'!$A$15</c:f>
              <c:strCache>
                <c:ptCount val="1"/>
                <c:pt idx="0">
                  <c:v>iron and steel 241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'BIFUbC-sum'!$B$15:$AQ$15</c:f>
              <c:numCache>
                <c:formatCode>0.00E+00</c:formatCode>
                <c:ptCount val="42"/>
                <c:pt idx="0">
                  <c:v>1.9426389873799284E+16</c:v>
                </c:pt>
                <c:pt idx="1">
                  <c:v>2.0096009373213932E+16</c:v>
                </c:pt>
                <c:pt idx="2">
                  <c:v>2.0802199374788972E+16</c:v>
                </c:pt>
                <c:pt idx="3">
                  <c:v>2.2116507729053096E+16</c:v>
                </c:pt>
                <c:pt idx="4">
                  <c:v>2.3678450078282448E+16</c:v>
                </c:pt>
                <c:pt idx="5">
                  <c:v>2.4669195257619488E+16</c:v>
                </c:pt>
                <c:pt idx="6">
                  <c:v>2.5691130333209676E+16</c:v>
                </c:pt>
                <c:pt idx="7">
                  <c:v>2.6260241249363968E+16</c:v>
                </c:pt>
                <c:pt idx="8">
                  <c:v>2.6829289158719132E+16</c:v>
                </c:pt>
                <c:pt idx="9">
                  <c:v>2.739827406127516E+16</c:v>
                </c:pt>
                <c:pt idx="10">
                  <c:v>2.7967195957032048E+16</c:v>
                </c:pt>
                <c:pt idx="11">
                  <c:v>2.85360548459898E+16</c:v>
                </c:pt>
                <c:pt idx="12">
                  <c:v>2.8575746587674212E+16</c:v>
                </c:pt>
                <c:pt idx="13">
                  <c:v>2.861543532993496E+16</c:v>
                </c:pt>
                <c:pt idx="14">
                  <c:v>2.8655121072772032E+16</c:v>
                </c:pt>
                <c:pt idx="15">
                  <c:v>2.869480381618544E+16</c:v>
                </c:pt>
                <c:pt idx="16">
                  <c:v>2.8734483560175164E+16</c:v>
                </c:pt>
                <c:pt idx="17">
                  <c:v>2.840816377699512E+16</c:v>
                </c:pt>
                <c:pt idx="18">
                  <c:v>2.8081853989894356E+16</c:v>
                </c:pt>
                <c:pt idx="19">
                  <c:v>2.7755554198872892E+16</c:v>
                </c:pt>
                <c:pt idx="20">
                  <c:v>2.7429264403930712E+16</c:v>
                </c:pt>
                <c:pt idx="21">
                  <c:v>2.7102984605067812E+16</c:v>
                </c:pt>
                <c:pt idx="22">
                  <c:v>2.6491592254138296E+16</c:v>
                </c:pt>
                <c:pt idx="23">
                  <c:v>2.5880218645857444E+16</c:v>
                </c:pt>
                <c:pt idx="24">
                  <c:v>2.5268863780225264E+16</c:v>
                </c:pt>
                <c:pt idx="25">
                  <c:v>2.4657527657241736E+16</c:v>
                </c:pt>
                <c:pt idx="26">
                  <c:v>2.4046210276906892E+16</c:v>
                </c:pt>
                <c:pt idx="27">
                  <c:v>2.34349116392207E+16</c:v>
                </c:pt>
                <c:pt idx="28">
                  <c:v>2.2823631744183176E+16</c:v>
                </c:pt>
                <c:pt idx="29">
                  <c:v>2.221237059179432E+16</c:v>
                </c:pt>
                <c:pt idx="30">
                  <c:v>2.1601128182054124E+16</c:v>
                </c:pt>
                <c:pt idx="31">
                  <c:v>2.0989904514962604E+16</c:v>
                </c:pt>
                <c:pt idx="32">
                  <c:v>2.046015068060518E+16</c:v>
                </c:pt>
                <c:pt idx="33">
                  <c:v>1.99304130898766E+16</c:v>
                </c:pt>
                <c:pt idx="34">
                  <c:v>1.9400691742776864E+16</c:v>
                </c:pt>
                <c:pt idx="35">
                  <c:v>1.8870986639305968E+16</c:v>
                </c:pt>
                <c:pt idx="36">
                  <c:v>1.8341297779463916E+16</c:v>
                </c:pt>
                <c:pt idx="37">
                  <c:v>1.7785030367981152E+16</c:v>
                </c:pt>
                <c:pt idx="38">
                  <c:v>1.7228780016150916E+16</c:v>
                </c:pt>
                <c:pt idx="39">
                  <c:v>1.6672546723973208E+16</c:v>
                </c:pt>
                <c:pt idx="40">
                  <c:v>1.6116330491448024E+16</c:v>
                </c:pt>
                <c:pt idx="41">
                  <c:v>1.5558938865582072E+16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5D9-4127-84B9-6C70BE1A946B}"/>
            </c:ext>
          </c:extLst>
        </c:ser>
        <c:ser>
          <c:idx val="14"/>
          <c:order val="14"/>
          <c:tx>
            <c:strRef>
              <c:f>'BIFUbC-sum'!$A$16</c:f>
              <c:strCache>
                <c:ptCount val="1"/>
                <c:pt idx="0">
                  <c:v>other metals 242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'BIFUbC-sum'!$B$16:$AQ$16</c:f>
              <c:numCache>
                <c:formatCode>0.00E+00</c:formatCode>
                <c:ptCount val="42"/>
                <c:pt idx="0">
                  <c:v>3311619800620959</c:v>
                </c:pt>
                <c:pt idx="1">
                  <c:v>3410530606926317</c:v>
                </c:pt>
                <c:pt idx="2">
                  <c:v>3631979564082622</c:v>
                </c:pt>
                <c:pt idx="3">
                  <c:v>3958448226217562.5</c:v>
                </c:pt>
                <c:pt idx="4">
                  <c:v>4390740415780671.5</c:v>
                </c:pt>
                <c:pt idx="5">
                  <c:v>4693859092506271</c:v>
                </c:pt>
                <c:pt idx="6">
                  <c:v>4995771160402706</c:v>
                </c:pt>
                <c:pt idx="7">
                  <c:v>5253934029473826</c:v>
                </c:pt>
                <c:pt idx="8">
                  <c:v>5512066457693424</c:v>
                </c:pt>
                <c:pt idx="9">
                  <c:v>5770168445061499</c:v>
                </c:pt>
                <c:pt idx="10">
                  <c:v>6028239991578051</c:v>
                </c:pt>
                <c:pt idx="11">
                  <c:v>6286281097243078</c:v>
                </c:pt>
                <c:pt idx="12">
                  <c:v>6425449880424298</c:v>
                </c:pt>
                <c:pt idx="13">
                  <c:v>6564607717050308</c:v>
                </c:pt>
                <c:pt idx="14">
                  <c:v>6703754607121107</c:v>
                </c:pt>
                <c:pt idx="15">
                  <c:v>6842890550636694</c:v>
                </c:pt>
                <c:pt idx="16">
                  <c:v>6982015547597075</c:v>
                </c:pt>
                <c:pt idx="17">
                  <c:v>7022784461734309</c:v>
                </c:pt>
                <c:pt idx="18">
                  <c:v>7063552038391110</c:v>
                </c:pt>
                <c:pt idx="19">
                  <c:v>7104318277567481</c:v>
                </c:pt>
                <c:pt idx="20">
                  <c:v>7145083179263421</c:v>
                </c:pt>
                <c:pt idx="21">
                  <c:v>7185846743478932</c:v>
                </c:pt>
                <c:pt idx="22">
                  <c:v>7167755455970450</c:v>
                </c:pt>
                <c:pt idx="23">
                  <c:v>7149664756516149</c:v>
                </c:pt>
                <c:pt idx="24">
                  <c:v>7131574645116032</c:v>
                </c:pt>
                <c:pt idx="25">
                  <c:v>7113485121770095</c:v>
                </c:pt>
                <c:pt idx="26">
                  <c:v>7095396186478340</c:v>
                </c:pt>
                <c:pt idx="27">
                  <c:v>7000486870688330</c:v>
                </c:pt>
                <c:pt idx="28">
                  <c:v>6905580656541294</c:v>
                </c:pt>
                <c:pt idx="29">
                  <c:v>6810677544037237</c:v>
                </c:pt>
                <c:pt idx="30">
                  <c:v>6715777533176156</c:v>
                </c:pt>
                <c:pt idx="31">
                  <c:v>6620880623958053</c:v>
                </c:pt>
                <c:pt idx="32">
                  <c:v>6468375802947587</c:v>
                </c:pt>
                <c:pt idx="33">
                  <c:v>6315875968771697</c:v>
                </c:pt>
                <c:pt idx="34">
                  <c:v>6163381121430379</c:v>
                </c:pt>
                <c:pt idx="35">
                  <c:v>6010891260923634</c:v>
                </c:pt>
                <c:pt idx="36">
                  <c:v>5858406387251466</c:v>
                </c:pt>
                <c:pt idx="37">
                  <c:v>5705679945958346</c:v>
                </c:pt>
                <c:pt idx="38">
                  <c:v>5552958499568404</c:v>
                </c:pt>
                <c:pt idx="39">
                  <c:v>5400242048081637</c:v>
                </c:pt>
                <c:pt idx="40">
                  <c:v>5247530591498050</c:v>
                </c:pt>
                <c:pt idx="41">
                  <c:v>5094407276615937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5D9-4127-84B9-6C70BE1A946B}"/>
            </c:ext>
          </c:extLst>
        </c:ser>
        <c:ser>
          <c:idx val="15"/>
          <c:order val="15"/>
          <c:tx>
            <c:strRef>
              <c:f>'BIFUbC-sum'!$A$17</c:f>
              <c:strCache>
                <c:ptCount val="1"/>
                <c:pt idx="0">
                  <c:v>metal products except machinery and vehicles 25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'BIFUbC-sum'!$B$17:$AQ$17</c:f>
              <c:numCache>
                <c:formatCode>0.00E+00</c:formatCode>
                <c:ptCount val="42"/>
                <c:pt idx="0">
                  <c:v>1250991188856060.5</c:v>
                </c:pt>
                <c:pt idx="1">
                  <c:v>1274478057333611.5</c:v>
                </c:pt>
                <c:pt idx="2">
                  <c:v>1538518948226182.5</c:v>
                </c:pt>
                <c:pt idx="3">
                  <c:v>1556313916639596.5</c:v>
                </c:pt>
                <c:pt idx="4">
                  <c:v>1616742399771298.5</c:v>
                </c:pt>
                <c:pt idx="5">
                  <c:v>1666096424808026.3</c:v>
                </c:pt>
                <c:pt idx="6">
                  <c:v>1728115062106158.3</c:v>
                </c:pt>
                <c:pt idx="7">
                  <c:v>1789495812522674</c:v>
                </c:pt>
                <c:pt idx="8">
                  <c:v>1843564770238493.8</c:v>
                </c:pt>
                <c:pt idx="9">
                  <c:v>1890636534218306.5</c:v>
                </c:pt>
                <c:pt idx="10">
                  <c:v>1931220539339715</c:v>
                </c:pt>
                <c:pt idx="11">
                  <c:v>1965993721577148.5</c:v>
                </c:pt>
                <c:pt idx="12">
                  <c:v>1995769624189952.5</c:v>
                </c:pt>
                <c:pt idx="13">
                  <c:v>2021219814948048</c:v>
                </c:pt>
                <c:pt idx="14">
                  <c:v>2043091050991364</c:v>
                </c:pt>
                <c:pt idx="15">
                  <c:v>2062192057498745</c:v>
                </c:pt>
                <c:pt idx="16">
                  <c:v>2079380134295204.3</c:v>
                </c:pt>
                <c:pt idx="17">
                  <c:v>2095448725899038.5</c:v>
                </c:pt>
                <c:pt idx="18">
                  <c:v>2110512313888029</c:v>
                </c:pt>
                <c:pt idx="19">
                  <c:v>2124587290638798.8</c:v>
                </c:pt>
                <c:pt idx="20">
                  <c:v>2137692519219576.8</c:v>
                </c:pt>
                <c:pt idx="21">
                  <c:v>2149849201251404.8</c:v>
                </c:pt>
                <c:pt idx="22">
                  <c:v>2161080741843969.5</c:v>
                </c:pt>
                <c:pt idx="23">
                  <c:v>2171412612623694.3</c:v>
                </c:pt>
                <c:pt idx="24">
                  <c:v>2180872213831125.8</c:v>
                </c:pt>
                <c:pt idx="25">
                  <c:v>2189488736418497.5</c:v>
                </c:pt>
                <c:pt idx="26">
                  <c:v>2197293025029023.5</c:v>
                </c:pt>
                <c:pt idx="27">
                  <c:v>2204317442686728.5</c:v>
                </c:pt>
                <c:pt idx="28">
                  <c:v>2210595737970532.3</c:v>
                </c:pt>
                <c:pt idx="29">
                  <c:v>2216162915390087.3</c:v>
                </c:pt>
                <c:pt idx="30">
                  <c:v>2221055109623105.8</c:v>
                </c:pt>
                <c:pt idx="31">
                  <c:v>2225309464216566</c:v>
                </c:pt>
                <c:pt idx="32">
                  <c:v>2228964015296776.3</c:v>
                </c:pt>
                <c:pt idx="33">
                  <c:v>2232057580777114.8</c:v>
                </c:pt>
                <c:pt idx="34">
                  <c:v>2234629655497226.5</c:v>
                </c:pt>
                <c:pt idx="35">
                  <c:v>2236720312674698.8</c:v>
                </c:pt>
                <c:pt idx="36">
                  <c:v>2238370111999434.5</c:v>
                </c:pt>
                <c:pt idx="37">
                  <c:v>2239620014653227.5</c:v>
                </c:pt>
                <c:pt idx="38">
                  <c:v>2240511305491702.5</c:v>
                </c:pt>
                <c:pt idx="39">
                  <c:v>2241085522584423.8</c:v>
                </c:pt>
                <c:pt idx="40">
                  <c:v>2241384394270615</c:v>
                </c:pt>
                <c:pt idx="41">
                  <c:v>2241262918510619.3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5D9-4127-84B9-6C70BE1A946B}"/>
            </c:ext>
          </c:extLst>
        </c:ser>
        <c:ser>
          <c:idx val="16"/>
          <c:order val="16"/>
          <c:tx>
            <c:strRef>
              <c:f>'BIFUbC-sum'!$A$18</c:f>
              <c:strCache>
                <c:ptCount val="1"/>
                <c:pt idx="0">
                  <c:v>computers and electronics 26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'BIFUbC-sum'!$B$18:$AQ$18</c:f>
              <c:numCache>
                <c:formatCode>0.00E+00</c:formatCode>
                <c:ptCount val="42"/>
                <c:pt idx="0">
                  <c:v>713283680006255.88</c:v>
                </c:pt>
                <c:pt idx="1">
                  <c:v>773177021555770.13</c:v>
                </c:pt>
                <c:pt idx="2">
                  <c:v>929717332828424.88</c:v>
                </c:pt>
                <c:pt idx="3">
                  <c:v>1014876734209457.6</c:v>
                </c:pt>
                <c:pt idx="4">
                  <c:v>1068900710750476</c:v>
                </c:pt>
                <c:pt idx="5">
                  <c:v>1136894046586693.3</c:v>
                </c:pt>
                <c:pt idx="6">
                  <c:v>1221032618926789.8</c:v>
                </c:pt>
                <c:pt idx="7">
                  <c:v>1298381040825242</c:v>
                </c:pt>
                <c:pt idx="8">
                  <c:v>1362893577301823.8</c:v>
                </c:pt>
                <c:pt idx="9">
                  <c:v>1418115884267483.8</c:v>
                </c:pt>
                <c:pt idx="10">
                  <c:v>1468787248068377.3</c:v>
                </c:pt>
                <c:pt idx="11">
                  <c:v>1520591359005428.5</c:v>
                </c:pt>
                <c:pt idx="12">
                  <c:v>1578738249869632.3</c:v>
                </c:pt>
                <c:pt idx="13">
                  <c:v>1643411137731107.5</c:v>
                </c:pt>
                <c:pt idx="14">
                  <c:v>1713334051872325.8</c:v>
                </c:pt>
                <c:pt idx="15">
                  <c:v>1786974419576989</c:v>
                </c:pt>
                <c:pt idx="16">
                  <c:v>1862496094594080.3</c:v>
                </c:pt>
                <c:pt idx="17">
                  <c:v>1938135233730036.8</c:v>
                </c:pt>
                <c:pt idx="18">
                  <c:v>2013253990007477.5</c:v>
                </c:pt>
                <c:pt idx="19">
                  <c:v>2087584778854586.5</c:v>
                </c:pt>
                <c:pt idx="20">
                  <c:v>2160857600497906.3</c:v>
                </c:pt>
                <c:pt idx="21">
                  <c:v>2232801820732193.8</c:v>
                </c:pt>
                <c:pt idx="22">
                  <c:v>2303147979082798.5</c:v>
                </c:pt>
                <c:pt idx="23">
                  <c:v>2371629606038648.5</c:v>
                </c:pt>
                <c:pt idx="24">
                  <c:v>2437985030938261.5</c:v>
                </c:pt>
                <c:pt idx="25">
                  <c:v>2501959162253382.5</c:v>
                </c:pt>
                <c:pt idx="26">
                  <c:v>2563305222427863</c:v>
                </c:pt>
                <c:pt idx="27">
                  <c:v>2621786420083301</c:v>
                </c:pt>
                <c:pt idx="28">
                  <c:v>2677177543282306.5</c:v>
                </c:pt>
                <c:pt idx="29">
                  <c:v>2729266458626885</c:v>
                </c:pt>
                <c:pt idx="30">
                  <c:v>2777855502240886.5</c:v>
                </c:pt>
                <c:pt idx="31">
                  <c:v>2822762750117637</c:v>
                </c:pt>
                <c:pt idx="32">
                  <c:v>2863823156879551.5</c:v>
                </c:pt>
                <c:pt idx="33">
                  <c:v>2900889553667555</c:v>
                </c:pt>
                <c:pt idx="34">
                  <c:v>2933833497625653.5</c:v>
                </c:pt>
                <c:pt idx="35">
                  <c:v>2962545967240095</c:v>
                </c:pt>
                <c:pt idx="36">
                  <c:v>2986937899605037</c:v>
                </c:pt>
                <c:pt idx="37">
                  <c:v>3006940567489210.5</c:v>
                </c:pt>
                <c:pt idx="38">
                  <c:v>3022505795844491.5</c:v>
                </c:pt>
                <c:pt idx="39">
                  <c:v>3033606019103417.5</c:v>
                </c:pt>
                <c:pt idx="40">
                  <c:v>3040234182236942.5</c:v>
                </c:pt>
                <c:pt idx="41">
                  <c:v>3042149850759364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5D9-4127-84B9-6C70BE1A946B}"/>
            </c:ext>
          </c:extLst>
        </c:ser>
        <c:ser>
          <c:idx val="17"/>
          <c:order val="17"/>
          <c:tx>
            <c:strRef>
              <c:f>'BIFUbC-sum'!$A$19</c:f>
              <c:strCache>
                <c:ptCount val="1"/>
                <c:pt idx="0">
                  <c:v>appliances and electrical equipment 27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'BIFUbC-sum'!$B$19:$AQ$19</c:f>
              <c:numCache>
                <c:formatCode>0.00E+00</c:formatCode>
                <c:ptCount val="42"/>
                <c:pt idx="0">
                  <c:v>355602451056580.88</c:v>
                </c:pt>
                <c:pt idx="1">
                  <c:v>391851376450712.25</c:v>
                </c:pt>
                <c:pt idx="2">
                  <c:v>476295761622883.69</c:v>
                </c:pt>
                <c:pt idx="3">
                  <c:v>541304723254829.69</c:v>
                </c:pt>
                <c:pt idx="4">
                  <c:v>572624423835619.75</c:v>
                </c:pt>
                <c:pt idx="5">
                  <c:v>615963970582912.25</c:v>
                </c:pt>
                <c:pt idx="6">
                  <c:v>671823176294404.38</c:v>
                </c:pt>
                <c:pt idx="7">
                  <c:v>726646321994386.5</c:v>
                </c:pt>
                <c:pt idx="8">
                  <c:v>775918520608385.88</c:v>
                </c:pt>
                <c:pt idx="9">
                  <c:v>820316212818861.63</c:v>
                </c:pt>
                <c:pt idx="10">
                  <c:v>861124225933365.63</c:v>
                </c:pt>
                <c:pt idx="11">
                  <c:v>900154076262051.75</c:v>
                </c:pt>
                <c:pt idx="12">
                  <c:v>939240186413968.75</c:v>
                </c:pt>
                <c:pt idx="13">
                  <c:v>978623122769697.88</c:v>
                </c:pt>
                <c:pt idx="14">
                  <c:v>1018118984412788.8</c:v>
                </c:pt>
                <c:pt idx="15">
                  <c:v>1057526152597433.1</c:v>
                </c:pt>
                <c:pt idx="16">
                  <c:v>1096625845720305</c:v>
                </c:pt>
                <c:pt idx="17">
                  <c:v>1135229640076584.5</c:v>
                </c:pt>
                <c:pt idx="18">
                  <c:v>1173168766689641.5</c:v>
                </c:pt>
                <c:pt idx="19">
                  <c:v>1210320171905442</c:v>
                </c:pt>
                <c:pt idx="20">
                  <c:v>1246563890682639.5</c:v>
                </c:pt>
                <c:pt idx="21">
                  <c:v>1281783827831316.3</c:v>
                </c:pt>
                <c:pt idx="22">
                  <c:v>1315868498945249</c:v>
                </c:pt>
                <c:pt idx="23">
                  <c:v>1348711724055897.8</c:v>
                </c:pt>
                <c:pt idx="24">
                  <c:v>1380213267786853.3</c:v>
                </c:pt>
                <c:pt idx="25">
                  <c:v>1410279420604009.8</c:v>
                </c:pt>
                <c:pt idx="26">
                  <c:v>1438823516622712.8</c:v>
                </c:pt>
                <c:pt idx="27">
                  <c:v>1465766384333418</c:v>
                </c:pt>
                <c:pt idx="28">
                  <c:v>1491036727525392.3</c:v>
                </c:pt>
                <c:pt idx="29">
                  <c:v>1514571434608657.3</c:v>
                </c:pt>
                <c:pt idx="30">
                  <c:v>1536315815442662</c:v>
                </c:pt>
                <c:pt idx="31">
                  <c:v>1556223765662608</c:v>
                </c:pt>
                <c:pt idx="32">
                  <c:v>1574257859338139.3</c:v>
                </c:pt>
                <c:pt idx="33">
                  <c:v>1590389371593057</c:v>
                </c:pt>
                <c:pt idx="34">
                  <c:v>1604598233549366.5</c:v>
                </c:pt>
                <c:pt idx="35">
                  <c:v>1616872922625979</c:v>
                </c:pt>
                <c:pt idx="36">
                  <c:v>1627210291815489.8</c:v>
                </c:pt>
                <c:pt idx="37">
                  <c:v>1635615342076745</c:v>
                </c:pt>
                <c:pt idx="38">
                  <c:v>1642100942413610</c:v>
                </c:pt>
                <c:pt idx="39">
                  <c:v>1646687502559480</c:v>
                </c:pt>
                <c:pt idx="40">
                  <c:v>1649402603453054.3</c:v>
                </c:pt>
                <c:pt idx="41">
                  <c:v>1650143010166942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5D9-4127-84B9-6C70BE1A946B}"/>
            </c:ext>
          </c:extLst>
        </c:ser>
        <c:ser>
          <c:idx val="18"/>
          <c:order val="18"/>
          <c:tx>
            <c:strRef>
              <c:f>'BIFUbC-sum'!$A$20</c:f>
              <c:strCache>
                <c:ptCount val="1"/>
                <c:pt idx="0">
                  <c:v>other machinery 28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'BIFUbC-sum'!$B$20:$AQ$20</c:f>
              <c:numCache>
                <c:formatCode>0.00E+00</c:formatCode>
                <c:ptCount val="42"/>
                <c:pt idx="0">
                  <c:v>239928922216129.44</c:v>
                </c:pt>
                <c:pt idx="1">
                  <c:v>242793277946328.5</c:v>
                </c:pt>
                <c:pt idx="2">
                  <c:v>274537908211829.13</c:v>
                </c:pt>
                <c:pt idx="3">
                  <c:v>303046129825858.19</c:v>
                </c:pt>
                <c:pt idx="4">
                  <c:v>314575866973166.88</c:v>
                </c:pt>
                <c:pt idx="5">
                  <c:v>323955925067743.94</c:v>
                </c:pt>
                <c:pt idx="6">
                  <c:v>336579002320985.19</c:v>
                </c:pt>
                <c:pt idx="7">
                  <c:v>350496750569873.81</c:v>
                </c:pt>
                <c:pt idx="8">
                  <c:v>364348939669037.31</c:v>
                </c:pt>
                <c:pt idx="9">
                  <c:v>377912105763585.56</c:v>
                </c:pt>
                <c:pt idx="10">
                  <c:v>390950534570974.5</c:v>
                </c:pt>
                <c:pt idx="11">
                  <c:v>403218008100810.25</c:v>
                </c:pt>
                <c:pt idx="12">
                  <c:v>414513824001901.56</c:v>
                </c:pt>
                <c:pt idx="13">
                  <c:v>424801449201257.38</c:v>
                </c:pt>
                <c:pt idx="14">
                  <c:v>434113517622976.13</c:v>
                </c:pt>
                <c:pt idx="15">
                  <c:v>442500297696992.31</c:v>
                </c:pt>
                <c:pt idx="16">
                  <c:v>450027925369272.13</c:v>
                </c:pt>
                <c:pt idx="17">
                  <c:v>456775160915844.5</c:v>
                </c:pt>
                <c:pt idx="18">
                  <c:v>462762093020111.75</c:v>
                </c:pt>
                <c:pt idx="19">
                  <c:v>468013595504583</c:v>
                </c:pt>
                <c:pt idx="20">
                  <c:v>472559834624768.81</c:v>
                </c:pt>
                <c:pt idx="21">
                  <c:v>476435487811590.13</c:v>
                </c:pt>
                <c:pt idx="22">
                  <c:v>479678978622741.25</c:v>
                </c:pt>
                <c:pt idx="23">
                  <c:v>482331744659033.44</c:v>
                </c:pt>
                <c:pt idx="24">
                  <c:v>484437552486279.56</c:v>
                </c:pt>
                <c:pt idx="25">
                  <c:v>486041870859271</c:v>
                </c:pt>
                <c:pt idx="26">
                  <c:v>487191310876135.56</c:v>
                </c:pt>
                <c:pt idx="27">
                  <c:v>487933139184901.13</c:v>
                </c:pt>
                <c:pt idx="28">
                  <c:v>488314868086998.88</c:v>
                </c:pt>
                <c:pt idx="29">
                  <c:v>488383924384382.81</c:v>
                </c:pt>
                <c:pt idx="30">
                  <c:v>488187397130913.06</c:v>
                </c:pt>
                <c:pt idx="31">
                  <c:v>487771863093009.81</c:v>
                </c:pt>
                <c:pt idx="32">
                  <c:v>487183287705409.94</c:v>
                </c:pt>
                <c:pt idx="33">
                  <c:v>486466998621350.63</c:v>
                </c:pt>
                <c:pt idx="34">
                  <c:v>485667728591855.75</c:v>
                </c:pt>
                <c:pt idx="35">
                  <c:v>484829724350499.38</c:v>
                </c:pt>
                <c:pt idx="36">
                  <c:v>483996918410668.94</c:v>
                </c:pt>
                <c:pt idx="37">
                  <c:v>483213161184619.75</c:v>
                </c:pt>
                <c:pt idx="38">
                  <c:v>482522511592776.69</c:v>
                </c:pt>
                <c:pt idx="39">
                  <c:v>481969585337376.5</c:v>
                </c:pt>
                <c:pt idx="40">
                  <c:v>481599961262689.75</c:v>
                </c:pt>
                <c:pt idx="41">
                  <c:v>481420509273888.44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5D9-4127-84B9-6C70BE1A946B}"/>
            </c:ext>
          </c:extLst>
        </c:ser>
        <c:ser>
          <c:idx val="19"/>
          <c:order val="19"/>
          <c:tx>
            <c:strRef>
              <c:f>'BIFUbC-sum'!$A$21</c:f>
              <c:strCache>
                <c:ptCount val="1"/>
                <c:pt idx="0">
                  <c:v>road vehicles 29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'BIFUbC-sum'!$B$21:$AQ$21</c:f>
              <c:numCache>
                <c:formatCode>0.00E+00</c:formatCode>
                <c:ptCount val="42"/>
                <c:pt idx="0">
                  <c:v>317102944436984.94</c:v>
                </c:pt>
                <c:pt idx="1">
                  <c:v>339259391172511.13</c:v>
                </c:pt>
                <c:pt idx="2">
                  <c:v>361013586760950.13</c:v>
                </c:pt>
                <c:pt idx="3">
                  <c:v>397471904240601.5</c:v>
                </c:pt>
                <c:pt idx="4">
                  <c:v>440259109062941.69</c:v>
                </c:pt>
                <c:pt idx="5">
                  <c:v>467780489279901.94</c:v>
                </c:pt>
                <c:pt idx="6">
                  <c:v>495191067834169.19</c:v>
                </c:pt>
                <c:pt idx="7">
                  <c:v>509833081671731.56</c:v>
                </c:pt>
                <c:pt idx="8">
                  <c:v>524473350812990.94</c:v>
                </c:pt>
                <c:pt idx="9">
                  <c:v>539111875257947.13</c:v>
                </c:pt>
                <c:pt idx="10">
                  <c:v>553748655006600.38</c:v>
                </c:pt>
                <c:pt idx="11">
                  <c:v>568383690058950.75</c:v>
                </c:pt>
                <c:pt idx="12">
                  <c:v>575694853561120.88</c:v>
                </c:pt>
                <c:pt idx="13">
                  <c:v>583005435672326</c:v>
                </c:pt>
                <c:pt idx="14">
                  <c:v>590315436392566.63</c:v>
                </c:pt>
                <c:pt idx="15">
                  <c:v>597624855721842.5</c:v>
                </c:pt>
                <c:pt idx="16">
                  <c:v>604933693660153.75</c:v>
                </c:pt>
                <c:pt idx="17">
                  <c:v>603090600871171.88</c:v>
                </c:pt>
                <c:pt idx="18">
                  <c:v>601247568631636.5</c:v>
                </c:pt>
                <c:pt idx="19">
                  <c:v>599404596941547.5</c:v>
                </c:pt>
                <c:pt idx="20">
                  <c:v>597561685800905.13</c:v>
                </c:pt>
                <c:pt idx="21">
                  <c:v>595718835209709</c:v>
                </c:pt>
                <c:pt idx="22">
                  <c:v>593876045167959.5</c:v>
                </c:pt>
                <c:pt idx="23">
                  <c:v>592033315675656.63</c:v>
                </c:pt>
                <c:pt idx="24">
                  <c:v>590190646732800.25</c:v>
                </c:pt>
                <c:pt idx="25">
                  <c:v>588348038339390.38</c:v>
                </c:pt>
                <c:pt idx="26">
                  <c:v>586505490495427.13</c:v>
                </c:pt>
                <c:pt idx="27">
                  <c:v>584663003200910.38</c:v>
                </c:pt>
                <c:pt idx="28">
                  <c:v>582820576455840</c:v>
                </c:pt>
                <c:pt idx="29">
                  <c:v>580978210260216.13</c:v>
                </c:pt>
                <c:pt idx="30">
                  <c:v>579135904614038.63</c:v>
                </c:pt>
                <c:pt idx="31">
                  <c:v>577293659517307.88</c:v>
                </c:pt>
                <c:pt idx="32">
                  <c:v>576551063775698.88</c:v>
                </c:pt>
                <c:pt idx="33">
                  <c:v>575808492253868.13</c:v>
                </c:pt>
                <c:pt idx="34">
                  <c:v>575065944951816.38</c:v>
                </c:pt>
                <c:pt idx="35">
                  <c:v>574323421869543.13</c:v>
                </c:pt>
                <c:pt idx="36">
                  <c:v>573580923007048.5</c:v>
                </c:pt>
                <c:pt idx="37">
                  <c:v>572471949037163.75</c:v>
                </c:pt>
                <c:pt idx="38">
                  <c:v>571363011396947.13</c:v>
                </c:pt>
                <c:pt idx="39">
                  <c:v>570254110086398.63</c:v>
                </c:pt>
                <c:pt idx="40">
                  <c:v>569145245105517.63</c:v>
                </c:pt>
                <c:pt idx="41">
                  <c:v>567989490633257.63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5D9-4127-84B9-6C70BE1A946B}"/>
            </c:ext>
          </c:extLst>
        </c:ser>
        <c:ser>
          <c:idx val="20"/>
          <c:order val="20"/>
          <c:tx>
            <c:strRef>
              <c:f>'BIFUbC-sum'!$A$22</c:f>
              <c:strCache>
                <c:ptCount val="1"/>
                <c:pt idx="0">
                  <c:v>nonroad vehicles 30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'BIFUbC-sum'!$B$22:$AQ$22</c:f>
              <c:numCache>
                <c:formatCode>0.00E+00</c:formatCode>
                <c:ptCount val="42"/>
                <c:pt idx="0">
                  <c:v>212632544735218.56</c:v>
                </c:pt>
                <c:pt idx="1">
                  <c:v>207156667738263.25</c:v>
                </c:pt>
                <c:pt idx="2">
                  <c:v>233690377335719.16</c:v>
                </c:pt>
                <c:pt idx="3">
                  <c:v>243038934830303.06</c:v>
                </c:pt>
                <c:pt idx="4">
                  <c:v>251332415703130.97</c:v>
                </c:pt>
                <c:pt idx="5">
                  <c:v>256249875920627.06</c:v>
                </c:pt>
                <c:pt idx="6">
                  <c:v>262473135462109.06</c:v>
                </c:pt>
                <c:pt idx="7">
                  <c:v>268847470310971.38</c:v>
                </c:pt>
                <c:pt idx="8">
                  <c:v>274492136497879.25</c:v>
                </c:pt>
                <c:pt idx="9">
                  <c:v>279367763550839.31</c:v>
                </c:pt>
                <c:pt idx="10">
                  <c:v>283442309199582.44</c:v>
                </c:pt>
                <c:pt idx="11">
                  <c:v>286691382664640.75</c:v>
                </c:pt>
                <c:pt idx="12">
                  <c:v>289124020383670.94</c:v>
                </c:pt>
                <c:pt idx="13">
                  <c:v>290825746874948.19</c:v>
                </c:pt>
                <c:pt idx="14">
                  <c:v>291916515735340.88</c:v>
                </c:pt>
                <c:pt idx="15">
                  <c:v>292522726306827.38</c:v>
                </c:pt>
                <c:pt idx="16">
                  <c:v>292774793449897.25</c:v>
                </c:pt>
                <c:pt idx="17">
                  <c:v>292792728795697.19</c:v>
                </c:pt>
                <c:pt idx="18">
                  <c:v>292606319075670.38</c:v>
                </c:pt>
                <c:pt idx="19">
                  <c:v>292233240304332.38</c:v>
                </c:pt>
                <c:pt idx="20">
                  <c:v>291691460573557.31</c:v>
                </c:pt>
                <c:pt idx="21">
                  <c:v>290999132962492.56</c:v>
                </c:pt>
                <c:pt idx="22">
                  <c:v>290174498733106.5</c:v>
                </c:pt>
                <c:pt idx="23">
                  <c:v>289235801234730.31</c:v>
                </c:pt>
                <c:pt idx="24">
                  <c:v>288201210787784.94</c:v>
                </c:pt>
                <c:pt idx="25">
                  <c:v>287088760680901.5</c:v>
                </c:pt>
                <c:pt idx="26">
                  <c:v>285916294297807.06</c:v>
                </c:pt>
                <c:pt idx="27">
                  <c:v>284701423291137.5</c:v>
                </c:pt>
                <c:pt idx="28">
                  <c:v>283461496640054</c:v>
                </c:pt>
                <c:pt idx="29">
                  <c:v>282213580366903.06</c:v>
                </c:pt>
                <c:pt idx="30">
                  <c:v>280974447644989.75</c:v>
                </c:pt>
                <c:pt idx="31">
                  <c:v>279760579004149.97</c:v>
                </c:pt>
                <c:pt idx="32">
                  <c:v>278588172332683.63</c:v>
                </c:pt>
                <c:pt idx="33">
                  <c:v>277473162382561.16</c:v>
                </c:pt>
                <c:pt idx="34">
                  <c:v>276431249509036.53</c:v>
                </c:pt>
                <c:pt idx="35">
                  <c:v>275477937415153.03</c:v>
                </c:pt>
                <c:pt idx="36">
                  <c:v>274628579725644.03</c:v>
                </c:pt>
                <c:pt idx="37">
                  <c:v>273898435282978.34</c:v>
                </c:pt>
                <c:pt idx="38">
                  <c:v>273302732140612.53</c:v>
                </c:pt>
                <c:pt idx="39">
                  <c:v>272856740324874.19</c:v>
                </c:pt>
                <c:pt idx="40">
                  <c:v>272575853547748.91</c:v>
                </c:pt>
                <c:pt idx="41">
                  <c:v>272452978119699.75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5D9-4127-84B9-6C70BE1A946B}"/>
            </c:ext>
          </c:extLst>
        </c:ser>
        <c:ser>
          <c:idx val="21"/>
          <c:order val="21"/>
          <c:tx>
            <c:strRef>
              <c:f>'BIFUbC-sum'!$A$23</c:f>
              <c:strCache>
                <c:ptCount val="1"/>
                <c:pt idx="0">
                  <c:v>other manufacturing 31T33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'BIFUbC-sum'!$B$23:$AQ$23</c:f>
              <c:numCache>
                <c:formatCode>0.00E+00</c:formatCode>
                <c:ptCount val="42"/>
                <c:pt idx="0">
                  <c:v>476831221078434.75</c:v>
                </c:pt>
                <c:pt idx="1">
                  <c:v>543801799049952.25</c:v>
                </c:pt>
                <c:pt idx="2">
                  <c:v>636092210102517.88</c:v>
                </c:pt>
                <c:pt idx="3">
                  <c:v>638281542888463.5</c:v>
                </c:pt>
                <c:pt idx="4">
                  <c:v>663572281005928.75</c:v>
                </c:pt>
                <c:pt idx="5">
                  <c:v>685185630749101</c:v>
                </c:pt>
                <c:pt idx="6">
                  <c:v>712345559311165.75</c:v>
                </c:pt>
                <c:pt idx="7">
                  <c:v>739136007247387.38</c:v>
                </c:pt>
                <c:pt idx="8">
                  <c:v>762735325191761.63</c:v>
                </c:pt>
                <c:pt idx="9">
                  <c:v>783311390972509.13</c:v>
                </c:pt>
                <c:pt idx="10">
                  <c:v>801126912589919.75</c:v>
                </c:pt>
                <c:pt idx="11">
                  <c:v>816525431967842.38</c:v>
                </c:pt>
                <c:pt idx="12">
                  <c:v>829902269552907</c:v>
                </c:pt>
                <c:pt idx="13">
                  <c:v>841543897013629.13</c:v>
                </c:pt>
                <c:pt idx="14">
                  <c:v>851755675695522.38</c:v>
                </c:pt>
                <c:pt idx="15">
                  <c:v>860870030648696.25</c:v>
                </c:pt>
                <c:pt idx="16">
                  <c:v>869241166503383.25</c:v>
                </c:pt>
                <c:pt idx="17">
                  <c:v>877197245077472.5</c:v>
                </c:pt>
                <c:pt idx="18">
                  <c:v>884779615558484</c:v>
                </c:pt>
                <c:pt idx="19">
                  <c:v>891987385962135.88</c:v>
                </c:pt>
                <c:pt idx="20">
                  <c:v>898820463590288.75</c:v>
                </c:pt>
                <c:pt idx="21">
                  <c:v>905279536392205.88</c:v>
                </c:pt>
                <c:pt idx="22">
                  <c:v>911366052323168.5</c:v>
                </c:pt>
                <c:pt idx="23">
                  <c:v>917082196874454.88</c:v>
                </c:pt>
                <c:pt idx="24">
                  <c:v>922430868950971.38</c:v>
                </c:pt>
                <c:pt idx="25">
                  <c:v>927415655273845.63</c:v>
                </c:pt>
                <c:pt idx="26">
                  <c:v>932040803485280.13</c:v>
                </c:pt>
                <c:pt idx="27">
                  <c:v>936311194131711.13</c:v>
                </c:pt>
                <c:pt idx="28">
                  <c:v>940232311699308.25</c:v>
                </c:pt>
                <c:pt idx="29">
                  <c:v>943810214872674.88</c:v>
                </c:pt>
                <c:pt idx="30">
                  <c:v>947051506183735.38</c:v>
                </c:pt>
                <c:pt idx="31">
                  <c:v>949963301213155.88</c:v>
                </c:pt>
                <c:pt idx="32">
                  <c:v>952553197501188.63</c:v>
                </c:pt>
                <c:pt idx="33">
                  <c:v>954829243318922.13</c:v>
                </c:pt>
                <c:pt idx="34">
                  <c:v>956799906444367.88</c:v>
                </c:pt>
                <c:pt idx="35">
                  <c:v>958474043080873.75</c:v>
                </c:pt>
                <c:pt idx="36">
                  <c:v>959860867048018</c:v>
                </c:pt>
                <c:pt idx="37">
                  <c:v>960969919367501.63</c:v>
                </c:pt>
                <c:pt idx="38">
                  <c:v>961811038358724</c:v>
                </c:pt>
                <c:pt idx="39">
                  <c:v>962394330350669.25</c:v>
                </c:pt>
                <c:pt idx="40">
                  <c:v>962730141108719.88</c:v>
                </c:pt>
                <c:pt idx="41">
                  <c:v>962748986628855.63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5D9-4127-84B9-6C70BE1A946B}"/>
            </c:ext>
          </c:extLst>
        </c:ser>
        <c:ser>
          <c:idx val="22"/>
          <c:order val="22"/>
          <c:tx>
            <c:strRef>
              <c:f>'BIFUbC-sum'!$A$24</c:f>
              <c:strCache>
                <c:ptCount val="1"/>
                <c:pt idx="0">
                  <c:v>energy pipelines and gas processing 352T353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'BIFUbC-sum'!$B$24:$AQ$24</c:f>
              <c:numCache>
                <c:formatCode>0.00E+00</c:formatCode>
                <c:ptCount val="42"/>
                <c:pt idx="0">
                  <c:v>686810244762751.13</c:v>
                </c:pt>
                <c:pt idx="1">
                  <c:v>1009897887835043</c:v>
                </c:pt>
                <c:pt idx="2">
                  <c:v>1220966052962616.3</c:v>
                </c:pt>
                <c:pt idx="3">
                  <c:v>1399134288031720.8</c:v>
                </c:pt>
                <c:pt idx="4">
                  <c:v>1428574633976518.8</c:v>
                </c:pt>
                <c:pt idx="5">
                  <c:v>1571017436497726.8</c:v>
                </c:pt>
                <c:pt idx="6">
                  <c:v>1779445775526868.3</c:v>
                </c:pt>
                <c:pt idx="7">
                  <c:v>1987207981570944.3</c:v>
                </c:pt>
                <c:pt idx="8">
                  <c:v>2179799388625618</c:v>
                </c:pt>
                <c:pt idx="9">
                  <c:v>2358475129619493.5</c:v>
                </c:pt>
                <c:pt idx="10">
                  <c:v>2527657033725224</c:v>
                </c:pt>
                <c:pt idx="11">
                  <c:v>2694696501501374</c:v>
                </c:pt>
                <c:pt idx="12">
                  <c:v>2867686007383180</c:v>
                </c:pt>
                <c:pt idx="13">
                  <c:v>3048341420122442.5</c:v>
                </c:pt>
                <c:pt idx="14">
                  <c:v>3236510706973200.5</c:v>
                </c:pt>
                <c:pt idx="15">
                  <c:v>3431967017749280.5</c:v>
                </c:pt>
                <c:pt idx="16">
                  <c:v>3634402225134450</c:v>
                </c:pt>
                <c:pt idx="17">
                  <c:v>3843433678033821.5</c:v>
                </c:pt>
                <c:pt idx="18">
                  <c:v>4058545587058395</c:v>
                </c:pt>
                <c:pt idx="19">
                  <c:v>4279132124035166.5</c:v>
                </c:pt>
                <c:pt idx="20">
                  <c:v>4504481503773765</c:v>
                </c:pt>
                <c:pt idx="21">
                  <c:v>4733772641966310</c:v>
                </c:pt>
                <c:pt idx="22">
                  <c:v>4966073081369642</c:v>
                </c:pt>
                <c:pt idx="23">
                  <c:v>5200338391427370</c:v>
                </c:pt>
                <c:pt idx="24">
                  <c:v>5435413241331948</c:v>
                </c:pt>
                <c:pt idx="25">
                  <c:v>5670034335178787</c:v>
                </c:pt>
                <c:pt idx="26">
                  <c:v>5902835379705405</c:v>
                </c:pt>
                <c:pt idx="27">
                  <c:v>6132354229659870</c:v>
                </c:pt>
                <c:pt idx="28">
                  <c:v>6357042322809010</c:v>
                </c:pt>
                <c:pt idx="29">
                  <c:v>6575276475913834</c:v>
                </c:pt>
                <c:pt idx="30">
                  <c:v>6785373064868802</c:v>
                </c:pt>
                <c:pt idx="31">
                  <c:v>6985604557132958</c:v>
                </c:pt>
                <c:pt idx="32">
                  <c:v>7174218303415555</c:v>
                </c:pt>
                <c:pt idx="33">
                  <c:v>7349457429509195</c:v>
                </c:pt>
                <c:pt idx="34">
                  <c:v>7509583599734677</c:v>
                </c:pt>
                <c:pt idx="35">
                  <c:v>7652901352563321</c:v>
                </c:pt>
                <c:pt idx="36">
                  <c:v>7777783638812318</c:v>
                </c:pt>
                <c:pt idx="37">
                  <c:v>7882698125829856</c:v>
                </c:pt>
                <c:pt idx="38">
                  <c:v>7966233769952031</c:v>
                </c:pt>
                <c:pt idx="39">
                  <c:v>8027127106981060</c:v>
                </c:pt>
                <c:pt idx="40">
                  <c:v>8064287669259219</c:v>
                </c:pt>
                <c:pt idx="41">
                  <c:v>8076706456397402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5D9-4127-84B9-6C70BE1A946B}"/>
            </c:ext>
          </c:extLst>
        </c:ser>
        <c:ser>
          <c:idx val="23"/>
          <c:order val="23"/>
          <c:tx>
            <c:strRef>
              <c:f>'BIFUbC-sum'!$A$25</c:f>
              <c:strCache>
                <c:ptCount val="1"/>
                <c:pt idx="0">
                  <c:v>water and waste 36T39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'BIFUbC-sum'!$B$25:$AQ$25</c:f>
              <c:numCache>
                <c:formatCode>0.00E+00</c:formatCode>
                <c:ptCount val="42"/>
                <c:pt idx="0">
                  <c:v>374557946969505.38</c:v>
                </c:pt>
                <c:pt idx="1">
                  <c:v>407212485139052.56</c:v>
                </c:pt>
                <c:pt idx="2">
                  <c:v>503248104731382.75</c:v>
                </c:pt>
                <c:pt idx="3">
                  <c:v>574766861349792.88</c:v>
                </c:pt>
                <c:pt idx="4">
                  <c:v>609552067042354.5</c:v>
                </c:pt>
                <c:pt idx="5">
                  <c:v>660080255706908.25</c:v>
                </c:pt>
                <c:pt idx="6">
                  <c:v>726827151986738.13</c:v>
                </c:pt>
                <c:pt idx="7">
                  <c:v>794850177621375.5</c:v>
                </c:pt>
                <c:pt idx="8">
                  <c:v>858907151088605.13</c:v>
                </c:pt>
                <c:pt idx="9">
                  <c:v>919368488734817.5</c:v>
                </c:pt>
                <c:pt idx="10">
                  <c:v>977235694371645.38</c:v>
                </c:pt>
                <c:pt idx="11">
                  <c:v>1034109670522249.6</c:v>
                </c:pt>
                <c:pt idx="12">
                  <c:v>1091763984135530.3</c:v>
                </c:pt>
                <c:pt idx="13">
                  <c:v>1150621900245288.3</c:v>
                </c:pt>
                <c:pt idx="14">
                  <c:v>1210782802152854.8</c:v>
                </c:pt>
                <c:pt idx="15">
                  <c:v>1272387043126598.5</c:v>
                </c:pt>
                <c:pt idx="16">
                  <c:v>1335620000795935</c:v>
                </c:pt>
                <c:pt idx="17">
                  <c:v>1400686957292552.8</c:v>
                </c:pt>
                <c:pt idx="18">
                  <c:v>1467508281688001.5</c:v>
                </c:pt>
                <c:pt idx="19">
                  <c:v>1535950545236274.5</c:v>
                </c:pt>
                <c:pt idx="20">
                  <c:v>1605849645676424.8</c:v>
                </c:pt>
                <c:pt idx="21">
                  <c:v>1677008141234114.5</c:v>
                </c:pt>
                <c:pt idx="22">
                  <c:v>1749192811464543.8</c:v>
                </c:pt>
                <c:pt idx="23">
                  <c:v>1822132549751666</c:v>
                </c:pt>
                <c:pt idx="24">
                  <c:v>1895516701213164.3</c:v>
                </c:pt>
                <c:pt idx="25">
                  <c:v>1968993966371466.5</c:v>
                </c:pt>
                <c:pt idx="26">
                  <c:v>2042171994504011.3</c:v>
                </c:pt>
                <c:pt idx="27">
                  <c:v>2114617790329989</c:v>
                </c:pt>
                <c:pt idx="28">
                  <c:v>2185859052894297.3</c:v>
                </c:pt>
                <c:pt idx="29">
                  <c:v>2255386555502890.5</c:v>
                </c:pt>
                <c:pt idx="30">
                  <c:v>2322657659789444</c:v>
                </c:pt>
                <c:pt idx="31">
                  <c:v>2387101035059857</c:v>
                </c:pt>
                <c:pt idx="32">
                  <c:v>2448122625799194</c:v>
                </c:pt>
                <c:pt idx="33">
                  <c:v>2505112875745030</c:v>
                </c:pt>
                <c:pt idx="34">
                  <c:v>2557455176668445</c:v>
                </c:pt>
                <c:pt idx="35">
                  <c:v>2604535464765464.5</c:v>
                </c:pt>
                <c:pt idx="36">
                  <c:v>2645752838547903</c:v>
                </c:pt>
                <c:pt idx="37">
                  <c:v>2680531020933671</c:v>
                </c:pt>
                <c:pt idx="38">
                  <c:v>2708330436855270</c:v>
                </c:pt>
                <c:pt idx="39">
                  <c:v>2728660628448140.5</c:v>
                </c:pt>
                <c:pt idx="40">
                  <c:v>2741092685323578</c:v>
                </c:pt>
                <c:pt idx="41">
                  <c:v>2745042462326780.5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5D9-4127-84B9-6C70BE1A946B}"/>
            </c:ext>
          </c:extLst>
        </c:ser>
        <c:ser>
          <c:idx val="24"/>
          <c:order val="24"/>
          <c:tx>
            <c:strRef>
              <c:f>'BIFUbC-sum'!$A$26</c:f>
              <c:strCache>
                <c:ptCount val="1"/>
                <c:pt idx="0">
                  <c:v>construction 41T43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'BIFUbC-sum'!$B$26:$AQ$26</c:f>
              <c:numCache>
                <c:formatCode>0.00E+00</c:formatCode>
                <c:ptCount val="42"/>
                <c:pt idx="0">
                  <c:v>2054887340401500</c:v>
                </c:pt>
                <c:pt idx="1">
                  <c:v>2097268608798000</c:v>
                </c:pt>
                <c:pt idx="2">
                  <c:v>2217468058697782</c:v>
                </c:pt>
                <c:pt idx="3">
                  <c:v>2256523906335946.5</c:v>
                </c:pt>
                <c:pt idx="4">
                  <c:v>2401629231391289.5</c:v>
                </c:pt>
                <c:pt idx="5">
                  <c:v>2523108989106534</c:v>
                </c:pt>
                <c:pt idx="6">
                  <c:v>2626128505278811.5</c:v>
                </c:pt>
                <c:pt idx="7">
                  <c:v>2763339434326923</c:v>
                </c:pt>
                <c:pt idx="8">
                  <c:v>2881264275760083.5</c:v>
                </c:pt>
                <c:pt idx="9">
                  <c:v>2996290019923659.5</c:v>
                </c:pt>
                <c:pt idx="10">
                  <c:v>3107971693549485</c:v>
                </c:pt>
                <c:pt idx="11">
                  <c:v>3233973212009999.5</c:v>
                </c:pt>
                <c:pt idx="12">
                  <c:v>3319764333554512</c:v>
                </c:pt>
                <c:pt idx="13">
                  <c:v>3419206802023447</c:v>
                </c:pt>
                <c:pt idx="14">
                  <c:v>3513971045400652</c:v>
                </c:pt>
                <c:pt idx="15">
                  <c:v>3603846169031130.5</c:v>
                </c:pt>
                <c:pt idx="16">
                  <c:v>3681050169509500</c:v>
                </c:pt>
                <c:pt idx="17">
                  <c:v>3768384979788383</c:v>
                </c:pt>
                <c:pt idx="18">
                  <c:v>3842884559019049</c:v>
                </c:pt>
                <c:pt idx="19">
                  <c:v>3912162724877003</c:v>
                </c:pt>
                <c:pt idx="20">
                  <c:v>3976257871218572.5</c:v>
                </c:pt>
                <c:pt idx="21">
                  <c:v>4035253212169492</c:v>
                </c:pt>
                <c:pt idx="22">
                  <c:v>4089274096189250.5</c:v>
                </c:pt>
                <c:pt idx="23">
                  <c:v>4138485052612285.5</c:v>
                </c:pt>
                <c:pt idx="24">
                  <c:v>4183086650223531.5</c:v>
                </c:pt>
                <c:pt idx="25">
                  <c:v>4223312244467535</c:v>
                </c:pt>
                <c:pt idx="26">
                  <c:v>4259424685643162</c:v>
                </c:pt>
                <c:pt idx="27">
                  <c:v>4291713055189310</c:v>
                </c:pt>
                <c:pt idx="28">
                  <c:v>4320489491200628</c:v>
                </c:pt>
                <c:pt idx="29">
                  <c:v>4346086157898123.5</c:v>
                </c:pt>
                <c:pt idx="30">
                  <c:v>4368852407168883</c:v>
                </c:pt>
                <c:pt idx="31">
                  <c:v>4389152173711933.5</c:v>
                </c:pt>
                <c:pt idx="32">
                  <c:v>4407361638985015</c:v>
                </c:pt>
                <c:pt idx="33">
                  <c:v>4423867193217387</c:v>
                </c:pt>
                <c:pt idx="34">
                  <c:v>4439063719381904</c:v>
                </c:pt>
                <c:pt idx="35">
                  <c:v>4453353218328443</c:v>
                </c:pt>
                <c:pt idx="36">
                  <c:v>4467143790366881</c:v>
                </c:pt>
                <c:pt idx="37">
                  <c:v>4480848985526616</c:v>
                </c:pt>
                <c:pt idx="38">
                  <c:v>4494887532570395</c:v>
                </c:pt>
                <c:pt idx="39">
                  <c:v>4509683455648366</c:v>
                </c:pt>
                <c:pt idx="40">
                  <c:v>4525666587279544</c:v>
                </c:pt>
                <c:pt idx="41">
                  <c:v>4543244416451711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5D9-4127-84B9-6C70BE1A9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40544"/>
        <c:axId val="49441504"/>
      </c:areaChart>
      <c:catAx>
        <c:axId val="49440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41504"/>
        <c:crosses val="autoZero"/>
        <c:auto val="1"/>
        <c:lblAlgn val="ctr"/>
        <c:lblOffset val="100"/>
        <c:noMultiLvlLbl val="0"/>
      </c:catAx>
      <c:valAx>
        <c:axId val="4944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40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6738366897215932E-2"/>
          <c:y val="0.70007579601475833"/>
          <c:w val="0.87594948175118426"/>
          <c:h val="0.2967420241920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'BIFUbC-sum'!$B$1:$AQ$1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'BIFUbC-sum'!$B$27:$AQ$27</c:f>
              <c:numCache>
                <c:formatCode>0.00E+00</c:formatCode>
                <c:ptCount val="42"/>
                <c:pt idx="0">
                  <c:v>1.0067444589185493E+17</c:v>
                </c:pt>
                <c:pt idx="1">
                  <c:v>1.0534932559418947E+17</c:v>
                </c:pt>
                <c:pt idx="2">
                  <c:v>1.1070812094033922E+17</c:v>
                </c:pt>
                <c:pt idx="3">
                  <c:v>1.1627070086063405E+17</c:v>
                </c:pt>
                <c:pt idx="4">
                  <c:v>1.2430273851324142E+17</c:v>
                </c:pt>
                <c:pt idx="5">
                  <c:v>1.312429251135511E+17</c:v>
                </c:pt>
                <c:pt idx="6">
                  <c:v>1.3765033999756766E+17</c:v>
                </c:pt>
                <c:pt idx="7">
                  <c:v>1.4162309400504368E+17</c:v>
                </c:pt>
                <c:pt idx="8">
                  <c:v>1.4547237820932042E+17</c:v>
                </c:pt>
                <c:pt idx="9">
                  <c:v>1.4925697095210416E+17</c:v>
                </c:pt>
                <c:pt idx="10">
                  <c:v>1.5298393880435984E+17</c:v>
                </c:pt>
                <c:pt idx="11">
                  <c:v>1.5672817811680598E+17</c:v>
                </c:pt>
                <c:pt idx="12">
                  <c:v>1.579058463338343E+17</c:v>
                </c:pt>
                <c:pt idx="13">
                  <c:v>1.5912162932458339E+17</c:v>
                </c:pt>
                <c:pt idx="14">
                  <c:v>1.6031678243390659E+17</c:v>
                </c:pt>
                <c:pt idx="15">
                  <c:v>1.6149493768918474E+17</c:v>
                </c:pt>
                <c:pt idx="16">
                  <c:v>1.6263369527070682E+17</c:v>
                </c:pt>
                <c:pt idx="17">
                  <c:v>1.622284136557536E+17</c:v>
                </c:pt>
                <c:pt idx="18">
                  <c:v>1.6178641483430835E+17</c:v>
                </c:pt>
                <c:pt idx="19">
                  <c:v>1.6133292318059981E+17</c:v>
                </c:pt>
                <c:pt idx="20">
                  <c:v>1.6086721255078474E+17</c:v>
                </c:pt>
                <c:pt idx="21">
                  <c:v>1.6038853678550342E+17</c:v>
                </c:pt>
                <c:pt idx="22">
                  <c:v>1.5870020411141606E+17</c:v>
                </c:pt>
                <c:pt idx="23">
                  <c:v>1.5699730689770371E+17</c:v>
                </c:pt>
                <c:pt idx="24">
                  <c:v>1.5527894716602269E+17</c:v>
                </c:pt>
                <c:pt idx="25">
                  <c:v>1.5354415436592106E+17</c:v>
                </c:pt>
                <c:pt idx="26">
                  <c:v>1.5179187997068067E+17</c:v>
                </c:pt>
                <c:pt idx="27">
                  <c:v>1.4989222160665901E+17</c:v>
                </c:pt>
                <c:pt idx="28">
                  <c:v>1.4797275264595376E+17</c:v>
                </c:pt>
                <c:pt idx="29">
                  <c:v>1.4603219958511459E+17</c:v>
                </c:pt>
                <c:pt idx="30">
                  <c:v>1.4406923199981878E+17</c:v>
                </c:pt>
                <c:pt idx="31">
                  <c:v>1.4208247945800576E+17</c:v>
                </c:pt>
                <c:pt idx="32">
                  <c:v>1.4025069258473421E+17</c:v>
                </c:pt>
                <c:pt idx="33">
                  <c:v>1.3839234968554293E+17</c:v>
                </c:pt>
                <c:pt idx="34">
                  <c:v>1.3650610802968842E+17</c:v>
                </c:pt>
                <c:pt idx="35">
                  <c:v>1.3459069751081168E+17</c:v>
                </c:pt>
                <c:pt idx="36">
                  <c:v>1.3264495837434122E+17</c:v>
                </c:pt>
                <c:pt idx="37">
                  <c:v>1.3061562075390682E+17</c:v>
                </c:pt>
                <c:pt idx="38">
                  <c:v>1.2855413014343341E+17</c:v>
                </c:pt>
                <c:pt idx="39">
                  <c:v>1.2645990804568582E+17</c:v>
                </c:pt>
                <c:pt idx="40">
                  <c:v>1.2433265712260874E+17</c:v>
                </c:pt>
                <c:pt idx="41">
                  <c:v>1.2216696579315342E+17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BF-4118-B893-908B3179C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2630399"/>
        <c:axId val="2082645279"/>
      </c:lineChart>
      <c:catAx>
        <c:axId val="208263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2645279"/>
        <c:crosses val="autoZero"/>
        <c:auto val="1"/>
        <c:lblAlgn val="ctr"/>
        <c:lblOffset val="100"/>
        <c:noMultiLvlLbl val="0"/>
      </c:catAx>
      <c:valAx>
        <c:axId val="208264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263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201081</xdr:colOff>
      <xdr:row>24</xdr:row>
      <xdr:rowOff>35983</xdr:rowOff>
    </xdr:from>
    <xdr:to>
      <xdr:col>13</xdr:col>
      <xdr:colOff>391582</xdr:colOff>
      <xdr:row>41</xdr:row>
      <xdr:rowOff>31750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5DCD5CC-76D1-53D0-BB9C-C051326AD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1557337</xdr:colOff>
      <xdr:row>104</xdr:row>
      <xdr:rowOff>95250</xdr:rowOff>
    </xdr:from>
    <xdr:to>
      <xdr:col>7</xdr:col>
      <xdr:colOff>471487</xdr:colOff>
      <xdr:row>119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71D8307-6DDE-5351-64E7-D66B9B931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566737</xdr:colOff>
      <xdr:row>104</xdr:row>
      <xdr:rowOff>114300</xdr:rowOff>
    </xdr:from>
    <xdr:to>
      <xdr:col>14</xdr:col>
      <xdr:colOff>338137</xdr:colOff>
      <xdr:row>119</xdr:row>
      <xdr:rowOff>142875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07C20DE-78E6-2895-7A69-22A2FFA14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214312</xdr:colOff>
      <xdr:row>76</xdr:row>
      <xdr:rowOff>85725</xdr:rowOff>
    </xdr:from>
    <xdr:to>
      <xdr:col>7</xdr:col>
      <xdr:colOff>42862</xdr:colOff>
      <xdr:row>91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090C679-CE7C-C3C8-44C7-8E3E6A72F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414336</xdr:colOff>
      <xdr:row>77</xdr:row>
      <xdr:rowOff>28574</xdr:rowOff>
    </xdr:from>
    <xdr:to>
      <xdr:col>21</xdr:col>
      <xdr:colOff>19050</xdr:colOff>
      <xdr:row>98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AEA1280-4B23-029C-B8D4-4C0B048D8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29</xdr:row>
      <xdr:rowOff>28574</xdr:rowOff>
    </xdr:from>
    <xdr:to>
      <xdr:col>7</xdr:col>
      <xdr:colOff>523874</xdr:colOff>
      <xdr:row>53</xdr:row>
      <xdr:rowOff>133349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FBDDAC7-294C-1587-526E-1B7914AFC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29</xdr:row>
      <xdr:rowOff>26670</xdr:rowOff>
    </xdr:from>
    <xdr:to>
      <xdr:col>14</xdr:col>
      <xdr:colOff>476250</xdr:colOff>
      <xdr:row>46</xdr:row>
      <xdr:rowOff>53340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10437F0-0DB0-5821-3326-801A36B6A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ohu.com/a/716515038_121388092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3234-AAD5-4594-8C91-3E764F759FDE}">
  <sheetPr codeName="Sheet1"/>
  <dimension ref="A1:B17"/>
  <sheetViews>
    <sheetView workbookViewId="0"/>
  </sheetViews>
  <sheetFormatPr defaultRowHeight="14.25" x14ac:dyDescent="0.2"/>
  <sheetData>
    <row r="1" spans="1:2" x14ac:dyDescent="0.2">
      <c r="A1" t="s">
        <v>215</v>
      </c>
    </row>
    <row r="7" spans="1:2" x14ac:dyDescent="0.2">
      <c r="B7" s="22" t="s">
        <v>84</v>
      </c>
    </row>
    <row r="8" spans="1:2" x14ac:dyDescent="0.2">
      <c r="B8" t="s">
        <v>85</v>
      </c>
    </row>
    <row r="9" spans="1:2" x14ac:dyDescent="0.2">
      <c r="B9" t="s">
        <v>86</v>
      </c>
    </row>
    <row r="10" spans="1:2" x14ac:dyDescent="0.2">
      <c r="B10" t="s">
        <v>87</v>
      </c>
    </row>
    <row r="12" spans="1:2" x14ac:dyDescent="0.2">
      <c r="B12" s="22" t="s">
        <v>83</v>
      </c>
    </row>
    <row r="13" spans="1:2" x14ac:dyDescent="0.2">
      <c r="B13" t="s">
        <v>78</v>
      </c>
    </row>
    <row r="14" spans="1:2" x14ac:dyDescent="0.2">
      <c r="B14" t="s">
        <v>79</v>
      </c>
    </row>
    <row r="15" spans="1:2" x14ac:dyDescent="0.2">
      <c r="B15" t="s">
        <v>80</v>
      </c>
    </row>
    <row r="16" spans="1:2" x14ac:dyDescent="0.2">
      <c r="B16" t="s">
        <v>81</v>
      </c>
    </row>
    <row r="17" spans="2:2" x14ac:dyDescent="0.2">
      <c r="B17" t="s">
        <v>82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DFB7-5BF7-4F73-B3D9-80CA028F9C58}">
  <sheetPr codeName="Sheet2">
    <tabColor theme="0" tint="-0.249977111117893"/>
  </sheetPr>
  <dimension ref="A1:B43"/>
  <sheetViews>
    <sheetView workbookViewId="0">
      <selection activeCell="B26" sqref="B26:B28"/>
    </sheetView>
  </sheetViews>
  <sheetFormatPr defaultColWidth="9" defaultRowHeight="12.75" x14ac:dyDescent="0.2"/>
  <cols>
    <col min="1" max="1" width="36.625" style="133" bestFit="1" customWidth="1"/>
    <col min="2" max="2" width="45.125" style="133" bestFit="1" customWidth="1"/>
    <col min="3" max="16384" width="9" style="133"/>
  </cols>
  <sheetData>
    <row r="1" spans="1:2" x14ac:dyDescent="0.2">
      <c r="A1" s="39" t="s">
        <v>216</v>
      </c>
      <c r="B1" s="280" t="s">
        <v>89</v>
      </c>
    </row>
    <row r="2" spans="1:2" x14ac:dyDescent="0.2">
      <c r="A2" s="40" t="s">
        <v>2</v>
      </c>
      <c r="B2" s="281" t="s">
        <v>90</v>
      </c>
    </row>
    <row r="3" spans="1:2" x14ac:dyDescent="0.2">
      <c r="A3" s="35" t="s">
        <v>3</v>
      </c>
      <c r="B3" s="282" t="s">
        <v>91</v>
      </c>
    </row>
    <row r="4" spans="1:2" x14ac:dyDescent="0.2">
      <c r="A4" s="35" t="s">
        <v>4</v>
      </c>
      <c r="B4" s="282" t="s">
        <v>92</v>
      </c>
    </row>
    <row r="5" spans="1:2" x14ac:dyDescent="0.2">
      <c r="A5" s="35" t="s">
        <v>5</v>
      </c>
      <c r="B5" s="282" t="s">
        <v>92</v>
      </c>
    </row>
    <row r="6" spans="1:2" x14ac:dyDescent="0.2">
      <c r="A6" s="35" t="s">
        <v>6</v>
      </c>
      <c r="B6" s="282" t="s">
        <v>92</v>
      </c>
    </row>
    <row r="7" spans="1:2" x14ac:dyDescent="0.2">
      <c r="A7" s="35" t="s">
        <v>7</v>
      </c>
      <c r="B7" s="282" t="s">
        <v>114</v>
      </c>
    </row>
    <row r="8" spans="1:2" x14ac:dyDescent="0.2">
      <c r="A8" s="35" t="s">
        <v>8</v>
      </c>
      <c r="B8" s="282" t="s">
        <v>114</v>
      </c>
    </row>
    <row r="9" spans="1:2" x14ac:dyDescent="0.2">
      <c r="A9" s="35" t="s">
        <v>9</v>
      </c>
      <c r="B9" s="282" t="s">
        <v>93</v>
      </c>
    </row>
    <row r="10" spans="1:2" x14ac:dyDescent="0.2">
      <c r="A10" s="35" t="s">
        <v>10</v>
      </c>
      <c r="B10" s="282" t="s">
        <v>93</v>
      </c>
    </row>
    <row r="11" spans="1:2" x14ac:dyDescent="0.2">
      <c r="A11" s="35" t="s">
        <v>11</v>
      </c>
      <c r="B11" s="282" t="s">
        <v>93</v>
      </c>
    </row>
    <row r="12" spans="1:2" x14ac:dyDescent="0.2">
      <c r="A12" s="35" t="s">
        <v>12</v>
      </c>
      <c r="B12" s="282" t="s">
        <v>93</v>
      </c>
    </row>
    <row r="13" spans="1:2" x14ac:dyDescent="0.2">
      <c r="A13" s="35" t="s">
        <v>13</v>
      </c>
      <c r="B13" s="282" t="s">
        <v>94</v>
      </c>
    </row>
    <row r="14" spans="1:2" x14ac:dyDescent="0.2">
      <c r="A14" s="35" t="s">
        <v>14</v>
      </c>
      <c r="B14" s="282" t="s">
        <v>94</v>
      </c>
    </row>
    <row r="15" spans="1:2" x14ac:dyDescent="0.2">
      <c r="A15" s="35" t="s">
        <v>15</v>
      </c>
      <c r="B15" s="282" t="s">
        <v>94</v>
      </c>
    </row>
    <row r="16" spans="1:2" x14ac:dyDescent="0.2">
      <c r="A16" s="35" t="s">
        <v>16</v>
      </c>
      <c r="B16" s="282" t="s">
        <v>95</v>
      </c>
    </row>
    <row r="17" spans="1:2" x14ac:dyDescent="0.2">
      <c r="A17" s="35" t="s">
        <v>17</v>
      </c>
      <c r="B17" s="282" t="s">
        <v>95</v>
      </c>
    </row>
    <row r="18" spans="1:2" x14ac:dyDescent="0.2">
      <c r="A18" s="35" t="s">
        <v>18</v>
      </c>
      <c r="B18" s="282" t="s">
        <v>96</v>
      </c>
    </row>
    <row r="19" spans="1:2" x14ac:dyDescent="0.2">
      <c r="A19" s="35" t="s">
        <v>19</v>
      </c>
      <c r="B19" s="282" t="s">
        <v>96</v>
      </c>
    </row>
    <row r="20" spans="1:2" x14ac:dyDescent="0.2">
      <c r="A20" s="35" t="s">
        <v>20</v>
      </c>
      <c r="B20" s="282" t="s">
        <v>96</v>
      </c>
    </row>
    <row r="21" spans="1:2" x14ac:dyDescent="0.2">
      <c r="A21" s="35" t="s">
        <v>21</v>
      </c>
      <c r="B21" s="282" t="s">
        <v>97</v>
      </c>
    </row>
    <row r="22" spans="1:2" x14ac:dyDescent="0.2">
      <c r="A22" s="35" t="s">
        <v>1</v>
      </c>
      <c r="B22" s="282" t="s">
        <v>98</v>
      </c>
    </row>
    <row r="23" spans="1:2" x14ac:dyDescent="0.2">
      <c r="A23" s="35" t="s">
        <v>22</v>
      </c>
      <c r="B23" s="255"/>
    </row>
    <row r="24" spans="1:2" x14ac:dyDescent="0.2">
      <c r="A24" s="35" t="s">
        <v>23</v>
      </c>
      <c r="B24" s="282" t="s">
        <v>98</v>
      </c>
    </row>
    <row r="25" spans="1:2" x14ac:dyDescent="0.2">
      <c r="A25" s="35" t="s">
        <v>24</v>
      </c>
      <c r="B25" s="282" t="s">
        <v>99</v>
      </c>
    </row>
    <row r="26" spans="1:2" x14ac:dyDescent="0.2">
      <c r="A26" s="35" t="s">
        <v>25</v>
      </c>
      <c r="B26" s="282" t="s">
        <v>217</v>
      </c>
    </row>
    <row r="27" spans="1:2" x14ac:dyDescent="0.2">
      <c r="A27" s="35" t="s">
        <v>26</v>
      </c>
      <c r="B27" s="282" t="s">
        <v>102</v>
      </c>
    </row>
    <row r="28" spans="1:2" x14ac:dyDescent="0.2">
      <c r="A28" s="35" t="s">
        <v>27</v>
      </c>
      <c r="B28" s="282" t="s">
        <v>103</v>
      </c>
    </row>
    <row r="29" spans="1:2" x14ac:dyDescent="0.2">
      <c r="A29" s="35" t="s">
        <v>28</v>
      </c>
      <c r="B29" s="282" t="s">
        <v>104</v>
      </c>
    </row>
    <row r="30" spans="1:2" x14ac:dyDescent="0.2">
      <c r="A30" s="35" t="s">
        <v>29</v>
      </c>
      <c r="B30" s="282" t="s">
        <v>110</v>
      </c>
    </row>
    <row r="31" spans="1:2" x14ac:dyDescent="0.2">
      <c r="A31" s="35" t="s">
        <v>30</v>
      </c>
      <c r="B31" s="282" t="s">
        <v>100</v>
      </c>
    </row>
    <row r="32" spans="1:2" x14ac:dyDescent="0.2">
      <c r="A32" s="35" t="s">
        <v>31</v>
      </c>
      <c r="B32" s="282" t="s">
        <v>108</v>
      </c>
    </row>
    <row r="33" spans="1:2" x14ac:dyDescent="0.2">
      <c r="A33" s="35" t="s">
        <v>32</v>
      </c>
      <c r="B33" s="282" t="s">
        <v>109</v>
      </c>
    </row>
    <row r="34" spans="1:2" x14ac:dyDescent="0.2">
      <c r="A34" s="35" t="s">
        <v>33</v>
      </c>
      <c r="B34" s="282" t="s">
        <v>106</v>
      </c>
    </row>
    <row r="35" spans="1:2" x14ac:dyDescent="0.2">
      <c r="A35" s="35" t="s">
        <v>34</v>
      </c>
      <c r="B35" s="282" t="s">
        <v>105</v>
      </c>
    </row>
    <row r="36" spans="1:2" x14ac:dyDescent="0.2">
      <c r="A36" s="35" t="s">
        <v>35</v>
      </c>
      <c r="B36" s="282" t="s">
        <v>105</v>
      </c>
    </row>
    <row r="37" spans="1:2" x14ac:dyDescent="0.2">
      <c r="A37" s="35" t="s">
        <v>36</v>
      </c>
      <c r="B37" s="282" t="s">
        <v>107</v>
      </c>
    </row>
    <row r="38" spans="1:2" x14ac:dyDescent="0.2">
      <c r="A38" s="35" t="s">
        <v>37</v>
      </c>
      <c r="B38" s="282" t="s">
        <v>112</v>
      </c>
    </row>
    <row r="39" spans="1:2" x14ac:dyDescent="0.2">
      <c r="A39" s="35" t="s">
        <v>38</v>
      </c>
      <c r="B39" s="282" t="s">
        <v>107</v>
      </c>
    </row>
    <row r="40" spans="1:2" x14ac:dyDescent="0.2">
      <c r="A40" s="35" t="s">
        <v>39</v>
      </c>
      <c r="B40" s="255"/>
    </row>
    <row r="41" spans="1:2" x14ac:dyDescent="0.2">
      <c r="A41" s="35" t="s">
        <v>40</v>
      </c>
      <c r="B41" s="282" t="s">
        <v>111</v>
      </c>
    </row>
    <row r="42" spans="1:2" x14ac:dyDescent="0.2">
      <c r="A42" s="42" t="s">
        <v>41</v>
      </c>
      <c r="B42" s="283" t="s">
        <v>112</v>
      </c>
    </row>
    <row r="43" spans="1:2" x14ac:dyDescent="0.2">
      <c r="A43" s="39" t="s">
        <v>218</v>
      </c>
      <c r="B43" s="280" t="s">
        <v>113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F519-88FA-475B-B470-1348906D2CC1}">
  <sheetPr codeName="Sheet4">
    <tabColor theme="0" tint="-0.249977111117893"/>
  </sheetPr>
  <dimension ref="A1:D37"/>
  <sheetViews>
    <sheetView workbookViewId="0">
      <selection sqref="A1:B1"/>
    </sheetView>
  </sheetViews>
  <sheetFormatPr defaultColWidth="9" defaultRowHeight="12.75" x14ac:dyDescent="0.2"/>
  <cols>
    <col min="1" max="4" width="34.625" style="133" customWidth="1"/>
    <col min="5" max="16384" width="9" style="133"/>
  </cols>
  <sheetData>
    <row r="1" spans="1:4" ht="15.75" customHeight="1" thickBot="1" x14ac:dyDescent="0.25">
      <c r="A1" s="482" t="s">
        <v>116</v>
      </c>
      <c r="B1" s="483"/>
      <c r="C1" s="284" t="s">
        <v>115</v>
      </c>
      <c r="D1" s="284" t="s">
        <v>205</v>
      </c>
    </row>
    <row r="2" spans="1:4" ht="15.75" customHeight="1" thickTop="1" thickBot="1" x14ac:dyDescent="0.25">
      <c r="A2" s="285" t="s">
        <v>118</v>
      </c>
      <c r="B2" s="286" t="s">
        <v>119</v>
      </c>
      <c r="C2" s="287" t="s">
        <v>117</v>
      </c>
      <c r="D2" s="287" t="s">
        <v>219</v>
      </c>
    </row>
    <row r="3" spans="1:4" ht="15.75" customHeight="1" thickBot="1" x14ac:dyDescent="0.25">
      <c r="A3" s="288" t="s">
        <v>121</v>
      </c>
      <c r="B3" s="289" t="s">
        <v>122</v>
      </c>
      <c r="C3" s="290" t="s">
        <v>120</v>
      </c>
      <c r="D3" s="290" t="s">
        <v>220</v>
      </c>
    </row>
    <row r="4" spans="1:4" ht="15.75" customHeight="1" thickBot="1" x14ac:dyDescent="0.25">
      <c r="A4" s="291" t="s">
        <v>123</v>
      </c>
      <c r="B4" s="292" t="s">
        <v>124</v>
      </c>
      <c r="C4" s="290" t="s">
        <v>199</v>
      </c>
      <c r="D4" s="290" t="s">
        <v>199</v>
      </c>
    </row>
    <row r="5" spans="1:4" ht="15.75" customHeight="1" thickBot="1" x14ac:dyDescent="0.25">
      <c r="A5" s="288" t="s">
        <v>125</v>
      </c>
      <c r="B5" s="289" t="s">
        <v>126</v>
      </c>
      <c r="C5" s="290" t="s">
        <v>199</v>
      </c>
      <c r="D5" s="290" t="s">
        <v>199</v>
      </c>
    </row>
    <row r="6" spans="1:4" ht="15.75" customHeight="1" thickBot="1" x14ac:dyDescent="0.25">
      <c r="A6" s="291" t="s">
        <v>127</v>
      </c>
      <c r="B6" s="292" t="s">
        <v>128</v>
      </c>
      <c r="C6" s="290" t="s">
        <v>199</v>
      </c>
      <c r="D6" s="290" t="s">
        <v>199</v>
      </c>
    </row>
    <row r="7" spans="1:4" ht="15.75" customHeight="1" thickBot="1" x14ac:dyDescent="0.25">
      <c r="A7" s="288" t="s">
        <v>130</v>
      </c>
      <c r="B7" s="289" t="s">
        <v>131</v>
      </c>
      <c r="C7" s="290" t="s">
        <v>129</v>
      </c>
      <c r="D7" s="290" t="s">
        <v>221</v>
      </c>
    </row>
    <row r="8" spans="1:4" ht="15.75" customHeight="1" thickBot="1" x14ac:dyDescent="0.25">
      <c r="A8" s="291" t="s">
        <v>133</v>
      </c>
      <c r="B8" s="292" t="s">
        <v>134</v>
      </c>
      <c r="C8" s="290" t="s">
        <v>132</v>
      </c>
      <c r="D8" s="290" t="s">
        <v>222</v>
      </c>
    </row>
    <row r="9" spans="1:4" ht="15.75" customHeight="1" thickBot="1" x14ac:dyDescent="0.25">
      <c r="A9" s="288" t="s">
        <v>135</v>
      </c>
      <c r="B9" s="289" t="s">
        <v>136</v>
      </c>
      <c r="C9" s="290" t="s">
        <v>132</v>
      </c>
      <c r="D9" s="290" t="s">
        <v>132</v>
      </c>
    </row>
    <row r="10" spans="1:4" ht="15.75" customHeight="1" thickBot="1" x14ac:dyDescent="0.25">
      <c r="A10" s="291" t="s">
        <v>137</v>
      </c>
      <c r="B10" s="292" t="s">
        <v>138</v>
      </c>
      <c r="C10" s="290" t="s">
        <v>132</v>
      </c>
      <c r="D10" s="290" t="s">
        <v>132</v>
      </c>
    </row>
    <row r="11" spans="1:4" ht="15.75" customHeight="1" thickBot="1" x14ac:dyDescent="0.25">
      <c r="A11" s="288" t="s">
        <v>140</v>
      </c>
      <c r="B11" s="289" t="s">
        <v>141</v>
      </c>
      <c r="C11" s="290" t="s">
        <v>139</v>
      </c>
      <c r="D11" s="293" t="s">
        <v>147</v>
      </c>
    </row>
    <row r="12" spans="1:4" ht="15.75" customHeight="1" thickBot="1" x14ac:dyDescent="0.25">
      <c r="A12" s="291" t="s">
        <v>143</v>
      </c>
      <c r="B12" s="292" t="s">
        <v>144</v>
      </c>
      <c r="C12" s="290" t="s">
        <v>142</v>
      </c>
      <c r="D12" s="293" t="s">
        <v>199</v>
      </c>
    </row>
    <row r="13" spans="1:4" ht="15.75" customHeight="1" thickBot="1" x14ac:dyDescent="0.25">
      <c r="A13" s="288" t="s">
        <v>145</v>
      </c>
      <c r="B13" s="289" t="s">
        <v>146</v>
      </c>
      <c r="C13" s="290" t="s">
        <v>142</v>
      </c>
      <c r="D13" s="293" t="s">
        <v>199</v>
      </c>
    </row>
    <row r="14" spans="1:4" ht="15.75" customHeight="1" thickBot="1" x14ac:dyDescent="0.25">
      <c r="A14" s="291" t="s">
        <v>148</v>
      </c>
      <c r="B14" s="292" t="s">
        <v>149</v>
      </c>
      <c r="C14" s="290" t="s">
        <v>147</v>
      </c>
      <c r="D14" s="290" t="s">
        <v>223</v>
      </c>
    </row>
    <row r="15" spans="1:4" ht="15.75" customHeight="1" thickBot="1" x14ac:dyDescent="0.25">
      <c r="A15" s="288" t="s">
        <v>150</v>
      </c>
      <c r="B15" s="289" t="s">
        <v>151</v>
      </c>
      <c r="C15" s="290" t="s">
        <v>147</v>
      </c>
      <c r="D15" s="290" t="s">
        <v>147</v>
      </c>
    </row>
    <row r="16" spans="1:4" ht="15.75" customHeight="1" thickBot="1" x14ac:dyDescent="0.25">
      <c r="A16" s="291" t="s">
        <v>152</v>
      </c>
      <c r="B16" s="292" t="s">
        <v>153</v>
      </c>
      <c r="C16" s="290" t="s">
        <v>147</v>
      </c>
      <c r="D16" s="293" t="s">
        <v>132</v>
      </c>
    </row>
    <row r="17" spans="1:4" ht="15.75" customHeight="1" thickBot="1" x14ac:dyDescent="0.25">
      <c r="A17" s="288" t="s">
        <v>154</v>
      </c>
      <c r="B17" s="289" t="s">
        <v>155</v>
      </c>
      <c r="C17" s="290" t="s">
        <v>147</v>
      </c>
      <c r="D17" s="293" t="s">
        <v>132</v>
      </c>
    </row>
    <row r="18" spans="1:4" ht="15.75" customHeight="1" thickBot="1" x14ac:dyDescent="0.25">
      <c r="A18" s="291" t="s">
        <v>157</v>
      </c>
      <c r="B18" s="292" t="s">
        <v>158</v>
      </c>
      <c r="C18" s="290" t="s">
        <v>156</v>
      </c>
      <c r="D18" s="293" t="s">
        <v>147</v>
      </c>
    </row>
    <row r="19" spans="1:4" ht="15.75" customHeight="1" thickBot="1" x14ac:dyDescent="0.25">
      <c r="A19" s="288" t="s">
        <v>160</v>
      </c>
      <c r="B19" s="289" t="s">
        <v>161</v>
      </c>
      <c r="C19" s="290" t="s">
        <v>159</v>
      </c>
      <c r="D19" s="290" t="s">
        <v>159</v>
      </c>
    </row>
    <row r="20" spans="1:4" ht="15.75" customHeight="1" thickTop="1" thickBot="1" x14ac:dyDescent="0.25">
      <c r="A20" s="285" t="s">
        <v>162</v>
      </c>
      <c r="B20" s="286" t="s">
        <v>163</v>
      </c>
      <c r="C20" s="287" t="s">
        <v>159</v>
      </c>
      <c r="D20" s="287" t="s">
        <v>159</v>
      </c>
    </row>
    <row r="21" spans="1:4" ht="15.75" customHeight="1" thickBot="1" x14ac:dyDescent="0.25">
      <c r="A21" s="288" t="s">
        <v>164</v>
      </c>
      <c r="B21" s="289" t="s">
        <v>165</v>
      </c>
      <c r="C21" s="290" t="s">
        <v>159</v>
      </c>
      <c r="D21" s="290" t="s">
        <v>159</v>
      </c>
    </row>
    <row r="22" spans="1:4" ht="15.75" customHeight="1" thickBot="1" x14ac:dyDescent="0.25">
      <c r="A22" s="291" t="s">
        <v>166</v>
      </c>
      <c r="B22" s="292" t="s">
        <v>167</v>
      </c>
      <c r="C22" s="290" t="s">
        <v>159</v>
      </c>
      <c r="D22" s="290" t="s">
        <v>159</v>
      </c>
    </row>
    <row r="23" spans="1:4" ht="15.75" customHeight="1" thickBot="1" x14ac:dyDescent="0.25">
      <c r="A23" s="288" t="s">
        <v>168</v>
      </c>
      <c r="B23" s="289" t="s">
        <v>169</v>
      </c>
      <c r="C23" s="290" t="s">
        <v>159</v>
      </c>
      <c r="D23" s="290" t="s">
        <v>159</v>
      </c>
    </row>
    <row r="24" spans="1:4" ht="15.75" customHeight="1" thickBot="1" x14ac:dyDescent="0.25">
      <c r="A24" s="291" t="s">
        <v>224</v>
      </c>
      <c r="B24" s="292" t="s">
        <v>170</v>
      </c>
      <c r="C24" s="290" t="s">
        <v>159</v>
      </c>
      <c r="D24" s="290" t="s">
        <v>159</v>
      </c>
    </row>
    <row r="25" spans="1:4" ht="15.75" customHeight="1" thickBot="1" x14ac:dyDescent="0.25">
      <c r="A25" s="288" t="s">
        <v>171</v>
      </c>
      <c r="B25" s="289" t="s">
        <v>172</v>
      </c>
      <c r="C25" s="290" t="s">
        <v>159</v>
      </c>
      <c r="D25" s="293" t="s">
        <v>132</v>
      </c>
    </row>
    <row r="26" spans="1:4" ht="15.75" customHeight="1" thickBot="1" x14ac:dyDescent="0.25">
      <c r="A26" s="291" t="s">
        <v>173</v>
      </c>
      <c r="B26" s="292" t="s">
        <v>174</v>
      </c>
      <c r="C26" s="290" t="s">
        <v>159</v>
      </c>
      <c r="D26" s="290" t="s">
        <v>159</v>
      </c>
    </row>
    <row r="27" spans="1:4" ht="15.75" customHeight="1" thickBot="1" x14ac:dyDescent="0.25">
      <c r="A27" s="288" t="s">
        <v>175</v>
      </c>
      <c r="B27" s="289" t="s">
        <v>176</v>
      </c>
      <c r="C27" s="290" t="s">
        <v>159</v>
      </c>
      <c r="D27" s="290" t="s">
        <v>159</v>
      </c>
    </row>
    <row r="28" spans="1:4" ht="15.75" customHeight="1" thickBot="1" x14ac:dyDescent="0.25">
      <c r="A28" s="291" t="s">
        <v>178</v>
      </c>
      <c r="B28" s="292" t="s">
        <v>179</v>
      </c>
      <c r="C28" s="290" t="s">
        <v>177</v>
      </c>
      <c r="D28" s="290" t="s">
        <v>225</v>
      </c>
    </row>
    <row r="29" spans="1:4" ht="15.75" customHeight="1" thickBot="1" x14ac:dyDescent="0.25">
      <c r="A29" s="288" t="s">
        <v>180</v>
      </c>
      <c r="B29" s="289" t="s">
        <v>181</v>
      </c>
      <c r="C29" s="290" t="s">
        <v>177</v>
      </c>
      <c r="D29" s="290" t="s">
        <v>177</v>
      </c>
    </row>
    <row r="30" spans="1:4" ht="15.75" customHeight="1" thickBot="1" x14ac:dyDescent="0.25">
      <c r="A30" s="294" t="s">
        <v>182</v>
      </c>
      <c r="B30" s="292" t="s">
        <v>183</v>
      </c>
      <c r="C30" s="290" t="s">
        <v>182</v>
      </c>
      <c r="D30" s="295" t="s">
        <v>206</v>
      </c>
    </row>
    <row r="31" spans="1:4" ht="15.75" customHeight="1" thickBot="1" x14ac:dyDescent="0.25">
      <c r="A31" s="296" t="s">
        <v>184</v>
      </c>
      <c r="B31" s="289" t="s">
        <v>185</v>
      </c>
      <c r="C31" s="290" t="s">
        <v>184</v>
      </c>
      <c r="D31" s="295" t="s">
        <v>206</v>
      </c>
    </row>
    <row r="32" spans="1:4" ht="15.75" customHeight="1" thickBot="1" x14ac:dyDescent="0.25">
      <c r="A32" s="294" t="s">
        <v>186</v>
      </c>
      <c r="B32" s="292" t="s">
        <v>187</v>
      </c>
      <c r="C32" s="290" t="s">
        <v>186</v>
      </c>
      <c r="D32" s="295" t="s">
        <v>206</v>
      </c>
    </row>
    <row r="33" spans="1:4" ht="15.75" customHeight="1" thickBot="1" x14ac:dyDescent="0.25">
      <c r="A33" s="296" t="s">
        <v>188</v>
      </c>
      <c r="B33" s="289" t="s">
        <v>189</v>
      </c>
      <c r="C33" s="290" t="s">
        <v>188</v>
      </c>
      <c r="D33" s="295" t="s">
        <v>206</v>
      </c>
    </row>
    <row r="34" spans="1:4" ht="15.75" customHeight="1" thickBot="1" x14ac:dyDescent="0.25">
      <c r="A34" s="291" t="s">
        <v>191</v>
      </c>
      <c r="B34" s="292" t="s">
        <v>192</v>
      </c>
      <c r="C34" s="290" t="s">
        <v>206</v>
      </c>
      <c r="D34" s="293" t="s">
        <v>199</v>
      </c>
    </row>
    <row r="35" spans="1:4" ht="15.75" customHeight="1" thickBot="1" x14ac:dyDescent="0.25">
      <c r="A35" s="288" t="s">
        <v>190</v>
      </c>
      <c r="B35" s="289" t="s">
        <v>193</v>
      </c>
      <c r="C35" s="297" t="s">
        <v>206</v>
      </c>
      <c r="D35" s="298" t="s">
        <v>201</v>
      </c>
    </row>
    <row r="36" spans="1:4" ht="15.75" customHeight="1" x14ac:dyDescent="0.2"/>
    <row r="37" spans="1:4" ht="15.75" customHeight="1" x14ac:dyDescent="0.2"/>
  </sheetData>
  <mergeCells count="1">
    <mergeCell ref="A1:B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5F52-3CEC-4D52-9337-4CB1556E7962}">
  <sheetPr codeName="Sheet5">
    <tabColor theme="0" tint="-0.34998626667073579"/>
  </sheetPr>
  <dimension ref="A1:U78"/>
  <sheetViews>
    <sheetView topLeftCell="A65" workbookViewId="0">
      <selection activeCell="P50" sqref="P50"/>
    </sheetView>
  </sheetViews>
  <sheetFormatPr defaultColWidth="9" defaultRowHeight="14.25" x14ac:dyDescent="0.2"/>
  <cols>
    <col min="1" max="1" width="9.125" style="394" customWidth="1"/>
    <col min="2" max="2" width="25.5" style="394" bestFit="1" customWidth="1"/>
    <col min="3" max="3" width="39.375" style="394" customWidth="1"/>
    <col min="4" max="7" width="29.375" style="394" hidden="1" customWidth="1"/>
    <col min="8" max="8" width="14.5" style="395" hidden="1" customWidth="1"/>
    <col min="9" max="9" width="9.625" style="394" customWidth="1"/>
    <col min="10" max="11" width="9" style="395"/>
    <col min="12" max="12" width="11.5" style="395" customWidth="1"/>
    <col min="13" max="13" width="13.75" style="395" customWidth="1"/>
    <col min="14" max="16" width="12.5" style="395" customWidth="1"/>
    <col min="17" max="17" width="36.5" style="394" customWidth="1"/>
    <col min="18" max="16384" width="9" style="299"/>
  </cols>
  <sheetData>
    <row r="1" spans="1:21" ht="28.5" x14ac:dyDescent="0.2">
      <c r="A1" s="376" t="s">
        <v>409</v>
      </c>
      <c r="B1" s="376" t="s">
        <v>410</v>
      </c>
      <c r="C1" s="377" t="s">
        <v>411</v>
      </c>
      <c r="D1" s="377" t="s">
        <v>412</v>
      </c>
      <c r="E1" s="377" t="s">
        <v>413</v>
      </c>
      <c r="F1" s="377" t="s">
        <v>414</v>
      </c>
      <c r="G1" s="377" t="s">
        <v>415</v>
      </c>
      <c r="H1" s="378" t="s">
        <v>416</v>
      </c>
      <c r="I1" s="377" t="s">
        <v>417</v>
      </c>
      <c r="J1" s="378" t="s">
        <v>418</v>
      </c>
      <c r="K1" s="378" t="s">
        <v>419</v>
      </c>
      <c r="L1" s="379" t="s">
        <v>420</v>
      </c>
      <c r="M1" s="379" t="s">
        <v>421</v>
      </c>
      <c r="N1" s="379" t="s">
        <v>422</v>
      </c>
      <c r="O1" s="379" t="s">
        <v>423</v>
      </c>
      <c r="P1" s="379" t="s">
        <v>424</v>
      </c>
      <c r="Q1" s="380" t="s">
        <v>425</v>
      </c>
      <c r="S1" s="299" t="s">
        <v>556</v>
      </c>
      <c r="T1" s="299" t="s">
        <v>557</v>
      </c>
      <c r="U1" s="299" t="s">
        <v>678</v>
      </c>
    </row>
    <row r="2" spans="1:21" x14ac:dyDescent="0.2">
      <c r="A2" s="381">
        <v>1</v>
      </c>
      <c r="B2" s="382" t="s">
        <v>124</v>
      </c>
      <c r="C2" s="382" t="s">
        <v>123</v>
      </c>
      <c r="D2" s="383" t="s">
        <v>558</v>
      </c>
      <c r="E2" s="383" t="s">
        <v>559</v>
      </c>
      <c r="F2" s="383" t="s">
        <v>560</v>
      </c>
      <c r="G2" s="383" t="s">
        <v>561</v>
      </c>
      <c r="H2" s="384" t="e">
        <v>#N/A</v>
      </c>
      <c r="I2" s="385" t="s">
        <v>426</v>
      </c>
      <c r="J2" s="384">
        <v>5450</v>
      </c>
      <c r="K2" s="384">
        <f>J2*$T$2</f>
        <v>22818.059999999998</v>
      </c>
      <c r="L2" s="384" t="s">
        <v>427</v>
      </c>
      <c r="M2" s="384" t="s">
        <v>428</v>
      </c>
      <c r="N2" s="386">
        <f>K2*10^7/10^9</f>
        <v>228.18059999999997</v>
      </c>
      <c r="O2" s="387">
        <f>N2*10^12*$S$2/10^4</f>
        <v>0.77857142857142847</v>
      </c>
      <c r="P2" s="388">
        <f>N2*$U$2*10^12</f>
        <v>216273479203.3649</v>
      </c>
      <c r="Q2" s="389" t="s">
        <v>414</v>
      </c>
      <c r="S2" s="299">
        <v>3.412084237535656E-11</v>
      </c>
      <c r="T2" s="299">
        <v>4.1867999999999999</v>
      </c>
      <c r="U2" s="299">
        <v>9.4781712031331725E-4</v>
      </c>
    </row>
    <row r="3" spans="1:21" x14ac:dyDescent="0.2">
      <c r="A3" s="381">
        <v>2</v>
      </c>
      <c r="B3" s="390" t="s">
        <v>429</v>
      </c>
      <c r="C3" s="391" t="s">
        <v>430</v>
      </c>
      <c r="D3" s="383" t="e">
        <v>#N/A</v>
      </c>
      <c r="E3" s="383" t="s">
        <v>562</v>
      </c>
      <c r="F3" s="383" t="e">
        <v>#N/A</v>
      </c>
      <c r="G3" s="383" t="e">
        <v>#N/A</v>
      </c>
      <c r="H3" s="384" t="e">
        <v>#N/A</v>
      </c>
      <c r="I3" s="385" t="s">
        <v>426</v>
      </c>
      <c r="J3" s="384">
        <v>6000</v>
      </c>
      <c r="K3" s="384">
        <f t="shared" ref="K3:K41" si="0">J3*$T$2</f>
        <v>25120.799999999999</v>
      </c>
      <c r="L3" s="384" t="s">
        <v>427</v>
      </c>
      <c r="M3" s="384" t="s">
        <v>428</v>
      </c>
      <c r="N3" s="386">
        <f t="shared" ref="N3:N13" si="1">K3*10^7/10^9</f>
        <v>251.208</v>
      </c>
      <c r="O3" s="387">
        <f>N3*10^12*$S$2/10^4</f>
        <v>0.8571428571428571</v>
      </c>
      <c r="P3" s="388">
        <f t="shared" ref="P3:P66" si="2">N3*$U$2*10^12</f>
        <v>238099243159.66779</v>
      </c>
      <c r="Q3" s="389" t="s">
        <v>413</v>
      </c>
    </row>
    <row r="4" spans="1:21" x14ac:dyDescent="0.2">
      <c r="A4" s="381">
        <v>3</v>
      </c>
      <c r="B4" s="390" t="s">
        <v>431</v>
      </c>
      <c r="C4" s="391" t="s">
        <v>432</v>
      </c>
      <c r="D4" s="383" t="e">
        <v>#N/A</v>
      </c>
      <c r="E4" s="383" t="s">
        <v>562</v>
      </c>
      <c r="F4" s="383" t="e">
        <v>#N/A</v>
      </c>
      <c r="G4" s="383" t="e">
        <v>#N/A</v>
      </c>
      <c r="H4" s="384" t="e">
        <v>#N/A</v>
      </c>
      <c r="I4" s="385" t="s">
        <v>426</v>
      </c>
      <c r="J4" s="384">
        <v>6000</v>
      </c>
      <c r="K4" s="384">
        <f t="shared" si="0"/>
        <v>25120.799999999999</v>
      </c>
      <c r="L4" s="384" t="s">
        <v>427</v>
      </c>
      <c r="M4" s="384" t="s">
        <v>428</v>
      </c>
      <c r="N4" s="386">
        <f t="shared" si="1"/>
        <v>251.208</v>
      </c>
      <c r="O4" s="387">
        <f t="shared" ref="O4:O67" si="3">N4*10^12*$S$2/10^4</f>
        <v>0.8571428571428571</v>
      </c>
      <c r="P4" s="388">
        <f t="shared" si="2"/>
        <v>238099243159.66779</v>
      </c>
      <c r="Q4" s="389" t="s">
        <v>413</v>
      </c>
    </row>
    <row r="5" spans="1:21" x14ac:dyDescent="0.2">
      <c r="A5" s="381">
        <v>4</v>
      </c>
      <c r="B5" s="390" t="s">
        <v>433</v>
      </c>
      <c r="C5" s="391" t="s">
        <v>434</v>
      </c>
      <c r="D5" s="383" t="e">
        <v>#N/A</v>
      </c>
      <c r="E5" s="383" t="s">
        <v>563</v>
      </c>
      <c r="F5" s="383" t="e">
        <v>#N/A</v>
      </c>
      <c r="G5" s="383" t="e">
        <v>#N/A</v>
      </c>
      <c r="H5" s="384" t="e">
        <v>#N/A</v>
      </c>
      <c r="I5" s="385" t="s">
        <v>426</v>
      </c>
      <c r="J5" s="384">
        <v>5000</v>
      </c>
      <c r="K5" s="384">
        <f t="shared" si="0"/>
        <v>20934</v>
      </c>
      <c r="L5" s="384" t="s">
        <v>427</v>
      </c>
      <c r="M5" s="384" t="s">
        <v>428</v>
      </c>
      <c r="N5" s="386">
        <f t="shared" si="1"/>
        <v>209.34</v>
      </c>
      <c r="O5" s="387">
        <f t="shared" si="3"/>
        <v>0.71428571428571419</v>
      </c>
      <c r="P5" s="388">
        <f t="shared" si="2"/>
        <v>198416035966.38986</v>
      </c>
      <c r="Q5" s="389" t="s">
        <v>413</v>
      </c>
    </row>
    <row r="6" spans="1:21" x14ac:dyDescent="0.2">
      <c r="A6" s="381">
        <v>5</v>
      </c>
      <c r="B6" s="382" t="s">
        <v>126</v>
      </c>
      <c r="C6" s="382" t="s">
        <v>125</v>
      </c>
      <c r="D6" s="383" t="s">
        <v>564</v>
      </c>
      <c r="E6" s="383" t="s">
        <v>562</v>
      </c>
      <c r="F6" s="383" t="s">
        <v>565</v>
      </c>
      <c r="G6" s="383" t="s">
        <v>566</v>
      </c>
      <c r="H6" s="384" t="e">
        <v>#N/A</v>
      </c>
      <c r="I6" s="385" t="s">
        <v>426</v>
      </c>
      <c r="J6" s="384">
        <v>6300</v>
      </c>
      <c r="K6" s="384">
        <f t="shared" si="0"/>
        <v>26376.84</v>
      </c>
      <c r="L6" s="384" t="s">
        <v>427</v>
      </c>
      <c r="M6" s="384" t="s">
        <v>428</v>
      </c>
      <c r="N6" s="386">
        <f t="shared" si="1"/>
        <v>263.76839999999999</v>
      </c>
      <c r="O6" s="387">
        <f t="shared" si="3"/>
        <v>0.9</v>
      </c>
      <c r="P6" s="388">
        <f t="shared" si="2"/>
        <v>250004205317.65115</v>
      </c>
      <c r="Q6" s="389" t="s">
        <v>414</v>
      </c>
    </row>
    <row r="7" spans="1:21" x14ac:dyDescent="0.2">
      <c r="A7" s="381">
        <v>6</v>
      </c>
      <c r="B7" s="382" t="s">
        <v>146</v>
      </c>
      <c r="C7" s="382" t="s">
        <v>145</v>
      </c>
      <c r="D7" s="383">
        <v>0</v>
      </c>
      <c r="E7" s="383" t="s">
        <v>567</v>
      </c>
      <c r="F7" s="383" t="e">
        <v>#N/A</v>
      </c>
      <c r="G7" s="383" t="e">
        <v>#N/A</v>
      </c>
      <c r="H7" s="384" t="e">
        <v>#N/A</v>
      </c>
      <c r="I7" s="385" t="s">
        <v>426</v>
      </c>
      <c r="J7" s="384">
        <v>3780</v>
      </c>
      <c r="K7" s="384">
        <f t="shared" si="0"/>
        <v>15826.103999999999</v>
      </c>
      <c r="L7" s="384" t="s">
        <v>427</v>
      </c>
      <c r="M7" s="384" t="s">
        <v>428</v>
      </c>
      <c r="N7" s="386">
        <f t="shared" si="1"/>
        <v>158.26104000000001</v>
      </c>
      <c r="O7" s="387">
        <f t="shared" si="3"/>
        <v>0.54</v>
      </c>
      <c r="P7" s="388">
        <f t="shared" si="2"/>
        <v>150002523190.5907</v>
      </c>
      <c r="Q7" s="389" t="s">
        <v>413</v>
      </c>
    </row>
    <row r="8" spans="1:21" x14ac:dyDescent="0.2">
      <c r="A8" s="381">
        <v>7</v>
      </c>
      <c r="B8" s="382" t="s">
        <v>435</v>
      </c>
      <c r="C8" s="382" t="s">
        <v>436</v>
      </c>
      <c r="D8" s="383" t="s">
        <v>568</v>
      </c>
      <c r="E8" s="383" t="e">
        <v>#N/A</v>
      </c>
      <c r="F8" s="383" t="s">
        <v>569</v>
      </c>
      <c r="G8" s="383" t="s">
        <v>570</v>
      </c>
      <c r="H8" s="384" t="e">
        <v>#N/A</v>
      </c>
      <c r="I8" s="385" t="s">
        <v>426</v>
      </c>
      <c r="J8" s="384">
        <v>2000</v>
      </c>
      <c r="K8" s="384">
        <f t="shared" si="0"/>
        <v>8373.6</v>
      </c>
      <c r="L8" s="384" t="s">
        <v>427</v>
      </c>
      <c r="M8" s="384" t="s">
        <v>428</v>
      </c>
      <c r="N8" s="386">
        <f t="shared" si="1"/>
        <v>83.736000000000004</v>
      </c>
      <c r="O8" s="387">
        <f t="shared" si="3"/>
        <v>0.2857142857142857</v>
      </c>
      <c r="P8" s="388">
        <f t="shared" si="2"/>
        <v>79366414386.555939</v>
      </c>
      <c r="Q8" s="389" t="s">
        <v>414</v>
      </c>
    </row>
    <row r="9" spans="1:21" x14ac:dyDescent="0.2">
      <c r="A9" s="381">
        <v>8</v>
      </c>
      <c r="B9" s="382" t="s">
        <v>437</v>
      </c>
      <c r="C9" s="382" t="s">
        <v>438</v>
      </c>
      <c r="D9" s="383" t="s">
        <v>571</v>
      </c>
      <c r="E9" s="383" t="e">
        <v>#N/A</v>
      </c>
      <c r="F9" s="383" t="s">
        <v>572</v>
      </c>
      <c r="G9" s="383" t="s">
        <v>573</v>
      </c>
      <c r="H9" s="384" t="e">
        <v>#N/A</v>
      </c>
      <c r="I9" s="385" t="s">
        <v>426</v>
      </c>
      <c r="J9" s="384">
        <v>2500</v>
      </c>
      <c r="K9" s="384">
        <f t="shared" si="0"/>
        <v>10467</v>
      </c>
      <c r="L9" s="384" t="s">
        <v>427</v>
      </c>
      <c r="M9" s="384" t="s">
        <v>428</v>
      </c>
      <c r="N9" s="386">
        <f t="shared" si="1"/>
        <v>104.67</v>
      </c>
      <c r="O9" s="387">
        <f t="shared" si="3"/>
        <v>0.3571428571428571</v>
      </c>
      <c r="P9" s="388">
        <f t="shared" si="2"/>
        <v>99208017983.194931</v>
      </c>
      <c r="Q9" s="389" t="s">
        <v>414</v>
      </c>
    </row>
    <row r="10" spans="1:21" x14ac:dyDescent="0.2">
      <c r="A10" s="381">
        <v>9</v>
      </c>
      <c r="B10" s="390" t="s">
        <v>439</v>
      </c>
      <c r="C10" s="391" t="s">
        <v>440</v>
      </c>
      <c r="D10" s="383" t="e">
        <v>#N/A</v>
      </c>
      <c r="E10" s="383" t="s">
        <v>574</v>
      </c>
      <c r="F10" s="383" t="e">
        <v>#N/A</v>
      </c>
      <c r="G10" s="383" t="e">
        <v>#N/A</v>
      </c>
      <c r="H10" s="384" t="e">
        <v>#N/A</v>
      </c>
      <c r="I10" s="385" t="s">
        <v>426</v>
      </c>
      <c r="J10" s="384">
        <v>3000</v>
      </c>
      <c r="K10" s="384">
        <f t="shared" si="0"/>
        <v>12560.4</v>
      </c>
      <c r="L10" s="384" t="s">
        <v>427</v>
      </c>
      <c r="M10" s="384" t="s">
        <v>428</v>
      </c>
      <c r="N10" s="386">
        <f t="shared" si="1"/>
        <v>125.604</v>
      </c>
      <c r="O10" s="387">
        <f t="shared" si="3"/>
        <v>0.42857142857142855</v>
      </c>
      <c r="P10" s="388">
        <f t="shared" si="2"/>
        <v>119049621579.83389</v>
      </c>
      <c r="Q10" s="389" t="s">
        <v>413</v>
      </c>
    </row>
    <row r="11" spans="1:21" x14ac:dyDescent="0.2">
      <c r="A11" s="381">
        <v>10</v>
      </c>
      <c r="B11" s="390" t="s">
        <v>128</v>
      </c>
      <c r="C11" s="391" t="s">
        <v>441</v>
      </c>
      <c r="D11" s="383" t="e">
        <v>#N/A</v>
      </c>
      <c r="E11" s="383" t="s">
        <v>575</v>
      </c>
      <c r="F11" s="383" t="e">
        <v>#N/A</v>
      </c>
      <c r="G11" s="383" t="e">
        <v>#N/A</v>
      </c>
      <c r="H11" s="384">
        <v>4251.5058726416246</v>
      </c>
      <c r="I11" s="385" t="s">
        <v>426</v>
      </c>
      <c r="J11" s="384" t="s">
        <v>442</v>
      </c>
      <c r="K11" s="384">
        <f t="shared" si="0"/>
        <v>17798.086800000001</v>
      </c>
      <c r="L11" s="384" t="s">
        <v>427</v>
      </c>
      <c r="M11" s="384" t="s">
        <v>428</v>
      </c>
      <c r="N11" s="386">
        <f t="shared" si="1"/>
        <v>177.98086799999999</v>
      </c>
      <c r="O11" s="387">
        <f t="shared" si="3"/>
        <v>0.60728571428571421</v>
      </c>
      <c r="P11" s="388">
        <f t="shared" si="2"/>
        <v>168693313778.62463</v>
      </c>
      <c r="Q11" s="389" t="s">
        <v>443</v>
      </c>
    </row>
    <row r="12" spans="1:21" x14ac:dyDescent="0.2">
      <c r="A12" s="381">
        <v>11</v>
      </c>
      <c r="B12" s="390" t="s">
        <v>444</v>
      </c>
      <c r="C12" s="391" t="s">
        <v>445</v>
      </c>
      <c r="D12" s="383" t="e">
        <v>#N/A</v>
      </c>
      <c r="E12" s="383" t="s">
        <v>576</v>
      </c>
      <c r="F12" s="383" t="s">
        <v>569</v>
      </c>
      <c r="G12" s="383" t="e">
        <v>#N/A</v>
      </c>
      <c r="H12" s="384" t="e">
        <v>#N/A</v>
      </c>
      <c r="I12" s="385" t="s">
        <v>426</v>
      </c>
      <c r="J12" s="384">
        <v>2000</v>
      </c>
      <c r="K12" s="384">
        <f t="shared" si="0"/>
        <v>8373.6</v>
      </c>
      <c r="L12" s="384" t="s">
        <v>427</v>
      </c>
      <c r="M12" s="384" t="s">
        <v>428</v>
      </c>
      <c r="N12" s="386">
        <f t="shared" si="1"/>
        <v>83.736000000000004</v>
      </c>
      <c r="O12" s="387">
        <f t="shared" si="3"/>
        <v>0.2857142857142857</v>
      </c>
      <c r="P12" s="388">
        <f t="shared" si="2"/>
        <v>79366414386.555939</v>
      </c>
      <c r="Q12" s="389" t="s">
        <v>413</v>
      </c>
    </row>
    <row r="13" spans="1:21" x14ac:dyDescent="0.2">
      <c r="A13" s="381">
        <v>12</v>
      </c>
      <c r="B13" s="382" t="s">
        <v>192</v>
      </c>
      <c r="C13" s="382" t="s">
        <v>191</v>
      </c>
      <c r="D13" s="383" t="s">
        <v>577</v>
      </c>
      <c r="E13" s="383" t="s">
        <v>578</v>
      </c>
      <c r="F13" s="383" t="s">
        <v>579</v>
      </c>
      <c r="G13" s="383" t="s">
        <v>580</v>
      </c>
      <c r="H13" s="384">
        <v>6799.5591165216647</v>
      </c>
      <c r="I13" s="385" t="s">
        <v>426</v>
      </c>
      <c r="J13" s="384">
        <v>6800</v>
      </c>
      <c r="K13" s="384">
        <f t="shared" si="0"/>
        <v>28470.239999999998</v>
      </c>
      <c r="L13" s="384" t="s">
        <v>427</v>
      </c>
      <c r="M13" s="384" t="s">
        <v>428</v>
      </c>
      <c r="N13" s="386">
        <f t="shared" si="1"/>
        <v>284.70240000000001</v>
      </c>
      <c r="O13" s="387">
        <f t="shared" si="3"/>
        <v>0.97142857142857142</v>
      </c>
      <c r="P13" s="388">
        <f t="shared" si="2"/>
        <v>269845808914.29016</v>
      </c>
      <c r="Q13" s="389" t="s">
        <v>414</v>
      </c>
    </row>
    <row r="14" spans="1:21" x14ac:dyDescent="0.2">
      <c r="A14" s="381">
        <v>13</v>
      </c>
      <c r="B14" s="382" t="s">
        <v>161</v>
      </c>
      <c r="C14" s="382" t="s">
        <v>160</v>
      </c>
      <c r="D14" s="383" t="s">
        <v>581</v>
      </c>
      <c r="E14" s="383" t="s">
        <v>582</v>
      </c>
      <c r="F14" s="383" t="s">
        <v>583</v>
      </c>
      <c r="G14" s="383" t="s">
        <v>584</v>
      </c>
      <c r="H14" s="384">
        <v>4002.5568473842127</v>
      </c>
      <c r="I14" s="385" t="s">
        <v>446</v>
      </c>
      <c r="J14" s="384">
        <v>4000</v>
      </c>
      <c r="K14" s="384">
        <f t="shared" si="0"/>
        <v>16747.2</v>
      </c>
      <c r="L14" s="384" t="s">
        <v>447</v>
      </c>
      <c r="M14" s="384" t="s">
        <v>448</v>
      </c>
      <c r="N14" s="386">
        <f>K14*10^8/10^9</f>
        <v>1674.72</v>
      </c>
      <c r="O14" s="387">
        <f t="shared" si="3"/>
        <v>5.7142857142857135</v>
      </c>
      <c r="P14" s="388">
        <f t="shared" si="2"/>
        <v>1587328287731.1189</v>
      </c>
      <c r="Q14" s="389" t="s">
        <v>414</v>
      </c>
    </row>
    <row r="15" spans="1:21" x14ac:dyDescent="0.2">
      <c r="A15" s="381">
        <v>14</v>
      </c>
      <c r="B15" s="390" t="s">
        <v>163</v>
      </c>
      <c r="C15" s="391" t="s">
        <v>449</v>
      </c>
      <c r="D15" s="383" t="e">
        <v>#N/A</v>
      </c>
      <c r="E15" s="383" t="s">
        <v>585</v>
      </c>
      <c r="F15" s="383" t="s">
        <v>586</v>
      </c>
      <c r="G15" s="383" t="s">
        <v>587</v>
      </c>
      <c r="H15" s="384">
        <v>899.96189576728307</v>
      </c>
      <c r="I15" s="385" t="s">
        <v>446</v>
      </c>
      <c r="J15" s="384">
        <v>900</v>
      </c>
      <c r="K15" s="384">
        <f t="shared" si="0"/>
        <v>3768.12</v>
      </c>
      <c r="L15" s="384" t="s">
        <v>447</v>
      </c>
      <c r="M15" s="384" t="s">
        <v>448</v>
      </c>
      <c r="N15" s="386">
        <f t="shared" ref="N15:N23" si="4">K15*10^8/10^9</f>
        <v>376.81200000000001</v>
      </c>
      <c r="O15" s="387">
        <f t="shared" si="3"/>
        <v>1.2857142857142856</v>
      </c>
      <c r="P15" s="388">
        <f t="shared" si="2"/>
        <v>357148864739.50171</v>
      </c>
      <c r="Q15" s="389" t="s">
        <v>413</v>
      </c>
    </row>
    <row r="16" spans="1:21" x14ac:dyDescent="0.2">
      <c r="A16" s="381">
        <v>15</v>
      </c>
      <c r="B16" s="390" t="s">
        <v>165</v>
      </c>
      <c r="C16" s="391" t="s">
        <v>450</v>
      </c>
      <c r="D16" s="383" t="e">
        <v>#N/A</v>
      </c>
      <c r="E16" s="383" t="s">
        <v>588</v>
      </c>
      <c r="F16" s="383" t="e">
        <v>#N/A</v>
      </c>
      <c r="G16" s="383" t="e">
        <v>#N/A</v>
      </c>
      <c r="H16" s="384">
        <v>1899.8598309277654</v>
      </c>
      <c r="I16" s="385" t="s">
        <v>446</v>
      </c>
      <c r="J16" s="384">
        <v>1900</v>
      </c>
      <c r="K16" s="384">
        <f t="shared" si="0"/>
        <v>7954.92</v>
      </c>
      <c r="L16" s="384" t="s">
        <v>447</v>
      </c>
      <c r="M16" s="384" t="s">
        <v>448</v>
      </c>
      <c r="N16" s="386">
        <f t="shared" si="4"/>
        <v>795.49199999999996</v>
      </c>
      <c r="O16" s="387">
        <f t="shared" si="3"/>
        <v>2.714285714285714</v>
      </c>
      <c r="P16" s="388">
        <f t="shared" si="2"/>
        <v>753980936672.28125</v>
      </c>
      <c r="Q16" s="389" t="s">
        <v>413</v>
      </c>
    </row>
    <row r="17" spans="1:17" x14ac:dyDescent="0.2">
      <c r="A17" s="381">
        <v>16</v>
      </c>
      <c r="B17" s="382" t="s">
        <v>167</v>
      </c>
      <c r="C17" s="382" t="s">
        <v>451</v>
      </c>
      <c r="D17" s="383">
        <v>0</v>
      </c>
      <c r="E17" s="383" t="e">
        <v>#N/A</v>
      </c>
      <c r="F17" s="383" t="e">
        <v>#N/A</v>
      </c>
      <c r="G17" s="383" t="e">
        <v>#N/A</v>
      </c>
      <c r="H17" s="384">
        <v>1234.7748595669098</v>
      </c>
      <c r="I17" s="385" t="s">
        <v>446</v>
      </c>
      <c r="J17" s="384">
        <v>1250</v>
      </c>
      <c r="K17" s="384">
        <f t="shared" si="0"/>
        <v>5233.5</v>
      </c>
      <c r="L17" s="384" t="s">
        <v>447</v>
      </c>
      <c r="M17" s="384" t="s">
        <v>448</v>
      </c>
      <c r="N17" s="386">
        <f t="shared" si="4"/>
        <v>523.35</v>
      </c>
      <c r="O17" s="387">
        <f t="shared" si="3"/>
        <v>1.7857142857142856</v>
      </c>
      <c r="P17" s="388">
        <f t="shared" si="2"/>
        <v>496040089915.97461</v>
      </c>
      <c r="Q17" s="389" t="s">
        <v>443</v>
      </c>
    </row>
    <row r="18" spans="1:17" x14ac:dyDescent="0.2">
      <c r="A18" s="381">
        <v>17</v>
      </c>
      <c r="B18" s="382" t="s">
        <v>452</v>
      </c>
      <c r="C18" s="382" t="s">
        <v>453</v>
      </c>
      <c r="D18" s="383" t="s">
        <v>589</v>
      </c>
      <c r="E18" s="383" t="s">
        <v>590</v>
      </c>
      <c r="F18" s="383" t="s">
        <v>591</v>
      </c>
      <c r="G18" s="383" t="s">
        <v>592</v>
      </c>
      <c r="H18" s="384" t="e">
        <v>#N/A</v>
      </c>
      <c r="I18" s="385" t="s">
        <v>446</v>
      </c>
      <c r="J18" s="384">
        <v>1250</v>
      </c>
      <c r="K18" s="384">
        <f t="shared" si="0"/>
        <v>5233.5</v>
      </c>
      <c r="L18" s="384" t="s">
        <v>447</v>
      </c>
      <c r="M18" s="384" t="s">
        <v>448</v>
      </c>
      <c r="N18" s="386">
        <f t="shared" si="4"/>
        <v>523.35</v>
      </c>
      <c r="O18" s="387">
        <f t="shared" si="3"/>
        <v>1.7857142857142856</v>
      </c>
      <c r="P18" s="388">
        <f t="shared" si="2"/>
        <v>496040089915.97461</v>
      </c>
      <c r="Q18" s="389" t="s">
        <v>414</v>
      </c>
    </row>
    <row r="19" spans="1:17" x14ac:dyDescent="0.2">
      <c r="A19" s="381">
        <v>18</v>
      </c>
      <c r="B19" s="382" t="s">
        <v>454</v>
      </c>
      <c r="C19" s="382" t="s">
        <v>455</v>
      </c>
      <c r="D19" s="383" t="s">
        <v>593</v>
      </c>
      <c r="E19" s="383" t="s">
        <v>594</v>
      </c>
      <c r="F19" s="383" t="s">
        <v>595</v>
      </c>
      <c r="G19" s="383" t="s">
        <v>596</v>
      </c>
      <c r="H19" s="384" t="e">
        <v>#N/A</v>
      </c>
      <c r="I19" s="385" t="s">
        <v>446</v>
      </c>
      <c r="J19" s="384">
        <v>4600</v>
      </c>
      <c r="K19" s="384">
        <f t="shared" si="0"/>
        <v>19259.28</v>
      </c>
      <c r="L19" s="384" t="s">
        <v>447</v>
      </c>
      <c r="M19" s="384" t="s">
        <v>448</v>
      </c>
      <c r="N19" s="386">
        <f t="shared" si="4"/>
        <v>1925.9280000000001</v>
      </c>
      <c r="O19" s="387">
        <f t="shared" si="3"/>
        <v>6.5714285714285712</v>
      </c>
      <c r="P19" s="388">
        <f t="shared" si="2"/>
        <v>1825427530890.7866</v>
      </c>
      <c r="Q19" s="389" t="s">
        <v>414</v>
      </c>
    </row>
    <row r="20" spans="1:17" x14ac:dyDescent="0.2">
      <c r="A20" s="381">
        <v>19</v>
      </c>
      <c r="B20" s="382" t="s">
        <v>456</v>
      </c>
      <c r="C20" s="382" t="s">
        <v>457</v>
      </c>
      <c r="D20" s="383" t="s">
        <v>597</v>
      </c>
      <c r="E20" s="383" t="s">
        <v>598</v>
      </c>
      <c r="F20" s="383" t="s">
        <v>599</v>
      </c>
      <c r="G20" s="383" t="s">
        <v>600</v>
      </c>
      <c r="H20" s="384" t="e">
        <v>#N/A</v>
      </c>
      <c r="I20" s="385" t="s">
        <v>446</v>
      </c>
      <c r="J20" s="384">
        <v>8500</v>
      </c>
      <c r="K20" s="384">
        <f t="shared" si="0"/>
        <v>35587.799999999996</v>
      </c>
      <c r="L20" s="384" t="s">
        <v>447</v>
      </c>
      <c r="M20" s="384" t="s">
        <v>448</v>
      </c>
      <c r="N20" s="386">
        <f t="shared" si="4"/>
        <v>3558.7799999999993</v>
      </c>
      <c r="O20" s="387">
        <f t="shared" si="3"/>
        <v>12.142857142857141</v>
      </c>
      <c r="P20" s="388">
        <f t="shared" si="2"/>
        <v>3373072611428.6265</v>
      </c>
      <c r="Q20" s="389" t="s">
        <v>414</v>
      </c>
    </row>
    <row r="21" spans="1:17" x14ac:dyDescent="0.2">
      <c r="A21" s="381">
        <v>20</v>
      </c>
      <c r="B21" s="382" t="s">
        <v>458</v>
      </c>
      <c r="C21" s="382" t="s">
        <v>459</v>
      </c>
      <c r="D21" s="383" t="s">
        <v>601</v>
      </c>
      <c r="E21" s="383" t="s">
        <v>602</v>
      </c>
      <c r="F21" s="383" t="s">
        <v>603</v>
      </c>
      <c r="G21" s="383" t="s">
        <v>604</v>
      </c>
      <c r="H21" s="384" t="e">
        <v>#N/A</v>
      </c>
      <c r="I21" s="385" t="s">
        <v>446</v>
      </c>
      <c r="J21" s="384">
        <v>3900</v>
      </c>
      <c r="K21" s="384">
        <f t="shared" si="0"/>
        <v>16328.519999999999</v>
      </c>
      <c r="L21" s="384" t="s">
        <v>447</v>
      </c>
      <c r="M21" s="384" t="s">
        <v>448</v>
      </c>
      <c r="N21" s="386">
        <f t="shared" si="4"/>
        <v>1632.8519999999999</v>
      </c>
      <c r="O21" s="387">
        <f t="shared" si="3"/>
        <v>5.5714285714285703</v>
      </c>
      <c r="P21" s="388">
        <f t="shared" si="2"/>
        <v>1547645080537.8406</v>
      </c>
      <c r="Q21" s="389" t="s">
        <v>414</v>
      </c>
    </row>
    <row r="22" spans="1:17" x14ac:dyDescent="0.2">
      <c r="A22" s="381">
        <v>21</v>
      </c>
      <c r="B22" s="382" t="s">
        <v>460</v>
      </c>
      <c r="C22" s="382" t="s">
        <v>461</v>
      </c>
      <c r="D22" s="383" t="s">
        <v>605</v>
      </c>
      <c r="E22" s="383" t="s">
        <v>606</v>
      </c>
      <c r="F22" s="383" t="s">
        <v>607</v>
      </c>
      <c r="G22" s="383" t="s">
        <v>608</v>
      </c>
      <c r="H22" s="384" t="e">
        <v>#N/A</v>
      </c>
      <c r="I22" s="385" t="s">
        <v>446</v>
      </c>
      <c r="J22" s="384">
        <v>3600</v>
      </c>
      <c r="K22" s="384">
        <f t="shared" si="0"/>
        <v>15072.48</v>
      </c>
      <c r="L22" s="384" t="s">
        <v>447</v>
      </c>
      <c r="M22" s="384" t="s">
        <v>448</v>
      </c>
      <c r="N22" s="386">
        <f t="shared" si="4"/>
        <v>1507.248</v>
      </c>
      <c r="O22" s="387">
        <f t="shared" si="3"/>
        <v>5.1428571428571423</v>
      </c>
      <c r="P22" s="388">
        <f t="shared" si="2"/>
        <v>1428595458958.0068</v>
      </c>
      <c r="Q22" s="389" t="s">
        <v>414</v>
      </c>
    </row>
    <row r="23" spans="1:17" x14ac:dyDescent="0.2">
      <c r="A23" s="381">
        <v>22</v>
      </c>
      <c r="B23" s="382" t="s">
        <v>462</v>
      </c>
      <c r="C23" s="382" t="s">
        <v>463</v>
      </c>
      <c r="D23" s="383" t="s">
        <v>609</v>
      </c>
      <c r="E23" s="383" t="s">
        <v>610</v>
      </c>
      <c r="F23" s="383" t="s">
        <v>611</v>
      </c>
      <c r="G23" s="383" t="s">
        <v>612</v>
      </c>
      <c r="H23" s="384" t="e">
        <v>#N/A</v>
      </c>
      <c r="I23" s="385" t="s">
        <v>446</v>
      </c>
      <c r="J23" s="384">
        <v>2500</v>
      </c>
      <c r="K23" s="384">
        <f t="shared" si="0"/>
        <v>10467</v>
      </c>
      <c r="L23" s="384" t="s">
        <v>447</v>
      </c>
      <c r="M23" s="384" t="s">
        <v>448</v>
      </c>
      <c r="N23" s="386">
        <f t="shared" si="4"/>
        <v>1046.7</v>
      </c>
      <c r="O23" s="387">
        <f t="shared" si="3"/>
        <v>3.5714285714285712</v>
      </c>
      <c r="P23" s="388">
        <f t="shared" si="2"/>
        <v>992080179831.94922</v>
      </c>
      <c r="Q23" s="389" t="s">
        <v>414</v>
      </c>
    </row>
    <row r="24" spans="1:17" x14ac:dyDescent="0.2">
      <c r="A24" s="381">
        <v>23</v>
      </c>
      <c r="B24" s="390" t="s">
        <v>464</v>
      </c>
      <c r="C24" s="392" t="s">
        <v>465</v>
      </c>
      <c r="D24" s="383" t="e">
        <v>#N/A</v>
      </c>
      <c r="E24" s="383" t="e">
        <v>#N/A</v>
      </c>
      <c r="F24" s="383" t="e">
        <v>#N/A</v>
      </c>
      <c r="G24" s="383" t="e">
        <v>#N/A</v>
      </c>
      <c r="H24" s="384">
        <v>8077.9509957239052</v>
      </c>
      <c r="I24" s="385" t="s">
        <v>426</v>
      </c>
      <c r="J24" s="384">
        <v>8078</v>
      </c>
      <c r="K24" s="384">
        <f t="shared" si="0"/>
        <v>33820.970399999998</v>
      </c>
      <c r="L24" s="384" t="s">
        <v>427</v>
      </c>
      <c r="M24" s="384" t="s">
        <v>428</v>
      </c>
      <c r="N24" s="386">
        <f t="shared" ref="N24:N41" si="5">K24*10^7/10^9</f>
        <v>338.20970399999999</v>
      </c>
      <c r="O24" s="387">
        <f t="shared" si="3"/>
        <v>1.1539999999999999</v>
      </c>
      <c r="P24" s="388">
        <f t="shared" si="2"/>
        <v>320560947707.29944</v>
      </c>
      <c r="Q24" s="389" t="s">
        <v>443</v>
      </c>
    </row>
    <row r="25" spans="1:17" x14ac:dyDescent="0.2">
      <c r="A25" s="381">
        <v>24</v>
      </c>
      <c r="B25" s="382" t="s">
        <v>466</v>
      </c>
      <c r="C25" s="382" t="s">
        <v>467</v>
      </c>
      <c r="D25" s="383" t="s">
        <v>613</v>
      </c>
      <c r="E25" s="383" t="s">
        <v>614</v>
      </c>
      <c r="F25" s="383" t="s">
        <v>615</v>
      </c>
      <c r="G25" s="383" t="s">
        <v>616</v>
      </c>
      <c r="H25" s="384" t="e">
        <v>#N/A</v>
      </c>
      <c r="I25" s="385" t="s">
        <v>426</v>
      </c>
      <c r="J25" s="384">
        <v>8000</v>
      </c>
      <c r="K25" s="384">
        <f t="shared" si="0"/>
        <v>33494.400000000001</v>
      </c>
      <c r="L25" s="384" t="s">
        <v>427</v>
      </c>
      <c r="M25" s="384" t="s">
        <v>428</v>
      </c>
      <c r="N25" s="386">
        <f t="shared" si="5"/>
        <v>334.94400000000002</v>
      </c>
      <c r="O25" s="387">
        <f t="shared" si="3"/>
        <v>1.1428571428571428</v>
      </c>
      <c r="P25" s="388">
        <f t="shared" si="2"/>
        <v>317465657546.22375</v>
      </c>
      <c r="Q25" s="389" t="s">
        <v>414</v>
      </c>
    </row>
    <row r="26" spans="1:17" x14ac:dyDescent="0.2">
      <c r="A26" s="381">
        <v>25</v>
      </c>
      <c r="B26" s="382" t="s">
        <v>468</v>
      </c>
      <c r="C26" s="382" t="s">
        <v>469</v>
      </c>
      <c r="D26" s="383" t="s">
        <v>617</v>
      </c>
      <c r="E26" s="383" t="s">
        <v>618</v>
      </c>
      <c r="F26" s="383" t="s">
        <v>619</v>
      </c>
      <c r="G26" s="383" t="s">
        <v>620</v>
      </c>
      <c r="H26" s="384" t="e">
        <v>#N/A</v>
      </c>
      <c r="I26" s="385" t="s">
        <v>426</v>
      </c>
      <c r="J26" s="384">
        <v>10000</v>
      </c>
      <c r="K26" s="384">
        <f t="shared" si="0"/>
        <v>41868</v>
      </c>
      <c r="L26" s="384" t="s">
        <v>427</v>
      </c>
      <c r="M26" s="384" t="s">
        <v>428</v>
      </c>
      <c r="N26" s="386">
        <f t="shared" si="5"/>
        <v>418.68</v>
      </c>
      <c r="O26" s="387">
        <f t="shared" si="3"/>
        <v>1.4285714285714284</v>
      </c>
      <c r="P26" s="388">
        <f t="shared" si="2"/>
        <v>396832071932.77972</v>
      </c>
      <c r="Q26" s="389" t="s">
        <v>414</v>
      </c>
    </row>
    <row r="27" spans="1:17" x14ac:dyDescent="0.2">
      <c r="A27" s="381">
        <v>26</v>
      </c>
      <c r="B27" s="382" t="s">
        <v>119</v>
      </c>
      <c r="C27" s="382" t="s">
        <v>118</v>
      </c>
      <c r="D27" s="383" t="s">
        <v>617</v>
      </c>
      <c r="E27" s="383" t="s">
        <v>618</v>
      </c>
      <c r="F27" s="383" t="s">
        <v>619</v>
      </c>
      <c r="G27" s="383" t="s">
        <v>620</v>
      </c>
      <c r="H27" s="384">
        <v>9988.7846243762924</v>
      </c>
      <c r="I27" s="385" t="s">
        <v>426</v>
      </c>
      <c r="J27" s="384">
        <v>10000</v>
      </c>
      <c r="K27" s="384">
        <f t="shared" si="0"/>
        <v>41868</v>
      </c>
      <c r="L27" s="384" t="s">
        <v>427</v>
      </c>
      <c r="M27" s="384" t="s">
        <v>428</v>
      </c>
      <c r="N27" s="386">
        <f t="shared" si="5"/>
        <v>418.68</v>
      </c>
      <c r="O27" s="387">
        <f t="shared" si="3"/>
        <v>1.4285714285714284</v>
      </c>
      <c r="P27" s="388">
        <f t="shared" si="2"/>
        <v>396832071932.77972</v>
      </c>
      <c r="Q27" s="389" t="s">
        <v>414</v>
      </c>
    </row>
    <row r="28" spans="1:17" x14ac:dyDescent="0.2">
      <c r="A28" s="381">
        <v>27</v>
      </c>
      <c r="B28" s="382" t="s">
        <v>158</v>
      </c>
      <c r="C28" s="382" t="s">
        <v>157</v>
      </c>
      <c r="D28" s="383" t="s">
        <v>621</v>
      </c>
      <c r="E28" s="383" t="s">
        <v>622</v>
      </c>
      <c r="F28" s="383" t="s">
        <v>623</v>
      </c>
      <c r="G28" s="383" t="s">
        <v>624</v>
      </c>
      <c r="H28" s="384">
        <v>10299.835460414872</v>
      </c>
      <c r="I28" s="385" t="s">
        <v>426</v>
      </c>
      <c r="J28" s="384">
        <v>10300</v>
      </c>
      <c r="K28" s="384">
        <f t="shared" si="0"/>
        <v>43124.04</v>
      </c>
      <c r="L28" s="384" t="s">
        <v>427</v>
      </c>
      <c r="M28" s="384" t="s">
        <v>428</v>
      </c>
      <c r="N28" s="386">
        <f t="shared" si="5"/>
        <v>431.24040000000002</v>
      </c>
      <c r="O28" s="387">
        <f t="shared" si="3"/>
        <v>1.4714285714285713</v>
      </c>
      <c r="P28" s="388">
        <f t="shared" si="2"/>
        <v>408737034090.76306</v>
      </c>
      <c r="Q28" s="389" t="s">
        <v>414</v>
      </c>
    </row>
    <row r="29" spans="1:17" x14ac:dyDescent="0.2">
      <c r="A29" s="381">
        <v>28</v>
      </c>
      <c r="B29" s="382" t="s">
        <v>141</v>
      </c>
      <c r="C29" s="382" t="s">
        <v>140</v>
      </c>
      <c r="D29" s="383" t="s">
        <v>621</v>
      </c>
      <c r="E29" s="383" t="s">
        <v>622</v>
      </c>
      <c r="F29" s="383" t="s">
        <v>623</v>
      </c>
      <c r="G29" s="383" t="s">
        <v>624</v>
      </c>
      <c r="H29" s="384">
        <v>10303.544884361525</v>
      </c>
      <c r="I29" s="385" t="s">
        <v>426</v>
      </c>
      <c r="J29" s="384">
        <v>10300</v>
      </c>
      <c r="K29" s="384">
        <f>J29*$T$2</f>
        <v>43124.04</v>
      </c>
      <c r="L29" s="384" t="s">
        <v>427</v>
      </c>
      <c r="M29" s="384" t="s">
        <v>428</v>
      </c>
      <c r="N29" s="386">
        <f t="shared" si="5"/>
        <v>431.24040000000002</v>
      </c>
      <c r="O29" s="387">
        <f t="shared" si="3"/>
        <v>1.4714285714285713</v>
      </c>
      <c r="P29" s="388">
        <f t="shared" si="2"/>
        <v>408737034090.76306</v>
      </c>
      <c r="Q29" s="389" t="s">
        <v>414</v>
      </c>
    </row>
    <row r="30" spans="1:17" x14ac:dyDescent="0.2">
      <c r="A30" s="381">
        <v>29</v>
      </c>
      <c r="B30" s="382" t="s">
        <v>151</v>
      </c>
      <c r="C30" s="382" t="s">
        <v>470</v>
      </c>
      <c r="D30" s="383" t="s">
        <v>625</v>
      </c>
      <c r="E30" s="383" t="s">
        <v>626</v>
      </c>
      <c r="F30" s="383" t="s">
        <v>627</v>
      </c>
      <c r="G30" s="383" t="s">
        <v>628</v>
      </c>
      <c r="H30" s="384">
        <v>10198.756958401249</v>
      </c>
      <c r="I30" s="385" t="s">
        <v>426</v>
      </c>
      <c r="J30" s="384">
        <v>10200</v>
      </c>
      <c r="K30" s="384">
        <f t="shared" si="0"/>
        <v>42705.36</v>
      </c>
      <c r="L30" s="384" t="s">
        <v>427</v>
      </c>
      <c r="M30" s="384" t="s">
        <v>428</v>
      </c>
      <c r="N30" s="386">
        <f t="shared" si="5"/>
        <v>427.05360000000002</v>
      </c>
      <c r="O30" s="387">
        <f t="shared" si="3"/>
        <v>1.4571428571428571</v>
      </c>
      <c r="P30" s="388">
        <f t="shared" si="2"/>
        <v>404768713371.4353</v>
      </c>
      <c r="Q30" s="389" t="s">
        <v>414</v>
      </c>
    </row>
    <row r="31" spans="1:17" x14ac:dyDescent="0.2">
      <c r="A31" s="381">
        <v>30</v>
      </c>
      <c r="B31" s="382" t="s">
        <v>134</v>
      </c>
      <c r="C31" s="382" t="s">
        <v>133</v>
      </c>
      <c r="D31" s="383" t="s">
        <v>617</v>
      </c>
      <c r="E31" s="383" t="s">
        <v>618</v>
      </c>
      <c r="F31" s="383" t="s">
        <v>619</v>
      </c>
      <c r="G31" s="383" t="s">
        <v>620</v>
      </c>
      <c r="H31" s="384">
        <v>9995.4874985348124</v>
      </c>
      <c r="I31" s="385" t="s">
        <v>426</v>
      </c>
      <c r="J31" s="384">
        <v>10000</v>
      </c>
      <c r="K31" s="384">
        <f t="shared" si="0"/>
        <v>41868</v>
      </c>
      <c r="L31" s="384" t="s">
        <v>427</v>
      </c>
      <c r="M31" s="384" t="s">
        <v>428</v>
      </c>
      <c r="N31" s="386">
        <f t="shared" si="5"/>
        <v>418.68</v>
      </c>
      <c r="O31" s="387">
        <f t="shared" si="3"/>
        <v>1.4285714285714284</v>
      </c>
      <c r="P31" s="388">
        <f t="shared" si="2"/>
        <v>396832071932.77972</v>
      </c>
      <c r="Q31" s="389" t="s">
        <v>414</v>
      </c>
    </row>
    <row r="32" spans="1:17" x14ac:dyDescent="0.2">
      <c r="A32" s="381">
        <v>31</v>
      </c>
      <c r="B32" s="390" t="s">
        <v>169</v>
      </c>
      <c r="C32" s="391" t="s">
        <v>471</v>
      </c>
      <c r="D32" s="383" t="e">
        <v>#N/A</v>
      </c>
      <c r="E32" s="383" t="s">
        <v>629</v>
      </c>
      <c r="F32" s="383" t="e">
        <v>#N/A</v>
      </c>
      <c r="G32" s="383" t="e">
        <v>#N/A</v>
      </c>
      <c r="H32" s="384">
        <v>10499.809300536977</v>
      </c>
      <c r="I32" s="385" t="s">
        <v>426</v>
      </c>
      <c r="J32" s="384">
        <v>10500</v>
      </c>
      <c r="K32" s="384">
        <f t="shared" si="0"/>
        <v>43961.4</v>
      </c>
      <c r="L32" s="384" t="s">
        <v>427</v>
      </c>
      <c r="M32" s="384" t="s">
        <v>428</v>
      </c>
      <c r="N32" s="386">
        <f t="shared" si="5"/>
        <v>439.61399999999998</v>
      </c>
      <c r="O32" s="387">
        <f t="shared" si="3"/>
        <v>1.4999999999999998</v>
      </c>
      <c r="P32" s="388">
        <f t="shared" si="2"/>
        <v>416673675529.41864</v>
      </c>
      <c r="Q32" s="389" t="s">
        <v>443</v>
      </c>
    </row>
    <row r="33" spans="1:17" x14ac:dyDescent="0.2">
      <c r="A33" s="381">
        <v>32</v>
      </c>
      <c r="B33" s="390" t="s">
        <v>170</v>
      </c>
      <c r="C33" s="391" t="s">
        <v>472</v>
      </c>
      <c r="D33" s="383" t="e">
        <v>#N/A</v>
      </c>
      <c r="E33" s="383" t="s">
        <v>630</v>
      </c>
      <c r="F33" s="383" t="e">
        <v>#N/A</v>
      </c>
      <c r="G33" s="383" t="e">
        <v>#N/A</v>
      </c>
      <c r="H33" s="384">
        <v>9899.6153040691424</v>
      </c>
      <c r="I33" s="385" t="s">
        <v>426</v>
      </c>
      <c r="J33" s="384">
        <v>9900</v>
      </c>
      <c r="K33" s="384">
        <f>J33*$T$2</f>
        <v>41449.32</v>
      </c>
      <c r="L33" s="384" t="s">
        <v>427</v>
      </c>
      <c r="M33" s="384" t="s">
        <v>428</v>
      </c>
      <c r="N33" s="386">
        <f t="shared" si="5"/>
        <v>414.4932</v>
      </c>
      <c r="O33" s="387">
        <f t="shared" si="3"/>
        <v>1.4142857142857141</v>
      </c>
      <c r="P33" s="388">
        <f t="shared" si="2"/>
        <v>392863751213.45184</v>
      </c>
      <c r="Q33" s="389" t="s">
        <v>443</v>
      </c>
    </row>
    <row r="34" spans="1:17" x14ac:dyDescent="0.2">
      <c r="A34" s="381">
        <v>33</v>
      </c>
      <c r="B34" s="390" t="s">
        <v>172</v>
      </c>
      <c r="C34" s="391" t="s">
        <v>473</v>
      </c>
      <c r="D34" s="383" t="e">
        <v>#N/A</v>
      </c>
      <c r="E34" s="383" t="s">
        <v>631</v>
      </c>
      <c r="F34" s="383" t="e">
        <v>#N/A</v>
      </c>
      <c r="G34" s="383" t="e">
        <v>#N/A</v>
      </c>
      <c r="H34" s="384">
        <v>9553.7996753159914</v>
      </c>
      <c r="I34" s="385" t="s">
        <v>426</v>
      </c>
      <c r="J34" s="384">
        <v>9550</v>
      </c>
      <c r="K34" s="384">
        <f t="shared" si="0"/>
        <v>39983.939999999995</v>
      </c>
      <c r="L34" s="384" t="s">
        <v>427</v>
      </c>
      <c r="M34" s="384" t="s">
        <v>428</v>
      </c>
      <c r="N34" s="386">
        <f t="shared" si="5"/>
        <v>399.83939999999996</v>
      </c>
      <c r="O34" s="387">
        <f t="shared" si="3"/>
        <v>1.3642857142857139</v>
      </c>
      <c r="P34" s="388">
        <f t="shared" si="2"/>
        <v>378974628695.80457</v>
      </c>
      <c r="Q34" s="389" t="s">
        <v>443</v>
      </c>
    </row>
    <row r="35" spans="1:17" x14ac:dyDescent="0.2">
      <c r="A35" s="381">
        <v>34</v>
      </c>
      <c r="B35" s="390" t="s">
        <v>136</v>
      </c>
      <c r="C35" s="391" t="s">
        <v>474</v>
      </c>
      <c r="D35" s="383" t="e">
        <v>#N/A</v>
      </c>
      <c r="E35" s="383" t="s">
        <v>632</v>
      </c>
      <c r="F35" s="383" t="e">
        <v>#N/A</v>
      </c>
      <c r="G35" s="383" t="e">
        <v>#N/A</v>
      </c>
      <c r="H35" s="384">
        <v>10265.955056823675</v>
      </c>
      <c r="I35" s="385" t="s">
        <v>426</v>
      </c>
      <c r="J35" s="384">
        <v>10270</v>
      </c>
      <c r="K35" s="384">
        <f t="shared" si="0"/>
        <v>42998.436000000002</v>
      </c>
      <c r="L35" s="384" t="s">
        <v>427</v>
      </c>
      <c r="M35" s="384" t="s">
        <v>428</v>
      </c>
      <c r="N35" s="386">
        <f t="shared" si="5"/>
        <v>429.98435999999998</v>
      </c>
      <c r="O35" s="387">
        <f t="shared" si="3"/>
        <v>1.4671428571428571</v>
      </c>
      <c r="P35" s="388">
        <f t="shared" si="2"/>
        <v>407546537874.96472</v>
      </c>
      <c r="Q35" s="389" t="s">
        <v>413</v>
      </c>
    </row>
    <row r="36" spans="1:17" x14ac:dyDescent="0.2">
      <c r="A36" s="381">
        <v>35</v>
      </c>
      <c r="B36" s="390" t="s">
        <v>153</v>
      </c>
      <c r="C36" s="391" t="s">
        <v>475</v>
      </c>
      <c r="D36" s="383" t="e">
        <v>#N/A</v>
      </c>
      <c r="E36" s="383" t="s">
        <v>633</v>
      </c>
      <c r="F36" s="383" t="e">
        <v>#N/A</v>
      </c>
      <c r="G36" s="383" t="e">
        <v>#N/A</v>
      </c>
      <c r="H36" s="384">
        <v>9169.9408996694983</v>
      </c>
      <c r="I36" s="385" t="s">
        <v>426</v>
      </c>
      <c r="J36" s="384">
        <v>9170</v>
      </c>
      <c r="K36" s="384">
        <f t="shared" si="0"/>
        <v>38392.955999999998</v>
      </c>
      <c r="L36" s="384" t="s">
        <v>427</v>
      </c>
      <c r="M36" s="384" t="s">
        <v>428</v>
      </c>
      <c r="N36" s="386">
        <f t="shared" si="5"/>
        <v>383.92955999999998</v>
      </c>
      <c r="O36" s="387">
        <f t="shared" si="3"/>
        <v>1.3099999999999998</v>
      </c>
      <c r="P36" s="388">
        <f t="shared" si="2"/>
        <v>363895009962.35895</v>
      </c>
      <c r="Q36" s="389" t="s">
        <v>443</v>
      </c>
    </row>
    <row r="37" spans="1:17" x14ac:dyDescent="0.2">
      <c r="A37" s="381">
        <v>36</v>
      </c>
      <c r="B37" s="390" t="s">
        <v>155</v>
      </c>
      <c r="C37" s="391" t="s">
        <v>476</v>
      </c>
      <c r="D37" s="383" t="e">
        <v>#N/A</v>
      </c>
      <c r="E37" s="383" t="s">
        <v>634</v>
      </c>
      <c r="F37" s="383" t="e">
        <v>#N/A</v>
      </c>
      <c r="G37" s="383" t="e">
        <v>#N/A</v>
      </c>
      <c r="H37" s="384">
        <v>7349.8353099358792</v>
      </c>
      <c r="I37" s="385" t="s">
        <v>426</v>
      </c>
      <c r="J37" s="384">
        <v>7350</v>
      </c>
      <c r="K37" s="384">
        <f t="shared" si="0"/>
        <v>30772.98</v>
      </c>
      <c r="L37" s="384" t="s">
        <v>427</v>
      </c>
      <c r="M37" s="384" t="s">
        <v>428</v>
      </c>
      <c r="N37" s="386">
        <f t="shared" si="5"/>
        <v>307.72980000000001</v>
      </c>
      <c r="O37" s="387">
        <f t="shared" si="3"/>
        <v>1.05</v>
      </c>
      <c r="P37" s="388">
        <f t="shared" si="2"/>
        <v>291671572870.59308</v>
      </c>
      <c r="Q37" s="389" t="s">
        <v>443</v>
      </c>
    </row>
    <row r="38" spans="1:17" x14ac:dyDescent="0.2">
      <c r="A38" s="381">
        <v>37</v>
      </c>
      <c r="B38" s="382" t="s">
        <v>174</v>
      </c>
      <c r="C38" s="382" t="s">
        <v>173</v>
      </c>
      <c r="D38" s="383" t="s">
        <v>635</v>
      </c>
      <c r="E38" s="383" t="s">
        <v>636</v>
      </c>
      <c r="F38" s="383" t="s">
        <v>637</v>
      </c>
      <c r="G38" s="383" t="s">
        <v>638</v>
      </c>
      <c r="H38" s="384">
        <v>12011.095557322315</v>
      </c>
      <c r="I38" s="385" t="s">
        <v>426</v>
      </c>
      <c r="J38" s="384">
        <v>12000</v>
      </c>
      <c r="K38" s="384">
        <f t="shared" si="0"/>
        <v>50241.599999999999</v>
      </c>
      <c r="L38" s="384" t="s">
        <v>427</v>
      </c>
      <c r="M38" s="384" t="s">
        <v>428</v>
      </c>
      <c r="N38" s="386">
        <f t="shared" si="5"/>
        <v>502.416</v>
      </c>
      <c r="O38" s="387">
        <f t="shared" si="3"/>
        <v>1.7142857142857142</v>
      </c>
      <c r="P38" s="388">
        <f t="shared" si="2"/>
        <v>476198486319.33557</v>
      </c>
      <c r="Q38" s="389" t="s">
        <v>414</v>
      </c>
    </row>
    <row r="39" spans="1:17" x14ac:dyDescent="0.2">
      <c r="A39" s="381">
        <v>38</v>
      </c>
      <c r="B39" s="382" t="s">
        <v>176</v>
      </c>
      <c r="C39" s="382" t="s">
        <v>175</v>
      </c>
      <c r="D39" s="383" t="s">
        <v>639</v>
      </c>
      <c r="E39" s="383" t="s">
        <v>640</v>
      </c>
      <c r="F39" s="383" t="s">
        <v>641</v>
      </c>
      <c r="G39" s="383" t="s">
        <v>641</v>
      </c>
      <c r="H39" s="384">
        <v>10999.623463269127</v>
      </c>
      <c r="I39" s="385" t="s">
        <v>426</v>
      </c>
      <c r="J39" s="384">
        <v>11000</v>
      </c>
      <c r="K39" s="384">
        <f>J39*$T$2</f>
        <v>46054.799999999996</v>
      </c>
      <c r="L39" s="384" t="s">
        <v>427</v>
      </c>
      <c r="M39" s="384" t="s">
        <v>428</v>
      </c>
      <c r="N39" s="386">
        <f t="shared" si="5"/>
        <v>460.54799999999994</v>
      </c>
      <c r="O39" s="387">
        <f t="shared" si="3"/>
        <v>1.571428571428571</v>
      </c>
      <c r="P39" s="388">
        <f t="shared" si="2"/>
        <v>436515279126.05762</v>
      </c>
      <c r="Q39" s="389" t="s">
        <v>414</v>
      </c>
    </row>
    <row r="40" spans="1:17" x14ac:dyDescent="0.2">
      <c r="A40" s="381">
        <v>39</v>
      </c>
      <c r="B40" s="390" t="s">
        <v>138</v>
      </c>
      <c r="C40" s="391" t="s">
        <v>477</v>
      </c>
      <c r="D40" s="383" t="e">
        <v>#N/A</v>
      </c>
      <c r="E40" s="383" t="s">
        <v>642</v>
      </c>
      <c r="F40" s="383" t="e">
        <v>#N/A</v>
      </c>
      <c r="G40" s="383" t="e">
        <v>#N/A</v>
      </c>
      <c r="H40" s="384">
        <v>9310.3639827770658</v>
      </c>
      <c r="I40" s="385" t="s">
        <v>426</v>
      </c>
      <c r="J40" s="384">
        <v>9800</v>
      </c>
      <c r="K40" s="384">
        <f t="shared" si="0"/>
        <v>41030.639999999999</v>
      </c>
      <c r="L40" s="384" t="s">
        <v>427</v>
      </c>
      <c r="M40" s="384" t="s">
        <v>428</v>
      </c>
      <c r="N40" s="386">
        <f t="shared" si="5"/>
        <v>410.3064</v>
      </c>
      <c r="O40" s="387">
        <f t="shared" si="3"/>
        <v>1.4</v>
      </c>
      <c r="P40" s="388">
        <f t="shared" si="2"/>
        <v>388895430494.12408</v>
      </c>
      <c r="Q40" s="389" t="s">
        <v>413</v>
      </c>
    </row>
    <row r="41" spans="1:17" x14ac:dyDescent="0.2">
      <c r="A41" s="381">
        <v>40</v>
      </c>
      <c r="B41" s="390" t="s">
        <v>478</v>
      </c>
      <c r="C41" s="392" t="s">
        <v>479</v>
      </c>
      <c r="D41" s="383" t="e">
        <v>#N/A</v>
      </c>
      <c r="E41" s="383" t="e">
        <v>#N/A</v>
      </c>
      <c r="F41" s="383" t="e">
        <v>#N/A</v>
      </c>
      <c r="G41" s="383" t="s">
        <v>620</v>
      </c>
      <c r="H41" s="384" t="e">
        <v>#N/A</v>
      </c>
      <c r="I41" s="385" t="s">
        <v>426</v>
      </c>
      <c r="J41" s="384">
        <v>10000</v>
      </c>
      <c r="K41" s="384">
        <f t="shared" si="0"/>
        <v>41868</v>
      </c>
      <c r="L41" s="384" t="s">
        <v>427</v>
      </c>
      <c r="M41" s="384" t="s">
        <v>428</v>
      </c>
      <c r="N41" s="386">
        <f t="shared" si="5"/>
        <v>418.68</v>
      </c>
      <c r="O41" s="387">
        <f t="shared" si="3"/>
        <v>1.4285714285714284</v>
      </c>
      <c r="P41" s="388">
        <f t="shared" si="2"/>
        <v>396832071932.77972</v>
      </c>
      <c r="Q41" s="389" t="s">
        <v>414</v>
      </c>
    </row>
    <row r="42" spans="1:17" x14ac:dyDescent="0.2">
      <c r="A42" s="381">
        <v>41</v>
      </c>
      <c r="B42" s="382" t="s">
        <v>179</v>
      </c>
      <c r="C42" s="382" t="s">
        <v>178</v>
      </c>
      <c r="D42" s="383" t="s">
        <v>643</v>
      </c>
      <c r="E42" s="383" t="s">
        <v>644</v>
      </c>
      <c r="F42" s="383" t="s">
        <v>645</v>
      </c>
      <c r="G42" s="383" t="e">
        <v>#N/A</v>
      </c>
      <c r="H42" s="384">
        <v>8741.5887231657634</v>
      </c>
      <c r="I42" s="385" t="s">
        <v>446</v>
      </c>
      <c r="J42" s="384">
        <v>8935</v>
      </c>
      <c r="K42" s="384">
        <f>J42*$T$2</f>
        <v>37409.057999999997</v>
      </c>
      <c r="L42" s="384" t="s">
        <v>447</v>
      </c>
      <c r="M42" s="384" t="s">
        <v>448</v>
      </c>
      <c r="N42" s="386">
        <f>K42*10^8/10^9</f>
        <v>3740.9057999999995</v>
      </c>
      <c r="O42" s="387">
        <f t="shared" si="3"/>
        <v>12.764285714285712</v>
      </c>
      <c r="P42" s="388">
        <f t="shared" si="2"/>
        <v>3545694562719.3857</v>
      </c>
      <c r="Q42" s="389" t="s">
        <v>414</v>
      </c>
    </row>
    <row r="43" spans="1:17" x14ac:dyDescent="0.2">
      <c r="A43" s="381">
        <v>42</v>
      </c>
      <c r="B43" s="390" t="s">
        <v>480</v>
      </c>
      <c r="C43" s="392" t="s">
        <v>481</v>
      </c>
      <c r="D43" s="383" t="e">
        <v>#N/A</v>
      </c>
      <c r="E43" s="383" t="e">
        <v>#N/A</v>
      </c>
      <c r="F43" s="383" t="e">
        <v>#N/A</v>
      </c>
      <c r="G43" s="383" t="s">
        <v>646</v>
      </c>
      <c r="H43" s="384" t="e">
        <v>#N/A</v>
      </c>
      <c r="I43" s="385" t="s">
        <v>446</v>
      </c>
      <c r="J43" s="384">
        <v>9310</v>
      </c>
      <c r="K43" s="384">
        <f>J43*$T$2</f>
        <v>38979.108</v>
      </c>
      <c r="L43" s="384" t="s">
        <v>447</v>
      </c>
      <c r="M43" s="384" t="s">
        <v>448</v>
      </c>
      <c r="N43" s="386">
        <f t="shared" ref="N43:N46" si="6">K43*10^8/10^9</f>
        <v>3897.9108000000001</v>
      </c>
      <c r="O43" s="387">
        <f t="shared" si="3"/>
        <v>13.3</v>
      </c>
      <c r="P43" s="388">
        <f t="shared" si="2"/>
        <v>3694506589694.1787</v>
      </c>
      <c r="Q43" s="389" t="s">
        <v>414</v>
      </c>
    </row>
    <row r="44" spans="1:17" x14ac:dyDescent="0.2">
      <c r="A44" s="381">
        <v>43</v>
      </c>
      <c r="B44" s="390" t="s">
        <v>482</v>
      </c>
      <c r="C44" s="392" t="s">
        <v>483</v>
      </c>
      <c r="D44" s="383" t="e">
        <v>#N/A</v>
      </c>
      <c r="E44" s="383" t="e">
        <v>#N/A</v>
      </c>
      <c r="F44" s="383" t="e">
        <v>#N/A</v>
      </c>
      <c r="G44" s="383" t="s">
        <v>600</v>
      </c>
      <c r="H44" s="384" t="e">
        <v>#N/A</v>
      </c>
      <c r="I44" s="385" t="s">
        <v>446</v>
      </c>
      <c r="J44" s="384">
        <v>8500</v>
      </c>
      <c r="K44" s="384">
        <f>J44*$T$2</f>
        <v>35587.799999999996</v>
      </c>
      <c r="L44" s="384" t="s">
        <v>447</v>
      </c>
      <c r="M44" s="384" t="s">
        <v>448</v>
      </c>
      <c r="N44" s="386">
        <f t="shared" si="6"/>
        <v>3558.7799999999993</v>
      </c>
      <c r="O44" s="387">
        <f t="shared" si="3"/>
        <v>12.142857142857141</v>
      </c>
      <c r="P44" s="388">
        <f t="shared" si="2"/>
        <v>3373072611428.6265</v>
      </c>
      <c r="Q44" s="389" t="s">
        <v>414</v>
      </c>
    </row>
    <row r="45" spans="1:17" x14ac:dyDescent="0.2">
      <c r="A45" s="381">
        <v>44</v>
      </c>
      <c r="B45" s="390" t="s">
        <v>484</v>
      </c>
      <c r="C45" s="391" t="s">
        <v>485</v>
      </c>
      <c r="D45" s="383" t="e">
        <v>#N/A</v>
      </c>
      <c r="E45" s="383" t="s">
        <v>647</v>
      </c>
      <c r="F45" s="383" t="e">
        <v>#N/A</v>
      </c>
      <c r="G45" s="383" t="e">
        <v>#N/A</v>
      </c>
      <c r="H45" s="384" t="e">
        <v>#N/A</v>
      </c>
      <c r="I45" s="385" t="s">
        <v>446</v>
      </c>
      <c r="J45" s="384">
        <v>7700</v>
      </c>
      <c r="K45" s="384">
        <f t="shared" ref="K45:K47" si="7">J45*$T$2</f>
        <v>32238.36</v>
      </c>
      <c r="L45" s="384" t="s">
        <v>447</v>
      </c>
      <c r="M45" s="384" t="s">
        <v>448</v>
      </c>
      <c r="N45" s="386">
        <f t="shared" si="6"/>
        <v>3223.8359999999998</v>
      </c>
      <c r="O45" s="387">
        <f t="shared" si="3"/>
        <v>10.999999999999998</v>
      </c>
      <c r="P45" s="388">
        <f t="shared" si="2"/>
        <v>3055606953882.4033</v>
      </c>
      <c r="Q45" s="389" t="s">
        <v>413</v>
      </c>
    </row>
    <row r="46" spans="1:17" x14ac:dyDescent="0.2">
      <c r="A46" s="381">
        <v>45</v>
      </c>
      <c r="B46" s="390" t="s">
        <v>486</v>
      </c>
      <c r="C46" s="391" t="s">
        <v>487</v>
      </c>
      <c r="D46" s="383" t="e">
        <v>#N/A</v>
      </c>
      <c r="E46" s="383" t="e">
        <v>#N/A</v>
      </c>
      <c r="F46" s="383" t="e">
        <v>#N/A</v>
      </c>
      <c r="G46" s="383" t="s">
        <v>648</v>
      </c>
      <c r="H46" s="384" t="e">
        <v>#N/A</v>
      </c>
      <c r="I46" s="385" t="s">
        <v>446</v>
      </c>
      <c r="J46" s="384">
        <v>3750</v>
      </c>
      <c r="K46" s="384">
        <f t="shared" si="7"/>
        <v>15700.5</v>
      </c>
      <c r="L46" s="384" t="s">
        <v>447</v>
      </c>
      <c r="M46" s="384" t="s">
        <v>448</v>
      </c>
      <c r="N46" s="386">
        <f t="shared" si="6"/>
        <v>1570.05</v>
      </c>
      <c r="O46" s="387">
        <f t="shared" si="3"/>
        <v>5.3571428571428568</v>
      </c>
      <c r="P46" s="388">
        <f t="shared" si="2"/>
        <v>1488120269747.9236</v>
      </c>
      <c r="Q46" s="389" t="s">
        <v>414</v>
      </c>
    </row>
    <row r="47" spans="1:17" x14ac:dyDescent="0.2">
      <c r="A47" s="381">
        <v>46</v>
      </c>
      <c r="B47" s="390" t="s">
        <v>181</v>
      </c>
      <c r="C47" s="391" t="s">
        <v>180</v>
      </c>
      <c r="D47" s="383" t="e">
        <v>#N/A</v>
      </c>
      <c r="E47" s="383" t="s">
        <v>649</v>
      </c>
      <c r="F47" s="383" t="s">
        <v>650</v>
      </c>
      <c r="G47" s="383" t="e">
        <v>#N/A</v>
      </c>
      <c r="H47" s="384">
        <v>12059.61301293145</v>
      </c>
      <c r="I47" s="385" t="s">
        <v>426</v>
      </c>
      <c r="J47" s="384">
        <v>12350</v>
      </c>
      <c r="K47" s="384">
        <f t="shared" si="7"/>
        <v>51706.979999999996</v>
      </c>
      <c r="L47" s="384" t="s">
        <v>427</v>
      </c>
      <c r="M47" s="384" t="s">
        <v>428</v>
      </c>
      <c r="N47" s="386">
        <f>K47*10^7/10^9</f>
        <v>517.06979999999999</v>
      </c>
      <c r="O47" s="387">
        <f t="shared" si="3"/>
        <v>1.7642857142857142</v>
      </c>
      <c r="P47" s="388">
        <f t="shared" si="2"/>
        <v>490087608836.98291</v>
      </c>
      <c r="Q47" s="389" t="s">
        <v>443</v>
      </c>
    </row>
    <row r="48" spans="1:17" x14ac:dyDescent="0.2">
      <c r="A48" s="381">
        <v>47</v>
      </c>
      <c r="B48" s="382" t="s">
        <v>553</v>
      </c>
      <c r="C48" s="382" t="s">
        <v>488</v>
      </c>
      <c r="D48" s="383">
        <v>0</v>
      </c>
      <c r="E48" s="383" t="s">
        <v>559</v>
      </c>
      <c r="F48" s="383" t="e">
        <v>#N/A</v>
      </c>
      <c r="G48" s="383" t="s">
        <v>651</v>
      </c>
      <c r="H48" s="384">
        <v>238.71225241584102</v>
      </c>
      <c r="I48" s="385" t="s">
        <v>489</v>
      </c>
      <c r="J48" s="384">
        <f>K48/$T$2</f>
        <v>238.84589662749596</v>
      </c>
      <c r="K48" s="384">
        <v>1000</v>
      </c>
      <c r="L48" s="384" t="s">
        <v>490</v>
      </c>
      <c r="M48" s="384" t="s">
        <v>491</v>
      </c>
      <c r="N48" s="386">
        <f>K48*10^7/10^9</f>
        <v>10</v>
      </c>
      <c r="O48" s="387">
        <f t="shared" si="3"/>
        <v>3.4120842375356564E-2</v>
      </c>
      <c r="P48" s="388">
        <f t="shared" si="2"/>
        <v>9478171203.133173</v>
      </c>
      <c r="Q48" s="389" t="s">
        <v>414</v>
      </c>
    </row>
    <row r="49" spans="1:17" x14ac:dyDescent="0.2">
      <c r="A49" s="381">
        <v>48</v>
      </c>
      <c r="B49" s="390" t="s">
        <v>492</v>
      </c>
      <c r="C49" s="391" t="s">
        <v>493</v>
      </c>
      <c r="D49" s="383" t="e">
        <v>#N/A</v>
      </c>
      <c r="E49" s="383" t="s">
        <v>559</v>
      </c>
      <c r="F49" s="383" t="e">
        <v>#N/A</v>
      </c>
      <c r="G49" s="383" t="e">
        <v>#N/A</v>
      </c>
      <c r="H49" s="384" t="e">
        <v>#N/A</v>
      </c>
      <c r="I49" s="385" t="s">
        <v>489</v>
      </c>
      <c r="J49" s="384">
        <f t="shared" ref="J49:J50" si="8">K49/$T$2</f>
        <v>238.84589662749596</v>
      </c>
      <c r="K49" s="384">
        <v>1000</v>
      </c>
      <c r="L49" s="384" t="s">
        <v>490</v>
      </c>
      <c r="M49" s="384" t="s">
        <v>491</v>
      </c>
      <c r="N49" s="386">
        <f>K49*10^7/10^9</f>
        <v>10</v>
      </c>
      <c r="O49" s="387">
        <f t="shared" si="3"/>
        <v>3.4120842375356564E-2</v>
      </c>
      <c r="P49" s="388">
        <f t="shared" si="2"/>
        <v>9478171203.133173</v>
      </c>
      <c r="Q49" s="389" t="s">
        <v>414</v>
      </c>
    </row>
    <row r="50" spans="1:17" x14ac:dyDescent="0.2">
      <c r="A50" s="381">
        <v>49</v>
      </c>
      <c r="B50" s="382" t="s">
        <v>554</v>
      </c>
      <c r="C50" s="382" t="s">
        <v>494</v>
      </c>
      <c r="D50" s="383" t="s">
        <v>652</v>
      </c>
      <c r="E50" s="383" t="s">
        <v>653</v>
      </c>
      <c r="F50" s="383" t="e">
        <v>#N/A</v>
      </c>
      <c r="G50" s="383" t="s">
        <v>654</v>
      </c>
      <c r="H50" s="384">
        <v>859.98080638246722</v>
      </c>
      <c r="I50" s="385" t="s">
        <v>495</v>
      </c>
      <c r="J50" s="384">
        <f t="shared" si="8"/>
        <v>859.84522785898537</v>
      </c>
      <c r="K50" s="384">
        <v>3600</v>
      </c>
      <c r="L50" s="384" t="s">
        <v>496</v>
      </c>
      <c r="M50" s="384" t="s">
        <v>497</v>
      </c>
      <c r="N50" s="386">
        <f>K50*10^8/10^9</f>
        <v>360</v>
      </c>
      <c r="O50" s="387">
        <f t="shared" si="3"/>
        <v>1.2283503255128363</v>
      </c>
      <c r="P50" s="388">
        <f t="shared" si="2"/>
        <v>341214163312.79419</v>
      </c>
      <c r="Q50" s="389" t="s">
        <v>414</v>
      </c>
    </row>
    <row r="51" spans="1:17" x14ac:dyDescent="0.2">
      <c r="A51" s="381">
        <v>50</v>
      </c>
      <c r="B51" s="390" t="s">
        <v>498</v>
      </c>
      <c r="C51" s="393" t="s">
        <v>499</v>
      </c>
      <c r="D51" s="383" t="e">
        <v>#N/A</v>
      </c>
      <c r="E51" s="383" t="s">
        <v>655</v>
      </c>
      <c r="F51" s="383" t="s">
        <v>656</v>
      </c>
      <c r="G51" s="383" t="e">
        <v>#N/A</v>
      </c>
      <c r="H51" s="384" t="e">
        <v>#N/A</v>
      </c>
      <c r="I51" s="385" t="s">
        <v>426</v>
      </c>
      <c r="J51" s="384">
        <f>2330/0.082</f>
        <v>28414.634146341461</v>
      </c>
      <c r="K51" s="384">
        <f>J51*$T$2</f>
        <v>118966.39024390242</v>
      </c>
      <c r="L51" s="384" t="s">
        <v>427</v>
      </c>
      <c r="M51" s="384" t="s">
        <v>428</v>
      </c>
      <c r="N51" s="386">
        <f t="shared" ref="N51:N77" si="9">K51*10^7/10^9</f>
        <v>1189.6639024390242</v>
      </c>
      <c r="O51" s="387">
        <f t="shared" si="3"/>
        <v>4.0592334494773512</v>
      </c>
      <c r="P51" s="388">
        <f t="shared" si="2"/>
        <v>1127583814150.459</v>
      </c>
      <c r="Q51" s="389" t="s">
        <v>414</v>
      </c>
    </row>
    <row r="52" spans="1:17" x14ac:dyDescent="0.2">
      <c r="A52" s="381">
        <v>51</v>
      </c>
      <c r="B52" s="390" t="s">
        <v>500</v>
      </c>
      <c r="C52" s="392" t="s">
        <v>501</v>
      </c>
      <c r="D52" s="383" t="e">
        <v>#N/A</v>
      </c>
      <c r="E52" s="383" t="e">
        <v>#N/A</v>
      </c>
      <c r="F52" s="383" t="e">
        <v>#N/A</v>
      </c>
      <c r="G52" s="383" t="s">
        <v>657</v>
      </c>
      <c r="H52" s="384" t="e">
        <v>#N/A</v>
      </c>
      <c r="I52" s="385" t="s">
        <v>426</v>
      </c>
      <c r="J52" s="384">
        <v>900</v>
      </c>
      <c r="K52" s="384">
        <f>J52*$T$2</f>
        <v>3768.12</v>
      </c>
      <c r="L52" s="384" t="s">
        <v>427</v>
      </c>
      <c r="M52" s="384" t="s">
        <v>428</v>
      </c>
      <c r="N52" s="386">
        <f t="shared" si="9"/>
        <v>37.681199999999997</v>
      </c>
      <c r="O52" s="387">
        <f t="shared" si="3"/>
        <v>0.12857142857142856</v>
      </c>
      <c r="P52" s="388">
        <f t="shared" si="2"/>
        <v>35714886473.950165</v>
      </c>
      <c r="Q52" s="389" t="s">
        <v>415</v>
      </c>
    </row>
    <row r="53" spans="1:17" x14ac:dyDescent="0.2">
      <c r="A53" s="381">
        <v>52</v>
      </c>
      <c r="B53" s="382" t="s">
        <v>502</v>
      </c>
      <c r="C53" s="382" t="s">
        <v>503</v>
      </c>
      <c r="D53" s="383">
        <v>0</v>
      </c>
      <c r="E53" s="383" t="e">
        <v>#N/A</v>
      </c>
      <c r="F53" s="383" t="e">
        <v>#N/A</v>
      </c>
      <c r="G53" s="383" t="e">
        <v>#N/A</v>
      </c>
      <c r="H53" s="384" t="e">
        <v>#N/A</v>
      </c>
      <c r="I53" s="385"/>
      <c r="J53" s="384"/>
      <c r="K53" s="384"/>
      <c r="L53" s="384"/>
      <c r="M53" s="384"/>
      <c r="N53" s="386">
        <f t="shared" si="9"/>
        <v>0</v>
      </c>
      <c r="O53" s="387">
        <f t="shared" si="3"/>
        <v>0</v>
      </c>
      <c r="P53" s="388">
        <f t="shared" si="2"/>
        <v>0</v>
      </c>
      <c r="Q53" s="389"/>
    </row>
    <row r="54" spans="1:17" x14ac:dyDescent="0.2">
      <c r="A54" s="381">
        <v>53</v>
      </c>
      <c r="B54" s="382" t="s">
        <v>504</v>
      </c>
      <c r="C54" s="382" t="s">
        <v>505</v>
      </c>
      <c r="D54" s="383" t="s">
        <v>658</v>
      </c>
      <c r="E54" s="383" t="e">
        <v>#N/A</v>
      </c>
      <c r="F54" s="383" t="e">
        <v>#N/A</v>
      </c>
      <c r="G54" s="383" t="e">
        <v>#N/A</v>
      </c>
      <c r="H54" s="384" t="e">
        <v>#N/A</v>
      </c>
      <c r="I54" s="385" t="s">
        <v>426</v>
      </c>
      <c r="J54" s="384">
        <v>4500</v>
      </c>
      <c r="K54" s="384">
        <f>J54*$T$2</f>
        <v>18840.599999999999</v>
      </c>
      <c r="L54" s="384" t="s">
        <v>427</v>
      </c>
      <c r="M54" s="384" t="s">
        <v>428</v>
      </c>
      <c r="N54" s="386">
        <f t="shared" si="9"/>
        <v>188.40600000000001</v>
      </c>
      <c r="O54" s="387">
        <f t="shared" si="3"/>
        <v>0.64285714285714279</v>
      </c>
      <c r="P54" s="388">
        <f t="shared" si="2"/>
        <v>178574432369.75085</v>
      </c>
      <c r="Q54" s="389" t="s">
        <v>506</v>
      </c>
    </row>
    <row r="55" spans="1:17" x14ac:dyDescent="0.2">
      <c r="A55" s="381">
        <v>54</v>
      </c>
      <c r="B55" s="382" t="s">
        <v>507</v>
      </c>
      <c r="C55" s="382" t="s">
        <v>508</v>
      </c>
      <c r="D55" s="383" t="s">
        <v>659</v>
      </c>
      <c r="E55" s="383" t="e">
        <v>#N/A</v>
      </c>
      <c r="F55" s="383" t="e">
        <v>#N/A</v>
      </c>
      <c r="G55" s="383" t="e">
        <v>#N/A</v>
      </c>
      <c r="H55" s="384" t="e">
        <v>#N/A</v>
      </c>
      <c r="I55" s="385" t="s">
        <v>426</v>
      </c>
      <c r="J55" s="384">
        <v>3300</v>
      </c>
      <c r="K55" s="384">
        <f t="shared" ref="K55:K77" si="10">J55*$T$2</f>
        <v>13816.439999999999</v>
      </c>
      <c r="L55" s="384" t="s">
        <v>427</v>
      </c>
      <c r="M55" s="384" t="s">
        <v>428</v>
      </c>
      <c r="N55" s="386">
        <f t="shared" si="9"/>
        <v>138.1644</v>
      </c>
      <c r="O55" s="387">
        <f t="shared" si="3"/>
        <v>0.47142857142857136</v>
      </c>
      <c r="P55" s="388">
        <f t="shared" si="2"/>
        <v>130954583737.81729</v>
      </c>
      <c r="Q55" s="389" t="s">
        <v>506</v>
      </c>
    </row>
    <row r="56" spans="1:17" x14ac:dyDescent="0.2">
      <c r="A56" s="381">
        <v>55</v>
      </c>
      <c r="B56" s="382" t="s">
        <v>509</v>
      </c>
      <c r="C56" s="382" t="s">
        <v>510</v>
      </c>
      <c r="D56" s="383" t="s">
        <v>660</v>
      </c>
      <c r="E56" s="383" t="e">
        <v>#N/A</v>
      </c>
      <c r="F56" s="383" t="e">
        <v>#N/A</v>
      </c>
      <c r="G56" s="383" t="e">
        <v>#N/A</v>
      </c>
      <c r="H56" s="384" t="e">
        <v>#N/A</v>
      </c>
      <c r="I56" s="385" t="s">
        <v>426</v>
      </c>
      <c r="J56" s="384">
        <v>3000</v>
      </c>
      <c r="K56" s="384">
        <f t="shared" si="10"/>
        <v>12560.4</v>
      </c>
      <c r="L56" s="384" t="s">
        <v>427</v>
      </c>
      <c r="M56" s="384" t="s">
        <v>428</v>
      </c>
      <c r="N56" s="386">
        <f t="shared" si="9"/>
        <v>125.604</v>
      </c>
      <c r="O56" s="387">
        <f t="shared" si="3"/>
        <v>0.42857142857142855</v>
      </c>
      <c r="P56" s="388">
        <f t="shared" si="2"/>
        <v>119049621579.83389</v>
      </c>
      <c r="Q56" s="389" t="s">
        <v>506</v>
      </c>
    </row>
    <row r="57" spans="1:17" x14ac:dyDescent="0.2">
      <c r="A57" s="381">
        <v>56</v>
      </c>
      <c r="B57" s="382" t="s">
        <v>511</v>
      </c>
      <c r="C57" s="382" t="s">
        <v>512</v>
      </c>
      <c r="D57" s="383" t="s">
        <v>661</v>
      </c>
      <c r="E57" s="383" t="e">
        <v>#N/A</v>
      </c>
      <c r="F57" s="383" t="e">
        <v>#N/A</v>
      </c>
      <c r="G57" s="383" t="e">
        <v>#N/A</v>
      </c>
      <c r="H57" s="384" t="e">
        <v>#N/A</v>
      </c>
      <c r="I57" s="385" t="s">
        <v>426</v>
      </c>
      <c r="J57" s="384">
        <v>3700</v>
      </c>
      <c r="K57" s="384">
        <f t="shared" si="10"/>
        <v>15491.16</v>
      </c>
      <c r="L57" s="384" t="s">
        <v>427</v>
      </c>
      <c r="M57" s="384" t="s">
        <v>428</v>
      </c>
      <c r="N57" s="386">
        <f t="shared" si="9"/>
        <v>154.91159999999999</v>
      </c>
      <c r="O57" s="387">
        <f t="shared" si="3"/>
        <v>0.52857142857142858</v>
      </c>
      <c r="P57" s="388">
        <f t="shared" si="2"/>
        <v>146827866615.12848</v>
      </c>
      <c r="Q57" s="389" t="s">
        <v>506</v>
      </c>
    </row>
    <row r="58" spans="1:17" x14ac:dyDescent="0.2">
      <c r="A58" s="381">
        <v>57</v>
      </c>
      <c r="B58" s="382" t="s">
        <v>513</v>
      </c>
      <c r="C58" s="382" t="s">
        <v>514</v>
      </c>
      <c r="D58" s="383" t="s">
        <v>658</v>
      </c>
      <c r="E58" s="383" t="e">
        <v>#N/A</v>
      </c>
      <c r="F58" s="383" t="e">
        <v>#N/A</v>
      </c>
      <c r="G58" s="383" t="e">
        <v>#N/A</v>
      </c>
      <c r="H58" s="384" t="e">
        <v>#N/A</v>
      </c>
      <c r="I58" s="385" t="s">
        <v>426</v>
      </c>
      <c r="J58" s="384">
        <v>4500</v>
      </c>
      <c r="K58" s="384">
        <f t="shared" si="10"/>
        <v>18840.599999999999</v>
      </c>
      <c r="L58" s="384" t="s">
        <v>427</v>
      </c>
      <c r="M58" s="384" t="s">
        <v>428</v>
      </c>
      <c r="N58" s="386">
        <f t="shared" si="9"/>
        <v>188.40600000000001</v>
      </c>
      <c r="O58" s="387">
        <f t="shared" si="3"/>
        <v>0.64285714285714279</v>
      </c>
      <c r="P58" s="388">
        <f t="shared" si="2"/>
        <v>178574432369.75085</v>
      </c>
      <c r="Q58" s="389" t="s">
        <v>506</v>
      </c>
    </row>
    <row r="59" spans="1:17" x14ac:dyDescent="0.2">
      <c r="A59" s="381">
        <v>58</v>
      </c>
      <c r="B59" s="382" t="s">
        <v>515</v>
      </c>
      <c r="C59" s="382" t="s">
        <v>516</v>
      </c>
      <c r="D59" s="383" t="s">
        <v>662</v>
      </c>
      <c r="E59" s="383" t="e">
        <v>#N/A</v>
      </c>
      <c r="F59" s="383" t="e">
        <v>#N/A</v>
      </c>
      <c r="G59" s="383" t="e">
        <v>#N/A</v>
      </c>
      <c r="H59" s="384" t="e">
        <v>#N/A</v>
      </c>
      <c r="I59" s="385" t="s">
        <v>426</v>
      </c>
      <c r="J59" s="384">
        <v>3800</v>
      </c>
      <c r="K59" s="384">
        <f t="shared" si="10"/>
        <v>15909.84</v>
      </c>
      <c r="L59" s="384" t="s">
        <v>427</v>
      </c>
      <c r="M59" s="384" t="s">
        <v>428</v>
      </c>
      <c r="N59" s="386">
        <f t="shared" si="9"/>
        <v>159.0984</v>
      </c>
      <c r="O59" s="387">
        <f t="shared" si="3"/>
        <v>0.54285714285714282</v>
      </c>
      <c r="P59" s="388">
        <f t="shared" si="2"/>
        <v>150796187334.45627</v>
      </c>
      <c r="Q59" s="389" t="s">
        <v>506</v>
      </c>
    </row>
    <row r="60" spans="1:17" x14ac:dyDescent="0.2">
      <c r="A60" s="381">
        <v>59</v>
      </c>
      <c r="B60" s="382" t="s">
        <v>517</v>
      </c>
      <c r="C60" s="382" t="s">
        <v>518</v>
      </c>
      <c r="D60" s="383" t="s">
        <v>660</v>
      </c>
      <c r="E60" s="383" t="e">
        <v>#N/A</v>
      </c>
      <c r="F60" s="383" t="e">
        <v>#N/A</v>
      </c>
      <c r="G60" s="383" t="e">
        <v>#N/A</v>
      </c>
      <c r="H60" s="384" t="e">
        <v>#N/A</v>
      </c>
      <c r="I60" s="385" t="s">
        <v>426</v>
      </c>
      <c r="J60" s="384">
        <v>3000</v>
      </c>
      <c r="K60" s="384">
        <f t="shared" si="10"/>
        <v>12560.4</v>
      </c>
      <c r="L60" s="384" t="s">
        <v>427</v>
      </c>
      <c r="M60" s="384" t="s">
        <v>428</v>
      </c>
      <c r="N60" s="386">
        <f t="shared" si="9"/>
        <v>125.604</v>
      </c>
      <c r="O60" s="387">
        <f t="shared" si="3"/>
        <v>0.42857142857142855</v>
      </c>
      <c r="P60" s="388">
        <f t="shared" si="2"/>
        <v>119049621579.83389</v>
      </c>
      <c r="Q60" s="389" t="s">
        <v>506</v>
      </c>
    </row>
    <row r="61" spans="1:17" x14ac:dyDescent="0.2">
      <c r="A61" s="381">
        <v>60</v>
      </c>
      <c r="B61" s="382" t="s">
        <v>519</v>
      </c>
      <c r="C61" s="382" t="s">
        <v>520</v>
      </c>
      <c r="D61" s="383" t="s">
        <v>663</v>
      </c>
      <c r="E61" s="383" t="e">
        <v>#N/A</v>
      </c>
      <c r="F61" s="383" t="e">
        <v>#N/A</v>
      </c>
      <c r="G61" s="383" t="e">
        <v>#N/A</v>
      </c>
      <c r="H61" s="384" t="e">
        <v>#N/A</v>
      </c>
      <c r="I61" s="385" t="s">
        <v>426</v>
      </c>
      <c r="J61" s="384">
        <v>3500</v>
      </c>
      <c r="K61" s="384">
        <f t="shared" si="10"/>
        <v>14653.8</v>
      </c>
      <c r="L61" s="384" t="s">
        <v>427</v>
      </c>
      <c r="M61" s="384" t="s">
        <v>428</v>
      </c>
      <c r="N61" s="386">
        <f t="shared" si="9"/>
        <v>146.53800000000001</v>
      </c>
      <c r="O61" s="387">
        <f t="shared" si="3"/>
        <v>0.5</v>
      </c>
      <c r="P61" s="388">
        <f t="shared" si="2"/>
        <v>138891225176.4729</v>
      </c>
      <c r="Q61" s="389" t="s">
        <v>506</v>
      </c>
    </row>
    <row r="62" spans="1:17" x14ac:dyDescent="0.2">
      <c r="A62" s="381">
        <v>61</v>
      </c>
      <c r="B62" s="382" t="s">
        <v>521</v>
      </c>
      <c r="C62" s="382" t="s">
        <v>522</v>
      </c>
      <c r="D62" s="383" t="s">
        <v>661</v>
      </c>
      <c r="E62" s="383" t="e">
        <v>#N/A</v>
      </c>
      <c r="F62" s="383" t="e">
        <v>#N/A</v>
      </c>
      <c r="G62" s="383" t="e">
        <v>#N/A</v>
      </c>
      <c r="H62" s="384" t="e">
        <v>#N/A</v>
      </c>
      <c r="I62" s="385" t="s">
        <v>426</v>
      </c>
      <c r="J62" s="384">
        <v>3700</v>
      </c>
      <c r="K62" s="384">
        <f t="shared" si="10"/>
        <v>15491.16</v>
      </c>
      <c r="L62" s="384" t="s">
        <v>427</v>
      </c>
      <c r="M62" s="384" t="s">
        <v>428</v>
      </c>
      <c r="N62" s="386">
        <f t="shared" si="9"/>
        <v>154.91159999999999</v>
      </c>
      <c r="O62" s="387">
        <f t="shared" si="3"/>
        <v>0.52857142857142858</v>
      </c>
      <c r="P62" s="388">
        <f t="shared" si="2"/>
        <v>146827866615.12848</v>
      </c>
      <c r="Q62" s="389" t="s">
        <v>506</v>
      </c>
    </row>
    <row r="63" spans="1:17" x14ac:dyDescent="0.2">
      <c r="A63" s="381">
        <v>62</v>
      </c>
      <c r="B63" s="390" t="s">
        <v>523</v>
      </c>
      <c r="C63" s="391" t="s">
        <v>524</v>
      </c>
      <c r="D63" s="383" t="e">
        <v>#N/A</v>
      </c>
      <c r="E63" s="383" t="s">
        <v>664</v>
      </c>
      <c r="F63" s="383" t="e">
        <v>#N/A</v>
      </c>
      <c r="G63" s="383" t="e">
        <v>#N/A</v>
      </c>
      <c r="H63" s="384" t="e">
        <v>#N/A</v>
      </c>
      <c r="I63" s="385" t="s">
        <v>426</v>
      </c>
      <c r="J63" s="384">
        <v>3500</v>
      </c>
      <c r="K63" s="384">
        <f t="shared" si="10"/>
        <v>14653.8</v>
      </c>
      <c r="L63" s="384" t="s">
        <v>427</v>
      </c>
      <c r="M63" s="384" t="s">
        <v>428</v>
      </c>
      <c r="N63" s="386">
        <f t="shared" si="9"/>
        <v>146.53800000000001</v>
      </c>
      <c r="O63" s="387">
        <f t="shared" si="3"/>
        <v>0.5</v>
      </c>
      <c r="P63" s="388">
        <f t="shared" si="2"/>
        <v>138891225176.4729</v>
      </c>
      <c r="Q63" s="389" t="s">
        <v>413</v>
      </c>
    </row>
    <row r="64" spans="1:17" x14ac:dyDescent="0.2">
      <c r="A64" s="381">
        <v>63</v>
      </c>
      <c r="B64" s="390" t="s">
        <v>525</v>
      </c>
      <c r="C64" s="391" t="s">
        <v>526</v>
      </c>
      <c r="D64" s="383" t="e">
        <v>#N/A</v>
      </c>
      <c r="E64" s="383" t="s">
        <v>665</v>
      </c>
      <c r="F64" s="383" t="e">
        <v>#N/A</v>
      </c>
      <c r="G64" s="383" t="e">
        <v>#N/A</v>
      </c>
      <c r="H64" s="384" t="e">
        <v>#N/A</v>
      </c>
      <c r="I64" s="385" t="s">
        <v>426</v>
      </c>
      <c r="J64" s="384">
        <v>4600</v>
      </c>
      <c r="K64" s="384">
        <f t="shared" si="10"/>
        <v>19259.28</v>
      </c>
      <c r="L64" s="384" t="s">
        <v>427</v>
      </c>
      <c r="M64" s="384" t="s">
        <v>428</v>
      </c>
      <c r="N64" s="386">
        <f t="shared" si="9"/>
        <v>192.59280000000001</v>
      </c>
      <c r="O64" s="387">
        <f t="shared" si="3"/>
        <v>0.65714285714285703</v>
      </c>
      <c r="P64" s="388">
        <f t="shared" si="2"/>
        <v>182542753089.07867</v>
      </c>
      <c r="Q64" s="389" t="s">
        <v>413</v>
      </c>
    </row>
    <row r="65" spans="1:17" x14ac:dyDescent="0.2">
      <c r="A65" s="381">
        <v>64</v>
      </c>
      <c r="B65" s="390" t="s">
        <v>527</v>
      </c>
      <c r="C65" s="391" t="s">
        <v>528</v>
      </c>
      <c r="D65" s="383" t="e">
        <v>#N/A</v>
      </c>
      <c r="E65" s="383" t="s">
        <v>666</v>
      </c>
      <c r="F65" s="383" t="e">
        <v>#N/A</v>
      </c>
      <c r="G65" s="383" t="e">
        <v>#N/A</v>
      </c>
      <c r="H65" s="384" t="e">
        <v>#N/A</v>
      </c>
      <c r="I65" s="385" t="s">
        <v>426</v>
      </c>
      <c r="J65" s="384">
        <v>3200</v>
      </c>
      <c r="K65" s="384">
        <f t="shared" si="10"/>
        <v>13397.76</v>
      </c>
      <c r="L65" s="384" t="s">
        <v>427</v>
      </c>
      <c r="M65" s="384" t="s">
        <v>428</v>
      </c>
      <c r="N65" s="386">
        <f t="shared" si="9"/>
        <v>133.9776</v>
      </c>
      <c r="O65" s="387">
        <f t="shared" si="3"/>
        <v>0.45714285714285707</v>
      </c>
      <c r="P65" s="388">
        <f t="shared" si="2"/>
        <v>126986263018.48947</v>
      </c>
      <c r="Q65" s="389" t="s">
        <v>413</v>
      </c>
    </row>
    <row r="66" spans="1:17" x14ac:dyDescent="0.2">
      <c r="A66" s="381">
        <v>65</v>
      </c>
      <c r="B66" s="382" t="s">
        <v>529</v>
      </c>
      <c r="C66" s="382" t="s">
        <v>530</v>
      </c>
      <c r="D66" s="383" t="s">
        <v>659</v>
      </c>
      <c r="E66" s="383" t="e">
        <v>#N/A</v>
      </c>
      <c r="F66" s="383" t="e">
        <v>#N/A</v>
      </c>
      <c r="G66" s="383" t="e">
        <v>#N/A</v>
      </c>
      <c r="H66" s="384" t="e">
        <v>#N/A</v>
      </c>
      <c r="I66" s="385" t="s">
        <v>426</v>
      </c>
      <c r="J66" s="384">
        <v>3300</v>
      </c>
      <c r="K66" s="384">
        <f t="shared" si="10"/>
        <v>13816.439999999999</v>
      </c>
      <c r="L66" s="384" t="s">
        <v>427</v>
      </c>
      <c r="M66" s="384" t="s">
        <v>428</v>
      </c>
      <c r="N66" s="386">
        <f t="shared" si="9"/>
        <v>138.1644</v>
      </c>
      <c r="O66" s="387">
        <f t="shared" si="3"/>
        <v>0.47142857142857136</v>
      </c>
      <c r="P66" s="388">
        <f t="shared" si="2"/>
        <v>130954583737.81729</v>
      </c>
      <c r="Q66" s="389" t="s">
        <v>506</v>
      </c>
    </row>
    <row r="67" spans="1:17" x14ac:dyDescent="0.2">
      <c r="A67" s="381">
        <v>66</v>
      </c>
      <c r="B67" s="382" t="s">
        <v>531</v>
      </c>
      <c r="C67" s="382" t="s">
        <v>532</v>
      </c>
      <c r="D67" s="383" t="s">
        <v>663</v>
      </c>
      <c r="E67" s="383" t="e">
        <v>#N/A</v>
      </c>
      <c r="F67" s="383" t="e">
        <v>#N/A</v>
      </c>
      <c r="G67" s="383" t="e">
        <v>#N/A</v>
      </c>
      <c r="H67" s="384" t="e">
        <v>#N/A</v>
      </c>
      <c r="I67" s="385" t="s">
        <v>426</v>
      </c>
      <c r="J67" s="384">
        <v>3500</v>
      </c>
      <c r="K67" s="384">
        <f t="shared" si="10"/>
        <v>14653.8</v>
      </c>
      <c r="L67" s="384" t="s">
        <v>427</v>
      </c>
      <c r="M67" s="384" t="s">
        <v>428</v>
      </c>
      <c r="N67" s="386">
        <f t="shared" si="9"/>
        <v>146.53800000000001</v>
      </c>
      <c r="O67" s="387">
        <f t="shared" si="3"/>
        <v>0.5</v>
      </c>
      <c r="P67" s="388">
        <f t="shared" ref="P67:P77" si="11">N67*$U$2*10^12</f>
        <v>138891225176.4729</v>
      </c>
      <c r="Q67" s="389" t="s">
        <v>506</v>
      </c>
    </row>
    <row r="68" spans="1:17" x14ac:dyDescent="0.2">
      <c r="A68" s="381">
        <v>67</v>
      </c>
      <c r="B68" s="382" t="s">
        <v>533</v>
      </c>
      <c r="C68" s="382" t="s">
        <v>534</v>
      </c>
      <c r="D68" s="383" t="s">
        <v>667</v>
      </c>
      <c r="E68" s="383" t="s">
        <v>668</v>
      </c>
      <c r="F68" s="383" t="e">
        <v>#N/A</v>
      </c>
      <c r="G68" s="383" t="e">
        <v>#N/A</v>
      </c>
      <c r="H68" s="384" t="e">
        <v>#N/A</v>
      </c>
      <c r="I68" s="385" t="s">
        <v>426</v>
      </c>
      <c r="J68" s="384">
        <v>4000</v>
      </c>
      <c r="K68" s="384">
        <f t="shared" si="10"/>
        <v>16747.2</v>
      </c>
      <c r="L68" s="384" t="s">
        <v>427</v>
      </c>
      <c r="M68" s="384" t="s">
        <v>428</v>
      </c>
      <c r="N68" s="386">
        <f t="shared" si="9"/>
        <v>167.47200000000001</v>
      </c>
      <c r="O68" s="387">
        <f t="shared" ref="O68:O77" si="12">N68*10^12*$S$2/10^4</f>
        <v>0.5714285714285714</v>
      </c>
      <c r="P68" s="388">
        <f t="shared" si="11"/>
        <v>158732828773.11188</v>
      </c>
      <c r="Q68" s="389" t="s">
        <v>506</v>
      </c>
    </row>
    <row r="69" spans="1:17" x14ac:dyDescent="0.2">
      <c r="A69" s="381">
        <v>68</v>
      </c>
      <c r="B69" s="390" t="s">
        <v>535</v>
      </c>
      <c r="C69" s="391" t="s">
        <v>536</v>
      </c>
      <c r="D69" s="383" t="e">
        <v>#N/A</v>
      </c>
      <c r="E69" s="383" t="s">
        <v>669</v>
      </c>
      <c r="F69" s="383" t="e">
        <v>#N/A</v>
      </c>
      <c r="G69" s="383" t="e">
        <v>#N/A</v>
      </c>
      <c r="H69" s="384" t="e">
        <v>#N/A</v>
      </c>
      <c r="I69" s="385" t="s">
        <v>426</v>
      </c>
      <c r="J69" s="384">
        <v>2700</v>
      </c>
      <c r="K69" s="384">
        <f t="shared" si="10"/>
        <v>11304.359999999999</v>
      </c>
      <c r="L69" s="384" t="s">
        <v>427</v>
      </c>
      <c r="M69" s="384" t="s">
        <v>428</v>
      </c>
      <c r="N69" s="386">
        <f t="shared" si="9"/>
        <v>113.04359999999998</v>
      </c>
      <c r="O69" s="387">
        <f t="shared" si="12"/>
        <v>0.38571428571428562</v>
      </c>
      <c r="P69" s="388">
        <f t="shared" si="11"/>
        <v>107144659421.85049</v>
      </c>
      <c r="Q69" s="389" t="s">
        <v>413</v>
      </c>
    </row>
    <row r="70" spans="1:17" x14ac:dyDescent="0.2">
      <c r="A70" s="381">
        <v>69</v>
      </c>
      <c r="B70" s="390" t="s">
        <v>537</v>
      </c>
      <c r="C70" s="391" t="s">
        <v>538</v>
      </c>
      <c r="D70" s="383" t="e">
        <v>#N/A</v>
      </c>
      <c r="E70" s="383" t="s">
        <v>669</v>
      </c>
      <c r="F70" s="383" t="e">
        <v>#N/A</v>
      </c>
      <c r="G70" s="383" t="e">
        <v>#N/A</v>
      </c>
      <c r="H70" s="384" t="e">
        <v>#N/A</v>
      </c>
      <c r="I70" s="385" t="s">
        <v>426</v>
      </c>
      <c r="J70" s="384">
        <v>2700</v>
      </c>
      <c r="K70" s="384">
        <f t="shared" si="10"/>
        <v>11304.359999999999</v>
      </c>
      <c r="L70" s="384" t="s">
        <v>427</v>
      </c>
      <c r="M70" s="384" t="s">
        <v>428</v>
      </c>
      <c r="N70" s="386">
        <f t="shared" si="9"/>
        <v>113.04359999999998</v>
      </c>
      <c r="O70" s="387">
        <f t="shared" si="12"/>
        <v>0.38571428571428562</v>
      </c>
      <c r="P70" s="388">
        <f t="shared" si="11"/>
        <v>107144659421.85049</v>
      </c>
      <c r="Q70" s="389" t="s">
        <v>413</v>
      </c>
    </row>
    <row r="71" spans="1:17" x14ac:dyDescent="0.2">
      <c r="A71" s="381">
        <v>70</v>
      </c>
      <c r="B71" s="382" t="s">
        <v>539</v>
      </c>
      <c r="C71" s="382" t="s">
        <v>540</v>
      </c>
      <c r="D71" s="383" t="s">
        <v>670</v>
      </c>
      <c r="E71" s="383" t="s">
        <v>671</v>
      </c>
      <c r="F71" s="383" t="s">
        <v>672</v>
      </c>
      <c r="G71" s="383" t="e">
        <v>#N/A</v>
      </c>
      <c r="H71" s="384" t="e">
        <v>#N/A</v>
      </c>
      <c r="I71" s="385" t="s">
        <v>446</v>
      </c>
      <c r="J71" s="384">
        <v>5000</v>
      </c>
      <c r="K71" s="384">
        <f t="shared" si="10"/>
        <v>20934</v>
      </c>
      <c r="L71" s="384" t="s">
        <v>447</v>
      </c>
      <c r="M71" s="384" t="s">
        <v>448</v>
      </c>
      <c r="N71" s="386">
        <f t="shared" ref="N71" si="13">K71*10^8/10^9</f>
        <v>2093.4</v>
      </c>
      <c r="O71" s="387">
        <f t="shared" si="12"/>
        <v>7.1428571428571423</v>
      </c>
      <c r="P71" s="388">
        <f t="shared" si="11"/>
        <v>1984160359663.8984</v>
      </c>
      <c r="Q71" s="389" t="s">
        <v>506</v>
      </c>
    </row>
    <row r="72" spans="1:17" x14ac:dyDescent="0.2">
      <c r="A72" s="381">
        <v>71</v>
      </c>
      <c r="B72" s="390" t="s">
        <v>541</v>
      </c>
      <c r="C72" s="391" t="s">
        <v>542</v>
      </c>
      <c r="D72" s="383" t="e">
        <v>#N/A</v>
      </c>
      <c r="E72" s="383" t="s">
        <v>673</v>
      </c>
      <c r="F72" s="383" t="e">
        <v>#N/A</v>
      </c>
      <c r="G72" s="383" t="e">
        <v>#N/A</v>
      </c>
      <c r="H72" s="384" t="e">
        <v>#N/A</v>
      </c>
      <c r="I72" s="385" t="s">
        <v>426</v>
      </c>
      <c r="J72" s="384">
        <v>1900</v>
      </c>
      <c r="K72" s="384">
        <f t="shared" si="10"/>
        <v>7954.92</v>
      </c>
      <c r="L72" s="384" t="s">
        <v>427</v>
      </c>
      <c r="M72" s="384" t="s">
        <v>428</v>
      </c>
      <c r="N72" s="386">
        <f t="shared" si="9"/>
        <v>79.549199999999999</v>
      </c>
      <c r="O72" s="387">
        <f t="shared" si="12"/>
        <v>0.27142857142857141</v>
      </c>
      <c r="P72" s="388">
        <f t="shared" si="11"/>
        <v>75398093667.228134</v>
      </c>
      <c r="Q72" s="389" t="s">
        <v>413</v>
      </c>
    </row>
    <row r="73" spans="1:17" x14ac:dyDescent="0.2">
      <c r="A73" s="381">
        <v>72</v>
      </c>
      <c r="B73" s="390" t="s">
        <v>543</v>
      </c>
      <c r="C73" s="391" t="s">
        <v>544</v>
      </c>
      <c r="D73" s="383" t="e">
        <v>#N/A</v>
      </c>
      <c r="E73" s="383" t="s">
        <v>668</v>
      </c>
      <c r="F73" s="383" t="e">
        <v>#N/A</v>
      </c>
      <c r="G73" s="383" t="e">
        <v>#N/A</v>
      </c>
      <c r="H73" s="384" t="e">
        <v>#N/A</v>
      </c>
      <c r="I73" s="385" t="s">
        <v>426</v>
      </c>
      <c r="J73" s="384">
        <v>3000</v>
      </c>
      <c r="K73" s="384">
        <f t="shared" si="10"/>
        <v>12560.4</v>
      </c>
      <c r="L73" s="384" t="s">
        <v>427</v>
      </c>
      <c r="M73" s="384" t="s">
        <v>428</v>
      </c>
      <c r="N73" s="386">
        <f t="shared" si="9"/>
        <v>125.604</v>
      </c>
      <c r="O73" s="387">
        <f t="shared" si="12"/>
        <v>0.42857142857142855</v>
      </c>
      <c r="P73" s="388">
        <f t="shared" si="11"/>
        <v>119049621579.83389</v>
      </c>
      <c r="Q73" s="389" t="s">
        <v>413</v>
      </c>
    </row>
    <row r="74" spans="1:17" x14ac:dyDescent="0.2">
      <c r="A74" s="381">
        <v>73</v>
      </c>
      <c r="B74" s="390" t="s">
        <v>545</v>
      </c>
      <c r="C74" s="391" t="s">
        <v>546</v>
      </c>
      <c r="D74" s="383" t="e">
        <v>#N/A</v>
      </c>
      <c r="E74" s="383" t="s">
        <v>674</v>
      </c>
      <c r="F74" s="383" t="s">
        <v>675</v>
      </c>
      <c r="G74" s="383" t="e">
        <v>#N/A</v>
      </c>
      <c r="H74" s="384" t="e">
        <v>#N/A</v>
      </c>
      <c r="I74" s="385" t="s">
        <v>426</v>
      </c>
      <c r="J74" s="384">
        <v>4756</v>
      </c>
      <c r="K74" s="384">
        <f t="shared" si="10"/>
        <v>19912.4208</v>
      </c>
      <c r="L74" s="384" t="s">
        <v>427</v>
      </c>
      <c r="M74" s="384" t="s">
        <v>428</v>
      </c>
      <c r="N74" s="386">
        <f t="shared" si="9"/>
        <v>199.12420800000001</v>
      </c>
      <c r="O74" s="387">
        <f t="shared" si="12"/>
        <v>0.67942857142857138</v>
      </c>
      <c r="P74" s="388">
        <f t="shared" si="11"/>
        <v>188733333411.23001</v>
      </c>
      <c r="Q74" s="389" t="s">
        <v>414</v>
      </c>
    </row>
    <row r="75" spans="1:17" x14ac:dyDescent="0.2">
      <c r="A75" s="381">
        <v>74</v>
      </c>
      <c r="B75" s="390" t="s">
        <v>547</v>
      </c>
      <c r="C75" s="392" t="s">
        <v>548</v>
      </c>
      <c r="D75" s="383" t="e">
        <v>#N/A</v>
      </c>
      <c r="E75" s="383" t="e">
        <v>#N/A</v>
      </c>
      <c r="F75" s="383" t="s">
        <v>676</v>
      </c>
      <c r="G75" s="383" t="e">
        <v>#N/A</v>
      </c>
      <c r="H75" s="384" t="e">
        <v>#N/A</v>
      </c>
      <c r="I75" s="385" t="s">
        <v>426</v>
      </c>
      <c r="J75" s="384">
        <v>6401</v>
      </c>
      <c r="K75" s="384">
        <f t="shared" si="10"/>
        <v>26799.7068</v>
      </c>
      <c r="L75" s="384" t="s">
        <v>427</v>
      </c>
      <c r="M75" s="384" t="s">
        <v>428</v>
      </c>
      <c r="N75" s="386">
        <f t="shared" si="9"/>
        <v>267.99706800000001</v>
      </c>
      <c r="O75" s="387">
        <f t="shared" si="12"/>
        <v>0.91442857142857137</v>
      </c>
      <c r="P75" s="388">
        <f t="shared" si="11"/>
        <v>254012209244.17227</v>
      </c>
      <c r="Q75" s="389" t="s">
        <v>414</v>
      </c>
    </row>
    <row r="76" spans="1:17" x14ac:dyDescent="0.2">
      <c r="A76" s="381">
        <v>75</v>
      </c>
      <c r="B76" s="390" t="s">
        <v>549</v>
      </c>
      <c r="C76" s="391" t="s">
        <v>550</v>
      </c>
      <c r="D76" s="383" t="e">
        <v>#N/A</v>
      </c>
      <c r="E76" s="383" t="s">
        <v>677</v>
      </c>
      <c r="F76" s="383" t="e">
        <v>#N/A</v>
      </c>
      <c r="G76" s="383" t="e">
        <v>#N/A</v>
      </c>
      <c r="H76" s="384" t="e">
        <v>#N/A</v>
      </c>
      <c r="I76" s="385" t="s">
        <v>426</v>
      </c>
      <c r="J76" s="384">
        <v>6500</v>
      </c>
      <c r="K76" s="384">
        <f t="shared" si="10"/>
        <v>27214.2</v>
      </c>
      <c r="L76" s="384" t="s">
        <v>427</v>
      </c>
      <c r="M76" s="384" t="s">
        <v>428</v>
      </c>
      <c r="N76" s="386">
        <f t="shared" si="9"/>
        <v>272.142</v>
      </c>
      <c r="O76" s="387">
        <f t="shared" si="12"/>
        <v>0.92857142857142849</v>
      </c>
      <c r="P76" s="388">
        <f t="shared" si="11"/>
        <v>257940846756.30679</v>
      </c>
      <c r="Q76" s="389" t="s">
        <v>413</v>
      </c>
    </row>
    <row r="77" spans="1:17" x14ac:dyDescent="0.2">
      <c r="A77" s="381">
        <v>76</v>
      </c>
      <c r="B77" s="390" t="s">
        <v>551</v>
      </c>
      <c r="C77" s="391" t="s">
        <v>552</v>
      </c>
      <c r="D77" s="383" t="e">
        <v>#N/A</v>
      </c>
      <c r="E77" s="383" t="s">
        <v>626</v>
      </c>
      <c r="F77" s="383" t="e">
        <v>#N/A</v>
      </c>
      <c r="G77" s="383" t="e">
        <v>#N/A</v>
      </c>
      <c r="H77" s="384" t="e">
        <v>#N/A</v>
      </c>
      <c r="I77" s="385" t="s">
        <v>426</v>
      </c>
      <c r="J77" s="384">
        <v>10200</v>
      </c>
      <c r="K77" s="384">
        <f t="shared" si="10"/>
        <v>42705.36</v>
      </c>
      <c r="L77" s="384" t="s">
        <v>427</v>
      </c>
      <c r="M77" s="384" t="s">
        <v>428</v>
      </c>
      <c r="N77" s="386">
        <f t="shared" si="9"/>
        <v>427.05360000000002</v>
      </c>
      <c r="O77" s="387">
        <f t="shared" si="12"/>
        <v>1.4571428571428571</v>
      </c>
      <c r="P77" s="388">
        <f t="shared" si="11"/>
        <v>404768713371.4353</v>
      </c>
      <c r="Q77" s="389" t="s">
        <v>413</v>
      </c>
    </row>
    <row r="78" spans="1:17" x14ac:dyDescent="0.2">
      <c r="A78" s="394">
        <v>77</v>
      </c>
      <c r="B78" s="394" t="s">
        <v>555</v>
      </c>
      <c r="L78" s="395" t="s">
        <v>198</v>
      </c>
      <c r="N78" s="300">
        <v>292.70999999999998</v>
      </c>
      <c r="O78" s="395">
        <v>1</v>
      </c>
      <c r="P78" s="396">
        <v>277782450000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ED18-CDB1-40A7-A08D-33106A7F2B59}">
  <sheetPr codeName="Sheet9">
    <tabColor theme="7" tint="0.39997558519241921"/>
  </sheetPr>
  <dimension ref="A1:AH43"/>
  <sheetViews>
    <sheetView topLeftCell="A20" workbookViewId="0">
      <selection activeCell="D2" sqref="D2:W6"/>
    </sheetView>
  </sheetViews>
  <sheetFormatPr defaultRowHeight="14.25" x14ac:dyDescent="0.2"/>
  <cols>
    <col min="1" max="1" width="31.625" customWidth="1"/>
    <col min="2" max="2" width="12.625" customWidth="1"/>
    <col min="3" max="3" width="11" customWidth="1"/>
  </cols>
  <sheetData>
    <row r="1" spans="1:34" x14ac:dyDescent="0.2">
      <c r="A1" s="436" t="s">
        <v>722</v>
      </c>
      <c r="B1" s="334"/>
      <c r="C1" s="334"/>
      <c r="AG1" s="413" t="s">
        <v>679</v>
      </c>
    </row>
    <row r="2" spans="1:34" ht="86.25" x14ac:dyDescent="0.2">
      <c r="A2" s="1" t="s">
        <v>0</v>
      </c>
      <c r="B2" s="1" t="s">
        <v>720</v>
      </c>
      <c r="C2" s="1" t="s">
        <v>721</v>
      </c>
      <c r="D2" s="13" t="s">
        <v>684</v>
      </c>
      <c r="E2" s="13" t="s">
        <v>685</v>
      </c>
      <c r="F2" s="13" t="s">
        <v>686</v>
      </c>
      <c r="G2" s="13" t="s">
        <v>687</v>
      </c>
      <c r="H2" s="420" t="s">
        <v>688</v>
      </c>
      <c r="I2" s="13" t="s">
        <v>690</v>
      </c>
      <c r="J2" s="13" t="s">
        <v>691</v>
      </c>
      <c r="K2" s="13" t="s">
        <v>692</v>
      </c>
      <c r="L2" s="13" t="s">
        <v>693</v>
      </c>
      <c r="M2" s="13" t="s">
        <v>695</v>
      </c>
      <c r="N2" s="14" t="s">
        <v>696</v>
      </c>
      <c r="O2" s="13" t="s">
        <v>697</v>
      </c>
      <c r="P2" s="13" t="s">
        <v>698</v>
      </c>
      <c r="Q2" s="13" t="s">
        <v>699</v>
      </c>
      <c r="R2" s="13" t="s">
        <v>700</v>
      </c>
      <c r="S2" s="13" t="s">
        <v>701</v>
      </c>
      <c r="T2" s="13" t="s">
        <v>702</v>
      </c>
      <c r="U2" s="13" t="s">
        <v>703</v>
      </c>
      <c r="V2" s="13" t="s">
        <v>704</v>
      </c>
      <c r="W2" s="13" t="s">
        <v>705</v>
      </c>
      <c r="X2" s="14" t="s">
        <v>718</v>
      </c>
      <c r="Y2" s="13" t="s">
        <v>707</v>
      </c>
      <c r="Z2" s="13" t="s">
        <v>708</v>
      </c>
      <c r="AA2" s="13" t="s">
        <v>709</v>
      </c>
      <c r="AB2" s="13" t="s">
        <v>710</v>
      </c>
      <c r="AC2" s="13" t="s">
        <v>711</v>
      </c>
      <c r="AD2" s="13" t="s">
        <v>712</v>
      </c>
      <c r="AE2" s="13" t="s">
        <v>713</v>
      </c>
      <c r="AF2" s="13" t="s">
        <v>714</v>
      </c>
      <c r="AG2" s="13" t="s">
        <v>42</v>
      </c>
      <c r="AH2" s="14" t="s">
        <v>719</v>
      </c>
    </row>
    <row r="3" spans="1:34" x14ac:dyDescent="0.2">
      <c r="A3" s="36" t="s">
        <v>2</v>
      </c>
      <c r="B3" s="27">
        <v>5779.93</v>
      </c>
      <c r="C3" s="27">
        <v>3972.78</v>
      </c>
      <c r="D3" s="15">
        <v>1850.19</v>
      </c>
      <c r="E3" s="11">
        <v>1146.4100000000001</v>
      </c>
      <c r="F3" s="5"/>
      <c r="G3" s="11">
        <v>700.44</v>
      </c>
      <c r="H3" s="11">
        <f>D3-SUM(E3:G3)</f>
        <v>3.3399999999999181</v>
      </c>
      <c r="I3" s="11">
        <v>47.52</v>
      </c>
      <c r="J3" s="11">
        <v>5.97</v>
      </c>
      <c r="K3" s="11">
        <v>32.19</v>
      </c>
      <c r="L3" s="11">
        <v>1.96</v>
      </c>
      <c r="M3" s="11">
        <v>2.54</v>
      </c>
      <c r="N3" s="11">
        <v>7.5</v>
      </c>
      <c r="O3" s="15">
        <v>529.29</v>
      </c>
      <c r="P3" s="11">
        <v>0.31</v>
      </c>
      <c r="Q3" s="11">
        <v>7.28</v>
      </c>
      <c r="R3" s="11">
        <v>1.1000000000000001</v>
      </c>
      <c r="S3" s="11">
        <v>222.35</v>
      </c>
      <c r="T3" s="11">
        <v>0.38</v>
      </c>
      <c r="U3" s="11">
        <v>224.05</v>
      </c>
      <c r="V3" s="11">
        <v>1.43</v>
      </c>
      <c r="W3" s="5"/>
      <c r="X3" s="5"/>
      <c r="Y3" s="15">
        <v>0.13</v>
      </c>
      <c r="Z3" s="5"/>
      <c r="AA3" s="11">
        <v>71.58</v>
      </c>
      <c r="AB3" s="5"/>
      <c r="AC3" s="11">
        <v>0.69</v>
      </c>
      <c r="AD3" s="11">
        <v>183.12</v>
      </c>
      <c r="AE3" s="11">
        <v>23.68</v>
      </c>
      <c r="AF3" s="11">
        <v>24.06</v>
      </c>
      <c r="AG3" s="11">
        <v>1026.7560000000001</v>
      </c>
      <c r="AH3" s="11">
        <v>2.88</v>
      </c>
    </row>
    <row r="4" spans="1:34" x14ac:dyDescent="0.2">
      <c r="A4" s="12" t="s">
        <v>3</v>
      </c>
      <c r="B4" s="27">
        <v>3669.27</v>
      </c>
      <c r="C4" s="27">
        <v>2904.63</v>
      </c>
      <c r="D4" s="15">
        <v>81.19</v>
      </c>
      <c r="E4" s="11">
        <v>81.19</v>
      </c>
      <c r="F4" s="5"/>
      <c r="G4" s="5"/>
      <c r="H4" s="5">
        <f t="shared" ref="H4:H43" si="0">D4-SUM(E4:G4)</f>
        <v>0</v>
      </c>
      <c r="I4" s="5"/>
      <c r="J4" s="5"/>
      <c r="K4" s="5"/>
      <c r="L4" s="5"/>
      <c r="M4" s="5"/>
      <c r="N4" s="5"/>
      <c r="O4" s="15">
        <v>497.42</v>
      </c>
      <c r="P4" s="11">
        <v>383.15</v>
      </c>
      <c r="Q4" s="11">
        <v>10.28</v>
      </c>
      <c r="R4" s="5"/>
      <c r="S4" s="11">
        <v>59.09</v>
      </c>
      <c r="T4" s="11">
        <v>1.24</v>
      </c>
      <c r="U4" s="5"/>
      <c r="V4" s="11">
        <v>0.02</v>
      </c>
      <c r="W4" s="5"/>
      <c r="X4" s="5"/>
      <c r="Y4" s="9"/>
      <c r="Z4" s="5"/>
      <c r="AA4" s="11">
        <v>0.22</v>
      </c>
      <c r="AB4" s="11">
        <v>20.14</v>
      </c>
      <c r="AC4" s="11">
        <v>23.29</v>
      </c>
      <c r="AD4" s="11">
        <v>1689.28</v>
      </c>
      <c r="AE4" s="11">
        <v>8.08</v>
      </c>
      <c r="AF4" s="11">
        <v>94.74</v>
      </c>
      <c r="AG4" s="11">
        <v>434.43970000000002</v>
      </c>
      <c r="AH4" s="5"/>
    </row>
    <row r="5" spans="1:34" x14ac:dyDescent="0.2">
      <c r="A5" s="12" t="s">
        <v>4</v>
      </c>
      <c r="B5" s="27">
        <v>1655.37</v>
      </c>
      <c r="C5" s="27">
        <v>917.42</v>
      </c>
      <c r="D5" s="15">
        <v>145.01</v>
      </c>
      <c r="E5" s="11">
        <v>140.09</v>
      </c>
      <c r="F5" s="5"/>
      <c r="G5" s="11">
        <v>2.99</v>
      </c>
      <c r="H5" s="11">
        <f t="shared" si="0"/>
        <v>1.9299999999999784</v>
      </c>
      <c r="I5" s="11">
        <v>143.52000000000001</v>
      </c>
      <c r="J5" s="11">
        <v>18.11</v>
      </c>
      <c r="K5" s="11">
        <v>23.43</v>
      </c>
      <c r="L5" s="11">
        <v>1.51</v>
      </c>
      <c r="M5" s="5"/>
      <c r="N5" s="11">
        <v>0.2</v>
      </c>
      <c r="O5" s="15">
        <v>63.58</v>
      </c>
      <c r="P5" s="5"/>
      <c r="Q5" s="11">
        <v>1.19</v>
      </c>
      <c r="R5" s="5"/>
      <c r="S5" s="11">
        <v>61.99</v>
      </c>
      <c r="T5" s="11">
        <v>7.0000000000000007E-2</v>
      </c>
      <c r="U5" s="5"/>
      <c r="V5" s="11">
        <v>0.32</v>
      </c>
      <c r="W5" s="5"/>
      <c r="X5" s="5"/>
      <c r="Y5" s="9"/>
      <c r="Z5" s="5"/>
      <c r="AA5" s="5"/>
      <c r="AB5" s="5"/>
      <c r="AC5" s="5">
        <v>0.01</v>
      </c>
      <c r="AD5" s="11">
        <v>0.2</v>
      </c>
      <c r="AE5" s="5"/>
      <c r="AF5" s="11">
        <v>5.53</v>
      </c>
      <c r="AG5" s="11">
        <v>419.2783</v>
      </c>
      <c r="AH5" s="11">
        <v>1.04</v>
      </c>
    </row>
    <row r="6" spans="1:34" x14ac:dyDescent="0.2">
      <c r="A6" s="12" t="s">
        <v>5</v>
      </c>
      <c r="B6" s="27">
        <v>1260.98</v>
      </c>
      <c r="C6" s="27">
        <v>581.29</v>
      </c>
      <c r="D6" s="15">
        <v>55.83</v>
      </c>
      <c r="E6" s="11">
        <v>54.52</v>
      </c>
      <c r="F6" s="5"/>
      <c r="G6" s="11">
        <v>0.99</v>
      </c>
      <c r="H6" s="11">
        <f t="shared" si="0"/>
        <v>0.31999999999999318</v>
      </c>
      <c r="I6" s="11">
        <v>3.46</v>
      </c>
      <c r="J6" s="5"/>
      <c r="K6" s="5"/>
      <c r="L6" s="5"/>
      <c r="M6" s="5"/>
      <c r="N6" s="5"/>
      <c r="O6" s="15">
        <v>36.5</v>
      </c>
      <c r="P6" s="5"/>
      <c r="Q6" s="11">
        <v>2.42</v>
      </c>
      <c r="R6" s="11">
        <v>0.67</v>
      </c>
      <c r="S6" s="11">
        <v>31.79</v>
      </c>
      <c r="T6" s="11">
        <v>1.38</v>
      </c>
      <c r="U6" s="5"/>
      <c r="V6" s="11">
        <v>0.05</v>
      </c>
      <c r="W6" s="5"/>
      <c r="X6" s="5"/>
      <c r="Y6" s="15">
        <v>0.19</v>
      </c>
      <c r="Z6" s="5"/>
      <c r="AA6" s="5"/>
      <c r="AB6" s="5"/>
      <c r="AC6" s="5"/>
      <c r="AD6" s="11">
        <v>8.48</v>
      </c>
      <c r="AE6" s="5"/>
      <c r="AF6" s="11"/>
      <c r="AG6" s="11">
        <v>386.17340000000002</v>
      </c>
      <c r="AH6" s="11">
        <v>2.41</v>
      </c>
    </row>
    <row r="7" spans="1:34" x14ac:dyDescent="0.2">
      <c r="A7" s="12" t="s">
        <v>6</v>
      </c>
      <c r="B7" s="27">
        <v>1305.96</v>
      </c>
      <c r="C7" s="27">
        <v>853</v>
      </c>
      <c r="D7" s="15">
        <v>339.01</v>
      </c>
      <c r="E7" s="11">
        <v>197.2</v>
      </c>
      <c r="F7" s="5"/>
      <c r="G7" s="11">
        <v>138.76</v>
      </c>
      <c r="H7" s="11">
        <f t="shared" si="0"/>
        <v>3.0500000000000114</v>
      </c>
      <c r="I7" s="11">
        <v>7.52</v>
      </c>
      <c r="J7" s="11">
        <v>6.31</v>
      </c>
      <c r="K7" s="5"/>
      <c r="L7" s="11">
        <v>3.77</v>
      </c>
      <c r="M7" s="5"/>
      <c r="N7" s="5"/>
      <c r="O7" s="15">
        <v>82.55</v>
      </c>
      <c r="P7" s="5"/>
      <c r="Q7" s="11">
        <v>1.54</v>
      </c>
      <c r="R7" s="11">
        <v>0.03</v>
      </c>
      <c r="S7" s="11">
        <v>78.38</v>
      </c>
      <c r="T7" s="11">
        <v>0.05</v>
      </c>
      <c r="U7" s="5"/>
      <c r="V7" s="11">
        <v>0.08</v>
      </c>
      <c r="W7" s="5"/>
      <c r="X7" s="5"/>
      <c r="Y7" s="15">
        <v>0.78</v>
      </c>
      <c r="Z7" s="11">
        <v>1.61</v>
      </c>
      <c r="AA7" s="11">
        <v>0.02</v>
      </c>
      <c r="AB7" s="5"/>
      <c r="AC7" s="11">
        <v>7.0000000000000007E-2</v>
      </c>
      <c r="AD7" s="11">
        <v>7.97</v>
      </c>
      <c r="AE7" s="11">
        <v>12.75</v>
      </c>
      <c r="AF7" s="11">
        <v>76.650000000000006</v>
      </c>
      <c r="AG7" s="11">
        <v>257.35770000000002</v>
      </c>
      <c r="AH7" s="11">
        <v>0.19</v>
      </c>
    </row>
    <row r="8" spans="1:34" x14ac:dyDescent="0.2">
      <c r="A8" s="12" t="s">
        <v>7</v>
      </c>
      <c r="B8" s="27">
        <v>400.62</v>
      </c>
      <c r="C8" s="27">
        <v>327.94</v>
      </c>
      <c r="D8" s="15">
        <v>5.35</v>
      </c>
      <c r="E8" s="11">
        <v>5.35</v>
      </c>
      <c r="F8" s="5"/>
      <c r="G8" s="5"/>
      <c r="H8" s="5">
        <f t="shared" si="0"/>
        <v>0</v>
      </c>
      <c r="I8" s="5"/>
      <c r="J8" s="5"/>
      <c r="K8" s="5"/>
      <c r="L8" s="5"/>
      <c r="M8" s="5"/>
      <c r="N8" s="5"/>
      <c r="O8" s="15">
        <v>231.28</v>
      </c>
      <c r="P8" s="11">
        <v>0.14000000000000001</v>
      </c>
      <c r="Q8" s="11">
        <v>5.62</v>
      </c>
      <c r="R8" s="5"/>
      <c r="S8" s="11">
        <v>224.18</v>
      </c>
      <c r="T8" s="11">
        <v>0.43</v>
      </c>
      <c r="U8" s="5"/>
      <c r="V8" s="11">
        <v>0.39</v>
      </c>
      <c r="W8" s="5"/>
      <c r="X8" s="5"/>
      <c r="Y8" s="9"/>
      <c r="Z8" s="5"/>
      <c r="AA8" s="11">
        <v>0.13</v>
      </c>
      <c r="AB8" s="5"/>
      <c r="AC8" s="11">
        <v>0.39</v>
      </c>
      <c r="AD8" s="11">
        <v>30.4</v>
      </c>
      <c r="AE8" s="11">
        <v>0.67</v>
      </c>
      <c r="AF8" s="11">
        <v>9.48</v>
      </c>
      <c r="AG8" s="11">
        <v>0</v>
      </c>
      <c r="AH8" s="5"/>
    </row>
    <row r="9" spans="1:34" x14ac:dyDescent="0.2">
      <c r="A9" s="12" t="s">
        <v>8</v>
      </c>
      <c r="B9" s="27">
        <v>632.79</v>
      </c>
      <c r="C9" s="27">
        <v>260.33</v>
      </c>
      <c r="D9" s="15">
        <v>0.09</v>
      </c>
      <c r="E9" s="11">
        <v>0.09</v>
      </c>
      <c r="F9" s="5"/>
      <c r="G9" s="5"/>
      <c r="H9" s="5">
        <f t="shared" si="0"/>
        <v>0</v>
      </c>
      <c r="I9" s="5"/>
      <c r="J9" s="5"/>
      <c r="K9" s="5"/>
      <c r="L9" s="5"/>
      <c r="M9" s="5"/>
      <c r="N9" s="5"/>
      <c r="O9" s="15">
        <v>0.15</v>
      </c>
      <c r="P9" s="5"/>
      <c r="Q9" s="5"/>
      <c r="R9" s="5"/>
      <c r="S9" s="11">
        <v>0.15</v>
      </c>
      <c r="T9" s="5"/>
      <c r="U9" s="5"/>
      <c r="V9" s="5"/>
      <c r="W9" s="5"/>
      <c r="X9" s="5"/>
      <c r="Y9" s="9"/>
      <c r="Z9" s="5"/>
      <c r="AA9" s="5"/>
      <c r="AB9" s="5"/>
      <c r="AC9" s="5"/>
      <c r="AD9" s="5"/>
      <c r="AE9" s="5"/>
      <c r="AF9" s="5"/>
      <c r="AG9" s="11">
        <v>211.6198</v>
      </c>
      <c r="AH9" s="5"/>
    </row>
    <row r="10" spans="1:34" x14ac:dyDescent="0.2">
      <c r="A10" s="74" t="s">
        <v>9</v>
      </c>
      <c r="B10" s="113">
        <v>4151.9799999999996</v>
      </c>
      <c r="C10" s="113">
        <v>2748.45</v>
      </c>
      <c r="D10" s="15">
        <v>679.19</v>
      </c>
      <c r="E10" s="11">
        <v>666.49</v>
      </c>
      <c r="F10" s="5"/>
      <c r="G10" s="11">
        <v>11.52</v>
      </c>
      <c r="H10" s="11">
        <f t="shared" si="0"/>
        <v>1.1800000000000637</v>
      </c>
      <c r="I10" s="11">
        <v>120.88</v>
      </c>
      <c r="J10" s="11">
        <v>0.16</v>
      </c>
      <c r="K10" s="11">
        <v>33.85</v>
      </c>
      <c r="L10" s="11">
        <v>5.69</v>
      </c>
      <c r="M10" s="11">
        <v>0.28999999999999998</v>
      </c>
      <c r="N10" s="11">
        <v>0.01</v>
      </c>
      <c r="O10" s="15">
        <v>48.38</v>
      </c>
      <c r="P10" s="5"/>
      <c r="Q10" s="11">
        <v>10.43</v>
      </c>
      <c r="R10" s="11">
        <v>0.14000000000000001</v>
      </c>
      <c r="S10" s="11">
        <v>31.34</v>
      </c>
      <c r="T10" s="11">
        <v>2.16</v>
      </c>
      <c r="U10" s="5"/>
      <c r="V10" s="11">
        <v>0.13</v>
      </c>
      <c r="W10" s="11">
        <v>0.04</v>
      </c>
      <c r="X10" s="11">
        <v>2.21</v>
      </c>
      <c r="Y10" s="9"/>
      <c r="Z10" s="5"/>
      <c r="AA10" s="11">
        <v>1.63</v>
      </c>
      <c r="AB10" s="5"/>
      <c r="AC10" s="11">
        <v>0.32</v>
      </c>
      <c r="AD10" s="11">
        <v>49.19</v>
      </c>
      <c r="AE10" s="11">
        <v>349.6</v>
      </c>
      <c r="AF10" s="11">
        <v>259.68</v>
      </c>
      <c r="AG10" s="11">
        <v>656.77660000000003</v>
      </c>
      <c r="AH10" s="11">
        <v>221.48</v>
      </c>
    </row>
    <row r="11" spans="1:34" x14ac:dyDescent="0.2">
      <c r="A11" s="12" t="s">
        <v>10</v>
      </c>
      <c r="B11" s="27">
        <v>1999.83</v>
      </c>
      <c r="C11" s="27">
        <v>1468.4</v>
      </c>
      <c r="D11" s="15">
        <v>475.38</v>
      </c>
      <c r="E11" s="11">
        <v>471.7</v>
      </c>
      <c r="F11" s="5"/>
      <c r="G11" s="11">
        <v>0.61</v>
      </c>
      <c r="H11" s="11">
        <f t="shared" si="0"/>
        <v>3.0699999999999932</v>
      </c>
      <c r="I11" s="11">
        <v>1.53</v>
      </c>
      <c r="J11" s="5"/>
      <c r="K11" s="5"/>
      <c r="L11" s="5"/>
      <c r="M11" s="5"/>
      <c r="N11" s="5"/>
      <c r="O11" s="15">
        <v>22.85</v>
      </c>
      <c r="P11" s="5"/>
      <c r="Q11" s="11">
        <v>6.19</v>
      </c>
      <c r="R11" s="5">
        <v>0.01</v>
      </c>
      <c r="S11" s="11">
        <v>12.04</v>
      </c>
      <c r="T11" s="11">
        <v>1.6</v>
      </c>
      <c r="U11" s="5"/>
      <c r="V11" s="5">
        <v>0.01</v>
      </c>
      <c r="W11" s="11">
        <v>0.56000000000000005</v>
      </c>
      <c r="X11" s="5"/>
      <c r="Y11" s="9"/>
      <c r="Z11" s="5"/>
      <c r="AA11" s="11">
        <v>2</v>
      </c>
      <c r="AB11" s="5"/>
      <c r="AC11" s="11">
        <v>0.44</v>
      </c>
      <c r="AD11" s="11">
        <v>164.27</v>
      </c>
      <c r="AE11" s="11">
        <v>145.30000000000001</v>
      </c>
      <c r="AF11" s="11">
        <v>248.85</v>
      </c>
      <c r="AG11" s="11">
        <v>371.59120000000001</v>
      </c>
      <c r="AH11" s="11">
        <v>39.14</v>
      </c>
    </row>
    <row r="12" spans="1:34" x14ac:dyDescent="0.2">
      <c r="A12" s="12" t="s">
        <v>11</v>
      </c>
      <c r="B12" s="27">
        <v>1277.6500000000001</v>
      </c>
      <c r="C12" s="27">
        <v>972.17</v>
      </c>
      <c r="D12" s="15">
        <v>334.13</v>
      </c>
      <c r="E12" s="11">
        <v>330.43</v>
      </c>
      <c r="F12" s="5"/>
      <c r="G12" s="11">
        <v>3.1</v>
      </c>
      <c r="H12" s="11">
        <f t="shared" si="0"/>
        <v>0.59999999999996589</v>
      </c>
      <c r="I12" s="11">
        <v>0.08</v>
      </c>
      <c r="J12" s="11">
        <v>0.17</v>
      </c>
      <c r="K12" s="5"/>
      <c r="L12" s="5"/>
      <c r="M12" s="5"/>
      <c r="N12" s="11">
        <v>0.01</v>
      </c>
      <c r="O12" s="15">
        <v>13.04</v>
      </c>
      <c r="P12" s="5"/>
      <c r="Q12" s="11">
        <v>4.26</v>
      </c>
      <c r="R12" s="11">
        <v>0.09</v>
      </c>
      <c r="S12" s="11">
        <v>6.95</v>
      </c>
      <c r="T12" s="11">
        <v>0.51</v>
      </c>
      <c r="U12" s="5"/>
      <c r="V12" s="11">
        <v>0.02</v>
      </c>
      <c r="W12" s="5"/>
      <c r="X12" s="5"/>
      <c r="Y12" s="9"/>
      <c r="Z12" s="5"/>
      <c r="AA12" s="11">
        <v>1.17</v>
      </c>
      <c r="AB12" s="5"/>
      <c r="AC12" s="11">
        <v>0.05</v>
      </c>
      <c r="AD12" s="11">
        <v>126.61</v>
      </c>
      <c r="AE12" s="11">
        <v>85.34</v>
      </c>
      <c r="AF12" s="11">
        <v>186.24</v>
      </c>
      <c r="AG12" s="11">
        <v>147.14859999999999</v>
      </c>
      <c r="AH12" s="11">
        <v>13.23</v>
      </c>
    </row>
    <row r="13" spans="1:34" x14ac:dyDescent="0.2">
      <c r="A13" s="12" t="s">
        <v>12</v>
      </c>
      <c r="B13" s="27">
        <v>192.09</v>
      </c>
      <c r="C13" s="27">
        <v>98.97</v>
      </c>
      <c r="D13" s="15">
        <v>4.99</v>
      </c>
      <c r="E13" s="11">
        <v>4.7300000000000004</v>
      </c>
      <c r="F13" s="5"/>
      <c r="G13" s="11">
        <v>0.24</v>
      </c>
      <c r="H13" s="11">
        <f t="shared" si="0"/>
        <v>1.9999999999999574E-2</v>
      </c>
      <c r="I13" s="5"/>
      <c r="J13" s="5"/>
      <c r="K13" s="5"/>
      <c r="L13" s="5"/>
      <c r="M13" s="5"/>
      <c r="N13" s="5"/>
      <c r="O13" s="15">
        <v>2.16</v>
      </c>
      <c r="P13" s="5"/>
      <c r="Q13" s="11">
        <v>0.55000000000000004</v>
      </c>
      <c r="R13" s="5"/>
      <c r="S13" s="11">
        <v>1.52</v>
      </c>
      <c r="T13" s="5"/>
      <c r="U13" s="5"/>
      <c r="V13" s="5"/>
      <c r="W13" s="5"/>
      <c r="X13" s="5"/>
      <c r="Y13" s="9"/>
      <c r="Z13" s="5"/>
      <c r="AA13" s="11">
        <v>0.09</v>
      </c>
      <c r="AB13" s="5"/>
      <c r="AC13" s="5"/>
      <c r="AD13" s="11">
        <v>15.48</v>
      </c>
      <c r="AE13" s="5"/>
      <c r="AF13" s="11">
        <v>8.7899999999999991</v>
      </c>
      <c r="AG13" s="11">
        <v>38.668900000000001</v>
      </c>
      <c r="AH13" s="11">
        <v>2.52</v>
      </c>
    </row>
    <row r="14" spans="1:34" x14ac:dyDescent="0.2">
      <c r="A14" s="12" t="s">
        <v>13</v>
      </c>
      <c r="B14" s="27">
        <v>7347.67</v>
      </c>
      <c r="C14" s="27">
        <v>4249.6899999999996</v>
      </c>
      <c r="D14" s="15">
        <v>315.51</v>
      </c>
      <c r="E14" s="11">
        <v>289.75</v>
      </c>
      <c r="F14" s="5"/>
      <c r="G14" s="11">
        <v>3.46</v>
      </c>
      <c r="H14" s="11">
        <f t="shared" si="0"/>
        <v>22.300000000000011</v>
      </c>
      <c r="I14" s="11">
        <v>1.1599999999999999</v>
      </c>
      <c r="J14" s="5"/>
      <c r="K14" s="5"/>
      <c r="L14" s="11">
        <v>0.03</v>
      </c>
      <c r="M14" s="5"/>
      <c r="N14" s="5"/>
      <c r="O14" s="15">
        <v>27.9</v>
      </c>
      <c r="P14" s="5"/>
      <c r="Q14" s="11">
        <v>8.2200000000000006</v>
      </c>
      <c r="R14" s="11">
        <v>0.04</v>
      </c>
      <c r="S14" s="11">
        <v>8.61</v>
      </c>
      <c r="T14" s="11">
        <v>4.93</v>
      </c>
      <c r="U14" s="5"/>
      <c r="V14" s="11">
        <v>0.15</v>
      </c>
      <c r="W14" s="5"/>
      <c r="X14" s="5"/>
      <c r="Y14" s="15">
        <v>2.04</v>
      </c>
      <c r="Z14" s="5"/>
      <c r="AA14" s="11">
        <v>2.64</v>
      </c>
      <c r="AB14" s="5"/>
      <c r="AC14" s="11">
        <v>1.27</v>
      </c>
      <c r="AD14" s="11">
        <v>189.22</v>
      </c>
      <c r="AE14" s="11">
        <v>383.08</v>
      </c>
      <c r="AF14" s="11">
        <v>1104.07</v>
      </c>
      <c r="AG14" s="11">
        <v>1648.9851000000001</v>
      </c>
      <c r="AH14" s="11">
        <v>65.489999999999995</v>
      </c>
    </row>
    <row r="15" spans="1:34" x14ac:dyDescent="0.2">
      <c r="A15" s="12" t="s">
        <v>14</v>
      </c>
      <c r="B15" s="27">
        <v>904.33</v>
      </c>
      <c r="C15" s="27">
        <v>496.72</v>
      </c>
      <c r="D15" s="15">
        <v>28.75</v>
      </c>
      <c r="E15" s="11">
        <v>28.35</v>
      </c>
      <c r="F15" s="5"/>
      <c r="G15" s="11">
        <v>0.23</v>
      </c>
      <c r="H15" s="11">
        <f t="shared" si="0"/>
        <v>0.16999999999999815</v>
      </c>
      <c r="I15" s="11">
        <v>0.05</v>
      </c>
      <c r="J15" s="5"/>
      <c r="K15" s="5"/>
      <c r="L15" s="5"/>
      <c r="M15" s="5"/>
      <c r="N15" s="5"/>
      <c r="O15" s="15">
        <v>16.73</v>
      </c>
      <c r="P15" s="5"/>
      <c r="Q15" s="11">
        <v>7.19</v>
      </c>
      <c r="R15" s="11">
        <v>7.0000000000000007E-2</v>
      </c>
      <c r="S15" s="11">
        <v>7.82</v>
      </c>
      <c r="T15" s="11">
        <v>0.7</v>
      </c>
      <c r="U15" s="5"/>
      <c r="V15" s="11">
        <v>0.02</v>
      </c>
      <c r="W15" s="5"/>
      <c r="X15" s="5"/>
      <c r="Y15" s="9"/>
      <c r="Z15" s="5"/>
      <c r="AA15" s="11">
        <v>0.63</v>
      </c>
      <c r="AB15" s="5"/>
      <c r="AC15" s="11">
        <v>0.28999999999999998</v>
      </c>
      <c r="AD15" s="11">
        <v>16.68</v>
      </c>
      <c r="AE15" s="11">
        <v>121.39</v>
      </c>
      <c r="AF15" s="11">
        <v>20.239999999999998</v>
      </c>
      <c r="AG15" s="11">
        <v>343.0478</v>
      </c>
      <c r="AH15" s="11">
        <v>8.27</v>
      </c>
    </row>
    <row r="16" spans="1:34" x14ac:dyDescent="0.2">
      <c r="A16" s="12" t="s">
        <v>15</v>
      </c>
      <c r="B16" s="27">
        <v>538.88</v>
      </c>
      <c r="C16" s="27">
        <v>262.88</v>
      </c>
      <c r="D16" s="15">
        <v>16.62</v>
      </c>
      <c r="E16" s="11">
        <v>15.65</v>
      </c>
      <c r="F16" s="5"/>
      <c r="G16" s="11">
        <v>0.05</v>
      </c>
      <c r="H16" s="11">
        <f t="shared" si="0"/>
        <v>0.91999999999999993</v>
      </c>
      <c r="I16" s="5"/>
      <c r="J16" s="5"/>
      <c r="K16" s="5"/>
      <c r="L16" s="5"/>
      <c r="M16" s="5"/>
      <c r="N16" s="5"/>
      <c r="O16" s="15">
        <v>8.41</v>
      </c>
      <c r="P16" s="5"/>
      <c r="Q16" s="11">
        <v>4.21</v>
      </c>
      <c r="R16" s="11">
        <v>0.02</v>
      </c>
      <c r="S16" s="11">
        <v>2.82</v>
      </c>
      <c r="T16" s="11">
        <v>0.49</v>
      </c>
      <c r="U16" s="11">
        <v>0.01</v>
      </c>
      <c r="V16" s="11">
        <v>7.0000000000000007E-2</v>
      </c>
      <c r="W16" s="11">
        <v>0.06</v>
      </c>
      <c r="X16" s="11">
        <v>0.18</v>
      </c>
      <c r="Y16" s="9"/>
      <c r="Z16" s="5"/>
      <c r="AA16" s="11">
        <v>0.5</v>
      </c>
      <c r="AB16" s="5"/>
      <c r="AC16" s="11">
        <v>0.05</v>
      </c>
      <c r="AD16" s="11">
        <v>1.57</v>
      </c>
      <c r="AE16" s="11">
        <v>26.1</v>
      </c>
      <c r="AF16" s="11">
        <v>7.77</v>
      </c>
      <c r="AG16" s="11">
        <v>222.53819999999999</v>
      </c>
      <c r="AH16" s="11">
        <v>9.6999999999999993</v>
      </c>
    </row>
    <row r="17" spans="1:34" x14ac:dyDescent="0.2">
      <c r="A17" s="74" t="s">
        <v>16</v>
      </c>
      <c r="B17" s="113">
        <v>1050.22</v>
      </c>
      <c r="C17" s="113">
        <v>558.6</v>
      </c>
      <c r="D17" s="15">
        <v>37.520000000000003</v>
      </c>
      <c r="E17" s="11">
        <v>37.049999999999997</v>
      </c>
      <c r="F17" s="5"/>
      <c r="G17" s="11">
        <v>0.47</v>
      </c>
      <c r="H17" s="11">
        <f t="shared" si="0"/>
        <v>0</v>
      </c>
      <c r="I17" s="11">
        <v>0.04</v>
      </c>
      <c r="J17" s="5"/>
      <c r="K17" s="5"/>
      <c r="L17" s="5"/>
      <c r="M17" s="5"/>
      <c r="N17" s="5"/>
      <c r="O17" s="15">
        <v>13.13</v>
      </c>
      <c r="P17" s="5"/>
      <c r="Q17" s="11">
        <v>2.5</v>
      </c>
      <c r="R17" s="5"/>
      <c r="S17" s="11">
        <v>7.59</v>
      </c>
      <c r="T17" s="11">
        <v>0.28999999999999998</v>
      </c>
      <c r="U17" s="5"/>
      <c r="V17" s="11">
        <v>0.05</v>
      </c>
      <c r="W17" s="11">
        <v>2.34</v>
      </c>
      <c r="X17" s="5"/>
      <c r="Y17" s="9"/>
      <c r="Z17" s="5"/>
      <c r="AA17" s="11">
        <v>0.36</v>
      </c>
      <c r="AB17" s="5"/>
      <c r="AC17" s="5"/>
      <c r="AD17" s="11">
        <v>33.56</v>
      </c>
      <c r="AE17" s="11">
        <v>3.24</v>
      </c>
      <c r="AF17" s="11">
        <v>22.91</v>
      </c>
      <c r="AG17" s="11">
        <v>350.20310000000001</v>
      </c>
      <c r="AH17" s="11">
        <v>104.92</v>
      </c>
    </row>
    <row r="18" spans="1:34" x14ac:dyDescent="0.2">
      <c r="A18" s="12" t="s">
        <v>17</v>
      </c>
      <c r="B18" s="27">
        <v>383.91</v>
      </c>
      <c r="C18" s="27">
        <v>180.87</v>
      </c>
      <c r="D18" s="15">
        <v>1.56</v>
      </c>
      <c r="E18" s="11">
        <v>1.4</v>
      </c>
      <c r="F18" s="5"/>
      <c r="G18" s="11">
        <v>0.14000000000000001</v>
      </c>
      <c r="H18" s="11">
        <f t="shared" si="0"/>
        <v>2.0000000000000018E-2</v>
      </c>
      <c r="I18" s="11">
        <v>0.52</v>
      </c>
      <c r="J18" s="5"/>
      <c r="K18" s="5"/>
      <c r="L18" s="5"/>
      <c r="M18" s="5"/>
      <c r="N18" s="5"/>
      <c r="O18" s="15">
        <v>8.58</v>
      </c>
      <c r="P18" s="5"/>
      <c r="Q18" s="11">
        <v>3.54</v>
      </c>
      <c r="R18" s="5"/>
      <c r="S18" s="11">
        <v>4.3499999999999996</v>
      </c>
      <c r="T18" s="11">
        <v>0.21</v>
      </c>
      <c r="U18" s="5"/>
      <c r="V18" s="11">
        <v>0.02</v>
      </c>
      <c r="W18" s="5"/>
      <c r="X18" s="5"/>
      <c r="Y18" s="9"/>
      <c r="Z18" s="5"/>
      <c r="AA18" s="11">
        <v>0.47</v>
      </c>
      <c r="AB18" s="5"/>
      <c r="AC18" s="5"/>
      <c r="AD18" s="11">
        <v>17.23</v>
      </c>
      <c r="AE18" s="11">
        <v>4.13</v>
      </c>
      <c r="AF18" s="11">
        <v>2.0699999999999998</v>
      </c>
      <c r="AG18" s="11">
        <v>162.3502</v>
      </c>
      <c r="AH18" s="11">
        <v>5.01</v>
      </c>
    </row>
    <row r="19" spans="1:34" x14ac:dyDescent="0.2">
      <c r="A19" s="12" t="s">
        <v>18</v>
      </c>
      <c r="B19" s="27">
        <v>3839.71</v>
      </c>
      <c r="C19" s="27">
        <v>2529.15</v>
      </c>
      <c r="D19" s="15">
        <v>471.3</v>
      </c>
      <c r="E19" s="11">
        <v>437.16</v>
      </c>
      <c r="F19" s="5"/>
      <c r="G19" s="11">
        <v>21.23</v>
      </c>
      <c r="H19" s="11">
        <f t="shared" si="0"/>
        <v>12.909999999999968</v>
      </c>
      <c r="I19" s="11">
        <v>0.22</v>
      </c>
      <c r="J19" s="11">
        <v>0.52</v>
      </c>
      <c r="K19" s="5"/>
      <c r="L19" s="5"/>
      <c r="M19" s="5"/>
      <c r="N19" s="5"/>
      <c r="O19" s="15">
        <v>41.04</v>
      </c>
      <c r="P19" s="11">
        <v>0.05</v>
      </c>
      <c r="Q19" s="11">
        <v>3.69</v>
      </c>
      <c r="R19" s="11">
        <v>0.01</v>
      </c>
      <c r="S19" s="11">
        <v>21.85</v>
      </c>
      <c r="T19" s="11">
        <v>11.44</v>
      </c>
      <c r="U19" s="5"/>
      <c r="V19" s="11">
        <v>0.14000000000000001</v>
      </c>
      <c r="W19" s="11">
        <v>0.04</v>
      </c>
      <c r="X19" s="11">
        <v>0.44</v>
      </c>
      <c r="Y19" s="9"/>
      <c r="Z19" s="5"/>
      <c r="AA19" s="11">
        <v>3.26</v>
      </c>
      <c r="AB19" s="5"/>
      <c r="AC19" s="11">
        <v>0.13</v>
      </c>
      <c r="AD19" s="11">
        <v>61.96</v>
      </c>
      <c r="AE19" s="11">
        <v>218.07</v>
      </c>
      <c r="AF19" s="11">
        <v>730.29</v>
      </c>
      <c r="AG19" s="11">
        <v>744.60900000000004</v>
      </c>
      <c r="AH19" s="11">
        <v>90.62</v>
      </c>
    </row>
    <row r="20" spans="1:34" x14ac:dyDescent="0.2">
      <c r="A20" s="12" t="s">
        <v>19</v>
      </c>
      <c r="B20" s="27">
        <v>506.51</v>
      </c>
      <c r="C20" s="27">
        <v>275.86</v>
      </c>
      <c r="D20" s="15">
        <v>11.62</v>
      </c>
      <c r="E20" s="11">
        <v>11.2</v>
      </c>
      <c r="F20" s="5"/>
      <c r="G20" s="11">
        <v>0.18</v>
      </c>
      <c r="H20" s="11">
        <f t="shared" si="0"/>
        <v>0.24000000000000021</v>
      </c>
      <c r="I20" s="11">
        <v>0.02</v>
      </c>
      <c r="J20" s="11">
        <v>0.41</v>
      </c>
      <c r="K20" s="5"/>
      <c r="L20" s="5"/>
      <c r="M20" s="11">
        <v>0.17</v>
      </c>
      <c r="N20" s="5"/>
      <c r="O20" s="15">
        <v>13.3</v>
      </c>
      <c r="P20" s="5"/>
      <c r="Q20" s="11">
        <v>5.29</v>
      </c>
      <c r="R20" s="11">
        <v>0.02</v>
      </c>
      <c r="S20" s="11">
        <v>6.14</v>
      </c>
      <c r="T20" s="11">
        <v>0.56999999999999995</v>
      </c>
      <c r="U20" s="5"/>
      <c r="V20" s="11">
        <v>0.04</v>
      </c>
      <c r="W20" s="5"/>
      <c r="X20" s="11">
        <v>7.0000000000000007E-2</v>
      </c>
      <c r="Y20" s="9"/>
      <c r="Z20" s="5"/>
      <c r="AA20" s="11">
        <v>0.7</v>
      </c>
      <c r="AB20" s="5"/>
      <c r="AC20" s="11">
        <v>0.47</v>
      </c>
      <c r="AD20" s="11">
        <v>43.34</v>
      </c>
      <c r="AE20" s="11">
        <v>20.2</v>
      </c>
      <c r="AF20" s="11">
        <v>16.66</v>
      </c>
      <c r="AG20" s="11">
        <v>131.05189999999999</v>
      </c>
      <c r="AH20" s="11">
        <v>9.07</v>
      </c>
    </row>
    <row r="21" spans="1:34" x14ac:dyDescent="0.2">
      <c r="A21" s="12" t="s">
        <v>20</v>
      </c>
      <c r="B21" s="27">
        <v>493.36</v>
      </c>
      <c r="C21" s="27">
        <v>335.35</v>
      </c>
      <c r="D21" s="15">
        <v>10.88</v>
      </c>
      <c r="E21" s="11">
        <v>10.43</v>
      </c>
      <c r="F21" s="5"/>
      <c r="G21" s="11">
        <v>0.2</v>
      </c>
      <c r="H21" s="11">
        <f t="shared" si="0"/>
        <v>0.25000000000000178</v>
      </c>
      <c r="I21" s="11">
        <v>0.42</v>
      </c>
      <c r="J21" s="5"/>
      <c r="K21" s="5"/>
      <c r="L21" s="5"/>
      <c r="M21" s="5"/>
      <c r="N21" s="5"/>
      <c r="O21" s="15">
        <v>25.07</v>
      </c>
      <c r="P21" s="5"/>
      <c r="Q21" s="11">
        <v>4.87</v>
      </c>
      <c r="R21" s="11">
        <v>0.15</v>
      </c>
      <c r="S21" s="11">
        <v>5.09</v>
      </c>
      <c r="T21" s="11">
        <v>0.66</v>
      </c>
      <c r="U21" s="11">
        <v>0.01</v>
      </c>
      <c r="V21" s="11">
        <v>0.03</v>
      </c>
      <c r="W21" s="11">
        <v>0.73</v>
      </c>
      <c r="X21" s="11">
        <v>0.01</v>
      </c>
      <c r="Y21" s="9"/>
      <c r="Z21" s="11">
        <v>12.14</v>
      </c>
      <c r="AA21" s="11">
        <v>1.1399999999999999</v>
      </c>
      <c r="AB21" s="5"/>
      <c r="AC21" s="11">
        <v>0.24</v>
      </c>
      <c r="AD21" s="11">
        <v>37.86</v>
      </c>
      <c r="AE21" s="11">
        <v>141.94</v>
      </c>
      <c r="AF21" s="11">
        <v>2.96</v>
      </c>
      <c r="AG21" s="11">
        <v>162.65209999999999</v>
      </c>
      <c r="AH21" s="11">
        <v>5.89</v>
      </c>
    </row>
    <row r="22" spans="1:34" x14ac:dyDescent="0.2">
      <c r="A22" s="12" t="s">
        <v>21</v>
      </c>
      <c r="B22" s="27">
        <v>24273.48</v>
      </c>
      <c r="C22" s="27">
        <v>22163.29</v>
      </c>
      <c r="D22" s="15">
        <v>1765.81</v>
      </c>
      <c r="E22" s="11">
        <v>1066.3499999999999</v>
      </c>
      <c r="F22" s="5"/>
      <c r="G22" s="11">
        <v>621.73</v>
      </c>
      <c r="H22" s="11">
        <f t="shared" si="0"/>
        <v>77.730000000000018</v>
      </c>
      <c r="I22" s="11">
        <v>51.4</v>
      </c>
      <c r="J22" s="11">
        <v>1190.25</v>
      </c>
      <c r="K22" s="11">
        <v>125.9</v>
      </c>
      <c r="L22" s="5"/>
      <c r="M22" s="11">
        <v>20.11</v>
      </c>
      <c r="N22" s="11">
        <v>165.28</v>
      </c>
      <c r="O22" s="15">
        <v>13388.35</v>
      </c>
      <c r="P22" s="11">
        <v>79.930000000000007</v>
      </c>
      <c r="Q22" s="11">
        <v>2.09</v>
      </c>
      <c r="R22" s="11">
        <v>0.26</v>
      </c>
      <c r="S22" s="11">
        <v>32.840000000000003</v>
      </c>
      <c r="T22" s="11">
        <v>39.11</v>
      </c>
      <c r="U22" s="11">
        <v>2085.02</v>
      </c>
      <c r="V22" s="11">
        <v>310.99</v>
      </c>
      <c r="W22" s="11">
        <v>0.08</v>
      </c>
      <c r="X22" s="11">
        <v>8.85</v>
      </c>
      <c r="Y22" s="15">
        <v>6.37</v>
      </c>
      <c r="Z22" s="11">
        <v>242.08</v>
      </c>
      <c r="AA22" s="11">
        <v>1812.69</v>
      </c>
      <c r="AB22" s="11">
        <v>2732.75</v>
      </c>
      <c r="AC22" s="11">
        <v>6035.31</v>
      </c>
      <c r="AD22" s="11">
        <v>341.61</v>
      </c>
      <c r="AE22" s="11">
        <v>1471.59</v>
      </c>
      <c r="AF22" s="11">
        <v>2163.33</v>
      </c>
      <c r="AG22" s="11">
        <v>1279.3436999999999</v>
      </c>
      <c r="AH22" s="11">
        <v>6.16</v>
      </c>
    </row>
    <row r="23" spans="1:34" x14ac:dyDescent="0.2">
      <c r="A23" s="12" t="s">
        <v>1</v>
      </c>
      <c r="B23" s="27">
        <v>51424.21</v>
      </c>
      <c r="C23" s="27">
        <v>41871.71</v>
      </c>
      <c r="D23" s="15">
        <v>9166.6</v>
      </c>
      <c r="E23" s="11">
        <v>8868.09</v>
      </c>
      <c r="F23" s="5"/>
      <c r="G23" s="11">
        <v>94.53</v>
      </c>
      <c r="H23" s="11">
        <f t="shared" si="0"/>
        <v>203.97999999999956</v>
      </c>
      <c r="I23" s="11">
        <v>3842.3</v>
      </c>
      <c r="J23" s="11">
        <v>454.49</v>
      </c>
      <c r="K23" s="11">
        <v>11.58</v>
      </c>
      <c r="L23" s="11">
        <v>27.3</v>
      </c>
      <c r="M23" s="11">
        <v>40.29</v>
      </c>
      <c r="N23" s="11">
        <v>721.04</v>
      </c>
      <c r="O23" s="15">
        <v>10825.95</v>
      </c>
      <c r="P23" s="11">
        <v>1.92</v>
      </c>
      <c r="Q23" s="11">
        <v>17.79</v>
      </c>
      <c r="R23" s="11">
        <v>2.79</v>
      </c>
      <c r="S23" s="11">
        <v>55.33</v>
      </c>
      <c r="T23" s="11">
        <v>62.89</v>
      </c>
      <c r="U23" s="11">
        <v>6311.43</v>
      </c>
      <c r="V23" s="11">
        <v>7.48</v>
      </c>
      <c r="W23" s="11">
        <v>344.95</v>
      </c>
      <c r="X23" s="11">
        <v>120.96</v>
      </c>
      <c r="Y23" s="15">
        <v>1.99</v>
      </c>
      <c r="Z23" s="11">
        <v>54.1</v>
      </c>
      <c r="AA23" s="11">
        <v>1815.43</v>
      </c>
      <c r="AB23" s="11">
        <v>118.6</v>
      </c>
      <c r="AC23" s="11">
        <v>1910.28</v>
      </c>
      <c r="AD23" s="11">
        <v>2641.46</v>
      </c>
      <c r="AE23" s="11">
        <v>2428.94</v>
      </c>
      <c r="AF23" s="11">
        <v>4950.57</v>
      </c>
      <c r="AG23" s="11">
        <v>4505.6718000000001</v>
      </c>
      <c r="AH23" s="11">
        <v>90.95</v>
      </c>
    </row>
    <row r="24" spans="1:34" x14ac:dyDescent="0.2">
      <c r="A24" s="12" t="s">
        <v>22</v>
      </c>
      <c r="B24" s="27">
        <v>2164.39</v>
      </c>
      <c r="C24" s="27">
        <v>1446.79</v>
      </c>
      <c r="D24" s="15">
        <v>357.85</v>
      </c>
      <c r="E24" s="11">
        <v>353.22</v>
      </c>
      <c r="F24" s="5"/>
      <c r="G24" s="11">
        <v>1.04</v>
      </c>
      <c r="H24" s="11">
        <f t="shared" si="0"/>
        <v>3.589999999999975</v>
      </c>
      <c r="I24" s="11">
        <v>1.9</v>
      </c>
      <c r="J24" s="11">
        <v>2.1</v>
      </c>
      <c r="K24" s="5"/>
      <c r="L24" s="5"/>
      <c r="M24" s="5"/>
      <c r="N24" s="11">
        <v>0.09</v>
      </c>
      <c r="O24" s="15">
        <v>19.899999999999999</v>
      </c>
      <c r="P24" s="11">
        <v>0.04</v>
      </c>
      <c r="Q24" s="11">
        <v>5.77</v>
      </c>
      <c r="R24" s="11">
        <v>0.02</v>
      </c>
      <c r="S24" s="11">
        <v>8.35</v>
      </c>
      <c r="T24" s="11">
        <v>3.89</v>
      </c>
      <c r="U24" s="11">
        <v>0.05</v>
      </c>
      <c r="V24" s="5">
        <v>0.01</v>
      </c>
      <c r="W24" s="11">
        <v>0.04</v>
      </c>
      <c r="X24" s="11">
        <v>0.34</v>
      </c>
      <c r="Y24" s="9"/>
      <c r="Z24" s="5"/>
      <c r="AA24" s="11">
        <v>0.36</v>
      </c>
      <c r="AB24" s="5"/>
      <c r="AC24" s="11">
        <v>1.03</v>
      </c>
      <c r="AD24" s="11">
        <v>95.2</v>
      </c>
      <c r="AE24" s="11">
        <v>94.47</v>
      </c>
      <c r="AF24" s="11">
        <v>348.99</v>
      </c>
      <c r="AG24" s="11">
        <v>407.7124</v>
      </c>
      <c r="AH24" s="11">
        <v>25.21</v>
      </c>
    </row>
    <row r="25" spans="1:34" x14ac:dyDescent="0.2">
      <c r="A25" s="12" t="s">
        <v>23</v>
      </c>
      <c r="B25" s="27">
        <v>2399.65</v>
      </c>
      <c r="C25" s="27">
        <v>1598.55</v>
      </c>
      <c r="D25" s="15">
        <v>432.74</v>
      </c>
      <c r="E25" s="11">
        <v>368.37</v>
      </c>
      <c r="F25" s="5"/>
      <c r="G25" s="11">
        <v>2.56</v>
      </c>
      <c r="H25" s="11">
        <f t="shared" si="0"/>
        <v>61.81</v>
      </c>
      <c r="I25" s="11">
        <v>18.04</v>
      </c>
      <c r="J25" s="5"/>
      <c r="K25" s="5"/>
      <c r="L25" s="5"/>
      <c r="M25" s="5"/>
      <c r="N25" s="5"/>
      <c r="O25" s="15">
        <v>4.18</v>
      </c>
      <c r="P25" s="5"/>
      <c r="Q25" s="11">
        <v>0.9</v>
      </c>
      <c r="R25" s="11">
        <v>0.03</v>
      </c>
      <c r="S25" s="11">
        <v>2.39</v>
      </c>
      <c r="T25" s="11">
        <v>0.55000000000000004</v>
      </c>
      <c r="U25" s="5"/>
      <c r="V25" s="11">
        <v>7.0000000000000007E-2</v>
      </c>
      <c r="W25" s="5"/>
      <c r="X25" s="11">
        <v>0.06</v>
      </c>
      <c r="Y25" s="9"/>
      <c r="Z25" s="5"/>
      <c r="AA25" s="11">
        <v>0.1</v>
      </c>
      <c r="AB25" s="5"/>
      <c r="AC25" s="11">
        <v>0.09</v>
      </c>
      <c r="AD25" s="11">
        <v>21.79</v>
      </c>
      <c r="AE25" s="11">
        <v>158.56</v>
      </c>
      <c r="AF25" s="11">
        <v>391.25</v>
      </c>
      <c r="AG25" s="11">
        <v>411.12290000000002</v>
      </c>
      <c r="AH25" s="11">
        <v>12.62</v>
      </c>
    </row>
    <row r="26" spans="1:34" x14ac:dyDescent="0.2">
      <c r="A26" s="12" t="s">
        <v>24</v>
      </c>
      <c r="B26" s="27">
        <v>4849.68</v>
      </c>
      <c r="C26" s="27">
        <v>2339.16</v>
      </c>
      <c r="D26" s="15">
        <v>193.12</v>
      </c>
      <c r="E26" s="11">
        <v>182.69</v>
      </c>
      <c r="F26" s="5"/>
      <c r="G26" s="11">
        <v>1.37</v>
      </c>
      <c r="H26" s="11">
        <f t="shared" si="0"/>
        <v>9.0600000000000023</v>
      </c>
      <c r="I26" s="11">
        <v>0.03</v>
      </c>
      <c r="J26" s="11">
        <v>3.55</v>
      </c>
      <c r="K26" s="5"/>
      <c r="L26" s="5"/>
      <c r="M26" s="5"/>
      <c r="N26" s="11">
        <v>6.15</v>
      </c>
      <c r="O26" s="15">
        <v>47.53</v>
      </c>
      <c r="P26" s="11">
        <v>0.01</v>
      </c>
      <c r="Q26" s="11">
        <v>13.91</v>
      </c>
      <c r="R26" s="11">
        <v>0.09</v>
      </c>
      <c r="S26" s="11">
        <v>17.34</v>
      </c>
      <c r="T26" s="11">
        <v>4.82</v>
      </c>
      <c r="U26" s="5"/>
      <c r="V26" s="11">
        <v>0.64</v>
      </c>
      <c r="W26" s="11">
        <v>0.59</v>
      </c>
      <c r="X26" s="11">
        <v>0.6</v>
      </c>
      <c r="Y26" s="15">
        <v>2.0099999999999998</v>
      </c>
      <c r="Z26" s="5"/>
      <c r="AA26" s="11">
        <v>3.87</v>
      </c>
      <c r="AB26" s="5"/>
      <c r="AC26" s="11">
        <v>3.64</v>
      </c>
      <c r="AD26" s="11">
        <v>101.44</v>
      </c>
      <c r="AE26" s="11">
        <v>110.99</v>
      </c>
      <c r="AF26" s="11">
        <v>107.04</v>
      </c>
      <c r="AG26" s="11">
        <v>1426.3838000000001</v>
      </c>
      <c r="AH26" s="11">
        <v>16.28</v>
      </c>
    </row>
    <row r="27" spans="1:34" x14ac:dyDescent="0.2">
      <c r="A27" s="12" t="s">
        <v>25</v>
      </c>
      <c r="B27" s="27">
        <v>34298.86</v>
      </c>
      <c r="C27" s="27">
        <v>27679.91</v>
      </c>
      <c r="D27" s="15">
        <v>15359.62</v>
      </c>
      <c r="E27" s="11">
        <v>10756.46</v>
      </c>
      <c r="F27" s="5"/>
      <c r="G27" s="11">
        <v>4543.3999999999996</v>
      </c>
      <c r="H27" s="11">
        <f t="shared" si="0"/>
        <v>59.760000000002037</v>
      </c>
      <c r="I27" s="11">
        <v>1302.0999999999999</v>
      </c>
      <c r="J27" s="11">
        <v>205.38</v>
      </c>
      <c r="K27" s="11">
        <v>54.66</v>
      </c>
      <c r="L27" s="11">
        <v>15.24</v>
      </c>
      <c r="M27" s="11">
        <v>15.28</v>
      </c>
      <c r="N27" s="11">
        <v>25.68</v>
      </c>
      <c r="O27" s="15">
        <v>3627.77</v>
      </c>
      <c r="P27" s="11">
        <v>0.14000000000000001</v>
      </c>
      <c r="Q27" s="11">
        <v>21.71</v>
      </c>
      <c r="R27" s="11">
        <v>1.23</v>
      </c>
      <c r="S27" s="11">
        <v>457.63</v>
      </c>
      <c r="T27" s="11">
        <v>137.56</v>
      </c>
      <c r="U27" s="5"/>
      <c r="V27" s="11">
        <v>0.84</v>
      </c>
      <c r="W27" s="11">
        <v>0.99</v>
      </c>
      <c r="X27" s="11">
        <v>0.23</v>
      </c>
      <c r="Y27" s="15">
        <v>316.04000000000002</v>
      </c>
      <c r="Z27" s="11">
        <v>2568.84</v>
      </c>
      <c r="AA27" s="11">
        <v>105.27</v>
      </c>
      <c r="AB27" s="11">
        <v>0.18</v>
      </c>
      <c r="AC27" s="11">
        <v>17.12</v>
      </c>
      <c r="AD27" s="11">
        <v>471.89</v>
      </c>
      <c r="AE27" s="11">
        <v>1804.53</v>
      </c>
      <c r="AF27" s="11">
        <v>85.88</v>
      </c>
      <c r="AG27" s="11">
        <v>3760.643</v>
      </c>
      <c r="AH27" s="11">
        <v>90.04</v>
      </c>
    </row>
    <row r="28" spans="1:34" x14ac:dyDescent="0.2">
      <c r="A28" s="12" t="s">
        <v>26</v>
      </c>
      <c r="B28" s="27">
        <v>82285.929999999993</v>
      </c>
      <c r="C28" s="27">
        <v>70916.509999999995</v>
      </c>
      <c r="D28" s="15">
        <v>8024.63</v>
      </c>
      <c r="E28" s="11">
        <v>7608.25</v>
      </c>
      <c r="F28" s="5"/>
      <c r="G28" s="11">
        <v>361.77</v>
      </c>
      <c r="H28" s="11">
        <f t="shared" si="0"/>
        <v>54.609999999999673</v>
      </c>
      <c r="I28" s="11">
        <v>38124.93</v>
      </c>
      <c r="J28" s="11">
        <v>1961.68</v>
      </c>
      <c r="K28" s="11">
        <v>10366.15</v>
      </c>
      <c r="L28" s="11">
        <v>1510.63</v>
      </c>
      <c r="M28" s="11">
        <v>2.7</v>
      </c>
      <c r="N28" s="11">
        <v>351.48</v>
      </c>
      <c r="O28" s="15">
        <v>122.52</v>
      </c>
      <c r="P28" s="5"/>
      <c r="Q28" s="11">
        <v>4.93</v>
      </c>
      <c r="R28" s="11">
        <v>0.04</v>
      </c>
      <c r="S28" s="11">
        <v>76.540000000000006</v>
      </c>
      <c r="T28" s="11">
        <v>0.92</v>
      </c>
      <c r="U28" s="5"/>
      <c r="V28" s="11">
        <v>1.0900000000000001</v>
      </c>
      <c r="W28" s="11">
        <v>0.02</v>
      </c>
      <c r="X28" s="5"/>
      <c r="Y28" s="9"/>
      <c r="Z28" s="11">
        <v>18.920000000000002</v>
      </c>
      <c r="AA28" s="11">
        <v>16.45</v>
      </c>
      <c r="AB28" s="11">
        <v>2.48</v>
      </c>
      <c r="AC28" s="11">
        <v>1.1299999999999999</v>
      </c>
      <c r="AD28" s="11">
        <v>594.73</v>
      </c>
      <c r="AE28" s="11">
        <v>1152.5999999999999</v>
      </c>
      <c r="AF28" s="11">
        <v>664.02</v>
      </c>
      <c r="AG28" s="11">
        <v>5682.4768999999997</v>
      </c>
      <c r="AH28" s="11">
        <v>101.48</v>
      </c>
    </row>
    <row r="29" spans="1:34" x14ac:dyDescent="0.2">
      <c r="A29" s="12" t="s">
        <v>27</v>
      </c>
      <c r="B29" s="27">
        <v>24252.12</v>
      </c>
      <c r="C29" s="27">
        <v>12506.07</v>
      </c>
      <c r="D29" s="15">
        <v>1771.45</v>
      </c>
      <c r="E29" s="11">
        <v>1628.48</v>
      </c>
      <c r="F29" s="5"/>
      <c r="G29" s="11">
        <v>138.59</v>
      </c>
      <c r="H29" s="11">
        <f t="shared" si="0"/>
        <v>4.3800000000001091</v>
      </c>
      <c r="I29" s="11">
        <v>394.53</v>
      </c>
      <c r="J29" s="11">
        <v>110.51</v>
      </c>
      <c r="K29" s="5"/>
      <c r="L29" s="11">
        <v>0.22</v>
      </c>
      <c r="M29" s="11">
        <v>159.88999999999999</v>
      </c>
      <c r="N29" s="11">
        <v>23.8</v>
      </c>
      <c r="O29" s="15">
        <v>375.86</v>
      </c>
      <c r="P29" s="11">
        <v>0.43</v>
      </c>
      <c r="Q29" s="11">
        <v>4.99</v>
      </c>
      <c r="R29" s="11">
        <v>0.79</v>
      </c>
      <c r="S29" s="11">
        <v>48.64</v>
      </c>
      <c r="T29" s="11">
        <v>19.75</v>
      </c>
      <c r="U29" s="5"/>
      <c r="V29" s="11">
        <v>0.6</v>
      </c>
      <c r="W29" s="5">
        <v>0.01</v>
      </c>
      <c r="X29" s="11">
        <v>0.15</v>
      </c>
      <c r="Y29" s="15">
        <v>13.11</v>
      </c>
      <c r="Z29" s="11">
        <v>275.19</v>
      </c>
      <c r="AA29" s="11">
        <v>5.55</v>
      </c>
      <c r="AB29" s="5"/>
      <c r="AC29" s="11">
        <v>6.66</v>
      </c>
      <c r="AD29" s="11">
        <v>264.81</v>
      </c>
      <c r="AE29" s="11">
        <v>451.72</v>
      </c>
      <c r="AF29" s="11">
        <v>745.36</v>
      </c>
      <c r="AG29" s="11">
        <v>6214.9201999999996</v>
      </c>
      <c r="AH29" s="11">
        <v>5.96</v>
      </c>
    </row>
    <row r="30" spans="1:34" x14ac:dyDescent="0.2">
      <c r="A30" s="12" t="s">
        <v>28</v>
      </c>
      <c r="B30" s="27">
        <v>6644.59</v>
      </c>
      <c r="C30" s="27">
        <v>3700.29</v>
      </c>
      <c r="D30" s="15">
        <v>199.1</v>
      </c>
      <c r="E30" s="11">
        <v>171.15</v>
      </c>
      <c r="F30" s="5"/>
      <c r="G30" s="11">
        <v>27.25</v>
      </c>
      <c r="H30" s="11">
        <f t="shared" si="0"/>
        <v>0.69999999999998863</v>
      </c>
      <c r="I30" s="11">
        <v>455.67</v>
      </c>
      <c r="J30" s="11">
        <v>25.99</v>
      </c>
      <c r="K30" s="11">
        <v>62.75</v>
      </c>
      <c r="L30" s="11">
        <v>6.04</v>
      </c>
      <c r="M30" s="11">
        <v>0.94</v>
      </c>
      <c r="N30" s="11">
        <v>3.01</v>
      </c>
      <c r="O30" s="15">
        <v>58.92</v>
      </c>
      <c r="P30" s="5">
        <v>0.01</v>
      </c>
      <c r="Q30" s="11">
        <v>17.059999999999999</v>
      </c>
      <c r="R30" s="11">
        <v>0.67</v>
      </c>
      <c r="S30" s="11">
        <v>28.44</v>
      </c>
      <c r="T30" s="11">
        <v>2.29</v>
      </c>
      <c r="U30" s="5"/>
      <c r="V30" s="11">
        <v>0.84</v>
      </c>
      <c r="W30" s="11">
        <v>0.02</v>
      </c>
      <c r="X30" s="11">
        <v>0.03</v>
      </c>
      <c r="Y30" s="15">
        <v>0.42</v>
      </c>
      <c r="Z30" s="5"/>
      <c r="AA30" s="11">
        <v>7.42</v>
      </c>
      <c r="AB30" s="11">
        <v>0.02</v>
      </c>
      <c r="AC30" s="11">
        <v>1.71</v>
      </c>
      <c r="AD30" s="11">
        <v>149.04</v>
      </c>
      <c r="AE30" s="11">
        <v>656.31</v>
      </c>
      <c r="AF30" s="11">
        <v>21.73</v>
      </c>
      <c r="AG30" s="11">
        <v>2344.5871000000002</v>
      </c>
      <c r="AH30" s="11">
        <v>4.88</v>
      </c>
    </row>
    <row r="31" spans="1:34" x14ac:dyDescent="0.2">
      <c r="A31" s="12" t="s">
        <v>29</v>
      </c>
      <c r="B31" s="27">
        <v>3626.98</v>
      </c>
      <c r="C31" s="27">
        <v>1853.84</v>
      </c>
      <c r="D31" s="15">
        <v>14.51</v>
      </c>
      <c r="E31" s="11">
        <v>13.48</v>
      </c>
      <c r="F31" s="5"/>
      <c r="G31" s="11">
        <v>0.43</v>
      </c>
      <c r="H31" s="11">
        <f t="shared" si="0"/>
        <v>0.59999999999999964</v>
      </c>
      <c r="I31" s="11">
        <v>237.57</v>
      </c>
      <c r="J31" s="11">
        <v>0.85</v>
      </c>
      <c r="K31" s="11">
        <v>0.1</v>
      </c>
      <c r="L31" s="11">
        <v>0.13</v>
      </c>
      <c r="M31" s="5"/>
      <c r="N31" s="5"/>
      <c r="O31" s="15">
        <v>68.290000000000006</v>
      </c>
      <c r="P31" s="5"/>
      <c r="Q31" s="11">
        <v>22.5</v>
      </c>
      <c r="R31" s="11">
        <v>2.38</v>
      </c>
      <c r="S31" s="11">
        <v>30.96</v>
      </c>
      <c r="T31" s="11">
        <v>0.99</v>
      </c>
      <c r="U31" s="11">
        <v>0.05</v>
      </c>
      <c r="V31" s="11">
        <v>4.12</v>
      </c>
      <c r="W31" s="11">
        <v>0.11</v>
      </c>
      <c r="X31" s="11">
        <v>0.06</v>
      </c>
      <c r="Y31" s="9"/>
      <c r="Z31" s="5"/>
      <c r="AA31" s="11">
        <v>4.8</v>
      </c>
      <c r="AB31" s="5">
        <v>0.01</v>
      </c>
      <c r="AC31" s="11">
        <v>2.2999999999999998</v>
      </c>
      <c r="AD31" s="11">
        <v>132.15</v>
      </c>
      <c r="AE31" s="11">
        <v>145.28</v>
      </c>
      <c r="AF31" s="11">
        <v>11.72</v>
      </c>
      <c r="AG31" s="11">
        <v>917.23680000000002</v>
      </c>
      <c r="AH31" s="11">
        <v>5.1100000000000003</v>
      </c>
    </row>
    <row r="32" spans="1:34" x14ac:dyDescent="0.2">
      <c r="A32" s="12" t="s">
        <v>30</v>
      </c>
      <c r="B32" s="27">
        <v>1887.75</v>
      </c>
      <c r="C32" s="27">
        <v>1008.75</v>
      </c>
      <c r="D32" s="15">
        <v>14.67</v>
      </c>
      <c r="E32" s="11">
        <v>13.05</v>
      </c>
      <c r="F32" s="5"/>
      <c r="G32" s="11">
        <v>0.81</v>
      </c>
      <c r="H32" s="11">
        <f t="shared" si="0"/>
        <v>0.80999999999999872</v>
      </c>
      <c r="I32" s="11">
        <v>6.36</v>
      </c>
      <c r="J32" s="11">
        <v>7.68</v>
      </c>
      <c r="K32" s="11">
        <v>3.01</v>
      </c>
      <c r="L32" s="5">
        <v>0.01</v>
      </c>
      <c r="M32" s="11">
        <v>6.27</v>
      </c>
      <c r="N32" s="11">
        <v>0.65</v>
      </c>
      <c r="O32" s="15">
        <v>55.83</v>
      </c>
      <c r="P32" s="5"/>
      <c r="Q32" s="11">
        <v>17.420000000000002</v>
      </c>
      <c r="R32" s="11">
        <v>1.1299999999999999</v>
      </c>
      <c r="S32" s="11">
        <v>21.07</v>
      </c>
      <c r="T32" s="11">
        <v>0.92</v>
      </c>
      <c r="U32" s="5"/>
      <c r="V32" s="11">
        <v>4.08</v>
      </c>
      <c r="W32" s="11">
        <v>0.05</v>
      </c>
      <c r="X32" s="11">
        <v>0.11</v>
      </c>
      <c r="Y32" s="9"/>
      <c r="Z32" s="5"/>
      <c r="AA32" s="11">
        <v>6.2</v>
      </c>
      <c r="AB32" s="5"/>
      <c r="AC32" s="11">
        <v>4.83</v>
      </c>
      <c r="AD32" s="11">
        <v>61.94</v>
      </c>
      <c r="AE32" s="11">
        <v>200.55</v>
      </c>
      <c r="AF32" s="11">
        <v>32.58</v>
      </c>
      <c r="AG32" s="11">
        <v>388.6379</v>
      </c>
      <c r="AH32" s="11">
        <v>5.42</v>
      </c>
    </row>
    <row r="33" spans="1:34" x14ac:dyDescent="0.2">
      <c r="A33" s="12" t="s">
        <v>31</v>
      </c>
      <c r="B33" s="27">
        <v>3654.46</v>
      </c>
      <c r="C33" s="27">
        <v>1839.12</v>
      </c>
      <c r="D33" s="15">
        <v>16.239999999999998</v>
      </c>
      <c r="E33" s="11">
        <v>15.85</v>
      </c>
      <c r="F33" s="5"/>
      <c r="G33" s="11">
        <v>0.06</v>
      </c>
      <c r="H33" s="11">
        <f t="shared" si="0"/>
        <v>0.32999999999999829</v>
      </c>
      <c r="I33" s="11">
        <v>13.82</v>
      </c>
      <c r="J33" s="11">
        <v>0.33</v>
      </c>
      <c r="K33" s="11">
        <v>0.04</v>
      </c>
      <c r="L33" s="11">
        <v>0.03</v>
      </c>
      <c r="M33" s="11">
        <v>0.32</v>
      </c>
      <c r="N33" s="5"/>
      <c r="O33" s="15">
        <v>95.95</v>
      </c>
      <c r="P33" s="11">
        <v>0.01</v>
      </c>
      <c r="Q33" s="11">
        <v>36.380000000000003</v>
      </c>
      <c r="R33" s="11">
        <v>0.4</v>
      </c>
      <c r="S33" s="11">
        <v>39.270000000000003</v>
      </c>
      <c r="T33" s="11">
        <v>0.45</v>
      </c>
      <c r="U33" s="11">
        <v>0.02</v>
      </c>
      <c r="V33" s="11">
        <v>13.08</v>
      </c>
      <c r="W33" s="11">
        <v>0.01</v>
      </c>
      <c r="X33" s="11">
        <v>0.19</v>
      </c>
      <c r="Y33" s="15">
        <v>0.01</v>
      </c>
      <c r="Z33" s="5"/>
      <c r="AA33" s="11">
        <v>3.56</v>
      </c>
      <c r="AB33" s="5"/>
      <c r="AC33" s="11">
        <v>2.58</v>
      </c>
      <c r="AD33" s="11">
        <v>93</v>
      </c>
      <c r="AE33" s="11">
        <v>247.08</v>
      </c>
      <c r="AF33" s="11">
        <v>101.71</v>
      </c>
      <c r="AG33" s="11">
        <v>495.75580000000002</v>
      </c>
      <c r="AH33" s="11">
        <v>3.01</v>
      </c>
    </row>
    <row r="34" spans="1:34" x14ac:dyDescent="0.2">
      <c r="A34" s="12" t="s">
        <v>32</v>
      </c>
      <c r="B34" s="27">
        <v>853.16</v>
      </c>
      <c r="C34" s="27">
        <v>560.66999999999996</v>
      </c>
      <c r="D34" s="15">
        <v>21.32</v>
      </c>
      <c r="E34" s="11">
        <v>10.09</v>
      </c>
      <c r="F34" s="5"/>
      <c r="G34" s="11">
        <v>11.23</v>
      </c>
      <c r="H34" s="11">
        <f t="shared" si="0"/>
        <v>0</v>
      </c>
      <c r="I34" s="11">
        <v>0.27</v>
      </c>
      <c r="J34" s="11">
        <v>2.65</v>
      </c>
      <c r="K34" s="5"/>
      <c r="L34" s="5"/>
      <c r="M34" s="11">
        <v>0.01</v>
      </c>
      <c r="N34" s="5"/>
      <c r="O34" s="15">
        <v>28.11</v>
      </c>
      <c r="P34" s="11">
        <v>0.01</v>
      </c>
      <c r="Q34" s="11">
        <v>5.15</v>
      </c>
      <c r="R34" s="11">
        <v>1.4</v>
      </c>
      <c r="S34" s="11">
        <v>16.399999999999999</v>
      </c>
      <c r="T34" s="11">
        <v>1.98</v>
      </c>
      <c r="U34" s="5"/>
      <c r="V34" s="11">
        <v>0.33</v>
      </c>
      <c r="W34" s="5"/>
      <c r="X34" s="5"/>
      <c r="Y34" s="9"/>
      <c r="Z34" s="5"/>
      <c r="AA34" s="11">
        <v>2.29</v>
      </c>
      <c r="AB34" s="5"/>
      <c r="AC34" s="11">
        <v>0.55000000000000004</v>
      </c>
      <c r="AD34" s="11">
        <v>63.5</v>
      </c>
      <c r="AE34" s="11">
        <v>217.54</v>
      </c>
      <c r="AF34" s="11">
        <v>22.73</v>
      </c>
      <c r="AG34" s="11">
        <v>339.7783</v>
      </c>
      <c r="AH34" s="11">
        <v>0.3</v>
      </c>
    </row>
    <row r="35" spans="1:34" x14ac:dyDescent="0.2">
      <c r="A35" s="12" t="s">
        <v>33</v>
      </c>
      <c r="B35" s="27">
        <v>2841.16</v>
      </c>
      <c r="C35" s="27">
        <v>1328.72</v>
      </c>
      <c r="D35" s="15">
        <v>13.17</v>
      </c>
      <c r="E35" s="11">
        <v>13.1</v>
      </c>
      <c r="F35" s="5"/>
      <c r="G35" s="11">
        <v>0.04</v>
      </c>
      <c r="H35" s="11">
        <f t="shared" si="0"/>
        <v>3.0000000000001137E-2</v>
      </c>
      <c r="I35" s="11">
        <v>0.55000000000000004</v>
      </c>
      <c r="J35" s="11">
        <v>0.13</v>
      </c>
      <c r="K35" s="5"/>
      <c r="L35" s="5"/>
      <c r="M35" s="5"/>
      <c r="N35" s="5"/>
      <c r="O35" s="15">
        <v>52.26</v>
      </c>
      <c r="P35" s="5"/>
      <c r="Q35" s="11">
        <v>21.99</v>
      </c>
      <c r="R35" s="11">
        <v>0.62</v>
      </c>
      <c r="S35" s="11">
        <v>15.61</v>
      </c>
      <c r="T35" s="11">
        <v>2.96</v>
      </c>
      <c r="U35" s="5"/>
      <c r="V35" s="11">
        <v>2.56</v>
      </c>
      <c r="W35" s="11">
        <v>0.2</v>
      </c>
      <c r="X35" s="11">
        <v>7.0000000000000007E-2</v>
      </c>
      <c r="Y35" s="15">
        <v>0.05</v>
      </c>
      <c r="Z35" s="11">
        <v>0.4</v>
      </c>
      <c r="AA35" s="11">
        <v>5.82</v>
      </c>
      <c r="AB35" s="5"/>
      <c r="AC35" s="11">
        <v>1.97</v>
      </c>
      <c r="AD35" s="11">
        <v>43.69</v>
      </c>
      <c r="AE35" s="11">
        <v>108.41</v>
      </c>
      <c r="AF35" s="11">
        <v>48.23</v>
      </c>
      <c r="AG35" s="11">
        <v>837.67470000000003</v>
      </c>
      <c r="AH35" s="11">
        <v>6.19</v>
      </c>
    </row>
    <row r="36" spans="1:34" x14ac:dyDescent="0.2">
      <c r="A36" s="12" t="s">
        <v>34</v>
      </c>
      <c r="B36" s="27">
        <v>5019.84</v>
      </c>
      <c r="C36" s="27">
        <v>2378.96</v>
      </c>
      <c r="D36" s="15">
        <v>12.89</v>
      </c>
      <c r="E36" s="11">
        <v>12.29</v>
      </c>
      <c r="F36" s="5"/>
      <c r="G36" s="11">
        <v>0.6</v>
      </c>
      <c r="H36" s="11">
        <f t="shared" si="0"/>
        <v>0</v>
      </c>
      <c r="I36" s="5"/>
      <c r="J36" s="11">
        <v>0.05</v>
      </c>
      <c r="K36" s="11">
        <v>0.01</v>
      </c>
      <c r="L36" s="5"/>
      <c r="M36" s="5"/>
      <c r="N36" s="5"/>
      <c r="O36" s="15">
        <v>28.83</v>
      </c>
      <c r="P36" s="5">
        <v>0.01</v>
      </c>
      <c r="Q36" s="11">
        <v>14.11</v>
      </c>
      <c r="R36" s="11">
        <v>0.23</v>
      </c>
      <c r="S36" s="11">
        <v>9.3699999999999992</v>
      </c>
      <c r="T36" s="11">
        <v>0.57999999999999996</v>
      </c>
      <c r="U36" s="5"/>
      <c r="V36" s="11">
        <v>0.94</v>
      </c>
      <c r="W36" s="11">
        <v>0.03</v>
      </c>
      <c r="X36" s="11">
        <v>0.03</v>
      </c>
      <c r="Y36" s="9"/>
      <c r="Z36" s="5"/>
      <c r="AA36" s="11">
        <v>3.35</v>
      </c>
      <c r="AB36" s="5"/>
      <c r="AC36" s="11">
        <v>0.19</v>
      </c>
      <c r="AD36" s="11">
        <v>148.12</v>
      </c>
      <c r="AE36" s="11">
        <v>289.58999999999997</v>
      </c>
      <c r="AF36" s="11">
        <v>53.16</v>
      </c>
      <c r="AG36" s="11">
        <v>1572.7347</v>
      </c>
      <c r="AH36" s="11">
        <v>2.2599999999999998</v>
      </c>
    </row>
    <row r="37" spans="1:34" x14ac:dyDescent="0.2">
      <c r="A37" s="12" t="s">
        <v>35</v>
      </c>
      <c r="B37" s="27">
        <v>249.47</v>
      </c>
      <c r="C37" s="27">
        <v>118.29</v>
      </c>
      <c r="D37" s="15">
        <v>1.55</v>
      </c>
      <c r="E37" s="11">
        <v>1.55</v>
      </c>
      <c r="F37" s="5"/>
      <c r="G37" s="5"/>
      <c r="H37" s="5">
        <f t="shared" si="0"/>
        <v>0</v>
      </c>
      <c r="I37" s="11">
        <v>0.01</v>
      </c>
      <c r="J37" s="5"/>
      <c r="K37" s="5"/>
      <c r="L37" s="5"/>
      <c r="M37" s="5"/>
      <c r="N37" s="5"/>
      <c r="O37" s="15">
        <v>8.11</v>
      </c>
      <c r="P37" s="5"/>
      <c r="Q37" s="11">
        <v>5.65</v>
      </c>
      <c r="R37" s="11">
        <v>0.17</v>
      </c>
      <c r="S37" s="11">
        <v>1.47</v>
      </c>
      <c r="T37" s="11">
        <v>0.14000000000000001</v>
      </c>
      <c r="U37" s="5"/>
      <c r="V37" s="11">
        <v>0.14000000000000001</v>
      </c>
      <c r="W37" s="11">
        <v>0.04</v>
      </c>
      <c r="X37" s="5"/>
      <c r="Y37" s="9"/>
      <c r="Z37" s="5"/>
      <c r="AA37" s="11">
        <v>0.28999999999999998</v>
      </c>
      <c r="AB37" s="5"/>
      <c r="AC37" s="11">
        <v>0.21</v>
      </c>
      <c r="AD37" s="11">
        <v>6.65</v>
      </c>
      <c r="AE37" s="11">
        <v>6.94</v>
      </c>
      <c r="AF37" s="11">
        <v>1.96</v>
      </c>
      <c r="AG37" s="11">
        <v>75.489599999999996</v>
      </c>
      <c r="AH37" s="11">
        <v>1.47</v>
      </c>
    </row>
    <row r="38" spans="1:34" x14ac:dyDescent="0.2">
      <c r="A38" s="12" t="s">
        <v>36</v>
      </c>
      <c r="B38" s="27">
        <v>1799.44</v>
      </c>
      <c r="C38" s="27">
        <v>781.41</v>
      </c>
      <c r="D38" s="15">
        <v>1.42</v>
      </c>
      <c r="E38" s="11">
        <v>1.1100000000000001</v>
      </c>
      <c r="F38" s="5"/>
      <c r="G38" s="11">
        <v>0.09</v>
      </c>
      <c r="H38" s="11">
        <f t="shared" si="0"/>
        <v>0.21999999999999975</v>
      </c>
      <c r="I38" s="5"/>
      <c r="J38" s="11">
        <v>0.06</v>
      </c>
      <c r="K38" s="5"/>
      <c r="L38" s="5"/>
      <c r="M38" s="5"/>
      <c r="N38" s="11">
        <v>0.86</v>
      </c>
      <c r="O38" s="15">
        <v>7.99</v>
      </c>
      <c r="P38" s="5"/>
      <c r="Q38" s="11">
        <v>1</v>
      </c>
      <c r="R38" s="11">
        <v>0.12</v>
      </c>
      <c r="S38" s="11">
        <v>1.65</v>
      </c>
      <c r="T38" s="5"/>
      <c r="U38" s="5"/>
      <c r="V38" s="5"/>
      <c r="W38" s="5"/>
      <c r="X38" s="5"/>
      <c r="Y38" s="9"/>
      <c r="Z38" s="5"/>
      <c r="AA38" s="11">
        <v>5.22</v>
      </c>
      <c r="AB38" s="5"/>
      <c r="AC38" s="5"/>
      <c r="AD38" s="11">
        <v>0.53</v>
      </c>
      <c r="AE38" s="11">
        <v>56.29</v>
      </c>
      <c r="AF38" s="11">
        <v>2.35</v>
      </c>
      <c r="AG38" s="11">
        <v>532.1327</v>
      </c>
      <c r="AH38" s="11">
        <v>1.04</v>
      </c>
    </row>
    <row r="39" spans="1:34" x14ac:dyDescent="0.2">
      <c r="A39" s="12" t="s">
        <v>37</v>
      </c>
      <c r="B39" s="27">
        <v>642.51</v>
      </c>
      <c r="C39" s="27">
        <v>540.54</v>
      </c>
      <c r="D39" s="15">
        <v>96.39</v>
      </c>
      <c r="E39" s="11">
        <v>81.64</v>
      </c>
      <c r="F39" s="5"/>
      <c r="G39" s="11">
        <v>10.51</v>
      </c>
      <c r="H39" s="11">
        <f t="shared" si="0"/>
        <v>4.2399999999999949</v>
      </c>
      <c r="I39" s="11">
        <v>94.29</v>
      </c>
      <c r="J39" s="11">
        <v>2.91</v>
      </c>
      <c r="K39" s="11">
        <v>6.82</v>
      </c>
      <c r="L39" s="11">
        <v>5.71</v>
      </c>
      <c r="M39" s="5"/>
      <c r="N39" s="11">
        <v>1.35</v>
      </c>
      <c r="O39" s="15">
        <v>9.9700000000000006</v>
      </c>
      <c r="P39" s="5"/>
      <c r="Q39" s="11">
        <v>0.45</v>
      </c>
      <c r="R39" s="11">
        <v>0.03</v>
      </c>
      <c r="S39" s="11">
        <v>7.03</v>
      </c>
      <c r="T39" s="11">
        <v>1.88</v>
      </c>
      <c r="U39" s="5"/>
      <c r="V39" s="11">
        <v>0.03</v>
      </c>
      <c r="W39" s="5"/>
      <c r="X39" s="5"/>
      <c r="Y39" s="9"/>
      <c r="Z39" s="5"/>
      <c r="AA39" s="11">
        <v>0.54</v>
      </c>
      <c r="AB39" s="5"/>
      <c r="AC39" s="5"/>
      <c r="AD39" s="11">
        <v>27.97</v>
      </c>
      <c r="AE39" s="11">
        <v>217.39</v>
      </c>
      <c r="AF39" s="11">
        <v>0.67</v>
      </c>
      <c r="AG39" s="11">
        <v>109.36669999999999</v>
      </c>
      <c r="AH39" s="11">
        <v>5.87</v>
      </c>
    </row>
    <row r="40" spans="1:34" x14ac:dyDescent="0.2">
      <c r="A40" s="12" t="s">
        <v>38</v>
      </c>
      <c r="B40" s="27">
        <v>67.91</v>
      </c>
      <c r="C40" s="27">
        <v>38.76</v>
      </c>
      <c r="D40" s="15">
        <v>0.41</v>
      </c>
      <c r="E40" s="11">
        <v>0.41</v>
      </c>
      <c r="F40" s="5"/>
      <c r="G40" s="5"/>
      <c r="H40" s="5">
        <f t="shared" si="0"/>
        <v>0</v>
      </c>
      <c r="I40" s="5"/>
      <c r="J40" s="11">
        <v>0.41</v>
      </c>
      <c r="K40" s="11">
        <v>0.18</v>
      </c>
      <c r="L40" s="5"/>
      <c r="M40" s="5"/>
      <c r="N40" s="5"/>
      <c r="O40" s="15">
        <v>9</v>
      </c>
      <c r="P40" s="11">
        <v>0.02</v>
      </c>
      <c r="Q40" s="11">
        <v>0.64</v>
      </c>
      <c r="R40" s="11">
        <v>1.37</v>
      </c>
      <c r="S40" s="11">
        <v>6.41</v>
      </c>
      <c r="T40" s="11">
        <v>0.45</v>
      </c>
      <c r="U40" s="5"/>
      <c r="V40" s="11">
        <v>7.0000000000000007E-2</v>
      </c>
      <c r="W40" s="5"/>
      <c r="X40" s="5">
        <v>0.01</v>
      </c>
      <c r="Y40" s="9"/>
      <c r="Z40" s="5"/>
      <c r="AA40" s="11">
        <v>0.04</v>
      </c>
      <c r="AB40" s="5"/>
      <c r="AC40" s="5"/>
      <c r="AD40" s="11">
        <v>2.65</v>
      </c>
      <c r="AE40" s="11">
        <v>5.25</v>
      </c>
      <c r="AF40" s="11">
        <v>0.51</v>
      </c>
      <c r="AG40" s="11">
        <v>101.36799999999999</v>
      </c>
      <c r="AH40" s="5"/>
    </row>
    <row r="41" spans="1:34" x14ac:dyDescent="0.2">
      <c r="A41" s="12" t="s">
        <v>39</v>
      </c>
      <c r="B41" s="27">
        <v>18212.25</v>
      </c>
      <c r="C41" s="27">
        <v>8174.4</v>
      </c>
      <c r="D41" s="15">
        <v>675.86</v>
      </c>
      <c r="E41" s="11">
        <v>674.25</v>
      </c>
      <c r="F41" s="5"/>
      <c r="G41" s="11">
        <v>1.24</v>
      </c>
      <c r="H41" s="11">
        <f t="shared" si="0"/>
        <v>0.37000000000000455</v>
      </c>
      <c r="I41" s="11">
        <v>37.97</v>
      </c>
      <c r="J41" s="11">
        <v>4.67</v>
      </c>
      <c r="K41" s="11">
        <v>0.27</v>
      </c>
      <c r="L41" s="5"/>
      <c r="M41" s="11">
        <v>2.33</v>
      </c>
      <c r="N41" s="11">
        <v>0.5</v>
      </c>
      <c r="O41" s="15">
        <v>90.09</v>
      </c>
      <c r="P41" s="11">
        <v>0.24</v>
      </c>
      <c r="Q41" s="11">
        <v>31.64</v>
      </c>
      <c r="R41" s="5"/>
      <c r="S41" s="11">
        <v>41.14</v>
      </c>
      <c r="T41" s="11">
        <v>1.28</v>
      </c>
      <c r="U41" s="5"/>
      <c r="V41" s="11">
        <v>0.38</v>
      </c>
      <c r="W41" s="5"/>
      <c r="X41" s="5"/>
      <c r="Y41" s="15">
        <v>3.24</v>
      </c>
      <c r="Z41" s="11">
        <v>9.24</v>
      </c>
      <c r="AA41" s="11">
        <v>0.05</v>
      </c>
      <c r="AB41" s="11">
        <v>2.37</v>
      </c>
      <c r="AC41" s="11">
        <v>0.5</v>
      </c>
      <c r="AD41" s="11">
        <v>15.94</v>
      </c>
      <c r="AE41" s="5"/>
      <c r="AF41" s="11">
        <v>326.88</v>
      </c>
      <c r="AG41" s="11">
        <v>8807.3035</v>
      </c>
      <c r="AH41" s="11">
        <v>10.76</v>
      </c>
    </row>
    <row r="42" spans="1:34" x14ac:dyDescent="0.2">
      <c r="A42" s="12" t="s">
        <v>40</v>
      </c>
      <c r="B42" s="27">
        <v>906.27</v>
      </c>
      <c r="C42" s="27">
        <v>579.16</v>
      </c>
      <c r="D42" s="15">
        <v>73.91</v>
      </c>
      <c r="E42" s="11">
        <v>73.900000000000006</v>
      </c>
      <c r="F42" s="5"/>
      <c r="G42" s="5"/>
      <c r="H42" s="5">
        <f t="shared" si="0"/>
        <v>9.9999999999909051E-3</v>
      </c>
      <c r="I42" s="5"/>
      <c r="J42" s="11">
        <v>5.12</v>
      </c>
      <c r="K42" s="11">
        <v>3.64</v>
      </c>
      <c r="L42" s="5"/>
      <c r="M42" s="11">
        <v>0.53</v>
      </c>
      <c r="N42" s="5"/>
      <c r="O42" s="15">
        <v>6.02</v>
      </c>
      <c r="P42" s="5"/>
      <c r="Q42" s="11">
        <v>3.76</v>
      </c>
      <c r="R42" s="5"/>
      <c r="S42" s="11">
        <v>2.0099999999999998</v>
      </c>
      <c r="T42" s="11">
        <v>0.15</v>
      </c>
      <c r="U42" s="5"/>
      <c r="V42" s="11">
        <v>0.03</v>
      </c>
      <c r="W42" s="5"/>
      <c r="X42" s="5"/>
      <c r="Y42" s="9"/>
      <c r="Z42" s="5"/>
      <c r="AA42" s="11">
        <v>7.0000000000000007E-2</v>
      </c>
      <c r="AB42" s="5"/>
      <c r="AC42" s="11">
        <v>0.01</v>
      </c>
      <c r="AD42" s="11">
        <v>92.56</v>
      </c>
      <c r="AE42" s="11">
        <v>93.91</v>
      </c>
      <c r="AF42" s="11">
        <v>75.06</v>
      </c>
      <c r="AG42" s="11">
        <v>185.84950000000001</v>
      </c>
      <c r="AH42" s="5"/>
    </row>
    <row r="43" spans="1:34" x14ac:dyDescent="0.2">
      <c r="A43" s="37" t="s">
        <v>41</v>
      </c>
      <c r="B43" s="114">
        <v>1796.55</v>
      </c>
      <c r="C43" s="114">
        <v>751.5</v>
      </c>
      <c r="D43" s="16">
        <v>3.29</v>
      </c>
      <c r="E43" s="17">
        <v>3.26</v>
      </c>
      <c r="F43" s="7"/>
      <c r="G43" s="7"/>
      <c r="H43" s="7">
        <f t="shared" si="0"/>
        <v>3.0000000000000249E-2</v>
      </c>
      <c r="I43" s="7"/>
      <c r="J43" s="7"/>
      <c r="K43" s="7"/>
      <c r="L43" s="7"/>
      <c r="M43" s="7"/>
      <c r="N43" s="7"/>
      <c r="O43" s="16">
        <v>7.81</v>
      </c>
      <c r="P43" s="7"/>
      <c r="Q43" s="17">
        <v>4.3499999999999996</v>
      </c>
      <c r="R43" s="7"/>
      <c r="S43" s="17">
        <v>2.92</v>
      </c>
      <c r="T43" s="17">
        <v>0.13</v>
      </c>
      <c r="U43" s="7"/>
      <c r="V43" s="7"/>
      <c r="W43" s="7"/>
      <c r="X43" s="7"/>
      <c r="Y43" s="10"/>
      <c r="Z43" s="7"/>
      <c r="AA43" s="17">
        <v>0.39</v>
      </c>
      <c r="AB43" s="7"/>
      <c r="AC43" s="7"/>
      <c r="AD43" s="17">
        <v>5.45</v>
      </c>
      <c r="AE43" s="17">
        <v>0.2</v>
      </c>
      <c r="AF43" s="17">
        <v>5.0199999999999996</v>
      </c>
      <c r="AG43" s="17">
        <v>593.75919999999996</v>
      </c>
      <c r="AH43" s="7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F10A-D0FF-4B99-B55A-093F796642DF}">
  <sheetPr codeName="Sheet6">
    <tabColor theme="0" tint="-0.34998626667073579"/>
  </sheetPr>
  <dimension ref="A1:AG91"/>
  <sheetViews>
    <sheetView topLeftCell="K1" workbookViewId="0">
      <selection activeCell="B1" sqref="B1:AG1"/>
    </sheetView>
  </sheetViews>
  <sheetFormatPr defaultRowHeight="14.25" x14ac:dyDescent="0.2"/>
  <cols>
    <col min="1" max="1" width="32.625" bestFit="1" customWidth="1"/>
    <col min="32" max="32" width="8.875" customWidth="1"/>
  </cols>
  <sheetData>
    <row r="1" spans="1:33" ht="60" x14ac:dyDescent="0.2">
      <c r="B1" s="423" t="s">
        <v>684</v>
      </c>
      <c r="C1" s="423" t="s">
        <v>685</v>
      </c>
      <c r="D1" s="423" t="s">
        <v>686</v>
      </c>
      <c r="E1" s="423" t="s">
        <v>687</v>
      </c>
      <c r="F1" s="423" t="s">
        <v>688</v>
      </c>
      <c r="G1" s="423" t="s">
        <v>689</v>
      </c>
      <c r="H1" s="423" t="s">
        <v>690</v>
      </c>
      <c r="I1" s="423" t="s">
        <v>691</v>
      </c>
      <c r="J1" s="423" t="s">
        <v>692</v>
      </c>
      <c r="K1" s="424" t="s">
        <v>693</v>
      </c>
      <c r="L1" s="420" t="s">
        <v>695</v>
      </c>
      <c r="M1" s="420" t="s">
        <v>696</v>
      </c>
      <c r="N1" s="420" t="s">
        <v>697</v>
      </c>
      <c r="O1" s="420" t="s">
        <v>698</v>
      </c>
      <c r="P1" s="420" t="s">
        <v>699</v>
      </c>
      <c r="Q1" s="420" t="s">
        <v>700</v>
      </c>
      <c r="R1" s="420" t="s">
        <v>701</v>
      </c>
      <c r="S1" s="420" t="s">
        <v>702</v>
      </c>
      <c r="T1" s="420" t="s">
        <v>703</v>
      </c>
      <c r="U1" s="420" t="s">
        <v>704</v>
      </c>
      <c r="V1" s="425" t="s">
        <v>705</v>
      </c>
      <c r="W1" s="420" t="s">
        <v>706</v>
      </c>
      <c r="X1" s="420" t="s">
        <v>707</v>
      </c>
      <c r="Y1" s="420" t="s">
        <v>708</v>
      </c>
      <c r="Z1" s="420" t="s">
        <v>709</v>
      </c>
      <c r="AA1" s="420" t="s">
        <v>710</v>
      </c>
      <c r="AB1" s="420" t="s">
        <v>711</v>
      </c>
      <c r="AC1" s="420" t="s">
        <v>712</v>
      </c>
      <c r="AD1" s="420" t="s">
        <v>713</v>
      </c>
      <c r="AE1" s="420" t="s">
        <v>714</v>
      </c>
      <c r="AF1" s="420" t="s">
        <v>715</v>
      </c>
      <c r="AG1" s="425" t="s">
        <v>716</v>
      </c>
    </row>
    <row r="2" spans="1:33" x14ac:dyDescent="0.2">
      <c r="A2" s="43" t="s">
        <v>212</v>
      </c>
      <c r="B2" s="49">
        <f>SUM(B3:B43)</f>
        <v>0</v>
      </c>
      <c r="C2" s="48">
        <f>SUM(C3:C43)</f>
        <v>0.99999999999999989</v>
      </c>
      <c r="D2" s="48">
        <f t="shared" ref="D2:AG2" si="0">SUM(D3:D43)</f>
        <v>1</v>
      </c>
      <c r="E2" s="48">
        <f t="shared" si="0"/>
        <v>1</v>
      </c>
      <c r="F2" s="48">
        <f t="shared" si="0"/>
        <v>1</v>
      </c>
      <c r="G2" s="48">
        <f t="shared" si="0"/>
        <v>1</v>
      </c>
      <c r="H2" s="48">
        <f t="shared" si="0"/>
        <v>0.99999999999999989</v>
      </c>
      <c r="I2" s="48">
        <f t="shared" si="0"/>
        <v>1</v>
      </c>
      <c r="J2" s="48">
        <f t="shared" si="0"/>
        <v>1</v>
      </c>
      <c r="K2" s="48">
        <f t="shared" si="0"/>
        <v>1</v>
      </c>
      <c r="L2" s="48">
        <f t="shared" si="0"/>
        <v>1</v>
      </c>
      <c r="M2" s="48">
        <f t="shared" si="0"/>
        <v>1</v>
      </c>
      <c r="N2" s="66">
        <f t="shared" si="0"/>
        <v>0</v>
      </c>
      <c r="O2" s="48">
        <f t="shared" si="0"/>
        <v>1</v>
      </c>
      <c r="P2" s="48">
        <f t="shared" si="0"/>
        <v>1</v>
      </c>
      <c r="Q2" s="48">
        <f t="shared" si="0"/>
        <v>1.0000000000000002</v>
      </c>
      <c r="R2" s="48">
        <f t="shared" si="0"/>
        <v>1</v>
      </c>
      <c r="S2" s="48">
        <f t="shared" si="0"/>
        <v>1</v>
      </c>
      <c r="T2" s="48">
        <f t="shared" si="0"/>
        <v>1</v>
      </c>
      <c r="U2" s="48">
        <f t="shared" si="0"/>
        <v>1</v>
      </c>
      <c r="V2" s="48">
        <f t="shared" si="0"/>
        <v>1</v>
      </c>
      <c r="W2" s="48">
        <f t="shared" si="0"/>
        <v>1</v>
      </c>
      <c r="X2" s="48">
        <f t="shared" si="0"/>
        <v>1</v>
      </c>
      <c r="Y2" s="48">
        <f t="shared" si="0"/>
        <v>1</v>
      </c>
      <c r="Z2" s="48">
        <f t="shared" si="0"/>
        <v>1</v>
      </c>
      <c r="AA2" s="48">
        <f t="shared" si="0"/>
        <v>1</v>
      </c>
      <c r="AB2" s="48">
        <f t="shared" si="0"/>
        <v>1</v>
      </c>
      <c r="AC2" s="48">
        <f t="shared" si="0"/>
        <v>1</v>
      </c>
      <c r="AD2" s="48">
        <f t="shared" si="0"/>
        <v>1</v>
      </c>
      <c r="AE2" s="90">
        <f t="shared" si="0"/>
        <v>0</v>
      </c>
      <c r="AF2" s="90">
        <f t="shared" si="0"/>
        <v>0</v>
      </c>
      <c r="AG2" s="48">
        <f t="shared" si="0"/>
        <v>1</v>
      </c>
    </row>
    <row r="3" spans="1:33" x14ac:dyDescent="0.2">
      <c r="A3" s="36" t="s">
        <v>2</v>
      </c>
      <c r="B3" s="50"/>
      <c r="C3" s="54">
        <v>0</v>
      </c>
      <c r="D3" s="54">
        <v>0</v>
      </c>
      <c r="E3" s="54">
        <v>0</v>
      </c>
      <c r="F3" s="54">
        <v>0</v>
      </c>
      <c r="G3" s="54">
        <v>0</v>
      </c>
      <c r="H3" s="54">
        <v>0</v>
      </c>
      <c r="I3" s="54">
        <v>0</v>
      </c>
      <c r="J3" s="54">
        <v>0</v>
      </c>
      <c r="K3" s="54">
        <v>0</v>
      </c>
      <c r="L3" s="54">
        <v>0</v>
      </c>
      <c r="M3" s="54">
        <v>0</v>
      </c>
      <c r="N3" s="67"/>
      <c r="O3" s="54">
        <v>0</v>
      </c>
      <c r="P3" s="54">
        <v>0</v>
      </c>
      <c r="Q3" s="54">
        <v>0</v>
      </c>
      <c r="R3" s="54">
        <v>0</v>
      </c>
      <c r="S3" s="54">
        <v>0</v>
      </c>
      <c r="T3" s="54">
        <v>0</v>
      </c>
      <c r="U3" s="54">
        <v>0</v>
      </c>
      <c r="V3" s="75">
        <v>0</v>
      </c>
      <c r="W3" s="54">
        <v>0</v>
      </c>
      <c r="X3" s="75">
        <v>0</v>
      </c>
      <c r="Y3" s="75">
        <v>0</v>
      </c>
      <c r="Z3" s="75">
        <v>0</v>
      </c>
      <c r="AA3" s="75">
        <v>0</v>
      </c>
      <c r="AB3" s="75">
        <v>0</v>
      </c>
      <c r="AC3" s="75">
        <v>0</v>
      </c>
      <c r="AD3" s="75">
        <v>0</v>
      </c>
      <c r="AE3" s="91">
        <v>0</v>
      </c>
      <c r="AF3" s="91">
        <v>0</v>
      </c>
      <c r="AG3" s="83">
        <v>0</v>
      </c>
    </row>
    <row r="4" spans="1:33" x14ac:dyDescent="0.2">
      <c r="A4" s="12" t="s">
        <v>3</v>
      </c>
      <c r="B4" s="51"/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68"/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33">
        <v>0</v>
      </c>
      <c r="Y4" s="33">
        <v>0</v>
      </c>
      <c r="Z4" s="33">
        <v>0</v>
      </c>
      <c r="AA4" s="33">
        <v>0</v>
      </c>
      <c r="AB4" s="33">
        <v>0</v>
      </c>
      <c r="AC4" s="33">
        <v>0</v>
      </c>
      <c r="AD4" s="33">
        <v>0</v>
      </c>
      <c r="AE4" s="92">
        <v>0</v>
      </c>
      <c r="AF4" s="92">
        <v>0</v>
      </c>
      <c r="AG4" s="81">
        <v>0</v>
      </c>
    </row>
    <row r="5" spans="1:33" x14ac:dyDescent="0.2">
      <c r="A5" s="12" t="s">
        <v>4</v>
      </c>
      <c r="B5" s="51"/>
      <c r="C5" s="56">
        <v>0</v>
      </c>
      <c r="D5" s="56">
        <v>0</v>
      </c>
      <c r="E5" s="56">
        <v>0</v>
      </c>
      <c r="F5" s="56">
        <v>0</v>
      </c>
      <c r="G5" s="56">
        <v>0</v>
      </c>
      <c r="H5" s="56">
        <v>0</v>
      </c>
      <c r="I5" s="56">
        <v>0</v>
      </c>
      <c r="J5" s="56">
        <v>0</v>
      </c>
      <c r="K5" s="56">
        <v>0</v>
      </c>
      <c r="L5" s="56">
        <v>0</v>
      </c>
      <c r="M5" s="56">
        <v>0</v>
      </c>
      <c r="N5" s="68"/>
      <c r="O5" s="56">
        <v>0</v>
      </c>
      <c r="P5" s="56">
        <v>0</v>
      </c>
      <c r="Q5" s="56">
        <v>0</v>
      </c>
      <c r="R5" s="56">
        <v>0</v>
      </c>
      <c r="S5" s="56">
        <v>0</v>
      </c>
      <c r="T5" s="56">
        <v>0</v>
      </c>
      <c r="U5" s="56">
        <v>0</v>
      </c>
      <c r="V5" s="56">
        <v>0</v>
      </c>
      <c r="W5" s="56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92">
        <v>0</v>
      </c>
      <c r="AF5" s="92">
        <v>0</v>
      </c>
      <c r="AG5" s="81">
        <v>0</v>
      </c>
    </row>
    <row r="6" spans="1:33" x14ac:dyDescent="0.2">
      <c r="A6" s="12" t="s">
        <v>5</v>
      </c>
      <c r="B6" s="51"/>
      <c r="C6" s="56">
        <v>0</v>
      </c>
      <c r="D6" s="56">
        <v>0</v>
      </c>
      <c r="E6" s="56">
        <v>0</v>
      </c>
      <c r="F6" s="56">
        <v>0</v>
      </c>
      <c r="G6" s="56">
        <v>0</v>
      </c>
      <c r="H6" s="56">
        <v>0</v>
      </c>
      <c r="I6" s="56">
        <v>0</v>
      </c>
      <c r="J6" s="56">
        <v>0</v>
      </c>
      <c r="K6" s="56">
        <v>0</v>
      </c>
      <c r="L6" s="56">
        <v>0</v>
      </c>
      <c r="M6" s="56">
        <v>0</v>
      </c>
      <c r="N6" s="68"/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56">
        <v>0</v>
      </c>
      <c r="V6" s="56">
        <v>0</v>
      </c>
      <c r="W6" s="56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92">
        <v>0</v>
      </c>
      <c r="AF6" s="92">
        <v>0</v>
      </c>
      <c r="AG6" s="81">
        <v>0</v>
      </c>
    </row>
    <row r="7" spans="1:33" x14ac:dyDescent="0.2">
      <c r="A7" s="12" t="s">
        <v>6</v>
      </c>
      <c r="B7" s="51"/>
      <c r="C7" s="56">
        <v>0</v>
      </c>
      <c r="D7" s="56">
        <v>0</v>
      </c>
      <c r="E7" s="56">
        <v>0</v>
      </c>
      <c r="F7" s="56">
        <v>0</v>
      </c>
      <c r="G7" s="56">
        <v>0</v>
      </c>
      <c r="H7" s="56">
        <v>0</v>
      </c>
      <c r="I7" s="56">
        <v>0</v>
      </c>
      <c r="J7" s="56">
        <v>0</v>
      </c>
      <c r="K7" s="56">
        <v>0</v>
      </c>
      <c r="L7" s="56">
        <v>0</v>
      </c>
      <c r="M7" s="56">
        <v>0</v>
      </c>
      <c r="N7" s="68"/>
      <c r="O7" s="56">
        <v>0</v>
      </c>
      <c r="P7" s="56">
        <v>0</v>
      </c>
      <c r="Q7" s="56">
        <v>0</v>
      </c>
      <c r="R7" s="56">
        <v>0</v>
      </c>
      <c r="S7" s="56">
        <v>0</v>
      </c>
      <c r="T7" s="56">
        <v>0</v>
      </c>
      <c r="U7" s="56">
        <v>0</v>
      </c>
      <c r="V7" s="56">
        <v>0</v>
      </c>
      <c r="W7" s="56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92">
        <v>0</v>
      </c>
      <c r="AF7" s="92">
        <v>0</v>
      </c>
      <c r="AG7" s="81">
        <v>0</v>
      </c>
    </row>
    <row r="8" spans="1:33" x14ac:dyDescent="0.2">
      <c r="A8" s="12" t="s">
        <v>7</v>
      </c>
      <c r="B8" s="51"/>
      <c r="C8" s="56">
        <v>0</v>
      </c>
      <c r="D8" s="56">
        <v>0</v>
      </c>
      <c r="E8" s="56">
        <v>0</v>
      </c>
      <c r="F8" s="56">
        <v>0</v>
      </c>
      <c r="G8" s="56">
        <v>0</v>
      </c>
      <c r="H8" s="56">
        <v>0</v>
      </c>
      <c r="I8" s="56">
        <v>0</v>
      </c>
      <c r="J8" s="56">
        <v>0</v>
      </c>
      <c r="K8" s="56">
        <v>0</v>
      </c>
      <c r="L8" s="56">
        <v>0</v>
      </c>
      <c r="M8" s="56">
        <v>0</v>
      </c>
      <c r="N8" s="68"/>
      <c r="O8" s="56">
        <v>0</v>
      </c>
      <c r="P8" s="56">
        <v>0</v>
      </c>
      <c r="Q8" s="56">
        <v>0</v>
      </c>
      <c r="R8" s="56">
        <v>0</v>
      </c>
      <c r="S8" s="56">
        <v>0</v>
      </c>
      <c r="T8" s="56">
        <v>0</v>
      </c>
      <c r="U8" s="56">
        <v>0</v>
      </c>
      <c r="V8" s="56">
        <v>0</v>
      </c>
      <c r="W8" s="56">
        <v>0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  <c r="AE8" s="92">
        <v>0</v>
      </c>
      <c r="AF8" s="92">
        <v>0</v>
      </c>
      <c r="AG8" s="81">
        <v>0</v>
      </c>
    </row>
    <row r="9" spans="1:33" x14ac:dyDescent="0.2">
      <c r="A9" s="12" t="s">
        <v>8</v>
      </c>
      <c r="B9" s="51"/>
      <c r="C9" s="56">
        <v>0</v>
      </c>
      <c r="D9" s="56">
        <v>0</v>
      </c>
      <c r="E9" s="56">
        <v>0</v>
      </c>
      <c r="F9" s="56">
        <v>0</v>
      </c>
      <c r="G9" s="56">
        <v>0</v>
      </c>
      <c r="H9" s="56">
        <v>0</v>
      </c>
      <c r="I9" s="56">
        <v>0</v>
      </c>
      <c r="J9" s="56">
        <v>0</v>
      </c>
      <c r="K9" s="56">
        <v>0</v>
      </c>
      <c r="L9" s="56">
        <v>0</v>
      </c>
      <c r="M9" s="56">
        <v>0</v>
      </c>
      <c r="N9" s="68"/>
      <c r="O9" s="56">
        <v>0</v>
      </c>
      <c r="P9" s="56">
        <v>0</v>
      </c>
      <c r="Q9" s="56">
        <v>0</v>
      </c>
      <c r="R9" s="56">
        <v>0</v>
      </c>
      <c r="S9" s="56">
        <v>0</v>
      </c>
      <c r="T9" s="56">
        <v>0</v>
      </c>
      <c r="U9" s="56">
        <v>0</v>
      </c>
      <c r="V9" s="56">
        <v>0</v>
      </c>
      <c r="W9" s="56">
        <v>0</v>
      </c>
      <c r="X9" s="33">
        <v>0</v>
      </c>
      <c r="Y9" s="33">
        <v>0</v>
      </c>
      <c r="Z9" s="33">
        <v>0</v>
      </c>
      <c r="AA9" s="33">
        <v>0</v>
      </c>
      <c r="AB9" s="33">
        <v>0</v>
      </c>
      <c r="AC9" s="33">
        <v>0</v>
      </c>
      <c r="AD9" s="33">
        <v>0</v>
      </c>
      <c r="AE9" s="92">
        <v>0</v>
      </c>
      <c r="AF9" s="92">
        <v>0</v>
      </c>
      <c r="AG9" s="81">
        <v>0</v>
      </c>
    </row>
    <row r="10" spans="1:33" x14ac:dyDescent="0.2">
      <c r="A10" s="12" t="s">
        <v>9</v>
      </c>
      <c r="B10" s="51"/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6">
        <v>0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68"/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92">
        <v>0</v>
      </c>
      <c r="AF10" s="92">
        <v>0</v>
      </c>
      <c r="AG10" s="81">
        <f>AE65</f>
        <v>0.54200621589212739</v>
      </c>
    </row>
    <row r="11" spans="1:33" x14ac:dyDescent="0.2">
      <c r="A11" s="12" t="s">
        <v>10</v>
      </c>
      <c r="B11" s="51"/>
      <c r="C11" s="56">
        <v>0</v>
      </c>
      <c r="D11" s="56">
        <v>0</v>
      </c>
      <c r="E11" s="56">
        <v>0</v>
      </c>
      <c r="F11" s="56">
        <v>0</v>
      </c>
      <c r="G11" s="56">
        <v>0</v>
      </c>
      <c r="H11" s="56">
        <v>0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68"/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34">
        <f>V55</f>
        <v>1.6063335436865356E-3</v>
      </c>
      <c r="W11" s="56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92">
        <v>0</v>
      </c>
      <c r="AF11" s="92">
        <v>0</v>
      </c>
      <c r="AG11" s="81">
        <v>0</v>
      </c>
    </row>
    <row r="12" spans="1:33" x14ac:dyDescent="0.2">
      <c r="A12" s="12" t="s">
        <v>11</v>
      </c>
      <c r="B12" s="51"/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68"/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33">
        <v>0</v>
      </c>
      <c r="W12" s="56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v>0</v>
      </c>
      <c r="AD12" s="33">
        <v>0</v>
      </c>
      <c r="AE12" s="92">
        <v>0</v>
      </c>
      <c r="AF12" s="92">
        <v>0</v>
      </c>
      <c r="AG12" s="81">
        <v>0</v>
      </c>
    </row>
    <row r="13" spans="1:33" x14ac:dyDescent="0.2">
      <c r="A13" s="12" t="s">
        <v>12</v>
      </c>
      <c r="B13" s="51"/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68"/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33">
        <v>0</v>
      </c>
      <c r="W13" s="56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92">
        <v>0</v>
      </c>
      <c r="AF13" s="92">
        <v>0</v>
      </c>
      <c r="AG13" s="81">
        <v>0</v>
      </c>
    </row>
    <row r="14" spans="1:33" x14ac:dyDescent="0.2">
      <c r="A14" s="12" t="s">
        <v>13</v>
      </c>
      <c r="B14" s="51"/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68"/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33">
        <v>0</v>
      </c>
      <c r="W14" s="56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92">
        <v>0</v>
      </c>
      <c r="AF14" s="92">
        <v>0</v>
      </c>
      <c r="AG14" s="81">
        <v>0</v>
      </c>
    </row>
    <row r="15" spans="1:33" x14ac:dyDescent="0.2">
      <c r="A15" s="12" t="s">
        <v>14</v>
      </c>
      <c r="B15" s="51"/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68"/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56">
        <v>0</v>
      </c>
      <c r="V15" s="33">
        <v>0</v>
      </c>
      <c r="W15" s="56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92">
        <v>0</v>
      </c>
      <c r="AF15" s="92">
        <v>0</v>
      </c>
      <c r="AG15" s="81">
        <v>0</v>
      </c>
    </row>
    <row r="16" spans="1:33" x14ac:dyDescent="0.2">
      <c r="A16" s="12" t="s">
        <v>15</v>
      </c>
      <c r="B16" s="51"/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68"/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56">
        <v>0</v>
      </c>
      <c r="V16" s="33">
        <v>0</v>
      </c>
      <c r="W16" s="56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92">
        <v>0</v>
      </c>
      <c r="AF16" s="92">
        <v>0</v>
      </c>
      <c r="AG16" s="81">
        <v>0</v>
      </c>
    </row>
    <row r="17" spans="1:33" x14ac:dyDescent="0.2">
      <c r="A17" s="12" t="s">
        <v>16</v>
      </c>
      <c r="B17" s="51"/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68"/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56">
        <v>0</v>
      </c>
      <c r="V17" s="34">
        <f>V56</f>
        <v>6.7121794504044511E-3</v>
      </c>
      <c r="W17" s="56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92">
        <v>0</v>
      </c>
      <c r="AF17" s="92">
        <v>0</v>
      </c>
      <c r="AG17" s="81">
        <v>0</v>
      </c>
    </row>
    <row r="18" spans="1:33" x14ac:dyDescent="0.2">
      <c r="A18" s="12" t="s">
        <v>17</v>
      </c>
      <c r="B18" s="51"/>
      <c r="C18" s="56">
        <v>0</v>
      </c>
      <c r="D18" s="56">
        <v>0</v>
      </c>
      <c r="E18" s="56">
        <v>0</v>
      </c>
      <c r="F18" s="56">
        <v>0</v>
      </c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68"/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0</v>
      </c>
      <c r="U18" s="56">
        <v>0</v>
      </c>
      <c r="V18" s="33">
        <v>0</v>
      </c>
      <c r="W18" s="56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92">
        <v>0</v>
      </c>
      <c r="AF18" s="92">
        <v>0</v>
      </c>
      <c r="AG18" s="81">
        <v>0</v>
      </c>
    </row>
    <row r="19" spans="1:33" x14ac:dyDescent="0.2">
      <c r="A19" s="12" t="s">
        <v>18</v>
      </c>
      <c r="B19" s="51"/>
      <c r="C19" s="56">
        <v>0</v>
      </c>
      <c r="D19" s="56">
        <v>0</v>
      </c>
      <c r="E19" s="56">
        <v>0</v>
      </c>
      <c r="F19" s="56">
        <v>0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68"/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56">
        <v>0</v>
      </c>
      <c r="V19" s="33">
        <v>0</v>
      </c>
      <c r="W19" s="56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92">
        <v>0</v>
      </c>
      <c r="AF19" s="92">
        <v>0</v>
      </c>
      <c r="AG19" s="81">
        <v>0</v>
      </c>
    </row>
    <row r="20" spans="1:33" x14ac:dyDescent="0.2">
      <c r="A20" s="12" t="s">
        <v>19</v>
      </c>
      <c r="B20" s="51"/>
      <c r="C20" s="56">
        <v>0</v>
      </c>
      <c r="D20" s="56">
        <v>0</v>
      </c>
      <c r="E20" s="56">
        <v>0</v>
      </c>
      <c r="F20" s="56">
        <v>0</v>
      </c>
      <c r="G20" s="56">
        <v>0</v>
      </c>
      <c r="H20" s="56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68"/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56">
        <v>0</v>
      </c>
      <c r="V20" s="33">
        <v>0</v>
      </c>
      <c r="W20" s="56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92">
        <v>0</v>
      </c>
      <c r="AF20" s="92">
        <v>0</v>
      </c>
      <c r="AG20" s="81">
        <v>0</v>
      </c>
    </row>
    <row r="21" spans="1:33" x14ac:dyDescent="0.2">
      <c r="A21" s="12" t="s">
        <v>20</v>
      </c>
      <c r="B21" s="51"/>
      <c r="C21" s="56">
        <v>0</v>
      </c>
      <c r="D21" s="56">
        <v>0</v>
      </c>
      <c r="E21" s="56">
        <v>0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68"/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</v>
      </c>
      <c r="V21" s="34">
        <f>V57</f>
        <v>2.0939705123056624E-3</v>
      </c>
      <c r="W21" s="56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92">
        <v>0</v>
      </c>
      <c r="AF21" s="92">
        <v>0</v>
      </c>
      <c r="AG21" s="81">
        <v>0</v>
      </c>
    </row>
    <row r="22" spans="1:33" x14ac:dyDescent="0.2">
      <c r="A22" s="12" t="s">
        <v>21</v>
      </c>
      <c r="B22" s="51"/>
      <c r="C22" s="34">
        <f>C59</f>
        <v>6.0786002602793515E-2</v>
      </c>
      <c r="D22" s="33">
        <f>B65</f>
        <v>1</v>
      </c>
      <c r="E22" s="34">
        <f>C69</f>
        <v>0.11249163183701534</v>
      </c>
      <c r="F22" s="34">
        <f>C69</f>
        <v>0.11249163183701534</v>
      </c>
      <c r="G22" s="34">
        <f>C69</f>
        <v>0.11249163183701534</v>
      </c>
      <c r="H22" s="56">
        <v>0</v>
      </c>
      <c r="I22" s="56">
        <v>0</v>
      </c>
      <c r="J22" s="56">
        <v>0</v>
      </c>
      <c r="K22" s="56">
        <v>0</v>
      </c>
      <c r="L22" s="56">
        <v>0</v>
      </c>
      <c r="M22" s="56">
        <f>C88</f>
        <v>0.1308133092728021</v>
      </c>
      <c r="N22" s="68"/>
      <c r="O22" s="56">
        <v>0</v>
      </c>
      <c r="P22" s="56">
        <f>L60</f>
        <v>6.1852619118082271E-2</v>
      </c>
      <c r="Q22" s="56">
        <v>0</v>
      </c>
      <c r="R22" s="56">
        <f>L71</f>
        <v>0</v>
      </c>
      <c r="S22" s="56">
        <f>L75</f>
        <v>0.3834313725490196</v>
      </c>
      <c r="T22" s="33">
        <f>L78</f>
        <v>0.24832161210987974</v>
      </c>
      <c r="U22" s="34">
        <f>L83</f>
        <v>0.93502705953096821</v>
      </c>
      <c r="V22" s="33">
        <v>0</v>
      </c>
      <c r="W22" s="33">
        <f>V63</f>
        <v>6.8055982774530913E-2</v>
      </c>
      <c r="X22" s="33">
        <f>V70</f>
        <v>1.9636251541307027E-2</v>
      </c>
      <c r="Y22" s="33">
        <v>0</v>
      </c>
      <c r="Z22" s="33">
        <f>V79</f>
        <v>0.49962239396712349</v>
      </c>
      <c r="AA22" s="33">
        <f>U84</f>
        <v>1</v>
      </c>
      <c r="AB22" s="33">
        <f>V88</f>
        <v>0.75957984240314447</v>
      </c>
      <c r="AC22" s="33">
        <v>0</v>
      </c>
      <c r="AD22" s="33">
        <v>0</v>
      </c>
      <c r="AE22" s="92">
        <v>0</v>
      </c>
      <c r="AF22" s="92">
        <v>0</v>
      </c>
      <c r="AG22" s="81">
        <f>AE62</f>
        <v>1.5074762009641975E-2</v>
      </c>
    </row>
    <row r="23" spans="1:33" x14ac:dyDescent="0.2">
      <c r="A23" s="12" t="s">
        <v>1</v>
      </c>
      <c r="B23" s="51"/>
      <c r="C23" s="34">
        <f>C60</f>
        <v>0.5055148326738943</v>
      </c>
      <c r="D23" s="33">
        <v>0</v>
      </c>
      <c r="E23" s="33">
        <v>0</v>
      </c>
      <c r="F23" s="33">
        <v>0</v>
      </c>
      <c r="G23" s="33">
        <v>0</v>
      </c>
      <c r="H23" s="34">
        <f>C77</f>
        <v>9.1554767851011368E-2</v>
      </c>
      <c r="I23" s="33">
        <f>B83</f>
        <v>1</v>
      </c>
      <c r="J23" s="33">
        <f>B83</f>
        <v>1</v>
      </c>
      <c r="K23" s="33">
        <f>B83</f>
        <v>1</v>
      </c>
      <c r="L23" s="33">
        <f>B83</f>
        <v>1</v>
      </c>
      <c r="M23" s="56">
        <f>C89</f>
        <v>0.57067781049165789</v>
      </c>
      <c r="N23" s="68"/>
      <c r="O23" s="33">
        <f>K54</f>
        <v>1</v>
      </c>
      <c r="P23" s="33">
        <f>L59</f>
        <v>0.52648712636874817</v>
      </c>
      <c r="Q23" s="33">
        <f>L64</f>
        <v>0.37051792828685265</v>
      </c>
      <c r="R23" s="33">
        <f>K70</f>
        <v>1</v>
      </c>
      <c r="S23" s="33">
        <f>L74</f>
        <v>0.6165686274509804</v>
      </c>
      <c r="T23" s="33">
        <f>L79</f>
        <v>0.7516783878901202</v>
      </c>
      <c r="U23" s="33">
        <v>0</v>
      </c>
      <c r="V23" s="34">
        <f>V58</f>
        <v>0.98947277838334002</v>
      </c>
      <c r="W23" s="33">
        <f>V64</f>
        <v>0.93017533066748692</v>
      </c>
      <c r="X23" s="33">
        <f>V68</f>
        <v>6.134401972872996E-3</v>
      </c>
      <c r="Y23" s="33">
        <f>W68</f>
        <v>0</v>
      </c>
      <c r="Z23" s="33">
        <f>V80</f>
        <v>0.50037760603287651</v>
      </c>
      <c r="AA23" s="33">
        <v>0</v>
      </c>
      <c r="AB23" s="33">
        <f>V89</f>
        <v>0.24042015759685562</v>
      </c>
      <c r="AC23" s="33">
        <f>AD53</f>
        <v>1</v>
      </c>
      <c r="AD23" s="33">
        <f>AD57</f>
        <v>1</v>
      </c>
      <c r="AE23" s="92">
        <v>0</v>
      </c>
      <c r="AF23" s="92">
        <v>0</v>
      </c>
      <c r="AG23" s="81">
        <f>AE63</f>
        <v>0.22257298778846391</v>
      </c>
    </row>
    <row r="24" spans="1:33" x14ac:dyDescent="0.2">
      <c r="A24" s="12" t="s">
        <v>22</v>
      </c>
      <c r="B24" s="51"/>
      <c r="C24" s="55">
        <v>0</v>
      </c>
      <c r="D24" s="55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68"/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4">
        <f>V59</f>
        <v>1.1473811026332397E-4</v>
      </c>
      <c r="W24" s="34">
        <f>W59</f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92">
        <v>0</v>
      </c>
      <c r="AF24" s="92">
        <v>0</v>
      </c>
      <c r="AG24" s="81">
        <v>0</v>
      </c>
    </row>
    <row r="25" spans="1:33" x14ac:dyDescent="0.2">
      <c r="A25" s="12" t="s">
        <v>23</v>
      </c>
      <c r="B25" s="51"/>
      <c r="C25" s="56">
        <v>0</v>
      </c>
      <c r="D25" s="56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68"/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92">
        <v>0</v>
      </c>
      <c r="AF25" s="92">
        <v>0</v>
      </c>
      <c r="AG25" s="81">
        <v>0</v>
      </c>
    </row>
    <row r="26" spans="1:33" x14ac:dyDescent="0.2">
      <c r="A26" s="12" t="s">
        <v>24</v>
      </c>
      <c r="B26" s="51"/>
      <c r="C26" s="56">
        <v>0</v>
      </c>
      <c r="D26" s="56">
        <v>0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68"/>
      <c r="O26" s="33">
        <v>0</v>
      </c>
      <c r="P26" s="33">
        <f>L58</f>
        <v>0.41166025451316957</v>
      </c>
      <c r="Q26" s="33">
        <f>L63</f>
        <v>0.16334661354581675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92">
        <v>0</v>
      </c>
      <c r="AF26" s="92">
        <v>0</v>
      </c>
      <c r="AG26" s="81">
        <v>0</v>
      </c>
    </row>
    <row r="27" spans="1:33" x14ac:dyDescent="0.2">
      <c r="A27" s="12" t="s">
        <v>25</v>
      </c>
      <c r="B27" s="51"/>
      <c r="C27" s="56">
        <v>0</v>
      </c>
      <c r="D27" s="56">
        <v>0</v>
      </c>
      <c r="E27" s="34">
        <f>C70</f>
        <v>0.82205214496372292</v>
      </c>
      <c r="F27" s="34">
        <f>C70</f>
        <v>0.82205214496372292</v>
      </c>
      <c r="G27" s="34">
        <f>C70</f>
        <v>0.82205214496372292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f>C90</f>
        <v>2.0324817171621237E-2</v>
      </c>
      <c r="N27" s="68"/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f>V65</f>
        <v>1.7686865579821596E-3</v>
      </c>
      <c r="X27" s="33">
        <f>V69</f>
        <v>0.97422934648581994</v>
      </c>
      <c r="Y27" s="33">
        <f>V74</f>
        <v>0.90323941730572466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92">
        <v>0</v>
      </c>
      <c r="AF27" s="92">
        <v>0</v>
      </c>
      <c r="AG27" s="81">
        <f>AE64</f>
        <v>0.22034603430976679</v>
      </c>
    </row>
    <row r="28" spans="1:33" x14ac:dyDescent="0.2">
      <c r="A28" s="12" t="s">
        <v>26</v>
      </c>
      <c r="B28" s="51"/>
      <c r="C28" s="56">
        <f>C61</f>
        <v>0.43369916472331205</v>
      </c>
      <c r="D28" s="56">
        <v>0</v>
      </c>
      <c r="E28" s="56">
        <f>C71</f>
        <v>6.5456223199261795E-2</v>
      </c>
      <c r="F28" s="56">
        <f>C71</f>
        <v>6.5456223199261795E-2</v>
      </c>
      <c r="G28" s="56">
        <f>C71</f>
        <v>6.5456223199261795E-2</v>
      </c>
      <c r="H28" s="34">
        <f>C78</f>
        <v>0.90844523214898854</v>
      </c>
      <c r="I28" s="33">
        <v>0</v>
      </c>
      <c r="J28" s="33">
        <v>0</v>
      </c>
      <c r="K28" s="33">
        <v>0</v>
      </c>
      <c r="L28" s="33">
        <v>0</v>
      </c>
      <c r="M28" s="33">
        <f>C91</f>
        <v>0.27818406306391869</v>
      </c>
      <c r="N28" s="68"/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92">
        <v>0</v>
      </c>
      <c r="AF28" s="92">
        <v>0</v>
      </c>
      <c r="AG28" s="81">
        <v>0</v>
      </c>
    </row>
    <row r="29" spans="1:33" x14ac:dyDescent="0.2">
      <c r="A29" s="12" t="s">
        <v>27</v>
      </c>
      <c r="B29" s="51"/>
      <c r="C29" s="56">
        <v>0</v>
      </c>
      <c r="D29" s="56">
        <v>0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68"/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0</v>
      </c>
      <c r="U29" s="33">
        <v>0</v>
      </c>
      <c r="V29" s="33">
        <v>0</v>
      </c>
      <c r="W29" s="33">
        <v>0</v>
      </c>
      <c r="X29" s="33">
        <v>0</v>
      </c>
      <c r="Y29" s="33">
        <f>V73</f>
        <v>9.6760582694275371E-2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92">
        <v>0</v>
      </c>
      <c r="AF29" s="92">
        <v>0</v>
      </c>
      <c r="AG29" s="81">
        <v>0</v>
      </c>
    </row>
    <row r="30" spans="1:33" x14ac:dyDescent="0.2">
      <c r="A30" s="12" t="s">
        <v>28</v>
      </c>
      <c r="B30" s="51"/>
      <c r="C30" s="56">
        <v>0</v>
      </c>
      <c r="D30" s="56">
        <v>0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68"/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92">
        <v>0</v>
      </c>
      <c r="AF30" s="92">
        <v>0</v>
      </c>
      <c r="AG30" s="81">
        <v>0</v>
      </c>
    </row>
    <row r="31" spans="1:33" x14ac:dyDescent="0.2">
      <c r="A31" s="12" t="s">
        <v>29</v>
      </c>
      <c r="B31" s="51"/>
      <c r="C31" s="56">
        <v>0</v>
      </c>
      <c r="D31" s="56">
        <v>0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68"/>
      <c r="O31" s="56">
        <v>0</v>
      </c>
      <c r="P31" s="56">
        <v>0</v>
      </c>
      <c r="Q31" s="33">
        <f>L65</f>
        <v>0.31606905710491368</v>
      </c>
      <c r="R31" s="56">
        <v>0</v>
      </c>
      <c r="S31" s="56">
        <v>0</v>
      </c>
      <c r="T31" s="56">
        <v>0</v>
      </c>
      <c r="U31" s="34">
        <f>L84</f>
        <v>1.2387251954299461E-2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92">
        <v>0</v>
      </c>
      <c r="AF31" s="92">
        <v>0</v>
      </c>
      <c r="AG31" s="81">
        <v>0</v>
      </c>
    </row>
    <row r="32" spans="1:33" x14ac:dyDescent="0.2">
      <c r="A32" s="12" t="s">
        <v>30</v>
      </c>
      <c r="B32" s="51"/>
      <c r="C32" s="56">
        <v>0</v>
      </c>
      <c r="D32" s="56">
        <v>0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68"/>
      <c r="O32" s="56">
        <v>0</v>
      </c>
      <c r="P32" s="56">
        <v>0</v>
      </c>
      <c r="Q32" s="33">
        <f>L66</f>
        <v>0.150066401062417</v>
      </c>
      <c r="R32" s="56">
        <v>0</v>
      </c>
      <c r="S32" s="56">
        <v>0</v>
      </c>
      <c r="T32" s="56">
        <v>0</v>
      </c>
      <c r="U32" s="34">
        <f t="shared" ref="U32:U34" si="1">L85</f>
        <v>1.2266987372218882E-2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E32" s="92">
        <v>0</v>
      </c>
      <c r="AF32" s="92">
        <v>0</v>
      </c>
      <c r="AG32" s="81">
        <v>0</v>
      </c>
    </row>
    <row r="33" spans="1:33" x14ac:dyDescent="0.2">
      <c r="A33" s="12" t="s">
        <v>31</v>
      </c>
      <c r="B33" s="51"/>
      <c r="C33" s="56">
        <v>0</v>
      </c>
      <c r="D33" s="56">
        <v>0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68"/>
      <c r="O33" s="56">
        <v>0</v>
      </c>
      <c r="P33" s="56">
        <v>0</v>
      </c>
      <c r="Q33" s="56">
        <v>0</v>
      </c>
      <c r="R33" s="56">
        <v>0</v>
      </c>
      <c r="S33" s="56">
        <v>0</v>
      </c>
      <c r="T33" s="56">
        <v>0</v>
      </c>
      <c r="U33" s="34">
        <f t="shared" si="1"/>
        <v>3.9326518340348775E-2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92">
        <v>0</v>
      </c>
      <c r="AF33" s="92">
        <v>0</v>
      </c>
      <c r="AG33" s="81">
        <v>0</v>
      </c>
    </row>
    <row r="34" spans="1:33" x14ac:dyDescent="0.2">
      <c r="A34" s="12" t="s">
        <v>32</v>
      </c>
      <c r="B34" s="51"/>
      <c r="C34" s="56">
        <v>0</v>
      </c>
      <c r="D34" s="56">
        <v>0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0</v>
      </c>
      <c r="N34" s="68"/>
      <c r="O34" s="56">
        <v>0</v>
      </c>
      <c r="P34" s="56">
        <v>0</v>
      </c>
      <c r="Q34" s="56">
        <v>0</v>
      </c>
      <c r="R34" s="56">
        <v>0</v>
      </c>
      <c r="S34" s="56">
        <v>0</v>
      </c>
      <c r="T34" s="56">
        <v>0</v>
      </c>
      <c r="U34" s="34">
        <f t="shared" si="1"/>
        <v>9.9218280216476266E-4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v>0</v>
      </c>
      <c r="AB34" s="33">
        <v>0</v>
      </c>
      <c r="AC34" s="33">
        <v>0</v>
      </c>
      <c r="AD34" s="33">
        <v>0</v>
      </c>
      <c r="AE34" s="92">
        <v>0</v>
      </c>
      <c r="AF34" s="92">
        <v>0</v>
      </c>
      <c r="AG34" s="81">
        <v>0</v>
      </c>
    </row>
    <row r="35" spans="1:33" x14ac:dyDescent="0.2">
      <c r="A35" s="12" t="s">
        <v>33</v>
      </c>
      <c r="B35" s="51"/>
      <c r="C35" s="56">
        <v>0</v>
      </c>
      <c r="D35" s="56">
        <v>0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68"/>
      <c r="O35" s="56">
        <v>0</v>
      </c>
      <c r="P35" s="56">
        <v>0</v>
      </c>
      <c r="Q35" s="56">
        <v>0</v>
      </c>
      <c r="R35" s="56">
        <v>0</v>
      </c>
      <c r="S35" s="56">
        <v>0</v>
      </c>
      <c r="T35" s="56">
        <v>0</v>
      </c>
      <c r="U35" s="56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0</v>
      </c>
      <c r="AE35" s="92">
        <v>0</v>
      </c>
      <c r="AF35" s="92">
        <v>0</v>
      </c>
      <c r="AG35" s="81">
        <v>0</v>
      </c>
    </row>
    <row r="36" spans="1:33" x14ac:dyDescent="0.2">
      <c r="A36" s="12" t="s">
        <v>34</v>
      </c>
      <c r="B36" s="51"/>
      <c r="C36" s="56">
        <v>0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>
        <v>0</v>
      </c>
      <c r="M36" s="56">
        <v>0</v>
      </c>
      <c r="N36" s="68"/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0</v>
      </c>
      <c r="U36" s="56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92">
        <v>0</v>
      </c>
      <c r="AF36" s="92">
        <v>0</v>
      </c>
      <c r="AG36" s="81">
        <v>0</v>
      </c>
    </row>
    <row r="37" spans="1:33" x14ac:dyDescent="0.2">
      <c r="A37" s="12" t="s">
        <v>35</v>
      </c>
      <c r="B37" s="51"/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68"/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0</v>
      </c>
      <c r="U37" s="56">
        <v>0</v>
      </c>
      <c r="V37" s="56">
        <v>0</v>
      </c>
      <c r="W37" s="56">
        <v>0</v>
      </c>
      <c r="X37" s="56">
        <v>0</v>
      </c>
      <c r="Y37" s="56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92">
        <v>0</v>
      </c>
      <c r="AF37" s="92">
        <v>0</v>
      </c>
      <c r="AG37" s="81">
        <v>0</v>
      </c>
    </row>
    <row r="38" spans="1:33" x14ac:dyDescent="0.2">
      <c r="A38" s="12" t="s">
        <v>36</v>
      </c>
      <c r="B38" s="51"/>
      <c r="C38" s="56">
        <v>0</v>
      </c>
      <c r="D38" s="56">
        <v>0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56">
        <v>0</v>
      </c>
      <c r="M38" s="56">
        <v>0</v>
      </c>
      <c r="N38" s="68"/>
      <c r="O38" s="56">
        <v>0</v>
      </c>
      <c r="P38" s="56">
        <v>0</v>
      </c>
      <c r="Q38" s="56">
        <v>0</v>
      </c>
      <c r="R38" s="56">
        <v>0</v>
      </c>
      <c r="S38" s="56">
        <v>0</v>
      </c>
      <c r="T38" s="56">
        <v>0</v>
      </c>
      <c r="U38" s="56">
        <v>0</v>
      </c>
      <c r="V38" s="56">
        <v>0</v>
      </c>
      <c r="W38" s="56">
        <v>0</v>
      </c>
      <c r="X38" s="56">
        <v>0</v>
      </c>
      <c r="Y38" s="56">
        <v>0</v>
      </c>
      <c r="Z38" s="33">
        <v>0</v>
      </c>
      <c r="AA38" s="33">
        <v>0</v>
      </c>
      <c r="AB38" s="33">
        <v>0</v>
      </c>
      <c r="AC38" s="33">
        <v>0</v>
      </c>
      <c r="AD38" s="33">
        <v>0</v>
      </c>
      <c r="AE38" s="92">
        <v>0</v>
      </c>
      <c r="AF38" s="92">
        <v>0</v>
      </c>
      <c r="AG38" s="81">
        <v>0</v>
      </c>
    </row>
    <row r="39" spans="1:33" x14ac:dyDescent="0.2">
      <c r="A39" s="12" t="s">
        <v>37</v>
      </c>
      <c r="B39" s="51"/>
      <c r="C39" s="56">
        <v>0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0</v>
      </c>
      <c r="N39" s="68"/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0</v>
      </c>
      <c r="U39" s="56">
        <v>0</v>
      </c>
      <c r="V39" s="56">
        <v>0</v>
      </c>
      <c r="W39" s="56">
        <v>0</v>
      </c>
      <c r="X39" s="56">
        <v>0</v>
      </c>
      <c r="Y39" s="56">
        <v>0</v>
      </c>
      <c r="Z39" s="33">
        <v>0</v>
      </c>
      <c r="AA39" s="33">
        <v>0</v>
      </c>
      <c r="AB39" s="33">
        <v>0</v>
      </c>
      <c r="AC39" s="33">
        <v>0</v>
      </c>
      <c r="AD39" s="33">
        <v>0</v>
      </c>
      <c r="AE39" s="92">
        <v>0</v>
      </c>
      <c r="AF39" s="92">
        <v>0</v>
      </c>
      <c r="AG39" s="81">
        <v>0</v>
      </c>
    </row>
    <row r="40" spans="1:33" x14ac:dyDescent="0.2">
      <c r="A40" s="12" t="s">
        <v>38</v>
      </c>
      <c r="B40" s="51"/>
      <c r="C40" s="56">
        <v>0</v>
      </c>
      <c r="D40" s="56">
        <v>0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N40" s="68"/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0</v>
      </c>
      <c r="U40" s="56">
        <v>0</v>
      </c>
      <c r="V40" s="56">
        <v>0</v>
      </c>
      <c r="W40" s="56">
        <v>0</v>
      </c>
      <c r="X40" s="56">
        <v>0</v>
      </c>
      <c r="Y40" s="56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92">
        <v>0</v>
      </c>
      <c r="AF40" s="92">
        <v>0</v>
      </c>
      <c r="AG40" s="81">
        <v>0</v>
      </c>
    </row>
    <row r="41" spans="1:33" x14ac:dyDescent="0.2">
      <c r="A41" s="12" t="s">
        <v>39</v>
      </c>
      <c r="B41" s="51"/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68"/>
      <c r="O41" s="56">
        <v>0</v>
      </c>
      <c r="P41" s="56">
        <v>0</v>
      </c>
      <c r="Q41" s="56">
        <v>0</v>
      </c>
      <c r="R41" s="56">
        <v>0</v>
      </c>
      <c r="S41" s="56">
        <v>0</v>
      </c>
      <c r="T41" s="56">
        <v>0</v>
      </c>
      <c r="U41" s="56">
        <v>0</v>
      </c>
      <c r="V41" s="56">
        <v>0</v>
      </c>
      <c r="W41" s="56">
        <v>0</v>
      </c>
      <c r="X41" s="56">
        <v>0</v>
      </c>
      <c r="Y41" s="56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92">
        <v>0</v>
      </c>
      <c r="AF41" s="92">
        <v>0</v>
      </c>
      <c r="AG41" s="81">
        <v>0</v>
      </c>
    </row>
    <row r="42" spans="1:33" x14ac:dyDescent="0.2">
      <c r="A42" s="12" t="s">
        <v>40</v>
      </c>
      <c r="B42" s="51"/>
      <c r="C42" s="56">
        <v>0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68"/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56">
        <v>0</v>
      </c>
      <c r="AD42" s="56">
        <v>0</v>
      </c>
      <c r="AE42" s="92">
        <v>0</v>
      </c>
      <c r="AF42" s="92">
        <v>0</v>
      </c>
      <c r="AG42" s="81">
        <v>0</v>
      </c>
    </row>
    <row r="43" spans="1:33" x14ac:dyDescent="0.2">
      <c r="A43" s="37" t="s">
        <v>41</v>
      </c>
      <c r="B43" s="52"/>
      <c r="C43" s="57">
        <v>0</v>
      </c>
      <c r="D43" s="57">
        <v>0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7">
        <v>0</v>
      </c>
      <c r="M43" s="57">
        <v>0</v>
      </c>
      <c r="N43" s="69"/>
      <c r="O43" s="57">
        <v>0</v>
      </c>
      <c r="P43" s="57">
        <v>0</v>
      </c>
      <c r="Q43" s="57">
        <v>0</v>
      </c>
      <c r="R43" s="57">
        <v>0</v>
      </c>
      <c r="S43" s="57">
        <v>0</v>
      </c>
      <c r="T43" s="57">
        <v>0</v>
      </c>
      <c r="U43" s="57">
        <v>0</v>
      </c>
      <c r="V43" s="57">
        <v>0</v>
      </c>
      <c r="W43" s="57">
        <v>0</v>
      </c>
      <c r="X43" s="57">
        <v>0</v>
      </c>
      <c r="Y43" s="57">
        <v>0</v>
      </c>
      <c r="Z43" s="57">
        <v>0</v>
      </c>
      <c r="AA43" s="57">
        <v>0</v>
      </c>
      <c r="AB43" s="57">
        <v>0</v>
      </c>
      <c r="AC43" s="57">
        <v>0</v>
      </c>
      <c r="AD43" s="57">
        <v>0</v>
      </c>
      <c r="AE43" s="93">
        <v>0</v>
      </c>
      <c r="AF43" s="93">
        <v>0</v>
      </c>
      <c r="AG43" s="82">
        <v>0</v>
      </c>
    </row>
    <row r="49" spans="1:31" ht="15.75" x14ac:dyDescent="0.2">
      <c r="A49" s="53" t="s">
        <v>226</v>
      </c>
    </row>
    <row r="51" spans="1:31" x14ac:dyDescent="0.2">
      <c r="A51" s="58" t="s">
        <v>228</v>
      </c>
      <c r="H51" s="70" t="s">
        <v>239</v>
      </c>
      <c r="I51" s="68"/>
      <c r="J51" s="68"/>
      <c r="K51" s="68"/>
      <c r="L51" s="68"/>
      <c r="M51" s="68"/>
      <c r="N51" s="68"/>
      <c r="R51" s="70" t="s">
        <v>250</v>
      </c>
      <c r="AA51" s="79" t="s">
        <v>264</v>
      </c>
    </row>
    <row r="52" spans="1:31" x14ac:dyDescent="0.2">
      <c r="A52" s="22" t="s">
        <v>208</v>
      </c>
      <c r="H52" s="22" t="s">
        <v>240</v>
      </c>
      <c r="R52" s="22" t="s">
        <v>252</v>
      </c>
      <c r="AA52" s="489"/>
      <c r="AB52" s="490"/>
      <c r="AC52" s="491"/>
      <c r="AD52" s="26" t="s">
        <v>227</v>
      </c>
    </row>
    <row r="53" spans="1:31" x14ac:dyDescent="0.2">
      <c r="A53" s="22" t="s">
        <v>209</v>
      </c>
      <c r="H53" s="488"/>
      <c r="I53" s="488"/>
      <c r="J53" s="488"/>
      <c r="K53" s="26" t="s">
        <v>227</v>
      </c>
      <c r="R53" s="22" t="s">
        <v>251</v>
      </c>
      <c r="AA53" s="492" t="s">
        <v>1</v>
      </c>
      <c r="AB53" s="486"/>
      <c r="AC53" s="487"/>
      <c r="AD53" s="63">
        <v>1</v>
      </c>
    </row>
    <row r="54" spans="1:31" x14ac:dyDescent="0.2">
      <c r="A54" s="22" t="s">
        <v>211</v>
      </c>
      <c r="H54" s="484" t="s">
        <v>1</v>
      </c>
      <c r="I54" s="484"/>
      <c r="J54" s="484"/>
      <c r="K54" s="63">
        <v>1</v>
      </c>
      <c r="R54" s="488"/>
      <c r="S54" s="488"/>
      <c r="T54" s="488"/>
      <c r="U54" s="26" t="s">
        <v>399</v>
      </c>
      <c r="V54" s="26" t="s">
        <v>248</v>
      </c>
    </row>
    <row r="55" spans="1:31" x14ac:dyDescent="0.2">
      <c r="A55" s="22" t="s">
        <v>210</v>
      </c>
      <c r="R55" s="484" t="s">
        <v>10</v>
      </c>
      <c r="S55" s="484"/>
      <c r="T55" s="484"/>
      <c r="U55" s="73">
        <f>'Final Energy Consumption-2019'!W11</f>
        <v>0.56000000000000005</v>
      </c>
      <c r="V55" s="48">
        <f>U55/SUM(U55:U59)</f>
        <v>1.6063335436865356E-3</v>
      </c>
      <c r="AA55" s="80" t="s">
        <v>265</v>
      </c>
    </row>
    <row r="56" spans="1:31" x14ac:dyDescent="0.2">
      <c r="A56" s="22" t="s">
        <v>235</v>
      </c>
      <c r="H56" s="70" t="s">
        <v>241</v>
      </c>
      <c r="I56" s="68"/>
      <c r="J56" s="68"/>
      <c r="K56" s="68"/>
      <c r="L56" s="68"/>
      <c r="M56" s="68"/>
      <c r="N56" s="68"/>
      <c r="R56" s="495" t="s">
        <v>254</v>
      </c>
      <c r="S56" s="486"/>
      <c r="T56" s="487"/>
      <c r="U56" s="73">
        <f>'Final Energy Consumption-2019'!W17</f>
        <v>2.34</v>
      </c>
      <c r="V56" s="48">
        <f>U56/SUM(U55:U59)</f>
        <v>6.7121794504044511E-3</v>
      </c>
      <c r="AA56" s="489"/>
      <c r="AB56" s="490"/>
      <c r="AC56" s="491"/>
      <c r="AD56" s="26" t="s">
        <v>227</v>
      </c>
    </row>
    <row r="57" spans="1:31" x14ac:dyDescent="0.2">
      <c r="A57" s="22" t="s">
        <v>236</v>
      </c>
      <c r="H57" s="488"/>
      <c r="I57" s="488"/>
      <c r="J57" s="488"/>
      <c r="K57" s="26" t="s">
        <v>399</v>
      </c>
      <c r="L57" s="26" t="s">
        <v>227</v>
      </c>
      <c r="R57" s="492" t="s">
        <v>20</v>
      </c>
      <c r="S57" s="486"/>
      <c r="T57" s="487"/>
      <c r="U57" s="26">
        <f>'Final Energy Consumption-2019'!W21</f>
        <v>0.73</v>
      </c>
      <c r="V57" s="48">
        <f>U57/SUM(U55:U59)</f>
        <v>2.0939705123056624E-3</v>
      </c>
      <c r="AA57" s="492" t="s">
        <v>1</v>
      </c>
      <c r="AB57" s="486"/>
      <c r="AC57" s="487"/>
      <c r="AD57" s="63">
        <v>1</v>
      </c>
    </row>
    <row r="58" spans="1:31" ht="15.75" x14ac:dyDescent="0.2">
      <c r="A58" s="60"/>
      <c r="B58" s="26" t="s">
        <v>399</v>
      </c>
      <c r="C58" s="26" t="s">
        <v>227</v>
      </c>
      <c r="H58" s="484" t="s">
        <v>24</v>
      </c>
      <c r="I58" s="484"/>
      <c r="J58" s="484"/>
      <c r="K58" s="71">
        <f>'Final Energy Consumption-2019'!Q26</f>
        <v>13.91</v>
      </c>
      <c r="L58" s="65">
        <f>K58/SUM(K58:K60)</f>
        <v>0.41166025451316957</v>
      </c>
      <c r="R58" s="484" t="s">
        <v>1</v>
      </c>
      <c r="S58" s="484"/>
      <c r="T58" s="484"/>
      <c r="U58" s="26">
        <f>'Final Energy Consumption-2019'!W23</f>
        <v>344.95</v>
      </c>
      <c r="V58" s="48">
        <f>U58/SUM(U55:U59)</f>
        <v>0.98947277838334002</v>
      </c>
    </row>
    <row r="59" spans="1:31" x14ac:dyDescent="0.2">
      <c r="A59" s="23" t="s">
        <v>21</v>
      </c>
      <c r="B59" s="26">
        <f>'Final Energy Consumption-2019'!E22</f>
        <v>1066.3499999999999</v>
      </c>
      <c r="C59" s="61">
        <f>B59/(B59+B60+B61)</f>
        <v>6.0786002602793515E-2</v>
      </c>
      <c r="H59" s="484" t="s">
        <v>1</v>
      </c>
      <c r="I59" s="484"/>
      <c r="J59" s="484"/>
      <c r="K59" s="26">
        <f>'Final Energy Consumption-2019'!Q23</f>
        <v>17.79</v>
      </c>
      <c r="L59" s="65">
        <f>K59/SUM(K58:K60)</f>
        <v>0.52648712636874817</v>
      </c>
      <c r="R59" s="484" t="s">
        <v>22</v>
      </c>
      <c r="S59" s="484"/>
      <c r="T59" s="484"/>
      <c r="U59" s="26">
        <f>'Final Energy Consumption-2019'!W24</f>
        <v>0.04</v>
      </c>
      <c r="V59" s="48">
        <f>U59/SUM(U55:U59)</f>
        <v>1.1473811026332397E-4</v>
      </c>
      <c r="AA59" s="79" t="s">
        <v>266</v>
      </c>
    </row>
    <row r="60" spans="1:31" x14ac:dyDescent="0.2">
      <c r="A60" s="23" t="s">
        <v>1</v>
      </c>
      <c r="B60" s="26">
        <f>'Final Energy Consumption-2019'!E23</f>
        <v>8868.09</v>
      </c>
      <c r="C60" s="61">
        <f>B60/(B59+B60+B61)</f>
        <v>0.5055148326738943</v>
      </c>
      <c r="H60" s="497" t="s">
        <v>281</v>
      </c>
      <c r="I60" s="497"/>
      <c r="J60" s="497"/>
      <c r="K60" s="26">
        <f>'Final Energy Consumption-2019'!Q22</f>
        <v>2.09</v>
      </c>
      <c r="L60" s="72">
        <f>K60/SUM(K58:K60)</f>
        <v>6.1852619118082271E-2</v>
      </c>
      <c r="AA60" s="22" t="s">
        <v>267</v>
      </c>
    </row>
    <row r="61" spans="1:31" x14ac:dyDescent="0.2">
      <c r="A61" s="23" t="s">
        <v>26</v>
      </c>
      <c r="B61" s="26">
        <f>'Final Energy Consumption-2019'!E28</f>
        <v>7608.25</v>
      </c>
      <c r="C61" s="61">
        <f>B61/SUM(B59:B61)</f>
        <v>0.43369916472331205</v>
      </c>
      <c r="H61" s="70" t="s">
        <v>242</v>
      </c>
      <c r="R61" s="70" t="s">
        <v>255</v>
      </c>
      <c r="AA61" s="488"/>
      <c r="AB61" s="488"/>
      <c r="AC61" s="488"/>
      <c r="AD61" s="26" t="s">
        <v>399</v>
      </c>
      <c r="AE61" s="26" t="s">
        <v>248</v>
      </c>
    </row>
    <row r="62" spans="1:31" x14ac:dyDescent="0.2">
      <c r="A62" s="32"/>
      <c r="C62" s="59"/>
      <c r="H62" s="488"/>
      <c r="I62" s="488"/>
      <c r="J62" s="488"/>
      <c r="K62" s="26" t="s">
        <v>363</v>
      </c>
      <c r="L62" s="26" t="s">
        <v>227</v>
      </c>
      <c r="R62" s="488"/>
      <c r="S62" s="488"/>
      <c r="T62" s="488"/>
      <c r="U62" s="26" t="s">
        <v>399</v>
      </c>
      <c r="V62" s="26" t="s">
        <v>248</v>
      </c>
      <c r="AA62" s="484" t="s">
        <v>21</v>
      </c>
      <c r="AB62" s="484"/>
      <c r="AC62" s="484"/>
      <c r="AD62" s="73">
        <f>'Final Energy Consumption-2019'!AH22</f>
        <v>6.16</v>
      </c>
      <c r="AE62" s="72">
        <f>AD62/SUM(AD62:AD65)</f>
        <v>1.5074762009641975E-2</v>
      </c>
    </row>
    <row r="63" spans="1:31" x14ac:dyDescent="0.2">
      <c r="A63" s="58" t="s">
        <v>229</v>
      </c>
      <c r="H63" s="484" t="s">
        <v>24</v>
      </c>
      <c r="I63" s="484"/>
      <c r="J63" s="484"/>
      <c r="K63" s="71">
        <f>'Final Energy Consumption-2019'!R27</f>
        <v>1.23</v>
      </c>
      <c r="L63" s="65">
        <f>K63/SUM(K63:K66)</f>
        <v>0.16334661354581675</v>
      </c>
      <c r="R63" s="484" t="s">
        <v>21</v>
      </c>
      <c r="S63" s="484"/>
      <c r="T63" s="484"/>
      <c r="U63" s="73">
        <f>'Final Energy Consumption-2019'!X22</f>
        <v>8.85</v>
      </c>
      <c r="V63" s="72">
        <f>U63/SUM(U63:U65)</f>
        <v>6.8055982774530913E-2</v>
      </c>
      <c r="AA63" s="484" t="s">
        <v>1</v>
      </c>
      <c r="AB63" s="484"/>
      <c r="AC63" s="484"/>
      <c r="AD63" s="73">
        <f>'Final Energy Consumption-2019'!AH23</f>
        <v>90.95</v>
      </c>
      <c r="AE63" s="72">
        <f>AD63/SUM(AD62:AD65)</f>
        <v>0.22257298778846391</v>
      </c>
    </row>
    <row r="64" spans="1:31" x14ac:dyDescent="0.2">
      <c r="A64" s="62"/>
      <c r="B64" s="26" t="s">
        <v>227</v>
      </c>
      <c r="H64" s="484" t="s">
        <v>1</v>
      </c>
      <c r="I64" s="484"/>
      <c r="J64" s="484"/>
      <c r="K64" s="26">
        <f>'Final Energy Consumption-2019'!R23</f>
        <v>2.79</v>
      </c>
      <c r="L64" s="65">
        <f>K64/SUM(K63:K66)</f>
        <v>0.37051792828685265</v>
      </c>
      <c r="R64" s="484" t="s">
        <v>1</v>
      </c>
      <c r="S64" s="484"/>
      <c r="T64" s="484"/>
      <c r="U64" s="73">
        <f>'Final Energy Consumption-2019'!X23</f>
        <v>120.96</v>
      </c>
      <c r="V64" s="72">
        <f>U64/SUM(U63:U65)</f>
        <v>0.93017533066748692</v>
      </c>
      <c r="AA64" s="493" t="s">
        <v>256</v>
      </c>
      <c r="AB64" s="484"/>
      <c r="AC64" s="484"/>
      <c r="AD64" s="73">
        <f>'Final Energy Consumption-2019'!AH27</f>
        <v>90.04</v>
      </c>
      <c r="AE64" s="72">
        <f>AD64/SUM(AD62:AD65)</f>
        <v>0.22034603430976679</v>
      </c>
    </row>
    <row r="65" spans="1:31" x14ac:dyDescent="0.2">
      <c r="A65" s="23" t="s">
        <v>21</v>
      </c>
      <c r="B65" s="63">
        <v>1</v>
      </c>
      <c r="H65" s="485" t="s">
        <v>243</v>
      </c>
      <c r="I65" s="486"/>
      <c r="J65" s="487"/>
      <c r="K65" s="26">
        <f>'Final Energy Consumption-2019'!R31</f>
        <v>2.38</v>
      </c>
      <c r="L65" s="65">
        <f>K65/SUM(K63:K66)</f>
        <v>0.31606905710491368</v>
      </c>
      <c r="R65" s="494" t="s">
        <v>257</v>
      </c>
      <c r="S65" s="494"/>
      <c r="T65" s="494"/>
      <c r="U65" s="26">
        <f>'Final Energy Consumption-2019'!X27</f>
        <v>0.23</v>
      </c>
      <c r="V65" s="48">
        <f>U65/SUM(U63:U65)</f>
        <v>1.7686865579821596E-3</v>
      </c>
      <c r="AA65" s="493" t="s">
        <v>366</v>
      </c>
      <c r="AB65" s="484"/>
      <c r="AC65" s="484"/>
      <c r="AD65" s="73">
        <f>'Final Energy Consumption-2019'!AH10</f>
        <v>221.48</v>
      </c>
      <c r="AE65" s="72">
        <f>AD65/SUM(AD62:AD65)</f>
        <v>0.54200621589212739</v>
      </c>
    </row>
    <row r="66" spans="1:31" x14ac:dyDescent="0.2">
      <c r="A66" s="32"/>
      <c r="B66" s="33"/>
      <c r="H66" s="485" t="s">
        <v>244</v>
      </c>
      <c r="I66" s="486"/>
      <c r="J66" s="487"/>
      <c r="K66" s="26">
        <f>'Final Energy Consumption-2019'!R32</f>
        <v>1.1299999999999999</v>
      </c>
      <c r="L66" s="65">
        <f>K66/SUM(K63:K66)</f>
        <v>0.150066401062417</v>
      </c>
      <c r="R66" s="70" t="s">
        <v>364</v>
      </c>
    </row>
    <row r="67" spans="1:31" x14ac:dyDescent="0.2">
      <c r="A67" s="58" t="s">
        <v>230</v>
      </c>
      <c r="R67" s="488"/>
      <c r="S67" s="488"/>
      <c r="T67" s="488"/>
      <c r="U67" s="26" t="s">
        <v>399</v>
      </c>
      <c r="V67" s="26" t="s">
        <v>248</v>
      </c>
    </row>
    <row r="68" spans="1:31" x14ac:dyDescent="0.2">
      <c r="A68" s="62"/>
      <c r="B68" s="26" t="s">
        <v>399</v>
      </c>
      <c r="C68" s="26" t="s">
        <v>227</v>
      </c>
      <c r="H68" s="70" t="s">
        <v>245</v>
      </c>
      <c r="R68" s="484" t="s">
        <v>1</v>
      </c>
      <c r="S68" s="484"/>
      <c r="T68" s="484"/>
      <c r="U68" s="73">
        <f>'Final Energy Consumption-2019'!Y23</f>
        <v>1.99</v>
      </c>
      <c r="V68" s="72">
        <f>U68/SUM(U68:U70)</f>
        <v>6.134401972872996E-3</v>
      </c>
    </row>
    <row r="69" spans="1:31" x14ac:dyDescent="0.2">
      <c r="A69" s="23" t="s">
        <v>21</v>
      </c>
      <c r="B69" s="64">
        <f>'Final Energy Consumption-2019'!G22</f>
        <v>621.73</v>
      </c>
      <c r="C69" s="61">
        <f>B69/SUM(B69:B71)</f>
        <v>0.11249163183701534</v>
      </c>
      <c r="H69" s="488"/>
      <c r="I69" s="488"/>
      <c r="J69" s="488"/>
      <c r="K69" s="26" t="s">
        <v>227</v>
      </c>
      <c r="R69" s="493" t="s">
        <v>257</v>
      </c>
      <c r="S69" s="484"/>
      <c r="T69" s="484"/>
      <c r="U69" s="73">
        <f>'Final Energy Consumption-2019'!Y27</f>
        <v>316.04000000000002</v>
      </c>
      <c r="V69" s="72">
        <f>U69/SUM(U68:U70)</f>
        <v>0.97422934648581994</v>
      </c>
    </row>
    <row r="70" spans="1:31" x14ac:dyDescent="0.2">
      <c r="A70" s="23" t="s">
        <v>25</v>
      </c>
      <c r="B70" s="26">
        <f>'Final Energy Consumption-2019'!G27</f>
        <v>4543.3999999999996</v>
      </c>
      <c r="C70" s="61">
        <f>B70/SUM(B69:B71)</f>
        <v>0.82205214496372292</v>
      </c>
      <c r="H70" s="484" t="s">
        <v>1</v>
      </c>
      <c r="I70" s="484"/>
      <c r="J70" s="484"/>
      <c r="K70" s="72">
        <v>1</v>
      </c>
      <c r="L70" s="56"/>
      <c r="R70" s="484" t="s">
        <v>21</v>
      </c>
      <c r="S70" s="484"/>
      <c r="T70" s="484"/>
      <c r="U70" s="73">
        <f>'Final Energy Consumption-2019'!Y22</f>
        <v>6.37</v>
      </c>
      <c r="V70" s="72">
        <f>U70/SUM(U68:U70)</f>
        <v>1.9636251541307027E-2</v>
      </c>
    </row>
    <row r="71" spans="1:31" x14ac:dyDescent="0.2">
      <c r="A71" s="76" t="s">
        <v>365</v>
      </c>
      <c r="B71" s="26">
        <f>'Final Energy Consumption-2019'!G28</f>
        <v>361.77</v>
      </c>
      <c r="C71" s="61">
        <f>B71/SUM(B69:B71)</f>
        <v>6.5456223199261795E-2</v>
      </c>
      <c r="H71" s="496"/>
      <c r="I71" s="496"/>
      <c r="J71" s="496"/>
      <c r="K71" s="318"/>
      <c r="L71" s="56"/>
      <c r="R71" s="70" t="s">
        <v>258</v>
      </c>
    </row>
    <row r="72" spans="1:31" x14ac:dyDescent="0.2">
      <c r="A72" s="32"/>
      <c r="C72" s="59"/>
      <c r="H72" s="70" t="s">
        <v>246</v>
      </c>
      <c r="R72" s="488"/>
      <c r="S72" s="488"/>
      <c r="T72" s="488"/>
      <c r="U72" s="26" t="s">
        <v>399</v>
      </c>
      <c r="V72" s="26" t="s">
        <v>248</v>
      </c>
    </row>
    <row r="73" spans="1:31" x14ac:dyDescent="0.2">
      <c r="A73" s="58" t="s">
        <v>231</v>
      </c>
      <c r="H73" s="489"/>
      <c r="I73" s="490"/>
      <c r="J73" s="491"/>
      <c r="K73" s="26" t="s">
        <v>399</v>
      </c>
      <c r="L73" s="26" t="s">
        <v>227</v>
      </c>
      <c r="R73" s="493" t="s">
        <v>259</v>
      </c>
      <c r="S73" s="484"/>
      <c r="T73" s="484"/>
      <c r="U73" s="73">
        <f>'Final Energy Consumption-2019'!Z29</f>
        <v>275.19</v>
      </c>
      <c r="V73" s="72">
        <f>U73/(U73+U74)</f>
        <v>9.6760582694275371E-2</v>
      </c>
    </row>
    <row r="74" spans="1:31" x14ac:dyDescent="0.2">
      <c r="A74" s="22"/>
      <c r="H74" s="484" t="s">
        <v>1</v>
      </c>
      <c r="I74" s="484"/>
      <c r="J74" s="484"/>
      <c r="K74" s="71">
        <f>'Final Energy Consumption-2019'!T23</f>
        <v>62.89</v>
      </c>
      <c r="L74" s="72">
        <f>K74/SUM(K74:K75)</f>
        <v>0.6165686274509804</v>
      </c>
      <c r="R74" s="493" t="s">
        <v>257</v>
      </c>
      <c r="S74" s="484"/>
      <c r="T74" s="484"/>
      <c r="U74" s="73">
        <f>'Final Energy Consumption-2019'!Z27</f>
        <v>2568.84</v>
      </c>
      <c r="V74" s="72">
        <f>U74/SUM(U73:U74)</f>
        <v>0.90323941730572466</v>
      </c>
    </row>
    <row r="75" spans="1:31" x14ac:dyDescent="0.2">
      <c r="A75" s="58" t="s">
        <v>232</v>
      </c>
      <c r="H75" s="484" t="s">
        <v>21</v>
      </c>
      <c r="I75" s="484"/>
      <c r="J75" s="484"/>
      <c r="K75" s="71">
        <f>'Final Energy Consumption-2019'!T22</f>
        <v>39.11</v>
      </c>
      <c r="L75" s="72">
        <f>K75/SUM(K74:K75)</f>
        <v>0.3834313725490196</v>
      </c>
    </row>
    <row r="76" spans="1:31" x14ac:dyDescent="0.2">
      <c r="A76" s="62"/>
      <c r="B76" s="26" t="s">
        <v>399</v>
      </c>
      <c r="C76" s="26" t="s">
        <v>227</v>
      </c>
      <c r="H76" s="70" t="s">
        <v>247</v>
      </c>
      <c r="R76" s="70" t="s">
        <v>261</v>
      </c>
    </row>
    <row r="77" spans="1:31" x14ac:dyDescent="0.2">
      <c r="A77" s="23" t="s">
        <v>1</v>
      </c>
      <c r="B77" s="26">
        <f>'Final Energy Consumption-2019'!I23</f>
        <v>3842.3</v>
      </c>
      <c r="C77" s="61">
        <f>B77/SUM(B77:B78)</f>
        <v>9.1554767851011368E-2</v>
      </c>
      <c r="H77" s="488"/>
      <c r="I77" s="488"/>
      <c r="J77" s="488"/>
      <c r="K77" s="26" t="s">
        <v>399</v>
      </c>
      <c r="L77" s="26" t="s">
        <v>248</v>
      </c>
      <c r="R77" s="22" t="s">
        <v>260</v>
      </c>
    </row>
    <row r="78" spans="1:31" x14ac:dyDescent="0.2">
      <c r="A78" s="23" t="s">
        <v>26</v>
      </c>
      <c r="B78" s="26">
        <f>'Final Energy Consumption-2019'!I28</f>
        <v>38124.93</v>
      </c>
      <c r="C78" s="61">
        <f>B78/SUM(B77:B78)</f>
        <v>0.90844523214898854</v>
      </c>
      <c r="H78" s="484" t="s">
        <v>21</v>
      </c>
      <c r="I78" s="484"/>
      <c r="J78" s="484"/>
      <c r="K78" s="73">
        <f>'Final Energy Consumption-2019'!U22</f>
        <v>2085.02</v>
      </c>
      <c r="L78" s="72">
        <f>K78/(K78+K79)</f>
        <v>0.24832161210987974</v>
      </c>
      <c r="R78" s="488"/>
      <c r="S78" s="488"/>
      <c r="T78" s="488"/>
      <c r="U78" s="26" t="s">
        <v>399</v>
      </c>
      <c r="V78" s="26" t="s">
        <v>248</v>
      </c>
    </row>
    <row r="79" spans="1:31" x14ac:dyDescent="0.2">
      <c r="A79" s="32"/>
      <c r="C79" s="59"/>
      <c r="H79" s="484" t="s">
        <v>1</v>
      </c>
      <c r="I79" s="484"/>
      <c r="J79" s="484"/>
      <c r="K79" s="73">
        <f>'Final Energy Consumption-2019'!U23</f>
        <v>6311.43</v>
      </c>
      <c r="L79" s="72">
        <f>K79/SUM(K78:K79)</f>
        <v>0.7516783878901202</v>
      </c>
      <c r="R79" s="484" t="s">
        <v>21</v>
      </c>
      <c r="S79" s="484"/>
      <c r="T79" s="484"/>
      <c r="U79" s="73">
        <f>'Final Energy Consumption-2019'!AA22</f>
        <v>1812.69</v>
      </c>
      <c r="V79" s="72">
        <f>U79/(U79+U80)</f>
        <v>0.49962239396712349</v>
      </c>
    </row>
    <row r="80" spans="1:31" x14ac:dyDescent="0.2">
      <c r="A80" s="58" t="s">
        <v>233</v>
      </c>
      <c r="C80" s="59"/>
      <c r="R80" s="484" t="s">
        <v>1</v>
      </c>
      <c r="S80" s="484"/>
      <c r="T80" s="484"/>
      <c r="U80" s="73">
        <f>'Final Energy Consumption-2019'!AA23</f>
        <v>1815.43</v>
      </c>
      <c r="V80" s="72">
        <f>U80/SUM(U79:U80)</f>
        <v>0.50037760603287651</v>
      </c>
    </row>
    <row r="81" spans="1:22" x14ac:dyDescent="0.2">
      <c r="A81" s="22" t="s">
        <v>234</v>
      </c>
      <c r="H81" s="70" t="s">
        <v>249</v>
      </c>
    </row>
    <row r="82" spans="1:22" x14ac:dyDescent="0.2">
      <c r="A82" s="62"/>
      <c r="B82" s="26" t="s">
        <v>227</v>
      </c>
      <c r="H82" s="488"/>
      <c r="I82" s="488"/>
      <c r="J82" s="488"/>
      <c r="K82" s="26" t="s">
        <v>399</v>
      </c>
      <c r="L82" s="26" t="s">
        <v>248</v>
      </c>
      <c r="R82" s="70" t="s">
        <v>262</v>
      </c>
    </row>
    <row r="83" spans="1:22" x14ac:dyDescent="0.2">
      <c r="A83" s="23" t="s">
        <v>1</v>
      </c>
      <c r="B83" s="63">
        <v>1</v>
      </c>
      <c r="H83" s="484" t="s">
        <v>21</v>
      </c>
      <c r="I83" s="484"/>
      <c r="J83" s="484"/>
      <c r="K83" s="73">
        <f>'Final Energy Consumption-2019'!V22</f>
        <v>310.99</v>
      </c>
      <c r="L83" s="48">
        <f>K83/SUM(K83:K87)</f>
        <v>0.93502705953096821</v>
      </c>
      <c r="R83" s="489"/>
      <c r="S83" s="490"/>
      <c r="T83" s="491"/>
      <c r="U83" s="26" t="s">
        <v>227</v>
      </c>
    </row>
    <row r="84" spans="1:22" x14ac:dyDescent="0.2">
      <c r="H84" s="484" t="s">
        <v>29</v>
      </c>
      <c r="I84" s="484"/>
      <c r="J84" s="484"/>
      <c r="K84" s="73">
        <f>'Final Energy Consumption-2019'!V31</f>
        <v>4.12</v>
      </c>
      <c r="L84" s="48">
        <f>K84/SUM(K83:K87)</f>
        <v>1.2387251954299461E-2</v>
      </c>
      <c r="R84" s="485" t="s">
        <v>281</v>
      </c>
      <c r="S84" s="486"/>
      <c r="T84" s="487"/>
      <c r="U84" s="63">
        <v>1</v>
      </c>
    </row>
    <row r="85" spans="1:22" x14ac:dyDescent="0.2">
      <c r="A85" s="58" t="s">
        <v>237</v>
      </c>
      <c r="H85" s="484" t="s">
        <v>30</v>
      </c>
      <c r="I85" s="484"/>
      <c r="J85" s="484"/>
      <c r="K85" s="73">
        <f>'Final Energy Consumption-2019'!V32</f>
        <v>4.08</v>
      </c>
      <c r="L85" s="48">
        <f>K85/SUM(K83:K87)</f>
        <v>1.2266987372218882E-2</v>
      </c>
    </row>
    <row r="86" spans="1:22" x14ac:dyDescent="0.2">
      <c r="A86" s="22" t="s">
        <v>238</v>
      </c>
      <c r="H86" s="484" t="s">
        <v>31</v>
      </c>
      <c r="I86" s="484"/>
      <c r="J86" s="484"/>
      <c r="K86" s="26">
        <f>'Final Energy Consumption-2019'!V33</f>
        <v>13.08</v>
      </c>
      <c r="L86" s="48">
        <f>K86/SUM(K83:K87)</f>
        <v>3.9326518340348775E-2</v>
      </c>
      <c r="R86" s="70" t="s">
        <v>263</v>
      </c>
    </row>
    <row r="87" spans="1:22" x14ac:dyDescent="0.2">
      <c r="A87" s="62"/>
      <c r="B87" s="26" t="s">
        <v>399</v>
      </c>
      <c r="C87" s="26" t="s">
        <v>227</v>
      </c>
      <c r="H87" s="484" t="s">
        <v>32</v>
      </c>
      <c r="I87" s="484"/>
      <c r="J87" s="484"/>
      <c r="K87" s="26">
        <f>'Final Energy Consumption-2019'!V34</f>
        <v>0.33</v>
      </c>
      <c r="L87" s="48">
        <f>K87/SUM(K83:K87)</f>
        <v>9.9218280216476266E-4</v>
      </c>
      <c r="R87" s="488"/>
      <c r="S87" s="488"/>
      <c r="T87" s="488"/>
      <c r="U87" s="26" t="s">
        <v>399</v>
      </c>
      <c r="V87" s="26" t="s">
        <v>248</v>
      </c>
    </row>
    <row r="88" spans="1:22" x14ac:dyDescent="0.2">
      <c r="A88" s="76" t="s">
        <v>21</v>
      </c>
      <c r="B88" s="71">
        <f>'Final Energy Consumption-2019'!N22</f>
        <v>165.28</v>
      </c>
      <c r="C88" s="48">
        <f>B88/SUM($B$88:$B$91)</f>
        <v>0.1308133092728021</v>
      </c>
      <c r="R88" s="484" t="s">
        <v>21</v>
      </c>
      <c r="S88" s="484"/>
      <c r="T88" s="484"/>
      <c r="U88" s="73">
        <f>'Final Energy Consumption-2019'!AC22</f>
        <v>6035.31</v>
      </c>
      <c r="V88" s="72">
        <f>U88/(U88+U89)</f>
        <v>0.75957984240314447</v>
      </c>
    </row>
    <row r="89" spans="1:22" x14ac:dyDescent="0.2">
      <c r="A89" s="317" t="s">
        <v>1</v>
      </c>
      <c r="B89" s="71">
        <f>'Final Energy Consumption-2019'!N23</f>
        <v>721.04</v>
      </c>
      <c r="C89" s="48">
        <f t="shared" ref="C89:C91" si="2">B89/SUM($B$88:$B$91)</f>
        <v>0.57067781049165789</v>
      </c>
      <c r="R89" s="484" t="s">
        <v>1</v>
      </c>
      <c r="S89" s="484"/>
      <c r="T89" s="484"/>
      <c r="U89" s="73">
        <f>'Final Energy Consumption-2019'!AC23</f>
        <v>1910.28</v>
      </c>
      <c r="V89" s="72">
        <f>U89/SUM(U88:U89)</f>
        <v>0.24042015759685562</v>
      </c>
    </row>
    <row r="90" spans="1:22" x14ac:dyDescent="0.2">
      <c r="A90" s="317" t="s">
        <v>25</v>
      </c>
      <c r="B90" s="26">
        <f>'Final Energy Consumption-2019'!N27</f>
        <v>25.68</v>
      </c>
      <c r="C90" s="48">
        <f t="shared" si="2"/>
        <v>2.0324817171621237E-2</v>
      </c>
    </row>
    <row r="91" spans="1:22" x14ac:dyDescent="0.2">
      <c r="A91" s="317" t="s">
        <v>26</v>
      </c>
      <c r="B91" s="26">
        <f>'Final Energy Consumption-2019'!N28</f>
        <v>351.48</v>
      </c>
      <c r="C91" s="48">
        <f t="shared" si="2"/>
        <v>0.27818406306391869</v>
      </c>
    </row>
  </sheetData>
  <mergeCells count="60">
    <mergeCell ref="H53:J53"/>
    <mergeCell ref="H54:J54"/>
    <mergeCell ref="H57:J57"/>
    <mergeCell ref="H58:J58"/>
    <mergeCell ref="H59:J59"/>
    <mergeCell ref="R54:T54"/>
    <mergeCell ref="R55:T55"/>
    <mergeCell ref="R62:T62"/>
    <mergeCell ref="R63:T63"/>
    <mergeCell ref="R64:T64"/>
    <mergeCell ref="R58:T58"/>
    <mergeCell ref="R59:T59"/>
    <mergeCell ref="H87:J87"/>
    <mergeCell ref="R67:T67"/>
    <mergeCell ref="R68:T68"/>
    <mergeCell ref="R69:T69"/>
    <mergeCell ref="R72:T72"/>
    <mergeCell ref="R73:T73"/>
    <mergeCell ref="R74:T74"/>
    <mergeCell ref="R78:T78"/>
    <mergeCell ref="R79:T79"/>
    <mergeCell ref="H78:J78"/>
    <mergeCell ref="H79:J79"/>
    <mergeCell ref="H82:J82"/>
    <mergeCell ref="H83:J83"/>
    <mergeCell ref="H84:J84"/>
    <mergeCell ref="H69:J69"/>
    <mergeCell ref="H70:J70"/>
    <mergeCell ref="AA65:AC65"/>
    <mergeCell ref="R56:T56"/>
    <mergeCell ref="R57:T57"/>
    <mergeCell ref="H85:J85"/>
    <mergeCell ref="H86:J86"/>
    <mergeCell ref="H73:J73"/>
    <mergeCell ref="H74:J74"/>
    <mergeCell ref="H77:J77"/>
    <mergeCell ref="H71:J71"/>
    <mergeCell ref="H75:J75"/>
    <mergeCell ref="H63:J63"/>
    <mergeCell ref="H64:J64"/>
    <mergeCell ref="H65:J65"/>
    <mergeCell ref="H66:J66"/>
    <mergeCell ref="H62:J62"/>
    <mergeCell ref="H60:J60"/>
    <mergeCell ref="R88:T88"/>
    <mergeCell ref="R89:T89"/>
    <mergeCell ref="R84:T84"/>
    <mergeCell ref="R87:T87"/>
    <mergeCell ref="AA52:AC52"/>
    <mergeCell ref="AA53:AC53"/>
    <mergeCell ref="AA56:AC56"/>
    <mergeCell ref="AA57:AC57"/>
    <mergeCell ref="AA61:AC61"/>
    <mergeCell ref="AA62:AC62"/>
    <mergeCell ref="AA63:AC63"/>
    <mergeCell ref="AA64:AC64"/>
    <mergeCell ref="R80:T80"/>
    <mergeCell ref="R83:T83"/>
    <mergeCell ref="R65:T65"/>
    <mergeCell ref="R70:T70"/>
  </mergeCells>
  <phoneticPr fontId="3" type="noConversion"/>
  <conditionalFormatting sqref="B3:AG4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{9B640D5A-6D11-4B15-A6C3-8218BC520B71}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640D5A-6D11-4B15-A6C3-8218BC520B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B3:AG43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67D6-3AB4-4A33-A408-C25E5FA933C9}">
  <sheetPr>
    <tabColor theme="7" tint="0.39997558519241921"/>
  </sheetPr>
  <dimension ref="A1:AH4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B52" sqref="AB52"/>
    </sheetView>
  </sheetViews>
  <sheetFormatPr defaultRowHeight="14.25" x14ac:dyDescent="0.2"/>
  <cols>
    <col min="1" max="1" width="31.625" customWidth="1"/>
    <col min="2" max="2" width="13.25" customWidth="1"/>
    <col min="3" max="3" width="14.125" customWidth="1"/>
  </cols>
  <sheetData>
    <row r="1" spans="1:34" x14ac:dyDescent="0.15">
      <c r="A1" s="335" t="s">
        <v>723</v>
      </c>
      <c r="B1" s="335"/>
      <c r="C1" s="335"/>
      <c r="AG1" s="413" t="s">
        <v>680</v>
      </c>
    </row>
    <row r="2" spans="1:34" ht="86.25" x14ac:dyDescent="0.2">
      <c r="A2" s="1" t="s">
        <v>0</v>
      </c>
      <c r="B2" s="420" t="s">
        <v>720</v>
      </c>
      <c r="C2" s="420" t="s">
        <v>721</v>
      </c>
      <c r="D2" s="421" t="s">
        <v>684</v>
      </c>
      <c r="E2" s="421" t="s">
        <v>685</v>
      </c>
      <c r="F2" s="421" t="s">
        <v>686</v>
      </c>
      <c r="G2" s="421" t="s">
        <v>687</v>
      </c>
      <c r="H2" s="421" t="s">
        <v>688</v>
      </c>
      <c r="I2" s="421" t="s">
        <v>690</v>
      </c>
      <c r="J2" s="421" t="s">
        <v>691</v>
      </c>
      <c r="K2" s="421" t="s">
        <v>692</v>
      </c>
      <c r="L2" s="421" t="s">
        <v>693</v>
      </c>
      <c r="M2" s="422" t="s">
        <v>695</v>
      </c>
      <c r="N2" s="420" t="s">
        <v>696</v>
      </c>
      <c r="O2" s="420" t="s">
        <v>697</v>
      </c>
      <c r="P2" s="420" t="s">
        <v>698</v>
      </c>
      <c r="Q2" s="420" t="s">
        <v>699</v>
      </c>
      <c r="R2" s="420" t="s">
        <v>700</v>
      </c>
      <c r="S2" s="420" t="s">
        <v>701</v>
      </c>
      <c r="T2" s="420" t="s">
        <v>702</v>
      </c>
      <c r="U2" s="420" t="s">
        <v>703</v>
      </c>
      <c r="V2" s="420" t="s">
        <v>704</v>
      </c>
      <c r="W2" s="420" t="s">
        <v>705</v>
      </c>
      <c r="X2" s="425" t="s">
        <v>718</v>
      </c>
      <c r="Y2" s="420" t="s">
        <v>707</v>
      </c>
      <c r="Z2" s="420" t="s">
        <v>708</v>
      </c>
      <c r="AA2" s="420" t="s">
        <v>709</v>
      </c>
      <c r="AB2" s="420" t="s">
        <v>710</v>
      </c>
      <c r="AC2" s="420" t="s">
        <v>711</v>
      </c>
      <c r="AD2" s="420" t="s">
        <v>712</v>
      </c>
      <c r="AE2" s="420" t="s">
        <v>713</v>
      </c>
      <c r="AF2" s="420" t="s">
        <v>714</v>
      </c>
      <c r="AG2" s="13" t="s">
        <v>42</v>
      </c>
      <c r="AH2" s="425" t="s">
        <v>719</v>
      </c>
    </row>
    <row r="3" spans="1:34" x14ac:dyDescent="0.2">
      <c r="A3" s="36" t="s">
        <v>2</v>
      </c>
      <c r="B3" s="430">
        <v>4621.67</v>
      </c>
      <c r="C3" s="430">
        <v>3030.46</v>
      </c>
      <c r="D3" s="15">
        <v>1240.31</v>
      </c>
      <c r="E3" s="11">
        <v>769.07</v>
      </c>
      <c r="F3" s="5"/>
      <c r="G3" s="11">
        <v>468.72</v>
      </c>
      <c r="H3" s="11">
        <f>D3-SUM(E3:G3)</f>
        <v>2.5199999999999818</v>
      </c>
      <c r="I3" s="11">
        <v>4.7699999999999996</v>
      </c>
      <c r="J3" s="11">
        <v>5.41</v>
      </c>
      <c r="K3" s="11">
        <v>0.5</v>
      </c>
      <c r="L3" s="11"/>
      <c r="M3" s="11">
        <v>2.0099999999999998</v>
      </c>
      <c r="N3" s="431">
        <v>0.66</v>
      </c>
      <c r="O3" s="432">
        <v>500.09</v>
      </c>
      <c r="P3" s="432">
        <v>0.12</v>
      </c>
      <c r="Q3" s="432">
        <v>4.74</v>
      </c>
      <c r="R3" s="432">
        <v>0.9</v>
      </c>
      <c r="S3" s="432">
        <v>214.81</v>
      </c>
      <c r="T3" s="432">
        <v>0.28000000000000003</v>
      </c>
      <c r="U3" s="432">
        <v>213.9</v>
      </c>
      <c r="V3" s="432">
        <v>1.73</v>
      </c>
      <c r="W3" s="427"/>
      <c r="X3" s="427"/>
      <c r="Y3" s="15">
        <v>0.47</v>
      </c>
      <c r="Z3" s="5"/>
      <c r="AA3" s="11">
        <v>62.48</v>
      </c>
      <c r="AB3" s="5"/>
      <c r="AC3" s="11">
        <v>0.67</v>
      </c>
      <c r="AD3" s="11">
        <v>110.48</v>
      </c>
      <c r="AE3" s="11">
        <v>26.79</v>
      </c>
      <c r="AF3" s="11">
        <v>21.4</v>
      </c>
      <c r="AG3">
        <v>908.80949999999996</v>
      </c>
      <c r="AH3" s="11">
        <v>1.1299999999999999</v>
      </c>
    </row>
    <row r="4" spans="1:34" x14ac:dyDescent="0.2">
      <c r="A4" s="12" t="s">
        <v>3</v>
      </c>
      <c r="B4" s="430">
        <v>3593.39</v>
      </c>
      <c r="C4" s="430">
        <v>2782.16</v>
      </c>
      <c r="D4" s="15">
        <v>49.1</v>
      </c>
      <c r="E4" s="11">
        <v>49.1</v>
      </c>
      <c r="F4" s="5"/>
      <c r="G4" s="5"/>
      <c r="H4" s="5">
        <f t="shared" ref="H4:H43" si="0">D4-SUM(E4:G4)</f>
        <v>0</v>
      </c>
      <c r="I4" s="5"/>
      <c r="J4" s="5"/>
      <c r="K4" s="5"/>
      <c r="L4" s="5"/>
      <c r="M4" s="5"/>
      <c r="N4" s="426"/>
      <c r="O4" s="432">
        <v>437.32</v>
      </c>
      <c r="P4" s="432">
        <v>353.6</v>
      </c>
      <c r="Q4" s="432">
        <v>8.31</v>
      </c>
      <c r="R4" s="427"/>
      <c r="S4" s="432">
        <v>36.43</v>
      </c>
      <c r="T4" s="432">
        <v>0.42</v>
      </c>
      <c r="U4" s="427"/>
      <c r="V4" s="432">
        <v>0.01</v>
      </c>
      <c r="W4" s="427"/>
      <c r="X4" s="427"/>
      <c r="Y4" s="9"/>
      <c r="Z4" s="5"/>
      <c r="AA4" s="11">
        <v>0.17</v>
      </c>
      <c r="AB4" s="11">
        <v>16.7</v>
      </c>
      <c r="AC4" s="11">
        <v>21.69</v>
      </c>
      <c r="AD4" s="11">
        <v>1614.22</v>
      </c>
      <c r="AE4" s="11">
        <v>20.52</v>
      </c>
      <c r="AF4" s="11">
        <v>91.57</v>
      </c>
      <c r="AG4">
        <v>463.3245</v>
      </c>
      <c r="AH4" s="5"/>
    </row>
    <row r="5" spans="1:34" x14ac:dyDescent="0.2">
      <c r="A5" s="12" t="s">
        <v>4</v>
      </c>
      <c r="B5" s="430">
        <v>1728.07</v>
      </c>
      <c r="C5" s="430">
        <v>944.66</v>
      </c>
      <c r="D5" s="15">
        <v>128.88999999999999</v>
      </c>
      <c r="E5" s="11">
        <v>121.31</v>
      </c>
      <c r="F5" s="5"/>
      <c r="G5" s="11">
        <v>2.77</v>
      </c>
      <c r="H5" s="11">
        <f t="shared" si="0"/>
        <v>4.8099999999999881</v>
      </c>
      <c r="I5" s="11">
        <v>164.78</v>
      </c>
      <c r="J5" s="11">
        <v>15.8</v>
      </c>
      <c r="K5" s="11">
        <v>25.33</v>
      </c>
      <c r="L5" s="11">
        <v>0.28000000000000003</v>
      </c>
      <c r="M5" s="5"/>
      <c r="N5" s="431"/>
      <c r="O5" s="432">
        <v>52.16</v>
      </c>
      <c r="P5" s="427"/>
      <c r="Q5" s="432">
        <v>0.88</v>
      </c>
      <c r="R5" s="432">
        <v>0.01</v>
      </c>
      <c r="S5" s="432">
        <v>50.84</v>
      </c>
      <c r="T5" s="432">
        <v>0.01</v>
      </c>
      <c r="U5" s="427"/>
      <c r="V5" s="432">
        <v>0.41</v>
      </c>
      <c r="W5" s="427"/>
      <c r="X5" s="427"/>
      <c r="Y5" s="9"/>
      <c r="Z5" s="5"/>
      <c r="AA5" s="5"/>
      <c r="AB5" s="5"/>
      <c r="AC5" s="11">
        <v>0.01</v>
      </c>
      <c r="AD5" s="11">
        <v>0.68</v>
      </c>
      <c r="AE5" s="5"/>
      <c r="AF5" s="11">
        <v>4.45</v>
      </c>
      <c r="AG5">
        <v>447.44049999999999</v>
      </c>
      <c r="AH5" s="11">
        <v>2.39</v>
      </c>
    </row>
    <row r="6" spans="1:34" x14ac:dyDescent="0.2">
      <c r="A6" s="12" t="s">
        <v>5</v>
      </c>
      <c r="B6" s="430">
        <v>1089.22</v>
      </c>
      <c r="C6" s="430">
        <v>512.36</v>
      </c>
      <c r="D6" s="15">
        <v>53.54</v>
      </c>
      <c r="E6" s="11">
        <v>52.86</v>
      </c>
      <c r="F6" s="5"/>
      <c r="G6" s="11">
        <v>0.68</v>
      </c>
      <c r="H6" s="11">
        <f t="shared" si="0"/>
        <v>0</v>
      </c>
      <c r="I6" s="11">
        <v>3.54</v>
      </c>
      <c r="J6" s="11">
        <v>5.76</v>
      </c>
      <c r="K6" s="5"/>
      <c r="L6" s="5"/>
      <c r="M6" s="5"/>
      <c r="N6" s="426"/>
      <c r="O6" s="432">
        <v>27.94</v>
      </c>
      <c r="P6" s="427"/>
      <c r="Q6" s="432">
        <v>1.57</v>
      </c>
      <c r="R6" s="432">
        <v>0.6</v>
      </c>
      <c r="S6" s="432">
        <v>24.14</v>
      </c>
      <c r="T6" s="432">
        <v>0.74</v>
      </c>
      <c r="U6" s="427"/>
      <c r="V6" s="432">
        <v>0.05</v>
      </c>
      <c r="W6" s="427"/>
      <c r="X6" s="427"/>
      <c r="Y6" s="15">
        <v>0.52</v>
      </c>
      <c r="Z6" s="11">
        <v>0.33</v>
      </c>
      <c r="AA6" s="5"/>
      <c r="AB6" s="5"/>
      <c r="AC6" s="5"/>
      <c r="AD6" s="11">
        <v>10.63</v>
      </c>
      <c r="AE6" s="5"/>
      <c r="AF6" s="11">
        <v>0.01</v>
      </c>
      <c r="AG6">
        <v>329.46960000000001</v>
      </c>
      <c r="AH6" s="11">
        <v>6.01</v>
      </c>
    </row>
    <row r="7" spans="1:34" x14ac:dyDescent="0.2">
      <c r="A7" s="12" t="s">
        <v>6</v>
      </c>
      <c r="B7" s="430">
        <v>1104.47</v>
      </c>
      <c r="C7" s="430">
        <v>709.3</v>
      </c>
      <c r="D7" s="15">
        <v>212.27</v>
      </c>
      <c r="E7" s="11">
        <v>190.6</v>
      </c>
      <c r="F7" s="5"/>
      <c r="G7" s="11">
        <v>18.16</v>
      </c>
      <c r="H7" s="11">
        <f t="shared" si="0"/>
        <v>3.5100000000000193</v>
      </c>
      <c r="I7" s="11">
        <v>14.31</v>
      </c>
      <c r="J7" s="11">
        <v>9.5</v>
      </c>
      <c r="K7" s="5"/>
      <c r="L7" s="11">
        <v>3.32</v>
      </c>
      <c r="M7" s="5"/>
      <c r="N7" s="426"/>
      <c r="O7" s="432">
        <v>72.849999999999994</v>
      </c>
      <c r="P7" s="427"/>
      <c r="Q7" s="432">
        <v>1.1399999999999999</v>
      </c>
      <c r="R7" s="432">
        <v>0.02</v>
      </c>
      <c r="S7" s="432">
        <v>69.67</v>
      </c>
      <c r="T7" s="432">
        <v>0.05</v>
      </c>
      <c r="U7" s="427"/>
      <c r="V7" s="432">
        <v>0.23</v>
      </c>
      <c r="W7" s="427"/>
      <c r="X7" s="427"/>
      <c r="Y7" s="15">
        <v>0.77</v>
      </c>
      <c r="Z7" s="11">
        <v>0.76</v>
      </c>
      <c r="AA7" s="11">
        <v>0.11</v>
      </c>
      <c r="AB7" s="5"/>
      <c r="AC7" s="11">
        <v>0.1</v>
      </c>
      <c r="AD7" s="11">
        <v>10.73</v>
      </c>
      <c r="AE7" s="11">
        <v>30.54</v>
      </c>
      <c r="AF7" s="11">
        <v>78.069999999999993</v>
      </c>
      <c r="AG7">
        <v>225.6995</v>
      </c>
      <c r="AH7" s="11">
        <v>0.33</v>
      </c>
    </row>
    <row r="8" spans="1:34" x14ac:dyDescent="0.2">
      <c r="A8" s="12" t="s">
        <v>7</v>
      </c>
      <c r="B8" s="430">
        <v>296.10000000000002</v>
      </c>
      <c r="C8" s="430">
        <v>244.39</v>
      </c>
      <c r="D8" s="15">
        <v>2.52</v>
      </c>
      <c r="E8" s="11">
        <v>2.52</v>
      </c>
      <c r="F8" s="5"/>
      <c r="G8" s="5"/>
      <c r="H8" s="5">
        <f t="shared" si="0"/>
        <v>0</v>
      </c>
      <c r="I8" s="5"/>
      <c r="J8" s="5"/>
      <c r="K8" s="5"/>
      <c r="L8" s="5"/>
      <c r="M8" s="5"/>
      <c r="N8" s="426"/>
      <c r="O8" s="432">
        <v>158.22999999999999</v>
      </c>
      <c r="P8" s="432">
        <v>0.13</v>
      </c>
      <c r="Q8" s="432">
        <v>3.81</v>
      </c>
      <c r="R8" s="427"/>
      <c r="S8" s="432">
        <v>153.24</v>
      </c>
      <c r="T8" s="432">
        <v>0.1</v>
      </c>
      <c r="U8" s="427"/>
      <c r="V8" s="432">
        <v>0.62</v>
      </c>
      <c r="W8" s="427"/>
      <c r="X8" s="427"/>
      <c r="Y8" s="9"/>
      <c r="Z8" s="5"/>
      <c r="AA8" s="11">
        <v>0.11</v>
      </c>
      <c r="AB8" s="5"/>
      <c r="AC8" s="11">
        <v>0.23</v>
      </c>
      <c r="AD8" s="11">
        <v>37.89</v>
      </c>
      <c r="AE8" s="11">
        <v>0.88</v>
      </c>
      <c r="AF8" s="11">
        <v>8.56</v>
      </c>
      <c r="AG8">
        <v>0</v>
      </c>
      <c r="AH8" s="5"/>
    </row>
    <row r="9" spans="1:34" x14ac:dyDescent="0.2">
      <c r="A9" s="12" t="s">
        <v>8</v>
      </c>
      <c r="B9" s="430">
        <v>488.4</v>
      </c>
      <c r="C9" s="430">
        <v>205.28</v>
      </c>
      <c r="D9" s="15">
        <v>6.21</v>
      </c>
      <c r="E9" s="11">
        <v>6.21</v>
      </c>
      <c r="F9" s="5"/>
      <c r="G9" s="5"/>
      <c r="H9" s="5">
        <f t="shared" si="0"/>
        <v>0</v>
      </c>
      <c r="I9" s="5"/>
      <c r="J9" s="5"/>
      <c r="K9" s="5"/>
      <c r="L9" s="5"/>
      <c r="M9" s="5"/>
      <c r="N9" s="426"/>
      <c r="O9" s="432">
        <v>0.33</v>
      </c>
      <c r="P9" s="427"/>
      <c r="Q9" s="427"/>
      <c r="R9" s="427"/>
      <c r="S9" s="432">
        <v>0.33</v>
      </c>
      <c r="T9" s="427"/>
      <c r="U9" s="427"/>
      <c r="V9" s="427"/>
      <c r="W9" s="427"/>
      <c r="X9" s="427"/>
      <c r="Y9" s="9"/>
      <c r="Z9" s="5"/>
      <c r="AA9" s="5"/>
      <c r="AB9" s="5"/>
      <c r="AC9" s="5"/>
      <c r="AD9" s="5"/>
      <c r="AE9" s="5"/>
      <c r="AF9" s="5"/>
      <c r="AG9">
        <v>161.7055</v>
      </c>
      <c r="AH9" s="5"/>
    </row>
    <row r="10" spans="1:34" x14ac:dyDescent="0.2">
      <c r="A10" s="74" t="s">
        <v>366</v>
      </c>
      <c r="B10" s="431">
        <v>3950.36</v>
      </c>
      <c r="C10" s="432">
        <v>2475.39</v>
      </c>
      <c r="D10" s="432">
        <v>527.85</v>
      </c>
      <c r="E10" s="432">
        <v>488.83</v>
      </c>
      <c r="F10" s="427"/>
      <c r="G10" s="432">
        <v>36.479999999999997</v>
      </c>
      <c r="H10" s="432">
        <f t="shared" si="0"/>
        <v>2.5400000000000773</v>
      </c>
      <c r="I10" s="432">
        <v>13.6</v>
      </c>
      <c r="J10" s="432">
        <v>0.18</v>
      </c>
      <c r="K10" s="432"/>
      <c r="L10" s="432"/>
      <c r="M10" s="432">
        <v>0.24</v>
      </c>
      <c r="N10" s="11"/>
      <c r="O10" s="15">
        <v>30.44</v>
      </c>
      <c r="P10" s="5"/>
      <c r="Q10" s="11">
        <v>7.14</v>
      </c>
      <c r="R10" s="11">
        <v>0.05</v>
      </c>
      <c r="S10" s="11">
        <v>17.97</v>
      </c>
      <c r="T10" s="11">
        <v>1.33</v>
      </c>
      <c r="U10" s="5"/>
      <c r="V10" s="11">
        <v>0.04</v>
      </c>
      <c r="W10" s="11">
        <v>0.02</v>
      </c>
      <c r="X10" s="11">
        <v>1.97</v>
      </c>
      <c r="Y10" s="9"/>
      <c r="Z10" s="5"/>
      <c r="AA10" s="11">
        <v>1.67</v>
      </c>
      <c r="AB10" s="5"/>
      <c r="AC10" s="11">
        <v>0.25</v>
      </c>
      <c r="AD10" s="11">
        <v>53.65</v>
      </c>
      <c r="AE10" s="11">
        <v>329.48</v>
      </c>
      <c r="AF10" s="11">
        <v>297.8</v>
      </c>
      <c r="AG10">
        <v>693.83240000000001</v>
      </c>
      <c r="AH10" s="11">
        <v>186.82</v>
      </c>
    </row>
    <row r="11" spans="1:34" x14ac:dyDescent="0.2">
      <c r="A11" s="12" t="s">
        <v>10</v>
      </c>
      <c r="B11" s="431">
        <v>2092.87</v>
      </c>
      <c r="C11" s="432">
        <v>1507.92</v>
      </c>
      <c r="D11" s="432">
        <v>406.06</v>
      </c>
      <c r="E11" s="432">
        <v>400.57</v>
      </c>
      <c r="F11" s="427"/>
      <c r="G11" s="432">
        <v>1.57</v>
      </c>
      <c r="H11" s="432">
        <f t="shared" si="0"/>
        <v>3.9200000000000159</v>
      </c>
      <c r="I11" s="432">
        <v>1.79</v>
      </c>
      <c r="J11" s="427"/>
      <c r="K11" s="427"/>
      <c r="L11" s="427"/>
      <c r="M11" s="427"/>
      <c r="N11" s="5"/>
      <c r="O11" s="15">
        <v>16.73</v>
      </c>
      <c r="P11" s="5"/>
      <c r="Q11" s="11">
        <v>5.42</v>
      </c>
      <c r="R11" s="11">
        <v>0.02</v>
      </c>
      <c r="S11" s="11">
        <v>7.3</v>
      </c>
      <c r="T11" s="11">
        <v>0.62</v>
      </c>
      <c r="U11" s="5"/>
      <c r="V11" s="11">
        <v>0.01</v>
      </c>
      <c r="W11" s="11"/>
      <c r="X11" s="5"/>
      <c r="Y11" s="9"/>
      <c r="Z11" s="5"/>
      <c r="AA11" s="11">
        <v>2.0699999999999998</v>
      </c>
      <c r="AB11" s="5"/>
      <c r="AC11" s="11">
        <v>1.29</v>
      </c>
      <c r="AD11" s="11">
        <v>176.97</v>
      </c>
      <c r="AE11" s="11">
        <v>157.22</v>
      </c>
      <c r="AF11" s="11">
        <v>299.93</v>
      </c>
      <c r="AG11">
        <v>411.16129999999998</v>
      </c>
      <c r="AH11" s="11">
        <v>38.619999999999997</v>
      </c>
    </row>
    <row r="12" spans="1:34" x14ac:dyDescent="0.2">
      <c r="A12" s="12" t="s">
        <v>11</v>
      </c>
      <c r="B12" s="431">
        <v>1192.1600000000001</v>
      </c>
      <c r="C12" s="432">
        <v>883.9</v>
      </c>
      <c r="D12" s="432">
        <v>254.33</v>
      </c>
      <c r="E12" s="432">
        <v>250.52</v>
      </c>
      <c r="F12" s="427"/>
      <c r="G12" s="432">
        <v>2.69</v>
      </c>
      <c r="H12" s="432">
        <f t="shared" si="0"/>
        <v>1.1200000000000045</v>
      </c>
      <c r="I12" s="432">
        <v>0.01</v>
      </c>
      <c r="J12" s="432">
        <v>0.09</v>
      </c>
      <c r="K12" s="427"/>
      <c r="L12" s="432">
        <v>0.01</v>
      </c>
      <c r="M12" s="432">
        <v>0.03</v>
      </c>
      <c r="N12" s="11">
        <v>0.01</v>
      </c>
      <c r="O12" s="15">
        <v>8.66</v>
      </c>
      <c r="P12" s="5"/>
      <c r="Q12" s="11">
        <v>2.68</v>
      </c>
      <c r="R12" s="11"/>
      <c r="S12" s="11">
        <v>4.21</v>
      </c>
      <c r="T12" s="11">
        <v>0.55000000000000004</v>
      </c>
      <c r="U12" s="5"/>
      <c r="V12" s="11">
        <v>0.02</v>
      </c>
      <c r="W12" s="5"/>
      <c r="X12" s="5"/>
      <c r="Y12" s="9"/>
      <c r="Z12" s="5"/>
      <c r="AA12" s="11">
        <v>1.2</v>
      </c>
      <c r="AB12" s="5"/>
      <c r="AC12" s="11">
        <v>0.01</v>
      </c>
      <c r="AD12" s="11">
        <v>127.28</v>
      </c>
      <c r="AE12" s="11">
        <v>61.12</v>
      </c>
      <c r="AF12" s="11">
        <v>200.84</v>
      </c>
      <c r="AG12">
        <v>149.26499999999999</v>
      </c>
      <c r="AH12" s="11">
        <v>15.13</v>
      </c>
    </row>
    <row r="13" spans="1:34" x14ac:dyDescent="0.2">
      <c r="A13" s="12" t="s">
        <v>12</v>
      </c>
      <c r="B13" s="431">
        <v>179.81</v>
      </c>
      <c r="C13" s="432">
        <v>90.75</v>
      </c>
      <c r="D13" s="432">
        <v>3.09</v>
      </c>
      <c r="E13" s="432">
        <v>3.09</v>
      </c>
      <c r="F13" s="427"/>
      <c r="G13" s="432"/>
      <c r="H13" s="432">
        <f t="shared" si="0"/>
        <v>0</v>
      </c>
      <c r="I13" s="427"/>
      <c r="J13" s="427"/>
      <c r="K13" s="427"/>
      <c r="L13" s="427"/>
      <c r="M13" s="427"/>
      <c r="N13" s="5"/>
      <c r="O13" s="15">
        <v>1</v>
      </c>
      <c r="P13" s="5"/>
      <c r="Q13" s="11">
        <v>0.12</v>
      </c>
      <c r="R13" s="5"/>
      <c r="S13" s="11">
        <v>0.81</v>
      </c>
      <c r="T13" s="5"/>
      <c r="U13" s="5"/>
      <c r="V13" s="5"/>
      <c r="W13" s="5"/>
      <c r="X13" s="5"/>
      <c r="Y13" s="9"/>
      <c r="Z13" s="5"/>
      <c r="AA13" s="11">
        <v>0.06</v>
      </c>
      <c r="AB13" s="5"/>
      <c r="AC13" s="5"/>
      <c r="AD13" s="11">
        <v>14.58</v>
      </c>
      <c r="AE13" s="5"/>
      <c r="AF13" s="11">
        <v>7.33</v>
      </c>
      <c r="AG13">
        <v>37.176600000000001</v>
      </c>
      <c r="AH13" s="11">
        <v>2.23</v>
      </c>
    </row>
    <row r="14" spans="1:34" x14ac:dyDescent="0.2">
      <c r="A14" s="12" t="s">
        <v>13</v>
      </c>
      <c r="B14" s="431">
        <v>6939.37</v>
      </c>
      <c r="C14" s="432">
        <v>4049.75</v>
      </c>
      <c r="D14" s="432">
        <v>207.58</v>
      </c>
      <c r="E14" s="432">
        <v>174.82</v>
      </c>
      <c r="F14" s="427"/>
      <c r="G14" s="432">
        <v>3.93</v>
      </c>
      <c r="H14" s="432">
        <f t="shared" si="0"/>
        <v>28.830000000000013</v>
      </c>
      <c r="I14" s="432">
        <v>3.82</v>
      </c>
      <c r="J14" s="427"/>
      <c r="K14" s="427"/>
      <c r="L14" s="432"/>
      <c r="M14" s="427"/>
      <c r="N14" s="5"/>
      <c r="O14" s="15">
        <v>17.34</v>
      </c>
      <c r="P14" s="5"/>
      <c r="Q14" s="11">
        <v>4.8099999999999996</v>
      </c>
      <c r="R14" s="11">
        <v>0.02</v>
      </c>
      <c r="S14" s="11">
        <v>5.54</v>
      </c>
      <c r="T14" s="11">
        <v>1.67</v>
      </c>
      <c r="U14" s="5"/>
      <c r="V14" s="11">
        <v>0.15</v>
      </c>
      <c r="W14" s="5"/>
      <c r="X14" s="5"/>
      <c r="Y14" s="15">
        <v>2.06</v>
      </c>
      <c r="Z14" s="5"/>
      <c r="AA14" s="11">
        <v>2.34</v>
      </c>
      <c r="AB14" s="5"/>
      <c r="AC14" s="11">
        <v>0.75</v>
      </c>
      <c r="AD14" s="11">
        <v>202.85</v>
      </c>
      <c r="AE14" s="11">
        <v>444.87</v>
      </c>
      <c r="AF14" s="11">
        <v>1092.9000000000001</v>
      </c>
      <c r="AG14">
        <v>1546.1442</v>
      </c>
      <c r="AH14" s="11">
        <v>52.08</v>
      </c>
    </row>
    <row r="15" spans="1:34" x14ac:dyDescent="0.2">
      <c r="A15" s="12" t="s">
        <v>14</v>
      </c>
      <c r="B15" s="431">
        <v>851.69</v>
      </c>
      <c r="C15" s="432">
        <v>466.07</v>
      </c>
      <c r="D15" s="432">
        <v>22.05</v>
      </c>
      <c r="E15" s="432">
        <v>21.84</v>
      </c>
      <c r="F15" s="427"/>
      <c r="G15" s="432">
        <v>0.16</v>
      </c>
      <c r="H15" s="432">
        <f t="shared" si="0"/>
        <v>5.0000000000000711E-2</v>
      </c>
      <c r="I15" s="432">
        <v>0.04</v>
      </c>
      <c r="J15" s="427"/>
      <c r="K15" s="427"/>
      <c r="L15" s="427"/>
      <c r="M15" s="427"/>
      <c r="N15" s="5"/>
      <c r="O15" s="15">
        <v>8.19</v>
      </c>
      <c r="P15" s="5"/>
      <c r="Q15" s="11">
        <v>4.25</v>
      </c>
      <c r="R15" s="11"/>
      <c r="S15" s="11">
        <v>3.15</v>
      </c>
      <c r="T15" s="11">
        <v>0.36</v>
      </c>
      <c r="U15" s="5"/>
      <c r="V15" s="11">
        <v>0.03</v>
      </c>
      <c r="W15" s="5"/>
      <c r="X15" s="5"/>
      <c r="Y15" s="9"/>
      <c r="Z15" s="5"/>
      <c r="AA15" s="11">
        <v>0.35</v>
      </c>
      <c r="AB15" s="5"/>
      <c r="AC15" s="11">
        <v>0.04</v>
      </c>
      <c r="AD15" s="11">
        <v>12.87</v>
      </c>
      <c r="AE15" s="11">
        <v>135.03</v>
      </c>
      <c r="AF15" s="11">
        <v>10.96</v>
      </c>
      <c r="AG15">
        <v>326.24360000000001</v>
      </c>
      <c r="AH15" s="11">
        <v>6.26</v>
      </c>
    </row>
    <row r="16" spans="1:34" x14ac:dyDescent="0.2">
      <c r="A16" s="12" t="s">
        <v>15</v>
      </c>
      <c r="B16" s="431">
        <v>489.29</v>
      </c>
      <c r="C16" s="432">
        <v>242.49</v>
      </c>
      <c r="D16" s="432">
        <v>13.1</v>
      </c>
      <c r="E16" s="432">
        <v>11.82</v>
      </c>
      <c r="F16" s="427"/>
      <c r="G16" s="432">
        <v>0.01</v>
      </c>
      <c r="H16" s="432">
        <f t="shared" si="0"/>
        <v>1.2699999999999996</v>
      </c>
      <c r="I16" s="427"/>
      <c r="J16" s="427"/>
      <c r="K16" s="432">
        <v>0.09</v>
      </c>
      <c r="L16" s="427"/>
      <c r="M16" s="427"/>
      <c r="N16" s="5"/>
      <c r="O16" s="15">
        <v>4.63</v>
      </c>
      <c r="P16" s="5"/>
      <c r="Q16" s="11">
        <v>2.2999999999999998</v>
      </c>
      <c r="R16" s="11"/>
      <c r="S16" s="11">
        <v>1.46</v>
      </c>
      <c r="T16" s="11">
        <v>0.2</v>
      </c>
      <c r="U16" s="11"/>
      <c r="V16" s="11">
        <v>0.06</v>
      </c>
      <c r="W16" s="11"/>
      <c r="X16" s="11">
        <v>0.15</v>
      </c>
      <c r="Y16" s="9"/>
      <c r="Z16" s="5"/>
      <c r="AA16" s="11">
        <v>0.35</v>
      </c>
      <c r="AB16" s="5"/>
      <c r="AC16" s="11">
        <v>0.1</v>
      </c>
      <c r="AD16" s="11">
        <v>1.43</v>
      </c>
      <c r="AE16" s="11">
        <v>35.96</v>
      </c>
      <c r="AF16" s="11">
        <v>6.3</v>
      </c>
      <c r="AG16">
        <v>200.0444</v>
      </c>
      <c r="AH16" s="11">
        <v>7.75</v>
      </c>
    </row>
    <row r="17" spans="1:34" x14ac:dyDescent="0.2">
      <c r="A17" s="74" t="s">
        <v>16</v>
      </c>
      <c r="B17" s="431">
        <v>1027.01</v>
      </c>
      <c r="C17" s="432">
        <v>529.79999999999995</v>
      </c>
      <c r="D17" s="432">
        <v>25.64</v>
      </c>
      <c r="E17" s="432">
        <v>25.36</v>
      </c>
      <c r="F17" s="427"/>
      <c r="G17" s="432">
        <v>0.28000000000000003</v>
      </c>
      <c r="H17" s="432">
        <f t="shared" si="0"/>
        <v>0</v>
      </c>
      <c r="I17" s="432">
        <v>0.01</v>
      </c>
      <c r="J17" s="427"/>
      <c r="K17" s="427"/>
      <c r="L17" s="427"/>
      <c r="M17" s="427"/>
      <c r="N17" s="5"/>
      <c r="O17" s="15">
        <v>10.51</v>
      </c>
      <c r="P17" s="5"/>
      <c r="Q17" s="11">
        <v>1.86</v>
      </c>
      <c r="R17" s="5"/>
      <c r="S17" s="11">
        <v>5.65</v>
      </c>
      <c r="T17" s="11">
        <v>0.19</v>
      </c>
      <c r="U17" s="5"/>
      <c r="V17" s="11">
        <v>0.09</v>
      </c>
      <c r="W17" s="11">
        <v>2.2999999999999998</v>
      </c>
      <c r="X17" s="5"/>
      <c r="Y17" s="9"/>
      <c r="Z17" s="5"/>
      <c r="AA17" s="11">
        <v>0.41</v>
      </c>
      <c r="AB17" s="5"/>
      <c r="AC17" s="5"/>
      <c r="AD17" s="11">
        <v>35.89</v>
      </c>
      <c r="AE17" s="11">
        <v>4.03</v>
      </c>
      <c r="AF17" s="11">
        <v>23.67</v>
      </c>
      <c r="AG17">
        <v>356.04349999999999</v>
      </c>
      <c r="AH17" s="11">
        <v>81.03</v>
      </c>
    </row>
    <row r="18" spans="1:34" x14ac:dyDescent="0.2">
      <c r="A18" s="12" t="s">
        <v>17</v>
      </c>
      <c r="B18" s="431">
        <v>394.02</v>
      </c>
      <c r="C18" s="432">
        <v>182.62</v>
      </c>
      <c r="D18" s="432">
        <v>1.4</v>
      </c>
      <c r="E18" s="432">
        <v>1.29</v>
      </c>
      <c r="F18" s="427"/>
      <c r="G18" s="432">
        <v>0.1</v>
      </c>
      <c r="H18" s="432">
        <f t="shared" si="0"/>
        <v>9.9999999999997868E-3</v>
      </c>
      <c r="I18" s="432">
        <v>0.06</v>
      </c>
      <c r="J18" s="427"/>
      <c r="K18" s="427"/>
      <c r="L18" s="427"/>
      <c r="M18" s="427"/>
      <c r="N18" s="5"/>
      <c r="O18" s="15">
        <v>5.67</v>
      </c>
      <c r="P18" s="5"/>
      <c r="Q18" s="11">
        <v>2.4</v>
      </c>
      <c r="R18" s="11">
        <v>0.02</v>
      </c>
      <c r="S18" s="11">
        <v>2.75</v>
      </c>
      <c r="T18" s="11">
        <v>0.08</v>
      </c>
      <c r="U18" s="5"/>
      <c r="V18" s="11">
        <v>0.11</v>
      </c>
      <c r="W18" s="5"/>
      <c r="X18" s="5"/>
      <c r="Y18" s="9"/>
      <c r="Z18" s="5"/>
      <c r="AA18" s="11">
        <v>0.31</v>
      </c>
      <c r="AB18" s="5"/>
      <c r="AC18" s="5"/>
      <c r="AD18" s="11">
        <v>17.440000000000001</v>
      </c>
      <c r="AE18" s="11">
        <v>3.92</v>
      </c>
      <c r="AF18" s="11">
        <v>2.6</v>
      </c>
      <c r="AG18">
        <v>169.92420000000001</v>
      </c>
      <c r="AH18" s="11">
        <v>3.13</v>
      </c>
    </row>
    <row r="19" spans="1:34" x14ac:dyDescent="0.2">
      <c r="A19" s="12" t="s">
        <v>18</v>
      </c>
      <c r="B19" s="431">
        <v>3887.64</v>
      </c>
      <c r="C19" s="432">
        <v>2490</v>
      </c>
      <c r="D19" s="432">
        <v>369.4</v>
      </c>
      <c r="E19" s="432">
        <v>328.83</v>
      </c>
      <c r="F19" s="427"/>
      <c r="G19" s="432">
        <v>23.4</v>
      </c>
      <c r="H19" s="432">
        <f t="shared" si="0"/>
        <v>17.170000000000016</v>
      </c>
      <c r="I19" s="432">
        <v>7.7</v>
      </c>
      <c r="J19" s="432">
        <v>0.42</v>
      </c>
      <c r="K19" s="427"/>
      <c r="L19" s="427"/>
      <c r="M19" s="427"/>
      <c r="N19" s="5"/>
      <c r="O19" s="15">
        <v>22.87</v>
      </c>
      <c r="P19" s="11">
        <v>0.04</v>
      </c>
      <c r="Q19" s="11">
        <v>2.4</v>
      </c>
      <c r="R19" s="11"/>
      <c r="S19" s="11">
        <v>13.44</v>
      </c>
      <c r="T19" s="11">
        <v>3.88</v>
      </c>
      <c r="U19" s="5"/>
      <c r="V19" s="11">
        <v>0.12</v>
      </c>
      <c r="W19" s="11">
        <v>0.05</v>
      </c>
      <c r="X19" s="11">
        <v>0.38</v>
      </c>
      <c r="Y19" s="9"/>
      <c r="Z19" s="5"/>
      <c r="AA19" s="11">
        <v>2.4300000000000002</v>
      </c>
      <c r="AB19" s="5"/>
      <c r="AC19" s="11">
        <v>0.12</v>
      </c>
      <c r="AD19" s="11">
        <v>65.25</v>
      </c>
      <c r="AE19" s="11">
        <v>205.88</v>
      </c>
      <c r="AF19" s="11">
        <v>774.59</v>
      </c>
      <c r="AG19">
        <v>798.25130000000001</v>
      </c>
      <c r="AH19" s="11">
        <v>62.84</v>
      </c>
    </row>
    <row r="20" spans="1:34" x14ac:dyDescent="0.2">
      <c r="A20" s="12" t="s">
        <v>19</v>
      </c>
      <c r="B20" s="431">
        <v>501.23</v>
      </c>
      <c r="C20" s="432">
        <v>269.18</v>
      </c>
      <c r="D20" s="432">
        <v>9.52</v>
      </c>
      <c r="E20" s="432">
        <v>9.02</v>
      </c>
      <c r="F20" s="427"/>
      <c r="G20" s="432">
        <v>0.17</v>
      </c>
      <c r="H20" s="432">
        <f t="shared" si="0"/>
        <v>0.33000000000000007</v>
      </c>
      <c r="I20" s="432">
        <v>0.02</v>
      </c>
      <c r="J20" s="432">
        <v>2.2799999999999998</v>
      </c>
      <c r="K20" s="427"/>
      <c r="L20" s="427"/>
      <c r="M20" s="432"/>
      <c r="N20" s="5"/>
      <c r="O20" s="15">
        <v>10.029999999999999</v>
      </c>
      <c r="P20" s="5"/>
      <c r="Q20" s="11">
        <v>4.17</v>
      </c>
      <c r="R20" s="11">
        <v>0.01</v>
      </c>
      <c r="S20" s="11">
        <v>4.54</v>
      </c>
      <c r="T20" s="11">
        <v>0.23</v>
      </c>
      <c r="U20" s="5"/>
      <c r="V20" s="11">
        <v>0.08</v>
      </c>
      <c r="W20" s="5"/>
      <c r="X20" s="11">
        <v>0.04</v>
      </c>
      <c r="Y20" s="9"/>
      <c r="Z20" s="5"/>
      <c r="AA20" s="11">
        <v>0.71</v>
      </c>
      <c r="AB20" s="5"/>
      <c r="AC20" s="11">
        <v>0.25</v>
      </c>
      <c r="AD20" s="11">
        <v>45.56</v>
      </c>
      <c r="AE20" s="11">
        <v>14.49</v>
      </c>
      <c r="AF20" s="11">
        <v>17.09</v>
      </c>
      <c r="AG20">
        <v>132.5307</v>
      </c>
      <c r="AH20" s="11">
        <v>7.32</v>
      </c>
    </row>
    <row r="21" spans="1:34" x14ac:dyDescent="0.2">
      <c r="A21" s="12" t="s">
        <v>20</v>
      </c>
      <c r="B21" s="431">
        <v>500.92</v>
      </c>
      <c r="C21" s="432">
        <v>352.01</v>
      </c>
      <c r="D21" s="432">
        <v>7.63</v>
      </c>
      <c r="E21" s="432">
        <v>7.34</v>
      </c>
      <c r="F21" s="427"/>
      <c r="G21" s="432"/>
      <c r="H21" s="432">
        <f t="shared" si="0"/>
        <v>0.29000000000000004</v>
      </c>
      <c r="I21" s="432">
        <v>0.43</v>
      </c>
      <c r="J21" s="427"/>
      <c r="K21" s="427"/>
      <c r="L21" s="427"/>
      <c r="M21" s="427"/>
      <c r="N21" s="5"/>
      <c r="O21" s="15">
        <v>20.149999999999999</v>
      </c>
      <c r="P21" s="5"/>
      <c r="Q21" s="11">
        <v>3.03</v>
      </c>
      <c r="R21" s="11"/>
      <c r="S21" s="11">
        <v>2.88</v>
      </c>
      <c r="T21" s="11">
        <v>0.39</v>
      </c>
      <c r="U21" s="11"/>
      <c r="V21" s="11">
        <v>0.03</v>
      </c>
      <c r="W21" s="11">
        <v>0.69</v>
      </c>
      <c r="X21" s="11">
        <v>0.08</v>
      </c>
      <c r="Y21" s="9"/>
      <c r="Z21" s="11">
        <v>11.63</v>
      </c>
      <c r="AA21" s="11">
        <v>1.21</v>
      </c>
      <c r="AB21" s="5"/>
      <c r="AC21" s="11">
        <v>0.19</v>
      </c>
      <c r="AD21" s="11">
        <v>41.31</v>
      </c>
      <c r="AE21" s="11">
        <v>168.98</v>
      </c>
      <c r="AF21" s="11">
        <v>3.67</v>
      </c>
      <c r="AG21">
        <v>154.0847</v>
      </c>
      <c r="AH21" s="11">
        <v>5.31</v>
      </c>
    </row>
    <row r="22" spans="1:34" x14ac:dyDescent="0.2">
      <c r="A22" s="12" t="s">
        <v>21</v>
      </c>
      <c r="B22" s="431">
        <v>26515.09</v>
      </c>
      <c r="C22" s="432">
        <v>24268.19</v>
      </c>
      <c r="D22" s="432">
        <v>1208.77</v>
      </c>
      <c r="E22" s="432">
        <v>793.44</v>
      </c>
      <c r="F22" s="427"/>
      <c r="G22" s="432">
        <v>391.48</v>
      </c>
      <c r="H22" s="432">
        <f t="shared" si="0"/>
        <v>23.849999999999909</v>
      </c>
      <c r="I22" s="432">
        <v>54.9</v>
      </c>
      <c r="J22" s="432">
        <v>1124.43</v>
      </c>
      <c r="K22" s="432">
        <v>128.80000000000001</v>
      </c>
      <c r="L22" s="432">
        <v>7.82</v>
      </c>
      <c r="M22" s="432">
        <v>4.59</v>
      </c>
      <c r="N22" s="11">
        <v>105.17</v>
      </c>
      <c r="O22" s="15">
        <v>16377.38</v>
      </c>
      <c r="P22" s="11">
        <v>74.64</v>
      </c>
      <c r="Q22" s="11">
        <v>1.76</v>
      </c>
      <c r="R22" s="11">
        <v>0.04</v>
      </c>
      <c r="S22" s="11">
        <v>17.079999999999998</v>
      </c>
      <c r="T22" s="11">
        <v>166.66</v>
      </c>
      <c r="U22" s="11">
        <v>1942.97</v>
      </c>
      <c r="V22" s="11">
        <v>341.29</v>
      </c>
      <c r="W22" s="11">
        <v>0.02</v>
      </c>
      <c r="X22" s="11">
        <v>1.54</v>
      </c>
      <c r="Y22" s="15">
        <v>10.32</v>
      </c>
      <c r="Z22" s="11">
        <v>230.53</v>
      </c>
      <c r="AA22" s="11">
        <v>2605.08</v>
      </c>
      <c r="AB22" s="11">
        <v>2609.06</v>
      </c>
      <c r="AC22" s="11">
        <v>8376.3799999999992</v>
      </c>
      <c r="AD22" s="11">
        <v>350.23</v>
      </c>
      <c r="AE22" s="11">
        <v>1010.49</v>
      </c>
      <c r="AF22" s="11">
        <v>2266.33</v>
      </c>
      <c r="AG22">
        <v>1357.828</v>
      </c>
      <c r="AH22" s="11">
        <v>52.1</v>
      </c>
    </row>
    <row r="23" spans="1:34" x14ac:dyDescent="0.2">
      <c r="A23" s="12" t="s">
        <v>1</v>
      </c>
      <c r="B23" s="431">
        <v>55001.55</v>
      </c>
      <c r="C23" s="432">
        <v>44879.46</v>
      </c>
      <c r="D23" s="432">
        <v>9309.4500000000007</v>
      </c>
      <c r="E23" s="432">
        <v>9064.65</v>
      </c>
      <c r="F23" s="427"/>
      <c r="G23" s="432">
        <v>124.04</v>
      </c>
      <c r="H23" s="432">
        <f t="shared" si="0"/>
        <v>120.76000000000022</v>
      </c>
      <c r="I23" s="432">
        <v>3943.83</v>
      </c>
      <c r="J23" s="432">
        <v>516.65</v>
      </c>
      <c r="K23" s="432">
        <v>12.11</v>
      </c>
      <c r="L23" s="432">
        <v>23.29</v>
      </c>
      <c r="M23" s="432">
        <v>23.88</v>
      </c>
      <c r="N23" s="11">
        <v>629.69000000000005</v>
      </c>
      <c r="O23" s="15">
        <v>11992.61</v>
      </c>
      <c r="P23" s="11">
        <v>168.9</v>
      </c>
      <c r="Q23" s="11">
        <v>12.93</v>
      </c>
      <c r="R23" s="11">
        <v>2.95</v>
      </c>
      <c r="S23" s="11">
        <v>37.14</v>
      </c>
      <c r="T23" s="11">
        <v>42.54</v>
      </c>
      <c r="U23" s="11">
        <v>7111.11</v>
      </c>
      <c r="V23" s="11">
        <v>1.68</v>
      </c>
      <c r="W23" s="11">
        <v>263.44</v>
      </c>
      <c r="X23" s="11">
        <v>58.17</v>
      </c>
      <c r="Y23" s="15">
        <v>51.17</v>
      </c>
      <c r="Z23" s="11">
        <v>89.14</v>
      </c>
      <c r="AA23" s="11">
        <v>1440.52</v>
      </c>
      <c r="AB23" s="11">
        <v>299.23</v>
      </c>
      <c r="AC23" s="11">
        <v>2413.6799999999998</v>
      </c>
      <c r="AD23" s="11">
        <v>2382.17</v>
      </c>
      <c r="AE23" s="11">
        <v>3020.82</v>
      </c>
      <c r="AF23" s="11">
        <v>5687.64</v>
      </c>
      <c r="AG23">
        <v>4783.9282000000003</v>
      </c>
      <c r="AH23" s="11">
        <v>232.29</v>
      </c>
    </row>
    <row r="24" spans="1:34" x14ac:dyDescent="0.2">
      <c r="A24" s="12" t="s">
        <v>22</v>
      </c>
      <c r="B24" s="431">
        <v>2244.73</v>
      </c>
      <c r="C24" s="432">
        <v>1491.05</v>
      </c>
      <c r="D24" s="432">
        <v>300.49</v>
      </c>
      <c r="E24" s="432">
        <v>292.51</v>
      </c>
      <c r="F24" s="427"/>
      <c r="G24" s="432">
        <v>1.8</v>
      </c>
      <c r="H24" s="432">
        <f t="shared" si="0"/>
        <v>6.1800000000000068</v>
      </c>
      <c r="I24" s="432">
        <v>3.36</v>
      </c>
      <c r="J24" s="432">
        <v>0.86</v>
      </c>
      <c r="K24" s="427"/>
      <c r="L24" s="427"/>
      <c r="M24" s="432">
        <v>0.03</v>
      </c>
      <c r="N24" s="11">
        <v>0.01</v>
      </c>
      <c r="O24" s="15">
        <v>14.35</v>
      </c>
      <c r="P24" s="11"/>
      <c r="Q24" s="11">
        <v>4.38</v>
      </c>
      <c r="R24" s="11">
        <v>0.01</v>
      </c>
      <c r="S24" s="11">
        <v>5.47</v>
      </c>
      <c r="T24" s="11">
        <v>2.15</v>
      </c>
      <c r="U24" s="11"/>
      <c r="V24" s="11">
        <v>0.01</v>
      </c>
      <c r="W24" s="11">
        <v>0.04</v>
      </c>
      <c r="X24" s="11">
        <v>0.5</v>
      </c>
      <c r="Y24" s="9"/>
      <c r="Z24" s="5"/>
      <c r="AA24" s="11">
        <v>0.79</v>
      </c>
      <c r="AB24" s="5"/>
      <c r="AC24" s="11">
        <v>1.01</v>
      </c>
      <c r="AD24" s="11">
        <v>101.95</v>
      </c>
      <c r="AE24" s="11">
        <v>144.22</v>
      </c>
      <c r="AF24" s="11">
        <v>376.85</v>
      </c>
      <c r="AG24">
        <v>430.45389999999998</v>
      </c>
      <c r="AH24" s="11">
        <v>19.899999999999999</v>
      </c>
    </row>
    <row r="25" spans="1:34" x14ac:dyDescent="0.2">
      <c r="A25" s="12" t="s">
        <v>23</v>
      </c>
      <c r="B25" s="431">
        <v>2349.36</v>
      </c>
      <c r="C25" s="432">
        <v>1560.82</v>
      </c>
      <c r="D25" s="432">
        <v>378.47</v>
      </c>
      <c r="E25" s="432">
        <v>269.39999999999998</v>
      </c>
      <c r="F25" s="427"/>
      <c r="G25" s="432">
        <v>2.31</v>
      </c>
      <c r="H25" s="432">
        <f t="shared" si="0"/>
        <v>106.76000000000005</v>
      </c>
      <c r="I25" s="432">
        <v>0.06</v>
      </c>
      <c r="J25" s="427"/>
      <c r="K25" s="427"/>
      <c r="L25" s="427"/>
      <c r="M25" s="427"/>
      <c r="N25" s="5"/>
      <c r="O25" s="15">
        <v>3.49</v>
      </c>
      <c r="P25" s="5"/>
      <c r="Q25" s="11">
        <v>0.55000000000000004</v>
      </c>
      <c r="R25" s="11">
        <v>0.02</v>
      </c>
      <c r="S25" s="11">
        <v>1.62</v>
      </c>
      <c r="T25" s="11">
        <v>0.9</v>
      </c>
      <c r="U25" s="5"/>
      <c r="V25" s="11">
        <v>0.06</v>
      </c>
      <c r="W25" s="5"/>
      <c r="X25" s="11">
        <v>0.13</v>
      </c>
      <c r="Y25" s="9"/>
      <c r="Z25" s="5"/>
      <c r="AA25" s="11">
        <v>0.15</v>
      </c>
      <c r="AB25" s="5"/>
      <c r="AC25" s="11">
        <v>7.0000000000000007E-2</v>
      </c>
      <c r="AD25" s="11">
        <v>28.91</v>
      </c>
      <c r="AE25" s="11">
        <v>204.1</v>
      </c>
      <c r="AF25" s="11">
        <v>377.49</v>
      </c>
      <c r="AG25">
        <v>406.80149999999998</v>
      </c>
      <c r="AH25" s="11">
        <v>14.79</v>
      </c>
    </row>
    <row r="26" spans="1:34" x14ac:dyDescent="0.2">
      <c r="A26" s="12" t="s">
        <v>24</v>
      </c>
      <c r="B26" s="431">
        <v>4978.63</v>
      </c>
      <c r="C26" s="432">
        <v>2385.9899999999998</v>
      </c>
      <c r="D26" s="432">
        <v>157.25</v>
      </c>
      <c r="E26" s="432">
        <v>143.66999999999999</v>
      </c>
      <c r="F26" s="427"/>
      <c r="G26" s="432">
        <v>1.02</v>
      </c>
      <c r="H26" s="432">
        <f t="shared" si="0"/>
        <v>12.560000000000002</v>
      </c>
      <c r="I26" s="432">
        <v>1.92</v>
      </c>
      <c r="J26" s="432">
        <v>4.04</v>
      </c>
      <c r="K26" s="427"/>
      <c r="L26" s="427"/>
      <c r="M26" s="427"/>
      <c r="N26" s="11">
        <v>2.96</v>
      </c>
      <c r="O26" s="15">
        <v>38.549999999999997</v>
      </c>
      <c r="P26" s="11">
        <v>0.06</v>
      </c>
      <c r="Q26" s="11">
        <v>8.7100000000000009</v>
      </c>
      <c r="R26" s="11">
        <v>7.0000000000000007E-2</v>
      </c>
      <c r="S26" s="11">
        <v>11.2</v>
      </c>
      <c r="T26" s="11">
        <v>3.16</v>
      </c>
      <c r="U26" s="5"/>
      <c r="V26" s="11">
        <v>0.77</v>
      </c>
      <c r="W26" s="11">
        <v>1.72</v>
      </c>
      <c r="X26" s="11">
        <v>0.74</v>
      </c>
      <c r="Y26" s="15">
        <v>3.78</v>
      </c>
      <c r="Z26" s="5"/>
      <c r="AA26" s="11">
        <v>4.37</v>
      </c>
      <c r="AB26" s="11">
        <v>0.01</v>
      </c>
      <c r="AC26" s="11">
        <v>3.96</v>
      </c>
      <c r="AD26" s="11">
        <v>105.66</v>
      </c>
      <c r="AE26" s="11">
        <v>135.30000000000001</v>
      </c>
      <c r="AF26" s="11">
        <v>106.59</v>
      </c>
      <c r="AG26">
        <v>1480.7647999999999</v>
      </c>
      <c r="AH26" s="11">
        <v>13.85</v>
      </c>
    </row>
    <row r="27" spans="1:34" x14ac:dyDescent="0.2">
      <c r="A27" s="12" t="s">
        <v>25</v>
      </c>
      <c r="B27" s="431">
        <v>36429.51</v>
      </c>
      <c r="C27" s="432">
        <v>29549.37</v>
      </c>
      <c r="D27" s="432">
        <v>16206.53</v>
      </c>
      <c r="E27" s="432">
        <v>10780.99</v>
      </c>
      <c r="F27" s="427"/>
      <c r="G27" s="432">
        <v>5307.4</v>
      </c>
      <c r="H27" s="432">
        <f t="shared" si="0"/>
        <v>118.14000000000124</v>
      </c>
      <c r="I27" s="432">
        <v>1421.3</v>
      </c>
      <c r="J27" s="432">
        <v>218.69</v>
      </c>
      <c r="K27" s="432">
        <v>59.31</v>
      </c>
      <c r="L27" s="432">
        <v>25.62</v>
      </c>
      <c r="M27" s="432">
        <v>15.14</v>
      </c>
      <c r="N27" s="11">
        <v>19.11</v>
      </c>
      <c r="O27" s="15">
        <v>3619.49</v>
      </c>
      <c r="P27" s="11">
        <v>0.52</v>
      </c>
      <c r="Q27" s="11">
        <v>19.010000000000002</v>
      </c>
      <c r="R27" s="11">
        <v>0.77</v>
      </c>
      <c r="S27" s="11">
        <v>338.44</v>
      </c>
      <c r="T27" s="11">
        <v>83.27</v>
      </c>
      <c r="U27" s="5"/>
      <c r="V27" s="11">
        <v>1.1100000000000001</v>
      </c>
      <c r="W27" s="11">
        <v>1.21</v>
      </c>
      <c r="X27" s="11">
        <v>0.38</v>
      </c>
      <c r="Y27" s="15">
        <v>367.88</v>
      </c>
      <c r="Z27" s="11">
        <v>2692.85</v>
      </c>
      <c r="AA27" s="11">
        <v>93.38</v>
      </c>
      <c r="AB27" s="11">
        <v>0.13</v>
      </c>
      <c r="AC27" s="11">
        <v>20.55</v>
      </c>
      <c r="AD27" s="11">
        <v>541.55999999999995</v>
      </c>
      <c r="AE27" s="11">
        <v>2347.0100000000002</v>
      </c>
      <c r="AF27" s="11">
        <v>163.19</v>
      </c>
      <c r="AG27">
        <v>3929.5293000000001</v>
      </c>
      <c r="AH27" s="11">
        <v>83.03</v>
      </c>
    </row>
    <row r="28" spans="1:34" x14ac:dyDescent="0.2">
      <c r="A28" s="12" t="s">
        <v>26</v>
      </c>
      <c r="B28" s="431">
        <v>85274.38</v>
      </c>
      <c r="C28" s="432">
        <v>73393.66</v>
      </c>
      <c r="D28" s="432">
        <v>8414.73</v>
      </c>
      <c r="E28" s="432">
        <v>7868.94</v>
      </c>
      <c r="F28" s="427"/>
      <c r="G28" s="432">
        <v>477.41</v>
      </c>
      <c r="H28" s="432">
        <f t="shared" si="0"/>
        <v>68.3799999999992</v>
      </c>
      <c r="I28" s="432">
        <v>39181.81</v>
      </c>
      <c r="J28" s="432">
        <v>2020.99</v>
      </c>
      <c r="K28" s="432">
        <v>10739.35</v>
      </c>
      <c r="L28" s="432">
        <v>1688.54</v>
      </c>
      <c r="M28" s="432">
        <v>2.8</v>
      </c>
      <c r="N28" s="11">
        <v>379.71</v>
      </c>
      <c r="O28" s="15">
        <v>105.13</v>
      </c>
      <c r="P28" s="5"/>
      <c r="Q28" s="11">
        <v>3.68</v>
      </c>
      <c r="R28" s="11">
        <v>0.03</v>
      </c>
      <c r="S28" s="11">
        <v>59.67</v>
      </c>
      <c r="T28" s="11">
        <v>0.38</v>
      </c>
      <c r="U28" s="5"/>
      <c r="V28" s="11">
        <v>1.83</v>
      </c>
      <c r="W28" s="11">
        <v>0.01</v>
      </c>
      <c r="X28" s="5"/>
      <c r="Y28" s="9"/>
      <c r="Z28" s="11">
        <v>22.37</v>
      </c>
      <c r="AA28" s="11">
        <v>15.17</v>
      </c>
      <c r="AB28" s="11">
        <v>1.45</v>
      </c>
      <c r="AC28" s="11">
        <v>0.54</v>
      </c>
      <c r="AD28" s="11">
        <v>616.30999999999995</v>
      </c>
      <c r="AE28" s="11">
        <v>1218.21</v>
      </c>
      <c r="AF28" s="11">
        <v>639.34</v>
      </c>
      <c r="AG28">
        <v>5949.9543000000003</v>
      </c>
      <c r="AH28" s="11">
        <v>47.29</v>
      </c>
    </row>
    <row r="29" spans="1:34" x14ac:dyDescent="0.2">
      <c r="A29" s="12" t="s">
        <v>27</v>
      </c>
      <c r="B29" s="431">
        <v>25385.599999999999</v>
      </c>
      <c r="C29" s="432">
        <v>12896.7</v>
      </c>
      <c r="D29" s="432">
        <v>1699.95</v>
      </c>
      <c r="E29" s="432">
        <v>1543.04</v>
      </c>
      <c r="F29" s="427"/>
      <c r="G29" s="432">
        <v>151.46</v>
      </c>
      <c r="H29" s="432">
        <f t="shared" si="0"/>
        <v>5.4500000000000455</v>
      </c>
      <c r="I29" s="432">
        <v>388.23</v>
      </c>
      <c r="J29" s="432">
        <v>134.97999999999999</v>
      </c>
      <c r="K29" s="427"/>
      <c r="L29" s="432">
        <v>5.01</v>
      </c>
      <c r="M29" s="432">
        <v>122.79</v>
      </c>
      <c r="N29" s="11">
        <v>11.3</v>
      </c>
      <c r="O29" s="15">
        <v>356.9</v>
      </c>
      <c r="P29" s="11">
        <v>0.3</v>
      </c>
      <c r="Q29" s="11">
        <v>3.65</v>
      </c>
      <c r="R29" s="11">
        <v>0.55000000000000004</v>
      </c>
      <c r="S29" s="11">
        <v>35.32</v>
      </c>
      <c r="T29" s="11">
        <v>11.03</v>
      </c>
      <c r="U29" s="5"/>
      <c r="V29" s="11">
        <v>0.68</v>
      </c>
      <c r="W29" s="11">
        <v>0.01</v>
      </c>
      <c r="X29" s="11">
        <v>0.15</v>
      </c>
      <c r="Y29" s="15">
        <v>20.56</v>
      </c>
      <c r="Z29" s="11">
        <v>270.77</v>
      </c>
      <c r="AA29" s="11">
        <v>4.75</v>
      </c>
      <c r="AB29" s="5"/>
      <c r="AC29" s="11">
        <v>9.1199999999999992</v>
      </c>
      <c r="AD29" s="11">
        <v>279.32</v>
      </c>
      <c r="AE29" s="11">
        <v>385.99</v>
      </c>
      <c r="AF29" s="11">
        <v>738.79</v>
      </c>
      <c r="AG29">
        <v>6642.6004000000003</v>
      </c>
      <c r="AH29" s="11">
        <v>7.08</v>
      </c>
    </row>
    <row r="30" spans="1:34" x14ac:dyDescent="0.2">
      <c r="A30" s="12" t="s">
        <v>28</v>
      </c>
      <c r="B30" s="431">
        <v>6555.24</v>
      </c>
      <c r="C30" s="432">
        <v>3838.12</v>
      </c>
      <c r="D30" s="432">
        <v>188.24</v>
      </c>
      <c r="E30" s="432">
        <v>159.88999999999999</v>
      </c>
      <c r="F30" s="427"/>
      <c r="G30" s="432">
        <v>27.64</v>
      </c>
      <c r="H30" s="432">
        <f t="shared" si="0"/>
        <v>0.71000000000003638</v>
      </c>
      <c r="I30" s="432">
        <v>572.26</v>
      </c>
      <c r="J30" s="432">
        <v>18.32</v>
      </c>
      <c r="K30" s="432">
        <v>121.63</v>
      </c>
      <c r="L30" s="432">
        <v>8.26</v>
      </c>
      <c r="M30" s="432">
        <v>1.1200000000000001</v>
      </c>
      <c r="N30" s="11">
        <v>3.47</v>
      </c>
      <c r="O30" s="15">
        <v>44.29</v>
      </c>
      <c r="P30" s="11"/>
      <c r="Q30" s="11">
        <v>12.12</v>
      </c>
      <c r="R30" s="11">
        <v>0.44</v>
      </c>
      <c r="S30" s="11">
        <v>19.100000000000001</v>
      </c>
      <c r="T30" s="11">
        <v>1.07</v>
      </c>
      <c r="U30" s="5"/>
      <c r="V30" s="11">
        <v>0.94</v>
      </c>
      <c r="W30" s="11">
        <v>0.04</v>
      </c>
      <c r="X30" s="11">
        <v>0.03</v>
      </c>
      <c r="Y30" s="15">
        <v>0.25</v>
      </c>
      <c r="Z30" s="5"/>
      <c r="AA30" s="11">
        <v>9.58</v>
      </c>
      <c r="AB30" s="11">
        <v>0.01</v>
      </c>
      <c r="AC30" s="11">
        <v>0.71</v>
      </c>
      <c r="AD30" s="11">
        <v>172.49</v>
      </c>
      <c r="AE30" s="11">
        <v>774.7</v>
      </c>
      <c r="AF30" s="11">
        <v>21.47</v>
      </c>
      <c r="AG30">
        <v>2175.0266000000001</v>
      </c>
      <c r="AH30" s="11">
        <v>4.6399999999999997</v>
      </c>
    </row>
    <row r="31" spans="1:34" x14ac:dyDescent="0.2">
      <c r="A31" s="12" t="s">
        <v>29</v>
      </c>
      <c r="B31" s="431">
        <v>3981.56</v>
      </c>
      <c r="C31" s="432">
        <v>2095.0300000000002</v>
      </c>
      <c r="D31" s="432">
        <v>10.6</v>
      </c>
      <c r="E31" s="432">
        <v>9.56</v>
      </c>
      <c r="F31" s="427"/>
      <c r="G31" s="432">
        <v>0.25</v>
      </c>
      <c r="H31" s="432">
        <f t="shared" si="0"/>
        <v>0.78999999999999915</v>
      </c>
      <c r="I31" s="432">
        <v>400.3</v>
      </c>
      <c r="J31" s="432">
        <v>6.7</v>
      </c>
      <c r="K31" s="432">
        <v>0.31</v>
      </c>
      <c r="L31" s="432">
        <v>1.01</v>
      </c>
      <c r="M31" s="427"/>
      <c r="N31" s="5"/>
      <c r="O31" s="15">
        <v>52.33</v>
      </c>
      <c r="P31" s="5"/>
      <c r="Q31" s="11">
        <v>16.010000000000002</v>
      </c>
      <c r="R31" s="11">
        <v>2.12</v>
      </c>
      <c r="S31" s="11">
        <v>21.39</v>
      </c>
      <c r="T31" s="11">
        <v>0.65</v>
      </c>
      <c r="U31" s="11">
        <v>0.04</v>
      </c>
      <c r="V31" s="11">
        <v>5.09</v>
      </c>
      <c r="W31" s="11">
        <v>0.19</v>
      </c>
      <c r="X31" s="11">
        <v>0.06</v>
      </c>
      <c r="Y31" s="9"/>
      <c r="Z31" s="5"/>
      <c r="AA31" s="11">
        <v>4.75</v>
      </c>
      <c r="AB31" s="11">
        <v>0.01</v>
      </c>
      <c r="AC31" s="11">
        <v>2.04</v>
      </c>
      <c r="AD31" s="11">
        <v>133.13</v>
      </c>
      <c r="AE31" s="11">
        <v>149.4</v>
      </c>
      <c r="AF31" s="11">
        <v>11.98</v>
      </c>
      <c r="AG31">
        <v>981.00909999999999</v>
      </c>
      <c r="AH31" s="11">
        <v>5.0599999999999996</v>
      </c>
    </row>
    <row r="32" spans="1:34" x14ac:dyDescent="0.2">
      <c r="A32" s="12" t="s">
        <v>30</v>
      </c>
      <c r="B32" s="431">
        <v>1820.34</v>
      </c>
      <c r="C32" s="432">
        <v>947.46</v>
      </c>
      <c r="D32" s="432">
        <v>6.94</v>
      </c>
      <c r="E32" s="432">
        <v>2.95</v>
      </c>
      <c r="F32" s="427"/>
      <c r="G32" s="432"/>
      <c r="H32" s="432">
        <f t="shared" si="0"/>
        <v>3.99</v>
      </c>
      <c r="I32" s="432"/>
      <c r="J32" s="432">
        <v>1.91</v>
      </c>
      <c r="K32" s="432">
        <v>4.79</v>
      </c>
      <c r="L32" s="432">
        <v>0.01</v>
      </c>
      <c r="M32" s="432">
        <v>0.89</v>
      </c>
      <c r="N32" s="11">
        <v>3.2</v>
      </c>
      <c r="O32" s="15">
        <v>52.18</v>
      </c>
      <c r="P32" s="11">
        <v>0.01</v>
      </c>
      <c r="Q32" s="11">
        <v>12.22</v>
      </c>
      <c r="R32" s="11">
        <v>1.3</v>
      </c>
      <c r="S32" s="11">
        <v>21.87</v>
      </c>
      <c r="T32" s="11">
        <v>0.54</v>
      </c>
      <c r="U32" s="5"/>
      <c r="V32" s="11">
        <v>5.22</v>
      </c>
      <c r="W32" s="11">
        <v>0.05</v>
      </c>
      <c r="X32" s="11">
        <v>0.06</v>
      </c>
      <c r="Y32" s="9"/>
      <c r="Z32" s="5"/>
      <c r="AA32" s="11">
        <v>6.72</v>
      </c>
      <c r="AB32" s="5"/>
      <c r="AC32" s="11">
        <v>4.2</v>
      </c>
      <c r="AD32" s="11">
        <v>67.34</v>
      </c>
      <c r="AE32" s="11">
        <v>164.74</v>
      </c>
      <c r="AF32" s="11">
        <v>28.41</v>
      </c>
      <c r="AG32">
        <v>387.9522</v>
      </c>
      <c r="AH32" s="11">
        <v>4.3499999999999996</v>
      </c>
    </row>
    <row r="33" spans="1:34" x14ac:dyDescent="0.2">
      <c r="A33" s="12" t="s">
        <v>31</v>
      </c>
      <c r="B33" s="431">
        <v>4069.55</v>
      </c>
      <c r="C33" s="432">
        <v>1998.63</v>
      </c>
      <c r="D33" s="432">
        <v>12.42</v>
      </c>
      <c r="E33" s="432">
        <v>11.79</v>
      </c>
      <c r="F33" s="427"/>
      <c r="G33" s="432">
        <v>0.03</v>
      </c>
      <c r="H33" s="432">
        <f t="shared" si="0"/>
        <v>0.60000000000000142</v>
      </c>
      <c r="I33" s="432">
        <v>10.91</v>
      </c>
      <c r="J33" s="432">
        <v>0.37</v>
      </c>
      <c r="K33" s="432">
        <v>0.02</v>
      </c>
      <c r="L33" s="432">
        <v>0.03</v>
      </c>
      <c r="M33" s="432">
        <v>0.28999999999999998</v>
      </c>
      <c r="N33" s="5"/>
      <c r="O33" s="15">
        <v>61.07</v>
      </c>
      <c r="P33" s="11">
        <v>0.01</v>
      </c>
      <c r="Q33" s="11">
        <v>20.05</v>
      </c>
      <c r="R33" s="11">
        <v>0.36</v>
      </c>
      <c r="S33" s="11">
        <v>23.79</v>
      </c>
      <c r="T33" s="11">
        <v>0.25</v>
      </c>
      <c r="U33" s="11">
        <v>0.01</v>
      </c>
      <c r="V33" s="11">
        <v>11.83</v>
      </c>
      <c r="W33" s="11">
        <v>0.02</v>
      </c>
      <c r="X33" s="11">
        <v>0.18</v>
      </c>
      <c r="Y33" s="15">
        <v>0.01</v>
      </c>
      <c r="Z33" s="5"/>
      <c r="AA33" s="11">
        <v>2.73</v>
      </c>
      <c r="AB33" s="5"/>
      <c r="AC33" s="11">
        <v>1.83</v>
      </c>
      <c r="AD33" s="11">
        <v>87.82</v>
      </c>
      <c r="AE33" s="11">
        <v>280.67</v>
      </c>
      <c r="AF33" s="11">
        <v>89.08</v>
      </c>
      <c r="AG33">
        <v>568.51710000000003</v>
      </c>
      <c r="AH33" s="11">
        <v>2.3199999999999998</v>
      </c>
    </row>
    <row r="34" spans="1:34" x14ac:dyDescent="0.2">
      <c r="A34" s="12" t="s">
        <v>32</v>
      </c>
      <c r="B34" s="431">
        <v>826.62</v>
      </c>
      <c r="C34" s="432">
        <v>546.9</v>
      </c>
      <c r="D34" s="432">
        <v>18.420000000000002</v>
      </c>
      <c r="E34" s="432">
        <v>7.48</v>
      </c>
      <c r="F34" s="427"/>
      <c r="G34" s="432">
        <v>10.94</v>
      </c>
      <c r="H34" s="432">
        <f t="shared" si="0"/>
        <v>0</v>
      </c>
      <c r="I34" s="432">
        <v>0.39</v>
      </c>
      <c r="J34" s="432">
        <v>1.34</v>
      </c>
      <c r="K34" s="427"/>
      <c r="L34" s="427"/>
      <c r="M34" s="432">
        <v>0.01</v>
      </c>
      <c r="N34" s="5"/>
      <c r="O34" s="15">
        <v>21.89</v>
      </c>
      <c r="P34" s="11"/>
      <c r="Q34" s="11">
        <v>3.99</v>
      </c>
      <c r="R34" s="11">
        <v>1.92</v>
      </c>
      <c r="S34" s="11">
        <v>11.06</v>
      </c>
      <c r="T34" s="11">
        <v>1.4</v>
      </c>
      <c r="U34" s="5"/>
      <c r="V34" s="11">
        <v>0.48</v>
      </c>
      <c r="W34" s="11">
        <v>0.3</v>
      </c>
      <c r="X34" s="11">
        <v>0.04</v>
      </c>
      <c r="Y34" s="9"/>
      <c r="Z34" s="5"/>
      <c r="AA34" s="11">
        <v>2.25</v>
      </c>
      <c r="AB34" s="5"/>
      <c r="AC34" s="11">
        <v>0.43</v>
      </c>
      <c r="AD34" s="11">
        <v>63.66</v>
      </c>
      <c r="AE34" s="11">
        <v>224.41</v>
      </c>
      <c r="AF34" s="11">
        <v>20.2</v>
      </c>
      <c r="AG34">
        <v>326.64879999999999</v>
      </c>
      <c r="AH34" s="11">
        <v>0.24</v>
      </c>
    </row>
    <row r="35" spans="1:34" x14ac:dyDescent="0.2">
      <c r="A35" s="12" t="s">
        <v>33</v>
      </c>
      <c r="B35" s="431">
        <v>3105.62</v>
      </c>
      <c r="C35" s="432">
        <v>1454.78</v>
      </c>
      <c r="D35" s="432">
        <v>8.61</v>
      </c>
      <c r="E35" s="432">
        <v>8.61</v>
      </c>
      <c r="F35" s="427"/>
      <c r="G35" s="432"/>
      <c r="H35" s="432">
        <f t="shared" si="0"/>
        <v>0</v>
      </c>
      <c r="I35" s="432">
        <v>0.68</v>
      </c>
      <c r="J35" s="432">
        <v>0.03</v>
      </c>
      <c r="K35" s="427"/>
      <c r="L35" s="427"/>
      <c r="M35" s="432">
        <v>0.01</v>
      </c>
      <c r="N35" s="5"/>
      <c r="O35" s="15">
        <v>35.92</v>
      </c>
      <c r="P35" s="5"/>
      <c r="Q35" s="11">
        <v>15.1</v>
      </c>
      <c r="R35" s="11">
        <v>0.18</v>
      </c>
      <c r="S35" s="11">
        <v>9.4600000000000009</v>
      </c>
      <c r="T35" s="11">
        <v>1.7</v>
      </c>
      <c r="U35" s="5"/>
      <c r="V35" s="11">
        <v>2.67</v>
      </c>
      <c r="W35" s="11">
        <v>0.2</v>
      </c>
      <c r="X35" s="11">
        <v>0.14000000000000001</v>
      </c>
      <c r="Y35" s="15">
        <v>0.05</v>
      </c>
      <c r="Z35" s="11">
        <v>0.33</v>
      </c>
      <c r="AA35" s="11">
        <v>4.55</v>
      </c>
      <c r="AB35" s="5"/>
      <c r="AC35" s="11">
        <v>1.55</v>
      </c>
      <c r="AD35" s="11">
        <v>43.86</v>
      </c>
      <c r="AE35" s="11">
        <v>154.49</v>
      </c>
      <c r="AF35" s="11">
        <v>47.65</v>
      </c>
      <c r="AG35">
        <v>919.12689999999998</v>
      </c>
      <c r="AH35" s="11">
        <v>4.76</v>
      </c>
    </row>
    <row r="36" spans="1:34" x14ac:dyDescent="0.2">
      <c r="A36" s="12" t="s">
        <v>34</v>
      </c>
      <c r="B36" s="431">
        <v>5115.51</v>
      </c>
      <c r="C36" s="432">
        <v>2365.5500000000002</v>
      </c>
      <c r="D36" s="432">
        <v>11.68</v>
      </c>
      <c r="E36" s="432">
        <v>11.2</v>
      </c>
      <c r="F36" s="427"/>
      <c r="G36" s="432">
        <v>0.47</v>
      </c>
      <c r="H36" s="432">
        <f t="shared" si="0"/>
        <v>9.9999999999997868E-3</v>
      </c>
      <c r="I36" s="432">
        <v>0.02</v>
      </c>
      <c r="J36" s="432">
        <v>0.26</v>
      </c>
      <c r="K36" s="432">
        <v>0.01</v>
      </c>
      <c r="L36" s="427"/>
      <c r="M36" s="427"/>
      <c r="N36" s="5"/>
      <c r="O36" s="15">
        <v>18.670000000000002</v>
      </c>
      <c r="P36" s="11"/>
      <c r="Q36" s="11">
        <v>9.26</v>
      </c>
      <c r="R36" s="11">
        <v>0.04</v>
      </c>
      <c r="S36" s="11">
        <v>5.13</v>
      </c>
      <c r="T36" s="11">
        <v>0.38</v>
      </c>
      <c r="U36" s="5"/>
      <c r="V36" s="11">
        <v>0.45</v>
      </c>
      <c r="W36" s="11">
        <v>0.01</v>
      </c>
      <c r="X36" s="11">
        <v>0.04</v>
      </c>
      <c r="Y36" s="9"/>
      <c r="Z36" s="5"/>
      <c r="AA36" s="11">
        <v>2.64</v>
      </c>
      <c r="AB36" s="5"/>
      <c r="AC36" s="11">
        <v>0.72</v>
      </c>
      <c r="AD36" s="11">
        <v>159.29</v>
      </c>
      <c r="AE36" s="11">
        <v>199.67</v>
      </c>
      <c r="AF36" s="11">
        <v>42.81</v>
      </c>
      <c r="AG36">
        <v>1825.0708</v>
      </c>
      <c r="AH36" s="11">
        <v>2.87</v>
      </c>
    </row>
    <row r="37" spans="1:34" x14ac:dyDescent="0.2">
      <c r="A37" s="12" t="s">
        <v>35</v>
      </c>
      <c r="B37" s="431">
        <v>252.35</v>
      </c>
      <c r="C37" s="432">
        <v>117.12</v>
      </c>
      <c r="D37" s="432">
        <v>1.66</v>
      </c>
      <c r="E37" s="432">
        <v>1.66</v>
      </c>
      <c r="F37" s="427"/>
      <c r="G37" s="427"/>
      <c r="H37" s="427">
        <f t="shared" si="0"/>
        <v>0</v>
      </c>
      <c r="I37" s="432"/>
      <c r="J37" s="427"/>
      <c r="K37" s="427"/>
      <c r="L37" s="427"/>
      <c r="M37" s="427"/>
      <c r="N37" s="5"/>
      <c r="O37" s="15">
        <v>5.61</v>
      </c>
      <c r="P37" s="5"/>
      <c r="Q37" s="11">
        <v>3.9</v>
      </c>
      <c r="R37" s="11">
        <v>0.06</v>
      </c>
      <c r="S37" s="11">
        <v>1.02</v>
      </c>
      <c r="T37" s="11">
        <v>0.1</v>
      </c>
      <c r="U37" s="5"/>
      <c r="V37" s="11">
        <v>0.12</v>
      </c>
      <c r="W37" s="11">
        <v>0.08</v>
      </c>
      <c r="X37" s="5"/>
      <c r="Y37" s="9"/>
      <c r="Z37" s="5"/>
      <c r="AA37" s="11">
        <v>0.15</v>
      </c>
      <c r="AB37" s="5"/>
      <c r="AC37" s="11">
        <v>0.18</v>
      </c>
      <c r="AD37" s="11">
        <v>6.61</v>
      </c>
      <c r="AE37" s="11">
        <v>4.7699999999999996</v>
      </c>
      <c r="AF37" s="11">
        <v>2.33</v>
      </c>
      <c r="AG37">
        <v>78.226500000000001</v>
      </c>
      <c r="AH37" s="11">
        <v>1.21</v>
      </c>
    </row>
    <row r="38" spans="1:34" x14ac:dyDescent="0.2">
      <c r="A38" s="12" t="s">
        <v>36</v>
      </c>
      <c r="B38" s="431">
        <v>1857.49</v>
      </c>
      <c r="C38" s="432">
        <v>805.74</v>
      </c>
      <c r="D38" s="432">
        <v>2.66</v>
      </c>
      <c r="E38" s="432">
        <v>2.63</v>
      </c>
      <c r="F38" s="427"/>
      <c r="G38" s="432"/>
      <c r="H38" s="432">
        <f t="shared" si="0"/>
        <v>3.0000000000000249E-2</v>
      </c>
      <c r="I38" s="432">
        <v>0.06</v>
      </c>
      <c r="J38" s="432"/>
      <c r="K38" s="432">
        <v>0.89</v>
      </c>
      <c r="L38" s="427"/>
      <c r="M38" s="427"/>
      <c r="N38" s="11"/>
      <c r="O38" s="15">
        <v>7.15</v>
      </c>
      <c r="P38" s="5"/>
      <c r="Q38" s="11">
        <v>0.66</v>
      </c>
      <c r="R38" s="11">
        <v>0.13</v>
      </c>
      <c r="S38" s="11">
        <v>1.21</v>
      </c>
      <c r="T38" s="5"/>
      <c r="U38" s="5"/>
      <c r="V38" s="11">
        <v>0.01</v>
      </c>
      <c r="W38" s="11">
        <v>0.1</v>
      </c>
      <c r="X38" s="5"/>
      <c r="Y38" s="9"/>
      <c r="Z38" s="5"/>
      <c r="AA38" s="11">
        <v>5.05</v>
      </c>
      <c r="AB38" s="5"/>
      <c r="AC38" s="5"/>
      <c r="AD38" s="11">
        <v>0.57999999999999996</v>
      </c>
      <c r="AE38" s="11">
        <v>52.57</v>
      </c>
      <c r="AF38" s="11">
        <v>2.82</v>
      </c>
      <c r="AG38">
        <v>552.64120000000003</v>
      </c>
      <c r="AH38" s="11">
        <v>0.76</v>
      </c>
    </row>
    <row r="39" spans="1:34" x14ac:dyDescent="0.2">
      <c r="A39" s="12" t="s">
        <v>37</v>
      </c>
      <c r="B39" s="431">
        <v>703.74</v>
      </c>
      <c r="C39" s="432">
        <v>586.26</v>
      </c>
      <c r="D39" s="432">
        <v>188.33</v>
      </c>
      <c r="E39" s="432">
        <v>59</v>
      </c>
      <c r="F39" s="427"/>
      <c r="G39" s="432">
        <v>126.46</v>
      </c>
      <c r="H39" s="432">
        <f t="shared" si="0"/>
        <v>2.870000000000033</v>
      </c>
      <c r="I39" s="432">
        <v>66.88</v>
      </c>
      <c r="J39" s="432">
        <v>6.51</v>
      </c>
      <c r="K39" s="432">
        <v>14.1</v>
      </c>
      <c r="L39" s="432">
        <v>4.62</v>
      </c>
      <c r="M39" s="427"/>
      <c r="N39" s="11">
        <v>0.69</v>
      </c>
      <c r="O39" s="15">
        <v>10.62</v>
      </c>
      <c r="P39" s="5"/>
      <c r="Q39" s="11">
        <v>0.35</v>
      </c>
      <c r="R39" s="11">
        <v>0.01</v>
      </c>
      <c r="S39" s="11">
        <v>5.96</v>
      </c>
      <c r="T39" s="11">
        <v>0.92</v>
      </c>
      <c r="U39" s="5"/>
      <c r="V39" s="11">
        <v>0.03</v>
      </c>
      <c r="W39" s="5"/>
      <c r="X39" s="5"/>
      <c r="Y39" s="9"/>
      <c r="Z39" s="11">
        <v>2.86</v>
      </c>
      <c r="AA39" s="11">
        <v>0.44</v>
      </c>
      <c r="AB39" s="5"/>
      <c r="AC39" s="11">
        <v>0.03</v>
      </c>
      <c r="AD39" s="11">
        <v>37.19</v>
      </c>
      <c r="AE39" s="11">
        <v>167.5</v>
      </c>
      <c r="AF39" s="11">
        <v>1.36</v>
      </c>
      <c r="AG39">
        <v>124.8874</v>
      </c>
      <c r="AH39" s="11">
        <v>6</v>
      </c>
    </row>
    <row r="40" spans="1:34" x14ac:dyDescent="0.2">
      <c r="A40" s="12" t="s">
        <v>38</v>
      </c>
      <c r="B40" s="431">
        <v>63.4</v>
      </c>
      <c r="C40" s="432">
        <v>37.409999999999997</v>
      </c>
      <c r="D40" s="432">
        <v>0.93</v>
      </c>
      <c r="E40" s="432">
        <v>0.93</v>
      </c>
      <c r="F40" s="427"/>
      <c r="G40" s="427"/>
      <c r="H40" s="427">
        <f t="shared" si="0"/>
        <v>0</v>
      </c>
      <c r="I40" s="427"/>
      <c r="J40" s="432">
        <v>0.35</v>
      </c>
      <c r="K40" s="432"/>
      <c r="L40" s="427"/>
      <c r="M40" s="432">
        <v>0.01</v>
      </c>
      <c r="N40" s="5"/>
      <c r="O40" s="15">
        <v>8.89</v>
      </c>
      <c r="P40" s="11"/>
      <c r="Q40" s="11">
        <v>0.61</v>
      </c>
      <c r="R40" s="11">
        <v>1.1599999999999999</v>
      </c>
      <c r="S40" s="11">
        <v>6.69</v>
      </c>
      <c r="T40" s="11">
        <v>0.25</v>
      </c>
      <c r="U40" s="5"/>
      <c r="V40" s="11">
        <v>0.14000000000000001</v>
      </c>
      <c r="W40" s="5"/>
      <c r="X40" s="11"/>
      <c r="Y40" s="9"/>
      <c r="Z40" s="5"/>
      <c r="AA40" s="11">
        <v>0.04</v>
      </c>
      <c r="AB40" s="5"/>
      <c r="AC40" s="5"/>
      <c r="AD40" s="11">
        <v>2.87</v>
      </c>
      <c r="AE40" s="11">
        <v>5.12</v>
      </c>
      <c r="AF40" s="11">
        <v>0.99</v>
      </c>
      <c r="AG40">
        <v>90.854699999999994</v>
      </c>
      <c r="AH40" s="5"/>
    </row>
    <row r="41" spans="1:34" x14ac:dyDescent="0.2">
      <c r="A41" s="12" t="s">
        <v>39</v>
      </c>
      <c r="B41" s="431">
        <v>18362.63</v>
      </c>
      <c r="C41" s="432">
        <v>8056.9</v>
      </c>
      <c r="D41" s="432">
        <v>286.76</v>
      </c>
      <c r="E41" s="432">
        <v>278.52</v>
      </c>
      <c r="F41" s="427"/>
      <c r="G41" s="432">
        <v>0.53</v>
      </c>
      <c r="H41" s="432">
        <f t="shared" si="0"/>
        <v>7.7100000000000364</v>
      </c>
      <c r="I41" s="432">
        <v>97.6</v>
      </c>
      <c r="J41" s="432">
        <v>0.43</v>
      </c>
      <c r="K41" s="432">
        <v>0.28999999999999998</v>
      </c>
      <c r="L41" s="427"/>
      <c r="M41" s="432"/>
      <c r="N41" s="11">
        <v>0.28000000000000003</v>
      </c>
      <c r="O41" s="15">
        <v>51.28</v>
      </c>
      <c r="P41" s="11">
        <v>0.23</v>
      </c>
      <c r="Q41" s="11">
        <v>20.010000000000002</v>
      </c>
      <c r="R41" s="5"/>
      <c r="S41" s="11">
        <v>27.41</v>
      </c>
      <c r="T41" s="11">
        <v>1.03</v>
      </c>
      <c r="U41" s="5"/>
      <c r="V41" s="11">
        <v>0.45</v>
      </c>
      <c r="W41" s="5"/>
      <c r="X41" s="5"/>
      <c r="Y41" s="15"/>
      <c r="Z41" s="11">
        <v>0.02</v>
      </c>
      <c r="AA41" s="11">
        <v>0.02</v>
      </c>
      <c r="AB41" s="11">
        <v>1.83</v>
      </c>
      <c r="AC41" s="11">
        <v>0.27</v>
      </c>
      <c r="AD41" s="11">
        <v>32.840000000000003</v>
      </c>
      <c r="AE41" s="5"/>
      <c r="AF41" s="11">
        <v>343.87</v>
      </c>
      <c r="AG41">
        <v>9060.5103999999992</v>
      </c>
      <c r="AH41" s="11">
        <v>9.6199999999999992</v>
      </c>
    </row>
    <row r="42" spans="1:34" x14ac:dyDescent="0.2">
      <c r="A42" s="12" t="s">
        <v>40</v>
      </c>
      <c r="B42" s="431">
        <v>913.93</v>
      </c>
      <c r="C42" s="432">
        <v>617.11</v>
      </c>
      <c r="D42" s="432">
        <v>86.98</v>
      </c>
      <c r="E42" s="432">
        <v>86.98</v>
      </c>
      <c r="F42" s="427"/>
      <c r="G42" s="427"/>
      <c r="H42" s="427">
        <f t="shared" si="0"/>
        <v>0</v>
      </c>
      <c r="I42" s="427"/>
      <c r="J42" s="432">
        <v>9.65</v>
      </c>
      <c r="K42" s="432">
        <v>1.99</v>
      </c>
      <c r="L42" s="427"/>
      <c r="M42" s="432">
        <v>0.5</v>
      </c>
      <c r="N42" s="5"/>
      <c r="O42" s="15">
        <v>4.53</v>
      </c>
      <c r="P42" s="5"/>
      <c r="Q42" s="11">
        <v>3.35</v>
      </c>
      <c r="R42" s="5"/>
      <c r="S42" s="11">
        <v>1.08</v>
      </c>
      <c r="T42" s="11"/>
      <c r="U42" s="5"/>
      <c r="V42" s="11">
        <v>0.04</v>
      </c>
      <c r="W42" s="5"/>
      <c r="X42" s="5"/>
      <c r="Y42" s="9"/>
      <c r="Z42" s="5"/>
      <c r="AA42" s="11">
        <v>0.05</v>
      </c>
      <c r="AB42" s="5"/>
      <c r="AC42" s="11">
        <v>0.01</v>
      </c>
      <c r="AD42" s="11">
        <v>48.27</v>
      </c>
      <c r="AE42" s="11">
        <v>118.05</v>
      </c>
      <c r="AF42" s="11">
        <v>138.79</v>
      </c>
      <c r="AG42">
        <v>169.52699999999999</v>
      </c>
      <c r="AH42" s="5"/>
    </row>
    <row r="43" spans="1:34" x14ac:dyDescent="0.2">
      <c r="A43" s="37" t="s">
        <v>41</v>
      </c>
      <c r="B43" s="433">
        <v>1942.82</v>
      </c>
      <c r="C43" s="434">
        <v>813.42</v>
      </c>
      <c r="D43" s="434">
        <v>3.07</v>
      </c>
      <c r="E43" s="434">
        <v>3.05</v>
      </c>
      <c r="F43" s="429"/>
      <c r="G43" s="429"/>
      <c r="H43" s="429">
        <f t="shared" si="0"/>
        <v>2.0000000000000018E-2</v>
      </c>
      <c r="I43" s="429"/>
      <c r="J43" s="429"/>
      <c r="K43" s="429"/>
      <c r="L43" s="429"/>
      <c r="M43" s="429"/>
      <c r="N43" s="7"/>
      <c r="O43" s="16">
        <v>4.51</v>
      </c>
      <c r="P43" s="17">
        <v>0.05</v>
      </c>
      <c r="Q43" s="17">
        <v>2.64</v>
      </c>
      <c r="R43" s="7"/>
      <c r="S43" s="17">
        <v>1.37</v>
      </c>
      <c r="T43" s="17">
        <v>0.09</v>
      </c>
      <c r="U43" s="7"/>
      <c r="V43" s="17">
        <v>0.01</v>
      </c>
      <c r="W43" s="17">
        <v>0.03</v>
      </c>
      <c r="X43" s="7"/>
      <c r="Y43" s="10"/>
      <c r="Z43" s="7"/>
      <c r="AA43" s="17">
        <v>0.33</v>
      </c>
      <c r="AB43" s="7"/>
      <c r="AC43" s="17">
        <v>0.01</v>
      </c>
      <c r="AD43" s="17">
        <v>6.02</v>
      </c>
      <c r="AE43" s="17">
        <v>0.21</v>
      </c>
      <c r="AF43" s="17">
        <v>6.85</v>
      </c>
      <c r="AG43" s="28">
        <v>645.0462</v>
      </c>
      <c r="AH43" s="7"/>
    </row>
    <row r="46" spans="1:34" x14ac:dyDescent="0.2">
      <c r="D46">
        <f>SUM(D3:D43)-SUM(E3:G43)</f>
        <v>545.18000000000029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4F8B-279E-4ED2-B586-9C91D997AA11}">
  <sheetPr>
    <tabColor theme="0" tint="-0.34998626667073579"/>
  </sheetPr>
  <dimension ref="A1:AG91"/>
  <sheetViews>
    <sheetView topLeftCell="A7" workbookViewId="0">
      <selection activeCell="B1" sqref="B1:AG1"/>
    </sheetView>
  </sheetViews>
  <sheetFormatPr defaultRowHeight="14.25" x14ac:dyDescent="0.2"/>
  <cols>
    <col min="1" max="1" width="32.625" bestFit="1" customWidth="1"/>
    <col min="32" max="32" width="8.875" customWidth="1"/>
  </cols>
  <sheetData>
    <row r="1" spans="1:33" ht="60" x14ac:dyDescent="0.2">
      <c r="B1" s="423" t="s">
        <v>684</v>
      </c>
      <c r="C1" s="423" t="s">
        <v>685</v>
      </c>
      <c r="D1" s="423" t="s">
        <v>686</v>
      </c>
      <c r="E1" s="423" t="s">
        <v>687</v>
      </c>
      <c r="F1" s="423" t="s">
        <v>688</v>
      </c>
      <c r="G1" s="423" t="s">
        <v>689</v>
      </c>
      <c r="H1" s="423" t="s">
        <v>690</v>
      </c>
      <c r="I1" s="423" t="s">
        <v>691</v>
      </c>
      <c r="J1" s="423" t="s">
        <v>692</v>
      </c>
      <c r="K1" s="424" t="s">
        <v>693</v>
      </c>
      <c r="L1" s="420" t="s">
        <v>695</v>
      </c>
      <c r="M1" s="420" t="s">
        <v>696</v>
      </c>
      <c r="N1" s="420" t="s">
        <v>697</v>
      </c>
      <c r="O1" s="420" t="s">
        <v>698</v>
      </c>
      <c r="P1" s="420" t="s">
        <v>699</v>
      </c>
      <c r="Q1" s="420" t="s">
        <v>700</v>
      </c>
      <c r="R1" s="420" t="s">
        <v>701</v>
      </c>
      <c r="S1" s="420" t="s">
        <v>702</v>
      </c>
      <c r="T1" s="420" t="s">
        <v>703</v>
      </c>
      <c r="U1" s="420" t="s">
        <v>704</v>
      </c>
      <c r="V1" s="425" t="s">
        <v>705</v>
      </c>
      <c r="W1" s="420" t="s">
        <v>706</v>
      </c>
      <c r="X1" s="420" t="s">
        <v>707</v>
      </c>
      <c r="Y1" s="420" t="s">
        <v>708</v>
      </c>
      <c r="Z1" s="420" t="s">
        <v>709</v>
      </c>
      <c r="AA1" s="420" t="s">
        <v>710</v>
      </c>
      <c r="AB1" s="420" t="s">
        <v>711</v>
      </c>
      <c r="AC1" s="420" t="s">
        <v>712</v>
      </c>
      <c r="AD1" s="420" t="s">
        <v>713</v>
      </c>
      <c r="AE1" s="420" t="s">
        <v>714</v>
      </c>
      <c r="AF1" s="420" t="s">
        <v>715</v>
      </c>
      <c r="AG1" s="425" t="s">
        <v>716</v>
      </c>
    </row>
    <row r="2" spans="1:33" x14ac:dyDescent="0.2">
      <c r="A2" s="43" t="s">
        <v>212</v>
      </c>
      <c r="B2" s="49">
        <f>SUM(B3:B43)</f>
        <v>0</v>
      </c>
      <c r="C2" s="48">
        <f>SUM(C3:C43)</f>
        <v>1</v>
      </c>
      <c r="D2" s="48">
        <f t="shared" ref="D2:AG2" si="0">SUM(D3:D43)</f>
        <v>1</v>
      </c>
      <c r="E2" s="48">
        <f t="shared" si="0"/>
        <v>1</v>
      </c>
      <c r="F2" s="48">
        <f t="shared" si="0"/>
        <v>1</v>
      </c>
      <c r="G2" s="48">
        <f t="shared" si="0"/>
        <v>1</v>
      </c>
      <c r="H2" s="48">
        <f t="shared" si="0"/>
        <v>1</v>
      </c>
      <c r="I2" s="48">
        <f t="shared" si="0"/>
        <v>1</v>
      </c>
      <c r="J2" s="48">
        <f t="shared" si="0"/>
        <v>1</v>
      </c>
      <c r="K2" s="48">
        <f t="shared" si="0"/>
        <v>1</v>
      </c>
      <c r="L2" s="48">
        <f t="shared" si="0"/>
        <v>1</v>
      </c>
      <c r="M2" s="48">
        <f t="shared" si="0"/>
        <v>1</v>
      </c>
      <c r="N2" s="66">
        <f t="shared" si="0"/>
        <v>0</v>
      </c>
      <c r="O2" s="48">
        <f t="shared" si="0"/>
        <v>1</v>
      </c>
      <c r="P2" s="48">
        <f t="shared" si="0"/>
        <v>0.99999999999999989</v>
      </c>
      <c r="Q2" s="48">
        <f t="shared" si="0"/>
        <v>1</v>
      </c>
      <c r="R2" s="48">
        <f t="shared" si="0"/>
        <v>1</v>
      </c>
      <c r="S2" s="48">
        <f t="shared" si="0"/>
        <v>1</v>
      </c>
      <c r="T2" s="48">
        <f t="shared" si="0"/>
        <v>1</v>
      </c>
      <c r="U2" s="48">
        <f t="shared" si="0"/>
        <v>1.0000000000000002</v>
      </c>
      <c r="V2" s="48">
        <f t="shared" si="0"/>
        <v>1</v>
      </c>
      <c r="W2" s="48">
        <f t="shared" si="0"/>
        <v>1</v>
      </c>
      <c r="X2" s="48">
        <f t="shared" si="0"/>
        <v>1</v>
      </c>
      <c r="Y2" s="48">
        <f t="shared" si="0"/>
        <v>1</v>
      </c>
      <c r="Z2" s="48">
        <f t="shared" si="0"/>
        <v>1</v>
      </c>
      <c r="AA2" s="48">
        <f t="shared" si="0"/>
        <v>1</v>
      </c>
      <c r="AB2" s="48">
        <f t="shared" si="0"/>
        <v>1</v>
      </c>
      <c r="AC2" s="48">
        <f t="shared" si="0"/>
        <v>1</v>
      </c>
      <c r="AD2" s="48">
        <f t="shared" si="0"/>
        <v>1</v>
      </c>
      <c r="AE2" s="90">
        <f t="shared" si="0"/>
        <v>0</v>
      </c>
      <c r="AF2" s="90">
        <f t="shared" si="0"/>
        <v>0</v>
      </c>
      <c r="AG2" s="48">
        <f t="shared" si="0"/>
        <v>1</v>
      </c>
    </row>
    <row r="3" spans="1:33" x14ac:dyDescent="0.2">
      <c r="A3" s="36" t="s">
        <v>2</v>
      </c>
      <c r="B3" s="50"/>
      <c r="C3" s="54">
        <v>0</v>
      </c>
      <c r="D3" s="54">
        <v>0</v>
      </c>
      <c r="E3" s="54">
        <v>0</v>
      </c>
      <c r="F3" s="54">
        <v>0</v>
      </c>
      <c r="G3" s="54">
        <v>0</v>
      </c>
      <c r="H3" s="54">
        <v>0</v>
      </c>
      <c r="I3" s="54">
        <v>0</v>
      </c>
      <c r="J3" s="54">
        <v>0</v>
      </c>
      <c r="K3" s="54">
        <v>0</v>
      </c>
      <c r="L3" s="54">
        <v>0</v>
      </c>
      <c r="M3" s="54">
        <v>0</v>
      </c>
      <c r="N3" s="67"/>
      <c r="O3" s="54">
        <v>0</v>
      </c>
      <c r="P3" s="54">
        <v>0</v>
      </c>
      <c r="Q3" s="54">
        <v>0</v>
      </c>
      <c r="R3" s="54">
        <v>0</v>
      </c>
      <c r="S3" s="54">
        <v>0</v>
      </c>
      <c r="T3" s="54">
        <v>0</v>
      </c>
      <c r="U3" s="54">
        <v>0</v>
      </c>
      <c r="V3" s="75">
        <v>0</v>
      </c>
      <c r="W3" s="54">
        <v>0</v>
      </c>
      <c r="X3" s="75">
        <v>0</v>
      </c>
      <c r="Y3" s="75">
        <v>0</v>
      </c>
      <c r="Z3" s="75">
        <v>0</v>
      </c>
      <c r="AA3" s="75">
        <v>0</v>
      </c>
      <c r="AB3" s="75">
        <v>0</v>
      </c>
      <c r="AC3" s="75">
        <v>0</v>
      </c>
      <c r="AD3" s="75">
        <v>0</v>
      </c>
      <c r="AE3" s="91">
        <v>0</v>
      </c>
      <c r="AF3" s="91">
        <v>0</v>
      </c>
      <c r="AG3" s="83">
        <v>0</v>
      </c>
    </row>
    <row r="4" spans="1:33" x14ac:dyDescent="0.2">
      <c r="A4" s="12" t="s">
        <v>3</v>
      </c>
      <c r="B4" s="51"/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68"/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33">
        <v>0</v>
      </c>
      <c r="Y4" s="33">
        <v>0</v>
      </c>
      <c r="Z4" s="33">
        <v>0</v>
      </c>
      <c r="AA4" s="33">
        <v>0</v>
      </c>
      <c r="AB4" s="33">
        <v>0</v>
      </c>
      <c r="AC4" s="33">
        <v>0</v>
      </c>
      <c r="AD4" s="33">
        <v>0</v>
      </c>
      <c r="AE4" s="92">
        <v>0</v>
      </c>
      <c r="AF4" s="92">
        <v>0</v>
      </c>
      <c r="AG4" s="81">
        <v>0</v>
      </c>
    </row>
    <row r="5" spans="1:33" x14ac:dyDescent="0.2">
      <c r="A5" s="12" t="s">
        <v>4</v>
      </c>
      <c r="B5" s="51"/>
      <c r="C5" s="56">
        <v>0</v>
      </c>
      <c r="D5" s="56">
        <v>0</v>
      </c>
      <c r="E5" s="56">
        <v>0</v>
      </c>
      <c r="F5" s="56">
        <v>0</v>
      </c>
      <c r="G5" s="56">
        <v>0</v>
      </c>
      <c r="H5" s="56">
        <v>0</v>
      </c>
      <c r="I5" s="56">
        <v>0</v>
      </c>
      <c r="J5" s="56">
        <v>0</v>
      </c>
      <c r="K5" s="56">
        <v>0</v>
      </c>
      <c r="L5" s="56">
        <v>0</v>
      </c>
      <c r="M5" s="56">
        <v>0</v>
      </c>
      <c r="N5" s="68"/>
      <c r="O5" s="56">
        <v>0</v>
      </c>
      <c r="P5" s="56">
        <v>0</v>
      </c>
      <c r="Q5" s="56">
        <v>0</v>
      </c>
      <c r="R5" s="56">
        <v>0</v>
      </c>
      <c r="S5" s="56">
        <v>0</v>
      </c>
      <c r="T5" s="56">
        <v>0</v>
      </c>
      <c r="U5" s="56">
        <v>0</v>
      </c>
      <c r="V5" s="56">
        <v>0</v>
      </c>
      <c r="W5" s="56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92">
        <v>0</v>
      </c>
      <c r="AF5" s="92">
        <v>0</v>
      </c>
      <c r="AG5" s="81">
        <v>0</v>
      </c>
    </row>
    <row r="6" spans="1:33" x14ac:dyDescent="0.2">
      <c r="A6" s="12" t="s">
        <v>5</v>
      </c>
      <c r="B6" s="51"/>
      <c r="C6" s="56">
        <v>0</v>
      </c>
      <c r="D6" s="56">
        <v>0</v>
      </c>
      <c r="E6" s="56">
        <v>0</v>
      </c>
      <c r="F6" s="56">
        <v>0</v>
      </c>
      <c r="G6" s="56">
        <v>0</v>
      </c>
      <c r="H6" s="56">
        <v>0</v>
      </c>
      <c r="I6" s="56">
        <v>0</v>
      </c>
      <c r="J6" s="56">
        <v>0</v>
      </c>
      <c r="K6" s="56">
        <v>0</v>
      </c>
      <c r="L6" s="56">
        <v>0</v>
      </c>
      <c r="M6" s="56">
        <v>0</v>
      </c>
      <c r="N6" s="68"/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56">
        <v>0</v>
      </c>
      <c r="V6" s="56">
        <v>0</v>
      </c>
      <c r="W6" s="56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92">
        <v>0</v>
      </c>
      <c r="AF6" s="92">
        <v>0</v>
      </c>
      <c r="AG6" s="81">
        <v>0</v>
      </c>
    </row>
    <row r="7" spans="1:33" x14ac:dyDescent="0.2">
      <c r="A7" s="12" t="s">
        <v>6</v>
      </c>
      <c r="B7" s="51"/>
      <c r="C7" s="56">
        <v>0</v>
      </c>
      <c r="D7" s="56">
        <v>0</v>
      </c>
      <c r="E7" s="56">
        <v>0</v>
      </c>
      <c r="F7" s="56">
        <v>0</v>
      </c>
      <c r="G7" s="56">
        <v>0</v>
      </c>
      <c r="H7" s="56">
        <v>0</v>
      </c>
      <c r="I7" s="56">
        <v>0</v>
      </c>
      <c r="J7" s="56">
        <v>0</v>
      </c>
      <c r="K7" s="56">
        <v>0</v>
      </c>
      <c r="L7" s="56">
        <v>0</v>
      </c>
      <c r="M7" s="56">
        <v>0</v>
      </c>
      <c r="N7" s="68"/>
      <c r="O7" s="56">
        <v>0</v>
      </c>
      <c r="P7" s="56">
        <v>0</v>
      </c>
      <c r="Q7" s="56">
        <v>0</v>
      </c>
      <c r="R7" s="56">
        <v>0</v>
      </c>
      <c r="S7" s="56">
        <v>0</v>
      </c>
      <c r="T7" s="56">
        <v>0</v>
      </c>
      <c r="U7" s="56">
        <v>0</v>
      </c>
      <c r="V7" s="56">
        <v>0</v>
      </c>
      <c r="W7" s="56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92">
        <v>0</v>
      </c>
      <c r="AF7" s="92">
        <v>0</v>
      </c>
      <c r="AG7" s="81">
        <v>0</v>
      </c>
    </row>
    <row r="8" spans="1:33" x14ac:dyDescent="0.2">
      <c r="A8" s="12" t="s">
        <v>7</v>
      </c>
      <c r="B8" s="51"/>
      <c r="C8" s="56">
        <v>0</v>
      </c>
      <c r="D8" s="56">
        <v>0</v>
      </c>
      <c r="E8" s="56">
        <v>0</v>
      </c>
      <c r="F8" s="56">
        <v>0</v>
      </c>
      <c r="G8" s="56">
        <v>0</v>
      </c>
      <c r="H8" s="56">
        <v>0</v>
      </c>
      <c r="I8" s="56">
        <v>0</v>
      </c>
      <c r="J8" s="56">
        <v>0</v>
      </c>
      <c r="K8" s="56">
        <v>0</v>
      </c>
      <c r="L8" s="56">
        <v>0</v>
      </c>
      <c r="M8" s="56">
        <v>0</v>
      </c>
      <c r="N8" s="68"/>
      <c r="O8" s="56">
        <v>0</v>
      </c>
      <c r="P8" s="56">
        <v>0</v>
      </c>
      <c r="Q8" s="56">
        <v>0</v>
      </c>
      <c r="R8" s="56">
        <v>0</v>
      </c>
      <c r="S8" s="56">
        <v>0</v>
      </c>
      <c r="T8" s="56">
        <v>0</v>
      </c>
      <c r="U8" s="56">
        <v>0</v>
      </c>
      <c r="V8" s="56">
        <v>0</v>
      </c>
      <c r="W8" s="56">
        <v>0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  <c r="AE8" s="92">
        <v>0</v>
      </c>
      <c r="AF8" s="92">
        <v>0</v>
      </c>
      <c r="AG8" s="81">
        <v>0</v>
      </c>
    </row>
    <row r="9" spans="1:33" x14ac:dyDescent="0.2">
      <c r="A9" s="12" t="s">
        <v>8</v>
      </c>
      <c r="B9" s="51"/>
      <c r="C9" s="56">
        <v>0</v>
      </c>
      <c r="D9" s="56">
        <v>0</v>
      </c>
      <c r="E9" s="56">
        <v>0</v>
      </c>
      <c r="F9" s="56">
        <v>0</v>
      </c>
      <c r="G9" s="56">
        <v>0</v>
      </c>
      <c r="H9" s="56">
        <v>0</v>
      </c>
      <c r="I9" s="56">
        <v>0</v>
      </c>
      <c r="J9" s="56">
        <v>0</v>
      </c>
      <c r="K9" s="56">
        <v>0</v>
      </c>
      <c r="L9" s="56">
        <v>0</v>
      </c>
      <c r="M9" s="56">
        <v>0</v>
      </c>
      <c r="N9" s="68"/>
      <c r="O9" s="56">
        <v>0</v>
      </c>
      <c r="P9" s="56">
        <v>0</v>
      </c>
      <c r="Q9" s="56">
        <v>0</v>
      </c>
      <c r="R9" s="56">
        <v>0</v>
      </c>
      <c r="S9" s="56">
        <v>0</v>
      </c>
      <c r="T9" s="56">
        <v>0</v>
      </c>
      <c r="U9" s="56">
        <v>0</v>
      </c>
      <c r="V9" s="56">
        <v>0</v>
      </c>
      <c r="W9" s="56">
        <v>0</v>
      </c>
      <c r="X9" s="33">
        <v>0</v>
      </c>
      <c r="Y9" s="33">
        <v>0</v>
      </c>
      <c r="Z9" s="33">
        <v>0</v>
      </c>
      <c r="AA9" s="33">
        <v>0</v>
      </c>
      <c r="AB9" s="33">
        <v>0</v>
      </c>
      <c r="AC9" s="33">
        <v>0</v>
      </c>
      <c r="AD9" s="33">
        <v>0</v>
      </c>
      <c r="AE9" s="92">
        <v>0</v>
      </c>
      <c r="AF9" s="92">
        <v>0</v>
      </c>
      <c r="AG9" s="81">
        <v>0</v>
      </c>
    </row>
    <row r="10" spans="1:33" x14ac:dyDescent="0.2">
      <c r="A10" s="12" t="s">
        <v>9</v>
      </c>
      <c r="B10" s="51"/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6">
        <v>0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68"/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92">
        <v>0</v>
      </c>
      <c r="AF10" s="92">
        <v>0</v>
      </c>
      <c r="AG10" s="81">
        <f>AE65</f>
        <v>0.33707419168591224</v>
      </c>
    </row>
    <row r="11" spans="1:33" x14ac:dyDescent="0.2">
      <c r="A11" s="12" t="s">
        <v>10</v>
      </c>
      <c r="B11" s="51"/>
      <c r="C11" s="56">
        <v>0</v>
      </c>
      <c r="D11" s="56">
        <v>0</v>
      </c>
      <c r="E11" s="56">
        <v>0</v>
      </c>
      <c r="F11" s="56">
        <v>0</v>
      </c>
      <c r="G11" s="56">
        <v>0</v>
      </c>
      <c r="H11" s="56">
        <v>0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68"/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34">
        <f>V55</f>
        <v>0</v>
      </c>
      <c r="W11" s="56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92">
        <v>0</v>
      </c>
      <c r="AF11" s="92">
        <v>0</v>
      </c>
      <c r="AG11" s="81">
        <v>0</v>
      </c>
    </row>
    <row r="12" spans="1:33" x14ac:dyDescent="0.2">
      <c r="A12" s="12" t="s">
        <v>11</v>
      </c>
      <c r="B12" s="51"/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68"/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33">
        <v>0</v>
      </c>
      <c r="W12" s="56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v>0</v>
      </c>
      <c r="AD12" s="33">
        <v>0</v>
      </c>
      <c r="AE12" s="92">
        <v>0</v>
      </c>
      <c r="AF12" s="92">
        <v>0</v>
      </c>
      <c r="AG12" s="81">
        <v>0</v>
      </c>
    </row>
    <row r="13" spans="1:33" x14ac:dyDescent="0.2">
      <c r="A13" s="12" t="s">
        <v>12</v>
      </c>
      <c r="B13" s="51"/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68"/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33">
        <v>0</v>
      </c>
      <c r="W13" s="56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92">
        <v>0</v>
      </c>
      <c r="AF13" s="92">
        <v>0</v>
      </c>
      <c r="AG13" s="81">
        <v>0</v>
      </c>
    </row>
    <row r="14" spans="1:33" x14ac:dyDescent="0.2">
      <c r="A14" s="12" t="s">
        <v>13</v>
      </c>
      <c r="B14" s="51"/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68"/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33">
        <v>0</v>
      </c>
      <c r="W14" s="56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92">
        <v>0</v>
      </c>
      <c r="AF14" s="92">
        <v>0</v>
      </c>
      <c r="AG14" s="81">
        <v>0</v>
      </c>
    </row>
    <row r="15" spans="1:33" x14ac:dyDescent="0.2">
      <c r="A15" s="12" t="s">
        <v>14</v>
      </c>
      <c r="B15" s="51"/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68"/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56">
        <v>0</v>
      </c>
      <c r="V15" s="33">
        <v>0</v>
      </c>
      <c r="W15" s="56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92">
        <v>0</v>
      </c>
      <c r="AF15" s="92">
        <v>0</v>
      </c>
      <c r="AG15" s="81">
        <v>0</v>
      </c>
    </row>
    <row r="16" spans="1:33" x14ac:dyDescent="0.2">
      <c r="A16" s="12" t="s">
        <v>15</v>
      </c>
      <c r="B16" s="51"/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68"/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56">
        <v>0</v>
      </c>
      <c r="V16" s="33">
        <v>0</v>
      </c>
      <c r="W16" s="56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92">
        <v>0</v>
      </c>
      <c r="AF16" s="92">
        <v>0</v>
      </c>
      <c r="AG16" s="81">
        <v>0</v>
      </c>
    </row>
    <row r="17" spans="1:33" x14ac:dyDescent="0.2">
      <c r="A17" s="12" t="s">
        <v>16</v>
      </c>
      <c r="B17" s="51"/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68"/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56">
        <v>0</v>
      </c>
      <c r="V17" s="34">
        <f>V56</f>
        <v>8.6313656321537115E-3</v>
      </c>
      <c r="W17" s="56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92">
        <v>0</v>
      </c>
      <c r="AF17" s="92">
        <v>0</v>
      </c>
      <c r="AG17" s="81">
        <v>0</v>
      </c>
    </row>
    <row r="18" spans="1:33" x14ac:dyDescent="0.2">
      <c r="A18" s="12" t="s">
        <v>17</v>
      </c>
      <c r="B18" s="51"/>
      <c r="C18" s="56">
        <v>0</v>
      </c>
      <c r="D18" s="56">
        <v>0</v>
      </c>
      <c r="E18" s="56">
        <v>0</v>
      </c>
      <c r="F18" s="56">
        <v>0</v>
      </c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68"/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0</v>
      </c>
      <c r="U18" s="56">
        <v>0</v>
      </c>
      <c r="V18" s="33">
        <v>0</v>
      </c>
      <c r="W18" s="56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92">
        <v>0</v>
      </c>
      <c r="AF18" s="92">
        <v>0</v>
      </c>
      <c r="AG18" s="81">
        <v>0</v>
      </c>
    </row>
    <row r="19" spans="1:33" x14ac:dyDescent="0.2">
      <c r="A19" s="12" t="s">
        <v>18</v>
      </c>
      <c r="B19" s="51"/>
      <c r="C19" s="56">
        <v>0</v>
      </c>
      <c r="D19" s="56">
        <v>0</v>
      </c>
      <c r="E19" s="56">
        <v>0</v>
      </c>
      <c r="F19" s="56">
        <v>0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68"/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56">
        <v>0</v>
      </c>
      <c r="V19" s="33">
        <v>0</v>
      </c>
      <c r="W19" s="56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92">
        <v>0</v>
      </c>
      <c r="AF19" s="92">
        <v>0</v>
      </c>
      <c r="AG19" s="81">
        <v>0</v>
      </c>
    </row>
    <row r="20" spans="1:33" x14ac:dyDescent="0.2">
      <c r="A20" s="12" t="s">
        <v>19</v>
      </c>
      <c r="B20" s="51"/>
      <c r="C20" s="56">
        <v>0</v>
      </c>
      <c r="D20" s="56">
        <v>0</v>
      </c>
      <c r="E20" s="56">
        <v>0</v>
      </c>
      <c r="F20" s="56">
        <v>0</v>
      </c>
      <c r="G20" s="56">
        <v>0</v>
      </c>
      <c r="H20" s="56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68"/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56">
        <v>0</v>
      </c>
      <c r="V20" s="33">
        <v>0</v>
      </c>
      <c r="W20" s="56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92">
        <v>0</v>
      </c>
      <c r="AF20" s="92">
        <v>0</v>
      </c>
      <c r="AG20" s="81">
        <v>0</v>
      </c>
    </row>
    <row r="21" spans="1:33" x14ac:dyDescent="0.2">
      <c r="A21" s="12" t="s">
        <v>20</v>
      </c>
      <c r="B21" s="51"/>
      <c r="C21" s="56">
        <v>0</v>
      </c>
      <c r="D21" s="56">
        <v>0</v>
      </c>
      <c r="E21" s="56">
        <v>0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68"/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</v>
      </c>
      <c r="V21" s="34">
        <f>V57</f>
        <v>2.5894096896461136E-3</v>
      </c>
      <c r="W21" s="56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92">
        <v>0</v>
      </c>
      <c r="AF21" s="92">
        <v>0</v>
      </c>
      <c r="AG21" s="81">
        <v>0</v>
      </c>
    </row>
    <row r="22" spans="1:33" x14ac:dyDescent="0.2">
      <c r="A22" s="12" t="s">
        <v>21</v>
      </c>
      <c r="B22" s="51"/>
      <c r="C22" s="34">
        <f>C59</f>
        <v>4.4758766696959398E-2</v>
      </c>
      <c r="D22" s="33">
        <f>B65</f>
        <v>1</v>
      </c>
      <c r="E22" s="34">
        <f>C69</f>
        <v>6.3384329427536606E-2</v>
      </c>
      <c r="F22" s="34">
        <f>C69</f>
        <v>6.3384329427536606E-2</v>
      </c>
      <c r="G22" s="34">
        <f>C69</f>
        <v>6.3384329427536606E-2</v>
      </c>
      <c r="H22" s="56">
        <v>0</v>
      </c>
      <c r="I22" s="56">
        <v>0</v>
      </c>
      <c r="J22" s="56">
        <v>0</v>
      </c>
      <c r="K22" s="56">
        <v>0</v>
      </c>
      <c r="L22" s="56">
        <v>0</v>
      </c>
      <c r="M22" s="56">
        <f>C88</f>
        <v>9.2768682520640744E-2</v>
      </c>
      <c r="N22" s="68"/>
      <c r="O22" s="56">
        <v>0</v>
      </c>
      <c r="P22" s="56">
        <f>L60</f>
        <v>7.521367521367521E-2</v>
      </c>
      <c r="Q22" s="56">
        <v>0</v>
      </c>
      <c r="R22" s="56">
        <f>L71</f>
        <v>0</v>
      </c>
      <c r="S22" s="56">
        <f>L75</f>
        <v>0.79665391969407273</v>
      </c>
      <c r="T22" s="33">
        <f>L78</f>
        <v>0.21459607160528735</v>
      </c>
      <c r="U22" s="34">
        <f>L83</f>
        <v>0.93784177406501612</v>
      </c>
      <c r="V22" s="33">
        <v>0</v>
      </c>
      <c r="W22" s="33">
        <f>V63</f>
        <v>2.5628224330171409E-2</v>
      </c>
      <c r="X22" s="33">
        <f>V70</f>
        <v>2.4035214383864731E-2</v>
      </c>
      <c r="Y22" s="33">
        <v>0</v>
      </c>
      <c r="Z22" s="33">
        <f>V79</f>
        <v>0.64392920703974688</v>
      </c>
      <c r="AA22" s="33">
        <f>U84</f>
        <v>1</v>
      </c>
      <c r="AB22" s="33">
        <f>V88</f>
        <v>0.7763052290719421</v>
      </c>
      <c r="AC22" s="33">
        <v>0</v>
      </c>
      <c r="AD22" s="33">
        <v>0</v>
      </c>
      <c r="AE22" s="92">
        <v>0</v>
      </c>
      <c r="AF22" s="92">
        <v>0</v>
      </c>
      <c r="AG22" s="81">
        <f>AE62</f>
        <v>9.400259815242494E-2</v>
      </c>
    </row>
    <row r="23" spans="1:33" x14ac:dyDescent="0.2">
      <c r="A23" s="12" t="s">
        <v>1</v>
      </c>
      <c r="B23" s="51"/>
      <c r="C23" s="34">
        <f>C60</f>
        <v>0.51134623227918041</v>
      </c>
      <c r="D23" s="33">
        <v>0</v>
      </c>
      <c r="E23" s="33">
        <v>0</v>
      </c>
      <c r="F23" s="33">
        <v>0</v>
      </c>
      <c r="G23" s="33">
        <v>0</v>
      </c>
      <c r="H23" s="34">
        <f>C77</f>
        <v>9.1449773267132967E-2</v>
      </c>
      <c r="I23" s="33">
        <f>B83</f>
        <v>1</v>
      </c>
      <c r="J23" s="33">
        <f>B83</f>
        <v>1</v>
      </c>
      <c r="K23" s="33">
        <f>B83</f>
        <v>1</v>
      </c>
      <c r="L23" s="33">
        <f>B83</f>
        <v>1</v>
      </c>
      <c r="M23" s="56">
        <f>C89</f>
        <v>0.55543892456425092</v>
      </c>
      <c r="N23" s="68"/>
      <c r="O23" s="33">
        <f>K54</f>
        <v>1</v>
      </c>
      <c r="P23" s="33">
        <f>L59</f>
        <v>0.55256410256410249</v>
      </c>
      <c r="Q23" s="33">
        <f>L64</f>
        <v>0.41316526610644261</v>
      </c>
      <c r="R23" s="33">
        <f>K70</f>
        <v>1</v>
      </c>
      <c r="S23" s="33">
        <f>L74</f>
        <v>0.20334608030592735</v>
      </c>
      <c r="T23" s="33">
        <f>L79</f>
        <v>0.78540392839471262</v>
      </c>
      <c r="U23" s="33">
        <v>0</v>
      </c>
      <c r="V23" s="34">
        <f>V58</f>
        <v>0.98862911397155395</v>
      </c>
      <c r="W23" s="33">
        <f>V64</f>
        <v>0.96804792810783824</v>
      </c>
      <c r="X23" s="33">
        <f>V68</f>
        <v>0.1191746046533293</v>
      </c>
      <c r="Y23" s="33">
        <f>W68</f>
        <v>0</v>
      </c>
      <c r="Z23" s="33">
        <f>V80</f>
        <v>0.35607079296025312</v>
      </c>
      <c r="AA23" s="33">
        <v>0</v>
      </c>
      <c r="AB23" s="33">
        <f>V89</f>
        <v>0.22369477092805787</v>
      </c>
      <c r="AC23" s="33">
        <f>AD53</f>
        <v>1</v>
      </c>
      <c r="AD23" s="33">
        <f>AD57</f>
        <v>1</v>
      </c>
      <c r="AE23" s="92">
        <v>0</v>
      </c>
      <c r="AF23" s="92">
        <v>0</v>
      </c>
      <c r="AG23" s="81">
        <f>AE63</f>
        <v>0.41911446304849881</v>
      </c>
    </row>
    <row r="24" spans="1:33" x14ac:dyDescent="0.2">
      <c r="A24" s="12" t="s">
        <v>22</v>
      </c>
      <c r="B24" s="51"/>
      <c r="C24" s="55">
        <v>0</v>
      </c>
      <c r="D24" s="55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68"/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4">
        <f>V59</f>
        <v>1.5011070664615152E-4</v>
      </c>
      <c r="W24" s="34">
        <f>W59</f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92">
        <v>0</v>
      </c>
      <c r="AF24" s="92">
        <v>0</v>
      </c>
      <c r="AG24" s="81">
        <v>0</v>
      </c>
    </row>
    <row r="25" spans="1:33" x14ac:dyDescent="0.2">
      <c r="A25" s="12" t="s">
        <v>23</v>
      </c>
      <c r="B25" s="51"/>
      <c r="C25" s="56">
        <v>0</v>
      </c>
      <c r="D25" s="56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68"/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92">
        <v>0</v>
      </c>
      <c r="AF25" s="92">
        <v>0</v>
      </c>
      <c r="AG25" s="81">
        <v>0</v>
      </c>
    </row>
    <row r="26" spans="1:33" x14ac:dyDescent="0.2">
      <c r="A26" s="12" t="s">
        <v>24</v>
      </c>
      <c r="B26" s="51"/>
      <c r="C26" s="56">
        <v>0</v>
      </c>
      <c r="D26" s="56">
        <v>0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68"/>
      <c r="O26" s="33">
        <v>0</v>
      </c>
      <c r="P26" s="33">
        <f>L58</f>
        <v>0.37222222222222223</v>
      </c>
      <c r="Q26" s="33">
        <f>L63</f>
        <v>0.10784313725490197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92">
        <v>0</v>
      </c>
      <c r="AF26" s="92">
        <v>0</v>
      </c>
      <c r="AG26" s="81">
        <v>0</v>
      </c>
    </row>
    <row r="27" spans="1:33" x14ac:dyDescent="0.2">
      <c r="A27" s="12" t="s">
        <v>25</v>
      </c>
      <c r="B27" s="51"/>
      <c r="C27" s="56">
        <v>0</v>
      </c>
      <c r="D27" s="56">
        <v>0</v>
      </c>
      <c r="E27" s="34">
        <f>C70</f>
        <v>0.85931845816825314</v>
      </c>
      <c r="F27" s="34">
        <f>C70</f>
        <v>0.85931845816825314</v>
      </c>
      <c r="G27" s="34">
        <f>C70</f>
        <v>0.85931845816825314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f>C90</f>
        <v>1.6856608566791331E-2</v>
      </c>
      <c r="N27" s="68"/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f>V65</f>
        <v>6.3238475619903471E-3</v>
      </c>
      <c r="X27" s="33">
        <f>V69</f>
        <v>0.8567901809628059</v>
      </c>
      <c r="Y27" s="33">
        <f>V74</f>
        <v>0.90863538510335329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92">
        <v>0</v>
      </c>
      <c r="AF27" s="92">
        <v>0</v>
      </c>
      <c r="AG27" s="81">
        <f>AE64</f>
        <v>0.14980874711316397</v>
      </c>
    </row>
    <row r="28" spans="1:33" x14ac:dyDescent="0.2">
      <c r="A28" s="12" t="s">
        <v>26</v>
      </c>
      <c r="B28" s="51"/>
      <c r="C28" s="56">
        <f>C61</f>
        <v>0.4438950010238602</v>
      </c>
      <c r="D28" s="56">
        <v>0</v>
      </c>
      <c r="E28" s="56">
        <f>C71</f>
        <v>7.7297212404210308E-2</v>
      </c>
      <c r="F28" s="56">
        <f>C71</f>
        <v>7.7297212404210308E-2</v>
      </c>
      <c r="G28" s="56">
        <f>C71</f>
        <v>7.7297212404210308E-2</v>
      </c>
      <c r="H28" s="34">
        <f>C78</f>
        <v>0.90855022673286701</v>
      </c>
      <c r="I28" s="33">
        <v>0</v>
      </c>
      <c r="J28" s="33">
        <v>0</v>
      </c>
      <c r="K28" s="33">
        <v>0</v>
      </c>
      <c r="L28" s="33">
        <v>0</v>
      </c>
      <c r="M28" s="33">
        <f>C91</f>
        <v>0.33493578434831695</v>
      </c>
      <c r="N28" s="68"/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92">
        <v>0</v>
      </c>
      <c r="AF28" s="92">
        <v>0</v>
      </c>
      <c r="AG28" s="81">
        <v>0</v>
      </c>
    </row>
    <row r="29" spans="1:33" x14ac:dyDescent="0.2">
      <c r="A29" s="12" t="s">
        <v>27</v>
      </c>
      <c r="B29" s="51"/>
      <c r="C29" s="56">
        <v>0</v>
      </c>
      <c r="D29" s="56">
        <v>0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68"/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0</v>
      </c>
      <c r="U29" s="33">
        <v>0</v>
      </c>
      <c r="V29" s="33">
        <v>0</v>
      </c>
      <c r="W29" s="33">
        <v>0</v>
      </c>
      <c r="X29" s="33">
        <v>0</v>
      </c>
      <c r="Y29" s="33">
        <f>V73</f>
        <v>9.136461489664667E-2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92">
        <v>0</v>
      </c>
      <c r="AF29" s="92">
        <v>0</v>
      </c>
      <c r="AG29" s="81">
        <v>0</v>
      </c>
    </row>
    <row r="30" spans="1:33" x14ac:dyDescent="0.2">
      <c r="A30" s="12" t="s">
        <v>28</v>
      </c>
      <c r="B30" s="51"/>
      <c r="C30" s="56">
        <v>0</v>
      </c>
      <c r="D30" s="56">
        <v>0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68"/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92">
        <v>0</v>
      </c>
      <c r="AF30" s="92">
        <v>0</v>
      </c>
      <c r="AG30" s="81">
        <v>0</v>
      </c>
    </row>
    <row r="31" spans="1:33" x14ac:dyDescent="0.2">
      <c r="A31" s="12" t="s">
        <v>29</v>
      </c>
      <c r="B31" s="51"/>
      <c r="C31" s="56">
        <v>0</v>
      </c>
      <c r="D31" s="56">
        <v>0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68"/>
      <c r="O31" s="56">
        <v>0</v>
      </c>
      <c r="P31" s="56">
        <v>0</v>
      </c>
      <c r="Q31" s="33">
        <f>L65</f>
        <v>0.29691876750700286</v>
      </c>
      <c r="R31" s="56">
        <v>0</v>
      </c>
      <c r="S31" s="56">
        <v>0</v>
      </c>
      <c r="T31" s="56">
        <v>0</v>
      </c>
      <c r="U31" s="34">
        <f>L84</f>
        <v>1.3986974801461898E-2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92">
        <v>0</v>
      </c>
      <c r="AF31" s="92">
        <v>0</v>
      </c>
      <c r="AG31" s="81">
        <v>0</v>
      </c>
    </row>
    <row r="32" spans="1:33" x14ac:dyDescent="0.2">
      <c r="A32" s="12" t="s">
        <v>30</v>
      </c>
      <c r="B32" s="51"/>
      <c r="C32" s="56">
        <v>0</v>
      </c>
      <c r="D32" s="56">
        <v>0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68"/>
      <c r="O32" s="56">
        <v>0</v>
      </c>
      <c r="P32" s="56">
        <v>0</v>
      </c>
      <c r="Q32" s="33">
        <f>L66</f>
        <v>0.18207282913165268</v>
      </c>
      <c r="R32" s="56">
        <v>0</v>
      </c>
      <c r="S32" s="56">
        <v>0</v>
      </c>
      <c r="T32" s="56">
        <v>0</v>
      </c>
      <c r="U32" s="34">
        <f t="shared" ref="U32:U34" si="1">L85</f>
        <v>1.4344205984996288E-2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E32" s="92">
        <v>0</v>
      </c>
      <c r="AF32" s="92">
        <v>0</v>
      </c>
      <c r="AG32" s="81">
        <v>0</v>
      </c>
    </row>
    <row r="33" spans="1:33" x14ac:dyDescent="0.2">
      <c r="A33" s="12" t="s">
        <v>31</v>
      </c>
      <c r="B33" s="51"/>
      <c r="C33" s="56">
        <v>0</v>
      </c>
      <c r="D33" s="56">
        <v>0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68"/>
      <c r="O33" s="56">
        <v>0</v>
      </c>
      <c r="P33" s="56">
        <v>0</v>
      </c>
      <c r="Q33" s="56">
        <v>0</v>
      </c>
      <c r="R33" s="56">
        <v>0</v>
      </c>
      <c r="S33" s="56">
        <v>0</v>
      </c>
      <c r="T33" s="56">
        <v>0</v>
      </c>
      <c r="U33" s="34">
        <f t="shared" si="1"/>
        <v>3.2508037701629522E-2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92">
        <v>0</v>
      </c>
      <c r="AF33" s="92">
        <v>0</v>
      </c>
      <c r="AG33" s="81">
        <v>0</v>
      </c>
    </row>
    <row r="34" spans="1:33" x14ac:dyDescent="0.2">
      <c r="A34" s="12" t="s">
        <v>32</v>
      </c>
      <c r="B34" s="51"/>
      <c r="C34" s="56">
        <v>0</v>
      </c>
      <c r="D34" s="56">
        <v>0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0</v>
      </c>
      <c r="N34" s="68"/>
      <c r="O34" s="56">
        <v>0</v>
      </c>
      <c r="P34" s="56">
        <v>0</v>
      </c>
      <c r="Q34" s="56">
        <v>0</v>
      </c>
      <c r="R34" s="56">
        <v>0</v>
      </c>
      <c r="S34" s="56">
        <v>0</v>
      </c>
      <c r="T34" s="56">
        <v>0</v>
      </c>
      <c r="U34" s="34">
        <f t="shared" si="1"/>
        <v>1.3190074468962104E-3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v>0</v>
      </c>
      <c r="AB34" s="33">
        <v>0</v>
      </c>
      <c r="AC34" s="33">
        <v>0</v>
      </c>
      <c r="AD34" s="33">
        <v>0</v>
      </c>
      <c r="AE34" s="92">
        <v>0</v>
      </c>
      <c r="AF34" s="92">
        <v>0</v>
      </c>
      <c r="AG34" s="81">
        <v>0</v>
      </c>
    </row>
    <row r="35" spans="1:33" x14ac:dyDescent="0.2">
      <c r="A35" s="12" t="s">
        <v>33</v>
      </c>
      <c r="B35" s="51"/>
      <c r="C35" s="56">
        <v>0</v>
      </c>
      <c r="D35" s="56">
        <v>0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68"/>
      <c r="O35" s="56">
        <v>0</v>
      </c>
      <c r="P35" s="56">
        <v>0</v>
      </c>
      <c r="Q35" s="56">
        <v>0</v>
      </c>
      <c r="R35" s="56">
        <v>0</v>
      </c>
      <c r="S35" s="56">
        <v>0</v>
      </c>
      <c r="T35" s="56">
        <v>0</v>
      </c>
      <c r="U35" s="56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0</v>
      </c>
      <c r="AE35" s="92">
        <v>0</v>
      </c>
      <c r="AF35" s="92">
        <v>0</v>
      </c>
      <c r="AG35" s="81">
        <v>0</v>
      </c>
    </row>
    <row r="36" spans="1:33" x14ac:dyDescent="0.2">
      <c r="A36" s="12" t="s">
        <v>34</v>
      </c>
      <c r="B36" s="51"/>
      <c r="C36" s="56">
        <v>0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>
        <v>0</v>
      </c>
      <c r="M36" s="56">
        <v>0</v>
      </c>
      <c r="N36" s="68"/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0</v>
      </c>
      <c r="U36" s="56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92">
        <v>0</v>
      </c>
      <c r="AF36" s="92">
        <v>0</v>
      </c>
      <c r="AG36" s="81">
        <v>0</v>
      </c>
    </row>
    <row r="37" spans="1:33" x14ac:dyDescent="0.2">
      <c r="A37" s="12" t="s">
        <v>35</v>
      </c>
      <c r="B37" s="51"/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68"/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0</v>
      </c>
      <c r="U37" s="56">
        <v>0</v>
      </c>
      <c r="V37" s="56">
        <v>0</v>
      </c>
      <c r="W37" s="56">
        <v>0</v>
      </c>
      <c r="X37" s="56">
        <v>0</v>
      </c>
      <c r="Y37" s="56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92">
        <v>0</v>
      </c>
      <c r="AF37" s="92">
        <v>0</v>
      </c>
      <c r="AG37" s="81">
        <v>0</v>
      </c>
    </row>
    <row r="38" spans="1:33" x14ac:dyDescent="0.2">
      <c r="A38" s="12" t="s">
        <v>36</v>
      </c>
      <c r="B38" s="51"/>
      <c r="C38" s="56">
        <v>0</v>
      </c>
      <c r="D38" s="56">
        <v>0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56">
        <v>0</v>
      </c>
      <c r="M38" s="56">
        <v>0</v>
      </c>
      <c r="N38" s="68"/>
      <c r="O38" s="56">
        <v>0</v>
      </c>
      <c r="P38" s="56">
        <v>0</v>
      </c>
      <c r="Q38" s="56">
        <v>0</v>
      </c>
      <c r="R38" s="56">
        <v>0</v>
      </c>
      <c r="S38" s="56">
        <v>0</v>
      </c>
      <c r="T38" s="56">
        <v>0</v>
      </c>
      <c r="U38" s="56">
        <v>0</v>
      </c>
      <c r="V38" s="56">
        <v>0</v>
      </c>
      <c r="W38" s="56">
        <v>0</v>
      </c>
      <c r="X38" s="56">
        <v>0</v>
      </c>
      <c r="Y38" s="56">
        <v>0</v>
      </c>
      <c r="Z38" s="33">
        <v>0</v>
      </c>
      <c r="AA38" s="33">
        <v>0</v>
      </c>
      <c r="AB38" s="33">
        <v>0</v>
      </c>
      <c r="AC38" s="33">
        <v>0</v>
      </c>
      <c r="AD38" s="33">
        <v>0</v>
      </c>
      <c r="AE38" s="92">
        <v>0</v>
      </c>
      <c r="AF38" s="92">
        <v>0</v>
      </c>
      <c r="AG38" s="81">
        <v>0</v>
      </c>
    </row>
    <row r="39" spans="1:33" x14ac:dyDescent="0.2">
      <c r="A39" s="12" t="s">
        <v>37</v>
      </c>
      <c r="B39" s="51"/>
      <c r="C39" s="56">
        <v>0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0</v>
      </c>
      <c r="N39" s="68"/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0</v>
      </c>
      <c r="U39" s="56">
        <v>0</v>
      </c>
      <c r="V39" s="56">
        <v>0</v>
      </c>
      <c r="W39" s="56">
        <v>0</v>
      </c>
      <c r="X39" s="56">
        <v>0</v>
      </c>
      <c r="Y39" s="56">
        <v>0</v>
      </c>
      <c r="Z39" s="33">
        <v>0</v>
      </c>
      <c r="AA39" s="33">
        <v>0</v>
      </c>
      <c r="AB39" s="33">
        <v>0</v>
      </c>
      <c r="AC39" s="33">
        <v>0</v>
      </c>
      <c r="AD39" s="33">
        <v>0</v>
      </c>
      <c r="AE39" s="92">
        <v>0</v>
      </c>
      <c r="AF39" s="92">
        <v>0</v>
      </c>
      <c r="AG39" s="81">
        <v>0</v>
      </c>
    </row>
    <row r="40" spans="1:33" x14ac:dyDescent="0.2">
      <c r="A40" s="12" t="s">
        <v>38</v>
      </c>
      <c r="B40" s="51"/>
      <c r="C40" s="56">
        <v>0</v>
      </c>
      <c r="D40" s="56">
        <v>0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N40" s="68"/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0</v>
      </c>
      <c r="U40" s="56">
        <v>0</v>
      </c>
      <c r="V40" s="56">
        <v>0</v>
      </c>
      <c r="W40" s="56">
        <v>0</v>
      </c>
      <c r="X40" s="56">
        <v>0</v>
      </c>
      <c r="Y40" s="56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92">
        <v>0</v>
      </c>
      <c r="AF40" s="92">
        <v>0</v>
      </c>
      <c r="AG40" s="81">
        <v>0</v>
      </c>
    </row>
    <row r="41" spans="1:33" x14ac:dyDescent="0.2">
      <c r="A41" s="12" t="s">
        <v>39</v>
      </c>
      <c r="B41" s="51"/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68"/>
      <c r="O41" s="56">
        <v>0</v>
      </c>
      <c r="P41" s="56">
        <v>0</v>
      </c>
      <c r="Q41" s="56">
        <v>0</v>
      </c>
      <c r="R41" s="56">
        <v>0</v>
      </c>
      <c r="S41" s="56">
        <v>0</v>
      </c>
      <c r="T41" s="56">
        <v>0</v>
      </c>
      <c r="U41" s="56">
        <v>0</v>
      </c>
      <c r="V41" s="56">
        <v>0</v>
      </c>
      <c r="W41" s="56">
        <v>0</v>
      </c>
      <c r="X41" s="56">
        <v>0</v>
      </c>
      <c r="Y41" s="56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92">
        <v>0</v>
      </c>
      <c r="AF41" s="92">
        <v>0</v>
      </c>
      <c r="AG41" s="81">
        <v>0</v>
      </c>
    </row>
    <row r="42" spans="1:33" x14ac:dyDescent="0.2">
      <c r="A42" s="12" t="s">
        <v>40</v>
      </c>
      <c r="B42" s="51"/>
      <c r="C42" s="56">
        <v>0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68"/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56">
        <v>0</v>
      </c>
      <c r="AD42" s="56">
        <v>0</v>
      </c>
      <c r="AE42" s="92">
        <v>0</v>
      </c>
      <c r="AF42" s="92">
        <v>0</v>
      </c>
      <c r="AG42" s="81">
        <v>0</v>
      </c>
    </row>
    <row r="43" spans="1:33" x14ac:dyDescent="0.2">
      <c r="A43" s="37" t="s">
        <v>41</v>
      </c>
      <c r="B43" s="52"/>
      <c r="C43" s="57">
        <v>0</v>
      </c>
      <c r="D43" s="57">
        <v>0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7">
        <v>0</v>
      </c>
      <c r="M43" s="57">
        <v>0</v>
      </c>
      <c r="N43" s="69"/>
      <c r="O43" s="57">
        <v>0</v>
      </c>
      <c r="P43" s="57">
        <v>0</v>
      </c>
      <c r="Q43" s="57">
        <v>0</v>
      </c>
      <c r="R43" s="57">
        <v>0</v>
      </c>
      <c r="S43" s="57">
        <v>0</v>
      </c>
      <c r="T43" s="57">
        <v>0</v>
      </c>
      <c r="U43" s="57">
        <v>0</v>
      </c>
      <c r="V43" s="57">
        <v>0</v>
      </c>
      <c r="W43" s="57">
        <v>0</v>
      </c>
      <c r="X43" s="57">
        <v>0</v>
      </c>
      <c r="Y43" s="57">
        <v>0</v>
      </c>
      <c r="Z43" s="57">
        <v>0</v>
      </c>
      <c r="AA43" s="57">
        <v>0</v>
      </c>
      <c r="AB43" s="57">
        <v>0</v>
      </c>
      <c r="AC43" s="57">
        <v>0</v>
      </c>
      <c r="AD43" s="57">
        <v>0</v>
      </c>
      <c r="AE43" s="93">
        <v>0</v>
      </c>
      <c r="AF43" s="93">
        <v>0</v>
      </c>
      <c r="AG43" s="82">
        <v>0</v>
      </c>
    </row>
    <row r="49" spans="1:31" ht="15.75" x14ac:dyDescent="0.2">
      <c r="A49" s="53" t="s">
        <v>226</v>
      </c>
    </row>
    <row r="51" spans="1:31" x14ac:dyDescent="0.2">
      <c r="A51" s="58" t="s">
        <v>228</v>
      </c>
      <c r="H51" s="70" t="s">
        <v>239</v>
      </c>
      <c r="I51" s="68"/>
      <c r="J51" s="68"/>
      <c r="K51" s="68"/>
      <c r="L51" s="68"/>
      <c r="M51" s="68"/>
      <c r="N51" s="68"/>
      <c r="R51" s="70" t="s">
        <v>250</v>
      </c>
      <c r="AA51" s="79" t="s">
        <v>264</v>
      </c>
    </row>
    <row r="52" spans="1:31" x14ac:dyDescent="0.2">
      <c r="A52" s="22" t="s">
        <v>208</v>
      </c>
      <c r="H52" s="22" t="s">
        <v>240</v>
      </c>
      <c r="R52" s="22" t="s">
        <v>252</v>
      </c>
      <c r="AA52" s="489"/>
      <c r="AB52" s="490"/>
      <c r="AC52" s="491"/>
      <c r="AD52" s="26" t="s">
        <v>227</v>
      </c>
    </row>
    <row r="53" spans="1:31" x14ac:dyDescent="0.2">
      <c r="A53" s="22" t="s">
        <v>209</v>
      </c>
      <c r="H53" s="488"/>
      <c r="I53" s="488"/>
      <c r="J53" s="488"/>
      <c r="K53" s="26" t="s">
        <v>227</v>
      </c>
      <c r="R53" s="22" t="s">
        <v>251</v>
      </c>
      <c r="AA53" s="492" t="s">
        <v>1</v>
      </c>
      <c r="AB53" s="486"/>
      <c r="AC53" s="487"/>
      <c r="AD53" s="63">
        <v>1</v>
      </c>
    </row>
    <row r="54" spans="1:31" x14ac:dyDescent="0.2">
      <c r="A54" s="22" t="s">
        <v>211</v>
      </c>
      <c r="H54" s="484" t="s">
        <v>1</v>
      </c>
      <c r="I54" s="484"/>
      <c r="J54" s="484"/>
      <c r="K54" s="63">
        <v>1</v>
      </c>
      <c r="R54" s="488"/>
      <c r="S54" s="488"/>
      <c r="T54" s="488"/>
      <c r="U54" s="26" t="s">
        <v>400</v>
      </c>
      <c r="V54" s="26" t="s">
        <v>227</v>
      </c>
    </row>
    <row r="55" spans="1:31" x14ac:dyDescent="0.2">
      <c r="A55" s="22" t="s">
        <v>210</v>
      </c>
      <c r="R55" s="484" t="s">
        <v>10</v>
      </c>
      <c r="S55" s="484"/>
      <c r="T55" s="484"/>
      <c r="U55" s="73">
        <f>'Final Energy Consumption-2020'!W11</f>
        <v>0</v>
      </c>
      <c r="V55" s="48">
        <f>U55/SUM(U55:U59)</f>
        <v>0</v>
      </c>
      <c r="AA55" s="80" t="s">
        <v>265</v>
      </c>
    </row>
    <row r="56" spans="1:31" x14ac:dyDescent="0.2">
      <c r="A56" s="22" t="s">
        <v>235</v>
      </c>
      <c r="H56" s="70" t="s">
        <v>241</v>
      </c>
      <c r="I56" s="68"/>
      <c r="J56" s="68"/>
      <c r="K56" s="68"/>
      <c r="L56" s="68"/>
      <c r="M56" s="68"/>
      <c r="N56" s="68"/>
      <c r="R56" s="495" t="s">
        <v>254</v>
      </c>
      <c r="S56" s="486"/>
      <c r="T56" s="487"/>
      <c r="U56" s="73">
        <f>'Final Energy Consumption-2020'!W17</f>
        <v>2.2999999999999998</v>
      </c>
      <c r="V56" s="48">
        <f>U56/SUM(U55:U59)</f>
        <v>8.6313656321537115E-3</v>
      </c>
      <c r="AA56" s="489"/>
      <c r="AB56" s="490"/>
      <c r="AC56" s="491"/>
      <c r="AD56" s="26" t="s">
        <v>227</v>
      </c>
    </row>
    <row r="57" spans="1:31" x14ac:dyDescent="0.2">
      <c r="A57" s="22" t="s">
        <v>236</v>
      </c>
      <c r="H57" s="488"/>
      <c r="I57" s="488"/>
      <c r="J57" s="488"/>
      <c r="K57" s="26" t="s">
        <v>400</v>
      </c>
      <c r="L57" s="26" t="s">
        <v>227</v>
      </c>
      <c r="R57" s="492" t="s">
        <v>20</v>
      </c>
      <c r="S57" s="486"/>
      <c r="T57" s="487"/>
      <c r="U57" s="26">
        <f>'Final Energy Consumption-2020'!W21</f>
        <v>0.69</v>
      </c>
      <c r="V57" s="48">
        <f>U57/SUM(U55:U59)</f>
        <v>2.5894096896461136E-3</v>
      </c>
      <c r="AA57" s="492" t="s">
        <v>1</v>
      </c>
      <c r="AB57" s="486"/>
      <c r="AC57" s="487"/>
      <c r="AD57" s="63">
        <v>1</v>
      </c>
    </row>
    <row r="58" spans="1:31" ht="15.75" x14ac:dyDescent="0.2">
      <c r="A58" s="60"/>
      <c r="B58" s="26" t="s">
        <v>401</v>
      </c>
      <c r="C58" s="26" t="s">
        <v>227</v>
      </c>
      <c r="H58" s="484" t="s">
        <v>24</v>
      </c>
      <c r="I58" s="484"/>
      <c r="J58" s="484"/>
      <c r="K58" s="71">
        <f>'Final Energy Consumption-2020'!Q26</f>
        <v>8.7100000000000009</v>
      </c>
      <c r="L58" s="65">
        <f>K58/SUM(K58:K60)</f>
        <v>0.37222222222222223</v>
      </c>
      <c r="R58" s="484" t="s">
        <v>1</v>
      </c>
      <c r="S58" s="484"/>
      <c r="T58" s="484"/>
      <c r="U58" s="26">
        <f>'Final Energy Consumption-2020'!W23</f>
        <v>263.44</v>
      </c>
      <c r="V58" s="48">
        <f>U58/SUM(U55:U59)</f>
        <v>0.98862911397155395</v>
      </c>
    </row>
    <row r="59" spans="1:31" x14ac:dyDescent="0.2">
      <c r="A59" s="23" t="s">
        <v>21</v>
      </c>
      <c r="B59" s="26">
        <f>'Final Energy Consumption-2020'!E22</f>
        <v>793.44</v>
      </c>
      <c r="C59" s="61">
        <f>B59/(B59+B60+B61)</f>
        <v>4.4758766696959398E-2</v>
      </c>
      <c r="H59" s="484" t="s">
        <v>1</v>
      </c>
      <c r="I59" s="484"/>
      <c r="J59" s="484"/>
      <c r="K59" s="26">
        <f>'Final Energy Consumption-2020'!Q23</f>
        <v>12.93</v>
      </c>
      <c r="L59" s="65">
        <f>K59/SUM(K58:K60)</f>
        <v>0.55256410256410249</v>
      </c>
      <c r="R59" s="484" t="s">
        <v>22</v>
      </c>
      <c r="S59" s="484"/>
      <c r="T59" s="484"/>
      <c r="U59" s="26">
        <f>'Final Energy Consumption-2020'!W24</f>
        <v>0.04</v>
      </c>
      <c r="V59" s="48">
        <f>U59/SUM(U55:U59)</f>
        <v>1.5011070664615152E-4</v>
      </c>
      <c r="AA59" s="79" t="s">
        <v>266</v>
      </c>
    </row>
    <row r="60" spans="1:31" x14ac:dyDescent="0.2">
      <c r="A60" s="23" t="s">
        <v>1</v>
      </c>
      <c r="B60" s="26">
        <f>'Final Energy Consumption-2020'!E23</f>
        <v>9064.65</v>
      </c>
      <c r="C60" s="61">
        <f>B60/(B59+B60+B61)</f>
        <v>0.51134623227918041</v>
      </c>
      <c r="H60" s="497" t="s">
        <v>281</v>
      </c>
      <c r="I60" s="497"/>
      <c r="J60" s="497"/>
      <c r="K60" s="26">
        <f>'Final Energy Consumption-2020'!Q22</f>
        <v>1.76</v>
      </c>
      <c r="L60" s="72">
        <f>K60/SUM(K58:K60)</f>
        <v>7.521367521367521E-2</v>
      </c>
      <c r="AA60" s="22" t="s">
        <v>267</v>
      </c>
    </row>
    <row r="61" spans="1:31" x14ac:dyDescent="0.2">
      <c r="A61" s="23" t="s">
        <v>26</v>
      </c>
      <c r="B61" s="26">
        <f>'Final Energy Consumption-2020'!E28</f>
        <v>7868.94</v>
      </c>
      <c r="C61" s="61">
        <f>B61/SUM(B59:B61)</f>
        <v>0.4438950010238602</v>
      </c>
      <c r="H61" s="70" t="s">
        <v>242</v>
      </c>
      <c r="R61" s="70" t="s">
        <v>255</v>
      </c>
      <c r="AA61" s="488"/>
      <c r="AB61" s="488"/>
      <c r="AC61" s="488"/>
      <c r="AD61" s="26" t="s">
        <v>399</v>
      </c>
      <c r="AE61" s="26" t="s">
        <v>227</v>
      </c>
    </row>
    <row r="62" spans="1:31" x14ac:dyDescent="0.2">
      <c r="A62" s="32"/>
      <c r="C62" s="59"/>
      <c r="H62" s="488"/>
      <c r="I62" s="488"/>
      <c r="J62" s="488"/>
      <c r="K62" s="26" t="s">
        <v>400</v>
      </c>
      <c r="L62" s="26" t="s">
        <v>227</v>
      </c>
      <c r="R62" s="488"/>
      <c r="S62" s="488"/>
      <c r="T62" s="488"/>
      <c r="U62" s="26" t="s">
        <v>400</v>
      </c>
      <c r="V62" s="26" t="s">
        <v>227</v>
      </c>
      <c r="AA62" s="484" t="s">
        <v>21</v>
      </c>
      <c r="AB62" s="484"/>
      <c r="AC62" s="484"/>
      <c r="AD62" s="73">
        <f>'Final Energy Consumption-2020'!AH22</f>
        <v>52.1</v>
      </c>
      <c r="AE62" s="72">
        <f>AD62/SUM(AD62:AD65)</f>
        <v>9.400259815242494E-2</v>
      </c>
    </row>
    <row r="63" spans="1:31" x14ac:dyDescent="0.2">
      <c r="A63" s="58" t="s">
        <v>229</v>
      </c>
      <c r="H63" s="484" t="s">
        <v>24</v>
      </c>
      <c r="I63" s="484"/>
      <c r="J63" s="484"/>
      <c r="K63" s="71">
        <f>'Final Energy Consumption-2020'!R27</f>
        <v>0.77</v>
      </c>
      <c r="L63" s="65">
        <f>K63/SUM(K63:K66)</f>
        <v>0.10784313725490197</v>
      </c>
      <c r="R63" s="484" t="s">
        <v>21</v>
      </c>
      <c r="S63" s="484"/>
      <c r="T63" s="484"/>
      <c r="U63" s="73">
        <f>'Final Energy Consumption-2020'!X22</f>
        <v>1.54</v>
      </c>
      <c r="V63" s="72">
        <f>U63/SUM(U63:U65)</f>
        <v>2.5628224330171409E-2</v>
      </c>
      <c r="AA63" s="484" t="s">
        <v>1</v>
      </c>
      <c r="AB63" s="484"/>
      <c r="AC63" s="484"/>
      <c r="AD63" s="73">
        <f>'Final Energy Consumption-2020'!AH23</f>
        <v>232.29</v>
      </c>
      <c r="AE63" s="72">
        <f>AD63/SUM(AD62:AD65)</f>
        <v>0.41911446304849881</v>
      </c>
    </row>
    <row r="64" spans="1:31" x14ac:dyDescent="0.2">
      <c r="A64" s="62"/>
      <c r="B64" s="26" t="s">
        <v>227</v>
      </c>
      <c r="H64" s="484" t="s">
        <v>1</v>
      </c>
      <c r="I64" s="484"/>
      <c r="J64" s="484"/>
      <c r="K64" s="26">
        <f>'Final Energy Consumption-2020'!R23</f>
        <v>2.95</v>
      </c>
      <c r="L64" s="65">
        <f>K64/SUM(K63:K66)</f>
        <v>0.41316526610644261</v>
      </c>
      <c r="R64" s="484" t="s">
        <v>1</v>
      </c>
      <c r="S64" s="484"/>
      <c r="T64" s="484"/>
      <c r="U64" s="73">
        <f>'Final Energy Consumption-2020'!X23</f>
        <v>58.17</v>
      </c>
      <c r="V64" s="72">
        <f>U64/SUM(U63:U65)</f>
        <v>0.96804792810783824</v>
      </c>
      <c r="AA64" s="493" t="s">
        <v>256</v>
      </c>
      <c r="AB64" s="484"/>
      <c r="AC64" s="484"/>
      <c r="AD64" s="73">
        <f>'Final Energy Consumption-2020'!AH27</f>
        <v>83.03</v>
      </c>
      <c r="AE64" s="72">
        <f>AD64/SUM(AD62:AD65)</f>
        <v>0.14980874711316397</v>
      </c>
    </row>
    <row r="65" spans="1:31" x14ac:dyDescent="0.2">
      <c r="A65" s="23" t="s">
        <v>21</v>
      </c>
      <c r="B65" s="63">
        <v>1</v>
      </c>
      <c r="H65" s="485" t="s">
        <v>243</v>
      </c>
      <c r="I65" s="486"/>
      <c r="J65" s="487"/>
      <c r="K65" s="26">
        <f>'Final Energy Consumption-2020'!R31</f>
        <v>2.12</v>
      </c>
      <c r="L65" s="65">
        <f>K65/SUM(K63:K66)</f>
        <v>0.29691876750700286</v>
      </c>
      <c r="R65" s="494" t="s">
        <v>257</v>
      </c>
      <c r="S65" s="494"/>
      <c r="T65" s="494"/>
      <c r="U65" s="26">
        <f>'Final Energy Consumption-2020'!X27</f>
        <v>0.38</v>
      </c>
      <c r="V65" s="48">
        <f>U65/SUM(U63:U65)</f>
        <v>6.3238475619903471E-3</v>
      </c>
      <c r="AA65" s="493" t="s">
        <v>366</v>
      </c>
      <c r="AB65" s="484"/>
      <c r="AC65" s="484"/>
      <c r="AD65" s="73">
        <f>'Final Energy Consumption-2020'!AH10</f>
        <v>186.82</v>
      </c>
      <c r="AE65" s="72">
        <f>AD65/SUM(AD62:AD65)</f>
        <v>0.33707419168591224</v>
      </c>
    </row>
    <row r="66" spans="1:31" x14ac:dyDescent="0.2">
      <c r="A66" s="32"/>
      <c r="B66" s="33"/>
      <c r="H66" s="485" t="s">
        <v>244</v>
      </c>
      <c r="I66" s="486"/>
      <c r="J66" s="487"/>
      <c r="K66" s="26">
        <f>'Final Energy Consumption-2020'!R32</f>
        <v>1.3</v>
      </c>
      <c r="L66" s="65">
        <f>K66/SUM(K63:K66)</f>
        <v>0.18207282913165268</v>
      </c>
      <c r="R66" s="70" t="s">
        <v>364</v>
      </c>
    </row>
    <row r="67" spans="1:31" x14ac:dyDescent="0.2">
      <c r="A67" s="58" t="s">
        <v>230</v>
      </c>
      <c r="R67" s="488"/>
      <c r="S67" s="488"/>
      <c r="T67" s="488"/>
      <c r="U67" s="26" t="s">
        <v>400</v>
      </c>
      <c r="V67" s="26" t="s">
        <v>227</v>
      </c>
    </row>
    <row r="68" spans="1:31" x14ac:dyDescent="0.2">
      <c r="A68" s="62"/>
      <c r="B68" s="26" t="s">
        <v>400</v>
      </c>
      <c r="C68" s="26" t="s">
        <v>227</v>
      </c>
      <c r="H68" s="70" t="s">
        <v>245</v>
      </c>
      <c r="R68" s="484" t="s">
        <v>1</v>
      </c>
      <c r="S68" s="484"/>
      <c r="T68" s="484"/>
      <c r="U68" s="73">
        <f>'Final Energy Consumption-2020'!Y23</f>
        <v>51.17</v>
      </c>
      <c r="V68" s="72">
        <f>U68/SUM(U68:U70)</f>
        <v>0.1191746046533293</v>
      </c>
    </row>
    <row r="69" spans="1:31" x14ac:dyDescent="0.2">
      <c r="A69" s="23" t="s">
        <v>21</v>
      </c>
      <c r="B69" s="64">
        <f>'Final Energy Consumption-2020'!G22</f>
        <v>391.48</v>
      </c>
      <c r="C69" s="61">
        <f>B69/SUM(B69:B71)</f>
        <v>6.3384329427536606E-2</v>
      </c>
      <c r="H69" s="488"/>
      <c r="I69" s="488"/>
      <c r="J69" s="488"/>
      <c r="K69" s="26" t="s">
        <v>227</v>
      </c>
      <c r="R69" s="493" t="s">
        <v>257</v>
      </c>
      <c r="S69" s="484"/>
      <c r="T69" s="484"/>
      <c r="U69" s="73">
        <f>'Final Energy Consumption-2020'!Y27</f>
        <v>367.88</v>
      </c>
      <c r="V69" s="72">
        <f>U69/SUM(U68:U70)</f>
        <v>0.8567901809628059</v>
      </c>
    </row>
    <row r="70" spans="1:31" x14ac:dyDescent="0.2">
      <c r="A70" s="23" t="s">
        <v>25</v>
      </c>
      <c r="B70" s="26">
        <f>'Final Energy Consumption-2020'!G27</f>
        <v>5307.4</v>
      </c>
      <c r="C70" s="61">
        <f>B70/SUM(B69:B71)</f>
        <v>0.85931845816825314</v>
      </c>
      <c r="H70" s="484" t="s">
        <v>1</v>
      </c>
      <c r="I70" s="484"/>
      <c r="J70" s="484"/>
      <c r="K70" s="72">
        <v>1</v>
      </c>
      <c r="L70" s="56"/>
      <c r="R70" s="484" t="s">
        <v>21</v>
      </c>
      <c r="S70" s="484"/>
      <c r="T70" s="484"/>
      <c r="U70" s="73">
        <f>'Final Energy Consumption-2020'!Y22</f>
        <v>10.32</v>
      </c>
      <c r="V70" s="72">
        <f>U70/SUM(U68:U70)</f>
        <v>2.4035214383864731E-2</v>
      </c>
    </row>
    <row r="71" spans="1:31" x14ac:dyDescent="0.2">
      <c r="A71" s="76" t="s">
        <v>365</v>
      </c>
      <c r="B71" s="26">
        <f>'Final Energy Consumption-2020'!G28</f>
        <v>477.41</v>
      </c>
      <c r="C71" s="61">
        <f>B71/SUM(B69:B71)</f>
        <v>7.7297212404210308E-2</v>
      </c>
      <c r="H71" s="496"/>
      <c r="I71" s="496"/>
      <c r="J71" s="496"/>
      <c r="K71" s="318"/>
      <c r="L71" s="56"/>
      <c r="R71" s="70" t="s">
        <v>258</v>
      </c>
    </row>
    <row r="72" spans="1:31" x14ac:dyDescent="0.2">
      <c r="A72" s="32"/>
      <c r="C72" s="59"/>
      <c r="H72" s="70" t="s">
        <v>246</v>
      </c>
      <c r="R72" s="488"/>
      <c r="S72" s="488"/>
      <c r="T72" s="488"/>
      <c r="U72" s="26" t="s">
        <v>400</v>
      </c>
      <c r="V72" s="26" t="s">
        <v>227</v>
      </c>
    </row>
    <row r="73" spans="1:31" x14ac:dyDescent="0.2">
      <c r="A73" s="58" t="s">
        <v>231</v>
      </c>
      <c r="H73" s="489"/>
      <c r="I73" s="490"/>
      <c r="J73" s="491"/>
      <c r="K73" s="26" t="s">
        <v>400</v>
      </c>
      <c r="L73" s="26" t="s">
        <v>227</v>
      </c>
      <c r="R73" s="493" t="s">
        <v>259</v>
      </c>
      <c r="S73" s="484"/>
      <c r="T73" s="484"/>
      <c r="U73" s="73">
        <f>'Final Energy Consumption-2020'!Z29</f>
        <v>270.77</v>
      </c>
      <c r="V73" s="72">
        <f>U73/(U73+U74)</f>
        <v>9.136461489664667E-2</v>
      </c>
    </row>
    <row r="74" spans="1:31" x14ac:dyDescent="0.2">
      <c r="A74" s="22"/>
      <c r="H74" s="484" t="s">
        <v>1</v>
      </c>
      <c r="I74" s="484"/>
      <c r="J74" s="484"/>
      <c r="K74" s="71">
        <f>'Final Energy Consumption-2020'!T23</f>
        <v>42.54</v>
      </c>
      <c r="L74" s="72">
        <f>K74/SUM(K74:K75)</f>
        <v>0.20334608030592735</v>
      </c>
      <c r="R74" s="493" t="s">
        <v>257</v>
      </c>
      <c r="S74" s="484"/>
      <c r="T74" s="484"/>
      <c r="U74" s="73">
        <f>'Final Energy Consumption-2020'!Z27</f>
        <v>2692.85</v>
      </c>
      <c r="V74" s="72">
        <f>U74/SUM(U73:U74)</f>
        <v>0.90863538510335329</v>
      </c>
    </row>
    <row r="75" spans="1:31" x14ac:dyDescent="0.2">
      <c r="A75" s="58" t="s">
        <v>232</v>
      </c>
      <c r="H75" s="484" t="s">
        <v>21</v>
      </c>
      <c r="I75" s="484"/>
      <c r="J75" s="484"/>
      <c r="K75" s="71">
        <f>'Final Energy Consumption-2020'!T22</f>
        <v>166.66</v>
      </c>
      <c r="L75" s="72">
        <f>K75/SUM(K74:K75)</f>
        <v>0.79665391969407273</v>
      </c>
    </row>
    <row r="76" spans="1:31" x14ac:dyDescent="0.2">
      <c r="A76" s="62"/>
      <c r="B76" s="26" t="s">
        <v>400</v>
      </c>
      <c r="C76" s="26" t="s">
        <v>227</v>
      </c>
      <c r="H76" s="70" t="s">
        <v>247</v>
      </c>
      <c r="R76" s="70" t="s">
        <v>261</v>
      </c>
    </row>
    <row r="77" spans="1:31" x14ac:dyDescent="0.2">
      <c r="A77" s="23" t="s">
        <v>1</v>
      </c>
      <c r="B77" s="26">
        <f>'Final Energy Consumption-2020'!I23</f>
        <v>3943.83</v>
      </c>
      <c r="C77" s="61">
        <f>B77/SUM(B77:B78)</f>
        <v>9.1449773267132967E-2</v>
      </c>
      <c r="H77" s="488"/>
      <c r="I77" s="488"/>
      <c r="J77" s="488"/>
      <c r="K77" s="26" t="s">
        <v>400</v>
      </c>
      <c r="L77" s="26" t="s">
        <v>227</v>
      </c>
      <c r="R77" s="22" t="s">
        <v>260</v>
      </c>
    </row>
    <row r="78" spans="1:31" x14ac:dyDescent="0.2">
      <c r="A78" s="23" t="s">
        <v>26</v>
      </c>
      <c r="B78" s="26">
        <f>'Final Energy Consumption-2020'!I28</f>
        <v>39181.81</v>
      </c>
      <c r="C78" s="61">
        <f>B78/SUM(B77:B78)</f>
        <v>0.90855022673286701</v>
      </c>
      <c r="H78" s="484" t="s">
        <v>21</v>
      </c>
      <c r="I78" s="484"/>
      <c r="J78" s="484"/>
      <c r="K78" s="73">
        <f>'Final Energy Consumption-2020'!U22</f>
        <v>1942.97</v>
      </c>
      <c r="L78" s="72">
        <f>K78/(K78+K79)</f>
        <v>0.21459607160528735</v>
      </c>
      <c r="R78" s="488"/>
      <c r="S78" s="488"/>
      <c r="T78" s="488"/>
      <c r="U78" s="26" t="s">
        <v>400</v>
      </c>
      <c r="V78" s="26" t="s">
        <v>227</v>
      </c>
    </row>
    <row r="79" spans="1:31" x14ac:dyDescent="0.2">
      <c r="A79" s="32"/>
      <c r="C79" s="59"/>
      <c r="H79" s="484" t="s">
        <v>1</v>
      </c>
      <c r="I79" s="484"/>
      <c r="J79" s="484"/>
      <c r="K79" s="73">
        <f>'Final Energy Consumption-2020'!U23</f>
        <v>7111.11</v>
      </c>
      <c r="L79" s="72">
        <f>K79/SUM(K78:K79)</f>
        <v>0.78540392839471262</v>
      </c>
      <c r="R79" s="484" t="s">
        <v>21</v>
      </c>
      <c r="S79" s="484"/>
      <c r="T79" s="484"/>
      <c r="U79" s="73">
        <f>'Final Energy Consumption-2020'!AA22</f>
        <v>2605.08</v>
      </c>
      <c r="V79" s="72">
        <f>U79/(U79+U80)</f>
        <v>0.64392920703974688</v>
      </c>
    </row>
    <row r="80" spans="1:31" x14ac:dyDescent="0.2">
      <c r="A80" s="58" t="s">
        <v>233</v>
      </c>
      <c r="C80" s="59"/>
      <c r="R80" s="484" t="s">
        <v>1</v>
      </c>
      <c r="S80" s="484"/>
      <c r="T80" s="484"/>
      <c r="U80" s="73">
        <f>'Final Energy Consumption-2020'!AA23</f>
        <v>1440.52</v>
      </c>
      <c r="V80" s="72">
        <f>U80/SUM(U79:U80)</f>
        <v>0.35607079296025312</v>
      </c>
    </row>
    <row r="81" spans="1:22" x14ac:dyDescent="0.2">
      <c r="A81" s="22" t="s">
        <v>234</v>
      </c>
      <c r="H81" s="70" t="s">
        <v>249</v>
      </c>
    </row>
    <row r="82" spans="1:22" x14ac:dyDescent="0.2">
      <c r="A82" s="62"/>
      <c r="B82" s="26" t="s">
        <v>227</v>
      </c>
      <c r="H82" s="488"/>
      <c r="I82" s="488"/>
      <c r="J82" s="488"/>
      <c r="K82" s="26" t="s">
        <v>400</v>
      </c>
      <c r="L82" s="26" t="s">
        <v>227</v>
      </c>
      <c r="R82" s="70" t="s">
        <v>262</v>
      </c>
    </row>
    <row r="83" spans="1:22" x14ac:dyDescent="0.2">
      <c r="A83" s="23" t="s">
        <v>1</v>
      </c>
      <c r="B83" s="63">
        <v>1</v>
      </c>
      <c r="H83" s="484" t="s">
        <v>21</v>
      </c>
      <c r="I83" s="484"/>
      <c r="J83" s="484"/>
      <c r="K83" s="73">
        <f>'Final Energy Consumption-2020'!V22</f>
        <v>341.29</v>
      </c>
      <c r="L83" s="48">
        <f>K83/SUM(K83:K87)</f>
        <v>0.93784177406501612</v>
      </c>
      <c r="R83" s="489"/>
      <c r="S83" s="490"/>
      <c r="T83" s="491"/>
      <c r="U83" s="26" t="s">
        <v>227</v>
      </c>
    </row>
    <row r="84" spans="1:22" x14ac:dyDescent="0.2">
      <c r="H84" s="484" t="s">
        <v>29</v>
      </c>
      <c r="I84" s="484"/>
      <c r="J84" s="484"/>
      <c r="K84" s="73">
        <f>'Final Energy Consumption-2020'!V31</f>
        <v>5.09</v>
      </c>
      <c r="L84" s="48">
        <f>K84/SUM(K83:K87)</f>
        <v>1.3986974801461898E-2</v>
      </c>
      <c r="R84" s="485" t="s">
        <v>281</v>
      </c>
      <c r="S84" s="486"/>
      <c r="T84" s="487"/>
      <c r="U84" s="63">
        <v>1</v>
      </c>
    </row>
    <row r="85" spans="1:22" x14ac:dyDescent="0.2">
      <c r="A85" s="58" t="s">
        <v>237</v>
      </c>
      <c r="H85" s="484" t="s">
        <v>30</v>
      </c>
      <c r="I85" s="484"/>
      <c r="J85" s="484"/>
      <c r="K85" s="73">
        <f>'Final Energy Consumption-2020'!V32</f>
        <v>5.22</v>
      </c>
      <c r="L85" s="48">
        <f>K85/SUM(K83:K87)</f>
        <v>1.4344205984996288E-2</v>
      </c>
    </row>
    <row r="86" spans="1:22" x14ac:dyDescent="0.2">
      <c r="A86" s="22" t="s">
        <v>238</v>
      </c>
      <c r="H86" s="484" t="s">
        <v>31</v>
      </c>
      <c r="I86" s="484"/>
      <c r="J86" s="484"/>
      <c r="K86" s="26">
        <f>'Final Energy Consumption-2020'!V33</f>
        <v>11.83</v>
      </c>
      <c r="L86" s="48">
        <f>K86/SUM(K83:K87)</f>
        <v>3.2508037701629522E-2</v>
      </c>
      <c r="R86" s="70" t="s">
        <v>263</v>
      </c>
    </row>
    <row r="87" spans="1:22" x14ac:dyDescent="0.2">
      <c r="A87" s="62"/>
      <c r="B87" s="26" t="s">
        <v>400</v>
      </c>
      <c r="C87" s="26" t="s">
        <v>227</v>
      </c>
      <c r="H87" s="484" t="s">
        <v>32</v>
      </c>
      <c r="I87" s="484"/>
      <c r="J87" s="484"/>
      <c r="K87" s="26">
        <f>'Final Energy Consumption-2020'!V34</f>
        <v>0.48</v>
      </c>
      <c r="L87" s="48">
        <f>K87/SUM(K83:K87)</f>
        <v>1.3190074468962104E-3</v>
      </c>
      <c r="R87" s="488"/>
      <c r="S87" s="488"/>
      <c r="T87" s="488"/>
      <c r="U87" s="26" t="s">
        <v>400</v>
      </c>
      <c r="V87" s="26" t="s">
        <v>227</v>
      </c>
    </row>
    <row r="88" spans="1:22" x14ac:dyDescent="0.2">
      <c r="A88" s="76" t="s">
        <v>21</v>
      </c>
      <c r="B88" s="71">
        <f>'Final Energy Consumption-2020'!N22</f>
        <v>105.17</v>
      </c>
      <c r="C88" s="48">
        <f>B88/SUM($B$88:$B$91)</f>
        <v>9.2768682520640744E-2</v>
      </c>
      <c r="R88" s="484" t="s">
        <v>21</v>
      </c>
      <c r="S88" s="484"/>
      <c r="T88" s="484"/>
      <c r="U88" s="73">
        <f>'Final Energy Consumption-2020'!AC22</f>
        <v>8376.3799999999992</v>
      </c>
      <c r="V88" s="72">
        <f>U88/(U88+U89)</f>
        <v>0.7763052290719421</v>
      </c>
    </row>
    <row r="89" spans="1:22" x14ac:dyDescent="0.2">
      <c r="A89" s="317" t="s">
        <v>1</v>
      </c>
      <c r="B89" s="71">
        <f>'Final Energy Consumption-2020'!N23</f>
        <v>629.69000000000005</v>
      </c>
      <c r="C89" s="48">
        <f t="shared" ref="C89:C91" si="2">B89/SUM($B$88:$B$91)</f>
        <v>0.55543892456425092</v>
      </c>
      <c r="R89" s="484" t="s">
        <v>1</v>
      </c>
      <c r="S89" s="484"/>
      <c r="T89" s="484"/>
      <c r="U89" s="73">
        <f>'Final Energy Consumption-2020'!AC23</f>
        <v>2413.6799999999998</v>
      </c>
      <c r="V89" s="72">
        <f>U89/SUM(U88:U89)</f>
        <v>0.22369477092805787</v>
      </c>
    </row>
    <row r="90" spans="1:22" x14ac:dyDescent="0.2">
      <c r="A90" s="317" t="s">
        <v>25</v>
      </c>
      <c r="B90" s="26">
        <f>'Final Energy Consumption-2020'!N27</f>
        <v>19.11</v>
      </c>
      <c r="C90" s="48">
        <f t="shared" si="2"/>
        <v>1.6856608566791331E-2</v>
      </c>
    </row>
    <row r="91" spans="1:22" x14ac:dyDescent="0.2">
      <c r="A91" s="317" t="s">
        <v>26</v>
      </c>
      <c r="B91" s="26">
        <f>'Final Energy Consumption-2020'!N28</f>
        <v>379.71</v>
      </c>
      <c r="C91" s="48">
        <f t="shared" si="2"/>
        <v>0.33493578434831695</v>
      </c>
    </row>
  </sheetData>
  <mergeCells count="60">
    <mergeCell ref="H58:J58"/>
    <mergeCell ref="R58:T58"/>
    <mergeCell ref="AA52:AC52"/>
    <mergeCell ref="H53:J53"/>
    <mergeCell ref="AA53:AC53"/>
    <mergeCell ref="H54:J54"/>
    <mergeCell ref="R54:T54"/>
    <mergeCell ref="R55:T55"/>
    <mergeCell ref="R56:T56"/>
    <mergeCell ref="AA56:AC56"/>
    <mergeCell ref="H57:J57"/>
    <mergeCell ref="R57:T57"/>
    <mergeCell ref="AA57:AC57"/>
    <mergeCell ref="H59:J59"/>
    <mergeCell ref="R59:T59"/>
    <mergeCell ref="H60:J60"/>
    <mergeCell ref="AA61:AC61"/>
    <mergeCell ref="H62:J62"/>
    <mergeCell ref="R62:T62"/>
    <mergeCell ref="AA62:AC62"/>
    <mergeCell ref="H63:J63"/>
    <mergeCell ref="R63:T63"/>
    <mergeCell ref="AA63:AC63"/>
    <mergeCell ref="H64:J64"/>
    <mergeCell ref="R64:T64"/>
    <mergeCell ref="AA64:AC64"/>
    <mergeCell ref="R72:T72"/>
    <mergeCell ref="H65:J65"/>
    <mergeCell ref="R65:T65"/>
    <mergeCell ref="AA65:AC65"/>
    <mergeCell ref="H66:J66"/>
    <mergeCell ref="R67:T67"/>
    <mergeCell ref="R68:T68"/>
    <mergeCell ref="H69:J69"/>
    <mergeCell ref="R69:T69"/>
    <mergeCell ref="H70:J70"/>
    <mergeCell ref="R70:T70"/>
    <mergeCell ref="H71:J71"/>
    <mergeCell ref="H82:J82"/>
    <mergeCell ref="H73:J73"/>
    <mergeCell ref="R73:T73"/>
    <mergeCell ref="H74:J74"/>
    <mergeCell ref="R74:T74"/>
    <mergeCell ref="H75:J75"/>
    <mergeCell ref="H77:J77"/>
    <mergeCell ref="H78:J78"/>
    <mergeCell ref="R78:T78"/>
    <mergeCell ref="H79:J79"/>
    <mergeCell ref="R79:T79"/>
    <mergeCell ref="R80:T80"/>
    <mergeCell ref="H87:J87"/>
    <mergeCell ref="R87:T87"/>
    <mergeCell ref="R88:T88"/>
    <mergeCell ref="R89:T89"/>
    <mergeCell ref="H83:J83"/>
    <mergeCell ref="R83:T83"/>
    <mergeCell ref="H84:J84"/>
    <mergeCell ref="R84:T84"/>
    <mergeCell ref="H85:J85"/>
    <mergeCell ref="H86:J86"/>
  </mergeCells>
  <phoneticPr fontId="3" type="noConversion"/>
  <conditionalFormatting sqref="B3:AG4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{F5DFD378-A611-46AB-BB23-6C608240897A}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DFD378-A611-46AB-BB23-6C60824089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B3:AG43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BF58-03F1-4BDF-8BE0-78FA7DBC28A1}">
  <sheetPr codeName="Sheet7">
    <tabColor theme="0" tint="-0.34998626667073579"/>
  </sheetPr>
  <dimension ref="A1:C10"/>
  <sheetViews>
    <sheetView workbookViewId="0"/>
  </sheetViews>
  <sheetFormatPr defaultRowHeight="14.25" x14ac:dyDescent="0.2"/>
  <cols>
    <col min="1" max="1" width="22.625" bestFit="1" customWidth="1"/>
    <col min="2" max="2" width="22.625" customWidth="1"/>
    <col min="3" max="3" width="36.375" bestFit="1" customWidth="1"/>
  </cols>
  <sheetData>
    <row r="1" spans="1:3" x14ac:dyDescent="0.2">
      <c r="A1" s="86" t="s">
        <v>269</v>
      </c>
      <c r="B1" s="86" t="s">
        <v>279</v>
      </c>
      <c r="C1" s="85" t="s">
        <v>268</v>
      </c>
    </row>
    <row r="2" spans="1:3" x14ac:dyDescent="0.2">
      <c r="A2" s="21" t="s">
        <v>57</v>
      </c>
      <c r="B2" s="21" t="s">
        <v>280</v>
      </c>
      <c r="C2" s="87" t="s">
        <v>90</v>
      </c>
    </row>
    <row r="3" spans="1:3" x14ac:dyDescent="0.2">
      <c r="A3" s="21" t="s">
        <v>58</v>
      </c>
      <c r="B3" s="21" t="s">
        <v>21</v>
      </c>
      <c r="C3" s="87" t="s">
        <v>97</v>
      </c>
    </row>
    <row r="4" spans="1:3" x14ac:dyDescent="0.2">
      <c r="A4" s="21" t="s">
        <v>59</v>
      </c>
      <c r="B4" s="21" t="s">
        <v>21</v>
      </c>
      <c r="C4" s="87" t="s">
        <v>97</v>
      </c>
    </row>
    <row r="5" spans="1:3" x14ac:dyDescent="0.2">
      <c r="A5" s="21" t="s">
        <v>60</v>
      </c>
      <c r="B5" s="21" t="s">
        <v>21</v>
      </c>
      <c r="C5" s="87" t="s">
        <v>97</v>
      </c>
    </row>
    <row r="6" spans="1:3" x14ac:dyDescent="0.2">
      <c r="A6" s="21" t="s">
        <v>61</v>
      </c>
      <c r="B6" s="21" t="s">
        <v>40</v>
      </c>
      <c r="C6" s="87" t="s">
        <v>111</v>
      </c>
    </row>
    <row r="7" spans="1:3" x14ac:dyDescent="0.2">
      <c r="A7" s="21" t="s">
        <v>62</v>
      </c>
      <c r="B7" s="21" t="s">
        <v>40</v>
      </c>
      <c r="C7" s="87" t="s">
        <v>111</v>
      </c>
    </row>
    <row r="8" spans="1:3" x14ac:dyDescent="0.2">
      <c r="A8" s="21" t="s">
        <v>63</v>
      </c>
      <c r="B8" s="21" t="s">
        <v>40</v>
      </c>
      <c r="C8" s="87" t="s">
        <v>111</v>
      </c>
    </row>
    <row r="9" spans="1:3" x14ac:dyDescent="0.2">
      <c r="A9" s="89" t="s">
        <v>64</v>
      </c>
      <c r="B9" s="108" t="s">
        <v>21</v>
      </c>
      <c r="C9" s="88" t="s">
        <v>97</v>
      </c>
    </row>
    <row r="10" spans="1:3" x14ac:dyDescent="0.2">
      <c r="A10" s="31"/>
      <c r="B10" s="31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B70F-D634-4A12-A761-F94B20ECC7F5}">
  <sheetPr codeName="Sheet8">
    <tabColor theme="0" tint="-0.34998626667073579"/>
  </sheetPr>
  <dimension ref="A1:AZ47"/>
  <sheetViews>
    <sheetView workbookViewId="0">
      <selection activeCell="L53" sqref="L53"/>
    </sheetView>
  </sheetViews>
  <sheetFormatPr defaultRowHeight="14.25" x14ac:dyDescent="0.2"/>
  <cols>
    <col min="1" max="1" width="21.625" style="133" customWidth="1"/>
  </cols>
  <sheetData>
    <row r="1" spans="1:50" x14ac:dyDescent="0.2">
      <c r="B1" s="201">
        <v>2012</v>
      </c>
      <c r="C1" s="202">
        <v>2013</v>
      </c>
      <c r="D1" s="202">
        <v>2014</v>
      </c>
      <c r="E1" s="202">
        <v>2015</v>
      </c>
      <c r="F1" s="202">
        <v>2016</v>
      </c>
      <c r="G1" s="202">
        <v>2017</v>
      </c>
      <c r="H1" s="202">
        <v>2018</v>
      </c>
      <c r="I1" s="202">
        <v>2019</v>
      </c>
      <c r="J1" s="202">
        <v>2020</v>
      </c>
      <c r="K1" s="202">
        <v>2021</v>
      </c>
      <c r="L1" s="202">
        <v>2022</v>
      </c>
      <c r="M1" s="202">
        <v>2023</v>
      </c>
      <c r="N1" s="202">
        <v>2024</v>
      </c>
      <c r="O1" s="202">
        <v>2025</v>
      </c>
      <c r="P1" s="202">
        <v>2026</v>
      </c>
      <c r="Q1" s="202">
        <v>2027</v>
      </c>
      <c r="R1" s="202">
        <v>2028</v>
      </c>
      <c r="S1" s="202">
        <v>2029</v>
      </c>
      <c r="T1" s="202">
        <v>2030</v>
      </c>
      <c r="U1" s="202">
        <v>2031</v>
      </c>
      <c r="V1" s="202">
        <v>2032</v>
      </c>
      <c r="W1" s="202">
        <v>2033</v>
      </c>
      <c r="X1" s="202">
        <v>2034</v>
      </c>
      <c r="Y1" s="202">
        <v>2035</v>
      </c>
      <c r="Z1" s="202">
        <v>2036</v>
      </c>
      <c r="AA1" s="202">
        <v>2037</v>
      </c>
      <c r="AB1" s="202">
        <v>2038</v>
      </c>
      <c r="AC1" s="202">
        <v>2039</v>
      </c>
      <c r="AD1" s="202">
        <v>2040</v>
      </c>
      <c r="AE1" s="202">
        <v>2041</v>
      </c>
      <c r="AF1" s="202">
        <v>2042</v>
      </c>
      <c r="AG1" s="202">
        <v>2043</v>
      </c>
      <c r="AH1" s="202">
        <v>2044</v>
      </c>
      <c r="AI1" s="202">
        <v>2045</v>
      </c>
      <c r="AJ1" s="202">
        <v>2046</v>
      </c>
      <c r="AK1" s="202">
        <v>2047</v>
      </c>
      <c r="AL1" s="202">
        <v>2048</v>
      </c>
      <c r="AM1" s="202">
        <v>2049</v>
      </c>
      <c r="AN1" s="202">
        <v>2050</v>
      </c>
      <c r="AO1" s="202">
        <v>2051</v>
      </c>
      <c r="AP1" s="202">
        <v>2052</v>
      </c>
      <c r="AQ1" s="202">
        <v>2053</v>
      </c>
      <c r="AR1" s="202">
        <v>2054</v>
      </c>
      <c r="AS1" s="202">
        <v>2055</v>
      </c>
      <c r="AT1" s="202">
        <v>2056</v>
      </c>
      <c r="AU1" s="202">
        <v>2057</v>
      </c>
      <c r="AV1" s="202">
        <v>2058</v>
      </c>
      <c r="AW1" s="202">
        <v>2059</v>
      </c>
      <c r="AX1" s="203">
        <v>2060</v>
      </c>
    </row>
    <row r="2" spans="1:50" x14ac:dyDescent="0.2">
      <c r="A2" s="200" t="s">
        <v>287</v>
      </c>
      <c r="B2" s="197">
        <v>8020.3769385556816</v>
      </c>
      <c r="C2" s="198">
        <v>8491.2939215411498</v>
      </c>
      <c r="D2" s="198">
        <v>8829.6929692877166</v>
      </c>
      <c r="E2" s="198">
        <v>9192.1241516893569</v>
      </c>
      <c r="F2" s="198">
        <v>9453.7597865683565</v>
      </c>
      <c r="G2" s="198">
        <v>9386.5346121722068</v>
      </c>
      <c r="H2" s="198">
        <v>9471.2875722103745</v>
      </c>
      <c r="I2" s="198">
        <v>10188.720302781163</v>
      </c>
      <c r="J2" s="198">
        <v>11212.0777337072</v>
      </c>
      <c r="K2" s="198">
        <v>11427.392281670944</v>
      </c>
      <c r="L2" s="198">
        <v>11925.265056948831</v>
      </c>
      <c r="M2" s="198">
        <v>12467.184845148324</v>
      </c>
      <c r="N2" s="198">
        <v>13102.630077237607</v>
      </c>
      <c r="O2" s="198">
        <v>13468.405133116721</v>
      </c>
      <c r="P2" s="198">
        <v>14340.391506371801</v>
      </c>
      <c r="Q2" s="198">
        <v>14936.816477074517</v>
      </c>
      <c r="R2" s="198">
        <v>15514.650273763827</v>
      </c>
      <c r="S2" s="198">
        <v>16071.452866304549</v>
      </c>
      <c r="T2" s="198">
        <v>16884.789370433889</v>
      </c>
      <c r="U2" s="198">
        <v>17113.475839975192</v>
      </c>
      <c r="V2" s="198">
        <v>17595.141121403638</v>
      </c>
      <c r="W2" s="198">
        <v>18048.689179464574</v>
      </c>
      <c r="X2" s="198">
        <v>18473.07763787275</v>
      </c>
      <c r="Y2" s="198">
        <v>18751.530935212326</v>
      </c>
      <c r="Z2" s="198">
        <v>19231.69879685593</v>
      </c>
      <c r="AA2" s="198">
        <v>19565.323899284849</v>
      </c>
      <c r="AB2" s="198">
        <v>19868.555469997587</v>
      </c>
      <c r="AC2" s="198">
        <v>20141.773002788144</v>
      </c>
      <c r="AD2" s="198">
        <v>20385.602371678022</v>
      </c>
      <c r="AE2" s="198">
        <v>20600.897594268848</v>
      </c>
      <c r="AF2" s="198">
        <v>20788.7212161487</v>
      </c>
      <c r="AG2" s="198">
        <v>20950.323805896634</v>
      </c>
      <c r="AH2" s="198">
        <v>21087.123024366021</v>
      </c>
      <c r="AI2" s="198">
        <v>21200.682698469507</v>
      </c>
      <c r="AJ2" s="198">
        <v>21292.692290559731</v>
      </c>
      <c r="AK2" s="198">
        <v>21364.947111563401</v>
      </c>
      <c r="AL2" s="198">
        <v>21419.329581028778</v>
      </c>
      <c r="AM2" s="198">
        <v>21457.791791776432</v>
      </c>
      <c r="AN2" s="198">
        <v>21482.33959231518</v>
      </c>
      <c r="AO2" s="198">
        <v>21495.018357796405</v>
      </c>
      <c r="AP2" s="198">
        <v>21497.900581048238</v>
      </c>
      <c r="AQ2" s="198">
        <v>21493.075379948717</v>
      </c>
      <c r="AR2" s="198">
        <v>21482.639986686372</v>
      </c>
      <c r="AS2" s="198">
        <v>21468.693258755968</v>
      </c>
      <c r="AT2" s="198">
        <v>21453.331231146334</v>
      </c>
      <c r="AU2" s="198">
        <v>21438.644714269354</v>
      </c>
      <c r="AV2" s="198">
        <v>21426.718932830583</v>
      </c>
      <c r="AW2" s="198">
        <v>21419.635197070231</v>
      </c>
      <c r="AX2" s="199">
        <v>21421.627250733247</v>
      </c>
    </row>
    <row r="3" spans="1:50" x14ac:dyDescent="0.2">
      <c r="A3" s="193" t="s">
        <v>2</v>
      </c>
      <c r="B3" s="204">
        <v>2200.7748797618237</v>
      </c>
      <c r="C3" s="205">
        <v>2209.8174876911885</v>
      </c>
      <c r="D3" s="205">
        <v>2171.579848017881</v>
      </c>
      <c r="E3" s="205">
        <v>2099.3377117375903</v>
      </c>
      <c r="F3" s="205">
        <v>2017.9816653801363</v>
      </c>
      <c r="G3" s="205">
        <v>1999.7266103568845</v>
      </c>
      <c r="H3" s="205">
        <v>2034.9296418416018</v>
      </c>
      <c r="I3" s="205">
        <v>2069.922408755594</v>
      </c>
      <c r="J3" s="205">
        <v>2036.4097192215513</v>
      </c>
      <c r="K3" s="205">
        <v>2262.3473207375118</v>
      </c>
      <c r="L3" s="205">
        <v>2479.7197729678542</v>
      </c>
      <c r="M3" s="205">
        <v>2516.5341938494062</v>
      </c>
      <c r="N3" s="205">
        <v>2607.0794864813151</v>
      </c>
      <c r="O3" s="205">
        <v>2720.7148768662373</v>
      </c>
      <c r="P3" s="205">
        <v>2828.8304222689007</v>
      </c>
      <c r="Q3" s="205">
        <v>2924.8962213335612</v>
      </c>
      <c r="R3" s="205">
        <v>3008.6377479677731</v>
      </c>
      <c r="S3" s="205">
        <v>3080.0761660910953</v>
      </c>
      <c r="T3" s="205">
        <v>3139.5062777201269</v>
      </c>
      <c r="U3" s="205">
        <v>3187.4059613463046</v>
      </c>
      <c r="V3" s="205">
        <v>3224.2115759930562</v>
      </c>
      <c r="W3" s="205">
        <v>3250.464076171339</v>
      </c>
      <c r="X3" s="205">
        <v>3266.8444147692144</v>
      </c>
      <c r="Y3" s="205">
        <v>3274.1481992491235</v>
      </c>
      <c r="Z3" s="205">
        <v>3273.2104806237085</v>
      </c>
      <c r="AA3" s="205">
        <v>3264.7325295120017</v>
      </c>
      <c r="AB3" s="205">
        <v>3249.4141577532341</v>
      </c>
      <c r="AC3" s="205">
        <v>3227.9889062173884</v>
      </c>
      <c r="AD3" s="205">
        <v>3201.210382531548</v>
      </c>
      <c r="AE3" s="205">
        <v>3169.8399391393268</v>
      </c>
      <c r="AF3" s="205">
        <v>3134.6358582169482</v>
      </c>
      <c r="AG3" s="205">
        <v>3096.3441432118166</v>
      </c>
      <c r="AH3" s="205">
        <v>3055.6909577536153</v>
      </c>
      <c r="AI3" s="205">
        <v>3013.3767026519031</v>
      </c>
      <c r="AJ3" s="205">
        <v>2970.0716812592186</v>
      </c>
      <c r="AK3" s="205">
        <v>2926.4132727452693</v>
      </c>
      <c r="AL3" s="205">
        <v>2883.0045114815402</v>
      </c>
      <c r="AM3" s="205">
        <v>2840.4139581606987</v>
      </c>
      <c r="AN3" s="205">
        <v>2799.1767436575701</v>
      </c>
      <c r="AO3" s="205">
        <v>2759.79666906584</v>
      </c>
      <c r="AP3" s="205">
        <v>2722.7492538882561</v>
      </c>
      <c r="AQ3" s="205">
        <v>2688.4856381502977</v>
      </c>
      <c r="AR3" s="205">
        <v>2657.4372624959242</v>
      </c>
      <c r="AS3" s="205">
        <v>2630.0212725259562</v>
      </c>
      <c r="AT3" s="205">
        <v>2606.6466193782871</v>
      </c>
      <c r="AU3" s="205">
        <v>2587.7208576917469</v>
      </c>
      <c r="AV3" s="205">
        <v>2573.657674784617</v>
      </c>
      <c r="AW3" s="205">
        <v>2564.8852215708043</v>
      </c>
      <c r="AX3" s="206">
        <v>2561.855357245558</v>
      </c>
    </row>
    <row r="4" spans="1:50" x14ac:dyDescent="0.2">
      <c r="A4" s="194" t="s">
        <v>3</v>
      </c>
      <c r="B4" s="204">
        <v>1616.2967364381511</v>
      </c>
      <c r="C4" s="205">
        <v>1570.7335794601238</v>
      </c>
      <c r="D4" s="205">
        <v>1558.6134131412034</v>
      </c>
      <c r="E4" s="205">
        <v>1540.772253083157</v>
      </c>
      <c r="F4" s="205">
        <v>1502.1130367157548</v>
      </c>
      <c r="G4" s="205">
        <v>1479.4019047376719</v>
      </c>
      <c r="H4" s="205">
        <v>1502.499103959708</v>
      </c>
      <c r="I4" s="205">
        <v>1502.2602870929002</v>
      </c>
      <c r="J4" s="205">
        <v>1460.4994252894223</v>
      </c>
      <c r="K4" s="205">
        <v>1579.9619826365199</v>
      </c>
      <c r="L4" s="205">
        <v>1694.8545592328228</v>
      </c>
      <c r="M4" s="205">
        <v>1709.2629667822375</v>
      </c>
      <c r="N4" s="205">
        <v>1744.5611342720513</v>
      </c>
      <c r="O4" s="205">
        <v>1788.6950991104682</v>
      </c>
      <c r="P4" s="205">
        <v>1830.8854827969003</v>
      </c>
      <c r="Q4" s="205">
        <v>1868.454838570261</v>
      </c>
      <c r="R4" s="205">
        <v>1900.8698525155214</v>
      </c>
      <c r="S4" s="205">
        <v>1927.6239244118133</v>
      </c>
      <c r="T4" s="205">
        <v>1948.2477065951598</v>
      </c>
      <c r="U4" s="205">
        <v>1962.4653953829657</v>
      </c>
      <c r="V4" s="205">
        <v>1970.646698229468</v>
      </c>
      <c r="W4" s="205">
        <v>1973.3751524857137</v>
      </c>
      <c r="X4" s="205">
        <v>1971.2870017056773</v>
      </c>
      <c r="Y4" s="205">
        <v>1965.054375861245</v>
      </c>
      <c r="Z4" s="205">
        <v>1955.3117749014182</v>
      </c>
      <c r="AA4" s="205">
        <v>1942.4707990248353</v>
      </c>
      <c r="AB4" s="205">
        <v>1926.8919235727369</v>
      </c>
      <c r="AC4" s="205">
        <v>1908.9384375232444</v>
      </c>
      <c r="AD4" s="205">
        <v>1888.9720515100109</v>
      </c>
      <c r="AE4" s="205">
        <v>1867.3491114535291</v>
      </c>
      <c r="AF4" s="205">
        <v>1844.4174322848958</v>
      </c>
      <c r="AG4" s="205">
        <v>1820.5137498842428</v>
      </c>
      <c r="AH4" s="205">
        <v>1795.9617758405598</v>
      </c>
      <c r="AI4" s="205">
        <v>1771.0708290114101</v>
      </c>
      <c r="AJ4" s="205">
        <v>1746.1350100544598</v>
      </c>
      <c r="AK4" s="205">
        <v>1721.4328799673017</v>
      </c>
      <c r="AL4" s="205">
        <v>1697.2276009990535</v>
      </c>
      <c r="AM4" s="205">
        <v>1673.7674978406351</v>
      </c>
      <c r="AN4" s="205">
        <v>1651.2869985017983</v>
      </c>
      <c r="AO4" s="205">
        <v>1630.0079174857799</v>
      </c>
      <c r="AP4" s="205">
        <v>1610.1410485415772</v>
      </c>
      <c r="AQ4" s="205">
        <v>1591.8880402061375</v>
      </c>
      <c r="AR4" s="205">
        <v>1575.4435343843409</v>
      </c>
      <c r="AS4" s="205">
        <v>1560.9975562461616</v>
      </c>
      <c r="AT4" s="205">
        <v>1548.7381526997181</v>
      </c>
      <c r="AU4" s="205">
        <v>1538.8542866456949</v>
      </c>
      <c r="AV4" s="205">
        <v>1531.5390052262121</v>
      </c>
      <c r="AW4" s="205">
        <v>1526.9929125277192</v>
      </c>
      <c r="AX4" s="206">
        <v>1525.4279909551949</v>
      </c>
    </row>
    <row r="5" spans="1:50" x14ac:dyDescent="0.2">
      <c r="A5" s="194" t="s">
        <v>4</v>
      </c>
      <c r="B5" s="204">
        <v>518.24351654025588</v>
      </c>
      <c r="C5" s="205">
        <v>566.15782799022406</v>
      </c>
      <c r="D5" s="205">
        <v>600.32741241287295</v>
      </c>
      <c r="E5" s="205">
        <v>583.77347861042574</v>
      </c>
      <c r="F5" s="205">
        <v>554.88373631663364</v>
      </c>
      <c r="G5" s="205">
        <v>545.93253708691338</v>
      </c>
      <c r="H5" s="205">
        <v>518.03577854326159</v>
      </c>
      <c r="I5" s="205">
        <v>534.93551856059025</v>
      </c>
      <c r="J5" s="205">
        <v>509.19798397796114</v>
      </c>
      <c r="K5" s="205">
        <v>548.19732663518835</v>
      </c>
      <c r="L5" s="205">
        <v>629.2703042869897</v>
      </c>
      <c r="M5" s="205">
        <v>631.38744009276218</v>
      </c>
      <c r="N5" s="205">
        <v>637.18035365622484</v>
      </c>
      <c r="O5" s="205">
        <v>645.83571149700424</v>
      </c>
      <c r="P5" s="205">
        <v>656.53660686495607</v>
      </c>
      <c r="Q5" s="205">
        <v>668.42223513649958</v>
      </c>
      <c r="R5" s="205">
        <v>680.57217452210375</v>
      </c>
      <c r="S5" s="205">
        <v>691.99850286583671</v>
      </c>
      <c r="T5" s="205">
        <v>701.64929560618702</v>
      </c>
      <c r="U5" s="205">
        <v>708.62175362592041</v>
      </c>
      <c r="V5" s="205">
        <v>712.78813954338591</v>
      </c>
      <c r="W5" s="205">
        <v>714.24854437563602</v>
      </c>
      <c r="X5" s="205">
        <v>713.13622227197607</v>
      </c>
      <c r="Y5" s="205">
        <v>709.61237188659265</v>
      </c>
      <c r="Z5" s="205">
        <v>703.86841266573572</v>
      </c>
      <c r="AA5" s="205">
        <v>696.14296358722697</v>
      </c>
      <c r="AB5" s="205">
        <v>686.69179900610789</v>
      </c>
      <c r="AC5" s="205">
        <v>675.77409768975792</v>
      </c>
      <c r="AD5" s="205">
        <v>663.64721461305373</v>
      </c>
      <c r="AE5" s="205">
        <v>650.56225322998046</v>
      </c>
      <c r="AF5" s="205">
        <v>636.76046812826439</v>
      </c>
      <c r="AG5" s="205">
        <v>622.47049254140302</v>
      </c>
      <c r="AH5" s="205">
        <v>607.90635674222835</v>
      </c>
      <c r="AI5" s="205">
        <v>593.26624201992661</v>
      </c>
      <c r="AJ5" s="205">
        <v>578.73190046895684</v>
      </c>
      <c r="AK5" s="205">
        <v>564.46866260620448</v>
      </c>
      <c r="AL5" s="205">
        <v>550.625952097697</v>
      </c>
      <c r="AM5" s="205">
        <v>537.33822873860595</v>
      </c>
      <c r="AN5" s="205">
        <v>524.72628639779828</v>
      </c>
      <c r="AO5" s="205">
        <v>512.89884107357921</v>
      </c>
      <c r="AP5" s="205">
        <v>501.95435477740642</v>
      </c>
      <c r="AQ5" s="205">
        <v>491.98305307229492</v>
      </c>
      <c r="AR5" s="205">
        <v>483.06910730829514</v>
      </c>
      <c r="AS5" s="205">
        <v>475.29296665804952</v>
      </c>
      <c r="AT5" s="205">
        <v>468.73383988293784</v>
      </c>
      <c r="AU5" s="205">
        <v>463.47234246637487</v>
      </c>
      <c r="AV5" s="205">
        <v>459.59334164784053</v>
      </c>
      <c r="AW5" s="205">
        <v>457.18905051126478</v>
      </c>
      <c r="AX5" s="206">
        <v>456.36244340644038</v>
      </c>
    </row>
    <row r="6" spans="1:50" x14ac:dyDescent="0.2">
      <c r="A6" s="194" t="s">
        <v>5</v>
      </c>
      <c r="B6" s="204">
        <v>269.73914786371449</v>
      </c>
      <c r="C6" s="205">
        <v>280.58464392128678</v>
      </c>
      <c r="D6" s="205">
        <v>288.91075657785944</v>
      </c>
      <c r="E6" s="205">
        <v>285.87774026638181</v>
      </c>
      <c r="F6" s="205">
        <v>285.95841694819694</v>
      </c>
      <c r="G6" s="205">
        <v>279.02983095396297</v>
      </c>
      <c r="H6" s="205">
        <v>281.99704316943155</v>
      </c>
      <c r="I6" s="205">
        <v>280.04897528340433</v>
      </c>
      <c r="J6" s="205">
        <v>270.36761575125257</v>
      </c>
      <c r="K6" s="205">
        <v>276.71830453233645</v>
      </c>
      <c r="L6" s="205">
        <v>295.71646681740617</v>
      </c>
      <c r="M6" s="205">
        <v>294.83569740700153</v>
      </c>
      <c r="N6" s="205">
        <v>293.1650166838628</v>
      </c>
      <c r="O6" s="205">
        <v>292.14561072156414</v>
      </c>
      <c r="P6" s="205">
        <v>292.85407720126886</v>
      </c>
      <c r="Q6" s="205">
        <v>294.98853630220032</v>
      </c>
      <c r="R6" s="205">
        <v>297.90662081446834</v>
      </c>
      <c r="S6" s="205">
        <v>300.95081288317289</v>
      </c>
      <c r="T6" s="205">
        <v>303.43832491792995</v>
      </c>
      <c r="U6" s="205">
        <v>304.7926391445809</v>
      </c>
      <c r="V6" s="205">
        <v>304.94307962037936</v>
      </c>
      <c r="W6" s="205">
        <v>303.95890897748671</v>
      </c>
      <c r="X6" s="205">
        <v>301.92166781430529</v>
      </c>
      <c r="Y6" s="205">
        <v>298.9224401291537</v>
      </c>
      <c r="Z6" s="205">
        <v>295.06138498277102</v>
      </c>
      <c r="AA6" s="205">
        <v>290.4515582596656</v>
      </c>
      <c r="AB6" s="205">
        <v>285.20927417460268</v>
      </c>
      <c r="AC6" s="205">
        <v>279.44947401892506</v>
      </c>
      <c r="AD6" s="205">
        <v>273.28373980038918</v>
      </c>
      <c r="AE6" s="205">
        <v>266.8186930861886</v>
      </c>
      <c r="AF6" s="205">
        <v>260.15477390902441</v>
      </c>
      <c r="AG6" s="205">
        <v>253.38538152281572</v>
      </c>
      <c r="AH6" s="205">
        <v>246.59634910132121</v>
      </c>
      <c r="AI6" s="205">
        <v>239.86571800113094</v>
      </c>
      <c r="AJ6" s="205">
        <v>233.26377365772268</v>
      </c>
      <c r="AK6" s="205">
        <v>226.85330415693983</v>
      </c>
      <c r="AL6" s="205">
        <v>220.69004358938216</v>
      </c>
      <c r="AM6" s="205">
        <v>214.82326501416995</v>
      </c>
      <c r="AN6" s="205">
        <v>209.29649182187833</v>
      </c>
      <c r="AO6" s="205">
        <v>204.14830113515958</v>
      </c>
      <c r="AP6" s="205">
        <v>199.41319832581448</v>
      </c>
      <c r="AQ6" s="205">
        <v>195.12254753881564</v>
      </c>
      <c r="AR6" s="205">
        <v>191.30554915479911</v>
      </c>
      <c r="AS6" s="205">
        <v>187.99026132987822</v>
      </c>
      <c r="AT6" s="205">
        <v>185.20466914206739</v>
      </c>
      <c r="AU6" s="205">
        <v>182.9778115448722</v>
      </c>
      <c r="AV6" s="205">
        <v>181.34098346323665</v>
      </c>
      <c r="AW6" s="205">
        <v>180.32903824054031</v>
      </c>
      <c r="AX6" s="206">
        <v>179.98182464082183</v>
      </c>
    </row>
    <row r="7" spans="1:50" x14ac:dyDescent="0.2">
      <c r="A7" s="194" t="s">
        <v>6</v>
      </c>
      <c r="B7" s="204">
        <v>175.564430846253</v>
      </c>
      <c r="C7" s="205">
        <v>186.79289546330421</v>
      </c>
      <c r="D7" s="205">
        <v>193.05215160489129</v>
      </c>
      <c r="E7" s="205">
        <v>195.23791970177572</v>
      </c>
      <c r="F7" s="205">
        <v>198.72255310909739</v>
      </c>
      <c r="G7" s="205">
        <v>200.34440319082623</v>
      </c>
      <c r="H7" s="205">
        <v>202.27538939889473</v>
      </c>
      <c r="I7" s="205">
        <v>195.41728536645851</v>
      </c>
      <c r="J7" s="205">
        <v>187.90550446643661</v>
      </c>
      <c r="K7" s="205">
        <v>210.31859201206336</v>
      </c>
      <c r="L7" s="205">
        <v>211.08457143053002</v>
      </c>
      <c r="M7" s="205">
        <v>210.62281170173858</v>
      </c>
      <c r="N7" s="205">
        <v>209.81651284580209</v>
      </c>
      <c r="O7" s="205">
        <v>209.52726191470217</v>
      </c>
      <c r="P7" s="205">
        <v>210.39192406113614</v>
      </c>
      <c r="Q7" s="205">
        <v>212.17067973088757</v>
      </c>
      <c r="R7" s="205">
        <v>214.40224819211508</v>
      </c>
      <c r="S7" s="205">
        <v>216.61117448543499</v>
      </c>
      <c r="T7" s="205">
        <v>218.30306044134349</v>
      </c>
      <c r="U7" s="205">
        <v>219.06769892509351</v>
      </c>
      <c r="V7" s="205">
        <v>218.88571270325323</v>
      </c>
      <c r="W7" s="205">
        <v>217.84632631901624</v>
      </c>
      <c r="X7" s="205">
        <v>216.04789275871747</v>
      </c>
      <c r="Y7" s="205">
        <v>213.59447199463418</v>
      </c>
      <c r="Z7" s="205">
        <v>210.58784646412147</v>
      </c>
      <c r="AA7" s="205">
        <v>207.11081648916195</v>
      </c>
      <c r="AB7" s="205">
        <v>203.24095763267411</v>
      </c>
      <c r="AC7" s="205">
        <v>199.05424810016143</v>
      </c>
      <c r="AD7" s="205">
        <v>194.62392480000352</v>
      </c>
      <c r="AE7" s="205">
        <v>190.01957913348963</v>
      </c>
      <c r="AF7" s="205">
        <v>185.30648528228875</v>
      </c>
      <c r="AG7" s="205">
        <v>180.5451469425802</v>
      </c>
      <c r="AH7" s="205">
        <v>175.79104356960826</v>
      </c>
      <c r="AI7" s="205">
        <v>171.09455411336052</v>
      </c>
      <c r="AJ7" s="205">
        <v>166.50103474837917</v>
      </c>
      <c r="AK7" s="205">
        <v>162.0510269930659</v>
      </c>
      <c r="AL7" s="205">
        <v>157.78057362655102</v>
      </c>
      <c r="AM7" s="205">
        <v>153.72162170013368</v>
      </c>
      <c r="AN7" s="205">
        <v>149.90249448159938</v>
      </c>
      <c r="AO7" s="205">
        <v>146.3484171716446</v>
      </c>
      <c r="AP7" s="205">
        <v>143.08208453726573</v>
      </c>
      <c r="AQ7" s="205">
        <v>140.12426210409222</v>
      </c>
      <c r="AR7" s="205">
        <v>137.49441616848861</v>
      </c>
      <c r="AS7" s="205">
        <v>135.21137160510796</v>
      </c>
      <c r="AT7" s="205">
        <v>133.29400027492306</v>
      </c>
      <c r="AU7" s="205">
        <v>131.76194684631901</v>
      </c>
      <c r="AV7" s="205">
        <v>130.63640313883133</v>
      </c>
      <c r="AW7" s="205">
        <v>129.94094684929865</v>
      </c>
      <c r="AX7" s="206">
        <v>129.70246594820372</v>
      </c>
    </row>
    <row r="8" spans="1:50" x14ac:dyDescent="0.2">
      <c r="A8" s="194" t="s">
        <v>7</v>
      </c>
      <c r="B8" s="204">
        <v>134.43243577545192</v>
      </c>
      <c r="C8" s="205">
        <v>134.21856221675833</v>
      </c>
      <c r="D8" s="205">
        <v>124.43271801437129</v>
      </c>
      <c r="E8" s="205">
        <v>104.00226953853614</v>
      </c>
      <c r="F8" s="205">
        <v>86.777594969769794</v>
      </c>
      <c r="G8" s="205">
        <v>105.31676501870939</v>
      </c>
      <c r="H8" s="205">
        <v>129.92618703400919</v>
      </c>
      <c r="I8" s="205">
        <v>152.45423045719491</v>
      </c>
      <c r="J8" s="205">
        <v>128.89647919768316</v>
      </c>
      <c r="K8" s="205">
        <v>141.72115138199769</v>
      </c>
      <c r="L8" s="205">
        <v>157.64154113199345</v>
      </c>
      <c r="M8" s="205">
        <v>163.36322693126854</v>
      </c>
      <c r="N8" s="205">
        <v>177.96799205732177</v>
      </c>
      <c r="O8" s="205">
        <v>197.39607662968493</v>
      </c>
      <c r="P8" s="205">
        <v>217.14113336611283</v>
      </c>
      <c r="Q8" s="205">
        <v>236.11424031539542</v>
      </c>
      <c r="R8" s="205">
        <v>254.4141027787162</v>
      </c>
      <c r="S8" s="205">
        <v>272.30870646649686</v>
      </c>
      <c r="T8" s="205">
        <v>290.23223168758727</v>
      </c>
      <c r="U8" s="205">
        <v>308.64551716538102</v>
      </c>
      <c r="V8" s="205">
        <v>327.55714425425788</v>
      </c>
      <c r="W8" s="205">
        <v>346.82750105821606</v>
      </c>
      <c r="X8" s="205">
        <v>366.29070924187272</v>
      </c>
      <c r="Y8" s="205">
        <v>385.75430645200606</v>
      </c>
      <c r="Z8" s="205">
        <v>405.02318311234575</v>
      </c>
      <c r="AA8" s="205">
        <v>423.98009714284103</v>
      </c>
      <c r="AB8" s="205">
        <v>442.5322772063796</v>
      </c>
      <c r="AC8" s="205">
        <v>460.59130690487672</v>
      </c>
      <c r="AD8" s="205">
        <v>478.07411530270872</v>
      </c>
      <c r="AE8" s="205">
        <v>494.90385725995856</v>
      </c>
      <c r="AF8" s="205">
        <v>511.01067167599388</v>
      </c>
      <c r="AG8" s="205">
        <v>526.33230916018147</v>
      </c>
      <c r="AH8" s="205">
        <v>540.81462407118102</v>
      </c>
      <c r="AI8" s="205">
        <v>554.41192919479477</v>
      </c>
      <c r="AJ8" s="205">
        <v>567.08721447109349</v>
      </c>
      <c r="AK8" s="205">
        <v>578.81223405664616</v>
      </c>
      <c r="AL8" s="205">
        <v>589.5674685556753</v>
      </c>
      <c r="AM8" s="205">
        <v>599.34197142978951</v>
      </c>
      <c r="AN8" s="205">
        <v>608.13311037122014</v>
      </c>
      <c r="AO8" s="205">
        <v>615.94621578673241</v>
      </c>
      <c r="AP8" s="205">
        <v>622.79414949062061</v>
      </c>
      <c r="AQ8" s="205">
        <v>628.69680726034812</v>
      </c>
      <c r="AR8" s="205">
        <v>633.68056909326799</v>
      </c>
      <c r="AS8" s="205">
        <v>637.77771085192103</v>
      </c>
      <c r="AT8" s="205">
        <v>641.02579053958834</v>
      </c>
      <c r="AU8" s="205">
        <v>643.46702175214864</v>
      </c>
      <c r="AV8" s="205">
        <v>645.14764595445979</v>
      </c>
      <c r="AW8" s="205">
        <v>646.11731417685905</v>
      </c>
      <c r="AX8" s="206">
        <v>646.42848756673311</v>
      </c>
    </row>
    <row r="9" spans="1:50" x14ac:dyDescent="0.2">
      <c r="A9" s="194" t="s">
        <v>8</v>
      </c>
      <c r="B9" s="204">
        <v>1.0889994158201428</v>
      </c>
      <c r="C9" s="205">
        <v>1.1648549132551371</v>
      </c>
      <c r="D9" s="205">
        <v>1.0832759500273152</v>
      </c>
      <c r="E9" s="205">
        <v>1.0523770744126235</v>
      </c>
      <c r="F9" s="205">
        <v>0.91094818874093397</v>
      </c>
      <c r="G9" s="205">
        <v>1.0539272289753696</v>
      </c>
      <c r="H9" s="205">
        <v>1.0808756323636981</v>
      </c>
      <c r="I9" s="205">
        <v>1.0817459755270802</v>
      </c>
      <c r="J9" s="205">
        <v>1.0579535148456456</v>
      </c>
      <c r="K9" s="205">
        <v>0.98256465864026232</v>
      </c>
      <c r="L9" s="205">
        <v>1.2755981295838204</v>
      </c>
      <c r="M9" s="205">
        <v>1.2973061923133045</v>
      </c>
      <c r="N9" s="205">
        <v>1.3519291142632026</v>
      </c>
      <c r="O9" s="205">
        <v>1.4234313604223672</v>
      </c>
      <c r="P9" s="205">
        <v>1.4966109274684964</v>
      </c>
      <c r="Q9" s="205">
        <v>1.5678718758255381</v>
      </c>
      <c r="R9" s="205">
        <v>1.6368588609655814</v>
      </c>
      <c r="S9" s="205">
        <v>1.7032587685532337</v>
      </c>
      <c r="T9" s="205">
        <v>1.7668045085411173</v>
      </c>
      <c r="U9" s="205">
        <v>1.8272259641652764</v>
      </c>
      <c r="V9" s="205">
        <v>1.8840834266310025</v>
      </c>
      <c r="W9" s="205">
        <v>1.936903707039217</v>
      </c>
      <c r="X9" s="205">
        <v>1.9852347921162272</v>
      </c>
      <c r="Y9" s="205">
        <v>2.0286521637900221</v>
      </c>
      <c r="Z9" s="205">
        <v>2.0668292293574444</v>
      </c>
      <c r="AA9" s="205">
        <v>2.0997441978980387</v>
      </c>
      <c r="AB9" s="205">
        <v>2.1275020270438278</v>
      </c>
      <c r="AC9" s="205">
        <v>2.1502669583150125</v>
      </c>
      <c r="AD9" s="205">
        <v>2.1682561920513486</v>
      </c>
      <c r="AE9" s="205">
        <v>2.181733161424642</v>
      </c>
      <c r="AF9" s="205">
        <v>2.19100063050512</v>
      </c>
      <c r="AG9" s="205">
        <v>2.196393821114428</v>
      </c>
      <c r="AH9" s="205">
        <v>2.1982737487515953</v>
      </c>
      <c r="AI9" s="205">
        <v>2.1970209208891744</v>
      </c>
      <c r="AJ9" s="205">
        <v>2.1930295229290473</v>
      </c>
      <c r="AK9" s="205">
        <v>2.1867021894134027</v>
      </c>
      <c r="AL9" s="205">
        <v>2.1784454318169604</v>
      </c>
      <c r="AM9" s="205">
        <v>2.1686657702789365</v>
      </c>
      <c r="AN9" s="205">
        <v>2.1577665956143792</v>
      </c>
      <c r="AO9" s="205">
        <v>2.1461457703087223</v>
      </c>
      <c r="AP9" s="205">
        <v>2.1341939631928319</v>
      </c>
      <c r="AQ9" s="205">
        <v>2.122293702209447</v>
      </c>
      <c r="AR9" s="205">
        <v>2.1108191230864275</v>
      </c>
      <c r="AS9" s="205">
        <v>2.1001363887143736</v>
      </c>
      <c r="AT9" s="205">
        <v>2.0906047544255988</v>
      </c>
      <c r="AU9" s="205">
        <v>2.0825782580144074</v>
      </c>
      <c r="AV9" s="205">
        <v>2.0764080200707138</v>
      </c>
      <c r="AW9" s="205">
        <v>2.0724451499162995</v>
      </c>
      <c r="AX9" s="206">
        <v>2.0710442651096179</v>
      </c>
    </row>
    <row r="10" spans="1:50" x14ac:dyDescent="0.2">
      <c r="A10" s="194" t="s">
        <v>9</v>
      </c>
      <c r="B10" s="204">
        <v>1212.4105737013122</v>
      </c>
      <c r="C10" s="205">
        <v>1260.0066459506525</v>
      </c>
      <c r="D10" s="205">
        <v>1301.0202924060955</v>
      </c>
      <c r="E10" s="205">
        <v>1302.1734929795896</v>
      </c>
      <c r="F10" s="205">
        <v>1348.2887559727169</v>
      </c>
      <c r="G10" s="205">
        <v>1457.5547709704783</v>
      </c>
      <c r="H10" s="205">
        <v>1536.9110032013343</v>
      </c>
      <c r="I10" s="205">
        <v>1509.993620350115</v>
      </c>
      <c r="J10" s="205">
        <v>1438.8034978249595</v>
      </c>
      <c r="K10" s="205">
        <v>1613.4179608362692</v>
      </c>
      <c r="L10" s="205">
        <v>1650.4342918518221</v>
      </c>
      <c r="M10" s="205">
        <v>1661.0519961065563</v>
      </c>
      <c r="N10" s="205">
        <v>1688.6806913014248</v>
      </c>
      <c r="O10" s="205">
        <v>1727.0510877665606</v>
      </c>
      <c r="P10" s="205">
        <v>1770.4562927685829</v>
      </c>
      <c r="Q10" s="205">
        <v>1816.2547299718763</v>
      </c>
      <c r="R10" s="205">
        <v>1862.4473358516843</v>
      </c>
      <c r="S10" s="205">
        <v>1906.8261939848037</v>
      </c>
      <c r="T10" s="205">
        <v>1946.983421365893</v>
      </c>
      <c r="U10" s="205">
        <v>1980.8130542013862</v>
      </c>
      <c r="V10" s="205">
        <v>2008.0217391885385</v>
      </c>
      <c r="W10" s="205">
        <v>2028.8619312169274</v>
      </c>
      <c r="X10" s="205">
        <v>2043.6721005174068</v>
      </c>
      <c r="Y10" s="205">
        <v>2052.8634211359317</v>
      </c>
      <c r="Z10" s="205">
        <v>2056.8806846391822</v>
      </c>
      <c r="AA10" s="205">
        <v>2056.1124704097806</v>
      </c>
      <c r="AB10" s="205">
        <v>2050.956676757768</v>
      </c>
      <c r="AC10" s="205">
        <v>2041.8370846574683</v>
      </c>
      <c r="AD10" s="205">
        <v>2029.195067497521</v>
      </c>
      <c r="AE10" s="205">
        <v>2013.4819802699199</v>
      </c>
      <c r="AF10" s="205">
        <v>1995.152349241213</v>
      </c>
      <c r="AG10" s="205">
        <v>1974.6579439748923</v>
      </c>
      <c r="AH10" s="205">
        <v>1952.4427780022011</v>
      </c>
      <c r="AI10" s="205">
        <v>1928.9390533859316</v>
      </c>
      <c r="AJ10" s="205">
        <v>1904.5640384487369</v>
      </c>
      <c r="AK10" s="205">
        <v>1879.7178472919684</v>
      </c>
      <c r="AL10" s="205">
        <v>1854.7820744016124</v>
      </c>
      <c r="AM10" s="205">
        <v>1830.1192274126026</v>
      </c>
      <c r="AN10" s="205">
        <v>1806.0728956264929</v>
      </c>
      <c r="AO10" s="205">
        <v>1782.9685907081086</v>
      </c>
      <c r="AP10" s="205">
        <v>1761.1151986446439</v>
      </c>
      <c r="AQ10" s="205">
        <v>1740.8069880639059</v>
      </c>
      <c r="AR10" s="205">
        <v>1722.3261289489772</v>
      </c>
      <c r="AS10" s="205">
        <v>1705.9456873034328</v>
      </c>
      <c r="AT10" s="205">
        <v>1691.9330751666287</v>
      </c>
      <c r="AU10" s="205">
        <v>1680.5539514295601</v>
      </c>
      <c r="AV10" s="205">
        <v>1672.0765871854453</v>
      </c>
      <c r="AW10" s="205">
        <v>1666.7767300600613</v>
      </c>
      <c r="AX10" s="206">
        <v>1664.9430254971905</v>
      </c>
    </row>
    <row r="11" spans="1:50" x14ac:dyDescent="0.2">
      <c r="A11" s="194" t="s">
        <v>10</v>
      </c>
      <c r="B11" s="204">
        <v>567.00897566965182</v>
      </c>
      <c r="C11" s="205">
        <v>592.50008564898212</v>
      </c>
      <c r="D11" s="205">
        <v>616.898584911184</v>
      </c>
      <c r="E11" s="205">
        <v>629.15051844987215</v>
      </c>
      <c r="F11" s="205">
        <v>668.00872114290121</v>
      </c>
      <c r="G11" s="205">
        <v>737.69629270652126</v>
      </c>
      <c r="H11" s="205">
        <v>783.73618171684529</v>
      </c>
      <c r="I11" s="205">
        <v>795.70204914280976</v>
      </c>
      <c r="J11" s="205">
        <v>781.27991692211458</v>
      </c>
      <c r="K11" s="205">
        <v>878.53711842257519</v>
      </c>
      <c r="L11" s="205">
        <v>912.97236037763207</v>
      </c>
      <c r="M11" s="205">
        <v>924.72792736572967</v>
      </c>
      <c r="N11" s="205">
        <v>954.38123033197962</v>
      </c>
      <c r="O11" s="205">
        <v>993.43556226866178</v>
      </c>
      <c r="P11" s="205">
        <v>1034.0434629687154</v>
      </c>
      <c r="Q11" s="205">
        <v>1074.0951720123594</v>
      </c>
      <c r="R11" s="205">
        <v>1112.9823392031808</v>
      </c>
      <c r="S11" s="205">
        <v>1150.0374326960996</v>
      </c>
      <c r="T11" s="205">
        <v>1184.5421863174479</v>
      </c>
      <c r="U11" s="205">
        <v>1215.8669308771553</v>
      </c>
      <c r="V11" s="205">
        <v>1243.8912732565109</v>
      </c>
      <c r="W11" s="205">
        <v>1268.6709783952663</v>
      </c>
      <c r="X11" s="205">
        <v>1290.3132281509074</v>
      </c>
      <c r="Y11" s="205">
        <v>1308.9715405165737</v>
      </c>
      <c r="Z11" s="205">
        <v>1324.8161152260614</v>
      </c>
      <c r="AA11" s="205">
        <v>1337.9537734887419</v>
      </c>
      <c r="AB11" s="205">
        <v>1348.4926130953872</v>
      </c>
      <c r="AC11" s="205">
        <v>1356.5625997748359</v>
      </c>
      <c r="AD11" s="205">
        <v>1362.3125576158734</v>
      </c>
      <c r="AE11" s="205">
        <v>1365.907158856236</v>
      </c>
      <c r="AF11" s="205">
        <v>1367.5239828562055</v>
      </c>
      <c r="AG11" s="205">
        <v>1367.350704731781</v>
      </c>
      <c r="AH11" s="205">
        <v>1365.5824643221022</v>
      </c>
      <c r="AI11" s="205">
        <v>1362.4194563314672</v>
      </c>
      <c r="AJ11" s="205">
        <v>1358.0647729801931</v>
      </c>
      <c r="AK11" s="205">
        <v>1352.7225216183911</v>
      </c>
      <c r="AL11" s="205">
        <v>1346.5962317330532</v>
      </c>
      <c r="AM11" s="205">
        <v>1339.88755877984</v>
      </c>
      <c r="AN11" s="205">
        <v>1332.7952864057072</v>
      </c>
      <c r="AO11" s="205">
        <v>1325.5146239566807</v>
      </c>
      <c r="AP11" s="205">
        <v>1318.2367927037164</v>
      </c>
      <c r="AQ11" s="205">
        <v>1311.1488919539966</v>
      </c>
      <c r="AR11" s="205">
        <v>1304.4340351068681</v>
      </c>
      <c r="AS11" s="205">
        <v>1298.2717457123497</v>
      </c>
      <c r="AT11" s="205">
        <v>1292.8386046392077</v>
      </c>
      <c r="AU11" s="205">
        <v>1288.3091415081319</v>
      </c>
      <c r="AV11" s="205">
        <v>1284.8569665533519</v>
      </c>
      <c r="AW11" s="205">
        <v>1282.6561430229458</v>
      </c>
      <c r="AX11" s="206">
        <v>1281.8828051210828</v>
      </c>
    </row>
    <row r="12" spans="1:50" x14ac:dyDescent="0.2">
      <c r="A12" s="194" t="s">
        <v>11</v>
      </c>
      <c r="B12" s="204">
        <v>615.45397266684449</v>
      </c>
      <c r="C12" s="205">
        <v>644.29234645209567</v>
      </c>
      <c r="D12" s="205">
        <v>657.85186687048679</v>
      </c>
      <c r="E12" s="205">
        <v>672.16537230123561</v>
      </c>
      <c r="F12" s="205">
        <v>708.43265072745317</v>
      </c>
      <c r="G12" s="205">
        <v>782.33730119535221</v>
      </c>
      <c r="H12" s="205">
        <v>835.83708420068547</v>
      </c>
      <c r="I12" s="205">
        <v>855.85139170274385</v>
      </c>
      <c r="J12" s="205">
        <v>805.56639983284151</v>
      </c>
      <c r="K12" s="205">
        <v>927.65431597354814</v>
      </c>
      <c r="L12" s="205">
        <v>1001.7083980576186</v>
      </c>
      <c r="M12" s="205">
        <v>1019.3958912821878</v>
      </c>
      <c r="N12" s="205">
        <v>1063.9222661618669</v>
      </c>
      <c r="O12" s="205">
        <v>1122.2403078805316</v>
      </c>
      <c r="P12" s="205">
        <v>1181.91159554469</v>
      </c>
      <c r="Q12" s="205">
        <v>1239.9507029752911</v>
      </c>
      <c r="R12" s="205">
        <v>1296.0208821036176</v>
      </c>
      <c r="S12" s="205">
        <v>1349.8191716439376</v>
      </c>
      <c r="T12" s="205">
        <v>1401.0803977862249</v>
      </c>
      <c r="U12" s="205">
        <v>1449.6075931250389</v>
      </c>
      <c r="V12" s="205">
        <v>1495.3631010787767</v>
      </c>
      <c r="W12" s="205">
        <v>1538.3981445483021</v>
      </c>
      <c r="X12" s="205">
        <v>1578.824269209754</v>
      </c>
      <c r="Y12" s="205">
        <v>1616.8095830002944</v>
      </c>
      <c r="Z12" s="205">
        <v>1652.5219957502798</v>
      </c>
      <c r="AA12" s="205">
        <v>1685.958591800596</v>
      </c>
      <c r="AB12" s="205">
        <v>1717.0858513207511</v>
      </c>
      <c r="AC12" s="205">
        <v>1745.8894320169065</v>
      </c>
      <c r="AD12" s="205">
        <v>1772.3735217266569</v>
      </c>
      <c r="AE12" s="205">
        <v>1796.5600206133804</v>
      </c>
      <c r="AF12" s="205">
        <v>1818.4875795850703</v>
      </c>
      <c r="AG12" s="205">
        <v>1838.2105221191441</v>
      </c>
      <c r="AH12" s="205">
        <v>1855.7976766145371</v>
      </c>
      <c r="AI12" s="205">
        <v>1871.3311457842392</v>
      </c>
      <c r="AJ12" s="205">
        <v>1884.9050385223595</v>
      </c>
      <c r="AK12" s="205">
        <v>1896.6241882106783</v>
      </c>
      <c r="AL12" s="205">
        <v>1906.6028796534397</v>
      </c>
      <c r="AM12" s="205">
        <v>1914.9636048274901</v>
      </c>
      <c r="AN12" s="205">
        <v>1921.8358654861124</v>
      </c>
      <c r="AO12" s="205">
        <v>1927.3550384317505</v>
      </c>
      <c r="AP12" s="205">
        <v>1931.6613170427302</v>
      </c>
      <c r="AQ12" s="205">
        <v>1934.8987404599959</v>
      </c>
      <c r="AR12" s="205">
        <v>1937.2143197646144</v>
      </c>
      <c r="AS12" s="205">
        <v>1938.7572685466689</v>
      </c>
      <c r="AT12" s="205">
        <v>1939.6783435182369</v>
      </c>
      <c r="AU12" s="205">
        <v>1940.1292992836802</v>
      </c>
      <c r="AV12" s="205">
        <v>1940.2624600711583</v>
      </c>
      <c r="AW12" s="205">
        <v>1940.2304101649534</v>
      </c>
      <c r="AX12" s="206">
        <v>1940.1858039681345</v>
      </c>
    </row>
    <row r="13" spans="1:50" x14ac:dyDescent="0.2">
      <c r="A13" s="194" t="s">
        <v>12</v>
      </c>
      <c r="B13" s="204">
        <v>1021.5462277456062</v>
      </c>
      <c r="C13" s="205">
        <v>1040.3000235379272</v>
      </c>
      <c r="D13" s="205">
        <v>1079.148969615429</v>
      </c>
      <c r="E13" s="205">
        <v>1058.6057770282716</v>
      </c>
      <c r="F13" s="205">
        <v>947.33214392277785</v>
      </c>
      <c r="G13" s="205">
        <v>992.46075246780401</v>
      </c>
      <c r="H13" s="205">
        <v>1047.4832402189634</v>
      </c>
      <c r="I13" s="205">
        <v>1062.4659761973628</v>
      </c>
      <c r="J13" s="205">
        <v>1060.6811984790204</v>
      </c>
      <c r="K13" s="205">
        <v>1143.0228686473731</v>
      </c>
      <c r="L13" s="205">
        <v>1242.3975261070618</v>
      </c>
      <c r="M13" s="205">
        <v>1258.0934061297944</v>
      </c>
      <c r="N13" s="205">
        <v>1297.7717609056592</v>
      </c>
      <c r="O13" s="205">
        <v>1350.2358742490633</v>
      </c>
      <c r="P13" s="205">
        <v>1405.1619151959542</v>
      </c>
      <c r="Q13" s="205">
        <v>1459.7383896464248</v>
      </c>
      <c r="R13" s="205">
        <v>1513.1044177135736</v>
      </c>
      <c r="S13" s="205">
        <v>1564.3043678260719</v>
      </c>
      <c r="T13" s="205">
        <v>1612.2982572683761</v>
      </c>
      <c r="U13" s="205">
        <v>1656.1723239127512</v>
      </c>
      <c r="V13" s="205">
        <v>1695.7810459544846</v>
      </c>
      <c r="W13" s="205">
        <v>1731.2397486444938</v>
      </c>
      <c r="X13" s="205">
        <v>1762.7345045967454</v>
      </c>
      <c r="Y13" s="205">
        <v>1790.5148123810175</v>
      </c>
      <c r="Z13" s="205">
        <v>1814.8401201101769</v>
      </c>
      <c r="AA13" s="205">
        <v>1835.8305284927612</v>
      </c>
      <c r="AB13" s="205">
        <v>1853.5911137446087</v>
      </c>
      <c r="AC13" s="205">
        <v>1868.2534694863089</v>
      </c>
      <c r="AD13" s="205">
        <v>1879.9726713572968</v>
      </c>
      <c r="AE13" s="205">
        <v>1888.9241846972266</v>
      </c>
      <c r="AF13" s="205">
        <v>1895.3007867357232</v>
      </c>
      <c r="AG13" s="205">
        <v>1899.3095671387571</v>
      </c>
      <c r="AH13" s="205">
        <v>1901.1690624733067</v>
      </c>
      <c r="AI13" s="205">
        <v>1901.1065715434756</v>
      </c>
      <c r="AJ13" s="205">
        <v>1899.3556899532791</v>
      </c>
      <c r="AK13" s="205">
        <v>1896.1540939500037</v>
      </c>
      <c r="AL13" s="205">
        <v>1891.7415958334846</v>
      </c>
      <c r="AM13" s="205">
        <v>1886.3584861689012</v>
      </c>
      <c r="AN13" s="205">
        <v>1880.2441718522384</v>
      </c>
      <c r="AO13" s="205">
        <v>1873.6361138452567</v>
      </c>
      <c r="AP13" s="205">
        <v>1866.7690641775637</v>
      </c>
      <c r="AQ13" s="205">
        <v>1859.8745986332899</v>
      </c>
      <c r="AR13" s="205">
        <v>1853.1809393989765</v>
      </c>
      <c r="AS13" s="205">
        <v>1846.9130608299879</v>
      </c>
      <c r="AT13" s="205">
        <v>1841.2930713658745</v>
      </c>
      <c r="AU13" s="205">
        <v>1836.5408654579439</v>
      </c>
      <c r="AV13" s="205">
        <v>1832.8750411331791</v>
      </c>
      <c r="AW13" s="205">
        <v>1830.5140814864933</v>
      </c>
      <c r="AX13" s="206">
        <v>1829.677801959805</v>
      </c>
    </row>
    <row r="14" spans="1:50" x14ac:dyDescent="0.2">
      <c r="A14" s="194" t="s">
        <v>13</v>
      </c>
      <c r="B14" s="204">
        <v>963.89151239458693</v>
      </c>
      <c r="C14" s="205">
        <v>995.32175969285993</v>
      </c>
      <c r="D14" s="205">
        <v>1018.1773917073065</v>
      </c>
      <c r="E14" s="205">
        <v>1033.569172982455</v>
      </c>
      <c r="F14" s="205">
        <v>1064.120195424287</v>
      </c>
      <c r="G14" s="205">
        <v>1120.1978705238769</v>
      </c>
      <c r="H14" s="205">
        <v>1126.5331937839655</v>
      </c>
      <c r="I14" s="205">
        <v>1100.2861515096881</v>
      </c>
      <c r="J14" s="205">
        <v>1071.8283979331518</v>
      </c>
      <c r="K14" s="205">
        <v>1131.5999339945606</v>
      </c>
      <c r="L14" s="205">
        <v>1118.4784851316513</v>
      </c>
      <c r="M14" s="205">
        <v>1123.376354808257</v>
      </c>
      <c r="N14" s="205">
        <v>1135.7391079720142</v>
      </c>
      <c r="O14" s="205">
        <v>1152.0679524624172</v>
      </c>
      <c r="P14" s="205">
        <v>1169.1204251226723</v>
      </c>
      <c r="Q14" s="205">
        <v>1185.0507053626375</v>
      </c>
      <c r="R14" s="205">
        <v>1198.3147803773854</v>
      </c>
      <c r="S14" s="205">
        <v>1207.3160145091008</v>
      </c>
      <c r="T14" s="205">
        <v>1210.4499413273786</v>
      </c>
      <c r="U14" s="205">
        <v>1206.6855566185684</v>
      </c>
      <c r="V14" s="205">
        <v>1197.1584974053483</v>
      </c>
      <c r="W14" s="205">
        <v>1183.5704490090864</v>
      </c>
      <c r="X14" s="205">
        <v>1167.6055819359151</v>
      </c>
      <c r="Y14" s="205">
        <v>1150.8864205227467</v>
      </c>
      <c r="Z14" s="205">
        <v>1134.70367510192</v>
      </c>
      <c r="AA14" s="205">
        <v>1119.2952976930135</v>
      </c>
      <c r="AB14" s="205">
        <v>1104.6442126254956</v>
      </c>
      <c r="AC14" s="205">
        <v>1090.7343514277024</v>
      </c>
      <c r="AD14" s="205">
        <v>1077.550641684812</v>
      </c>
      <c r="AE14" s="205">
        <v>1065.078997357273</v>
      </c>
      <c r="AF14" s="205">
        <v>1053.3063106245015</v>
      </c>
      <c r="AG14" s="205">
        <v>1042.2204453217303</v>
      </c>
      <c r="AH14" s="205">
        <v>1031.8102320417945</v>
      </c>
      <c r="AI14" s="205">
        <v>1022.0654649779442</v>
      </c>
      <c r="AJ14" s="205">
        <v>1012.97690058891</v>
      </c>
      <c r="AK14" s="205">
        <v>1004.5362581729449</v>
      </c>
      <c r="AL14" s="205">
        <v>996.73622244422052</v>
      </c>
      <c r="AM14" s="205">
        <v>989.57044821196178</v>
      </c>
      <c r="AN14" s="205">
        <v>983.03356727070752</v>
      </c>
      <c r="AO14" s="205">
        <v>977.12119761911333</v>
      </c>
      <c r="AP14" s="205">
        <v>971.82995513433025</v>
      </c>
      <c r="AQ14" s="205">
        <v>967.1574678400699</v>
      </c>
      <c r="AR14" s="205">
        <v>963.10239291826076</v>
      </c>
      <c r="AS14" s="205">
        <v>959.66443662753534</v>
      </c>
      <c r="AT14" s="205">
        <v>956.84437730620243</v>
      </c>
      <c r="AU14" s="205">
        <v>954.64409165339202</v>
      </c>
      <c r="AV14" s="205">
        <v>953.06658449947679</v>
      </c>
      <c r="AW14" s="205">
        <v>952.11602229625316</v>
      </c>
      <c r="AX14" s="206">
        <v>951.79777057836111</v>
      </c>
    </row>
    <row r="15" spans="1:50" x14ac:dyDescent="0.2">
      <c r="A15" s="194" t="s">
        <v>14</v>
      </c>
      <c r="B15" s="204">
        <v>628.74162899988778</v>
      </c>
      <c r="C15" s="205">
        <v>640.28422178339451</v>
      </c>
      <c r="D15" s="205">
        <v>658.05639887173447</v>
      </c>
      <c r="E15" s="205">
        <v>651.77235477871579</v>
      </c>
      <c r="F15" s="205">
        <v>660.22500337453687</v>
      </c>
      <c r="G15" s="205">
        <v>707.04711262930834</v>
      </c>
      <c r="H15" s="205">
        <v>734.98204225344136</v>
      </c>
      <c r="I15" s="205">
        <v>715.02314991124069</v>
      </c>
      <c r="J15" s="205">
        <v>629.43608541742412</v>
      </c>
      <c r="K15" s="205">
        <v>711.06790152819349</v>
      </c>
      <c r="L15" s="205">
        <v>708.60132920643639</v>
      </c>
      <c r="M15" s="205">
        <v>712.58394685348071</v>
      </c>
      <c r="N15" s="205">
        <v>722.52853277172153</v>
      </c>
      <c r="O15" s="205">
        <v>735.41755977773016</v>
      </c>
      <c r="P15" s="205">
        <v>748.49695162502542</v>
      </c>
      <c r="Q15" s="205">
        <v>760.514878897264</v>
      </c>
      <c r="R15" s="205">
        <v>770.5725192216056</v>
      </c>
      <c r="S15" s="205">
        <v>777.73908505154384</v>
      </c>
      <c r="T15" s="205">
        <v>781.07983012606587</v>
      </c>
      <c r="U15" s="205">
        <v>780.00554585158329</v>
      </c>
      <c r="V15" s="205">
        <v>775.2346682795054</v>
      </c>
      <c r="W15" s="205">
        <v>767.83439699618009</v>
      </c>
      <c r="X15" s="205">
        <v>758.86841428797504</v>
      </c>
      <c r="Y15" s="205">
        <v>749.36875353962193</v>
      </c>
      <c r="Z15" s="205">
        <v>740.16161138998507</v>
      </c>
      <c r="AA15" s="205">
        <v>731.40041835362808</v>
      </c>
      <c r="AB15" s="205">
        <v>723.07500876553547</v>
      </c>
      <c r="AC15" s="205">
        <v>715.17582491962185</v>
      </c>
      <c r="AD15" s="205">
        <v>707.69390342858514</v>
      </c>
      <c r="AE15" s="205">
        <v>700.62086271853684</v>
      </c>
      <c r="AF15" s="205">
        <v>693.94889164822155</v>
      </c>
      <c r="AG15" s="205">
        <v>687.67073924530223</v>
      </c>
      <c r="AH15" s="205">
        <v>681.77970555504817</v>
      </c>
      <c r="AI15" s="205">
        <v>676.26963359961439</v>
      </c>
      <c r="AJ15" s="205">
        <v>671.13490244907518</v>
      </c>
      <c r="AK15" s="205">
        <v>666.37042140847257</v>
      </c>
      <c r="AL15" s="205">
        <v>661.97162532837581</v>
      </c>
      <c r="AM15" s="205">
        <v>657.93447104973234</v>
      </c>
      <c r="AN15" s="205">
        <v>654.2554349973268</v>
      </c>
      <c r="AO15" s="205">
        <v>650.93151193984534</v>
      </c>
      <c r="AP15" s="205">
        <v>647.96021493830267</v>
      </c>
      <c r="AQ15" s="205">
        <v>645.33957650874402</v>
      </c>
      <c r="AR15" s="205">
        <v>643.06815102932569</v>
      </c>
      <c r="AS15" s="205">
        <v>641.14501842642619</v>
      </c>
      <c r="AT15" s="205">
        <v>639.56978917925073</v>
      </c>
      <c r="AU15" s="205">
        <v>638.34261068743274</v>
      </c>
      <c r="AV15" s="205">
        <v>637.46417505161025</v>
      </c>
      <c r="AW15" s="205">
        <v>636.93572832269876</v>
      </c>
      <c r="AX15" s="206">
        <v>636.75908128175593</v>
      </c>
    </row>
    <row r="16" spans="1:50" x14ac:dyDescent="0.2">
      <c r="A16" s="194" t="s">
        <v>15</v>
      </c>
      <c r="B16" s="204">
        <v>414.56707567507476</v>
      </c>
      <c r="C16" s="205">
        <v>425.72220273226264</v>
      </c>
      <c r="D16" s="205">
        <v>433.45732712865822</v>
      </c>
      <c r="E16" s="205">
        <v>431.37419054235727</v>
      </c>
      <c r="F16" s="205">
        <v>435.28467205973448</v>
      </c>
      <c r="G16" s="205">
        <v>460.86717494499976</v>
      </c>
      <c r="H16" s="205">
        <v>480.45236428562674</v>
      </c>
      <c r="I16" s="205">
        <v>472.96421799246747</v>
      </c>
      <c r="J16" s="205">
        <v>403.99792185347974</v>
      </c>
      <c r="K16" s="205">
        <v>456.8132112388443</v>
      </c>
      <c r="L16" s="205">
        <v>462.18928676227665</v>
      </c>
      <c r="M16" s="205">
        <v>461.39572894159534</v>
      </c>
      <c r="N16" s="205">
        <v>460.15175658114237</v>
      </c>
      <c r="O16" s="205">
        <v>460.15278964791037</v>
      </c>
      <c r="P16" s="205">
        <v>462.65382645116739</v>
      </c>
      <c r="Q16" s="205">
        <v>467.1572902059001</v>
      </c>
      <c r="R16" s="205">
        <v>472.71866017324089</v>
      </c>
      <c r="S16" s="205">
        <v>478.35990945759187</v>
      </c>
      <c r="T16" s="205">
        <v>483.05767611000533</v>
      </c>
      <c r="U16" s="205">
        <v>485.94723650500777</v>
      </c>
      <c r="V16" s="205">
        <v>486.93920629277636</v>
      </c>
      <c r="W16" s="205">
        <v>486.16021113618126</v>
      </c>
      <c r="X16" s="205">
        <v>483.75633555158299</v>
      </c>
      <c r="Y16" s="205">
        <v>479.88817548356053</v>
      </c>
      <c r="Z16" s="205">
        <v>474.72362528869115</v>
      </c>
      <c r="AA16" s="205">
        <v>468.42633253145743</v>
      </c>
      <c r="AB16" s="205">
        <v>461.15975610877229</v>
      </c>
      <c r="AC16" s="205">
        <v>453.08650914631914</v>
      </c>
      <c r="AD16" s="205">
        <v>444.36564718765425</v>
      </c>
      <c r="AE16" s="205">
        <v>435.15043838965943</v>
      </c>
      <c r="AF16" s="205">
        <v>425.58661532417557</v>
      </c>
      <c r="AG16" s="205">
        <v>415.81109161814084</v>
      </c>
      <c r="AH16" s="205">
        <v>405.95111412242017</v>
      </c>
      <c r="AI16" s="205">
        <v>396.12381247561882</v>
      </c>
      <c r="AJ16" s="205">
        <v>386.43610254665447</v>
      </c>
      <c r="AK16" s="205">
        <v>376.98489790879762</v>
      </c>
      <c r="AL16" s="205">
        <v>367.85758376608788</v>
      </c>
      <c r="AM16" s="205">
        <v>359.13271015026947</v>
      </c>
      <c r="AN16" s="205">
        <v>350.88086527955346</v>
      </c>
      <c r="AO16" s="205">
        <v>343.16569531115744</v>
      </c>
      <c r="AP16" s="205">
        <v>336.04504298260377</v>
      </c>
      <c r="AQ16" s="205">
        <v>329.57218455389068</v>
      </c>
      <c r="AR16" s="205">
        <v>323.79715184951419</v>
      </c>
      <c r="AS16" s="205">
        <v>318.76813396048806</v>
      </c>
      <c r="AT16" s="205">
        <v>314.53296129817869</v>
      </c>
      <c r="AU16" s="205">
        <v>311.14068328534091</v>
      </c>
      <c r="AV16" s="205">
        <v>308.64326021735548</v>
      </c>
      <c r="AW16" s="205">
        <v>307.09740003120243</v>
      </c>
      <c r="AX16" s="206">
        <v>306.56658231110606</v>
      </c>
    </row>
    <row r="17" spans="1:50" x14ac:dyDescent="0.2">
      <c r="A17" s="194" t="s">
        <v>16</v>
      </c>
      <c r="B17" s="204">
        <v>302.04027033522306</v>
      </c>
      <c r="C17" s="205">
        <v>320.49689172431061</v>
      </c>
      <c r="D17" s="205">
        <v>336.46002467903793</v>
      </c>
      <c r="E17" s="205">
        <v>339.31187379870977</v>
      </c>
      <c r="F17" s="205">
        <v>353.64619395247428</v>
      </c>
      <c r="G17" s="205">
        <v>380.15807784697552</v>
      </c>
      <c r="H17" s="205">
        <v>389.12148812811552</v>
      </c>
      <c r="I17" s="205">
        <v>383.43196789554264</v>
      </c>
      <c r="J17" s="205">
        <v>363.87101977345213</v>
      </c>
      <c r="K17" s="205">
        <v>418.25991064157745</v>
      </c>
      <c r="L17" s="205">
        <v>422.75738400977508</v>
      </c>
      <c r="M17" s="205">
        <v>424.89512205584009</v>
      </c>
      <c r="N17" s="205">
        <v>430.5688218413556</v>
      </c>
      <c r="O17" s="205">
        <v>438.68976988464789</v>
      </c>
      <c r="P17" s="205">
        <v>448.24814242718469</v>
      </c>
      <c r="Q17" s="205">
        <v>458.61702961155493</v>
      </c>
      <c r="R17" s="205">
        <v>469.2295241923635</v>
      </c>
      <c r="S17" s="205">
        <v>479.46481850210961</v>
      </c>
      <c r="T17" s="205">
        <v>488.64922061582615</v>
      </c>
      <c r="U17" s="205">
        <v>496.19629461873461</v>
      </c>
      <c r="V17" s="205">
        <v>502.02861870084564</v>
      </c>
      <c r="W17" s="205">
        <v>506.21953535603694</v>
      </c>
      <c r="X17" s="205">
        <v>508.86386073644184</v>
      </c>
      <c r="Y17" s="205">
        <v>510.07426624797915</v>
      </c>
      <c r="Z17" s="205">
        <v>509.97193109915258</v>
      </c>
      <c r="AA17" s="205">
        <v>508.66600634191013</v>
      </c>
      <c r="AB17" s="205">
        <v>506.26792069552369</v>
      </c>
      <c r="AC17" s="205">
        <v>502.89466265868293</v>
      </c>
      <c r="AD17" s="205">
        <v>498.66654842569272</v>
      </c>
      <c r="AE17" s="205">
        <v>493.70520734864652</v>
      </c>
      <c r="AF17" s="205">
        <v>488.13181300347776</v>
      </c>
      <c r="AG17" s="205">
        <v>482.06557675340252</v>
      </c>
      <c r="AH17" s="205">
        <v>475.62251082340077</v>
      </c>
      <c r="AI17" s="205">
        <v>468.91445951812898</v>
      </c>
      <c r="AJ17" s="205">
        <v>462.04839044111009</v>
      </c>
      <c r="AK17" s="205">
        <v>455.12593242403307</v>
      </c>
      <c r="AL17" s="205">
        <v>448.2431432996475</v>
      </c>
      <c r="AM17" s="205">
        <v>441.49048854552774</v>
      </c>
      <c r="AN17" s="205">
        <v>434.9530110516356</v>
      </c>
      <c r="AO17" s="205">
        <v>428.7106726666027</v>
      </c>
      <c r="AP17" s="205">
        <v>422.8388495989193</v>
      </c>
      <c r="AQ17" s="205">
        <v>417.4089660419952</v>
      </c>
      <c r="AR17" s="205">
        <v>412.48925342897633</v>
      </c>
      <c r="AS17" s="205">
        <v>408.14562640513361</v>
      </c>
      <c r="AT17" s="205">
        <v>404.44267086881382</v>
      </c>
      <c r="AU17" s="205">
        <v>401.44474425355776</v>
      </c>
      <c r="AV17" s="205">
        <v>399.21719362808096</v>
      </c>
      <c r="AW17" s="205">
        <v>397.82770325425759</v>
      </c>
      <c r="AX17" s="206">
        <v>397.34779010328094</v>
      </c>
    </row>
    <row r="18" spans="1:50" x14ac:dyDescent="0.2">
      <c r="A18" s="194" t="s">
        <v>17</v>
      </c>
      <c r="B18" s="204">
        <v>182.37861258806183</v>
      </c>
      <c r="C18" s="205">
        <v>190.92434116214173</v>
      </c>
      <c r="D18" s="205">
        <v>198.96943926643203</v>
      </c>
      <c r="E18" s="205">
        <v>201.78849524439579</v>
      </c>
      <c r="F18" s="205">
        <v>209.91925901214057</v>
      </c>
      <c r="G18" s="205">
        <v>233.30569642673959</v>
      </c>
      <c r="H18" s="205">
        <v>245.31106464866127</v>
      </c>
      <c r="I18" s="205">
        <v>242.43382368782244</v>
      </c>
      <c r="J18" s="205">
        <v>224.20291022259102</v>
      </c>
      <c r="K18" s="205">
        <v>261.91706865328678</v>
      </c>
      <c r="L18" s="205">
        <v>248.2374641170465</v>
      </c>
      <c r="M18" s="205">
        <v>249.35389656202787</v>
      </c>
      <c r="N18" s="205">
        <v>252.35175454042746</v>
      </c>
      <c r="O18" s="205">
        <v>256.71623780525994</v>
      </c>
      <c r="P18" s="205">
        <v>261.96146184808561</v>
      </c>
      <c r="Q18" s="205">
        <v>267.73032967702767</v>
      </c>
      <c r="R18" s="205">
        <v>273.67655671731183</v>
      </c>
      <c r="S18" s="205">
        <v>279.42240957151711</v>
      </c>
      <c r="T18" s="205">
        <v>284.55894163713504</v>
      </c>
      <c r="U18" s="205">
        <v>288.73092156780132</v>
      </c>
      <c r="V18" s="205">
        <v>291.89243582196508</v>
      </c>
      <c r="W18" s="205">
        <v>294.08862659260865</v>
      </c>
      <c r="X18" s="205">
        <v>295.3771009632423</v>
      </c>
      <c r="Y18" s="205">
        <v>295.82575768200849</v>
      </c>
      <c r="Z18" s="205">
        <v>295.5074502895697</v>
      </c>
      <c r="AA18" s="205">
        <v>294.48849107980845</v>
      </c>
      <c r="AB18" s="205">
        <v>292.83647874073648</v>
      </c>
      <c r="AC18" s="205">
        <v>290.62200632829916</v>
      </c>
      <c r="AD18" s="205">
        <v>287.91732788906666</v>
      </c>
      <c r="AE18" s="205">
        <v>284.79516341675247</v>
      </c>
      <c r="AF18" s="205">
        <v>281.32765775131406</v>
      </c>
      <c r="AG18" s="205">
        <v>277.5855022184719</v>
      </c>
      <c r="AH18" s="205">
        <v>273.63722184337314</v>
      </c>
      <c r="AI18" s="205">
        <v>269.5486259731864</v>
      </c>
      <c r="AJ18" s="205">
        <v>265.38241616272887</v>
      </c>
      <c r="AK18" s="205">
        <v>261.19794221332666</v>
      </c>
      <c r="AL18" s="205">
        <v>257.05109526415958</v>
      </c>
      <c r="AM18" s="205">
        <v>252.99432574327008</v>
      </c>
      <c r="AN18" s="205">
        <v>249.07677369920611</v>
      </c>
      <c r="AO18" s="205">
        <v>245.34449945269722</v>
      </c>
      <c r="AP18" s="205">
        <v>241.84080352987939</v>
      </c>
      <c r="AQ18" s="205">
        <v>238.60662637168053</v>
      </c>
      <c r="AR18" s="205">
        <v>235.68102027921677</v>
      </c>
      <c r="AS18" s="205">
        <v>233.10168839269085</v>
      </c>
      <c r="AT18" s="205">
        <v>230.90558817435974</v>
      </c>
      <c r="AU18" s="205">
        <v>229.12959986408777</v>
      </c>
      <c r="AV18" s="205">
        <v>227.81126371782716</v>
      </c>
      <c r="AW18" s="205">
        <v>226.98959357745517</v>
      </c>
      <c r="AX18" s="206">
        <v>226.70597854507699</v>
      </c>
    </row>
    <row r="19" spans="1:50" x14ac:dyDescent="0.2">
      <c r="A19" s="194" t="s">
        <v>18</v>
      </c>
      <c r="B19" s="204">
        <v>445.60519760051397</v>
      </c>
      <c r="C19" s="205">
        <v>458.865417905372</v>
      </c>
      <c r="D19" s="205">
        <v>468.52251694999666</v>
      </c>
      <c r="E19" s="205">
        <v>468.04882510911114</v>
      </c>
      <c r="F19" s="205">
        <v>483.71081514868058</v>
      </c>
      <c r="G19" s="205">
        <v>510.18094586861395</v>
      </c>
      <c r="H19" s="205">
        <v>513.06629433986552</v>
      </c>
      <c r="I19" s="205">
        <v>515.4581519234448</v>
      </c>
      <c r="J19" s="205">
        <v>504.61954407507056</v>
      </c>
      <c r="K19" s="205">
        <v>558.50495491767742</v>
      </c>
      <c r="L19" s="205">
        <v>563.9431107539109</v>
      </c>
      <c r="M19" s="205">
        <v>569.79933837358101</v>
      </c>
      <c r="N19" s="205">
        <v>584.23032401201669</v>
      </c>
      <c r="O19" s="205">
        <v>602.45565793035155</v>
      </c>
      <c r="P19" s="205">
        <v>620.09937218526181</v>
      </c>
      <c r="Q19" s="205">
        <v>635.8596411706493</v>
      </c>
      <c r="R19" s="205">
        <v>649.24197775762104</v>
      </c>
      <c r="S19" s="205">
        <v>659.7492172715763</v>
      </c>
      <c r="T19" s="205">
        <v>666.89848853217859</v>
      </c>
      <c r="U19" s="205">
        <v>670.43345435159108</v>
      </c>
      <c r="V19" s="205">
        <v>670.92350796448511</v>
      </c>
      <c r="W19" s="205">
        <v>669.18001210711452</v>
      </c>
      <c r="X19" s="205">
        <v>666.03455772327493</v>
      </c>
      <c r="Y19" s="205">
        <v>662.31661521198293</v>
      </c>
      <c r="Z19" s="205">
        <v>658.7060732741885</v>
      </c>
      <c r="AA19" s="205">
        <v>655.3301125975288</v>
      </c>
      <c r="AB19" s="205">
        <v>652.17950043380347</v>
      </c>
      <c r="AC19" s="205">
        <v>649.24535234806444</v>
      </c>
      <c r="AD19" s="205">
        <v>646.51910757810333</v>
      </c>
      <c r="AE19" s="205">
        <v>643.99250578702981</v>
      </c>
      <c r="AF19" s="205">
        <v>641.65756511832672</v>
      </c>
      <c r="AG19" s="205">
        <v>639.50656147019208</v>
      </c>
      <c r="AH19" s="205">
        <v>637.53200891283382</v>
      </c>
      <c r="AI19" s="205">
        <v>635.72664117860211</v>
      </c>
      <c r="AJ19" s="205">
        <v>634.083394160848</v>
      </c>
      <c r="AK19" s="205">
        <v>632.59538936272963</v>
      </c>
      <c r="AL19" s="205">
        <v>631.25591824234573</v>
      </c>
      <c r="AM19" s="205">
        <v>630.05842740523394</v>
      </c>
      <c r="AN19" s="205">
        <v>628.99650459968484</v>
      </c>
      <c r="AO19" s="205">
        <v>628.06386547441844</v>
      </c>
      <c r="AP19" s="205">
        <v>627.2543410619453</v>
      </c>
      <c r="AQ19" s="205">
        <v>626.56186595456825</v>
      </c>
      <c r="AR19" s="205">
        <v>625.98046714318536</v>
      </c>
      <c r="AS19" s="205">
        <v>625.50425349224713</v>
      </c>
      <c r="AT19" s="205">
        <v>625.12740582709694</v>
      </c>
      <c r="AU19" s="205">
        <v>624.84416761252578</v>
      </c>
      <c r="AV19" s="205">
        <v>624.64883620404828</v>
      </c>
      <c r="AW19" s="205">
        <v>624.53575465558049</v>
      </c>
      <c r="AX19" s="206">
        <v>624.49930406949716</v>
      </c>
    </row>
    <row r="20" spans="1:50" x14ac:dyDescent="0.2">
      <c r="A20" s="194" t="s">
        <v>19</v>
      </c>
      <c r="B20" s="204">
        <v>174.65983518420302</v>
      </c>
      <c r="C20" s="205">
        <v>185.6645251013515</v>
      </c>
      <c r="D20" s="205">
        <v>195.80201081827016</v>
      </c>
      <c r="E20" s="205">
        <v>198.2046721022628</v>
      </c>
      <c r="F20" s="205">
        <v>205.2239061979808</v>
      </c>
      <c r="G20" s="205">
        <v>228.50270875026825</v>
      </c>
      <c r="H20" s="205">
        <v>242.53612456989296</v>
      </c>
      <c r="I20" s="205">
        <v>239.69143073965321</v>
      </c>
      <c r="J20" s="205">
        <v>227.23159947633118</v>
      </c>
      <c r="K20" s="205">
        <v>263.08931594356079</v>
      </c>
      <c r="L20" s="205">
        <v>268.32355876398901</v>
      </c>
      <c r="M20" s="205">
        <v>271.08193970394984</v>
      </c>
      <c r="N20" s="205">
        <v>278.08447470690703</v>
      </c>
      <c r="O20" s="205">
        <v>287.41770190418623</v>
      </c>
      <c r="P20" s="205">
        <v>297.33766004153085</v>
      </c>
      <c r="Q20" s="205">
        <v>307.30962998467965</v>
      </c>
      <c r="R20" s="205">
        <v>317.09928661826615</v>
      </c>
      <c r="S20" s="205">
        <v>326.44513934397071</v>
      </c>
      <c r="T20" s="205">
        <v>335.06108886464017</v>
      </c>
      <c r="U20" s="205">
        <v>342.69499784496213</v>
      </c>
      <c r="V20" s="205">
        <v>349.30530132740387</v>
      </c>
      <c r="W20" s="205">
        <v>354.91799813400519</v>
      </c>
      <c r="X20" s="205">
        <v>359.57384778928235</v>
      </c>
      <c r="Y20" s="205">
        <v>363.32659811323828</v>
      </c>
      <c r="Z20" s="205">
        <v>366.23530440786664</v>
      </c>
      <c r="AA20" s="205">
        <v>368.34473261727953</v>
      </c>
      <c r="AB20" s="205">
        <v>369.70080002890916</v>
      </c>
      <c r="AC20" s="205">
        <v>370.35517302904543</v>
      </c>
      <c r="AD20" s="205">
        <v>370.36417077656097</v>
      </c>
      <c r="AE20" s="205">
        <v>369.78770863059492</v>
      </c>
      <c r="AF20" s="205">
        <v>368.68830301403773</v>
      </c>
      <c r="AG20" s="205">
        <v>367.13015519309823</v>
      </c>
      <c r="AH20" s="205">
        <v>365.17832733319437</v>
      </c>
      <c r="AI20" s="205">
        <v>362.89802030125861</v>
      </c>
      <c r="AJ20" s="205">
        <v>360.35395914008012</v>
      </c>
      <c r="AK20" s="205">
        <v>357.60988902549326</v>
      </c>
      <c r="AL20" s="205">
        <v>354.72818188658607</v>
      </c>
      <c r="AM20" s="205">
        <v>351.76955175111254</v>
      </c>
      <c r="AN20" s="205">
        <v>348.7928752797468</v>
      </c>
      <c r="AO20" s="205">
        <v>345.85511286338095</v>
      </c>
      <c r="AP20" s="205">
        <v>343.01132505456007</v>
      </c>
      <c r="AQ20" s="205">
        <v>340.31477895696787</v>
      </c>
      <c r="AR20" s="205">
        <v>337.81713947157402</v>
      </c>
      <c r="AS20" s="205">
        <v>335.56874096130008</v>
      </c>
      <c r="AT20" s="205">
        <v>333.61893591852089</v>
      </c>
      <c r="AU20" s="205">
        <v>332.01651857943079</v>
      </c>
      <c r="AV20" s="205">
        <v>330.81022311464318</v>
      </c>
      <c r="AW20" s="205">
        <v>330.04929803781545</v>
      </c>
      <c r="AX20" s="206">
        <v>329.78416083108749</v>
      </c>
    </row>
    <row r="21" spans="1:50" x14ac:dyDescent="0.2">
      <c r="A21" s="194" t="s">
        <v>20</v>
      </c>
      <c r="B21" s="204">
        <v>217.87978028933472</v>
      </c>
      <c r="C21" s="205">
        <v>234.91924084417857</v>
      </c>
      <c r="D21" s="205">
        <v>255.85414158302899</v>
      </c>
      <c r="E21" s="205">
        <v>256.80911821767586</v>
      </c>
      <c r="F21" s="205">
        <v>258.63590484068948</v>
      </c>
      <c r="G21" s="205">
        <v>285.61715157751394</v>
      </c>
      <c r="H21" s="205">
        <v>306.57089441525198</v>
      </c>
      <c r="I21" s="205">
        <v>298.83694300207299</v>
      </c>
      <c r="J21" s="205">
        <v>271.73919261461918</v>
      </c>
      <c r="K21" s="205">
        <v>325.08880077316945</v>
      </c>
      <c r="L21" s="205">
        <v>321.64947440422594</v>
      </c>
      <c r="M21" s="205">
        <v>324.58466596446783</v>
      </c>
      <c r="N21" s="205">
        <v>332.08575331959037</v>
      </c>
      <c r="O21" s="205">
        <v>342.19980869751606</v>
      </c>
      <c r="P21" s="205">
        <v>353.15400532768638</v>
      </c>
      <c r="Q21" s="205">
        <v>364.35150125988054</v>
      </c>
      <c r="R21" s="205">
        <v>375.47726407677328</v>
      </c>
      <c r="S21" s="205">
        <v>386.17840221295762</v>
      </c>
      <c r="T21" s="205">
        <v>396.06655802680092</v>
      </c>
      <c r="U21" s="205">
        <v>404.79935535751582</v>
      </c>
      <c r="V21" s="205">
        <v>412.32762872645844</v>
      </c>
      <c r="W21" s="205">
        <v>418.6938442741814</v>
      </c>
      <c r="X21" s="205">
        <v>423.95792655987913</v>
      </c>
      <c r="Y21" s="205">
        <v>428.1949256828284</v>
      </c>
      <c r="Z21" s="205">
        <v>431.48372224296139</v>
      </c>
      <c r="AA21" s="205">
        <v>433.87756497638867</v>
      </c>
      <c r="AB21" s="205">
        <v>435.42827218321861</v>
      </c>
      <c r="AC21" s="205">
        <v>436.19379354808007</v>
      </c>
      <c r="AD21" s="205">
        <v>436.23704440959654</v>
      </c>
      <c r="AE21" s="205">
        <v>435.62478440229745</v>
      </c>
      <c r="AF21" s="205">
        <v>434.42656238739897</v>
      </c>
      <c r="AG21" s="205">
        <v>432.71374534794904</v>
      </c>
      <c r="AH21" s="205">
        <v>430.55864477819904</v>
      </c>
      <c r="AI21" s="205">
        <v>428.03375018881371</v>
      </c>
      <c r="AJ21" s="205">
        <v>425.21107578978791</v>
      </c>
      <c r="AK21" s="205">
        <v>422.16162328243013</v>
      </c>
      <c r="AL21" s="205">
        <v>418.95496104308603</v>
      </c>
      <c r="AM21" s="205">
        <v>415.65891784248595</v>
      </c>
      <c r="AN21" s="205">
        <v>412.33938762271117</v>
      </c>
      <c r="AO21" s="205">
        <v>409.06024073972503</v>
      </c>
      <c r="AP21" s="205">
        <v>405.88333645196832</v>
      </c>
      <c r="AQ21" s="205">
        <v>402.86863126603839</v>
      </c>
      <c r="AR21" s="205">
        <v>400.07437800676524</v>
      </c>
      <c r="AS21" s="205">
        <v>397.5574111292284</v>
      </c>
      <c r="AT21" s="205">
        <v>395.37351480639495</v>
      </c>
      <c r="AU21" s="205">
        <v>393.57787168686536</v>
      </c>
      <c r="AV21" s="205">
        <v>392.22559191140323</v>
      </c>
      <c r="AW21" s="205">
        <v>391.37232400548606</v>
      </c>
      <c r="AX21" s="206">
        <v>391.07495164455247</v>
      </c>
    </row>
    <row r="22" spans="1:50" x14ac:dyDescent="0.2">
      <c r="A22" s="194" t="s">
        <v>21</v>
      </c>
      <c r="B22" s="204">
        <v>707.5885313743712</v>
      </c>
      <c r="C22" s="205">
        <v>713.18461791746836</v>
      </c>
      <c r="D22" s="205">
        <v>720.67276491046107</v>
      </c>
      <c r="E22" s="205">
        <v>734.30200114359138</v>
      </c>
      <c r="F22" s="205">
        <v>764.60618968075028</v>
      </c>
      <c r="G22" s="205">
        <v>811.09142498845029</v>
      </c>
      <c r="H22" s="205">
        <v>859.28912273215599</v>
      </c>
      <c r="I22" s="205">
        <v>869.92301724643733</v>
      </c>
      <c r="J22" s="205">
        <v>847.42336584085638</v>
      </c>
      <c r="K22" s="205">
        <v>889.38677171330733</v>
      </c>
      <c r="L22" s="205">
        <v>857.39068108754168</v>
      </c>
      <c r="M22" s="205">
        <v>865.50173105072622</v>
      </c>
      <c r="N22" s="205">
        <v>884.8440071753887</v>
      </c>
      <c r="O22" s="205">
        <v>907.76183311919362</v>
      </c>
      <c r="P22" s="205">
        <v>927.45509469682474</v>
      </c>
      <c r="Q22" s="205">
        <v>942.73351016433151</v>
      </c>
      <c r="R22" s="205">
        <v>953.96378379270914</v>
      </c>
      <c r="S22" s="205">
        <v>961.59794815923146</v>
      </c>
      <c r="T22" s="205">
        <v>966.15248309496224</v>
      </c>
      <c r="U22" s="205">
        <v>968.10430725962647</v>
      </c>
      <c r="V22" s="205">
        <v>967.62004592475841</v>
      </c>
      <c r="W22" s="205">
        <v>964.80090115083715</v>
      </c>
      <c r="X22" s="205">
        <v>959.76430796420925</v>
      </c>
      <c r="Y22" s="205">
        <v>952.64140525454388</v>
      </c>
      <c r="Z22" s="205">
        <v>943.58946851071528</v>
      </c>
      <c r="AA22" s="205">
        <v>932.83296973504616</v>
      </c>
      <c r="AB22" s="205">
        <v>920.61310964372365</v>
      </c>
      <c r="AC22" s="205">
        <v>907.16896269505287</v>
      </c>
      <c r="AD22" s="205">
        <v>892.73439279805348</v>
      </c>
      <c r="AE22" s="205">
        <v>877.53551023607008</v>
      </c>
      <c r="AF22" s="205">
        <v>861.78866493749217</v>
      </c>
      <c r="AG22" s="205">
        <v>845.69895705559497</v>
      </c>
      <c r="AH22" s="205">
        <v>829.45923491355416</v>
      </c>
      <c r="AI22" s="205">
        <v>813.24954261876553</v>
      </c>
      <c r="AJ22" s="205">
        <v>797.23697482951593</v>
      </c>
      <c r="AK22" s="205">
        <v>781.57589396905348</v>
      </c>
      <c r="AL22" s="205">
        <v>766.40846528583666</v>
      </c>
      <c r="AM22" s="205">
        <v>751.86546720072886</v>
      </c>
      <c r="AN22" s="205">
        <v>738.06733801866426</v>
      </c>
      <c r="AO22" s="205">
        <v>725.12542500124334</v>
      </c>
      <c r="AP22" s="205">
        <v>713.14340772970581</v>
      </c>
      <c r="AQ22" s="205">
        <v>702.21887442252569</v>
      </c>
      <c r="AR22" s="205">
        <v>692.44503725979177</v>
      </c>
      <c r="AS22" s="205">
        <v>683.91258072778487</v>
      </c>
      <c r="AT22" s="205">
        <v>676.71164552638743</v>
      </c>
      <c r="AU22" s="205">
        <v>670.93395975219005</v>
      </c>
      <c r="AV22" s="205">
        <v>666.67513904021644</v>
      </c>
      <c r="AW22" s="205">
        <v>664.03718837011991</v>
      </c>
      <c r="AX22" s="206">
        <v>663.13125067957048</v>
      </c>
    </row>
    <row r="23" spans="1:50" x14ac:dyDescent="0.2">
      <c r="A23" s="194" t="s">
        <v>1</v>
      </c>
      <c r="B23" s="204">
        <v>2027.5786033384431</v>
      </c>
      <c r="C23" s="205">
        <v>2159.1813020087934</v>
      </c>
      <c r="D23" s="205">
        <v>2283.2851622002017</v>
      </c>
      <c r="E23" s="205">
        <v>2371.9558120290712</v>
      </c>
      <c r="F23" s="205">
        <v>2492.9925213528795</v>
      </c>
      <c r="G23" s="205">
        <v>2619.3229436382521</v>
      </c>
      <c r="H23" s="205">
        <v>2701.9460856533151</v>
      </c>
      <c r="I23" s="205">
        <v>2727.5678902198274</v>
      </c>
      <c r="J23" s="205">
        <v>2728.2631047167106</v>
      </c>
      <c r="K23" s="205">
        <v>3059.367524259646</v>
      </c>
      <c r="L23" s="205">
        <v>3312.9183905035534</v>
      </c>
      <c r="M23" s="205">
        <v>3381.4693620507278</v>
      </c>
      <c r="N23" s="205">
        <v>3550.0453147453777</v>
      </c>
      <c r="O23" s="205">
        <v>3760.6462335006522</v>
      </c>
      <c r="P23" s="205">
        <v>3956.4631640074904</v>
      </c>
      <c r="Q23" s="205">
        <v>4123.6493004158774</v>
      </c>
      <c r="R23" s="205">
        <v>4261.3740144517315</v>
      </c>
      <c r="S23" s="205">
        <v>4369.9281806118515</v>
      </c>
      <c r="T23" s="205">
        <v>4450.6049271661386</v>
      </c>
      <c r="U23" s="205">
        <v>4505.8090727172466</v>
      </c>
      <c r="V23" s="205">
        <v>4539.6929172603595</v>
      </c>
      <c r="W23" s="205">
        <v>4557.1842462195291</v>
      </c>
      <c r="X23" s="205">
        <v>4563.5161003397907</v>
      </c>
      <c r="Y23" s="205">
        <v>4564.0663007360417</v>
      </c>
      <c r="Z23" s="205">
        <v>4563.3579244686744</v>
      </c>
      <c r="AA23" s="205">
        <v>4562.3210816448054</v>
      </c>
      <c r="AB23" s="205">
        <v>4560.9864145235206</v>
      </c>
      <c r="AC23" s="205">
        <v>4559.3845922613427</v>
      </c>
      <c r="AD23" s="205">
        <v>4557.546291996644</v>
      </c>
      <c r="AE23" s="205">
        <v>4555.5021819827944</v>
      </c>
      <c r="AF23" s="205">
        <v>4553.2829067749517</v>
      </c>
      <c r="AG23" s="205">
        <v>4550.9190744722318</v>
      </c>
      <c r="AH23" s="205">
        <v>4548.441246014695</v>
      </c>
      <c r="AI23" s="205">
        <v>4545.8799265323751</v>
      </c>
      <c r="AJ23" s="205">
        <v>4543.2655587414274</v>
      </c>
      <c r="AK23" s="205">
        <v>4540.6285183816271</v>
      </c>
      <c r="AL23" s="205">
        <v>4537.9991116877754</v>
      </c>
      <c r="AM23" s="205">
        <v>4535.4075748872838</v>
      </c>
      <c r="AN23" s="205">
        <v>4532.8840757160269</v>
      </c>
      <c r="AO23" s="205">
        <v>4530.4587169441438</v>
      </c>
      <c r="AP23" s="205">
        <v>4528.1615419044956</v>
      </c>
      <c r="AQ23" s="205">
        <v>4526.02254201703</v>
      </c>
      <c r="AR23" s="205">
        <v>4524.0716663035382</v>
      </c>
      <c r="AS23" s="205">
        <v>4522.3388328889141</v>
      </c>
      <c r="AT23" s="205">
        <v>4520.8539424871369</v>
      </c>
      <c r="AU23" s="205">
        <v>4519.6468938721264</v>
      </c>
      <c r="AV23" s="205">
        <v>4518.7476013366868</v>
      </c>
      <c r="AW23" s="205">
        <v>4518.1860141458383</v>
      </c>
      <c r="AX23" s="206">
        <v>4517.9921379938114</v>
      </c>
    </row>
    <row r="24" spans="1:50" x14ac:dyDescent="0.2">
      <c r="A24" s="194" t="s">
        <v>22</v>
      </c>
      <c r="B24" s="204">
        <v>727.21213278788082</v>
      </c>
      <c r="C24" s="205">
        <v>784.08433283869726</v>
      </c>
      <c r="D24" s="205">
        <v>844.18584088878629</v>
      </c>
      <c r="E24" s="205">
        <v>880.17306998213451</v>
      </c>
      <c r="F24" s="205">
        <v>951.71412557052213</v>
      </c>
      <c r="G24" s="205">
        <v>1082.788275133966</v>
      </c>
      <c r="H24" s="205">
        <v>1182.709399569696</v>
      </c>
      <c r="I24" s="205">
        <v>1215.5909598218193</v>
      </c>
      <c r="J24" s="205">
        <v>1245.2987832640374</v>
      </c>
      <c r="K24" s="205">
        <v>1618.1465370188198</v>
      </c>
      <c r="L24" s="205">
        <v>1587.8769898349155</v>
      </c>
      <c r="M24" s="205">
        <v>1619.6517352302103</v>
      </c>
      <c r="N24" s="205">
        <v>1696.396099422343</v>
      </c>
      <c r="O24" s="205">
        <v>1788.8364349576623</v>
      </c>
      <c r="P24" s="205">
        <v>1869.1487624833728</v>
      </c>
      <c r="Q24" s="205">
        <v>1934.0156882748888</v>
      </c>
      <c r="R24" s="205">
        <v>1987.8666683123486</v>
      </c>
      <c r="S24" s="205">
        <v>2036.0755515241024</v>
      </c>
      <c r="T24" s="205">
        <v>2084.7219982678544</v>
      </c>
      <c r="U24" s="205">
        <v>2139.1806185717428</v>
      </c>
      <c r="V24" s="205">
        <v>2199.9152262160619</v>
      </c>
      <c r="W24" s="205">
        <v>2266.0366930821187</v>
      </c>
      <c r="X24" s="205">
        <v>2336.5428479973948</v>
      </c>
      <c r="Y24" s="205">
        <v>2410.2922147530908</v>
      </c>
      <c r="Z24" s="205">
        <v>2486.1915090902139</v>
      </c>
      <c r="AA24" s="205">
        <v>2563.8587897120278</v>
      </c>
      <c r="AB24" s="205">
        <v>2643.0808881379762</v>
      </c>
      <c r="AC24" s="205">
        <v>2723.6156722662731</v>
      </c>
      <c r="AD24" s="205">
        <v>2805.1907623985653</v>
      </c>
      <c r="AE24" s="205">
        <v>2887.5024993130492</v>
      </c>
      <c r="AF24" s="205">
        <v>2970.2152156244906</v>
      </c>
      <c r="AG24" s="205">
        <v>3052.9608637439919</v>
      </c>
      <c r="AH24" s="205">
        <v>3135.3390548355496</v>
      </c>
      <c r="AI24" s="205">
        <v>3216.9175630537925</v>
      </c>
      <c r="AJ24" s="205">
        <v>3297.2333478329228</v>
      </c>
      <c r="AK24" s="205">
        <v>3375.7941438823605</v>
      </c>
      <c r="AL24" s="205">
        <v>3452.0806636492625</v>
      </c>
      <c r="AM24" s="205">
        <v>3525.5494501774238</v>
      </c>
      <c r="AN24" s="205">
        <v>3595.6364094123965</v>
      </c>
      <c r="AO24" s="205">
        <v>3661.7610400070143</v>
      </c>
      <c r="AP24" s="205">
        <v>3723.331365569682</v>
      </c>
      <c r="AQ24" s="205">
        <v>3779.7495591404831</v>
      </c>
      <c r="AR24" s="205">
        <v>3830.418232633705</v>
      </c>
      <c r="AS24" s="205">
        <v>3874.7473453007337</v>
      </c>
      <c r="AT24" s="205">
        <v>3912.1616652934877</v>
      </c>
      <c r="AU24" s="205">
        <v>3942.1086975967523</v>
      </c>
      <c r="AV24" s="205">
        <v>3964.0669705026221</v>
      </c>
      <c r="AW24" s="205">
        <v>3977.5545520664091</v>
      </c>
      <c r="AX24" s="206">
        <v>3982.1376483421914</v>
      </c>
    </row>
    <row r="25" spans="1:50" x14ac:dyDescent="0.2">
      <c r="A25" s="194" t="s">
        <v>23</v>
      </c>
      <c r="B25" s="204">
        <v>153.16827823699467</v>
      </c>
      <c r="C25" s="205">
        <v>160.49079984258429</v>
      </c>
      <c r="D25" s="205">
        <v>166.94576669297967</v>
      </c>
      <c r="E25" s="205">
        <v>176.1215580414071</v>
      </c>
      <c r="F25" s="205">
        <v>182.35873919401584</v>
      </c>
      <c r="G25" s="205">
        <v>195.29133151703161</v>
      </c>
      <c r="H25" s="205">
        <v>209.22959491007907</v>
      </c>
      <c r="I25" s="205">
        <v>225.7383827465211</v>
      </c>
      <c r="J25" s="205">
        <v>223.1754643875409</v>
      </c>
      <c r="K25" s="205">
        <v>249.09839628267974</v>
      </c>
      <c r="L25" s="205">
        <v>255.82558027423454</v>
      </c>
      <c r="M25" s="205">
        <v>262.06148705694659</v>
      </c>
      <c r="N25" s="205">
        <v>277.4589693533859</v>
      </c>
      <c r="O25" s="205">
        <v>296.79561001969279</v>
      </c>
      <c r="P25" s="205">
        <v>314.80783749575761</v>
      </c>
      <c r="Q25" s="205">
        <v>330.20744605472822</v>
      </c>
      <c r="R25" s="205">
        <v>342.96103067758611</v>
      </c>
      <c r="S25" s="205">
        <v>353.1690204019522</v>
      </c>
      <c r="T25" s="205">
        <v>361.04693438775803</v>
      </c>
      <c r="U25" s="205">
        <v>366.89431524908059</v>
      </c>
      <c r="V25" s="205">
        <v>371.04483098471951</v>
      </c>
      <c r="W25" s="205">
        <v>373.87066706927857</v>
      </c>
      <c r="X25" s="205">
        <v>375.77469042612523</v>
      </c>
      <c r="Y25" s="205">
        <v>377.17795901261212</v>
      </c>
      <c r="Z25" s="205">
        <v>378.43911444392313</v>
      </c>
      <c r="AA25" s="205">
        <v>379.63128028658599</v>
      </c>
      <c r="AB25" s="205">
        <v>380.75561214614095</v>
      </c>
      <c r="AC25" s="205">
        <v>381.81332423346043</v>
      </c>
      <c r="AD25" s="205">
        <v>382.80568669137313</v>
      </c>
      <c r="AE25" s="205">
        <v>383.73402292217588</v>
      </c>
      <c r="AF25" s="205">
        <v>384.59970692288078</v>
      </c>
      <c r="AG25" s="205">
        <v>385.40416063479859</v>
      </c>
      <c r="AH25" s="205">
        <v>386.14885131377321</v>
      </c>
      <c r="AI25" s="205">
        <v>386.83528892711081</v>
      </c>
      <c r="AJ25" s="205">
        <v>387.46502358297477</v>
      </c>
      <c r="AK25" s="205">
        <v>388.03964299771576</v>
      </c>
      <c r="AL25" s="205">
        <v>388.56077000632894</v>
      </c>
      <c r="AM25" s="205">
        <v>389.0300601209276</v>
      </c>
      <c r="AN25" s="205">
        <v>389.44919914185817</v>
      </c>
      <c r="AO25" s="205">
        <v>389.81990082575169</v>
      </c>
      <c r="AP25" s="205">
        <v>390.14390461456031</v>
      </c>
      <c r="AQ25" s="205">
        <v>390.42297342931795</v>
      </c>
      <c r="AR25" s="205">
        <v>390.658891532094</v>
      </c>
      <c r="AS25" s="205">
        <v>390.85346245933209</v>
      </c>
      <c r="AT25" s="205">
        <v>391.00850702950373</v>
      </c>
      <c r="AU25" s="205">
        <v>391.12586142773648</v>
      </c>
      <c r="AV25" s="205">
        <v>391.20737536983495</v>
      </c>
      <c r="AW25" s="205">
        <v>391.25491034784721</v>
      </c>
      <c r="AX25" s="206">
        <v>391.2703379591286</v>
      </c>
    </row>
    <row r="26" spans="1:50" x14ac:dyDescent="0.2">
      <c r="A26" s="194" t="s">
        <v>24</v>
      </c>
      <c r="B26" s="204">
        <v>742.44987001693801</v>
      </c>
      <c r="C26" s="205">
        <v>780.76539254799661</v>
      </c>
      <c r="D26" s="205">
        <v>812.91644925741389</v>
      </c>
      <c r="E26" s="205">
        <v>832.14628132368648</v>
      </c>
      <c r="F26" s="205">
        <v>873.79715493180709</v>
      </c>
      <c r="G26" s="205">
        <v>940.18779422073999</v>
      </c>
      <c r="H26" s="205">
        <v>966.10022318768188</v>
      </c>
      <c r="I26" s="205">
        <v>976.19296521477702</v>
      </c>
      <c r="J26" s="205">
        <v>961.33243098481523</v>
      </c>
      <c r="K26" s="205">
        <v>1063.9875770412123</v>
      </c>
      <c r="L26" s="205">
        <v>1061.3776196365975</v>
      </c>
      <c r="M26" s="205">
        <v>1076.8061810447598</v>
      </c>
      <c r="N26" s="205">
        <v>1114.5744475705499</v>
      </c>
      <c r="O26" s="205">
        <v>1161.5491838899491</v>
      </c>
      <c r="P26" s="205">
        <v>1205.4202136911695</v>
      </c>
      <c r="Q26" s="205">
        <v>1243.0148070643697</v>
      </c>
      <c r="R26" s="205">
        <v>1273.7319335881621</v>
      </c>
      <c r="S26" s="205">
        <v>1297.0914940730509</v>
      </c>
      <c r="T26" s="205">
        <v>1312.7467790689509</v>
      </c>
      <c r="U26" s="205">
        <v>1320.7536007165547</v>
      </c>
      <c r="V26" s="205">
        <v>1322.3577736274144</v>
      </c>
      <c r="W26" s="205">
        <v>1319.1800785506371</v>
      </c>
      <c r="X26" s="205">
        <v>1312.8912481957011</v>
      </c>
      <c r="Y26" s="205">
        <v>1305.1625233990947</v>
      </c>
      <c r="Z26" s="205">
        <v>1297.36940707231</v>
      </c>
      <c r="AA26" s="205">
        <v>1289.792017797708</v>
      </c>
      <c r="AB26" s="205">
        <v>1282.4394761037047</v>
      </c>
      <c r="AC26" s="205">
        <v>1275.3207294213905</v>
      </c>
      <c r="AD26" s="205">
        <v>1268.4445714951387</v>
      </c>
      <c r="AE26" s="205">
        <v>1261.8196624220263</v>
      </c>
      <c r="AF26" s="205">
        <v>1255.4545493145047</v>
      </c>
      <c r="AG26" s="205">
        <v>1249.3576875855788</v>
      </c>
      <c r="AH26" s="205">
        <v>1243.5374628607733</v>
      </c>
      <c r="AI26" s="205">
        <v>1238.002213526245</v>
      </c>
      <c r="AJ26" s="205">
        <v>1232.7602539276911</v>
      </c>
      <c r="AK26" s="205">
        <v>1227.8198982401827</v>
      </c>
      <c r="AL26" s="205">
        <v>1223.1894850346903</v>
      </c>
      <c r="AM26" s="205">
        <v>1218.8774025728756</v>
      </c>
      <c r="AN26" s="205">
        <v>1214.8921148678301</v>
      </c>
      <c r="AO26" s="205">
        <v>1211.242188554741</v>
      </c>
      <c r="AP26" s="205">
        <v>1207.9363206220719</v>
      </c>
      <c r="AQ26" s="205">
        <v>1204.9833670607004</v>
      </c>
      <c r="AR26" s="205">
        <v>1202.3923724957103</v>
      </c>
      <c r="AS26" s="205">
        <v>1200.1726008731532</v>
      </c>
      <c r="AT26" s="205">
        <v>1198.3335672820929</v>
      </c>
      <c r="AU26" s="205">
        <v>1196.8850710007539</v>
      </c>
      <c r="AV26" s="205">
        <v>1195.8372298645577</v>
      </c>
      <c r="AW26" s="205">
        <v>1195.2005160634208</v>
      </c>
      <c r="AX26" s="206">
        <v>1194.9857934859399</v>
      </c>
    </row>
    <row r="27" spans="1:50" x14ac:dyDescent="0.2">
      <c r="A27" s="194" t="s">
        <v>25</v>
      </c>
      <c r="B27" s="204">
        <v>1483.7223646090169</v>
      </c>
      <c r="C27" s="205">
        <v>1571.5684766320201</v>
      </c>
      <c r="D27" s="205">
        <v>1646.8308809364089</v>
      </c>
      <c r="E27" s="205">
        <v>1663.9142092848247</v>
      </c>
      <c r="F27" s="205">
        <v>1729.3353394650969</v>
      </c>
      <c r="G27" s="205">
        <v>1815.2175877512082</v>
      </c>
      <c r="H27" s="205">
        <v>1890.5503654260967</v>
      </c>
      <c r="I27" s="205">
        <v>1985.0357835637794</v>
      </c>
      <c r="J27" s="205">
        <v>1974.020219422028</v>
      </c>
      <c r="K27" s="205">
        <v>2219.755042611464</v>
      </c>
      <c r="L27" s="205">
        <v>2221.0746865680835</v>
      </c>
      <c r="M27" s="205">
        <v>2252.2675579911033</v>
      </c>
      <c r="N27" s="205">
        <v>2328.9176875036933</v>
      </c>
      <c r="O27" s="205">
        <v>2424.9969090554582</v>
      </c>
      <c r="P27" s="205">
        <v>2516.0182446725903</v>
      </c>
      <c r="Q27" s="205">
        <v>2594.7348800430314</v>
      </c>
      <c r="R27" s="205">
        <v>2658.6242599003676</v>
      </c>
      <c r="S27" s="205">
        <v>2705.2902584121471</v>
      </c>
      <c r="T27" s="205">
        <v>2732.5735993353974</v>
      </c>
      <c r="U27" s="205">
        <v>2739.6945555002781</v>
      </c>
      <c r="V27" s="205">
        <v>2730.4107175819927</v>
      </c>
      <c r="W27" s="205">
        <v>2709.7901910212909</v>
      </c>
      <c r="X27" s="205">
        <v>2682.9433585937932</v>
      </c>
      <c r="Y27" s="205">
        <v>2654.8610226100295</v>
      </c>
      <c r="Z27" s="205">
        <v>2629.5227339318317</v>
      </c>
      <c r="AA27" s="205">
        <v>2607.4964975381108</v>
      </c>
      <c r="AB27" s="205">
        <v>2588.5295092853248</v>
      </c>
      <c r="AC27" s="205">
        <v>2572.3852284126342</v>
      </c>
      <c r="AD27" s="205">
        <v>2558.8410623503864</v>
      </c>
      <c r="AE27" s="205">
        <v>2547.6862935507579</v>
      </c>
      <c r="AF27" s="205">
        <v>2538.7202212846501</v>
      </c>
      <c r="AG27" s="205">
        <v>2531.7504957399046</v>
      </c>
      <c r="AH27" s="205">
        <v>2526.5916255705747</v>
      </c>
      <c r="AI27" s="205">
        <v>2523.0636433679701</v>
      </c>
      <c r="AJ27" s="205">
        <v>2520.9909164219725</v>
      </c>
      <c r="AK27" s="205">
        <v>2520.20109266996</v>
      </c>
      <c r="AL27" s="205">
        <v>2520.5241739362641</v>
      </c>
      <c r="AM27" s="205">
        <v>2521.7917104816547</v>
      </c>
      <c r="AN27" s="205">
        <v>2523.8361125380738</v>
      </c>
      <c r="AO27" s="205">
        <v>2526.4900759178227</v>
      </c>
      <c r="AP27" s="205">
        <v>2529.586119974243</v>
      </c>
      <c r="AQ27" s="205">
        <v>2532.9562371614606</v>
      </c>
      <c r="AR27" s="205">
        <v>2536.431654200177</v>
      </c>
      <c r="AS27" s="205">
        <v>2539.8427054066256</v>
      </c>
      <c r="AT27" s="205">
        <v>2543.0188190836943</v>
      </c>
      <c r="AU27" s="205">
        <v>2545.78861800402</v>
      </c>
      <c r="AV27" s="205">
        <v>2547.9801349333584</v>
      </c>
      <c r="AW27" s="205">
        <v>2549.4211438449702</v>
      </c>
      <c r="AX27" s="206">
        <v>2549.9396069617069</v>
      </c>
    </row>
    <row r="28" spans="1:50" x14ac:dyDescent="0.2">
      <c r="A28" s="194" t="s">
        <v>26</v>
      </c>
      <c r="B28" s="204">
        <v>2266.8642920931907</v>
      </c>
      <c r="C28" s="205">
        <v>2366.6226269511294</v>
      </c>
      <c r="D28" s="205">
        <v>2409.6227812801817</v>
      </c>
      <c r="E28" s="205">
        <v>2409.4725996736911</v>
      </c>
      <c r="F28" s="205">
        <v>2311.3950984161133</v>
      </c>
      <c r="G28" s="205">
        <v>2346.6365941352378</v>
      </c>
      <c r="H28" s="205">
        <v>2500.100649793872</v>
      </c>
      <c r="I28" s="205">
        <v>2649.1551506544774</v>
      </c>
      <c r="J28" s="205">
        <v>2734.3994336154205</v>
      </c>
      <c r="K28" s="205">
        <v>2881.1917792140471</v>
      </c>
      <c r="L28" s="205">
        <v>2961.9284293936989</v>
      </c>
      <c r="M28" s="205">
        <v>3015.7181748865046</v>
      </c>
      <c r="N28" s="205">
        <v>3147.6861287011188</v>
      </c>
      <c r="O28" s="205">
        <v>3312.1095416567159</v>
      </c>
      <c r="P28" s="205">
        <v>3465.0398891088707</v>
      </c>
      <c r="Q28" s="205">
        <v>3595.6539467737575</v>
      </c>
      <c r="R28" s="205">
        <v>3702.8746097556323</v>
      </c>
      <c r="S28" s="205">
        <v>3786.3168965080231</v>
      </c>
      <c r="T28" s="205">
        <v>3846.2465112791269</v>
      </c>
      <c r="U28" s="205">
        <v>3883.9629309384677</v>
      </c>
      <c r="V28" s="205">
        <v>3903.079445089375</v>
      </c>
      <c r="W28" s="205">
        <v>3908.0566035289721</v>
      </c>
      <c r="X28" s="205">
        <v>3903.5722674160702</v>
      </c>
      <c r="Y28" s="205">
        <v>3894.379875272316</v>
      </c>
      <c r="Z28" s="205">
        <v>3884.4422633613226</v>
      </c>
      <c r="AA28" s="205">
        <v>3874.5739973134841</v>
      </c>
      <c r="AB28" s="205">
        <v>3864.8052495115421</v>
      </c>
      <c r="AC28" s="205">
        <v>3855.1658892432611</v>
      </c>
      <c r="AD28" s="205">
        <v>3845.68549165798</v>
      </c>
      <c r="AE28" s="205">
        <v>3836.3933490091276</v>
      </c>
      <c r="AF28" s="205">
        <v>3827.3184841452749</v>
      </c>
      <c r="AG28" s="205">
        <v>3818.4896662144074</v>
      </c>
      <c r="AH28" s="205">
        <v>3809.9354285496925</v>
      </c>
      <c r="AI28" s="205">
        <v>3801.6840887085355</v>
      </c>
      <c r="AJ28" s="205">
        <v>3793.7637706407095</v>
      </c>
      <c r="AK28" s="205">
        <v>3786.2024289661176</v>
      </c>
      <c r="AL28" s="205">
        <v>3779.0278753473654</v>
      </c>
      <c r="AM28" s="205">
        <v>3772.2678069483409</v>
      </c>
      <c r="AN28" s="205">
        <v>3765.9498369752018</v>
      </c>
      <c r="AO28" s="205">
        <v>3760.1015273032081</v>
      </c>
      <c r="AP28" s="205">
        <v>3754.750423198906</v>
      </c>
      <c r="AQ28" s="205">
        <v>3749.9240901551207</v>
      </c>
      <c r="AR28" s="205">
        <v>3745.6501528633567</v>
      </c>
      <c r="AS28" s="205">
        <v>3741.9563363568304</v>
      </c>
      <c r="AT28" s="205">
        <v>3738.8705093656258</v>
      </c>
      <c r="AU28" s="205">
        <v>3736.4207299352702</v>
      </c>
      <c r="AV28" s="205">
        <v>3734.6352933692233</v>
      </c>
      <c r="AW28" s="205">
        <v>3733.5427825663855</v>
      </c>
      <c r="AX28" s="206">
        <v>3733.1721208357812</v>
      </c>
    </row>
    <row r="29" spans="1:50" x14ac:dyDescent="0.2">
      <c r="A29" s="194" t="s">
        <v>27</v>
      </c>
      <c r="B29" s="204">
        <v>1064.486024295582</v>
      </c>
      <c r="C29" s="205">
        <v>1158.858418673603</v>
      </c>
      <c r="D29" s="205">
        <v>1248.7980808928194</v>
      </c>
      <c r="E29" s="205">
        <v>1318.6201486481377</v>
      </c>
      <c r="F29" s="205">
        <v>1366.6046763825284</v>
      </c>
      <c r="G29" s="205">
        <v>1404.0405883388651</v>
      </c>
      <c r="H29" s="205">
        <v>1507.0452757650496</v>
      </c>
      <c r="I29" s="205">
        <v>1586.7231090068576</v>
      </c>
      <c r="J29" s="205">
        <v>1573.3130836256189</v>
      </c>
      <c r="K29" s="205">
        <v>1702.0033119290772</v>
      </c>
      <c r="L29" s="205">
        <v>1818.8547619421211</v>
      </c>
      <c r="M29" s="205">
        <v>1856.0867096974864</v>
      </c>
      <c r="N29" s="205">
        <v>1948.3052390979628</v>
      </c>
      <c r="O29" s="205">
        <v>2065.1959336629748</v>
      </c>
      <c r="P29" s="205">
        <v>2177.1513719732084</v>
      </c>
      <c r="Q29" s="205">
        <v>2277.0829894925614</v>
      </c>
      <c r="R29" s="205">
        <v>2364.6250037892846</v>
      </c>
      <c r="S29" s="205">
        <v>2439.8841009494531</v>
      </c>
      <c r="T29" s="205">
        <v>2503.3981865499727</v>
      </c>
      <c r="U29" s="205">
        <v>2556.1313394546851</v>
      </c>
      <c r="V29" s="205">
        <v>2599.5670422278536</v>
      </c>
      <c r="W29" s="205">
        <v>2635.5059307755141</v>
      </c>
      <c r="X29" s="205">
        <v>2665.9535894044557</v>
      </c>
      <c r="Y29" s="205">
        <v>2693.0677275959156</v>
      </c>
      <c r="Z29" s="205">
        <v>2718.7278759731603</v>
      </c>
      <c r="AA29" s="205">
        <v>2743.3066442399581</v>
      </c>
      <c r="AB29" s="205">
        <v>2766.7930409477199</v>
      </c>
      <c r="AC29" s="205">
        <v>2789.1781333291929</v>
      </c>
      <c r="AD29" s="205">
        <v>2810.455027784456</v>
      </c>
      <c r="AE29" s="205">
        <v>2830.6188447764403</v>
      </c>
      <c r="AF29" s="205">
        <v>2849.6666884101405</v>
      </c>
      <c r="AG29" s="205">
        <v>2867.5976109842663</v>
      </c>
      <c r="AH29" s="205">
        <v>2884.4125728163053</v>
      </c>
      <c r="AI29" s="205">
        <v>2900.1143976524168</v>
      </c>
      <c r="AJ29" s="205">
        <v>2914.707723981644</v>
      </c>
      <c r="AK29" s="205">
        <v>2928.1989525800968</v>
      </c>
      <c r="AL29" s="205">
        <v>2940.5961906149469</v>
      </c>
      <c r="AM29" s="205">
        <v>2951.9091926406072</v>
      </c>
      <c r="AN29" s="205">
        <v>2962.14929881942</v>
      </c>
      <c r="AO29" s="205">
        <v>2971.3293706985387</v>
      </c>
      <c r="AP29" s="205">
        <v>2979.4637248713011</v>
      </c>
      <c r="AQ29" s="205">
        <v>2986.5680648472721</v>
      </c>
      <c r="AR29" s="205">
        <v>2992.6594114491249</v>
      </c>
      <c r="AS29" s="205">
        <v>2997.7560320473372</v>
      </c>
      <c r="AT29" s="205">
        <v>3001.877368935392</v>
      </c>
      <c r="AU29" s="205">
        <v>3005.0439671386034</v>
      </c>
      <c r="AV29" s="205">
        <v>3007.2774019392241</v>
      </c>
      <c r="AW29" s="205">
        <v>3008.6002063891342</v>
      </c>
      <c r="AX29" s="206">
        <v>3009.0357990694292</v>
      </c>
    </row>
    <row r="30" spans="1:50" x14ac:dyDescent="0.2">
      <c r="A30" s="194" t="s">
        <v>28</v>
      </c>
      <c r="B30" s="204">
        <v>1202.4657387811435</v>
      </c>
      <c r="C30" s="205">
        <v>1283.9402712372946</v>
      </c>
      <c r="D30" s="205">
        <v>1373.7400086801558</v>
      </c>
      <c r="E30" s="205">
        <v>1399.7199374534182</v>
      </c>
      <c r="F30" s="205">
        <v>1477.9749989056179</v>
      </c>
      <c r="G30" s="205">
        <v>1594.7588110067843</v>
      </c>
      <c r="H30" s="205">
        <v>1648.2392055673163</v>
      </c>
      <c r="I30" s="205">
        <v>1681.3499544976607</v>
      </c>
      <c r="J30" s="205">
        <v>1711.0551127601359</v>
      </c>
      <c r="K30" s="205">
        <v>2066.5774519172019</v>
      </c>
      <c r="L30" s="205">
        <v>2090.8982819264734</v>
      </c>
      <c r="M30" s="205">
        <v>2119.1059331749098</v>
      </c>
      <c r="N30" s="205">
        <v>2188.1718695765594</v>
      </c>
      <c r="O30" s="205">
        <v>2274.1725457002894</v>
      </c>
      <c r="P30" s="205">
        <v>2355.0899640391272</v>
      </c>
      <c r="Q30" s="205">
        <v>2426.3937333507993</v>
      </c>
      <c r="R30" s="205">
        <v>2488.4962047464983</v>
      </c>
      <c r="S30" s="205">
        <v>2542.0662909077241</v>
      </c>
      <c r="T30" s="205">
        <v>2587.9935600900981</v>
      </c>
      <c r="U30" s="205">
        <v>2627.2950355635844</v>
      </c>
      <c r="V30" s="205">
        <v>2660.9049220182847</v>
      </c>
      <c r="W30" s="205">
        <v>2689.8056700447064</v>
      </c>
      <c r="X30" s="205">
        <v>2715.0614739519533</v>
      </c>
      <c r="Y30" s="205">
        <v>2737.8006538070817</v>
      </c>
      <c r="Z30" s="205">
        <v>2759.0032308700256</v>
      </c>
      <c r="AA30" s="205">
        <v>2778.8832399369062</v>
      </c>
      <c r="AB30" s="205">
        <v>2797.4621988580725</v>
      </c>
      <c r="AC30" s="205">
        <v>2814.7648801534137</v>
      </c>
      <c r="AD30" s="205">
        <v>2830.8191372895358</v>
      </c>
      <c r="AE30" s="205">
        <v>2845.6557270874914</v>
      </c>
      <c r="AF30" s="205">
        <v>2859.308129600658</v>
      </c>
      <c r="AG30" s="205">
        <v>2871.8123667490158</v>
      </c>
      <c r="AH30" s="205">
        <v>2883.2068209355334</v>
      </c>
      <c r="AI30" s="205">
        <v>2893.5320548055211</v>
      </c>
      <c r="AJ30" s="205">
        <v>2902.8306332405368</v>
      </c>
      <c r="AK30" s="205">
        <v>2911.1469486060187</v>
      </c>
      <c r="AL30" s="205">
        <v>2918.5270501979162</v>
      </c>
      <c r="AM30" s="205">
        <v>2925.0184787576495</v>
      </c>
      <c r="AN30" s="205">
        <v>2930.670106849323</v>
      </c>
      <c r="AO30" s="205">
        <v>2935.5319858176017</v>
      </c>
      <c r="AP30" s="205">
        <v>2939.6551999708145</v>
      </c>
      <c r="AQ30" s="205">
        <v>2943.0917285614096</v>
      </c>
      <c r="AR30" s="205">
        <v>2945.8943160665344</v>
      </c>
      <c r="AS30" s="205">
        <v>2948.1163512045982</v>
      </c>
      <c r="AT30" s="205">
        <v>2949.81175506095</v>
      </c>
      <c r="AU30" s="205">
        <v>2951.0348786360969</v>
      </c>
      <c r="AV30" s="205">
        <v>2951.8404100754674</v>
      </c>
      <c r="AW30" s="205">
        <v>2952.2832917892297</v>
      </c>
      <c r="AX30" s="206">
        <v>2952.4186476249042</v>
      </c>
    </row>
    <row r="31" spans="1:50" x14ac:dyDescent="0.2">
      <c r="A31" s="194" t="s">
        <v>29</v>
      </c>
      <c r="B31" s="204">
        <v>1386.1188711991374</v>
      </c>
      <c r="C31" s="205">
        <v>1437.9007595991709</v>
      </c>
      <c r="D31" s="205">
        <v>1504.0047055880304</v>
      </c>
      <c r="E31" s="205">
        <v>1468.2394548218376</v>
      </c>
      <c r="F31" s="205">
        <v>1517.3701234262553</v>
      </c>
      <c r="G31" s="205">
        <v>1697.1667887148062</v>
      </c>
      <c r="H31" s="205">
        <v>1811.5369065308341</v>
      </c>
      <c r="I31" s="205">
        <v>1821.7287125216355</v>
      </c>
      <c r="J31" s="205">
        <v>1852.1517291354023</v>
      </c>
      <c r="K31" s="205">
        <v>2167.5672054910888</v>
      </c>
      <c r="L31" s="205">
        <v>2175.4614760435193</v>
      </c>
      <c r="M31" s="205">
        <v>2206.6534677993068</v>
      </c>
      <c r="N31" s="205">
        <v>2283.0801007751529</v>
      </c>
      <c r="O31" s="205">
        <v>2378.3218170071964</v>
      </c>
      <c r="P31" s="205">
        <v>2467.9152558460091</v>
      </c>
      <c r="Q31" s="205">
        <v>2546.8638545917029</v>
      </c>
      <c r="R31" s="205">
        <v>2615.7262998166575</v>
      </c>
      <c r="S31" s="205">
        <v>2675.3780989384031</v>
      </c>
      <c r="T31" s="205">
        <v>2726.964931497444</v>
      </c>
      <c r="U31" s="205">
        <v>2771.7503564604053</v>
      </c>
      <c r="V31" s="205">
        <v>2810.7437790362792</v>
      </c>
      <c r="W31" s="205">
        <v>2844.9644489940424</v>
      </c>
      <c r="X31" s="205">
        <v>2875.5221783186907</v>
      </c>
      <c r="Y31" s="205">
        <v>2903.5997082685026</v>
      </c>
      <c r="Z31" s="205">
        <v>2930.2247682809793</v>
      </c>
      <c r="AA31" s="205">
        <v>2955.6023430964829</v>
      </c>
      <c r="AB31" s="205">
        <v>2979.7293907955404</v>
      </c>
      <c r="AC31" s="205">
        <v>3002.6055393569809</v>
      </c>
      <c r="AD31" s="205">
        <v>3024.2330246140791</v>
      </c>
      <c r="AE31" s="205">
        <v>3044.616621514248</v>
      </c>
      <c r="AF31" s="205">
        <v>3063.7635692628105</v>
      </c>
      <c r="AG31" s="205">
        <v>3081.6834909391005</v>
      </c>
      <c r="AH31" s="205">
        <v>3098.3883081766121</v>
      </c>
      <c r="AI31" s="205">
        <v>3113.8921514989684</v>
      </c>
      <c r="AJ31" s="205">
        <v>3128.2112668993782</v>
      </c>
      <c r="AK31" s="205">
        <v>3141.3639192445908</v>
      </c>
      <c r="AL31" s="205">
        <v>3153.3702930738482</v>
      </c>
      <c r="AM31" s="205">
        <v>3164.2523913504629</v>
      </c>
      <c r="AN31" s="205">
        <v>3174.0339327082088</v>
      </c>
      <c r="AO31" s="205">
        <v>3182.7402477165751</v>
      </c>
      <c r="AP31" s="205">
        <v>3190.3981746692348</v>
      </c>
      <c r="AQ31" s="205">
        <v>3197.0359553782846</v>
      </c>
      <c r="AR31" s="205">
        <v>3202.6831314336659</v>
      </c>
      <c r="AS31" s="205">
        <v>3207.3704413627311</v>
      </c>
      <c r="AT31" s="205">
        <v>3211.1297190994519</v>
      </c>
      <c r="AU31" s="205">
        <v>3213.9937941466733</v>
      </c>
      <c r="AV31" s="205">
        <v>3215.9963937878956</v>
      </c>
      <c r="AW31" s="205">
        <v>3217.1720476783976</v>
      </c>
      <c r="AX31" s="206">
        <v>3217.5559951180276</v>
      </c>
    </row>
    <row r="32" spans="1:50" x14ac:dyDescent="0.2">
      <c r="A32" s="194" t="s">
        <v>30</v>
      </c>
      <c r="B32" s="204">
        <v>953.46054365731106</v>
      </c>
      <c r="C32" s="205">
        <v>982.73916071012547</v>
      </c>
      <c r="D32" s="205">
        <v>1007.190217386193</v>
      </c>
      <c r="E32" s="205">
        <v>988.01686580060073</v>
      </c>
      <c r="F32" s="205">
        <v>1028.7917095739863</v>
      </c>
      <c r="G32" s="205">
        <v>1164.2331935578331</v>
      </c>
      <c r="H32" s="205">
        <v>1285.5808657429811</v>
      </c>
      <c r="I32" s="205">
        <v>1325.0409909702028</v>
      </c>
      <c r="J32" s="205">
        <v>1362.5508537800022</v>
      </c>
      <c r="K32" s="205">
        <v>1597.4262241195795</v>
      </c>
      <c r="L32" s="205">
        <v>1681.134442521691</v>
      </c>
      <c r="M32" s="205">
        <v>1720.0370799850241</v>
      </c>
      <c r="N32" s="205">
        <v>1816.3454366884012</v>
      </c>
      <c r="O32" s="205">
        <v>1938.0553685543632</v>
      </c>
      <c r="P32" s="205">
        <v>2053.441634572418</v>
      </c>
      <c r="Q32" s="205">
        <v>2155.8894342684907</v>
      </c>
      <c r="R32" s="205">
        <v>2246.6610907903901</v>
      </c>
      <c r="S32" s="205">
        <v>2327.8480275256093</v>
      </c>
      <c r="T32" s="205">
        <v>2402.2416145707093</v>
      </c>
      <c r="U32" s="205">
        <v>2472.7016040611447</v>
      </c>
      <c r="V32" s="205">
        <v>2540.407680849738</v>
      </c>
      <c r="W32" s="205">
        <v>2606.1803438115762</v>
      </c>
      <c r="X32" s="205">
        <v>2670.9607932971203</v>
      </c>
      <c r="Y32" s="205">
        <v>2735.8055154846152</v>
      </c>
      <c r="Z32" s="205">
        <v>2801.6463563188713</v>
      </c>
      <c r="AA32" s="205">
        <v>2868.5326147309388</v>
      </c>
      <c r="AB32" s="205">
        <v>2936.2681744764323</v>
      </c>
      <c r="AC32" s="205">
        <v>3004.6380105284625</v>
      </c>
      <c r="AD32" s="205">
        <v>3073.4076952049863</v>
      </c>
      <c r="AE32" s="205">
        <v>3142.3230756928133</v>
      </c>
      <c r="AF32" s="205">
        <v>3211.1101473756171</v>
      </c>
      <c r="AG32" s="205">
        <v>3279.4751477097325</v>
      </c>
      <c r="AH32" s="205">
        <v>3347.1048952588671</v>
      </c>
      <c r="AI32" s="205">
        <v>3413.6673978274721</v>
      </c>
      <c r="AJ32" s="205">
        <v>3478.8127523548856</v>
      </c>
      <c r="AK32" s="205">
        <v>3542.1743572872529</v>
      </c>
      <c r="AL32" s="205">
        <v>3603.3704554751425</v>
      </c>
      <c r="AM32" s="205">
        <v>3662.0060222099373</v>
      </c>
      <c r="AN32" s="205">
        <v>3717.6750087808141</v>
      </c>
      <c r="AO32" s="205">
        <v>3769.9629468949297</v>
      </c>
      <c r="AP32" s="205">
        <v>3818.4499134653597</v>
      </c>
      <c r="AQ32" s="205">
        <v>3862.7138486681861</v>
      </c>
      <c r="AR32" s="205">
        <v>3902.3342128615218</v>
      </c>
      <c r="AS32" s="205">
        <v>3936.8959600363341</v>
      </c>
      <c r="AT32" s="205">
        <v>3965.9937970521655</v>
      </c>
      <c r="AU32" s="205">
        <v>3989.2366891539377</v>
      </c>
      <c r="AV32" s="205">
        <v>4006.2525633549376</v>
      </c>
      <c r="AW32" s="205">
        <v>4016.6931524202678</v>
      </c>
      <c r="AX32" s="206">
        <v>4020.2389136394045</v>
      </c>
    </row>
    <row r="33" spans="1:52" x14ac:dyDescent="0.2">
      <c r="A33" s="194" t="s">
        <v>31</v>
      </c>
      <c r="B33" s="204">
        <v>1755.1757153883541</v>
      </c>
      <c r="C33" s="205">
        <v>1915.783500409816</v>
      </c>
      <c r="D33" s="205">
        <v>2053.4482547886432</v>
      </c>
      <c r="E33" s="205">
        <v>2078.6458541383354</v>
      </c>
      <c r="F33" s="205">
        <v>2342.9399942398995</v>
      </c>
      <c r="G33" s="205">
        <v>2660.8766392878988</v>
      </c>
      <c r="H33" s="205">
        <v>2779.2531419745264</v>
      </c>
      <c r="I33" s="205">
        <v>2727.8977768813766</v>
      </c>
      <c r="J33" s="205">
        <v>2813.0369617424208</v>
      </c>
      <c r="K33" s="205">
        <v>3089.9937233622504</v>
      </c>
      <c r="L33" s="205">
        <v>3336.6660504229862</v>
      </c>
      <c r="M33" s="205">
        <v>3383.0587446232503</v>
      </c>
      <c r="N33" s="205">
        <v>3496.6880798373304</v>
      </c>
      <c r="O33" s="205">
        <v>3638.2308392964255</v>
      </c>
      <c r="P33" s="205">
        <v>3771.3891932097122</v>
      </c>
      <c r="Q33" s="205">
        <v>3888.7239135306986</v>
      </c>
      <c r="R33" s="205">
        <v>3990.9908587980262</v>
      </c>
      <c r="S33" s="205">
        <v>4079.3918681626837</v>
      </c>
      <c r="T33" s="205">
        <v>4155.5106135680562</v>
      </c>
      <c r="U33" s="205">
        <v>4221.1227860427807</v>
      </c>
      <c r="V33" s="205">
        <v>4277.7468271982607</v>
      </c>
      <c r="W33" s="205">
        <v>4326.9481657709866</v>
      </c>
      <c r="X33" s="205">
        <v>4370.4267814026771</v>
      </c>
      <c r="Y33" s="205">
        <v>4409.9896021342811</v>
      </c>
      <c r="Z33" s="205">
        <v>4447.2063687115451</v>
      </c>
      <c r="AA33" s="205">
        <v>4482.4053337331525</v>
      </c>
      <c r="AB33" s="205">
        <v>4515.6018411628656</v>
      </c>
      <c r="AC33" s="205">
        <v>4546.8159492852874</v>
      </c>
      <c r="AD33" s="205">
        <v>4576.0722449019695</v>
      </c>
      <c r="AE33" s="205">
        <v>4603.3996484364598</v>
      </c>
      <c r="AF33" s="205">
        <v>4628.8312114554146</v>
      </c>
      <c r="AG33" s="205">
        <v>4652.4039080856846</v>
      </c>
      <c r="AH33" s="205">
        <v>4674.1584217704558</v>
      </c>
      <c r="AI33" s="205">
        <v>4694.1389287642214</v>
      </c>
      <c r="AJ33" s="205">
        <v>4712.3928797150083</v>
      </c>
      <c r="AK33" s="205">
        <v>4728.9707806259703</v>
      </c>
      <c r="AL33" s="205">
        <v>4743.9259744264136</v>
      </c>
      <c r="AM33" s="205">
        <v>4757.3144243165052</v>
      </c>
      <c r="AN33" s="205">
        <v>4769.1944999810194</v>
      </c>
      <c r="AO33" s="205">
        <v>4779.6267676955149</v>
      </c>
      <c r="AP33" s="205">
        <v>4788.6737852752512</v>
      </c>
      <c r="AQ33" s="205">
        <v>4796.3999027430973</v>
      </c>
      <c r="AR33" s="205">
        <v>4802.8710695182308</v>
      </c>
      <c r="AS33" s="205">
        <v>4808.1546488536114</v>
      </c>
      <c r="AT33" s="205">
        <v>4812.3192401775868</v>
      </c>
      <c r="AU33" s="205">
        <v>4815.4345099236143</v>
      </c>
      <c r="AV33" s="205">
        <v>4817.5710313635209</v>
      </c>
      <c r="AW33" s="205">
        <v>4818.8001338930326</v>
      </c>
      <c r="AX33" s="206">
        <v>4819.1937621552433</v>
      </c>
    </row>
    <row r="34" spans="1:52" x14ac:dyDescent="0.2">
      <c r="A34" s="194" t="s">
        <v>32</v>
      </c>
      <c r="B34" s="204">
        <v>627.86780663475895</v>
      </c>
      <c r="C34" s="205">
        <v>625.07955852316729</v>
      </c>
      <c r="D34" s="205">
        <v>675.39018356764871</v>
      </c>
      <c r="E34" s="205">
        <v>684.31855733125531</v>
      </c>
      <c r="F34" s="205">
        <v>689.18639066633614</v>
      </c>
      <c r="G34" s="205">
        <v>740.85280156929605</v>
      </c>
      <c r="H34" s="205">
        <v>776.76236454005254</v>
      </c>
      <c r="I34" s="205">
        <v>804.34925709304082</v>
      </c>
      <c r="J34" s="205">
        <v>775.76461349021258</v>
      </c>
      <c r="K34" s="205">
        <v>875.56611675062425</v>
      </c>
      <c r="L34" s="205">
        <v>910.77433504394821</v>
      </c>
      <c r="M34" s="205">
        <v>918.89543281395891</v>
      </c>
      <c r="N34" s="205">
        <v>938.75051252286289</v>
      </c>
      <c r="O34" s="205">
        <v>963.47470566271238</v>
      </c>
      <c r="P34" s="205">
        <v>986.93251060661328</v>
      </c>
      <c r="Q34" s="205">
        <v>1007.7143726156904</v>
      </c>
      <c r="R34" s="205">
        <v>1025.6752648450095</v>
      </c>
      <c r="S34" s="205">
        <v>1040.6970321462886</v>
      </c>
      <c r="T34" s="205">
        <v>1052.6895861980267</v>
      </c>
      <c r="U34" s="205">
        <v>1061.6643235113786</v>
      </c>
      <c r="V34" s="205">
        <v>1067.9557627720328</v>
      </c>
      <c r="W34" s="205">
        <v>1072.0040873501175</v>
      </c>
      <c r="X34" s="205">
        <v>1074.2732226494329</v>
      </c>
      <c r="Y34" s="205">
        <v>1075.2419156269007</v>
      </c>
      <c r="Z34" s="205">
        <v>1075.3256960875085</v>
      </c>
      <c r="AA34" s="205">
        <v>1074.6589785967194</v>
      </c>
      <c r="AB34" s="205">
        <v>1073.3066456568638</v>
      </c>
      <c r="AC34" s="205">
        <v>1071.3346568454479</v>
      </c>
      <c r="AD34" s="205">
        <v>1068.8096555740765</v>
      </c>
      <c r="AE34" s="205">
        <v>1065.7986135867702</v>
      </c>
      <c r="AF34" s="205">
        <v>1062.3685147570807</v>
      </c>
      <c r="AG34" s="205">
        <v>1058.586079181028</v>
      </c>
      <c r="AH34" s="205">
        <v>1054.5175280635215</v>
      </c>
      <c r="AI34" s="205">
        <v>1050.2283894631573</v>
      </c>
      <c r="AJ34" s="205">
        <v>1045.783344595877</v>
      </c>
      <c r="AK34" s="205">
        <v>1041.2461141030021</v>
      </c>
      <c r="AL34" s="205">
        <v>1036.6793834626833</v>
      </c>
      <c r="AM34" s="205">
        <v>1032.1447665650969</v>
      </c>
      <c r="AN34" s="205">
        <v>1027.7028063783491</v>
      </c>
      <c r="AO34" s="205">
        <v>1023.4130116020596</v>
      </c>
      <c r="AP34" s="205">
        <v>1019.3339282361246</v>
      </c>
      <c r="AQ34" s="205">
        <v>1015.5232450810009</v>
      </c>
      <c r="AR34" s="205">
        <v>1012.0379323302886</v>
      </c>
      <c r="AS34" s="205">
        <v>1008.9344126147281</v>
      </c>
      <c r="AT34" s="205">
        <v>1006.2687641073694</v>
      </c>
      <c r="AU34" s="205">
        <v>1004.0969556020372</v>
      </c>
      <c r="AV34" s="205">
        <v>1002.4751138312306</v>
      </c>
      <c r="AW34" s="205">
        <v>1001.4598236968989</v>
      </c>
      <c r="AX34" s="206">
        <v>1001.1084625499695</v>
      </c>
    </row>
    <row r="35" spans="1:52" x14ac:dyDescent="0.2">
      <c r="A35" s="194" t="s">
        <v>33</v>
      </c>
      <c r="B35" s="204">
        <v>1712.0343556535668</v>
      </c>
      <c r="C35" s="205">
        <v>1803.6398418356748</v>
      </c>
      <c r="D35" s="205">
        <v>1891.7453428330407</v>
      </c>
      <c r="E35" s="205">
        <v>1925.726984191494</v>
      </c>
      <c r="F35" s="205">
        <v>2039.0277316223494</v>
      </c>
      <c r="G35" s="205">
        <v>2282.7007277873363</v>
      </c>
      <c r="H35" s="205">
        <v>2438.8021860920107</v>
      </c>
      <c r="I35" s="205">
        <v>2603.0134076603781</v>
      </c>
      <c r="J35" s="205">
        <v>2742.170325969631</v>
      </c>
      <c r="K35" s="205">
        <v>3334.778314369561</v>
      </c>
      <c r="L35" s="205">
        <v>3790.6958165959172</v>
      </c>
      <c r="M35" s="205">
        <v>3912.2186741916535</v>
      </c>
      <c r="N35" s="205">
        <v>4216.7516399780025</v>
      </c>
      <c r="O35" s="205">
        <v>4608.36801062219</v>
      </c>
      <c r="P35" s="205">
        <v>4984.726211832075</v>
      </c>
      <c r="Q35" s="205">
        <v>5323.0483155006232</v>
      </c>
      <c r="R35" s="205">
        <v>5627.9683510286495</v>
      </c>
      <c r="S35" s="205">
        <v>5908.2956873427784</v>
      </c>
      <c r="T35" s="205">
        <v>6176.4557132329155</v>
      </c>
      <c r="U35" s="205">
        <v>6444.9049610085631</v>
      </c>
      <c r="V35" s="205">
        <v>6715.412538387006</v>
      </c>
      <c r="W35" s="205">
        <v>6986.7166949071234</v>
      </c>
      <c r="X35" s="205">
        <v>7257.4338868996656</v>
      </c>
      <c r="Y35" s="205">
        <v>7526.0625618546756</v>
      </c>
      <c r="Z35" s="205">
        <v>7791.1274167271049</v>
      </c>
      <c r="AA35" s="205">
        <v>8051.6393894725879</v>
      </c>
      <c r="AB35" s="205">
        <v>8306.7537020266482</v>
      </c>
      <c r="AC35" s="205">
        <v>8555.6467183375444</v>
      </c>
      <c r="AD35" s="205">
        <v>8797.5213081591628</v>
      </c>
      <c r="AE35" s="205">
        <v>9031.6119347322547</v>
      </c>
      <c r="AF35" s="205">
        <v>9257.1894184693247</v>
      </c>
      <c r="AG35" s="205">
        <v>9473.5653339035725</v>
      </c>
      <c r="AH35" s="205">
        <v>9680.0960027612382</v>
      </c>
      <c r="AI35" s="205">
        <v>9876.1860519559104</v>
      </c>
      <c r="AJ35" s="205">
        <v>10061.291511478987</v>
      </c>
      <c r="AK35" s="205">
        <v>10234.922433458411</v>
      </c>
      <c r="AL35" s="205">
        <v>10396.645019975318</v>
      </c>
      <c r="AM35" s="205">
        <v>10546.083253461393</v>
      </c>
      <c r="AN35" s="205">
        <v>10682.920029556597</v>
      </c>
      <c r="AO35" s="205">
        <v>10806.897798099313</v>
      </c>
      <c r="AP35" s="205">
        <v>10917.818723372038</v>
      </c>
      <c r="AQ35" s="205">
        <v>11015.54437977059</v>
      </c>
      <c r="AR35" s="205">
        <v>11099.995003646101</v>
      </c>
      <c r="AS35" s="205">
        <v>11171.148326143515</v>
      </c>
      <c r="AT35" s="205">
        <v>11229.038015394537</v>
      </c>
      <c r="AU35" s="205">
        <v>11273.751759397244</v>
      </c>
      <c r="AV35" s="205">
        <v>11305.429023315912</v>
      </c>
      <c r="AW35" s="205">
        <v>11324.25851676509</v>
      </c>
      <c r="AX35" s="206">
        <v>11330.475407909535</v>
      </c>
    </row>
    <row r="36" spans="1:52" x14ac:dyDescent="0.2">
      <c r="A36" s="194" t="s">
        <v>34</v>
      </c>
      <c r="B36" s="204">
        <v>2298.3702505757124</v>
      </c>
      <c r="C36" s="205">
        <v>2430.0821452448795</v>
      </c>
      <c r="D36" s="205">
        <v>2614.0226283800762</v>
      </c>
      <c r="E36" s="205">
        <v>2740.3367900106496</v>
      </c>
      <c r="F36" s="205">
        <v>2941.6791661197531</v>
      </c>
      <c r="G36" s="205">
        <v>3388.5062004678171</v>
      </c>
      <c r="H36" s="205">
        <v>3815.9156485707945</v>
      </c>
      <c r="I36" s="205">
        <v>4021.3431733748421</v>
      </c>
      <c r="J36" s="205">
        <v>4189.6426485802067</v>
      </c>
      <c r="K36" s="205">
        <v>5047.07826989772</v>
      </c>
      <c r="L36" s="205">
        <v>5516.6342563589078</v>
      </c>
      <c r="M36" s="205">
        <v>5670.9902293897712</v>
      </c>
      <c r="N36" s="205">
        <v>6049.7711004935964</v>
      </c>
      <c r="O36" s="205">
        <v>6517.8326817475881</v>
      </c>
      <c r="P36" s="205">
        <v>6937.6804426597182</v>
      </c>
      <c r="Q36" s="205">
        <v>7288.3573114086466</v>
      </c>
      <c r="R36" s="205">
        <v>7588.9287302718258</v>
      </c>
      <c r="S36" s="205">
        <v>7864.9854308085414</v>
      </c>
      <c r="T36" s="205">
        <v>8147.2900051009774</v>
      </c>
      <c r="U36" s="205">
        <v>8463.9121730580082</v>
      </c>
      <c r="V36" s="205">
        <v>8816.002728531852</v>
      </c>
      <c r="W36" s="205">
        <v>9196.6253302009573</v>
      </c>
      <c r="X36" s="205">
        <v>9597.433171472494</v>
      </c>
      <c r="Y36" s="205">
        <v>10008.411196798159</v>
      </c>
      <c r="Z36" s="205">
        <v>10419.68207206336</v>
      </c>
      <c r="AA36" s="205">
        <v>10827.989846138882</v>
      </c>
      <c r="AB36" s="205">
        <v>11231.874566189555</v>
      </c>
      <c r="AC36" s="205">
        <v>11629.864943518149</v>
      </c>
      <c r="AD36" s="205">
        <v>12020.488251395016</v>
      </c>
      <c r="AE36" s="205">
        <v>12402.280355385892</v>
      </c>
      <c r="AF36" s="205">
        <v>12773.795772177593</v>
      </c>
      <c r="AG36" s="205">
        <v>13133.617652390218</v>
      </c>
      <c r="AH36" s="205">
        <v>13480.367583834384</v>
      </c>
      <c r="AI36" s="205">
        <v>13812.715114089397</v>
      </c>
      <c r="AJ36" s="205">
        <v>14129.386895094452</v>
      </c>
      <c r="AK36" s="205">
        <v>14429.17535757776</v>
      </c>
      <c r="AL36" s="205">
        <v>14710.946829502202</v>
      </c>
      <c r="AM36" s="205">
        <v>14973.649020157438</v>
      </c>
      <c r="AN36" s="205">
        <v>15216.317799945127</v>
      </c>
      <c r="AO36" s="205">
        <v>15438.083215133793</v>
      </c>
      <c r="AP36" s="205">
        <v>15638.174686743429</v>
      </c>
      <c r="AQ36" s="205">
        <v>15815.925353091674</v>
      </c>
      <c r="AR36" s="205">
        <v>15970.775526219299</v>
      </c>
      <c r="AS36" s="205">
        <v>16102.27524324554</v>
      </c>
      <c r="AT36" s="205">
        <v>16210.08590451312</v>
      </c>
      <c r="AU36" s="205">
        <v>16293.981001007109</v>
      </c>
      <c r="AV36" s="205">
        <v>16353.845943817994</v>
      </c>
      <c r="AW36" s="205">
        <v>16389.677018227001</v>
      </c>
      <c r="AX36" s="206">
        <v>16401.579494189686</v>
      </c>
    </row>
    <row r="37" spans="1:52" x14ac:dyDescent="0.2">
      <c r="A37" s="194" t="s">
        <v>35</v>
      </c>
      <c r="B37" s="204">
        <v>235.35118038279785</v>
      </c>
      <c r="C37" s="205">
        <v>249.50909097016776</v>
      </c>
      <c r="D37" s="205">
        <v>261.69729116037337</v>
      </c>
      <c r="E37" s="205">
        <v>261.68098067397437</v>
      </c>
      <c r="F37" s="205">
        <v>279.37539782966684</v>
      </c>
      <c r="G37" s="205">
        <v>318.13496199016924</v>
      </c>
      <c r="H37" s="205">
        <v>336.40604594488298</v>
      </c>
      <c r="I37" s="205">
        <v>358.40848198921412</v>
      </c>
      <c r="J37" s="205">
        <v>358.49983471901351</v>
      </c>
      <c r="K37" s="205">
        <v>418.05813758237923</v>
      </c>
      <c r="L37" s="205">
        <v>444.2119594191438</v>
      </c>
      <c r="M37" s="205">
        <v>451.66176300683526</v>
      </c>
      <c r="N37" s="205">
        <v>469.5171755472619</v>
      </c>
      <c r="O37" s="205">
        <v>490.74751186677599</v>
      </c>
      <c r="P37" s="205">
        <v>508.85632209510277</v>
      </c>
      <c r="Q37" s="205">
        <v>523.18955191661473</v>
      </c>
      <c r="R37" s="205">
        <v>534.87800819250754</v>
      </c>
      <c r="S37" s="205">
        <v>545.23934172630004</v>
      </c>
      <c r="T37" s="205">
        <v>555.72682759407689</v>
      </c>
      <c r="U37" s="205">
        <v>567.5953453704758</v>
      </c>
      <c r="V37" s="205">
        <v>580.90810003018771</v>
      </c>
      <c r="W37" s="205">
        <v>595.40382560161163</v>
      </c>
      <c r="X37" s="205">
        <v>610.79549936192996</v>
      </c>
      <c r="Y37" s="205">
        <v>626.76464743556721</v>
      </c>
      <c r="Z37" s="205">
        <v>643.01399580011218</v>
      </c>
      <c r="AA37" s="205">
        <v>659.44707677622011</v>
      </c>
      <c r="AB37" s="205">
        <v>676.01720823504752</v>
      </c>
      <c r="AC37" s="205">
        <v>692.67343372245864</v>
      </c>
      <c r="AD37" s="205">
        <v>709.36046832786508</v>
      </c>
      <c r="AE37" s="205">
        <v>726.01868496612246</v>
      </c>
      <c r="AF37" s="205">
        <v>742.58414593412851</v>
      </c>
      <c r="AG37" s="205">
        <v>758.988684538445</v>
      </c>
      <c r="AH37" s="205">
        <v>775.1600414229091</v>
      </c>
      <c r="AI37" s="205">
        <v>791.0220599442838</v>
      </c>
      <c r="AJ37" s="205">
        <v>806.49494453917384</v>
      </c>
      <c r="AK37" s="205">
        <v>821.49558548779316</v>
      </c>
      <c r="AL37" s="205">
        <v>835.93795280274639</v>
      </c>
      <c r="AM37" s="205">
        <v>849.73356114983255</v>
      </c>
      <c r="AN37" s="205">
        <v>862.79200674134665</v>
      </c>
      <c r="AO37" s="205">
        <v>875.02157603360797</v>
      </c>
      <c r="AP37" s="205">
        <v>886.32992481566134</v>
      </c>
      <c r="AQ37" s="205">
        <v>896.62482490710443</v>
      </c>
      <c r="AR37" s="205">
        <v>905.81497420567507</v>
      </c>
      <c r="AS37" s="205">
        <v>913.81086426167985</v>
      </c>
      <c r="AT37" s="205">
        <v>920.52569793307714</v>
      </c>
      <c r="AU37" s="205">
        <v>925.87634802442494</v>
      </c>
      <c r="AV37" s="205">
        <v>929.78434617230425</v>
      </c>
      <c r="AW37" s="205">
        <v>932.17688965086097</v>
      </c>
      <c r="AX37" s="206">
        <v>932.98785227940755</v>
      </c>
    </row>
    <row r="38" spans="1:52" x14ac:dyDescent="0.2">
      <c r="A38" s="194" t="s">
        <v>36</v>
      </c>
      <c r="B38" s="204">
        <v>96.993213780031667</v>
      </c>
      <c r="C38" s="205">
        <v>94.258989967267098</v>
      </c>
      <c r="D38" s="205">
        <v>95.067933320263947</v>
      </c>
      <c r="E38" s="205">
        <v>95.693349747696558</v>
      </c>
      <c r="F38" s="205">
        <v>98.428540730725757</v>
      </c>
      <c r="G38" s="205">
        <v>105.50856697718477</v>
      </c>
      <c r="H38" s="205">
        <v>108.5215335751294</v>
      </c>
      <c r="I38" s="205">
        <v>107.45795578155793</v>
      </c>
      <c r="J38" s="205">
        <v>100.10482337303415</v>
      </c>
      <c r="K38" s="205">
        <v>113.81705420803372</v>
      </c>
      <c r="L38" s="205">
        <v>124.98414275926726</v>
      </c>
      <c r="M38" s="205">
        <v>126.29644741959278</v>
      </c>
      <c r="N38" s="205">
        <v>129.63155836152285</v>
      </c>
      <c r="O38" s="205">
        <v>134.08499036397302</v>
      </c>
      <c r="P38" s="205">
        <v>138.83177453490512</v>
      </c>
      <c r="Q38" s="205">
        <v>143.62118848471854</v>
      </c>
      <c r="R38" s="205">
        <v>148.34529562541582</v>
      </c>
      <c r="S38" s="205">
        <v>152.883054176889</v>
      </c>
      <c r="T38" s="205">
        <v>157.10135122307133</v>
      </c>
      <c r="U38" s="205">
        <v>160.88271563013285</v>
      </c>
      <c r="V38" s="205">
        <v>164.20958135548659</v>
      </c>
      <c r="W38" s="205">
        <v>167.09643607440722</v>
      </c>
      <c r="X38" s="205">
        <v>169.56468919635839</v>
      </c>
      <c r="Y38" s="205">
        <v>171.64183038474209</v>
      </c>
      <c r="Z38" s="205">
        <v>173.35667028857239</v>
      </c>
      <c r="AA38" s="205">
        <v>174.72656519057901</v>
      </c>
      <c r="AB38" s="205">
        <v>175.76799982532668</v>
      </c>
      <c r="AC38" s="205">
        <v>176.49999409296979</v>
      </c>
      <c r="AD38" s="205">
        <v>176.94370566943874</v>
      </c>
      <c r="AE38" s="205">
        <v>177.1220398290092</v>
      </c>
      <c r="AF38" s="205">
        <v>177.0592746628173</v>
      </c>
      <c r="AG38" s="205">
        <v>176.78070859469219</v>
      </c>
      <c r="AH38" s="205">
        <v>176.31233579691397</v>
      </c>
      <c r="AI38" s="205">
        <v>175.68055384259739</v>
      </c>
      <c r="AJ38" s="205">
        <v>174.91190673916716</v>
      </c>
      <c r="AK38" s="205">
        <v>174.0328654009526</v>
      </c>
      <c r="AL38" s="205">
        <v>173.06964666194955</v>
      </c>
      <c r="AM38" s="205">
        <v>172.04807111808154</v>
      </c>
      <c r="AN38" s="205">
        <v>170.99345943075397</v>
      </c>
      <c r="AO38" s="205">
        <v>169.93056622324485</v>
      </c>
      <c r="AP38" s="205">
        <v>168.88355035698041</v>
      </c>
      <c r="AQ38" s="205">
        <v>167.87598018116861</v>
      </c>
      <c r="AR38" s="205">
        <v>166.93087229955935</v>
      </c>
      <c r="AS38" s="205">
        <v>166.07076248434282</v>
      </c>
      <c r="AT38" s="205">
        <v>165.31780758149731</v>
      </c>
      <c r="AU38" s="205">
        <v>164.69391758761293</v>
      </c>
      <c r="AV38" s="205">
        <v>164.22091753073929</v>
      </c>
      <c r="AW38" s="205">
        <v>163.92073935557985</v>
      </c>
      <c r="AX38" s="206">
        <v>163.81564469868525</v>
      </c>
    </row>
    <row r="39" spans="1:52" x14ac:dyDescent="0.2">
      <c r="A39" s="194" t="s">
        <v>37</v>
      </c>
      <c r="B39" s="204">
        <v>70.965520559665123</v>
      </c>
      <c r="C39" s="205">
        <v>77.796310354086884</v>
      </c>
      <c r="D39" s="205">
        <v>86.892132718429352</v>
      </c>
      <c r="E39" s="205">
        <v>99.251999418529735</v>
      </c>
      <c r="F39" s="205">
        <v>104.80094610845228</v>
      </c>
      <c r="G39" s="205">
        <v>107.56571695122068</v>
      </c>
      <c r="H39" s="205">
        <v>111.70845905906732</v>
      </c>
      <c r="I39" s="205">
        <v>121.81502945383929</v>
      </c>
      <c r="J39" s="205">
        <v>121.02120146583695</v>
      </c>
      <c r="K39" s="205">
        <v>164.0597870260292</v>
      </c>
      <c r="L39" s="205">
        <v>204.32170048770587</v>
      </c>
      <c r="M39" s="205">
        <v>212.55556167378916</v>
      </c>
      <c r="N39" s="205">
        <v>233.68946915636266</v>
      </c>
      <c r="O39" s="205">
        <v>262.03155887995825</v>
      </c>
      <c r="P39" s="205">
        <v>291.02561999215254</v>
      </c>
      <c r="Q39" s="205">
        <v>319.00132343385508</v>
      </c>
      <c r="R39" s="205">
        <v>346.04624094835134</v>
      </c>
      <c r="S39" s="205">
        <v>372.52285844776929</v>
      </c>
      <c r="T39" s="205">
        <v>399.06680822935505</v>
      </c>
      <c r="U39" s="205">
        <v>426.41033054569374</v>
      </c>
      <c r="V39" s="205">
        <v>454.76805833274011</v>
      </c>
      <c r="W39" s="205">
        <v>484.21897046047008</v>
      </c>
      <c r="X39" s="205">
        <v>514.86425636246395</v>
      </c>
      <c r="Y39" s="205">
        <v>546.82991701760875</v>
      </c>
      <c r="Z39" s="205">
        <v>580.23358409487992</v>
      </c>
      <c r="AA39" s="205">
        <v>615.06220124194681</v>
      </c>
      <c r="AB39" s="205">
        <v>651.25085752257871</v>
      </c>
      <c r="AC39" s="205">
        <v>688.71284954539703</v>
      </c>
      <c r="AD39" s="205">
        <v>727.33784407666576</v>
      </c>
      <c r="AE39" s="205">
        <v>766.99020731621169</v>
      </c>
      <c r="AF39" s="205">
        <v>807.50756926178644</v>
      </c>
      <c r="AG39" s="205">
        <v>848.69969717573088</v>
      </c>
      <c r="AH39" s="205">
        <v>890.34775625832481</v>
      </c>
      <c r="AI39" s="205">
        <v>932.20403774866713</v>
      </c>
      <c r="AJ39" s="205">
        <v>973.99223432856036</v>
      </c>
      <c r="AK39" s="205">
        <v>1015.408339421985</v>
      </c>
      <c r="AL39" s="205">
        <v>1056.1222403263309</v>
      </c>
      <c r="AM39" s="205">
        <v>1095.7800647180916</v>
      </c>
      <c r="AN39" s="205">
        <v>1134.0073256892897</v>
      </c>
      <c r="AO39" s="205">
        <v>1170.4128919801951</v>
      </c>
      <c r="AP39" s="205">
        <v>1204.5937875487932</v>
      </c>
      <c r="AQ39" s="205">
        <v>1236.1407983409827</v>
      </c>
      <c r="AR39" s="205">
        <v>1264.6448346213931</v>
      </c>
      <c r="AS39" s="205">
        <v>1289.7039652734213</v>
      </c>
      <c r="AT39" s="205">
        <v>1310.9310071200537</v>
      </c>
      <c r="AU39" s="205">
        <v>1327.9615188448702</v>
      </c>
      <c r="AV39" s="205">
        <v>1340.4620170142466</v>
      </c>
      <c r="AW39" s="205">
        <v>1348.138202694942</v>
      </c>
      <c r="AX39" s="206">
        <v>1350.7429630020163</v>
      </c>
    </row>
    <row r="40" spans="1:52" x14ac:dyDescent="0.2">
      <c r="A40" s="194" t="s">
        <v>38</v>
      </c>
      <c r="B40" s="204">
        <v>32.536888744587912</v>
      </c>
      <c r="C40" s="205">
        <v>35.699637404168797</v>
      </c>
      <c r="D40" s="205">
        <v>38.367627851350051</v>
      </c>
      <c r="E40" s="205">
        <v>39.602824835326153</v>
      </c>
      <c r="F40" s="205">
        <v>41.15991326248249</v>
      </c>
      <c r="G40" s="205">
        <v>45.745408371569674</v>
      </c>
      <c r="H40" s="205">
        <v>50.832278851937239</v>
      </c>
      <c r="I40" s="205">
        <v>55.823300807607737</v>
      </c>
      <c r="J40" s="205">
        <v>52.219430202324659</v>
      </c>
      <c r="K40" s="205">
        <v>57.360679492383881</v>
      </c>
      <c r="L40" s="205">
        <v>65.377607731033848</v>
      </c>
      <c r="M40" s="205">
        <v>67.052272199356494</v>
      </c>
      <c r="N40" s="205">
        <v>71.281975900826438</v>
      </c>
      <c r="O40" s="205">
        <v>76.832847100374536</v>
      </c>
      <c r="P40" s="205">
        <v>82.453502206786126</v>
      </c>
      <c r="Q40" s="205">
        <v>87.8535896005762</v>
      </c>
      <c r="R40" s="205">
        <v>93.039246522476375</v>
      </c>
      <c r="S40" s="205">
        <v>98.038616487736959</v>
      </c>
      <c r="T40" s="205">
        <v>102.90122026265099</v>
      </c>
      <c r="U40" s="205">
        <v>107.68254257856758</v>
      </c>
      <c r="V40" s="205">
        <v>112.39439103150873</v>
      </c>
      <c r="W40" s="205">
        <v>117.0395623239168</v>
      </c>
      <c r="X40" s="205">
        <v>121.62521070201605</v>
      </c>
      <c r="Y40" s="205">
        <v>126.16286454801524</v>
      </c>
      <c r="Z40" s="205">
        <v>130.66288555373498</v>
      </c>
      <c r="AA40" s="205">
        <v>135.11633364652076</v>
      </c>
      <c r="AB40" s="205">
        <v>139.5089580232071</v>
      </c>
      <c r="AC40" s="205">
        <v>143.8264314768162</v>
      </c>
      <c r="AD40" s="205">
        <v>148.05443269097765</v>
      </c>
      <c r="AE40" s="205">
        <v>152.17872985182532</v>
      </c>
      <c r="AF40" s="205">
        <v>156.18526485643508</v>
      </c>
      <c r="AG40" s="205">
        <v>160.06023738407694</v>
      </c>
      <c r="AH40" s="205">
        <v>163.79018809236857</v>
      </c>
      <c r="AI40" s="205">
        <v>167.36208020489323</v>
      </c>
      <c r="AJ40" s="205">
        <v>170.76337876996496</v>
      </c>
      <c r="AK40" s="205">
        <v>173.9821268917579</v>
      </c>
      <c r="AL40" s="205">
        <v>177.00701826469708</v>
      </c>
      <c r="AM40" s="205">
        <v>179.827465379394</v>
      </c>
      <c r="AN40" s="205">
        <v>182.43366281296369</v>
      </c>
      <c r="AO40" s="205">
        <v>184.81664506766398</v>
      </c>
      <c r="AP40" s="205">
        <v>186.96833847871531</v>
      </c>
      <c r="AQ40" s="205">
        <v>188.88160677409869</v>
      </c>
      <c r="AR40" s="205">
        <v>190.550289935244</v>
      </c>
      <c r="AS40" s="205">
        <v>191.96923607687393</v>
      </c>
      <c r="AT40" s="205">
        <v>193.13432613596913</v>
      </c>
      <c r="AU40" s="205">
        <v>194.0424912328709</v>
      </c>
      <c r="AV40" s="205">
        <v>194.69172264100834</v>
      </c>
      <c r="AW40" s="205">
        <v>195.08107437468755</v>
      </c>
      <c r="AX40" s="206">
        <v>195.21065847589301</v>
      </c>
    </row>
    <row r="41" spans="1:52" x14ac:dyDescent="0.2">
      <c r="A41" s="194" t="s">
        <v>39</v>
      </c>
      <c r="B41" s="204">
        <v>1680.2596337294835</v>
      </c>
      <c r="C41" s="205">
        <v>1695.144439478476</v>
      </c>
      <c r="D41" s="205">
        <v>1660.9369108534145</v>
      </c>
      <c r="E41" s="205">
        <v>1583.6219721367613</v>
      </c>
      <c r="F41" s="205">
        <v>1619.613841507062</v>
      </c>
      <c r="G41" s="205">
        <v>1767.2620779648926</v>
      </c>
      <c r="H41" s="205">
        <v>1928.5876837904223</v>
      </c>
      <c r="I41" s="205">
        <v>1980.3465919708456</v>
      </c>
      <c r="J41" s="205">
        <v>1952.1155968033461</v>
      </c>
      <c r="K41" s="205">
        <v>2254.0667697181825</v>
      </c>
      <c r="L41" s="205">
        <v>2406.5305171590167</v>
      </c>
      <c r="M41" s="205">
        <v>2482.0321882316407</v>
      </c>
      <c r="N41" s="205">
        <v>2666.9892688540158</v>
      </c>
      <c r="O41" s="205">
        <v>2893.8870488723769</v>
      </c>
      <c r="P41" s="205">
        <v>3092.4448157157099</v>
      </c>
      <c r="Q41" s="205">
        <v>3252.7900739206952</v>
      </c>
      <c r="R41" s="205">
        <v>3386.7444591157705</v>
      </c>
      <c r="S41" s="205">
        <v>3510.102165176364</v>
      </c>
      <c r="T41" s="205">
        <v>3641.7207518537202</v>
      </c>
      <c r="U41" s="205">
        <v>3798.7183939493311</v>
      </c>
      <c r="V41" s="205">
        <v>3981.3169432536524</v>
      </c>
      <c r="W41" s="205">
        <v>4184.5293320928322</v>
      </c>
      <c r="X41" s="205">
        <v>4402.1791342369952</v>
      </c>
      <c r="Y41" s="205">
        <v>4626.5904162685802</v>
      </c>
      <c r="Z41" s="205">
        <v>4849.9954208548324</v>
      </c>
      <c r="AA41" s="205">
        <v>5069.8823169855041</v>
      </c>
      <c r="AB41" s="205">
        <v>5285.2278209965989</v>
      </c>
      <c r="AC41" s="205">
        <v>5495.0524086697578</v>
      </c>
      <c r="AD41" s="205">
        <v>5698.4306386015487</v>
      </c>
      <c r="AE41" s="205">
        <v>5894.5004303621754</v>
      </c>
      <c r="AF41" s="205">
        <v>6082.4711749667285</v>
      </c>
      <c r="AG41" s="205">
        <v>6261.6305860561079</v>
      </c>
      <c r="AH41" s="205">
        <v>6431.3502314922225</v>
      </c>
      <c r="AI41" s="205">
        <v>6591.0897159000233</v>
      </c>
      <c r="AJ41" s="205">
        <v>6740.3995142111407</v>
      </c>
      <c r="AK41" s="205">
        <v>6878.9224837636575</v>
      </c>
      <c r="AL41" s="205">
        <v>7006.3941073981414</v>
      </c>
      <c r="AM41" s="205">
        <v>7122.6415418023535</v>
      </c>
      <c r="AN41" s="205">
        <v>7227.5815637739715</v>
      </c>
      <c r="AO41" s="205">
        <v>7321.2175219023211</v>
      </c>
      <c r="AP41" s="205">
        <v>7403.6354123553374</v>
      </c>
      <c r="AQ41" s="205">
        <v>7474.9992050469646</v>
      </c>
      <c r="AR41" s="205">
        <v>7535.5455506072649</v>
      </c>
      <c r="AS41" s="205">
        <v>7585.5779995194898</v>
      </c>
      <c r="AT41" s="205">
        <v>7625.4608628292544</v>
      </c>
      <c r="AU41" s="205">
        <v>7655.612839326127</v>
      </c>
      <c r="AV41" s="205">
        <v>7676.5005274324649</v>
      </c>
      <c r="AW41" s="205">
        <v>7688.6319316129802</v>
      </c>
      <c r="AX41" s="206">
        <v>7692.5500633449419</v>
      </c>
    </row>
    <row r="42" spans="1:52" x14ac:dyDescent="0.2">
      <c r="A42" s="194" t="s">
        <v>40</v>
      </c>
      <c r="B42" s="204">
        <v>125.81415161256815</v>
      </c>
      <c r="C42" s="205">
        <v>140.31477005110062</v>
      </c>
      <c r="D42" s="205">
        <v>156.72015248722698</v>
      </c>
      <c r="E42" s="205">
        <v>165.1852348132401</v>
      </c>
      <c r="F42" s="205">
        <v>184.25366435012344</v>
      </c>
      <c r="G42" s="205">
        <v>209.81637237905477</v>
      </c>
      <c r="H42" s="205">
        <v>245.89161153311522</v>
      </c>
      <c r="I42" s="205">
        <v>264.34481065829374</v>
      </c>
      <c r="J42" s="205">
        <v>255.71778339066671</v>
      </c>
      <c r="K42" s="205">
        <v>314.44198403038911</v>
      </c>
      <c r="L42" s="205">
        <v>339.54369713094945</v>
      </c>
      <c r="M42" s="205">
        <v>355.02268626592991</v>
      </c>
      <c r="N42" s="205">
        <v>394.6760396563111</v>
      </c>
      <c r="O42" s="205">
        <v>447.40896102284341</v>
      </c>
      <c r="P42" s="205">
        <v>499.84310558227043</v>
      </c>
      <c r="Q42" s="205">
        <v>548.44988597374265</v>
      </c>
      <c r="R42" s="205">
        <v>593.54592768698899</v>
      </c>
      <c r="S42" s="205">
        <v>636.24702106875247</v>
      </c>
      <c r="T42" s="205">
        <v>678.40832072631201</v>
      </c>
      <c r="U42" s="205">
        <v>722.06959833170981</v>
      </c>
      <c r="V42" s="205">
        <v>767.66610090920085</v>
      </c>
      <c r="W42" s="205">
        <v>815.15949995216067</v>
      </c>
      <c r="X42" s="205">
        <v>864.49258415599775</v>
      </c>
      <c r="Y42" s="205">
        <v>915.58762852077507</v>
      </c>
      <c r="Z42" s="205">
        <v>968.34421806144826</v>
      </c>
      <c r="AA42" s="205">
        <v>1022.635659007558</v>
      </c>
      <c r="AB42" s="205">
        <v>1078.3090687665715</v>
      </c>
      <c r="AC42" s="205">
        <v>1135.1848220383804</v>
      </c>
      <c r="AD42" s="205">
        <v>1193.0557069660467</v>
      </c>
      <c r="AE42" s="205">
        <v>1251.6864013573277</v>
      </c>
      <c r="AF42" s="205">
        <v>1310.8133207605465</v>
      </c>
      <c r="AG42" s="205">
        <v>1370.1448888779983</v>
      </c>
      <c r="AH42" s="205">
        <v>1429.3622779371735</v>
      </c>
      <c r="AI42" s="205">
        <v>1488.1206620582211</v>
      </c>
      <c r="AJ42" s="205">
        <v>1546.0510202342646</v>
      </c>
      <c r="AK42" s="205">
        <v>1602.7625172049397</v>
      </c>
      <c r="AL42" s="205">
        <v>1657.8454802364895</v>
      </c>
      <c r="AM42" s="205">
        <v>1710.874977674775</v>
      </c>
      <c r="AN42" s="205">
        <v>1761.4149912393073</v>
      </c>
      <c r="AO42" s="205">
        <v>1809.0231585890083</v>
      </c>
      <c r="AP42" s="205">
        <v>1853.2560460149459</v>
      </c>
      <c r="AQ42" s="205">
        <v>1893.6748935914879</v>
      </c>
      <c r="AR42" s="205">
        <v>1929.851757222227</v>
      </c>
      <c r="AS42" s="205">
        <v>1961.375954305244</v>
      </c>
      <c r="AT42" s="205">
        <v>1987.8607028354961</v>
      </c>
      <c r="AU42" s="205">
        <v>2008.9498283298994</v>
      </c>
      <c r="AV42" s="205">
        <v>2024.3243996991612</v>
      </c>
      <c r="AW42" s="205">
        <v>2033.7091447950488</v>
      </c>
      <c r="AX42" s="206">
        <v>2036.8784894962369</v>
      </c>
    </row>
    <row r="43" spans="1:52" x14ac:dyDescent="0.2">
      <c r="A43" s="195" t="s">
        <v>41</v>
      </c>
      <c r="B43" s="207">
        <v>111.51452051101201</v>
      </c>
      <c r="C43" s="208">
        <v>113.03205913023037</v>
      </c>
      <c r="D43" s="208">
        <v>116.38619015098108</v>
      </c>
      <c r="E43" s="208">
        <v>116.59976918770862</v>
      </c>
      <c r="F43" s="208">
        <v>121.7531333299423</v>
      </c>
      <c r="G43" s="208">
        <v>133.96162549530575</v>
      </c>
      <c r="H43" s="208">
        <v>142.45560376808243</v>
      </c>
      <c r="I43" s="208">
        <v>148.20170190389067</v>
      </c>
      <c r="J43" s="208">
        <v>150.38995216573491</v>
      </c>
      <c r="K43" s="208">
        <v>171.45992894014705</v>
      </c>
      <c r="L43" s="208">
        <v>178.87718995463754</v>
      </c>
      <c r="M43" s="208">
        <v>183.91734605340596</v>
      </c>
      <c r="N43" s="208">
        <v>196.49466917504878</v>
      </c>
      <c r="O43" s="208">
        <v>212.5820325132492</v>
      </c>
      <c r="P43" s="208">
        <v>228.01675195384598</v>
      </c>
      <c r="Q43" s="208">
        <v>241.88312085188005</v>
      </c>
      <c r="R43" s="208">
        <v>254.33524061896514</v>
      </c>
      <c r="S43" s="208">
        <v>265.6643287487891</v>
      </c>
      <c r="T43" s="208">
        <v>276.27986637437255</v>
      </c>
      <c r="U43" s="208">
        <v>286.59329202376892</v>
      </c>
      <c r="V43" s="208">
        <v>296.67904687369173</v>
      </c>
      <c r="W43" s="208">
        <v>306.52296782086637</v>
      </c>
      <c r="X43" s="208">
        <v>316.11542206546687</v>
      </c>
      <c r="Y43" s="208">
        <v>325.45135495564045</v>
      </c>
      <c r="Z43" s="208">
        <v>334.52576202201578</v>
      </c>
      <c r="AA43" s="208">
        <v>343.31911217564937</v>
      </c>
      <c r="AB43" s="208">
        <v>351.80927684095792</v>
      </c>
      <c r="AC43" s="208">
        <v>359.97592362896552</v>
      </c>
      <c r="AD43" s="208">
        <v>367.80061427728242</v>
      </c>
      <c r="AE43" s="208">
        <v>375.26688356751828</v>
      </c>
      <c r="AF43" s="208">
        <v>382.36029915365827</v>
      </c>
      <c r="AG43" s="208">
        <v>389.06850248231427</v>
      </c>
      <c r="AH43" s="208">
        <v>395.38123121677137</v>
      </c>
      <c r="AI43" s="208">
        <v>401.29032378847262</v>
      </c>
      <c r="AJ43" s="208">
        <v>406.78970688969179</v>
      </c>
      <c r="AK43" s="208">
        <v>411.87536688790595</v>
      </c>
      <c r="AL43" s="208">
        <v>416.54530628461072</v>
      </c>
      <c r="AM43" s="208">
        <v>420.79948645842416</v>
      </c>
      <c r="AN43" s="208">
        <v>424.63975802424659</v>
      </c>
      <c r="AO43" s="208">
        <v>428.06978020724262</v>
      </c>
      <c r="AP43" s="208">
        <v>431.09493067348325</v>
      </c>
      <c r="AQ43" s="208">
        <v>433.72220727928192</v>
      </c>
      <c r="AR43" s="208">
        <v>435.96012320010618</v>
      </c>
      <c r="AS43" s="208">
        <v>437.81859687928062</v>
      </c>
      <c r="AT43" s="208">
        <v>439.30883819836686</v>
      </c>
      <c r="AU43" s="208">
        <v>440.44323221732861</v>
      </c>
      <c r="AV43" s="208">
        <v>441.23522176538643</v>
      </c>
      <c r="AW43" s="208">
        <v>441.69919008527575</v>
      </c>
      <c r="AX43" s="209">
        <v>441.85034464639585</v>
      </c>
    </row>
    <row r="44" spans="1:52" x14ac:dyDescent="0.2">
      <c r="A44" s="196" t="s">
        <v>88</v>
      </c>
      <c r="B44" s="197">
        <v>5850.4074549960123</v>
      </c>
      <c r="C44" s="198">
        <v>6349.4516468555794</v>
      </c>
      <c r="D44" s="198">
        <v>6975.2518832358974</v>
      </c>
      <c r="E44" s="198">
        <v>7335.1500059492982</v>
      </c>
      <c r="F44" s="198">
        <v>7795.8436193576599</v>
      </c>
      <c r="G44" s="198">
        <v>8406.014825836668</v>
      </c>
      <c r="H44" s="198">
        <v>9181.6899520975694</v>
      </c>
      <c r="I44" s="198">
        <v>9783.1483906350222</v>
      </c>
      <c r="J44" s="198">
        <v>9978.9991927797637</v>
      </c>
      <c r="K44" s="198">
        <v>10553.432167844274</v>
      </c>
      <c r="L44" s="198">
        <v>10740.330438291405</v>
      </c>
      <c r="M44" s="198">
        <v>11296.547288807993</v>
      </c>
      <c r="N44" s="198">
        <v>11879.408189619469</v>
      </c>
      <c r="O44" s="198">
        <v>12376.372284485637</v>
      </c>
      <c r="P44" s="198">
        <v>13023.393547734686</v>
      </c>
      <c r="Q44" s="198">
        <v>13579.555790767799</v>
      </c>
      <c r="R44" s="198">
        <v>14122.086153075832</v>
      </c>
      <c r="S44" s="198">
        <v>14648.886149384411</v>
      </c>
      <c r="T44" s="198">
        <v>15243.212626086151</v>
      </c>
      <c r="U44" s="198">
        <v>15647.887031593893</v>
      </c>
      <c r="V44" s="198">
        <v>16116.924606886294</v>
      </c>
      <c r="W44" s="198">
        <v>16563.92832290837</v>
      </c>
      <c r="X44" s="198">
        <v>16987.902786800587</v>
      </c>
      <c r="Y44" s="198">
        <v>17352.162954972595</v>
      </c>
      <c r="Z44" s="198">
        <v>17763.994382706762</v>
      </c>
      <c r="AA44" s="198">
        <v>18115.327237492085</v>
      </c>
      <c r="AB44" s="198">
        <v>18442.051827817471</v>
      </c>
      <c r="AC44" s="198">
        <v>18744.348552984775</v>
      </c>
      <c r="AD44" s="198">
        <v>19022.609105557411</v>
      </c>
      <c r="AE44" s="198">
        <v>19277.423817945957</v>
      </c>
      <c r="AF44" s="198">
        <v>19509.56774723238</v>
      </c>
      <c r="AG44" s="198">
        <v>19719.985873213682</v>
      </c>
      <c r="AH44" s="198">
        <v>19909.777770723445</v>
      </c>
      <c r="AI44" s="198">
        <v>20080.18209729049</v>
      </c>
      <c r="AJ44" s="198">
        <v>20232.561212481647</v>
      </c>
      <c r="AK44" s="198">
        <v>20368.386217167732</v>
      </c>
      <c r="AL44" s="198">
        <v>20489.222670731804</v>
      </c>
      <c r="AM44" s="198">
        <v>20596.717213089669</v>
      </c>
      <c r="AN44" s="198">
        <v>20692.585287398968</v>
      </c>
      <c r="AO44" s="198">
        <v>20778.600129445214</v>
      </c>
      <c r="AP44" s="198">
        <v>20856.583161747971</v>
      </c>
      <c r="AQ44" s="198">
        <v>20928.395905113008</v>
      </c>
      <c r="AR44" s="198">
        <v>20995.933498246472</v>
      </c>
      <c r="AS44" s="198">
        <v>21061.119897600056</v>
      </c>
      <c r="AT44" s="198">
        <v>21125.904815188409</v>
      </c>
      <c r="AU44" s="198">
        <v>21192.26244199026</v>
      </c>
      <c r="AV44" s="198">
        <v>21262.191998928804</v>
      </c>
      <c r="AW44" s="198">
        <v>21337.72015649256</v>
      </c>
      <c r="AX44" s="199">
        <v>21421.627250733247</v>
      </c>
      <c r="AZ44" s="319"/>
    </row>
    <row r="45" spans="1:52" x14ac:dyDescent="0.2">
      <c r="B45" s="205">
        <f>SUM(B2:B44)</f>
        <v>46995.106691006011</v>
      </c>
      <c r="C45" s="205">
        <f t="shared" ref="C45:R45" si="0">SUM(C2:C44)</f>
        <v>49359.189624916326</v>
      </c>
      <c r="D45" s="205">
        <f t="shared" si="0"/>
        <v>51632.030699875475</v>
      </c>
      <c r="E45" s="205">
        <f t="shared" si="0"/>
        <v>52613.64802587295</v>
      </c>
      <c r="F45" s="205">
        <f t="shared" si="0"/>
        <v>54398.938975997065</v>
      </c>
      <c r="G45" s="205">
        <f t="shared" si="0"/>
        <v>57730.947704736187</v>
      </c>
      <c r="H45" s="205">
        <f t="shared" si="0"/>
        <v>60863.726772228962</v>
      </c>
      <c r="I45" s="205">
        <f t="shared" si="0"/>
        <v>63157.176423001714</v>
      </c>
      <c r="J45" s="205">
        <f t="shared" si="0"/>
        <v>64292.336045766177</v>
      </c>
      <c r="K45" s="205">
        <f t="shared" si="0"/>
        <v>71045.233640655948</v>
      </c>
      <c r="L45" s="205">
        <f t="shared" si="0"/>
        <v>74400.209591576815</v>
      </c>
      <c r="M45" s="205">
        <f t="shared" si="0"/>
        <v>76430.436756897398</v>
      </c>
      <c r="N45" s="205">
        <f t="shared" si="0"/>
        <v>79953.723956507107</v>
      </c>
      <c r="O45" s="205">
        <f t="shared" si="0"/>
        <v>83722.518395049905</v>
      </c>
      <c r="P45" s="205">
        <f t="shared" si="0"/>
        <v>87984.718106075525</v>
      </c>
      <c r="Q45" s="205">
        <f t="shared" si="0"/>
        <v>91554.489129614783</v>
      </c>
      <c r="R45" s="205">
        <f t="shared" si="0"/>
        <v>94793.464099773308</v>
      </c>
    </row>
    <row r="47" spans="1:52" x14ac:dyDescent="0.2">
      <c r="A47"/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625D-B8F8-4F3A-95BC-D907ABE9EDB2}">
  <sheetPr codeName="Sheet3">
    <tabColor theme="7" tint="0.39997558519241921"/>
  </sheetPr>
  <dimension ref="A1:AI38"/>
  <sheetViews>
    <sheetView topLeftCell="P22" workbookViewId="0">
      <selection activeCell="A28" sqref="A28:XFD28"/>
    </sheetView>
  </sheetViews>
  <sheetFormatPr defaultRowHeight="14.25" x14ac:dyDescent="0.2"/>
  <cols>
    <col min="1" max="1" width="27" customWidth="1"/>
    <col min="2" max="3" width="19.625" customWidth="1"/>
    <col min="4" max="15" width="9" customWidth="1"/>
    <col min="16" max="16" width="9" style="18" customWidth="1"/>
    <col min="17" max="35" width="9" customWidth="1"/>
    <col min="258" max="258" width="27" customWidth="1"/>
    <col min="259" max="259" width="64" customWidth="1"/>
    <col min="271" max="272" width="2.625" customWidth="1"/>
    <col min="514" max="514" width="27" customWidth="1"/>
    <col min="515" max="515" width="64" customWidth="1"/>
    <col min="527" max="528" width="2.625" customWidth="1"/>
    <col min="770" max="770" width="27" customWidth="1"/>
    <col min="771" max="771" width="64" customWidth="1"/>
    <col min="783" max="784" width="2.625" customWidth="1"/>
    <col min="1026" max="1026" width="27" customWidth="1"/>
    <col min="1027" max="1027" width="64" customWidth="1"/>
    <col min="1039" max="1040" width="2.625" customWidth="1"/>
    <col min="1282" max="1282" width="27" customWidth="1"/>
    <col min="1283" max="1283" width="64" customWidth="1"/>
    <col min="1295" max="1296" width="2.625" customWidth="1"/>
    <col min="1538" max="1538" width="27" customWidth="1"/>
    <col min="1539" max="1539" width="64" customWidth="1"/>
    <col min="1551" max="1552" width="2.625" customWidth="1"/>
    <col min="1794" max="1794" width="27" customWidth="1"/>
    <col min="1795" max="1795" width="64" customWidth="1"/>
    <col min="1807" max="1808" width="2.625" customWidth="1"/>
    <col min="2050" max="2050" width="27" customWidth="1"/>
    <col min="2051" max="2051" width="64" customWidth="1"/>
    <col min="2063" max="2064" width="2.625" customWidth="1"/>
    <col min="2306" max="2306" width="27" customWidth="1"/>
    <col min="2307" max="2307" width="64" customWidth="1"/>
    <col min="2319" max="2320" width="2.625" customWidth="1"/>
    <col min="2562" max="2562" width="27" customWidth="1"/>
    <col min="2563" max="2563" width="64" customWidth="1"/>
    <col min="2575" max="2576" width="2.625" customWidth="1"/>
    <col min="2818" max="2818" width="27" customWidth="1"/>
    <col min="2819" max="2819" width="64" customWidth="1"/>
    <col min="2831" max="2832" width="2.625" customWidth="1"/>
    <col min="3074" max="3074" width="27" customWidth="1"/>
    <col min="3075" max="3075" width="64" customWidth="1"/>
    <col min="3087" max="3088" width="2.625" customWidth="1"/>
    <col min="3330" max="3330" width="27" customWidth="1"/>
    <col min="3331" max="3331" width="64" customWidth="1"/>
    <col min="3343" max="3344" width="2.625" customWidth="1"/>
    <col min="3586" max="3586" width="27" customWidth="1"/>
    <col min="3587" max="3587" width="64" customWidth="1"/>
    <col min="3599" max="3600" width="2.625" customWidth="1"/>
    <col min="3842" max="3842" width="27" customWidth="1"/>
    <col min="3843" max="3843" width="64" customWidth="1"/>
    <col min="3855" max="3856" width="2.625" customWidth="1"/>
    <col min="4098" max="4098" width="27" customWidth="1"/>
    <col min="4099" max="4099" width="64" customWidth="1"/>
    <col min="4111" max="4112" width="2.625" customWidth="1"/>
    <col min="4354" max="4354" width="27" customWidth="1"/>
    <col min="4355" max="4355" width="64" customWidth="1"/>
    <col min="4367" max="4368" width="2.625" customWidth="1"/>
    <col min="4610" max="4610" width="27" customWidth="1"/>
    <col min="4611" max="4611" width="64" customWidth="1"/>
    <col min="4623" max="4624" width="2.625" customWidth="1"/>
    <col min="4866" max="4866" width="27" customWidth="1"/>
    <col min="4867" max="4867" width="64" customWidth="1"/>
    <col min="4879" max="4880" width="2.625" customWidth="1"/>
    <col min="5122" max="5122" width="27" customWidth="1"/>
    <col min="5123" max="5123" width="64" customWidth="1"/>
    <col min="5135" max="5136" width="2.625" customWidth="1"/>
    <col min="5378" max="5378" width="27" customWidth="1"/>
    <col min="5379" max="5379" width="64" customWidth="1"/>
    <col min="5391" max="5392" width="2.625" customWidth="1"/>
    <col min="5634" max="5634" width="27" customWidth="1"/>
    <col min="5635" max="5635" width="64" customWidth="1"/>
    <col min="5647" max="5648" width="2.625" customWidth="1"/>
    <col min="5890" max="5890" width="27" customWidth="1"/>
    <col min="5891" max="5891" width="64" customWidth="1"/>
    <col min="5903" max="5904" width="2.625" customWidth="1"/>
    <col min="6146" max="6146" width="27" customWidth="1"/>
    <col min="6147" max="6147" width="64" customWidth="1"/>
    <col min="6159" max="6160" width="2.625" customWidth="1"/>
    <col min="6402" max="6402" width="27" customWidth="1"/>
    <col min="6403" max="6403" width="64" customWidth="1"/>
    <col min="6415" max="6416" width="2.625" customWidth="1"/>
    <col min="6658" max="6658" width="27" customWidth="1"/>
    <col min="6659" max="6659" width="64" customWidth="1"/>
    <col min="6671" max="6672" width="2.625" customWidth="1"/>
    <col min="6914" max="6914" width="27" customWidth="1"/>
    <col min="6915" max="6915" width="64" customWidth="1"/>
    <col min="6927" max="6928" width="2.625" customWidth="1"/>
    <col min="7170" max="7170" width="27" customWidth="1"/>
    <col min="7171" max="7171" width="64" customWidth="1"/>
    <col min="7183" max="7184" width="2.625" customWidth="1"/>
    <col min="7426" max="7426" width="27" customWidth="1"/>
    <col min="7427" max="7427" width="64" customWidth="1"/>
    <col min="7439" max="7440" width="2.625" customWidth="1"/>
    <col min="7682" max="7682" width="27" customWidth="1"/>
    <col min="7683" max="7683" width="64" customWidth="1"/>
    <col min="7695" max="7696" width="2.625" customWidth="1"/>
    <col min="7938" max="7938" width="27" customWidth="1"/>
    <col min="7939" max="7939" width="64" customWidth="1"/>
    <col min="7951" max="7952" width="2.625" customWidth="1"/>
    <col min="8194" max="8194" width="27" customWidth="1"/>
    <col min="8195" max="8195" width="64" customWidth="1"/>
    <col min="8207" max="8208" width="2.625" customWidth="1"/>
    <col min="8450" max="8450" width="27" customWidth="1"/>
    <col min="8451" max="8451" width="64" customWidth="1"/>
    <col min="8463" max="8464" width="2.625" customWidth="1"/>
    <col min="8706" max="8706" width="27" customWidth="1"/>
    <col min="8707" max="8707" width="64" customWidth="1"/>
    <col min="8719" max="8720" width="2.625" customWidth="1"/>
    <col min="8962" max="8962" width="27" customWidth="1"/>
    <col min="8963" max="8963" width="64" customWidth="1"/>
    <col min="8975" max="8976" width="2.625" customWidth="1"/>
    <col min="9218" max="9218" width="27" customWidth="1"/>
    <col min="9219" max="9219" width="64" customWidth="1"/>
    <col min="9231" max="9232" width="2.625" customWidth="1"/>
    <col min="9474" max="9474" width="27" customWidth="1"/>
    <col min="9475" max="9475" width="64" customWidth="1"/>
    <col min="9487" max="9488" width="2.625" customWidth="1"/>
    <col min="9730" max="9730" width="27" customWidth="1"/>
    <col min="9731" max="9731" width="64" customWidth="1"/>
    <col min="9743" max="9744" width="2.625" customWidth="1"/>
    <col min="9986" max="9986" width="27" customWidth="1"/>
    <col min="9987" max="9987" width="64" customWidth="1"/>
    <col min="9999" max="10000" width="2.625" customWidth="1"/>
    <col min="10242" max="10242" width="27" customWidth="1"/>
    <col min="10243" max="10243" width="64" customWidth="1"/>
    <col min="10255" max="10256" width="2.625" customWidth="1"/>
    <col min="10498" max="10498" width="27" customWidth="1"/>
    <col min="10499" max="10499" width="64" customWidth="1"/>
    <col min="10511" max="10512" width="2.625" customWidth="1"/>
    <col min="10754" max="10754" width="27" customWidth="1"/>
    <col min="10755" max="10755" width="64" customWidth="1"/>
    <col min="10767" max="10768" width="2.625" customWidth="1"/>
    <col min="11010" max="11010" width="27" customWidth="1"/>
    <col min="11011" max="11011" width="64" customWidth="1"/>
    <col min="11023" max="11024" width="2.625" customWidth="1"/>
    <col min="11266" max="11266" width="27" customWidth="1"/>
    <col min="11267" max="11267" width="64" customWidth="1"/>
    <col min="11279" max="11280" width="2.625" customWidth="1"/>
    <col min="11522" max="11522" width="27" customWidth="1"/>
    <col min="11523" max="11523" width="64" customWidth="1"/>
    <col min="11535" max="11536" width="2.625" customWidth="1"/>
    <col min="11778" max="11778" width="27" customWidth="1"/>
    <col min="11779" max="11779" width="64" customWidth="1"/>
    <col min="11791" max="11792" width="2.625" customWidth="1"/>
    <col min="12034" max="12034" width="27" customWidth="1"/>
    <col min="12035" max="12035" width="64" customWidth="1"/>
    <col min="12047" max="12048" width="2.625" customWidth="1"/>
    <col min="12290" max="12290" width="27" customWidth="1"/>
    <col min="12291" max="12291" width="64" customWidth="1"/>
    <col min="12303" max="12304" width="2.625" customWidth="1"/>
    <col min="12546" max="12546" width="27" customWidth="1"/>
    <col min="12547" max="12547" width="64" customWidth="1"/>
    <col min="12559" max="12560" width="2.625" customWidth="1"/>
    <col min="12802" max="12802" width="27" customWidth="1"/>
    <col min="12803" max="12803" width="64" customWidth="1"/>
    <col min="12815" max="12816" width="2.625" customWidth="1"/>
    <col min="13058" max="13058" width="27" customWidth="1"/>
    <col min="13059" max="13059" width="64" customWidth="1"/>
    <col min="13071" max="13072" width="2.625" customWidth="1"/>
    <col min="13314" max="13314" width="27" customWidth="1"/>
    <col min="13315" max="13315" width="64" customWidth="1"/>
    <col min="13327" max="13328" width="2.625" customWidth="1"/>
    <col min="13570" max="13570" width="27" customWidth="1"/>
    <col min="13571" max="13571" width="64" customWidth="1"/>
    <col min="13583" max="13584" width="2.625" customWidth="1"/>
    <col min="13826" max="13826" width="27" customWidth="1"/>
    <col min="13827" max="13827" width="64" customWidth="1"/>
    <col min="13839" max="13840" width="2.625" customWidth="1"/>
    <col min="14082" max="14082" width="27" customWidth="1"/>
    <col min="14083" max="14083" width="64" customWidth="1"/>
    <col min="14095" max="14096" width="2.625" customWidth="1"/>
    <col min="14338" max="14338" width="27" customWidth="1"/>
    <col min="14339" max="14339" width="64" customWidth="1"/>
    <col min="14351" max="14352" width="2.625" customWidth="1"/>
    <col min="14594" max="14594" width="27" customWidth="1"/>
    <col min="14595" max="14595" width="64" customWidth="1"/>
    <col min="14607" max="14608" width="2.625" customWidth="1"/>
    <col min="14850" max="14850" width="27" customWidth="1"/>
    <col min="14851" max="14851" width="64" customWidth="1"/>
    <col min="14863" max="14864" width="2.625" customWidth="1"/>
    <col min="15106" max="15106" width="27" customWidth="1"/>
    <col min="15107" max="15107" width="64" customWidth="1"/>
    <col min="15119" max="15120" width="2.625" customWidth="1"/>
    <col min="15362" max="15362" width="27" customWidth="1"/>
    <col min="15363" max="15363" width="64" customWidth="1"/>
    <col min="15375" max="15376" width="2.625" customWidth="1"/>
    <col min="15618" max="15618" width="27" customWidth="1"/>
    <col min="15619" max="15619" width="64" customWidth="1"/>
    <col min="15631" max="15632" width="2.625" customWidth="1"/>
    <col min="15874" max="15874" width="27" customWidth="1"/>
    <col min="15875" max="15875" width="64" customWidth="1"/>
    <col min="15887" max="15888" width="2.625" customWidth="1"/>
    <col min="16130" max="16130" width="27" customWidth="1"/>
    <col min="16131" max="16131" width="64" customWidth="1"/>
    <col min="16143" max="16144" width="2.625" customWidth="1"/>
  </cols>
  <sheetData>
    <row r="1" spans="1:35" x14ac:dyDescent="0.2">
      <c r="A1" s="84" t="s">
        <v>681</v>
      </c>
      <c r="B1" s="498" t="s">
        <v>682</v>
      </c>
      <c r="C1" s="498"/>
      <c r="P1"/>
    </row>
    <row r="2" spans="1:35" ht="60" x14ac:dyDescent="0.2">
      <c r="A2" s="311" t="s">
        <v>43</v>
      </c>
      <c r="B2" s="420" t="s">
        <v>694</v>
      </c>
      <c r="C2" s="420" t="s">
        <v>683</v>
      </c>
      <c r="D2" s="423" t="s">
        <v>684</v>
      </c>
      <c r="E2" s="423" t="s">
        <v>685</v>
      </c>
      <c r="F2" s="423" t="s">
        <v>686</v>
      </c>
      <c r="G2" s="423" t="s">
        <v>687</v>
      </c>
      <c r="H2" s="423" t="s">
        <v>688</v>
      </c>
      <c r="I2" s="423" t="s">
        <v>689</v>
      </c>
      <c r="J2" s="423" t="s">
        <v>690</v>
      </c>
      <c r="K2" s="423" t="s">
        <v>691</v>
      </c>
      <c r="L2" s="423" t="s">
        <v>692</v>
      </c>
      <c r="M2" s="424" t="s">
        <v>693</v>
      </c>
      <c r="N2" s="420" t="s">
        <v>695</v>
      </c>
      <c r="O2" s="420" t="s">
        <v>696</v>
      </c>
      <c r="P2" s="420" t="s">
        <v>697</v>
      </c>
      <c r="Q2" s="420" t="s">
        <v>698</v>
      </c>
      <c r="R2" s="420" t="s">
        <v>699</v>
      </c>
      <c r="S2" s="420" t="s">
        <v>700</v>
      </c>
      <c r="T2" s="420" t="s">
        <v>701</v>
      </c>
      <c r="U2" s="420" t="s">
        <v>702</v>
      </c>
      <c r="V2" s="420" t="s">
        <v>703</v>
      </c>
      <c r="W2" s="420" t="s">
        <v>704</v>
      </c>
      <c r="X2" s="425" t="s">
        <v>705</v>
      </c>
      <c r="Y2" s="420" t="s">
        <v>706</v>
      </c>
      <c r="Z2" s="420" t="s">
        <v>707</v>
      </c>
      <c r="AA2" s="420" t="s">
        <v>708</v>
      </c>
      <c r="AB2" s="420" t="s">
        <v>709</v>
      </c>
      <c r="AC2" s="420" t="s">
        <v>710</v>
      </c>
      <c r="AD2" s="420" t="s">
        <v>711</v>
      </c>
      <c r="AE2" s="420" t="s">
        <v>712</v>
      </c>
      <c r="AF2" s="420" t="s">
        <v>713</v>
      </c>
      <c r="AG2" s="420" t="s">
        <v>714</v>
      </c>
      <c r="AH2" s="420" t="s">
        <v>715</v>
      </c>
      <c r="AI2" s="425" t="s">
        <v>716</v>
      </c>
    </row>
    <row r="3" spans="1:35" x14ac:dyDescent="0.2">
      <c r="A3" s="2" t="s">
        <v>44</v>
      </c>
      <c r="B3" s="414">
        <v>493177.64</v>
      </c>
      <c r="C3" s="414">
        <v>453286.22</v>
      </c>
      <c r="D3" s="19">
        <v>284183.64</v>
      </c>
      <c r="E3" s="20">
        <v>283009.77</v>
      </c>
      <c r="F3" s="20">
        <v>1223.1099999999999</v>
      </c>
      <c r="G3" s="20">
        <v>-37.799999999999997</v>
      </c>
      <c r="H3" s="20">
        <v>-11.44</v>
      </c>
      <c r="I3" s="3"/>
      <c r="J3" s="20">
        <v>-740.33</v>
      </c>
      <c r="K3" s="3"/>
      <c r="L3" s="3"/>
      <c r="M3" s="3"/>
      <c r="N3" s="3"/>
      <c r="O3" s="8"/>
      <c r="P3" s="20">
        <v>95806.57</v>
      </c>
      <c r="Q3" s="20">
        <v>97155.49</v>
      </c>
      <c r="R3" s="20">
        <v>-1751.57</v>
      </c>
      <c r="S3" s="20">
        <v>-1941.95</v>
      </c>
      <c r="T3" s="20">
        <v>-2839.42</v>
      </c>
      <c r="U3" s="20">
        <v>492.83</v>
      </c>
      <c r="V3" s="20">
        <v>986.85</v>
      </c>
      <c r="W3" s="20">
        <v>25.24</v>
      </c>
      <c r="X3" s="20">
        <v>-49.03</v>
      </c>
      <c r="Y3" s="20">
        <v>6.34</v>
      </c>
      <c r="Z3" s="19">
        <v>359.43</v>
      </c>
      <c r="AA3" s="20">
        <v>619.94000000000005</v>
      </c>
      <c r="AB3" s="20">
        <v>3343.93</v>
      </c>
      <c r="AC3" s="3"/>
      <c r="AD3" s="20">
        <v>-601.53</v>
      </c>
      <c r="AE3" s="20">
        <v>28429.94</v>
      </c>
      <c r="AF3" s="20">
        <v>10586.9</v>
      </c>
      <c r="AG3" s="3"/>
      <c r="AH3" s="20">
        <v>27855.08</v>
      </c>
      <c r="AI3" s="20">
        <v>7164.43</v>
      </c>
    </row>
    <row r="4" spans="1:35" x14ac:dyDescent="0.2">
      <c r="A4" s="21" t="s">
        <v>45</v>
      </c>
      <c r="B4" s="415">
        <v>397317.24</v>
      </c>
      <c r="C4" s="415">
        <v>357130.2</v>
      </c>
      <c r="D4" s="15">
        <v>272134.12</v>
      </c>
      <c r="E4" s="11">
        <v>272134.12</v>
      </c>
      <c r="F4" s="5"/>
      <c r="G4" s="5"/>
      <c r="H4" s="5"/>
      <c r="I4" s="5"/>
      <c r="J4" s="5"/>
      <c r="K4" s="5"/>
      <c r="L4" s="5"/>
      <c r="M4" s="5"/>
      <c r="N4" s="5"/>
      <c r="O4" s="9"/>
      <c r="P4" s="11">
        <v>27288.27</v>
      </c>
      <c r="Q4" s="11">
        <v>27288.27</v>
      </c>
      <c r="R4" s="5"/>
      <c r="S4" s="5"/>
      <c r="T4" s="5"/>
      <c r="U4" s="5"/>
      <c r="V4" s="5"/>
      <c r="W4" s="5"/>
      <c r="X4" s="5"/>
      <c r="Y4" s="5"/>
      <c r="Z4" s="9"/>
      <c r="AA4" s="5"/>
      <c r="AB4" s="5"/>
      <c r="AC4" s="5"/>
      <c r="AD4" s="5"/>
      <c r="AE4" s="11">
        <v>22481.87</v>
      </c>
      <c r="AF4" s="5"/>
      <c r="AG4" s="5"/>
      <c r="AH4" s="11">
        <v>28061.51</v>
      </c>
      <c r="AI4" s="11">
        <v>7164.43</v>
      </c>
    </row>
    <row r="5" spans="1:35" x14ac:dyDescent="0.2">
      <c r="A5" s="21" t="s">
        <v>46</v>
      </c>
      <c r="B5" s="415">
        <v>38990.400000000001</v>
      </c>
      <c r="C5" s="415">
        <v>16031.54</v>
      </c>
      <c r="D5" s="9"/>
      <c r="E5" s="5"/>
      <c r="F5" s="5"/>
      <c r="G5" s="5"/>
      <c r="H5" s="5"/>
      <c r="I5" s="5"/>
      <c r="J5" s="5"/>
      <c r="K5" s="5"/>
      <c r="L5" s="5"/>
      <c r="M5" s="5"/>
      <c r="N5" s="5"/>
      <c r="O5" s="9"/>
      <c r="P5" s="5"/>
      <c r="Q5" s="5"/>
      <c r="R5" s="5"/>
      <c r="S5" s="5"/>
      <c r="T5" s="5"/>
      <c r="U5" s="5"/>
      <c r="V5" s="5"/>
      <c r="W5" s="5"/>
      <c r="X5" s="5"/>
      <c r="Y5" s="5"/>
      <c r="Z5" s="9"/>
      <c r="AA5" s="5"/>
      <c r="AB5" s="5"/>
      <c r="AC5" s="5"/>
      <c r="AD5" s="5"/>
      <c r="AE5" s="5"/>
      <c r="AF5" s="5"/>
      <c r="AG5" s="5"/>
      <c r="AH5" s="11">
        <v>16031.54</v>
      </c>
      <c r="AI5" s="5"/>
    </row>
    <row r="6" spans="1:35" x14ac:dyDescent="0.2">
      <c r="A6" s="21" t="s">
        <v>47</v>
      </c>
      <c r="B6" s="415">
        <v>10412.530000000001</v>
      </c>
      <c r="C6" s="415">
        <v>4281.28</v>
      </c>
      <c r="D6" s="9"/>
      <c r="E6" s="5"/>
      <c r="F6" s="5"/>
      <c r="G6" s="5"/>
      <c r="H6" s="5"/>
      <c r="I6" s="5"/>
      <c r="J6" s="5"/>
      <c r="K6" s="5"/>
      <c r="L6" s="5"/>
      <c r="M6" s="5"/>
      <c r="N6" s="5"/>
      <c r="O6" s="9"/>
      <c r="P6" s="5"/>
      <c r="Q6" s="5"/>
      <c r="R6" s="5"/>
      <c r="S6" s="5"/>
      <c r="T6" s="5"/>
      <c r="U6" s="5"/>
      <c r="V6" s="5"/>
      <c r="W6" s="5"/>
      <c r="X6" s="5"/>
      <c r="Y6" s="5"/>
      <c r="Z6" s="9"/>
      <c r="AA6" s="5"/>
      <c r="AB6" s="5"/>
      <c r="AC6" s="5"/>
      <c r="AD6" s="5"/>
      <c r="AE6" s="5"/>
      <c r="AF6" s="5"/>
      <c r="AG6" s="5"/>
      <c r="AH6" s="11">
        <v>4281.28</v>
      </c>
      <c r="AI6" s="5"/>
    </row>
    <row r="7" spans="1:35" x14ac:dyDescent="0.2">
      <c r="A7" s="21" t="s">
        <v>48</v>
      </c>
      <c r="B7" s="415">
        <v>12136.52</v>
      </c>
      <c r="C7" s="415">
        <v>4990.13</v>
      </c>
      <c r="D7" s="9"/>
      <c r="E7" s="5"/>
      <c r="F7" s="5"/>
      <c r="G7" s="5"/>
      <c r="H7" s="5"/>
      <c r="I7" s="5"/>
      <c r="J7" s="5"/>
      <c r="K7" s="5"/>
      <c r="L7" s="5"/>
      <c r="M7" s="5"/>
      <c r="N7" s="5"/>
      <c r="O7" s="9"/>
      <c r="P7" s="5"/>
      <c r="Q7" s="5"/>
      <c r="R7" s="5"/>
      <c r="S7" s="5"/>
      <c r="T7" s="5"/>
      <c r="U7" s="5"/>
      <c r="V7" s="5"/>
      <c r="W7" s="5"/>
      <c r="X7" s="5"/>
      <c r="Y7" s="5"/>
      <c r="Z7" s="9"/>
      <c r="AA7" s="5"/>
      <c r="AB7" s="5"/>
      <c r="AC7" s="5"/>
      <c r="AD7" s="5"/>
      <c r="AE7" s="5"/>
      <c r="AF7" s="5"/>
      <c r="AG7" s="5"/>
      <c r="AH7" s="11">
        <v>4990.13</v>
      </c>
      <c r="AI7" s="5"/>
    </row>
    <row r="8" spans="1:35" x14ac:dyDescent="0.2">
      <c r="A8" s="21" t="s">
        <v>49</v>
      </c>
      <c r="B8" s="415">
        <v>117421.96</v>
      </c>
      <c r="C8" s="415">
        <v>117336.45</v>
      </c>
      <c r="D8" s="15">
        <v>18563.86</v>
      </c>
      <c r="E8" s="11">
        <v>18563.86</v>
      </c>
      <c r="F8" s="5"/>
      <c r="G8" s="5"/>
      <c r="H8" s="5"/>
      <c r="I8" s="5"/>
      <c r="J8" s="11">
        <v>50.81</v>
      </c>
      <c r="K8" s="5"/>
      <c r="L8" s="5"/>
      <c r="M8" s="5"/>
      <c r="N8" s="5"/>
      <c r="O8" s="9"/>
      <c r="P8" s="11">
        <v>81667.05</v>
      </c>
      <c r="Q8" s="11">
        <v>72240.88</v>
      </c>
      <c r="R8" s="11">
        <v>49.05</v>
      </c>
      <c r="S8" s="11">
        <v>539.64</v>
      </c>
      <c r="T8" s="11">
        <v>173.42</v>
      </c>
      <c r="U8" s="11">
        <v>2122.1999999999998</v>
      </c>
      <c r="V8" s="11">
        <v>1053.33</v>
      </c>
      <c r="W8" s="11">
        <v>41.24</v>
      </c>
      <c r="X8" s="11">
        <v>13.45</v>
      </c>
      <c r="Y8" s="11">
        <v>5.53</v>
      </c>
      <c r="Z8" s="15">
        <v>561.19000000000005</v>
      </c>
      <c r="AA8" s="11">
        <v>872.04</v>
      </c>
      <c r="AB8" s="11">
        <v>3616.03</v>
      </c>
      <c r="AC8" s="5"/>
      <c r="AD8" s="11">
        <v>379.06</v>
      </c>
      <c r="AE8" s="11">
        <v>6395.09</v>
      </c>
      <c r="AF8" s="11">
        <v>10599.94</v>
      </c>
      <c r="AG8" s="5"/>
      <c r="AH8" s="11">
        <v>59.71</v>
      </c>
      <c r="AI8" s="5"/>
    </row>
    <row r="9" spans="1:35" x14ac:dyDescent="0.2">
      <c r="A9" s="21" t="s">
        <v>50</v>
      </c>
      <c r="B9" s="415">
        <v>1641.57</v>
      </c>
      <c r="C9" s="415">
        <v>1641.57</v>
      </c>
      <c r="D9" s="9"/>
      <c r="E9" s="5"/>
      <c r="F9" s="5"/>
      <c r="G9" s="5"/>
      <c r="H9" s="5"/>
      <c r="I9" s="5"/>
      <c r="J9" s="5"/>
      <c r="K9" s="5"/>
      <c r="L9" s="5"/>
      <c r="M9" s="5"/>
      <c r="N9" s="5"/>
      <c r="O9" s="9"/>
      <c r="P9" s="11">
        <v>1641.57</v>
      </c>
      <c r="Q9" s="5"/>
      <c r="R9" s="5"/>
      <c r="S9" s="11">
        <v>828.81</v>
      </c>
      <c r="T9" s="11">
        <v>37.07</v>
      </c>
      <c r="U9" s="11">
        <v>775.69</v>
      </c>
      <c r="V9" s="5"/>
      <c r="W9" s="5"/>
      <c r="X9" s="5"/>
      <c r="Y9" s="5"/>
      <c r="Z9" s="9"/>
      <c r="AA9" s="5"/>
      <c r="AB9" s="5"/>
      <c r="AC9" s="5"/>
      <c r="AD9" s="5"/>
      <c r="AE9" s="5"/>
      <c r="AF9" s="5"/>
      <c r="AG9" s="5"/>
      <c r="AH9" s="5"/>
      <c r="AI9" s="5"/>
    </row>
    <row r="10" spans="1:35" x14ac:dyDescent="0.2">
      <c r="A10" s="21" t="s">
        <v>51</v>
      </c>
      <c r="B10" s="415">
        <v>12758.14</v>
      </c>
      <c r="C10" s="415">
        <v>12377</v>
      </c>
      <c r="D10" s="15">
        <v>510.51</v>
      </c>
      <c r="E10" s="11">
        <v>508.39</v>
      </c>
      <c r="F10" s="5"/>
      <c r="G10" s="5"/>
      <c r="H10" s="11">
        <v>2.12</v>
      </c>
      <c r="I10" s="5"/>
      <c r="J10" s="11">
        <v>633.6</v>
      </c>
      <c r="K10" s="5"/>
      <c r="L10" s="5"/>
      <c r="M10" s="5"/>
      <c r="N10" s="5"/>
      <c r="O10" s="9"/>
      <c r="P10" s="11">
        <v>10506.69</v>
      </c>
      <c r="Q10" s="11">
        <v>115.72</v>
      </c>
      <c r="R10" s="11">
        <v>2408.77</v>
      </c>
      <c r="S10" s="11">
        <v>2591.84</v>
      </c>
      <c r="T10" s="11">
        <v>3115.65</v>
      </c>
      <c r="U10" s="11">
        <v>1596.69</v>
      </c>
      <c r="V10" s="11"/>
      <c r="W10" s="11">
        <v>15.91</v>
      </c>
      <c r="X10" s="11">
        <v>82.12</v>
      </c>
      <c r="Y10" s="11">
        <v>0.38</v>
      </c>
      <c r="Z10" s="15">
        <v>85.97</v>
      </c>
      <c r="AA10" s="11">
        <v>240.41</v>
      </c>
      <c r="AB10" s="11">
        <v>241.53</v>
      </c>
      <c r="AC10" s="5"/>
      <c r="AD10" s="11">
        <v>11.69</v>
      </c>
      <c r="AE10" s="11">
        <v>447.02</v>
      </c>
      <c r="AF10" s="11">
        <v>13.03</v>
      </c>
      <c r="AG10" s="5"/>
      <c r="AH10" s="11">
        <v>266.14</v>
      </c>
      <c r="AI10" s="5"/>
    </row>
    <row r="11" spans="1:35" x14ac:dyDescent="0.2">
      <c r="A11" s="21" t="s">
        <v>52</v>
      </c>
      <c r="B11" s="415">
        <v>1393.3</v>
      </c>
      <c r="C11" s="415">
        <v>1393.3</v>
      </c>
      <c r="D11" s="9"/>
      <c r="E11" s="5"/>
      <c r="F11" s="5"/>
      <c r="G11" s="5"/>
      <c r="H11" s="5"/>
      <c r="I11" s="5"/>
      <c r="J11" s="5"/>
      <c r="K11" s="5"/>
      <c r="L11" s="5"/>
      <c r="M11" s="5"/>
      <c r="N11" s="5"/>
      <c r="O11" s="9"/>
      <c r="P11" s="11">
        <v>1393.3</v>
      </c>
      <c r="Q11" s="5"/>
      <c r="R11" s="5"/>
      <c r="S11" s="11">
        <v>703.81</v>
      </c>
      <c r="T11" s="11">
        <v>74.040000000000006</v>
      </c>
      <c r="U11" s="11">
        <v>615.45000000000005</v>
      </c>
      <c r="V11" s="5"/>
      <c r="W11" s="5"/>
      <c r="X11" s="5"/>
      <c r="Y11" s="5"/>
      <c r="Z11" s="9"/>
      <c r="AA11" s="5"/>
      <c r="AB11" s="5"/>
      <c r="AC11" s="5"/>
      <c r="AD11" s="5"/>
      <c r="AE11" s="5"/>
      <c r="AF11" s="5"/>
      <c r="AG11" s="5"/>
      <c r="AH11" s="5"/>
      <c r="AI11" s="5"/>
    </row>
    <row r="12" spans="1:35" x14ac:dyDescent="0.2">
      <c r="A12" s="21" t="s">
        <v>53</v>
      </c>
      <c r="B12" s="415">
        <v>-9051.69</v>
      </c>
      <c r="C12" s="415">
        <v>-9051.69</v>
      </c>
      <c r="D12" s="15">
        <v>-6003.83</v>
      </c>
      <c r="E12" s="11">
        <v>-7179.82</v>
      </c>
      <c r="F12" s="11">
        <v>1223.1099999999999</v>
      </c>
      <c r="G12" s="11">
        <v>-37.799999999999997</v>
      </c>
      <c r="H12" s="11">
        <v>-9.31</v>
      </c>
      <c r="I12" s="5"/>
      <c r="J12" s="11">
        <v>-157.53</v>
      </c>
      <c r="K12" s="5"/>
      <c r="L12" s="5"/>
      <c r="M12" s="5"/>
      <c r="N12" s="5"/>
      <c r="O12" s="9"/>
      <c r="P12" s="11">
        <v>-2890.33</v>
      </c>
      <c r="Q12" s="11">
        <v>-2257.94</v>
      </c>
      <c r="R12" s="11">
        <v>608.15</v>
      </c>
      <c r="S12" s="11">
        <v>-14.74</v>
      </c>
      <c r="T12" s="11">
        <v>139.78</v>
      </c>
      <c r="U12" s="11">
        <v>-192.91</v>
      </c>
      <c r="V12" s="11">
        <v>-66.48</v>
      </c>
      <c r="W12" s="11">
        <v>-0.08</v>
      </c>
      <c r="X12" s="11">
        <v>19.64</v>
      </c>
      <c r="Y12" s="11">
        <v>1.19</v>
      </c>
      <c r="Z12" s="15">
        <v>-115.79</v>
      </c>
      <c r="AA12" s="11">
        <v>-11.69</v>
      </c>
      <c r="AB12" s="11">
        <v>-30.57</v>
      </c>
      <c r="AC12" s="5"/>
      <c r="AD12" s="11">
        <v>-968.89</v>
      </c>
      <c r="AE12" s="5"/>
      <c r="AF12" s="11"/>
      <c r="AG12" s="5"/>
      <c r="AH12" s="5"/>
      <c r="AI12" s="5"/>
    </row>
    <row r="13" spans="1:35" x14ac:dyDescent="0.2">
      <c r="A13" s="4" t="s">
        <v>54</v>
      </c>
      <c r="B13" s="416">
        <v>-806.38</v>
      </c>
      <c r="C13" s="416">
        <v>-92684.02</v>
      </c>
      <c r="D13" s="15">
        <v>-227054.14</v>
      </c>
      <c r="E13" s="11">
        <v>-233722.1</v>
      </c>
      <c r="F13" s="11">
        <v>-1662.57</v>
      </c>
      <c r="G13" s="11">
        <v>7486.23</v>
      </c>
      <c r="H13" s="11">
        <v>844.3</v>
      </c>
      <c r="I13" s="11">
        <v>58.74</v>
      </c>
      <c r="J13" s="11">
        <v>45856.37</v>
      </c>
      <c r="K13" s="11">
        <v>3914.43</v>
      </c>
      <c r="L13" s="11">
        <v>10424.48</v>
      </c>
      <c r="M13" s="11">
        <v>1593.23</v>
      </c>
      <c r="N13" s="11">
        <v>327.29000000000002</v>
      </c>
      <c r="O13" s="15">
        <v>1243.96</v>
      </c>
      <c r="P13" s="11">
        <v>-3943.21</v>
      </c>
      <c r="Q13" s="11">
        <v>-95584.69</v>
      </c>
      <c r="R13" s="11">
        <v>21853.360000000001</v>
      </c>
      <c r="S13" s="11">
        <v>7831.65</v>
      </c>
      <c r="T13" s="11">
        <v>25056.2</v>
      </c>
      <c r="U13" s="11">
        <v>3015.88</v>
      </c>
      <c r="V13" s="11">
        <v>7644.17</v>
      </c>
      <c r="W13" s="11">
        <v>325.45</v>
      </c>
      <c r="X13" s="11">
        <v>413.16</v>
      </c>
      <c r="Y13" s="11">
        <v>120.84</v>
      </c>
      <c r="Z13" s="15">
        <v>3891.27</v>
      </c>
      <c r="AA13" s="11">
        <v>2546.5700000000002</v>
      </c>
      <c r="AB13" s="11">
        <v>6183.05</v>
      </c>
      <c r="AC13" s="11">
        <v>2900.84</v>
      </c>
      <c r="AD13" s="11">
        <v>9859.0300000000007</v>
      </c>
      <c r="AE13" s="11">
        <v>-8637.6</v>
      </c>
      <c r="AF13" s="11">
        <v>1585.4</v>
      </c>
      <c r="AG13" s="11">
        <v>18758.62</v>
      </c>
      <c r="AH13" s="11">
        <v>64155.62</v>
      </c>
      <c r="AI13" s="11">
        <v>-967.2</v>
      </c>
    </row>
    <row r="14" spans="1:35" x14ac:dyDescent="0.2">
      <c r="A14" s="21" t="s">
        <v>55</v>
      </c>
      <c r="B14" s="21"/>
      <c r="C14" s="415">
        <v>-91877.63</v>
      </c>
      <c r="D14" s="15">
        <v>-139118.43</v>
      </c>
      <c r="E14" s="11">
        <v>-136611.87</v>
      </c>
      <c r="F14" s="5"/>
      <c r="G14" s="11">
        <v>-2506.5500000000002</v>
      </c>
      <c r="H14" s="5"/>
      <c r="I14" s="11">
        <v>-493.41</v>
      </c>
      <c r="J14" s="11">
        <v>-24.58</v>
      </c>
      <c r="K14" s="11">
        <v>-1188.58</v>
      </c>
      <c r="L14" s="11">
        <v>-3152.43</v>
      </c>
      <c r="M14" s="11">
        <v>-892.98</v>
      </c>
      <c r="N14" s="11">
        <v>-0.23</v>
      </c>
      <c r="O14" s="9"/>
      <c r="P14" s="11">
        <v>-380.08</v>
      </c>
      <c r="Q14" s="11">
        <v>-22.87</v>
      </c>
      <c r="R14" s="5"/>
      <c r="S14" s="5"/>
      <c r="T14" s="11">
        <v>-35.229999999999997</v>
      </c>
      <c r="U14" s="11">
        <v>-19.91</v>
      </c>
      <c r="V14" s="11">
        <v>-18.02</v>
      </c>
      <c r="W14" s="5"/>
      <c r="X14" s="5"/>
      <c r="Y14" s="5"/>
      <c r="Z14" s="9"/>
      <c r="AA14" s="11">
        <v>-190.24</v>
      </c>
      <c r="AB14" s="11">
        <v>-0.19</v>
      </c>
      <c r="AC14" s="11">
        <v>-82.64</v>
      </c>
      <c r="AD14" s="11">
        <v>-10.97</v>
      </c>
      <c r="AE14" s="11">
        <v>-5000.68</v>
      </c>
      <c r="AF14" s="11">
        <v>-407.29</v>
      </c>
      <c r="AG14" s="11">
        <v>-3806.6</v>
      </c>
      <c r="AH14" s="11">
        <v>64155.62</v>
      </c>
      <c r="AI14" s="11">
        <v>-1567.97</v>
      </c>
    </row>
    <row r="15" spans="1:35" x14ac:dyDescent="0.2">
      <c r="A15" s="21" t="s">
        <v>56</v>
      </c>
      <c r="B15" s="415">
        <v>-6714.1</v>
      </c>
      <c r="C15" s="415">
        <v>-6714.1</v>
      </c>
      <c r="D15" s="15">
        <v>-21426.63</v>
      </c>
      <c r="E15" s="11">
        <v>-20663.14</v>
      </c>
      <c r="F15" s="5"/>
      <c r="G15" s="11">
        <v>-763.49</v>
      </c>
      <c r="H15" s="5"/>
      <c r="I15" s="11">
        <v>-129.26</v>
      </c>
      <c r="J15" s="11">
        <v>-46.15</v>
      </c>
      <c r="K15" s="11">
        <v>-357.33</v>
      </c>
      <c r="L15" s="11">
        <v>-737.4</v>
      </c>
      <c r="M15" s="11">
        <v>-123.55</v>
      </c>
      <c r="N15" s="11">
        <v>-2.14</v>
      </c>
      <c r="O15" s="9"/>
      <c r="P15" s="11">
        <v>-884.67</v>
      </c>
      <c r="Q15" s="5"/>
      <c r="R15" s="11">
        <v>-7.0000000000000007E-2</v>
      </c>
      <c r="S15" s="5"/>
      <c r="T15" s="11">
        <v>-7.72</v>
      </c>
      <c r="U15" s="11">
        <v>-86.01</v>
      </c>
      <c r="V15" s="11">
        <v>-244.66</v>
      </c>
      <c r="W15" s="5"/>
      <c r="X15" s="5"/>
      <c r="Y15" s="5"/>
      <c r="Z15" s="9"/>
      <c r="AA15" s="11">
        <v>-235.39</v>
      </c>
      <c r="AB15" s="11">
        <v>-6.95</v>
      </c>
      <c r="AC15" s="11">
        <v>-273.42</v>
      </c>
      <c r="AD15" s="11">
        <v>-30.46</v>
      </c>
      <c r="AE15" s="11">
        <v>-1827.22</v>
      </c>
      <c r="AF15" s="11">
        <v>-59.02</v>
      </c>
      <c r="AG15" s="11">
        <v>19271.23</v>
      </c>
      <c r="AH15" s="5"/>
      <c r="AI15" s="11">
        <v>-391.96</v>
      </c>
    </row>
    <row r="16" spans="1:35" x14ac:dyDescent="0.2">
      <c r="A16" s="21" t="s">
        <v>57</v>
      </c>
      <c r="B16" s="415">
        <v>-4482.21</v>
      </c>
      <c r="C16" s="415">
        <v>-4482.21</v>
      </c>
      <c r="D16" s="15">
        <v>-5163.62</v>
      </c>
      <c r="E16" s="11">
        <v>-65257.08</v>
      </c>
      <c r="F16" s="11">
        <v>48477.06</v>
      </c>
      <c r="G16" s="11">
        <v>11616.4</v>
      </c>
      <c r="H16" s="5"/>
      <c r="I16" s="11">
        <v>681.4</v>
      </c>
      <c r="J16" s="5"/>
      <c r="K16" s="5"/>
      <c r="L16" s="5"/>
      <c r="M16" s="5"/>
      <c r="N16" s="5"/>
      <c r="O16" s="9"/>
      <c r="P16" s="5"/>
      <c r="Q16" s="5"/>
      <c r="R16" s="5"/>
      <c r="S16" s="5"/>
      <c r="T16" s="5"/>
      <c r="U16" s="5"/>
      <c r="V16" s="5"/>
      <c r="W16" s="5"/>
      <c r="X16" s="5"/>
      <c r="Y16" s="5"/>
      <c r="Z16" s="9"/>
      <c r="AA16" s="5"/>
      <c r="AB16" s="5"/>
      <c r="AC16" s="5"/>
      <c r="AD16" s="5"/>
      <c r="AE16" s="5"/>
      <c r="AF16" s="5"/>
      <c r="AG16" s="5"/>
      <c r="AH16" s="5"/>
      <c r="AI16" s="5"/>
    </row>
    <row r="17" spans="1:35" x14ac:dyDescent="0.2">
      <c r="A17" s="21" t="s">
        <v>58</v>
      </c>
      <c r="B17" s="415">
        <v>-4208.8500000000004</v>
      </c>
      <c r="C17" s="415">
        <v>-4208.8500000000004</v>
      </c>
      <c r="D17" s="15">
        <v>-57213.38</v>
      </c>
      <c r="E17" s="11">
        <v>-7073.75</v>
      </c>
      <c r="F17" s="11">
        <v>-50139.63</v>
      </c>
      <c r="G17" s="5"/>
      <c r="H17" s="5"/>
      <c r="I17" s="5"/>
      <c r="J17" s="11">
        <v>45943.14</v>
      </c>
      <c r="K17" s="11">
        <v>5460.34</v>
      </c>
      <c r="L17" s="5"/>
      <c r="M17" s="5"/>
      <c r="N17" s="5"/>
      <c r="O17" s="15">
        <v>1601.05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9"/>
      <c r="AA17" s="5"/>
      <c r="AB17" s="5"/>
      <c r="AC17" s="5"/>
      <c r="AD17" s="5"/>
      <c r="AE17" s="5"/>
      <c r="AF17" s="5"/>
      <c r="AG17" s="5"/>
      <c r="AH17" s="5"/>
      <c r="AI17" s="5"/>
    </row>
    <row r="18" spans="1:35" x14ac:dyDescent="0.2">
      <c r="A18" s="21" t="s">
        <v>59</v>
      </c>
      <c r="B18" s="415">
        <v>11225.14</v>
      </c>
      <c r="C18" s="415">
        <v>11225.14</v>
      </c>
      <c r="D18" s="15">
        <v>-2313.7600000000002</v>
      </c>
      <c r="E18" s="11">
        <v>-2231.23</v>
      </c>
      <c r="F18" s="5"/>
      <c r="G18" s="11">
        <v>-82.53</v>
      </c>
      <c r="H18" s="5"/>
      <c r="I18" s="5"/>
      <c r="J18" s="5"/>
      <c r="K18" s="5"/>
      <c r="L18" s="5"/>
      <c r="M18" s="5"/>
      <c r="N18" s="5"/>
      <c r="O18" s="15">
        <v>-357.1</v>
      </c>
      <c r="P18" s="11">
        <v>14447.76</v>
      </c>
      <c r="Q18" s="11">
        <v>-95561.82</v>
      </c>
      <c r="R18" s="11">
        <v>21895.43</v>
      </c>
      <c r="S18" s="11">
        <v>7831.65</v>
      </c>
      <c r="T18" s="11">
        <v>25219.88</v>
      </c>
      <c r="U18" s="11">
        <v>6437.34</v>
      </c>
      <c r="V18" s="11">
        <v>9930.1</v>
      </c>
      <c r="W18" s="11">
        <v>328.63</v>
      </c>
      <c r="X18" s="11">
        <v>421.55</v>
      </c>
      <c r="Y18" s="11">
        <v>120.84</v>
      </c>
      <c r="Z18" s="15">
        <v>4341.1499999999996</v>
      </c>
      <c r="AA18" s="11">
        <v>2980.75</v>
      </c>
      <c r="AB18" s="11">
        <v>7217.22</v>
      </c>
      <c r="AC18" s="11">
        <v>3438.09</v>
      </c>
      <c r="AD18" s="11">
        <v>19846.95</v>
      </c>
      <c r="AE18" s="11">
        <v>-412.79</v>
      </c>
      <c r="AF18" s="5"/>
      <c r="AG18" s="5"/>
      <c r="AH18" s="5"/>
      <c r="AI18" s="11">
        <v>-138.97999999999999</v>
      </c>
    </row>
    <row r="19" spans="1:35" x14ac:dyDescent="0.2">
      <c r="A19" s="21" t="s">
        <v>60</v>
      </c>
      <c r="B19" s="415">
        <v>-17119.900000000001</v>
      </c>
      <c r="C19" s="415">
        <v>-17119.900000000001</v>
      </c>
      <c r="D19" s="9"/>
      <c r="E19" s="5"/>
      <c r="F19" s="5"/>
      <c r="G19" s="5"/>
      <c r="H19" s="5"/>
      <c r="I19" s="5"/>
      <c r="J19" s="5"/>
      <c r="K19" s="5"/>
      <c r="L19" s="5"/>
      <c r="M19" s="5"/>
      <c r="N19" s="5"/>
      <c r="O19" s="9"/>
      <c r="P19" s="11">
        <v>-17119.900000000001</v>
      </c>
      <c r="Q19" s="5"/>
      <c r="R19" s="11">
        <v>-41.99</v>
      </c>
      <c r="S19" s="5"/>
      <c r="T19" s="11">
        <v>-120.73</v>
      </c>
      <c r="U19" s="11">
        <v>-3315.54</v>
      </c>
      <c r="V19" s="11">
        <v>-2023.25</v>
      </c>
      <c r="W19" s="11">
        <v>-3.18</v>
      </c>
      <c r="X19" s="11">
        <v>-8.4</v>
      </c>
      <c r="Y19" s="11"/>
      <c r="Z19" s="15">
        <v>-449.89</v>
      </c>
      <c r="AA19" s="11">
        <v>-8.5500000000000007</v>
      </c>
      <c r="AB19" s="11">
        <v>-1020.7</v>
      </c>
      <c r="AC19" s="11">
        <v>-181.19</v>
      </c>
      <c r="AD19" s="11">
        <v>-9946.49</v>
      </c>
      <c r="AE19" s="5"/>
      <c r="AF19" s="5"/>
      <c r="AG19" s="5"/>
      <c r="AH19" s="5"/>
      <c r="AI19" s="5"/>
    </row>
    <row r="20" spans="1:35" x14ac:dyDescent="0.2">
      <c r="A20" s="21" t="s">
        <v>61</v>
      </c>
      <c r="B20" s="415">
        <v>-553.72</v>
      </c>
      <c r="C20" s="415">
        <v>-553.72</v>
      </c>
      <c r="D20" s="15">
        <v>-1703.05</v>
      </c>
      <c r="E20" s="11">
        <v>-1614</v>
      </c>
      <c r="F20" s="5"/>
      <c r="G20" s="11">
        <v>-89.04</v>
      </c>
      <c r="H20" s="5"/>
      <c r="I20" s="5"/>
      <c r="J20" s="5"/>
      <c r="K20" s="5"/>
      <c r="L20" s="5"/>
      <c r="M20" s="5"/>
      <c r="N20" s="11">
        <v>329.66</v>
      </c>
      <c r="O20" s="15"/>
      <c r="P20" s="11">
        <v>-6.32</v>
      </c>
      <c r="Q20" s="5"/>
      <c r="R20" s="5"/>
      <c r="S20" s="5"/>
      <c r="T20" s="5"/>
      <c r="U20" s="5"/>
      <c r="V20" s="5"/>
      <c r="W20" s="5"/>
      <c r="X20" s="5"/>
      <c r="Y20" s="5"/>
      <c r="Z20" s="9"/>
      <c r="AA20" s="11"/>
      <c r="AB20" s="11">
        <v>-6.32</v>
      </c>
      <c r="AC20" s="11"/>
      <c r="AD20" s="5"/>
      <c r="AE20" s="11">
        <v>825.99</v>
      </c>
      <c r="AF20" s="5"/>
      <c r="AG20" s="5"/>
      <c r="AH20" s="5"/>
      <c r="AI20" s="11"/>
    </row>
    <row r="21" spans="1:35" x14ac:dyDescent="0.2">
      <c r="A21" s="21" t="s">
        <v>62</v>
      </c>
      <c r="B21" s="415">
        <v>-16.04</v>
      </c>
      <c r="C21" s="415">
        <v>-16.04</v>
      </c>
      <c r="D21" s="9"/>
      <c r="E21" s="5"/>
      <c r="F21" s="5"/>
      <c r="G21" s="5"/>
      <c r="H21" s="5"/>
      <c r="I21" s="5"/>
      <c r="J21" s="11">
        <v>-16.04</v>
      </c>
      <c r="K21" s="11"/>
      <c r="L21" s="5"/>
      <c r="M21" s="5"/>
      <c r="N21" s="5"/>
      <c r="O21" s="15"/>
      <c r="P21" s="5"/>
      <c r="Q21" s="5"/>
      <c r="R21" s="5"/>
      <c r="S21" s="5"/>
      <c r="T21" s="5"/>
      <c r="U21" s="5"/>
      <c r="V21" s="5"/>
      <c r="W21" s="5"/>
      <c r="X21" s="5"/>
      <c r="Y21" s="5"/>
      <c r="Z21" s="9"/>
      <c r="AA21" s="5"/>
      <c r="AB21" s="5"/>
      <c r="AC21" s="5"/>
      <c r="AD21" s="5"/>
      <c r="AE21" s="11"/>
      <c r="AF21" s="5"/>
      <c r="AG21" s="5"/>
      <c r="AH21" s="5"/>
      <c r="AI21" s="5"/>
    </row>
    <row r="22" spans="1:35" x14ac:dyDescent="0.2">
      <c r="A22" s="21" t="s">
        <v>63</v>
      </c>
      <c r="B22" s="415">
        <v>-171.51</v>
      </c>
      <c r="C22" s="415">
        <v>-171.51</v>
      </c>
      <c r="D22" s="9"/>
      <c r="E22" s="5"/>
      <c r="F22" s="5"/>
      <c r="G22" s="5"/>
      <c r="H22" s="5"/>
      <c r="I22" s="5"/>
      <c r="J22" s="5"/>
      <c r="K22" s="5"/>
      <c r="L22" s="5"/>
      <c r="M22" s="11">
        <v>-0.32</v>
      </c>
      <c r="N22" s="5"/>
      <c r="O22" s="9"/>
      <c r="P22" s="5"/>
      <c r="Q22" s="5"/>
      <c r="R22" s="5"/>
      <c r="S22" s="5"/>
      <c r="T22" s="5"/>
      <c r="U22" s="5"/>
      <c r="V22" s="5"/>
      <c r="W22" s="5"/>
      <c r="X22" s="5"/>
      <c r="Y22" s="5"/>
      <c r="Z22" s="9"/>
      <c r="AA22" s="5"/>
      <c r="AB22" s="5"/>
      <c r="AC22" s="5"/>
      <c r="AD22" s="5"/>
      <c r="AE22" s="11">
        <v>-2222.9</v>
      </c>
      <c r="AF22" s="11">
        <v>2051.6999999999998</v>
      </c>
      <c r="AG22" s="5"/>
      <c r="AH22" s="5"/>
      <c r="AI22" s="5"/>
    </row>
    <row r="23" spans="1:35" x14ac:dyDescent="0.2">
      <c r="A23" s="21" t="s">
        <v>64</v>
      </c>
      <c r="B23" s="415">
        <v>-115.28</v>
      </c>
      <c r="C23" s="415">
        <v>-115.28</v>
      </c>
      <c r="D23" s="15">
        <v>-115.28</v>
      </c>
      <c r="E23" s="11">
        <v>-271.02</v>
      </c>
      <c r="F23" s="5"/>
      <c r="G23" s="11">
        <v>-688.56</v>
      </c>
      <c r="H23" s="11">
        <v>844.3</v>
      </c>
      <c r="I23" s="5"/>
      <c r="J23" s="5"/>
      <c r="K23" s="5"/>
      <c r="L23" s="5"/>
      <c r="M23" s="5"/>
      <c r="N23" s="5"/>
      <c r="O23" s="9"/>
      <c r="P23" s="5"/>
      <c r="Q23" s="5"/>
      <c r="R23" s="5"/>
      <c r="S23" s="5"/>
      <c r="T23" s="5"/>
      <c r="U23" s="5"/>
      <c r="V23" s="5"/>
      <c r="W23" s="5"/>
      <c r="X23" s="5"/>
      <c r="Y23" s="5"/>
      <c r="Z23" s="9"/>
      <c r="AA23" s="5"/>
      <c r="AB23" s="5"/>
      <c r="AC23" s="5"/>
      <c r="AD23" s="5"/>
      <c r="AE23" s="5"/>
      <c r="AF23" s="5"/>
      <c r="AG23" s="5"/>
      <c r="AH23" s="5"/>
      <c r="AI23" s="5"/>
    </row>
    <row r="24" spans="1:35" x14ac:dyDescent="0.2">
      <c r="A24" s="21" t="s">
        <v>65</v>
      </c>
      <c r="B24" s="415">
        <v>21350.09</v>
      </c>
      <c r="C24" s="415">
        <v>21350.09</v>
      </c>
      <c r="D24" s="9"/>
      <c r="E24" s="5"/>
      <c r="F24" s="5"/>
      <c r="G24" s="5"/>
      <c r="H24" s="5"/>
      <c r="I24" s="5"/>
      <c r="J24" s="5"/>
      <c r="K24" s="5"/>
      <c r="L24" s="11">
        <v>14314.31</v>
      </c>
      <c r="M24" s="11">
        <v>2610.08</v>
      </c>
      <c r="N24" s="11"/>
      <c r="O24" s="9"/>
      <c r="P24" s="5"/>
      <c r="Q24" s="5"/>
      <c r="R24" s="5"/>
      <c r="S24" s="5"/>
      <c r="T24" s="5"/>
      <c r="U24" s="5"/>
      <c r="V24" s="5"/>
      <c r="W24" s="5"/>
      <c r="X24" s="5"/>
      <c r="Y24" s="5"/>
      <c r="Z24" s="9"/>
      <c r="AA24" s="5"/>
      <c r="AB24" s="5"/>
      <c r="AC24" s="5"/>
      <c r="AD24" s="5"/>
      <c r="AE24" s="5"/>
      <c r="AF24" s="5"/>
      <c r="AG24" s="11">
        <v>3294</v>
      </c>
      <c r="AH24" s="5"/>
      <c r="AI24" s="11">
        <v>1131.7</v>
      </c>
    </row>
    <row r="25" spans="1:35" x14ac:dyDescent="0.2">
      <c r="A25" s="4" t="s">
        <v>66</v>
      </c>
      <c r="B25" s="416">
        <v>1046230</v>
      </c>
      <c r="C25" s="416">
        <v>4601.13</v>
      </c>
      <c r="D25" s="9"/>
      <c r="E25" s="5"/>
      <c r="F25" s="5"/>
      <c r="G25" s="5"/>
      <c r="H25" s="5"/>
      <c r="I25" s="5"/>
      <c r="J25" s="5"/>
      <c r="K25" s="5"/>
      <c r="L25" s="5"/>
      <c r="M25" s="5"/>
      <c r="N25" s="5"/>
      <c r="O25" s="9"/>
      <c r="P25" s="11">
        <v>49.41</v>
      </c>
      <c r="Q25" s="11">
        <v>48.33</v>
      </c>
      <c r="R25" s="5"/>
      <c r="S25" s="5"/>
      <c r="T25" s="5"/>
      <c r="U25" s="5"/>
      <c r="V25" s="5"/>
      <c r="W25" s="5"/>
      <c r="X25" s="5"/>
      <c r="Y25" s="5"/>
      <c r="Z25" s="9"/>
      <c r="AA25" s="5"/>
      <c r="AB25" s="11">
        <v>1.08</v>
      </c>
      <c r="AC25" s="5"/>
      <c r="AD25" s="5"/>
      <c r="AE25" s="11">
        <v>267.35000000000002</v>
      </c>
      <c r="AF25" s="11">
        <v>11.02</v>
      </c>
      <c r="AG25" s="11">
        <v>180.65</v>
      </c>
      <c r="AH25" s="11">
        <v>4092.7</v>
      </c>
      <c r="AI25" s="5"/>
    </row>
    <row r="26" spans="1:35" x14ac:dyDescent="0.2">
      <c r="A26" s="4" t="s">
        <v>67</v>
      </c>
      <c r="B26" s="416">
        <v>476219.21</v>
      </c>
      <c r="C26" s="416">
        <v>350311.67</v>
      </c>
      <c r="D26" s="15">
        <v>54565.47</v>
      </c>
      <c r="E26" s="11">
        <v>46663.57</v>
      </c>
      <c r="F26" s="5"/>
      <c r="G26" s="11">
        <v>7074.83</v>
      </c>
      <c r="H26" s="11">
        <v>827.07</v>
      </c>
      <c r="I26" s="5"/>
      <c r="J26" s="11">
        <v>45011.41</v>
      </c>
      <c r="K26" s="11">
        <v>4060.37</v>
      </c>
      <c r="L26" s="11">
        <v>10724.58</v>
      </c>
      <c r="M26" s="11">
        <v>1578.28</v>
      </c>
      <c r="N26" s="11">
        <v>339.45</v>
      </c>
      <c r="O26" s="15">
        <v>1307.6199999999999</v>
      </c>
      <c r="P26" s="11">
        <v>88423.17</v>
      </c>
      <c r="Q26" s="11">
        <v>466.43</v>
      </c>
      <c r="R26" s="11">
        <v>20010.13</v>
      </c>
      <c r="S26" s="11">
        <v>5812.37</v>
      </c>
      <c r="T26" s="11">
        <v>21573.27</v>
      </c>
      <c r="U26" s="11">
        <v>3279.16</v>
      </c>
      <c r="V26" s="11">
        <v>8620.6299999999992</v>
      </c>
      <c r="W26" s="11">
        <v>351.28</v>
      </c>
      <c r="X26" s="11">
        <v>350.89</v>
      </c>
      <c r="Y26" s="11">
        <v>134.61000000000001</v>
      </c>
      <c r="Z26" s="15">
        <v>4265.92</v>
      </c>
      <c r="AA26" s="11">
        <v>3182.52</v>
      </c>
      <c r="AB26" s="11">
        <v>9364.33</v>
      </c>
      <c r="AC26" s="11">
        <v>2876.54</v>
      </c>
      <c r="AD26" s="11">
        <v>8135.1</v>
      </c>
      <c r="AE26" s="11">
        <v>19547.349999999999</v>
      </c>
      <c r="AF26" s="11">
        <v>12167.23</v>
      </c>
      <c r="AG26" s="11">
        <v>18577.97</v>
      </c>
      <c r="AH26" s="11">
        <v>87917.759999999995</v>
      </c>
      <c r="AI26" s="11">
        <v>6091.03</v>
      </c>
    </row>
    <row r="27" spans="1:35" x14ac:dyDescent="0.2">
      <c r="A27" s="21" t="s">
        <v>292</v>
      </c>
      <c r="B27" s="415">
        <v>9017.7800000000007</v>
      </c>
      <c r="C27" s="415">
        <v>6665.99</v>
      </c>
      <c r="D27" s="15">
        <v>1718.72</v>
      </c>
      <c r="E27" s="11">
        <v>1669.47</v>
      </c>
      <c r="F27" s="5"/>
      <c r="G27" s="11">
        <v>49.25</v>
      </c>
      <c r="H27" s="5"/>
      <c r="I27" s="5"/>
      <c r="J27" s="11">
        <v>57.96</v>
      </c>
      <c r="K27" s="5"/>
      <c r="L27" s="5"/>
      <c r="M27" s="5"/>
      <c r="N27" s="5"/>
      <c r="O27" s="9"/>
      <c r="P27" s="11">
        <v>2553.0500000000002</v>
      </c>
      <c r="Q27" s="5"/>
      <c r="R27" s="11">
        <v>372.53</v>
      </c>
      <c r="S27" s="11">
        <v>16.11</v>
      </c>
      <c r="T27" s="11">
        <v>2149.3000000000002</v>
      </c>
      <c r="U27" s="11">
        <v>1.7</v>
      </c>
      <c r="V27" s="5"/>
      <c r="W27" s="5"/>
      <c r="X27" s="5"/>
      <c r="Y27" s="5"/>
      <c r="Z27" s="9"/>
      <c r="AA27" s="5"/>
      <c r="AB27" s="11">
        <v>13.41</v>
      </c>
      <c r="AC27" s="5"/>
      <c r="AD27" s="5"/>
      <c r="AE27" s="11">
        <v>15.85</v>
      </c>
      <c r="AF27" s="5"/>
      <c r="AG27" s="11">
        <v>2.38</v>
      </c>
      <c r="AH27" s="11">
        <v>1642.19</v>
      </c>
      <c r="AI27" s="11">
        <v>675.84</v>
      </c>
    </row>
    <row r="28" spans="1:35" x14ac:dyDescent="0.2">
      <c r="A28" s="21" t="s">
        <v>68</v>
      </c>
      <c r="B28" s="415">
        <v>311541.68</v>
      </c>
      <c r="C28" s="415">
        <v>228170.91</v>
      </c>
      <c r="D28" s="15">
        <v>43080.67</v>
      </c>
      <c r="E28" s="11">
        <v>35846.239999999998</v>
      </c>
      <c r="F28" s="5"/>
      <c r="G28" s="11">
        <v>6701.86</v>
      </c>
      <c r="H28" s="11">
        <v>532.57000000000005</v>
      </c>
      <c r="I28" s="5"/>
      <c r="J28" s="11">
        <v>44908.66</v>
      </c>
      <c r="K28" s="11">
        <v>4010.45</v>
      </c>
      <c r="L28" s="11">
        <v>10724.58</v>
      </c>
      <c r="M28" s="11">
        <v>1578.28</v>
      </c>
      <c r="N28" s="11">
        <v>251.68</v>
      </c>
      <c r="O28" s="15">
        <v>1307.6199999999999</v>
      </c>
      <c r="P28" s="11">
        <v>30620.63</v>
      </c>
      <c r="Q28" s="11">
        <v>466.43</v>
      </c>
      <c r="R28" s="11">
        <v>343.45</v>
      </c>
      <c r="S28" s="11">
        <v>16.149999999999999</v>
      </c>
      <c r="T28" s="11">
        <v>1716.85</v>
      </c>
      <c r="U28" s="11">
        <v>310.81</v>
      </c>
      <c r="V28" s="11">
        <v>8620.6299999999992</v>
      </c>
      <c r="W28" s="11">
        <v>351.28</v>
      </c>
      <c r="X28" s="11">
        <v>350.89</v>
      </c>
      <c r="Y28" s="11">
        <v>134.61000000000001</v>
      </c>
      <c r="Z28" s="15">
        <v>346.39</v>
      </c>
      <c r="AA28" s="11">
        <v>3182.52</v>
      </c>
      <c r="AB28" s="11">
        <v>3886.31</v>
      </c>
      <c r="AC28" s="11">
        <v>2876.54</v>
      </c>
      <c r="AD28" s="11">
        <v>8017.79</v>
      </c>
      <c r="AE28" s="11">
        <v>8052.53</v>
      </c>
      <c r="AF28" s="11">
        <v>11461.68</v>
      </c>
      <c r="AG28" s="11">
        <v>12981.75</v>
      </c>
      <c r="AH28" s="11">
        <v>58215.51</v>
      </c>
      <c r="AI28" s="11">
        <v>976.87</v>
      </c>
    </row>
    <row r="29" spans="1:35" x14ac:dyDescent="0.2">
      <c r="A29" s="312" t="s">
        <v>69</v>
      </c>
      <c r="B29" s="417">
        <v>29000.42</v>
      </c>
      <c r="C29" s="417">
        <v>29000.42</v>
      </c>
      <c r="D29" s="418">
        <v>9854.31</v>
      </c>
      <c r="E29" s="77">
        <v>8872.82</v>
      </c>
      <c r="F29" s="78"/>
      <c r="G29" s="77">
        <v>938.93</v>
      </c>
      <c r="H29" s="77">
        <v>42.55</v>
      </c>
      <c r="I29" s="78"/>
      <c r="J29" s="77">
        <v>1432.59</v>
      </c>
      <c r="K29" s="77"/>
      <c r="L29" s="77"/>
      <c r="M29" s="77"/>
      <c r="N29" s="77"/>
      <c r="O29" s="418">
        <v>517.03</v>
      </c>
      <c r="P29" s="77">
        <v>15850.69</v>
      </c>
      <c r="Q29" s="78"/>
      <c r="R29" s="77">
        <v>3.16</v>
      </c>
      <c r="S29" s="77">
        <v>1.73</v>
      </c>
      <c r="T29" s="77">
        <v>25.36</v>
      </c>
      <c r="U29" s="77">
        <v>44.71</v>
      </c>
      <c r="V29" s="77">
        <v>8257.9500000000007</v>
      </c>
      <c r="W29" s="77">
        <v>321.33</v>
      </c>
      <c r="X29" s="77">
        <v>344.98</v>
      </c>
      <c r="Y29" s="77">
        <v>130.01</v>
      </c>
      <c r="Z29" s="418">
        <v>271.02999999999997</v>
      </c>
      <c r="AA29" s="77">
        <v>2390.17</v>
      </c>
      <c r="AB29" s="77">
        <v>863.83</v>
      </c>
      <c r="AC29" s="77">
        <v>79.13</v>
      </c>
      <c r="AD29" s="77">
        <v>3117.32</v>
      </c>
      <c r="AE29" s="77">
        <v>1179.6600000000001</v>
      </c>
      <c r="AF29" s="77">
        <v>166.15</v>
      </c>
      <c r="AG29" s="78"/>
      <c r="AH29" s="78"/>
      <c r="AI29" s="77"/>
    </row>
    <row r="30" spans="1:35" x14ac:dyDescent="0.2">
      <c r="A30" s="21" t="s">
        <v>293</v>
      </c>
      <c r="B30" s="415">
        <v>9142.02</v>
      </c>
      <c r="C30" s="415">
        <v>7397.47</v>
      </c>
      <c r="D30" s="15">
        <v>540.42999999999995</v>
      </c>
      <c r="E30" s="11">
        <v>517.11</v>
      </c>
      <c r="F30" s="5"/>
      <c r="G30" s="11">
        <v>23.31</v>
      </c>
      <c r="H30" s="5"/>
      <c r="I30" s="5"/>
      <c r="J30" s="11">
        <v>9.42</v>
      </c>
      <c r="K30" s="5"/>
      <c r="L30" s="5"/>
      <c r="M30" s="5"/>
      <c r="N30" s="5"/>
      <c r="O30" s="9"/>
      <c r="P30" s="11">
        <v>5484.7</v>
      </c>
      <c r="Q30" s="5"/>
      <c r="R30" s="11">
        <v>735.54</v>
      </c>
      <c r="S30" s="11">
        <v>23.59</v>
      </c>
      <c r="T30" s="11">
        <v>772.66</v>
      </c>
      <c r="U30" s="11">
        <v>45.48</v>
      </c>
      <c r="V30" s="5"/>
      <c r="W30" s="5"/>
      <c r="X30" s="5"/>
      <c r="Y30" s="5"/>
      <c r="Z30" s="15">
        <v>3766.07</v>
      </c>
      <c r="AA30" s="5"/>
      <c r="AB30" s="11">
        <v>24.05</v>
      </c>
      <c r="AC30" s="5"/>
      <c r="AD30" s="11">
        <v>117.31</v>
      </c>
      <c r="AE30" s="11">
        <v>35.909999999999997</v>
      </c>
      <c r="AF30" s="5"/>
      <c r="AG30" s="11">
        <v>78.44</v>
      </c>
      <c r="AH30" s="11">
        <v>1218.17</v>
      </c>
      <c r="AI30" s="11">
        <v>30.41</v>
      </c>
    </row>
    <row r="31" spans="1:35" x14ac:dyDescent="0.2">
      <c r="A31" s="21" t="s">
        <v>70</v>
      </c>
      <c r="B31" s="415">
        <v>43602.33</v>
      </c>
      <c r="C31" s="415">
        <v>40518.11</v>
      </c>
      <c r="D31" s="15">
        <v>216.9</v>
      </c>
      <c r="E31" s="11">
        <v>206.58</v>
      </c>
      <c r="F31" s="5"/>
      <c r="G31" s="11">
        <v>10.32</v>
      </c>
      <c r="H31" s="5"/>
      <c r="I31" s="5"/>
      <c r="J31" s="11">
        <v>0.35</v>
      </c>
      <c r="K31" s="5"/>
      <c r="L31" s="5"/>
      <c r="M31" s="5"/>
      <c r="N31" s="5"/>
      <c r="O31" s="9"/>
      <c r="P31" s="11">
        <v>32308.73</v>
      </c>
      <c r="Q31" s="5"/>
      <c r="R31" s="11">
        <v>9188.7800000000007</v>
      </c>
      <c r="S31" s="11">
        <v>5428.3</v>
      </c>
      <c r="T31" s="11">
        <v>14377.66</v>
      </c>
      <c r="U31" s="11">
        <v>2893.36</v>
      </c>
      <c r="V31" s="5"/>
      <c r="W31" s="5"/>
      <c r="X31" s="5"/>
      <c r="Y31" s="5"/>
      <c r="Z31" s="15">
        <v>153.44999999999999</v>
      </c>
      <c r="AA31" s="5"/>
      <c r="AB31" s="11">
        <v>267.18</v>
      </c>
      <c r="AC31" s="5"/>
      <c r="AD31" s="5"/>
      <c r="AE31" s="11">
        <v>3504.47</v>
      </c>
      <c r="AF31" s="11">
        <v>705.54</v>
      </c>
      <c r="AG31" s="11">
        <v>141.58000000000001</v>
      </c>
      <c r="AH31" s="11">
        <v>2153.62</v>
      </c>
      <c r="AI31" s="11">
        <v>1486.9</v>
      </c>
    </row>
    <row r="32" spans="1:35" x14ac:dyDescent="0.2">
      <c r="A32" s="21" t="s">
        <v>71</v>
      </c>
      <c r="B32" s="415">
        <v>13624.29</v>
      </c>
      <c r="C32" s="415">
        <v>8014.8</v>
      </c>
      <c r="D32" s="15">
        <v>1956.13</v>
      </c>
      <c r="E32" s="11">
        <v>1917.21</v>
      </c>
      <c r="F32" s="5"/>
      <c r="G32" s="11">
        <v>21.56</v>
      </c>
      <c r="H32" s="11">
        <v>17.36</v>
      </c>
      <c r="I32" s="5"/>
      <c r="J32" s="11">
        <v>16.43</v>
      </c>
      <c r="K32" s="11">
        <v>5.4</v>
      </c>
      <c r="L32" s="5"/>
      <c r="M32" s="5"/>
      <c r="N32" s="11">
        <v>16.850000000000001</v>
      </c>
      <c r="O32" s="9"/>
      <c r="P32" s="11">
        <v>913.93</v>
      </c>
      <c r="Q32" s="5"/>
      <c r="R32" s="11">
        <v>423.68</v>
      </c>
      <c r="S32" s="11">
        <v>22.76</v>
      </c>
      <c r="T32" s="11">
        <v>297.08</v>
      </c>
      <c r="U32" s="11">
        <v>14.59</v>
      </c>
      <c r="V32" s="5"/>
      <c r="W32" s="5"/>
      <c r="X32" s="5"/>
      <c r="Y32" s="5"/>
      <c r="Z32" s="9"/>
      <c r="AA32" s="5"/>
      <c r="AB32" s="11">
        <v>155.82</v>
      </c>
      <c r="AC32" s="5"/>
      <c r="AD32" s="5"/>
      <c r="AE32" s="11">
        <v>797.02</v>
      </c>
      <c r="AF32" s="5"/>
      <c r="AG32" s="11">
        <v>325.08</v>
      </c>
      <c r="AH32" s="11">
        <v>3916.95</v>
      </c>
      <c r="AI32" s="11">
        <v>67.010000000000005</v>
      </c>
    </row>
    <row r="33" spans="1:35" x14ac:dyDescent="0.2">
      <c r="A33" s="21" t="s">
        <v>72</v>
      </c>
      <c r="B33" s="415">
        <v>27581.84</v>
      </c>
      <c r="C33" s="415">
        <v>16557.22</v>
      </c>
      <c r="D33" s="15">
        <v>2091.5700000000002</v>
      </c>
      <c r="E33" s="11">
        <v>2038.06</v>
      </c>
      <c r="F33" s="5"/>
      <c r="G33" s="11">
        <v>48.18</v>
      </c>
      <c r="H33" s="11">
        <v>5.32</v>
      </c>
      <c r="I33" s="5"/>
      <c r="J33" s="11">
        <v>6.14</v>
      </c>
      <c r="K33" s="11">
        <v>7.03</v>
      </c>
      <c r="L33" s="5"/>
      <c r="M33" s="5"/>
      <c r="N33" s="5"/>
      <c r="O33" s="9"/>
      <c r="P33" s="11">
        <v>5095.45</v>
      </c>
      <c r="Q33" s="5"/>
      <c r="R33" s="11">
        <v>3297.3</v>
      </c>
      <c r="S33" s="11">
        <v>270.99</v>
      </c>
      <c r="T33" s="11">
        <v>1390.13</v>
      </c>
      <c r="U33" s="11">
        <v>13.21</v>
      </c>
      <c r="V33" s="5"/>
      <c r="W33" s="5"/>
      <c r="X33" s="5"/>
      <c r="Y33" s="5"/>
      <c r="Z33" s="9"/>
      <c r="AA33" s="5"/>
      <c r="AB33" s="11">
        <v>123.82</v>
      </c>
      <c r="AC33" s="5"/>
      <c r="AD33" s="5"/>
      <c r="AE33" s="11">
        <v>731.41</v>
      </c>
      <c r="AF33" s="5"/>
      <c r="AG33" s="11">
        <v>655.56</v>
      </c>
      <c r="AH33" s="11">
        <v>7698.19</v>
      </c>
      <c r="AI33" s="11">
        <v>271.88</v>
      </c>
    </row>
    <row r="34" spans="1:35" x14ac:dyDescent="0.2">
      <c r="A34" s="21" t="s">
        <v>73</v>
      </c>
      <c r="B34" s="415">
        <v>61709.27</v>
      </c>
      <c r="C34" s="415">
        <v>42987.16</v>
      </c>
      <c r="D34" s="15">
        <v>4961.04</v>
      </c>
      <c r="E34" s="11">
        <v>4468.88</v>
      </c>
      <c r="F34" s="5"/>
      <c r="G34" s="11">
        <v>220.34</v>
      </c>
      <c r="H34" s="11">
        <v>271.81</v>
      </c>
      <c r="I34" s="5"/>
      <c r="J34" s="11">
        <v>12.45</v>
      </c>
      <c r="K34" s="11">
        <v>37.479999999999997</v>
      </c>
      <c r="L34" s="5"/>
      <c r="M34" s="5"/>
      <c r="N34" s="11">
        <v>70.930000000000007</v>
      </c>
      <c r="O34" s="9"/>
      <c r="P34" s="11">
        <v>11446.67</v>
      </c>
      <c r="Q34" s="5"/>
      <c r="R34" s="11">
        <v>5648.85</v>
      </c>
      <c r="S34" s="11">
        <v>34.47</v>
      </c>
      <c r="T34" s="11">
        <v>869.58</v>
      </c>
      <c r="U34" s="5"/>
      <c r="V34" s="5"/>
      <c r="W34" s="5"/>
      <c r="X34" s="5"/>
      <c r="Y34" s="5"/>
      <c r="Z34" s="9"/>
      <c r="AA34" s="5"/>
      <c r="AB34" s="11">
        <v>4893.76</v>
      </c>
      <c r="AC34" s="5"/>
      <c r="AD34" s="5"/>
      <c r="AE34" s="11">
        <v>6410.16</v>
      </c>
      <c r="AF34" s="5"/>
      <c r="AG34" s="11">
        <v>4393.17</v>
      </c>
      <c r="AH34" s="11">
        <v>13073.14</v>
      </c>
      <c r="AI34" s="11">
        <v>2582.12</v>
      </c>
    </row>
    <row r="35" spans="1:35" x14ac:dyDescent="0.2">
      <c r="A35" s="21" t="s">
        <v>74</v>
      </c>
      <c r="B35" s="415">
        <v>36940.67</v>
      </c>
      <c r="C35" s="415">
        <v>26665</v>
      </c>
      <c r="D35" s="15">
        <v>596.24</v>
      </c>
      <c r="E35" s="11">
        <v>492.39</v>
      </c>
      <c r="F35" s="5"/>
      <c r="G35" s="11">
        <v>30.14</v>
      </c>
      <c r="H35" s="11">
        <v>73.709999999999994</v>
      </c>
      <c r="I35" s="5"/>
      <c r="J35" s="11">
        <v>2.82</v>
      </c>
      <c r="K35" s="11">
        <v>28.68</v>
      </c>
      <c r="L35" s="5"/>
      <c r="M35" s="5"/>
      <c r="N35" s="11">
        <v>70.64</v>
      </c>
      <c r="O35" s="9"/>
      <c r="P35" s="11">
        <v>7808.59</v>
      </c>
      <c r="Q35" s="5"/>
      <c r="R35" s="11">
        <v>3781.63</v>
      </c>
      <c r="S35" s="11">
        <v>0.53</v>
      </c>
      <c r="T35" s="11">
        <v>399.92</v>
      </c>
      <c r="U35" s="5"/>
      <c r="V35" s="5"/>
      <c r="W35" s="5"/>
      <c r="X35" s="5"/>
      <c r="Y35" s="5"/>
      <c r="Z35" s="9"/>
      <c r="AA35" s="5"/>
      <c r="AB35" s="11">
        <v>3626.51</v>
      </c>
      <c r="AC35" s="5"/>
      <c r="AD35" s="5"/>
      <c r="AE35" s="11">
        <v>6347.37</v>
      </c>
      <c r="AF35" s="5"/>
      <c r="AG35" s="11">
        <v>4393.17</v>
      </c>
      <c r="AH35" s="11">
        <v>7175.21</v>
      </c>
      <c r="AI35" s="11">
        <v>242.26</v>
      </c>
    </row>
    <row r="36" spans="1:35" x14ac:dyDescent="0.2">
      <c r="A36" s="21" t="s">
        <v>75</v>
      </c>
      <c r="B36" s="415">
        <v>24768.61</v>
      </c>
      <c r="C36" s="415">
        <v>16322.16</v>
      </c>
      <c r="D36" s="15">
        <v>4364.8</v>
      </c>
      <c r="E36" s="11">
        <v>3976.5</v>
      </c>
      <c r="F36" s="5"/>
      <c r="G36" s="11">
        <v>190.2</v>
      </c>
      <c r="H36" s="11">
        <v>198.1</v>
      </c>
      <c r="I36" s="5"/>
      <c r="J36" s="11">
        <v>9.6199999999999992</v>
      </c>
      <c r="K36" s="11">
        <v>8.8000000000000007</v>
      </c>
      <c r="L36" s="5"/>
      <c r="M36" s="5"/>
      <c r="N36" s="11">
        <v>0.28999999999999998</v>
      </c>
      <c r="O36" s="9"/>
      <c r="P36" s="11">
        <v>3638.07</v>
      </c>
      <c r="Q36" s="5"/>
      <c r="R36" s="11">
        <v>1867.22</v>
      </c>
      <c r="S36" s="11">
        <v>33.950000000000003</v>
      </c>
      <c r="T36" s="11">
        <v>469.66</v>
      </c>
      <c r="U36" s="5"/>
      <c r="V36" s="5"/>
      <c r="W36" s="5"/>
      <c r="X36" s="5"/>
      <c r="Y36" s="5"/>
      <c r="Z36" s="9"/>
      <c r="AA36" s="5"/>
      <c r="AB36" s="11">
        <v>1267.25</v>
      </c>
      <c r="AC36" s="5"/>
      <c r="AD36" s="5"/>
      <c r="AE36" s="11">
        <v>62.79</v>
      </c>
      <c r="AF36" s="5"/>
      <c r="AG36" s="5"/>
      <c r="AH36" s="11">
        <v>5897.92</v>
      </c>
      <c r="AI36" s="11">
        <v>2339.86</v>
      </c>
    </row>
    <row r="37" spans="1:35" x14ac:dyDescent="0.2">
      <c r="A37" s="4" t="s">
        <v>76</v>
      </c>
      <c r="B37" s="416">
        <v>5689.75</v>
      </c>
      <c r="C37" s="416">
        <v>5689.41</v>
      </c>
      <c r="D37" s="15">
        <v>2564.0300000000002</v>
      </c>
      <c r="E37" s="11">
        <v>2624.1</v>
      </c>
      <c r="F37" s="11">
        <v>-439.46</v>
      </c>
      <c r="G37" s="11">
        <v>373.6</v>
      </c>
      <c r="H37" s="11">
        <v>5.79</v>
      </c>
      <c r="I37" s="11">
        <v>58.74</v>
      </c>
      <c r="J37" s="11">
        <v>104.64</v>
      </c>
      <c r="K37" s="11">
        <v>-145.94</v>
      </c>
      <c r="L37" s="11">
        <v>-300.10000000000002</v>
      </c>
      <c r="M37" s="11">
        <v>14.95</v>
      </c>
      <c r="N37" s="11">
        <v>-12.16</v>
      </c>
      <c r="O37" s="15">
        <v>-63.66</v>
      </c>
      <c r="P37" s="11">
        <v>3390.77</v>
      </c>
      <c r="Q37" s="11">
        <v>1056.04</v>
      </c>
      <c r="R37" s="11">
        <v>91.66</v>
      </c>
      <c r="S37" s="11">
        <v>77.34</v>
      </c>
      <c r="T37" s="11">
        <v>643.52</v>
      </c>
      <c r="U37" s="11">
        <v>229.55</v>
      </c>
      <c r="V37" s="11">
        <v>10.4</v>
      </c>
      <c r="W37" s="11">
        <v>-0.59</v>
      </c>
      <c r="X37" s="11">
        <v>13.24</v>
      </c>
      <c r="Y37" s="11">
        <v>-7.44</v>
      </c>
      <c r="Z37" s="15">
        <v>-15.22</v>
      </c>
      <c r="AA37" s="11">
        <v>-16.010000000000002</v>
      </c>
      <c r="AB37" s="11">
        <v>161.56</v>
      </c>
      <c r="AC37" s="11">
        <v>24.3</v>
      </c>
      <c r="AD37" s="11">
        <v>1122.4000000000001</v>
      </c>
      <c r="AE37" s="11">
        <v>-22.36</v>
      </c>
      <c r="AF37" s="11">
        <v>-5.95</v>
      </c>
      <c r="AG37" s="11">
        <v>0.01</v>
      </c>
      <c r="AH37" s="11">
        <v>0.24</v>
      </c>
      <c r="AI37" s="11">
        <v>106.2</v>
      </c>
    </row>
    <row r="38" spans="1:35" x14ac:dyDescent="0.2">
      <c r="A38" s="6" t="s">
        <v>77</v>
      </c>
      <c r="B38" s="419">
        <v>487487.89</v>
      </c>
      <c r="C38" s="419">
        <v>447596.81</v>
      </c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6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6"/>
      <c r="AA38" s="17"/>
      <c r="AB38" s="17"/>
      <c r="AC38" s="17"/>
      <c r="AD38" s="17"/>
      <c r="AE38" s="17"/>
      <c r="AF38" s="17"/>
      <c r="AG38" s="17"/>
      <c r="AH38" s="17"/>
      <c r="AI38" s="17"/>
    </row>
  </sheetData>
  <mergeCells count="1">
    <mergeCell ref="B1:C1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A589-4275-4C77-BA2D-F4246269F1E3}">
  <sheetPr>
    <tabColor theme="7" tint="0.39997558519241921"/>
  </sheetPr>
  <dimension ref="A1:AI38"/>
  <sheetViews>
    <sheetView topLeftCell="A7" workbookViewId="0">
      <selection activeCell="B3" sqref="B3:C38"/>
    </sheetView>
  </sheetViews>
  <sheetFormatPr defaultRowHeight="14.25" x14ac:dyDescent="0.2"/>
  <cols>
    <col min="1" max="1" width="27" customWidth="1"/>
    <col min="2" max="3" width="15.25" customWidth="1"/>
    <col min="4" max="15" width="9" customWidth="1"/>
    <col min="16" max="16" width="9" style="18" customWidth="1"/>
    <col min="17" max="35" width="9" customWidth="1"/>
    <col min="258" max="258" width="27" customWidth="1"/>
    <col min="259" max="259" width="64" customWidth="1"/>
    <col min="271" max="272" width="2.625" customWidth="1"/>
    <col min="514" max="514" width="27" customWidth="1"/>
    <col min="515" max="515" width="64" customWidth="1"/>
    <col min="527" max="528" width="2.625" customWidth="1"/>
    <col min="770" max="770" width="27" customWidth="1"/>
    <col min="771" max="771" width="64" customWidth="1"/>
    <col min="783" max="784" width="2.625" customWidth="1"/>
    <col min="1026" max="1026" width="27" customWidth="1"/>
    <col min="1027" max="1027" width="64" customWidth="1"/>
    <col min="1039" max="1040" width="2.625" customWidth="1"/>
    <col min="1282" max="1282" width="27" customWidth="1"/>
    <col min="1283" max="1283" width="64" customWidth="1"/>
    <col min="1295" max="1296" width="2.625" customWidth="1"/>
    <col min="1538" max="1538" width="27" customWidth="1"/>
    <col min="1539" max="1539" width="64" customWidth="1"/>
    <col min="1551" max="1552" width="2.625" customWidth="1"/>
    <col min="1794" max="1794" width="27" customWidth="1"/>
    <col min="1795" max="1795" width="64" customWidth="1"/>
    <col min="1807" max="1808" width="2.625" customWidth="1"/>
    <col min="2050" max="2050" width="27" customWidth="1"/>
    <col min="2051" max="2051" width="64" customWidth="1"/>
    <col min="2063" max="2064" width="2.625" customWidth="1"/>
    <col min="2306" max="2306" width="27" customWidth="1"/>
    <col min="2307" max="2307" width="64" customWidth="1"/>
    <col min="2319" max="2320" width="2.625" customWidth="1"/>
    <col min="2562" max="2562" width="27" customWidth="1"/>
    <col min="2563" max="2563" width="64" customWidth="1"/>
    <col min="2575" max="2576" width="2.625" customWidth="1"/>
    <col min="2818" max="2818" width="27" customWidth="1"/>
    <col min="2819" max="2819" width="64" customWidth="1"/>
    <col min="2831" max="2832" width="2.625" customWidth="1"/>
    <col min="3074" max="3074" width="27" customWidth="1"/>
    <col min="3075" max="3075" width="64" customWidth="1"/>
    <col min="3087" max="3088" width="2.625" customWidth="1"/>
    <col min="3330" max="3330" width="27" customWidth="1"/>
    <col min="3331" max="3331" width="64" customWidth="1"/>
    <col min="3343" max="3344" width="2.625" customWidth="1"/>
    <col min="3586" max="3586" width="27" customWidth="1"/>
    <col min="3587" max="3587" width="64" customWidth="1"/>
    <col min="3599" max="3600" width="2.625" customWidth="1"/>
    <col min="3842" max="3842" width="27" customWidth="1"/>
    <col min="3843" max="3843" width="64" customWidth="1"/>
    <col min="3855" max="3856" width="2.625" customWidth="1"/>
    <col min="4098" max="4098" width="27" customWidth="1"/>
    <col min="4099" max="4099" width="64" customWidth="1"/>
    <col min="4111" max="4112" width="2.625" customWidth="1"/>
    <col min="4354" max="4354" width="27" customWidth="1"/>
    <col min="4355" max="4355" width="64" customWidth="1"/>
    <col min="4367" max="4368" width="2.625" customWidth="1"/>
    <col min="4610" max="4610" width="27" customWidth="1"/>
    <col min="4611" max="4611" width="64" customWidth="1"/>
    <col min="4623" max="4624" width="2.625" customWidth="1"/>
    <col min="4866" max="4866" width="27" customWidth="1"/>
    <col min="4867" max="4867" width="64" customWidth="1"/>
    <col min="4879" max="4880" width="2.625" customWidth="1"/>
    <col min="5122" max="5122" width="27" customWidth="1"/>
    <col min="5123" max="5123" width="64" customWidth="1"/>
    <col min="5135" max="5136" width="2.625" customWidth="1"/>
    <col min="5378" max="5378" width="27" customWidth="1"/>
    <col min="5379" max="5379" width="64" customWidth="1"/>
    <col min="5391" max="5392" width="2.625" customWidth="1"/>
    <col min="5634" max="5634" width="27" customWidth="1"/>
    <col min="5635" max="5635" width="64" customWidth="1"/>
    <col min="5647" max="5648" width="2.625" customWidth="1"/>
    <col min="5890" max="5890" width="27" customWidth="1"/>
    <col min="5891" max="5891" width="64" customWidth="1"/>
    <col min="5903" max="5904" width="2.625" customWidth="1"/>
    <col min="6146" max="6146" width="27" customWidth="1"/>
    <col min="6147" max="6147" width="64" customWidth="1"/>
    <col min="6159" max="6160" width="2.625" customWidth="1"/>
    <col min="6402" max="6402" width="27" customWidth="1"/>
    <col min="6403" max="6403" width="64" customWidth="1"/>
    <col min="6415" max="6416" width="2.625" customWidth="1"/>
    <col min="6658" max="6658" width="27" customWidth="1"/>
    <col min="6659" max="6659" width="64" customWidth="1"/>
    <col min="6671" max="6672" width="2.625" customWidth="1"/>
    <col min="6914" max="6914" width="27" customWidth="1"/>
    <col min="6915" max="6915" width="64" customWidth="1"/>
    <col min="6927" max="6928" width="2.625" customWidth="1"/>
    <col min="7170" max="7170" width="27" customWidth="1"/>
    <col min="7171" max="7171" width="64" customWidth="1"/>
    <col min="7183" max="7184" width="2.625" customWidth="1"/>
    <col min="7426" max="7426" width="27" customWidth="1"/>
    <col min="7427" max="7427" width="64" customWidth="1"/>
    <col min="7439" max="7440" width="2.625" customWidth="1"/>
    <col min="7682" max="7682" width="27" customWidth="1"/>
    <col min="7683" max="7683" width="64" customWidth="1"/>
    <col min="7695" max="7696" width="2.625" customWidth="1"/>
    <col min="7938" max="7938" width="27" customWidth="1"/>
    <col min="7939" max="7939" width="64" customWidth="1"/>
    <col min="7951" max="7952" width="2.625" customWidth="1"/>
    <col min="8194" max="8194" width="27" customWidth="1"/>
    <col min="8195" max="8195" width="64" customWidth="1"/>
    <col min="8207" max="8208" width="2.625" customWidth="1"/>
    <col min="8450" max="8450" width="27" customWidth="1"/>
    <col min="8451" max="8451" width="64" customWidth="1"/>
    <col min="8463" max="8464" width="2.625" customWidth="1"/>
    <col min="8706" max="8706" width="27" customWidth="1"/>
    <col min="8707" max="8707" width="64" customWidth="1"/>
    <col min="8719" max="8720" width="2.625" customWidth="1"/>
    <col min="8962" max="8962" width="27" customWidth="1"/>
    <col min="8963" max="8963" width="64" customWidth="1"/>
    <col min="8975" max="8976" width="2.625" customWidth="1"/>
    <col min="9218" max="9218" width="27" customWidth="1"/>
    <col min="9219" max="9219" width="64" customWidth="1"/>
    <col min="9231" max="9232" width="2.625" customWidth="1"/>
    <col min="9474" max="9474" width="27" customWidth="1"/>
    <col min="9475" max="9475" width="64" customWidth="1"/>
    <col min="9487" max="9488" width="2.625" customWidth="1"/>
    <col min="9730" max="9730" width="27" customWidth="1"/>
    <col min="9731" max="9731" width="64" customWidth="1"/>
    <col min="9743" max="9744" width="2.625" customWidth="1"/>
    <col min="9986" max="9986" width="27" customWidth="1"/>
    <col min="9987" max="9987" width="64" customWidth="1"/>
    <col min="9999" max="10000" width="2.625" customWidth="1"/>
    <col min="10242" max="10242" width="27" customWidth="1"/>
    <col min="10243" max="10243" width="64" customWidth="1"/>
    <col min="10255" max="10256" width="2.625" customWidth="1"/>
    <col min="10498" max="10498" width="27" customWidth="1"/>
    <col min="10499" max="10499" width="64" customWidth="1"/>
    <col min="10511" max="10512" width="2.625" customWidth="1"/>
    <col min="10754" max="10754" width="27" customWidth="1"/>
    <col min="10755" max="10755" width="64" customWidth="1"/>
    <col min="10767" max="10768" width="2.625" customWidth="1"/>
    <col min="11010" max="11010" width="27" customWidth="1"/>
    <col min="11011" max="11011" width="64" customWidth="1"/>
    <col min="11023" max="11024" width="2.625" customWidth="1"/>
    <col min="11266" max="11266" width="27" customWidth="1"/>
    <col min="11267" max="11267" width="64" customWidth="1"/>
    <col min="11279" max="11280" width="2.625" customWidth="1"/>
    <col min="11522" max="11522" width="27" customWidth="1"/>
    <col min="11523" max="11523" width="64" customWidth="1"/>
    <col min="11535" max="11536" width="2.625" customWidth="1"/>
    <col min="11778" max="11778" width="27" customWidth="1"/>
    <col min="11779" max="11779" width="64" customWidth="1"/>
    <col min="11791" max="11792" width="2.625" customWidth="1"/>
    <col min="12034" max="12034" width="27" customWidth="1"/>
    <col min="12035" max="12035" width="64" customWidth="1"/>
    <col min="12047" max="12048" width="2.625" customWidth="1"/>
    <col min="12290" max="12290" width="27" customWidth="1"/>
    <col min="12291" max="12291" width="64" customWidth="1"/>
    <col min="12303" max="12304" width="2.625" customWidth="1"/>
    <col min="12546" max="12546" width="27" customWidth="1"/>
    <col min="12547" max="12547" width="64" customWidth="1"/>
    <col min="12559" max="12560" width="2.625" customWidth="1"/>
    <col min="12802" max="12802" width="27" customWidth="1"/>
    <col min="12803" max="12803" width="64" customWidth="1"/>
    <col min="12815" max="12816" width="2.625" customWidth="1"/>
    <col min="13058" max="13058" width="27" customWidth="1"/>
    <col min="13059" max="13059" width="64" customWidth="1"/>
    <col min="13071" max="13072" width="2.625" customWidth="1"/>
    <col min="13314" max="13314" width="27" customWidth="1"/>
    <col min="13315" max="13315" width="64" customWidth="1"/>
    <col min="13327" max="13328" width="2.625" customWidth="1"/>
    <col min="13570" max="13570" width="27" customWidth="1"/>
    <col min="13571" max="13571" width="64" customWidth="1"/>
    <col min="13583" max="13584" width="2.625" customWidth="1"/>
    <col min="13826" max="13826" width="27" customWidth="1"/>
    <col min="13827" max="13827" width="64" customWidth="1"/>
    <col min="13839" max="13840" width="2.625" customWidth="1"/>
    <col min="14082" max="14082" width="27" customWidth="1"/>
    <col min="14083" max="14083" width="64" customWidth="1"/>
    <col min="14095" max="14096" width="2.625" customWidth="1"/>
    <col min="14338" max="14338" width="27" customWidth="1"/>
    <col min="14339" max="14339" width="64" customWidth="1"/>
    <col min="14351" max="14352" width="2.625" customWidth="1"/>
    <col min="14594" max="14594" width="27" customWidth="1"/>
    <col min="14595" max="14595" width="64" customWidth="1"/>
    <col min="14607" max="14608" width="2.625" customWidth="1"/>
    <col min="14850" max="14850" width="27" customWidth="1"/>
    <col min="14851" max="14851" width="64" customWidth="1"/>
    <col min="14863" max="14864" width="2.625" customWidth="1"/>
    <col min="15106" max="15106" width="27" customWidth="1"/>
    <col min="15107" max="15107" width="64" customWidth="1"/>
    <col min="15119" max="15120" width="2.625" customWidth="1"/>
    <col min="15362" max="15362" width="27" customWidth="1"/>
    <col min="15363" max="15363" width="64" customWidth="1"/>
    <col min="15375" max="15376" width="2.625" customWidth="1"/>
    <col min="15618" max="15618" width="27" customWidth="1"/>
    <col min="15619" max="15619" width="64" customWidth="1"/>
    <col min="15631" max="15632" width="2.625" customWidth="1"/>
    <col min="15874" max="15874" width="27" customWidth="1"/>
    <col min="15875" max="15875" width="64" customWidth="1"/>
    <col min="15887" max="15888" width="2.625" customWidth="1"/>
    <col min="16130" max="16130" width="27" customWidth="1"/>
    <col min="16131" max="16131" width="64" customWidth="1"/>
    <col min="16143" max="16144" width="2.625" customWidth="1"/>
  </cols>
  <sheetData>
    <row r="1" spans="1:35" x14ac:dyDescent="0.2">
      <c r="A1" s="84" t="s">
        <v>717</v>
      </c>
      <c r="B1" s="84"/>
      <c r="C1" s="84"/>
      <c r="P1"/>
    </row>
    <row r="2" spans="1:35" ht="60" x14ac:dyDescent="0.2">
      <c r="A2" s="311" t="s">
        <v>43</v>
      </c>
      <c r="B2" s="420" t="s">
        <v>694</v>
      </c>
      <c r="C2" s="420" t="s">
        <v>683</v>
      </c>
      <c r="D2" s="423" t="s">
        <v>684</v>
      </c>
      <c r="E2" s="423" t="s">
        <v>685</v>
      </c>
      <c r="F2" s="423" t="s">
        <v>686</v>
      </c>
      <c r="G2" s="423" t="s">
        <v>687</v>
      </c>
      <c r="H2" s="423" t="s">
        <v>688</v>
      </c>
      <c r="I2" s="423" t="s">
        <v>689</v>
      </c>
      <c r="J2" s="423" t="s">
        <v>690</v>
      </c>
      <c r="K2" s="423" t="s">
        <v>691</v>
      </c>
      <c r="L2" s="423" t="s">
        <v>692</v>
      </c>
      <c r="M2" s="424" t="s">
        <v>693</v>
      </c>
      <c r="N2" s="420" t="s">
        <v>695</v>
      </c>
      <c r="O2" s="420" t="s">
        <v>696</v>
      </c>
      <c r="P2" s="420" t="s">
        <v>697</v>
      </c>
      <c r="Q2" s="420" t="s">
        <v>698</v>
      </c>
      <c r="R2" s="420" t="s">
        <v>699</v>
      </c>
      <c r="S2" s="420" t="s">
        <v>700</v>
      </c>
      <c r="T2" s="420" t="s">
        <v>701</v>
      </c>
      <c r="U2" s="420" t="s">
        <v>702</v>
      </c>
      <c r="V2" s="420" t="s">
        <v>703</v>
      </c>
      <c r="W2" s="420" t="s">
        <v>704</v>
      </c>
      <c r="X2" s="425" t="s">
        <v>705</v>
      </c>
      <c r="Y2" s="420" t="s">
        <v>706</v>
      </c>
      <c r="Z2" s="420" t="s">
        <v>707</v>
      </c>
      <c r="AA2" s="420" t="s">
        <v>708</v>
      </c>
      <c r="AB2" s="420" t="s">
        <v>709</v>
      </c>
      <c r="AC2" s="420" t="s">
        <v>710</v>
      </c>
      <c r="AD2" s="420" t="s">
        <v>711</v>
      </c>
      <c r="AE2" s="420" t="s">
        <v>712</v>
      </c>
      <c r="AF2" s="420" t="s">
        <v>713</v>
      </c>
      <c r="AG2" s="420" t="s">
        <v>714</v>
      </c>
      <c r="AH2" s="420" t="s">
        <v>715</v>
      </c>
      <c r="AI2" s="425" t="s">
        <v>716</v>
      </c>
    </row>
    <row r="3" spans="1:35" x14ac:dyDescent="0.2">
      <c r="A3" s="2" t="s">
        <v>44</v>
      </c>
      <c r="B3" s="414">
        <v>507478.68</v>
      </c>
      <c r="C3" s="414">
        <v>464901.27</v>
      </c>
      <c r="D3" s="19">
        <v>289194.95</v>
      </c>
      <c r="E3" s="20">
        <v>290159.3</v>
      </c>
      <c r="F3" s="20">
        <v>-672.87</v>
      </c>
      <c r="G3" s="20">
        <v>-286.74</v>
      </c>
      <c r="H3" s="20">
        <v>-4.74</v>
      </c>
      <c r="I3" s="3"/>
      <c r="J3" s="20">
        <v>120.25</v>
      </c>
      <c r="K3" s="3"/>
      <c r="L3" s="3"/>
      <c r="M3" s="3"/>
      <c r="N3" s="3"/>
      <c r="O3" s="8"/>
      <c r="P3" s="20">
        <v>96752.95</v>
      </c>
      <c r="Q3" s="20">
        <v>99958.64</v>
      </c>
      <c r="R3" s="20">
        <v>-2100.65</v>
      </c>
      <c r="S3" s="20">
        <v>-1055.05</v>
      </c>
      <c r="T3" s="20">
        <v>-3016.44</v>
      </c>
      <c r="U3" s="20">
        <v>-623.46</v>
      </c>
      <c r="V3" s="20">
        <v>1158.68</v>
      </c>
      <c r="W3" s="20">
        <v>23.06</v>
      </c>
      <c r="X3" s="20">
        <v>-67.849999999999994</v>
      </c>
      <c r="Y3" s="20">
        <v>7.49</v>
      </c>
      <c r="Z3" s="19">
        <v>298.87</v>
      </c>
      <c r="AA3" s="20">
        <v>889.92</v>
      </c>
      <c r="AB3" s="20">
        <v>3243.57</v>
      </c>
      <c r="AC3" s="3"/>
      <c r="AD3" s="20">
        <v>-1963.83</v>
      </c>
      <c r="AE3" s="20">
        <v>29996.880000000001</v>
      </c>
      <c r="AF3" s="20">
        <v>11735.36</v>
      </c>
      <c r="AG3" s="3"/>
      <c r="AH3" s="20">
        <v>29886.45</v>
      </c>
      <c r="AI3" s="20">
        <v>7214.43</v>
      </c>
    </row>
    <row r="4" spans="1:35" x14ac:dyDescent="0.2">
      <c r="A4" s="21" t="s">
        <v>45</v>
      </c>
      <c r="B4" s="415">
        <v>407295.2</v>
      </c>
      <c r="C4" s="415">
        <v>364419.41</v>
      </c>
      <c r="D4" s="15">
        <v>274719.77</v>
      </c>
      <c r="E4" s="11">
        <v>274719.77</v>
      </c>
      <c r="F4" s="5"/>
      <c r="G4" s="5"/>
      <c r="H4" s="5"/>
      <c r="I4" s="5"/>
      <c r="J4" s="5"/>
      <c r="K4" s="5"/>
      <c r="L4" s="5"/>
      <c r="M4" s="5"/>
      <c r="N4" s="5"/>
      <c r="O4" s="9"/>
      <c r="P4" s="11">
        <v>27824.639999999999</v>
      </c>
      <c r="Q4" s="11">
        <v>27824.639999999999</v>
      </c>
      <c r="R4" s="5"/>
      <c r="S4" s="5"/>
      <c r="T4" s="5"/>
      <c r="U4" s="5"/>
      <c r="V4" s="5"/>
      <c r="W4" s="5"/>
      <c r="X4" s="5"/>
      <c r="Y4" s="5"/>
      <c r="Z4" s="9"/>
      <c r="AA4" s="5"/>
      <c r="AB4" s="5"/>
      <c r="AC4" s="5"/>
      <c r="AD4" s="5"/>
      <c r="AE4" s="11">
        <v>24564.68</v>
      </c>
      <c r="AF4" s="5"/>
      <c r="AG4" s="5"/>
      <c r="AH4" s="11">
        <v>30095.89</v>
      </c>
      <c r="AI4" s="11">
        <v>7214.43</v>
      </c>
    </row>
    <row r="5" spans="1:35" x14ac:dyDescent="0.2">
      <c r="A5" s="21" t="s">
        <v>46</v>
      </c>
      <c r="B5" s="415">
        <v>40383.620000000003</v>
      </c>
      <c r="C5" s="415">
        <v>16655.52</v>
      </c>
      <c r="D5" s="9"/>
      <c r="E5" s="5"/>
      <c r="F5" s="5"/>
      <c r="G5" s="5"/>
      <c r="H5" s="5"/>
      <c r="I5" s="5"/>
      <c r="J5" s="5"/>
      <c r="K5" s="5"/>
      <c r="L5" s="5"/>
      <c r="M5" s="5"/>
      <c r="N5" s="5"/>
      <c r="O5" s="9"/>
      <c r="P5" s="5"/>
      <c r="Q5" s="5"/>
      <c r="R5" s="5"/>
      <c r="S5" s="5"/>
      <c r="T5" s="5"/>
      <c r="U5" s="5"/>
      <c r="V5" s="5"/>
      <c r="W5" s="5"/>
      <c r="X5" s="5"/>
      <c r="Y5" s="5"/>
      <c r="Z5" s="9"/>
      <c r="AA5" s="5"/>
      <c r="AB5" s="5"/>
      <c r="AC5" s="5"/>
      <c r="AD5" s="5"/>
      <c r="AE5" s="5"/>
      <c r="AF5" s="5"/>
      <c r="AG5" s="5"/>
      <c r="AH5" s="11">
        <v>16655.52</v>
      </c>
      <c r="AI5" s="5"/>
    </row>
    <row r="6" spans="1:35" x14ac:dyDescent="0.2">
      <c r="A6" s="21" t="s">
        <v>47</v>
      </c>
      <c r="B6" s="415">
        <v>10913.96</v>
      </c>
      <c r="C6" s="415">
        <v>4501.2700000000004</v>
      </c>
      <c r="D6" s="9"/>
      <c r="E6" s="5"/>
      <c r="F6" s="5"/>
      <c r="G6" s="5"/>
      <c r="H6" s="5"/>
      <c r="I6" s="5"/>
      <c r="J6" s="5"/>
      <c r="K6" s="5"/>
      <c r="L6" s="5"/>
      <c r="M6" s="5"/>
      <c r="N6" s="5"/>
      <c r="O6" s="9"/>
      <c r="P6" s="5"/>
      <c r="Q6" s="5"/>
      <c r="R6" s="5"/>
      <c r="S6" s="5"/>
      <c r="T6" s="5"/>
      <c r="U6" s="5"/>
      <c r="V6" s="5"/>
      <c r="W6" s="5"/>
      <c r="X6" s="5"/>
      <c r="Y6" s="5"/>
      <c r="Z6" s="9"/>
      <c r="AA6" s="5"/>
      <c r="AB6" s="5"/>
      <c r="AC6" s="5"/>
      <c r="AD6" s="5"/>
      <c r="AE6" s="5"/>
      <c r="AF6" s="5"/>
      <c r="AG6" s="5"/>
      <c r="AH6" s="11">
        <v>4501.2700000000004</v>
      </c>
      <c r="AI6" s="5"/>
    </row>
    <row r="7" spans="1:35" x14ac:dyDescent="0.2">
      <c r="A7" s="21" t="s">
        <v>48</v>
      </c>
      <c r="B7" s="415">
        <v>13900.37</v>
      </c>
      <c r="C7" s="415">
        <v>5732.96</v>
      </c>
      <c r="D7" s="9"/>
      <c r="E7" s="5"/>
      <c r="F7" s="5"/>
      <c r="G7" s="5"/>
      <c r="H7" s="5"/>
      <c r="I7" s="5"/>
      <c r="J7" s="5"/>
      <c r="K7" s="5"/>
      <c r="L7" s="5"/>
      <c r="M7" s="5"/>
      <c r="N7" s="5"/>
      <c r="O7" s="9"/>
      <c r="P7" s="5"/>
      <c r="Q7" s="5"/>
      <c r="R7" s="5"/>
      <c r="S7" s="5"/>
      <c r="T7" s="5"/>
      <c r="U7" s="5"/>
      <c r="V7" s="5"/>
      <c r="W7" s="5"/>
      <c r="X7" s="5"/>
      <c r="Y7" s="5"/>
      <c r="Z7" s="9"/>
      <c r="AA7" s="5"/>
      <c r="AB7" s="5"/>
      <c r="AC7" s="5"/>
      <c r="AD7" s="5"/>
      <c r="AE7" s="5"/>
      <c r="AF7" s="5"/>
      <c r="AG7" s="5"/>
      <c r="AH7" s="11">
        <v>5732.96</v>
      </c>
      <c r="AI7" s="5"/>
    </row>
    <row r="8" spans="1:35" x14ac:dyDescent="0.2">
      <c r="A8" s="21" t="s">
        <v>49</v>
      </c>
      <c r="B8" s="415">
        <v>123687.97</v>
      </c>
      <c r="C8" s="415">
        <v>123604.79</v>
      </c>
      <c r="D8" s="15">
        <v>18830.689999999999</v>
      </c>
      <c r="E8" s="11">
        <v>18830.689999999999</v>
      </c>
      <c r="F8" s="5"/>
      <c r="G8" s="5"/>
      <c r="H8" s="5"/>
      <c r="I8" s="5"/>
      <c r="J8" s="11">
        <v>289.39</v>
      </c>
      <c r="K8" s="5"/>
      <c r="L8" s="5"/>
      <c r="M8" s="5"/>
      <c r="N8" s="5"/>
      <c r="O8" s="9"/>
      <c r="P8" s="11">
        <v>86599.55</v>
      </c>
      <c r="Q8" s="11">
        <v>77431.08</v>
      </c>
      <c r="R8" s="11">
        <v>70.69</v>
      </c>
      <c r="S8" s="11">
        <v>390.99</v>
      </c>
      <c r="T8" s="11">
        <v>173.53</v>
      </c>
      <c r="U8" s="11">
        <v>1790.7</v>
      </c>
      <c r="V8" s="11">
        <v>1183.04</v>
      </c>
      <c r="W8" s="11">
        <v>40.94</v>
      </c>
      <c r="X8" s="11">
        <v>15.48</v>
      </c>
      <c r="Y8" s="11">
        <v>5.41</v>
      </c>
      <c r="Z8" s="15">
        <v>623.46</v>
      </c>
      <c r="AA8" s="11">
        <v>1079.05</v>
      </c>
      <c r="AB8" s="11">
        <v>3436.54</v>
      </c>
      <c r="AC8" s="5"/>
      <c r="AD8" s="11">
        <v>358.63</v>
      </c>
      <c r="AE8" s="11">
        <v>6081.08</v>
      </c>
      <c r="AF8" s="11">
        <v>11745.69</v>
      </c>
      <c r="AG8" s="5"/>
      <c r="AH8" s="11">
        <v>58.39</v>
      </c>
      <c r="AI8" s="5"/>
    </row>
    <row r="9" spans="1:35" x14ac:dyDescent="0.2">
      <c r="A9" s="21" t="s">
        <v>50</v>
      </c>
      <c r="B9" s="415">
        <v>1117.0899999999999</v>
      </c>
      <c r="C9" s="415">
        <v>1117.0899999999999</v>
      </c>
      <c r="D9" s="9"/>
      <c r="E9" s="5"/>
      <c r="F9" s="5"/>
      <c r="G9" s="5"/>
      <c r="H9" s="5"/>
      <c r="I9" s="5"/>
      <c r="J9" s="5"/>
      <c r="K9" s="5"/>
      <c r="L9" s="5"/>
      <c r="M9" s="5"/>
      <c r="N9" s="5"/>
      <c r="O9" s="9"/>
      <c r="P9" s="11">
        <v>1117.0899999999999</v>
      </c>
      <c r="Q9" s="5"/>
      <c r="R9" s="5"/>
      <c r="S9" s="11">
        <v>365.38</v>
      </c>
      <c r="T9" s="11">
        <v>26.77</v>
      </c>
      <c r="U9" s="11">
        <v>724.94</v>
      </c>
      <c r="V9" s="5"/>
      <c r="W9" s="5"/>
      <c r="X9" s="5"/>
      <c r="Y9" s="5"/>
      <c r="Z9" s="9"/>
      <c r="AA9" s="5"/>
      <c r="AB9" s="5"/>
      <c r="AC9" s="5"/>
      <c r="AD9" s="5"/>
      <c r="AE9" s="5"/>
      <c r="AF9" s="5"/>
      <c r="AG9" s="5"/>
      <c r="AH9" s="5"/>
      <c r="AI9" s="5"/>
    </row>
    <row r="10" spans="1:35" x14ac:dyDescent="0.2">
      <c r="A10" s="21" t="s">
        <v>51</v>
      </c>
      <c r="B10" s="415">
        <v>11665.68</v>
      </c>
      <c r="C10" s="415">
        <v>11284.11</v>
      </c>
      <c r="D10" s="15">
        <v>276.58</v>
      </c>
      <c r="E10" s="11">
        <v>274.95</v>
      </c>
      <c r="F10" s="5"/>
      <c r="G10" s="5"/>
      <c r="H10" s="11">
        <v>1.63</v>
      </c>
      <c r="I10" s="5"/>
      <c r="J10" s="11">
        <v>339.22</v>
      </c>
      <c r="K10" s="5"/>
      <c r="L10" s="5"/>
      <c r="M10" s="5"/>
      <c r="N10" s="5"/>
      <c r="O10" s="9"/>
      <c r="P10" s="11">
        <v>9741.26</v>
      </c>
      <c r="Q10" s="11">
        <v>234.02</v>
      </c>
      <c r="R10" s="11">
        <v>2354.23</v>
      </c>
      <c r="S10" s="11">
        <v>1467.7</v>
      </c>
      <c r="T10" s="11">
        <v>2879.16</v>
      </c>
      <c r="U10" s="11">
        <v>2261.91</v>
      </c>
      <c r="V10" s="11"/>
      <c r="W10" s="11">
        <v>19</v>
      </c>
      <c r="X10" s="11">
        <v>90.07</v>
      </c>
      <c r="Y10" s="11">
        <v>0.45</v>
      </c>
      <c r="Z10" s="15">
        <v>74.33</v>
      </c>
      <c r="AA10" s="11">
        <v>187.27</v>
      </c>
      <c r="AB10" s="11">
        <v>162.66</v>
      </c>
      <c r="AC10" s="5"/>
      <c r="AD10" s="11">
        <v>10.46</v>
      </c>
      <c r="AE10" s="11">
        <v>648.88</v>
      </c>
      <c r="AF10" s="11">
        <v>10.33</v>
      </c>
      <c r="AG10" s="5"/>
      <c r="AH10" s="11">
        <v>267.83999999999997</v>
      </c>
      <c r="AI10" s="5"/>
    </row>
    <row r="11" spans="1:35" x14ac:dyDescent="0.2">
      <c r="A11" s="21" t="s">
        <v>52</v>
      </c>
      <c r="B11" s="415">
        <v>1172.1099999999999</v>
      </c>
      <c r="C11" s="415">
        <v>1172.1099999999999</v>
      </c>
      <c r="D11" s="9"/>
      <c r="E11" s="5"/>
      <c r="F11" s="5"/>
      <c r="G11" s="5"/>
      <c r="H11" s="5"/>
      <c r="I11" s="5"/>
      <c r="J11" s="5"/>
      <c r="K11" s="5"/>
      <c r="L11" s="5"/>
      <c r="M11" s="5"/>
      <c r="N11" s="5"/>
      <c r="O11" s="9"/>
      <c r="P11" s="11">
        <v>1172.1099999999999</v>
      </c>
      <c r="Q11" s="5"/>
      <c r="R11" s="5"/>
      <c r="S11" s="11">
        <v>336.63</v>
      </c>
      <c r="T11" s="11">
        <v>51.3</v>
      </c>
      <c r="U11" s="11">
        <v>784.18</v>
      </c>
      <c r="V11" s="5"/>
      <c r="W11" s="5"/>
      <c r="X11" s="5"/>
      <c r="Y11" s="5"/>
      <c r="Z11" s="9"/>
      <c r="AA11" s="5"/>
      <c r="AB11" s="5"/>
      <c r="AC11" s="5"/>
      <c r="AD11" s="5"/>
      <c r="AE11" s="5"/>
      <c r="AF11" s="5"/>
      <c r="AG11" s="5"/>
      <c r="AH11" s="5"/>
      <c r="AI11" s="5"/>
    </row>
    <row r="12" spans="1:35" x14ac:dyDescent="0.2">
      <c r="A12" s="21" t="s">
        <v>53</v>
      </c>
      <c r="B12" s="415">
        <v>-11783.8</v>
      </c>
      <c r="C12" s="415">
        <v>-11783.8</v>
      </c>
      <c r="D12" s="15">
        <v>-4078.93</v>
      </c>
      <c r="E12" s="11">
        <v>-3116.21</v>
      </c>
      <c r="F12" s="11">
        <v>-672.87</v>
      </c>
      <c r="G12" s="11">
        <v>-286.74</v>
      </c>
      <c r="H12" s="11">
        <v>-3.11</v>
      </c>
      <c r="I12" s="5"/>
      <c r="J12" s="11">
        <v>170.08</v>
      </c>
      <c r="K12" s="5"/>
      <c r="L12" s="5"/>
      <c r="M12" s="5"/>
      <c r="N12" s="5"/>
      <c r="O12" s="9"/>
      <c r="P12" s="11">
        <v>-7874.95</v>
      </c>
      <c r="Q12" s="11">
        <v>-5063.0600000000004</v>
      </c>
      <c r="R12" s="11">
        <v>182.89</v>
      </c>
      <c r="S12" s="11">
        <v>-7.09</v>
      </c>
      <c r="T12" s="11">
        <v>-286.27999999999997</v>
      </c>
      <c r="U12" s="11">
        <v>-93.01</v>
      </c>
      <c r="V12" s="11">
        <v>-24.36</v>
      </c>
      <c r="W12" s="11">
        <v>1.1200000000000001</v>
      </c>
      <c r="X12" s="11">
        <v>6.74</v>
      </c>
      <c r="Y12" s="11">
        <v>2.52</v>
      </c>
      <c r="Z12" s="15">
        <v>-250.26</v>
      </c>
      <c r="AA12" s="11">
        <v>-1.85</v>
      </c>
      <c r="AB12" s="11">
        <v>-30.31</v>
      </c>
      <c r="AC12" s="5"/>
      <c r="AD12" s="11">
        <v>-2312.0100000000002</v>
      </c>
      <c r="AE12" s="5"/>
      <c r="AF12" s="11"/>
      <c r="AG12" s="5"/>
      <c r="AH12" s="5"/>
      <c r="AI12" s="5"/>
    </row>
    <row r="13" spans="1:35" x14ac:dyDescent="0.2">
      <c r="A13" s="4" t="s">
        <v>54</v>
      </c>
      <c r="B13" s="416">
        <v>16.87</v>
      </c>
      <c r="C13" s="416">
        <v>-93309.47</v>
      </c>
      <c r="D13" s="15">
        <v>-229296.52</v>
      </c>
      <c r="E13" s="11">
        <v>-239230.49</v>
      </c>
      <c r="F13" s="11">
        <v>1006.02</v>
      </c>
      <c r="G13" s="11">
        <v>8104.5</v>
      </c>
      <c r="H13" s="11">
        <v>823.44</v>
      </c>
      <c r="I13" s="11">
        <v>43.79</v>
      </c>
      <c r="J13" s="11">
        <v>45306.41</v>
      </c>
      <c r="K13" s="11">
        <v>4065.7</v>
      </c>
      <c r="L13" s="11">
        <v>10907.76</v>
      </c>
      <c r="M13" s="11">
        <v>1796.27</v>
      </c>
      <c r="N13" s="11">
        <v>259.68</v>
      </c>
      <c r="O13" s="15">
        <v>1077.48</v>
      </c>
      <c r="P13" s="11">
        <v>-3999.05</v>
      </c>
      <c r="Q13" s="11">
        <v>-98631.23</v>
      </c>
      <c r="R13" s="11">
        <v>20942.580000000002</v>
      </c>
      <c r="S13" s="11">
        <v>6076.02</v>
      </c>
      <c r="T13" s="11">
        <v>23872.13</v>
      </c>
      <c r="U13" s="11">
        <v>3927.31</v>
      </c>
      <c r="V13" s="11">
        <v>8432.8700000000008</v>
      </c>
      <c r="W13" s="11">
        <v>366.21</v>
      </c>
      <c r="X13" s="11">
        <v>326.52</v>
      </c>
      <c r="Y13" s="11">
        <v>55.23</v>
      </c>
      <c r="Z13" s="15">
        <v>4351.2</v>
      </c>
      <c r="AA13" s="11">
        <v>2577</v>
      </c>
      <c r="AB13" s="11">
        <v>6720.99</v>
      </c>
      <c r="AC13" s="11">
        <v>2979.58</v>
      </c>
      <c r="AD13" s="11">
        <v>14004.53</v>
      </c>
      <c r="AE13" s="11">
        <v>-9646.49</v>
      </c>
      <c r="AF13" s="11">
        <v>164036</v>
      </c>
      <c r="AG13" s="11">
        <v>20352.3</v>
      </c>
      <c r="AH13" s="11">
        <v>65508.75</v>
      </c>
      <c r="AI13" s="11">
        <v>-1325.91</v>
      </c>
    </row>
    <row r="14" spans="1:35" x14ac:dyDescent="0.2">
      <c r="A14" s="21" t="s">
        <v>55</v>
      </c>
      <c r="B14" s="21"/>
      <c r="C14" s="415">
        <v>-93326.33</v>
      </c>
      <c r="D14" s="15">
        <v>-139530.78</v>
      </c>
      <c r="E14" s="11">
        <v>-136944.67000000001</v>
      </c>
      <c r="F14" s="5"/>
      <c r="G14" s="11">
        <v>-2586.11</v>
      </c>
      <c r="H14" s="5"/>
      <c r="I14" s="11">
        <v>-417.52</v>
      </c>
      <c r="J14" s="11">
        <v>-242.87</v>
      </c>
      <c r="K14" s="11">
        <v>-1244.77</v>
      </c>
      <c r="L14" s="11">
        <v>-3771.22</v>
      </c>
      <c r="M14" s="11">
        <v>-979.52</v>
      </c>
      <c r="N14" s="11">
        <v>-6.22</v>
      </c>
      <c r="O14" s="9"/>
      <c r="P14" s="11">
        <v>-394.7</v>
      </c>
      <c r="Q14" s="11">
        <v>-23.64</v>
      </c>
      <c r="R14" s="5"/>
      <c r="S14" s="5"/>
      <c r="T14" s="11">
        <v>-40.19</v>
      </c>
      <c r="U14" s="11">
        <v>-42.04</v>
      </c>
      <c r="V14" s="11"/>
      <c r="W14" s="5"/>
      <c r="X14" s="5"/>
      <c r="Y14" s="5"/>
      <c r="Z14" s="9"/>
      <c r="AA14" s="11">
        <v>-199.37</v>
      </c>
      <c r="AB14" s="11">
        <v>-0.24</v>
      </c>
      <c r="AC14" s="11">
        <v>-78.86</v>
      </c>
      <c r="AD14" s="11">
        <v>-10.35</v>
      </c>
      <c r="AE14" s="11">
        <v>-5249.55</v>
      </c>
      <c r="AF14" s="11">
        <v>-620.97</v>
      </c>
      <c r="AG14" s="11">
        <v>-4359.1400000000003</v>
      </c>
      <c r="AH14" s="11">
        <v>65508.75</v>
      </c>
      <c r="AI14" s="11">
        <v>-2017.84</v>
      </c>
    </row>
    <row r="15" spans="1:35" x14ac:dyDescent="0.2">
      <c r="A15" s="21" t="s">
        <v>56</v>
      </c>
      <c r="B15" s="415">
        <v>-7202.87</v>
      </c>
      <c r="C15" s="415">
        <v>-7202.87</v>
      </c>
      <c r="D15" s="15">
        <v>-22770.06</v>
      </c>
      <c r="E15" s="11">
        <v>-21960.55</v>
      </c>
      <c r="F15" s="5"/>
      <c r="G15" s="11">
        <v>-809.52</v>
      </c>
      <c r="H15" s="5"/>
      <c r="I15" s="11">
        <v>-152.56</v>
      </c>
      <c r="J15" s="11">
        <v>-272.27</v>
      </c>
      <c r="K15" s="11">
        <v>-326.64999999999998</v>
      </c>
      <c r="L15" s="11">
        <v>-643.05999999999995</v>
      </c>
      <c r="M15" s="11">
        <v>-133.46</v>
      </c>
      <c r="N15" s="11">
        <v>-2.85</v>
      </c>
      <c r="O15" s="9"/>
      <c r="P15" s="11">
        <v>-895.53</v>
      </c>
      <c r="Q15" s="5"/>
      <c r="R15" s="11"/>
      <c r="S15" s="5"/>
      <c r="T15" s="11">
        <v>-4.24</v>
      </c>
      <c r="U15" s="11">
        <v>-330.55</v>
      </c>
      <c r="V15" s="11"/>
      <c r="W15" s="5"/>
      <c r="X15" s="5"/>
      <c r="Y15" s="5"/>
      <c r="Z15" s="9"/>
      <c r="AA15" s="11">
        <v>-269.38</v>
      </c>
      <c r="AB15" s="11">
        <v>-13.21</v>
      </c>
      <c r="AC15" s="11">
        <v>-259.58999999999997</v>
      </c>
      <c r="AD15" s="11">
        <v>-18.55</v>
      </c>
      <c r="AE15" s="11">
        <v>-2165</v>
      </c>
      <c r="AF15" s="11">
        <v>-85.9</v>
      </c>
      <c r="AG15" s="11">
        <v>20934.21</v>
      </c>
      <c r="AH15" s="5"/>
      <c r="AI15" s="11">
        <v>-689.73</v>
      </c>
    </row>
    <row r="16" spans="1:35" x14ac:dyDescent="0.2">
      <c r="A16" s="21" t="s">
        <v>57</v>
      </c>
      <c r="B16" s="415">
        <v>-4548.04</v>
      </c>
      <c r="C16" s="415">
        <v>-4548.04</v>
      </c>
      <c r="D16" s="15">
        <v>-5161.92</v>
      </c>
      <c r="E16" s="11">
        <v>-67952.820000000007</v>
      </c>
      <c r="F16" s="11">
        <v>50512.89</v>
      </c>
      <c r="G16" s="11">
        <v>12278.01</v>
      </c>
      <c r="H16" s="5"/>
      <c r="I16" s="11">
        <v>613.88</v>
      </c>
      <c r="J16" s="5"/>
      <c r="K16" s="5"/>
      <c r="L16" s="5"/>
      <c r="M16" s="5"/>
      <c r="N16" s="5"/>
      <c r="O16" s="9"/>
      <c r="P16" s="5"/>
      <c r="Q16" s="5"/>
      <c r="R16" s="5"/>
      <c r="S16" s="5"/>
      <c r="T16" s="5"/>
      <c r="U16" s="5"/>
      <c r="V16" s="5"/>
      <c r="W16" s="5"/>
      <c r="X16" s="5"/>
      <c r="Y16" s="5"/>
      <c r="Z16" s="9"/>
      <c r="AA16" s="5"/>
      <c r="AB16" s="5"/>
      <c r="AC16" s="5"/>
      <c r="AD16" s="5"/>
      <c r="AE16" s="5"/>
      <c r="AF16" s="5"/>
      <c r="AG16" s="5"/>
      <c r="AH16" s="5"/>
      <c r="AI16" s="5"/>
    </row>
    <row r="17" spans="1:35" x14ac:dyDescent="0.2">
      <c r="A17" s="21" t="s">
        <v>58</v>
      </c>
      <c r="B17" s="415">
        <v>-3937.65</v>
      </c>
      <c r="C17" s="415">
        <v>-3937.65</v>
      </c>
      <c r="D17" s="15">
        <v>-57229.5</v>
      </c>
      <c r="E17" s="11">
        <v>-7722.64</v>
      </c>
      <c r="F17" s="11">
        <v>-49506.87</v>
      </c>
      <c r="G17" s="5"/>
      <c r="H17" s="5"/>
      <c r="I17" s="5"/>
      <c r="J17" s="11">
        <v>45838.64</v>
      </c>
      <c r="K17" s="11">
        <v>5899.9</v>
      </c>
      <c r="L17" s="5"/>
      <c r="M17" s="5"/>
      <c r="N17" s="5"/>
      <c r="O17" s="15">
        <v>1558.15</v>
      </c>
      <c r="P17" s="11">
        <v>-4.83</v>
      </c>
      <c r="Q17" s="5"/>
      <c r="R17" s="5"/>
      <c r="S17" s="5"/>
      <c r="T17" s="5"/>
      <c r="U17" s="5"/>
      <c r="V17" s="5"/>
      <c r="W17" s="5"/>
      <c r="X17" s="5"/>
      <c r="Y17" s="5"/>
      <c r="Z17" s="9"/>
      <c r="AA17" s="11">
        <v>-4.83</v>
      </c>
      <c r="AB17" s="5"/>
      <c r="AC17" s="5"/>
      <c r="AD17" s="5"/>
      <c r="AE17" s="5"/>
      <c r="AF17" s="5"/>
      <c r="AG17" s="5"/>
      <c r="AH17" s="5"/>
      <c r="AI17" s="5"/>
    </row>
    <row r="18" spans="1:35" x14ac:dyDescent="0.2">
      <c r="A18" s="21" t="s">
        <v>59</v>
      </c>
      <c r="B18" s="415">
        <v>14258.47</v>
      </c>
      <c r="C18" s="415">
        <v>14258.47</v>
      </c>
      <c r="D18" s="15">
        <v>-2177.1</v>
      </c>
      <c r="E18" s="11">
        <v>-2105.27</v>
      </c>
      <c r="F18" s="5"/>
      <c r="G18" s="11">
        <v>-71.819999999999993</v>
      </c>
      <c r="H18" s="5"/>
      <c r="I18" s="5"/>
      <c r="J18" s="5"/>
      <c r="K18" s="5"/>
      <c r="L18" s="5"/>
      <c r="M18" s="5"/>
      <c r="N18" s="5"/>
      <c r="O18" s="15">
        <v>-475.52</v>
      </c>
      <c r="P18" s="11">
        <v>17727.32</v>
      </c>
      <c r="Q18" s="11">
        <v>-98607.59</v>
      </c>
      <c r="R18" s="11">
        <v>20977.29</v>
      </c>
      <c r="S18" s="11">
        <v>6076.02</v>
      </c>
      <c r="T18" s="11">
        <v>24085.65</v>
      </c>
      <c r="U18" s="11">
        <v>8258.31</v>
      </c>
      <c r="V18" s="11">
        <v>10786.07</v>
      </c>
      <c r="W18" s="11">
        <v>372.5</v>
      </c>
      <c r="X18" s="11">
        <v>340.41</v>
      </c>
      <c r="Y18" s="11">
        <v>58.64</v>
      </c>
      <c r="Z18" s="15">
        <v>5175.12</v>
      </c>
      <c r="AA18" s="11">
        <v>3104.75</v>
      </c>
      <c r="AB18" s="11">
        <v>7695.49</v>
      </c>
      <c r="AC18" s="11">
        <v>3690.6</v>
      </c>
      <c r="AD18" s="11">
        <v>25714.06</v>
      </c>
      <c r="AE18" s="11">
        <v>-401</v>
      </c>
      <c r="AF18" s="5"/>
      <c r="AG18" s="5"/>
      <c r="AH18" s="5"/>
      <c r="AI18" s="11">
        <v>-415.24</v>
      </c>
    </row>
    <row r="19" spans="1:35" x14ac:dyDescent="0.2">
      <c r="A19" s="21" t="s">
        <v>60</v>
      </c>
      <c r="B19" s="415">
        <v>-20390.25</v>
      </c>
      <c r="C19" s="415">
        <v>-20390.25</v>
      </c>
      <c r="D19" s="9"/>
      <c r="E19" s="5"/>
      <c r="F19" s="5"/>
      <c r="G19" s="5"/>
      <c r="H19" s="5"/>
      <c r="I19" s="5"/>
      <c r="J19" s="5"/>
      <c r="K19" s="5"/>
      <c r="L19" s="5"/>
      <c r="M19" s="5"/>
      <c r="N19" s="5"/>
      <c r="O19" s="9"/>
      <c r="P19" s="11">
        <v>-20390.25</v>
      </c>
      <c r="Q19" s="5"/>
      <c r="R19" s="11">
        <v>-34.71</v>
      </c>
      <c r="S19" s="5"/>
      <c r="T19" s="11">
        <v>-169.09</v>
      </c>
      <c r="U19" s="11">
        <v>-3958.41</v>
      </c>
      <c r="V19" s="11">
        <v>-2353.21</v>
      </c>
      <c r="W19" s="11">
        <v>-6.3</v>
      </c>
      <c r="X19" s="11">
        <v>-13.89</v>
      </c>
      <c r="Y19" s="11">
        <v>-3.41</v>
      </c>
      <c r="Z19" s="15">
        <v>-823.91</v>
      </c>
      <c r="AA19" s="11">
        <v>-44.45</v>
      </c>
      <c r="AB19" s="11">
        <v>-954.67</v>
      </c>
      <c r="AC19" s="11">
        <v>-347.58</v>
      </c>
      <c r="AD19" s="11">
        <v>-11680.62</v>
      </c>
      <c r="AE19" s="5"/>
      <c r="AF19" s="5"/>
      <c r="AG19" s="5"/>
      <c r="AH19" s="5"/>
      <c r="AI19" s="5"/>
    </row>
    <row r="20" spans="1:35" x14ac:dyDescent="0.2">
      <c r="A20" s="21" t="s">
        <v>61</v>
      </c>
      <c r="B20" s="415">
        <v>-425.68</v>
      </c>
      <c r="C20" s="415">
        <v>-425.68</v>
      </c>
      <c r="D20" s="15">
        <v>-2316.63</v>
      </c>
      <c r="E20" s="11">
        <v>-2231.12</v>
      </c>
      <c r="F20" s="5"/>
      <c r="G20" s="11">
        <v>-85.51</v>
      </c>
      <c r="H20" s="5"/>
      <c r="I20" s="5"/>
      <c r="J20" s="5"/>
      <c r="K20" s="5"/>
      <c r="L20" s="5"/>
      <c r="M20" s="5"/>
      <c r="N20" s="11">
        <v>268.75</v>
      </c>
      <c r="O20" s="15">
        <v>2.5099999999999998</v>
      </c>
      <c r="P20" s="11">
        <v>-41.07</v>
      </c>
      <c r="Q20" s="5"/>
      <c r="R20" s="5"/>
      <c r="S20" s="5"/>
      <c r="T20" s="5"/>
      <c r="U20" s="5"/>
      <c r="V20" s="5"/>
      <c r="W20" s="5"/>
      <c r="X20" s="5"/>
      <c r="Y20" s="5"/>
      <c r="Z20" s="9"/>
      <c r="AA20" s="11">
        <v>-9.7100000000000009</v>
      </c>
      <c r="AB20" s="11">
        <v>-6.38</v>
      </c>
      <c r="AC20" s="11">
        <v>-24.98</v>
      </c>
      <c r="AD20" s="5"/>
      <c r="AE20" s="11">
        <v>892.58</v>
      </c>
      <c r="AF20" s="5"/>
      <c r="AG20" s="5"/>
      <c r="AH20" s="5"/>
      <c r="AI20" s="11">
        <v>768.2</v>
      </c>
    </row>
    <row r="21" spans="1:35" x14ac:dyDescent="0.2">
      <c r="A21" s="21" t="s">
        <v>62</v>
      </c>
      <c r="B21" s="415">
        <v>-481.1</v>
      </c>
      <c r="C21" s="415">
        <v>-481.1</v>
      </c>
      <c r="D21" s="9"/>
      <c r="E21" s="5"/>
      <c r="F21" s="5"/>
      <c r="G21" s="5"/>
      <c r="H21" s="5"/>
      <c r="I21" s="5"/>
      <c r="J21" s="11">
        <v>-17.09</v>
      </c>
      <c r="K21" s="11">
        <v>-262.77999999999997</v>
      </c>
      <c r="L21" s="5"/>
      <c r="M21" s="5"/>
      <c r="N21" s="5"/>
      <c r="O21" s="15">
        <v>-7.65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9"/>
      <c r="AA21" s="5"/>
      <c r="AB21" s="5"/>
      <c r="AC21" s="5"/>
      <c r="AD21" s="5"/>
      <c r="AE21" s="11">
        <v>-193.58</v>
      </c>
      <c r="AF21" s="5"/>
      <c r="AG21" s="5"/>
      <c r="AH21" s="5"/>
      <c r="AI21" s="5"/>
    </row>
    <row r="22" spans="1:35" x14ac:dyDescent="0.2">
      <c r="A22" s="21" t="s">
        <v>63</v>
      </c>
      <c r="B22" s="415">
        <v>-182.7</v>
      </c>
      <c r="C22" s="415">
        <v>-182.7</v>
      </c>
      <c r="D22" s="9"/>
      <c r="E22" s="5"/>
      <c r="F22" s="5"/>
      <c r="G22" s="5"/>
      <c r="H22" s="5"/>
      <c r="I22" s="5"/>
      <c r="J22" s="5"/>
      <c r="K22" s="5"/>
      <c r="L22" s="5"/>
      <c r="M22" s="11"/>
      <c r="N22" s="5"/>
      <c r="O22" s="9"/>
      <c r="P22" s="5"/>
      <c r="Q22" s="5"/>
      <c r="R22" s="5"/>
      <c r="S22" s="5"/>
      <c r="T22" s="5"/>
      <c r="U22" s="5"/>
      <c r="V22" s="5"/>
      <c r="W22" s="5"/>
      <c r="X22" s="5"/>
      <c r="Y22" s="5"/>
      <c r="Z22" s="9"/>
      <c r="AA22" s="5"/>
      <c r="AB22" s="5"/>
      <c r="AC22" s="5"/>
      <c r="AD22" s="5"/>
      <c r="AE22" s="11">
        <v>-2529.9299999999998</v>
      </c>
      <c r="AF22" s="11">
        <v>2347.23</v>
      </c>
      <c r="AG22" s="5"/>
      <c r="AH22" s="5"/>
      <c r="AI22" s="5"/>
    </row>
    <row r="23" spans="1:35" x14ac:dyDescent="0.2">
      <c r="A23" s="21" t="s">
        <v>64</v>
      </c>
      <c r="B23" s="415">
        <v>-110.54</v>
      </c>
      <c r="C23" s="415">
        <v>-110.54</v>
      </c>
      <c r="D23" s="15">
        <v>-110.54</v>
      </c>
      <c r="E23" s="11">
        <v>-313.42</v>
      </c>
      <c r="F23" s="5"/>
      <c r="G23" s="11">
        <v>-620.55999999999995</v>
      </c>
      <c r="H23" s="11">
        <v>823.44</v>
      </c>
      <c r="I23" s="5"/>
      <c r="J23" s="5"/>
      <c r="K23" s="5"/>
      <c r="L23" s="5"/>
      <c r="M23" s="5"/>
      <c r="N23" s="5"/>
      <c r="O23" s="9"/>
      <c r="P23" s="5"/>
      <c r="Q23" s="5"/>
      <c r="R23" s="5"/>
      <c r="S23" s="5"/>
      <c r="T23" s="5"/>
      <c r="U23" s="5"/>
      <c r="V23" s="5"/>
      <c r="W23" s="5"/>
      <c r="X23" s="5"/>
      <c r="Y23" s="5"/>
      <c r="Z23" s="9"/>
      <c r="AA23" s="5"/>
      <c r="AB23" s="5"/>
      <c r="AC23" s="5"/>
      <c r="AD23" s="5"/>
      <c r="AE23" s="5"/>
      <c r="AF23" s="5"/>
      <c r="AG23" s="5"/>
      <c r="AH23" s="5"/>
      <c r="AI23" s="5"/>
    </row>
    <row r="24" spans="1:35" x14ac:dyDescent="0.2">
      <c r="A24" s="21" t="s">
        <v>65</v>
      </c>
      <c r="B24" s="415">
        <v>23037.21</v>
      </c>
      <c r="C24" s="415">
        <v>23037.21</v>
      </c>
      <c r="D24" s="9"/>
      <c r="E24" s="5"/>
      <c r="F24" s="5"/>
      <c r="G24" s="5"/>
      <c r="H24" s="5"/>
      <c r="I24" s="5"/>
      <c r="J24" s="5"/>
      <c r="K24" s="5"/>
      <c r="L24" s="11">
        <v>15322.04</v>
      </c>
      <c r="M24" s="11">
        <v>2909.25</v>
      </c>
      <c r="N24" s="11"/>
      <c r="O24" s="9"/>
      <c r="P24" s="5"/>
      <c r="Q24" s="5"/>
      <c r="R24" s="5"/>
      <c r="S24" s="5"/>
      <c r="T24" s="5"/>
      <c r="U24" s="5"/>
      <c r="V24" s="5"/>
      <c r="W24" s="5"/>
      <c r="X24" s="5"/>
      <c r="Y24" s="5"/>
      <c r="Z24" s="9"/>
      <c r="AA24" s="5"/>
      <c r="AB24" s="5"/>
      <c r="AC24" s="5"/>
      <c r="AD24" s="5"/>
      <c r="AE24" s="5"/>
      <c r="AF24" s="5"/>
      <c r="AG24" s="11">
        <v>3777.23</v>
      </c>
      <c r="AH24" s="5"/>
      <c r="AI24" s="11">
        <v>1028.7</v>
      </c>
    </row>
    <row r="25" spans="1:35" x14ac:dyDescent="0.2">
      <c r="A25" s="4" t="s">
        <v>66</v>
      </c>
      <c r="B25" s="416">
        <v>10175.19</v>
      </c>
      <c r="C25" s="416">
        <v>4513.74</v>
      </c>
      <c r="D25" s="9"/>
      <c r="E25" s="5"/>
      <c r="F25" s="5"/>
      <c r="G25" s="5"/>
      <c r="H25" s="5"/>
      <c r="I25" s="5"/>
      <c r="J25" s="5"/>
      <c r="K25" s="5"/>
      <c r="L25" s="5"/>
      <c r="M25" s="5"/>
      <c r="N25" s="5"/>
      <c r="O25" s="9"/>
      <c r="P25" s="11">
        <v>26.27</v>
      </c>
      <c r="Q25" s="11">
        <v>25.19</v>
      </c>
      <c r="R25" s="5"/>
      <c r="S25" s="5"/>
      <c r="T25" s="5"/>
      <c r="U25" s="5"/>
      <c r="V25" s="5"/>
      <c r="W25" s="5"/>
      <c r="X25" s="5"/>
      <c r="Y25" s="5"/>
      <c r="Z25" s="9"/>
      <c r="AA25" s="5"/>
      <c r="AB25" s="11">
        <v>1.08</v>
      </c>
      <c r="AC25" s="5"/>
      <c r="AD25" s="5"/>
      <c r="AE25" s="11">
        <v>333.45</v>
      </c>
      <c r="AF25" s="11">
        <v>2.59</v>
      </c>
      <c r="AG25" s="11">
        <v>177.48</v>
      </c>
      <c r="AH25" s="11">
        <v>3973.95</v>
      </c>
      <c r="AI25" s="5"/>
    </row>
    <row r="26" spans="1:35" x14ac:dyDescent="0.2">
      <c r="A26" s="4" t="s">
        <v>67</v>
      </c>
      <c r="B26" s="416">
        <v>488155.77</v>
      </c>
      <c r="C26" s="416">
        <v>357913.48</v>
      </c>
      <c r="D26" s="15">
        <v>52835.06</v>
      </c>
      <c r="E26" s="11">
        <v>44530.33</v>
      </c>
      <c r="F26" s="5"/>
      <c r="G26" s="11">
        <v>7523.62</v>
      </c>
      <c r="H26" s="11">
        <v>781.11</v>
      </c>
      <c r="I26" s="5"/>
      <c r="J26" s="11">
        <v>46396.5</v>
      </c>
      <c r="K26" s="11">
        <v>4155.26</v>
      </c>
      <c r="L26" s="11">
        <v>11109.51</v>
      </c>
      <c r="M26" s="11">
        <v>1767.82</v>
      </c>
      <c r="N26" s="11">
        <v>267.55</v>
      </c>
      <c r="O26" s="15">
        <v>1156.26</v>
      </c>
      <c r="P26" s="11">
        <v>89669.83</v>
      </c>
      <c r="Q26" s="11">
        <v>598.63</v>
      </c>
      <c r="R26" s="11">
        <v>18750.89</v>
      </c>
      <c r="S26" s="11">
        <v>4932.28</v>
      </c>
      <c r="T26" s="11">
        <v>20597.810000000001</v>
      </c>
      <c r="U26" s="11">
        <v>3332.87</v>
      </c>
      <c r="V26" s="11">
        <v>9268.0300000000007</v>
      </c>
      <c r="W26" s="11">
        <v>378.72</v>
      </c>
      <c r="X26" s="11">
        <v>270.52</v>
      </c>
      <c r="Y26" s="11">
        <v>64.790000000000006</v>
      </c>
      <c r="Z26" s="15">
        <v>4558.26</v>
      </c>
      <c r="AA26" s="11">
        <v>3321.58</v>
      </c>
      <c r="AB26" s="11">
        <v>9689.34</v>
      </c>
      <c r="AC26" s="11">
        <v>2928.41</v>
      </c>
      <c r="AD26" s="11">
        <v>10977.7</v>
      </c>
      <c r="AE26" s="11">
        <v>20019.77</v>
      </c>
      <c r="AF26" s="11">
        <v>13366.45</v>
      </c>
      <c r="AG26" s="11">
        <v>20157.52</v>
      </c>
      <c r="AH26" s="11">
        <v>91421.24</v>
      </c>
      <c r="AI26" s="11">
        <v>5590.7</v>
      </c>
    </row>
    <row r="27" spans="1:35" x14ac:dyDescent="0.2">
      <c r="A27" s="21" t="s">
        <v>292</v>
      </c>
      <c r="B27" s="415">
        <v>9262.85</v>
      </c>
      <c r="C27" s="415">
        <v>6772.91</v>
      </c>
      <c r="D27" s="15">
        <v>1727.13</v>
      </c>
      <c r="E27" s="11">
        <v>1683.05</v>
      </c>
      <c r="F27" s="5"/>
      <c r="G27" s="11">
        <v>44.07</v>
      </c>
      <c r="H27" s="5"/>
      <c r="I27" s="5"/>
      <c r="J27" s="11">
        <v>22.58</v>
      </c>
      <c r="K27" s="5"/>
      <c r="L27" s="5"/>
      <c r="M27" s="5"/>
      <c r="N27" s="5"/>
      <c r="O27" s="9"/>
      <c r="P27" s="11">
        <v>2589.0500000000002</v>
      </c>
      <c r="Q27" s="5"/>
      <c r="R27" s="11">
        <v>378.66</v>
      </c>
      <c r="S27" s="11">
        <v>16.190000000000001</v>
      </c>
      <c r="T27" s="11">
        <v>2181.5</v>
      </c>
      <c r="U27" s="11">
        <v>1.62</v>
      </c>
      <c r="V27" s="5"/>
      <c r="W27" s="5"/>
      <c r="X27" s="5"/>
      <c r="Y27" s="5"/>
      <c r="Z27" s="9"/>
      <c r="AA27" s="5"/>
      <c r="AB27" s="11">
        <v>11.09</v>
      </c>
      <c r="AC27" s="5"/>
      <c r="AD27" s="5"/>
      <c r="AE27" s="11">
        <v>16.34</v>
      </c>
      <c r="AF27" s="5"/>
      <c r="AG27" s="11">
        <v>3.82</v>
      </c>
      <c r="AH27" s="11">
        <v>1747.77</v>
      </c>
      <c r="AI27" s="11">
        <v>666.23</v>
      </c>
    </row>
    <row r="28" spans="1:35" x14ac:dyDescent="0.2">
      <c r="A28" s="21" t="s">
        <v>68</v>
      </c>
      <c r="B28" s="415">
        <v>322677.34999999998</v>
      </c>
      <c r="C28" s="415">
        <v>236674.13</v>
      </c>
      <c r="D28" s="15">
        <v>42043.42</v>
      </c>
      <c r="E28" s="11">
        <v>34315.910000000003</v>
      </c>
      <c r="F28" s="5"/>
      <c r="G28" s="11">
        <v>7182.39</v>
      </c>
      <c r="H28" s="11">
        <v>545.12</v>
      </c>
      <c r="I28" s="5"/>
      <c r="J28" s="11">
        <v>46359.35</v>
      </c>
      <c r="K28" s="11">
        <v>4105.95</v>
      </c>
      <c r="L28" s="11">
        <v>11109.51</v>
      </c>
      <c r="M28" s="11">
        <v>1767.82</v>
      </c>
      <c r="N28" s="11">
        <v>174.36</v>
      </c>
      <c r="O28" s="15">
        <v>1156.26</v>
      </c>
      <c r="P28" s="11">
        <v>34291.99</v>
      </c>
      <c r="Q28" s="11">
        <v>598.63</v>
      </c>
      <c r="R28" s="11">
        <v>235.98</v>
      </c>
      <c r="S28" s="11">
        <v>13.82</v>
      </c>
      <c r="T28" s="11">
        <v>1281.6400000000001</v>
      </c>
      <c r="U28" s="11">
        <v>329.56</v>
      </c>
      <c r="V28" s="11">
        <v>9268.0300000000007</v>
      </c>
      <c r="W28" s="11">
        <v>378.72</v>
      </c>
      <c r="X28" s="11">
        <v>270.52</v>
      </c>
      <c r="Y28" s="11">
        <v>64.790000000000006</v>
      </c>
      <c r="Z28" s="15">
        <v>457.88</v>
      </c>
      <c r="AA28" s="11">
        <v>3321.58</v>
      </c>
      <c r="AB28" s="11">
        <v>4279.46</v>
      </c>
      <c r="AC28" s="11">
        <v>2928.41</v>
      </c>
      <c r="AD28" s="11">
        <v>10862.97</v>
      </c>
      <c r="AE28" s="11">
        <v>7847.77</v>
      </c>
      <c r="AF28" s="11">
        <v>12402.15</v>
      </c>
      <c r="AG28" s="11">
        <v>14056.59</v>
      </c>
      <c r="AH28" s="11">
        <v>60368.43</v>
      </c>
      <c r="AI28" s="11">
        <v>990.53</v>
      </c>
    </row>
    <row r="29" spans="1:35" x14ac:dyDescent="0.2">
      <c r="A29" s="312" t="s">
        <v>69</v>
      </c>
      <c r="B29" s="417">
        <v>34557.129999999997</v>
      </c>
      <c r="C29" s="417">
        <v>34557.129999999997</v>
      </c>
      <c r="D29" s="418">
        <v>10411.24</v>
      </c>
      <c r="E29" s="77">
        <v>9067.5</v>
      </c>
      <c r="F29" s="78"/>
      <c r="G29" s="77">
        <v>1243.3699999999999</v>
      </c>
      <c r="H29" s="77">
        <v>100.37</v>
      </c>
      <c r="I29" s="78"/>
      <c r="J29" s="77">
        <v>1766.29</v>
      </c>
      <c r="K29" s="77">
        <v>602.71</v>
      </c>
      <c r="L29" s="77"/>
      <c r="M29" s="77"/>
      <c r="N29" s="77"/>
      <c r="O29" s="418">
        <v>426.95</v>
      </c>
      <c r="P29" s="77">
        <v>19841.310000000001</v>
      </c>
      <c r="Q29" s="78"/>
      <c r="R29" s="77">
        <v>3.64</v>
      </c>
      <c r="S29" s="77">
        <v>2.68</v>
      </c>
      <c r="T29" s="77">
        <v>30.23</v>
      </c>
      <c r="U29" s="77">
        <v>54.27</v>
      </c>
      <c r="V29" s="77">
        <v>8625.57</v>
      </c>
      <c r="W29" s="77">
        <v>347.87</v>
      </c>
      <c r="X29" s="77">
        <v>265.22000000000003</v>
      </c>
      <c r="Y29" s="77">
        <v>60.97</v>
      </c>
      <c r="Z29" s="418">
        <v>398.42</v>
      </c>
      <c r="AA29" s="77">
        <v>2544.19</v>
      </c>
      <c r="AB29" s="77">
        <v>1485.89</v>
      </c>
      <c r="AC29" s="77">
        <v>199.8</v>
      </c>
      <c r="AD29" s="77">
        <v>5822.55</v>
      </c>
      <c r="AE29" s="77">
        <v>1115.83</v>
      </c>
      <c r="AF29" s="77">
        <v>287.02</v>
      </c>
      <c r="AG29" s="78"/>
      <c r="AH29" s="78"/>
      <c r="AI29" s="77">
        <v>105.78</v>
      </c>
    </row>
    <row r="30" spans="1:35" x14ac:dyDescent="0.2">
      <c r="A30" s="21" t="s">
        <v>293</v>
      </c>
      <c r="B30" s="415">
        <v>9320.36</v>
      </c>
      <c r="C30" s="415">
        <v>7550.03</v>
      </c>
      <c r="D30" s="15">
        <v>530.5</v>
      </c>
      <c r="E30" s="11">
        <v>507.91</v>
      </c>
      <c r="F30" s="5"/>
      <c r="G30" s="11">
        <v>22.59</v>
      </c>
      <c r="H30" s="5"/>
      <c r="I30" s="5"/>
      <c r="J30" s="11">
        <v>3.47</v>
      </c>
      <c r="K30" s="5"/>
      <c r="L30" s="5"/>
      <c r="M30" s="5"/>
      <c r="N30" s="5"/>
      <c r="O30" s="9"/>
      <c r="P30" s="11">
        <v>5645.25</v>
      </c>
      <c r="Q30" s="5"/>
      <c r="R30" s="11">
        <v>748.05</v>
      </c>
      <c r="S30" s="11">
        <v>15.91</v>
      </c>
      <c r="T30" s="11">
        <v>734.26</v>
      </c>
      <c r="U30" s="11">
        <v>58.21</v>
      </c>
      <c r="V30" s="5"/>
      <c r="W30" s="5"/>
      <c r="X30" s="5"/>
      <c r="Y30" s="5"/>
      <c r="Z30" s="15">
        <v>3954.66</v>
      </c>
      <c r="AA30" s="5"/>
      <c r="AB30" s="11">
        <v>19.43</v>
      </c>
      <c r="AC30" s="5"/>
      <c r="AD30" s="11">
        <v>114.73</v>
      </c>
      <c r="AE30" s="11">
        <v>33.700000000000003</v>
      </c>
      <c r="AF30" s="5"/>
      <c r="AG30" s="11">
        <v>65.92</v>
      </c>
      <c r="AH30" s="11">
        <v>1242.6500000000001</v>
      </c>
      <c r="AI30" s="11">
        <v>28.55</v>
      </c>
    </row>
    <row r="31" spans="1:35" x14ac:dyDescent="0.2">
      <c r="A31" s="21" t="s">
        <v>70</v>
      </c>
      <c r="B31" s="415">
        <v>41098.69</v>
      </c>
      <c r="C31" s="415">
        <v>38032.92</v>
      </c>
      <c r="D31" s="15">
        <v>181.28</v>
      </c>
      <c r="E31" s="11">
        <v>172.26</v>
      </c>
      <c r="F31" s="5"/>
      <c r="G31" s="11">
        <v>9.02</v>
      </c>
      <c r="H31" s="5"/>
      <c r="I31" s="5"/>
      <c r="J31" s="11"/>
      <c r="K31" s="5"/>
      <c r="L31" s="5"/>
      <c r="M31" s="5"/>
      <c r="N31" s="5"/>
      <c r="O31" s="9"/>
      <c r="P31" s="11">
        <v>29919.72</v>
      </c>
      <c r="Q31" s="5"/>
      <c r="R31" s="11">
        <v>8200.94</v>
      </c>
      <c r="S31" s="11">
        <v>4577.17</v>
      </c>
      <c r="T31" s="11">
        <v>13889.04</v>
      </c>
      <c r="U31" s="11">
        <v>2917.22</v>
      </c>
      <c r="V31" s="5"/>
      <c r="W31" s="5"/>
      <c r="X31" s="5"/>
      <c r="Y31" s="5"/>
      <c r="Z31" s="15">
        <v>145.72</v>
      </c>
      <c r="AA31" s="5"/>
      <c r="AB31" s="11">
        <v>189.63</v>
      </c>
      <c r="AC31" s="5"/>
      <c r="AD31" s="5"/>
      <c r="AE31" s="11">
        <v>3474.24</v>
      </c>
      <c r="AF31" s="11">
        <v>964.31</v>
      </c>
      <c r="AG31" s="11">
        <v>133.16</v>
      </c>
      <c r="AH31" s="11">
        <v>2151.96</v>
      </c>
      <c r="AI31" s="11">
        <v>1208.26</v>
      </c>
    </row>
    <row r="32" spans="1:35" x14ac:dyDescent="0.2">
      <c r="A32" s="21" t="s">
        <v>71</v>
      </c>
      <c r="B32" s="415">
        <v>13171.11</v>
      </c>
      <c r="C32" s="415">
        <v>7622.5</v>
      </c>
      <c r="D32" s="15">
        <v>1619.29</v>
      </c>
      <c r="E32" s="11">
        <v>1588.67</v>
      </c>
      <c r="F32" s="5"/>
      <c r="G32" s="11">
        <v>20.18</v>
      </c>
      <c r="H32" s="11">
        <v>10.43</v>
      </c>
      <c r="I32" s="5"/>
      <c r="J32" s="11">
        <v>0.02</v>
      </c>
      <c r="K32" s="11">
        <v>3.88</v>
      </c>
      <c r="L32" s="5"/>
      <c r="M32" s="5"/>
      <c r="N32" s="11">
        <v>17.04</v>
      </c>
      <c r="O32" s="9"/>
      <c r="P32" s="11">
        <v>875.74</v>
      </c>
      <c r="Q32" s="5"/>
      <c r="R32" s="11">
        <v>402.04</v>
      </c>
      <c r="S32" s="11">
        <v>21.72</v>
      </c>
      <c r="T32" s="11">
        <v>287.94</v>
      </c>
      <c r="U32" s="11">
        <v>16.850000000000001</v>
      </c>
      <c r="V32" s="5"/>
      <c r="W32" s="5"/>
      <c r="X32" s="5"/>
      <c r="Y32" s="5"/>
      <c r="Z32" s="9"/>
      <c r="AA32" s="5"/>
      <c r="AB32" s="11">
        <v>147.19999999999999</v>
      </c>
      <c r="AC32" s="5"/>
      <c r="AD32" s="5"/>
      <c r="AE32" s="11">
        <v>792.95</v>
      </c>
      <c r="AF32" s="5"/>
      <c r="AG32" s="11">
        <v>354.83</v>
      </c>
      <c r="AH32" s="11">
        <v>3894.74</v>
      </c>
      <c r="AI32" s="11">
        <v>64</v>
      </c>
    </row>
    <row r="33" spans="1:35" x14ac:dyDescent="0.2">
      <c r="A33" s="21" t="s">
        <v>72</v>
      </c>
      <c r="B33" s="415">
        <v>28245.06</v>
      </c>
      <c r="C33" s="415">
        <v>16834.53</v>
      </c>
      <c r="D33" s="15">
        <v>2031</v>
      </c>
      <c r="E33" s="11">
        <v>1985.9</v>
      </c>
      <c r="F33" s="5"/>
      <c r="G33" s="11">
        <v>41.35</v>
      </c>
      <c r="H33" s="11">
        <v>3.75</v>
      </c>
      <c r="I33" s="5"/>
      <c r="J33" s="11"/>
      <c r="K33" s="11">
        <v>5.03</v>
      </c>
      <c r="L33" s="5"/>
      <c r="M33" s="5"/>
      <c r="N33" s="5"/>
      <c r="O33" s="9"/>
      <c r="P33" s="11">
        <v>5111.49</v>
      </c>
      <c r="Q33" s="5"/>
      <c r="R33" s="11">
        <v>3315.2</v>
      </c>
      <c r="S33" s="11">
        <v>269.2</v>
      </c>
      <c r="T33" s="11">
        <v>1378.64</v>
      </c>
      <c r="U33" s="11">
        <v>9.41</v>
      </c>
      <c r="V33" s="5"/>
      <c r="W33" s="5"/>
      <c r="X33" s="5"/>
      <c r="Y33" s="5"/>
      <c r="Z33" s="9"/>
      <c r="AA33" s="5"/>
      <c r="AB33" s="11">
        <v>139.03</v>
      </c>
      <c r="AC33" s="5"/>
      <c r="AD33" s="5"/>
      <c r="AE33" s="11">
        <v>708.91</v>
      </c>
      <c r="AF33" s="5"/>
      <c r="AG33" s="11">
        <v>723.19</v>
      </c>
      <c r="AH33" s="11">
        <v>8009.42</v>
      </c>
      <c r="AI33" s="11">
        <v>245.5</v>
      </c>
    </row>
    <row r="34" spans="1:35" x14ac:dyDescent="0.2">
      <c r="A34" s="21" t="s">
        <v>73</v>
      </c>
      <c r="B34" s="415">
        <v>64380.34</v>
      </c>
      <c r="C34" s="415">
        <v>44426.45</v>
      </c>
      <c r="D34" s="15">
        <v>4702.4399999999996</v>
      </c>
      <c r="E34" s="11">
        <v>4276.6099999999997</v>
      </c>
      <c r="F34" s="5"/>
      <c r="G34" s="11">
        <v>204.03</v>
      </c>
      <c r="H34" s="11">
        <v>221.8</v>
      </c>
      <c r="I34" s="5"/>
      <c r="J34" s="11">
        <v>11.09</v>
      </c>
      <c r="K34" s="11">
        <v>40.4</v>
      </c>
      <c r="L34" s="5"/>
      <c r="M34" s="5"/>
      <c r="N34" s="11">
        <v>76.14</v>
      </c>
      <c r="O34" s="9"/>
      <c r="P34" s="11">
        <v>11236.59</v>
      </c>
      <c r="Q34" s="5"/>
      <c r="R34" s="11">
        <v>5470.02</v>
      </c>
      <c r="S34" s="11">
        <v>18.27</v>
      </c>
      <c r="T34" s="11">
        <v>844.79</v>
      </c>
      <c r="U34" s="5"/>
      <c r="V34" s="5"/>
      <c r="W34" s="5"/>
      <c r="X34" s="5"/>
      <c r="Y34" s="5"/>
      <c r="Z34" s="9"/>
      <c r="AA34" s="5"/>
      <c r="AB34" s="11">
        <v>4903.5</v>
      </c>
      <c r="AC34" s="5"/>
      <c r="AD34" s="5"/>
      <c r="AE34" s="11">
        <v>7145.86</v>
      </c>
      <c r="AF34" s="5"/>
      <c r="AG34" s="11">
        <v>4820.01</v>
      </c>
      <c r="AH34" s="11">
        <v>14006.28</v>
      </c>
      <c r="AI34" s="11">
        <v>2387.64</v>
      </c>
    </row>
    <row r="35" spans="1:35" x14ac:dyDescent="0.2">
      <c r="A35" s="21" t="s">
        <v>74</v>
      </c>
      <c r="B35" s="415">
        <v>38731.64</v>
      </c>
      <c r="C35" s="415">
        <v>27951.09</v>
      </c>
      <c r="D35" s="15">
        <v>456.92</v>
      </c>
      <c r="E35" s="11">
        <v>381.85</v>
      </c>
      <c r="F35" s="5"/>
      <c r="G35" s="11">
        <v>28.2</v>
      </c>
      <c r="H35" s="11">
        <v>46.86</v>
      </c>
      <c r="I35" s="5"/>
      <c r="J35" s="11">
        <v>2.74</v>
      </c>
      <c r="K35" s="11">
        <v>29.26</v>
      </c>
      <c r="L35" s="5"/>
      <c r="M35" s="5"/>
      <c r="N35" s="11">
        <v>75.75</v>
      </c>
      <c r="O35" s="9"/>
      <c r="P35" s="11">
        <v>7695.71</v>
      </c>
      <c r="Q35" s="5"/>
      <c r="R35" s="11">
        <v>3694.65</v>
      </c>
      <c r="S35" s="11">
        <v>0.53</v>
      </c>
      <c r="T35" s="11">
        <v>386.55</v>
      </c>
      <c r="U35" s="5"/>
      <c r="V35" s="5"/>
      <c r="W35" s="5"/>
      <c r="X35" s="5"/>
      <c r="Y35" s="5"/>
      <c r="Z35" s="9"/>
      <c r="AA35" s="5"/>
      <c r="AB35" s="11">
        <v>3613.97</v>
      </c>
      <c r="AC35" s="5"/>
      <c r="AD35" s="5"/>
      <c r="AE35" s="11">
        <v>7065.49</v>
      </c>
      <c r="AF35" s="5"/>
      <c r="AG35" s="11">
        <v>4820.01</v>
      </c>
      <c r="AH35" s="11">
        <v>7567.21</v>
      </c>
      <c r="AI35" s="11">
        <v>238</v>
      </c>
    </row>
    <row r="36" spans="1:35" x14ac:dyDescent="0.2">
      <c r="A36" s="21" t="s">
        <v>75</v>
      </c>
      <c r="B36" s="415">
        <v>25648.71</v>
      </c>
      <c r="C36" s="415">
        <v>16475.36</v>
      </c>
      <c r="D36" s="15">
        <v>4245.5200000000004</v>
      </c>
      <c r="E36" s="11">
        <v>3894.76</v>
      </c>
      <c r="F36" s="5"/>
      <c r="G36" s="11">
        <v>175.82</v>
      </c>
      <c r="H36" s="11">
        <v>174.94</v>
      </c>
      <c r="I36" s="5"/>
      <c r="J36" s="11">
        <v>8.34</v>
      </c>
      <c r="K36" s="11">
        <v>11.14</v>
      </c>
      <c r="L36" s="5"/>
      <c r="M36" s="5"/>
      <c r="N36" s="11">
        <v>0.39</v>
      </c>
      <c r="O36" s="9"/>
      <c r="P36" s="11">
        <v>3540.88</v>
      </c>
      <c r="Q36" s="5"/>
      <c r="R36" s="11">
        <v>1775.37</v>
      </c>
      <c r="S36" s="11">
        <v>17.75</v>
      </c>
      <c r="T36" s="11">
        <v>458.24</v>
      </c>
      <c r="U36" s="5"/>
      <c r="V36" s="5"/>
      <c r="W36" s="5"/>
      <c r="X36" s="5"/>
      <c r="Y36" s="5"/>
      <c r="Z36" s="9"/>
      <c r="AA36" s="5"/>
      <c r="AB36" s="11">
        <v>1289.53</v>
      </c>
      <c r="AC36" s="5"/>
      <c r="AD36" s="5"/>
      <c r="AE36" s="11">
        <v>80.37</v>
      </c>
      <c r="AF36" s="5"/>
      <c r="AG36" s="5"/>
      <c r="AH36" s="11">
        <v>6439.07</v>
      </c>
      <c r="AI36" s="11">
        <v>2149.64</v>
      </c>
    </row>
    <row r="37" spans="1:35" x14ac:dyDescent="0.2">
      <c r="A37" s="4" t="s">
        <v>76</v>
      </c>
      <c r="B37" s="416">
        <v>9164.59</v>
      </c>
      <c r="C37" s="416">
        <v>9164.59</v>
      </c>
      <c r="D37" s="15">
        <v>7063.37</v>
      </c>
      <c r="E37" s="11">
        <v>6398.49</v>
      </c>
      <c r="F37" s="11">
        <v>333.16</v>
      </c>
      <c r="G37" s="11">
        <v>294.13</v>
      </c>
      <c r="H37" s="11">
        <v>37.590000000000003</v>
      </c>
      <c r="I37" s="11">
        <v>43.79</v>
      </c>
      <c r="J37" s="11">
        <v>-969.84</v>
      </c>
      <c r="K37" s="11">
        <v>-89.56</v>
      </c>
      <c r="L37" s="11">
        <v>-201.75</v>
      </c>
      <c r="M37" s="11">
        <v>28.45</v>
      </c>
      <c r="N37" s="11">
        <v>-7.87</v>
      </c>
      <c r="O37" s="15">
        <v>-78.77</v>
      </c>
      <c r="P37" s="11">
        <v>3057.8</v>
      </c>
      <c r="Q37" s="11">
        <v>703.59</v>
      </c>
      <c r="R37" s="11">
        <v>91.03</v>
      </c>
      <c r="S37" s="11">
        <v>88.7</v>
      </c>
      <c r="T37" s="11">
        <v>257.88</v>
      </c>
      <c r="U37" s="11">
        <v>-29.02</v>
      </c>
      <c r="V37" s="11">
        <v>323.52</v>
      </c>
      <c r="W37" s="11">
        <v>10.55</v>
      </c>
      <c r="X37" s="11">
        <v>-11.85</v>
      </c>
      <c r="Y37" s="11">
        <v>-2.0699999999999998</v>
      </c>
      <c r="Z37" s="15">
        <v>91.81</v>
      </c>
      <c r="AA37" s="11">
        <v>145.34</v>
      </c>
      <c r="AB37" s="11">
        <v>274.14</v>
      </c>
      <c r="AC37" s="11">
        <v>51.17</v>
      </c>
      <c r="AD37" s="11">
        <v>1063</v>
      </c>
      <c r="AE37" s="11">
        <v>-2.83</v>
      </c>
      <c r="AF37" s="11">
        <v>6.67</v>
      </c>
      <c r="AG37" s="11">
        <v>17.3</v>
      </c>
      <c r="AH37" s="11"/>
      <c r="AI37" s="11">
        <v>297.82</v>
      </c>
    </row>
    <row r="38" spans="1:35" x14ac:dyDescent="0.2">
      <c r="A38" s="6" t="s">
        <v>77</v>
      </c>
      <c r="B38" s="419">
        <v>498314.09</v>
      </c>
      <c r="C38" s="419">
        <v>455736.68</v>
      </c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6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6"/>
      <c r="AA38" s="17"/>
      <c r="AB38" s="17"/>
      <c r="AC38" s="17"/>
      <c r="AD38" s="17"/>
      <c r="AE38" s="17"/>
      <c r="AF38" s="17"/>
      <c r="AG38" s="17"/>
      <c r="AH38" s="17"/>
      <c r="AI38" s="17"/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9BFD-E131-4682-8A91-25D7519D3D94}">
  <sheetPr codeName="Sheet11"/>
  <dimension ref="A1:AF188"/>
  <sheetViews>
    <sheetView topLeftCell="K18" workbookViewId="0">
      <selection activeCell="W46" sqref="W46"/>
    </sheetView>
  </sheetViews>
  <sheetFormatPr defaultRowHeight="14.25" x14ac:dyDescent="0.2"/>
  <cols>
    <col min="1" max="1" width="35.125" customWidth="1"/>
    <col min="2" max="2" width="11.875" customWidth="1"/>
    <col min="3" max="32" width="10.75" customWidth="1"/>
  </cols>
  <sheetData>
    <row r="1" spans="1:32" x14ac:dyDescent="0.2">
      <c r="A1" s="79" t="s">
        <v>271</v>
      </c>
      <c r="C1" t="str">
        <f>VLOOKUP(C$3,'Fuel Match'!$B$2:$D$35,3,0)</f>
        <v>coal</v>
      </c>
      <c r="D1" t="str">
        <f>VLOOKUP(D$3,'Fuel Match'!$B$2:$D$35,3,0)</f>
        <v>coal</v>
      </c>
      <c r="E1" t="str">
        <f>VLOOKUP(E$3,'Fuel Match'!$B$2:$D$35,3,0)</f>
        <v>coal</v>
      </c>
      <c r="F1" t="str">
        <f>VLOOKUP(F$3,'Fuel Match'!$B$2:$D$35,3,0)</f>
        <v>coal</v>
      </c>
      <c r="G1" t="str">
        <f>VLOOKUP(G$3,'Fuel Match'!$B$2:$D$35,3,0)</f>
        <v>coal</v>
      </c>
      <c r="H1" t="str">
        <f>VLOOKUP(H$3,'Fuel Match'!$B$2:$D$35,3,0)</f>
        <v>coal</v>
      </c>
      <c r="I1" t="str">
        <f>VLOOKUP(I$3,'Fuel Match'!$B$2:$D$35,3,0)</f>
        <v>LPG propane or butane</v>
      </c>
      <c r="J1" t="str">
        <f>VLOOKUP(J$3,'Fuel Match'!$B$2:$D$35,3,0)</f>
        <v>LPG propane or butane</v>
      </c>
      <c r="K1" t="str">
        <f>VLOOKUP(K$3,'Fuel Match'!$B$2:$D$35,3,0)</f>
        <v>LPG propane or butane</v>
      </c>
      <c r="L1" t="str">
        <f>VLOOKUP(L$3,'Fuel Match'!$B$2:$D$35,3,0)</f>
        <v>LPG propane or butane</v>
      </c>
      <c r="M1" t="str">
        <f>VLOOKUP(M$3,'Fuel Match'!$B$2:$D$35,3,0)</f>
        <v>petroleum diesel</v>
      </c>
      <c r="N1" t="str">
        <f>VLOOKUP(N$3,'Fuel Match'!$B$2:$D$35,3,0)</f>
        <v>crude oil</v>
      </c>
      <c r="O1" t="str">
        <f>VLOOKUP(O$3,'Fuel Match'!$B$2:$D$35,3,0)</f>
        <v>petroleum diesel</v>
      </c>
      <c r="P1" t="str">
        <f>VLOOKUP(P$3,'Fuel Match'!$B$2:$D$35,3,0)</f>
        <v>petroleum diesel</v>
      </c>
      <c r="Q1" t="str">
        <f>VLOOKUP(Q$3,'Fuel Match'!$B$2:$D$35,3,0)</f>
        <v>petroleum diesel</v>
      </c>
      <c r="R1" t="str">
        <f>VLOOKUP(R$3,'Fuel Match'!$B$2:$D$35,3,0)</f>
        <v>heavy fuel oil</v>
      </c>
      <c r="S1" t="str">
        <f>VLOOKUP(S$3,'Fuel Match'!$B$2:$D$35,3,0)</f>
        <v>LPG propane or butane</v>
      </c>
      <c r="T1" t="str">
        <f>VLOOKUP(T$3,'Fuel Match'!$B$2:$D$35,3,0)</f>
        <v>LPG propane or butane</v>
      </c>
      <c r="U1" t="str">
        <f>VLOOKUP(U$3,'Fuel Match'!$B$2:$D$35,3,0)</f>
        <v>heavy fuel oil</v>
      </c>
      <c r="V1" t="str">
        <f>VLOOKUP(V$3,'Fuel Match'!$B$2:$D$35,3,0)</f>
        <v>heavy fuel oil</v>
      </c>
      <c r="W1" t="str">
        <f>VLOOKUP(W$3,'Fuel Match'!$B$2:$D$35,3,0)</f>
        <v>heavy fuel oil</v>
      </c>
      <c r="X1" t="str">
        <f>VLOOKUP(X$3,'Fuel Match'!$B$2:$D$35,3,0)</f>
        <v>heavy fuel oil</v>
      </c>
      <c r="Y1" t="str">
        <f>VLOOKUP(Y$3,'Fuel Match'!$B$2:$D$35,3,0)</f>
        <v>LPG propane or butane</v>
      </c>
      <c r="Z1" t="str">
        <f>VLOOKUP(Z$3,'Fuel Match'!$B$2:$D$35,3,0)</f>
        <v>LPG propane or butane</v>
      </c>
      <c r="AA1" t="str">
        <f>VLOOKUP(AA$3,'Fuel Match'!$B$2:$D$35,3,0)</f>
        <v>heavy fuel oil</v>
      </c>
      <c r="AB1" t="str">
        <f>VLOOKUP(AB$3,'Fuel Match'!$B$2:$D$35,3,0)</f>
        <v>natural gas</v>
      </c>
      <c r="AC1" t="str">
        <f>VLOOKUP(AC$3,'Fuel Match'!$B$2:$D$35,3,0)</f>
        <v>natural gas</v>
      </c>
      <c r="AD1" t="str">
        <f>VLOOKUP(AD$3,'Fuel Match'!$B$2:$D$35,3,0)</f>
        <v>heat</v>
      </c>
      <c r="AE1" t="str">
        <f>VLOOKUP(AE$3,'Fuel Match'!$B$2:$D$35,3,0)</f>
        <v>electricity</v>
      </c>
      <c r="AF1" t="str">
        <f>VLOOKUP(AF$3,'Fuel Match'!$B$2:$D$35,3,0)</f>
        <v>biomass</v>
      </c>
    </row>
    <row r="2" spans="1:32" ht="48" x14ac:dyDescent="0.2">
      <c r="A2" s="117" t="s">
        <v>43</v>
      </c>
      <c r="B2" s="1"/>
      <c r="C2" s="423" t="s">
        <v>685</v>
      </c>
      <c r="D2" s="423" t="s">
        <v>686</v>
      </c>
      <c r="E2" s="423" t="s">
        <v>687</v>
      </c>
      <c r="F2" s="423" t="s">
        <v>688</v>
      </c>
      <c r="G2" s="423" t="s">
        <v>689</v>
      </c>
      <c r="H2" s="423" t="s">
        <v>690</v>
      </c>
      <c r="I2" s="423" t="s">
        <v>691</v>
      </c>
      <c r="J2" s="423" t="s">
        <v>692</v>
      </c>
      <c r="K2" s="424" t="s">
        <v>693</v>
      </c>
      <c r="L2" s="420" t="s">
        <v>695</v>
      </c>
      <c r="M2" s="420" t="s">
        <v>696</v>
      </c>
      <c r="N2" s="420" t="s">
        <v>698</v>
      </c>
      <c r="O2" s="420" t="s">
        <v>699</v>
      </c>
      <c r="P2" s="420" t="s">
        <v>700</v>
      </c>
      <c r="Q2" s="420" t="s">
        <v>701</v>
      </c>
      <c r="R2" s="420" t="s">
        <v>702</v>
      </c>
      <c r="S2" s="420" t="s">
        <v>703</v>
      </c>
      <c r="T2" s="420" t="s">
        <v>704</v>
      </c>
      <c r="U2" s="425" t="s">
        <v>705</v>
      </c>
      <c r="V2" s="420" t="s">
        <v>706</v>
      </c>
      <c r="W2" s="420" t="s">
        <v>707</v>
      </c>
      <c r="X2" s="420" t="s">
        <v>708</v>
      </c>
      <c r="Y2" s="420" t="s">
        <v>709</v>
      </c>
      <c r="Z2" s="420" t="s">
        <v>710</v>
      </c>
      <c r="AA2" s="420" t="s">
        <v>711</v>
      </c>
      <c r="AB2" s="420" t="s">
        <v>712</v>
      </c>
      <c r="AC2" s="420" t="s">
        <v>713</v>
      </c>
      <c r="AD2" s="420" t="s">
        <v>714</v>
      </c>
      <c r="AE2" s="420" t="s">
        <v>715</v>
      </c>
      <c r="AF2" s="425" t="s">
        <v>716</v>
      </c>
    </row>
    <row r="3" spans="1:32" x14ac:dyDescent="0.2">
      <c r="A3" s="115" t="s">
        <v>272</v>
      </c>
      <c r="B3" s="98"/>
      <c r="C3" s="99" t="s">
        <v>124</v>
      </c>
      <c r="D3" s="99" t="s">
        <v>126</v>
      </c>
      <c r="E3" s="99" t="s">
        <v>146</v>
      </c>
      <c r="F3" s="99" t="s">
        <v>277</v>
      </c>
      <c r="G3" s="99" t="s">
        <v>144</v>
      </c>
      <c r="H3" s="99" t="s">
        <v>192</v>
      </c>
      <c r="I3" s="99" t="s">
        <v>161</v>
      </c>
      <c r="J3" s="99" t="s">
        <v>163</v>
      </c>
      <c r="K3" s="99" t="s">
        <v>165</v>
      </c>
      <c r="L3" s="99" t="s">
        <v>167</v>
      </c>
      <c r="M3" s="99" t="s">
        <v>149</v>
      </c>
      <c r="N3" s="99" t="s">
        <v>119</v>
      </c>
      <c r="O3" s="99" t="s">
        <v>158</v>
      </c>
      <c r="P3" s="99" t="s">
        <v>141</v>
      </c>
      <c r="Q3" s="99" t="s">
        <v>151</v>
      </c>
      <c r="R3" s="99" t="s">
        <v>134</v>
      </c>
      <c r="S3" s="99" t="s">
        <v>169</v>
      </c>
      <c r="T3" s="99" t="s">
        <v>170</v>
      </c>
      <c r="U3" s="99" t="s">
        <v>172</v>
      </c>
      <c r="V3" s="99" t="s">
        <v>136</v>
      </c>
      <c r="W3" s="99" t="s">
        <v>153</v>
      </c>
      <c r="X3" s="99" t="s">
        <v>155</v>
      </c>
      <c r="Y3" s="99" t="s">
        <v>174</v>
      </c>
      <c r="Z3" s="99" t="s">
        <v>176</v>
      </c>
      <c r="AA3" s="99" t="s">
        <v>138</v>
      </c>
      <c r="AB3" s="99" t="s">
        <v>179</v>
      </c>
      <c r="AC3" s="99" t="s">
        <v>181</v>
      </c>
      <c r="AD3" s="100" t="s">
        <v>131</v>
      </c>
      <c r="AE3" s="100" t="s">
        <v>122</v>
      </c>
      <c r="AF3" s="100" t="s">
        <v>193</v>
      </c>
    </row>
    <row r="4" spans="1:32" x14ac:dyDescent="0.2">
      <c r="A4" s="116" t="s">
        <v>270</v>
      </c>
      <c r="B4" s="94"/>
      <c r="C4" s="313">
        <f>INDEX('Energy Balance-2019'!$A$2:$AI$38,MATCH('Energy Balance-2019'!$A$29,'Energy Balance-2019'!$A$2:$A$38,0),MATCH(C$2,'Energy Balance-2019'!$A$2:$AI$2,0))*'Heat Value'!$P$78</f>
        <v>2464713678009000</v>
      </c>
      <c r="D4" s="313">
        <f>INDEX('Energy Balance-2019'!$A$2:$AI$38,MATCH('Energy Balance-2019'!$A$29,'Energy Balance-2019'!$A$2:$A$38,0),MATCH(D$2,'Energy Balance-2019'!$A$2:$AI$2,0))*'Heat Value'!$P$78</f>
        <v>0</v>
      </c>
      <c r="E4" s="313">
        <f>INDEX('Energy Balance-2019'!$A$2:$AI$38,MATCH('Energy Balance-2019'!$A$29,'Energy Balance-2019'!$A$2:$A$38,0),MATCH(E$2,'Energy Balance-2019'!$A$2:$AI$2,0))*'Heat Value'!$P$78</f>
        <v>260818275778500</v>
      </c>
      <c r="F4" s="313">
        <f>INDEX('Energy Balance-2019'!$A$2:$AI$38,MATCH('Energy Balance-2019'!$A$29,'Energy Balance-2019'!$A$2:$A$38,0),MATCH(F$2,'Energy Balance-2019'!$A$2:$AI$2,0))*'Heat Value'!$P$78</f>
        <v>11819643247500</v>
      </c>
      <c r="G4" s="313">
        <f>INDEX('Energy Balance-2019'!$A$2:$AI$38,MATCH('Energy Balance-2019'!$A$29,'Energy Balance-2019'!$A$2:$A$38,0),MATCH(G$2,'Energy Balance-2019'!$A$2:$AI$2,0))*'Heat Value'!$P$78</f>
        <v>0</v>
      </c>
      <c r="H4" s="313">
        <f>INDEX('Energy Balance-2019'!$A$2:$AI$38,MATCH('Energy Balance-2019'!$A$29,'Energy Balance-2019'!$A$2:$A$38,0),MATCH(H$2,'Energy Balance-2019'!$A$2:$AI$2,0))*'Heat Value'!$P$78</f>
        <v>397948360045500</v>
      </c>
      <c r="I4" s="313">
        <f>INDEX('Energy Balance-2019'!$A$2:$AI$38,MATCH('Energy Balance-2019'!$A$29,'Energy Balance-2019'!$A$2:$A$38,0),MATCH(I$2,'Energy Balance-2019'!$A$2:$AI$2,0))*'Heat Value'!$P$78</f>
        <v>0</v>
      </c>
      <c r="J4" s="313">
        <f>INDEX('Energy Balance-2019'!$A$2:$AI$38,MATCH('Energy Balance-2019'!$A$29,'Energy Balance-2019'!$A$2:$A$38,0),MATCH(J$2,'Energy Balance-2019'!$A$2:$AI$2,0))*'Heat Value'!$P$78</f>
        <v>0</v>
      </c>
      <c r="K4" s="313">
        <f>INDEX('Energy Balance-2019'!$A$2:$AI$38,MATCH('Energy Balance-2019'!$A$29,'Energy Balance-2019'!$A$2:$A$38,0),MATCH(K$2,'Energy Balance-2019'!$A$2:$AI$2,0))*'Heat Value'!$P$78</f>
        <v>0</v>
      </c>
      <c r="L4" s="313">
        <f>INDEX('Energy Balance-2019'!$A$2:$AI$38,MATCH('Energy Balance-2019'!$A$29,'Energy Balance-2019'!$A$2:$A$38,0),MATCH(L$2,'Energy Balance-2019'!$A$2:$AI$2,0))*'Heat Value'!$P$78</f>
        <v>0</v>
      </c>
      <c r="M4" s="313">
        <f>INDEX('Energy Balance-2019'!$A$2:$AI$38,MATCH('Energy Balance-2019'!$A$29,'Energy Balance-2019'!$A$2:$A$38,0),MATCH(M$2,'Energy Balance-2019'!$A$2:$AI$2,0))*'Heat Value'!$P$78</f>
        <v>143621860123500</v>
      </c>
      <c r="N4" s="313">
        <f>INDEX('Energy Balance-2019'!$A$2:$AI$38,MATCH('Energy Balance-2019'!$A$29,'Energy Balance-2019'!$A$2:$A$38,0),MATCH(N$2,'Energy Balance-2019'!$A$2:$AI$2,0))*'Heat Value'!$P$78</f>
        <v>0</v>
      </c>
      <c r="O4" s="313">
        <f>INDEX('Energy Balance-2019'!$A$2:$AI$38,MATCH('Energy Balance-2019'!$A$29,'Energy Balance-2019'!$A$2:$A$38,0),MATCH(O$2,'Energy Balance-2019'!$A$2:$AI$2,0))*'Heat Value'!$P$78</f>
        <v>877792542000</v>
      </c>
      <c r="P4" s="313">
        <f>INDEX('Energy Balance-2019'!$A$2:$AI$38,MATCH('Energy Balance-2019'!$A$29,'Energy Balance-2019'!$A$2:$A$38,0),MATCH(P$2,'Energy Balance-2019'!$A$2:$AI$2,0))*'Heat Value'!$P$78</f>
        <v>480563638500</v>
      </c>
      <c r="Q4" s="313">
        <f>INDEX('Energy Balance-2019'!$A$2:$AI$38,MATCH('Energy Balance-2019'!$A$29,'Energy Balance-2019'!$A$2:$A$38,0),MATCH(Q$2,'Energy Balance-2019'!$A$2:$AI$2,0))*'Heat Value'!$P$78</f>
        <v>7044562932000</v>
      </c>
      <c r="R4" s="313">
        <f>INDEX('Energy Balance-2019'!$A$2:$AI$38,MATCH('Energy Balance-2019'!$A$29,'Energy Balance-2019'!$A$2:$A$38,0),MATCH(R$2,'Energy Balance-2019'!$A$2:$AI$2,0))*'Heat Value'!$P$78</f>
        <v>12419653339500</v>
      </c>
      <c r="S4" s="313">
        <f>INDEX('Energy Balance-2019'!$A$2:$AI$38,MATCH('Energy Balance-2019'!$A$29,'Energy Balance-2019'!$A$2:$A$38,0),MATCH(S$2,'Energy Balance-2019'!$A$2:$AI$2,0))*'Heat Value'!$P$78</f>
        <v>2293913582977500</v>
      </c>
      <c r="T4" s="313">
        <f>INDEX('Energy Balance-2019'!$A$2:$AI$38,MATCH('Energy Balance-2019'!$A$29,'Energy Balance-2019'!$A$2:$A$38,0),MATCH(T$2,'Energy Balance-2019'!$A$2:$AI$2,0))*'Heat Value'!$P$78</f>
        <v>89259834658500</v>
      </c>
      <c r="U4" s="313">
        <f>INDEX('Energy Balance-2019'!$A$2:$AI$38,MATCH('Energy Balance-2019'!$A$29,'Energy Balance-2019'!$A$2:$A$38,0),MATCH(U$2,'Energy Balance-2019'!$A$2:$AI$2,0))*'Heat Value'!$P$78</f>
        <v>95829389601000</v>
      </c>
      <c r="V4" s="313">
        <f>INDEX('Energy Balance-2019'!$A$2:$AI$38,MATCH('Energy Balance-2019'!$A$29,'Energy Balance-2019'!$A$2:$A$38,0),MATCH(V$2,'Energy Balance-2019'!$A$2:$AI$2,0))*'Heat Value'!$P$78</f>
        <v>36114496324500</v>
      </c>
      <c r="W4" s="313">
        <f>INDEX('Energy Balance-2019'!$A$2:$AI$38,MATCH('Energy Balance-2019'!$A$29,'Energy Balance-2019'!$A$2:$A$38,0),MATCH(W$2,'Energy Balance-2019'!$A$2:$AI$2,0))*'Heat Value'!$P$78</f>
        <v>75287377423500</v>
      </c>
      <c r="X4" s="313">
        <f>INDEX('Energy Balance-2019'!$A$2:$AI$38,MATCH('Energy Balance-2019'!$A$29,'Energy Balance-2019'!$A$2:$A$38,0),MATCH(X$2,'Energy Balance-2019'!$A$2:$AI$2,0))*'Heat Value'!$P$78</f>
        <v>663947278516500</v>
      </c>
      <c r="Y4" s="313">
        <f>INDEX('Energy Balance-2019'!$A$2:$AI$38,MATCH('Energy Balance-2019'!$A$29,'Energy Balance-2019'!$A$2:$A$38,0),MATCH(Y$2,'Energy Balance-2019'!$A$2:$AI$2,0))*'Heat Value'!$P$78</f>
        <v>239956813783500</v>
      </c>
      <c r="Z4" s="313">
        <f>INDEX('Energy Balance-2019'!$A$2:$AI$38,MATCH('Energy Balance-2019'!$A$29,'Energy Balance-2019'!$A$2:$A$38,0),MATCH(Z$2,'Energy Balance-2019'!$A$2:$AI$2,0))*'Heat Value'!$P$78</f>
        <v>21980925268500</v>
      </c>
      <c r="AA4" s="313">
        <f>INDEX('Energy Balance-2019'!$A$2:$AI$38,MATCH('Energy Balance-2019'!$A$29,'Energy Balance-2019'!$A$2:$A$38,0),MATCH(AA$2,'Energy Balance-2019'!$A$2:$AI$2,0))*'Heat Value'!$P$78</f>
        <v>865936787034000</v>
      </c>
      <c r="AB4" s="313">
        <f>INDEX('Energy Balance-2019'!$A$2:$AI$38,MATCH('Energy Balance-2019'!$A$29,'Energy Balance-2019'!$A$2:$A$38,0),MATCH(AB$2,'Energy Balance-2019'!$A$2:$AI$2,0))*'Heat Value'!$P$78</f>
        <v>327688844967000</v>
      </c>
      <c r="AC4" s="313">
        <f>INDEX('Energy Balance-2019'!$A$2:$AI$38,MATCH('Energy Balance-2019'!$A$29,'Energy Balance-2019'!$A$2:$A$38,0),MATCH(AC$2,'Energy Balance-2019'!$A$2:$AI$2,0))*'Heat Value'!$P$78</f>
        <v>46153554067500</v>
      </c>
      <c r="AD4" s="313">
        <f>INDEX('Energy Balance-2019'!$A$2:$AI$38,MATCH('Energy Balance-2019'!$A$29,'Energy Balance-2019'!$A$2:$A$38,0),MATCH(AD$2,'Energy Balance-2019'!$A$2:$AI$2,0))*'Heat Value'!$P$78</f>
        <v>0</v>
      </c>
      <c r="AE4" s="313">
        <f>INDEX('Energy Balance-2019'!$A$2:$AI$38,MATCH('Energy Balance-2019'!$A$29,'Energy Balance-2019'!$A$2:$A$38,0),MATCH(AE$2,'Energy Balance-2019'!$A$2:$AI$2,0))*'Heat Value'!$P$78</f>
        <v>0</v>
      </c>
      <c r="AF4" s="313">
        <f>INDEX('Energy Balance-2019'!$A$2:$AI$38,MATCH('Energy Balance-2019'!$A$29,'Energy Balance-2019'!$A$2:$A$38,0),MATCH(AF$2,'Energy Balance-2019'!$A$2:$AI$2,0))*'Heat Value'!$P$78</f>
        <v>0</v>
      </c>
    </row>
    <row r="5" spans="1:32" x14ac:dyDescent="0.2">
      <c r="A5" s="36" t="s">
        <v>2</v>
      </c>
      <c r="B5" s="112"/>
      <c r="C5" s="101">
        <f>VLOOKUP($A5,'Feedstock Split-2019'!$A$1:$AG$43,MATCH(C$2,'Feedstock Split-2019'!$A$1:$AG$1,0),0)*C$4</f>
        <v>0</v>
      </c>
      <c r="D5" s="45">
        <f>VLOOKUP($A5,'Feedstock Split-2019'!$A$1:$AG$43,MATCH(D$2,'Feedstock Split-2019'!$A$1:$AG$1,0),0)*D$4</f>
        <v>0</v>
      </c>
      <c r="E5" s="45">
        <f>VLOOKUP($A5,'Feedstock Split-2019'!$A$1:$AG$43,MATCH(E$2,'Feedstock Split-2019'!$A$1:$AG$1,0),0)*E$4</f>
        <v>0</v>
      </c>
      <c r="F5" s="45">
        <f>VLOOKUP($A5,'Feedstock Split-2019'!$A$1:$AG$43,MATCH(F$2,'Feedstock Split-2019'!$A$1:$AG$1,0),0)*F$4</f>
        <v>0</v>
      </c>
      <c r="G5" s="45">
        <f>VLOOKUP($A5,'Feedstock Split-2019'!$A$1:$AG$43,MATCH(G$2,'Feedstock Split-2019'!$A$1:$AG$1,0),0)*G$4</f>
        <v>0</v>
      </c>
      <c r="H5" s="45">
        <f>VLOOKUP($A5,'Feedstock Split-2019'!$A$1:$AG$43,MATCH(H$2,'Feedstock Split-2019'!$A$1:$AG$1,0),0)*H$4</f>
        <v>0</v>
      </c>
      <c r="I5" s="45">
        <f>VLOOKUP($A5,'Feedstock Split-2019'!$A$1:$AG$43,MATCH(I$2,'Feedstock Split-2019'!$A$1:$AG$1,0),0)*I$4</f>
        <v>0</v>
      </c>
      <c r="J5" s="45">
        <f>VLOOKUP($A5,'Feedstock Split-2019'!$A$1:$AG$43,MATCH(J$2,'Feedstock Split-2019'!$A$1:$AG$1,0),0)*J$4</f>
        <v>0</v>
      </c>
      <c r="K5" s="45">
        <f>VLOOKUP($A5,'Feedstock Split-2019'!$A$1:$AG$43,MATCH(K$2,'Feedstock Split-2019'!$A$1:$AG$1,0),0)*K$4</f>
        <v>0</v>
      </c>
      <c r="L5" s="45">
        <f>VLOOKUP($A5,'Feedstock Split-2019'!$A$1:$AG$43,MATCH(L$2,'Feedstock Split-2019'!$A$1:$AG$1,0),0)*L$4</f>
        <v>0</v>
      </c>
      <c r="M5" s="45">
        <f>VLOOKUP($A5,'Feedstock Split-2019'!$A$1:$AG$43,MATCH(M$2,'Feedstock Split-2019'!$A$1:$AG$1,0),0)*M$4</f>
        <v>0</v>
      </c>
      <c r="N5" s="45">
        <f>VLOOKUP($A5,'Feedstock Split-2019'!$A$1:$AG$43,MATCH(N$2,'Feedstock Split-2019'!$A$1:$AG$1,0),0)*N$4</f>
        <v>0</v>
      </c>
      <c r="O5" s="45">
        <f>VLOOKUP($A5,'Feedstock Split-2019'!$A$1:$AG$43,MATCH(O$2,'Feedstock Split-2019'!$A$1:$AG$1,0),0)*O$4</f>
        <v>0</v>
      </c>
      <c r="P5" s="45">
        <f>VLOOKUP($A5,'Feedstock Split-2019'!$A$1:$AG$43,MATCH(P$2,'Feedstock Split-2019'!$A$1:$AG$1,0),0)*P$4</f>
        <v>0</v>
      </c>
      <c r="Q5" s="45">
        <f>VLOOKUP($A5,'Feedstock Split-2019'!$A$1:$AG$43,MATCH(Q$2,'Feedstock Split-2019'!$A$1:$AG$1,0),0)*Q$4</f>
        <v>0</v>
      </c>
      <c r="R5" s="45">
        <f>VLOOKUP($A5,'Feedstock Split-2019'!$A$1:$AG$43,MATCH(R$2,'Feedstock Split-2019'!$A$1:$AG$1,0),0)*R$4</f>
        <v>0</v>
      </c>
      <c r="S5" s="45">
        <f>VLOOKUP($A5,'Feedstock Split-2019'!$A$1:$AG$43,MATCH(S$2,'Feedstock Split-2019'!$A$1:$AG$1,0),0)*S$4</f>
        <v>0</v>
      </c>
      <c r="T5" s="45">
        <f>VLOOKUP($A5,'Feedstock Split-2019'!$A$1:$AG$43,MATCH(T$2,'Feedstock Split-2019'!$A$1:$AG$1,0),0)*T$4</f>
        <v>0</v>
      </c>
      <c r="U5" s="45">
        <f>VLOOKUP($A5,'Feedstock Split-2019'!$A$1:$AG$43,MATCH(U$2,'Feedstock Split-2019'!$A$1:$AG$1,0),0)*U$4</f>
        <v>0</v>
      </c>
      <c r="V5" s="45">
        <f>VLOOKUP($A5,'Feedstock Split-2019'!$A$1:$AG$43,MATCH(V$2,'Feedstock Split-2019'!$A$1:$AG$1,0),0)*V$4</f>
        <v>0</v>
      </c>
      <c r="W5" s="45">
        <f>VLOOKUP($A5,'Feedstock Split-2019'!$A$1:$AG$43,MATCH(W$2,'Feedstock Split-2019'!$A$1:$AG$1,0),0)*W$4</f>
        <v>0</v>
      </c>
      <c r="X5" s="45">
        <f>VLOOKUP($A5,'Feedstock Split-2019'!$A$1:$AG$43,MATCH(X$2,'Feedstock Split-2019'!$A$1:$AG$1,0),0)*X$4</f>
        <v>0</v>
      </c>
      <c r="Y5" s="45">
        <f>VLOOKUP($A5,'Feedstock Split-2019'!$A$1:$AG$43,MATCH(Y$2,'Feedstock Split-2019'!$A$1:$AG$1,0),0)*Y$4</f>
        <v>0</v>
      </c>
      <c r="Z5" s="45">
        <f>VLOOKUP($A5,'Feedstock Split-2019'!$A$1:$AG$43,MATCH(Z$2,'Feedstock Split-2019'!$A$1:$AG$1,0),0)*Z$4</f>
        <v>0</v>
      </c>
      <c r="AA5" s="45">
        <f>VLOOKUP($A5,'Feedstock Split-2019'!$A$1:$AG$43,MATCH(AA$2,'Feedstock Split-2019'!$A$1:$AG$1,0),0)*AA$4</f>
        <v>0</v>
      </c>
      <c r="AB5" s="45">
        <f>VLOOKUP($A5,'Feedstock Split-2019'!$A$1:$AG$43,MATCH(AB$2,'Feedstock Split-2019'!$A$1:$AG$1,0),0)*AB$4</f>
        <v>0</v>
      </c>
      <c r="AC5" s="45">
        <f>VLOOKUP($A5,'Feedstock Split-2019'!$A$1:$AG$43,MATCH(AC$2,'Feedstock Split-2019'!$A$1:$AG$1,0),0)*AC$4</f>
        <v>0</v>
      </c>
      <c r="AD5" s="45">
        <f>VLOOKUP($A5,'Feedstock Split-2019'!$A$1:$AG$43,MATCH(AD$2,'Feedstock Split-2019'!$A$1:$AG$1,0),0)*AD$4</f>
        <v>0</v>
      </c>
      <c r="AE5" s="45">
        <f>VLOOKUP($A5,'Feedstock Split-2019'!$A$1:$AG$43,MATCH(AE$2,'Feedstock Split-2019'!$A$1:$AG$1,0),0)*AE$4</f>
        <v>0</v>
      </c>
      <c r="AF5" s="46">
        <f>VLOOKUP($A5,'Feedstock Split-2019'!$A$1:$AG$43,MATCH(AF$2,'Feedstock Split-2019'!$A$1:$AG$1,0),0)*AF$4</f>
        <v>0</v>
      </c>
    </row>
    <row r="6" spans="1:32" x14ac:dyDescent="0.2">
      <c r="A6" s="12" t="s">
        <v>3</v>
      </c>
      <c r="B6" s="27"/>
      <c r="C6" s="96">
        <f>VLOOKUP($A6,'Feedstock Split-2019'!$A$1:$AG$43,MATCH(C$2,'Feedstock Split-2019'!$A$1:$AG$1,0),0)*C$4</f>
        <v>0</v>
      </c>
      <c r="D6">
        <f>VLOOKUP($A6,'Feedstock Split-2019'!$A$1:$AG$43,MATCH(D$2,'Feedstock Split-2019'!$A$1:$AG$1,0),0)*D$4</f>
        <v>0</v>
      </c>
      <c r="E6">
        <f>VLOOKUP($A6,'Feedstock Split-2019'!$A$1:$AG$43,MATCH(E$2,'Feedstock Split-2019'!$A$1:$AG$1,0),0)*E$4</f>
        <v>0</v>
      </c>
      <c r="F6">
        <f>VLOOKUP($A6,'Feedstock Split-2019'!$A$1:$AG$43,MATCH(F$2,'Feedstock Split-2019'!$A$1:$AG$1,0),0)*F$4</f>
        <v>0</v>
      </c>
      <c r="G6">
        <f>VLOOKUP($A6,'Feedstock Split-2019'!$A$1:$AG$43,MATCH(G$2,'Feedstock Split-2019'!$A$1:$AG$1,0),0)*G$4</f>
        <v>0</v>
      </c>
      <c r="H6">
        <f>VLOOKUP($A6,'Feedstock Split-2019'!$A$1:$AG$43,MATCH(H$2,'Feedstock Split-2019'!$A$1:$AG$1,0),0)*H$4</f>
        <v>0</v>
      </c>
      <c r="I6">
        <f>VLOOKUP($A6,'Feedstock Split-2019'!$A$1:$AG$43,MATCH(I$2,'Feedstock Split-2019'!$A$1:$AG$1,0),0)*I$4</f>
        <v>0</v>
      </c>
      <c r="J6">
        <f>VLOOKUP($A6,'Feedstock Split-2019'!$A$1:$AG$43,MATCH(J$2,'Feedstock Split-2019'!$A$1:$AG$1,0),0)*J$4</f>
        <v>0</v>
      </c>
      <c r="K6">
        <f>VLOOKUP($A6,'Feedstock Split-2019'!$A$1:$AG$43,MATCH(K$2,'Feedstock Split-2019'!$A$1:$AG$1,0),0)*K$4</f>
        <v>0</v>
      </c>
      <c r="L6">
        <f>VLOOKUP($A6,'Feedstock Split-2019'!$A$1:$AG$43,MATCH(L$2,'Feedstock Split-2019'!$A$1:$AG$1,0),0)*L$4</f>
        <v>0</v>
      </c>
      <c r="M6">
        <f>VLOOKUP($A6,'Feedstock Split-2019'!$A$1:$AG$43,MATCH(M$2,'Feedstock Split-2019'!$A$1:$AG$1,0),0)*M$4</f>
        <v>0</v>
      </c>
      <c r="N6">
        <f>VLOOKUP($A6,'Feedstock Split-2019'!$A$1:$AG$43,MATCH(N$2,'Feedstock Split-2019'!$A$1:$AG$1,0),0)*N$4</f>
        <v>0</v>
      </c>
      <c r="O6">
        <f>VLOOKUP($A6,'Feedstock Split-2019'!$A$1:$AG$43,MATCH(O$2,'Feedstock Split-2019'!$A$1:$AG$1,0),0)*O$4</f>
        <v>0</v>
      </c>
      <c r="P6">
        <f>VLOOKUP($A6,'Feedstock Split-2019'!$A$1:$AG$43,MATCH(P$2,'Feedstock Split-2019'!$A$1:$AG$1,0),0)*P$4</f>
        <v>0</v>
      </c>
      <c r="Q6">
        <f>VLOOKUP($A6,'Feedstock Split-2019'!$A$1:$AG$43,MATCH(Q$2,'Feedstock Split-2019'!$A$1:$AG$1,0),0)*Q$4</f>
        <v>0</v>
      </c>
      <c r="R6">
        <f>VLOOKUP($A6,'Feedstock Split-2019'!$A$1:$AG$43,MATCH(R$2,'Feedstock Split-2019'!$A$1:$AG$1,0),0)*R$4</f>
        <v>0</v>
      </c>
      <c r="S6">
        <f>VLOOKUP($A6,'Feedstock Split-2019'!$A$1:$AG$43,MATCH(S$2,'Feedstock Split-2019'!$A$1:$AG$1,0),0)*S$4</f>
        <v>0</v>
      </c>
      <c r="T6">
        <f>VLOOKUP($A6,'Feedstock Split-2019'!$A$1:$AG$43,MATCH(T$2,'Feedstock Split-2019'!$A$1:$AG$1,0),0)*T$4</f>
        <v>0</v>
      </c>
      <c r="U6">
        <f>VLOOKUP($A6,'Feedstock Split-2019'!$A$1:$AG$43,MATCH(U$2,'Feedstock Split-2019'!$A$1:$AG$1,0),0)*U$4</f>
        <v>0</v>
      </c>
      <c r="V6">
        <f>VLOOKUP($A6,'Feedstock Split-2019'!$A$1:$AG$43,MATCH(V$2,'Feedstock Split-2019'!$A$1:$AG$1,0),0)*V$4</f>
        <v>0</v>
      </c>
      <c r="W6">
        <f>VLOOKUP($A6,'Feedstock Split-2019'!$A$1:$AG$43,MATCH(W$2,'Feedstock Split-2019'!$A$1:$AG$1,0),0)*W$4</f>
        <v>0</v>
      </c>
      <c r="X6">
        <f>VLOOKUP($A6,'Feedstock Split-2019'!$A$1:$AG$43,MATCH(X$2,'Feedstock Split-2019'!$A$1:$AG$1,0),0)*X$4</f>
        <v>0</v>
      </c>
      <c r="Y6">
        <f>VLOOKUP($A6,'Feedstock Split-2019'!$A$1:$AG$43,MATCH(Y$2,'Feedstock Split-2019'!$A$1:$AG$1,0),0)*Y$4</f>
        <v>0</v>
      </c>
      <c r="Z6">
        <f>VLOOKUP($A6,'Feedstock Split-2019'!$A$1:$AG$43,MATCH(Z$2,'Feedstock Split-2019'!$A$1:$AG$1,0),0)*Z$4</f>
        <v>0</v>
      </c>
      <c r="AA6">
        <f>VLOOKUP($A6,'Feedstock Split-2019'!$A$1:$AG$43,MATCH(AA$2,'Feedstock Split-2019'!$A$1:$AG$1,0),0)*AA$4</f>
        <v>0</v>
      </c>
      <c r="AB6">
        <f>VLOOKUP($A6,'Feedstock Split-2019'!$A$1:$AG$43,MATCH(AB$2,'Feedstock Split-2019'!$A$1:$AG$1,0),0)*AB$4</f>
        <v>0</v>
      </c>
      <c r="AC6">
        <f>VLOOKUP($A6,'Feedstock Split-2019'!$A$1:$AG$43,MATCH(AC$2,'Feedstock Split-2019'!$A$1:$AG$1,0),0)*AC$4</f>
        <v>0</v>
      </c>
      <c r="AD6">
        <f>VLOOKUP($A6,'Feedstock Split-2019'!$A$1:$AG$43,MATCH(AD$2,'Feedstock Split-2019'!$A$1:$AG$1,0),0)*AD$4</f>
        <v>0</v>
      </c>
      <c r="AE6">
        <f>VLOOKUP($A6,'Feedstock Split-2019'!$A$1:$AG$43,MATCH(AE$2,'Feedstock Split-2019'!$A$1:$AG$1,0),0)*AE$4</f>
        <v>0</v>
      </c>
      <c r="AF6" s="47">
        <f>VLOOKUP($A6,'Feedstock Split-2019'!$A$1:$AG$43,MATCH(AF$2,'Feedstock Split-2019'!$A$1:$AG$1,0),0)*AF$4</f>
        <v>0</v>
      </c>
    </row>
    <row r="7" spans="1:32" x14ac:dyDescent="0.2">
      <c r="A7" s="12" t="s">
        <v>4</v>
      </c>
      <c r="B7" s="27"/>
      <c r="C7" s="96">
        <f>VLOOKUP($A7,'Feedstock Split-2019'!$A$1:$AG$43,MATCH(C$2,'Feedstock Split-2019'!$A$1:$AG$1,0),0)*C$4</f>
        <v>0</v>
      </c>
      <c r="D7">
        <f>VLOOKUP($A7,'Feedstock Split-2019'!$A$1:$AG$43,MATCH(D$2,'Feedstock Split-2019'!$A$1:$AG$1,0),0)*D$4</f>
        <v>0</v>
      </c>
      <c r="E7">
        <f>VLOOKUP($A7,'Feedstock Split-2019'!$A$1:$AG$43,MATCH(E$2,'Feedstock Split-2019'!$A$1:$AG$1,0),0)*E$4</f>
        <v>0</v>
      </c>
      <c r="F7">
        <f>VLOOKUP($A7,'Feedstock Split-2019'!$A$1:$AG$43,MATCH(F$2,'Feedstock Split-2019'!$A$1:$AG$1,0),0)*F$4</f>
        <v>0</v>
      </c>
      <c r="G7">
        <f>VLOOKUP($A7,'Feedstock Split-2019'!$A$1:$AG$43,MATCH(G$2,'Feedstock Split-2019'!$A$1:$AG$1,0),0)*G$4</f>
        <v>0</v>
      </c>
      <c r="H7">
        <f>VLOOKUP($A7,'Feedstock Split-2019'!$A$1:$AG$43,MATCH(H$2,'Feedstock Split-2019'!$A$1:$AG$1,0),0)*H$4</f>
        <v>0</v>
      </c>
      <c r="I7">
        <f>VLOOKUP($A7,'Feedstock Split-2019'!$A$1:$AG$43,MATCH(I$2,'Feedstock Split-2019'!$A$1:$AG$1,0),0)*I$4</f>
        <v>0</v>
      </c>
      <c r="J7">
        <f>VLOOKUP($A7,'Feedstock Split-2019'!$A$1:$AG$43,MATCH(J$2,'Feedstock Split-2019'!$A$1:$AG$1,0),0)*J$4</f>
        <v>0</v>
      </c>
      <c r="K7">
        <f>VLOOKUP($A7,'Feedstock Split-2019'!$A$1:$AG$43,MATCH(K$2,'Feedstock Split-2019'!$A$1:$AG$1,0),0)*K$4</f>
        <v>0</v>
      </c>
      <c r="L7">
        <f>VLOOKUP($A7,'Feedstock Split-2019'!$A$1:$AG$43,MATCH(L$2,'Feedstock Split-2019'!$A$1:$AG$1,0),0)*L$4</f>
        <v>0</v>
      </c>
      <c r="M7">
        <f>VLOOKUP($A7,'Feedstock Split-2019'!$A$1:$AG$43,MATCH(M$2,'Feedstock Split-2019'!$A$1:$AG$1,0),0)*M$4</f>
        <v>0</v>
      </c>
      <c r="N7">
        <f>VLOOKUP($A7,'Feedstock Split-2019'!$A$1:$AG$43,MATCH(N$2,'Feedstock Split-2019'!$A$1:$AG$1,0),0)*N$4</f>
        <v>0</v>
      </c>
      <c r="O7">
        <f>VLOOKUP($A7,'Feedstock Split-2019'!$A$1:$AG$43,MATCH(O$2,'Feedstock Split-2019'!$A$1:$AG$1,0),0)*O$4</f>
        <v>0</v>
      </c>
      <c r="P7">
        <f>VLOOKUP($A7,'Feedstock Split-2019'!$A$1:$AG$43,MATCH(P$2,'Feedstock Split-2019'!$A$1:$AG$1,0),0)*P$4</f>
        <v>0</v>
      </c>
      <c r="Q7">
        <f>VLOOKUP($A7,'Feedstock Split-2019'!$A$1:$AG$43,MATCH(Q$2,'Feedstock Split-2019'!$A$1:$AG$1,0),0)*Q$4</f>
        <v>0</v>
      </c>
      <c r="R7">
        <f>VLOOKUP($A7,'Feedstock Split-2019'!$A$1:$AG$43,MATCH(R$2,'Feedstock Split-2019'!$A$1:$AG$1,0),0)*R$4</f>
        <v>0</v>
      </c>
      <c r="S7">
        <f>VLOOKUP($A7,'Feedstock Split-2019'!$A$1:$AG$43,MATCH(S$2,'Feedstock Split-2019'!$A$1:$AG$1,0),0)*S$4</f>
        <v>0</v>
      </c>
      <c r="T7">
        <f>VLOOKUP($A7,'Feedstock Split-2019'!$A$1:$AG$43,MATCH(T$2,'Feedstock Split-2019'!$A$1:$AG$1,0),0)*T$4</f>
        <v>0</v>
      </c>
      <c r="U7">
        <f>VLOOKUP($A7,'Feedstock Split-2019'!$A$1:$AG$43,MATCH(U$2,'Feedstock Split-2019'!$A$1:$AG$1,0),0)*U$4</f>
        <v>0</v>
      </c>
      <c r="V7">
        <f>VLOOKUP($A7,'Feedstock Split-2019'!$A$1:$AG$43,MATCH(V$2,'Feedstock Split-2019'!$A$1:$AG$1,0),0)*V$4</f>
        <v>0</v>
      </c>
      <c r="W7">
        <f>VLOOKUP($A7,'Feedstock Split-2019'!$A$1:$AG$43,MATCH(W$2,'Feedstock Split-2019'!$A$1:$AG$1,0),0)*W$4</f>
        <v>0</v>
      </c>
      <c r="X7">
        <f>VLOOKUP($A7,'Feedstock Split-2019'!$A$1:$AG$43,MATCH(X$2,'Feedstock Split-2019'!$A$1:$AG$1,0),0)*X$4</f>
        <v>0</v>
      </c>
      <c r="Y7">
        <f>VLOOKUP($A7,'Feedstock Split-2019'!$A$1:$AG$43,MATCH(Y$2,'Feedstock Split-2019'!$A$1:$AG$1,0),0)*Y$4</f>
        <v>0</v>
      </c>
      <c r="Z7">
        <f>VLOOKUP($A7,'Feedstock Split-2019'!$A$1:$AG$43,MATCH(Z$2,'Feedstock Split-2019'!$A$1:$AG$1,0),0)*Z$4</f>
        <v>0</v>
      </c>
      <c r="AA7">
        <f>VLOOKUP($A7,'Feedstock Split-2019'!$A$1:$AG$43,MATCH(AA$2,'Feedstock Split-2019'!$A$1:$AG$1,0),0)*AA$4</f>
        <v>0</v>
      </c>
      <c r="AB7">
        <f>VLOOKUP($A7,'Feedstock Split-2019'!$A$1:$AG$43,MATCH(AB$2,'Feedstock Split-2019'!$A$1:$AG$1,0),0)*AB$4</f>
        <v>0</v>
      </c>
      <c r="AC7">
        <f>VLOOKUP($A7,'Feedstock Split-2019'!$A$1:$AG$43,MATCH(AC$2,'Feedstock Split-2019'!$A$1:$AG$1,0),0)*AC$4</f>
        <v>0</v>
      </c>
      <c r="AD7">
        <f>VLOOKUP($A7,'Feedstock Split-2019'!$A$1:$AG$43,MATCH(AD$2,'Feedstock Split-2019'!$A$1:$AG$1,0),0)*AD$4</f>
        <v>0</v>
      </c>
      <c r="AE7">
        <f>VLOOKUP($A7,'Feedstock Split-2019'!$A$1:$AG$43,MATCH(AE$2,'Feedstock Split-2019'!$A$1:$AG$1,0),0)*AE$4</f>
        <v>0</v>
      </c>
      <c r="AF7" s="47">
        <f>VLOOKUP($A7,'Feedstock Split-2019'!$A$1:$AG$43,MATCH(AF$2,'Feedstock Split-2019'!$A$1:$AG$1,0),0)*AF$4</f>
        <v>0</v>
      </c>
    </row>
    <row r="8" spans="1:32" x14ac:dyDescent="0.2">
      <c r="A8" s="12" t="s">
        <v>5</v>
      </c>
      <c r="B8" s="27"/>
      <c r="C8" s="96">
        <f>VLOOKUP($A8,'Feedstock Split-2019'!$A$1:$AG$43,MATCH(C$2,'Feedstock Split-2019'!$A$1:$AG$1,0),0)*C$4</f>
        <v>0</v>
      </c>
      <c r="D8">
        <f>VLOOKUP($A8,'Feedstock Split-2019'!$A$1:$AG$43,MATCH(D$2,'Feedstock Split-2019'!$A$1:$AG$1,0),0)*D$4</f>
        <v>0</v>
      </c>
      <c r="E8">
        <f>VLOOKUP($A8,'Feedstock Split-2019'!$A$1:$AG$43,MATCH(E$2,'Feedstock Split-2019'!$A$1:$AG$1,0),0)*E$4</f>
        <v>0</v>
      </c>
      <c r="F8">
        <f>VLOOKUP($A8,'Feedstock Split-2019'!$A$1:$AG$43,MATCH(F$2,'Feedstock Split-2019'!$A$1:$AG$1,0),0)*F$4</f>
        <v>0</v>
      </c>
      <c r="G8">
        <f>VLOOKUP($A8,'Feedstock Split-2019'!$A$1:$AG$43,MATCH(G$2,'Feedstock Split-2019'!$A$1:$AG$1,0),0)*G$4</f>
        <v>0</v>
      </c>
      <c r="H8">
        <f>VLOOKUP($A8,'Feedstock Split-2019'!$A$1:$AG$43,MATCH(H$2,'Feedstock Split-2019'!$A$1:$AG$1,0),0)*H$4</f>
        <v>0</v>
      </c>
      <c r="I8">
        <f>VLOOKUP($A8,'Feedstock Split-2019'!$A$1:$AG$43,MATCH(I$2,'Feedstock Split-2019'!$A$1:$AG$1,0),0)*I$4</f>
        <v>0</v>
      </c>
      <c r="J8">
        <f>VLOOKUP($A8,'Feedstock Split-2019'!$A$1:$AG$43,MATCH(J$2,'Feedstock Split-2019'!$A$1:$AG$1,0),0)*J$4</f>
        <v>0</v>
      </c>
      <c r="K8">
        <f>VLOOKUP($A8,'Feedstock Split-2019'!$A$1:$AG$43,MATCH(K$2,'Feedstock Split-2019'!$A$1:$AG$1,0),0)*K$4</f>
        <v>0</v>
      </c>
      <c r="L8">
        <f>VLOOKUP($A8,'Feedstock Split-2019'!$A$1:$AG$43,MATCH(L$2,'Feedstock Split-2019'!$A$1:$AG$1,0),0)*L$4</f>
        <v>0</v>
      </c>
      <c r="M8">
        <f>VLOOKUP($A8,'Feedstock Split-2019'!$A$1:$AG$43,MATCH(M$2,'Feedstock Split-2019'!$A$1:$AG$1,0),0)*M$4</f>
        <v>0</v>
      </c>
      <c r="N8">
        <f>VLOOKUP($A8,'Feedstock Split-2019'!$A$1:$AG$43,MATCH(N$2,'Feedstock Split-2019'!$A$1:$AG$1,0),0)*N$4</f>
        <v>0</v>
      </c>
      <c r="O8">
        <f>VLOOKUP($A8,'Feedstock Split-2019'!$A$1:$AG$43,MATCH(O$2,'Feedstock Split-2019'!$A$1:$AG$1,0),0)*O$4</f>
        <v>0</v>
      </c>
      <c r="P8">
        <f>VLOOKUP($A8,'Feedstock Split-2019'!$A$1:$AG$43,MATCH(P$2,'Feedstock Split-2019'!$A$1:$AG$1,0),0)*P$4</f>
        <v>0</v>
      </c>
      <c r="Q8">
        <f>VLOOKUP($A8,'Feedstock Split-2019'!$A$1:$AG$43,MATCH(Q$2,'Feedstock Split-2019'!$A$1:$AG$1,0),0)*Q$4</f>
        <v>0</v>
      </c>
      <c r="R8">
        <f>VLOOKUP($A8,'Feedstock Split-2019'!$A$1:$AG$43,MATCH(R$2,'Feedstock Split-2019'!$A$1:$AG$1,0),0)*R$4</f>
        <v>0</v>
      </c>
      <c r="S8">
        <f>VLOOKUP($A8,'Feedstock Split-2019'!$A$1:$AG$43,MATCH(S$2,'Feedstock Split-2019'!$A$1:$AG$1,0),0)*S$4</f>
        <v>0</v>
      </c>
      <c r="T8">
        <f>VLOOKUP($A8,'Feedstock Split-2019'!$A$1:$AG$43,MATCH(T$2,'Feedstock Split-2019'!$A$1:$AG$1,0),0)*T$4</f>
        <v>0</v>
      </c>
      <c r="U8">
        <f>VLOOKUP($A8,'Feedstock Split-2019'!$A$1:$AG$43,MATCH(U$2,'Feedstock Split-2019'!$A$1:$AG$1,0),0)*U$4</f>
        <v>0</v>
      </c>
      <c r="V8">
        <f>VLOOKUP($A8,'Feedstock Split-2019'!$A$1:$AG$43,MATCH(V$2,'Feedstock Split-2019'!$A$1:$AG$1,0),0)*V$4</f>
        <v>0</v>
      </c>
      <c r="W8">
        <f>VLOOKUP($A8,'Feedstock Split-2019'!$A$1:$AG$43,MATCH(W$2,'Feedstock Split-2019'!$A$1:$AG$1,0),0)*W$4</f>
        <v>0</v>
      </c>
      <c r="X8">
        <f>VLOOKUP($A8,'Feedstock Split-2019'!$A$1:$AG$43,MATCH(X$2,'Feedstock Split-2019'!$A$1:$AG$1,0),0)*X$4</f>
        <v>0</v>
      </c>
      <c r="Y8">
        <f>VLOOKUP($A8,'Feedstock Split-2019'!$A$1:$AG$43,MATCH(Y$2,'Feedstock Split-2019'!$A$1:$AG$1,0),0)*Y$4</f>
        <v>0</v>
      </c>
      <c r="Z8">
        <f>VLOOKUP($A8,'Feedstock Split-2019'!$A$1:$AG$43,MATCH(Z$2,'Feedstock Split-2019'!$A$1:$AG$1,0),0)*Z$4</f>
        <v>0</v>
      </c>
      <c r="AA8">
        <f>VLOOKUP($A8,'Feedstock Split-2019'!$A$1:$AG$43,MATCH(AA$2,'Feedstock Split-2019'!$A$1:$AG$1,0),0)*AA$4</f>
        <v>0</v>
      </c>
      <c r="AB8">
        <f>VLOOKUP($A8,'Feedstock Split-2019'!$A$1:$AG$43,MATCH(AB$2,'Feedstock Split-2019'!$A$1:$AG$1,0),0)*AB$4</f>
        <v>0</v>
      </c>
      <c r="AC8">
        <f>VLOOKUP($A8,'Feedstock Split-2019'!$A$1:$AG$43,MATCH(AC$2,'Feedstock Split-2019'!$A$1:$AG$1,0),0)*AC$4</f>
        <v>0</v>
      </c>
      <c r="AD8">
        <f>VLOOKUP($A8,'Feedstock Split-2019'!$A$1:$AG$43,MATCH(AD$2,'Feedstock Split-2019'!$A$1:$AG$1,0),0)*AD$4</f>
        <v>0</v>
      </c>
      <c r="AE8">
        <f>VLOOKUP($A8,'Feedstock Split-2019'!$A$1:$AG$43,MATCH(AE$2,'Feedstock Split-2019'!$A$1:$AG$1,0),0)*AE$4</f>
        <v>0</v>
      </c>
      <c r="AF8" s="47">
        <f>VLOOKUP($A8,'Feedstock Split-2019'!$A$1:$AG$43,MATCH(AF$2,'Feedstock Split-2019'!$A$1:$AG$1,0),0)*AF$4</f>
        <v>0</v>
      </c>
    </row>
    <row r="9" spans="1:32" x14ac:dyDescent="0.2">
      <c r="A9" s="12" t="s">
        <v>6</v>
      </c>
      <c r="B9" s="27"/>
      <c r="C9" s="314">
        <f>VLOOKUP($A9,'Feedstock Split-2019'!$A$1:$AG$43,MATCH(C$2,'Feedstock Split-2019'!$A$1:$AG$1,0),0)*C$4</f>
        <v>0</v>
      </c>
      <c r="D9">
        <f>VLOOKUP($A9,'Feedstock Split-2019'!$A$1:$AG$43,MATCH(D$2,'Feedstock Split-2019'!$A$1:$AG$1,0),0)*D$4</f>
        <v>0</v>
      </c>
      <c r="E9">
        <f>VLOOKUP($A9,'Feedstock Split-2019'!$A$1:$AG$43,MATCH(E$2,'Feedstock Split-2019'!$A$1:$AG$1,0),0)*E$4</f>
        <v>0</v>
      </c>
      <c r="F9">
        <f>VLOOKUP($A9,'Feedstock Split-2019'!$A$1:$AG$43,MATCH(F$2,'Feedstock Split-2019'!$A$1:$AG$1,0),0)*F$4</f>
        <v>0</v>
      </c>
      <c r="G9">
        <f>VLOOKUP($A9,'Feedstock Split-2019'!$A$1:$AG$43,MATCH(G$2,'Feedstock Split-2019'!$A$1:$AG$1,0),0)*G$4</f>
        <v>0</v>
      </c>
      <c r="H9">
        <f>VLOOKUP($A9,'Feedstock Split-2019'!$A$1:$AG$43,MATCH(H$2,'Feedstock Split-2019'!$A$1:$AG$1,0),0)*H$4</f>
        <v>0</v>
      </c>
      <c r="I9">
        <f>VLOOKUP($A9,'Feedstock Split-2019'!$A$1:$AG$43,MATCH(I$2,'Feedstock Split-2019'!$A$1:$AG$1,0),0)*I$4</f>
        <v>0</v>
      </c>
      <c r="J9">
        <f>VLOOKUP($A9,'Feedstock Split-2019'!$A$1:$AG$43,MATCH(J$2,'Feedstock Split-2019'!$A$1:$AG$1,0),0)*J$4</f>
        <v>0</v>
      </c>
      <c r="K9">
        <f>VLOOKUP($A9,'Feedstock Split-2019'!$A$1:$AG$43,MATCH(K$2,'Feedstock Split-2019'!$A$1:$AG$1,0),0)*K$4</f>
        <v>0</v>
      </c>
      <c r="L9">
        <f>VLOOKUP($A9,'Feedstock Split-2019'!$A$1:$AG$43,MATCH(L$2,'Feedstock Split-2019'!$A$1:$AG$1,0),0)*L$4</f>
        <v>0</v>
      </c>
      <c r="M9">
        <f>VLOOKUP($A9,'Feedstock Split-2019'!$A$1:$AG$43,MATCH(M$2,'Feedstock Split-2019'!$A$1:$AG$1,0),0)*M$4</f>
        <v>0</v>
      </c>
      <c r="N9">
        <f>VLOOKUP($A9,'Feedstock Split-2019'!$A$1:$AG$43,MATCH(N$2,'Feedstock Split-2019'!$A$1:$AG$1,0),0)*N$4</f>
        <v>0</v>
      </c>
      <c r="O9">
        <f>VLOOKUP($A9,'Feedstock Split-2019'!$A$1:$AG$43,MATCH(O$2,'Feedstock Split-2019'!$A$1:$AG$1,0),0)*O$4</f>
        <v>0</v>
      </c>
      <c r="P9">
        <f>VLOOKUP($A9,'Feedstock Split-2019'!$A$1:$AG$43,MATCH(P$2,'Feedstock Split-2019'!$A$1:$AG$1,0),0)*P$4</f>
        <v>0</v>
      </c>
      <c r="Q9">
        <f>VLOOKUP($A9,'Feedstock Split-2019'!$A$1:$AG$43,MATCH(Q$2,'Feedstock Split-2019'!$A$1:$AG$1,0),0)*Q$4</f>
        <v>0</v>
      </c>
      <c r="R9">
        <f>VLOOKUP($A9,'Feedstock Split-2019'!$A$1:$AG$43,MATCH(R$2,'Feedstock Split-2019'!$A$1:$AG$1,0),0)*R$4</f>
        <v>0</v>
      </c>
      <c r="S9">
        <f>VLOOKUP($A9,'Feedstock Split-2019'!$A$1:$AG$43,MATCH(S$2,'Feedstock Split-2019'!$A$1:$AG$1,0),0)*S$4</f>
        <v>0</v>
      </c>
      <c r="T9">
        <f>VLOOKUP($A9,'Feedstock Split-2019'!$A$1:$AG$43,MATCH(T$2,'Feedstock Split-2019'!$A$1:$AG$1,0),0)*T$4</f>
        <v>0</v>
      </c>
      <c r="U9">
        <f>VLOOKUP($A9,'Feedstock Split-2019'!$A$1:$AG$43,MATCH(U$2,'Feedstock Split-2019'!$A$1:$AG$1,0),0)*U$4</f>
        <v>0</v>
      </c>
      <c r="V9">
        <f>VLOOKUP($A9,'Feedstock Split-2019'!$A$1:$AG$43,MATCH(V$2,'Feedstock Split-2019'!$A$1:$AG$1,0),0)*V$4</f>
        <v>0</v>
      </c>
      <c r="W9">
        <f>VLOOKUP($A9,'Feedstock Split-2019'!$A$1:$AG$43,MATCH(W$2,'Feedstock Split-2019'!$A$1:$AG$1,0),0)*W$4</f>
        <v>0</v>
      </c>
      <c r="X9">
        <f>VLOOKUP($A9,'Feedstock Split-2019'!$A$1:$AG$43,MATCH(X$2,'Feedstock Split-2019'!$A$1:$AG$1,0),0)*X$4</f>
        <v>0</v>
      </c>
      <c r="Y9">
        <f>VLOOKUP($A9,'Feedstock Split-2019'!$A$1:$AG$43,MATCH(Y$2,'Feedstock Split-2019'!$A$1:$AG$1,0),0)*Y$4</f>
        <v>0</v>
      </c>
      <c r="Z9">
        <f>VLOOKUP($A9,'Feedstock Split-2019'!$A$1:$AG$43,MATCH(Z$2,'Feedstock Split-2019'!$A$1:$AG$1,0),0)*Z$4</f>
        <v>0</v>
      </c>
      <c r="AA9">
        <f>VLOOKUP($A9,'Feedstock Split-2019'!$A$1:$AG$43,MATCH(AA$2,'Feedstock Split-2019'!$A$1:$AG$1,0),0)*AA$4</f>
        <v>0</v>
      </c>
      <c r="AB9">
        <f>VLOOKUP($A9,'Feedstock Split-2019'!$A$1:$AG$43,MATCH(AB$2,'Feedstock Split-2019'!$A$1:$AG$1,0),0)*AB$4</f>
        <v>0</v>
      </c>
      <c r="AC9">
        <f>VLOOKUP($A9,'Feedstock Split-2019'!$A$1:$AG$43,MATCH(AC$2,'Feedstock Split-2019'!$A$1:$AG$1,0),0)*AC$4</f>
        <v>0</v>
      </c>
      <c r="AD9">
        <f>VLOOKUP($A9,'Feedstock Split-2019'!$A$1:$AG$43,MATCH(AD$2,'Feedstock Split-2019'!$A$1:$AG$1,0),0)*AD$4</f>
        <v>0</v>
      </c>
      <c r="AE9">
        <f>VLOOKUP($A9,'Feedstock Split-2019'!$A$1:$AG$43,MATCH(AE$2,'Feedstock Split-2019'!$A$1:$AG$1,0),0)*AE$4</f>
        <v>0</v>
      </c>
      <c r="AF9" s="47">
        <f>VLOOKUP($A9,'Feedstock Split-2019'!$A$1:$AG$43,MATCH(AF$2,'Feedstock Split-2019'!$A$1:$AG$1,0),0)*AF$4</f>
        <v>0</v>
      </c>
    </row>
    <row r="10" spans="1:32" x14ac:dyDescent="0.2">
      <c r="A10" s="12" t="s">
        <v>7</v>
      </c>
      <c r="B10" s="27"/>
      <c r="C10" s="96">
        <f>VLOOKUP($A10,'Feedstock Split-2019'!$A$1:$AG$43,MATCH(C$2,'Feedstock Split-2019'!$A$1:$AG$1,0),0)*C$4</f>
        <v>0</v>
      </c>
      <c r="D10">
        <f>VLOOKUP($A10,'Feedstock Split-2019'!$A$1:$AG$43,MATCH(D$2,'Feedstock Split-2019'!$A$1:$AG$1,0),0)*D$4</f>
        <v>0</v>
      </c>
      <c r="E10">
        <f>VLOOKUP($A10,'Feedstock Split-2019'!$A$1:$AG$43,MATCH(E$2,'Feedstock Split-2019'!$A$1:$AG$1,0),0)*E$4</f>
        <v>0</v>
      </c>
      <c r="F10">
        <f>VLOOKUP($A10,'Feedstock Split-2019'!$A$1:$AG$43,MATCH(F$2,'Feedstock Split-2019'!$A$1:$AG$1,0),0)*F$4</f>
        <v>0</v>
      </c>
      <c r="G10">
        <f>VLOOKUP($A10,'Feedstock Split-2019'!$A$1:$AG$43,MATCH(G$2,'Feedstock Split-2019'!$A$1:$AG$1,0),0)*G$4</f>
        <v>0</v>
      </c>
      <c r="H10">
        <f>VLOOKUP($A10,'Feedstock Split-2019'!$A$1:$AG$43,MATCH(H$2,'Feedstock Split-2019'!$A$1:$AG$1,0),0)*H$4</f>
        <v>0</v>
      </c>
      <c r="I10">
        <f>VLOOKUP($A10,'Feedstock Split-2019'!$A$1:$AG$43,MATCH(I$2,'Feedstock Split-2019'!$A$1:$AG$1,0),0)*I$4</f>
        <v>0</v>
      </c>
      <c r="J10">
        <f>VLOOKUP($A10,'Feedstock Split-2019'!$A$1:$AG$43,MATCH(J$2,'Feedstock Split-2019'!$A$1:$AG$1,0),0)*J$4</f>
        <v>0</v>
      </c>
      <c r="K10">
        <f>VLOOKUP($A10,'Feedstock Split-2019'!$A$1:$AG$43,MATCH(K$2,'Feedstock Split-2019'!$A$1:$AG$1,0),0)*K$4</f>
        <v>0</v>
      </c>
      <c r="L10">
        <f>VLOOKUP($A10,'Feedstock Split-2019'!$A$1:$AG$43,MATCH(L$2,'Feedstock Split-2019'!$A$1:$AG$1,0),0)*L$4</f>
        <v>0</v>
      </c>
      <c r="M10">
        <f>VLOOKUP($A10,'Feedstock Split-2019'!$A$1:$AG$43,MATCH(M$2,'Feedstock Split-2019'!$A$1:$AG$1,0),0)*M$4</f>
        <v>0</v>
      </c>
      <c r="N10">
        <f>VLOOKUP($A10,'Feedstock Split-2019'!$A$1:$AG$43,MATCH(N$2,'Feedstock Split-2019'!$A$1:$AG$1,0),0)*N$4</f>
        <v>0</v>
      </c>
      <c r="O10">
        <f>VLOOKUP($A10,'Feedstock Split-2019'!$A$1:$AG$43,MATCH(O$2,'Feedstock Split-2019'!$A$1:$AG$1,0),0)*O$4</f>
        <v>0</v>
      </c>
      <c r="P10">
        <f>VLOOKUP($A10,'Feedstock Split-2019'!$A$1:$AG$43,MATCH(P$2,'Feedstock Split-2019'!$A$1:$AG$1,0),0)*P$4</f>
        <v>0</v>
      </c>
      <c r="Q10">
        <f>VLOOKUP($A10,'Feedstock Split-2019'!$A$1:$AG$43,MATCH(Q$2,'Feedstock Split-2019'!$A$1:$AG$1,0),0)*Q$4</f>
        <v>0</v>
      </c>
      <c r="R10">
        <f>VLOOKUP($A10,'Feedstock Split-2019'!$A$1:$AG$43,MATCH(R$2,'Feedstock Split-2019'!$A$1:$AG$1,0),0)*R$4</f>
        <v>0</v>
      </c>
      <c r="S10">
        <f>VLOOKUP($A10,'Feedstock Split-2019'!$A$1:$AG$43,MATCH(S$2,'Feedstock Split-2019'!$A$1:$AG$1,0),0)*S$4</f>
        <v>0</v>
      </c>
      <c r="T10">
        <f>VLOOKUP($A10,'Feedstock Split-2019'!$A$1:$AG$43,MATCH(T$2,'Feedstock Split-2019'!$A$1:$AG$1,0),0)*T$4</f>
        <v>0</v>
      </c>
      <c r="U10">
        <f>VLOOKUP($A10,'Feedstock Split-2019'!$A$1:$AG$43,MATCH(U$2,'Feedstock Split-2019'!$A$1:$AG$1,0),0)*U$4</f>
        <v>0</v>
      </c>
      <c r="V10">
        <f>VLOOKUP($A10,'Feedstock Split-2019'!$A$1:$AG$43,MATCH(V$2,'Feedstock Split-2019'!$A$1:$AG$1,0),0)*V$4</f>
        <v>0</v>
      </c>
      <c r="W10">
        <f>VLOOKUP($A10,'Feedstock Split-2019'!$A$1:$AG$43,MATCH(W$2,'Feedstock Split-2019'!$A$1:$AG$1,0),0)*W$4</f>
        <v>0</v>
      </c>
      <c r="X10">
        <f>VLOOKUP($A10,'Feedstock Split-2019'!$A$1:$AG$43,MATCH(X$2,'Feedstock Split-2019'!$A$1:$AG$1,0),0)*X$4</f>
        <v>0</v>
      </c>
      <c r="Y10">
        <f>VLOOKUP($A10,'Feedstock Split-2019'!$A$1:$AG$43,MATCH(Y$2,'Feedstock Split-2019'!$A$1:$AG$1,0),0)*Y$4</f>
        <v>0</v>
      </c>
      <c r="Z10">
        <f>VLOOKUP($A10,'Feedstock Split-2019'!$A$1:$AG$43,MATCH(Z$2,'Feedstock Split-2019'!$A$1:$AG$1,0),0)*Z$4</f>
        <v>0</v>
      </c>
      <c r="AA10">
        <f>VLOOKUP($A10,'Feedstock Split-2019'!$A$1:$AG$43,MATCH(AA$2,'Feedstock Split-2019'!$A$1:$AG$1,0),0)*AA$4</f>
        <v>0</v>
      </c>
      <c r="AB10">
        <f>VLOOKUP($A10,'Feedstock Split-2019'!$A$1:$AG$43,MATCH(AB$2,'Feedstock Split-2019'!$A$1:$AG$1,0),0)*AB$4</f>
        <v>0</v>
      </c>
      <c r="AC10">
        <f>VLOOKUP($A10,'Feedstock Split-2019'!$A$1:$AG$43,MATCH(AC$2,'Feedstock Split-2019'!$A$1:$AG$1,0),0)*AC$4</f>
        <v>0</v>
      </c>
      <c r="AD10">
        <f>VLOOKUP($A10,'Feedstock Split-2019'!$A$1:$AG$43,MATCH(AD$2,'Feedstock Split-2019'!$A$1:$AG$1,0),0)*AD$4</f>
        <v>0</v>
      </c>
      <c r="AE10">
        <f>VLOOKUP($A10,'Feedstock Split-2019'!$A$1:$AG$43,MATCH(AE$2,'Feedstock Split-2019'!$A$1:$AG$1,0),0)*AE$4</f>
        <v>0</v>
      </c>
      <c r="AF10" s="47">
        <f>VLOOKUP($A10,'Feedstock Split-2019'!$A$1:$AG$43,MATCH(AF$2,'Feedstock Split-2019'!$A$1:$AG$1,0),0)*AF$4</f>
        <v>0</v>
      </c>
    </row>
    <row r="11" spans="1:32" x14ac:dyDescent="0.2">
      <c r="A11" s="12" t="s">
        <v>8</v>
      </c>
      <c r="B11" s="27"/>
      <c r="C11" s="96">
        <f>VLOOKUP($A11,'Feedstock Split-2019'!$A$1:$AG$43,MATCH(C$2,'Feedstock Split-2019'!$A$1:$AG$1,0),0)*C$4</f>
        <v>0</v>
      </c>
      <c r="D11">
        <f>VLOOKUP($A11,'Feedstock Split-2019'!$A$1:$AG$43,MATCH(D$2,'Feedstock Split-2019'!$A$1:$AG$1,0),0)*D$4</f>
        <v>0</v>
      </c>
      <c r="E11">
        <f>VLOOKUP($A11,'Feedstock Split-2019'!$A$1:$AG$43,MATCH(E$2,'Feedstock Split-2019'!$A$1:$AG$1,0),0)*E$4</f>
        <v>0</v>
      </c>
      <c r="F11">
        <f>VLOOKUP($A11,'Feedstock Split-2019'!$A$1:$AG$43,MATCH(F$2,'Feedstock Split-2019'!$A$1:$AG$1,0),0)*F$4</f>
        <v>0</v>
      </c>
      <c r="G11">
        <f>VLOOKUP($A11,'Feedstock Split-2019'!$A$1:$AG$43,MATCH(G$2,'Feedstock Split-2019'!$A$1:$AG$1,0),0)*G$4</f>
        <v>0</v>
      </c>
      <c r="H11">
        <f>VLOOKUP($A11,'Feedstock Split-2019'!$A$1:$AG$43,MATCH(H$2,'Feedstock Split-2019'!$A$1:$AG$1,0),0)*H$4</f>
        <v>0</v>
      </c>
      <c r="I11">
        <f>VLOOKUP($A11,'Feedstock Split-2019'!$A$1:$AG$43,MATCH(I$2,'Feedstock Split-2019'!$A$1:$AG$1,0),0)*I$4</f>
        <v>0</v>
      </c>
      <c r="J11">
        <f>VLOOKUP($A11,'Feedstock Split-2019'!$A$1:$AG$43,MATCH(J$2,'Feedstock Split-2019'!$A$1:$AG$1,0),0)*J$4</f>
        <v>0</v>
      </c>
      <c r="K11">
        <f>VLOOKUP($A11,'Feedstock Split-2019'!$A$1:$AG$43,MATCH(K$2,'Feedstock Split-2019'!$A$1:$AG$1,0),0)*K$4</f>
        <v>0</v>
      </c>
      <c r="L11">
        <f>VLOOKUP($A11,'Feedstock Split-2019'!$A$1:$AG$43,MATCH(L$2,'Feedstock Split-2019'!$A$1:$AG$1,0),0)*L$4</f>
        <v>0</v>
      </c>
      <c r="M11">
        <f>VLOOKUP($A11,'Feedstock Split-2019'!$A$1:$AG$43,MATCH(M$2,'Feedstock Split-2019'!$A$1:$AG$1,0),0)*M$4</f>
        <v>0</v>
      </c>
      <c r="N11">
        <f>VLOOKUP($A11,'Feedstock Split-2019'!$A$1:$AG$43,MATCH(N$2,'Feedstock Split-2019'!$A$1:$AG$1,0),0)*N$4</f>
        <v>0</v>
      </c>
      <c r="O11">
        <f>VLOOKUP($A11,'Feedstock Split-2019'!$A$1:$AG$43,MATCH(O$2,'Feedstock Split-2019'!$A$1:$AG$1,0),0)*O$4</f>
        <v>0</v>
      </c>
      <c r="P11">
        <f>VLOOKUP($A11,'Feedstock Split-2019'!$A$1:$AG$43,MATCH(P$2,'Feedstock Split-2019'!$A$1:$AG$1,0),0)*P$4</f>
        <v>0</v>
      </c>
      <c r="Q11">
        <f>VLOOKUP($A11,'Feedstock Split-2019'!$A$1:$AG$43,MATCH(Q$2,'Feedstock Split-2019'!$A$1:$AG$1,0),0)*Q$4</f>
        <v>0</v>
      </c>
      <c r="R11">
        <f>VLOOKUP($A11,'Feedstock Split-2019'!$A$1:$AG$43,MATCH(R$2,'Feedstock Split-2019'!$A$1:$AG$1,0),0)*R$4</f>
        <v>0</v>
      </c>
      <c r="S11">
        <f>VLOOKUP($A11,'Feedstock Split-2019'!$A$1:$AG$43,MATCH(S$2,'Feedstock Split-2019'!$A$1:$AG$1,0),0)*S$4</f>
        <v>0</v>
      </c>
      <c r="T11">
        <f>VLOOKUP($A11,'Feedstock Split-2019'!$A$1:$AG$43,MATCH(T$2,'Feedstock Split-2019'!$A$1:$AG$1,0),0)*T$4</f>
        <v>0</v>
      </c>
      <c r="U11">
        <f>VLOOKUP($A11,'Feedstock Split-2019'!$A$1:$AG$43,MATCH(U$2,'Feedstock Split-2019'!$A$1:$AG$1,0),0)*U$4</f>
        <v>0</v>
      </c>
      <c r="V11">
        <f>VLOOKUP($A11,'Feedstock Split-2019'!$A$1:$AG$43,MATCH(V$2,'Feedstock Split-2019'!$A$1:$AG$1,0),0)*V$4</f>
        <v>0</v>
      </c>
      <c r="W11">
        <f>VLOOKUP($A11,'Feedstock Split-2019'!$A$1:$AG$43,MATCH(W$2,'Feedstock Split-2019'!$A$1:$AG$1,0),0)*W$4</f>
        <v>0</v>
      </c>
      <c r="X11">
        <f>VLOOKUP($A11,'Feedstock Split-2019'!$A$1:$AG$43,MATCH(X$2,'Feedstock Split-2019'!$A$1:$AG$1,0),0)*X$4</f>
        <v>0</v>
      </c>
      <c r="Y11">
        <f>VLOOKUP($A11,'Feedstock Split-2019'!$A$1:$AG$43,MATCH(Y$2,'Feedstock Split-2019'!$A$1:$AG$1,0),0)*Y$4</f>
        <v>0</v>
      </c>
      <c r="Z11">
        <f>VLOOKUP($A11,'Feedstock Split-2019'!$A$1:$AG$43,MATCH(Z$2,'Feedstock Split-2019'!$A$1:$AG$1,0),0)*Z$4</f>
        <v>0</v>
      </c>
      <c r="AA11">
        <f>VLOOKUP($A11,'Feedstock Split-2019'!$A$1:$AG$43,MATCH(AA$2,'Feedstock Split-2019'!$A$1:$AG$1,0),0)*AA$4</f>
        <v>0</v>
      </c>
      <c r="AB11">
        <f>VLOOKUP($A11,'Feedstock Split-2019'!$A$1:$AG$43,MATCH(AB$2,'Feedstock Split-2019'!$A$1:$AG$1,0),0)*AB$4</f>
        <v>0</v>
      </c>
      <c r="AC11">
        <f>VLOOKUP($A11,'Feedstock Split-2019'!$A$1:$AG$43,MATCH(AC$2,'Feedstock Split-2019'!$A$1:$AG$1,0),0)*AC$4</f>
        <v>0</v>
      </c>
      <c r="AD11">
        <f>VLOOKUP($A11,'Feedstock Split-2019'!$A$1:$AG$43,MATCH(AD$2,'Feedstock Split-2019'!$A$1:$AG$1,0),0)*AD$4</f>
        <v>0</v>
      </c>
      <c r="AE11">
        <f>VLOOKUP($A11,'Feedstock Split-2019'!$A$1:$AG$43,MATCH(AE$2,'Feedstock Split-2019'!$A$1:$AG$1,0),0)*AE$4</f>
        <v>0</v>
      </c>
      <c r="AF11" s="47">
        <f>VLOOKUP($A11,'Feedstock Split-2019'!$A$1:$AG$43,MATCH(AF$2,'Feedstock Split-2019'!$A$1:$AG$1,0),0)*AF$4</f>
        <v>0</v>
      </c>
    </row>
    <row r="12" spans="1:32" x14ac:dyDescent="0.2">
      <c r="A12" s="12" t="s">
        <v>9</v>
      </c>
      <c r="B12" s="27"/>
      <c r="C12" s="96">
        <f>VLOOKUP($A12,'Feedstock Split-2019'!$A$1:$AG$43,MATCH(C$2,'Feedstock Split-2019'!$A$1:$AG$1,0),0)*C$4</f>
        <v>0</v>
      </c>
      <c r="D12">
        <f>VLOOKUP($A12,'Feedstock Split-2019'!$A$1:$AG$43,MATCH(D$2,'Feedstock Split-2019'!$A$1:$AG$1,0),0)*D$4</f>
        <v>0</v>
      </c>
      <c r="E12">
        <f>VLOOKUP($A12,'Feedstock Split-2019'!$A$1:$AG$43,MATCH(E$2,'Feedstock Split-2019'!$A$1:$AG$1,0),0)*E$4</f>
        <v>0</v>
      </c>
      <c r="F12">
        <f>VLOOKUP($A12,'Feedstock Split-2019'!$A$1:$AG$43,MATCH(F$2,'Feedstock Split-2019'!$A$1:$AG$1,0),0)*F$4</f>
        <v>0</v>
      </c>
      <c r="G12">
        <f>VLOOKUP($A12,'Feedstock Split-2019'!$A$1:$AG$43,MATCH(G$2,'Feedstock Split-2019'!$A$1:$AG$1,0),0)*G$4</f>
        <v>0</v>
      </c>
      <c r="H12">
        <f>VLOOKUP($A12,'Feedstock Split-2019'!$A$1:$AG$43,MATCH(H$2,'Feedstock Split-2019'!$A$1:$AG$1,0),0)*H$4</f>
        <v>0</v>
      </c>
      <c r="I12">
        <f>VLOOKUP($A12,'Feedstock Split-2019'!$A$1:$AG$43,MATCH(I$2,'Feedstock Split-2019'!$A$1:$AG$1,0),0)*I$4</f>
        <v>0</v>
      </c>
      <c r="J12">
        <f>VLOOKUP($A12,'Feedstock Split-2019'!$A$1:$AG$43,MATCH(J$2,'Feedstock Split-2019'!$A$1:$AG$1,0),0)*J$4</f>
        <v>0</v>
      </c>
      <c r="K12">
        <f>VLOOKUP($A12,'Feedstock Split-2019'!$A$1:$AG$43,MATCH(K$2,'Feedstock Split-2019'!$A$1:$AG$1,0),0)*K$4</f>
        <v>0</v>
      </c>
      <c r="L12">
        <f>VLOOKUP($A12,'Feedstock Split-2019'!$A$1:$AG$43,MATCH(L$2,'Feedstock Split-2019'!$A$1:$AG$1,0),0)*L$4</f>
        <v>0</v>
      </c>
      <c r="M12">
        <f>VLOOKUP($A12,'Feedstock Split-2019'!$A$1:$AG$43,MATCH(M$2,'Feedstock Split-2019'!$A$1:$AG$1,0),0)*M$4</f>
        <v>0</v>
      </c>
      <c r="N12">
        <f>VLOOKUP($A12,'Feedstock Split-2019'!$A$1:$AG$43,MATCH(N$2,'Feedstock Split-2019'!$A$1:$AG$1,0),0)*N$4</f>
        <v>0</v>
      </c>
      <c r="O12">
        <f>VLOOKUP($A12,'Feedstock Split-2019'!$A$1:$AG$43,MATCH(O$2,'Feedstock Split-2019'!$A$1:$AG$1,0),0)*O$4</f>
        <v>0</v>
      </c>
      <c r="P12">
        <f>VLOOKUP($A12,'Feedstock Split-2019'!$A$1:$AG$43,MATCH(P$2,'Feedstock Split-2019'!$A$1:$AG$1,0),0)*P$4</f>
        <v>0</v>
      </c>
      <c r="Q12">
        <f>VLOOKUP($A12,'Feedstock Split-2019'!$A$1:$AG$43,MATCH(Q$2,'Feedstock Split-2019'!$A$1:$AG$1,0),0)*Q$4</f>
        <v>0</v>
      </c>
      <c r="R12">
        <f>VLOOKUP($A12,'Feedstock Split-2019'!$A$1:$AG$43,MATCH(R$2,'Feedstock Split-2019'!$A$1:$AG$1,0),0)*R$4</f>
        <v>0</v>
      </c>
      <c r="S12">
        <f>VLOOKUP($A12,'Feedstock Split-2019'!$A$1:$AG$43,MATCH(S$2,'Feedstock Split-2019'!$A$1:$AG$1,0),0)*S$4</f>
        <v>0</v>
      </c>
      <c r="T12">
        <f>VLOOKUP($A12,'Feedstock Split-2019'!$A$1:$AG$43,MATCH(T$2,'Feedstock Split-2019'!$A$1:$AG$1,0),0)*T$4</f>
        <v>0</v>
      </c>
      <c r="U12">
        <f>VLOOKUP($A12,'Feedstock Split-2019'!$A$1:$AG$43,MATCH(U$2,'Feedstock Split-2019'!$A$1:$AG$1,0),0)*U$4</f>
        <v>0</v>
      </c>
      <c r="V12">
        <f>VLOOKUP($A12,'Feedstock Split-2019'!$A$1:$AG$43,MATCH(V$2,'Feedstock Split-2019'!$A$1:$AG$1,0),0)*V$4</f>
        <v>0</v>
      </c>
      <c r="W12">
        <f>VLOOKUP($A12,'Feedstock Split-2019'!$A$1:$AG$43,MATCH(W$2,'Feedstock Split-2019'!$A$1:$AG$1,0),0)*W$4</f>
        <v>0</v>
      </c>
      <c r="X12">
        <f>VLOOKUP($A12,'Feedstock Split-2019'!$A$1:$AG$43,MATCH(X$2,'Feedstock Split-2019'!$A$1:$AG$1,0),0)*X$4</f>
        <v>0</v>
      </c>
      <c r="Y12">
        <f>VLOOKUP($A12,'Feedstock Split-2019'!$A$1:$AG$43,MATCH(Y$2,'Feedstock Split-2019'!$A$1:$AG$1,0),0)*Y$4</f>
        <v>0</v>
      </c>
      <c r="Z12">
        <f>VLOOKUP($A12,'Feedstock Split-2019'!$A$1:$AG$43,MATCH(Z$2,'Feedstock Split-2019'!$A$1:$AG$1,0),0)*Z$4</f>
        <v>0</v>
      </c>
      <c r="AA12">
        <f>VLOOKUP($A12,'Feedstock Split-2019'!$A$1:$AG$43,MATCH(AA$2,'Feedstock Split-2019'!$A$1:$AG$1,0),0)*AA$4</f>
        <v>0</v>
      </c>
      <c r="AB12">
        <f>VLOOKUP($A12,'Feedstock Split-2019'!$A$1:$AG$43,MATCH(AB$2,'Feedstock Split-2019'!$A$1:$AG$1,0),0)*AB$4</f>
        <v>0</v>
      </c>
      <c r="AC12">
        <f>VLOOKUP($A12,'Feedstock Split-2019'!$A$1:$AG$43,MATCH(AC$2,'Feedstock Split-2019'!$A$1:$AG$1,0),0)*AC$4</f>
        <v>0</v>
      </c>
      <c r="AD12">
        <f>VLOOKUP($A12,'Feedstock Split-2019'!$A$1:$AG$43,MATCH(AD$2,'Feedstock Split-2019'!$A$1:$AG$1,0),0)*AD$4</f>
        <v>0</v>
      </c>
      <c r="AE12">
        <f>VLOOKUP($A12,'Feedstock Split-2019'!$A$1:$AG$43,MATCH(AE$2,'Feedstock Split-2019'!$A$1:$AG$1,0),0)*AE$4</f>
        <v>0</v>
      </c>
      <c r="AF12" s="47">
        <f>VLOOKUP($A12,'Feedstock Split-2019'!$A$1:$AG$43,MATCH(AF$2,'Feedstock Split-2019'!$A$1:$AG$1,0),0)*AF$4</f>
        <v>0</v>
      </c>
    </row>
    <row r="13" spans="1:32" x14ac:dyDescent="0.2">
      <c r="A13" s="12" t="s">
        <v>10</v>
      </c>
      <c r="B13" s="27"/>
      <c r="C13" s="96">
        <f>VLOOKUP($A13,'Feedstock Split-2019'!$A$1:$AG$43,MATCH(C$2,'Feedstock Split-2019'!$A$1:$AG$1,0),0)*C$4</f>
        <v>0</v>
      </c>
      <c r="D13">
        <f>VLOOKUP($A13,'Feedstock Split-2019'!$A$1:$AG$43,MATCH(D$2,'Feedstock Split-2019'!$A$1:$AG$1,0),0)*D$4</f>
        <v>0</v>
      </c>
      <c r="E13">
        <f>VLOOKUP($A13,'Feedstock Split-2019'!$A$1:$AG$43,MATCH(E$2,'Feedstock Split-2019'!$A$1:$AG$1,0),0)*E$4</f>
        <v>0</v>
      </c>
      <c r="F13">
        <f>VLOOKUP($A13,'Feedstock Split-2019'!$A$1:$AG$43,MATCH(F$2,'Feedstock Split-2019'!$A$1:$AG$1,0),0)*F$4</f>
        <v>0</v>
      </c>
      <c r="G13">
        <f>VLOOKUP($A13,'Feedstock Split-2019'!$A$1:$AG$43,MATCH(G$2,'Feedstock Split-2019'!$A$1:$AG$1,0),0)*G$4</f>
        <v>0</v>
      </c>
      <c r="H13">
        <f>VLOOKUP($A13,'Feedstock Split-2019'!$A$1:$AG$43,MATCH(H$2,'Feedstock Split-2019'!$A$1:$AG$1,0),0)*H$4</f>
        <v>0</v>
      </c>
      <c r="I13">
        <f>VLOOKUP($A13,'Feedstock Split-2019'!$A$1:$AG$43,MATCH(I$2,'Feedstock Split-2019'!$A$1:$AG$1,0),0)*I$4</f>
        <v>0</v>
      </c>
      <c r="J13">
        <f>VLOOKUP($A13,'Feedstock Split-2019'!$A$1:$AG$43,MATCH(J$2,'Feedstock Split-2019'!$A$1:$AG$1,0),0)*J$4</f>
        <v>0</v>
      </c>
      <c r="K13">
        <f>VLOOKUP($A13,'Feedstock Split-2019'!$A$1:$AG$43,MATCH(K$2,'Feedstock Split-2019'!$A$1:$AG$1,0),0)*K$4</f>
        <v>0</v>
      </c>
      <c r="L13">
        <f>VLOOKUP($A13,'Feedstock Split-2019'!$A$1:$AG$43,MATCH(L$2,'Feedstock Split-2019'!$A$1:$AG$1,0),0)*L$4</f>
        <v>0</v>
      </c>
      <c r="M13">
        <f>VLOOKUP($A13,'Feedstock Split-2019'!$A$1:$AG$43,MATCH(M$2,'Feedstock Split-2019'!$A$1:$AG$1,0),0)*M$4</f>
        <v>0</v>
      </c>
      <c r="N13">
        <f>VLOOKUP($A13,'Feedstock Split-2019'!$A$1:$AG$43,MATCH(N$2,'Feedstock Split-2019'!$A$1:$AG$1,0),0)*N$4</f>
        <v>0</v>
      </c>
      <c r="O13">
        <f>VLOOKUP($A13,'Feedstock Split-2019'!$A$1:$AG$43,MATCH(O$2,'Feedstock Split-2019'!$A$1:$AG$1,0),0)*O$4</f>
        <v>0</v>
      </c>
      <c r="P13">
        <f>VLOOKUP($A13,'Feedstock Split-2019'!$A$1:$AG$43,MATCH(P$2,'Feedstock Split-2019'!$A$1:$AG$1,0),0)*P$4</f>
        <v>0</v>
      </c>
      <c r="Q13">
        <f>VLOOKUP($A13,'Feedstock Split-2019'!$A$1:$AG$43,MATCH(Q$2,'Feedstock Split-2019'!$A$1:$AG$1,0),0)*Q$4</f>
        <v>0</v>
      </c>
      <c r="R13">
        <f>VLOOKUP($A13,'Feedstock Split-2019'!$A$1:$AG$43,MATCH(R$2,'Feedstock Split-2019'!$A$1:$AG$1,0),0)*R$4</f>
        <v>0</v>
      </c>
      <c r="S13">
        <f>VLOOKUP($A13,'Feedstock Split-2019'!$A$1:$AG$43,MATCH(S$2,'Feedstock Split-2019'!$A$1:$AG$1,0),0)*S$4</f>
        <v>0</v>
      </c>
      <c r="T13">
        <f>VLOOKUP($A13,'Feedstock Split-2019'!$A$1:$AG$43,MATCH(T$2,'Feedstock Split-2019'!$A$1:$AG$1,0),0)*T$4</f>
        <v>0</v>
      </c>
      <c r="U13">
        <f>VLOOKUP($A13,'Feedstock Split-2019'!$A$1:$AG$43,MATCH(U$2,'Feedstock Split-2019'!$A$1:$AG$1,0),0)*U$4</f>
        <v>153933962987.09198</v>
      </c>
      <c r="V13">
        <f>VLOOKUP($A13,'Feedstock Split-2019'!$A$1:$AG$43,MATCH(V$2,'Feedstock Split-2019'!$A$1:$AG$1,0),0)*V$4</f>
        <v>0</v>
      </c>
      <c r="W13">
        <f>VLOOKUP($A13,'Feedstock Split-2019'!$A$1:$AG$43,MATCH(W$2,'Feedstock Split-2019'!$A$1:$AG$1,0),0)*W$4</f>
        <v>0</v>
      </c>
      <c r="X13">
        <f>VLOOKUP($A13,'Feedstock Split-2019'!$A$1:$AG$43,MATCH(X$2,'Feedstock Split-2019'!$A$1:$AG$1,0),0)*X$4</f>
        <v>0</v>
      </c>
      <c r="Y13">
        <f>VLOOKUP($A13,'Feedstock Split-2019'!$A$1:$AG$43,MATCH(Y$2,'Feedstock Split-2019'!$A$1:$AG$1,0),0)*Y$4</f>
        <v>0</v>
      </c>
      <c r="Z13">
        <f>VLOOKUP($A13,'Feedstock Split-2019'!$A$1:$AG$43,MATCH(Z$2,'Feedstock Split-2019'!$A$1:$AG$1,0),0)*Z$4</f>
        <v>0</v>
      </c>
      <c r="AA13">
        <f>VLOOKUP($A13,'Feedstock Split-2019'!$A$1:$AG$43,MATCH(AA$2,'Feedstock Split-2019'!$A$1:$AG$1,0),0)*AA$4</f>
        <v>0</v>
      </c>
      <c r="AB13">
        <f>VLOOKUP($A13,'Feedstock Split-2019'!$A$1:$AG$43,MATCH(AB$2,'Feedstock Split-2019'!$A$1:$AG$1,0),0)*AB$4</f>
        <v>0</v>
      </c>
      <c r="AC13">
        <f>VLOOKUP($A13,'Feedstock Split-2019'!$A$1:$AG$43,MATCH(AC$2,'Feedstock Split-2019'!$A$1:$AG$1,0),0)*AC$4</f>
        <v>0</v>
      </c>
      <c r="AD13">
        <f>VLOOKUP($A13,'Feedstock Split-2019'!$A$1:$AG$43,MATCH(AD$2,'Feedstock Split-2019'!$A$1:$AG$1,0),0)*AD$4</f>
        <v>0</v>
      </c>
      <c r="AE13">
        <f>VLOOKUP($A13,'Feedstock Split-2019'!$A$1:$AG$43,MATCH(AE$2,'Feedstock Split-2019'!$A$1:$AG$1,0),0)*AE$4</f>
        <v>0</v>
      </c>
      <c r="AF13" s="47">
        <f>VLOOKUP($A13,'Feedstock Split-2019'!$A$1:$AG$43,MATCH(AF$2,'Feedstock Split-2019'!$A$1:$AG$1,0),0)*AF$4</f>
        <v>0</v>
      </c>
    </row>
    <row r="14" spans="1:32" x14ac:dyDescent="0.2">
      <c r="A14" s="12" t="s">
        <v>11</v>
      </c>
      <c r="B14" s="27"/>
      <c r="C14" s="96">
        <f>VLOOKUP($A14,'Feedstock Split-2019'!$A$1:$AG$43,MATCH(C$2,'Feedstock Split-2019'!$A$1:$AG$1,0),0)*C$4</f>
        <v>0</v>
      </c>
      <c r="D14">
        <f>VLOOKUP($A14,'Feedstock Split-2019'!$A$1:$AG$43,MATCH(D$2,'Feedstock Split-2019'!$A$1:$AG$1,0),0)*D$4</f>
        <v>0</v>
      </c>
      <c r="E14">
        <f>VLOOKUP($A14,'Feedstock Split-2019'!$A$1:$AG$43,MATCH(E$2,'Feedstock Split-2019'!$A$1:$AG$1,0),0)*E$4</f>
        <v>0</v>
      </c>
      <c r="F14">
        <f>VLOOKUP($A14,'Feedstock Split-2019'!$A$1:$AG$43,MATCH(F$2,'Feedstock Split-2019'!$A$1:$AG$1,0),0)*F$4</f>
        <v>0</v>
      </c>
      <c r="G14">
        <f>VLOOKUP($A14,'Feedstock Split-2019'!$A$1:$AG$43,MATCH(G$2,'Feedstock Split-2019'!$A$1:$AG$1,0),0)*G$4</f>
        <v>0</v>
      </c>
      <c r="H14">
        <f>VLOOKUP($A14,'Feedstock Split-2019'!$A$1:$AG$43,MATCH(H$2,'Feedstock Split-2019'!$A$1:$AG$1,0),0)*H$4</f>
        <v>0</v>
      </c>
      <c r="I14">
        <f>VLOOKUP($A14,'Feedstock Split-2019'!$A$1:$AG$43,MATCH(I$2,'Feedstock Split-2019'!$A$1:$AG$1,0),0)*I$4</f>
        <v>0</v>
      </c>
      <c r="J14">
        <f>VLOOKUP($A14,'Feedstock Split-2019'!$A$1:$AG$43,MATCH(J$2,'Feedstock Split-2019'!$A$1:$AG$1,0),0)*J$4</f>
        <v>0</v>
      </c>
      <c r="K14">
        <f>VLOOKUP($A14,'Feedstock Split-2019'!$A$1:$AG$43,MATCH(K$2,'Feedstock Split-2019'!$A$1:$AG$1,0),0)*K$4</f>
        <v>0</v>
      </c>
      <c r="L14">
        <f>VLOOKUP($A14,'Feedstock Split-2019'!$A$1:$AG$43,MATCH(L$2,'Feedstock Split-2019'!$A$1:$AG$1,0),0)*L$4</f>
        <v>0</v>
      </c>
      <c r="M14">
        <f>VLOOKUP($A14,'Feedstock Split-2019'!$A$1:$AG$43,MATCH(M$2,'Feedstock Split-2019'!$A$1:$AG$1,0),0)*M$4</f>
        <v>0</v>
      </c>
      <c r="N14">
        <f>VLOOKUP($A14,'Feedstock Split-2019'!$A$1:$AG$43,MATCH(N$2,'Feedstock Split-2019'!$A$1:$AG$1,0),0)*N$4</f>
        <v>0</v>
      </c>
      <c r="O14">
        <f>VLOOKUP($A14,'Feedstock Split-2019'!$A$1:$AG$43,MATCH(O$2,'Feedstock Split-2019'!$A$1:$AG$1,0),0)*O$4</f>
        <v>0</v>
      </c>
      <c r="P14">
        <f>VLOOKUP($A14,'Feedstock Split-2019'!$A$1:$AG$43,MATCH(P$2,'Feedstock Split-2019'!$A$1:$AG$1,0),0)*P$4</f>
        <v>0</v>
      </c>
      <c r="Q14">
        <f>VLOOKUP($A14,'Feedstock Split-2019'!$A$1:$AG$43,MATCH(Q$2,'Feedstock Split-2019'!$A$1:$AG$1,0),0)*Q$4</f>
        <v>0</v>
      </c>
      <c r="R14">
        <f>VLOOKUP($A14,'Feedstock Split-2019'!$A$1:$AG$43,MATCH(R$2,'Feedstock Split-2019'!$A$1:$AG$1,0),0)*R$4</f>
        <v>0</v>
      </c>
      <c r="S14">
        <f>VLOOKUP($A14,'Feedstock Split-2019'!$A$1:$AG$43,MATCH(S$2,'Feedstock Split-2019'!$A$1:$AG$1,0),0)*S$4</f>
        <v>0</v>
      </c>
      <c r="T14">
        <f>VLOOKUP($A14,'Feedstock Split-2019'!$A$1:$AG$43,MATCH(T$2,'Feedstock Split-2019'!$A$1:$AG$1,0),0)*T$4</f>
        <v>0</v>
      </c>
      <c r="U14">
        <f>VLOOKUP($A14,'Feedstock Split-2019'!$A$1:$AG$43,MATCH(U$2,'Feedstock Split-2019'!$A$1:$AG$1,0),0)*U$4</f>
        <v>0</v>
      </c>
      <c r="V14">
        <f>VLOOKUP($A14,'Feedstock Split-2019'!$A$1:$AG$43,MATCH(V$2,'Feedstock Split-2019'!$A$1:$AG$1,0),0)*V$4</f>
        <v>0</v>
      </c>
      <c r="W14">
        <f>VLOOKUP($A14,'Feedstock Split-2019'!$A$1:$AG$43,MATCH(W$2,'Feedstock Split-2019'!$A$1:$AG$1,0),0)*W$4</f>
        <v>0</v>
      </c>
      <c r="X14">
        <f>VLOOKUP($A14,'Feedstock Split-2019'!$A$1:$AG$43,MATCH(X$2,'Feedstock Split-2019'!$A$1:$AG$1,0),0)*X$4</f>
        <v>0</v>
      </c>
      <c r="Y14">
        <f>VLOOKUP($A14,'Feedstock Split-2019'!$A$1:$AG$43,MATCH(Y$2,'Feedstock Split-2019'!$A$1:$AG$1,0),0)*Y$4</f>
        <v>0</v>
      </c>
      <c r="Z14">
        <f>VLOOKUP($A14,'Feedstock Split-2019'!$A$1:$AG$43,MATCH(Z$2,'Feedstock Split-2019'!$A$1:$AG$1,0),0)*Z$4</f>
        <v>0</v>
      </c>
      <c r="AA14">
        <f>VLOOKUP($A14,'Feedstock Split-2019'!$A$1:$AG$43,MATCH(AA$2,'Feedstock Split-2019'!$A$1:$AG$1,0),0)*AA$4</f>
        <v>0</v>
      </c>
      <c r="AB14">
        <f>VLOOKUP($A14,'Feedstock Split-2019'!$A$1:$AG$43,MATCH(AB$2,'Feedstock Split-2019'!$A$1:$AG$1,0),0)*AB$4</f>
        <v>0</v>
      </c>
      <c r="AC14">
        <f>VLOOKUP($A14,'Feedstock Split-2019'!$A$1:$AG$43,MATCH(AC$2,'Feedstock Split-2019'!$A$1:$AG$1,0),0)*AC$4</f>
        <v>0</v>
      </c>
      <c r="AD14">
        <f>VLOOKUP($A14,'Feedstock Split-2019'!$A$1:$AG$43,MATCH(AD$2,'Feedstock Split-2019'!$A$1:$AG$1,0),0)*AD$4</f>
        <v>0</v>
      </c>
      <c r="AE14">
        <f>VLOOKUP($A14,'Feedstock Split-2019'!$A$1:$AG$43,MATCH(AE$2,'Feedstock Split-2019'!$A$1:$AG$1,0),0)*AE$4</f>
        <v>0</v>
      </c>
      <c r="AF14" s="47">
        <f>VLOOKUP($A14,'Feedstock Split-2019'!$A$1:$AG$43,MATCH(AF$2,'Feedstock Split-2019'!$A$1:$AG$1,0),0)*AF$4</f>
        <v>0</v>
      </c>
    </row>
    <row r="15" spans="1:32" x14ac:dyDescent="0.2">
      <c r="A15" s="12" t="s">
        <v>12</v>
      </c>
      <c r="B15" s="27"/>
      <c r="C15" s="96">
        <f>VLOOKUP($A15,'Feedstock Split-2019'!$A$1:$AG$43,MATCH(C$2,'Feedstock Split-2019'!$A$1:$AG$1,0),0)*C$4</f>
        <v>0</v>
      </c>
      <c r="D15">
        <f>VLOOKUP($A15,'Feedstock Split-2019'!$A$1:$AG$43,MATCH(D$2,'Feedstock Split-2019'!$A$1:$AG$1,0),0)*D$4</f>
        <v>0</v>
      </c>
      <c r="E15">
        <f>VLOOKUP($A15,'Feedstock Split-2019'!$A$1:$AG$43,MATCH(E$2,'Feedstock Split-2019'!$A$1:$AG$1,0),0)*E$4</f>
        <v>0</v>
      </c>
      <c r="F15">
        <f>VLOOKUP($A15,'Feedstock Split-2019'!$A$1:$AG$43,MATCH(F$2,'Feedstock Split-2019'!$A$1:$AG$1,0),0)*F$4</f>
        <v>0</v>
      </c>
      <c r="G15">
        <f>VLOOKUP($A15,'Feedstock Split-2019'!$A$1:$AG$43,MATCH(G$2,'Feedstock Split-2019'!$A$1:$AG$1,0),0)*G$4</f>
        <v>0</v>
      </c>
      <c r="H15">
        <f>VLOOKUP($A15,'Feedstock Split-2019'!$A$1:$AG$43,MATCH(H$2,'Feedstock Split-2019'!$A$1:$AG$1,0),0)*H$4</f>
        <v>0</v>
      </c>
      <c r="I15">
        <f>VLOOKUP($A15,'Feedstock Split-2019'!$A$1:$AG$43,MATCH(I$2,'Feedstock Split-2019'!$A$1:$AG$1,0),0)*I$4</f>
        <v>0</v>
      </c>
      <c r="J15">
        <f>VLOOKUP($A15,'Feedstock Split-2019'!$A$1:$AG$43,MATCH(J$2,'Feedstock Split-2019'!$A$1:$AG$1,0),0)*J$4</f>
        <v>0</v>
      </c>
      <c r="K15">
        <f>VLOOKUP($A15,'Feedstock Split-2019'!$A$1:$AG$43,MATCH(K$2,'Feedstock Split-2019'!$A$1:$AG$1,0),0)*K$4</f>
        <v>0</v>
      </c>
      <c r="L15">
        <f>VLOOKUP($A15,'Feedstock Split-2019'!$A$1:$AG$43,MATCH(L$2,'Feedstock Split-2019'!$A$1:$AG$1,0),0)*L$4</f>
        <v>0</v>
      </c>
      <c r="M15">
        <f>VLOOKUP($A15,'Feedstock Split-2019'!$A$1:$AG$43,MATCH(M$2,'Feedstock Split-2019'!$A$1:$AG$1,0),0)*M$4</f>
        <v>0</v>
      </c>
      <c r="N15">
        <f>VLOOKUP($A15,'Feedstock Split-2019'!$A$1:$AG$43,MATCH(N$2,'Feedstock Split-2019'!$A$1:$AG$1,0),0)*N$4</f>
        <v>0</v>
      </c>
      <c r="O15">
        <f>VLOOKUP($A15,'Feedstock Split-2019'!$A$1:$AG$43,MATCH(O$2,'Feedstock Split-2019'!$A$1:$AG$1,0),0)*O$4</f>
        <v>0</v>
      </c>
      <c r="P15">
        <f>VLOOKUP($A15,'Feedstock Split-2019'!$A$1:$AG$43,MATCH(P$2,'Feedstock Split-2019'!$A$1:$AG$1,0),0)*P$4</f>
        <v>0</v>
      </c>
      <c r="Q15">
        <f>VLOOKUP($A15,'Feedstock Split-2019'!$A$1:$AG$43,MATCH(Q$2,'Feedstock Split-2019'!$A$1:$AG$1,0),0)*Q$4</f>
        <v>0</v>
      </c>
      <c r="R15">
        <f>VLOOKUP($A15,'Feedstock Split-2019'!$A$1:$AG$43,MATCH(R$2,'Feedstock Split-2019'!$A$1:$AG$1,0),0)*R$4</f>
        <v>0</v>
      </c>
      <c r="S15">
        <f>VLOOKUP($A15,'Feedstock Split-2019'!$A$1:$AG$43,MATCH(S$2,'Feedstock Split-2019'!$A$1:$AG$1,0),0)*S$4</f>
        <v>0</v>
      </c>
      <c r="T15">
        <f>VLOOKUP($A15,'Feedstock Split-2019'!$A$1:$AG$43,MATCH(T$2,'Feedstock Split-2019'!$A$1:$AG$1,0),0)*T$4</f>
        <v>0</v>
      </c>
      <c r="U15">
        <f>VLOOKUP($A15,'Feedstock Split-2019'!$A$1:$AG$43,MATCH(U$2,'Feedstock Split-2019'!$A$1:$AG$1,0),0)*U$4</f>
        <v>0</v>
      </c>
      <c r="V15">
        <f>VLOOKUP($A15,'Feedstock Split-2019'!$A$1:$AG$43,MATCH(V$2,'Feedstock Split-2019'!$A$1:$AG$1,0),0)*V$4</f>
        <v>0</v>
      </c>
      <c r="W15">
        <f>VLOOKUP($A15,'Feedstock Split-2019'!$A$1:$AG$43,MATCH(W$2,'Feedstock Split-2019'!$A$1:$AG$1,0),0)*W$4</f>
        <v>0</v>
      </c>
      <c r="X15">
        <f>VLOOKUP($A15,'Feedstock Split-2019'!$A$1:$AG$43,MATCH(X$2,'Feedstock Split-2019'!$A$1:$AG$1,0),0)*X$4</f>
        <v>0</v>
      </c>
      <c r="Y15">
        <f>VLOOKUP($A15,'Feedstock Split-2019'!$A$1:$AG$43,MATCH(Y$2,'Feedstock Split-2019'!$A$1:$AG$1,0),0)*Y$4</f>
        <v>0</v>
      </c>
      <c r="Z15">
        <f>VLOOKUP($A15,'Feedstock Split-2019'!$A$1:$AG$43,MATCH(Z$2,'Feedstock Split-2019'!$A$1:$AG$1,0),0)*Z$4</f>
        <v>0</v>
      </c>
      <c r="AA15">
        <f>VLOOKUP($A15,'Feedstock Split-2019'!$A$1:$AG$43,MATCH(AA$2,'Feedstock Split-2019'!$A$1:$AG$1,0),0)*AA$4</f>
        <v>0</v>
      </c>
      <c r="AB15">
        <f>VLOOKUP($A15,'Feedstock Split-2019'!$A$1:$AG$43,MATCH(AB$2,'Feedstock Split-2019'!$A$1:$AG$1,0),0)*AB$4</f>
        <v>0</v>
      </c>
      <c r="AC15">
        <f>VLOOKUP($A15,'Feedstock Split-2019'!$A$1:$AG$43,MATCH(AC$2,'Feedstock Split-2019'!$A$1:$AG$1,0),0)*AC$4</f>
        <v>0</v>
      </c>
      <c r="AD15">
        <f>VLOOKUP($A15,'Feedstock Split-2019'!$A$1:$AG$43,MATCH(AD$2,'Feedstock Split-2019'!$A$1:$AG$1,0),0)*AD$4</f>
        <v>0</v>
      </c>
      <c r="AE15">
        <f>VLOOKUP($A15,'Feedstock Split-2019'!$A$1:$AG$43,MATCH(AE$2,'Feedstock Split-2019'!$A$1:$AG$1,0),0)*AE$4</f>
        <v>0</v>
      </c>
      <c r="AF15" s="47">
        <f>VLOOKUP($A15,'Feedstock Split-2019'!$A$1:$AG$43,MATCH(AF$2,'Feedstock Split-2019'!$A$1:$AG$1,0),0)*AF$4</f>
        <v>0</v>
      </c>
    </row>
    <row r="16" spans="1:32" x14ac:dyDescent="0.2">
      <c r="A16" s="12" t="s">
        <v>13</v>
      </c>
      <c r="B16" s="27"/>
      <c r="C16" s="96">
        <f>VLOOKUP($A16,'Feedstock Split-2019'!$A$1:$AG$43,MATCH(C$2,'Feedstock Split-2019'!$A$1:$AG$1,0),0)*C$4</f>
        <v>0</v>
      </c>
      <c r="D16">
        <f>VLOOKUP($A16,'Feedstock Split-2019'!$A$1:$AG$43,MATCH(D$2,'Feedstock Split-2019'!$A$1:$AG$1,0),0)*D$4</f>
        <v>0</v>
      </c>
      <c r="E16">
        <f>VLOOKUP($A16,'Feedstock Split-2019'!$A$1:$AG$43,MATCH(E$2,'Feedstock Split-2019'!$A$1:$AG$1,0),0)*E$4</f>
        <v>0</v>
      </c>
      <c r="F16">
        <f>VLOOKUP($A16,'Feedstock Split-2019'!$A$1:$AG$43,MATCH(F$2,'Feedstock Split-2019'!$A$1:$AG$1,0),0)*F$4</f>
        <v>0</v>
      </c>
      <c r="G16">
        <f>VLOOKUP($A16,'Feedstock Split-2019'!$A$1:$AG$43,MATCH(G$2,'Feedstock Split-2019'!$A$1:$AG$1,0),0)*G$4</f>
        <v>0</v>
      </c>
      <c r="H16">
        <f>VLOOKUP($A16,'Feedstock Split-2019'!$A$1:$AG$43,MATCH(H$2,'Feedstock Split-2019'!$A$1:$AG$1,0),0)*H$4</f>
        <v>0</v>
      </c>
      <c r="I16">
        <f>VLOOKUP($A16,'Feedstock Split-2019'!$A$1:$AG$43,MATCH(I$2,'Feedstock Split-2019'!$A$1:$AG$1,0),0)*I$4</f>
        <v>0</v>
      </c>
      <c r="J16">
        <f>VLOOKUP($A16,'Feedstock Split-2019'!$A$1:$AG$43,MATCH(J$2,'Feedstock Split-2019'!$A$1:$AG$1,0),0)*J$4</f>
        <v>0</v>
      </c>
      <c r="K16">
        <f>VLOOKUP($A16,'Feedstock Split-2019'!$A$1:$AG$43,MATCH(K$2,'Feedstock Split-2019'!$A$1:$AG$1,0),0)*K$4</f>
        <v>0</v>
      </c>
      <c r="L16">
        <f>VLOOKUP($A16,'Feedstock Split-2019'!$A$1:$AG$43,MATCH(L$2,'Feedstock Split-2019'!$A$1:$AG$1,0),0)*L$4</f>
        <v>0</v>
      </c>
      <c r="M16">
        <f>VLOOKUP($A16,'Feedstock Split-2019'!$A$1:$AG$43,MATCH(M$2,'Feedstock Split-2019'!$A$1:$AG$1,0),0)*M$4</f>
        <v>0</v>
      </c>
      <c r="N16">
        <f>VLOOKUP($A16,'Feedstock Split-2019'!$A$1:$AG$43,MATCH(N$2,'Feedstock Split-2019'!$A$1:$AG$1,0),0)*N$4</f>
        <v>0</v>
      </c>
      <c r="O16">
        <f>VLOOKUP($A16,'Feedstock Split-2019'!$A$1:$AG$43,MATCH(O$2,'Feedstock Split-2019'!$A$1:$AG$1,0),0)*O$4</f>
        <v>0</v>
      </c>
      <c r="P16">
        <f>VLOOKUP($A16,'Feedstock Split-2019'!$A$1:$AG$43,MATCH(P$2,'Feedstock Split-2019'!$A$1:$AG$1,0),0)*P$4</f>
        <v>0</v>
      </c>
      <c r="Q16">
        <f>VLOOKUP($A16,'Feedstock Split-2019'!$A$1:$AG$43,MATCH(Q$2,'Feedstock Split-2019'!$A$1:$AG$1,0),0)*Q$4</f>
        <v>0</v>
      </c>
      <c r="R16">
        <f>VLOOKUP($A16,'Feedstock Split-2019'!$A$1:$AG$43,MATCH(R$2,'Feedstock Split-2019'!$A$1:$AG$1,0),0)*R$4</f>
        <v>0</v>
      </c>
      <c r="S16">
        <f>VLOOKUP($A16,'Feedstock Split-2019'!$A$1:$AG$43,MATCH(S$2,'Feedstock Split-2019'!$A$1:$AG$1,0),0)*S$4</f>
        <v>0</v>
      </c>
      <c r="T16">
        <f>VLOOKUP($A16,'Feedstock Split-2019'!$A$1:$AG$43,MATCH(T$2,'Feedstock Split-2019'!$A$1:$AG$1,0),0)*T$4</f>
        <v>0</v>
      </c>
      <c r="U16">
        <f>VLOOKUP($A16,'Feedstock Split-2019'!$A$1:$AG$43,MATCH(U$2,'Feedstock Split-2019'!$A$1:$AG$1,0),0)*U$4</f>
        <v>0</v>
      </c>
      <c r="V16">
        <f>VLOOKUP($A16,'Feedstock Split-2019'!$A$1:$AG$43,MATCH(V$2,'Feedstock Split-2019'!$A$1:$AG$1,0),0)*V$4</f>
        <v>0</v>
      </c>
      <c r="W16">
        <f>VLOOKUP($A16,'Feedstock Split-2019'!$A$1:$AG$43,MATCH(W$2,'Feedstock Split-2019'!$A$1:$AG$1,0),0)*W$4</f>
        <v>0</v>
      </c>
      <c r="X16">
        <f>VLOOKUP($A16,'Feedstock Split-2019'!$A$1:$AG$43,MATCH(X$2,'Feedstock Split-2019'!$A$1:$AG$1,0),0)*X$4</f>
        <v>0</v>
      </c>
      <c r="Y16">
        <f>VLOOKUP($A16,'Feedstock Split-2019'!$A$1:$AG$43,MATCH(Y$2,'Feedstock Split-2019'!$A$1:$AG$1,0),0)*Y$4</f>
        <v>0</v>
      </c>
      <c r="Z16">
        <f>VLOOKUP($A16,'Feedstock Split-2019'!$A$1:$AG$43,MATCH(Z$2,'Feedstock Split-2019'!$A$1:$AG$1,0),0)*Z$4</f>
        <v>0</v>
      </c>
      <c r="AA16">
        <f>VLOOKUP($A16,'Feedstock Split-2019'!$A$1:$AG$43,MATCH(AA$2,'Feedstock Split-2019'!$A$1:$AG$1,0),0)*AA$4</f>
        <v>0</v>
      </c>
      <c r="AB16">
        <f>VLOOKUP($A16,'Feedstock Split-2019'!$A$1:$AG$43,MATCH(AB$2,'Feedstock Split-2019'!$A$1:$AG$1,0),0)*AB$4</f>
        <v>0</v>
      </c>
      <c r="AC16">
        <f>VLOOKUP($A16,'Feedstock Split-2019'!$A$1:$AG$43,MATCH(AC$2,'Feedstock Split-2019'!$A$1:$AG$1,0),0)*AC$4</f>
        <v>0</v>
      </c>
      <c r="AD16">
        <f>VLOOKUP($A16,'Feedstock Split-2019'!$A$1:$AG$43,MATCH(AD$2,'Feedstock Split-2019'!$A$1:$AG$1,0),0)*AD$4</f>
        <v>0</v>
      </c>
      <c r="AE16">
        <f>VLOOKUP($A16,'Feedstock Split-2019'!$A$1:$AG$43,MATCH(AE$2,'Feedstock Split-2019'!$A$1:$AG$1,0),0)*AE$4</f>
        <v>0</v>
      </c>
      <c r="AF16" s="47">
        <f>VLOOKUP($A16,'Feedstock Split-2019'!$A$1:$AG$43,MATCH(AF$2,'Feedstock Split-2019'!$A$1:$AG$1,0),0)*AF$4</f>
        <v>0</v>
      </c>
    </row>
    <row r="17" spans="1:32" x14ac:dyDescent="0.2">
      <c r="A17" s="12" t="s">
        <v>14</v>
      </c>
      <c r="B17" s="27"/>
      <c r="C17" s="96">
        <f>VLOOKUP($A17,'Feedstock Split-2019'!$A$1:$AG$43,MATCH(C$2,'Feedstock Split-2019'!$A$1:$AG$1,0),0)*C$4</f>
        <v>0</v>
      </c>
      <c r="D17">
        <f>VLOOKUP($A17,'Feedstock Split-2019'!$A$1:$AG$43,MATCH(D$2,'Feedstock Split-2019'!$A$1:$AG$1,0),0)*D$4</f>
        <v>0</v>
      </c>
      <c r="E17">
        <f>VLOOKUP($A17,'Feedstock Split-2019'!$A$1:$AG$43,MATCH(E$2,'Feedstock Split-2019'!$A$1:$AG$1,0),0)*E$4</f>
        <v>0</v>
      </c>
      <c r="F17">
        <f>VLOOKUP($A17,'Feedstock Split-2019'!$A$1:$AG$43,MATCH(F$2,'Feedstock Split-2019'!$A$1:$AG$1,0),0)*F$4</f>
        <v>0</v>
      </c>
      <c r="G17">
        <f>VLOOKUP($A17,'Feedstock Split-2019'!$A$1:$AG$43,MATCH(G$2,'Feedstock Split-2019'!$A$1:$AG$1,0),0)*G$4</f>
        <v>0</v>
      </c>
      <c r="H17">
        <f>VLOOKUP($A17,'Feedstock Split-2019'!$A$1:$AG$43,MATCH(H$2,'Feedstock Split-2019'!$A$1:$AG$1,0),0)*H$4</f>
        <v>0</v>
      </c>
      <c r="I17">
        <f>VLOOKUP($A17,'Feedstock Split-2019'!$A$1:$AG$43,MATCH(I$2,'Feedstock Split-2019'!$A$1:$AG$1,0),0)*I$4</f>
        <v>0</v>
      </c>
      <c r="J17">
        <f>VLOOKUP($A17,'Feedstock Split-2019'!$A$1:$AG$43,MATCH(J$2,'Feedstock Split-2019'!$A$1:$AG$1,0),0)*J$4</f>
        <v>0</v>
      </c>
      <c r="K17">
        <f>VLOOKUP($A17,'Feedstock Split-2019'!$A$1:$AG$43,MATCH(K$2,'Feedstock Split-2019'!$A$1:$AG$1,0),0)*K$4</f>
        <v>0</v>
      </c>
      <c r="L17">
        <f>VLOOKUP($A17,'Feedstock Split-2019'!$A$1:$AG$43,MATCH(L$2,'Feedstock Split-2019'!$A$1:$AG$1,0),0)*L$4</f>
        <v>0</v>
      </c>
      <c r="M17">
        <f>VLOOKUP($A17,'Feedstock Split-2019'!$A$1:$AG$43,MATCH(M$2,'Feedstock Split-2019'!$A$1:$AG$1,0),0)*M$4</f>
        <v>0</v>
      </c>
      <c r="N17">
        <f>VLOOKUP($A17,'Feedstock Split-2019'!$A$1:$AG$43,MATCH(N$2,'Feedstock Split-2019'!$A$1:$AG$1,0),0)*N$4</f>
        <v>0</v>
      </c>
      <c r="O17">
        <f>VLOOKUP($A17,'Feedstock Split-2019'!$A$1:$AG$43,MATCH(O$2,'Feedstock Split-2019'!$A$1:$AG$1,0),0)*O$4</f>
        <v>0</v>
      </c>
      <c r="P17">
        <f>VLOOKUP($A17,'Feedstock Split-2019'!$A$1:$AG$43,MATCH(P$2,'Feedstock Split-2019'!$A$1:$AG$1,0),0)*P$4</f>
        <v>0</v>
      </c>
      <c r="Q17">
        <f>VLOOKUP($A17,'Feedstock Split-2019'!$A$1:$AG$43,MATCH(Q$2,'Feedstock Split-2019'!$A$1:$AG$1,0),0)*Q$4</f>
        <v>0</v>
      </c>
      <c r="R17">
        <f>VLOOKUP($A17,'Feedstock Split-2019'!$A$1:$AG$43,MATCH(R$2,'Feedstock Split-2019'!$A$1:$AG$1,0),0)*R$4</f>
        <v>0</v>
      </c>
      <c r="S17">
        <f>VLOOKUP($A17,'Feedstock Split-2019'!$A$1:$AG$43,MATCH(S$2,'Feedstock Split-2019'!$A$1:$AG$1,0),0)*S$4</f>
        <v>0</v>
      </c>
      <c r="T17">
        <f>VLOOKUP($A17,'Feedstock Split-2019'!$A$1:$AG$43,MATCH(T$2,'Feedstock Split-2019'!$A$1:$AG$1,0),0)*T$4</f>
        <v>0</v>
      </c>
      <c r="U17">
        <f>VLOOKUP($A17,'Feedstock Split-2019'!$A$1:$AG$43,MATCH(U$2,'Feedstock Split-2019'!$A$1:$AG$1,0),0)*U$4</f>
        <v>0</v>
      </c>
      <c r="V17">
        <f>VLOOKUP($A17,'Feedstock Split-2019'!$A$1:$AG$43,MATCH(V$2,'Feedstock Split-2019'!$A$1:$AG$1,0),0)*V$4</f>
        <v>0</v>
      </c>
      <c r="W17">
        <f>VLOOKUP($A17,'Feedstock Split-2019'!$A$1:$AG$43,MATCH(W$2,'Feedstock Split-2019'!$A$1:$AG$1,0),0)*W$4</f>
        <v>0</v>
      </c>
      <c r="X17">
        <f>VLOOKUP($A17,'Feedstock Split-2019'!$A$1:$AG$43,MATCH(X$2,'Feedstock Split-2019'!$A$1:$AG$1,0),0)*X$4</f>
        <v>0</v>
      </c>
      <c r="Y17">
        <f>VLOOKUP($A17,'Feedstock Split-2019'!$A$1:$AG$43,MATCH(Y$2,'Feedstock Split-2019'!$A$1:$AG$1,0),0)*Y$4</f>
        <v>0</v>
      </c>
      <c r="Z17">
        <f>VLOOKUP($A17,'Feedstock Split-2019'!$A$1:$AG$43,MATCH(Z$2,'Feedstock Split-2019'!$A$1:$AG$1,0),0)*Z$4</f>
        <v>0</v>
      </c>
      <c r="AA17">
        <f>VLOOKUP($A17,'Feedstock Split-2019'!$A$1:$AG$43,MATCH(AA$2,'Feedstock Split-2019'!$A$1:$AG$1,0),0)*AA$4</f>
        <v>0</v>
      </c>
      <c r="AB17">
        <f>VLOOKUP($A17,'Feedstock Split-2019'!$A$1:$AG$43,MATCH(AB$2,'Feedstock Split-2019'!$A$1:$AG$1,0),0)*AB$4</f>
        <v>0</v>
      </c>
      <c r="AC17">
        <f>VLOOKUP($A17,'Feedstock Split-2019'!$A$1:$AG$43,MATCH(AC$2,'Feedstock Split-2019'!$A$1:$AG$1,0),0)*AC$4</f>
        <v>0</v>
      </c>
      <c r="AD17">
        <f>VLOOKUP($A17,'Feedstock Split-2019'!$A$1:$AG$43,MATCH(AD$2,'Feedstock Split-2019'!$A$1:$AG$1,0),0)*AD$4</f>
        <v>0</v>
      </c>
      <c r="AE17">
        <f>VLOOKUP($A17,'Feedstock Split-2019'!$A$1:$AG$43,MATCH(AE$2,'Feedstock Split-2019'!$A$1:$AG$1,0),0)*AE$4</f>
        <v>0</v>
      </c>
      <c r="AF17" s="47">
        <f>VLOOKUP($A17,'Feedstock Split-2019'!$A$1:$AG$43,MATCH(AF$2,'Feedstock Split-2019'!$A$1:$AG$1,0),0)*AF$4</f>
        <v>0</v>
      </c>
    </row>
    <row r="18" spans="1:32" x14ac:dyDescent="0.2">
      <c r="A18" s="12" t="s">
        <v>15</v>
      </c>
      <c r="B18" s="27"/>
      <c r="C18" s="96">
        <f>VLOOKUP($A18,'Feedstock Split-2019'!$A$1:$AG$43,MATCH(C$2,'Feedstock Split-2019'!$A$1:$AG$1,0),0)*C$4</f>
        <v>0</v>
      </c>
      <c r="D18">
        <f>VLOOKUP($A18,'Feedstock Split-2019'!$A$1:$AG$43,MATCH(D$2,'Feedstock Split-2019'!$A$1:$AG$1,0),0)*D$4</f>
        <v>0</v>
      </c>
      <c r="E18">
        <f>VLOOKUP($A18,'Feedstock Split-2019'!$A$1:$AG$43,MATCH(E$2,'Feedstock Split-2019'!$A$1:$AG$1,0),0)*E$4</f>
        <v>0</v>
      </c>
      <c r="F18">
        <f>VLOOKUP($A18,'Feedstock Split-2019'!$A$1:$AG$43,MATCH(F$2,'Feedstock Split-2019'!$A$1:$AG$1,0),0)*F$4</f>
        <v>0</v>
      </c>
      <c r="G18">
        <f>VLOOKUP($A18,'Feedstock Split-2019'!$A$1:$AG$43,MATCH(G$2,'Feedstock Split-2019'!$A$1:$AG$1,0),0)*G$4</f>
        <v>0</v>
      </c>
      <c r="H18">
        <f>VLOOKUP($A18,'Feedstock Split-2019'!$A$1:$AG$43,MATCH(H$2,'Feedstock Split-2019'!$A$1:$AG$1,0),0)*H$4</f>
        <v>0</v>
      </c>
      <c r="I18">
        <f>VLOOKUP($A18,'Feedstock Split-2019'!$A$1:$AG$43,MATCH(I$2,'Feedstock Split-2019'!$A$1:$AG$1,0),0)*I$4</f>
        <v>0</v>
      </c>
      <c r="J18">
        <f>VLOOKUP($A18,'Feedstock Split-2019'!$A$1:$AG$43,MATCH(J$2,'Feedstock Split-2019'!$A$1:$AG$1,0),0)*J$4</f>
        <v>0</v>
      </c>
      <c r="K18">
        <f>VLOOKUP($A18,'Feedstock Split-2019'!$A$1:$AG$43,MATCH(K$2,'Feedstock Split-2019'!$A$1:$AG$1,0),0)*K$4</f>
        <v>0</v>
      </c>
      <c r="L18">
        <f>VLOOKUP($A18,'Feedstock Split-2019'!$A$1:$AG$43,MATCH(L$2,'Feedstock Split-2019'!$A$1:$AG$1,0),0)*L$4</f>
        <v>0</v>
      </c>
      <c r="M18">
        <f>VLOOKUP($A18,'Feedstock Split-2019'!$A$1:$AG$43,MATCH(M$2,'Feedstock Split-2019'!$A$1:$AG$1,0),0)*M$4</f>
        <v>0</v>
      </c>
      <c r="N18">
        <f>VLOOKUP($A18,'Feedstock Split-2019'!$A$1:$AG$43,MATCH(N$2,'Feedstock Split-2019'!$A$1:$AG$1,0),0)*N$4</f>
        <v>0</v>
      </c>
      <c r="O18">
        <f>VLOOKUP($A18,'Feedstock Split-2019'!$A$1:$AG$43,MATCH(O$2,'Feedstock Split-2019'!$A$1:$AG$1,0),0)*O$4</f>
        <v>0</v>
      </c>
      <c r="P18">
        <f>VLOOKUP($A18,'Feedstock Split-2019'!$A$1:$AG$43,MATCH(P$2,'Feedstock Split-2019'!$A$1:$AG$1,0),0)*P$4</f>
        <v>0</v>
      </c>
      <c r="Q18">
        <f>VLOOKUP($A18,'Feedstock Split-2019'!$A$1:$AG$43,MATCH(Q$2,'Feedstock Split-2019'!$A$1:$AG$1,0),0)*Q$4</f>
        <v>0</v>
      </c>
      <c r="R18">
        <f>VLOOKUP($A18,'Feedstock Split-2019'!$A$1:$AG$43,MATCH(R$2,'Feedstock Split-2019'!$A$1:$AG$1,0),0)*R$4</f>
        <v>0</v>
      </c>
      <c r="S18">
        <f>VLOOKUP($A18,'Feedstock Split-2019'!$A$1:$AG$43,MATCH(S$2,'Feedstock Split-2019'!$A$1:$AG$1,0),0)*S$4</f>
        <v>0</v>
      </c>
      <c r="T18">
        <f>VLOOKUP($A18,'Feedstock Split-2019'!$A$1:$AG$43,MATCH(T$2,'Feedstock Split-2019'!$A$1:$AG$1,0),0)*T$4</f>
        <v>0</v>
      </c>
      <c r="U18">
        <f>VLOOKUP($A18,'Feedstock Split-2019'!$A$1:$AG$43,MATCH(U$2,'Feedstock Split-2019'!$A$1:$AG$1,0),0)*U$4</f>
        <v>0</v>
      </c>
      <c r="V18">
        <f>VLOOKUP($A18,'Feedstock Split-2019'!$A$1:$AG$43,MATCH(V$2,'Feedstock Split-2019'!$A$1:$AG$1,0),0)*V$4</f>
        <v>0</v>
      </c>
      <c r="W18">
        <f>VLOOKUP($A18,'Feedstock Split-2019'!$A$1:$AG$43,MATCH(W$2,'Feedstock Split-2019'!$A$1:$AG$1,0),0)*W$4</f>
        <v>0</v>
      </c>
      <c r="X18">
        <f>VLOOKUP($A18,'Feedstock Split-2019'!$A$1:$AG$43,MATCH(X$2,'Feedstock Split-2019'!$A$1:$AG$1,0),0)*X$4</f>
        <v>0</v>
      </c>
      <c r="Y18">
        <f>VLOOKUP($A18,'Feedstock Split-2019'!$A$1:$AG$43,MATCH(Y$2,'Feedstock Split-2019'!$A$1:$AG$1,0),0)*Y$4</f>
        <v>0</v>
      </c>
      <c r="Z18">
        <f>VLOOKUP($A18,'Feedstock Split-2019'!$A$1:$AG$43,MATCH(Z$2,'Feedstock Split-2019'!$A$1:$AG$1,0),0)*Z$4</f>
        <v>0</v>
      </c>
      <c r="AA18">
        <f>VLOOKUP($A18,'Feedstock Split-2019'!$A$1:$AG$43,MATCH(AA$2,'Feedstock Split-2019'!$A$1:$AG$1,0),0)*AA$4</f>
        <v>0</v>
      </c>
      <c r="AB18">
        <f>VLOOKUP($A18,'Feedstock Split-2019'!$A$1:$AG$43,MATCH(AB$2,'Feedstock Split-2019'!$A$1:$AG$1,0),0)*AB$4</f>
        <v>0</v>
      </c>
      <c r="AC18">
        <f>VLOOKUP($A18,'Feedstock Split-2019'!$A$1:$AG$43,MATCH(AC$2,'Feedstock Split-2019'!$A$1:$AG$1,0),0)*AC$4</f>
        <v>0</v>
      </c>
      <c r="AD18">
        <f>VLOOKUP($A18,'Feedstock Split-2019'!$A$1:$AG$43,MATCH(AD$2,'Feedstock Split-2019'!$A$1:$AG$1,0),0)*AD$4</f>
        <v>0</v>
      </c>
      <c r="AE18">
        <f>VLOOKUP($A18,'Feedstock Split-2019'!$A$1:$AG$43,MATCH(AE$2,'Feedstock Split-2019'!$A$1:$AG$1,0),0)*AE$4</f>
        <v>0</v>
      </c>
      <c r="AF18" s="47">
        <f>VLOOKUP($A18,'Feedstock Split-2019'!$A$1:$AG$43,MATCH(AF$2,'Feedstock Split-2019'!$A$1:$AG$1,0),0)*AF$4</f>
        <v>0</v>
      </c>
    </row>
    <row r="19" spans="1:32" x14ac:dyDescent="0.2">
      <c r="A19" s="12" t="s">
        <v>16</v>
      </c>
      <c r="B19" s="27"/>
      <c r="C19" s="96">
        <f>VLOOKUP($A19,'Feedstock Split-2019'!$A$1:$AG$43,MATCH(C$2,'Feedstock Split-2019'!$A$1:$AG$1,0),0)*C$4</f>
        <v>0</v>
      </c>
      <c r="D19">
        <f>VLOOKUP($A19,'Feedstock Split-2019'!$A$1:$AG$43,MATCH(D$2,'Feedstock Split-2019'!$A$1:$AG$1,0),0)*D$4</f>
        <v>0</v>
      </c>
      <c r="E19">
        <f>VLOOKUP($A19,'Feedstock Split-2019'!$A$1:$AG$43,MATCH(E$2,'Feedstock Split-2019'!$A$1:$AG$1,0),0)*E$4</f>
        <v>0</v>
      </c>
      <c r="F19">
        <f>VLOOKUP($A19,'Feedstock Split-2019'!$A$1:$AG$43,MATCH(F$2,'Feedstock Split-2019'!$A$1:$AG$1,0),0)*F$4</f>
        <v>0</v>
      </c>
      <c r="G19">
        <f>VLOOKUP($A19,'Feedstock Split-2019'!$A$1:$AG$43,MATCH(G$2,'Feedstock Split-2019'!$A$1:$AG$1,0),0)*G$4</f>
        <v>0</v>
      </c>
      <c r="H19">
        <f>VLOOKUP($A19,'Feedstock Split-2019'!$A$1:$AG$43,MATCH(H$2,'Feedstock Split-2019'!$A$1:$AG$1,0),0)*H$4</f>
        <v>0</v>
      </c>
      <c r="I19">
        <f>VLOOKUP($A19,'Feedstock Split-2019'!$A$1:$AG$43,MATCH(I$2,'Feedstock Split-2019'!$A$1:$AG$1,0),0)*I$4</f>
        <v>0</v>
      </c>
      <c r="J19">
        <f>VLOOKUP($A19,'Feedstock Split-2019'!$A$1:$AG$43,MATCH(J$2,'Feedstock Split-2019'!$A$1:$AG$1,0),0)*J$4</f>
        <v>0</v>
      </c>
      <c r="K19">
        <f>VLOOKUP($A19,'Feedstock Split-2019'!$A$1:$AG$43,MATCH(K$2,'Feedstock Split-2019'!$A$1:$AG$1,0),0)*K$4</f>
        <v>0</v>
      </c>
      <c r="L19">
        <f>VLOOKUP($A19,'Feedstock Split-2019'!$A$1:$AG$43,MATCH(L$2,'Feedstock Split-2019'!$A$1:$AG$1,0),0)*L$4</f>
        <v>0</v>
      </c>
      <c r="M19">
        <f>VLOOKUP($A19,'Feedstock Split-2019'!$A$1:$AG$43,MATCH(M$2,'Feedstock Split-2019'!$A$1:$AG$1,0),0)*M$4</f>
        <v>0</v>
      </c>
      <c r="N19">
        <f>VLOOKUP($A19,'Feedstock Split-2019'!$A$1:$AG$43,MATCH(N$2,'Feedstock Split-2019'!$A$1:$AG$1,0),0)*N$4</f>
        <v>0</v>
      </c>
      <c r="O19">
        <f>VLOOKUP($A19,'Feedstock Split-2019'!$A$1:$AG$43,MATCH(O$2,'Feedstock Split-2019'!$A$1:$AG$1,0),0)*O$4</f>
        <v>0</v>
      </c>
      <c r="P19">
        <f>VLOOKUP($A19,'Feedstock Split-2019'!$A$1:$AG$43,MATCH(P$2,'Feedstock Split-2019'!$A$1:$AG$1,0),0)*P$4</f>
        <v>0</v>
      </c>
      <c r="Q19">
        <f>VLOOKUP($A19,'Feedstock Split-2019'!$A$1:$AG$43,MATCH(Q$2,'Feedstock Split-2019'!$A$1:$AG$1,0),0)*Q$4</f>
        <v>0</v>
      </c>
      <c r="R19">
        <f>VLOOKUP($A19,'Feedstock Split-2019'!$A$1:$AG$43,MATCH(R$2,'Feedstock Split-2019'!$A$1:$AG$1,0),0)*R$4</f>
        <v>0</v>
      </c>
      <c r="S19">
        <f>VLOOKUP($A19,'Feedstock Split-2019'!$A$1:$AG$43,MATCH(S$2,'Feedstock Split-2019'!$A$1:$AG$1,0),0)*S$4</f>
        <v>0</v>
      </c>
      <c r="T19">
        <f>VLOOKUP($A19,'Feedstock Split-2019'!$A$1:$AG$43,MATCH(T$2,'Feedstock Split-2019'!$A$1:$AG$1,0),0)*T$4</f>
        <v>0</v>
      </c>
      <c r="U19">
        <f>VLOOKUP($A19,'Feedstock Split-2019'!$A$1:$AG$43,MATCH(U$2,'Feedstock Split-2019'!$A$1:$AG$1,0),0)*U$4</f>
        <v>643224059624.63416</v>
      </c>
      <c r="V19">
        <f>VLOOKUP($A19,'Feedstock Split-2019'!$A$1:$AG$43,MATCH(V$2,'Feedstock Split-2019'!$A$1:$AG$1,0),0)*V$4</f>
        <v>0</v>
      </c>
      <c r="W19">
        <f>VLOOKUP($A19,'Feedstock Split-2019'!$A$1:$AG$43,MATCH(W$2,'Feedstock Split-2019'!$A$1:$AG$1,0),0)*W$4</f>
        <v>0</v>
      </c>
      <c r="X19">
        <f>VLOOKUP($A19,'Feedstock Split-2019'!$A$1:$AG$43,MATCH(X$2,'Feedstock Split-2019'!$A$1:$AG$1,0),0)*X$4</f>
        <v>0</v>
      </c>
      <c r="Y19">
        <f>VLOOKUP($A19,'Feedstock Split-2019'!$A$1:$AG$43,MATCH(Y$2,'Feedstock Split-2019'!$A$1:$AG$1,0),0)*Y$4</f>
        <v>0</v>
      </c>
      <c r="Z19">
        <f>VLOOKUP($A19,'Feedstock Split-2019'!$A$1:$AG$43,MATCH(Z$2,'Feedstock Split-2019'!$A$1:$AG$1,0),0)*Z$4</f>
        <v>0</v>
      </c>
      <c r="AA19">
        <f>VLOOKUP($A19,'Feedstock Split-2019'!$A$1:$AG$43,MATCH(AA$2,'Feedstock Split-2019'!$A$1:$AG$1,0),0)*AA$4</f>
        <v>0</v>
      </c>
      <c r="AB19">
        <f>VLOOKUP($A19,'Feedstock Split-2019'!$A$1:$AG$43,MATCH(AB$2,'Feedstock Split-2019'!$A$1:$AG$1,0),0)*AB$4</f>
        <v>0</v>
      </c>
      <c r="AC19">
        <f>VLOOKUP($A19,'Feedstock Split-2019'!$A$1:$AG$43,MATCH(AC$2,'Feedstock Split-2019'!$A$1:$AG$1,0),0)*AC$4</f>
        <v>0</v>
      </c>
      <c r="AD19">
        <f>VLOOKUP($A19,'Feedstock Split-2019'!$A$1:$AG$43,MATCH(AD$2,'Feedstock Split-2019'!$A$1:$AG$1,0),0)*AD$4</f>
        <v>0</v>
      </c>
      <c r="AE19">
        <f>VLOOKUP($A19,'Feedstock Split-2019'!$A$1:$AG$43,MATCH(AE$2,'Feedstock Split-2019'!$A$1:$AG$1,0),0)*AE$4</f>
        <v>0</v>
      </c>
      <c r="AF19" s="47">
        <f>VLOOKUP($A19,'Feedstock Split-2019'!$A$1:$AG$43,MATCH(AF$2,'Feedstock Split-2019'!$A$1:$AG$1,0),0)*AF$4</f>
        <v>0</v>
      </c>
    </row>
    <row r="20" spans="1:32" x14ac:dyDescent="0.2">
      <c r="A20" s="12" t="s">
        <v>17</v>
      </c>
      <c r="B20" s="27"/>
      <c r="C20" s="96">
        <f>VLOOKUP($A20,'Feedstock Split-2019'!$A$1:$AG$43,MATCH(C$2,'Feedstock Split-2019'!$A$1:$AG$1,0),0)*C$4</f>
        <v>0</v>
      </c>
      <c r="D20">
        <f>VLOOKUP($A20,'Feedstock Split-2019'!$A$1:$AG$43,MATCH(D$2,'Feedstock Split-2019'!$A$1:$AG$1,0),0)*D$4</f>
        <v>0</v>
      </c>
      <c r="E20">
        <f>VLOOKUP($A20,'Feedstock Split-2019'!$A$1:$AG$43,MATCH(E$2,'Feedstock Split-2019'!$A$1:$AG$1,0),0)*E$4</f>
        <v>0</v>
      </c>
      <c r="F20">
        <f>VLOOKUP($A20,'Feedstock Split-2019'!$A$1:$AG$43,MATCH(F$2,'Feedstock Split-2019'!$A$1:$AG$1,0),0)*F$4</f>
        <v>0</v>
      </c>
      <c r="G20">
        <f>VLOOKUP($A20,'Feedstock Split-2019'!$A$1:$AG$43,MATCH(G$2,'Feedstock Split-2019'!$A$1:$AG$1,0),0)*G$4</f>
        <v>0</v>
      </c>
      <c r="H20">
        <f>VLOOKUP($A20,'Feedstock Split-2019'!$A$1:$AG$43,MATCH(H$2,'Feedstock Split-2019'!$A$1:$AG$1,0),0)*H$4</f>
        <v>0</v>
      </c>
      <c r="I20">
        <f>VLOOKUP($A20,'Feedstock Split-2019'!$A$1:$AG$43,MATCH(I$2,'Feedstock Split-2019'!$A$1:$AG$1,0),0)*I$4</f>
        <v>0</v>
      </c>
      <c r="J20">
        <f>VLOOKUP($A20,'Feedstock Split-2019'!$A$1:$AG$43,MATCH(J$2,'Feedstock Split-2019'!$A$1:$AG$1,0),0)*J$4</f>
        <v>0</v>
      </c>
      <c r="K20">
        <f>VLOOKUP($A20,'Feedstock Split-2019'!$A$1:$AG$43,MATCH(K$2,'Feedstock Split-2019'!$A$1:$AG$1,0),0)*K$4</f>
        <v>0</v>
      </c>
      <c r="L20">
        <f>VLOOKUP($A20,'Feedstock Split-2019'!$A$1:$AG$43,MATCH(L$2,'Feedstock Split-2019'!$A$1:$AG$1,0),0)*L$4</f>
        <v>0</v>
      </c>
      <c r="M20">
        <f>VLOOKUP($A20,'Feedstock Split-2019'!$A$1:$AG$43,MATCH(M$2,'Feedstock Split-2019'!$A$1:$AG$1,0),0)*M$4</f>
        <v>0</v>
      </c>
      <c r="N20">
        <f>VLOOKUP($A20,'Feedstock Split-2019'!$A$1:$AG$43,MATCH(N$2,'Feedstock Split-2019'!$A$1:$AG$1,0),0)*N$4</f>
        <v>0</v>
      </c>
      <c r="O20">
        <f>VLOOKUP($A20,'Feedstock Split-2019'!$A$1:$AG$43,MATCH(O$2,'Feedstock Split-2019'!$A$1:$AG$1,0),0)*O$4</f>
        <v>0</v>
      </c>
      <c r="P20">
        <f>VLOOKUP($A20,'Feedstock Split-2019'!$A$1:$AG$43,MATCH(P$2,'Feedstock Split-2019'!$A$1:$AG$1,0),0)*P$4</f>
        <v>0</v>
      </c>
      <c r="Q20">
        <f>VLOOKUP($A20,'Feedstock Split-2019'!$A$1:$AG$43,MATCH(Q$2,'Feedstock Split-2019'!$A$1:$AG$1,0),0)*Q$4</f>
        <v>0</v>
      </c>
      <c r="R20">
        <f>VLOOKUP($A20,'Feedstock Split-2019'!$A$1:$AG$43,MATCH(R$2,'Feedstock Split-2019'!$A$1:$AG$1,0),0)*R$4</f>
        <v>0</v>
      </c>
      <c r="S20">
        <f>VLOOKUP($A20,'Feedstock Split-2019'!$A$1:$AG$43,MATCH(S$2,'Feedstock Split-2019'!$A$1:$AG$1,0),0)*S$4</f>
        <v>0</v>
      </c>
      <c r="T20">
        <f>VLOOKUP($A20,'Feedstock Split-2019'!$A$1:$AG$43,MATCH(T$2,'Feedstock Split-2019'!$A$1:$AG$1,0),0)*T$4</f>
        <v>0</v>
      </c>
      <c r="U20">
        <f>VLOOKUP($A20,'Feedstock Split-2019'!$A$1:$AG$43,MATCH(U$2,'Feedstock Split-2019'!$A$1:$AG$1,0),0)*U$4</f>
        <v>0</v>
      </c>
      <c r="V20">
        <f>VLOOKUP($A20,'Feedstock Split-2019'!$A$1:$AG$43,MATCH(V$2,'Feedstock Split-2019'!$A$1:$AG$1,0),0)*V$4</f>
        <v>0</v>
      </c>
      <c r="W20">
        <f>VLOOKUP($A20,'Feedstock Split-2019'!$A$1:$AG$43,MATCH(W$2,'Feedstock Split-2019'!$A$1:$AG$1,0),0)*W$4</f>
        <v>0</v>
      </c>
      <c r="X20">
        <f>VLOOKUP($A20,'Feedstock Split-2019'!$A$1:$AG$43,MATCH(X$2,'Feedstock Split-2019'!$A$1:$AG$1,0),0)*X$4</f>
        <v>0</v>
      </c>
      <c r="Y20">
        <f>VLOOKUP($A20,'Feedstock Split-2019'!$A$1:$AG$43,MATCH(Y$2,'Feedstock Split-2019'!$A$1:$AG$1,0),0)*Y$4</f>
        <v>0</v>
      </c>
      <c r="Z20">
        <f>VLOOKUP($A20,'Feedstock Split-2019'!$A$1:$AG$43,MATCH(Z$2,'Feedstock Split-2019'!$A$1:$AG$1,0),0)*Z$4</f>
        <v>0</v>
      </c>
      <c r="AA20">
        <f>VLOOKUP($A20,'Feedstock Split-2019'!$A$1:$AG$43,MATCH(AA$2,'Feedstock Split-2019'!$A$1:$AG$1,0),0)*AA$4</f>
        <v>0</v>
      </c>
      <c r="AB20">
        <f>VLOOKUP($A20,'Feedstock Split-2019'!$A$1:$AG$43,MATCH(AB$2,'Feedstock Split-2019'!$A$1:$AG$1,0),0)*AB$4</f>
        <v>0</v>
      </c>
      <c r="AC20">
        <f>VLOOKUP($A20,'Feedstock Split-2019'!$A$1:$AG$43,MATCH(AC$2,'Feedstock Split-2019'!$A$1:$AG$1,0),0)*AC$4</f>
        <v>0</v>
      </c>
      <c r="AD20">
        <f>VLOOKUP($A20,'Feedstock Split-2019'!$A$1:$AG$43,MATCH(AD$2,'Feedstock Split-2019'!$A$1:$AG$1,0),0)*AD$4</f>
        <v>0</v>
      </c>
      <c r="AE20">
        <f>VLOOKUP($A20,'Feedstock Split-2019'!$A$1:$AG$43,MATCH(AE$2,'Feedstock Split-2019'!$A$1:$AG$1,0),0)*AE$4</f>
        <v>0</v>
      </c>
      <c r="AF20" s="47">
        <f>VLOOKUP($A20,'Feedstock Split-2019'!$A$1:$AG$43,MATCH(AF$2,'Feedstock Split-2019'!$A$1:$AG$1,0),0)*AF$4</f>
        <v>0</v>
      </c>
    </row>
    <row r="21" spans="1:32" x14ac:dyDescent="0.2">
      <c r="A21" s="12" t="s">
        <v>18</v>
      </c>
      <c r="B21" s="27"/>
      <c r="C21" s="96">
        <f>VLOOKUP($A21,'Feedstock Split-2019'!$A$1:$AG$43,MATCH(C$2,'Feedstock Split-2019'!$A$1:$AG$1,0),0)*C$4</f>
        <v>0</v>
      </c>
      <c r="D21">
        <f>VLOOKUP($A21,'Feedstock Split-2019'!$A$1:$AG$43,MATCH(D$2,'Feedstock Split-2019'!$A$1:$AG$1,0),0)*D$4</f>
        <v>0</v>
      </c>
      <c r="E21">
        <f>VLOOKUP($A21,'Feedstock Split-2019'!$A$1:$AG$43,MATCH(E$2,'Feedstock Split-2019'!$A$1:$AG$1,0),0)*E$4</f>
        <v>0</v>
      </c>
      <c r="F21">
        <f>VLOOKUP($A21,'Feedstock Split-2019'!$A$1:$AG$43,MATCH(F$2,'Feedstock Split-2019'!$A$1:$AG$1,0),0)*F$4</f>
        <v>0</v>
      </c>
      <c r="G21">
        <f>VLOOKUP($A21,'Feedstock Split-2019'!$A$1:$AG$43,MATCH(G$2,'Feedstock Split-2019'!$A$1:$AG$1,0),0)*G$4</f>
        <v>0</v>
      </c>
      <c r="H21">
        <f>VLOOKUP($A21,'Feedstock Split-2019'!$A$1:$AG$43,MATCH(H$2,'Feedstock Split-2019'!$A$1:$AG$1,0),0)*H$4</f>
        <v>0</v>
      </c>
      <c r="I21">
        <f>VLOOKUP($A21,'Feedstock Split-2019'!$A$1:$AG$43,MATCH(I$2,'Feedstock Split-2019'!$A$1:$AG$1,0),0)*I$4</f>
        <v>0</v>
      </c>
      <c r="J21">
        <f>VLOOKUP($A21,'Feedstock Split-2019'!$A$1:$AG$43,MATCH(J$2,'Feedstock Split-2019'!$A$1:$AG$1,0),0)*J$4</f>
        <v>0</v>
      </c>
      <c r="K21">
        <f>VLOOKUP($A21,'Feedstock Split-2019'!$A$1:$AG$43,MATCH(K$2,'Feedstock Split-2019'!$A$1:$AG$1,0),0)*K$4</f>
        <v>0</v>
      </c>
      <c r="L21">
        <f>VLOOKUP($A21,'Feedstock Split-2019'!$A$1:$AG$43,MATCH(L$2,'Feedstock Split-2019'!$A$1:$AG$1,0),0)*L$4</f>
        <v>0</v>
      </c>
      <c r="M21">
        <f>VLOOKUP($A21,'Feedstock Split-2019'!$A$1:$AG$43,MATCH(M$2,'Feedstock Split-2019'!$A$1:$AG$1,0),0)*M$4</f>
        <v>0</v>
      </c>
      <c r="N21">
        <f>VLOOKUP($A21,'Feedstock Split-2019'!$A$1:$AG$43,MATCH(N$2,'Feedstock Split-2019'!$A$1:$AG$1,0),0)*N$4</f>
        <v>0</v>
      </c>
      <c r="O21">
        <f>VLOOKUP($A21,'Feedstock Split-2019'!$A$1:$AG$43,MATCH(O$2,'Feedstock Split-2019'!$A$1:$AG$1,0),0)*O$4</f>
        <v>0</v>
      </c>
      <c r="P21">
        <f>VLOOKUP($A21,'Feedstock Split-2019'!$A$1:$AG$43,MATCH(P$2,'Feedstock Split-2019'!$A$1:$AG$1,0),0)*P$4</f>
        <v>0</v>
      </c>
      <c r="Q21">
        <f>VLOOKUP($A21,'Feedstock Split-2019'!$A$1:$AG$43,MATCH(Q$2,'Feedstock Split-2019'!$A$1:$AG$1,0),0)*Q$4</f>
        <v>0</v>
      </c>
      <c r="R21">
        <f>VLOOKUP($A21,'Feedstock Split-2019'!$A$1:$AG$43,MATCH(R$2,'Feedstock Split-2019'!$A$1:$AG$1,0),0)*R$4</f>
        <v>0</v>
      </c>
      <c r="S21">
        <f>VLOOKUP($A21,'Feedstock Split-2019'!$A$1:$AG$43,MATCH(S$2,'Feedstock Split-2019'!$A$1:$AG$1,0),0)*S$4</f>
        <v>0</v>
      </c>
      <c r="T21">
        <f>VLOOKUP($A21,'Feedstock Split-2019'!$A$1:$AG$43,MATCH(T$2,'Feedstock Split-2019'!$A$1:$AG$1,0),0)*T$4</f>
        <v>0</v>
      </c>
      <c r="U21">
        <f>VLOOKUP($A21,'Feedstock Split-2019'!$A$1:$AG$43,MATCH(U$2,'Feedstock Split-2019'!$A$1:$AG$1,0),0)*U$4</f>
        <v>0</v>
      </c>
      <c r="V21">
        <f>VLOOKUP($A21,'Feedstock Split-2019'!$A$1:$AG$43,MATCH(V$2,'Feedstock Split-2019'!$A$1:$AG$1,0),0)*V$4</f>
        <v>0</v>
      </c>
      <c r="W21">
        <f>VLOOKUP($A21,'Feedstock Split-2019'!$A$1:$AG$43,MATCH(W$2,'Feedstock Split-2019'!$A$1:$AG$1,0),0)*W$4</f>
        <v>0</v>
      </c>
      <c r="X21">
        <f>VLOOKUP($A21,'Feedstock Split-2019'!$A$1:$AG$43,MATCH(X$2,'Feedstock Split-2019'!$A$1:$AG$1,0),0)*X$4</f>
        <v>0</v>
      </c>
      <c r="Y21">
        <f>VLOOKUP($A21,'Feedstock Split-2019'!$A$1:$AG$43,MATCH(Y$2,'Feedstock Split-2019'!$A$1:$AG$1,0),0)*Y$4</f>
        <v>0</v>
      </c>
      <c r="Z21">
        <f>VLOOKUP($A21,'Feedstock Split-2019'!$A$1:$AG$43,MATCH(Z$2,'Feedstock Split-2019'!$A$1:$AG$1,0),0)*Z$4</f>
        <v>0</v>
      </c>
      <c r="AA21">
        <f>VLOOKUP($A21,'Feedstock Split-2019'!$A$1:$AG$43,MATCH(AA$2,'Feedstock Split-2019'!$A$1:$AG$1,0),0)*AA$4</f>
        <v>0</v>
      </c>
      <c r="AB21">
        <f>VLOOKUP($A21,'Feedstock Split-2019'!$A$1:$AG$43,MATCH(AB$2,'Feedstock Split-2019'!$A$1:$AG$1,0),0)*AB$4</f>
        <v>0</v>
      </c>
      <c r="AC21">
        <f>VLOOKUP($A21,'Feedstock Split-2019'!$A$1:$AG$43,MATCH(AC$2,'Feedstock Split-2019'!$A$1:$AG$1,0),0)*AC$4</f>
        <v>0</v>
      </c>
      <c r="AD21">
        <f>VLOOKUP($A21,'Feedstock Split-2019'!$A$1:$AG$43,MATCH(AD$2,'Feedstock Split-2019'!$A$1:$AG$1,0),0)*AD$4</f>
        <v>0</v>
      </c>
      <c r="AE21">
        <f>VLOOKUP($A21,'Feedstock Split-2019'!$A$1:$AG$43,MATCH(AE$2,'Feedstock Split-2019'!$A$1:$AG$1,0),0)*AE$4</f>
        <v>0</v>
      </c>
      <c r="AF21" s="47">
        <f>VLOOKUP($A21,'Feedstock Split-2019'!$A$1:$AG$43,MATCH(AF$2,'Feedstock Split-2019'!$A$1:$AG$1,0),0)*AF$4</f>
        <v>0</v>
      </c>
    </row>
    <row r="22" spans="1:32" x14ac:dyDescent="0.2">
      <c r="A22" s="12" t="s">
        <v>19</v>
      </c>
      <c r="B22" s="27"/>
      <c r="C22" s="96">
        <f>VLOOKUP($A22,'Feedstock Split-2019'!$A$1:$AG$43,MATCH(C$2,'Feedstock Split-2019'!$A$1:$AG$1,0),0)*C$4</f>
        <v>0</v>
      </c>
      <c r="D22">
        <f>VLOOKUP($A22,'Feedstock Split-2019'!$A$1:$AG$43,MATCH(D$2,'Feedstock Split-2019'!$A$1:$AG$1,0),0)*D$4</f>
        <v>0</v>
      </c>
      <c r="E22">
        <f>VLOOKUP($A22,'Feedstock Split-2019'!$A$1:$AG$43,MATCH(E$2,'Feedstock Split-2019'!$A$1:$AG$1,0),0)*E$4</f>
        <v>0</v>
      </c>
      <c r="F22">
        <f>VLOOKUP($A22,'Feedstock Split-2019'!$A$1:$AG$43,MATCH(F$2,'Feedstock Split-2019'!$A$1:$AG$1,0),0)*F$4</f>
        <v>0</v>
      </c>
      <c r="G22">
        <f>VLOOKUP($A22,'Feedstock Split-2019'!$A$1:$AG$43,MATCH(G$2,'Feedstock Split-2019'!$A$1:$AG$1,0),0)*G$4</f>
        <v>0</v>
      </c>
      <c r="H22">
        <f>VLOOKUP($A22,'Feedstock Split-2019'!$A$1:$AG$43,MATCH(H$2,'Feedstock Split-2019'!$A$1:$AG$1,0),0)*H$4</f>
        <v>0</v>
      </c>
      <c r="I22">
        <f>VLOOKUP($A22,'Feedstock Split-2019'!$A$1:$AG$43,MATCH(I$2,'Feedstock Split-2019'!$A$1:$AG$1,0),0)*I$4</f>
        <v>0</v>
      </c>
      <c r="J22">
        <f>VLOOKUP($A22,'Feedstock Split-2019'!$A$1:$AG$43,MATCH(J$2,'Feedstock Split-2019'!$A$1:$AG$1,0),0)*J$4</f>
        <v>0</v>
      </c>
      <c r="K22">
        <f>VLOOKUP($A22,'Feedstock Split-2019'!$A$1:$AG$43,MATCH(K$2,'Feedstock Split-2019'!$A$1:$AG$1,0),0)*K$4</f>
        <v>0</v>
      </c>
      <c r="L22">
        <f>VLOOKUP($A22,'Feedstock Split-2019'!$A$1:$AG$43,MATCH(L$2,'Feedstock Split-2019'!$A$1:$AG$1,0),0)*L$4</f>
        <v>0</v>
      </c>
      <c r="M22">
        <f>VLOOKUP($A22,'Feedstock Split-2019'!$A$1:$AG$43,MATCH(M$2,'Feedstock Split-2019'!$A$1:$AG$1,0),0)*M$4</f>
        <v>0</v>
      </c>
      <c r="N22">
        <f>VLOOKUP($A22,'Feedstock Split-2019'!$A$1:$AG$43,MATCH(N$2,'Feedstock Split-2019'!$A$1:$AG$1,0),0)*N$4</f>
        <v>0</v>
      </c>
      <c r="O22">
        <f>VLOOKUP($A22,'Feedstock Split-2019'!$A$1:$AG$43,MATCH(O$2,'Feedstock Split-2019'!$A$1:$AG$1,0),0)*O$4</f>
        <v>0</v>
      </c>
      <c r="P22">
        <f>VLOOKUP($A22,'Feedstock Split-2019'!$A$1:$AG$43,MATCH(P$2,'Feedstock Split-2019'!$A$1:$AG$1,0),0)*P$4</f>
        <v>0</v>
      </c>
      <c r="Q22">
        <f>VLOOKUP($A22,'Feedstock Split-2019'!$A$1:$AG$43,MATCH(Q$2,'Feedstock Split-2019'!$A$1:$AG$1,0),0)*Q$4</f>
        <v>0</v>
      </c>
      <c r="R22">
        <f>VLOOKUP($A22,'Feedstock Split-2019'!$A$1:$AG$43,MATCH(R$2,'Feedstock Split-2019'!$A$1:$AG$1,0),0)*R$4</f>
        <v>0</v>
      </c>
      <c r="S22">
        <f>VLOOKUP($A22,'Feedstock Split-2019'!$A$1:$AG$43,MATCH(S$2,'Feedstock Split-2019'!$A$1:$AG$1,0),0)*S$4</f>
        <v>0</v>
      </c>
      <c r="T22">
        <f>VLOOKUP($A22,'Feedstock Split-2019'!$A$1:$AG$43,MATCH(T$2,'Feedstock Split-2019'!$A$1:$AG$1,0),0)*T$4</f>
        <v>0</v>
      </c>
      <c r="U22">
        <f>VLOOKUP($A22,'Feedstock Split-2019'!$A$1:$AG$43,MATCH(U$2,'Feedstock Split-2019'!$A$1:$AG$1,0),0)*U$4</f>
        <v>0</v>
      </c>
      <c r="V22">
        <f>VLOOKUP($A22,'Feedstock Split-2019'!$A$1:$AG$43,MATCH(V$2,'Feedstock Split-2019'!$A$1:$AG$1,0),0)*V$4</f>
        <v>0</v>
      </c>
      <c r="W22">
        <f>VLOOKUP($A22,'Feedstock Split-2019'!$A$1:$AG$43,MATCH(W$2,'Feedstock Split-2019'!$A$1:$AG$1,0),0)*W$4</f>
        <v>0</v>
      </c>
      <c r="X22">
        <f>VLOOKUP($A22,'Feedstock Split-2019'!$A$1:$AG$43,MATCH(X$2,'Feedstock Split-2019'!$A$1:$AG$1,0),0)*X$4</f>
        <v>0</v>
      </c>
      <c r="Y22">
        <f>VLOOKUP($A22,'Feedstock Split-2019'!$A$1:$AG$43,MATCH(Y$2,'Feedstock Split-2019'!$A$1:$AG$1,0),0)*Y$4</f>
        <v>0</v>
      </c>
      <c r="Z22">
        <f>VLOOKUP($A22,'Feedstock Split-2019'!$A$1:$AG$43,MATCH(Z$2,'Feedstock Split-2019'!$A$1:$AG$1,0),0)*Z$4</f>
        <v>0</v>
      </c>
      <c r="AA22">
        <f>VLOOKUP($A22,'Feedstock Split-2019'!$A$1:$AG$43,MATCH(AA$2,'Feedstock Split-2019'!$A$1:$AG$1,0),0)*AA$4</f>
        <v>0</v>
      </c>
      <c r="AB22">
        <f>VLOOKUP($A22,'Feedstock Split-2019'!$A$1:$AG$43,MATCH(AB$2,'Feedstock Split-2019'!$A$1:$AG$1,0),0)*AB$4</f>
        <v>0</v>
      </c>
      <c r="AC22">
        <f>VLOOKUP($A22,'Feedstock Split-2019'!$A$1:$AG$43,MATCH(AC$2,'Feedstock Split-2019'!$A$1:$AG$1,0),0)*AC$4</f>
        <v>0</v>
      </c>
      <c r="AD22">
        <f>VLOOKUP($A22,'Feedstock Split-2019'!$A$1:$AG$43,MATCH(AD$2,'Feedstock Split-2019'!$A$1:$AG$1,0),0)*AD$4</f>
        <v>0</v>
      </c>
      <c r="AE22">
        <f>VLOOKUP($A22,'Feedstock Split-2019'!$A$1:$AG$43,MATCH(AE$2,'Feedstock Split-2019'!$A$1:$AG$1,0),0)*AE$4</f>
        <v>0</v>
      </c>
      <c r="AF22" s="47">
        <f>VLOOKUP($A22,'Feedstock Split-2019'!$A$1:$AG$43,MATCH(AF$2,'Feedstock Split-2019'!$A$1:$AG$1,0),0)*AF$4</f>
        <v>0</v>
      </c>
    </row>
    <row r="23" spans="1:32" x14ac:dyDescent="0.2">
      <c r="A23" s="12" t="s">
        <v>20</v>
      </c>
      <c r="B23" s="27"/>
      <c r="C23" s="96">
        <f>VLOOKUP($A23,'Feedstock Split-2019'!$A$1:$AG$43,MATCH(C$2,'Feedstock Split-2019'!$A$1:$AG$1,0),0)*C$4</f>
        <v>0</v>
      </c>
      <c r="D23">
        <f>VLOOKUP($A23,'Feedstock Split-2019'!$A$1:$AG$43,MATCH(D$2,'Feedstock Split-2019'!$A$1:$AG$1,0),0)*D$4</f>
        <v>0</v>
      </c>
      <c r="E23">
        <f>VLOOKUP($A23,'Feedstock Split-2019'!$A$1:$AG$43,MATCH(E$2,'Feedstock Split-2019'!$A$1:$AG$1,0),0)*E$4</f>
        <v>0</v>
      </c>
      <c r="F23">
        <f>VLOOKUP($A23,'Feedstock Split-2019'!$A$1:$AG$43,MATCH(F$2,'Feedstock Split-2019'!$A$1:$AG$1,0),0)*F$4</f>
        <v>0</v>
      </c>
      <c r="G23">
        <f>VLOOKUP($A23,'Feedstock Split-2019'!$A$1:$AG$43,MATCH(G$2,'Feedstock Split-2019'!$A$1:$AG$1,0),0)*G$4</f>
        <v>0</v>
      </c>
      <c r="H23">
        <f>VLOOKUP($A23,'Feedstock Split-2019'!$A$1:$AG$43,MATCH(H$2,'Feedstock Split-2019'!$A$1:$AG$1,0),0)*H$4</f>
        <v>0</v>
      </c>
      <c r="I23">
        <f>VLOOKUP($A23,'Feedstock Split-2019'!$A$1:$AG$43,MATCH(I$2,'Feedstock Split-2019'!$A$1:$AG$1,0),0)*I$4</f>
        <v>0</v>
      </c>
      <c r="J23">
        <f>VLOOKUP($A23,'Feedstock Split-2019'!$A$1:$AG$43,MATCH(J$2,'Feedstock Split-2019'!$A$1:$AG$1,0),0)*J$4</f>
        <v>0</v>
      </c>
      <c r="K23">
        <f>VLOOKUP($A23,'Feedstock Split-2019'!$A$1:$AG$43,MATCH(K$2,'Feedstock Split-2019'!$A$1:$AG$1,0),0)*K$4</f>
        <v>0</v>
      </c>
      <c r="L23">
        <f>VLOOKUP($A23,'Feedstock Split-2019'!$A$1:$AG$43,MATCH(L$2,'Feedstock Split-2019'!$A$1:$AG$1,0),0)*L$4</f>
        <v>0</v>
      </c>
      <c r="M23">
        <f>VLOOKUP($A23,'Feedstock Split-2019'!$A$1:$AG$43,MATCH(M$2,'Feedstock Split-2019'!$A$1:$AG$1,0),0)*M$4</f>
        <v>0</v>
      </c>
      <c r="N23">
        <f>VLOOKUP($A23,'Feedstock Split-2019'!$A$1:$AG$43,MATCH(N$2,'Feedstock Split-2019'!$A$1:$AG$1,0),0)*N$4</f>
        <v>0</v>
      </c>
      <c r="O23">
        <f>VLOOKUP($A23,'Feedstock Split-2019'!$A$1:$AG$43,MATCH(O$2,'Feedstock Split-2019'!$A$1:$AG$1,0),0)*O$4</f>
        <v>0</v>
      </c>
      <c r="P23">
        <f>VLOOKUP($A23,'Feedstock Split-2019'!$A$1:$AG$43,MATCH(P$2,'Feedstock Split-2019'!$A$1:$AG$1,0),0)*P$4</f>
        <v>0</v>
      </c>
      <c r="Q23">
        <f>VLOOKUP($A23,'Feedstock Split-2019'!$A$1:$AG$43,MATCH(Q$2,'Feedstock Split-2019'!$A$1:$AG$1,0),0)*Q$4</f>
        <v>0</v>
      </c>
      <c r="R23">
        <f>VLOOKUP($A23,'Feedstock Split-2019'!$A$1:$AG$43,MATCH(R$2,'Feedstock Split-2019'!$A$1:$AG$1,0),0)*R$4</f>
        <v>0</v>
      </c>
      <c r="S23">
        <f>VLOOKUP($A23,'Feedstock Split-2019'!$A$1:$AG$43,MATCH(S$2,'Feedstock Split-2019'!$A$1:$AG$1,0),0)*S$4</f>
        <v>0</v>
      </c>
      <c r="T23">
        <f>VLOOKUP($A23,'Feedstock Split-2019'!$A$1:$AG$43,MATCH(T$2,'Feedstock Split-2019'!$A$1:$AG$1,0),0)*T$4</f>
        <v>0</v>
      </c>
      <c r="U23">
        <f>VLOOKUP($A23,'Feedstock Split-2019'!$A$1:$AG$43,MATCH(U$2,'Feedstock Split-2019'!$A$1:$AG$1,0),0)*U$4</f>
        <v>200663916036.7449</v>
      </c>
      <c r="V23">
        <f>VLOOKUP($A23,'Feedstock Split-2019'!$A$1:$AG$43,MATCH(V$2,'Feedstock Split-2019'!$A$1:$AG$1,0),0)*V$4</f>
        <v>0</v>
      </c>
      <c r="W23">
        <f>VLOOKUP($A23,'Feedstock Split-2019'!$A$1:$AG$43,MATCH(W$2,'Feedstock Split-2019'!$A$1:$AG$1,0),0)*W$4</f>
        <v>0</v>
      </c>
      <c r="X23">
        <f>VLOOKUP($A23,'Feedstock Split-2019'!$A$1:$AG$43,MATCH(X$2,'Feedstock Split-2019'!$A$1:$AG$1,0),0)*X$4</f>
        <v>0</v>
      </c>
      <c r="Y23">
        <f>VLOOKUP($A23,'Feedstock Split-2019'!$A$1:$AG$43,MATCH(Y$2,'Feedstock Split-2019'!$A$1:$AG$1,0),0)*Y$4</f>
        <v>0</v>
      </c>
      <c r="Z23">
        <f>VLOOKUP($A23,'Feedstock Split-2019'!$A$1:$AG$43,MATCH(Z$2,'Feedstock Split-2019'!$A$1:$AG$1,0),0)*Z$4</f>
        <v>0</v>
      </c>
      <c r="AA23">
        <f>VLOOKUP($A23,'Feedstock Split-2019'!$A$1:$AG$43,MATCH(AA$2,'Feedstock Split-2019'!$A$1:$AG$1,0),0)*AA$4</f>
        <v>0</v>
      </c>
      <c r="AB23">
        <f>VLOOKUP($A23,'Feedstock Split-2019'!$A$1:$AG$43,MATCH(AB$2,'Feedstock Split-2019'!$A$1:$AG$1,0),0)*AB$4</f>
        <v>0</v>
      </c>
      <c r="AC23">
        <f>VLOOKUP($A23,'Feedstock Split-2019'!$A$1:$AG$43,MATCH(AC$2,'Feedstock Split-2019'!$A$1:$AG$1,0),0)*AC$4</f>
        <v>0</v>
      </c>
      <c r="AD23">
        <f>VLOOKUP($A23,'Feedstock Split-2019'!$A$1:$AG$43,MATCH(AD$2,'Feedstock Split-2019'!$A$1:$AG$1,0),0)*AD$4</f>
        <v>0</v>
      </c>
      <c r="AE23">
        <f>VLOOKUP($A23,'Feedstock Split-2019'!$A$1:$AG$43,MATCH(AE$2,'Feedstock Split-2019'!$A$1:$AG$1,0),0)*AE$4</f>
        <v>0</v>
      </c>
      <c r="AF23" s="47">
        <f>VLOOKUP($A23,'Feedstock Split-2019'!$A$1:$AG$43,MATCH(AF$2,'Feedstock Split-2019'!$A$1:$AG$1,0),0)*AF$4</f>
        <v>0</v>
      </c>
    </row>
    <row r="24" spans="1:32" x14ac:dyDescent="0.2">
      <c r="A24" s="74" t="s">
        <v>281</v>
      </c>
      <c r="B24" s="113"/>
      <c r="C24" s="96">
        <f>VLOOKUP($A24,'Feedstock Split-2019'!$A$1:$AG$43,MATCH(C$2,'Feedstock Split-2019'!$A$1:$AG$1,0),0)*C$4</f>
        <v>149820092046595.84</v>
      </c>
      <c r="D24">
        <f>VLOOKUP($A24,'Feedstock Split-2019'!$A$1:$AG$43,MATCH(D$2,'Feedstock Split-2019'!$A$1:$AG$1,0),0)*D$4</f>
        <v>0</v>
      </c>
      <c r="E24">
        <f>VLOOKUP($A24,'Feedstock Split-2019'!$A$1:$AG$43,MATCH(E$2,'Feedstock Split-2019'!$A$1:$AG$1,0),0)*E$4</f>
        <v>29339873455240.156</v>
      </c>
      <c r="F24">
        <f>VLOOKUP($A24,'Feedstock Split-2019'!$A$1:$AG$43,MATCH(F$2,'Feedstock Split-2019'!$A$1:$AG$1,0),0)*F$4</f>
        <v>1329610956642.6343</v>
      </c>
      <c r="G24">
        <f>VLOOKUP($A24,'Feedstock Split-2019'!$A$1:$AG$43,MATCH(G$2,'Feedstock Split-2019'!$A$1:$AG$1,0),0)*G$4</f>
        <v>0</v>
      </c>
      <c r="H24">
        <f>VLOOKUP($A24,'Feedstock Split-2019'!$A$1:$AG$43,MATCH(H$2,'Feedstock Split-2019'!$A$1:$AG$1,0),0)*H$4</f>
        <v>0</v>
      </c>
      <c r="I24">
        <f>VLOOKUP($A24,'Feedstock Split-2019'!$A$1:$AG$43,MATCH(I$2,'Feedstock Split-2019'!$A$1:$AG$1,0),0)*I$4</f>
        <v>0</v>
      </c>
      <c r="J24">
        <f>VLOOKUP($A24,'Feedstock Split-2019'!$A$1:$AG$43,MATCH(J$2,'Feedstock Split-2019'!$A$1:$AG$1,0),0)*J$4</f>
        <v>0</v>
      </c>
      <c r="K24">
        <f>VLOOKUP($A24,'Feedstock Split-2019'!$A$1:$AG$43,MATCH(K$2,'Feedstock Split-2019'!$A$1:$AG$1,0),0)*K$4</f>
        <v>0</v>
      </c>
      <c r="L24">
        <f>VLOOKUP($A24,'Feedstock Split-2019'!$A$1:$AG$43,MATCH(L$2,'Feedstock Split-2019'!$A$1:$AG$1,0),0)*L$4</f>
        <v>0</v>
      </c>
      <c r="M24">
        <f>VLOOKUP($A24,'Feedstock Split-2019'!$A$1:$AG$43,MATCH(M$2,'Feedstock Split-2019'!$A$1:$AG$1,0),0)*M$4</f>
        <v>18787650806670.527</v>
      </c>
      <c r="N24">
        <f>VLOOKUP($A24,'Feedstock Split-2019'!$A$1:$AG$43,MATCH(N$2,'Feedstock Split-2019'!$A$1:$AG$1,0),0)*N$4</f>
        <v>0</v>
      </c>
      <c r="O24">
        <f>VLOOKUP($A24,'Feedstock Split-2019'!$A$1:$AG$43,MATCH(O$2,'Feedstock Split-2019'!$A$1:$AG$1,0),0)*O$4</f>
        <v>54293767765.019234</v>
      </c>
      <c r="P24">
        <f>VLOOKUP($A24,'Feedstock Split-2019'!$A$1:$AG$43,MATCH(P$2,'Feedstock Split-2019'!$A$1:$AG$1,0),0)*P$4</f>
        <v>0</v>
      </c>
      <c r="Q24">
        <f>VLOOKUP($A24,'Feedstock Split-2019'!$A$1:$AG$43,MATCH(Q$2,'Feedstock Split-2019'!$A$1:$AG$1,0),0)*Q$4</f>
        <v>0</v>
      </c>
      <c r="R24">
        <f>VLOOKUP($A24,'Feedstock Split-2019'!$A$1:$AG$43,MATCH(R$2,'Feedstock Split-2019'!$A$1:$AG$1,0),0)*R$4</f>
        <v>4762084726547.5</v>
      </c>
      <c r="S24">
        <f>VLOOKUP($A24,'Feedstock Split-2019'!$A$1:$AG$43,MATCH(S$2,'Feedstock Split-2019'!$A$1:$AG$1,0),0)*S$4</f>
        <v>569628318965723.25</v>
      </c>
      <c r="T24">
        <f>VLOOKUP($A24,'Feedstock Split-2019'!$A$1:$AG$43,MATCH(T$2,'Feedstock Split-2019'!$A$1:$AG$1,0),0)*T$4</f>
        <v>83460360734957.656</v>
      </c>
      <c r="U24">
        <f>VLOOKUP($A24,'Feedstock Split-2019'!$A$1:$AG$43,MATCH(U$2,'Feedstock Split-2019'!$A$1:$AG$1,0),0)*U$4</f>
        <v>0</v>
      </c>
      <c r="V24">
        <f>VLOOKUP($A24,'Feedstock Split-2019'!$A$1:$AG$43,MATCH(V$2,'Feedstock Split-2019'!$A$1:$AG$1,0),0)*V$4</f>
        <v>2457807539771.0317</v>
      </c>
      <c r="W24">
        <f>VLOOKUP($A24,'Feedstock Split-2019'!$A$1:$AG$43,MATCH(W$2,'Feedstock Split-2019'!$A$1:$AG$1,0),0)*W$4</f>
        <v>1478361880973.1658</v>
      </c>
      <c r="X24">
        <f>VLOOKUP($A24,'Feedstock Split-2019'!$A$1:$AG$43,MATCH(X$2,'Feedstock Split-2019'!$A$1:$AG$1,0),0)*X$4</f>
        <v>0</v>
      </c>
      <c r="Y24">
        <f>VLOOKUP($A24,'Feedstock Split-2019'!$A$1:$AG$43,MATCH(Y$2,'Feedstock Split-2019'!$A$1:$AG$1,0),0)*Y$4</f>
        <v>119887797751235.53</v>
      </c>
      <c r="Z24">
        <f>VLOOKUP($A24,'Feedstock Split-2019'!$A$1:$AG$43,MATCH(Z$2,'Feedstock Split-2019'!$A$1:$AG$1,0),0)*Z$4</f>
        <v>21980925268500</v>
      </c>
      <c r="AA24">
        <f>VLOOKUP($A24,'Feedstock Split-2019'!$A$1:$AG$43,MATCH(AA$2,'Feedstock Split-2019'!$A$1:$AG$1,0),0)*AA$4</f>
        <v>657748128226371</v>
      </c>
      <c r="AB24">
        <f>VLOOKUP($A24,'Feedstock Split-2019'!$A$1:$AG$43,MATCH(AB$2,'Feedstock Split-2019'!$A$1:$AG$1,0),0)*AB$4</f>
        <v>0</v>
      </c>
      <c r="AC24">
        <f>VLOOKUP($A24,'Feedstock Split-2019'!$A$1:$AG$43,MATCH(AC$2,'Feedstock Split-2019'!$A$1:$AG$1,0),0)*AC$4</f>
        <v>0</v>
      </c>
      <c r="AD24">
        <f>VLOOKUP($A24,'Feedstock Split-2019'!$A$1:$AG$43,MATCH(AD$2,'Feedstock Split-2019'!$A$1:$AG$1,0),0)*AD$4</f>
        <v>0</v>
      </c>
      <c r="AE24">
        <f>VLOOKUP($A24,'Feedstock Split-2019'!$A$1:$AG$43,MATCH(AE$2,'Feedstock Split-2019'!$A$1:$AG$1,0),0)*AE$4</f>
        <v>0</v>
      </c>
      <c r="AF24" s="47">
        <f>VLOOKUP($A24,'Feedstock Split-2019'!$A$1:$AG$43,MATCH(AF$2,'Feedstock Split-2019'!$A$1:$AG$1,0),0)*AF$4</f>
        <v>0</v>
      </c>
    </row>
    <row r="25" spans="1:32" x14ac:dyDescent="0.2">
      <c r="A25" s="12" t="s">
        <v>1</v>
      </c>
      <c r="B25" s="27"/>
      <c r="C25" s="96">
        <f>VLOOKUP($A25,'Feedstock Split-2019'!$A$1:$AG$43,MATCH(C$2,'Feedstock Split-2019'!$A$1:$AG$1,0),0)*C$4</f>
        <v>1245949322527778.3</v>
      </c>
      <c r="D25">
        <f>VLOOKUP($A25,'Feedstock Split-2019'!$A$1:$AG$43,MATCH(D$2,'Feedstock Split-2019'!$A$1:$AG$1,0),0)*D$4</f>
        <v>0</v>
      </c>
      <c r="E25">
        <f>VLOOKUP($A25,'Feedstock Split-2019'!$A$1:$AG$43,MATCH(E$2,'Feedstock Split-2019'!$A$1:$AG$1,0),0)*E$4</f>
        <v>0</v>
      </c>
      <c r="F25">
        <f>VLOOKUP($A25,'Feedstock Split-2019'!$A$1:$AG$43,MATCH(F$2,'Feedstock Split-2019'!$A$1:$AG$1,0),0)*F$4</f>
        <v>0</v>
      </c>
      <c r="G25">
        <f>VLOOKUP($A25,'Feedstock Split-2019'!$A$1:$AG$43,MATCH(G$2,'Feedstock Split-2019'!$A$1:$AG$1,0),0)*G$4</f>
        <v>0</v>
      </c>
      <c r="H25">
        <f>VLOOKUP($A25,'Feedstock Split-2019'!$A$1:$AG$43,MATCH(H$2,'Feedstock Split-2019'!$A$1:$AG$1,0),0)*H$4</f>
        <v>36434069720656.438</v>
      </c>
      <c r="I25">
        <f>VLOOKUP($A25,'Feedstock Split-2019'!$A$1:$AG$43,MATCH(I$2,'Feedstock Split-2019'!$A$1:$AG$1,0),0)*I$4</f>
        <v>0</v>
      </c>
      <c r="J25">
        <f>VLOOKUP($A25,'Feedstock Split-2019'!$A$1:$AG$43,MATCH(J$2,'Feedstock Split-2019'!$A$1:$AG$1,0),0)*J$4</f>
        <v>0</v>
      </c>
      <c r="K25">
        <f>VLOOKUP($A25,'Feedstock Split-2019'!$A$1:$AG$43,MATCH(K$2,'Feedstock Split-2019'!$A$1:$AG$1,0),0)*K$4</f>
        <v>0</v>
      </c>
      <c r="L25">
        <f>VLOOKUP($A25,'Feedstock Split-2019'!$A$1:$AG$43,MATCH(L$2,'Feedstock Split-2019'!$A$1:$AG$1,0),0)*L$4</f>
        <v>0</v>
      </c>
      <c r="M25" s="315">
        <f>VLOOKUP($A25,'Feedstock Split-2019'!$A$1:$AG$43,MATCH(M$2,'Feedstock Split-2019'!$A$1:$AG$1,0),0)*M$4</f>
        <v>81961808674018.125</v>
      </c>
      <c r="N25">
        <f>VLOOKUP($A25,'Feedstock Split-2019'!$A$1:$AG$43,MATCH(N$2,'Feedstock Split-2019'!$A$1:$AG$1,0),0)*N$4</f>
        <v>0</v>
      </c>
      <c r="O25" s="315">
        <f>VLOOKUP($A25,'Feedstock Split-2019'!$A$1:$AG$43,MATCH(O$2,'Feedstock Split-2019'!$A$1:$AG$1,0),0)*O$4</f>
        <v>462146472985.49866</v>
      </c>
      <c r="P25" s="315">
        <f>VLOOKUP($A25,'Feedstock Split-2019'!$A$1:$AG$43,MATCH(P$2,'Feedstock Split-2019'!$A$1:$AG$1,0),0)*P$4</f>
        <v>178057443747.01199</v>
      </c>
      <c r="Q25" s="315">
        <f>VLOOKUP($A25,'Feedstock Split-2019'!$A$1:$AG$43,MATCH(Q$2,'Feedstock Split-2019'!$A$1:$AG$1,0),0)*Q$4</f>
        <v>7044562932000</v>
      </c>
      <c r="R25">
        <f>VLOOKUP($A25,'Feedstock Split-2019'!$A$1:$AG$43,MATCH(R$2,'Feedstock Split-2019'!$A$1:$AG$1,0),0)*R$4</f>
        <v>7657568612952.5</v>
      </c>
      <c r="S25">
        <f>VLOOKUP($A25,'Feedstock Split-2019'!$A$1:$AG$43,MATCH(S$2,'Feedstock Split-2019'!$A$1:$AG$1,0),0)*S$4</f>
        <v>1724285264011776.8</v>
      </c>
      <c r="T25">
        <f>VLOOKUP($A25,'Feedstock Split-2019'!$A$1:$AG$43,MATCH(T$2,'Feedstock Split-2019'!$A$1:$AG$1,0),0)*T$4</f>
        <v>0</v>
      </c>
      <c r="U25">
        <f>VLOOKUP($A25,'Feedstock Split-2019'!$A$1:$AG$43,MATCH(U$2,'Feedstock Split-2019'!$A$1:$AG$1,0),0)*U$4</f>
        <v>94820572379281.016</v>
      </c>
      <c r="V25">
        <f>VLOOKUP($A25,'Feedstock Split-2019'!$A$1:$AG$43,MATCH(V$2,'Feedstock Split-2019'!$A$1:$AG$1,0),0)*V$4</f>
        <v>33592813560531.527</v>
      </c>
      <c r="W25">
        <f>VLOOKUP($A25,'Feedstock Split-2019'!$A$1:$AG$43,MATCH(W$2,'Feedstock Split-2019'!$A$1:$AG$1,0),0)*W$4</f>
        <v>461843036599.15228</v>
      </c>
      <c r="X25">
        <f>VLOOKUP($A25,'Feedstock Split-2019'!$A$1:$AG$43,MATCH(X$2,'Feedstock Split-2019'!$A$1:$AG$1,0),0)*X$4</f>
        <v>0</v>
      </c>
      <c r="Y25">
        <f>VLOOKUP($A25,'Feedstock Split-2019'!$A$1:$AG$43,MATCH(Y$2,'Feedstock Split-2019'!$A$1:$AG$1,0),0)*Y$4</f>
        <v>120069016032264.47</v>
      </c>
      <c r="Z25">
        <f>VLOOKUP($A25,'Feedstock Split-2019'!$A$1:$AG$43,MATCH(Z$2,'Feedstock Split-2019'!$A$1:$AG$1,0),0)*Z$4</f>
        <v>0</v>
      </c>
      <c r="AA25">
        <f>VLOOKUP($A25,'Feedstock Split-2019'!$A$1:$AG$43,MATCH(AA$2,'Feedstock Split-2019'!$A$1:$AG$1,0),0)*AA$4</f>
        <v>208188658807629.09</v>
      </c>
      <c r="AB25">
        <f>VLOOKUP($A25,'Feedstock Split-2019'!$A$1:$AG$43,MATCH(AB$2,'Feedstock Split-2019'!$A$1:$AG$1,0),0)*AB$4</f>
        <v>327688844967000</v>
      </c>
      <c r="AC25">
        <f>VLOOKUP($A25,'Feedstock Split-2019'!$A$1:$AG$43,MATCH(AC$2,'Feedstock Split-2019'!$A$1:$AG$1,0),0)*AC$4</f>
        <v>46153554067500</v>
      </c>
      <c r="AD25">
        <f>VLOOKUP($A25,'Feedstock Split-2019'!$A$1:$AG$43,MATCH(AD$2,'Feedstock Split-2019'!$A$1:$AG$1,0),0)*AD$4</f>
        <v>0</v>
      </c>
      <c r="AE25">
        <f>VLOOKUP($A25,'Feedstock Split-2019'!$A$1:$AG$43,MATCH(AE$2,'Feedstock Split-2019'!$A$1:$AG$1,0),0)*AE$4</f>
        <v>0</v>
      </c>
      <c r="AF25" s="47">
        <f>VLOOKUP($A25,'Feedstock Split-2019'!$A$1:$AG$43,MATCH(AF$2,'Feedstock Split-2019'!$A$1:$AG$1,0),0)*AF$4</f>
        <v>0</v>
      </c>
    </row>
    <row r="26" spans="1:32" x14ac:dyDescent="0.2">
      <c r="A26" s="12" t="s">
        <v>22</v>
      </c>
      <c r="B26" s="27"/>
      <c r="C26" s="96">
        <f>VLOOKUP($A26,'Feedstock Split-2019'!$A$1:$AG$43,MATCH(C$2,'Feedstock Split-2019'!$A$1:$AG$1,0),0)*C$4</f>
        <v>0</v>
      </c>
      <c r="D26">
        <f>VLOOKUP($A26,'Feedstock Split-2019'!$A$1:$AG$43,MATCH(D$2,'Feedstock Split-2019'!$A$1:$AG$1,0),0)*D$4</f>
        <v>0</v>
      </c>
      <c r="E26">
        <f>VLOOKUP($A26,'Feedstock Split-2019'!$A$1:$AG$43,MATCH(E$2,'Feedstock Split-2019'!$A$1:$AG$1,0),0)*E$4</f>
        <v>0</v>
      </c>
      <c r="F26">
        <f>VLOOKUP($A26,'Feedstock Split-2019'!$A$1:$AG$43,MATCH(F$2,'Feedstock Split-2019'!$A$1:$AG$1,0),0)*F$4</f>
        <v>0</v>
      </c>
      <c r="G26">
        <f>VLOOKUP($A26,'Feedstock Split-2019'!$A$1:$AG$43,MATCH(G$2,'Feedstock Split-2019'!$A$1:$AG$1,0),0)*G$4</f>
        <v>0</v>
      </c>
      <c r="H26">
        <f>VLOOKUP($A26,'Feedstock Split-2019'!$A$1:$AG$43,MATCH(H$2,'Feedstock Split-2019'!$A$1:$AG$1,0),0)*H$4</f>
        <v>0</v>
      </c>
      <c r="I26">
        <f>VLOOKUP($A26,'Feedstock Split-2019'!$A$1:$AG$43,MATCH(I$2,'Feedstock Split-2019'!$A$1:$AG$1,0),0)*I$4</f>
        <v>0</v>
      </c>
      <c r="J26">
        <f>VLOOKUP($A26,'Feedstock Split-2019'!$A$1:$AG$43,MATCH(J$2,'Feedstock Split-2019'!$A$1:$AG$1,0),0)*J$4</f>
        <v>0</v>
      </c>
      <c r="K26">
        <f>VLOOKUP($A26,'Feedstock Split-2019'!$A$1:$AG$43,MATCH(K$2,'Feedstock Split-2019'!$A$1:$AG$1,0),0)*K$4</f>
        <v>0</v>
      </c>
      <c r="L26">
        <f>VLOOKUP($A26,'Feedstock Split-2019'!$A$1:$AG$43,MATCH(L$2,'Feedstock Split-2019'!$A$1:$AG$1,0),0)*L$4</f>
        <v>0</v>
      </c>
      <c r="M26">
        <f>VLOOKUP($A26,'Feedstock Split-2019'!$A$1:$AG$43,MATCH(M$2,'Feedstock Split-2019'!$A$1:$AG$1,0),0)*M$4</f>
        <v>0</v>
      </c>
      <c r="N26">
        <f>VLOOKUP($A26,'Feedstock Split-2019'!$A$1:$AG$43,MATCH(N$2,'Feedstock Split-2019'!$A$1:$AG$1,0),0)*N$4</f>
        <v>0</v>
      </c>
      <c r="O26">
        <f>VLOOKUP($A26,'Feedstock Split-2019'!$A$1:$AG$43,MATCH(O$2,'Feedstock Split-2019'!$A$1:$AG$1,0),0)*O$4</f>
        <v>0</v>
      </c>
      <c r="P26">
        <f>VLOOKUP($A26,'Feedstock Split-2019'!$A$1:$AG$43,MATCH(P$2,'Feedstock Split-2019'!$A$1:$AG$1,0),0)*P$4</f>
        <v>0</v>
      </c>
      <c r="Q26">
        <f>VLOOKUP($A26,'Feedstock Split-2019'!$A$1:$AG$43,MATCH(Q$2,'Feedstock Split-2019'!$A$1:$AG$1,0),0)*Q$4</f>
        <v>0</v>
      </c>
      <c r="R26">
        <f>VLOOKUP($A26,'Feedstock Split-2019'!$A$1:$AG$43,MATCH(R$2,'Feedstock Split-2019'!$A$1:$AG$1,0),0)*R$4</f>
        <v>0</v>
      </c>
      <c r="S26">
        <f>VLOOKUP($A26,'Feedstock Split-2019'!$A$1:$AG$43,MATCH(S$2,'Feedstock Split-2019'!$A$1:$AG$1,0),0)*S$4</f>
        <v>0</v>
      </c>
      <c r="T26">
        <f>VLOOKUP($A26,'Feedstock Split-2019'!$A$1:$AG$43,MATCH(T$2,'Feedstock Split-2019'!$A$1:$AG$1,0),0)*T$4</f>
        <v>0</v>
      </c>
      <c r="U26">
        <f>VLOOKUP($A26,'Feedstock Split-2019'!$A$1:$AG$43,MATCH(U$2,'Feedstock Split-2019'!$A$1:$AG$1,0),0)*U$4</f>
        <v>10995283070.506569</v>
      </c>
      <c r="V26">
        <f>VLOOKUP($A26,'Feedstock Split-2019'!$A$1:$AG$43,MATCH(V$2,'Feedstock Split-2019'!$A$1:$AG$1,0),0)*V$4</f>
        <v>0</v>
      </c>
      <c r="W26">
        <f>VLOOKUP($A26,'Feedstock Split-2019'!$A$1:$AG$43,MATCH(W$2,'Feedstock Split-2019'!$A$1:$AG$1,0),0)*W$4</f>
        <v>0</v>
      </c>
      <c r="X26">
        <f>VLOOKUP($A26,'Feedstock Split-2019'!$A$1:$AG$43,MATCH(X$2,'Feedstock Split-2019'!$A$1:$AG$1,0),0)*X$4</f>
        <v>0</v>
      </c>
      <c r="Y26">
        <f>VLOOKUP($A26,'Feedstock Split-2019'!$A$1:$AG$43,MATCH(Y$2,'Feedstock Split-2019'!$A$1:$AG$1,0),0)*Y$4</f>
        <v>0</v>
      </c>
      <c r="Z26">
        <f>VLOOKUP($A26,'Feedstock Split-2019'!$A$1:$AG$43,MATCH(Z$2,'Feedstock Split-2019'!$A$1:$AG$1,0),0)*Z$4</f>
        <v>0</v>
      </c>
      <c r="AA26">
        <f>VLOOKUP($A26,'Feedstock Split-2019'!$A$1:$AG$43,MATCH(AA$2,'Feedstock Split-2019'!$A$1:$AG$1,0),0)*AA$4</f>
        <v>0</v>
      </c>
      <c r="AB26">
        <f>VLOOKUP($A26,'Feedstock Split-2019'!$A$1:$AG$43,MATCH(AB$2,'Feedstock Split-2019'!$A$1:$AG$1,0),0)*AB$4</f>
        <v>0</v>
      </c>
      <c r="AC26">
        <f>VLOOKUP($A26,'Feedstock Split-2019'!$A$1:$AG$43,MATCH(AC$2,'Feedstock Split-2019'!$A$1:$AG$1,0),0)*AC$4</f>
        <v>0</v>
      </c>
      <c r="AD26">
        <f>VLOOKUP($A26,'Feedstock Split-2019'!$A$1:$AG$43,MATCH(AD$2,'Feedstock Split-2019'!$A$1:$AG$1,0),0)*AD$4</f>
        <v>0</v>
      </c>
      <c r="AE26">
        <f>VLOOKUP($A26,'Feedstock Split-2019'!$A$1:$AG$43,MATCH(AE$2,'Feedstock Split-2019'!$A$1:$AG$1,0),0)*AE$4</f>
        <v>0</v>
      </c>
      <c r="AF26" s="47">
        <f>VLOOKUP($A26,'Feedstock Split-2019'!$A$1:$AG$43,MATCH(AF$2,'Feedstock Split-2019'!$A$1:$AG$1,0),0)*AF$4</f>
        <v>0</v>
      </c>
    </row>
    <row r="27" spans="1:32" x14ac:dyDescent="0.2">
      <c r="A27" s="12" t="s">
        <v>23</v>
      </c>
      <c r="B27" s="27"/>
      <c r="C27" s="96">
        <f>VLOOKUP($A27,'Feedstock Split-2019'!$A$1:$AG$43,MATCH(C$2,'Feedstock Split-2019'!$A$1:$AG$1,0),0)*C$4</f>
        <v>0</v>
      </c>
      <c r="D27">
        <f>VLOOKUP($A27,'Feedstock Split-2019'!$A$1:$AG$43,MATCH(D$2,'Feedstock Split-2019'!$A$1:$AG$1,0),0)*D$4</f>
        <v>0</v>
      </c>
      <c r="E27">
        <f>VLOOKUP($A27,'Feedstock Split-2019'!$A$1:$AG$43,MATCH(E$2,'Feedstock Split-2019'!$A$1:$AG$1,0),0)*E$4</f>
        <v>0</v>
      </c>
      <c r="F27">
        <f>VLOOKUP($A27,'Feedstock Split-2019'!$A$1:$AG$43,MATCH(F$2,'Feedstock Split-2019'!$A$1:$AG$1,0),0)*F$4</f>
        <v>0</v>
      </c>
      <c r="G27">
        <f>VLOOKUP($A27,'Feedstock Split-2019'!$A$1:$AG$43,MATCH(G$2,'Feedstock Split-2019'!$A$1:$AG$1,0),0)*G$4</f>
        <v>0</v>
      </c>
      <c r="H27">
        <f>VLOOKUP($A27,'Feedstock Split-2019'!$A$1:$AG$43,MATCH(H$2,'Feedstock Split-2019'!$A$1:$AG$1,0),0)*H$4</f>
        <v>0</v>
      </c>
      <c r="I27">
        <f>VLOOKUP($A27,'Feedstock Split-2019'!$A$1:$AG$43,MATCH(I$2,'Feedstock Split-2019'!$A$1:$AG$1,0),0)*I$4</f>
        <v>0</v>
      </c>
      <c r="J27">
        <f>VLOOKUP($A27,'Feedstock Split-2019'!$A$1:$AG$43,MATCH(J$2,'Feedstock Split-2019'!$A$1:$AG$1,0),0)*J$4</f>
        <v>0</v>
      </c>
      <c r="K27">
        <f>VLOOKUP($A27,'Feedstock Split-2019'!$A$1:$AG$43,MATCH(K$2,'Feedstock Split-2019'!$A$1:$AG$1,0),0)*K$4</f>
        <v>0</v>
      </c>
      <c r="L27">
        <f>VLOOKUP($A27,'Feedstock Split-2019'!$A$1:$AG$43,MATCH(L$2,'Feedstock Split-2019'!$A$1:$AG$1,0),0)*L$4</f>
        <v>0</v>
      </c>
      <c r="M27">
        <f>VLOOKUP($A27,'Feedstock Split-2019'!$A$1:$AG$43,MATCH(M$2,'Feedstock Split-2019'!$A$1:$AG$1,0),0)*M$4</f>
        <v>0</v>
      </c>
      <c r="N27">
        <f>VLOOKUP($A27,'Feedstock Split-2019'!$A$1:$AG$43,MATCH(N$2,'Feedstock Split-2019'!$A$1:$AG$1,0),0)*N$4</f>
        <v>0</v>
      </c>
      <c r="O27">
        <f>VLOOKUP($A27,'Feedstock Split-2019'!$A$1:$AG$43,MATCH(O$2,'Feedstock Split-2019'!$A$1:$AG$1,0),0)*O$4</f>
        <v>0</v>
      </c>
      <c r="P27">
        <f>VLOOKUP($A27,'Feedstock Split-2019'!$A$1:$AG$43,MATCH(P$2,'Feedstock Split-2019'!$A$1:$AG$1,0),0)*P$4</f>
        <v>0</v>
      </c>
      <c r="Q27">
        <f>VLOOKUP($A27,'Feedstock Split-2019'!$A$1:$AG$43,MATCH(Q$2,'Feedstock Split-2019'!$A$1:$AG$1,0),0)*Q$4</f>
        <v>0</v>
      </c>
      <c r="R27">
        <f>VLOOKUP($A27,'Feedstock Split-2019'!$A$1:$AG$43,MATCH(R$2,'Feedstock Split-2019'!$A$1:$AG$1,0),0)*R$4</f>
        <v>0</v>
      </c>
      <c r="S27">
        <f>VLOOKUP($A27,'Feedstock Split-2019'!$A$1:$AG$43,MATCH(S$2,'Feedstock Split-2019'!$A$1:$AG$1,0),0)*S$4</f>
        <v>0</v>
      </c>
      <c r="T27">
        <f>VLOOKUP($A27,'Feedstock Split-2019'!$A$1:$AG$43,MATCH(T$2,'Feedstock Split-2019'!$A$1:$AG$1,0),0)*T$4</f>
        <v>0</v>
      </c>
      <c r="U27">
        <f>VLOOKUP($A27,'Feedstock Split-2019'!$A$1:$AG$43,MATCH(U$2,'Feedstock Split-2019'!$A$1:$AG$1,0),0)*U$4</f>
        <v>0</v>
      </c>
      <c r="V27">
        <f>VLOOKUP($A27,'Feedstock Split-2019'!$A$1:$AG$43,MATCH(V$2,'Feedstock Split-2019'!$A$1:$AG$1,0),0)*V$4</f>
        <v>0</v>
      </c>
      <c r="W27">
        <f>VLOOKUP($A27,'Feedstock Split-2019'!$A$1:$AG$43,MATCH(W$2,'Feedstock Split-2019'!$A$1:$AG$1,0),0)*W$4</f>
        <v>0</v>
      </c>
      <c r="X27">
        <f>VLOOKUP($A27,'Feedstock Split-2019'!$A$1:$AG$43,MATCH(X$2,'Feedstock Split-2019'!$A$1:$AG$1,0),0)*X$4</f>
        <v>0</v>
      </c>
      <c r="Y27">
        <f>VLOOKUP($A27,'Feedstock Split-2019'!$A$1:$AG$43,MATCH(Y$2,'Feedstock Split-2019'!$A$1:$AG$1,0),0)*Y$4</f>
        <v>0</v>
      </c>
      <c r="Z27">
        <f>VLOOKUP($A27,'Feedstock Split-2019'!$A$1:$AG$43,MATCH(Z$2,'Feedstock Split-2019'!$A$1:$AG$1,0),0)*Z$4</f>
        <v>0</v>
      </c>
      <c r="AA27">
        <f>VLOOKUP($A27,'Feedstock Split-2019'!$A$1:$AG$43,MATCH(AA$2,'Feedstock Split-2019'!$A$1:$AG$1,0),0)*AA$4</f>
        <v>0</v>
      </c>
      <c r="AB27">
        <f>VLOOKUP($A27,'Feedstock Split-2019'!$A$1:$AG$43,MATCH(AB$2,'Feedstock Split-2019'!$A$1:$AG$1,0),0)*AB$4</f>
        <v>0</v>
      </c>
      <c r="AC27">
        <f>VLOOKUP($A27,'Feedstock Split-2019'!$A$1:$AG$43,MATCH(AC$2,'Feedstock Split-2019'!$A$1:$AG$1,0),0)*AC$4</f>
        <v>0</v>
      </c>
      <c r="AD27">
        <f>VLOOKUP($A27,'Feedstock Split-2019'!$A$1:$AG$43,MATCH(AD$2,'Feedstock Split-2019'!$A$1:$AG$1,0),0)*AD$4</f>
        <v>0</v>
      </c>
      <c r="AE27">
        <f>VLOOKUP($A27,'Feedstock Split-2019'!$A$1:$AG$43,MATCH(AE$2,'Feedstock Split-2019'!$A$1:$AG$1,0),0)*AE$4</f>
        <v>0</v>
      </c>
      <c r="AF27" s="47">
        <f>VLOOKUP($A27,'Feedstock Split-2019'!$A$1:$AG$43,MATCH(AF$2,'Feedstock Split-2019'!$A$1:$AG$1,0),0)*AF$4</f>
        <v>0</v>
      </c>
    </row>
    <row r="28" spans="1:32" x14ac:dyDescent="0.2">
      <c r="A28" s="12" t="s">
        <v>24</v>
      </c>
      <c r="B28" s="27"/>
      <c r="C28" s="96">
        <f>VLOOKUP($A28,'Feedstock Split-2019'!$A$1:$AG$43,MATCH(C$2,'Feedstock Split-2019'!$A$1:$AG$1,0),0)*C$4</f>
        <v>0</v>
      </c>
      <c r="D28">
        <f>VLOOKUP($A28,'Feedstock Split-2019'!$A$1:$AG$43,MATCH(D$2,'Feedstock Split-2019'!$A$1:$AG$1,0),0)*D$4</f>
        <v>0</v>
      </c>
      <c r="E28">
        <f>VLOOKUP($A28,'Feedstock Split-2019'!$A$1:$AG$43,MATCH(E$2,'Feedstock Split-2019'!$A$1:$AG$1,0),0)*E$4</f>
        <v>0</v>
      </c>
      <c r="F28">
        <f>VLOOKUP($A28,'Feedstock Split-2019'!$A$1:$AG$43,MATCH(F$2,'Feedstock Split-2019'!$A$1:$AG$1,0),0)*F$4</f>
        <v>0</v>
      </c>
      <c r="G28">
        <f>VLOOKUP($A28,'Feedstock Split-2019'!$A$1:$AG$43,MATCH(G$2,'Feedstock Split-2019'!$A$1:$AG$1,0),0)*G$4</f>
        <v>0</v>
      </c>
      <c r="H28">
        <f>VLOOKUP($A28,'Feedstock Split-2019'!$A$1:$AG$43,MATCH(H$2,'Feedstock Split-2019'!$A$1:$AG$1,0),0)*H$4</f>
        <v>0</v>
      </c>
      <c r="I28">
        <f>VLOOKUP($A28,'Feedstock Split-2019'!$A$1:$AG$43,MATCH(I$2,'Feedstock Split-2019'!$A$1:$AG$1,0),0)*I$4</f>
        <v>0</v>
      </c>
      <c r="J28">
        <f>VLOOKUP($A28,'Feedstock Split-2019'!$A$1:$AG$43,MATCH(J$2,'Feedstock Split-2019'!$A$1:$AG$1,0),0)*J$4</f>
        <v>0</v>
      </c>
      <c r="K28">
        <f>VLOOKUP($A28,'Feedstock Split-2019'!$A$1:$AG$43,MATCH(K$2,'Feedstock Split-2019'!$A$1:$AG$1,0),0)*K$4</f>
        <v>0</v>
      </c>
      <c r="L28">
        <f>VLOOKUP($A28,'Feedstock Split-2019'!$A$1:$AG$43,MATCH(L$2,'Feedstock Split-2019'!$A$1:$AG$1,0),0)*L$4</f>
        <v>0</v>
      </c>
      <c r="M28">
        <f>VLOOKUP($A28,'Feedstock Split-2019'!$A$1:$AG$43,MATCH(M$2,'Feedstock Split-2019'!$A$1:$AG$1,0),0)*M$4</f>
        <v>0</v>
      </c>
      <c r="N28">
        <f>VLOOKUP($A28,'Feedstock Split-2019'!$A$1:$AG$43,MATCH(N$2,'Feedstock Split-2019'!$A$1:$AG$1,0),0)*N$4</f>
        <v>0</v>
      </c>
      <c r="O28">
        <f>VLOOKUP($A28,'Feedstock Split-2019'!$A$1:$AG$43,MATCH(O$2,'Feedstock Split-2019'!$A$1:$AG$1,0),0)*O$4</f>
        <v>361352301249.48206</v>
      </c>
      <c r="P28">
        <f>VLOOKUP($A28,'Feedstock Split-2019'!$A$1:$AG$43,MATCH(P$2,'Feedstock Split-2019'!$A$1:$AG$1,0),0)*P$4</f>
        <v>78498442942.231079</v>
      </c>
      <c r="Q28">
        <f>VLOOKUP($A28,'Feedstock Split-2019'!$A$1:$AG$43,MATCH(Q$2,'Feedstock Split-2019'!$A$1:$AG$1,0),0)*Q$4</f>
        <v>0</v>
      </c>
      <c r="R28">
        <f>VLOOKUP($A28,'Feedstock Split-2019'!$A$1:$AG$43,MATCH(R$2,'Feedstock Split-2019'!$A$1:$AG$1,0),0)*R$4</f>
        <v>0</v>
      </c>
      <c r="S28">
        <f>VLOOKUP($A28,'Feedstock Split-2019'!$A$1:$AG$43,MATCH(S$2,'Feedstock Split-2019'!$A$1:$AG$1,0),0)*S$4</f>
        <v>0</v>
      </c>
      <c r="T28">
        <f>VLOOKUP($A28,'Feedstock Split-2019'!$A$1:$AG$43,MATCH(T$2,'Feedstock Split-2019'!$A$1:$AG$1,0),0)*T$4</f>
        <v>0</v>
      </c>
      <c r="U28">
        <f>VLOOKUP($A28,'Feedstock Split-2019'!$A$1:$AG$43,MATCH(U$2,'Feedstock Split-2019'!$A$1:$AG$1,0),0)*U$4</f>
        <v>0</v>
      </c>
      <c r="V28">
        <f>VLOOKUP($A28,'Feedstock Split-2019'!$A$1:$AG$43,MATCH(V$2,'Feedstock Split-2019'!$A$1:$AG$1,0),0)*V$4</f>
        <v>0</v>
      </c>
      <c r="W28">
        <f>VLOOKUP($A28,'Feedstock Split-2019'!$A$1:$AG$43,MATCH(W$2,'Feedstock Split-2019'!$A$1:$AG$1,0),0)*W$4</f>
        <v>0</v>
      </c>
      <c r="X28">
        <f>VLOOKUP($A28,'Feedstock Split-2019'!$A$1:$AG$43,MATCH(X$2,'Feedstock Split-2019'!$A$1:$AG$1,0),0)*X$4</f>
        <v>0</v>
      </c>
      <c r="Y28">
        <f>VLOOKUP($A28,'Feedstock Split-2019'!$A$1:$AG$43,MATCH(Y$2,'Feedstock Split-2019'!$A$1:$AG$1,0),0)*Y$4</f>
        <v>0</v>
      </c>
      <c r="Z28">
        <f>VLOOKUP($A28,'Feedstock Split-2019'!$A$1:$AG$43,MATCH(Z$2,'Feedstock Split-2019'!$A$1:$AG$1,0),0)*Z$4</f>
        <v>0</v>
      </c>
      <c r="AA28">
        <f>VLOOKUP($A28,'Feedstock Split-2019'!$A$1:$AG$43,MATCH(AA$2,'Feedstock Split-2019'!$A$1:$AG$1,0),0)*AA$4</f>
        <v>0</v>
      </c>
      <c r="AB28">
        <f>VLOOKUP($A28,'Feedstock Split-2019'!$A$1:$AG$43,MATCH(AB$2,'Feedstock Split-2019'!$A$1:$AG$1,0),0)*AB$4</f>
        <v>0</v>
      </c>
      <c r="AC28">
        <f>VLOOKUP($A28,'Feedstock Split-2019'!$A$1:$AG$43,MATCH(AC$2,'Feedstock Split-2019'!$A$1:$AG$1,0),0)*AC$4</f>
        <v>0</v>
      </c>
      <c r="AD28">
        <f>VLOOKUP($A28,'Feedstock Split-2019'!$A$1:$AG$43,MATCH(AD$2,'Feedstock Split-2019'!$A$1:$AG$1,0),0)*AD$4</f>
        <v>0</v>
      </c>
      <c r="AE28">
        <f>VLOOKUP($A28,'Feedstock Split-2019'!$A$1:$AG$43,MATCH(AE$2,'Feedstock Split-2019'!$A$1:$AG$1,0),0)*AE$4</f>
        <v>0</v>
      </c>
      <c r="AF28" s="47">
        <f>VLOOKUP($A28,'Feedstock Split-2019'!$A$1:$AG$43,MATCH(AF$2,'Feedstock Split-2019'!$A$1:$AG$1,0),0)*AF$4</f>
        <v>0</v>
      </c>
    </row>
    <row r="29" spans="1:32" x14ac:dyDescent="0.2">
      <c r="A29" s="12" t="s">
        <v>25</v>
      </c>
      <c r="B29" s="27"/>
      <c r="C29" s="96">
        <f>VLOOKUP($A29,'Feedstock Split-2019'!$A$1:$AG$43,MATCH(C$2,'Feedstock Split-2019'!$A$1:$AG$1,0),0)*C$4</f>
        <v>0</v>
      </c>
      <c r="D29">
        <f>VLOOKUP($A29,'Feedstock Split-2019'!$A$1:$AG$43,MATCH(D$2,'Feedstock Split-2019'!$A$1:$AG$1,0),0)*D$4</f>
        <v>0</v>
      </c>
      <c r="E29">
        <f>VLOOKUP($A29,'Feedstock Split-2019'!$A$1:$AG$43,MATCH(E$2,'Feedstock Split-2019'!$A$1:$AG$1,0),0)*E$4</f>
        <v>214406223049455.75</v>
      </c>
      <c r="F29">
        <f>VLOOKUP($A29,'Feedstock Split-2019'!$A$1:$AG$43,MATCH(F$2,'Feedstock Split-2019'!$A$1:$AG$1,0),0)*F$4</f>
        <v>9716363084313.3594</v>
      </c>
      <c r="G29">
        <f>VLOOKUP($A29,'Feedstock Split-2019'!$A$1:$AG$43,MATCH(G$2,'Feedstock Split-2019'!$A$1:$AG$1,0),0)*G$4</f>
        <v>0</v>
      </c>
      <c r="H29">
        <f>VLOOKUP($A29,'Feedstock Split-2019'!$A$1:$AG$43,MATCH(H$2,'Feedstock Split-2019'!$A$1:$AG$1,0),0)*H$4</f>
        <v>0</v>
      </c>
      <c r="I29">
        <f>VLOOKUP($A29,'Feedstock Split-2019'!$A$1:$AG$43,MATCH(I$2,'Feedstock Split-2019'!$A$1:$AG$1,0),0)*I$4</f>
        <v>0</v>
      </c>
      <c r="J29">
        <f>VLOOKUP($A29,'Feedstock Split-2019'!$A$1:$AG$43,MATCH(J$2,'Feedstock Split-2019'!$A$1:$AG$1,0),0)*J$4</f>
        <v>0</v>
      </c>
      <c r="K29">
        <f>VLOOKUP($A29,'Feedstock Split-2019'!$A$1:$AG$43,MATCH(K$2,'Feedstock Split-2019'!$A$1:$AG$1,0),0)*K$4</f>
        <v>0</v>
      </c>
      <c r="L29">
        <f>VLOOKUP($A29,'Feedstock Split-2019'!$A$1:$AG$43,MATCH(L$2,'Feedstock Split-2019'!$A$1:$AG$1,0),0)*L$4</f>
        <v>0</v>
      </c>
      <c r="M29">
        <f>VLOOKUP($A29,'Feedstock Split-2019'!$A$1:$AG$43,MATCH(M$2,'Feedstock Split-2019'!$A$1:$AG$1,0),0)*M$4</f>
        <v>2919088048858.2959</v>
      </c>
      <c r="N29">
        <f>VLOOKUP($A29,'Feedstock Split-2019'!$A$1:$AG$43,MATCH(N$2,'Feedstock Split-2019'!$A$1:$AG$1,0),0)*N$4</f>
        <v>0</v>
      </c>
      <c r="O29">
        <f>VLOOKUP($A29,'Feedstock Split-2019'!$A$1:$AG$43,MATCH(O$2,'Feedstock Split-2019'!$A$1:$AG$1,0),0)*O$4</f>
        <v>0</v>
      </c>
      <c r="P29">
        <f>VLOOKUP($A29,'Feedstock Split-2019'!$A$1:$AG$43,MATCH(P$2,'Feedstock Split-2019'!$A$1:$AG$1,0),0)*P$4</f>
        <v>0</v>
      </c>
      <c r="Q29">
        <f>VLOOKUP($A29,'Feedstock Split-2019'!$A$1:$AG$43,MATCH(Q$2,'Feedstock Split-2019'!$A$1:$AG$1,0),0)*Q$4</f>
        <v>0</v>
      </c>
      <c r="R29">
        <f>VLOOKUP($A29,'Feedstock Split-2019'!$A$1:$AG$43,MATCH(R$2,'Feedstock Split-2019'!$A$1:$AG$1,0),0)*R$4</f>
        <v>0</v>
      </c>
      <c r="S29">
        <f>VLOOKUP($A29,'Feedstock Split-2019'!$A$1:$AG$43,MATCH(S$2,'Feedstock Split-2019'!$A$1:$AG$1,0),0)*S$4</f>
        <v>0</v>
      </c>
      <c r="T29">
        <f>VLOOKUP($A29,'Feedstock Split-2019'!$A$1:$AG$43,MATCH(T$2,'Feedstock Split-2019'!$A$1:$AG$1,0),0)*T$4</f>
        <v>0</v>
      </c>
      <c r="U29">
        <f>VLOOKUP($A29,'Feedstock Split-2019'!$A$1:$AG$43,MATCH(U$2,'Feedstock Split-2019'!$A$1:$AG$1,0),0)*U$4</f>
        <v>0</v>
      </c>
      <c r="V29">
        <f>VLOOKUP($A29,'Feedstock Split-2019'!$A$1:$AG$43,MATCH(V$2,'Feedstock Split-2019'!$A$1:$AG$1,0),0)*V$4</f>
        <v>63875224197.439262</v>
      </c>
      <c r="W29">
        <f>VLOOKUP($A29,'Feedstock Split-2019'!$A$1:$AG$43,MATCH(W$2,'Feedstock Split-2019'!$A$1:$AG$1,0),0)*W$4</f>
        <v>73347172505927.672</v>
      </c>
      <c r="X29">
        <f>VLOOKUP($A29,'Feedstock Split-2019'!$A$1:$AG$43,MATCH(X$2,'Feedstock Split-2019'!$A$1:$AG$1,0),0)*X$4</f>
        <v>599703352968965.13</v>
      </c>
      <c r="Y29">
        <f>VLOOKUP($A29,'Feedstock Split-2019'!$A$1:$AG$43,MATCH(Y$2,'Feedstock Split-2019'!$A$1:$AG$1,0),0)*Y$4</f>
        <v>0</v>
      </c>
      <c r="Z29">
        <f>VLOOKUP($A29,'Feedstock Split-2019'!$A$1:$AG$43,MATCH(Z$2,'Feedstock Split-2019'!$A$1:$AG$1,0),0)*Z$4</f>
        <v>0</v>
      </c>
      <c r="AA29">
        <f>VLOOKUP($A29,'Feedstock Split-2019'!$A$1:$AG$43,MATCH(AA$2,'Feedstock Split-2019'!$A$1:$AG$1,0),0)*AA$4</f>
        <v>0</v>
      </c>
      <c r="AB29">
        <f>VLOOKUP($A29,'Feedstock Split-2019'!$A$1:$AG$43,MATCH(AB$2,'Feedstock Split-2019'!$A$1:$AG$1,0),0)*AB$4</f>
        <v>0</v>
      </c>
      <c r="AC29">
        <f>VLOOKUP($A29,'Feedstock Split-2019'!$A$1:$AG$43,MATCH(AC$2,'Feedstock Split-2019'!$A$1:$AG$1,0),0)*AC$4</f>
        <v>0</v>
      </c>
      <c r="AD29">
        <f>VLOOKUP($A29,'Feedstock Split-2019'!$A$1:$AG$43,MATCH(AD$2,'Feedstock Split-2019'!$A$1:$AG$1,0),0)*AD$4</f>
        <v>0</v>
      </c>
      <c r="AE29">
        <f>VLOOKUP($A29,'Feedstock Split-2019'!$A$1:$AG$43,MATCH(AE$2,'Feedstock Split-2019'!$A$1:$AG$1,0),0)*AE$4</f>
        <v>0</v>
      </c>
      <c r="AF29" s="47">
        <f>VLOOKUP($A29,'Feedstock Split-2019'!$A$1:$AG$43,MATCH(AF$2,'Feedstock Split-2019'!$A$1:$AG$1,0),0)*AF$4</f>
        <v>0</v>
      </c>
    </row>
    <row r="30" spans="1:32" x14ac:dyDescent="0.2">
      <c r="A30" s="12" t="s">
        <v>26</v>
      </c>
      <c r="B30" s="27"/>
      <c r="C30" s="314">
        <f>VLOOKUP($A30,'Feedstock Split-2019'!$A$1:$AG$43,MATCH(C$2,'Feedstock Split-2019'!$A$1:$AG$1,0),0)*C$4</f>
        <v>1068944263434625.6</v>
      </c>
      <c r="D30">
        <f>VLOOKUP($A30,'Feedstock Split-2019'!$A$1:$AG$43,MATCH(D$2,'Feedstock Split-2019'!$A$1:$AG$1,0),0)*D$4</f>
        <v>0</v>
      </c>
      <c r="E30">
        <f>VLOOKUP($A30,'Feedstock Split-2019'!$A$1:$AG$43,MATCH(E$2,'Feedstock Split-2019'!$A$1:$AG$1,0),0)*E$4</f>
        <v>17072179273804.113</v>
      </c>
      <c r="F30">
        <f>VLOOKUP($A30,'Feedstock Split-2019'!$A$1:$AG$43,MATCH(F$2,'Feedstock Split-2019'!$A$1:$AG$1,0),0)*F$4</f>
        <v>773669206544.00757</v>
      </c>
      <c r="G30">
        <f>VLOOKUP($A30,'Feedstock Split-2019'!$A$1:$AG$43,MATCH(G$2,'Feedstock Split-2019'!$A$1:$AG$1,0),0)*G$4</f>
        <v>0</v>
      </c>
      <c r="H30">
        <f>VLOOKUP($A30,'Feedstock Split-2019'!$A$1:$AG$43,MATCH(H$2,'Feedstock Split-2019'!$A$1:$AG$1,0),0)*H$4</f>
        <v>361514290324843.5</v>
      </c>
      <c r="I30">
        <f>VLOOKUP($A30,'Feedstock Split-2019'!$A$1:$AG$43,MATCH(I$2,'Feedstock Split-2019'!$A$1:$AG$1,0),0)*I$4</f>
        <v>0</v>
      </c>
      <c r="J30">
        <f>VLOOKUP($A30,'Feedstock Split-2019'!$A$1:$AG$43,MATCH(J$2,'Feedstock Split-2019'!$A$1:$AG$1,0),0)*J$4</f>
        <v>0</v>
      </c>
      <c r="K30">
        <f>VLOOKUP($A30,'Feedstock Split-2019'!$A$1:$AG$43,MATCH(K$2,'Feedstock Split-2019'!$A$1:$AG$1,0),0)*K$4</f>
        <v>0</v>
      </c>
      <c r="L30">
        <f>VLOOKUP($A30,'Feedstock Split-2019'!$A$1:$AG$43,MATCH(L$2,'Feedstock Split-2019'!$A$1:$AG$1,0),0)*L$4</f>
        <v>0</v>
      </c>
      <c r="M30">
        <f>VLOOKUP($A30,'Feedstock Split-2019'!$A$1:$AG$43,MATCH(M$2,'Feedstock Split-2019'!$A$1:$AG$1,0),0)*M$4</f>
        <v>39953312593953.031</v>
      </c>
      <c r="N30">
        <f>VLOOKUP($A30,'Feedstock Split-2019'!$A$1:$AG$43,MATCH(N$2,'Feedstock Split-2019'!$A$1:$AG$1,0),0)*N$4</f>
        <v>0</v>
      </c>
      <c r="O30">
        <f>VLOOKUP($A30,'Feedstock Split-2019'!$A$1:$AG$43,MATCH(O$2,'Feedstock Split-2019'!$A$1:$AG$1,0),0)*O$4</f>
        <v>0</v>
      </c>
      <c r="P30">
        <f>VLOOKUP($A30,'Feedstock Split-2019'!$A$1:$AG$43,MATCH(P$2,'Feedstock Split-2019'!$A$1:$AG$1,0),0)*P$4</f>
        <v>0</v>
      </c>
      <c r="Q30">
        <f>VLOOKUP($A30,'Feedstock Split-2019'!$A$1:$AG$43,MATCH(Q$2,'Feedstock Split-2019'!$A$1:$AG$1,0),0)*Q$4</f>
        <v>0</v>
      </c>
      <c r="R30">
        <f>VLOOKUP($A30,'Feedstock Split-2019'!$A$1:$AG$43,MATCH(R$2,'Feedstock Split-2019'!$A$1:$AG$1,0),0)*R$4</f>
        <v>0</v>
      </c>
      <c r="S30">
        <f>VLOOKUP($A30,'Feedstock Split-2019'!$A$1:$AG$43,MATCH(S$2,'Feedstock Split-2019'!$A$1:$AG$1,0),0)*S$4</f>
        <v>0</v>
      </c>
      <c r="T30">
        <f>VLOOKUP($A30,'Feedstock Split-2019'!$A$1:$AG$43,MATCH(T$2,'Feedstock Split-2019'!$A$1:$AG$1,0),0)*T$4</f>
        <v>0</v>
      </c>
      <c r="U30">
        <f>VLOOKUP($A30,'Feedstock Split-2019'!$A$1:$AG$43,MATCH(U$2,'Feedstock Split-2019'!$A$1:$AG$1,0),0)*U$4</f>
        <v>0</v>
      </c>
      <c r="V30">
        <f>VLOOKUP($A30,'Feedstock Split-2019'!$A$1:$AG$43,MATCH(V$2,'Feedstock Split-2019'!$A$1:$AG$1,0),0)*V$4</f>
        <v>0</v>
      </c>
      <c r="W30">
        <f>VLOOKUP($A30,'Feedstock Split-2019'!$A$1:$AG$43,MATCH(W$2,'Feedstock Split-2019'!$A$1:$AG$1,0),0)*W$4</f>
        <v>0</v>
      </c>
      <c r="X30">
        <f>VLOOKUP($A30,'Feedstock Split-2019'!$A$1:$AG$43,MATCH(X$2,'Feedstock Split-2019'!$A$1:$AG$1,0),0)*X$4</f>
        <v>0</v>
      </c>
      <c r="Y30">
        <f>VLOOKUP($A30,'Feedstock Split-2019'!$A$1:$AG$43,MATCH(Y$2,'Feedstock Split-2019'!$A$1:$AG$1,0),0)*Y$4</f>
        <v>0</v>
      </c>
      <c r="Z30">
        <f>VLOOKUP($A30,'Feedstock Split-2019'!$A$1:$AG$43,MATCH(Z$2,'Feedstock Split-2019'!$A$1:$AG$1,0),0)*Z$4</f>
        <v>0</v>
      </c>
      <c r="AA30">
        <f>VLOOKUP($A30,'Feedstock Split-2019'!$A$1:$AG$43,MATCH(AA$2,'Feedstock Split-2019'!$A$1:$AG$1,0),0)*AA$4</f>
        <v>0</v>
      </c>
      <c r="AB30">
        <f>VLOOKUP($A30,'Feedstock Split-2019'!$A$1:$AG$43,MATCH(AB$2,'Feedstock Split-2019'!$A$1:$AG$1,0),0)*AB$4</f>
        <v>0</v>
      </c>
      <c r="AC30">
        <f>VLOOKUP($A30,'Feedstock Split-2019'!$A$1:$AG$43,MATCH(AC$2,'Feedstock Split-2019'!$A$1:$AG$1,0),0)*AC$4</f>
        <v>0</v>
      </c>
      <c r="AD30">
        <f>VLOOKUP($A30,'Feedstock Split-2019'!$A$1:$AG$43,MATCH(AD$2,'Feedstock Split-2019'!$A$1:$AG$1,0),0)*AD$4</f>
        <v>0</v>
      </c>
      <c r="AE30">
        <f>VLOOKUP($A30,'Feedstock Split-2019'!$A$1:$AG$43,MATCH(AE$2,'Feedstock Split-2019'!$A$1:$AG$1,0),0)*AE$4</f>
        <v>0</v>
      </c>
      <c r="AF30" s="47">
        <f>VLOOKUP($A30,'Feedstock Split-2019'!$A$1:$AG$43,MATCH(AF$2,'Feedstock Split-2019'!$A$1:$AG$1,0),0)*AF$4</f>
        <v>0</v>
      </c>
    </row>
    <row r="31" spans="1:32" x14ac:dyDescent="0.2">
      <c r="A31" s="12" t="s">
        <v>27</v>
      </c>
      <c r="B31" s="27"/>
      <c r="C31" s="96">
        <f>VLOOKUP($A31,'Feedstock Split-2019'!$A$1:$AG$43,MATCH(C$2,'Feedstock Split-2019'!$A$1:$AG$1,0),0)*C$4</f>
        <v>0</v>
      </c>
      <c r="D31">
        <f>VLOOKUP($A31,'Feedstock Split-2019'!$A$1:$AG$43,MATCH(D$2,'Feedstock Split-2019'!$A$1:$AG$1,0),0)*D$4</f>
        <v>0</v>
      </c>
      <c r="E31">
        <f>VLOOKUP($A31,'Feedstock Split-2019'!$A$1:$AG$43,MATCH(E$2,'Feedstock Split-2019'!$A$1:$AG$1,0),0)*E$4</f>
        <v>0</v>
      </c>
      <c r="F31">
        <f>VLOOKUP($A31,'Feedstock Split-2019'!$A$1:$AG$43,MATCH(F$2,'Feedstock Split-2019'!$A$1:$AG$1,0),0)*F$4</f>
        <v>0</v>
      </c>
      <c r="G31">
        <f>VLOOKUP($A31,'Feedstock Split-2019'!$A$1:$AG$43,MATCH(G$2,'Feedstock Split-2019'!$A$1:$AG$1,0),0)*G$4</f>
        <v>0</v>
      </c>
      <c r="H31">
        <f>VLOOKUP($A31,'Feedstock Split-2019'!$A$1:$AG$43,MATCH(H$2,'Feedstock Split-2019'!$A$1:$AG$1,0),0)*H$4</f>
        <v>0</v>
      </c>
      <c r="I31">
        <f>VLOOKUP($A31,'Feedstock Split-2019'!$A$1:$AG$43,MATCH(I$2,'Feedstock Split-2019'!$A$1:$AG$1,0),0)*I$4</f>
        <v>0</v>
      </c>
      <c r="J31">
        <f>VLOOKUP($A31,'Feedstock Split-2019'!$A$1:$AG$43,MATCH(J$2,'Feedstock Split-2019'!$A$1:$AG$1,0),0)*J$4</f>
        <v>0</v>
      </c>
      <c r="K31">
        <f>VLOOKUP($A31,'Feedstock Split-2019'!$A$1:$AG$43,MATCH(K$2,'Feedstock Split-2019'!$A$1:$AG$1,0),0)*K$4</f>
        <v>0</v>
      </c>
      <c r="L31">
        <f>VLOOKUP($A31,'Feedstock Split-2019'!$A$1:$AG$43,MATCH(L$2,'Feedstock Split-2019'!$A$1:$AG$1,0),0)*L$4</f>
        <v>0</v>
      </c>
      <c r="M31">
        <f>VLOOKUP($A31,'Feedstock Split-2019'!$A$1:$AG$43,MATCH(M$2,'Feedstock Split-2019'!$A$1:$AG$1,0),0)*M$4</f>
        <v>0</v>
      </c>
      <c r="N31">
        <f>VLOOKUP($A31,'Feedstock Split-2019'!$A$1:$AG$43,MATCH(N$2,'Feedstock Split-2019'!$A$1:$AG$1,0),0)*N$4</f>
        <v>0</v>
      </c>
      <c r="O31">
        <f>VLOOKUP($A31,'Feedstock Split-2019'!$A$1:$AG$43,MATCH(O$2,'Feedstock Split-2019'!$A$1:$AG$1,0),0)*O$4</f>
        <v>0</v>
      </c>
      <c r="P31">
        <f>VLOOKUP($A31,'Feedstock Split-2019'!$A$1:$AG$43,MATCH(P$2,'Feedstock Split-2019'!$A$1:$AG$1,0),0)*P$4</f>
        <v>0</v>
      </c>
      <c r="Q31">
        <f>VLOOKUP($A31,'Feedstock Split-2019'!$A$1:$AG$43,MATCH(Q$2,'Feedstock Split-2019'!$A$1:$AG$1,0),0)*Q$4</f>
        <v>0</v>
      </c>
      <c r="R31">
        <f>VLOOKUP($A31,'Feedstock Split-2019'!$A$1:$AG$43,MATCH(R$2,'Feedstock Split-2019'!$A$1:$AG$1,0),0)*R$4</f>
        <v>0</v>
      </c>
      <c r="S31">
        <f>VLOOKUP($A31,'Feedstock Split-2019'!$A$1:$AG$43,MATCH(S$2,'Feedstock Split-2019'!$A$1:$AG$1,0),0)*S$4</f>
        <v>0</v>
      </c>
      <c r="T31">
        <f>VLOOKUP($A31,'Feedstock Split-2019'!$A$1:$AG$43,MATCH(T$2,'Feedstock Split-2019'!$A$1:$AG$1,0),0)*T$4</f>
        <v>0</v>
      </c>
      <c r="U31">
        <f>VLOOKUP($A31,'Feedstock Split-2019'!$A$1:$AG$43,MATCH(U$2,'Feedstock Split-2019'!$A$1:$AG$1,0),0)*U$4</f>
        <v>0</v>
      </c>
      <c r="V31">
        <f>VLOOKUP($A31,'Feedstock Split-2019'!$A$1:$AG$43,MATCH(V$2,'Feedstock Split-2019'!$A$1:$AG$1,0),0)*V$4</f>
        <v>0</v>
      </c>
      <c r="W31">
        <f>VLOOKUP($A31,'Feedstock Split-2019'!$A$1:$AG$43,MATCH(W$2,'Feedstock Split-2019'!$A$1:$AG$1,0),0)*W$4</f>
        <v>0</v>
      </c>
      <c r="X31">
        <f>VLOOKUP($A31,'Feedstock Split-2019'!$A$1:$AG$43,MATCH(X$2,'Feedstock Split-2019'!$A$1:$AG$1,0),0)*X$4</f>
        <v>64243925547534.883</v>
      </c>
      <c r="Y31">
        <f>VLOOKUP($A31,'Feedstock Split-2019'!$A$1:$AG$43,MATCH(Y$2,'Feedstock Split-2019'!$A$1:$AG$1,0),0)*Y$4</f>
        <v>0</v>
      </c>
      <c r="Z31">
        <f>VLOOKUP($A31,'Feedstock Split-2019'!$A$1:$AG$43,MATCH(Z$2,'Feedstock Split-2019'!$A$1:$AG$1,0),0)*Z$4</f>
        <v>0</v>
      </c>
      <c r="AA31">
        <f>VLOOKUP($A31,'Feedstock Split-2019'!$A$1:$AG$43,MATCH(AA$2,'Feedstock Split-2019'!$A$1:$AG$1,0),0)*AA$4</f>
        <v>0</v>
      </c>
      <c r="AB31">
        <f>VLOOKUP($A31,'Feedstock Split-2019'!$A$1:$AG$43,MATCH(AB$2,'Feedstock Split-2019'!$A$1:$AG$1,0),0)*AB$4</f>
        <v>0</v>
      </c>
      <c r="AC31">
        <f>VLOOKUP($A31,'Feedstock Split-2019'!$A$1:$AG$43,MATCH(AC$2,'Feedstock Split-2019'!$A$1:$AG$1,0),0)*AC$4</f>
        <v>0</v>
      </c>
      <c r="AD31">
        <f>VLOOKUP($A31,'Feedstock Split-2019'!$A$1:$AG$43,MATCH(AD$2,'Feedstock Split-2019'!$A$1:$AG$1,0),0)*AD$4</f>
        <v>0</v>
      </c>
      <c r="AE31">
        <f>VLOOKUP($A31,'Feedstock Split-2019'!$A$1:$AG$43,MATCH(AE$2,'Feedstock Split-2019'!$A$1:$AG$1,0),0)*AE$4</f>
        <v>0</v>
      </c>
      <c r="AF31" s="47">
        <f>VLOOKUP($A31,'Feedstock Split-2019'!$A$1:$AG$43,MATCH(AF$2,'Feedstock Split-2019'!$A$1:$AG$1,0),0)*AF$4</f>
        <v>0</v>
      </c>
    </row>
    <row r="32" spans="1:32" x14ac:dyDescent="0.2">
      <c r="A32" s="12" t="s">
        <v>28</v>
      </c>
      <c r="B32" s="27"/>
      <c r="C32" s="96">
        <f>VLOOKUP($A32,'Feedstock Split-2019'!$A$1:$AG$43,MATCH(C$2,'Feedstock Split-2019'!$A$1:$AG$1,0),0)*C$4</f>
        <v>0</v>
      </c>
      <c r="D32">
        <f>VLOOKUP($A32,'Feedstock Split-2019'!$A$1:$AG$43,MATCH(D$2,'Feedstock Split-2019'!$A$1:$AG$1,0),0)*D$4</f>
        <v>0</v>
      </c>
      <c r="E32">
        <f>VLOOKUP($A32,'Feedstock Split-2019'!$A$1:$AG$43,MATCH(E$2,'Feedstock Split-2019'!$A$1:$AG$1,0),0)*E$4</f>
        <v>0</v>
      </c>
      <c r="F32">
        <f>VLOOKUP($A32,'Feedstock Split-2019'!$A$1:$AG$43,MATCH(F$2,'Feedstock Split-2019'!$A$1:$AG$1,0),0)*F$4</f>
        <v>0</v>
      </c>
      <c r="G32">
        <f>VLOOKUP($A32,'Feedstock Split-2019'!$A$1:$AG$43,MATCH(G$2,'Feedstock Split-2019'!$A$1:$AG$1,0),0)*G$4</f>
        <v>0</v>
      </c>
      <c r="H32">
        <f>VLOOKUP($A32,'Feedstock Split-2019'!$A$1:$AG$43,MATCH(H$2,'Feedstock Split-2019'!$A$1:$AG$1,0),0)*H$4</f>
        <v>0</v>
      </c>
      <c r="I32">
        <f>VLOOKUP($A32,'Feedstock Split-2019'!$A$1:$AG$43,MATCH(I$2,'Feedstock Split-2019'!$A$1:$AG$1,0),0)*I$4</f>
        <v>0</v>
      </c>
      <c r="J32">
        <f>VLOOKUP($A32,'Feedstock Split-2019'!$A$1:$AG$43,MATCH(J$2,'Feedstock Split-2019'!$A$1:$AG$1,0),0)*J$4</f>
        <v>0</v>
      </c>
      <c r="K32">
        <f>VLOOKUP($A32,'Feedstock Split-2019'!$A$1:$AG$43,MATCH(K$2,'Feedstock Split-2019'!$A$1:$AG$1,0),0)*K$4</f>
        <v>0</v>
      </c>
      <c r="L32">
        <f>VLOOKUP($A32,'Feedstock Split-2019'!$A$1:$AG$43,MATCH(L$2,'Feedstock Split-2019'!$A$1:$AG$1,0),0)*L$4</f>
        <v>0</v>
      </c>
      <c r="M32">
        <f>VLOOKUP($A32,'Feedstock Split-2019'!$A$1:$AG$43,MATCH(M$2,'Feedstock Split-2019'!$A$1:$AG$1,0),0)*M$4</f>
        <v>0</v>
      </c>
      <c r="N32">
        <f>VLOOKUP($A32,'Feedstock Split-2019'!$A$1:$AG$43,MATCH(N$2,'Feedstock Split-2019'!$A$1:$AG$1,0),0)*N$4</f>
        <v>0</v>
      </c>
      <c r="O32">
        <f>VLOOKUP($A32,'Feedstock Split-2019'!$A$1:$AG$43,MATCH(O$2,'Feedstock Split-2019'!$A$1:$AG$1,0),0)*O$4</f>
        <v>0</v>
      </c>
      <c r="P32">
        <f>VLOOKUP($A32,'Feedstock Split-2019'!$A$1:$AG$43,MATCH(P$2,'Feedstock Split-2019'!$A$1:$AG$1,0),0)*P$4</f>
        <v>0</v>
      </c>
      <c r="Q32">
        <f>VLOOKUP($A32,'Feedstock Split-2019'!$A$1:$AG$43,MATCH(Q$2,'Feedstock Split-2019'!$A$1:$AG$1,0),0)*Q$4</f>
        <v>0</v>
      </c>
      <c r="R32">
        <f>VLOOKUP($A32,'Feedstock Split-2019'!$A$1:$AG$43,MATCH(R$2,'Feedstock Split-2019'!$A$1:$AG$1,0),0)*R$4</f>
        <v>0</v>
      </c>
      <c r="S32">
        <f>VLOOKUP($A32,'Feedstock Split-2019'!$A$1:$AG$43,MATCH(S$2,'Feedstock Split-2019'!$A$1:$AG$1,0),0)*S$4</f>
        <v>0</v>
      </c>
      <c r="T32">
        <f>VLOOKUP($A32,'Feedstock Split-2019'!$A$1:$AG$43,MATCH(T$2,'Feedstock Split-2019'!$A$1:$AG$1,0),0)*T$4</f>
        <v>0</v>
      </c>
      <c r="U32">
        <f>VLOOKUP($A32,'Feedstock Split-2019'!$A$1:$AG$43,MATCH(U$2,'Feedstock Split-2019'!$A$1:$AG$1,0),0)*U$4</f>
        <v>0</v>
      </c>
      <c r="V32">
        <f>VLOOKUP($A32,'Feedstock Split-2019'!$A$1:$AG$43,MATCH(V$2,'Feedstock Split-2019'!$A$1:$AG$1,0),0)*V$4</f>
        <v>0</v>
      </c>
      <c r="W32">
        <f>VLOOKUP($A32,'Feedstock Split-2019'!$A$1:$AG$43,MATCH(W$2,'Feedstock Split-2019'!$A$1:$AG$1,0),0)*W$4</f>
        <v>0</v>
      </c>
      <c r="X32">
        <f>VLOOKUP($A32,'Feedstock Split-2019'!$A$1:$AG$43,MATCH(X$2,'Feedstock Split-2019'!$A$1:$AG$1,0),0)*X$4</f>
        <v>0</v>
      </c>
      <c r="Y32">
        <f>VLOOKUP($A32,'Feedstock Split-2019'!$A$1:$AG$43,MATCH(Y$2,'Feedstock Split-2019'!$A$1:$AG$1,0),0)*Y$4</f>
        <v>0</v>
      </c>
      <c r="Z32">
        <f>VLOOKUP($A32,'Feedstock Split-2019'!$A$1:$AG$43,MATCH(Z$2,'Feedstock Split-2019'!$A$1:$AG$1,0),0)*Z$4</f>
        <v>0</v>
      </c>
      <c r="AA32">
        <f>VLOOKUP($A32,'Feedstock Split-2019'!$A$1:$AG$43,MATCH(AA$2,'Feedstock Split-2019'!$A$1:$AG$1,0),0)*AA$4</f>
        <v>0</v>
      </c>
      <c r="AB32">
        <f>VLOOKUP($A32,'Feedstock Split-2019'!$A$1:$AG$43,MATCH(AB$2,'Feedstock Split-2019'!$A$1:$AG$1,0),0)*AB$4</f>
        <v>0</v>
      </c>
      <c r="AC32">
        <f>VLOOKUP($A32,'Feedstock Split-2019'!$A$1:$AG$43,MATCH(AC$2,'Feedstock Split-2019'!$A$1:$AG$1,0),0)*AC$4</f>
        <v>0</v>
      </c>
      <c r="AD32">
        <f>VLOOKUP($A32,'Feedstock Split-2019'!$A$1:$AG$43,MATCH(AD$2,'Feedstock Split-2019'!$A$1:$AG$1,0),0)*AD$4</f>
        <v>0</v>
      </c>
      <c r="AE32">
        <f>VLOOKUP($A32,'Feedstock Split-2019'!$A$1:$AG$43,MATCH(AE$2,'Feedstock Split-2019'!$A$1:$AG$1,0),0)*AE$4</f>
        <v>0</v>
      </c>
      <c r="AF32" s="47">
        <f>VLOOKUP($A32,'Feedstock Split-2019'!$A$1:$AG$43,MATCH(AF$2,'Feedstock Split-2019'!$A$1:$AG$1,0),0)*AF$4</f>
        <v>0</v>
      </c>
    </row>
    <row r="33" spans="1:32" x14ac:dyDescent="0.2">
      <c r="A33" s="12" t="s">
        <v>29</v>
      </c>
      <c r="B33" s="27"/>
      <c r="C33" s="96">
        <f>VLOOKUP($A33,'Feedstock Split-2019'!$A$1:$AG$43,MATCH(C$2,'Feedstock Split-2019'!$A$1:$AG$1,0),0)*C$4</f>
        <v>0</v>
      </c>
      <c r="D33">
        <f>VLOOKUP($A33,'Feedstock Split-2019'!$A$1:$AG$43,MATCH(D$2,'Feedstock Split-2019'!$A$1:$AG$1,0),0)*D$4</f>
        <v>0</v>
      </c>
      <c r="E33">
        <f>VLOOKUP($A33,'Feedstock Split-2019'!$A$1:$AG$43,MATCH(E$2,'Feedstock Split-2019'!$A$1:$AG$1,0),0)*E$4</f>
        <v>0</v>
      </c>
      <c r="F33">
        <f>VLOOKUP($A33,'Feedstock Split-2019'!$A$1:$AG$43,MATCH(F$2,'Feedstock Split-2019'!$A$1:$AG$1,0),0)*F$4</f>
        <v>0</v>
      </c>
      <c r="G33">
        <f>VLOOKUP($A33,'Feedstock Split-2019'!$A$1:$AG$43,MATCH(G$2,'Feedstock Split-2019'!$A$1:$AG$1,0),0)*G$4</f>
        <v>0</v>
      </c>
      <c r="H33">
        <f>VLOOKUP($A33,'Feedstock Split-2019'!$A$1:$AG$43,MATCH(H$2,'Feedstock Split-2019'!$A$1:$AG$1,0),0)*H$4</f>
        <v>0</v>
      </c>
      <c r="I33">
        <f>VLOOKUP($A33,'Feedstock Split-2019'!$A$1:$AG$43,MATCH(I$2,'Feedstock Split-2019'!$A$1:$AG$1,0),0)*I$4</f>
        <v>0</v>
      </c>
      <c r="J33">
        <f>VLOOKUP($A33,'Feedstock Split-2019'!$A$1:$AG$43,MATCH(J$2,'Feedstock Split-2019'!$A$1:$AG$1,0),0)*J$4</f>
        <v>0</v>
      </c>
      <c r="K33">
        <f>VLOOKUP($A33,'Feedstock Split-2019'!$A$1:$AG$43,MATCH(K$2,'Feedstock Split-2019'!$A$1:$AG$1,0),0)*K$4</f>
        <v>0</v>
      </c>
      <c r="L33">
        <f>VLOOKUP($A33,'Feedstock Split-2019'!$A$1:$AG$43,MATCH(L$2,'Feedstock Split-2019'!$A$1:$AG$1,0),0)*L$4</f>
        <v>0</v>
      </c>
      <c r="M33">
        <f>VLOOKUP($A33,'Feedstock Split-2019'!$A$1:$AG$43,MATCH(M$2,'Feedstock Split-2019'!$A$1:$AG$1,0),0)*M$4</f>
        <v>0</v>
      </c>
      <c r="N33">
        <f>VLOOKUP($A33,'Feedstock Split-2019'!$A$1:$AG$43,MATCH(N$2,'Feedstock Split-2019'!$A$1:$AG$1,0),0)*N$4</f>
        <v>0</v>
      </c>
      <c r="O33">
        <f>VLOOKUP($A33,'Feedstock Split-2019'!$A$1:$AG$43,MATCH(O$2,'Feedstock Split-2019'!$A$1:$AG$1,0),0)*O$4</f>
        <v>0</v>
      </c>
      <c r="P33">
        <f>VLOOKUP($A33,'Feedstock Split-2019'!$A$1:$AG$43,MATCH(P$2,'Feedstock Split-2019'!$A$1:$AG$1,0),0)*P$4</f>
        <v>151891296099.60159</v>
      </c>
      <c r="Q33">
        <f>VLOOKUP($A33,'Feedstock Split-2019'!$A$1:$AG$43,MATCH(Q$2,'Feedstock Split-2019'!$A$1:$AG$1,0),0)*Q$4</f>
        <v>0</v>
      </c>
      <c r="R33">
        <f>VLOOKUP($A33,'Feedstock Split-2019'!$A$1:$AG$43,MATCH(R$2,'Feedstock Split-2019'!$A$1:$AG$1,0),0)*R$4</f>
        <v>0</v>
      </c>
      <c r="S33">
        <f>VLOOKUP($A33,'Feedstock Split-2019'!$A$1:$AG$43,MATCH(S$2,'Feedstock Split-2019'!$A$1:$AG$1,0),0)*S$4</f>
        <v>0</v>
      </c>
      <c r="T33">
        <f>VLOOKUP($A33,'Feedstock Split-2019'!$A$1:$AG$43,MATCH(T$2,'Feedstock Split-2019'!$A$1:$AG$1,0),0)*T$4</f>
        <v>1105684061313.9509</v>
      </c>
      <c r="U33">
        <f>VLOOKUP($A33,'Feedstock Split-2019'!$A$1:$AG$43,MATCH(U$2,'Feedstock Split-2019'!$A$1:$AG$1,0),0)*U$4</f>
        <v>0</v>
      </c>
      <c r="V33">
        <f>VLOOKUP($A33,'Feedstock Split-2019'!$A$1:$AG$43,MATCH(V$2,'Feedstock Split-2019'!$A$1:$AG$1,0),0)*V$4</f>
        <v>0</v>
      </c>
      <c r="W33">
        <f>VLOOKUP($A33,'Feedstock Split-2019'!$A$1:$AG$43,MATCH(W$2,'Feedstock Split-2019'!$A$1:$AG$1,0),0)*W$4</f>
        <v>0</v>
      </c>
      <c r="X33">
        <f>VLOOKUP($A33,'Feedstock Split-2019'!$A$1:$AG$43,MATCH(X$2,'Feedstock Split-2019'!$A$1:$AG$1,0),0)*X$4</f>
        <v>0</v>
      </c>
      <c r="Y33">
        <f>VLOOKUP($A33,'Feedstock Split-2019'!$A$1:$AG$43,MATCH(Y$2,'Feedstock Split-2019'!$A$1:$AG$1,0),0)*Y$4</f>
        <v>0</v>
      </c>
      <c r="Z33">
        <f>VLOOKUP($A33,'Feedstock Split-2019'!$A$1:$AG$43,MATCH(Z$2,'Feedstock Split-2019'!$A$1:$AG$1,0),0)*Z$4</f>
        <v>0</v>
      </c>
      <c r="AA33">
        <f>VLOOKUP($A33,'Feedstock Split-2019'!$A$1:$AG$43,MATCH(AA$2,'Feedstock Split-2019'!$A$1:$AG$1,0),0)*AA$4</f>
        <v>0</v>
      </c>
      <c r="AB33">
        <f>VLOOKUP($A33,'Feedstock Split-2019'!$A$1:$AG$43,MATCH(AB$2,'Feedstock Split-2019'!$A$1:$AG$1,0),0)*AB$4</f>
        <v>0</v>
      </c>
      <c r="AC33">
        <f>VLOOKUP($A33,'Feedstock Split-2019'!$A$1:$AG$43,MATCH(AC$2,'Feedstock Split-2019'!$A$1:$AG$1,0),0)*AC$4</f>
        <v>0</v>
      </c>
      <c r="AD33">
        <f>VLOOKUP($A33,'Feedstock Split-2019'!$A$1:$AG$43,MATCH(AD$2,'Feedstock Split-2019'!$A$1:$AG$1,0),0)*AD$4</f>
        <v>0</v>
      </c>
      <c r="AE33">
        <f>VLOOKUP($A33,'Feedstock Split-2019'!$A$1:$AG$43,MATCH(AE$2,'Feedstock Split-2019'!$A$1:$AG$1,0),0)*AE$4</f>
        <v>0</v>
      </c>
      <c r="AF33" s="47">
        <f>VLOOKUP($A33,'Feedstock Split-2019'!$A$1:$AG$43,MATCH(AF$2,'Feedstock Split-2019'!$A$1:$AG$1,0),0)*AF$4</f>
        <v>0</v>
      </c>
    </row>
    <row r="34" spans="1:32" x14ac:dyDescent="0.2">
      <c r="A34" s="12" t="s">
        <v>30</v>
      </c>
      <c r="B34" s="27"/>
      <c r="C34" s="96">
        <f>VLOOKUP($A34,'Feedstock Split-2019'!$A$1:$AG$43,MATCH(C$2,'Feedstock Split-2019'!$A$1:$AG$1,0),0)*C$4</f>
        <v>0</v>
      </c>
      <c r="D34">
        <f>VLOOKUP($A34,'Feedstock Split-2019'!$A$1:$AG$43,MATCH(D$2,'Feedstock Split-2019'!$A$1:$AG$1,0),0)*D$4</f>
        <v>0</v>
      </c>
      <c r="E34">
        <f>VLOOKUP($A34,'Feedstock Split-2019'!$A$1:$AG$43,MATCH(E$2,'Feedstock Split-2019'!$A$1:$AG$1,0),0)*E$4</f>
        <v>0</v>
      </c>
      <c r="F34">
        <f>VLOOKUP($A34,'Feedstock Split-2019'!$A$1:$AG$43,MATCH(F$2,'Feedstock Split-2019'!$A$1:$AG$1,0),0)*F$4</f>
        <v>0</v>
      </c>
      <c r="G34">
        <f>VLOOKUP($A34,'Feedstock Split-2019'!$A$1:$AG$43,MATCH(G$2,'Feedstock Split-2019'!$A$1:$AG$1,0),0)*G$4</f>
        <v>0</v>
      </c>
      <c r="H34">
        <f>VLOOKUP($A34,'Feedstock Split-2019'!$A$1:$AG$43,MATCH(H$2,'Feedstock Split-2019'!$A$1:$AG$1,0),0)*H$4</f>
        <v>0</v>
      </c>
      <c r="I34">
        <f>VLOOKUP($A34,'Feedstock Split-2019'!$A$1:$AG$43,MATCH(I$2,'Feedstock Split-2019'!$A$1:$AG$1,0),0)*I$4</f>
        <v>0</v>
      </c>
      <c r="J34">
        <f>VLOOKUP($A34,'Feedstock Split-2019'!$A$1:$AG$43,MATCH(J$2,'Feedstock Split-2019'!$A$1:$AG$1,0),0)*J$4</f>
        <v>0</v>
      </c>
      <c r="K34">
        <f>VLOOKUP($A34,'Feedstock Split-2019'!$A$1:$AG$43,MATCH(K$2,'Feedstock Split-2019'!$A$1:$AG$1,0),0)*K$4</f>
        <v>0</v>
      </c>
      <c r="L34">
        <f>VLOOKUP($A34,'Feedstock Split-2019'!$A$1:$AG$43,MATCH(L$2,'Feedstock Split-2019'!$A$1:$AG$1,0),0)*L$4</f>
        <v>0</v>
      </c>
      <c r="M34">
        <f>VLOOKUP($A34,'Feedstock Split-2019'!$A$1:$AG$43,MATCH(M$2,'Feedstock Split-2019'!$A$1:$AG$1,0),0)*M$4</f>
        <v>0</v>
      </c>
      <c r="N34">
        <f>VLOOKUP($A34,'Feedstock Split-2019'!$A$1:$AG$43,MATCH(N$2,'Feedstock Split-2019'!$A$1:$AG$1,0),0)*N$4</f>
        <v>0</v>
      </c>
      <c r="O34">
        <f>VLOOKUP($A34,'Feedstock Split-2019'!$A$1:$AG$43,MATCH(O$2,'Feedstock Split-2019'!$A$1:$AG$1,0),0)*O$4</f>
        <v>0</v>
      </c>
      <c r="P34">
        <f>VLOOKUP($A34,'Feedstock Split-2019'!$A$1:$AG$43,MATCH(P$2,'Feedstock Split-2019'!$A$1:$AG$1,0),0)*P$4</f>
        <v>72116455711.15538</v>
      </c>
      <c r="Q34">
        <f>VLOOKUP($A34,'Feedstock Split-2019'!$A$1:$AG$43,MATCH(Q$2,'Feedstock Split-2019'!$A$1:$AG$1,0),0)*Q$4</f>
        <v>0</v>
      </c>
      <c r="R34">
        <f>VLOOKUP($A34,'Feedstock Split-2019'!$A$1:$AG$43,MATCH(R$2,'Feedstock Split-2019'!$A$1:$AG$1,0),0)*R$4</f>
        <v>0</v>
      </c>
      <c r="S34">
        <f>VLOOKUP($A34,'Feedstock Split-2019'!$A$1:$AG$43,MATCH(S$2,'Feedstock Split-2019'!$A$1:$AG$1,0),0)*S$4</f>
        <v>0</v>
      </c>
      <c r="T34">
        <f>VLOOKUP($A34,'Feedstock Split-2019'!$A$1:$AG$43,MATCH(T$2,'Feedstock Split-2019'!$A$1:$AG$1,0),0)*T$4</f>
        <v>1094949264602.1648</v>
      </c>
      <c r="U34">
        <f>VLOOKUP($A34,'Feedstock Split-2019'!$A$1:$AG$43,MATCH(U$2,'Feedstock Split-2019'!$A$1:$AG$1,0),0)*U$4</f>
        <v>0</v>
      </c>
      <c r="V34">
        <f>VLOOKUP($A34,'Feedstock Split-2019'!$A$1:$AG$43,MATCH(V$2,'Feedstock Split-2019'!$A$1:$AG$1,0),0)*V$4</f>
        <v>0</v>
      </c>
      <c r="W34">
        <f>VLOOKUP($A34,'Feedstock Split-2019'!$A$1:$AG$43,MATCH(W$2,'Feedstock Split-2019'!$A$1:$AG$1,0),0)*W$4</f>
        <v>0</v>
      </c>
      <c r="X34">
        <f>VLOOKUP($A34,'Feedstock Split-2019'!$A$1:$AG$43,MATCH(X$2,'Feedstock Split-2019'!$A$1:$AG$1,0),0)*X$4</f>
        <v>0</v>
      </c>
      <c r="Y34">
        <f>VLOOKUP($A34,'Feedstock Split-2019'!$A$1:$AG$43,MATCH(Y$2,'Feedstock Split-2019'!$A$1:$AG$1,0),0)*Y$4</f>
        <v>0</v>
      </c>
      <c r="Z34">
        <f>VLOOKUP($A34,'Feedstock Split-2019'!$A$1:$AG$43,MATCH(Z$2,'Feedstock Split-2019'!$A$1:$AG$1,0),0)*Z$4</f>
        <v>0</v>
      </c>
      <c r="AA34">
        <f>VLOOKUP($A34,'Feedstock Split-2019'!$A$1:$AG$43,MATCH(AA$2,'Feedstock Split-2019'!$A$1:$AG$1,0),0)*AA$4</f>
        <v>0</v>
      </c>
      <c r="AB34">
        <f>VLOOKUP($A34,'Feedstock Split-2019'!$A$1:$AG$43,MATCH(AB$2,'Feedstock Split-2019'!$A$1:$AG$1,0),0)*AB$4</f>
        <v>0</v>
      </c>
      <c r="AC34">
        <f>VLOOKUP($A34,'Feedstock Split-2019'!$A$1:$AG$43,MATCH(AC$2,'Feedstock Split-2019'!$A$1:$AG$1,0),0)*AC$4</f>
        <v>0</v>
      </c>
      <c r="AD34">
        <f>VLOOKUP($A34,'Feedstock Split-2019'!$A$1:$AG$43,MATCH(AD$2,'Feedstock Split-2019'!$A$1:$AG$1,0),0)*AD$4</f>
        <v>0</v>
      </c>
      <c r="AE34">
        <f>VLOOKUP($A34,'Feedstock Split-2019'!$A$1:$AG$43,MATCH(AE$2,'Feedstock Split-2019'!$A$1:$AG$1,0),0)*AE$4</f>
        <v>0</v>
      </c>
      <c r="AF34" s="47">
        <f>VLOOKUP($A34,'Feedstock Split-2019'!$A$1:$AG$43,MATCH(AF$2,'Feedstock Split-2019'!$A$1:$AG$1,0),0)*AF$4</f>
        <v>0</v>
      </c>
    </row>
    <row r="35" spans="1:32" x14ac:dyDescent="0.2">
      <c r="A35" s="12" t="s">
        <v>31</v>
      </c>
      <c r="B35" s="27"/>
      <c r="C35" s="96">
        <f>VLOOKUP($A35,'Feedstock Split-2019'!$A$1:$AG$43,MATCH(C$2,'Feedstock Split-2019'!$A$1:$AG$1,0),0)*C$4</f>
        <v>0</v>
      </c>
      <c r="D35">
        <f>VLOOKUP($A35,'Feedstock Split-2019'!$A$1:$AG$43,MATCH(D$2,'Feedstock Split-2019'!$A$1:$AG$1,0),0)*D$4</f>
        <v>0</v>
      </c>
      <c r="E35">
        <f>VLOOKUP($A35,'Feedstock Split-2019'!$A$1:$AG$43,MATCH(E$2,'Feedstock Split-2019'!$A$1:$AG$1,0),0)*E$4</f>
        <v>0</v>
      </c>
      <c r="F35">
        <f>VLOOKUP($A35,'Feedstock Split-2019'!$A$1:$AG$43,MATCH(F$2,'Feedstock Split-2019'!$A$1:$AG$1,0),0)*F$4</f>
        <v>0</v>
      </c>
      <c r="G35">
        <f>VLOOKUP($A35,'Feedstock Split-2019'!$A$1:$AG$43,MATCH(G$2,'Feedstock Split-2019'!$A$1:$AG$1,0),0)*G$4</f>
        <v>0</v>
      </c>
      <c r="H35">
        <f>VLOOKUP($A35,'Feedstock Split-2019'!$A$1:$AG$43,MATCH(H$2,'Feedstock Split-2019'!$A$1:$AG$1,0),0)*H$4</f>
        <v>0</v>
      </c>
      <c r="I35">
        <f>VLOOKUP($A35,'Feedstock Split-2019'!$A$1:$AG$43,MATCH(I$2,'Feedstock Split-2019'!$A$1:$AG$1,0),0)*I$4</f>
        <v>0</v>
      </c>
      <c r="J35">
        <f>VLOOKUP($A35,'Feedstock Split-2019'!$A$1:$AG$43,MATCH(J$2,'Feedstock Split-2019'!$A$1:$AG$1,0),0)*J$4</f>
        <v>0</v>
      </c>
      <c r="K35">
        <f>VLOOKUP($A35,'Feedstock Split-2019'!$A$1:$AG$43,MATCH(K$2,'Feedstock Split-2019'!$A$1:$AG$1,0),0)*K$4</f>
        <v>0</v>
      </c>
      <c r="L35">
        <f>VLOOKUP($A35,'Feedstock Split-2019'!$A$1:$AG$43,MATCH(L$2,'Feedstock Split-2019'!$A$1:$AG$1,0),0)*L$4</f>
        <v>0</v>
      </c>
      <c r="M35">
        <f>VLOOKUP($A35,'Feedstock Split-2019'!$A$1:$AG$43,MATCH(M$2,'Feedstock Split-2019'!$A$1:$AG$1,0),0)*M$4</f>
        <v>0</v>
      </c>
      <c r="N35">
        <f>VLOOKUP($A35,'Feedstock Split-2019'!$A$1:$AG$43,MATCH(N$2,'Feedstock Split-2019'!$A$1:$AG$1,0),0)*N$4</f>
        <v>0</v>
      </c>
      <c r="O35">
        <f>VLOOKUP($A35,'Feedstock Split-2019'!$A$1:$AG$43,MATCH(O$2,'Feedstock Split-2019'!$A$1:$AG$1,0),0)*O$4</f>
        <v>0</v>
      </c>
      <c r="P35">
        <f>VLOOKUP($A35,'Feedstock Split-2019'!$A$1:$AG$43,MATCH(P$2,'Feedstock Split-2019'!$A$1:$AG$1,0),0)*P$4</f>
        <v>0</v>
      </c>
      <c r="Q35">
        <f>VLOOKUP($A35,'Feedstock Split-2019'!$A$1:$AG$43,MATCH(Q$2,'Feedstock Split-2019'!$A$1:$AG$1,0),0)*Q$4</f>
        <v>0</v>
      </c>
      <c r="R35">
        <f>VLOOKUP($A35,'Feedstock Split-2019'!$A$1:$AG$43,MATCH(R$2,'Feedstock Split-2019'!$A$1:$AG$1,0),0)*R$4</f>
        <v>0</v>
      </c>
      <c r="S35">
        <f>VLOOKUP($A35,'Feedstock Split-2019'!$A$1:$AG$43,MATCH(S$2,'Feedstock Split-2019'!$A$1:$AG$1,0),0)*S$4</f>
        <v>0</v>
      </c>
      <c r="T35">
        <f>VLOOKUP($A35,'Feedstock Split-2019'!$A$1:$AG$43,MATCH(T$2,'Feedstock Split-2019'!$A$1:$AG$1,0),0)*T$4</f>
        <v>3510278524753.9995</v>
      </c>
      <c r="U35">
        <f>VLOOKUP($A35,'Feedstock Split-2019'!$A$1:$AG$43,MATCH(U$2,'Feedstock Split-2019'!$A$1:$AG$1,0),0)*U$4</f>
        <v>0</v>
      </c>
      <c r="V35">
        <f>VLOOKUP($A35,'Feedstock Split-2019'!$A$1:$AG$43,MATCH(V$2,'Feedstock Split-2019'!$A$1:$AG$1,0),0)*V$4</f>
        <v>0</v>
      </c>
      <c r="W35">
        <f>VLOOKUP($A35,'Feedstock Split-2019'!$A$1:$AG$43,MATCH(W$2,'Feedstock Split-2019'!$A$1:$AG$1,0),0)*W$4</f>
        <v>0</v>
      </c>
      <c r="X35">
        <f>VLOOKUP($A35,'Feedstock Split-2019'!$A$1:$AG$43,MATCH(X$2,'Feedstock Split-2019'!$A$1:$AG$1,0),0)*X$4</f>
        <v>0</v>
      </c>
      <c r="Y35">
        <f>VLOOKUP($A35,'Feedstock Split-2019'!$A$1:$AG$43,MATCH(Y$2,'Feedstock Split-2019'!$A$1:$AG$1,0),0)*Y$4</f>
        <v>0</v>
      </c>
      <c r="Z35">
        <f>VLOOKUP($A35,'Feedstock Split-2019'!$A$1:$AG$43,MATCH(Z$2,'Feedstock Split-2019'!$A$1:$AG$1,0),0)*Z$4</f>
        <v>0</v>
      </c>
      <c r="AA35">
        <f>VLOOKUP($A35,'Feedstock Split-2019'!$A$1:$AG$43,MATCH(AA$2,'Feedstock Split-2019'!$A$1:$AG$1,0),0)*AA$4</f>
        <v>0</v>
      </c>
      <c r="AB35">
        <f>VLOOKUP($A35,'Feedstock Split-2019'!$A$1:$AG$43,MATCH(AB$2,'Feedstock Split-2019'!$A$1:$AG$1,0),0)*AB$4</f>
        <v>0</v>
      </c>
      <c r="AC35">
        <f>VLOOKUP($A35,'Feedstock Split-2019'!$A$1:$AG$43,MATCH(AC$2,'Feedstock Split-2019'!$A$1:$AG$1,0),0)*AC$4</f>
        <v>0</v>
      </c>
      <c r="AD35">
        <f>VLOOKUP($A35,'Feedstock Split-2019'!$A$1:$AG$43,MATCH(AD$2,'Feedstock Split-2019'!$A$1:$AG$1,0),0)*AD$4</f>
        <v>0</v>
      </c>
      <c r="AE35">
        <f>VLOOKUP($A35,'Feedstock Split-2019'!$A$1:$AG$43,MATCH(AE$2,'Feedstock Split-2019'!$A$1:$AG$1,0),0)*AE$4</f>
        <v>0</v>
      </c>
      <c r="AF35" s="47">
        <f>VLOOKUP($A35,'Feedstock Split-2019'!$A$1:$AG$43,MATCH(AF$2,'Feedstock Split-2019'!$A$1:$AG$1,0),0)*AF$4</f>
        <v>0</v>
      </c>
    </row>
    <row r="36" spans="1:32" x14ac:dyDescent="0.2">
      <c r="A36" s="12" t="s">
        <v>32</v>
      </c>
      <c r="B36" s="27"/>
      <c r="C36" s="96">
        <f>VLOOKUP($A36,'Feedstock Split-2019'!$A$1:$AG$43,MATCH(C$2,'Feedstock Split-2019'!$A$1:$AG$1,0),0)*C$4</f>
        <v>0</v>
      </c>
      <c r="D36">
        <f>VLOOKUP($A36,'Feedstock Split-2019'!$A$1:$AG$43,MATCH(D$2,'Feedstock Split-2019'!$A$1:$AG$1,0),0)*D$4</f>
        <v>0</v>
      </c>
      <c r="E36">
        <f>VLOOKUP($A36,'Feedstock Split-2019'!$A$1:$AG$43,MATCH(E$2,'Feedstock Split-2019'!$A$1:$AG$1,0),0)*E$4</f>
        <v>0</v>
      </c>
      <c r="F36">
        <f>VLOOKUP($A36,'Feedstock Split-2019'!$A$1:$AG$43,MATCH(F$2,'Feedstock Split-2019'!$A$1:$AG$1,0),0)*F$4</f>
        <v>0</v>
      </c>
      <c r="G36">
        <f>VLOOKUP($A36,'Feedstock Split-2019'!$A$1:$AG$43,MATCH(G$2,'Feedstock Split-2019'!$A$1:$AG$1,0),0)*G$4</f>
        <v>0</v>
      </c>
      <c r="H36">
        <f>VLOOKUP($A36,'Feedstock Split-2019'!$A$1:$AG$43,MATCH(H$2,'Feedstock Split-2019'!$A$1:$AG$1,0),0)*H$4</f>
        <v>0</v>
      </c>
      <c r="I36">
        <f>VLOOKUP($A36,'Feedstock Split-2019'!$A$1:$AG$43,MATCH(I$2,'Feedstock Split-2019'!$A$1:$AG$1,0),0)*I$4</f>
        <v>0</v>
      </c>
      <c r="J36">
        <f>VLOOKUP($A36,'Feedstock Split-2019'!$A$1:$AG$43,MATCH(J$2,'Feedstock Split-2019'!$A$1:$AG$1,0),0)*J$4</f>
        <v>0</v>
      </c>
      <c r="K36">
        <f>VLOOKUP($A36,'Feedstock Split-2019'!$A$1:$AG$43,MATCH(K$2,'Feedstock Split-2019'!$A$1:$AG$1,0),0)*K$4</f>
        <v>0</v>
      </c>
      <c r="L36">
        <f>VLOOKUP($A36,'Feedstock Split-2019'!$A$1:$AG$43,MATCH(L$2,'Feedstock Split-2019'!$A$1:$AG$1,0),0)*L$4</f>
        <v>0</v>
      </c>
      <c r="M36">
        <f>VLOOKUP($A36,'Feedstock Split-2019'!$A$1:$AG$43,MATCH(M$2,'Feedstock Split-2019'!$A$1:$AG$1,0),0)*M$4</f>
        <v>0</v>
      </c>
      <c r="N36">
        <f>VLOOKUP($A36,'Feedstock Split-2019'!$A$1:$AG$43,MATCH(N$2,'Feedstock Split-2019'!$A$1:$AG$1,0),0)*N$4</f>
        <v>0</v>
      </c>
      <c r="O36">
        <f>VLOOKUP($A36,'Feedstock Split-2019'!$A$1:$AG$43,MATCH(O$2,'Feedstock Split-2019'!$A$1:$AG$1,0),0)*O$4</f>
        <v>0</v>
      </c>
      <c r="P36">
        <f>VLOOKUP($A36,'Feedstock Split-2019'!$A$1:$AG$43,MATCH(P$2,'Feedstock Split-2019'!$A$1:$AG$1,0),0)*P$4</f>
        <v>0</v>
      </c>
      <c r="Q36">
        <f>VLOOKUP($A36,'Feedstock Split-2019'!$A$1:$AG$43,MATCH(Q$2,'Feedstock Split-2019'!$A$1:$AG$1,0),0)*Q$4</f>
        <v>0</v>
      </c>
      <c r="R36">
        <f>VLOOKUP($A36,'Feedstock Split-2019'!$A$1:$AG$43,MATCH(R$2,'Feedstock Split-2019'!$A$1:$AG$1,0),0)*R$4</f>
        <v>0</v>
      </c>
      <c r="S36">
        <f>VLOOKUP($A36,'Feedstock Split-2019'!$A$1:$AG$43,MATCH(S$2,'Feedstock Split-2019'!$A$1:$AG$1,0),0)*S$4</f>
        <v>0</v>
      </c>
      <c r="T36">
        <f>VLOOKUP($A36,'Feedstock Split-2019'!$A$1:$AG$43,MATCH(T$2,'Feedstock Split-2019'!$A$1:$AG$1,0),0)*T$4</f>
        <v>88562072872.233932</v>
      </c>
      <c r="U36">
        <f>VLOOKUP($A36,'Feedstock Split-2019'!$A$1:$AG$43,MATCH(U$2,'Feedstock Split-2019'!$A$1:$AG$1,0),0)*U$4</f>
        <v>0</v>
      </c>
      <c r="V36">
        <f>VLOOKUP($A36,'Feedstock Split-2019'!$A$1:$AG$43,MATCH(V$2,'Feedstock Split-2019'!$A$1:$AG$1,0),0)*V$4</f>
        <v>0</v>
      </c>
      <c r="W36">
        <f>VLOOKUP($A36,'Feedstock Split-2019'!$A$1:$AG$43,MATCH(W$2,'Feedstock Split-2019'!$A$1:$AG$1,0),0)*W$4</f>
        <v>0</v>
      </c>
      <c r="X36">
        <f>VLOOKUP($A36,'Feedstock Split-2019'!$A$1:$AG$43,MATCH(X$2,'Feedstock Split-2019'!$A$1:$AG$1,0),0)*X$4</f>
        <v>0</v>
      </c>
      <c r="Y36">
        <f>VLOOKUP($A36,'Feedstock Split-2019'!$A$1:$AG$43,MATCH(Y$2,'Feedstock Split-2019'!$A$1:$AG$1,0),0)*Y$4</f>
        <v>0</v>
      </c>
      <c r="Z36">
        <f>VLOOKUP($A36,'Feedstock Split-2019'!$A$1:$AG$43,MATCH(Z$2,'Feedstock Split-2019'!$A$1:$AG$1,0),0)*Z$4</f>
        <v>0</v>
      </c>
      <c r="AA36">
        <f>VLOOKUP($A36,'Feedstock Split-2019'!$A$1:$AG$43,MATCH(AA$2,'Feedstock Split-2019'!$A$1:$AG$1,0),0)*AA$4</f>
        <v>0</v>
      </c>
      <c r="AB36">
        <f>VLOOKUP($A36,'Feedstock Split-2019'!$A$1:$AG$43,MATCH(AB$2,'Feedstock Split-2019'!$A$1:$AG$1,0),0)*AB$4</f>
        <v>0</v>
      </c>
      <c r="AC36">
        <f>VLOOKUP($A36,'Feedstock Split-2019'!$A$1:$AG$43,MATCH(AC$2,'Feedstock Split-2019'!$A$1:$AG$1,0),0)*AC$4</f>
        <v>0</v>
      </c>
      <c r="AD36">
        <f>VLOOKUP($A36,'Feedstock Split-2019'!$A$1:$AG$43,MATCH(AD$2,'Feedstock Split-2019'!$A$1:$AG$1,0),0)*AD$4</f>
        <v>0</v>
      </c>
      <c r="AE36">
        <f>VLOOKUP($A36,'Feedstock Split-2019'!$A$1:$AG$43,MATCH(AE$2,'Feedstock Split-2019'!$A$1:$AG$1,0),0)*AE$4</f>
        <v>0</v>
      </c>
      <c r="AF36" s="47">
        <f>VLOOKUP($A36,'Feedstock Split-2019'!$A$1:$AG$43,MATCH(AF$2,'Feedstock Split-2019'!$A$1:$AG$1,0),0)*AF$4</f>
        <v>0</v>
      </c>
    </row>
    <row r="37" spans="1:32" x14ac:dyDescent="0.2">
      <c r="A37" s="12" t="s">
        <v>33</v>
      </c>
      <c r="B37" s="27"/>
      <c r="C37" s="96">
        <f>VLOOKUP($A37,'Feedstock Split-2019'!$A$1:$AG$43,MATCH(C$2,'Feedstock Split-2019'!$A$1:$AG$1,0),0)*C$4</f>
        <v>0</v>
      </c>
      <c r="D37">
        <f>VLOOKUP($A37,'Feedstock Split-2019'!$A$1:$AG$43,MATCH(D$2,'Feedstock Split-2019'!$A$1:$AG$1,0),0)*D$4</f>
        <v>0</v>
      </c>
      <c r="E37">
        <f>VLOOKUP($A37,'Feedstock Split-2019'!$A$1:$AG$43,MATCH(E$2,'Feedstock Split-2019'!$A$1:$AG$1,0),0)*E$4</f>
        <v>0</v>
      </c>
      <c r="F37">
        <f>VLOOKUP($A37,'Feedstock Split-2019'!$A$1:$AG$43,MATCH(F$2,'Feedstock Split-2019'!$A$1:$AG$1,0),0)*F$4</f>
        <v>0</v>
      </c>
      <c r="G37">
        <f>VLOOKUP($A37,'Feedstock Split-2019'!$A$1:$AG$43,MATCH(G$2,'Feedstock Split-2019'!$A$1:$AG$1,0),0)*G$4</f>
        <v>0</v>
      </c>
      <c r="H37">
        <f>VLOOKUP($A37,'Feedstock Split-2019'!$A$1:$AG$43,MATCH(H$2,'Feedstock Split-2019'!$A$1:$AG$1,0),0)*H$4</f>
        <v>0</v>
      </c>
      <c r="I37">
        <f>VLOOKUP($A37,'Feedstock Split-2019'!$A$1:$AG$43,MATCH(I$2,'Feedstock Split-2019'!$A$1:$AG$1,0),0)*I$4</f>
        <v>0</v>
      </c>
      <c r="J37">
        <f>VLOOKUP($A37,'Feedstock Split-2019'!$A$1:$AG$43,MATCH(J$2,'Feedstock Split-2019'!$A$1:$AG$1,0),0)*J$4</f>
        <v>0</v>
      </c>
      <c r="K37">
        <f>VLOOKUP($A37,'Feedstock Split-2019'!$A$1:$AG$43,MATCH(K$2,'Feedstock Split-2019'!$A$1:$AG$1,0),0)*K$4</f>
        <v>0</v>
      </c>
      <c r="L37">
        <f>VLOOKUP($A37,'Feedstock Split-2019'!$A$1:$AG$43,MATCH(L$2,'Feedstock Split-2019'!$A$1:$AG$1,0),0)*L$4</f>
        <v>0</v>
      </c>
      <c r="M37">
        <f>VLOOKUP($A37,'Feedstock Split-2019'!$A$1:$AG$43,MATCH(M$2,'Feedstock Split-2019'!$A$1:$AG$1,0),0)*M$4</f>
        <v>0</v>
      </c>
      <c r="N37">
        <f>VLOOKUP($A37,'Feedstock Split-2019'!$A$1:$AG$43,MATCH(N$2,'Feedstock Split-2019'!$A$1:$AG$1,0),0)*N$4</f>
        <v>0</v>
      </c>
      <c r="O37">
        <f>VLOOKUP($A37,'Feedstock Split-2019'!$A$1:$AG$43,MATCH(O$2,'Feedstock Split-2019'!$A$1:$AG$1,0),0)*O$4</f>
        <v>0</v>
      </c>
      <c r="P37">
        <f>VLOOKUP($A37,'Feedstock Split-2019'!$A$1:$AG$43,MATCH(P$2,'Feedstock Split-2019'!$A$1:$AG$1,0),0)*P$4</f>
        <v>0</v>
      </c>
      <c r="Q37">
        <f>VLOOKUP($A37,'Feedstock Split-2019'!$A$1:$AG$43,MATCH(Q$2,'Feedstock Split-2019'!$A$1:$AG$1,0),0)*Q$4</f>
        <v>0</v>
      </c>
      <c r="R37">
        <f>VLOOKUP($A37,'Feedstock Split-2019'!$A$1:$AG$43,MATCH(R$2,'Feedstock Split-2019'!$A$1:$AG$1,0),0)*R$4</f>
        <v>0</v>
      </c>
      <c r="S37">
        <f>VLOOKUP($A37,'Feedstock Split-2019'!$A$1:$AG$43,MATCH(S$2,'Feedstock Split-2019'!$A$1:$AG$1,0),0)*S$4</f>
        <v>0</v>
      </c>
      <c r="T37">
        <f>VLOOKUP($A37,'Feedstock Split-2019'!$A$1:$AG$43,MATCH(T$2,'Feedstock Split-2019'!$A$1:$AG$1,0),0)*T$4</f>
        <v>0</v>
      </c>
      <c r="U37">
        <f>VLOOKUP($A37,'Feedstock Split-2019'!$A$1:$AG$43,MATCH(U$2,'Feedstock Split-2019'!$A$1:$AG$1,0),0)*U$4</f>
        <v>0</v>
      </c>
      <c r="V37">
        <f>VLOOKUP($A37,'Feedstock Split-2019'!$A$1:$AG$43,MATCH(V$2,'Feedstock Split-2019'!$A$1:$AG$1,0),0)*V$4</f>
        <v>0</v>
      </c>
      <c r="W37">
        <f>VLOOKUP($A37,'Feedstock Split-2019'!$A$1:$AG$43,MATCH(W$2,'Feedstock Split-2019'!$A$1:$AG$1,0),0)*W$4</f>
        <v>0</v>
      </c>
      <c r="X37">
        <f>VLOOKUP($A37,'Feedstock Split-2019'!$A$1:$AG$43,MATCH(X$2,'Feedstock Split-2019'!$A$1:$AG$1,0),0)*X$4</f>
        <v>0</v>
      </c>
      <c r="Y37">
        <f>VLOOKUP($A37,'Feedstock Split-2019'!$A$1:$AG$43,MATCH(Y$2,'Feedstock Split-2019'!$A$1:$AG$1,0),0)*Y$4</f>
        <v>0</v>
      </c>
      <c r="Z37">
        <f>VLOOKUP($A37,'Feedstock Split-2019'!$A$1:$AG$43,MATCH(Z$2,'Feedstock Split-2019'!$A$1:$AG$1,0),0)*Z$4</f>
        <v>0</v>
      </c>
      <c r="AA37">
        <f>VLOOKUP($A37,'Feedstock Split-2019'!$A$1:$AG$43,MATCH(AA$2,'Feedstock Split-2019'!$A$1:$AG$1,0),0)*AA$4</f>
        <v>0</v>
      </c>
      <c r="AB37">
        <f>VLOOKUP($A37,'Feedstock Split-2019'!$A$1:$AG$43,MATCH(AB$2,'Feedstock Split-2019'!$A$1:$AG$1,0),0)*AB$4</f>
        <v>0</v>
      </c>
      <c r="AC37">
        <f>VLOOKUP($A37,'Feedstock Split-2019'!$A$1:$AG$43,MATCH(AC$2,'Feedstock Split-2019'!$A$1:$AG$1,0),0)*AC$4</f>
        <v>0</v>
      </c>
      <c r="AD37">
        <f>VLOOKUP($A37,'Feedstock Split-2019'!$A$1:$AG$43,MATCH(AD$2,'Feedstock Split-2019'!$A$1:$AG$1,0),0)*AD$4</f>
        <v>0</v>
      </c>
      <c r="AE37">
        <f>VLOOKUP($A37,'Feedstock Split-2019'!$A$1:$AG$43,MATCH(AE$2,'Feedstock Split-2019'!$A$1:$AG$1,0),0)*AE$4</f>
        <v>0</v>
      </c>
      <c r="AF37" s="47">
        <f>VLOOKUP($A37,'Feedstock Split-2019'!$A$1:$AG$43,MATCH(AF$2,'Feedstock Split-2019'!$A$1:$AG$1,0),0)*AF$4</f>
        <v>0</v>
      </c>
    </row>
    <row r="38" spans="1:32" x14ac:dyDescent="0.2">
      <c r="A38" s="12" t="s">
        <v>34</v>
      </c>
      <c r="B38" s="27"/>
      <c r="C38" s="96">
        <f>VLOOKUP($A38,'Feedstock Split-2019'!$A$1:$AG$43,MATCH(C$2,'Feedstock Split-2019'!$A$1:$AG$1,0),0)*C$4</f>
        <v>0</v>
      </c>
      <c r="D38">
        <f>VLOOKUP($A38,'Feedstock Split-2019'!$A$1:$AG$43,MATCH(D$2,'Feedstock Split-2019'!$A$1:$AG$1,0),0)*D$4</f>
        <v>0</v>
      </c>
      <c r="E38">
        <f>VLOOKUP($A38,'Feedstock Split-2019'!$A$1:$AG$43,MATCH(E$2,'Feedstock Split-2019'!$A$1:$AG$1,0),0)*E$4</f>
        <v>0</v>
      </c>
      <c r="F38">
        <f>VLOOKUP($A38,'Feedstock Split-2019'!$A$1:$AG$43,MATCH(F$2,'Feedstock Split-2019'!$A$1:$AG$1,0),0)*F$4</f>
        <v>0</v>
      </c>
      <c r="G38">
        <f>VLOOKUP($A38,'Feedstock Split-2019'!$A$1:$AG$43,MATCH(G$2,'Feedstock Split-2019'!$A$1:$AG$1,0),0)*G$4</f>
        <v>0</v>
      </c>
      <c r="H38">
        <f>VLOOKUP($A38,'Feedstock Split-2019'!$A$1:$AG$43,MATCH(H$2,'Feedstock Split-2019'!$A$1:$AG$1,0),0)*H$4</f>
        <v>0</v>
      </c>
      <c r="I38">
        <f>VLOOKUP($A38,'Feedstock Split-2019'!$A$1:$AG$43,MATCH(I$2,'Feedstock Split-2019'!$A$1:$AG$1,0),0)*I$4</f>
        <v>0</v>
      </c>
      <c r="J38">
        <f>VLOOKUP($A38,'Feedstock Split-2019'!$A$1:$AG$43,MATCH(J$2,'Feedstock Split-2019'!$A$1:$AG$1,0),0)*J$4</f>
        <v>0</v>
      </c>
      <c r="K38">
        <f>VLOOKUP($A38,'Feedstock Split-2019'!$A$1:$AG$43,MATCH(K$2,'Feedstock Split-2019'!$A$1:$AG$1,0),0)*K$4</f>
        <v>0</v>
      </c>
      <c r="L38">
        <f>VLOOKUP($A38,'Feedstock Split-2019'!$A$1:$AG$43,MATCH(L$2,'Feedstock Split-2019'!$A$1:$AG$1,0),0)*L$4</f>
        <v>0</v>
      </c>
      <c r="M38">
        <f>VLOOKUP($A38,'Feedstock Split-2019'!$A$1:$AG$43,MATCH(M$2,'Feedstock Split-2019'!$A$1:$AG$1,0),0)*M$4</f>
        <v>0</v>
      </c>
      <c r="N38">
        <f>VLOOKUP($A38,'Feedstock Split-2019'!$A$1:$AG$43,MATCH(N$2,'Feedstock Split-2019'!$A$1:$AG$1,0),0)*N$4</f>
        <v>0</v>
      </c>
      <c r="O38">
        <f>VLOOKUP($A38,'Feedstock Split-2019'!$A$1:$AG$43,MATCH(O$2,'Feedstock Split-2019'!$A$1:$AG$1,0),0)*O$4</f>
        <v>0</v>
      </c>
      <c r="P38">
        <f>VLOOKUP($A38,'Feedstock Split-2019'!$A$1:$AG$43,MATCH(P$2,'Feedstock Split-2019'!$A$1:$AG$1,0),0)*P$4</f>
        <v>0</v>
      </c>
      <c r="Q38">
        <f>VLOOKUP($A38,'Feedstock Split-2019'!$A$1:$AG$43,MATCH(Q$2,'Feedstock Split-2019'!$A$1:$AG$1,0),0)*Q$4</f>
        <v>0</v>
      </c>
      <c r="R38">
        <f>VLOOKUP($A38,'Feedstock Split-2019'!$A$1:$AG$43,MATCH(R$2,'Feedstock Split-2019'!$A$1:$AG$1,0),0)*R$4</f>
        <v>0</v>
      </c>
      <c r="S38">
        <f>VLOOKUP($A38,'Feedstock Split-2019'!$A$1:$AG$43,MATCH(S$2,'Feedstock Split-2019'!$A$1:$AG$1,0),0)*S$4</f>
        <v>0</v>
      </c>
      <c r="T38">
        <f>VLOOKUP($A38,'Feedstock Split-2019'!$A$1:$AG$43,MATCH(T$2,'Feedstock Split-2019'!$A$1:$AG$1,0),0)*T$4</f>
        <v>0</v>
      </c>
      <c r="U38">
        <f>VLOOKUP($A38,'Feedstock Split-2019'!$A$1:$AG$43,MATCH(U$2,'Feedstock Split-2019'!$A$1:$AG$1,0),0)*U$4</f>
        <v>0</v>
      </c>
      <c r="V38">
        <f>VLOOKUP($A38,'Feedstock Split-2019'!$A$1:$AG$43,MATCH(V$2,'Feedstock Split-2019'!$A$1:$AG$1,0),0)*V$4</f>
        <v>0</v>
      </c>
      <c r="W38">
        <f>VLOOKUP($A38,'Feedstock Split-2019'!$A$1:$AG$43,MATCH(W$2,'Feedstock Split-2019'!$A$1:$AG$1,0),0)*W$4</f>
        <v>0</v>
      </c>
      <c r="X38">
        <f>VLOOKUP($A38,'Feedstock Split-2019'!$A$1:$AG$43,MATCH(X$2,'Feedstock Split-2019'!$A$1:$AG$1,0),0)*X$4</f>
        <v>0</v>
      </c>
      <c r="Y38">
        <f>VLOOKUP($A38,'Feedstock Split-2019'!$A$1:$AG$43,MATCH(Y$2,'Feedstock Split-2019'!$A$1:$AG$1,0),0)*Y$4</f>
        <v>0</v>
      </c>
      <c r="Z38">
        <f>VLOOKUP($A38,'Feedstock Split-2019'!$A$1:$AG$43,MATCH(Z$2,'Feedstock Split-2019'!$A$1:$AG$1,0),0)*Z$4</f>
        <v>0</v>
      </c>
      <c r="AA38">
        <f>VLOOKUP($A38,'Feedstock Split-2019'!$A$1:$AG$43,MATCH(AA$2,'Feedstock Split-2019'!$A$1:$AG$1,0),0)*AA$4</f>
        <v>0</v>
      </c>
      <c r="AB38">
        <f>VLOOKUP($A38,'Feedstock Split-2019'!$A$1:$AG$43,MATCH(AB$2,'Feedstock Split-2019'!$A$1:$AG$1,0),0)*AB$4</f>
        <v>0</v>
      </c>
      <c r="AC38">
        <f>VLOOKUP($A38,'Feedstock Split-2019'!$A$1:$AG$43,MATCH(AC$2,'Feedstock Split-2019'!$A$1:$AG$1,0),0)*AC$4</f>
        <v>0</v>
      </c>
      <c r="AD38">
        <f>VLOOKUP($A38,'Feedstock Split-2019'!$A$1:$AG$43,MATCH(AD$2,'Feedstock Split-2019'!$A$1:$AG$1,0),0)*AD$4</f>
        <v>0</v>
      </c>
      <c r="AE38">
        <f>VLOOKUP($A38,'Feedstock Split-2019'!$A$1:$AG$43,MATCH(AE$2,'Feedstock Split-2019'!$A$1:$AG$1,0),0)*AE$4</f>
        <v>0</v>
      </c>
      <c r="AF38" s="47">
        <f>VLOOKUP($A38,'Feedstock Split-2019'!$A$1:$AG$43,MATCH(AF$2,'Feedstock Split-2019'!$A$1:$AG$1,0),0)*AF$4</f>
        <v>0</v>
      </c>
    </row>
    <row r="39" spans="1:32" x14ac:dyDescent="0.2">
      <c r="A39" s="12" t="s">
        <v>35</v>
      </c>
      <c r="B39" s="27"/>
      <c r="C39" s="96">
        <f>VLOOKUP($A39,'Feedstock Split-2019'!$A$1:$AG$43,MATCH(C$2,'Feedstock Split-2019'!$A$1:$AG$1,0),0)*C$4</f>
        <v>0</v>
      </c>
      <c r="D39">
        <f>VLOOKUP($A39,'Feedstock Split-2019'!$A$1:$AG$43,MATCH(D$2,'Feedstock Split-2019'!$A$1:$AG$1,0),0)*D$4</f>
        <v>0</v>
      </c>
      <c r="E39">
        <f>VLOOKUP($A39,'Feedstock Split-2019'!$A$1:$AG$43,MATCH(E$2,'Feedstock Split-2019'!$A$1:$AG$1,0),0)*E$4</f>
        <v>0</v>
      </c>
      <c r="F39">
        <f>VLOOKUP($A39,'Feedstock Split-2019'!$A$1:$AG$43,MATCH(F$2,'Feedstock Split-2019'!$A$1:$AG$1,0),0)*F$4</f>
        <v>0</v>
      </c>
      <c r="G39">
        <f>VLOOKUP($A39,'Feedstock Split-2019'!$A$1:$AG$43,MATCH(G$2,'Feedstock Split-2019'!$A$1:$AG$1,0),0)*G$4</f>
        <v>0</v>
      </c>
      <c r="H39">
        <f>VLOOKUP($A39,'Feedstock Split-2019'!$A$1:$AG$43,MATCH(H$2,'Feedstock Split-2019'!$A$1:$AG$1,0),0)*H$4</f>
        <v>0</v>
      </c>
      <c r="I39">
        <f>VLOOKUP($A39,'Feedstock Split-2019'!$A$1:$AG$43,MATCH(I$2,'Feedstock Split-2019'!$A$1:$AG$1,0),0)*I$4</f>
        <v>0</v>
      </c>
      <c r="J39">
        <f>VLOOKUP($A39,'Feedstock Split-2019'!$A$1:$AG$43,MATCH(J$2,'Feedstock Split-2019'!$A$1:$AG$1,0),0)*J$4</f>
        <v>0</v>
      </c>
      <c r="K39">
        <f>VLOOKUP($A39,'Feedstock Split-2019'!$A$1:$AG$43,MATCH(K$2,'Feedstock Split-2019'!$A$1:$AG$1,0),0)*K$4</f>
        <v>0</v>
      </c>
      <c r="L39">
        <f>VLOOKUP($A39,'Feedstock Split-2019'!$A$1:$AG$43,MATCH(L$2,'Feedstock Split-2019'!$A$1:$AG$1,0),0)*L$4</f>
        <v>0</v>
      </c>
      <c r="M39">
        <f>VLOOKUP($A39,'Feedstock Split-2019'!$A$1:$AG$43,MATCH(M$2,'Feedstock Split-2019'!$A$1:$AG$1,0),0)*M$4</f>
        <v>0</v>
      </c>
      <c r="N39">
        <f>VLOOKUP($A39,'Feedstock Split-2019'!$A$1:$AG$43,MATCH(N$2,'Feedstock Split-2019'!$A$1:$AG$1,0),0)*N$4</f>
        <v>0</v>
      </c>
      <c r="O39">
        <f>VLOOKUP($A39,'Feedstock Split-2019'!$A$1:$AG$43,MATCH(O$2,'Feedstock Split-2019'!$A$1:$AG$1,0),0)*O$4</f>
        <v>0</v>
      </c>
      <c r="P39">
        <f>VLOOKUP($A39,'Feedstock Split-2019'!$A$1:$AG$43,MATCH(P$2,'Feedstock Split-2019'!$A$1:$AG$1,0),0)*P$4</f>
        <v>0</v>
      </c>
      <c r="Q39">
        <f>VLOOKUP($A39,'Feedstock Split-2019'!$A$1:$AG$43,MATCH(Q$2,'Feedstock Split-2019'!$A$1:$AG$1,0),0)*Q$4</f>
        <v>0</v>
      </c>
      <c r="R39">
        <f>VLOOKUP($A39,'Feedstock Split-2019'!$A$1:$AG$43,MATCH(R$2,'Feedstock Split-2019'!$A$1:$AG$1,0),0)*R$4</f>
        <v>0</v>
      </c>
      <c r="S39">
        <f>VLOOKUP($A39,'Feedstock Split-2019'!$A$1:$AG$43,MATCH(S$2,'Feedstock Split-2019'!$A$1:$AG$1,0),0)*S$4</f>
        <v>0</v>
      </c>
      <c r="T39">
        <f>VLOOKUP($A39,'Feedstock Split-2019'!$A$1:$AG$43,MATCH(T$2,'Feedstock Split-2019'!$A$1:$AG$1,0),0)*T$4</f>
        <v>0</v>
      </c>
      <c r="U39">
        <f>VLOOKUP($A39,'Feedstock Split-2019'!$A$1:$AG$43,MATCH(U$2,'Feedstock Split-2019'!$A$1:$AG$1,0),0)*U$4</f>
        <v>0</v>
      </c>
      <c r="V39">
        <f>VLOOKUP($A39,'Feedstock Split-2019'!$A$1:$AG$43,MATCH(V$2,'Feedstock Split-2019'!$A$1:$AG$1,0),0)*V$4</f>
        <v>0</v>
      </c>
      <c r="W39">
        <f>VLOOKUP($A39,'Feedstock Split-2019'!$A$1:$AG$43,MATCH(W$2,'Feedstock Split-2019'!$A$1:$AG$1,0),0)*W$4</f>
        <v>0</v>
      </c>
      <c r="X39">
        <f>VLOOKUP($A39,'Feedstock Split-2019'!$A$1:$AG$43,MATCH(X$2,'Feedstock Split-2019'!$A$1:$AG$1,0),0)*X$4</f>
        <v>0</v>
      </c>
      <c r="Y39">
        <f>VLOOKUP($A39,'Feedstock Split-2019'!$A$1:$AG$43,MATCH(Y$2,'Feedstock Split-2019'!$A$1:$AG$1,0),0)*Y$4</f>
        <v>0</v>
      </c>
      <c r="Z39">
        <f>VLOOKUP($A39,'Feedstock Split-2019'!$A$1:$AG$43,MATCH(Z$2,'Feedstock Split-2019'!$A$1:$AG$1,0),0)*Z$4</f>
        <v>0</v>
      </c>
      <c r="AA39">
        <f>VLOOKUP($A39,'Feedstock Split-2019'!$A$1:$AG$43,MATCH(AA$2,'Feedstock Split-2019'!$A$1:$AG$1,0),0)*AA$4</f>
        <v>0</v>
      </c>
      <c r="AB39">
        <f>VLOOKUP($A39,'Feedstock Split-2019'!$A$1:$AG$43,MATCH(AB$2,'Feedstock Split-2019'!$A$1:$AG$1,0),0)*AB$4</f>
        <v>0</v>
      </c>
      <c r="AC39">
        <f>VLOOKUP($A39,'Feedstock Split-2019'!$A$1:$AG$43,MATCH(AC$2,'Feedstock Split-2019'!$A$1:$AG$1,0),0)*AC$4</f>
        <v>0</v>
      </c>
      <c r="AD39">
        <f>VLOOKUP($A39,'Feedstock Split-2019'!$A$1:$AG$43,MATCH(AD$2,'Feedstock Split-2019'!$A$1:$AG$1,0),0)*AD$4</f>
        <v>0</v>
      </c>
      <c r="AE39">
        <f>VLOOKUP($A39,'Feedstock Split-2019'!$A$1:$AG$43,MATCH(AE$2,'Feedstock Split-2019'!$A$1:$AG$1,0),0)*AE$4</f>
        <v>0</v>
      </c>
      <c r="AF39" s="47">
        <f>VLOOKUP($A39,'Feedstock Split-2019'!$A$1:$AG$43,MATCH(AF$2,'Feedstock Split-2019'!$A$1:$AG$1,0),0)*AF$4</f>
        <v>0</v>
      </c>
    </row>
    <row r="40" spans="1:32" x14ac:dyDescent="0.2">
      <c r="A40" s="12" t="s">
        <v>36</v>
      </c>
      <c r="B40" s="27"/>
      <c r="C40" s="96">
        <f>VLOOKUP($A40,'Feedstock Split-2019'!$A$1:$AG$43,MATCH(C$2,'Feedstock Split-2019'!$A$1:$AG$1,0),0)*C$4</f>
        <v>0</v>
      </c>
      <c r="D40">
        <f>VLOOKUP($A40,'Feedstock Split-2019'!$A$1:$AG$43,MATCH(D$2,'Feedstock Split-2019'!$A$1:$AG$1,0),0)*D$4</f>
        <v>0</v>
      </c>
      <c r="E40">
        <f>VLOOKUP($A40,'Feedstock Split-2019'!$A$1:$AG$43,MATCH(E$2,'Feedstock Split-2019'!$A$1:$AG$1,0),0)*E$4</f>
        <v>0</v>
      </c>
      <c r="F40">
        <f>VLOOKUP($A40,'Feedstock Split-2019'!$A$1:$AG$43,MATCH(F$2,'Feedstock Split-2019'!$A$1:$AG$1,0),0)*F$4</f>
        <v>0</v>
      </c>
      <c r="G40">
        <f>VLOOKUP($A40,'Feedstock Split-2019'!$A$1:$AG$43,MATCH(G$2,'Feedstock Split-2019'!$A$1:$AG$1,0),0)*G$4</f>
        <v>0</v>
      </c>
      <c r="H40">
        <f>VLOOKUP($A40,'Feedstock Split-2019'!$A$1:$AG$43,MATCH(H$2,'Feedstock Split-2019'!$A$1:$AG$1,0),0)*H$4</f>
        <v>0</v>
      </c>
      <c r="I40">
        <f>VLOOKUP($A40,'Feedstock Split-2019'!$A$1:$AG$43,MATCH(I$2,'Feedstock Split-2019'!$A$1:$AG$1,0),0)*I$4</f>
        <v>0</v>
      </c>
      <c r="J40">
        <f>VLOOKUP($A40,'Feedstock Split-2019'!$A$1:$AG$43,MATCH(J$2,'Feedstock Split-2019'!$A$1:$AG$1,0),0)*J$4</f>
        <v>0</v>
      </c>
      <c r="K40">
        <f>VLOOKUP($A40,'Feedstock Split-2019'!$A$1:$AG$43,MATCH(K$2,'Feedstock Split-2019'!$A$1:$AG$1,0),0)*K$4</f>
        <v>0</v>
      </c>
      <c r="L40">
        <f>VLOOKUP($A40,'Feedstock Split-2019'!$A$1:$AG$43,MATCH(L$2,'Feedstock Split-2019'!$A$1:$AG$1,0),0)*L$4</f>
        <v>0</v>
      </c>
      <c r="M40">
        <f>VLOOKUP($A40,'Feedstock Split-2019'!$A$1:$AG$43,MATCH(M$2,'Feedstock Split-2019'!$A$1:$AG$1,0),0)*M$4</f>
        <v>0</v>
      </c>
      <c r="N40">
        <f>VLOOKUP($A40,'Feedstock Split-2019'!$A$1:$AG$43,MATCH(N$2,'Feedstock Split-2019'!$A$1:$AG$1,0),0)*N$4</f>
        <v>0</v>
      </c>
      <c r="O40">
        <f>VLOOKUP($A40,'Feedstock Split-2019'!$A$1:$AG$43,MATCH(O$2,'Feedstock Split-2019'!$A$1:$AG$1,0),0)*O$4</f>
        <v>0</v>
      </c>
      <c r="P40">
        <f>VLOOKUP($A40,'Feedstock Split-2019'!$A$1:$AG$43,MATCH(P$2,'Feedstock Split-2019'!$A$1:$AG$1,0),0)*P$4</f>
        <v>0</v>
      </c>
      <c r="Q40">
        <f>VLOOKUP($A40,'Feedstock Split-2019'!$A$1:$AG$43,MATCH(Q$2,'Feedstock Split-2019'!$A$1:$AG$1,0),0)*Q$4</f>
        <v>0</v>
      </c>
      <c r="R40">
        <f>VLOOKUP($A40,'Feedstock Split-2019'!$A$1:$AG$43,MATCH(R$2,'Feedstock Split-2019'!$A$1:$AG$1,0),0)*R$4</f>
        <v>0</v>
      </c>
      <c r="S40">
        <f>VLOOKUP($A40,'Feedstock Split-2019'!$A$1:$AG$43,MATCH(S$2,'Feedstock Split-2019'!$A$1:$AG$1,0),0)*S$4</f>
        <v>0</v>
      </c>
      <c r="T40">
        <f>VLOOKUP($A40,'Feedstock Split-2019'!$A$1:$AG$43,MATCH(T$2,'Feedstock Split-2019'!$A$1:$AG$1,0),0)*T$4</f>
        <v>0</v>
      </c>
      <c r="U40">
        <f>VLOOKUP($A40,'Feedstock Split-2019'!$A$1:$AG$43,MATCH(U$2,'Feedstock Split-2019'!$A$1:$AG$1,0),0)*U$4</f>
        <v>0</v>
      </c>
      <c r="V40">
        <f>VLOOKUP($A40,'Feedstock Split-2019'!$A$1:$AG$43,MATCH(V$2,'Feedstock Split-2019'!$A$1:$AG$1,0),0)*V$4</f>
        <v>0</v>
      </c>
      <c r="W40">
        <f>VLOOKUP($A40,'Feedstock Split-2019'!$A$1:$AG$43,MATCH(W$2,'Feedstock Split-2019'!$A$1:$AG$1,0),0)*W$4</f>
        <v>0</v>
      </c>
      <c r="X40">
        <f>VLOOKUP($A40,'Feedstock Split-2019'!$A$1:$AG$43,MATCH(X$2,'Feedstock Split-2019'!$A$1:$AG$1,0),0)*X$4</f>
        <v>0</v>
      </c>
      <c r="Y40">
        <f>VLOOKUP($A40,'Feedstock Split-2019'!$A$1:$AG$43,MATCH(Y$2,'Feedstock Split-2019'!$A$1:$AG$1,0),0)*Y$4</f>
        <v>0</v>
      </c>
      <c r="Z40">
        <f>VLOOKUP($A40,'Feedstock Split-2019'!$A$1:$AG$43,MATCH(Z$2,'Feedstock Split-2019'!$A$1:$AG$1,0),0)*Z$4</f>
        <v>0</v>
      </c>
      <c r="AA40">
        <f>VLOOKUP($A40,'Feedstock Split-2019'!$A$1:$AG$43,MATCH(AA$2,'Feedstock Split-2019'!$A$1:$AG$1,0),0)*AA$4</f>
        <v>0</v>
      </c>
      <c r="AB40">
        <f>VLOOKUP($A40,'Feedstock Split-2019'!$A$1:$AG$43,MATCH(AB$2,'Feedstock Split-2019'!$A$1:$AG$1,0),0)*AB$4</f>
        <v>0</v>
      </c>
      <c r="AC40">
        <f>VLOOKUP($A40,'Feedstock Split-2019'!$A$1:$AG$43,MATCH(AC$2,'Feedstock Split-2019'!$A$1:$AG$1,0),0)*AC$4</f>
        <v>0</v>
      </c>
      <c r="AD40">
        <f>VLOOKUP($A40,'Feedstock Split-2019'!$A$1:$AG$43,MATCH(AD$2,'Feedstock Split-2019'!$A$1:$AG$1,0),0)*AD$4</f>
        <v>0</v>
      </c>
      <c r="AE40">
        <f>VLOOKUP($A40,'Feedstock Split-2019'!$A$1:$AG$43,MATCH(AE$2,'Feedstock Split-2019'!$A$1:$AG$1,0),0)*AE$4</f>
        <v>0</v>
      </c>
      <c r="AF40" s="47">
        <f>VLOOKUP($A40,'Feedstock Split-2019'!$A$1:$AG$43,MATCH(AF$2,'Feedstock Split-2019'!$A$1:$AG$1,0),0)*AF$4</f>
        <v>0</v>
      </c>
    </row>
    <row r="41" spans="1:32" x14ac:dyDescent="0.2">
      <c r="A41" s="12" t="s">
        <v>37</v>
      </c>
      <c r="B41" s="27"/>
      <c r="C41" s="96">
        <f>VLOOKUP($A41,'Feedstock Split-2019'!$A$1:$AG$43,MATCH(C$2,'Feedstock Split-2019'!$A$1:$AG$1,0),0)*C$4</f>
        <v>0</v>
      </c>
      <c r="D41">
        <f>VLOOKUP($A41,'Feedstock Split-2019'!$A$1:$AG$43,MATCH(D$2,'Feedstock Split-2019'!$A$1:$AG$1,0),0)*D$4</f>
        <v>0</v>
      </c>
      <c r="E41">
        <f>VLOOKUP($A41,'Feedstock Split-2019'!$A$1:$AG$43,MATCH(E$2,'Feedstock Split-2019'!$A$1:$AG$1,0),0)*E$4</f>
        <v>0</v>
      </c>
      <c r="F41">
        <f>VLOOKUP($A41,'Feedstock Split-2019'!$A$1:$AG$43,MATCH(F$2,'Feedstock Split-2019'!$A$1:$AG$1,0),0)*F$4</f>
        <v>0</v>
      </c>
      <c r="G41">
        <f>VLOOKUP($A41,'Feedstock Split-2019'!$A$1:$AG$43,MATCH(G$2,'Feedstock Split-2019'!$A$1:$AG$1,0),0)*G$4</f>
        <v>0</v>
      </c>
      <c r="H41">
        <f>VLOOKUP($A41,'Feedstock Split-2019'!$A$1:$AG$43,MATCH(H$2,'Feedstock Split-2019'!$A$1:$AG$1,0),0)*H$4</f>
        <v>0</v>
      </c>
      <c r="I41">
        <f>VLOOKUP($A41,'Feedstock Split-2019'!$A$1:$AG$43,MATCH(I$2,'Feedstock Split-2019'!$A$1:$AG$1,0),0)*I$4</f>
        <v>0</v>
      </c>
      <c r="J41">
        <f>VLOOKUP($A41,'Feedstock Split-2019'!$A$1:$AG$43,MATCH(J$2,'Feedstock Split-2019'!$A$1:$AG$1,0),0)*J$4</f>
        <v>0</v>
      </c>
      <c r="K41">
        <f>VLOOKUP($A41,'Feedstock Split-2019'!$A$1:$AG$43,MATCH(K$2,'Feedstock Split-2019'!$A$1:$AG$1,0),0)*K$4</f>
        <v>0</v>
      </c>
      <c r="L41">
        <f>VLOOKUP($A41,'Feedstock Split-2019'!$A$1:$AG$43,MATCH(L$2,'Feedstock Split-2019'!$A$1:$AG$1,0),0)*L$4</f>
        <v>0</v>
      </c>
      <c r="M41">
        <f>VLOOKUP($A41,'Feedstock Split-2019'!$A$1:$AG$43,MATCH(M$2,'Feedstock Split-2019'!$A$1:$AG$1,0),0)*M$4</f>
        <v>0</v>
      </c>
      <c r="N41">
        <f>VLOOKUP($A41,'Feedstock Split-2019'!$A$1:$AG$43,MATCH(N$2,'Feedstock Split-2019'!$A$1:$AG$1,0),0)*N$4</f>
        <v>0</v>
      </c>
      <c r="O41">
        <f>VLOOKUP($A41,'Feedstock Split-2019'!$A$1:$AG$43,MATCH(O$2,'Feedstock Split-2019'!$A$1:$AG$1,0),0)*O$4</f>
        <v>0</v>
      </c>
      <c r="P41">
        <f>VLOOKUP($A41,'Feedstock Split-2019'!$A$1:$AG$43,MATCH(P$2,'Feedstock Split-2019'!$A$1:$AG$1,0),0)*P$4</f>
        <v>0</v>
      </c>
      <c r="Q41">
        <f>VLOOKUP($A41,'Feedstock Split-2019'!$A$1:$AG$43,MATCH(Q$2,'Feedstock Split-2019'!$A$1:$AG$1,0),0)*Q$4</f>
        <v>0</v>
      </c>
      <c r="R41">
        <f>VLOOKUP($A41,'Feedstock Split-2019'!$A$1:$AG$43,MATCH(R$2,'Feedstock Split-2019'!$A$1:$AG$1,0),0)*R$4</f>
        <v>0</v>
      </c>
      <c r="S41">
        <f>VLOOKUP($A41,'Feedstock Split-2019'!$A$1:$AG$43,MATCH(S$2,'Feedstock Split-2019'!$A$1:$AG$1,0),0)*S$4</f>
        <v>0</v>
      </c>
      <c r="T41">
        <f>VLOOKUP($A41,'Feedstock Split-2019'!$A$1:$AG$43,MATCH(T$2,'Feedstock Split-2019'!$A$1:$AG$1,0),0)*T$4</f>
        <v>0</v>
      </c>
      <c r="U41">
        <f>VLOOKUP($A41,'Feedstock Split-2019'!$A$1:$AG$43,MATCH(U$2,'Feedstock Split-2019'!$A$1:$AG$1,0),0)*U$4</f>
        <v>0</v>
      </c>
      <c r="V41">
        <f>VLOOKUP($A41,'Feedstock Split-2019'!$A$1:$AG$43,MATCH(V$2,'Feedstock Split-2019'!$A$1:$AG$1,0),0)*V$4</f>
        <v>0</v>
      </c>
      <c r="W41">
        <f>VLOOKUP($A41,'Feedstock Split-2019'!$A$1:$AG$43,MATCH(W$2,'Feedstock Split-2019'!$A$1:$AG$1,0),0)*W$4</f>
        <v>0</v>
      </c>
      <c r="X41">
        <f>VLOOKUP($A41,'Feedstock Split-2019'!$A$1:$AG$43,MATCH(X$2,'Feedstock Split-2019'!$A$1:$AG$1,0),0)*X$4</f>
        <v>0</v>
      </c>
      <c r="Y41">
        <f>VLOOKUP($A41,'Feedstock Split-2019'!$A$1:$AG$43,MATCH(Y$2,'Feedstock Split-2019'!$A$1:$AG$1,0),0)*Y$4</f>
        <v>0</v>
      </c>
      <c r="Z41">
        <f>VLOOKUP($A41,'Feedstock Split-2019'!$A$1:$AG$43,MATCH(Z$2,'Feedstock Split-2019'!$A$1:$AG$1,0),0)*Z$4</f>
        <v>0</v>
      </c>
      <c r="AA41">
        <f>VLOOKUP($A41,'Feedstock Split-2019'!$A$1:$AG$43,MATCH(AA$2,'Feedstock Split-2019'!$A$1:$AG$1,0),0)*AA$4</f>
        <v>0</v>
      </c>
      <c r="AB41">
        <f>VLOOKUP($A41,'Feedstock Split-2019'!$A$1:$AG$43,MATCH(AB$2,'Feedstock Split-2019'!$A$1:$AG$1,0),0)*AB$4</f>
        <v>0</v>
      </c>
      <c r="AC41">
        <f>VLOOKUP($A41,'Feedstock Split-2019'!$A$1:$AG$43,MATCH(AC$2,'Feedstock Split-2019'!$A$1:$AG$1,0),0)*AC$4</f>
        <v>0</v>
      </c>
      <c r="AD41">
        <f>VLOOKUP($A41,'Feedstock Split-2019'!$A$1:$AG$43,MATCH(AD$2,'Feedstock Split-2019'!$A$1:$AG$1,0),0)*AD$4</f>
        <v>0</v>
      </c>
      <c r="AE41">
        <f>VLOOKUP($A41,'Feedstock Split-2019'!$A$1:$AG$43,MATCH(AE$2,'Feedstock Split-2019'!$A$1:$AG$1,0),0)*AE$4</f>
        <v>0</v>
      </c>
      <c r="AF41" s="47">
        <f>VLOOKUP($A41,'Feedstock Split-2019'!$A$1:$AG$43,MATCH(AF$2,'Feedstock Split-2019'!$A$1:$AG$1,0),0)*AF$4</f>
        <v>0</v>
      </c>
    </row>
    <row r="42" spans="1:32" x14ac:dyDescent="0.2">
      <c r="A42" s="12" t="s">
        <v>38</v>
      </c>
      <c r="B42" s="27"/>
      <c r="C42" s="96">
        <f>VLOOKUP($A42,'Feedstock Split-2019'!$A$1:$AG$43,MATCH(C$2,'Feedstock Split-2019'!$A$1:$AG$1,0),0)*C$4</f>
        <v>0</v>
      </c>
      <c r="D42">
        <f>VLOOKUP($A42,'Feedstock Split-2019'!$A$1:$AG$43,MATCH(D$2,'Feedstock Split-2019'!$A$1:$AG$1,0),0)*D$4</f>
        <v>0</v>
      </c>
      <c r="E42">
        <f>VLOOKUP($A42,'Feedstock Split-2019'!$A$1:$AG$43,MATCH(E$2,'Feedstock Split-2019'!$A$1:$AG$1,0),0)*E$4</f>
        <v>0</v>
      </c>
      <c r="F42">
        <f>VLOOKUP($A42,'Feedstock Split-2019'!$A$1:$AG$43,MATCH(F$2,'Feedstock Split-2019'!$A$1:$AG$1,0),0)*F$4</f>
        <v>0</v>
      </c>
      <c r="G42">
        <f>VLOOKUP($A42,'Feedstock Split-2019'!$A$1:$AG$43,MATCH(G$2,'Feedstock Split-2019'!$A$1:$AG$1,0),0)*G$4</f>
        <v>0</v>
      </c>
      <c r="H42">
        <f>VLOOKUP($A42,'Feedstock Split-2019'!$A$1:$AG$43,MATCH(H$2,'Feedstock Split-2019'!$A$1:$AG$1,0),0)*H$4</f>
        <v>0</v>
      </c>
      <c r="I42">
        <f>VLOOKUP($A42,'Feedstock Split-2019'!$A$1:$AG$43,MATCH(I$2,'Feedstock Split-2019'!$A$1:$AG$1,0),0)*I$4</f>
        <v>0</v>
      </c>
      <c r="J42">
        <f>VLOOKUP($A42,'Feedstock Split-2019'!$A$1:$AG$43,MATCH(J$2,'Feedstock Split-2019'!$A$1:$AG$1,0),0)*J$4</f>
        <v>0</v>
      </c>
      <c r="K42">
        <f>VLOOKUP($A42,'Feedstock Split-2019'!$A$1:$AG$43,MATCH(K$2,'Feedstock Split-2019'!$A$1:$AG$1,0),0)*K$4</f>
        <v>0</v>
      </c>
      <c r="L42">
        <f>VLOOKUP($A42,'Feedstock Split-2019'!$A$1:$AG$43,MATCH(L$2,'Feedstock Split-2019'!$A$1:$AG$1,0),0)*L$4</f>
        <v>0</v>
      </c>
      <c r="M42">
        <f>VLOOKUP($A42,'Feedstock Split-2019'!$A$1:$AG$43,MATCH(M$2,'Feedstock Split-2019'!$A$1:$AG$1,0),0)*M$4</f>
        <v>0</v>
      </c>
      <c r="N42">
        <f>VLOOKUP($A42,'Feedstock Split-2019'!$A$1:$AG$43,MATCH(N$2,'Feedstock Split-2019'!$A$1:$AG$1,0),0)*N$4</f>
        <v>0</v>
      </c>
      <c r="O42">
        <f>VLOOKUP($A42,'Feedstock Split-2019'!$A$1:$AG$43,MATCH(O$2,'Feedstock Split-2019'!$A$1:$AG$1,0),0)*O$4</f>
        <v>0</v>
      </c>
      <c r="P42">
        <f>VLOOKUP($A42,'Feedstock Split-2019'!$A$1:$AG$43,MATCH(P$2,'Feedstock Split-2019'!$A$1:$AG$1,0),0)*P$4</f>
        <v>0</v>
      </c>
      <c r="Q42">
        <f>VLOOKUP($A42,'Feedstock Split-2019'!$A$1:$AG$43,MATCH(Q$2,'Feedstock Split-2019'!$A$1:$AG$1,0),0)*Q$4</f>
        <v>0</v>
      </c>
      <c r="R42">
        <f>VLOOKUP($A42,'Feedstock Split-2019'!$A$1:$AG$43,MATCH(R$2,'Feedstock Split-2019'!$A$1:$AG$1,0),0)*R$4</f>
        <v>0</v>
      </c>
      <c r="S42">
        <f>VLOOKUP($A42,'Feedstock Split-2019'!$A$1:$AG$43,MATCH(S$2,'Feedstock Split-2019'!$A$1:$AG$1,0),0)*S$4</f>
        <v>0</v>
      </c>
      <c r="T42">
        <f>VLOOKUP($A42,'Feedstock Split-2019'!$A$1:$AG$43,MATCH(T$2,'Feedstock Split-2019'!$A$1:$AG$1,0),0)*T$4</f>
        <v>0</v>
      </c>
      <c r="U42">
        <f>VLOOKUP($A42,'Feedstock Split-2019'!$A$1:$AG$43,MATCH(U$2,'Feedstock Split-2019'!$A$1:$AG$1,0),0)*U$4</f>
        <v>0</v>
      </c>
      <c r="V42">
        <f>VLOOKUP($A42,'Feedstock Split-2019'!$A$1:$AG$43,MATCH(V$2,'Feedstock Split-2019'!$A$1:$AG$1,0),0)*V$4</f>
        <v>0</v>
      </c>
      <c r="W42">
        <f>VLOOKUP($A42,'Feedstock Split-2019'!$A$1:$AG$43,MATCH(W$2,'Feedstock Split-2019'!$A$1:$AG$1,0),0)*W$4</f>
        <v>0</v>
      </c>
      <c r="X42">
        <f>VLOOKUP($A42,'Feedstock Split-2019'!$A$1:$AG$43,MATCH(X$2,'Feedstock Split-2019'!$A$1:$AG$1,0),0)*X$4</f>
        <v>0</v>
      </c>
      <c r="Y42">
        <f>VLOOKUP($A42,'Feedstock Split-2019'!$A$1:$AG$43,MATCH(Y$2,'Feedstock Split-2019'!$A$1:$AG$1,0),0)*Y$4</f>
        <v>0</v>
      </c>
      <c r="Z42">
        <f>VLOOKUP($A42,'Feedstock Split-2019'!$A$1:$AG$43,MATCH(Z$2,'Feedstock Split-2019'!$A$1:$AG$1,0),0)*Z$4</f>
        <v>0</v>
      </c>
      <c r="AA42">
        <f>VLOOKUP($A42,'Feedstock Split-2019'!$A$1:$AG$43,MATCH(AA$2,'Feedstock Split-2019'!$A$1:$AG$1,0),0)*AA$4</f>
        <v>0</v>
      </c>
      <c r="AB42">
        <f>VLOOKUP($A42,'Feedstock Split-2019'!$A$1:$AG$43,MATCH(AB$2,'Feedstock Split-2019'!$A$1:$AG$1,0),0)*AB$4</f>
        <v>0</v>
      </c>
      <c r="AC42">
        <f>VLOOKUP($A42,'Feedstock Split-2019'!$A$1:$AG$43,MATCH(AC$2,'Feedstock Split-2019'!$A$1:$AG$1,0),0)*AC$4</f>
        <v>0</v>
      </c>
      <c r="AD42">
        <f>VLOOKUP($A42,'Feedstock Split-2019'!$A$1:$AG$43,MATCH(AD$2,'Feedstock Split-2019'!$A$1:$AG$1,0),0)*AD$4</f>
        <v>0</v>
      </c>
      <c r="AE42">
        <f>VLOOKUP($A42,'Feedstock Split-2019'!$A$1:$AG$43,MATCH(AE$2,'Feedstock Split-2019'!$A$1:$AG$1,0),0)*AE$4</f>
        <v>0</v>
      </c>
      <c r="AF42" s="47">
        <f>VLOOKUP($A42,'Feedstock Split-2019'!$A$1:$AG$43,MATCH(AF$2,'Feedstock Split-2019'!$A$1:$AG$1,0),0)*AF$4</f>
        <v>0</v>
      </c>
    </row>
    <row r="43" spans="1:32" x14ac:dyDescent="0.2">
      <c r="A43" s="12" t="s">
        <v>39</v>
      </c>
      <c r="B43" s="27"/>
      <c r="C43" s="96">
        <f>VLOOKUP($A43,'Feedstock Split-2019'!$A$1:$AG$43,MATCH(C$2,'Feedstock Split-2019'!$A$1:$AG$1,0),0)*C$4</f>
        <v>0</v>
      </c>
      <c r="D43">
        <f>VLOOKUP($A43,'Feedstock Split-2019'!$A$1:$AG$43,MATCH(D$2,'Feedstock Split-2019'!$A$1:$AG$1,0),0)*D$4</f>
        <v>0</v>
      </c>
      <c r="E43">
        <f>VLOOKUP($A43,'Feedstock Split-2019'!$A$1:$AG$43,MATCH(E$2,'Feedstock Split-2019'!$A$1:$AG$1,0),0)*E$4</f>
        <v>0</v>
      </c>
      <c r="F43">
        <f>VLOOKUP($A43,'Feedstock Split-2019'!$A$1:$AG$43,MATCH(F$2,'Feedstock Split-2019'!$A$1:$AG$1,0),0)*F$4</f>
        <v>0</v>
      </c>
      <c r="G43">
        <f>VLOOKUP($A43,'Feedstock Split-2019'!$A$1:$AG$43,MATCH(G$2,'Feedstock Split-2019'!$A$1:$AG$1,0),0)*G$4</f>
        <v>0</v>
      </c>
      <c r="H43">
        <f>VLOOKUP($A43,'Feedstock Split-2019'!$A$1:$AG$43,MATCH(H$2,'Feedstock Split-2019'!$A$1:$AG$1,0),0)*H$4</f>
        <v>0</v>
      </c>
      <c r="I43">
        <f>VLOOKUP($A43,'Feedstock Split-2019'!$A$1:$AG$43,MATCH(I$2,'Feedstock Split-2019'!$A$1:$AG$1,0),0)*I$4</f>
        <v>0</v>
      </c>
      <c r="J43">
        <f>VLOOKUP($A43,'Feedstock Split-2019'!$A$1:$AG$43,MATCH(J$2,'Feedstock Split-2019'!$A$1:$AG$1,0),0)*J$4</f>
        <v>0</v>
      </c>
      <c r="K43">
        <f>VLOOKUP($A43,'Feedstock Split-2019'!$A$1:$AG$43,MATCH(K$2,'Feedstock Split-2019'!$A$1:$AG$1,0),0)*K$4</f>
        <v>0</v>
      </c>
      <c r="L43">
        <f>VLOOKUP($A43,'Feedstock Split-2019'!$A$1:$AG$43,MATCH(L$2,'Feedstock Split-2019'!$A$1:$AG$1,0),0)*L$4</f>
        <v>0</v>
      </c>
      <c r="M43">
        <f>VLOOKUP($A43,'Feedstock Split-2019'!$A$1:$AG$43,MATCH(M$2,'Feedstock Split-2019'!$A$1:$AG$1,0),0)*M$4</f>
        <v>0</v>
      </c>
      <c r="N43">
        <f>VLOOKUP($A43,'Feedstock Split-2019'!$A$1:$AG$43,MATCH(N$2,'Feedstock Split-2019'!$A$1:$AG$1,0),0)*N$4</f>
        <v>0</v>
      </c>
      <c r="O43">
        <f>VLOOKUP($A43,'Feedstock Split-2019'!$A$1:$AG$43,MATCH(O$2,'Feedstock Split-2019'!$A$1:$AG$1,0),0)*O$4</f>
        <v>0</v>
      </c>
      <c r="P43">
        <f>VLOOKUP($A43,'Feedstock Split-2019'!$A$1:$AG$43,MATCH(P$2,'Feedstock Split-2019'!$A$1:$AG$1,0),0)*P$4</f>
        <v>0</v>
      </c>
      <c r="Q43">
        <f>VLOOKUP($A43,'Feedstock Split-2019'!$A$1:$AG$43,MATCH(Q$2,'Feedstock Split-2019'!$A$1:$AG$1,0),0)*Q$4</f>
        <v>0</v>
      </c>
      <c r="R43">
        <f>VLOOKUP($A43,'Feedstock Split-2019'!$A$1:$AG$43,MATCH(R$2,'Feedstock Split-2019'!$A$1:$AG$1,0),0)*R$4</f>
        <v>0</v>
      </c>
      <c r="S43">
        <f>VLOOKUP($A43,'Feedstock Split-2019'!$A$1:$AG$43,MATCH(S$2,'Feedstock Split-2019'!$A$1:$AG$1,0),0)*S$4</f>
        <v>0</v>
      </c>
      <c r="T43">
        <f>VLOOKUP($A43,'Feedstock Split-2019'!$A$1:$AG$43,MATCH(T$2,'Feedstock Split-2019'!$A$1:$AG$1,0),0)*T$4</f>
        <v>0</v>
      </c>
      <c r="U43">
        <f>VLOOKUP($A43,'Feedstock Split-2019'!$A$1:$AG$43,MATCH(U$2,'Feedstock Split-2019'!$A$1:$AG$1,0),0)*U$4</f>
        <v>0</v>
      </c>
      <c r="V43">
        <f>VLOOKUP($A43,'Feedstock Split-2019'!$A$1:$AG$43,MATCH(V$2,'Feedstock Split-2019'!$A$1:$AG$1,0),0)*V$4</f>
        <v>0</v>
      </c>
      <c r="W43">
        <f>VLOOKUP($A43,'Feedstock Split-2019'!$A$1:$AG$43,MATCH(W$2,'Feedstock Split-2019'!$A$1:$AG$1,0),0)*W$4</f>
        <v>0</v>
      </c>
      <c r="X43">
        <f>VLOOKUP($A43,'Feedstock Split-2019'!$A$1:$AG$43,MATCH(X$2,'Feedstock Split-2019'!$A$1:$AG$1,0),0)*X$4</f>
        <v>0</v>
      </c>
      <c r="Y43">
        <f>VLOOKUP($A43,'Feedstock Split-2019'!$A$1:$AG$43,MATCH(Y$2,'Feedstock Split-2019'!$A$1:$AG$1,0),0)*Y$4</f>
        <v>0</v>
      </c>
      <c r="Z43">
        <f>VLOOKUP($A43,'Feedstock Split-2019'!$A$1:$AG$43,MATCH(Z$2,'Feedstock Split-2019'!$A$1:$AG$1,0),0)*Z$4</f>
        <v>0</v>
      </c>
      <c r="AA43">
        <f>VLOOKUP($A43,'Feedstock Split-2019'!$A$1:$AG$43,MATCH(AA$2,'Feedstock Split-2019'!$A$1:$AG$1,0),0)*AA$4</f>
        <v>0</v>
      </c>
      <c r="AB43">
        <f>VLOOKUP($A43,'Feedstock Split-2019'!$A$1:$AG$43,MATCH(AB$2,'Feedstock Split-2019'!$A$1:$AG$1,0),0)*AB$4</f>
        <v>0</v>
      </c>
      <c r="AC43">
        <f>VLOOKUP($A43,'Feedstock Split-2019'!$A$1:$AG$43,MATCH(AC$2,'Feedstock Split-2019'!$A$1:$AG$1,0),0)*AC$4</f>
        <v>0</v>
      </c>
      <c r="AD43">
        <f>VLOOKUP($A43,'Feedstock Split-2019'!$A$1:$AG$43,MATCH(AD$2,'Feedstock Split-2019'!$A$1:$AG$1,0),0)*AD$4</f>
        <v>0</v>
      </c>
      <c r="AE43">
        <f>VLOOKUP($A43,'Feedstock Split-2019'!$A$1:$AG$43,MATCH(AE$2,'Feedstock Split-2019'!$A$1:$AG$1,0),0)*AE$4</f>
        <v>0</v>
      </c>
      <c r="AF43" s="47">
        <f>VLOOKUP($A43,'Feedstock Split-2019'!$A$1:$AG$43,MATCH(AF$2,'Feedstock Split-2019'!$A$1:$AG$1,0),0)*AF$4</f>
        <v>0</v>
      </c>
    </row>
    <row r="44" spans="1:32" x14ac:dyDescent="0.2">
      <c r="A44" s="74" t="s">
        <v>282</v>
      </c>
      <c r="B44" s="113"/>
      <c r="C44" s="96">
        <f>VLOOKUP($A44,'Feedstock Split-2019'!$A$1:$AG$43,MATCH(C$2,'Feedstock Split-2019'!$A$1:$AG$1,0),0)*C$4</f>
        <v>0</v>
      </c>
      <c r="D44">
        <f>VLOOKUP($A44,'Feedstock Split-2019'!$A$1:$AG$43,MATCH(D$2,'Feedstock Split-2019'!$A$1:$AG$1,0),0)*D$4</f>
        <v>0</v>
      </c>
      <c r="E44">
        <f>VLOOKUP($A44,'Feedstock Split-2019'!$A$1:$AG$43,MATCH(E$2,'Feedstock Split-2019'!$A$1:$AG$1,0),0)*E$4</f>
        <v>0</v>
      </c>
      <c r="F44">
        <f>VLOOKUP($A44,'Feedstock Split-2019'!$A$1:$AG$43,MATCH(F$2,'Feedstock Split-2019'!$A$1:$AG$1,0),0)*F$4</f>
        <v>0</v>
      </c>
      <c r="G44">
        <f>VLOOKUP($A44,'Feedstock Split-2019'!$A$1:$AG$43,MATCH(G$2,'Feedstock Split-2019'!$A$1:$AG$1,0),0)*G$4</f>
        <v>0</v>
      </c>
      <c r="H44">
        <f>VLOOKUP($A44,'Feedstock Split-2019'!$A$1:$AG$43,MATCH(H$2,'Feedstock Split-2019'!$A$1:$AG$1,0),0)*H$4</f>
        <v>0</v>
      </c>
      <c r="I44">
        <f>VLOOKUP($A44,'Feedstock Split-2019'!$A$1:$AG$43,MATCH(I$2,'Feedstock Split-2019'!$A$1:$AG$1,0),0)*I$4</f>
        <v>0</v>
      </c>
      <c r="J44">
        <f>VLOOKUP($A44,'Feedstock Split-2019'!$A$1:$AG$43,MATCH(J$2,'Feedstock Split-2019'!$A$1:$AG$1,0),0)*J$4</f>
        <v>0</v>
      </c>
      <c r="K44">
        <f>VLOOKUP($A44,'Feedstock Split-2019'!$A$1:$AG$43,MATCH(K$2,'Feedstock Split-2019'!$A$1:$AG$1,0),0)*K$4</f>
        <v>0</v>
      </c>
      <c r="L44">
        <f>VLOOKUP($A44,'Feedstock Split-2019'!$A$1:$AG$43,MATCH(L$2,'Feedstock Split-2019'!$A$1:$AG$1,0),0)*L$4</f>
        <v>0</v>
      </c>
      <c r="M44">
        <f>VLOOKUP($A44,'Feedstock Split-2019'!$A$1:$AG$43,MATCH(M$2,'Feedstock Split-2019'!$A$1:$AG$1,0),0)*M$4</f>
        <v>0</v>
      </c>
      <c r="N44">
        <f>VLOOKUP($A44,'Feedstock Split-2019'!$A$1:$AG$43,MATCH(N$2,'Feedstock Split-2019'!$A$1:$AG$1,0),0)*N$4</f>
        <v>0</v>
      </c>
      <c r="O44">
        <f>VLOOKUP($A44,'Feedstock Split-2019'!$A$1:$AG$43,MATCH(O$2,'Feedstock Split-2019'!$A$1:$AG$1,0),0)*O$4</f>
        <v>0</v>
      </c>
      <c r="P44">
        <f>VLOOKUP($A44,'Feedstock Split-2019'!$A$1:$AG$43,MATCH(P$2,'Feedstock Split-2019'!$A$1:$AG$1,0),0)*P$4</f>
        <v>0</v>
      </c>
      <c r="Q44">
        <f>VLOOKUP($A44,'Feedstock Split-2019'!$A$1:$AG$43,MATCH(Q$2,'Feedstock Split-2019'!$A$1:$AG$1,0),0)*Q$4</f>
        <v>0</v>
      </c>
      <c r="R44">
        <f>VLOOKUP($A44,'Feedstock Split-2019'!$A$1:$AG$43,MATCH(R$2,'Feedstock Split-2019'!$A$1:$AG$1,0),0)*R$4</f>
        <v>0</v>
      </c>
      <c r="S44">
        <f>VLOOKUP($A44,'Feedstock Split-2019'!$A$1:$AG$43,MATCH(S$2,'Feedstock Split-2019'!$A$1:$AG$1,0),0)*S$4</f>
        <v>0</v>
      </c>
      <c r="T44">
        <f>VLOOKUP($A44,'Feedstock Split-2019'!$A$1:$AG$43,MATCH(T$2,'Feedstock Split-2019'!$A$1:$AG$1,0),0)*T$4</f>
        <v>0</v>
      </c>
      <c r="U44">
        <f>VLOOKUP($A44,'Feedstock Split-2019'!$A$1:$AG$43,MATCH(U$2,'Feedstock Split-2019'!$A$1:$AG$1,0),0)*U$4</f>
        <v>0</v>
      </c>
      <c r="V44">
        <f>VLOOKUP($A44,'Feedstock Split-2019'!$A$1:$AG$43,MATCH(V$2,'Feedstock Split-2019'!$A$1:$AG$1,0),0)*V$4</f>
        <v>0</v>
      </c>
      <c r="W44">
        <f>VLOOKUP($A44,'Feedstock Split-2019'!$A$1:$AG$43,MATCH(W$2,'Feedstock Split-2019'!$A$1:$AG$1,0),0)*W$4</f>
        <v>0</v>
      </c>
      <c r="X44">
        <f>VLOOKUP($A44,'Feedstock Split-2019'!$A$1:$AG$43,MATCH(X$2,'Feedstock Split-2019'!$A$1:$AG$1,0),0)*X$4</f>
        <v>0</v>
      </c>
      <c r="Y44">
        <f>VLOOKUP($A44,'Feedstock Split-2019'!$A$1:$AG$43,MATCH(Y$2,'Feedstock Split-2019'!$A$1:$AG$1,0),0)*Y$4</f>
        <v>0</v>
      </c>
      <c r="Z44">
        <f>VLOOKUP($A44,'Feedstock Split-2019'!$A$1:$AG$43,MATCH(Z$2,'Feedstock Split-2019'!$A$1:$AG$1,0),0)*Z$4</f>
        <v>0</v>
      </c>
      <c r="AA44">
        <f>VLOOKUP($A44,'Feedstock Split-2019'!$A$1:$AG$43,MATCH(AA$2,'Feedstock Split-2019'!$A$1:$AG$1,0),0)*AA$4</f>
        <v>0</v>
      </c>
      <c r="AB44">
        <f>VLOOKUP($A44,'Feedstock Split-2019'!$A$1:$AG$43,MATCH(AB$2,'Feedstock Split-2019'!$A$1:$AG$1,0),0)*AB$4</f>
        <v>0</v>
      </c>
      <c r="AC44">
        <f>VLOOKUP($A44,'Feedstock Split-2019'!$A$1:$AG$43,MATCH(AC$2,'Feedstock Split-2019'!$A$1:$AG$1,0),0)*AC$4</f>
        <v>0</v>
      </c>
      <c r="AD44">
        <f>VLOOKUP($A44,'Feedstock Split-2019'!$A$1:$AG$43,MATCH(AD$2,'Feedstock Split-2019'!$A$1:$AG$1,0),0)*AD$4</f>
        <v>0</v>
      </c>
      <c r="AE44">
        <f>VLOOKUP($A44,'Feedstock Split-2019'!$A$1:$AG$43,MATCH(AE$2,'Feedstock Split-2019'!$A$1:$AG$1,0),0)*AE$4</f>
        <v>0</v>
      </c>
      <c r="AF44" s="47">
        <f>VLOOKUP($A44,'Feedstock Split-2019'!$A$1:$AG$43,MATCH(AF$2,'Feedstock Split-2019'!$A$1:$AG$1,0),0)*AF$4</f>
        <v>0</v>
      </c>
    </row>
    <row r="45" spans="1:32" x14ac:dyDescent="0.2">
      <c r="A45" s="37" t="s">
        <v>41</v>
      </c>
      <c r="B45" s="114"/>
      <c r="C45" s="97">
        <f>VLOOKUP($A45,'Feedstock Split-2019'!$A$1:$AG$43,MATCH(C$2,'Feedstock Split-2019'!$A$1:$AG$1,0),0)*C$4</f>
        <v>0</v>
      </c>
      <c r="D45" s="28">
        <f>VLOOKUP($A45,'Feedstock Split-2019'!$A$1:$AG$43,MATCH(D$2,'Feedstock Split-2019'!$A$1:$AG$1,0),0)*D$4</f>
        <v>0</v>
      </c>
      <c r="E45" s="28">
        <f>VLOOKUP($A45,'Feedstock Split-2019'!$A$1:$AG$43,MATCH(E$2,'Feedstock Split-2019'!$A$1:$AG$1,0),0)*E$4</f>
        <v>0</v>
      </c>
      <c r="F45" s="28">
        <f>VLOOKUP($A45,'Feedstock Split-2019'!$A$1:$AG$43,MATCH(F$2,'Feedstock Split-2019'!$A$1:$AG$1,0),0)*F$4</f>
        <v>0</v>
      </c>
      <c r="G45" s="28">
        <f>VLOOKUP($A45,'Feedstock Split-2019'!$A$1:$AG$43,MATCH(G$2,'Feedstock Split-2019'!$A$1:$AG$1,0),0)*G$4</f>
        <v>0</v>
      </c>
      <c r="H45" s="28">
        <f>VLOOKUP($A45,'Feedstock Split-2019'!$A$1:$AG$43,MATCH(H$2,'Feedstock Split-2019'!$A$1:$AG$1,0),0)*H$4</f>
        <v>0</v>
      </c>
      <c r="I45" s="28">
        <f>VLOOKUP($A45,'Feedstock Split-2019'!$A$1:$AG$43,MATCH(I$2,'Feedstock Split-2019'!$A$1:$AG$1,0),0)*I$4</f>
        <v>0</v>
      </c>
      <c r="J45" s="28">
        <f>VLOOKUP($A45,'Feedstock Split-2019'!$A$1:$AG$43,MATCH(J$2,'Feedstock Split-2019'!$A$1:$AG$1,0),0)*J$4</f>
        <v>0</v>
      </c>
      <c r="K45" s="28">
        <f>VLOOKUP($A45,'Feedstock Split-2019'!$A$1:$AG$43,MATCH(K$2,'Feedstock Split-2019'!$A$1:$AG$1,0),0)*K$4</f>
        <v>0</v>
      </c>
      <c r="L45" s="28">
        <f>VLOOKUP($A45,'Feedstock Split-2019'!$A$1:$AG$43,MATCH(L$2,'Feedstock Split-2019'!$A$1:$AG$1,0),0)*L$4</f>
        <v>0</v>
      </c>
      <c r="M45" s="28">
        <f>VLOOKUP($A45,'Feedstock Split-2019'!$A$1:$AG$43,MATCH(M$2,'Feedstock Split-2019'!$A$1:$AG$1,0),0)*M$4</f>
        <v>0</v>
      </c>
      <c r="N45" s="28">
        <f>VLOOKUP($A45,'Feedstock Split-2019'!$A$1:$AG$43,MATCH(N$2,'Feedstock Split-2019'!$A$1:$AG$1,0),0)*N$4</f>
        <v>0</v>
      </c>
      <c r="O45" s="28">
        <f>VLOOKUP($A45,'Feedstock Split-2019'!$A$1:$AG$43,MATCH(O$2,'Feedstock Split-2019'!$A$1:$AG$1,0),0)*O$4</f>
        <v>0</v>
      </c>
      <c r="P45" s="28">
        <f>VLOOKUP($A45,'Feedstock Split-2019'!$A$1:$AG$43,MATCH(P$2,'Feedstock Split-2019'!$A$1:$AG$1,0),0)*P$4</f>
        <v>0</v>
      </c>
      <c r="Q45" s="28">
        <f>VLOOKUP($A45,'Feedstock Split-2019'!$A$1:$AG$43,MATCH(Q$2,'Feedstock Split-2019'!$A$1:$AG$1,0),0)*Q$4</f>
        <v>0</v>
      </c>
      <c r="R45" s="28">
        <f>VLOOKUP($A45,'Feedstock Split-2019'!$A$1:$AG$43,MATCH(R$2,'Feedstock Split-2019'!$A$1:$AG$1,0),0)*R$4</f>
        <v>0</v>
      </c>
      <c r="S45" s="28">
        <f>VLOOKUP($A45,'Feedstock Split-2019'!$A$1:$AG$43,MATCH(S$2,'Feedstock Split-2019'!$A$1:$AG$1,0),0)*S$4</f>
        <v>0</v>
      </c>
      <c r="T45" s="28">
        <f>VLOOKUP($A45,'Feedstock Split-2019'!$A$1:$AG$43,MATCH(T$2,'Feedstock Split-2019'!$A$1:$AG$1,0),0)*T$4</f>
        <v>0</v>
      </c>
      <c r="U45" s="28">
        <f>VLOOKUP($A45,'Feedstock Split-2019'!$A$1:$AG$43,MATCH(U$2,'Feedstock Split-2019'!$A$1:$AG$1,0),0)*U$4</f>
        <v>0</v>
      </c>
      <c r="V45" s="28">
        <f>VLOOKUP($A45,'Feedstock Split-2019'!$A$1:$AG$43,MATCH(V$2,'Feedstock Split-2019'!$A$1:$AG$1,0),0)*V$4</f>
        <v>0</v>
      </c>
      <c r="W45" s="28">
        <f>VLOOKUP($A45,'Feedstock Split-2019'!$A$1:$AG$43,MATCH(W$2,'Feedstock Split-2019'!$A$1:$AG$1,0),0)*W$4</f>
        <v>0</v>
      </c>
      <c r="X45" s="28">
        <f>VLOOKUP($A45,'Feedstock Split-2019'!$A$1:$AG$43,MATCH(X$2,'Feedstock Split-2019'!$A$1:$AG$1,0),0)*X$4</f>
        <v>0</v>
      </c>
      <c r="Y45" s="28">
        <f>VLOOKUP($A45,'Feedstock Split-2019'!$A$1:$AG$43,MATCH(Y$2,'Feedstock Split-2019'!$A$1:$AG$1,0),0)*Y$4</f>
        <v>0</v>
      </c>
      <c r="Z45" s="28">
        <f>VLOOKUP($A45,'Feedstock Split-2019'!$A$1:$AG$43,MATCH(Z$2,'Feedstock Split-2019'!$A$1:$AG$1,0),0)*Z$4</f>
        <v>0</v>
      </c>
      <c r="AA45" s="28">
        <f>VLOOKUP($A45,'Feedstock Split-2019'!$A$1:$AG$43,MATCH(AA$2,'Feedstock Split-2019'!$A$1:$AG$1,0),0)*AA$4</f>
        <v>0</v>
      </c>
      <c r="AB45" s="28">
        <f>VLOOKUP($A45,'Feedstock Split-2019'!$A$1:$AG$43,MATCH(AB$2,'Feedstock Split-2019'!$A$1:$AG$1,0),0)*AB$4</f>
        <v>0</v>
      </c>
      <c r="AC45" s="28">
        <f>VLOOKUP($A45,'Feedstock Split-2019'!$A$1:$AG$43,MATCH(AC$2,'Feedstock Split-2019'!$A$1:$AG$1,0),0)*AC$4</f>
        <v>0</v>
      </c>
      <c r="AD45" s="28">
        <f>VLOOKUP($A45,'Feedstock Split-2019'!$A$1:$AG$43,MATCH(AD$2,'Feedstock Split-2019'!$A$1:$AG$1,0),0)*AD$4</f>
        <v>0</v>
      </c>
      <c r="AE45" s="28">
        <f>VLOOKUP($A45,'Feedstock Split-2019'!$A$1:$AG$43,MATCH(AE$2,'Feedstock Split-2019'!$A$1:$AG$1,0),0)*AE$4</f>
        <v>0</v>
      </c>
      <c r="AF45" s="29">
        <f>VLOOKUP($A45,'Feedstock Split-2019'!$A$1:$AG$43,MATCH(AF$2,'Feedstock Split-2019'!$A$1:$AG$1,0),0)*AF$4</f>
        <v>0</v>
      </c>
    </row>
    <row r="46" spans="1:32" x14ac:dyDescent="0.2">
      <c r="A46" s="76" t="s">
        <v>88</v>
      </c>
      <c r="B46" s="26"/>
      <c r="C46" s="30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>
        <f>'Energy Balance-2019'!$Z$30*'Heat Value'!$P$78</f>
        <v>1046148151471500</v>
      </c>
      <c r="X46" s="24"/>
      <c r="Y46" s="24"/>
      <c r="Z46" s="24"/>
      <c r="AA46" s="24"/>
      <c r="AB46" s="24"/>
      <c r="AC46" s="24"/>
      <c r="AD46" s="24"/>
      <c r="AE46" s="24"/>
      <c r="AF46" s="25"/>
    </row>
    <row r="50" spans="1:32" x14ac:dyDescent="0.2">
      <c r="A50" s="79" t="s">
        <v>273</v>
      </c>
      <c r="C50" t="s">
        <v>406</v>
      </c>
      <c r="D50" t="s">
        <v>406</v>
      </c>
      <c r="E50" t="s">
        <v>406</v>
      </c>
      <c r="F50" t="s">
        <v>406</v>
      </c>
      <c r="G50" t="s">
        <v>406</v>
      </c>
      <c r="H50" t="s">
        <v>406</v>
      </c>
      <c r="I50" t="s">
        <v>159</v>
      </c>
      <c r="J50" t="s">
        <v>159</v>
      </c>
      <c r="K50" t="s">
        <v>159</v>
      </c>
      <c r="L50" t="s">
        <v>159</v>
      </c>
      <c r="M50" t="s">
        <v>147</v>
      </c>
      <c r="N50" t="s">
        <v>117</v>
      </c>
      <c r="O50" t="s">
        <v>147</v>
      </c>
      <c r="P50" t="s">
        <v>147</v>
      </c>
      <c r="Q50" t="s">
        <v>147</v>
      </c>
      <c r="R50" t="s">
        <v>132</v>
      </c>
      <c r="S50" t="s">
        <v>159</v>
      </c>
      <c r="T50" t="s">
        <v>159</v>
      </c>
      <c r="U50" t="s">
        <v>132</v>
      </c>
      <c r="V50" t="s">
        <v>132</v>
      </c>
      <c r="W50" t="s">
        <v>132</v>
      </c>
      <c r="X50" t="s">
        <v>132</v>
      </c>
      <c r="Y50" t="s">
        <v>159</v>
      </c>
      <c r="Z50" t="s">
        <v>159</v>
      </c>
      <c r="AA50" t="s">
        <v>132</v>
      </c>
      <c r="AB50" t="s">
        <v>177</v>
      </c>
      <c r="AC50" t="s">
        <v>177</v>
      </c>
      <c r="AD50" t="s">
        <v>129</v>
      </c>
      <c r="AE50" t="s">
        <v>120</v>
      </c>
      <c r="AF50" t="s">
        <v>186</v>
      </c>
    </row>
    <row r="51" spans="1:32" ht="48" x14ac:dyDescent="0.2">
      <c r="B51" s="109" t="s">
        <v>283</v>
      </c>
      <c r="C51" s="423" t="s">
        <v>685</v>
      </c>
      <c r="D51" s="423" t="s">
        <v>686</v>
      </c>
      <c r="E51" s="423" t="s">
        <v>687</v>
      </c>
      <c r="F51" s="423" t="s">
        <v>688</v>
      </c>
      <c r="G51" s="423" t="s">
        <v>689</v>
      </c>
      <c r="H51" s="423" t="s">
        <v>690</v>
      </c>
      <c r="I51" s="423" t="s">
        <v>691</v>
      </c>
      <c r="J51" s="423" t="s">
        <v>692</v>
      </c>
      <c r="K51" s="424" t="s">
        <v>693</v>
      </c>
      <c r="L51" s="420" t="s">
        <v>695</v>
      </c>
      <c r="M51" s="420" t="s">
        <v>696</v>
      </c>
      <c r="N51" s="420" t="s">
        <v>698</v>
      </c>
      <c r="O51" s="420" t="s">
        <v>699</v>
      </c>
      <c r="P51" s="420" t="s">
        <v>700</v>
      </c>
      <c r="Q51" s="420" t="s">
        <v>701</v>
      </c>
      <c r="R51" s="420" t="s">
        <v>702</v>
      </c>
      <c r="S51" s="420" t="s">
        <v>703</v>
      </c>
      <c r="T51" s="420" t="s">
        <v>704</v>
      </c>
      <c r="U51" s="425" t="s">
        <v>705</v>
      </c>
      <c r="V51" s="420" t="s">
        <v>706</v>
      </c>
      <c r="W51" s="420" t="s">
        <v>707</v>
      </c>
      <c r="X51" s="420" t="s">
        <v>708</v>
      </c>
      <c r="Y51" s="420" t="s">
        <v>709</v>
      </c>
      <c r="Z51" s="420" t="s">
        <v>710</v>
      </c>
      <c r="AA51" s="420" t="s">
        <v>711</v>
      </c>
      <c r="AB51" s="420" t="s">
        <v>712</v>
      </c>
      <c r="AC51" s="420" t="s">
        <v>713</v>
      </c>
      <c r="AD51" s="420" t="s">
        <v>714</v>
      </c>
      <c r="AE51" s="420" t="s">
        <v>715</v>
      </c>
      <c r="AF51" s="425" t="s">
        <v>716</v>
      </c>
    </row>
    <row r="52" spans="1:32" x14ac:dyDescent="0.2">
      <c r="B52" s="103" t="s">
        <v>272</v>
      </c>
      <c r="C52" s="99" t="s">
        <v>124</v>
      </c>
      <c r="D52" s="99" t="s">
        <v>126</v>
      </c>
      <c r="E52" s="99" t="s">
        <v>146</v>
      </c>
      <c r="F52" s="99" t="s">
        <v>277</v>
      </c>
      <c r="G52" s="99" t="s">
        <v>144</v>
      </c>
      <c r="H52" s="99" t="s">
        <v>192</v>
      </c>
      <c r="I52" s="99" t="s">
        <v>161</v>
      </c>
      <c r="J52" s="99" t="s">
        <v>163</v>
      </c>
      <c r="K52" s="99" t="s">
        <v>165</v>
      </c>
      <c r="L52" s="99" t="s">
        <v>167</v>
      </c>
      <c r="M52" s="99" t="s">
        <v>149</v>
      </c>
      <c r="N52" s="99" t="s">
        <v>119</v>
      </c>
      <c r="O52" s="99" t="s">
        <v>158</v>
      </c>
      <c r="P52" s="99" t="s">
        <v>141</v>
      </c>
      <c r="Q52" s="99" t="s">
        <v>151</v>
      </c>
      <c r="R52" s="99" t="s">
        <v>134</v>
      </c>
      <c r="S52" s="99" t="s">
        <v>169</v>
      </c>
      <c r="T52" s="99" t="s">
        <v>170</v>
      </c>
      <c r="U52" s="99" t="s">
        <v>172</v>
      </c>
      <c r="V52" s="99" t="s">
        <v>136</v>
      </c>
      <c r="W52" s="99" t="s">
        <v>153</v>
      </c>
      <c r="X52" s="99" t="s">
        <v>155</v>
      </c>
      <c r="Y52" s="99" t="s">
        <v>174</v>
      </c>
      <c r="Z52" s="99" t="s">
        <v>176</v>
      </c>
      <c r="AA52" s="99" t="s">
        <v>138</v>
      </c>
      <c r="AB52" s="99" t="s">
        <v>179</v>
      </c>
      <c r="AC52" s="99" t="s">
        <v>181</v>
      </c>
      <c r="AD52" s="100" t="s">
        <v>131</v>
      </c>
      <c r="AE52" s="100" t="s">
        <v>122</v>
      </c>
      <c r="AF52" s="100" t="s">
        <v>193</v>
      </c>
    </row>
    <row r="53" spans="1:32" x14ac:dyDescent="0.2">
      <c r="A53" s="110" t="str">
        <f>VLOOKUP($B53,'Transformation Match'!$A$1:$C$9,2,0)</f>
        <v>煤炭开采和洗选业</v>
      </c>
      <c r="B53" s="21" t="s">
        <v>57</v>
      </c>
      <c r="C53" s="95">
        <f>-'Energy Balance-2019'!E16*'Heat Value'!$P$78</f>
        <v>1.8127271562246E+16</v>
      </c>
      <c r="D53" s="45">
        <f>-'Energy Balance-2019'!F16*'Heat Value'!$P$78</f>
        <v>-1.3466076495597E+16</v>
      </c>
      <c r="E53" s="45">
        <f>-'Energy Balance-2019'!G16*'Heat Value'!$P$78</f>
        <v>-3226832052180000</v>
      </c>
      <c r="F53" s="45">
        <f>-'Energy Balance-2019'!H16*'Heat Value'!$P$78</f>
        <v>0</v>
      </c>
      <c r="G53" s="45">
        <f>-'Energy Balance-2019'!I16*'Heat Value'!$P$78</f>
        <v>-189280961430000</v>
      </c>
      <c r="H53" s="45">
        <f>-'Energy Balance-2019'!J16*'Heat Value'!$P$78</f>
        <v>0</v>
      </c>
      <c r="I53" s="339">
        <f>IF(INDEX('Energy Balance-2019'!$A$2:$AI$38,MATCH('Energy Balance-2019'!$A16,'Energy Balance-2019'!$A$2:$A$38,0),MATCH(I$2,'Energy Balance-2019'!$A$2:$AI$2,0))&lt;0,-INDEX('Energy Balance-2019'!$A$2:$AI$38,MATCH('Energy Balance-2019'!$A16,'Energy Balance-2019'!$A$2:$A$38,0),MATCH(I$2,'Energy Balance-2019'!$A$2:$AI$2,0)),0)*'Heat Value'!$P$78</f>
        <v>0</v>
      </c>
      <c r="J53" s="45">
        <f>IF(INDEX('Energy Balance-2019'!$A$2:$AI$38,MATCH('Energy Balance-2019'!$A16,'Energy Balance-2019'!$A$2:$A$38,0),MATCH(J$2,'Energy Balance-2019'!$A$2:$AI$2,0))&lt;0,-INDEX('Energy Balance-2019'!$A$2:$AI$38,MATCH('Energy Balance-2019'!$A16,'Energy Balance-2019'!$A$2:$A$38,0),MATCH(J$2,'Energy Balance-2019'!$A$2:$AI$2,0)),0)*'Heat Value'!$P$78</f>
        <v>0</v>
      </c>
      <c r="K53" s="45">
        <f>IF(INDEX('Energy Balance-2019'!$A$2:$AI$38,MATCH('Energy Balance-2019'!$A16,'Energy Balance-2019'!$A$2:$A$38,0),MATCH(K$2,'Energy Balance-2019'!$A$2:$AI$2,0))&lt;0,-INDEX('Energy Balance-2019'!$A$2:$AI$38,MATCH('Energy Balance-2019'!$A16,'Energy Balance-2019'!$A$2:$A$38,0),MATCH(K$2,'Energy Balance-2019'!$A$2:$AI$2,0)),0)*'Heat Value'!$P$78</f>
        <v>0</v>
      </c>
      <c r="L53" s="45">
        <f>IF(INDEX('Energy Balance-2019'!$A$2:$AI$38,MATCH('Energy Balance-2019'!$A16,'Energy Balance-2019'!$A$2:$A$38,0),MATCH(L$2,'Energy Balance-2019'!$A$2:$AI$2,0))&lt;0,-INDEX('Energy Balance-2019'!$A$2:$AI$38,MATCH('Energy Balance-2019'!$A16,'Energy Balance-2019'!$A$2:$A$38,0),MATCH(L$2,'Energy Balance-2019'!$A$2:$AI$2,0)),0)*'Heat Value'!$P$78</f>
        <v>0</v>
      </c>
      <c r="M53" s="45">
        <f>IF(INDEX('Energy Balance-2019'!$A$2:$AI$38,MATCH('Energy Balance-2019'!$A16,'Energy Balance-2019'!$A$2:$A$38,0),MATCH(M$2,'Energy Balance-2019'!$A$2:$AI$2,0))&lt;0,-INDEX('Energy Balance-2019'!$A$2:$AI$38,MATCH('Energy Balance-2019'!$A16,'Energy Balance-2019'!$A$2:$A$38,0),MATCH(M$2,'Energy Balance-2019'!$A$2:$AI$2,0)),0)*'Heat Value'!$P$78</f>
        <v>0</v>
      </c>
      <c r="N53" s="45">
        <f>IF(INDEX('Energy Balance-2019'!$A$2:$AI$38,MATCH('Energy Balance-2019'!$A16,'Energy Balance-2019'!$A$2:$A$38,0),MATCH(N$2,'Energy Balance-2019'!$A$2:$AI$2,0))&lt;0,-INDEX('Energy Balance-2019'!$A$2:$AI$38,MATCH('Energy Balance-2019'!$A16,'Energy Balance-2019'!$A$2:$A$38,0),MATCH(N$2,'Energy Balance-2019'!$A$2:$AI$2,0)),0)*'Heat Value'!$P$78</f>
        <v>0</v>
      </c>
      <c r="O53" s="45">
        <f>IF(INDEX('Energy Balance-2019'!$A$2:$AI$38,MATCH('Energy Balance-2019'!$A16,'Energy Balance-2019'!$A$2:$A$38,0),MATCH(O$2,'Energy Balance-2019'!$A$2:$AI$2,0))&lt;0,-INDEX('Energy Balance-2019'!$A$2:$AI$38,MATCH('Energy Balance-2019'!$A16,'Energy Balance-2019'!$A$2:$A$38,0),MATCH(O$2,'Energy Balance-2019'!$A$2:$AI$2,0)),0)*'Heat Value'!$P$78</f>
        <v>0</v>
      </c>
      <c r="P53" s="45">
        <f>IF(INDEX('Energy Balance-2019'!$A$2:$AI$38,MATCH('Energy Balance-2019'!$A16,'Energy Balance-2019'!$A$2:$A$38,0),MATCH(P$2,'Energy Balance-2019'!$A$2:$AI$2,0))&lt;0,-INDEX('Energy Balance-2019'!$A$2:$AI$38,MATCH('Energy Balance-2019'!$A16,'Energy Balance-2019'!$A$2:$A$38,0),MATCH(P$2,'Energy Balance-2019'!$A$2:$AI$2,0)),0)*'Heat Value'!$P$78</f>
        <v>0</v>
      </c>
      <c r="Q53" s="45">
        <f>IF(INDEX('Energy Balance-2019'!$A$2:$AI$38,MATCH('Energy Balance-2019'!$A16,'Energy Balance-2019'!$A$2:$A$38,0),MATCH(Q$2,'Energy Balance-2019'!$A$2:$AI$2,0))&lt;0,-INDEX('Energy Balance-2019'!$A$2:$AI$38,MATCH('Energy Balance-2019'!$A16,'Energy Balance-2019'!$A$2:$A$38,0),MATCH(Q$2,'Energy Balance-2019'!$A$2:$AI$2,0)),0)*'Heat Value'!$P$78</f>
        <v>0</v>
      </c>
      <c r="R53" s="45">
        <f>IF(INDEX('Energy Balance-2019'!$A$2:$AI$38,MATCH('Energy Balance-2019'!$A16,'Energy Balance-2019'!$A$2:$A$38,0),MATCH(R$2,'Energy Balance-2019'!$A$2:$AI$2,0))&lt;0,-INDEX('Energy Balance-2019'!$A$2:$AI$38,MATCH('Energy Balance-2019'!$A16,'Energy Balance-2019'!$A$2:$A$38,0),MATCH(R$2,'Energy Balance-2019'!$A$2:$AI$2,0)),0)*'Heat Value'!$P$78</f>
        <v>0</v>
      </c>
      <c r="S53" s="45">
        <f>IF(INDEX('Energy Balance-2019'!$A$2:$AI$38,MATCH('Energy Balance-2019'!$A16,'Energy Balance-2019'!$A$2:$A$38,0),MATCH(S$2,'Energy Balance-2019'!$A$2:$AI$2,0))&lt;0,-INDEX('Energy Balance-2019'!$A$2:$AI$38,MATCH('Energy Balance-2019'!$A16,'Energy Balance-2019'!$A$2:$A$38,0),MATCH(S$2,'Energy Balance-2019'!$A$2:$AI$2,0)),0)*'Heat Value'!$P$78</f>
        <v>0</v>
      </c>
      <c r="T53" s="45">
        <f>IF(INDEX('Energy Balance-2019'!$A$2:$AI$38,MATCH('Energy Balance-2019'!$A16,'Energy Balance-2019'!$A$2:$A$38,0),MATCH(T$2,'Energy Balance-2019'!$A$2:$AI$2,0))&lt;0,-INDEX('Energy Balance-2019'!$A$2:$AI$38,MATCH('Energy Balance-2019'!$A16,'Energy Balance-2019'!$A$2:$A$38,0),MATCH(T$2,'Energy Balance-2019'!$A$2:$AI$2,0)),0)*'Heat Value'!$P$78</f>
        <v>0</v>
      </c>
      <c r="U53" s="45">
        <f>IF(INDEX('Energy Balance-2019'!$A$2:$AI$38,MATCH('Energy Balance-2019'!$A16,'Energy Balance-2019'!$A$2:$A$38,0),MATCH(U$2,'Energy Balance-2019'!$A$2:$AI$2,0))&lt;0,-INDEX('Energy Balance-2019'!$A$2:$AI$38,MATCH('Energy Balance-2019'!$A16,'Energy Balance-2019'!$A$2:$A$38,0),MATCH(U$2,'Energy Balance-2019'!$A$2:$AI$2,0)),0)*'Heat Value'!$P$78</f>
        <v>0</v>
      </c>
      <c r="V53" s="45">
        <f>IF(INDEX('Energy Balance-2019'!$A$2:$AI$38,MATCH('Energy Balance-2019'!$A16,'Energy Balance-2019'!$A$2:$A$38,0),MATCH(V$2,'Energy Balance-2019'!$A$2:$AI$2,0))&lt;0,-INDEX('Energy Balance-2019'!$A$2:$AI$38,MATCH('Energy Balance-2019'!$A16,'Energy Balance-2019'!$A$2:$A$38,0),MATCH(V$2,'Energy Balance-2019'!$A$2:$AI$2,0)),0)*'Heat Value'!$P$78</f>
        <v>0</v>
      </c>
      <c r="W53" s="45">
        <f>IF(INDEX('Energy Balance-2019'!$A$2:$AI$38,MATCH('Energy Balance-2019'!$A16,'Energy Balance-2019'!$A$2:$A$38,0),MATCH(W$2,'Energy Balance-2019'!$A$2:$AI$2,0))&lt;0,-INDEX('Energy Balance-2019'!$A$2:$AI$38,MATCH('Energy Balance-2019'!$A16,'Energy Balance-2019'!$A$2:$A$38,0),MATCH(W$2,'Energy Balance-2019'!$A$2:$AI$2,0)),0)*'Heat Value'!$P$78</f>
        <v>0</v>
      </c>
      <c r="X53" s="45">
        <f>IF(INDEX('Energy Balance-2019'!$A$2:$AI$38,MATCH('Energy Balance-2019'!$A16,'Energy Balance-2019'!$A$2:$A$38,0),MATCH(X$2,'Energy Balance-2019'!$A$2:$AI$2,0))&lt;0,-INDEX('Energy Balance-2019'!$A$2:$AI$38,MATCH('Energy Balance-2019'!$A16,'Energy Balance-2019'!$A$2:$A$38,0),MATCH(X$2,'Energy Balance-2019'!$A$2:$AI$2,0)),0)*'Heat Value'!$P$78</f>
        <v>0</v>
      </c>
      <c r="Y53" s="45">
        <f>IF(INDEX('Energy Balance-2019'!$A$2:$AI$38,MATCH('Energy Balance-2019'!$A16,'Energy Balance-2019'!$A$2:$A$38,0),MATCH(Y$2,'Energy Balance-2019'!$A$2:$AI$2,0))&lt;0,-INDEX('Energy Balance-2019'!$A$2:$AI$38,MATCH('Energy Balance-2019'!$A16,'Energy Balance-2019'!$A$2:$A$38,0),MATCH(Y$2,'Energy Balance-2019'!$A$2:$AI$2,0)),0)*'Heat Value'!$P$78</f>
        <v>0</v>
      </c>
      <c r="Z53" s="45">
        <f>IF(INDEX('Energy Balance-2019'!$A$2:$AI$38,MATCH('Energy Balance-2019'!$A16,'Energy Balance-2019'!$A$2:$A$38,0),MATCH(Z$2,'Energy Balance-2019'!$A$2:$AI$2,0))&lt;0,-INDEX('Energy Balance-2019'!$A$2:$AI$38,MATCH('Energy Balance-2019'!$A16,'Energy Balance-2019'!$A$2:$A$38,0),MATCH(Z$2,'Energy Balance-2019'!$A$2:$AI$2,0)),0)*'Heat Value'!$P$78</f>
        <v>0</v>
      </c>
      <c r="AA53" s="45">
        <f>IF(INDEX('Energy Balance-2019'!$A$2:$AI$38,MATCH('Energy Balance-2019'!$A16,'Energy Balance-2019'!$A$2:$A$38,0),MATCH(AA$2,'Energy Balance-2019'!$A$2:$AI$2,0))&lt;0,-INDEX('Energy Balance-2019'!$A$2:$AI$38,MATCH('Energy Balance-2019'!$A16,'Energy Balance-2019'!$A$2:$A$38,0),MATCH(AA$2,'Energy Balance-2019'!$A$2:$AI$2,0)),0)*'Heat Value'!$P$78</f>
        <v>0</v>
      </c>
      <c r="AB53" s="45">
        <f>IF(INDEX('Energy Balance-2019'!$A$2:$AI$38,MATCH('Energy Balance-2019'!$A16,'Energy Balance-2019'!$A$2:$A$38,0),MATCH(AB$2,'Energy Balance-2019'!$A$2:$AI$2,0))&lt;0,-INDEX('Energy Balance-2019'!$A$2:$AI$38,MATCH('Energy Balance-2019'!$A16,'Energy Balance-2019'!$A$2:$A$38,0),MATCH(AB$2,'Energy Balance-2019'!$A$2:$AI$2,0)),0)*'Heat Value'!$P$78</f>
        <v>0</v>
      </c>
      <c r="AC53" s="45">
        <f>IF(INDEX('Energy Balance-2019'!$A$2:$AI$38,MATCH('Energy Balance-2019'!$A16,'Energy Balance-2019'!$A$2:$A$38,0),MATCH(AC$2,'Energy Balance-2019'!$A$2:$AI$2,0))&lt;0,-INDEX('Energy Balance-2019'!$A$2:$AI$38,MATCH('Energy Balance-2019'!$A16,'Energy Balance-2019'!$A$2:$A$38,0),MATCH(AC$2,'Energy Balance-2019'!$A$2:$AI$2,0)),0)*'Heat Value'!$P$78</f>
        <v>0</v>
      </c>
      <c r="AD53" s="45">
        <f>IF(INDEX('Energy Balance-2019'!$A$2:$AI$38,MATCH('Energy Balance-2019'!$A16,'Energy Balance-2019'!$A$2:$A$38,0),MATCH(AD$2,'Energy Balance-2019'!$A$2:$AI$2,0))&lt;0,-INDEX('Energy Balance-2019'!$A$2:$AI$38,MATCH('Energy Balance-2019'!$A16,'Energy Balance-2019'!$A$2:$A$38,0),MATCH(AD$2,'Energy Balance-2019'!$A$2:$AI$2,0)),0)*'Heat Value'!$P$78</f>
        <v>0</v>
      </c>
      <c r="AE53" s="45">
        <f>IF(INDEX('Energy Balance-2019'!$A$2:$AI$38,MATCH('Energy Balance-2019'!$A16,'Energy Balance-2019'!$A$2:$A$38,0),MATCH(AE$2,'Energy Balance-2019'!$A$2:$AI$2,0))&lt;0,-INDEX('Energy Balance-2019'!$A$2:$AI$38,MATCH('Energy Balance-2019'!$A16,'Energy Balance-2019'!$A$2:$A$38,0),MATCH(AE$2,'Energy Balance-2019'!$A$2:$AI$2,0)),0)*'Heat Value'!$P$78</f>
        <v>0</v>
      </c>
      <c r="AF53" s="46">
        <f>IF(INDEX('Energy Balance-2019'!$A$2:$AI$38,MATCH('Energy Balance-2019'!$A16,'Energy Balance-2019'!$A$2:$A$38,0),MATCH(AF$2,'Energy Balance-2019'!$A$2:$AI$2,0))&lt;0,-INDEX('Energy Balance-2019'!$A$2:$AI$38,MATCH('Energy Balance-2019'!$A16,'Energy Balance-2019'!$A$2:$A$38,0),MATCH(AF$2,'Energy Balance-2019'!$A$2:$AI$2,0)),0)*'Heat Value'!$P$78</f>
        <v>0</v>
      </c>
    </row>
    <row r="54" spans="1:32" x14ac:dyDescent="0.2">
      <c r="A54" s="41" t="str">
        <f>VLOOKUP($B54,'Transformation Match'!$A$1:$C$9,2,0)</f>
        <v>石油、煤炭及其他燃料加工业</v>
      </c>
      <c r="B54" s="21" t="s">
        <v>58</v>
      </c>
      <c r="C54" s="96">
        <f>-'Energy Balance-2019'!E17*'Heat Value'!$P$78</f>
        <v>1964963605687500</v>
      </c>
      <c r="D54">
        <f>-'Energy Balance-2019'!F17*'Heat Value'!$P$78</f>
        <v>1.39279092634935E+16</v>
      </c>
      <c r="E54">
        <f>-'Energy Balance-2019'!G17*'Heat Value'!$P$78</f>
        <v>0</v>
      </c>
      <c r="F54">
        <f>-'Energy Balance-2019'!H17*'Heat Value'!$P$78</f>
        <v>0</v>
      </c>
      <c r="G54">
        <f>-'Energy Balance-2019'!I17*'Heat Value'!$P$78</f>
        <v>0</v>
      </c>
      <c r="H54">
        <f>-'Energy Balance-2019'!J17*'Heat Value'!$P$78</f>
        <v>-1.2762197989893E+16</v>
      </c>
      <c r="I54" s="341">
        <f>IF(INDEX('Energy Balance-2019'!$A$2:$AI$38,MATCH('Energy Balance-2019'!$A17,'Energy Balance-2019'!$A$2:$A$38,0),MATCH(I$2,'Energy Balance-2019'!$A$2:$AI$2,0))&lt;0,-INDEX('Energy Balance-2019'!$A$2:$AI$38,MATCH('Energy Balance-2019'!$A17,'Energy Balance-2019'!$A$2:$A$38,0),MATCH(I$2,'Energy Balance-2019'!$A$2:$AI$2,0)),0)*'Heat Value'!$P$78</f>
        <v>0</v>
      </c>
      <c r="J54">
        <f>IF(INDEX('Energy Balance-2019'!$A$2:$AI$38,MATCH('Energy Balance-2019'!$A17,'Energy Balance-2019'!$A$2:$A$38,0),MATCH(J$2,'Energy Balance-2019'!$A$2:$AI$2,0))&lt;0,-INDEX('Energy Balance-2019'!$A$2:$AI$38,MATCH('Energy Balance-2019'!$A17,'Energy Balance-2019'!$A$2:$A$38,0),MATCH(J$2,'Energy Balance-2019'!$A$2:$AI$2,0)),0)*'Heat Value'!$P$78</f>
        <v>0</v>
      </c>
      <c r="K54">
        <f>IF(INDEX('Energy Balance-2019'!$A$2:$AI$38,MATCH('Energy Balance-2019'!$A17,'Energy Balance-2019'!$A$2:$A$38,0),MATCH(K$2,'Energy Balance-2019'!$A$2:$AI$2,0))&lt;0,-INDEX('Energy Balance-2019'!$A$2:$AI$38,MATCH('Energy Balance-2019'!$A17,'Energy Balance-2019'!$A$2:$A$38,0),MATCH(K$2,'Energy Balance-2019'!$A$2:$AI$2,0)),0)*'Heat Value'!$P$78</f>
        <v>0</v>
      </c>
      <c r="L54">
        <f>IF(INDEX('Energy Balance-2019'!$A$2:$AI$38,MATCH('Energy Balance-2019'!$A17,'Energy Balance-2019'!$A$2:$A$38,0),MATCH(L$2,'Energy Balance-2019'!$A$2:$AI$2,0))&lt;0,-INDEX('Energy Balance-2019'!$A$2:$AI$38,MATCH('Energy Balance-2019'!$A17,'Energy Balance-2019'!$A$2:$A$38,0),MATCH(L$2,'Energy Balance-2019'!$A$2:$AI$2,0)),0)*'Heat Value'!$P$78</f>
        <v>0</v>
      </c>
      <c r="M54">
        <f>IF(INDEX('Energy Balance-2019'!$A$2:$AI$38,MATCH('Energy Balance-2019'!$A17,'Energy Balance-2019'!$A$2:$A$38,0),MATCH(M$2,'Energy Balance-2019'!$A$2:$AI$2,0))&lt;0,-INDEX('Energy Balance-2019'!$A$2:$AI$38,MATCH('Energy Balance-2019'!$A17,'Energy Balance-2019'!$A$2:$A$38,0),MATCH(M$2,'Energy Balance-2019'!$A$2:$AI$2,0)),0)*'Heat Value'!$P$78</f>
        <v>0</v>
      </c>
      <c r="N54">
        <f>IF(INDEX('Energy Balance-2019'!$A$2:$AI$38,MATCH('Energy Balance-2019'!$A17,'Energy Balance-2019'!$A$2:$A$38,0),MATCH(N$2,'Energy Balance-2019'!$A$2:$AI$2,0))&lt;0,-INDEX('Energy Balance-2019'!$A$2:$AI$38,MATCH('Energy Balance-2019'!$A17,'Energy Balance-2019'!$A$2:$A$38,0),MATCH(N$2,'Energy Balance-2019'!$A$2:$AI$2,0)),0)*'Heat Value'!$P$78</f>
        <v>0</v>
      </c>
      <c r="O54">
        <f>IF(INDEX('Energy Balance-2019'!$A$2:$AI$38,MATCH('Energy Balance-2019'!$A17,'Energy Balance-2019'!$A$2:$A$38,0),MATCH(O$2,'Energy Balance-2019'!$A$2:$AI$2,0))&lt;0,-INDEX('Energy Balance-2019'!$A$2:$AI$38,MATCH('Energy Balance-2019'!$A17,'Energy Balance-2019'!$A$2:$A$38,0),MATCH(O$2,'Energy Balance-2019'!$A$2:$AI$2,0)),0)*'Heat Value'!$P$78</f>
        <v>0</v>
      </c>
      <c r="P54">
        <f>IF(INDEX('Energy Balance-2019'!$A$2:$AI$38,MATCH('Energy Balance-2019'!$A17,'Energy Balance-2019'!$A$2:$A$38,0),MATCH(P$2,'Energy Balance-2019'!$A$2:$AI$2,0))&lt;0,-INDEX('Energy Balance-2019'!$A$2:$AI$38,MATCH('Energy Balance-2019'!$A17,'Energy Balance-2019'!$A$2:$A$38,0),MATCH(P$2,'Energy Balance-2019'!$A$2:$AI$2,0)),0)*'Heat Value'!$P$78</f>
        <v>0</v>
      </c>
      <c r="Q54">
        <f>IF(INDEX('Energy Balance-2019'!$A$2:$AI$38,MATCH('Energy Balance-2019'!$A17,'Energy Balance-2019'!$A$2:$A$38,0),MATCH(Q$2,'Energy Balance-2019'!$A$2:$AI$2,0))&lt;0,-INDEX('Energy Balance-2019'!$A$2:$AI$38,MATCH('Energy Balance-2019'!$A17,'Energy Balance-2019'!$A$2:$A$38,0),MATCH(Q$2,'Energy Balance-2019'!$A$2:$AI$2,0)),0)*'Heat Value'!$P$78</f>
        <v>0</v>
      </c>
      <c r="R54">
        <f>IF(INDEX('Energy Balance-2019'!$A$2:$AI$38,MATCH('Energy Balance-2019'!$A17,'Energy Balance-2019'!$A$2:$A$38,0),MATCH(R$2,'Energy Balance-2019'!$A$2:$AI$2,0))&lt;0,-INDEX('Energy Balance-2019'!$A$2:$AI$38,MATCH('Energy Balance-2019'!$A17,'Energy Balance-2019'!$A$2:$A$38,0),MATCH(R$2,'Energy Balance-2019'!$A$2:$AI$2,0)),0)*'Heat Value'!$P$78</f>
        <v>0</v>
      </c>
      <c r="S54">
        <f>IF(INDEX('Energy Balance-2019'!$A$2:$AI$38,MATCH('Energy Balance-2019'!$A17,'Energy Balance-2019'!$A$2:$A$38,0),MATCH(S$2,'Energy Balance-2019'!$A$2:$AI$2,0))&lt;0,-INDEX('Energy Balance-2019'!$A$2:$AI$38,MATCH('Energy Balance-2019'!$A17,'Energy Balance-2019'!$A$2:$A$38,0),MATCH(S$2,'Energy Balance-2019'!$A$2:$AI$2,0)),0)*'Heat Value'!$P$78</f>
        <v>0</v>
      </c>
      <c r="T54">
        <f>IF(INDEX('Energy Balance-2019'!$A$2:$AI$38,MATCH('Energy Balance-2019'!$A17,'Energy Balance-2019'!$A$2:$A$38,0),MATCH(T$2,'Energy Balance-2019'!$A$2:$AI$2,0))&lt;0,-INDEX('Energy Balance-2019'!$A$2:$AI$38,MATCH('Energy Balance-2019'!$A17,'Energy Balance-2019'!$A$2:$A$38,0),MATCH(T$2,'Energy Balance-2019'!$A$2:$AI$2,0)),0)*'Heat Value'!$P$78</f>
        <v>0</v>
      </c>
      <c r="U54">
        <f>IF(INDEX('Energy Balance-2019'!$A$2:$AI$38,MATCH('Energy Balance-2019'!$A17,'Energy Balance-2019'!$A$2:$A$38,0),MATCH(U$2,'Energy Balance-2019'!$A$2:$AI$2,0))&lt;0,-INDEX('Energy Balance-2019'!$A$2:$AI$38,MATCH('Energy Balance-2019'!$A17,'Energy Balance-2019'!$A$2:$A$38,0),MATCH(U$2,'Energy Balance-2019'!$A$2:$AI$2,0)),0)*'Heat Value'!$P$78</f>
        <v>0</v>
      </c>
      <c r="V54">
        <f>IF(INDEX('Energy Balance-2019'!$A$2:$AI$38,MATCH('Energy Balance-2019'!$A17,'Energy Balance-2019'!$A$2:$A$38,0),MATCH(V$2,'Energy Balance-2019'!$A$2:$AI$2,0))&lt;0,-INDEX('Energy Balance-2019'!$A$2:$AI$38,MATCH('Energy Balance-2019'!$A17,'Energy Balance-2019'!$A$2:$A$38,0),MATCH(V$2,'Energy Balance-2019'!$A$2:$AI$2,0)),0)*'Heat Value'!$P$78</f>
        <v>0</v>
      </c>
      <c r="W54">
        <f>IF(INDEX('Energy Balance-2019'!$A$2:$AI$38,MATCH('Energy Balance-2019'!$A17,'Energy Balance-2019'!$A$2:$A$38,0),MATCH(W$2,'Energy Balance-2019'!$A$2:$AI$2,0))&lt;0,-INDEX('Energy Balance-2019'!$A$2:$AI$38,MATCH('Energy Balance-2019'!$A17,'Energy Balance-2019'!$A$2:$A$38,0),MATCH(W$2,'Energy Balance-2019'!$A$2:$AI$2,0)),0)*'Heat Value'!$P$78</f>
        <v>0</v>
      </c>
      <c r="X54">
        <f>IF(INDEX('Energy Balance-2019'!$A$2:$AI$38,MATCH('Energy Balance-2019'!$A17,'Energy Balance-2019'!$A$2:$A$38,0),MATCH(X$2,'Energy Balance-2019'!$A$2:$AI$2,0))&lt;0,-INDEX('Energy Balance-2019'!$A$2:$AI$38,MATCH('Energy Balance-2019'!$A17,'Energy Balance-2019'!$A$2:$A$38,0),MATCH(X$2,'Energy Balance-2019'!$A$2:$AI$2,0)),0)*'Heat Value'!$P$78</f>
        <v>0</v>
      </c>
      <c r="Y54">
        <f>IF(INDEX('Energy Balance-2019'!$A$2:$AI$38,MATCH('Energy Balance-2019'!$A17,'Energy Balance-2019'!$A$2:$A$38,0),MATCH(Y$2,'Energy Balance-2019'!$A$2:$AI$2,0))&lt;0,-INDEX('Energy Balance-2019'!$A$2:$AI$38,MATCH('Energy Balance-2019'!$A17,'Energy Balance-2019'!$A$2:$A$38,0),MATCH(Y$2,'Energy Balance-2019'!$A$2:$AI$2,0)),0)*'Heat Value'!$P$78</f>
        <v>0</v>
      </c>
      <c r="Z54">
        <f>IF(INDEX('Energy Balance-2019'!$A$2:$AI$38,MATCH('Energy Balance-2019'!$A17,'Energy Balance-2019'!$A$2:$A$38,0),MATCH(Z$2,'Energy Balance-2019'!$A$2:$AI$2,0))&lt;0,-INDEX('Energy Balance-2019'!$A$2:$AI$38,MATCH('Energy Balance-2019'!$A17,'Energy Balance-2019'!$A$2:$A$38,0),MATCH(Z$2,'Energy Balance-2019'!$A$2:$AI$2,0)),0)*'Heat Value'!$P$78</f>
        <v>0</v>
      </c>
      <c r="AA54">
        <f>IF(INDEX('Energy Balance-2019'!$A$2:$AI$38,MATCH('Energy Balance-2019'!$A17,'Energy Balance-2019'!$A$2:$A$38,0),MATCH(AA$2,'Energy Balance-2019'!$A$2:$AI$2,0))&lt;0,-INDEX('Energy Balance-2019'!$A$2:$AI$38,MATCH('Energy Balance-2019'!$A17,'Energy Balance-2019'!$A$2:$A$38,0),MATCH(AA$2,'Energy Balance-2019'!$A$2:$AI$2,0)),0)*'Heat Value'!$P$78</f>
        <v>0</v>
      </c>
      <c r="AB54">
        <f>IF(INDEX('Energy Balance-2019'!$A$2:$AI$38,MATCH('Energy Balance-2019'!$A17,'Energy Balance-2019'!$A$2:$A$38,0),MATCH(AB$2,'Energy Balance-2019'!$A$2:$AI$2,0))&lt;0,-INDEX('Energy Balance-2019'!$A$2:$AI$38,MATCH('Energy Balance-2019'!$A17,'Energy Balance-2019'!$A$2:$A$38,0),MATCH(AB$2,'Energy Balance-2019'!$A$2:$AI$2,0)),0)*'Heat Value'!$P$78</f>
        <v>0</v>
      </c>
      <c r="AC54">
        <f>IF(INDEX('Energy Balance-2019'!$A$2:$AI$38,MATCH('Energy Balance-2019'!$A17,'Energy Balance-2019'!$A$2:$A$38,0),MATCH(AC$2,'Energy Balance-2019'!$A$2:$AI$2,0))&lt;0,-INDEX('Energy Balance-2019'!$A$2:$AI$38,MATCH('Energy Balance-2019'!$A17,'Energy Balance-2019'!$A$2:$A$38,0),MATCH(AC$2,'Energy Balance-2019'!$A$2:$AI$2,0)),0)*'Heat Value'!$P$78</f>
        <v>0</v>
      </c>
      <c r="AD54">
        <f>IF(INDEX('Energy Balance-2019'!$A$2:$AI$38,MATCH('Energy Balance-2019'!$A17,'Energy Balance-2019'!$A$2:$A$38,0),MATCH(AD$2,'Energy Balance-2019'!$A$2:$AI$2,0))&lt;0,-INDEX('Energy Balance-2019'!$A$2:$AI$38,MATCH('Energy Balance-2019'!$A17,'Energy Balance-2019'!$A$2:$A$38,0),MATCH(AD$2,'Energy Balance-2019'!$A$2:$AI$2,0)),0)*'Heat Value'!$P$78</f>
        <v>0</v>
      </c>
      <c r="AE54">
        <f>IF(INDEX('Energy Balance-2019'!$A$2:$AI$38,MATCH('Energy Balance-2019'!$A17,'Energy Balance-2019'!$A$2:$A$38,0),MATCH(AE$2,'Energy Balance-2019'!$A$2:$AI$2,0))&lt;0,-INDEX('Energy Balance-2019'!$A$2:$AI$38,MATCH('Energy Balance-2019'!$A17,'Energy Balance-2019'!$A$2:$A$38,0),MATCH(AE$2,'Energy Balance-2019'!$A$2:$AI$2,0)),0)*'Heat Value'!$P$78</f>
        <v>0</v>
      </c>
      <c r="AF54" s="47">
        <f>IF(INDEX('Energy Balance-2019'!$A$2:$AI$38,MATCH('Energy Balance-2019'!$A17,'Energy Balance-2019'!$A$2:$A$38,0),MATCH(AF$2,'Energy Balance-2019'!$A$2:$AI$2,0))&lt;0,-INDEX('Energy Balance-2019'!$A$2:$AI$38,MATCH('Energy Balance-2019'!$A17,'Energy Balance-2019'!$A$2:$A$38,0),MATCH(AF$2,'Energy Balance-2019'!$A$2:$AI$2,0)),0)*'Heat Value'!$P$78</f>
        <v>0</v>
      </c>
    </row>
    <row r="55" spans="1:32" x14ac:dyDescent="0.2">
      <c r="A55" s="41" t="str">
        <f>VLOOKUP($B55,'Transformation Match'!$A$1:$C$9,2,0)</f>
        <v>石油、煤炭及其他燃料加工业</v>
      </c>
      <c r="B55" s="21" t="s">
        <v>59</v>
      </c>
      <c r="C55" s="314">
        <f>IF(INDEX('Energy Balance-2019'!$A$2:$AI$38,MATCH('Energy Balance-2019'!$A18,'Energy Balance-2019'!$A$2:$A$38,0),MATCH(C$2,'Energy Balance-2019'!$A$2:$AI$2,0))&lt;0,-INDEX('Energy Balance-2019'!$A$2:$AI$38,MATCH('Energy Balance-2019'!$A18,'Energy Balance-2019'!$A$2:$A$38,0),MATCH(C$2,'Energy Balance-2019'!$A$2:$AI$2,0)),0)*'Heat Value'!$P$78</f>
        <v>619796535913500</v>
      </c>
      <c r="D55">
        <f>IF(INDEX('Energy Balance-2019'!$A$2:$AI$38,MATCH('Energy Balance-2019'!$A18,'Energy Balance-2019'!$A$2:$A$38,0),MATCH(D$2,'Energy Balance-2019'!$A$2:$AI$2,0))&lt;0,-INDEX('Energy Balance-2019'!$A$2:$AI$38,MATCH('Energy Balance-2019'!$A18,'Energy Balance-2019'!$A$2:$A$38,0),MATCH(D$2,'Energy Balance-2019'!$A$2:$AI$2,0)),0)*'Heat Value'!$P$78</f>
        <v>0</v>
      </c>
      <c r="E55">
        <f>IF(INDEX('Energy Balance-2019'!$A$2:$AI$38,MATCH('Energy Balance-2019'!$A18,'Energy Balance-2019'!$A$2:$A$38,0),MATCH(E$2,'Energy Balance-2019'!$A$2:$AI$2,0))&lt;0,-INDEX('Energy Balance-2019'!$A$2:$AI$38,MATCH('Energy Balance-2019'!$A18,'Energy Balance-2019'!$A$2:$A$38,0),MATCH(E$2,'Energy Balance-2019'!$A$2:$AI$2,0)),0)*'Heat Value'!$P$78</f>
        <v>22925385598500</v>
      </c>
      <c r="F55">
        <f>IF(INDEX('Energy Balance-2019'!$A$2:$AI$38,MATCH('Energy Balance-2019'!$A18,'Energy Balance-2019'!$A$2:$A$38,0),MATCH(F$2,'Energy Balance-2019'!$A$2:$AI$2,0))&lt;0,-INDEX('Energy Balance-2019'!$A$2:$AI$38,MATCH('Energy Balance-2019'!$A18,'Energy Balance-2019'!$A$2:$A$38,0),MATCH(F$2,'Energy Balance-2019'!$A$2:$AI$2,0)),0)*'Heat Value'!$P$78</f>
        <v>0</v>
      </c>
      <c r="G55">
        <f>IF(INDEX('Energy Balance-2019'!$A$2:$AI$38,MATCH('Energy Balance-2019'!$A18,'Energy Balance-2019'!$A$2:$A$38,0),MATCH(G$2,'Energy Balance-2019'!$A$2:$AI$2,0))&lt;0,-INDEX('Energy Balance-2019'!$A$2:$AI$38,MATCH('Energy Balance-2019'!$A18,'Energy Balance-2019'!$A$2:$A$38,0),MATCH(G$2,'Energy Balance-2019'!$A$2:$AI$2,0)),0)*'Heat Value'!$P$78</f>
        <v>0</v>
      </c>
      <c r="H55">
        <f>IF(INDEX('Energy Balance-2019'!$A$2:$AI$38,MATCH('Energy Balance-2019'!$A18,'Energy Balance-2019'!$A$2:$A$38,0),MATCH(H$2,'Energy Balance-2019'!$A$2:$AI$2,0))&lt;0,-INDEX('Energy Balance-2019'!$A$2:$AI$38,MATCH('Energy Balance-2019'!$A18,'Energy Balance-2019'!$A$2:$A$38,0),MATCH(H$2,'Energy Balance-2019'!$A$2:$AI$2,0)),0)*'Heat Value'!$P$78</f>
        <v>0</v>
      </c>
      <c r="I55">
        <f>IF(INDEX('Energy Balance-2019'!$A$2:$AI$38,MATCH('Energy Balance-2019'!$A18,'Energy Balance-2019'!$A$2:$A$38,0),MATCH(I$2,'Energy Balance-2019'!$A$2:$AI$2,0))&lt;0,-INDEX('Energy Balance-2019'!$A$2:$AI$38,MATCH('Energy Balance-2019'!$A18,'Energy Balance-2019'!$A$2:$A$38,0),MATCH(I$2,'Energy Balance-2019'!$A$2:$AI$2,0)),0)*'Heat Value'!$P$78</f>
        <v>0</v>
      </c>
      <c r="J55">
        <f>IF(INDEX('Energy Balance-2019'!$A$2:$AI$38,MATCH('Energy Balance-2019'!$A18,'Energy Balance-2019'!$A$2:$A$38,0),MATCH(J$2,'Energy Balance-2019'!$A$2:$AI$2,0))&lt;0,-INDEX('Energy Balance-2019'!$A$2:$AI$38,MATCH('Energy Balance-2019'!$A18,'Energy Balance-2019'!$A$2:$A$38,0),MATCH(J$2,'Energy Balance-2019'!$A$2:$AI$2,0)),0)*'Heat Value'!$P$78</f>
        <v>0</v>
      </c>
      <c r="K55">
        <f>IF(INDEX('Energy Balance-2019'!$A$2:$AI$38,MATCH('Energy Balance-2019'!$A18,'Energy Balance-2019'!$A$2:$A$38,0),MATCH(K$2,'Energy Balance-2019'!$A$2:$AI$2,0))&lt;0,-INDEX('Energy Balance-2019'!$A$2:$AI$38,MATCH('Energy Balance-2019'!$A18,'Energy Balance-2019'!$A$2:$A$38,0),MATCH(K$2,'Energy Balance-2019'!$A$2:$AI$2,0)),0)*'Heat Value'!$P$78</f>
        <v>0</v>
      </c>
      <c r="L55">
        <f>IF(INDEX('Energy Balance-2019'!$A$2:$AI$38,MATCH('Energy Balance-2019'!$A18,'Energy Balance-2019'!$A$2:$A$38,0),MATCH(L$2,'Energy Balance-2019'!$A$2:$AI$2,0))&lt;0,-INDEX('Energy Balance-2019'!$A$2:$AI$38,MATCH('Energy Balance-2019'!$A18,'Energy Balance-2019'!$A$2:$A$38,0),MATCH(L$2,'Energy Balance-2019'!$A$2:$AI$2,0)),0)*'Heat Value'!$P$78</f>
        <v>0</v>
      </c>
      <c r="M55">
        <f>IF(INDEX('Energy Balance-2019'!$A$2:$AI$38,MATCH('Energy Balance-2019'!$A18,'Energy Balance-2019'!$A$2:$A$38,0),MATCH(M$2,'Energy Balance-2019'!$A$2:$AI$2,0))&lt;0,-INDEX('Energy Balance-2019'!$A$2:$AI$38,MATCH('Energy Balance-2019'!$A18,'Energy Balance-2019'!$A$2:$A$38,0),MATCH(M$2,'Energy Balance-2019'!$A$2:$AI$2,0)),0)*'Heat Value'!$P$78</f>
        <v>99196112895000</v>
      </c>
      <c r="N55">
        <f>IF(INDEX('Energy Balance-2019'!$A$2:$AI$38,MATCH('Energy Balance-2019'!$A18,'Energy Balance-2019'!$A$2:$A$38,0),MATCH(N$2,'Energy Balance-2019'!$A$2:$AI$2,0))&lt;0,-INDEX('Energy Balance-2019'!$A$2:$AI$38,MATCH('Energy Balance-2019'!$A18,'Energy Balance-2019'!$A$2:$A$38,0),MATCH(N$2,'Energy Balance-2019'!$A$2:$AI$2,0)),0)*'Heat Value'!$P$78</f>
        <v>2.6545396486059E+16</v>
      </c>
      <c r="O55">
        <f>IF(INDEX('Energy Balance-2019'!$A$2:$AI$38,MATCH('Energy Balance-2019'!$A18,'Energy Balance-2019'!$A$2:$A$38,0),MATCH(O$2,'Energy Balance-2019'!$A$2:$AI$2,0))&lt;0,-INDEX('Energy Balance-2019'!$A$2:$AI$38,MATCH('Energy Balance-2019'!$A18,'Energy Balance-2019'!$A$2:$A$38,0),MATCH(O$2,'Energy Balance-2019'!$A$2:$AI$2,0)),0)*'Heat Value'!$P$78</f>
        <v>0</v>
      </c>
      <c r="P55">
        <f>IF(INDEX('Energy Balance-2019'!$A$2:$AI$38,MATCH('Energy Balance-2019'!$A18,'Energy Balance-2019'!$A$2:$A$38,0),MATCH(P$2,'Energy Balance-2019'!$A$2:$AI$2,0))&lt;0,-INDEX('Energy Balance-2019'!$A$2:$AI$38,MATCH('Energy Balance-2019'!$A18,'Energy Balance-2019'!$A$2:$A$38,0),MATCH(P$2,'Energy Balance-2019'!$A$2:$AI$2,0)),0)*'Heat Value'!$P$78</f>
        <v>0</v>
      </c>
      <c r="Q55">
        <f>IF(INDEX('Energy Balance-2019'!$A$2:$AI$38,MATCH('Energy Balance-2019'!$A18,'Energy Balance-2019'!$A$2:$A$38,0),MATCH(Q$2,'Energy Balance-2019'!$A$2:$AI$2,0))&lt;0,-INDEX('Energy Balance-2019'!$A$2:$AI$38,MATCH('Energy Balance-2019'!$A18,'Energy Balance-2019'!$A$2:$A$38,0),MATCH(Q$2,'Energy Balance-2019'!$A$2:$AI$2,0)),0)*'Heat Value'!$P$78</f>
        <v>0</v>
      </c>
      <c r="R55">
        <f>IF(INDEX('Energy Balance-2019'!$A$2:$AI$38,MATCH('Energy Balance-2019'!$A18,'Energy Balance-2019'!$A$2:$A$38,0),MATCH(R$2,'Energy Balance-2019'!$A$2:$AI$2,0))&lt;0,-INDEX('Energy Balance-2019'!$A$2:$AI$38,MATCH('Energy Balance-2019'!$A18,'Energy Balance-2019'!$A$2:$A$38,0),MATCH(R$2,'Energy Balance-2019'!$A$2:$AI$2,0)),0)*'Heat Value'!$P$78</f>
        <v>0</v>
      </c>
      <c r="S55">
        <f>IF(INDEX('Energy Balance-2019'!$A$2:$AI$38,MATCH('Energy Balance-2019'!$A18,'Energy Balance-2019'!$A$2:$A$38,0),MATCH(S$2,'Energy Balance-2019'!$A$2:$AI$2,0))&lt;0,-INDEX('Energy Balance-2019'!$A$2:$AI$38,MATCH('Energy Balance-2019'!$A18,'Energy Balance-2019'!$A$2:$A$38,0),MATCH(S$2,'Energy Balance-2019'!$A$2:$AI$2,0)),0)*'Heat Value'!$P$78</f>
        <v>0</v>
      </c>
      <c r="T55">
        <f>IF(INDEX('Energy Balance-2019'!$A$2:$AI$38,MATCH('Energy Balance-2019'!$A18,'Energy Balance-2019'!$A$2:$A$38,0),MATCH(T$2,'Energy Balance-2019'!$A$2:$AI$2,0))&lt;0,-INDEX('Energy Balance-2019'!$A$2:$AI$38,MATCH('Energy Balance-2019'!$A18,'Energy Balance-2019'!$A$2:$A$38,0),MATCH(T$2,'Energy Balance-2019'!$A$2:$AI$2,0)),0)*'Heat Value'!$P$78</f>
        <v>0</v>
      </c>
      <c r="U55">
        <f>IF(INDEX('Energy Balance-2019'!$A$2:$AI$38,MATCH('Energy Balance-2019'!$A18,'Energy Balance-2019'!$A$2:$A$38,0),MATCH(U$2,'Energy Balance-2019'!$A$2:$AI$2,0))&lt;0,-INDEX('Energy Balance-2019'!$A$2:$AI$38,MATCH('Energy Balance-2019'!$A18,'Energy Balance-2019'!$A$2:$A$38,0),MATCH(U$2,'Energy Balance-2019'!$A$2:$AI$2,0)),0)*'Heat Value'!$P$78</f>
        <v>0</v>
      </c>
      <c r="V55">
        <f>IF(INDEX('Energy Balance-2019'!$A$2:$AI$38,MATCH('Energy Balance-2019'!$A18,'Energy Balance-2019'!$A$2:$A$38,0),MATCH(V$2,'Energy Balance-2019'!$A$2:$AI$2,0))&lt;0,-INDEX('Energy Balance-2019'!$A$2:$AI$38,MATCH('Energy Balance-2019'!$A18,'Energy Balance-2019'!$A$2:$A$38,0),MATCH(V$2,'Energy Balance-2019'!$A$2:$AI$2,0)),0)*'Heat Value'!$P$78</f>
        <v>0</v>
      </c>
      <c r="W55">
        <f>IF(INDEX('Energy Balance-2019'!$A$2:$AI$38,MATCH('Energy Balance-2019'!$A18,'Energy Balance-2019'!$A$2:$A$38,0),MATCH(W$2,'Energy Balance-2019'!$A$2:$AI$2,0))&lt;0,-INDEX('Energy Balance-2019'!$A$2:$AI$38,MATCH('Energy Balance-2019'!$A18,'Energy Balance-2019'!$A$2:$A$38,0),MATCH(W$2,'Energy Balance-2019'!$A$2:$AI$2,0)),0)*'Heat Value'!$P$78</f>
        <v>0</v>
      </c>
      <c r="X55">
        <f>IF(INDEX('Energy Balance-2019'!$A$2:$AI$38,MATCH('Energy Balance-2019'!$A18,'Energy Balance-2019'!$A$2:$A$38,0),MATCH(X$2,'Energy Balance-2019'!$A$2:$AI$2,0))&lt;0,-INDEX('Energy Balance-2019'!$A$2:$AI$38,MATCH('Energy Balance-2019'!$A18,'Energy Balance-2019'!$A$2:$A$38,0),MATCH(X$2,'Energy Balance-2019'!$A$2:$AI$2,0)),0)*'Heat Value'!$P$78</f>
        <v>0</v>
      </c>
      <c r="Y55">
        <f>IF(INDEX('Energy Balance-2019'!$A$2:$AI$38,MATCH('Energy Balance-2019'!$A18,'Energy Balance-2019'!$A$2:$A$38,0),MATCH(Y$2,'Energy Balance-2019'!$A$2:$AI$2,0))&lt;0,-INDEX('Energy Balance-2019'!$A$2:$AI$38,MATCH('Energy Balance-2019'!$A18,'Energy Balance-2019'!$A$2:$A$38,0),MATCH(Y$2,'Energy Balance-2019'!$A$2:$AI$2,0)),0)*'Heat Value'!$P$78</f>
        <v>0</v>
      </c>
      <c r="Z55">
        <f>IF(INDEX('Energy Balance-2019'!$A$2:$AI$38,MATCH('Energy Balance-2019'!$A18,'Energy Balance-2019'!$A$2:$A$38,0),MATCH(Z$2,'Energy Balance-2019'!$A$2:$AI$2,0))&lt;0,-INDEX('Energy Balance-2019'!$A$2:$AI$38,MATCH('Energy Balance-2019'!$A18,'Energy Balance-2019'!$A$2:$A$38,0),MATCH(Z$2,'Energy Balance-2019'!$A$2:$AI$2,0)),0)*'Heat Value'!$P$78</f>
        <v>0</v>
      </c>
      <c r="AA55">
        <f>IF(INDEX('Energy Balance-2019'!$A$2:$AI$38,MATCH('Energy Balance-2019'!$A18,'Energy Balance-2019'!$A$2:$A$38,0),MATCH(AA$2,'Energy Balance-2019'!$A$2:$AI$2,0))&lt;0,-INDEX('Energy Balance-2019'!$A$2:$AI$38,MATCH('Energy Balance-2019'!$A18,'Energy Balance-2019'!$A$2:$A$38,0),MATCH(AA$2,'Energy Balance-2019'!$A$2:$AI$2,0)),0)*'Heat Value'!$P$78</f>
        <v>0</v>
      </c>
      <c r="AB55">
        <f>IF(INDEX('Energy Balance-2019'!$A$2:$AI$38,MATCH('Energy Balance-2019'!$A18,'Energy Balance-2019'!$A$2:$A$38,0),MATCH(AB$2,'Energy Balance-2019'!$A$2:$AI$2,0))&lt;0,-INDEX('Energy Balance-2019'!$A$2:$AI$38,MATCH('Energy Balance-2019'!$A18,'Energy Balance-2019'!$A$2:$A$38,0),MATCH(AB$2,'Energy Balance-2019'!$A$2:$AI$2,0)),0)*'Heat Value'!$P$78</f>
        <v>114665817535500</v>
      </c>
      <c r="AC55">
        <f>IF(INDEX('Energy Balance-2019'!$A$2:$AI$38,MATCH('Energy Balance-2019'!$A18,'Energy Balance-2019'!$A$2:$A$38,0),MATCH(AC$2,'Energy Balance-2019'!$A$2:$AI$2,0))&lt;0,-INDEX('Energy Balance-2019'!$A$2:$AI$38,MATCH('Energy Balance-2019'!$A18,'Energy Balance-2019'!$A$2:$A$38,0),MATCH(AC$2,'Energy Balance-2019'!$A$2:$AI$2,0)),0)*'Heat Value'!$P$78</f>
        <v>0</v>
      </c>
      <c r="AD55">
        <f>IF(INDEX('Energy Balance-2019'!$A$2:$AI$38,MATCH('Energy Balance-2019'!$A18,'Energy Balance-2019'!$A$2:$A$38,0),MATCH(AD$2,'Energy Balance-2019'!$A$2:$AI$2,0))&lt;0,-INDEX('Energy Balance-2019'!$A$2:$AI$38,MATCH('Energy Balance-2019'!$A18,'Energy Balance-2019'!$A$2:$A$38,0),MATCH(AD$2,'Energy Balance-2019'!$A$2:$AI$2,0)),0)*'Heat Value'!$P$78</f>
        <v>0</v>
      </c>
      <c r="AE55">
        <f>IF(INDEX('Energy Balance-2019'!$A$2:$AI$38,MATCH('Energy Balance-2019'!$A18,'Energy Balance-2019'!$A$2:$A$38,0),MATCH(AE$2,'Energy Balance-2019'!$A$2:$AI$2,0))&lt;0,-INDEX('Energy Balance-2019'!$A$2:$AI$38,MATCH('Energy Balance-2019'!$A18,'Energy Balance-2019'!$A$2:$A$38,0),MATCH(AE$2,'Energy Balance-2019'!$A$2:$AI$2,0)),0)*'Heat Value'!$P$78</f>
        <v>0</v>
      </c>
      <c r="AF55" s="47">
        <f>IF(INDEX('Energy Balance-2019'!$A$2:$AI$38,MATCH('Energy Balance-2019'!$A18,'Energy Balance-2019'!$A$2:$A$38,0),MATCH(AF$2,'Energy Balance-2019'!$A$2:$AI$2,0))&lt;0,-INDEX('Energy Balance-2019'!$A$2:$AI$38,MATCH('Energy Balance-2019'!$A18,'Energy Balance-2019'!$A$2:$A$38,0),MATCH(AF$2,'Energy Balance-2019'!$A$2:$AI$2,0)),0)*'Heat Value'!$P$78</f>
        <v>38606204901000</v>
      </c>
    </row>
    <row r="56" spans="1:32" x14ac:dyDescent="0.2">
      <c r="A56" s="41" t="str">
        <f>VLOOKUP($B56,'Transformation Match'!$A$1:$C$9,2,0)</f>
        <v>石油、煤炭及其他燃料加工业</v>
      </c>
      <c r="B56" s="21" t="s">
        <v>60</v>
      </c>
      <c r="C56" s="314">
        <f>IF(INDEX('Energy Balance-2019'!$A$2:$AI$38,MATCH('Energy Balance-2019'!$A19,'Energy Balance-2019'!$A$2:$A$38,0),MATCH(C$2,'Energy Balance-2019'!$A$2:$AI$2,0))&lt;0,-INDEX('Energy Balance-2019'!$A$2:$AI$38,MATCH('Energy Balance-2019'!$A19,'Energy Balance-2019'!$A$2:$A$38,0),MATCH(C$2,'Energy Balance-2019'!$A$2:$AI$2,0)),0)*'Heat Value'!$P$78</f>
        <v>0</v>
      </c>
      <c r="D56">
        <f>IF(INDEX('Energy Balance-2019'!$A$2:$AI$38,MATCH('Energy Balance-2019'!$A19,'Energy Balance-2019'!$A$2:$A$38,0),MATCH(D$2,'Energy Balance-2019'!$A$2:$AI$2,0))&lt;0,-INDEX('Energy Balance-2019'!$A$2:$AI$38,MATCH('Energy Balance-2019'!$A19,'Energy Balance-2019'!$A$2:$A$38,0),MATCH(D$2,'Energy Balance-2019'!$A$2:$AI$2,0)),0)*'Heat Value'!$P$78</f>
        <v>0</v>
      </c>
      <c r="E56">
        <f>IF(INDEX('Energy Balance-2019'!$A$2:$AI$38,MATCH('Energy Balance-2019'!$A19,'Energy Balance-2019'!$A$2:$A$38,0),MATCH(E$2,'Energy Balance-2019'!$A$2:$AI$2,0))&lt;0,-INDEX('Energy Balance-2019'!$A$2:$AI$38,MATCH('Energy Balance-2019'!$A19,'Energy Balance-2019'!$A$2:$A$38,0),MATCH(E$2,'Energy Balance-2019'!$A$2:$AI$2,0)),0)*'Heat Value'!$P$78</f>
        <v>0</v>
      </c>
      <c r="F56">
        <f>IF(INDEX('Energy Balance-2019'!$A$2:$AI$38,MATCH('Energy Balance-2019'!$A19,'Energy Balance-2019'!$A$2:$A$38,0),MATCH(F$2,'Energy Balance-2019'!$A$2:$AI$2,0))&lt;0,-INDEX('Energy Balance-2019'!$A$2:$AI$38,MATCH('Energy Balance-2019'!$A19,'Energy Balance-2019'!$A$2:$A$38,0),MATCH(F$2,'Energy Balance-2019'!$A$2:$AI$2,0)),0)*'Heat Value'!$P$78</f>
        <v>0</v>
      </c>
      <c r="G56">
        <f>IF(INDEX('Energy Balance-2019'!$A$2:$AI$38,MATCH('Energy Balance-2019'!$A19,'Energy Balance-2019'!$A$2:$A$38,0),MATCH(G$2,'Energy Balance-2019'!$A$2:$AI$2,0))&lt;0,-INDEX('Energy Balance-2019'!$A$2:$AI$38,MATCH('Energy Balance-2019'!$A19,'Energy Balance-2019'!$A$2:$A$38,0),MATCH(G$2,'Energy Balance-2019'!$A$2:$AI$2,0)),0)*'Heat Value'!$P$78</f>
        <v>0</v>
      </c>
      <c r="H56">
        <f>IF(INDEX('Energy Balance-2019'!$A$2:$AI$38,MATCH('Energy Balance-2019'!$A19,'Energy Balance-2019'!$A$2:$A$38,0),MATCH(H$2,'Energy Balance-2019'!$A$2:$AI$2,0))&lt;0,-INDEX('Energy Balance-2019'!$A$2:$AI$38,MATCH('Energy Balance-2019'!$A19,'Energy Balance-2019'!$A$2:$A$38,0),MATCH(H$2,'Energy Balance-2019'!$A$2:$AI$2,0)),0)*'Heat Value'!$P$78</f>
        <v>0</v>
      </c>
      <c r="I56">
        <f>IF(INDEX('Energy Balance-2019'!$A$2:$AI$38,MATCH('Energy Balance-2019'!$A19,'Energy Balance-2019'!$A$2:$A$38,0),MATCH(I$2,'Energy Balance-2019'!$A$2:$AI$2,0))&lt;0,-INDEX('Energy Balance-2019'!$A$2:$AI$38,MATCH('Energy Balance-2019'!$A19,'Energy Balance-2019'!$A$2:$A$38,0),MATCH(I$2,'Energy Balance-2019'!$A$2:$AI$2,0)),0)*'Heat Value'!$P$78</f>
        <v>0</v>
      </c>
      <c r="J56">
        <f>IF(INDEX('Energy Balance-2019'!$A$2:$AI$38,MATCH('Energy Balance-2019'!$A19,'Energy Balance-2019'!$A$2:$A$38,0),MATCH(J$2,'Energy Balance-2019'!$A$2:$AI$2,0))&lt;0,-INDEX('Energy Balance-2019'!$A$2:$AI$38,MATCH('Energy Balance-2019'!$A19,'Energy Balance-2019'!$A$2:$A$38,0),MATCH(J$2,'Energy Balance-2019'!$A$2:$AI$2,0)),0)*'Heat Value'!$P$78</f>
        <v>0</v>
      </c>
      <c r="K56">
        <f>IF(INDEX('Energy Balance-2019'!$A$2:$AI$38,MATCH('Energy Balance-2019'!$A19,'Energy Balance-2019'!$A$2:$A$38,0),MATCH(K$2,'Energy Balance-2019'!$A$2:$AI$2,0))&lt;0,-INDEX('Energy Balance-2019'!$A$2:$AI$38,MATCH('Energy Balance-2019'!$A19,'Energy Balance-2019'!$A$2:$A$38,0),MATCH(K$2,'Energy Balance-2019'!$A$2:$AI$2,0)),0)*'Heat Value'!$P$78</f>
        <v>0</v>
      </c>
      <c r="L56">
        <f>IF(INDEX('Energy Balance-2019'!$A$2:$AI$38,MATCH('Energy Balance-2019'!$A19,'Energy Balance-2019'!$A$2:$A$38,0),MATCH(L$2,'Energy Balance-2019'!$A$2:$AI$2,0))&lt;0,-INDEX('Energy Balance-2019'!$A$2:$AI$38,MATCH('Energy Balance-2019'!$A19,'Energy Balance-2019'!$A$2:$A$38,0),MATCH(L$2,'Energy Balance-2019'!$A$2:$AI$2,0)),0)*'Heat Value'!$P$78</f>
        <v>0</v>
      </c>
      <c r="M56">
        <f>IF(INDEX('Energy Balance-2019'!$A$2:$AI$38,MATCH('Energy Balance-2019'!$A19,'Energy Balance-2019'!$A$2:$A$38,0),MATCH(M$2,'Energy Balance-2019'!$A$2:$AI$2,0))&lt;0,-INDEX('Energy Balance-2019'!$A$2:$AI$38,MATCH('Energy Balance-2019'!$A19,'Energy Balance-2019'!$A$2:$A$38,0),MATCH(M$2,'Energy Balance-2019'!$A$2:$AI$2,0)),0)*'Heat Value'!$P$78</f>
        <v>0</v>
      </c>
      <c r="N56">
        <f>IF(INDEX('Energy Balance-2019'!$A$2:$AI$38,MATCH('Energy Balance-2019'!$A19,'Energy Balance-2019'!$A$2:$A$38,0),MATCH(N$2,'Energy Balance-2019'!$A$2:$AI$2,0))&lt;0,-INDEX('Energy Balance-2019'!$A$2:$AI$38,MATCH('Energy Balance-2019'!$A19,'Energy Balance-2019'!$A$2:$A$38,0),MATCH(N$2,'Energy Balance-2019'!$A$2:$AI$2,0)),0)*'Heat Value'!$P$78</f>
        <v>0</v>
      </c>
      <c r="O56">
        <f>IF(INDEX('Energy Balance-2019'!$A$2:$AI$38,MATCH('Energy Balance-2019'!$A19,'Energy Balance-2019'!$A$2:$A$38,0),MATCH(O$2,'Energy Balance-2019'!$A$2:$AI$2,0))&lt;0,-INDEX('Energy Balance-2019'!$A$2:$AI$38,MATCH('Energy Balance-2019'!$A19,'Energy Balance-2019'!$A$2:$A$38,0),MATCH(O$2,'Energy Balance-2019'!$A$2:$AI$2,0)),0)*'Heat Value'!$P$78</f>
        <v>11664085075500</v>
      </c>
      <c r="P56">
        <f>IF(INDEX('Energy Balance-2019'!$A$2:$AI$38,MATCH('Energy Balance-2019'!$A19,'Energy Balance-2019'!$A$2:$A$38,0),MATCH(P$2,'Energy Balance-2019'!$A$2:$AI$2,0))&lt;0,-INDEX('Energy Balance-2019'!$A$2:$AI$38,MATCH('Energy Balance-2019'!$A19,'Energy Balance-2019'!$A$2:$A$38,0),MATCH(P$2,'Energy Balance-2019'!$A$2:$AI$2,0)),0)*'Heat Value'!$P$78</f>
        <v>0</v>
      </c>
      <c r="Q56">
        <f>IF(INDEX('Energy Balance-2019'!$A$2:$AI$38,MATCH('Energy Balance-2019'!$A19,'Energy Balance-2019'!$A$2:$A$38,0),MATCH(Q$2,'Energy Balance-2019'!$A$2:$AI$2,0))&lt;0,-INDEX('Energy Balance-2019'!$A$2:$AI$38,MATCH('Energy Balance-2019'!$A19,'Energy Balance-2019'!$A$2:$A$38,0),MATCH(Q$2,'Energy Balance-2019'!$A$2:$AI$2,0)),0)*'Heat Value'!$P$78</f>
        <v>33536675188500</v>
      </c>
      <c r="R56">
        <f>IF(INDEX('Energy Balance-2019'!$A$2:$AI$38,MATCH('Energy Balance-2019'!$A19,'Energy Balance-2019'!$A$2:$A$38,0),MATCH(R$2,'Energy Balance-2019'!$A$2:$AI$2,0))&lt;0,-INDEX('Energy Balance-2019'!$A$2:$AI$38,MATCH('Energy Balance-2019'!$A19,'Energy Balance-2019'!$A$2:$A$38,0),MATCH(R$2,'Energy Balance-2019'!$A$2:$AI$2,0)),0)*'Heat Value'!$P$78</f>
        <v>920998824273000</v>
      </c>
      <c r="S56">
        <f>IF(INDEX('Energy Balance-2019'!$A$2:$AI$38,MATCH('Energy Balance-2019'!$A19,'Energy Balance-2019'!$A$2:$A$38,0),MATCH(S$2,'Energy Balance-2019'!$A$2:$AI$2,0))&lt;0,-INDEX('Energy Balance-2019'!$A$2:$AI$38,MATCH('Energy Balance-2019'!$A19,'Energy Balance-2019'!$A$2:$A$38,0),MATCH(S$2,'Energy Balance-2019'!$A$2:$AI$2,0)),0)*'Heat Value'!$P$78</f>
        <v>562023341962500</v>
      </c>
      <c r="T56">
        <f>IF(INDEX('Energy Balance-2019'!$A$2:$AI$38,MATCH('Energy Balance-2019'!$A19,'Energy Balance-2019'!$A$2:$A$38,0),MATCH(T$2,'Energy Balance-2019'!$A$2:$AI$2,0))&lt;0,-INDEX('Energy Balance-2019'!$A$2:$AI$38,MATCH('Energy Balance-2019'!$A19,'Energy Balance-2019'!$A$2:$A$38,0),MATCH(T$2,'Energy Balance-2019'!$A$2:$AI$2,0)),0)*'Heat Value'!$P$78</f>
        <v>883348191000</v>
      </c>
      <c r="U56">
        <f>IF(INDEX('Energy Balance-2019'!$A$2:$AI$38,MATCH('Energy Balance-2019'!$A19,'Energy Balance-2019'!$A$2:$A$38,0),MATCH(U$2,'Energy Balance-2019'!$A$2:$AI$2,0))&lt;0,-INDEX('Energy Balance-2019'!$A$2:$AI$38,MATCH('Energy Balance-2019'!$A19,'Energy Balance-2019'!$A$2:$A$38,0),MATCH(U$2,'Energy Balance-2019'!$A$2:$AI$2,0)),0)*'Heat Value'!$P$78</f>
        <v>2333372580000</v>
      </c>
      <c r="V56">
        <f>IF(INDEX('Energy Balance-2019'!$A$2:$AI$38,MATCH('Energy Balance-2019'!$A19,'Energy Balance-2019'!$A$2:$A$38,0),MATCH(V$2,'Energy Balance-2019'!$A$2:$AI$2,0))&lt;0,-INDEX('Energy Balance-2019'!$A$2:$AI$38,MATCH('Energy Balance-2019'!$A19,'Energy Balance-2019'!$A$2:$A$38,0),MATCH(V$2,'Energy Balance-2019'!$A$2:$AI$2,0)),0)*'Heat Value'!$P$78</f>
        <v>0</v>
      </c>
      <c r="W56">
        <f>IF(INDEX('Energy Balance-2019'!$A$2:$AI$38,MATCH('Energy Balance-2019'!$A19,'Energy Balance-2019'!$A$2:$A$38,0),MATCH(W$2,'Energy Balance-2019'!$A$2:$AI$2,0))&lt;0,-INDEX('Energy Balance-2019'!$A$2:$AI$38,MATCH('Energy Balance-2019'!$A19,'Energy Balance-2019'!$A$2:$A$38,0),MATCH(W$2,'Energy Balance-2019'!$A$2:$AI$2,0)),0)*'Heat Value'!$P$78</f>
        <v>124971546430500</v>
      </c>
      <c r="X56">
        <f>IF(INDEX('Energy Balance-2019'!$A$2:$AI$38,MATCH('Energy Balance-2019'!$A19,'Energy Balance-2019'!$A$2:$A$38,0),MATCH(X$2,'Energy Balance-2019'!$A$2:$AI$2,0))&lt;0,-INDEX('Energy Balance-2019'!$A$2:$AI$38,MATCH('Energy Balance-2019'!$A19,'Energy Balance-2019'!$A$2:$A$38,0),MATCH(X$2,'Energy Balance-2019'!$A$2:$AI$2,0)),0)*'Heat Value'!$P$78</f>
        <v>2375039947500</v>
      </c>
      <c r="Y56">
        <f>IF(INDEX('Energy Balance-2019'!$A$2:$AI$38,MATCH('Energy Balance-2019'!$A19,'Energy Balance-2019'!$A$2:$A$38,0),MATCH(Y$2,'Energy Balance-2019'!$A$2:$AI$2,0))&lt;0,-INDEX('Energy Balance-2019'!$A$2:$AI$38,MATCH('Energy Balance-2019'!$A19,'Energy Balance-2019'!$A$2:$A$38,0),MATCH(Y$2,'Energy Balance-2019'!$A$2:$AI$2,0)),0)*'Heat Value'!$P$78</f>
        <v>283532546715000</v>
      </c>
      <c r="Z56">
        <f>IF(INDEX('Energy Balance-2019'!$A$2:$AI$38,MATCH('Energy Balance-2019'!$A19,'Energy Balance-2019'!$A$2:$A$38,0),MATCH(Z$2,'Energy Balance-2019'!$A$2:$AI$2,0))&lt;0,-INDEX('Energy Balance-2019'!$A$2:$AI$38,MATCH('Energy Balance-2019'!$A19,'Energy Balance-2019'!$A$2:$A$38,0),MATCH(Z$2,'Energy Balance-2019'!$A$2:$AI$2,0)),0)*'Heat Value'!$P$78</f>
        <v>50331402115500</v>
      </c>
      <c r="AA56">
        <f>IF(INDEX('Energy Balance-2019'!$A$2:$AI$38,MATCH('Energy Balance-2019'!$A19,'Energy Balance-2019'!$A$2:$A$38,0),MATCH(AA$2,'Energy Balance-2019'!$A$2:$AI$2,0))&lt;0,-INDEX('Energy Balance-2019'!$A$2:$AI$38,MATCH('Energy Balance-2019'!$A19,'Energy Balance-2019'!$A$2:$A$38,0),MATCH(AA$2,'Energy Balance-2019'!$A$2:$AI$2,0)),0)*'Heat Value'!$P$78</f>
        <v>2762960361100500</v>
      </c>
      <c r="AB56">
        <f>IF(INDEX('Energy Balance-2019'!$A$2:$AI$38,MATCH('Energy Balance-2019'!$A19,'Energy Balance-2019'!$A$2:$A$38,0),MATCH(AB$2,'Energy Balance-2019'!$A$2:$AI$2,0))&lt;0,-INDEX('Energy Balance-2019'!$A$2:$AI$38,MATCH('Energy Balance-2019'!$A19,'Energy Balance-2019'!$A$2:$A$38,0),MATCH(AB$2,'Energy Balance-2019'!$A$2:$AI$2,0)),0)*'Heat Value'!$P$78</f>
        <v>0</v>
      </c>
      <c r="AC56">
        <f>IF(INDEX('Energy Balance-2019'!$A$2:$AI$38,MATCH('Energy Balance-2019'!$A19,'Energy Balance-2019'!$A$2:$A$38,0),MATCH(AC$2,'Energy Balance-2019'!$A$2:$AI$2,0))&lt;0,-INDEX('Energy Balance-2019'!$A$2:$AI$38,MATCH('Energy Balance-2019'!$A19,'Energy Balance-2019'!$A$2:$A$38,0),MATCH(AC$2,'Energy Balance-2019'!$A$2:$AI$2,0)),0)*'Heat Value'!$P$78</f>
        <v>0</v>
      </c>
      <c r="AD56">
        <f>IF(INDEX('Energy Balance-2019'!$A$2:$AI$38,MATCH('Energy Balance-2019'!$A19,'Energy Balance-2019'!$A$2:$A$38,0),MATCH(AD$2,'Energy Balance-2019'!$A$2:$AI$2,0))&lt;0,-INDEX('Energy Balance-2019'!$A$2:$AI$38,MATCH('Energy Balance-2019'!$A19,'Energy Balance-2019'!$A$2:$A$38,0),MATCH(AD$2,'Energy Balance-2019'!$A$2:$AI$2,0)),0)*'Heat Value'!$P$78</f>
        <v>0</v>
      </c>
      <c r="AE56">
        <f>IF(INDEX('Energy Balance-2019'!$A$2:$AI$38,MATCH('Energy Balance-2019'!$A19,'Energy Balance-2019'!$A$2:$A$38,0),MATCH(AE$2,'Energy Balance-2019'!$A$2:$AI$2,0))&lt;0,-INDEX('Energy Balance-2019'!$A$2:$AI$38,MATCH('Energy Balance-2019'!$A19,'Energy Balance-2019'!$A$2:$A$38,0),MATCH(AE$2,'Energy Balance-2019'!$A$2:$AI$2,0)),0)*'Heat Value'!$P$78</f>
        <v>0</v>
      </c>
      <c r="AF56" s="47">
        <f>IF(INDEX('Energy Balance-2019'!$A$2:$AI$38,MATCH('Energy Balance-2019'!$A19,'Energy Balance-2019'!$A$2:$A$38,0),MATCH(AF$2,'Energy Balance-2019'!$A$2:$AI$2,0))&lt;0,-INDEX('Energy Balance-2019'!$A$2:$AI$38,MATCH('Energy Balance-2019'!$A19,'Energy Balance-2019'!$A$2:$A$38,0),MATCH(AF$2,'Energy Balance-2019'!$A$2:$AI$2,0)),0)*'Heat Value'!$P$78</f>
        <v>0</v>
      </c>
    </row>
    <row r="57" spans="1:32" x14ac:dyDescent="0.2">
      <c r="A57" s="41" t="str">
        <f>VLOOKUP($B57,'Transformation Match'!$A$1:$C$9,2,0)</f>
        <v>燃气生产和供应业</v>
      </c>
      <c r="B57" s="21" t="s">
        <v>61</v>
      </c>
      <c r="C57" s="314">
        <f>IF(INDEX('Energy Balance-2019'!$A$2:$AI$38,MATCH('Energy Balance-2019'!$A20,'Energy Balance-2019'!$A$2:$A$38,0),MATCH(C$2,'Energy Balance-2019'!$A$2:$AI$2,0))&lt;0,-INDEX('Energy Balance-2019'!$A$2:$AI$38,MATCH('Energy Balance-2019'!$A20,'Energy Balance-2019'!$A$2:$A$38,0),MATCH(C$2,'Energy Balance-2019'!$A$2:$AI$2,0)),0)*'Heat Value'!$P$78</f>
        <v>448340874300000</v>
      </c>
      <c r="D57">
        <f>IF(INDEX('Energy Balance-2019'!$A$2:$AI$38,MATCH('Energy Balance-2019'!$A20,'Energy Balance-2019'!$A$2:$A$38,0),MATCH(D$2,'Energy Balance-2019'!$A$2:$AI$2,0))&lt;0,-INDEX('Energy Balance-2019'!$A$2:$AI$38,MATCH('Energy Balance-2019'!$A20,'Energy Balance-2019'!$A$2:$A$38,0),MATCH(D$2,'Energy Balance-2019'!$A$2:$AI$2,0)),0)*'Heat Value'!$P$78</f>
        <v>0</v>
      </c>
      <c r="E57">
        <f>IF(INDEX('Energy Balance-2019'!$A$2:$AI$38,MATCH('Energy Balance-2019'!$A20,'Energy Balance-2019'!$A$2:$A$38,0),MATCH(E$2,'Energy Balance-2019'!$A$2:$AI$2,0))&lt;0,-INDEX('Energy Balance-2019'!$A$2:$AI$38,MATCH('Energy Balance-2019'!$A20,'Energy Balance-2019'!$A$2:$A$38,0),MATCH(E$2,'Energy Balance-2019'!$A$2:$AI$2,0)),0)*'Heat Value'!$P$78</f>
        <v>24733749348000</v>
      </c>
      <c r="F57">
        <f>IF(INDEX('Energy Balance-2019'!$A$2:$AI$38,MATCH('Energy Balance-2019'!$A20,'Energy Balance-2019'!$A$2:$A$38,0),MATCH(F$2,'Energy Balance-2019'!$A$2:$AI$2,0))&lt;0,-INDEX('Energy Balance-2019'!$A$2:$AI$38,MATCH('Energy Balance-2019'!$A20,'Energy Balance-2019'!$A$2:$A$38,0),MATCH(F$2,'Energy Balance-2019'!$A$2:$AI$2,0)),0)*'Heat Value'!$P$78</f>
        <v>0</v>
      </c>
      <c r="G57">
        <f>IF(INDEX('Energy Balance-2019'!$A$2:$AI$38,MATCH('Energy Balance-2019'!$A20,'Energy Balance-2019'!$A$2:$A$38,0),MATCH(G$2,'Energy Balance-2019'!$A$2:$AI$2,0))&lt;0,-INDEX('Energy Balance-2019'!$A$2:$AI$38,MATCH('Energy Balance-2019'!$A20,'Energy Balance-2019'!$A$2:$A$38,0),MATCH(G$2,'Energy Balance-2019'!$A$2:$AI$2,0)),0)*'Heat Value'!$P$78</f>
        <v>0</v>
      </c>
      <c r="H57">
        <f>IF(INDEX('Energy Balance-2019'!$A$2:$AI$38,MATCH('Energy Balance-2019'!$A20,'Energy Balance-2019'!$A$2:$A$38,0),MATCH(H$2,'Energy Balance-2019'!$A$2:$AI$2,0))&lt;0,-INDEX('Energy Balance-2019'!$A$2:$AI$38,MATCH('Energy Balance-2019'!$A20,'Energy Balance-2019'!$A$2:$A$38,0),MATCH(H$2,'Energy Balance-2019'!$A$2:$AI$2,0)),0)*'Heat Value'!$P$78</f>
        <v>0</v>
      </c>
      <c r="I57">
        <f>IF(INDEX('Energy Balance-2019'!$A$2:$AI$38,MATCH('Energy Balance-2019'!$A20,'Energy Balance-2019'!$A$2:$A$38,0),MATCH(I$2,'Energy Balance-2019'!$A$2:$AI$2,0))&lt;0,-INDEX('Energy Balance-2019'!$A$2:$AI$38,MATCH('Energy Balance-2019'!$A20,'Energy Balance-2019'!$A$2:$A$38,0),MATCH(I$2,'Energy Balance-2019'!$A$2:$AI$2,0)),0)*'Heat Value'!$P$78</f>
        <v>0</v>
      </c>
      <c r="J57">
        <f>IF(INDEX('Energy Balance-2019'!$A$2:$AI$38,MATCH('Energy Balance-2019'!$A20,'Energy Balance-2019'!$A$2:$A$38,0),MATCH(J$2,'Energy Balance-2019'!$A$2:$AI$2,0))&lt;0,-INDEX('Energy Balance-2019'!$A$2:$AI$38,MATCH('Energy Balance-2019'!$A20,'Energy Balance-2019'!$A$2:$A$38,0),MATCH(J$2,'Energy Balance-2019'!$A$2:$AI$2,0)),0)*'Heat Value'!$P$78</f>
        <v>0</v>
      </c>
      <c r="K57">
        <f>IF(INDEX('Energy Balance-2019'!$A$2:$AI$38,MATCH('Energy Balance-2019'!$A20,'Energy Balance-2019'!$A$2:$A$38,0),MATCH(K$2,'Energy Balance-2019'!$A$2:$AI$2,0))&lt;0,-INDEX('Energy Balance-2019'!$A$2:$AI$38,MATCH('Energy Balance-2019'!$A20,'Energy Balance-2019'!$A$2:$A$38,0),MATCH(K$2,'Energy Balance-2019'!$A$2:$AI$2,0)),0)*'Heat Value'!$P$78</f>
        <v>0</v>
      </c>
      <c r="L57">
        <f>IF(INDEX('Energy Balance-2019'!$A$2:$AI$38,MATCH('Energy Balance-2019'!$A20,'Energy Balance-2019'!$A$2:$A$38,0),MATCH(L$2,'Energy Balance-2019'!$A$2:$AI$2,0))&lt;0,-INDEX('Energy Balance-2019'!$A$2:$AI$38,MATCH('Energy Balance-2019'!$A20,'Energy Balance-2019'!$A$2:$A$38,0),MATCH(L$2,'Energy Balance-2019'!$A$2:$AI$2,0)),0)*'Heat Value'!$P$78</f>
        <v>0</v>
      </c>
      <c r="M57">
        <f>IF(INDEX('Energy Balance-2019'!$A$2:$AI$38,MATCH('Energy Balance-2019'!$A20,'Energy Balance-2019'!$A$2:$A$38,0),MATCH(M$2,'Energy Balance-2019'!$A$2:$AI$2,0))&lt;0,-INDEX('Energy Balance-2019'!$A$2:$AI$38,MATCH('Energy Balance-2019'!$A20,'Energy Balance-2019'!$A$2:$A$38,0),MATCH(M$2,'Energy Balance-2019'!$A$2:$AI$2,0)),0)*'Heat Value'!$P$78</f>
        <v>0</v>
      </c>
      <c r="N57">
        <f>IF(INDEX('Energy Balance-2019'!$A$2:$AI$38,MATCH('Energy Balance-2019'!$A20,'Energy Balance-2019'!$A$2:$A$38,0),MATCH(N$2,'Energy Balance-2019'!$A$2:$AI$2,0))&lt;0,-INDEX('Energy Balance-2019'!$A$2:$AI$38,MATCH('Energy Balance-2019'!$A20,'Energy Balance-2019'!$A$2:$A$38,0),MATCH(N$2,'Energy Balance-2019'!$A$2:$AI$2,0)),0)*'Heat Value'!$P$78</f>
        <v>0</v>
      </c>
      <c r="O57">
        <f>IF(INDEX('Energy Balance-2019'!$A$2:$AI$38,MATCH('Energy Balance-2019'!$A20,'Energy Balance-2019'!$A$2:$A$38,0),MATCH(O$2,'Energy Balance-2019'!$A$2:$AI$2,0))&lt;0,-INDEX('Energy Balance-2019'!$A$2:$AI$38,MATCH('Energy Balance-2019'!$A20,'Energy Balance-2019'!$A$2:$A$38,0),MATCH(O$2,'Energy Balance-2019'!$A$2:$AI$2,0)),0)*'Heat Value'!$P$78</f>
        <v>0</v>
      </c>
      <c r="P57">
        <f>IF(INDEX('Energy Balance-2019'!$A$2:$AI$38,MATCH('Energy Balance-2019'!$A20,'Energy Balance-2019'!$A$2:$A$38,0),MATCH(P$2,'Energy Balance-2019'!$A$2:$AI$2,0))&lt;0,-INDEX('Energy Balance-2019'!$A$2:$AI$38,MATCH('Energy Balance-2019'!$A20,'Energy Balance-2019'!$A$2:$A$38,0),MATCH(P$2,'Energy Balance-2019'!$A$2:$AI$2,0)),0)*'Heat Value'!$P$78</f>
        <v>0</v>
      </c>
      <c r="Q57">
        <f>IF(INDEX('Energy Balance-2019'!$A$2:$AI$38,MATCH('Energy Balance-2019'!$A20,'Energy Balance-2019'!$A$2:$A$38,0),MATCH(Q$2,'Energy Balance-2019'!$A$2:$AI$2,0))&lt;0,-INDEX('Energy Balance-2019'!$A$2:$AI$38,MATCH('Energy Balance-2019'!$A20,'Energy Balance-2019'!$A$2:$A$38,0),MATCH(Q$2,'Energy Balance-2019'!$A$2:$AI$2,0)),0)*'Heat Value'!$P$78</f>
        <v>0</v>
      </c>
      <c r="R57">
        <f>IF(INDEX('Energy Balance-2019'!$A$2:$AI$38,MATCH('Energy Balance-2019'!$A20,'Energy Balance-2019'!$A$2:$A$38,0),MATCH(R$2,'Energy Balance-2019'!$A$2:$AI$2,0))&lt;0,-INDEX('Energy Balance-2019'!$A$2:$AI$38,MATCH('Energy Balance-2019'!$A20,'Energy Balance-2019'!$A$2:$A$38,0),MATCH(R$2,'Energy Balance-2019'!$A$2:$AI$2,0)),0)*'Heat Value'!$P$78</f>
        <v>0</v>
      </c>
      <c r="S57">
        <f>IF(INDEX('Energy Balance-2019'!$A$2:$AI$38,MATCH('Energy Balance-2019'!$A20,'Energy Balance-2019'!$A$2:$A$38,0),MATCH(S$2,'Energy Balance-2019'!$A$2:$AI$2,0))&lt;0,-INDEX('Energy Balance-2019'!$A$2:$AI$38,MATCH('Energy Balance-2019'!$A20,'Energy Balance-2019'!$A$2:$A$38,0),MATCH(S$2,'Energy Balance-2019'!$A$2:$AI$2,0)),0)*'Heat Value'!$P$78</f>
        <v>0</v>
      </c>
      <c r="T57">
        <f>IF(INDEX('Energy Balance-2019'!$A$2:$AI$38,MATCH('Energy Balance-2019'!$A20,'Energy Balance-2019'!$A$2:$A$38,0),MATCH(T$2,'Energy Balance-2019'!$A$2:$AI$2,0))&lt;0,-INDEX('Energy Balance-2019'!$A$2:$AI$38,MATCH('Energy Balance-2019'!$A20,'Energy Balance-2019'!$A$2:$A$38,0),MATCH(T$2,'Energy Balance-2019'!$A$2:$AI$2,0)),0)*'Heat Value'!$P$78</f>
        <v>0</v>
      </c>
      <c r="U57">
        <f>IF(INDEX('Energy Balance-2019'!$A$2:$AI$38,MATCH('Energy Balance-2019'!$A20,'Energy Balance-2019'!$A$2:$A$38,0),MATCH(U$2,'Energy Balance-2019'!$A$2:$AI$2,0))&lt;0,-INDEX('Energy Balance-2019'!$A$2:$AI$38,MATCH('Energy Balance-2019'!$A20,'Energy Balance-2019'!$A$2:$A$38,0),MATCH(U$2,'Energy Balance-2019'!$A$2:$AI$2,0)),0)*'Heat Value'!$P$78</f>
        <v>0</v>
      </c>
      <c r="V57">
        <f>IF(INDEX('Energy Balance-2019'!$A$2:$AI$38,MATCH('Energy Balance-2019'!$A20,'Energy Balance-2019'!$A$2:$A$38,0),MATCH(V$2,'Energy Balance-2019'!$A$2:$AI$2,0))&lt;0,-INDEX('Energy Balance-2019'!$A$2:$AI$38,MATCH('Energy Balance-2019'!$A20,'Energy Balance-2019'!$A$2:$A$38,0),MATCH(V$2,'Energy Balance-2019'!$A$2:$AI$2,0)),0)*'Heat Value'!$P$78</f>
        <v>0</v>
      </c>
      <c r="W57">
        <f>IF(INDEX('Energy Balance-2019'!$A$2:$AI$38,MATCH('Energy Balance-2019'!$A20,'Energy Balance-2019'!$A$2:$A$38,0),MATCH(W$2,'Energy Balance-2019'!$A$2:$AI$2,0))&lt;0,-INDEX('Energy Balance-2019'!$A$2:$AI$38,MATCH('Energy Balance-2019'!$A20,'Energy Balance-2019'!$A$2:$A$38,0),MATCH(W$2,'Energy Balance-2019'!$A$2:$AI$2,0)),0)*'Heat Value'!$P$78</f>
        <v>0</v>
      </c>
      <c r="X57">
        <f>IF(INDEX('Energy Balance-2019'!$A$2:$AI$38,MATCH('Energy Balance-2019'!$A20,'Energy Balance-2019'!$A$2:$A$38,0),MATCH(X$2,'Energy Balance-2019'!$A$2:$AI$2,0))&lt;0,-INDEX('Energy Balance-2019'!$A$2:$AI$38,MATCH('Energy Balance-2019'!$A20,'Energy Balance-2019'!$A$2:$A$38,0),MATCH(X$2,'Energy Balance-2019'!$A$2:$AI$2,0)),0)*'Heat Value'!$P$78</f>
        <v>0</v>
      </c>
      <c r="Y57">
        <f>IF(INDEX('Energy Balance-2019'!$A$2:$AI$38,MATCH('Energy Balance-2019'!$A20,'Energy Balance-2019'!$A$2:$A$38,0),MATCH(Y$2,'Energy Balance-2019'!$A$2:$AI$2,0))&lt;0,-INDEX('Energy Balance-2019'!$A$2:$AI$38,MATCH('Energy Balance-2019'!$A20,'Energy Balance-2019'!$A$2:$A$38,0),MATCH(Y$2,'Energy Balance-2019'!$A$2:$AI$2,0)),0)*'Heat Value'!$P$78</f>
        <v>1755585084000</v>
      </c>
      <c r="Z57">
        <f>IF(INDEX('Energy Balance-2019'!$A$2:$AI$38,MATCH('Energy Balance-2019'!$A20,'Energy Balance-2019'!$A$2:$A$38,0),MATCH(Z$2,'Energy Balance-2019'!$A$2:$AI$2,0))&lt;0,-INDEX('Energy Balance-2019'!$A$2:$AI$38,MATCH('Energy Balance-2019'!$A20,'Energy Balance-2019'!$A$2:$A$38,0),MATCH(Z$2,'Energy Balance-2019'!$A$2:$AI$2,0)),0)*'Heat Value'!$P$78</f>
        <v>0</v>
      </c>
      <c r="AA57">
        <f>IF(INDEX('Energy Balance-2019'!$A$2:$AI$38,MATCH('Energy Balance-2019'!$A20,'Energy Balance-2019'!$A$2:$A$38,0),MATCH(AA$2,'Energy Balance-2019'!$A$2:$AI$2,0))&lt;0,-INDEX('Energy Balance-2019'!$A$2:$AI$38,MATCH('Energy Balance-2019'!$A20,'Energy Balance-2019'!$A$2:$A$38,0),MATCH(AA$2,'Energy Balance-2019'!$A$2:$AI$2,0)),0)*'Heat Value'!$P$78</f>
        <v>0</v>
      </c>
      <c r="AB57">
        <f>IF(INDEX('Energy Balance-2019'!$A$2:$AI$38,MATCH('Energy Balance-2019'!$A20,'Energy Balance-2019'!$A$2:$A$38,0),MATCH(AB$2,'Energy Balance-2019'!$A$2:$AI$2,0))&lt;0,-INDEX('Energy Balance-2019'!$A$2:$AI$38,MATCH('Energy Balance-2019'!$A20,'Energy Balance-2019'!$A$2:$A$38,0),MATCH(AB$2,'Energy Balance-2019'!$A$2:$AI$2,0)),0)*'Heat Value'!$P$78</f>
        <v>0</v>
      </c>
      <c r="AC57">
        <f>IF(INDEX('Energy Balance-2019'!$A$2:$AI$38,MATCH('Energy Balance-2019'!$A20,'Energy Balance-2019'!$A$2:$A$38,0),MATCH(AC$2,'Energy Balance-2019'!$A$2:$AI$2,0))&lt;0,-INDEX('Energy Balance-2019'!$A$2:$AI$38,MATCH('Energy Balance-2019'!$A20,'Energy Balance-2019'!$A$2:$A$38,0),MATCH(AC$2,'Energy Balance-2019'!$A$2:$AI$2,0)),0)*'Heat Value'!$P$78</f>
        <v>0</v>
      </c>
      <c r="AD57">
        <f>IF(INDEX('Energy Balance-2019'!$A$2:$AI$38,MATCH('Energy Balance-2019'!$A20,'Energy Balance-2019'!$A$2:$A$38,0),MATCH(AD$2,'Energy Balance-2019'!$A$2:$AI$2,0))&lt;0,-INDEX('Energy Balance-2019'!$A$2:$AI$38,MATCH('Energy Balance-2019'!$A20,'Energy Balance-2019'!$A$2:$A$38,0),MATCH(AD$2,'Energy Balance-2019'!$A$2:$AI$2,0)),0)*'Heat Value'!$P$78</f>
        <v>0</v>
      </c>
      <c r="AE57">
        <f>IF(INDEX('Energy Balance-2019'!$A$2:$AI$38,MATCH('Energy Balance-2019'!$A20,'Energy Balance-2019'!$A$2:$A$38,0),MATCH(AE$2,'Energy Balance-2019'!$A$2:$AI$2,0))&lt;0,-INDEX('Energy Balance-2019'!$A$2:$AI$38,MATCH('Energy Balance-2019'!$A20,'Energy Balance-2019'!$A$2:$A$38,0),MATCH(AE$2,'Energy Balance-2019'!$A$2:$AI$2,0)),0)*'Heat Value'!$P$78</f>
        <v>0</v>
      </c>
      <c r="AF57" s="47">
        <f>IF(INDEX('Energy Balance-2019'!$A$2:$AI$38,MATCH('Energy Balance-2019'!$A20,'Energy Balance-2019'!$A$2:$A$38,0),MATCH(AF$2,'Energy Balance-2019'!$A$2:$AI$2,0))&lt;0,-INDEX('Energy Balance-2019'!$A$2:$AI$38,MATCH('Energy Balance-2019'!$A20,'Energy Balance-2019'!$A$2:$A$38,0),MATCH(AF$2,'Energy Balance-2019'!$A$2:$AI$2,0)),0)*'Heat Value'!$P$78</f>
        <v>0</v>
      </c>
    </row>
    <row r="58" spans="1:32" x14ac:dyDescent="0.2">
      <c r="A58" s="41" t="str">
        <f>VLOOKUP($B58,'Transformation Match'!$A$1:$C$9,2,0)</f>
        <v>燃气生产和供应业</v>
      </c>
      <c r="B58" s="21" t="s">
        <v>62</v>
      </c>
      <c r="C58" s="314">
        <f>IF(INDEX('Energy Balance-2019'!$A$2:$AI$38,MATCH('Energy Balance-2019'!$A21,'Energy Balance-2019'!$A$2:$A$38,0),MATCH(C$2,'Energy Balance-2019'!$A$2:$AI$2,0))&lt;0,-INDEX('Energy Balance-2019'!$A$2:$AI$38,MATCH('Energy Balance-2019'!$A21,'Energy Balance-2019'!$A$2:$A$38,0),MATCH(C$2,'Energy Balance-2019'!$A$2:$AI$2,0)),0)*'Heat Value'!$P$78</f>
        <v>0</v>
      </c>
      <c r="D58">
        <f>IF(INDEX('Energy Balance-2019'!$A$2:$AI$38,MATCH('Energy Balance-2019'!$A21,'Energy Balance-2019'!$A$2:$A$38,0),MATCH(D$2,'Energy Balance-2019'!$A$2:$AI$2,0))&lt;0,-INDEX('Energy Balance-2019'!$A$2:$AI$38,MATCH('Energy Balance-2019'!$A21,'Energy Balance-2019'!$A$2:$A$38,0),MATCH(D$2,'Energy Balance-2019'!$A$2:$AI$2,0)),0)*'Heat Value'!$P$78</f>
        <v>0</v>
      </c>
      <c r="E58">
        <f>IF(INDEX('Energy Balance-2019'!$A$2:$AI$38,MATCH('Energy Balance-2019'!$A21,'Energy Balance-2019'!$A$2:$A$38,0),MATCH(E$2,'Energy Balance-2019'!$A$2:$AI$2,0))&lt;0,-INDEX('Energy Balance-2019'!$A$2:$AI$38,MATCH('Energy Balance-2019'!$A21,'Energy Balance-2019'!$A$2:$A$38,0),MATCH(E$2,'Energy Balance-2019'!$A$2:$AI$2,0)),0)*'Heat Value'!$P$78</f>
        <v>0</v>
      </c>
      <c r="F58">
        <f>IF(INDEX('Energy Balance-2019'!$A$2:$AI$38,MATCH('Energy Balance-2019'!$A21,'Energy Balance-2019'!$A$2:$A$38,0),MATCH(F$2,'Energy Balance-2019'!$A$2:$AI$2,0))&lt;0,-INDEX('Energy Balance-2019'!$A$2:$AI$38,MATCH('Energy Balance-2019'!$A21,'Energy Balance-2019'!$A$2:$A$38,0),MATCH(F$2,'Energy Balance-2019'!$A$2:$AI$2,0)),0)*'Heat Value'!$P$78</f>
        <v>0</v>
      </c>
      <c r="G58">
        <f>IF(INDEX('Energy Balance-2019'!$A$2:$AI$38,MATCH('Energy Balance-2019'!$A21,'Energy Balance-2019'!$A$2:$A$38,0),MATCH(G$2,'Energy Balance-2019'!$A$2:$AI$2,0))&lt;0,-INDEX('Energy Balance-2019'!$A$2:$AI$38,MATCH('Energy Balance-2019'!$A21,'Energy Balance-2019'!$A$2:$A$38,0),MATCH(G$2,'Energy Balance-2019'!$A$2:$AI$2,0)),0)*'Heat Value'!$P$78</f>
        <v>0</v>
      </c>
      <c r="H58">
        <f>IF(INDEX('Energy Balance-2019'!$A$2:$AI$38,MATCH('Energy Balance-2019'!$A21,'Energy Balance-2019'!$A$2:$A$38,0),MATCH(H$2,'Energy Balance-2019'!$A$2:$AI$2,0))&lt;0,-INDEX('Energy Balance-2019'!$A$2:$AI$38,MATCH('Energy Balance-2019'!$A21,'Energy Balance-2019'!$A$2:$A$38,0),MATCH(H$2,'Energy Balance-2019'!$A$2:$AI$2,0)),0)*'Heat Value'!$P$78</f>
        <v>4455630498000</v>
      </c>
      <c r="I58">
        <f>IF(INDEX('Energy Balance-2019'!$A$2:$AI$38,MATCH('Energy Balance-2019'!$A21,'Energy Balance-2019'!$A$2:$A$38,0),MATCH(I$2,'Energy Balance-2019'!$A$2:$AI$2,0))&lt;0,-INDEX('Energy Balance-2019'!$A$2:$AI$38,MATCH('Energy Balance-2019'!$A21,'Energy Balance-2019'!$A$2:$A$38,0),MATCH(I$2,'Energy Balance-2019'!$A$2:$AI$2,0)),0)*'Heat Value'!$P$78</f>
        <v>0</v>
      </c>
      <c r="J58">
        <f>IF(INDEX('Energy Balance-2019'!$A$2:$AI$38,MATCH('Energy Balance-2019'!$A21,'Energy Balance-2019'!$A$2:$A$38,0),MATCH(J$2,'Energy Balance-2019'!$A$2:$AI$2,0))&lt;0,-INDEX('Energy Balance-2019'!$A$2:$AI$38,MATCH('Energy Balance-2019'!$A21,'Energy Balance-2019'!$A$2:$A$38,0),MATCH(J$2,'Energy Balance-2019'!$A$2:$AI$2,0)),0)*'Heat Value'!$P$78</f>
        <v>0</v>
      </c>
      <c r="K58">
        <f>IF(INDEX('Energy Balance-2019'!$A$2:$AI$38,MATCH('Energy Balance-2019'!$A21,'Energy Balance-2019'!$A$2:$A$38,0),MATCH(K$2,'Energy Balance-2019'!$A$2:$AI$2,0))&lt;0,-INDEX('Energy Balance-2019'!$A$2:$AI$38,MATCH('Energy Balance-2019'!$A21,'Energy Balance-2019'!$A$2:$A$38,0),MATCH(K$2,'Energy Balance-2019'!$A$2:$AI$2,0)),0)*'Heat Value'!$P$78</f>
        <v>0</v>
      </c>
      <c r="L58">
        <f>IF(INDEX('Energy Balance-2019'!$A$2:$AI$38,MATCH('Energy Balance-2019'!$A21,'Energy Balance-2019'!$A$2:$A$38,0),MATCH(L$2,'Energy Balance-2019'!$A$2:$AI$2,0))&lt;0,-INDEX('Energy Balance-2019'!$A$2:$AI$38,MATCH('Energy Balance-2019'!$A21,'Energy Balance-2019'!$A$2:$A$38,0),MATCH(L$2,'Energy Balance-2019'!$A$2:$AI$2,0)),0)*'Heat Value'!$P$78</f>
        <v>0</v>
      </c>
      <c r="M58">
        <f>IF(INDEX('Energy Balance-2019'!$A$2:$AI$38,MATCH('Energy Balance-2019'!$A21,'Energy Balance-2019'!$A$2:$A$38,0),MATCH(M$2,'Energy Balance-2019'!$A$2:$AI$2,0))&lt;0,-INDEX('Energy Balance-2019'!$A$2:$AI$38,MATCH('Energy Balance-2019'!$A21,'Energy Balance-2019'!$A$2:$A$38,0),MATCH(M$2,'Energy Balance-2019'!$A$2:$AI$2,0)),0)*'Heat Value'!$P$78</f>
        <v>0</v>
      </c>
      <c r="N58">
        <f>IF(INDEX('Energy Balance-2019'!$A$2:$AI$38,MATCH('Energy Balance-2019'!$A21,'Energy Balance-2019'!$A$2:$A$38,0),MATCH(N$2,'Energy Balance-2019'!$A$2:$AI$2,0))&lt;0,-INDEX('Energy Balance-2019'!$A$2:$AI$38,MATCH('Energy Balance-2019'!$A21,'Energy Balance-2019'!$A$2:$A$38,0),MATCH(N$2,'Energy Balance-2019'!$A$2:$AI$2,0)),0)*'Heat Value'!$P$78</f>
        <v>0</v>
      </c>
      <c r="O58">
        <f>IF(INDEX('Energy Balance-2019'!$A$2:$AI$38,MATCH('Energy Balance-2019'!$A21,'Energy Balance-2019'!$A$2:$A$38,0),MATCH(O$2,'Energy Balance-2019'!$A$2:$AI$2,0))&lt;0,-INDEX('Energy Balance-2019'!$A$2:$AI$38,MATCH('Energy Balance-2019'!$A21,'Energy Balance-2019'!$A$2:$A$38,0),MATCH(O$2,'Energy Balance-2019'!$A$2:$AI$2,0)),0)*'Heat Value'!$P$78</f>
        <v>0</v>
      </c>
      <c r="P58">
        <f>IF(INDEX('Energy Balance-2019'!$A$2:$AI$38,MATCH('Energy Balance-2019'!$A21,'Energy Balance-2019'!$A$2:$A$38,0),MATCH(P$2,'Energy Balance-2019'!$A$2:$AI$2,0))&lt;0,-INDEX('Energy Balance-2019'!$A$2:$AI$38,MATCH('Energy Balance-2019'!$A21,'Energy Balance-2019'!$A$2:$A$38,0),MATCH(P$2,'Energy Balance-2019'!$A$2:$AI$2,0)),0)*'Heat Value'!$P$78</f>
        <v>0</v>
      </c>
      <c r="Q58">
        <f>IF(INDEX('Energy Balance-2019'!$A$2:$AI$38,MATCH('Energy Balance-2019'!$A21,'Energy Balance-2019'!$A$2:$A$38,0),MATCH(Q$2,'Energy Balance-2019'!$A$2:$AI$2,0))&lt;0,-INDEX('Energy Balance-2019'!$A$2:$AI$38,MATCH('Energy Balance-2019'!$A21,'Energy Balance-2019'!$A$2:$A$38,0),MATCH(Q$2,'Energy Balance-2019'!$A$2:$AI$2,0)),0)*'Heat Value'!$P$78</f>
        <v>0</v>
      </c>
      <c r="R58">
        <f>IF(INDEX('Energy Balance-2019'!$A$2:$AI$38,MATCH('Energy Balance-2019'!$A21,'Energy Balance-2019'!$A$2:$A$38,0),MATCH(R$2,'Energy Balance-2019'!$A$2:$AI$2,0))&lt;0,-INDEX('Energy Balance-2019'!$A$2:$AI$38,MATCH('Energy Balance-2019'!$A21,'Energy Balance-2019'!$A$2:$A$38,0),MATCH(R$2,'Energy Balance-2019'!$A$2:$AI$2,0)),0)*'Heat Value'!$P$78</f>
        <v>0</v>
      </c>
      <c r="S58">
        <f>IF(INDEX('Energy Balance-2019'!$A$2:$AI$38,MATCH('Energy Balance-2019'!$A21,'Energy Balance-2019'!$A$2:$A$38,0),MATCH(S$2,'Energy Balance-2019'!$A$2:$AI$2,0))&lt;0,-INDEX('Energy Balance-2019'!$A$2:$AI$38,MATCH('Energy Balance-2019'!$A21,'Energy Balance-2019'!$A$2:$A$38,0),MATCH(S$2,'Energy Balance-2019'!$A$2:$AI$2,0)),0)*'Heat Value'!$P$78</f>
        <v>0</v>
      </c>
      <c r="T58">
        <f>IF(INDEX('Energy Balance-2019'!$A$2:$AI$38,MATCH('Energy Balance-2019'!$A21,'Energy Balance-2019'!$A$2:$A$38,0),MATCH(T$2,'Energy Balance-2019'!$A$2:$AI$2,0))&lt;0,-INDEX('Energy Balance-2019'!$A$2:$AI$38,MATCH('Energy Balance-2019'!$A21,'Energy Balance-2019'!$A$2:$A$38,0),MATCH(T$2,'Energy Balance-2019'!$A$2:$AI$2,0)),0)*'Heat Value'!$P$78</f>
        <v>0</v>
      </c>
      <c r="U58">
        <f>IF(INDEX('Energy Balance-2019'!$A$2:$AI$38,MATCH('Energy Balance-2019'!$A21,'Energy Balance-2019'!$A$2:$A$38,0),MATCH(U$2,'Energy Balance-2019'!$A$2:$AI$2,0))&lt;0,-INDEX('Energy Balance-2019'!$A$2:$AI$38,MATCH('Energy Balance-2019'!$A21,'Energy Balance-2019'!$A$2:$A$38,0),MATCH(U$2,'Energy Balance-2019'!$A$2:$AI$2,0)),0)*'Heat Value'!$P$78</f>
        <v>0</v>
      </c>
      <c r="V58">
        <f>IF(INDEX('Energy Balance-2019'!$A$2:$AI$38,MATCH('Energy Balance-2019'!$A21,'Energy Balance-2019'!$A$2:$A$38,0),MATCH(V$2,'Energy Balance-2019'!$A$2:$AI$2,0))&lt;0,-INDEX('Energy Balance-2019'!$A$2:$AI$38,MATCH('Energy Balance-2019'!$A21,'Energy Balance-2019'!$A$2:$A$38,0),MATCH(V$2,'Energy Balance-2019'!$A$2:$AI$2,0)),0)*'Heat Value'!$P$78</f>
        <v>0</v>
      </c>
      <c r="W58">
        <f>IF(INDEX('Energy Balance-2019'!$A$2:$AI$38,MATCH('Energy Balance-2019'!$A21,'Energy Balance-2019'!$A$2:$A$38,0),MATCH(W$2,'Energy Balance-2019'!$A$2:$AI$2,0))&lt;0,-INDEX('Energy Balance-2019'!$A$2:$AI$38,MATCH('Energy Balance-2019'!$A21,'Energy Balance-2019'!$A$2:$A$38,0),MATCH(W$2,'Energy Balance-2019'!$A$2:$AI$2,0)),0)*'Heat Value'!$P$78</f>
        <v>0</v>
      </c>
      <c r="X58">
        <f>IF(INDEX('Energy Balance-2019'!$A$2:$AI$38,MATCH('Energy Balance-2019'!$A21,'Energy Balance-2019'!$A$2:$A$38,0),MATCH(X$2,'Energy Balance-2019'!$A$2:$AI$2,0))&lt;0,-INDEX('Energy Balance-2019'!$A$2:$AI$38,MATCH('Energy Balance-2019'!$A21,'Energy Balance-2019'!$A$2:$A$38,0),MATCH(X$2,'Energy Balance-2019'!$A$2:$AI$2,0)),0)*'Heat Value'!$P$78</f>
        <v>0</v>
      </c>
      <c r="Y58">
        <f>IF(INDEX('Energy Balance-2019'!$A$2:$AI$38,MATCH('Energy Balance-2019'!$A21,'Energy Balance-2019'!$A$2:$A$38,0),MATCH(Y$2,'Energy Balance-2019'!$A$2:$AI$2,0))&lt;0,-INDEX('Energy Balance-2019'!$A$2:$AI$38,MATCH('Energy Balance-2019'!$A21,'Energy Balance-2019'!$A$2:$A$38,0),MATCH(Y$2,'Energy Balance-2019'!$A$2:$AI$2,0)),0)*'Heat Value'!$P$78</f>
        <v>0</v>
      </c>
      <c r="Z58">
        <f>IF(INDEX('Energy Balance-2019'!$A$2:$AI$38,MATCH('Energy Balance-2019'!$A21,'Energy Balance-2019'!$A$2:$A$38,0),MATCH(Z$2,'Energy Balance-2019'!$A$2:$AI$2,0))&lt;0,-INDEX('Energy Balance-2019'!$A$2:$AI$38,MATCH('Energy Balance-2019'!$A21,'Energy Balance-2019'!$A$2:$A$38,0),MATCH(Z$2,'Energy Balance-2019'!$A$2:$AI$2,0)),0)*'Heat Value'!$P$78</f>
        <v>0</v>
      </c>
      <c r="AA58">
        <f>IF(INDEX('Energy Balance-2019'!$A$2:$AI$38,MATCH('Energy Balance-2019'!$A21,'Energy Balance-2019'!$A$2:$A$38,0),MATCH(AA$2,'Energy Balance-2019'!$A$2:$AI$2,0))&lt;0,-INDEX('Energy Balance-2019'!$A$2:$AI$38,MATCH('Energy Balance-2019'!$A21,'Energy Balance-2019'!$A$2:$A$38,0),MATCH(AA$2,'Energy Balance-2019'!$A$2:$AI$2,0)),0)*'Heat Value'!$P$78</f>
        <v>0</v>
      </c>
      <c r="AB58">
        <f>IF(INDEX('Energy Balance-2019'!$A$2:$AI$38,MATCH('Energy Balance-2019'!$A21,'Energy Balance-2019'!$A$2:$A$38,0),MATCH(AB$2,'Energy Balance-2019'!$A$2:$AI$2,0))&lt;0,-INDEX('Energy Balance-2019'!$A$2:$AI$38,MATCH('Energy Balance-2019'!$A21,'Energy Balance-2019'!$A$2:$A$38,0),MATCH(AB$2,'Energy Balance-2019'!$A$2:$AI$2,0)),0)*'Heat Value'!$P$78</f>
        <v>0</v>
      </c>
      <c r="AC58">
        <f>IF(INDEX('Energy Balance-2019'!$A$2:$AI$38,MATCH('Energy Balance-2019'!$A21,'Energy Balance-2019'!$A$2:$A$38,0),MATCH(AC$2,'Energy Balance-2019'!$A$2:$AI$2,0))&lt;0,-INDEX('Energy Balance-2019'!$A$2:$AI$38,MATCH('Energy Balance-2019'!$A21,'Energy Balance-2019'!$A$2:$A$38,0),MATCH(AC$2,'Energy Balance-2019'!$A$2:$AI$2,0)),0)*'Heat Value'!$P$78</f>
        <v>0</v>
      </c>
      <c r="AD58">
        <f>IF(INDEX('Energy Balance-2019'!$A$2:$AI$38,MATCH('Energy Balance-2019'!$A21,'Energy Balance-2019'!$A$2:$A$38,0),MATCH(AD$2,'Energy Balance-2019'!$A$2:$AI$2,0))&lt;0,-INDEX('Energy Balance-2019'!$A$2:$AI$38,MATCH('Energy Balance-2019'!$A21,'Energy Balance-2019'!$A$2:$A$38,0),MATCH(AD$2,'Energy Balance-2019'!$A$2:$AI$2,0)),0)*'Heat Value'!$P$78</f>
        <v>0</v>
      </c>
      <c r="AE58">
        <f>IF(INDEX('Energy Balance-2019'!$A$2:$AI$38,MATCH('Energy Balance-2019'!$A21,'Energy Balance-2019'!$A$2:$A$38,0),MATCH(AE$2,'Energy Balance-2019'!$A$2:$AI$2,0))&lt;0,-INDEX('Energy Balance-2019'!$A$2:$AI$38,MATCH('Energy Balance-2019'!$A21,'Energy Balance-2019'!$A$2:$A$38,0),MATCH(AE$2,'Energy Balance-2019'!$A$2:$AI$2,0)),0)*'Heat Value'!$P$78</f>
        <v>0</v>
      </c>
      <c r="AF58" s="47">
        <f>IF(INDEX('Energy Balance-2019'!$A$2:$AI$38,MATCH('Energy Balance-2019'!$A21,'Energy Balance-2019'!$A$2:$A$38,0),MATCH(AF$2,'Energy Balance-2019'!$A$2:$AI$2,0))&lt;0,-INDEX('Energy Balance-2019'!$A$2:$AI$38,MATCH('Energy Balance-2019'!$A21,'Energy Balance-2019'!$A$2:$A$38,0),MATCH(AF$2,'Energy Balance-2019'!$A$2:$AI$2,0)),0)*'Heat Value'!$P$78</f>
        <v>0</v>
      </c>
    </row>
    <row r="59" spans="1:32" x14ac:dyDescent="0.2">
      <c r="A59" s="41" t="str">
        <f>VLOOKUP($B59,'Transformation Match'!$A$1:$C$9,2,0)</f>
        <v>燃气生产和供应业</v>
      </c>
      <c r="B59" s="21" t="s">
        <v>63</v>
      </c>
      <c r="C59" s="314">
        <f>IF(INDEX('Energy Balance-2019'!$A$2:$AI$38,MATCH('Energy Balance-2019'!$A22,'Energy Balance-2019'!$A$2:$A$38,0),MATCH(C$2,'Energy Balance-2019'!$A$2:$AI$2,0))&lt;0,-INDEX('Energy Balance-2019'!$A$2:$AI$38,MATCH('Energy Balance-2019'!$A22,'Energy Balance-2019'!$A$2:$A$38,0),MATCH(C$2,'Energy Balance-2019'!$A$2:$AI$2,0)),0)*'Heat Value'!$P$78</f>
        <v>0</v>
      </c>
      <c r="D59">
        <f>IF(INDEX('Energy Balance-2019'!$A$2:$AI$38,MATCH('Energy Balance-2019'!$A22,'Energy Balance-2019'!$A$2:$A$38,0),MATCH(D$2,'Energy Balance-2019'!$A$2:$AI$2,0))&lt;0,-INDEX('Energy Balance-2019'!$A$2:$AI$38,MATCH('Energy Balance-2019'!$A22,'Energy Balance-2019'!$A$2:$A$38,0),MATCH(D$2,'Energy Balance-2019'!$A$2:$AI$2,0)),0)*'Heat Value'!$P$78</f>
        <v>0</v>
      </c>
      <c r="E59">
        <f>IF(INDEX('Energy Balance-2019'!$A$2:$AI$38,MATCH('Energy Balance-2019'!$A22,'Energy Balance-2019'!$A$2:$A$38,0),MATCH(E$2,'Energy Balance-2019'!$A$2:$AI$2,0))&lt;0,-INDEX('Energy Balance-2019'!$A$2:$AI$38,MATCH('Energy Balance-2019'!$A22,'Energy Balance-2019'!$A$2:$A$38,0),MATCH(E$2,'Energy Balance-2019'!$A$2:$AI$2,0)),0)*'Heat Value'!$P$78</f>
        <v>0</v>
      </c>
      <c r="F59">
        <f>IF(INDEX('Energy Balance-2019'!$A$2:$AI$38,MATCH('Energy Balance-2019'!$A22,'Energy Balance-2019'!$A$2:$A$38,0),MATCH(F$2,'Energy Balance-2019'!$A$2:$AI$2,0))&lt;0,-INDEX('Energy Balance-2019'!$A$2:$AI$38,MATCH('Energy Balance-2019'!$A22,'Energy Balance-2019'!$A$2:$A$38,0),MATCH(F$2,'Energy Balance-2019'!$A$2:$AI$2,0)),0)*'Heat Value'!$P$78</f>
        <v>0</v>
      </c>
      <c r="G59">
        <f>IF(INDEX('Energy Balance-2019'!$A$2:$AI$38,MATCH('Energy Balance-2019'!$A22,'Energy Balance-2019'!$A$2:$A$38,0),MATCH(G$2,'Energy Balance-2019'!$A$2:$AI$2,0))&lt;0,-INDEX('Energy Balance-2019'!$A$2:$AI$38,MATCH('Energy Balance-2019'!$A22,'Energy Balance-2019'!$A$2:$A$38,0),MATCH(G$2,'Energy Balance-2019'!$A$2:$AI$2,0)),0)*'Heat Value'!$P$78</f>
        <v>0</v>
      </c>
      <c r="H59">
        <f>IF(INDEX('Energy Balance-2019'!$A$2:$AI$38,MATCH('Energy Balance-2019'!$A22,'Energy Balance-2019'!$A$2:$A$38,0),MATCH(H$2,'Energy Balance-2019'!$A$2:$AI$2,0))&lt;0,-INDEX('Energy Balance-2019'!$A$2:$AI$38,MATCH('Energy Balance-2019'!$A22,'Energy Balance-2019'!$A$2:$A$38,0),MATCH(H$2,'Energy Balance-2019'!$A$2:$AI$2,0)),0)*'Heat Value'!$P$78</f>
        <v>0</v>
      </c>
      <c r="I59">
        <f>IF(INDEX('Energy Balance-2019'!$A$2:$AI$38,MATCH('Energy Balance-2019'!$A22,'Energy Balance-2019'!$A$2:$A$38,0),MATCH(I$2,'Energy Balance-2019'!$A$2:$AI$2,0))&lt;0,-INDEX('Energy Balance-2019'!$A$2:$AI$38,MATCH('Energy Balance-2019'!$A22,'Energy Balance-2019'!$A$2:$A$38,0),MATCH(I$2,'Energy Balance-2019'!$A$2:$AI$2,0)),0)*'Heat Value'!$P$78</f>
        <v>0</v>
      </c>
      <c r="J59">
        <f>IF(INDEX('Energy Balance-2019'!$A$2:$AI$38,MATCH('Energy Balance-2019'!$A22,'Energy Balance-2019'!$A$2:$A$38,0),MATCH(J$2,'Energy Balance-2019'!$A$2:$AI$2,0))&lt;0,-INDEX('Energy Balance-2019'!$A$2:$AI$38,MATCH('Energy Balance-2019'!$A22,'Energy Balance-2019'!$A$2:$A$38,0),MATCH(J$2,'Energy Balance-2019'!$A$2:$AI$2,0)),0)*'Heat Value'!$P$78</f>
        <v>0</v>
      </c>
      <c r="K59">
        <f>IF(INDEX('Energy Balance-2019'!$A$2:$AI$38,MATCH('Energy Balance-2019'!$A22,'Energy Balance-2019'!$A$2:$A$38,0),MATCH(K$2,'Energy Balance-2019'!$A$2:$AI$2,0))&lt;0,-INDEX('Energy Balance-2019'!$A$2:$AI$38,MATCH('Energy Balance-2019'!$A22,'Energy Balance-2019'!$A$2:$A$38,0),MATCH(K$2,'Energy Balance-2019'!$A$2:$AI$2,0)),0)*'Heat Value'!$P$78</f>
        <v>88890384000</v>
      </c>
      <c r="L59">
        <f>IF(INDEX('Energy Balance-2019'!$A$2:$AI$38,MATCH('Energy Balance-2019'!$A22,'Energy Balance-2019'!$A$2:$A$38,0),MATCH(L$2,'Energy Balance-2019'!$A$2:$AI$2,0))&lt;0,-INDEX('Energy Balance-2019'!$A$2:$AI$38,MATCH('Energy Balance-2019'!$A22,'Energy Balance-2019'!$A$2:$A$38,0),MATCH(L$2,'Energy Balance-2019'!$A$2:$AI$2,0)),0)*'Heat Value'!$P$78</f>
        <v>0</v>
      </c>
      <c r="M59">
        <f>IF(INDEX('Energy Balance-2019'!$A$2:$AI$38,MATCH('Energy Balance-2019'!$A22,'Energy Balance-2019'!$A$2:$A$38,0),MATCH(M$2,'Energy Balance-2019'!$A$2:$AI$2,0))&lt;0,-INDEX('Energy Balance-2019'!$A$2:$AI$38,MATCH('Energy Balance-2019'!$A22,'Energy Balance-2019'!$A$2:$A$38,0),MATCH(M$2,'Energy Balance-2019'!$A$2:$AI$2,0)),0)*'Heat Value'!$P$78</f>
        <v>0</v>
      </c>
      <c r="N59">
        <f>IF(INDEX('Energy Balance-2019'!$A$2:$AI$38,MATCH('Energy Balance-2019'!$A22,'Energy Balance-2019'!$A$2:$A$38,0),MATCH(N$2,'Energy Balance-2019'!$A$2:$AI$2,0))&lt;0,-INDEX('Energy Balance-2019'!$A$2:$AI$38,MATCH('Energy Balance-2019'!$A22,'Energy Balance-2019'!$A$2:$A$38,0),MATCH(N$2,'Energy Balance-2019'!$A$2:$AI$2,0)),0)*'Heat Value'!$P$78</f>
        <v>0</v>
      </c>
      <c r="O59">
        <f>IF(INDEX('Energy Balance-2019'!$A$2:$AI$38,MATCH('Energy Balance-2019'!$A22,'Energy Balance-2019'!$A$2:$A$38,0),MATCH(O$2,'Energy Balance-2019'!$A$2:$AI$2,0))&lt;0,-INDEX('Energy Balance-2019'!$A$2:$AI$38,MATCH('Energy Balance-2019'!$A22,'Energy Balance-2019'!$A$2:$A$38,0),MATCH(O$2,'Energy Balance-2019'!$A$2:$AI$2,0)),0)*'Heat Value'!$P$78</f>
        <v>0</v>
      </c>
      <c r="P59">
        <f>IF(INDEX('Energy Balance-2019'!$A$2:$AI$38,MATCH('Energy Balance-2019'!$A22,'Energy Balance-2019'!$A$2:$A$38,0),MATCH(P$2,'Energy Balance-2019'!$A$2:$AI$2,0))&lt;0,-INDEX('Energy Balance-2019'!$A$2:$AI$38,MATCH('Energy Balance-2019'!$A22,'Energy Balance-2019'!$A$2:$A$38,0),MATCH(P$2,'Energy Balance-2019'!$A$2:$AI$2,0)),0)*'Heat Value'!$P$78</f>
        <v>0</v>
      </c>
      <c r="Q59">
        <f>IF(INDEX('Energy Balance-2019'!$A$2:$AI$38,MATCH('Energy Balance-2019'!$A22,'Energy Balance-2019'!$A$2:$A$38,0),MATCH(Q$2,'Energy Balance-2019'!$A$2:$AI$2,0))&lt;0,-INDEX('Energy Balance-2019'!$A$2:$AI$38,MATCH('Energy Balance-2019'!$A22,'Energy Balance-2019'!$A$2:$A$38,0),MATCH(Q$2,'Energy Balance-2019'!$A$2:$AI$2,0)),0)*'Heat Value'!$P$78</f>
        <v>0</v>
      </c>
      <c r="R59">
        <f>IF(INDEX('Energy Balance-2019'!$A$2:$AI$38,MATCH('Energy Balance-2019'!$A22,'Energy Balance-2019'!$A$2:$A$38,0),MATCH(R$2,'Energy Balance-2019'!$A$2:$AI$2,0))&lt;0,-INDEX('Energy Balance-2019'!$A$2:$AI$38,MATCH('Energy Balance-2019'!$A22,'Energy Balance-2019'!$A$2:$A$38,0),MATCH(R$2,'Energy Balance-2019'!$A$2:$AI$2,0)),0)*'Heat Value'!$P$78</f>
        <v>0</v>
      </c>
      <c r="S59">
        <f>IF(INDEX('Energy Balance-2019'!$A$2:$AI$38,MATCH('Energy Balance-2019'!$A22,'Energy Balance-2019'!$A$2:$A$38,0),MATCH(S$2,'Energy Balance-2019'!$A$2:$AI$2,0))&lt;0,-INDEX('Energy Balance-2019'!$A$2:$AI$38,MATCH('Energy Balance-2019'!$A22,'Energy Balance-2019'!$A$2:$A$38,0),MATCH(S$2,'Energy Balance-2019'!$A$2:$AI$2,0)),0)*'Heat Value'!$P$78</f>
        <v>0</v>
      </c>
      <c r="T59">
        <f>IF(INDEX('Energy Balance-2019'!$A$2:$AI$38,MATCH('Energy Balance-2019'!$A22,'Energy Balance-2019'!$A$2:$A$38,0),MATCH(T$2,'Energy Balance-2019'!$A$2:$AI$2,0))&lt;0,-INDEX('Energy Balance-2019'!$A$2:$AI$38,MATCH('Energy Balance-2019'!$A22,'Energy Balance-2019'!$A$2:$A$38,0),MATCH(T$2,'Energy Balance-2019'!$A$2:$AI$2,0)),0)*'Heat Value'!$P$78</f>
        <v>0</v>
      </c>
      <c r="U59">
        <f>IF(INDEX('Energy Balance-2019'!$A$2:$AI$38,MATCH('Energy Balance-2019'!$A22,'Energy Balance-2019'!$A$2:$A$38,0),MATCH(U$2,'Energy Balance-2019'!$A$2:$AI$2,0))&lt;0,-INDEX('Energy Balance-2019'!$A$2:$AI$38,MATCH('Energy Balance-2019'!$A22,'Energy Balance-2019'!$A$2:$A$38,0),MATCH(U$2,'Energy Balance-2019'!$A$2:$AI$2,0)),0)*'Heat Value'!$P$78</f>
        <v>0</v>
      </c>
      <c r="V59">
        <f>IF(INDEX('Energy Balance-2019'!$A$2:$AI$38,MATCH('Energy Balance-2019'!$A22,'Energy Balance-2019'!$A$2:$A$38,0),MATCH(V$2,'Energy Balance-2019'!$A$2:$AI$2,0))&lt;0,-INDEX('Energy Balance-2019'!$A$2:$AI$38,MATCH('Energy Balance-2019'!$A22,'Energy Balance-2019'!$A$2:$A$38,0),MATCH(V$2,'Energy Balance-2019'!$A$2:$AI$2,0)),0)*'Heat Value'!$P$78</f>
        <v>0</v>
      </c>
      <c r="W59">
        <f>IF(INDEX('Energy Balance-2019'!$A$2:$AI$38,MATCH('Energy Balance-2019'!$A22,'Energy Balance-2019'!$A$2:$A$38,0),MATCH(W$2,'Energy Balance-2019'!$A$2:$AI$2,0))&lt;0,-INDEX('Energy Balance-2019'!$A$2:$AI$38,MATCH('Energy Balance-2019'!$A22,'Energy Balance-2019'!$A$2:$A$38,0),MATCH(W$2,'Energy Balance-2019'!$A$2:$AI$2,0)),0)*'Heat Value'!$P$78</f>
        <v>0</v>
      </c>
      <c r="X59">
        <f>IF(INDEX('Energy Balance-2019'!$A$2:$AI$38,MATCH('Energy Balance-2019'!$A22,'Energy Balance-2019'!$A$2:$A$38,0),MATCH(X$2,'Energy Balance-2019'!$A$2:$AI$2,0))&lt;0,-INDEX('Energy Balance-2019'!$A$2:$AI$38,MATCH('Energy Balance-2019'!$A22,'Energy Balance-2019'!$A$2:$A$38,0),MATCH(X$2,'Energy Balance-2019'!$A$2:$AI$2,0)),0)*'Heat Value'!$P$78</f>
        <v>0</v>
      </c>
      <c r="Y59">
        <f>IF(INDEX('Energy Balance-2019'!$A$2:$AI$38,MATCH('Energy Balance-2019'!$A22,'Energy Balance-2019'!$A$2:$A$38,0),MATCH(Y$2,'Energy Balance-2019'!$A$2:$AI$2,0))&lt;0,-INDEX('Energy Balance-2019'!$A$2:$AI$38,MATCH('Energy Balance-2019'!$A22,'Energy Balance-2019'!$A$2:$A$38,0),MATCH(Y$2,'Energy Balance-2019'!$A$2:$AI$2,0)),0)*'Heat Value'!$P$78</f>
        <v>0</v>
      </c>
      <c r="Z59">
        <f>IF(INDEX('Energy Balance-2019'!$A$2:$AI$38,MATCH('Energy Balance-2019'!$A22,'Energy Balance-2019'!$A$2:$A$38,0),MATCH(Z$2,'Energy Balance-2019'!$A$2:$AI$2,0))&lt;0,-INDEX('Energy Balance-2019'!$A$2:$AI$38,MATCH('Energy Balance-2019'!$A22,'Energy Balance-2019'!$A$2:$A$38,0),MATCH(Z$2,'Energy Balance-2019'!$A$2:$AI$2,0)),0)*'Heat Value'!$P$78</f>
        <v>0</v>
      </c>
      <c r="AA59">
        <f>IF(INDEX('Energy Balance-2019'!$A$2:$AI$38,MATCH('Energy Balance-2019'!$A22,'Energy Balance-2019'!$A$2:$A$38,0),MATCH(AA$2,'Energy Balance-2019'!$A$2:$AI$2,0))&lt;0,-INDEX('Energy Balance-2019'!$A$2:$AI$38,MATCH('Energy Balance-2019'!$A22,'Energy Balance-2019'!$A$2:$A$38,0),MATCH(AA$2,'Energy Balance-2019'!$A$2:$AI$2,0)),0)*'Heat Value'!$P$78</f>
        <v>0</v>
      </c>
      <c r="AB59">
        <f>-'Energy Balance-2019'!AE22*'Heat Value'!$P$78</f>
        <v>617482608105000</v>
      </c>
      <c r="AC59">
        <f>-'Energy Balance-2019'!AF22*'Heat Value'!$P$78</f>
        <v>-569926252665000</v>
      </c>
      <c r="AD59" s="397">
        <f>IF(INDEX('Energy Balance-2019'!$A$2:$AI$38,MATCH('Energy Balance-2019'!$A22,'Energy Balance-2019'!$A$2:$A$38,0),MATCH(AD$2,'Energy Balance-2019'!$A$2:$AI$2,0))&lt;0,-INDEX('Energy Balance-2019'!$A$2:$AI$38,MATCH('Energy Balance-2019'!$A22,'Energy Balance-2019'!$A$2:$A$38,0),MATCH(AD$2,'Energy Balance-2019'!$A$2:$AI$2,0)),0)*'Heat Value'!$P$78</f>
        <v>0</v>
      </c>
      <c r="AE59" s="398">
        <f>IF(INDEX('Energy Balance-2019'!$A$2:$AI$38,MATCH('Energy Balance-2019'!$A22,'Energy Balance-2019'!$A$2:$A$38,0),MATCH(AE$2,'Energy Balance-2019'!$A$2:$AI$2,0))&lt;0,-INDEX('Energy Balance-2019'!$A$2:$AI$38,MATCH('Energy Balance-2019'!$A22,'Energy Balance-2019'!$A$2:$A$38,0),MATCH(AE$2,'Energy Balance-2019'!$A$2:$AI$2,0)),0)*'Heat Value'!$P$78</f>
        <v>0</v>
      </c>
      <c r="AF59" s="399">
        <f>IF(INDEX('Energy Balance-2019'!$A$2:$AI$38,MATCH('Energy Balance-2019'!$A22,'Energy Balance-2019'!$A$2:$A$38,0),MATCH(AF$2,'Energy Balance-2019'!$A$2:$AI$2,0))&lt;0,-INDEX('Energy Balance-2019'!$A$2:$AI$38,MATCH('Energy Balance-2019'!$A22,'Energy Balance-2019'!$A$2:$A$38,0),MATCH(AF$2,'Energy Balance-2019'!$A$2:$AI$2,0)),0)*'Heat Value'!$P$78</f>
        <v>0</v>
      </c>
    </row>
    <row r="60" spans="1:32" x14ac:dyDescent="0.2">
      <c r="A60" s="111" t="str">
        <f>VLOOKUP($B60,'Transformation Match'!$A$1:$C$9,2,0)</f>
        <v>石油、煤炭及其他燃料加工业</v>
      </c>
      <c r="B60" s="89" t="s">
        <v>64</v>
      </c>
      <c r="C60" s="97">
        <f>-'Energy Balance-2019'!E23*'Heat Value'!$P$78</f>
        <v>75284599599000</v>
      </c>
      <c r="D60" s="28">
        <f>-'Energy Balance-2019'!F23*'Heat Value'!$P$78</f>
        <v>0</v>
      </c>
      <c r="E60" s="28">
        <f>-'Energy Balance-2019'!G23*'Heat Value'!$P$78</f>
        <v>191269883772000</v>
      </c>
      <c r="F60" s="28">
        <f>-'Energy Balance-2019'!H23*'Heat Value'!$P$78</f>
        <v>-234531722535000</v>
      </c>
      <c r="G60" s="344">
        <f>IF(INDEX('Energy Balance-2019'!$A$2:$AI$38,MATCH('Energy Balance-2019'!$A23,'Energy Balance-2019'!$A$2:$A$38,0),MATCH(G$2,'Energy Balance-2019'!$A$2:$AI$2,0))&lt;0,-INDEX('Energy Balance-2019'!$A$2:$AI$38,MATCH('Energy Balance-2019'!$A23,'Energy Balance-2019'!$A$2:$A$38,0),MATCH(G$2,'Energy Balance-2019'!$A$2:$AI$2,0)),0)*'Heat Value'!$P$78</f>
        <v>0</v>
      </c>
      <c r="H60" s="28">
        <f>IF(INDEX('Energy Balance-2019'!$A$2:$AI$38,MATCH('Energy Balance-2019'!$A23,'Energy Balance-2019'!$A$2:$A$38,0),MATCH(H$2,'Energy Balance-2019'!$A$2:$AI$2,0))&lt;0,-INDEX('Energy Balance-2019'!$A$2:$AI$38,MATCH('Energy Balance-2019'!$A23,'Energy Balance-2019'!$A$2:$A$38,0),MATCH(H$2,'Energy Balance-2019'!$A$2:$AI$2,0)),0)*'Heat Value'!$P$78</f>
        <v>0</v>
      </c>
      <c r="I60" s="28">
        <f>IF(INDEX('Energy Balance-2019'!$A$2:$AI$38,MATCH('Energy Balance-2019'!$A23,'Energy Balance-2019'!$A$2:$A$38,0),MATCH(I$2,'Energy Balance-2019'!$A$2:$AI$2,0))&lt;0,-INDEX('Energy Balance-2019'!$A$2:$AI$38,MATCH('Energy Balance-2019'!$A23,'Energy Balance-2019'!$A$2:$A$38,0),MATCH(I$2,'Energy Balance-2019'!$A$2:$AI$2,0)),0)*'Heat Value'!$P$78</f>
        <v>0</v>
      </c>
      <c r="J60" s="28">
        <f>IF(INDEX('Energy Balance-2019'!$A$2:$AI$38,MATCH('Energy Balance-2019'!$A23,'Energy Balance-2019'!$A$2:$A$38,0),MATCH(J$2,'Energy Balance-2019'!$A$2:$AI$2,0))&lt;0,-INDEX('Energy Balance-2019'!$A$2:$AI$38,MATCH('Energy Balance-2019'!$A23,'Energy Balance-2019'!$A$2:$A$38,0),MATCH(J$2,'Energy Balance-2019'!$A$2:$AI$2,0)),0)*'Heat Value'!$P$78</f>
        <v>0</v>
      </c>
      <c r="K60" s="28">
        <f>IF(INDEX('Energy Balance-2019'!$A$2:$AI$38,MATCH('Energy Balance-2019'!$A23,'Energy Balance-2019'!$A$2:$A$38,0),MATCH(K$2,'Energy Balance-2019'!$A$2:$AI$2,0))&lt;0,-INDEX('Energy Balance-2019'!$A$2:$AI$38,MATCH('Energy Balance-2019'!$A23,'Energy Balance-2019'!$A$2:$A$38,0),MATCH(K$2,'Energy Balance-2019'!$A$2:$AI$2,0)),0)*'Heat Value'!$P$78</f>
        <v>0</v>
      </c>
      <c r="L60" s="28">
        <f>IF(INDEX('Energy Balance-2019'!$A$2:$AI$38,MATCH('Energy Balance-2019'!$A23,'Energy Balance-2019'!$A$2:$A$38,0),MATCH(L$2,'Energy Balance-2019'!$A$2:$AI$2,0))&lt;0,-INDEX('Energy Balance-2019'!$A$2:$AI$38,MATCH('Energy Balance-2019'!$A23,'Energy Balance-2019'!$A$2:$A$38,0),MATCH(L$2,'Energy Balance-2019'!$A$2:$AI$2,0)),0)*'Heat Value'!$P$78</f>
        <v>0</v>
      </c>
      <c r="M60" s="28">
        <f>IF(INDEX('Energy Balance-2019'!$A$2:$AI$38,MATCH('Energy Balance-2019'!$A23,'Energy Balance-2019'!$A$2:$A$38,0),MATCH(M$2,'Energy Balance-2019'!$A$2:$AI$2,0))&lt;0,-INDEX('Energy Balance-2019'!$A$2:$AI$38,MATCH('Energy Balance-2019'!$A23,'Energy Balance-2019'!$A$2:$A$38,0),MATCH(M$2,'Energy Balance-2019'!$A$2:$AI$2,0)),0)*'Heat Value'!$P$78</f>
        <v>0</v>
      </c>
      <c r="N60" s="28">
        <f>IF(INDEX('Energy Balance-2019'!$A$2:$AI$38,MATCH('Energy Balance-2019'!$A23,'Energy Balance-2019'!$A$2:$A$38,0),MATCH(N$2,'Energy Balance-2019'!$A$2:$AI$2,0))&lt;0,-INDEX('Energy Balance-2019'!$A$2:$AI$38,MATCH('Energy Balance-2019'!$A23,'Energy Balance-2019'!$A$2:$A$38,0),MATCH(N$2,'Energy Balance-2019'!$A$2:$AI$2,0)),0)*'Heat Value'!$P$78</f>
        <v>0</v>
      </c>
      <c r="O60" s="28">
        <f>IF(INDEX('Energy Balance-2019'!$A$2:$AI$38,MATCH('Energy Balance-2019'!$A23,'Energy Balance-2019'!$A$2:$A$38,0),MATCH(O$2,'Energy Balance-2019'!$A$2:$AI$2,0))&lt;0,-INDEX('Energy Balance-2019'!$A$2:$AI$38,MATCH('Energy Balance-2019'!$A23,'Energy Balance-2019'!$A$2:$A$38,0),MATCH(O$2,'Energy Balance-2019'!$A$2:$AI$2,0)),0)*'Heat Value'!$P$78</f>
        <v>0</v>
      </c>
      <c r="P60" s="28">
        <f>IF(INDEX('Energy Balance-2019'!$A$2:$AI$38,MATCH('Energy Balance-2019'!$A23,'Energy Balance-2019'!$A$2:$A$38,0),MATCH(P$2,'Energy Balance-2019'!$A$2:$AI$2,0))&lt;0,-INDEX('Energy Balance-2019'!$A$2:$AI$38,MATCH('Energy Balance-2019'!$A23,'Energy Balance-2019'!$A$2:$A$38,0),MATCH(P$2,'Energy Balance-2019'!$A$2:$AI$2,0)),0)*'Heat Value'!$P$78</f>
        <v>0</v>
      </c>
      <c r="Q60" s="28">
        <f>IF(INDEX('Energy Balance-2019'!$A$2:$AI$38,MATCH('Energy Balance-2019'!$A23,'Energy Balance-2019'!$A$2:$A$38,0),MATCH(Q$2,'Energy Balance-2019'!$A$2:$AI$2,0))&lt;0,-INDEX('Energy Balance-2019'!$A$2:$AI$38,MATCH('Energy Balance-2019'!$A23,'Energy Balance-2019'!$A$2:$A$38,0),MATCH(Q$2,'Energy Balance-2019'!$A$2:$AI$2,0)),0)*'Heat Value'!$P$78</f>
        <v>0</v>
      </c>
      <c r="R60" s="28">
        <f>IF(INDEX('Energy Balance-2019'!$A$2:$AI$38,MATCH('Energy Balance-2019'!$A23,'Energy Balance-2019'!$A$2:$A$38,0),MATCH(R$2,'Energy Balance-2019'!$A$2:$AI$2,0))&lt;0,-INDEX('Energy Balance-2019'!$A$2:$AI$38,MATCH('Energy Balance-2019'!$A23,'Energy Balance-2019'!$A$2:$A$38,0),MATCH(R$2,'Energy Balance-2019'!$A$2:$AI$2,0)),0)*'Heat Value'!$P$78</f>
        <v>0</v>
      </c>
      <c r="S60" s="28">
        <f>IF(INDEX('Energy Balance-2019'!$A$2:$AI$38,MATCH('Energy Balance-2019'!$A23,'Energy Balance-2019'!$A$2:$A$38,0),MATCH(S$2,'Energy Balance-2019'!$A$2:$AI$2,0))&lt;0,-INDEX('Energy Balance-2019'!$A$2:$AI$38,MATCH('Energy Balance-2019'!$A23,'Energy Balance-2019'!$A$2:$A$38,0),MATCH(S$2,'Energy Balance-2019'!$A$2:$AI$2,0)),0)*'Heat Value'!$P$78</f>
        <v>0</v>
      </c>
      <c r="T60" s="28">
        <f>IF(INDEX('Energy Balance-2019'!$A$2:$AI$38,MATCH('Energy Balance-2019'!$A23,'Energy Balance-2019'!$A$2:$A$38,0),MATCH(T$2,'Energy Balance-2019'!$A$2:$AI$2,0))&lt;0,-INDEX('Energy Balance-2019'!$A$2:$AI$38,MATCH('Energy Balance-2019'!$A23,'Energy Balance-2019'!$A$2:$A$38,0),MATCH(T$2,'Energy Balance-2019'!$A$2:$AI$2,0)),0)*'Heat Value'!$P$78</f>
        <v>0</v>
      </c>
      <c r="U60" s="28">
        <f>IF(INDEX('Energy Balance-2019'!$A$2:$AI$38,MATCH('Energy Balance-2019'!$A23,'Energy Balance-2019'!$A$2:$A$38,0),MATCH(U$2,'Energy Balance-2019'!$A$2:$AI$2,0))&lt;0,-INDEX('Energy Balance-2019'!$A$2:$AI$38,MATCH('Energy Balance-2019'!$A23,'Energy Balance-2019'!$A$2:$A$38,0),MATCH(U$2,'Energy Balance-2019'!$A$2:$AI$2,0)),0)*'Heat Value'!$P$78</f>
        <v>0</v>
      </c>
      <c r="V60" s="28">
        <f>IF(INDEX('Energy Balance-2019'!$A$2:$AI$38,MATCH('Energy Balance-2019'!$A23,'Energy Balance-2019'!$A$2:$A$38,0),MATCH(V$2,'Energy Balance-2019'!$A$2:$AI$2,0))&lt;0,-INDEX('Energy Balance-2019'!$A$2:$AI$38,MATCH('Energy Balance-2019'!$A23,'Energy Balance-2019'!$A$2:$A$38,0),MATCH(V$2,'Energy Balance-2019'!$A$2:$AI$2,0)),0)*'Heat Value'!$P$78</f>
        <v>0</v>
      </c>
      <c r="W60" s="28">
        <f>IF(INDEX('Energy Balance-2019'!$A$2:$AI$38,MATCH('Energy Balance-2019'!$A23,'Energy Balance-2019'!$A$2:$A$38,0),MATCH(W$2,'Energy Balance-2019'!$A$2:$AI$2,0))&lt;0,-INDEX('Energy Balance-2019'!$A$2:$AI$38,MATCH('Energy Balance-2019'!$A23,'Energy Balance-2019'!$A$2:$A$38,0),MATCH(W$2,'Energy Balance-2019'!$A$2:$AI$2,0)),0)*'Heat Value'!$P$78</f>
        <v>0</v>
      </c>
      <c r="X60" s="28">
        <f>IF(INDEX('Energy Balance-2019'!$A$2:$AI$38,MATCH('Energy Balance-2019'!$A23,'Energy Balance-2019'!$A$2:$A$38,0),MATCH(X$2,'Energy Balance-2019'!$A$2:$AI$2,0))&lt;0,-INDEX('Energy Balance-2019'!$A$2:$AI$38,MATCH('Energy Balance-2019'!$A23,'Energy Balance-2019'!$A$2:$A$38,0),MATCH(X$2,'Energy Balance-2019'!$A$2:$AI$2,0)),0)*'Heat Value'!$P$78</f>
        <v>0</v>
      </c>
      <c r="Y60" s="28">
        <f>IF(INDEX('Energy Balance-2019'!$A$2:$AI$38,MATCH('Energy Balance-2019'!$A23,'Energy Balance-2019'!$A$2:$A$38,0),MATCH(Y$2,'Energy Balance-2019'!$A$2:$AI$2,0))&lt;0,-INDEX('Energy Balance-2019'!$A$2:$AI$38,MATCH('Energy Balance-2019'!$A23,'Energy Balance-2019'!$A$2:$A$38,0),MATCH(Y$2,'Energy Balance-2019'!$A$2:$AI$2,0)),0)*'Heat Value'!$P$78</f>
        <v>0</v>
      </c>
      <c r="Z60" s="28">
        <f>IF(INDEX('Energy Balance-2019'!$A$2:$AI$38,MATCH('Energy Balance-2019'!$A23,'Energy Balance-2019'!$A$2:$A$38,0),MATCH(Z$2,'Energy Balance-2019'!$A$2:$AI$2,0))&lt;0,-INDEX('Energy Balance-2019'!$A$2:$AI$38,MATCH('Energy Balance-2019'!$A23,'Energy Balance-2019'!$A$2:$A$38,0),MATCH(Z$2,'Energy Balance-2019'!$A$2:$AI$2,0)),0)*'Heat Value'!$P$78</f>
        <v>0</v>
      </c>
      <c r="AA60" s="28">
        <f>IF(INDEX('Energy Balance-2019'!$A$2:$AI$38,MATCH('Energy Balance-2019'!$A23,'Energy Balance-2019'!$A$2:$A$38,0),MATCH(AA$2,'Energy Balance-2019'!$A$2:$AI$2,0))&lt;0,-INDEX('Energy Balance-2019'!$A$2:$AI$38,MATCH('Energy Balance-2019'!$A23,'Energy Balance-2019'!$A$2:$A$38,0),MATCH(AA$2,'Energy Balance-2019'!$A$2:$AI$2,0)),0)*'Heat Value'!$P$78</f>
        <v>0</v>
      </c>
      <c r="AB60" s="28">
        <f>IF(INDEX('Energy Balance-2019'!$A$2:$AI$38,MATCH('Energy Balance-2019'!$A23,'Energy Balance-2019'!$A$2:$A$38,0),MATCH(AB$2,'Energy Balance-2019'!$A$2:$AI$2,0))&lt;0,-INDEX('Energy Balance-2019'!$A$2:$AI$38,MATCH('Energy Balance-2019'!$A23,'Energy Balance-2019'!$A$2:$A$38,0),MATCH(AB$2,'Energy Balance-2019'!$A$2:$AI$2,0)),0)*'Heat Value'!$P$78</f>
        <v>0</v>
      </c>
      <c r="AC60" s="28">
        <f>IF(INDEX('Energy Balance-2019'!$A$2:$AI$38,MATCH('Energy Balance-2019'!$A23,'Energy Balance-2019'!$A$2:$A$38,0),MATCH(AC$2,'Energy Balance-2019'!$A$2:$AI$2,0))&lt;0,-INDEX('Energy Balance-2019'!$A$2:$AI$38,MATCH('Energy Balance-2019'!$A23,'Energy Balance-2019'!$A$2:$A$38,0),MATCH(AC$2,'Energy Balance-2019'!$A$2:$AI$2,0)),0)*'Heat Value'!$P$78</f>
        <v>0</v>
      </c>
      <c r="AD60" s="28">
        <f>IF(INDEX('Energy Balance-2019'!$A$2:$AI$38,MATCH('Energy Balance-2019'!$A23,'Energy Balance-2019'!$A$2:$A$38,0),MATCH(AD$2,'Energy Balance-2019'!$A$2:$AI$2,0))&lt;0,-INDEX('Energy Balance-2019'!$A$2:$AI$38,MATCH('Energy Balance-2019'!$A23,'Energy Balance-2019'!$A$2:$A$38,0),MATCH(AD$2,'Energy Balance-2019'!$A$2:$AI$2,0)),0)*'Heat Value'!$P$78</f>
        <v>0</v>
      </c>
      <c r="AE60" s="28">
        <f>IF(INDEX('Energy Balance-2019'!$A$2:$AI$38,MATCH('Energy Balance-2019'!$A23,'Energy Balance-2019'!$A$2:$A$38,0),MATCH(AE$2,'Energy Balance-2019'!$A$2:$AI$2,0))&lt;0,-INDEX('Energy Balance-2019'!$A$2:$AI$38,MATCH('Energy Balance-2019'!$A23,'Energy Balance-2019'!$A$2:$A$38,0),MATCH(AE$2,'Energy Balance-2019'!$A$2:$AI$2,0)),0)*'Heat Value'!$P$78</f>
        <v>0</v>
      </c>
      <c r="AF60" s="29">
        <f>IF(INDEX('Energy Balance-2019'!$A$2:$AI$38,MATCH('Energy Balance-2019'!$A23,'Energy Balance-2019'!$A$2:$A$38,0),MATCH(AF$2,'Energy Balance-2019'!$A$2:$AI$2,0))&lt;0,-INDEX('Energy Balance-2019'!$A$2:$AI$38,MATCH('Energy Balance-2019'!$A23,'Energy Balance-2019'!$A$2:$A$38,0),MATCH(AF$2,'Energy Balance-2019'!$A$2:$AI$2,0)),0)*'Heat Value'!$P$78</f>
        <v>0</v>
      </c>
    </row>
    <row r="61" spans="1:32" x14ac:dyDescent="0.2">
      <c r="A61" t="s">
        <v>407</v>
      </c>
    </row>
    <row r="66" spans="1:31" x14ac:dyDescent="0.2">
      <c r="A66" s="79" t="s">
        <v>274</v>
      </c>
    </row>
    <row r="67" spans="1:31" x14ac:dyDescent="0.2">
      <c r="B67" s="30" t="str">
        <f>VLOOKUP(B$68,'Fuel Match'!$B$2:$D$35,3,0)</f>
        <v>coal</v>
      </c>
      <c r="C67" s="24" t="str">
        <f>VLOOKUP(C$68,'Fuel Match'!$B$2:$D$35,3,0)</f>
        <v>coal</v>
      </c>
      <c r="D67" s="24" t="str">
        <f>VLOOKUP(D$68,'Fuel Match'!$B$2:$D$35,3,0)</f>
        <v>coal</v>
      </c>
      <c r="E67" s="24" t="str">
        <f>VLOOKUP(E$68,'Fuel Match'!$B$2:$D$35,3,0)</f>
        <v>coal</v>
      </c>
      <c r="F67" s="24" t="str">
        <f>VLOOKUP(F$68,'Fuel Match'!$B$2:$D$35,3,0)</f>
        <v>coal</v>
      </c>
      <c r="G67" s="24" t="str">
        <f>VLOOKUP(G$68,'Fuel Match'!$B$2:$D$35,3,0)</f>
        <v>coal</v>
      </c>
      <c r="H67" s="24" t="str">
        <f>VLOOKUP(H$68,'Fuel Match'!$B$2:$D$35,3,0)</f>
        <v>LPG propane or butane</v>
      </c>
      <c r="I67" s="24" t="str">
        <f>VLOOKUP(I$68,'Fuel Match'!$B$2:$D$35,3,0)</f>
        <v>LPG propane or butane</v>
      </c>
      <c r="J67" s="24" t="str">
        <f>VLOOKUP(J$68,'Fuel Match'!$B$2:$D$35,3,0)</f>
        <v>LPG propane or butane</v>
      </c>
      <c r="K67" s="24" t="str">
        <f>VLOOKUP(K$68,'Fuel Match'!$B$2:$D$35,3,0)</f>
        <v>LPG propane or butane</v>
      </c>
      <c r="L67" s="24" t="str">
        <f>VLOOKUP(L$68,'Fuel Match'!$B$2:$D$35,3,0)</f>
        <v>petroleum diesel</v>
      </c>
      <c r="M67" s="24" t="str">
        <f>VLOOKUP(M$68,'Fuel Match'!$B$2:$D$35,3,0)</f>
        <v>crude oil</v>
      </c>
      <c r="N67" s="24" t="str">
        <f>VLOOKUP(N$68,'Fuel Match'!$B$2:$D$35,3,0)</f>
        <v>petroleum diesel</v>
      </c>
      <c r="O67" s="24" t="str">
        <f>VLOOKUP(O$68,'Fuel Match'!$B$2:$D$35,3,0)</f>
        <v>petroleum diesel</v>
      </c>
      <c r="P67" s="24" t="str">
        <f>VLOOKUP(P$68,'Fuel Match'!$B$2:$D$35,3,0)</f>
        <v>petroleum diesel</v>
      </c>
      <c r="Q67" s="24" t="str">
        <f>VLOOKUP(Q$68,'Fuel Match'!$B$2:$D$35,3,0)</f>
        <v>heavy fuel oil</v>
      </c>
      <c r="R67" s="24" t="str">
        <f>VLOOKUP(R$68,'Fuel Match'!$B$2:$D$35,3,0)</f>
        <v>LPG propane or butane</v>
      </c>
      <c r="S67" s="24" t="str">
        <f>VLOOKUP(S$68,'Fuel Match'!$B$2:$D$35,3,0)</f>
        <v>LPG propane or butane</v>
      </c>
      <c r="T67" s="24" t="str">
        <f>VLOOKUP(T$68,'Fuel Match'!$B$2:$D$35,3,0)</f>
        <v>heavy fuel oil</v>
      </c>
      <c r="U67" s="24" t="str">
        <f>VLOOKUP(U$68,'Fuel Match'!$B$2:$D$35,3,0)</f>
        <v>heavy fuel oil</v>
      </c>
      <c r="V67" s="24" t="str">
        <f>VLOOKUP(V$68,'Fuel Match'!$B$2:$D$35,3,0)</f>
        <v>heavy fuel oil</v>
      </c>
      <c r="W67" s="24" t="str">
        <f>VLOOKUP(W$68,'Fuel Match'!$B$2:$D$35,3,0)</f>
        <v>heavy fuel oil</v>
      </c>
      <c r="X67" s="24" t="str">
        <f>VLOOKUP(X$68,'Fuel Match'!$B$2:$D$35,3,0)</f>
        <v>LPG propane or butane</v>
      </c>
      <c r="Y67" s="24" t="str">
        <f>VLOOKUP(Y$68,'Fuel Match'!$B$2:$D$35,3,0)</f>
        <v>LPG propane or butane</v>
      </c>
      <c r="Z67" s="24" t="str">
        <f>VLOOKUP(Z$68,'Fuel Match'!$B$2:$D$35,3,0)</f>
        <v>heavy fuel oil</v>
      </c>
      <c r="AA67" s="24" t="str">
        <f>VLOOKUP(AA$68,'Fuel Match'!$B$2:$D$35,3,0)</f>
        <v>natural gas</v>
      </c>
      <c r="AB67" s="24" t="str">
        <f>VLOOKUP(AB$68,'Fuel Match'!$B$2:$D$35,3,0)</f>
        <v>natural gas</v>
      </c>
      <c r="AC67" s="24" t="str">
        <f>VLOOKUP(AC$68,'Fuel Match'!$B$2:$D$35,3,0)</f>
        <v>heat</v>
      </c>
      <c r="AD67" s="24" t="str">
        <f>VLOOKUP(AD$68,'Fuel Match'!$B$2:$D$35,3,0)</f>
        <v>electricity</v>
      </c>
      <c r="AE67" s="25" t="str">
        <f>VLOOKUP(AE$68,'Fuel Match'!$B$2:$D$35,3,0)</f>
        <v>biomass</v>
      </c>
    </row>
    <row r="68" spans="1:31" x14ac:dyDescent="0.2">
      <c r="B68" s="99" t="s">
        <v>124</v>
      </c>
      <c r="C68" s="99" t="s">
        <v>126</v>
      </c>
      <c r="D68" s="99" t="s">
        <v>146</v>
      </c>
      <c r="E68" s="99" t="s">
        <v>277</v>
      </c>
      <c r="F68" s="99" t="s">
        <v>144</v>
      </c>
      <c r="G68" s="99" t="s">
        <v>192</v>
      </c>
      <c r="H68" s="99" t="s">
        <v>161</v>
      </c>
      <c r="I68" s="99" t="s">
        <v>163</v>
      </c>
      <c r="J68" s="99" t="s">
        <v>165</v>
      </c>
      <c r="K68" s="99" t="s">
        <v>167</v>
      </c>
      <c r="L68" s="99" t="s">
        <v>149</v>
      </c>
      <c r="M68" s="99" t="s">
        <v>119</v>
      </c>
      <c r="N68" s="99" t="s">
        <v>158</v>
      </c>
      <c r="O68" s="99" t="s">
        <v>141</v>
      </c>
      <c r="P68" s="99" t="s">
        <v>151</v>
      </c>
      <c r="Q68" s="99" t="s">
        <v>134</v>
      </c>
      <c r="R68" s="99" t="s">
        <v>169</v>
      </c>
      <c r="S68" s="99" t="s">
        <v>170</v>
      </c>
      <c r="T68" s="99" t="s">
        <v>172</v>
      </c>
      <c r="U68" s="99" t="s">
        <v>136</v>
      </c>
      <c r="V68" s="99" t="s">
        <v>153</v>
      </c>
      <c r="W68" s="99" t="s">
        <v>155</v>
      </c>
      <c r="X68" s="99" t="s">
        <v>174</v>
      </c>
      <c r="Y68" s="99" t="s">
        <v>176</v>
      </c>
      <c r="Z68" s="99" t="s">
        <v>138</v>
      </c>
      <c r="AA68" s="99" t="s">
        <v>179</v>
      </c>
      <c r="AB68" s="99" t="s">
        <v>181</v>
      </c>
      <c r="AC68" s="100" t="s">
        <v>131</v>
      </c>
      <c r="AD68" s="100" t="s">
        <v>122</v>
      </c>
      <c r="AE68" s="100" t="s">
        <v>193</v>
      </c>
    </row>
    <row r="69" spans="1:31" x14ac:dyDescent="0.2">
      <c r="A69" s="36" t="s">
        <v>2</v>
      </c>
      <c r="B69" s="95">
        <f t="shared" ref="B69:AE69" si="0">SUMIFS(C$5:C$60,$A$5:$A$60,$A69)</f>
        <v>1.8127271562246E+16</v>
      </c>
      <c r="C69" s="45">
        <f t="shared" si="0"/>
        <v>-1.3466076495597E+16</v>
      </c>
      <c r="D69" s="45">
        <f>SUMIFS(E$5:E$60,$A$5:$A$60,$A69)</f>
        <v>-3226832052180000</v>
      </c>
      <c r="E69" s="45">
        <f t="shared" si="0"/>
        <v>0</v>
      </c>
      <c r="F69" s="45">
        <f t="shared" si="0"/>
        <v>-189280961430000</v>
      </c>
      <c r="G69" s="45">
        <f t="shared" si="0"/>
        <v>0</v>
      </c>
      <c r="H69" s="45">
        <f t="shared" si="0"/>
        <v>0</v>
      </c>
      <c r="I69" s="45">
        <f t="shared" si="0"/>
        <v>0</v>
      </c>
      <c r="J69" s="45">
        <f t="shared" si="0"/>
        <v>0</v>
      </c>
      <c r="K69" s="45">
        <f t="shared" si="0"/>
        <v>0</v>
      </c>
      <c r="L69" s="45">
        <f t="shared" si="0"/>
        <v>0</v>
      </c>
      <c r="M69" s="45">
        <f t="shared" si="0"/>
        <v>0</v>
      </c>
      <c r="N69" s="45">
        <f t="shared" si="0"/>
        <v>0</v>
      </c>
      <c r="O69" s="45">
        <f t="shared" si="0"/>
        <v>0</v>
      </c>
      <c r="P69" s="45">
        <f t="shared" si="0"/>
        <v>0</v>
      </c>
      <c r="Q69" s="45">
        <f t="shared" si="0"/>
        <v>0</v>
      </c>
      <c r="R69" s="45">
        <f t="shared" si="0"/>
        <v>0</v>
      </c>
      <c r="S69" s="45">
        <f t="shared" si="0"/>
        <v>0</v>
      </c>
      <c r="T69" s="45">
        <f t="shared" si="0"/>
        <v>0</v>
      </c>
      <c r="U69" s="45">
        <f t="shared" si="0"/>
        <v>0</v>
      </c>
      <c r="V69" s="45">
        <f t="shared" si="0"/>
        <v>0</v>
      </c>
      <c r="W69" s="45">
        <f t="shared" si="0"/>
        <v>0</v>
      </c>
      <c r="X69" s="45">
        <f t="shared" si="0"/>
        <v>0</v>
      </c>
      <c r="Y69" s="45">
        <f t="shared" si="0"/>
        <v>0</v>
      </c>
      <c r="Z69" s="45">
        <f t="shared" si="0"/>
        <v>0</v>
      </c>
      <c r="AA69" s="45">
        <f t="shared" si="0"/>
        <v>0</v>
      </c>
      <c r="AB69" s="45">
        <f t="shared" si="0"/>
        <v>0</v>
      </c>
      <c r="AC69" s="45">
        <f t="shared" si="0"/>
        <v>0</v>
      </c>
      <c r="AD69" s="45">
        <f t="shared" si="0"/>
        <v>0</v>
      </c>
      <c r="AE69" s="46">
        <f t="shared" si="0"/>
        <v>0</v>
      </c>
    </row>
    <row r="70" spans="1:31" x14ac:dyDescent="0.2">
      <c r="A70" s="12" t="s">
        <v>3</v>
      </c>
      <c r="B70" s="96">
        <f t="shared" ref="B70:AE70" si="1">SUMIFS(C$5:C$60,$A$5:$A$60,$A70)</f>
        <v>0</v>
      </c>
      <c r="C70">
        <f t="shared" si="1"/>
        <v>0</v>
      </c>
      <c r="D70">
        <f t="shared" si="1"/>
        <v>0</v>
      </c>
      <c r="E70">
        <f t="shared" si="1"/>
        <v>0</v>
      </c>
      <c r="F70">
        <f t="shared" si="1"/>
        <v>0</v>
      </c>
      <c r="G70">
        <f t="shared" si="1"/>
        <v>0</v>
      </c>
      <c r="H70">
        <f t="shared" si="1"/>
        <v>0</v>
      </c>
      <c r="I70">
        <f t="shared" si="1"/>
        <v>0</v>
      </c>
      <c r="J70">
        <f t="shared" si="1"/>
        <v>0</v>
      </c>
      <c r="K70">
        <f t="shared" si="1"/>
        <v>0</v>
      </c>
      <c r="L70">
        <f t="shared" si="1"/>
        <v>0</v>
      </c>
      <c r="M70">
        <f t="shared" si="1"/>
        <v>0</v>
      </c>
      <c r="N70">
        <f t="shared" si="1"/>
        <v>0</v>
      </c>
      <c r="O70">
        <f t="shared" si="1"/>
        <v>0</v>
      </c>
      <c r="P70">
        <f t="shared" si="1"/>
        <v>0</v>
      </c>
      <c r="Q70">
        <f t="shared" si="1"/>
        <v>0</v>
      </c>
      <c r="R70">
        <f t="shared" si="1"/>
        <v>0</v>
      </c>
      <c r="S70">
        <f t="shared" si="1"/>
        <v>0</v>
      </c>
      <c r="T70">
        <f t="shared" si="1"/>
        <v>0</v>
      </c>
      <c r="U70">
        <f t="shared" si="1"/>
        <v>0</v>
      </c>
      <c r="V70">
        <f t="shared" si="1"/>
        <v>0</v>
      </c>
      <c r="W70">
        <f t="shared" si="1"/>
        <v>0</v>
      </c>
      <c r="X70">
        <f t="shared" si="1"/>
        <v>0</v>
      </c>
      <c r="Y70">
        <f t="shared" si="1"/>
        <v>0</v>
      </c>
      <c r="Z70">
        <f t="shared" si="1"/>
        <v>0</v>
      </c>
      <c r="AA70">
        <f t="shared" si="1"/>
        <v>0</v>
      </c>
      <c r="AB70">
        <f t="shared" si="1"/>
        <v>0</v>
      </c>
      <c r="AC70">
        <f t="shared" si="1"/>
        <v>0</v>
      </c>
      <c r="AD70">
        <f t="shared" si="1"/>
        <v>0</v>
      </c>
      <c r="AE70" s="47">
        <f t="shared" si="1"/>
        <v>0</v>
      </c>
    </row>
    <row r="71" spans="1:31" x14ac:dyDescent="0.2">
      <c r="A71" s="12" t="s">
        <v>4</v>
      </c>
      <c r="B71" s="96">
        <f t="shared" ref="B71:AE71" si="2">SUMIFS(C$5:C$60,$A$5:$A$60,$A71)</f>
        <v>0</v>
      </c>
      <c r="C71">
        <f t="shared" si="2"/>
        <v>0</v>
      </c>
      <c r="D71">
        <f t="shared" si="2"/>
        <v>0</v>
      </c>
      <c r="E71">
        <f t="shared" si="2"/>
        <v>0</v>
      </c>
      <c r="F71">
        <f t="shared" si="2"/>
        <v>0</v>
      </c>
      <c r="G71">
        <f t="shared" si="2"/>
        <v>0</v>
      </c>
      <c r="H71">
        <f t="shared" si="2"/>
        <v>0</v>
      </c>
      <c r="I71">
        <f t="shared" si="2"/>
        <v>0</v>
      </c>
      <c r="J71">
        <f t="shared" si="2"/>
        <v>0</v>
      </c>
      <c r="K71">
        <f t="shared" si="2"/>
        <v>0</v>
      </c>
      <c r="L71">
        <f t="shared" si="2"/>
        <v>0</v>
      </c>
      <c r="M71">
        <f t="shared" si="2"/>
        <v>0</v>
      </c>
      <c r="N71">
        <f t="shared" si="2"/>
        <v>0</v>
      </c>
      <c r="O71">
        <f t="shared" si="2"/>
        <v>0</v>
      </c>
      <c r="P71">
        <f t="shared" si="2"/>
        <v>0</v>
      </c>
      <c r="Q71">
        <f t="shared" si="2"/>
        <v>0</v>
      </c>
      <c r="R71">
        <f t="shared" si="2"/>
        <v>0</v>
      </c>
      <c r="S71">
        <f t="shared" si="2"/>
        <v>0</v>
      </c>
      <c r="T71">
        <f t="shared" si="2"/>
        <v>0</v>
      </c>
      <c r="U71">
        <f t="shared" si="2"/>
        <v>0</v>
      </c>
      <c r="V71">
        <f t="shared" si="2"/>
        <v>0</v>
      </c>
      <c r="W71">
        <f t="shared" si="2"/>
        <v>0</v>
      </c>
      <c r="X71">
        <f t="shared" si="2"/>
        <v>0</v>
      </c>
      <c r="Y71">
        <f t="shared" si="2"/>
        <v>0</v>
      </c>
      <c r="Z71">
        <f t="shared" si="2"/>
        <v>0</v>
      </c>
      <c r="AA71">
        <f t="shared" si="2"/>
        <v>0</v>
      </c>
      <c r="AB71">
        <f t="shared" si="2"/>
        <v>0</v>
      </c>
      <c r="AC71">
        <f t="shared" si="2"/>
        <v>0</v>
      </c>
      <c r="AD71">
        <f t="shared" si="2"/>
        <v>0</v>
      </c>
      <c r="AE71" s="47">
        <f t="shared" si="2"/>
        <v>0</v>
      </c>
    </row>
    <row r="72" spans="1:31" x14ac:dyDescent="0.2">
      <c r="A72" s="12" t="s">
        <v>5</v>
      </c>
      <c r="B72" s="96">
        <f t="shared" ref="B72:AE72" si="3">SUMIFS(C$5:C$60,$A$5:$A$60,$A72)</f>
        <v>0</v>
      </c>
      <c r="C72">
        <f t="shared" si="3"/>
        <v>0</v>
      </c>
      <c r="D72">
        <f t="shared" si="3"/>
        <v>0</v>
      </c>
      <c r="E72">
        <f t="shared" si="3"/>
        <v>0</v>
      </c>
      <c r="F72">
        <f t="shared" si="3"/>
        <v>0</v>
      </c>
      <c r="G72">
        <f t="shared" si="3"/>
        <v>0</v>
      </c>
      <c r="H72">
        <f t="shared" si="3"/>
        <v>0</v>
      </c>
      <c r="I72">
        <f t="shared" si="3"/>
        <v>0</v>
      </c>
      <c r="J72">
        <f t="shared" si="3"/>
        <v>0</v>
      </c>
      <c r="K72">
        <f t="shared" si="3"/>
        <v>0</v>
      </c>
      <c r="L72">
        <f t="shared" si="3"/>
        <v>0</v>
      </c>
      <c r="M72">
        <f t="shared" si="3"/>
        <v>0</v>
      </c>
      <c r="N72">
        <f t="shared" si="3"/>
        <v>0</v>
      </c>
      <c r="O72">
        <f t="shared" si="3"/>
        <v>0</v>
      </c>
      <c r="P72">
        <f t="shared" si="3"/>
        <v>0</v>
      </c>
      <c r="Q72">
        <f t="shared" si="3"/>
        <v>0</v>
      </c>
      <c r="R72">
        <f t="shared" si="3"/>
        <v>0</v>
      </c>
      <c r="S72">
        <f t="shared" si="3"/>
        <v>0</v>
      </c>
      <c r="T72">
        <f t="shared" si="3"/>
        <v>0</v>
      </c>
      <c r="U72">
        <f t="shared" si="3"/>
        <v>0</v>
      </c>
      <c r="V72">
        <f t="shared" si="3"/>
        <v>0</v>
      </c>
      <c r="W72">
        <f t="shared" si="3"/>
        <v>0</v>
      </c>
      <c r="X72">
        <f t="shared" si="3"/>
        <v>0</v>
      </c>
      <c r="Y72">
        <f t="shared" si="3"/>
        <v>0</v>
      </c>
      <c r="Z72">
        <f t="shared" si="3"/>
        <v>0</v>
      </c>
      <c r="AA72">
        <f t="shared" si="3"/>
        <v>0</v>
      </c>
      <c r="AB72">
        <f t="shared" si="3"/>
        <v>0</v>
      </c>
      <c r="AC72">
        <f t="shared" si="3"/>
        <v>0</v>
      </c>
      <c r="AD72">
        <f t="shared" si="3"/>
        <v>0</v>
      </c>
      <c r="AE72" s="47">
        <f t="shared" si="3"/>
        <v>0</v>
      </c>
    </row>
    <row r="73" spans="1:31" x14ac:dyDescent="0.2">
      <c r="A73" s="12" t="s">
        <v>6</v>
      </c>
      <c r="B73" s="96">
        <f t="shared" ref="B73:AE73" si="4">SUMIFS(C$5:C$60,$A$5:$A$60,$A73)</f>
        <v>0</v>
      </c>
      <c r="C73">
        <f t="shared" si="4"/>
        <v>0</v>
      </c>
      <c r="D73">
        <f t="shared" si="4"/>
        <v>0</v>
      </c>
      <c r="E73">
        <f t="shared" si="4"/>
        <v>0</v>
      </c>
      <c r="F73">
        <f t="shared" si="4"/>
        <v>0</v>
      </c>
      <c r="G73">
        <f t="shared" si="4"/>
        <v>0</v>
      </c>
      <c r="H73">
        <f t="shared" si="4"/>
        <v>0</v>
      </c>
      <c r="I73">
        <f t="shared" si="4"/>
        <v>0</v>
      </c>
      <c r="J73">
        <f t="shared" si="4"/>
        <v>0</v>
      </c>
      <c r="K73">
        <f t="shared" si="4"/>
        <v>0</v>
      </c>
      <c r="L73">
        <f t="shared" si="4"/>
        <v>0</v>
      </c>
      <c r="M73">
        <f t="shared" si="4"/>
        <v>0</v>
      </c>
      <c r="N73">
        <f t="shared" si="4"/>
        <v>0</v>
      </c>
      <c r="O73">
        <f t="shared" si="4"/>
        <v>0</v>
      </c>
      <c r="P73">
        <f t="shared" si="4"/>
        <v>0</v>
      </c>
      <c r="Q73">
        <f t="shared" si="4"/>
        <v>0</v>
      </c>
      <c r="R73">
        <f t="shared" si="4"/>
        <v>0</v>
      </c>
      <c r="S73">
        <f t="shared" si="4"/>
        <v>0</v>
      </c>
      <c r="T73">
        <f t="shared" si="4"/>
        <v>0</v>
      </c>
      <c r="U73">
        <f t="shared" si="4"/>
        <v>0</v>
      </c>
      <c r="V73">
        <f t="shared" si="4"/>
        <v>0</v>
      </c>
      <c r="W73">
        <f t="shared" si="4"/>
        <v>0</v>
      </c>
      <c r="X73">
        <f t="shared" si="4"/>
        <v>0</v>
      </c>
      <c r="Y73">
        <f t="shared" si="4"/>
        <v>0</v>
      </c>
      <c r="Z73">
        <f t="shared" si="4"/>
        <v>0</v>
      </c>
      <c r="AA73">
        <f t="shared" si="4"/>
        <v>0</v>
      </c>
      <c r="AB73">
        <f t="shared" si="4"/>
        <v>0</v>
      </c>
      <c r="AC73">
        <f t="shared" si="4"/>
        <v>0</v>
      </c>
      <c r="AD73">
        <f t="shared" si="4"/>
        <v>0</v>
      </c>
      <c r="AE73" s="47">
        <f t="shared" si="4"/>
        <v>0</v>
      </c>
    </row>
    <row r="74" spans="1:31" x14ac:dyDescent="0.2">
      <c r="A74" s="12" t="s">
        <v>7</v>
      </c>
      <c r="B74" s="96">
        <f t="shared" ref="B74:AE74" si="5">SUMIFS(C$5:C$60,$A$5:$A$60,$A74)</f>
        <v>0</v>
      </c>
      <c r="C74">
        <f t="shared" si="5"/>
        <v>0</v>
      </c>
      <c r="D74">
        <f t="shared" si="5"/>
        <v>0</v>
      </c>
      <c r="E74">
        <f t="shared" si="5"/>
        <v>0</v>
      </c>
      <c r="F74">
        <f t="shared" si="5"/>
        <v>0</v>
      </c>
      <c r="G74">
        <f t="shared" si="5"/>
        <v>0</v>
      </c>
      <c r="H74">
        <f t="shared" si="5"/>
        <v>0</v>
      </c>
      <c r="I74">
        <f t="shared" si="5"/>
        <v>0</v>
      </c>
      <c r="J74">
        <f t="shared" si="5"/>
        <v>0</v>
      </c>
      <c r="K74">
        <f t="shared" si="5"/>
        <v>0</v>
      </c>
      <c r="L74">
        <f t="shared" si="5"/>
        <v>0</v>
      </c>
      <c r="M74">
        <f t="shared" si="5"/>
        <v>0</v>
      </c>
      <c r="N74">
        <f t="shared" si="5"/>
        <v>0</v>
      </c>
      <c r="O74">
        <f t="shared" si="5"/>
        <v>0</v>
      </c>
      <c r="P74">
        <f t="shared" si="5"/>
        <v>0</v>
      </c>
      <c r="Q74">
        <f t="shared" si="5"/>
        <v>0</v>
      </c>
      <c r="R74">
        <f t="shared" si="5"/>
        <v>0</v>
      </c>
      <c r="S74">
        <f t="shared" si="5"/>
        <v>0</v>
      </c>
      <c r="T74">
        <f t="shared" si="5"/>
        <v>0</v>
      </c>
      <c r="U74">
        <f t="shared" si="5"/>
        <v>0</v>
      </c>
      <c r="V74">
        <f t="shared" si="5"/>
        <v>0</v>
      </c>
      <c r="W74">
        <f t="shared" si="5"/>
        <v>0</v>
      </c>
      <c r="X74">
        <f t="shared" si="5"/>
        <v>0</v>
      </c>
      <c r="Y74">
        <f t="shared" si="5"/>
        <v>0</v>
      </c>
      <c r="Z74">
        <f t="shared" si="5"/>
        <v>0</v>
      </c>
      <c r="AA74">
        <f t="shared" si="5"/>
        <v>0</v>
      </c>
      <c r="AB74">
        <f t="shared" si="5"/>
        <v>0</v>
      </c>
      <c r="AC74">
        <f t="shared" si="5"/>
        <v>0</v>
      </c>
      <c r="AD74">
        <f t="shared" si="5"/>
        <v>0</v>
      </c>
      <c r="AE74" s="47">
        <f t="shared" si="5"/>
        <v>0</v>
      </c>
    </row>
    <row r="75" spans="1:31" x14ac:dyDescent="0.2">
      <c r="A75" s="12" t="s">
        <v>8</v>
      </c>
      <c r="B75" s="96">
        <f t="shared" ref="B75:AE75" si="6">SUMIFS(C$5:C$60,$A$5:$A$60,$A75)</f>
        <v>0</v>
      </c>
      <c r="C75">
        <f t="shared" si="6"/>
        <v>0</v>
      </c>
      <c r="D75">
        <f t="shared" si="6"/>
        <v>0</v>
      </c>
      <c r="E75">
        <f t="shared" si="6"/>
        <v>0</v>
      </c>
      <c r="F75">
        <f t="shared" si="6"/>
        <v>0</v>
      </c>
      <c r="G75">
        <f t="shared" si="6"/>
        <v>0</v>
      </c>
      <c r="H75">
        <f t="shared" si="6"/>
        <v>0</v>
      </c>
      <c r="I75">
        <f t="shared" si="6"/>
        <v>0</v>
      </c>
      <c r="J75">
        <f t="shared" si="6"/>
        <v>0</v>
      </c>
      <c r="K75">
        <f t="shared" si="6"/>
        <v>0</v>
      </c>
      <c r="L75">
        <f t="shared" si="6"/>
        <v>0</v>
      </c>
      <c r="M75">
        <f t="shared" si="6"/>
        <v>0</v>
      </c>
      <c r="N75">
        <f t="shared" si="6"/>
        <v>0</v>
      </c>
      <c r="O75">
        <f t="shared" si="6"/>
        <v>0</v>
      </c>
      <c r="P75">
        <f t="shared" si="6"/>
        <v>0</v>
      </c>
      <c r="Q75">
        <f t="shared" si="6"/>
        <v>0</v>
      </c>
      <c r="R75">
        <f t="shared" si="6"/>
        <v>0</v>
      </c>
      <c r="S75">
        <f t="shared" si="6"/>
        <v>0</v>
      </c>
      <c r="T75">
        <f t="shared" si="6"/>
        <v>0</v>
      </c>
      <c r="U75">
        <f t="shared" si="6"/>
        <v>0</v>
      </c>
      <c r="V75">
        <f t="shared" si="6"/>
        <v>0</v>
      </c>
      <c r="W75">
        <f t="shared" si="6"/>
        <v>0</v>
      </c>
      <c r="X75">
        <f t="shared" si="6"/>
        <v>0</v>
      </c>
      <c r="Y75">
        <f t="shared" si="6"/>
        <v>0</v>
      </c>
      <c r="Z75">
        <f t="shared" si="6"/>
        <v>0</v>
      </c>
      <c r="AA75">
        <f t="shared" si="6"/>
        <v>0</v>
      </c>
      <c r="AB75">
        <f t="shared" si="6"/>
        <v>0</v>
      </c>
      <c r="AC75">
        <f t="shared" si="6"/>
        <v>0</v>
      </c>
      <c r="AD75">
        <f t="shared" si="6"/>
        <v>0</v>
      </c>
      <c r="AE75" s="47">
        <f t="shared" si="6"/>
        <v>0</v>
      </c>
    </row>
    <row r="76" spans="1:31" x14ac:dyDescent="0.2">
      <c r="A76" s="12" t="s">
        <v>9</v>
      </c>
      <c r="B76" s="96">
        <f t="shared" ref="B76:AE76" si="7">SUMIFS(C$5:C$60,$A$5:$A$60,$A76)</f>
        <v>0</v>
      </c>
      <c r="C76">
        <f t="shared" si="7"/>
        <v>0</v>
      </c>
      <c r="D76">
        <f t="shared" si="7"/>
        <v>0</v>
      </c>
      <c r="E76">
        <f t="shared" si="7"/>
        <v>0</v>
      </c>
      <c r="F76">
        <f t="shared" si="7"/>
        <v>0</v>
      </c>
      <c r="G76">
        <f t="shared" si="7"/>
        <v>0</v>
      </c>
      <c r="H76">
        <f t="shared" si="7"/>
        <v>0</v>
      </c>
      <c r="I76">
        <f t="shared" si="7"/>
        <v>0</v>
      </c>
      <c r="J76">
        <f t="shared" si="7"/>
        <v>0</v>
      </c>
      <c r="K76">
        <f t="shared" si="7"/>
        <v>0</v>
      </c>
      <c r="L76">
        <f t="shared" si="7"/>
        <v>0</v>
      </c>
      <c r="M76">
        <f t="shared" si="7"/>
        <v>0</v>
      </c>
      <c r="N76">
        <f t="shared" si="7"/>
        <v>0</v>
      </c>
      <c r="O76">
        <f t="shared" si="7"/>
        <v>0</v>
      </c>
      <c r="P76">
        <f t="shared" si="7"/>
        <v>0</v>
      </c>
      <c r="Q76">
        <f t="shared" si="7"/>
        <v>0</v>
      </c>
      <c r="R76">
        <f t="shared" si="7"/>
        <v>0</v>
      </c>
      <c r="S76">
        <f t="shared" si="7"/>
        <v>0</v>
      </c>
      <c r="T76">
        <f t="shared" si="7"/>
        <v>0</v>
      </c>
      <c r="U76">
        <f t="shared" si="7"/>
        <v>0</v>
      </c>
      <c r="V76">
        <f t="shared" si="7"/>
        <v>0</v>
      </c>
      <c r="W76">
        <f t="shared" si="7"/>
        <v>0</v>
      </c>
      <c r="X76">
        <f t="shared" si="7"/>
        <v>0</v>
      </c>
      <c r="Y76">
        <f t="shared" si="7"/>
        <v>0</v>
      </c>
      <c r="Z76">
        <f t="shared" si="7"/>
        <v>0</v>
      </c>
      <c r="AA76">
        <f t="shared" si="7"/>
        <v>0</v>
      </c>
      <c r="AB76">
        <f t="shared" si="7"/>
        <v>0</v>
      </c>
      <c r="AC76">
        <f t="shared" si="7"/>
        <v>0</v>
      </c>
      <c r="AD76">
        <f t="shared" si="7"/>
        <v>0</v>
      </c>
      <c r="AE76" s="47">
        <f t="shared" si="7"/>
        <v>0</v>
      </c>
    </row>
    <row r="77" spans="1:31" x14ac:dyDescent="0.2">
      <c r="A77" s="12" t="s">
        <v>10</v>
      </c>
      <c r="B77" s="96">
        <f t="shared" ref="B77:AE77" si="8">SUMIFS(C$5:C$60,$A$5:$A$60,$A77)</f>
        <v>0</v>
      </c>
      <c r="C77">
        <f t="shared" si="8"/>
        <v>0</v>
      </c>
      <c r="D77">
        <f t="shared" si="8"/>
        <v>0</v>
      </c>
      <c r="E77">
        <f t="shared" si="8"/>
        <v>0</v>
      </c>
      <c r="F77">
        <f t="shared" si="8"/>
        <v>0</v>
      </c>
      <c r="G77">
        <f t="shared" si="8"/>
        <v>0</v>
      </c>
      <c r="H77">
        <f t="shared" si="8"/>
        <v>0</v>
      </c>
      <c r="I77">
        <f t="shared" si="8"/>
        <v>0</v>
      </c>
      <c r="J77">
        <f t="shared" si="8"/>
        <v>0</v>
      </c>
      <c r="K77">
        <f t="shared" si="8"/>
        <v>0</v>
      </c>
      <c r="L77">
        <f t="shared" si="8"/>
        <v>0</v>
      </c>
      <c r="M77">
        <f t="shared" si="8"/>
        <v>0</v>
      </c>
      <c r="N77">
        <f t="shared" si="8"/>
        <v>0</v>
      </c>
      <c r="O77">
        <f t="shared" si="8"/>
        <v>0</v>
      </c>
      <c r="P77">
        <f t="shared" si="8"/>
        <v>0</v>
      </c>
      <c r="Q77">
        <f t="shared" si="8"/>
        <v>0</v>
      </c>
      <c r="R77">
        <f t="shared" si="8"/>
        <v>0</v>
      </c>
      <c r="S77">
        <f t="shared" si="8"/>
        <v>0</v>
      </c>
      <c r="T77">
        <f t="shared" si="8"/>
        <v>153933962987.09198</v>
      </c>
      <c r="U77">
        <f t="shared" si="8"/>
        <v>0</v>
      </c>
      <c r="V77">
        <f t="shared" si="8"/>
        <v>0</v>
      </c>
      <c r="W77">
        <f t="shared" si="8"/>
        <v>0</v>
      </c>
      <c r="X77">
        <f t="shared" si="8"/>
        <v>0</v>
      </c>
      <c r="Y77">
        <f t="shared" si="8"/>
        <v>0</v>
      </c>
      <c r="Z77">
        <f t="shared" si="8"/>
        <v>0</v>
      </c>
      <c r="AA77">
        <f t="shared" si="8"/>
        <v>0</v>
      </c>
      <c r="AB77">
        <f t="shared" si="8"/>
        <v>0</v>
      </c>
      <c r="AC77">
        <f t="shared" si="8"/>
        <v>0</v>
      </c>
      <c r="AD77">
        <f t="shared" si="8"/>
        <v>0</v>
      </c>
      <c r="AE77" s="47">
        <f t="shared" si="8"/>
        <v>0</v>
      </c>
    </row>
    <row r="78" spans="1:31" x14ac:dyDescent="0.2">
      <c r="A78" s="12" t="s">
        <v>11</v>
      </c>
      <c r="B78" s="96">
        <f t="shared" ref="B78:AE78" si="9">SUMIFS(C$5:C$60,$A$5:$A$60,$A78)</f>
        <v>0</v>
      </c>
      <c r="C78">
        <f t="shared" si="9"/>
        <v>0</v>
      </c>
      <c r="D78">
        <f t="shared" si="9"/>
        <v>0</v>
      </c>
      <c r="E78">
        <f t="shared" si="9"/>
        <v>0</v>
      </c>
      <c r="F78">
        <f t="shared" si="9"/>
        <v>0</v>
      </c>
      <c r="G78">
        <f t="shared" si="9"/>
        <v>0</v>
      </c>
      <c r="H78">
        <f t="shared" si="9"/>
        <v>0</v>
      </c>
      <c r="I78">
        <f t="shared" si="9"/>
        <v>0</v>
      </c>
      <c r="J78">
        <f t="shared" si="9"/>
        <v>0</v>
      </c>
      <c r="K78">
        <f t="shared" si="9"/>
        <v>0</v>
      </c>
      <c r="L78">
        <f t="shared" si="9"/>
        <v>0</v>
      </c>
      <c r="M78">
        <f t="shared" si="9"/>
        <v>0</v>
      </c>
      <c r="N78">
        <f t="shared" si="9"/>
        <v>0</v>
      </c>
      <c r="O78">
        <f t="shared" si="9"/>
        <v>0</v>
      </c>
      <c r="P78">
        <f t="shared" si="9"/>
        <v>0</v>
      </c>
      <c r="Q78">
        <f t="shared" si="9"/>
        <v>0</v>
      </c>
      <c r="R78">
        <f t="shared" si="9"/>
        <v>0</v>
      </c>
      <c r="S78">
        <f t="shared" si="9"/>
        <v>0</v>
      </c>
      <c r="T78">
        <f t="shared" si="9"/>
        <v>0</v>
      </c>
      <c r="U78">
        <f t="shared" si="9"/>
        <v>0</v>
      </c>
      <c r="V78">
        <f t="shared" si="9"/>
        <v>0</v>
      </c>
      <c r="W78">
        <f t="shared" si="9"/>
        <v>0</v>
      </c>
      <c r="X78">
        <f t="shared" si="9"/>
        <v>0</v>
      </c>
      <c r="Y78">
        <f t="shared" si="9"/>
        <v>0</v>
      </c>
      <c r="Z78">
        <f t="shared" si="9"/>
        <v>0</v>
      </c>
      <c r="AA78">
        <f t="shared" si="9"/>
        <v>0</v>
      </c>
      <c r="AB78">
        <f t="shared" si="9"/>
        <v>0</v>
      </c>
      <c r="AC78">
        <f t="shared" si="9"/>
        <v>0</v>
      </c>
      <c r="AD78">
        <f t="shared" si="9"/>
        <v>0</v>
      </c>
      <c r="AE78" s="47">
        <f t="shared" si="9"/>
        <v>0</v>
      </c>
    </row>
    <row r="79" spans="1:31" x14ac:dyDescent="0.2">
      <c r="A79" s="12" t="s">
        <v>12</v>
      </c>
      <c r="B79" s="96">
        <f t="shared" ref="B79:AE79" si="10">SUMIFS(C$5:C$60,$A$5:$A$60,$A79)</f>
        <v>0</v>
      </c>
      <c r="C79">
        <f t="shared" si="10"/>
        <v>0</v>
      </c>
      <c r="D79">
        <f t="shared" si="10"/>
        <v>0</v>
      </c>
      <c r="E79">
        <f t="shared" si="10"/>
        <v>0</v>
      </c>
      <c r="F79">
        <f t="shared" si="10"/>
        <v>0</v>
      </c>
      <c r="G79">
        <f t="shared" si="10"/>
        <v>0</v>
      </c>
      <c r="H79">
        <f t="shared" si="10"/>
        <v>0</v>
      </c>
      <c r="I79">
        <f t="shared" si="10"/>
        <v>0</v>
      </c>
      <c r="J79">
        <f t="shared" si="10"/>
        <v>0</v>
      </c>
      <c r="K79">
        <f t="shared" si="10"/>
        <v>0</v>
      </c>
      <c r="L79">
        <f t="shared" si="10"/>
        <v>0</v>
      </c>
      <c r="M79">
        <f t="shared" si="10"/>
        <v>0</v>
      </c>
      <c r="N79">
        <f t="shared" si="10"/>
        <v>0</v>
      </c>
      <c r="O79">
        <f t="shared" si="10"/>
        <v>0</v>
      </c>
      <c r="P79">
        <f t="shared" si="10"/>
        <v>0</v>
      </c>
      <c r="Q79">
        <f t="shared" si="10"/>
        <v>0</v>
      </c>
      <c r="R79">
        <f t="shared" si="10"/>
        <v>0</v>
      </c>
      <c r="S79">
        <f t="shared" si="10"/>
        <v>0</v>
      </c>
      <c r="T79">
        <f t="shared" si="10"/>
        <v>0</v>
      </c>
      <c r="U79">
        <f t="shared" si="10"/>
        <v>0</v>
      </c>
      <c r="V79">
        <f t="shared" si="10"/>
        <v>0</v>
      </c>
      <c r="W79">
        <f t="shared" si="10"/>
        <v>0</v>
      </c>
      <c r="X79">
        <f t="shared" si="10"/>
        <v>0</v>
      </c>
      <c r="Y79">
        <f t="shared" si="10"/>
        <v>0</v>
      </c>
      <c r="Z79">
        <f t="shared" si="10"/>
        <v>0</v>
      </c>
      <c r="AA79">
        <f t="shared" si="10"/>
        <v>0</v>
      </c>
      <c r="AB79">
        <f t="shared" si="10"/>
        <v>0</v>
      </c>
      <c r="AC79">
        <f t="shared" si="10"/>
        <v>0</v>
      </c>
      <c r="AD79">
        <f t="shared" si="10"/>
        <v>0</v>
      </c>
      <c r="AE79" s="47">
        <f t="shared" si="10"/>
        <v>0</v>
      </c>
    </row>
    <row r="80" spans="1:31" x14ac:dyDescent="0.2">
      <c r="A80" s="12" t="s">
        <v>13</v>
      </c>
      <c r="B80" s="96">
        <f t="shared" ref="B80:AE80" si="11">SUMIFS(C$5:C$60,$A$5:$A$60,$A80)</f>
        <v>0</v>
      </c>
      <c r="C80">
        <f t="shared" si="11"/>
        <v>0</v>
      </c>
      <c r="D80">
        <f t="shared" si="11"/>
        <v>0</v>
      </c>
      <c r="E80">
        <f t="shared" si="11"/>
        <v>0</v>
      </c>
      <c r="F80">
        <f t="shared" si="11"/>
        <v>0</v>
      </c>
      <c r="G80">
        <f t="shared" si="11"/>
        <v>0</v>
      </c>
      <c r="H80">
        <f t="shared" si="11"/>
        <v>0</v>
      </c>
      <c r="I80">
        <f t="shared" si="11"/>
        <v>0</v>
      </c>
      <c r="J80">
        <f t="shared" si="11"/>
        <v>0</v>
      </c>
      <c r="K80">
        <f t="shared" si="11"/>
        <v>0</v>
      </c>
      <c r="L80">
        <f t="shared" si="11"/>
        <v>0</v>
      </c>
      <c r="M80">
        <f t="shared" si="11"/>
        <v>0</v>
      </c>
      <c r="N80">
        <f t="shared" si="11"/>
        <v>0</v>
      </c>
      <c r="O80">
        <f t="shared" si="11"/>
        <v>0</v>
      </c>
      <c r="P80">
        <f t="shared" si="11"/>
        <v>0</v>
      </c>
      <c r="Q80">
        <f t="shared" si="11"/>
        <v>0</v>
      </c>
      <c r="R80">
        <f t="shared" si="11"/>
        <v>0</v>
      </c>
      <c r="S80">
        <f t="shared" si="11"/>
        <v>0</v>
      </c>
      <c r="T80">
        <f t="shared" si="11"/>
        <v>0</v>
      </c>
      <c r="U80">
        <f t="shared" si="11"/>
        <v>0</v>
      </c>
      <c r="V80">
        <f t="shared" si="11"/>
        <v>0</v>
      </c>
      <c r="W80">
        <f t="shared" si="11"/>
        <v>0</v>
      </c>
      <c r="X80">
        <f t="shared" si="11"/>
        <v>0</v>
      </c>
      <c r="Y80">
        <f t="shared" si="11"/>
        <v>0</v>
      </c>
      <c r="Z80">
        <f t="shared" si="11"/>
        <v>0</v>
      </c>
      <c r="AA80">
        <f t="shared" si="11"/>
        <v>0</v>
      </c>
      <c r="AB80">
        <f t="shared" si="11"/>
        <v>0</v>
      </c>
      <c r="AC80">
        <f t="shared" si="11"/>
        <v>0</v>
      </c>
      <c r="AD80">
        <f t="shared" si="11"/>
        <v>0</v>
      </c>
      <c r="AE80" s="47">
        <f t="shared" si="11"/>
        <v>0</v>
      </c>
    </row>
    <row r="81" spans="1:31" x14ac:dyDescent="0.2">
      <c r="A81" s="12" t="s">
        <v>14</v>
      </c>
      <c r="B81" s="96">
        <f t="shared" ref="B81:AE81" si="12">SUMIFS(C$5:C$60,$A$5:$A$60,$A81)</f>
        <v>0</v>
      </c>
      <c r="C81">
        <f t="shared" si="12"/>
        <v>0</v>
      </c>
      <c r="D81">
        <f t="shared" si="12"/>
        <v>0</v>
      </c>
      <c r="E81">
        <f t="shared" si="12"/>
        <v>0</v>
      </c>
      <c r="F81">
        <f t="shared" si="12"/>
        <v>0</v>
      </c>
      <c r="G81">
        <f t="shared" si="12"/>
        <v>0</v>
      </c>
      <c r="H81">
        <f t="shared" si="12"/>
        <v>0</v>
      </c>
      <c r="I81">
        <f t="shared" si="12"/>
        <v>0</v>
      </c>
      <c r="J81">
        <f t="shared" si="12"/>
        <v>0</v>
      </c>
      <c r="K81">
        <f t="shared" si="12"/>
        <v>0</v>
      </c>
      <c r="L81">
        <f t="shared" si="12"/>
        <v>0</v>
      </c>
      <c r="M81">
        <f t="shared" si="12"/>
        <v>0</v>
      </c>
      <c r="N81">
        <f t="shared" si="12"/>
        <v>0</v>
      </c>
      <c r="O81">
        <f t="shared" si="12"/>
        <v>0</v>
      </c>
      <c r="P81">
        <f t="shared" si="12"/>
        <v>0</v>
      </c>
      <c r="Q81">
        <f t="shared" si="12"/>
        <v>0</v>
      </c>
      <c r="R81">
        <f t="shared" si="12"/>
        <v>0</v>
      </c>
      <c r="S81">
        <f t="shared" si="12"/>
        <v>0</v>
      </c>
      <c r="T81">
        <f t="shared" si="12"/>
        <v>0</v>
      </c>
      <c r="U81">
        <f t="shared" si="12"/>
        <v>0</v>
      </c>
      <c r="V81">
        <f t="shared" si="12"/>
        <v>0</v>
      </c>
      <c r="W81">
        <f t="shared" si="12"/>
        <v>0</v>
      </c>
      <c r="X81">
        <f t="shared" si="12"/>
        <v>0</v>
      </c>
      <c r="Y81">
        <f t="shared" si="12"/>
        <v>0</v>
      </c>
      <c r="Z81">
        <f t="shared" si="12"/>
        <v>0</v>
      </c>
      <c r="AA81">
        <f t="shared" si="12"/>
        <v>0</v>
      </c>
      <c r="AB81">
        <f t="shared" si="12"/>
        <v>0</v>
      </c>
      <c r="AC81">
        <f t="shared" si="12"/>
        <v>0</v>
      </c>
      <c r="AD81">
        <f t="shared" si="12"/>
        <v>0</v>
      </c>
      <c r="AE81" s="47">
        <f t="shared" si="12"/>
        <v>0</v>
      </c>
    </row>
    <row r="82" spans="1:31" x14ac:dyDescent="0.2">
      <c r="A82" s="12" t="s">
        <v>15</v>
      </c>
      <c r="B82" s="96">
        <f t="shared" ref="B82:AE82" si="13">SUMIFS(C$5:C$60,$A$5:$A$60,$A82)</f>
        <v>0</v>
      </c>
      <c r="C82">
        <f t="shared" si="13"/>
        <v>0</v>
      </c>
      <c r="D82">
        <f t="shared" si="13"/>
        <v>0</v>
      </c>
      <c r="E82">
        <f t="shared" si="13"/>
        <v>0</v>
      </c>
      <c r="F82">
        <f t="shared" si="13"/>
        <v>0</v>
      </c>
      <c r="G82">
        <f t="shared" si="13"/>
        <v>0</v>
      </c>
      <c r="H82">
        <f t="shared" si="13"/>
        <v>0</v>
      </c>
      <c r="I82">
        <f t="shared" si="13"/>
        <v>0</v>
      </c>
      <c r="J82">
        <f t="shared" si="13"/>
        <v>0</v>
      </c>
      <c r="K82">
        <f t="shared" si="13"/>
        <v>0</v>
      </c>
      <c r="L82">
        <f t="shared" si="13"/>
        <v>0</v>
      </c>
      <c r="M82">
        <f t="shared" si="13"/>
        <v>0</v>
      </c>
      <c r="N82">
        <f t="shared" si="13"/>
        <v>0</v>
      </c>
      <c r="O82">
        <f t="shared" si="13"/>
        <v>0</v>
      </c>
      <c r="P82">
        <f t="shared" si="13"/>
        <v>0</v>
      </c>
      <c r="Q82">
        <f t="shared" si="13"/>
        <v>0</v>
      </c>
      <c r="R82">
        <f t="shared" si="13"/>
        <v>0</v>
      </c>
      <c r="S82">
        <f t="shared" si="13"/>
        <v>0</v>
      </c>
      <c r="T82">
        <f t="shared" si="13"/>
        <v>0</v>
      </c>
      <c r="U82">
        <f t="shared" si="13"/>
        <v>0</v>
      </c>
      <c r="V82">
        <f t="shared" si="13"/>
        <v>0</v>
      </c>
      <c r="W82">
        <f t="shared" si="13"/>
        <v>0</v>
      </c>
      <c r="X82">
        <f t="shared" si="13"/>
        <v>0</v>
      </c>
      <c r="Y82">
        <f t="shared" si="13"/>
        <v>0</v>
      </c>
      <c r="Z82">
        <f t="shared" si="13"/>
        <v>0</v>
      </c>
      <c r="AA82">
        <f t="shared" si="13"/>
        <v>0</v>
      </c>
      <c r="AB82">
        <f t="shared" si="13"/>
        <v>0</v>
      </c>
      <c r="AC82">
        <f t="shared" si="13"/>
        <v>0</v>
      </c>
      <c r="AD82">
        <f t="shared" si="13"/>
        <v>0</v>
      </c>
      <c r="AE82" s="47">
        <f t="shared" si="13"/>
        <v>0</v>
      </c>
    </row>
    <row r="83" spans="1:31" x14ac:dyDescent="0.2">
      <c r="A83" s="12" t="s">
        <v>16</v>
      </c>
      <c r="B83" s="96">
        <f>SUMIFS(C$5:C$60,$A$5:$A$60,$A83)</f>
        <v>0</v>
      </c>
      <c r="C83">
        <f t="shared" ref="C83:AE83" si="14">SUMIFS(D$5:D$60,$A$5:$A$60,$A83)</f>
        <v>0</v>
      </c>
      <c r="D83">
        <f t="shared" si="14"/>
        <v>0</v>
      </c>
      <c r="E83">
        <f t="shared" si="14"/>
        <v>0</v>
      </c>
      <c r="F83">
        <f t="shared" si="14"/>
        <v>0</v>
      </c>
      <c r="G83">
        <f t="shared" si="14"/>
        <v>0</v>
      </c>
      <c r="H83">
        <f t="shared" si="14"/>
        <v>0</v>
      </c>
      <c r="I83">
        <f t="shared" si="14"/>
        <v>0</v>
      </c>
      <c r="J83">
        <f t="shared" si="14"/>
        <v>0</v>
      </c>
      <c r="K83">
        <f t="shared" si="14"/>
        <v>0</v>
      </c>
      <c r="L83">
        <f t="shared" si="14"/>
        <v>0</v>
      </c>
      <c r="M83">
        <f t="shared" si="14"/>
        <v>0</v>
      </c>
      <c r="N83">
        <f t="shared" si="14"/>
        <v>0</v>
      </c>
      <c r="O83">
        <f t="shared" si="14"/>
        <v>0</v>
      </c>
      <c r="P83">
        <f t="shared" si="14"/>
        <v>0</v>
      </c>
      <c r="Q83">
        <f t="shared" si="14"/>
        <v>0</v>
      </c>
      <c r="R83">
        <f t="shared" si="14"/>
        <v>0</v>
      </c>
      <c r="S83">
        <f t="shared" si="14"/>
        <v>0</v>
      </c>
      <c r="T83">
        <f t="shared" si="14"/>
        <v>643224059624.63416</v>
      </c>
      <c r="U83">
        <f t="shared" si="14"/>
        <v>0</v>
      </c>
      <c r="V83">
        <f t="shared" si="14"/>
        <v>0</v>
      </c>
      <c r="W83">
        <f t="shared" si="14"/>
        <v>0</v>
      </c>
      <c r="X83">
        <f t="shared" si="14"/>
        <v>0</v>
      </c>
      <c r="Y83">
        <f t="shared" si="14"/>
        <v>0</v>
      </c>
      <c r="Z83">
        <f t="shared" si="14"/>
        <v>0</v>
      </c>
      <c r="AA83">
        <f t="shared" si="14"/>
        <v>0</v>
      </c>
      <c r="AB83">
        <f t="shared" si="14"/>
        <v>0</v>
      </c>
      <c r="AC83">
        <f t="shared" si="14"/>
        <v>0</v>
      </c>
      <c r="AD83">
        <f t="shared" si="14"/>
        <v>0</v>
      </c>
      <c r="AE83" s="47">
        <f t="shared" si="14"/>
        <v>0</v>
      </c>
    </row>
    <row r="84" spans="1:31" x14ac:dyDescent="0.2">
      <c r="A84" s="12" t="s">
        <v>17</v>
      </c>
      <c r="B84" s="96">
        <f t="shared" ref="B84:AE84" si="15">SUMIFS(C$5:C$60,$A$5:$A$60,$A84)</f>
        <v>0</v>
      </c>
      <c r="C84">
        <f t="shared" si="15"/>
        <v>0</v>
      </c>
      <c r="D84">
        <f t="shared" si="15"/>
        <v>0</v>
      </c>
      <c r="E84">
        <f t="shared" si="15"/>
        <v>0</v>
      </c>
      <c r="F84">
        <f t="shared" si="15"/>
        <v>0</v>
      </c>
      <c r="G84">
        <f t="shared" si="15"/>
        <v>0</v>
      </c>
      <c r="H84">
        <f t="shared" si="15"/>
        <v>0</v>
      </c>
      <c r="I84">
        <f t="shared" si="15"/>
        <v>0</v>
      </c>
      <c r="J84">
        <f t="shared" si="15"/>
        <v>0</v>
      </c>
      <c r="K84">
        <f t="shared" si="15"/>
        <v>0</v>
      </c>
      <c r="L84">
        <f t="shared" si="15"/>
        <v>0</v>
      </c>
      <c r="M84">
        <f t="shared" si="15"/>
        <v>0</v>
      </c>
      <c r="N84">
        <f t="shared" si="15"/>
        <v>0</v>
      </c>
      <c r="O84">
        <f t="shared" si="15"/>
        <v>0</v>
      </c>
      <c r="P84">
        <f t="shared" si="15"/>
        <v>0</v>
      </c>
      <c r="Q84">
        <f t="shared" si="15"/>
        <v>0</v>
      </c>
      <c r="R84">
        <f t="shared" si="15"/>
        <v>0</v>
      </c>
      <c r="S84">
        <f t="shared" si="15"/>
        <v>0</v>
      </c>
      <c r="T84">
        <f t="shared" si="15"/>
        <v>0</v>
      </c>
      <c r="U84">
        <f t="shared" si="15"/>
        <v>0</v>
      </c>
      <c r="V84">
        <f t="shared" si="15"/>
        <v>0</v>
      </c>
      <c r="W84">
        <f t="shared" si="15"/>
        <v>0</v>
      </c>
      <c r="X84">
        <f t="shared" si="15"/>
        <v>0</v>
      </c>
      <c r="Y84">
        <f t="shared" si="15"/>
        <v>0</v>
      </c>
      <c r="Z84">
        <f t="shared" si="15"/>
        <v>0</v>
      </c>
      <c r="AA84">
        <f t="shared" si="15"/>
        <v>0</v>
      </c>
      <c r="AB84">
        <f t="shared" si="15"/>
        <v>0</v>
      </c>
      <c r="AC84">
        <f t="shared" si="15"/>
        <v>0</v>
      </c>
      <c r="AD84">
        <f t="shared" si="15"/>
        <v>0</v>
      </c>
      <c r="AE84" s="47">
        <f t="shared" si="15"/>
        <v>0</v>
      </c>
    </row>
    <row r="85" spans="1:31" x14ac:dyDescent="0.2">
      <c r="A85" s="12" t="s">
        <v>18</v>
      </c>
      <c r="B85" s="96">
        <f t="shared" ref="B85:AE85" si="16">SUMIFS(C$5:C$60,$A$5:$A$60,$A85)</f>
        <v>0</v>
      </c>
      <c r="C85">
        <f t="shared" si="16"/>
        <v>0</v>
      </c>
      <c r="D85">
        <f t="shared" si="16"/>
        <v>0</v>
      </c>
      <c r="E85">
        <f t="shared" si="16"/>
        <v>0</v>
      </c>
      <c r="F85">
        <f t="shared" si="16"/>
        <v>0</v>
      </c>
      <c r="G85">
        <f t="shared" si="16"/>
        <v>0</v>
      </c>
      <c r="H85">
        <f t="shared" si="16"/>
        <v>0</v>
      </c>
      <c r="I85">
        <f t="shared" si="16"/>
        <v>0</v>
      </c>
      <c r="J85">
        <f t="shared" si="16"/>
        <v>0</v>
      </c>
      <c r="K85">
        <f t="shared" si="16"/>
        <v>0</v>
      </c>
      <c r="L85">
        <f t="shared" si="16"/>
        <v>0</v>
      </c>
      <c r="M85">
        <f t="shared" si="16"/>
        <v>0</v>
      </c>
      <c r="N85">
        <f t="shared" si="16"/>
        <v>0</v>
      </c>
      <c r="O85">
        <f t="shared" si="16"/>
        <v>0</v>
      </c>
      <c r="P85">
        <f t="shared" si="16"/>
        <v>0</v>
      </c>
      <c r="Q85">
        <f t="shared" si="16"/>
        <v>0</v>
      </c>
      <c r="R85">
        <f t="shared" si="16"/>
        <v>0</v>
      </c>
      <c r="S85">
        <f t="shared" si="16"/>
        <v>0</v>
      </c>
      <c r="T85">
        <f t="shared" si="16"/>
        <v>0</v>
      </c>
      <c r="U85">
        <f t="shared" si="16"/>
        <v>0</v>
      </c>
      <c r="V85">
        <f t="shared" si="16"/>
        <v>0</v>
      </c>
      <c r="W85">
        <f t="shared" si="16"/>
        <v>0</v>
      </c>
      <c r="X85">
        <f t="shared" si="16"/>
        <v>0</v>
      </c>
      <c r="Y85">
        <f t="shared" si="16"/>
        <v>0</v>
      </c>
      <c r="Z85">
        <f t="shared" si="16"/>
        <v>0</v>
      </c>
      <c r="AA85">
        <f t="shared" si="16"/>
        <v>0</v>
      </c>
      <c r="AB85">
        <f t="shared" si="16"/>
        <v>0</v>
      </c>
      <c r="AC85">
        <f t="shared" si="16"/>
        <v>0</v>
      </c>
      <c r="AD85">
        <f t="shared" si="16"/>
        <v>0</v>
      </c>
      <c r="AE85" s="47">
        <f t="shared" si="16"/>
        <v>0</v>
      </c>
    </row>
    <row r="86" spans="1:31" x14ac:dyDescent="0.2">
      <c r="A86" s="12" t="s">
        <v>19</v>
      </c>
      <c r="B86" s="96">
        <f t="shared" ref="B86:AE86" si="17">SUMIFS(C$5:C$60,$A$5:$A$60,$A86)</f>
        <v>0</v>
      </c>
      <c r="C86">
        <f t="shared" si="17"/>
        <v>0</v>
      </c>
      <c r="D86">
        <f t="shared" si="17"/>
        <v>0</v>
      </c>
      <c r="E86">
        <f t="shared" si="17"/>
        <v>0</v>
      </c>
      <c r="F86">
        <f t="shared" si="17"/>
        <v>0</v>
      </c>
      <c r="G86">
        <f t="shared" si="17"/>
        <v>0</v>
      </c>
      <c r="H86">
        <f t="shared" si="17"/>
        <v>0</v>
      </c>
      <c r="I86">
        <f t="shared" si="17"/>
        <v>0</v>
      </c>
      <c r="J86">
        <f t="shared" si="17"/>
        <v>0</v>
      </c>
      <c r="K86">
        <f t="shared" si="17"/>
        <v>0</v>
      </c>
      <c r="L86">
        <f t="shared" si="17"/>
        <v>0</v>
      </c>
      <c r="M86">
        <f t="shared" si="17"/>
        <v>0</v>
      </c>
      <c r="N86">
        <f t="shared" si="17"/>
        <v>0</v>
      </c>
      <c r="O86">
        <f t="shared" si="17"/>
        <v>0</v>
      </c>
      <c r="P86">
        <f t="shared" si="17"/>
        <v>0</v>
      </c>
      <c r="Q86">
        <f t="shared" si="17"/>
        <v>0</v>
      </c>
      <c r="R86">
        <f t="shared" si="17"/>
        <v>0</v>
      </c>
      <c r="S86">
        <f t="shared" si="17"/>
        <v>0</v>
      </c>
      <c r="T86">
        <f t="shared" si="17"/>
        <v>0</v>
      </c>
      <c r="U86">
        <f t="shared" si="17"/>
        <v>0</v>
      </c>
      <c r="V86">
        <f t="shared" si="17"/>
        <v>0</v>
      </c>
      <c r="W86">
        <f t="shared" si="17"/>
        <v>0</v>
      </c>
      <c r="X86">
        <f t="shared" si="17"/>
        <v>0</v>
      </c>
      <c r="Y86">
        <f t="shared" si="17"/>
        <v>0</v>
      </c>
      <c r="Z86">
        <f t="shared" si="17"/>
        <v>0</v>
      </c>
      <c r="AA86">
        <f t="shared" si="17"/>
        <v>0</v>
      </c>
      <c r="AB86">
        <f t="shared" si="17"/>
        <v>0</v>
      </c>
      <c r="AC86">
        <f t="shared" si="17"/>
        <v>0</v>
      </c>
      <c r="AD86">
        <f t="shared" si="17"/>
        <v>0</v>
      </c>
      <c r="AE86" s="47">
        <f t="shared" si="17"/>
        <v>0</v>
      </c>
    </row>
    <row r="87" spans="1:31" x14ac:dyDescent="0.2">
      <c r="A87" s="12" t="s">
        <v>20</v>
      </c>
      <c r="B87" s="96">
        <f t="shared" ref="B87:AE87" si="18">SUMIFS(C$5:C$60,$A$5:$A$60,$A87)</f>
        <v>0</v>
      </c>
      <c r="C87">
        <f t="shared" si="18"/>
        <v>0</v>
      </c>
      <c r="D87">
        <f t="shared" si="18"/>
        <v>0</v>
      </c>
      <c r="E87">
        <f t="shared" si="18"/>
        <v>0</v>
      </c>
      <c r="F87">
        <f t="shared" si="18"/>
        <v>0</v>
      </c>
      <c r="G87">
        <f t="shared" si="18"/>
        <v>0</v>
      </c>
      <c r="H87">
        <f t="shared" si="18"/>
        <v>0</v>
      </c>
      <c r="I87">
        <f t="shared" si="18"/>
        <v>0</v>
      </c>
      <c r="J87">
        <f t="shared" si="18"/>
        <v>0</v>
      </c>
      <c r="K87">
        <f t="shared" si="18"/>
        <v>0</v>
      </c>
      <c r="L87">
        <f t="shared" si="18"/>
        <v>0</v>
      </c>
      <c r="M87">
        <f t="shared" si="18"/>
        <v>0</v>
      </c>
      <c r="N87">
        <f t="shared" si="18"/>
        <v>0</v>
      </c>
      <c r="O87">
        <f t="shared" si="18"/>
        <v>0</v>
      </c>
      <c r="P87">
        <f t="shared" si="18"/>
        <v>0</v>
      </c>
      <c r="Q87">
        <f t="shared" si="18"/>
        <v>0</v>
      </c>
      <c r="R87">
        <f t="shared" si="18"/>
        <v>0</v>
      </c>
      <c r="S87">
        <f t="shared" si="18"/>
        <v>0</v>
      </c>
      <c r="T87">
        <f t="shared" si="18"/>
        <v>200663916036.7449</v>
      </c>
      <c r="U87">
        <f t="shared" si="18"/>
        <v>0</v>
      </c>
      <c r="V87">
        <f t="shared" si="18"/>
        <v>0</v>
      </c>
      <c r="W87">
        <f t="shared" si="18"/>
        <v>0</v>
      </c>
      <c r="X87">
        <f t="shared" si="18"/>
        <v>0</v>
      </c>
      <c r="Y87">
        <f t="shared" si="18"/>
        <v>0</v>
      </c>
      <c r="Z87">
        <f t="shared" si="18"/>
        <v>0</v>
      </c>
      <c r="AA87">
        <f t="shared" si="18"/>
        <v>0</v>
      </c>
      <c r="AB87">
        <f t="shared" si="18"/>
        <v>0</v>
      </c>
      <c r="AC87">
        <f t="shared" si="18"/>
        <v>0</v>
      </c>
      <c r="AD87">
        <f t="shared" si="18"/>
        <v>0</v>
      </c>
      <c r="AE87" s="47">
        <f t="shared" si="18"/>
        <v>0</v>
      </c>
    </row>
    <row r="88" spans="1:31" x14ac:dyDescent="0.2">
      <c r="A88" s="12" t="s">
        <v>21</v>
      </c>
      <c r="B88" s="96">
        <f t="shared" ref="B88:AE88" si="19">SUMIFS(C$5:C$60,$A$5:$A$60,$A88)</f>
        <v>2809864833246596</v>
      </c>
      <c r="C88">
        <f t="shared" si="19"/>
        <v>1.39279092634935E+16</v>
      </c>
      <c r="D88">
        <f t="shared" si="19"/>
        <v>243535142825740.16</v>
      </c>
      <c r="E88">
        <f t="shared" si="19"/>
        <v>-233202111578357.38</v>
      </c>
      <c r="F88">
        <f t="shared" si="19"/>
        <v>0</v>
      </c>
      <c r="G88">
        <f t="shared" si="19"/>
        <v>-1.2762197989893E+16</v>
      </c>
      <c r="H88">
        <f t="shared" si="19"/>
        <v>0</v>
      </c>
      <c r="I88">
        <f t="shared" si="19"/>
        <v>0</v>
      </c>
      <c r="J88">
        <f t="shared" si="19"/>
        <v>0</v>
      </c>
      <c r="K88">
        <f t="shared" si="19"/>
        <v>0</v>
      </c>
      <c r="L88">
        <f t="shared" si="19"/>
        <v>117983763701670.53</v>
      </c>
      <c r="M88">
        <f t="shared" si="19"/>
        <v>2.6545396486059E+16</v>
      </c>
      <c r="N88">
        <f t="shared" si="19"/>
        <v>11718378843265.02</v>
      </c>
      <c r="O88">
        <f t="shared" si="19"/>
        <v>0</v>
      </c>
      <c r="P88">
        <f t="shared" si="19"/>
        <v>33536675188500</v>
      </c>
      <c r="Q88">
        <f t="shared" si="19"/>
        <v>925760908999547.5</v>
      </c>
      <c r="R88">
        <f t="shared" si="19"/>
        <v>1131651660928223.3</v>
      </c>
      <c r="S88">
        <f t="shared" si="19"/>
        <v>84343708925957.656</v>
      </c>
      <c r="T88">
        <f t="shared" si="19"/>
        <v>2333372580000</v>
      </c>
      <c r="U88">
        <f t="shared" si="19"/>
        <v>2457807539771.0317</v>
      </c>
      <c r="V88">
        <f t="shared" si="19"/>
        <v>126449908311473.17</v>
      </c>
      <c r="W88">
        <f t="shared" si="19"/>
        <v>2375039947500</v>
      </c>
      <c r="X88">
        <f t="shared" si="19"/>
        <v>403420344466235.5</v>
      </c>
      <c r="Y88">
        <f t="shared" si="19"/>
        <v>72312327384000</v>
      </c>
      <c r="Z88">
        <f t="shared" si="19"/>
        <v>3420708489326871</v>
      </c>
      <c r="AA88">
        <f t="shared" si="19"/>
        <v>114665817535500</v>
      </c>
      <c r="AB88">
        <f t="shared" si="19"/>
        <v>0</v>
      </c>
      <c r="AC88">
        <f t="shared" si="19"/>
        <v>0</v>
      </c>
      <c r="AD88">
        <f t="shared" si="19"/>
        <v>0</v>
      </c>
      <c r="AE88" s="47">
        <f t="shared" si="19"/>
        <v>38606204901000</v>
      </c>
    </row>
    <row r="89" spans="1:31" x14ac:dyDescent="0.2">
      <c r="A89" s="12" t="s">
        <v>1</v>
      </c>
      <c r="B89" s="96">
        <f t="shared" ref="B89:AE89" si="20">SUMIFS(C$5:C$60,$A$5:$A$60,$A89)</f>
        <v>1245949322527778.3</v>
      </c>
      <c r="C89">
        <f t="shared" si="20"/>
        <v>0</v>
      </c>
      <c r="D89">
        <f t="shared" si="20"/>
        <v>0</v>
      </c>
      <c r="E89">
        <f t="shared" si="20"/>
        <v>0</v>
      </c>
      <c r="F89">
        <f t="shared" si="20"/>
        <v>0</v>
      </c>
      <c r="G89">
        <f t="shared" si="20"/>
        <v>36434069720656.438</v>
      </c>
      <c r="H89">
        <f t="shared" si="20"/>
        <v>0</v>
      </c>
      <c r="I89">
        <f t="shared" si="20"/>
        <v>0</v>
      </c>
      <c r="J89">
        <f t="shared" si="20"/>
        <v>0</v>
      </c>
      <c r="K89">
        <f t="shared" si="20"/>
        <v>0</v>
      </c>
      <c r="L89">
        <f t="shared" si="20"/>
        <v>81961808674018.125</v>
      </c>
      <c r="M89">
        <f t="shared" si="20"/>
        <v>0</v>
      </c>
      <c r="N89">
        <f t="shared" si="20"/>
        <v>462146472985.49866</v>
      </c>
      <c r="O89">
        <f t="shared" si="20"/>
        <v>178057443747.01199</v>
      </c>
      <c r="P89">
        <f t="shared" si="20"/>
        <v>7044562932000</v>
      </c>
      <c r="Q89">
        <f t="shared" si="20"/>
        <v>7657568612952.5</v>
      </c>
      <c r="R89">
        <f t="shared" si="20"/>
        <v>1724285264011776.8</v>
      </c>
      <c r="S89">
        <f t="shared" si="20"/>
        <v>0</v>
      </c>
      <c r="T89">
        <f t="shared" si="20"/>
        <v>94820572379281.016</v>
      </c>
      <c r="U89">
        <f t="shared" si="20"/>
        <v>33592813560531.527</v>
      </c>
      <c r="V89">
        <f t="shared" si="20"/>
        <v>461843036599.15228</v>
      </c>
      <c r="W89">
        <f t="shared" si="20"/>
        <v>0</v>
      </c>
      <c r="X89">
        <f t="shared" si="20"/>
        <v>120069016032264.47</v>
      </c>
      <c r="Y89">
        <f t="shared" si="20"/>
        <v>0</v>
      </c>
      <c r="Z89">
        <f t="shared" si="20"/>
        <v>208188658807629.09</v>
      </c>
      <c r="AA89">
        <f t="shared" si="20"/>
        <v>327688844967000</v>
      </c>
      <c r="AB89">
        <f t="shared" si="20"/>
        <v>46153554067500</v>
      </c>
      <c r="AC89">
        <f t="shared" si="20"/>
        <v>0</v>
      </c>
      <c r="AD89">
        <f t="shared" si="20"/>
        <v>0</v>
      </c>
      <c r="AE89" s="47">
        <f t="shared" si="20"/>
        <v>0</v>
      </c>
    </row>
    <row r="90" spans="1:31" x14ac:dyDescent="0.2">
      <c r="A90" s="12" t="s">
        <v>22</v>
      </c>
      <c r="B90" s="96">
        <f t="shared" ref="B90:AE90" si="21">SUMIFS(C$5:C$60,$A$5:$A$60,$A90)</f>
        <v>0</v>
      </c>
      <c r="C90">
        <f t="shared" si="21"/>
        <v>0</v>
      </c>
      <c r="D90">
        <f t="shared" si="21"/>
        <v>0</v>
      </c>
      <c r="E90">
        <f t="shared" si="21"/>
        <v>0</v>
      </c>
      <c r="F90">
        <f t="shared" si="21"/>
        <v>0</v>
      </c>
      <c r="G90">
        <f t="shared" si="21"/>
        <v>0</v>
      </c>
      <c r="H90">
        <f t="shared" si="21"/>
        <v>0</v>
      </c>
      <c r="I90">
        <f t="shared" si="21"/>
        <v>0</v>
      </c>
      <c r="J90">
        <f t="shared" si="21"/>
        <v>0</v>
      </c>
      <c r="K90">
        <f t="shared" si="21"/>
        <v>0</v>
      </c>
      <c r="L90">
        <f t="shared" si="21"/>
        <v>0</v>
      </c>
      <c r="M90">
        <f t="shared" si="21"/>
        <v>0</v>
      </c>
      <c r="N90">
        <f t="shared" si="21"/>
        <v>0</v>
      </c>
      <c r="O90">
        <f t="shared" si="21"/>
        <v>0</v>
      </c>
      <c r="P90">
        <f t="shared" si="21"/>
        <v>0</v>
      </c>
      <c r="Q90">
        <f t="shared" si="21"/>
        <v>0</v>
      </c>
      <c r="R90">
        <f t="shared" si="21"/>
        <v>0</v>
      </c>
      <c r="S90">
        <f t="shared" si="21"/>
        <v>0</v>
      </c>
      <c r="T90">
        <f t="shared" si="21"/>
        <v>10995283070.506569</v>
      </c>
      <c r="U90">
        <f t="shared" si="21"/>
        <v>0</v>
      </c>
      <c r="V90">
        <f t="shared" si="21"/>
        <v>0</v>
      </c>
      <c r="W90">
        <f t="shared" si="21"/>
        <v>0</v>
      </c>
      <c r="X90">
        <f t="shared" si="21"/>
        <v>0</v>
      </c>
      <c r="Y90">
        <f t="shared" si="21"/>
        <v>0</v>
      </c>
      <c r="Z90">
        <f t="shared" si="21"/>
        <v>0</v>
      </c>
      <c r="AA90">
        <f t="shared" si="21"/>
        <v>0</v>
      </c>
      <c r="AB90">
        <f t="shared" si="21"/>
        <v>0</v>
      </c>
      <c r="AC90">
        <f t="shared" si="21"/>
        <v>0</v>
      </c>
      <c r="AD90">
        <f t="shared" si="21"/>
        <v>0</v>
      </c>
      <c r="AE90" s="47">
        <f t="shared" si="21"/>
        <v>0</v>
      </c>
    </row>
    <row r="91" spans="1:31" x14ac:dyDescent="0.2">
      <c r="A91" s="12" t="s">
        <v>23</v>
      </c>
      <c r="B91" s="96">
        <f t="shared" ref="B91:AE91" si="22">SUMIFS(C$5:C$60,$A$5:$A$60,$A91)</f>
        <v>0</v>
      </c>
      <c r="C91">
        <f t="shared" si="22"/>
        <v>0</v>
      </c>
      <c r="D91">
        <f t="shared" si="22"/>
        <v>0</v>
      </c>
      <c r="E91">
        <f t="shared" si="22"/>
        <v>0</v>
      </c>
      <c r="F91">
        <f t="shared" si="22"/>
        <v>0</v>
      </c>
      <c r="G91">
        <f t="shared" si="22"/>
        <v>0</v>
      </c>
      <c r="H91">
        <f t="shared" si="22"/>
        <v>0</v>
      </c>
      <c r="I91">
        <f t="shared" si="22"/>
        <v>0</v>
      </c>
      <c r="J91">
        <f t="shared" si="22"/>
        <v>0</v>
      </c>
      <c r="K91">
        <f t="shared" si="22"/>
        <v>0</v>
      </c>
      <c r="L91">
        <f t="shared" si="22"/>
        <v>0</v>
      </c>
      <c r="M91">
        <f t="shared" si="22"/>
        <v>0</v>
      </c>
      <c r="N91">
        <f t="shared" si="22"/>
        <v>0</v>
      </c>
      <c r="O91">
        <f t="shared" si="22"/>
        <v>0</v>
      </c>
      <c r="P91">
        <f t="shared" si="22"/>
        <v>0</v>
      </c>
      <c r="Q91">
        <f t="shared" si="22"/>
        <v>0</v>
      </c>
      <c r="R91">
        <f t="shared" si="22"/>
        <v>0</v>
      </c>
      <c r="S91">
        <f t="shared" si="22"/>
        <v>0</v>
      </c>
      <c r="T91">
        <f t="shared" si="22"/>
        <v>0</v>
      </c>
      <c r="U91">
        <f t="shared" si="22"/>
        <v>0</v>
      </c>
      <c r="V91">
        <f t="shared" si="22"/>
        <v>0</v>
      </c>
      <c r="W91">
        <f t="shared" si="22"/>
        <v>0</v>
      </c>
      <c r="X91">
        <f t="shared" si="22"/>
        <v>0</v>
      </c>
      <c r="Y91">
        <f t="shared" si="22"/>
        <v>0</v>
      </c>
      <c r="Z91">
        <f t="shared" si="22"/>
        <v>0</v>
      </c>
      <c r="AA91">
        <f t="shared" si="22"/>
        <v>0</v>
      </c>
      <c r="AB91">
        <f t="shared" si="22"/>
        <v>0</v>
      </c>
      <c r="AC91">
        <f t="shared" si="22"/>
        <v>0</v>
      </c>
      <c r="AD91">
        <f t="shared" si="22"/>
        <v>0</v>
      </c>
      <c r="AE91" s="47">
        <f t="shared" si="22"/>
        <v>0</v>
      </c>
    </row>
    <row r="92" spans="1:31" x14ac:dyDescent="0.2">
      <c r="A92" s="12" t="s">
        <v>24</v>
      </c>
      <c r="B92" s="96">
        <f t="shared" ref="B92:AE92" si="23">SUMIFS(C$5:C$60,$A$5:$A$60,$A92)</f>
        <v>0</v>
      </c>
      <c r="C92">
        <f t="shared" si="23"/>
        <v>0</v>
      </c>
      <c r="D92">
        <f t="shared" si="23"/>
        <v>0</v>
      </c>
      <c r="E92">
        <f t="shared" si="23"/>
        <v>0</v>
      </c>
      <c r="F92">
        <f t="shared" si="23"/>
        <v>0</v>
      </c>
      <c r="G92">
        <f t="shared" si="23"/>
        <v>0</v>
      </c>
      <c r="H92">
        <f t="shared" si="23"/>
        <v>0</v>
      </c>
      <c r="I92">
        <f t="shared" si="23"/>
        <v>0</v>
      </c>
      <c r="J92">
        <f t="shared" si="23"/>
        <v>0</v>
      </c>
      <c r="K92">
        <f t="shared" si="23"/>
        <v>0</v>
      </c>
      <c r="L92">
        <f t="shared" si="23"/>
        <v>0</v>
      </c>
      <c r="M92">
        <f t="shared" si="23"/>
        <v>0</v>
      </c>
      <c r="N92">
        <f t="shared" si="23"/>
        <v>361352301249.48206</v>
      </c>
      <c r="O92">
        <f t="shared" si="23"/>
        <v>78498442942.231079</v>
      </c>
      <c r="P92">
        <f t="shared" si="23"/>
        <v>0</v>
      </c>
      <c r="Q92">
        <f t="shared" si="23"/>
        <v>0</v>
      </c>
      <c r="R92">
        <f t="shared" si="23"/>
        <v>0</v>
      </c>
      <c r="S92">
        <f t="shared" si="23"/>
        <v>0</v>
      </c>
      <c r="T92">
        <f t="shared" si="23"/>
        <v>0</v>
      </c>
      <c r="U92">
        <f t="shared" si="23"/>
        <v>0</v>
      </c>
      <c r="V92">
        <f t="shared" si="23"/>
        <v>0</v>
      </c>
      <c r="W92">
        <f t="shared" si="23"/>
        <v>0</v>
      </c>
      <c r="X92">
        <f t="shared" si="23"/>
        <v>0</v>
      </c>
      <c r="Y92">
        <f t="shared" si="23"/>
        <v>0</v>
      </c>
      <c r="Z92">
        <f t="shared" si="23"/>
        <v>0</v>
      </c>
      <c r="AA92">
        <f t="shared" si="23"/>
        <v>0</v>
      </c>
      <c r="AB92">
        <f t="shared" si="23"/>
        <v>0</v>
      </c>
      <c r="AC92">
        <f t="shared" si="23"/>
        <v>0</v>
      </c>
      <c r="AD92">
        <f t="shared" si="23"/>
        <v>0</v>
      </c>
      <c r="AE92" s="47">
        <f t="shared" si="23"/>
        <v>0</v>
      </c>
    </row>
    <row r="93" spans="1:31" x14ac:dyDescent="0.2">
      <c r="A93" s="12" t="s">
        <v>25</v>
      </c>
      <c r="B93" s="96">
        <f t="shared" ref="B93:AE93" si="24">SUMIFS(C$5:C$60,$A$5:$A$60,$A93)</f>
        <v>0</v>
      </c>
      <c r="C93">
        <f t="shared" si="24"/>
        <v>0</v>
      </c>
      <c r="D93">
        <f t="shared" si="24"/>
        <v>214406223049455.75</v>
      </c>
      <c r="E93">
        <f t="shared" si="24"/>
        <v>9716363084313.3594</v>
      </c>
      <c r="F93">
        <f t="shared" si="24"/>
        <v>0</v>
      </c>
      <c r="G93">
        <f t="shared" si="24"/>
        <v>0</v>
      </c>
      <c r="H93">
        <f t="shared" si="24"/>
        <v>0</v>
      </c>
      <c r="I93">
        <f t="shared" si="24"/>
        <v>0</v>
      </c>
      <c r="J93">
        <f t="shared" si="24"/>
        <v>0</v>
      </c>
      <c r="K93">
        <f t="shared" si="24"/>
        <v>0</v>
      </c>
      <c r="L93">
        <f t="shared" si="24"/>
        <v>2919088048858.2959</v>
      </c>
      <c r="M93">
        <f t="shared" si="24"/>
        <v>0</v>
      </c>
      <c r="N93">
        <f t="shared" si="24"/>
        <v>0</v>
      </c>
      <c r="O93">
        <f t="shared" si="24"/>
        <v>0</v>
      </c>
      <c r="P93">
        <f t="shared" si="24"/>
        <v>0</v>
      </c>
      <c r="Q93">
        <f t="shared" si="24"/>
        <v>0</v>
      </c>
      <c r="R93">
        <f t="shared" si="24"/>
        <v>0</v>
      </c>
      <c r="S93">
        <f t="shared" si="24"/>
        <v>0</v>
      </c>
      <c r="T93">
        <f t="shared" si="24"/>
        <v>0</v>
      </c>
      <c r="U93">
        <f t="shared" si="24"/>
        <v>63875224197.439262</v>
      </c>
      <c r="V93">
        <f t="shared" si="24"/>
        <v>73347172505927.672</v>
      </c>
      <c r="W93">
        <f t="shared" si="24"/>
        <v>599703352968965.13</v>
      </c>
      <c r="X93">
        <f t="shared" si="24"/>
        <v>0</v>
      </c>
      <c r="Y93">
        <f t="shared" si="24"/>
        <v>0</v>
      </c>
      <c r="Z93">
        <f t="shared" si="24"/>
        <v>0</v>
      </c>
      <c r="AA93">
        <f t="shared" si="24"/>
        <v>0</v>
      </c>
      <c r="AB93">
        <f t="shared" si="24"/>
        <v>0</v>
      </c>
      <c r="AC93">
        <f t="shared" si="24"/>
        <v>0</v>
      </c>
      <c r="AD93">
        <f t="shared" si="24"/>
        <v>0</v>
      </c>
      <c r="AE93" s="47">
        <f t="shared" si="24"/>
        <v>0</v>
      </c>
    </row>
    <row r="94" spans="1:31" x14ac:dyDescent="0.2">
      <c r="A94" s="12" t="s">
        <v>26</v>
      </c>
      <c r="B94" s="96">
        <f t="shared" ref="B94:AE94" si="25">SUMIFS(C$5:C$60,$A$5:$A$60,$A94)</f>
        <v>1068944263434625.6</v>
      </c>
      <c r="C94">
        <f t="shared" si="25"/>
        <v>0</v>
      </c>
      <c r="D94">
        <f t="shared" si="25"/>
        <v>17072179273804.113</v>
      </c>
      <c r="E94">
        <f t="shared" si="25"/>
        <v>773669206544.00757</v>
      </c>
      <c r="F94">
        <f t="shared" si="25"/>
        <v>0</v>
      </c>
      <c r="G94">
        <f t="shared" si="25"/>
        <v>361514290324843.5</v>
      </c>
      <c r="H94">
        <f t="shared" si="25"/>
        <v>0</v>
      </c>
      <c r="I94">
        <f t="shared" si="25"/>
        <v>0</v>
      </c>
      <c r="J94">
        <f t="shared" si="25"/>
        <v>0</v>
      </c>
      <c r="K94">
        <f t="shared" si="25"/>
        <v>0</v>
      </c>
      <c r="L94">
        <f t="shared" si="25"/>
        <v>39953312593953.031</v>
      </c>
      <c r="M94">
        <f t="shared" si="25"/>
        <v>0</v>
      </c>
      <c r="N94">
        <f t="shared" si="25"/>
        <v>0</v>
      </c>
      <c r="O94">
        <f t="shared" si="25"/>
        <v>0</v>
      </c>
      <c r="P94">
        <f t="shared" si="25"/>
        <v>0</v>
      </c>
      <c r="Q94">
        <f t="shared" si="25"/>
        <v>0</v>
      </c>
      <c r="R94">
        <f t="shared" si="25"/>
        <v>0</v>
      </c>
      <c r="S94">
        <f t="shared" si="25"/>
        <v>0</v>
      </c>
      <c r="T94">
        <f t="shared" si="25"/>
        <v>0</v>
      </c>
      <c r="U94">
        <f t="shared" si="25"/>
        <v>0</v>
      </c>
      <c r="V94">
        <f t="shared" si="25"/>
        <v>0</v>
      </c>
      <c r="W94">
        <f t="shared" si="25"/>
        <v>0</v>
      </c>
      <c r="X94">
        <f t="shared" si="25"/>
        <v>0</v>
      </c>
      <c r="Y94">
        <f t="shared" si="25"/>
        <v>0</v>
      </c>
      <c r="Z94">
        <f t="shared" si="25"/>
        <v>0</v>
      </c>
      <c r="AA94">
        <f t="shared" si="25"/>
        <v>0</v>
      </c>
      <c r="AB94">
        <f t="shared" si="25"/>
        <v>0</v>
      </c>
      <c r="AC94">
        <f t="shared" si="25"/>
        <v>0</v>
      </c>
      <c r="AD94">
        <f t="shared" si="25"/>
        <v>0</v>
      </c>
      <c r="AE94" s="47">
        <f t="shared" si="25"/>
        <v>0</v>
      </c>
    </row>
    <row r="95" spans="1:31" x14ac:dyDescent="0.2">
      <c r="A95" s="12" t="s">
        <v>27</v>
      </c>
      <c r="B95" s="96">
        <f t="shared" ref="B95:AE95" si="26">SUMIFS(C$5:C$60,$A$5:$A$60,$A95)</f>
        <v>0</v>
      </c>
      <c r="C95">
        <f t="shared" si="26"/>
        <v>0</v>
      </c>
      <c r="D95">
        <f t="shared" si="26"/>
        <v>0</v>
      </c>
      <c r="E95">
        <f t="shared" si="26"/>
        <v>0</v>
      </c>
      <c r="F95">
        <f t="shared" si="26"/>
        <v>0</v>
      </c>
      <c r="G95">
        <f t="shared" si="26"/>
        <v>0</v>
      </c>
      <c r="H95">
        <f t="shared" si="26"/>
        <v>0</v>
      </c>
      <c r="I95">
        <f t="shared" si="26"/>
        <v>0</v>
      </c>
      <c r="J95">
        <f t="shared" si="26"/>
        <v>0</v>
      </c>
      <c r="K95">
        <f t="shared" si="26"/>
        <v>0</v>
      </c>
      <c r="L95">
        <f t="shared" si="26"/>
        <v>0</v>
      </c>
      <c r="M95">
        <f t="shared" si="26"/>
        <v>0</v>
      </c>
      <c r="N95">
        <f t="shared" si="26"/>
        <v>0</v>
      </c>
      <c r="O95">
        <f t="shared" si="26"/>
        <v>0</v>
      </c>
      <c r="P95">
        <f t="shared" si="26"/>
        <v>0</v>
      </c>
      <c r="Q95">
        <f t="shared" si="26"/>
        <v>0</v>
      </c>
      <c r="R95">
        <f t="shared" si="26"/>
        <v>0</v>
      </c>
      <c r="S95">
        <f t="shared" si="26"/>
        <v>0</v>
      </c>
      <c r="T95">
        <f t="shared" si="26"/>
        <v>0</v>
      </c>
      <c r="U95">
        <f t="shared" si="26"/>
        <v>0</v>
      </c>
      <c r="V95">
        <f t="shared" si="26"/>
        <v>0</v>
      </c>
      <c r="W95">
        <f t="shared" si="26"/>
        <v>64243925547534.883</v>
      </c>
      <c r="X95">
        <f t="shared" si="26"/>
        <v>0</v>
      </c>
      <c r="Y95">
        <f t="shared" si="26"/>
        <v>0</v>
      </c>
      <c r="Z95">
        <f t="shared" si="26"/>
        <v>0</v>
      </c>
      <c r="AA95">
        <f t="shared" si="26"/>
        <v>0</v>
      </c>
      <c r="AB95">
        <f t="shared" si="26"/>
        <v>0</v>
      </c>
      <c r="AC95">
        <f t="shared" si="26"/>
        <v>0</v>
      </c>
      <c r="AD95">
        <f t="shared" si="26"/>
        <v>0</v>
      </c>
      <c r="AE95" s="47">
        <f t="shared" si="26"/>
        <v>0</v>
      </c>
    </row>
    <row r="96" spans="1:31" x14ac:dyDescent="0.2">
      <c r="A96" s="12" t="s">
        <v>28</v>
      </c>
      <c r="B96" s="96">
        <f t="shared" ref="B96:AE96" si="27">SUMIFS(C$5:C$60,$A$5:$A$60,$A96)</f>
        <v>0</v>
      </c>
      <c r="C96">
        <f t="shared" si="27"/>
        <v>0</v>
      </c>
      <c r="D96">
        <f t="shared" si="27"/>
        <v>0</v>
      </c>
      <c r="E96">
        <f t="shared" si="27"/>
        <v>0</v>
      </c>
      <c r="F96">
        <f t="shared" si="27"/>
        <v>0</v>
      </c>
      <c r="G96">
        <f t="shared" si="27"/>
        <v>0</v>
      </c>
      <c r="H96">
        <f t="shared" si="27"/>
        <v>0</v>
      </c>
      <c r="I96">
        <f t="shared" si="27"/>
        <v>0</v>
      </c>
      <c r="J96">
        <f t="shared" si="27"/>
        <v>0</v>
      </c>
      <c r="K96">
        <f t="shared" si="27"/>
        <v>0</v>
      </c>
      <c r="L96">
        <f t="shared" si="27"/>
        <v>0</v>
      </c>
      <c r="M96">
        <f t="shared" si="27"/>
        <v>0</v>
      </c>
      <c r="N96">
        <f t="shared" si="27"/>
        <v>0</v>
      </c>
      <c r="O96">
        <f t="shared" si="27"/>
        <v>0</v>
      </c>
      <c r="P96">
        <f t="shared" si="27"/>
        <v>0</v>
      </c>
      <c r="Q96">
        <f t="shared" si="27"/>
        <v>0</v>
      </c>
      <c r="R96">
        <f t="shared" si="27"/>
        <v>0</v>
      </c>
      <c r="S96">
        <f t="shared" si="27"/>
        <v>0</v>
      </c>
      <c r="T96">
        <f t="shared" si="27"/>
        <v>0</v>
      </c>
      <c r="U96">
        <f t="shared" si="27"/>
        <v>0</v>
      </c>
      <c r="V96">
        <f t="shared" si="27"/>
        <v>0</v>
      </c>
      <c r="W96">
        <f t="shared" si="27"/>
        <v>0</v>
      </c>
      <c r="X96">
        <f t="shared" si="27"/>
        <v>0</v>
      </c>
      <c r="Y96">
        <f t="shared" si="27"/>
        <v>0</v>
      </c>
      <c r="Z96">
        <f t="shared" si="27"/>
        <v>0</v>
      </c>
      <c r="AA96">
        <f t="shared" si="27"/>
        <v>0</v>
      </c>
      <c r="AB96">
        <f t="shared" si="27"/>
        <v>0</v>
      </c>
      <c r="AC96">
        <f t="shared" si="27"/>
        <v>0</v>
      </c>
      <c r="AD96">
        <f t="shared" si="27"/>
        <v>0</v>
      </c>
      <c r="AE96" s="47">
        <f t="shared" si="27"/>
        <v>0</v>
      </c>
    </row>
    <row r="97" spans="1:31" x14ac:dyDescent="0.2">
      <c r="A97" s="12" t="s">
        <v>29</v>
      </c>
      <c r="B97" s="96">
        <f t="shared" ref="B97:AE97" si="28">SUMIFS(C$5:C$60,$A$5:$A$60,$A97)</f>
        <v>0</v>
      </c>
      <c r="C97">
        <f t="shared" si="28"/>
        <v>0</v>
      </c>
      <c r="D97">
        <f t="shared" si="28"/>
        <v>0</v>
      </c>
      <c r="E97">
        <f t="shared" si="28"/>
        <v>0</v>
      </c>
      <c r="F97">
        <f t="shared" si="28"/>
        <v>0</v>
      </c>
      <c r="G97">
        <f t="shared" si="28"/>
        <v>0</v>
      </c>
      <c r="H97">
        <f t="shared" si="28"/>
        <v>0</v>
      </c>
      <c r="I97">
        <f t="shared" si="28"/>
        <v>0</v>
      </c>
      <c r="J97">
        <f t="shared" si="28"/>
        <v>0</v>
      </c>
      <c r="K97">
        <f t="shared" si="28"/>
        <v>0</v>
      </c>
      <c r="L97">
        <f t="shared" si="28"/>
        <v>0</v>
      </c>
      <c r="M97">
        <f t="shared" si="28"/>
        <v>0</v>
      </c>
      <c r="N97">
        <f t="shared" si="28"/>
        <v>0</v>
      </c>
      <c r="O97">
        <f t="shared" si="28"/>
        <v>151891296099.60159</v>
      </c>
      <c r="P97">
        <f t="shared" si="28"/>
        <v>0</v>
      </c>
      <c r="Q97">
        <f t="shared" si="28"/>
        <v>0</v>
      </c>
      <c r="R97">
        <f t="shared" si="28"/>
        <v>0</v>
      </c>
      <c r="S97">
        <f t="shared" si="28"/>
        <v>1105684061313.9509</v>
      </c>
      <c r="T97">
        <f t="shared" si="28"/>
        <v>0</v>
      </c>
      <c r="U97">
        <f t="shared" si="28"/>
        <v>0</v>
      </c>
      <c r="V97">
        <f t="shared" si="28"/>
        <v>0</v>
      </c>
      <c r="W97">
        <f t="shared" si="28"/>
        <v>0</v>
      </c>
      <c r="X97">
        <f t="shared" si="28"/>
        <v>0</v>
      </c>
      <c r="Y97">
        <f t="shared" si="28"/>
        <v>0</v>
      </c>
      <c r="Z97">
        <f t="shared" si="28"/>
        <v>0</v>
      </c>
      <c r="AA97">
        <f t="shared" si="28"/>
        <v>0</v>
      </c>
      <c r="AB97">
        <f t="shared" si="28"/>
        <v>0</v>
      </c>
      <c r="AC97">
        <f t="shared" si="28"/>
        <v>0</v>
      </c>
      <c r="AD97">
        <f t="shared" si="28"/>
        <v>0</v>
      </c>
      <c r="AE97" s="47">
        <f t="shared" si="28"/>
        <v>0</v>
      </c>
    </row>
    <row r="98" spans="1:31" x14ac:dyDescent="0.2">
      <c r="A98" s="12" t="s">
        <v>30</v>
      </c>
      <c r="B98" s="96">
        <f t="shared" ref="B98:AE98" si="29">SUMIFS(C$5:C$60,$A$5:$A$60,$A98)</f>
        <v>0</v>
      </c>
      <c r="C98">
        <f t="shared" si="29"/>
        <v>0</v>
      </c>
      <c r="D98">
        <f t="shared" si="29"/>
        <v>0</v>
      </c>
      <c r="E98">
        <f t="shared" si="29"/>
        <v>0</v>
      </c>
      <c r="F98">
        <f t="shared" si="29"/>
        <v>0</v>
      </c>
      <c r="G98">
        <f t="shared" si="29"/>
        <v>0</v>
      </c>
      <c r="H98">
        <f t="shared" si="29"/>
        <v>0</v>
      </c>
      <c r="I98">
        <f t="shared" si="29"/>
        <v>0</v>
      </c>
      <c r="J98">
        <f t="shared" si="29"/>
        <v>0</v>
      </c>
      <c r="K98">
        <f t="shared" si="29"/>
        <v>0</v>
      </c>
      <c r="L98">
        <f t="shared" si="29"/>
        <v>0</v>
      </c>
      <c r="M98">
        <f t="shared" si="29"/>
        <v>0</v>
      </c>
      <c r="N98">
        <f t="shared" si="29"/>
        <v>0</v>
      </c>
      <c r="O98">
        <f t="shared" si="29"/>
        <v>72116455711.15538</v>
      </c>
      <c r="P98">
        <f t="shared" si="29"/>
        <v>0</v>
      </c>
      <c r="Q98">
        <f t="shared" si="29"/>
        <v>0</v>
      </c>
      <c r="R98">
        <f t="shared" si="29"/>
        <v>0</v>
      </c>
      <c r="S98">
        <f t="shared" si="29"/>
        <v>1094949264602.1648</v>
      </c>
      <c r="T98">
        <f t="shared" si="29"/>
        <v>0</v>
      </c>
      <c r="U98">
        <f t="shared" si="29"/>
        <v>0</v>
      </c>
      <c r="V98">
        <f t="shared" si="29"/>
        <v>0</v>
      </c>
      <c r="W98">
        <f t="shared" si="29"/>
        <v>0</v>
      </c>
      <c r="X98">
        <f t="shared" si="29"/>
        <v>0</v>
      </c>
      <c r="Y98">
        <f t="shared" si="29"/>
        <v>0</v>
      </c>
      <c r="Z98">
        <f t="shared" si="29"/>
        <v>0</v>
      </c>
      <c r="AA98">
        <f t="shared" si="29"/>
        <v>0</v>
      </c>
      <c r="AB98">
        <f t="shared" si="29"/>
        <v>0</v>
      </c>
      <c r="AC98">
        <f t="shared" si="29"/>
        <v>0</v>
      </c>
      <c r="AD98">
        <f t="shared" si="29"/>
        <v>0</v>
      </c>
      <c r="AE98" s="47">
        <f t="shared" si="29"/>
        <v>0</v>
      </c>
    </row>
    <row r="99" spans="1:31" x14ac:dyDescent="0.2">
      <c r="A99" s="12" t="s">
        <v>31</v>
      </c>
      <c r="B99" s="96">
        <f t="shared" ref="B99:AE99" si="30">SUMIFS(C$5:C$60,$A$5:$A$60,$A99)</f>
        <v>0</v>
      </c>
      <c r="C99">
        <f t="shared" si="30"/>
        <v>0</v>
      </c>
      <c r="D99">
        <f t="shared" si="30"/>
        <v>0</v>
      </c>
      <c r="E99">
        <f t="shared" si="30"/>
        <v>0</v>
      </c>
      <c r="F99">
        <f t="shared" si="30"/>
        <v>0</v>
      </c>
      <c r="G99">
        <f t="shared" si="30"/>
        <v>0</v>
      </c>
      <c r="H99">
        <f t="shared" si="30"/>
        <v>0</v>
      </c>
      <c r="I99">
        <f t="shared" si="30"/>
        <v>0</v>
      </c>
      <c r="J99">
        <f t="shared" si="30"/>
        <v>0</v>
      </c>
      <c r="K99">
        <f t="shared" si="30"/>
        <v>0</v>
      </c>
      <c r="L99">
        <f t="shared" si="30"/>
        <v>0</v>
      </c>
      <c r="M99">
        <f t="shared" si="30"/>
        <v>0</v>
      </c>
      <c r="N99">
        <f t="shared" si="30"/>
        <v>0</v>
      </c>
      <c r="O99">
        <f t="shared" si="30"/>
        <v>0</v>
      </c>
      <c r="P99">
        <f t="shared" si="30"/>
        <v>0</v>
      </c>
      <c r="Q99">
        <f t="shared" si="30"/>
        <v>0</v>
      </c>
      <c r="R99">
        <f t="shared" si="30"/>
        <v>0</v>
      </c>
      <c r="S99">
        <f t="shared" si="30"/>
        <v>3510278524753.9995</v>
      </c>
      <c r="T99">
        <f t="shared" si="30"/>
        <v>0</v>
      </c>
      <c r="U99">
        <f t="shared" si="30"/>
        <v>0</v>
      </c>
      <c r="V99">
        <f t="shared" si="30"/>
        <v>0</v>
      </c>
      <c r="W99">
        <f t="shared" si="30"/>
        <v>0</v>
      </c>
      <c r="X99">
        <f t="shared" si="30"/>
        <v>0</v>
      </c>
      <c r="Y99">
        <f t="shared" si="30"/>
        <v>0</v>
      </c>
      <c r="Z99">
        <f t="shared" si="30"/>
        <v>0</v>
      </c>
      <c r="AA99">
        <f t="shared" si="30"/>
        <v>0</v>
      </c>
      <c r="AB99">
        <f t="shared" si="30"/>
        <v>0</v>
      </c>
      <c r="AC99">
        <f t="shared" si="30"/>
        <v>0</v>
      </c>
      <c r="AD99">
        <f t="shared" si="30"/>
        <v>0</v>
      </c>
      <c r="AE99" s="47">
        <f t="shared" si="30"/>
        <v>0</v>
      </c>
    </row>
    <row r="100" spans="1:31" x14ac:dyDescent="0.2">
      <c r="A100" s="12" t="s">
        <v>32</v>
      </c>
      <c r="B100" s="96">
        <f t="shared" ref="B100:AE100" si="31">SUMIFS(C$5:C$60,$A$5:$A$60,$A100)</f>
        <v>0</v>
      </c>
      <c r="C100">
        <f t="shared" si="31"/>
        <v>0</v>
      </c>
      <c r="D100">
        <f t="shared" si="31"/>
        <v>0</v>
      </c>
      <c r="E100">
        <f t="shared" si="31"/>
        <v>0</v>
      </c>
      <c r="F100">
        <f t="shared" si="31"/>
        <v>0</v>
      </c>
      <c r="G100">
        <f t="shared" si="31"/>
        <v>0</v>
      </c>
      <c r="H100">
        <f t="shared" si="31"/>
        <v>0</v>
      </c>
      <c r="I100">
        <f t="shared" si="31"/>
        <v>0</v>
      </c>
      <c r="J100">
        <f t="shared" si="31"/>
        <v>0</v>
      </c>
      <c r="K100">
        <f t="shared" si="31"/>
        <v>0</v>
      </c>
      <c r="L100">
        <f t="shared" si="31"/>
        <v>0</v>
      </c>
      <c r="M100">
        <f t="shared" si="31"/>
        <v>0</v>
      </c>
      <c r="N100">
        <f t="shared" si="31"/>
        <v>0</v>
      </c>
      <c r="O100">
        <f t="shared" si="31"/>
        <v>0</v>
      </c>
      <c r="P100">
        <f t="shared" si="31"/>
        <v>0</v>
      </c>
      <c r="Q100">
        <f t="shared" si="31"/>
        <v>0</v>
      </c>
      <c r="R100">
        <f t="shared" si="31"/>
        <v>0</v>
      </c>
      <c r="S100">
        <f t="shared" si="31"/>
        <v>88562072872.233932</v>
      </c>
      <c r="T100">
        <f t="shared" si="31"/>
        <v>0</v>
      </c>
      <c r="U100">
        <f t="shared" si="31"/>
        <v>0</v>
      </c>
      <c r="V100">
        <f t="shared" si="31"/>
        <v>0</v>
      </c>
      <c r="W100">
        <f t="shared" si="31"/>
        <v>0</v>
      </c>
      <c r="X100">
        <f t="shared" si="31"/>
        <v>0</v>
      </c>
      <c r="Y100">
        <f t="shared" si="31"/>
        <v>0</v>
      </c>
      <c r="Z100">
        <f t="shared" si="31"/>
        <v>0</v>
      </c>
      <c r="AA100">
        <f t="shared" si="31"/>
        <v>0</v>
      </c>
      <c r="AB100">
        <f t="shared" si="31"/>
        <v>0</v>
      </c>
      <c r="AC100">
        <f t="shared" si="31"/>
        <v>0</v>
      </c>
      <c r="AD100">
        <f t="shared" si="31"/>
        <v>0</v>
      </c>
      <c r="AE100" s="47">
        <f t="shared" si="31"/>
        <v>0</v>
      </c>
    </row>
    <row r="101" spans="1:31" x14ac:dyDescent="0.2">
      <c r="A101" s="12" t="s">
        <v>33</v>
      </c>
      <c r="B101" s="96">
        <f t="shared" ref="B101:AE101" si="32">SUMIFS(C$5:C$60,$A$5:$A$60,$A101)</f>
        <v>0</v>
      </c>
      <c r="C101">
        <f t="shared" si="32"/>
        <v>0</v>
      </c>
      <c r="D101">
        <f t="shared" si="32"/>
        <v>0</v>
      </c>
      <c r="E101">
        <f t="shared" si="32"/>
        <v>0</v>
      </c>
      <c r="F101">
        <f t="shared" si="32"/>
        <v>0</v>
      </c>
      <c r="G101">
        <f t="shared" si="32"/>
        <v>0</v>
      </c>
      <c r="H101">
        <f t="shared" si="32"/>
        <v>0</v>
      </c>
      <c r="I101">
        <f t="shared" si="32"/>
        <v>0</v>
      </c>
      <c r="J101">
        <f t="shared" si="32"/>
        <v>0</v>
      </c>
      <c r="K101">
        <f t="shared" si="32"/>
        <v>0</v>
      </c>
      <c r="L101">
        <f t="shared" si="32"/>
        <v>0</v>
      </c>
      <c r="M101">
        <f t="shared" si="32"/>
        <v>0</v>
      </c>
      <c r="N101">
        <f t="shared" si="32"/>
        <v>0</v>
      </c>
      <c r="O101">
        <f t="shared" si="32"/>
        <v>0</v>
      </c>
      <c r="P101">
        <f t="shared" si="32"/>
        <v>0</v>
      </c>
      <c r="Q101">
        <f t="shared" si="32"/>
        <v>0</v>
      </c>
      <c r="R101">
        <f t="shared" si="32"/>
        <v>0</v>
      </c>
      <c r="S101">
        <f t="shared" si="32"/>
        <v>0</v>
      </c>
      <c r="T101">
        <f t="shared" si="32"/>
        <v>0</v>
      </c>
      <c r="U101">
        <f t="shared" si="32"/>
        <v>0</v>
      </c>
      <c r="V101">
        <f t="shared" si="32"/>
        <v>0</v>
      </c>
      <c r="W101">
        <f t="shared" si="32"/>
        <v>0</v>
      </c>
      <c r="X101">
        <f t="shared" si="32"/>
        <v>0</v>
      </c>
      <c r="Y101">
        <f t="shared" si="32"/>
        <v>0</v>
      </c>
      <c r="Z101">
        <f t="shared" si="32"/>
        <v>0</v>
      </c>
      <c r="AA101">
        <f t="shared" si="32"/>
        <v>0</v>
      </c>
      <c r="AB101">
        <f t="shared" si="32"/>
        <v>0</v>
      </c>
      <c r="AC101">
        <f t="shared" si="32"/>
        <v>0</v>
      </c>
      <c r="AD101">
        <f t="shared" si="32"/>
        <v>0</v>
      </c>
      <c r="AE101" s="47">
        <f t="shared" si="32"/>
        <v>0</v>
      </c>
    </row>
    <row r="102" spans="1:31" x14ac:dyDescent="0.2">
      <c r="A102" s="12" t="s">
        <v>34</v>
      </c>
      <c r="B102" s="96">
        <f t="shared" ref="B102:AE102" si="33">SUMIFS(C$5:C$60,$A$5:$A$60,$A102)</f>
        <v>0</v>
      </c>
      <c r="C102">
        <f t="shared" si="33"/>
        <v>0</v>
      </c>
      <c r="D102">
        <f t="shared" si="33"/>
        <v>0</v>
      </c>
      <c r="E102">
        <f t="shared" si="33"/>
        <v>0</v>
      </c>
      <c r="F102">
        <f t="shared" si="33"/>
        <v>0</v>
      </c>
      <c r="G102">
        <f t="shared" si="33"/>
        <v>0</v>
      </c>
      <c r="H102">
        <f t="shared" si="33"/>
        <v>0</v>
      </c>
      <c r="I102">
        <f t="shared" si="33"/>
        <v>0</v>
      </c>
      <c r="J102">
        <f t="shared" si="33"/>
        <v>0</v>
      </c>
      <c r="K102">
        <f t="shared" si="33"/>
        <v>0</v>
      </c>
      <c r="L102">
        <f t="shared" si="33"/>
        <v>0</v>
      </c>
      <c r="M102">
        <f t="shared" si="33"/>
        <v>0</v>
      </c>
      <c r="N102">
        <f t="shared" si="33"/>
        <v>0</v>
      </c>
      <c r="O102">
        <f t="shared" si="33"/>
        <v>0</v>
      </c>
      <c r="P102">
        <f t="shared" si="33"/>
        <v>0</v>
      </c>
      <c r="Q102">
        <f t="shared" si="33"/>
        <v>0</v>
      </c>
      <c r="R102">
        <f t="shared" si="33"/>
        <v>0</v>
      </c>
      <c r="S102">
        <f t="shared" si="33"/>
        <v>0</v>
      </c>
      <c r="T102">
        <f t="shared" si="33"/>
        <v>0</v>
      </c>
      <c r="U102">
        <f t="shared" si="33"/>
        <v>0</v>
      </c>
      <c r="V102">
        <f t="shared" si="33"/>
        <v>0</v>
      </c>
      <c r="W102">
        <f t="shared" si="33"/>
        <v>0</v>
      </c>
      <c r="X102">
        <f t="shared" si="33"/>
        <v>0</v>
      </c>
      <c r="Y102">
        <f t="shared" si="33"/>
        <v>0</v>
      </c>
      <c r="Z102">
        <f t="shared" si="33"/>
        <v>0</v>
      </c>
      <c r="AA102">
        <f t="shared" si="33"/>
        <v>0</v>
      </c>
      <c r="AB102">
        <f t="shared" si="33"/>
        <v>0</v>
      </c>
      <c r="AC102">
        <f t="shared" si="33"/>
        <v>0</v>
      </c>
      <c r="AD102">
        <f t="shared" si="33"/>
        <v>0</v>
      </c>
      <c r="AE102" s="47">
        <f t="shared" si="33"/>
        <v>0</v>
      </c>
    </row>
    <row r="103" spans="1:31" x14ac:dyDescent="0.2">
      <c r="A103" s="12" t="s">
        <v>35</v>
      </c>
      <c r="B103" s="96">
        <f t="shared" ref="B103:AE103" si="34">SUMIFS(C$5:C$60,$A$5:$A$60,$A103)</f>
        <v>0</v>
      </c>
      <c r="C103">
        <f t="shared" si="34"/>
        <v>0</v>
      </c>
      <c r="D103">
        <f t="shared" si="34"/>
        <v>0</v>
      </c>
      <c r="E103">
        <f t="shared" si="34"/>
        <v>0</v>
      </c>
      <c r="F103">
        <f t="shared" si="34"/>
        <v>0</v>
      </c>
      <c r="G103">
        <f t="shared" si="34"/>
        <v>0</v>
      </c>
      <c r="H103">
        <f t="shared" si="34"/>
        <v>0</v>
      </c>
      <c r="I103">
        <f t="shared" si="34"/>
        <v>0</v>
      </c>
      <c r="J103">
        <f t="shared" si="34"/>
        <v>0</v>
      </c>
      <c r="K103">
        <f t="shared" si="34"/>
        <v>0</v>
      </c>
      <c r="L103">
        <f t="shared" si="34"/>
        <v>0</v>
      </c>
      <c r="M103">
        <f t="shared" si="34"/>
        <v>0</v>
      </c>
      <c r="N103">
        <f t="shared" si="34"/>
        <v>0</v>
      </c>
      <c r="O103">
        <f t="shared" si="34"/>
        <v>0</v>
      </c>
      <c r="P103">
        <f t="shared" si="34"/>
        <v>0</v>
      </c>
      <c r="Q103">
        <f t="shared" si="34"/>
        <v>0</v>
      </c>
      <c r="R103">
        <f t="shared" si="34"/>
        <v>0</v>
      </c>
      <c r="S103">
        <f t="shared" si="34"/>
        <v>0</v>
      </c>
      <c r="T103">
        <f t="shared" si="34"/>
        <v>0</v>
      </c>
      <c r="U103">
        <f t="shared" si="34"/>
        <v>0</v>
      </c>
      <c r="V103">
        <f t="shared" si="34"/>
        <v>0</v>
      </c>
      <c r="W103">
        <f t="shared" si="34"/>
        <v>0</v>
      </c>
      <c r="X103">
        <f t="shared" si="34"/>
        <v>0</v>
      </c>
      <c r="Y103">
        <f t="shared" si="34"/>
        <v>0</v>
      </c>
      <c r="Z103">
        <f t="shared" si="34"/>
        <v>0</v>
      </c>
      <c r="AA103">
        <f t="shared" si="34"/>
        <v>0</v>
      </c>
      <c r="AB103">
        <f t="shared" si="34"/>
        <v>0</v>
      </c>
      <c r="AC103">
        <f t="shared" si="34"/>
        <v>0</v>
      </c>
      <c r="AD103">
        <f t="shared" si="34"/>
        <v>0</v>
      </c>
      <c r="AE103" s="47">
        <f t="shared" si="34"/>
        <v>0</v>
      </c>
    </row>
    <row r="104" spans="1:31" x14ac:dyDescent="0.2">
      <c r="A104" s="12" t="s">
        <v>36</v>
      </c>
      <c r="B104" s="96">
        <f t="shared" ref="B104:AE104" si="35">SUMIFS(C$5:C$60,$A$5:$A$60,$A104)</f>
        <v>0</v>
      </c>
      <c r="C104">
        <f t="shared" si="35"/>
        <v>0</v>
      </c>
      <c r="D104">
        <f t="shared" si="35"/>
        <v>0</v>
      </c>
      <c r="E104">
        <f t="shared" si="35"/>
        <v>0</v>
      </c>
      <c r="F104">
        <f t="shared" si="35"/>
        <v>0</v>
      </c>
      <c r="G104">
        <f t="shared" si="35"/>
        <v>0</v>
      </c>
      <c r="H104">
        <f t="shared" si="35"/>
        <v>0</v>
      </c>
      <c r="I104">
        <f t="shared" si="35"/>
        <v>0</v>
      </c>
      <c r="J104">
        <f t="shared" si="35"/>
        <v>0</v>
      </c>
      <c r="K104">
        <f t="shared" si="35"/>
        <v>0</v>
      </c>
      <c r="L104">
        <f t="shared" si="35"/>
        <v>0</v>
      </c>
      <c r="M104">
        <f t="shared" si="35"/>
        <v>0</v>
      </c>
      <c r="N104">
        <f t="shared" si="35"/>
        <v>0</v>
      </c>
      <c r="O104">
        <f t="shared" si="35"/>
        <v>0</v>
      </c>
      <c r="P104">
        <f t="shared" si="35"/>
        <v>0</v>
      </c>
      <c r="Q104">
        <f t="shared" si="35"/>
        <v>0</v>
      </c>
      <c r="R104">
        <f t="shared" si="35"/>
        <v>0</v>
      </c>
      <c r="S104">
        <f t="shared" si="35"/>
        <v>0</v>
      </c>
      <c r="T104">
        <f t="shared" si="35"/>
        <v>0</v>
      </c>
      <c r="U104">
        <f t="shared" si="35"/>
        <v>0</v>
      </c>
      <c r="V104">
        <f t="shared" si="35"/>
        <v>0</v>
      </c>
      <c r="W104">
        <f t="shared" si="35"/>
        <v>0</v>
      </c>
      <c r="X104">
        <f t="shared" si="35"/>
        <v>0</v>
      </c>
      <c r="Y104">
        <f t="shared" si="35"/>
        <v>0</v>
      </c>
      <c r="Z104">
        <f t="shared" si="35"/>
        <v>0</v>
      </c>
      <c r="AA104">
        <f t="shared" si="35"/>
        <v>0</v>
      </c>
      <c r="AB104">
        <f t="shared" si="35"/>
        <v>0</v>
      </c>
      <c r="AC104">
        <f t="shared" si="35"/>
        <v>0</v>
      </c>
      <c r="AD104">
        <f t="shared" si="35"/>
        <v>0</v>
      </c>
      <c r="AE104" s="47">
        <f t="shared" si="35"/>
        <v>0</v>
      </c>
    </row>
    <row r="105" spans="1:31" x14ac:dyDescent="0.2">
      <c r="A105" s="12" t="s">
        <v>37</v>
      </c>
      <c r="B105" s="96">
        <f t="shared" ref="B105:AE105" si="36">SUMIFS(C$5:C$60,$A$5:$A$60,$A105)</f>
        <v>0</v>
      </c>
      <c r="C105">
        <f t="shared" si="36"/>
        <v>0</v>
      </c>
      <c r="D105">
        <f t="shared" si="36"/>
        <v>0</v>
      </c>
      <c r="E105">
        <f t="shared" si="36"/>
        <v>0</v>
      </c>
      <c r="F105">
        <f t="shared" si="36"/>
        <v>0</v>
      </c>
      <c r="G105">
        <f t="shared" si="36"/>
        <v>0</v>
      </c>
      <c r="H105">
        <f t="shared" si="36"/>
        <v>0</v>
      </c>
      <c r="I105">
        <f t="shared" si="36"/>
        <v>0</v>
      </c>
      <c r="J105">
        <f t="shared" si="36"/>
        <v>0</v>
      </c>
      <c r="K105">
        <f t="shared" si="36"/>
        <v>0</v>
      </c>
      <c r="L105">
        <f t="shared" si="36"/>
        <v>0</v>
      </c>
      <c r="M105">
        <f t="shared" si="36"/>
        <v>0</v>
      </c>
      <c r="N105">
        <f t="shared" si="36"/>
        <v>0</v>
      </c>
      <c r="O105">
        <f t="shared" si="36"/>
        <v>0</v>
      </c>
      <c r="P105">
        <f t="shared" si="36"/>
        <v>0</v>
      </c>
      <c r="Q105">
        <f t="shared" si="36"/>
        <v>0</v>
      </c>
      <c r="R105">
        <f t="shared" si="36"/>
        <v>0</v>
      </c>
      <c r="S105">
        <f t="shared" si="36"/>
        <v>0</v>
      </c>
      <c r="T105">
        <f t="shared" si="36"/>
        <v>0</v>
      </c>
      <c r="U105">
        <f t="shared" si="36"/>
        <v>0</v>
      </c>
      <c r="V105">
        <f t="shared" si="36"/>
        <v>0</v>
      </c>
      <c r="W105">
        <f t="shared" si="36"/>
        <v>0</v>
      </c>
      <c r="X105">
        <f t="shared" si="36"/>
        <v>0</v>
      </c>
      <c r="Y105">
        <f t="shared" si="36"/>
        <v>0</v>
      </c>
      <c r="Z105">
        <f t="shared" si="36"/>
        <v>0</v>
      </c>
      <c r="AA105">
        <f t="shared" si="36"/>
        <v>0</v>
      </c>
      <c r="AB105">
        <f t="shared" si="36"/>
        <v>0</v>
      </c>
      <c r="AC105">
        <f t="shared" si="36"/>
        <v>0</v>
      </c>
      <c r="AD105">
        <f t="shared" si="36"/>
        <v>0</v>
      </c>
      <c r="AE105" s="47">
        <f t="shared" si="36"/>
        <v>0</v>
      </c>
    </row>
    <row r="106" spans="1:31" x14ac:dyDescent="0.2">
      <c r="A106" s="12" t="s">
        <v>38</v>
      </c>
      <c r="B106" s="96">
        <f t="shared" ref="B106:AE106" si="37">SUMIFS(C$5:C$60,$A$5:$A$60,$A106)</f>
        <v>0</v>
      </c>
      <c r="C106">
        <f t="shared" si="37"/>
        <v>0</v>
      </c>
      <c r="D106">
        <f t="shared" si="37"/>
        <v>0</v>
      </c>
      <c r="E106">
        <f t="shared" si="37"/>
        <v>0</v>
      </c>
      <c r="F106">
        <f t="shared" si="37"/>
        <v>0</v>
      </c>
      <c r="G106">
        <f t="shared" si="37"/>
        <v>0</v>
      </c>
      <c r="H106">
        <f t="shared" si="37"/>
        <v>0</v>
      </c>
      <c r="I106">
        <f t="shared" si="37"/>
        <v>0</v>
      </c>
      <c r="J106">
        <f t="shared" si="37"/>
        <v>0</v>
      </c>
      <c r="K106">
        <f t="shared" si="37"/>
        <v>0</v>
      </c>
      <c r="L106">
        <f t="shared" si="37"/>
        <v>0</v>
      </c>
      <c r="M106">
        <f t="shared" si="37"/>
        <v>0</v>
      </c>
      <c r="N106">
        <f t="shared" si="37"/>
        <v>0</v>
      </c>
      <c r="O106">
        <f t="shared" si="37"/>
        <v>0</v>
      </c>
      <c r="P106">
        <f t="shared" si="37"/>
        <v>0</v>
      </c>
      <c r="Q106">
        <f t="shared" si="37"/>
        <v>0</v>
      </c>
      <c r="R106">
        <f t="shared" si="37"/>
        <v>0</v>
      </c>
      <c r="S106">
        <f t="shared" si="37"/>
        <v>0</v>
      </c>
      <c r="T106">
        <f t="shared" si="37"/>
        <v>0</v>
      </c>
      <c r="U106">
        <f t="shared" si="37"/>
        <v>0</v>
      </c>
      <c r="V106">
        <f t="shared" si="37"/>
        <v>0</v>
      </c>
      <c r="W106">
        <f t="shared" si="37"/>
        <v>0</v>
      </c>
      <c r="X106">
        <f t="shared" si="37"/>
        <v>0</v>
      </c>
      <c r="Y106">
        <f t="shared" si="37"/>
        <v>0</v>
      </c>
      <c r="Z106">
        <f t="shared" si="37"/>
        <v>0</v>
      </c>
      <c r="AA106">
        <f t="shared" si="37"/>
        <v>0</v>
      </c>
      <c r="AB106">
        <f t="shared" si="37"/>
        <v>0</v>
      </c>
      <c r="AC106">
        <f t="shared" si="37"/>
        <v>0</v>
      </c>
      <c r="AD106">
        <f t="shared" si="37"/>
        <v>0</v>
      </c>
      <c r="AE106" s="47">
        <f t="shared" si="37"/>
        <v>0</v>
      </c>
    </row>
    <row r="107" spans="1:31" x14ac:dyDescent="0.2">
      <c r="A107" s="12" t="s">
        <v>39</v>
      </c>
      <c r="B107" s="96">
        <f t="shared" ref="B107:AE107" si="38">SUMIFS(C$5:C$60,$A$5:$A$60,$A107)</f>
        <v>0</v>
      </c>
      <c r="C107">
        <f t="shared" si="38"/>
        <v>0</v>
      </c>
      <c r="D107">
        <f t="shared" si="38"/>
        <v>0</v>
      </c>
      <c r="E107">
        <f t="shared" si="38"/>
        <v>0</v>
      </c>
      <c r="F107">
        <f t="shared" si="38"/>
        <v>0</v>
      </c>
      <c r="G107">
        <f t="shared" si="38"/>
        <v>0</v>
      </c>
      <c r="H107">
        <f t="shared" si="38"/>
        <v>0</v>
      </c>
      <c r="I107">
        <f t="shared" si="38"/>
        <v>0</v>
      </c>
      <c r="J107">
        <f t="shared" si="38"/>
        <v>0</v>
      </c>
      <c r="K107">
        <f t="shared" si="38"/>
        <v>0</v>
      </c>
      <c r="L107">
        <f t="shared" si="38"/>
        <v>0</v>
      </c>
      <c r="M107">
        <f t="shared" si="38"/>
        <v>0</v>
      </c>
      <c r="N107">
        <f t="shared" si="38"/>
        <v>0</v>
      </c>
      <c r="O107">
        <f t="shared" si="38"/>
        <v>0</v>
      </c>
      <c r="P107">
        <f t="shared" si="38"/>
        <v>0</v>
      </c>
      <c r="Q107">
        <f t="shared" si="38"/>
        <v>0</v>
      </c>
      <c r="R107">
        <f t="shared" si="38"/>
        <v>0</v>
      </c>
      <c r="S107">
        <f t="shared" si="38"/>
        <v>0</v>
      </c>
      <c r="T107">
        <f t="shared" si="38"/>
        <v>0</v>
      </c>
      <c r="U107">
        <f t="shared" si="38"/>
        <v>0</v>
      </c>
      <c r="V107">
        <f t="shared" si="38"/>
        <v>0</v>
      </c>
      <c r="W107">
        <f t="shared" si="38"/>
        <v>0</v>
      </c>
      <c r="X107">
        <f t="shared" si="38"/>
        <v>0</v>
      </c>
      <c r="Y107">
        <f t="shared" si="38"/>
        <v>0</v>
      </c>
      <c r="Z107">
        <f t="shared" si="38"/>
        <v>0</v>
      </c>
      <c r="AA107">
        <f t="shared" si="38"/>
        <v>0</v>
      </c>
      <c r="AB107">
        <f t="shared" si="38"/>
        <v>0</v>
      </c>
      <c r="AC107">
        <f t="shared" si="38"/>
        <v>0</v>
      </c>
      <c r="AD107">
        <f t="shared" si="38"/>
        <v>0</v>
      </c>
      <c r="AE107" s="47">
        <f t="shared" si="38"/>
        <v>0</v>
      </c>
    </row>
    <row r="108" spans="1:31" x14ac:dyDescent="0.2">
      <c r="A108" s="12" t="s">
        <v>40</v>
      </c>
      <c r="B108" s="96">
        <f t="shared" ref="B108:AE108" si="39">SUMIFS(C$5:C$60,$A$5:$A$60,$A108)</f>
        <v>448340874300000</v>
      </c>
      <c r="C108">
        <f t="shared" si="39"/>
        <v>0</v>
      </c>
      <c r="D108">
        <f t="shared" si="39"/>
        <v>24733749348000</v>
      </c>
      <c r="E108">
        <f t="shared" si="39"/>
        <v>0</v>
      </c>
      <c r="F108">
        <f t="shared" si="39"/>
        <v>0</v>
      </c>
      <c r="G108">
        <f t="shared" si="39"/>
        <v>4455630498000</v>
      </c>
      <c r="H108">
        <f t="shared" si="39"/>
        <v>0</v>
      </c>
      <c r="I108">
        <f t="shared" si="39"/>
        <v>0</v>
      </c>
      <c r="J108">
        <f t="shared" si="39"/>
        <v>88890384000</v>
      </c>
      <c r="K108">
        <f t="shared" si="39"/>
        <v>0</v>
      </c>
      <c r="L108">
        <f t="shared" si="39"/>
        <v>0</v>
      </c>
      <c r="M108">
        <f t="shared" si="39"/>
        <v>0</v>
      </c>
      <c r="N108">
        <f t="shared" si="39"/>
        <v>0</v>
      </c>
      <c r="O108">
        <f t="shared" si="39"/>
        <v>0</v>
      </c>
      <c r="P108">
        <f t="shared" si="39"/>
        <v>0</v>
      </c>
      <c r="Q108">
        <f t="shared" si="39"/>
        <v>0</v>
      </c>
      <c r="R108">
        <f t="shared" si="39"/>
        <v>0</v>
      </c>
      <c r="S108">
        <f t="shared" si="39"/>
        <v>0</v>
      </c>
      <c r="T108">
        <f t="shared" si="39"/>
        <v>0</v>
      </c>
      <c r="U108">
        <f t="shared" si="39"/>
        <v>0</v>
      </c>
      <c r="V108">
        <f t="shared" si="39"/>
        <v>0</v>
      </c>
      <c r="W108">
        <f t="shared" si="39"/>
        <v>0</v>
      </c>
      <c r="X108">
        <f t="shared" si="39"/>
        <v>1755585084000</v>
      </c>
      <c r="Y108">
        <f t="shared" si="39"/>
        <v>0</v>
      </c>
      <c r="Z108">
        <f t="shared" si="39"/>
        <v>0</v>
      </c>
      <c r="AA108">
        <f t="shared" si="39"/>
        <v>617482608105000</v>
      </c>
      <c r="AB108">
        <f t="shared" si="39"/>
        <v>-569926252665000</v>
      </c>
      <c r="AC108">
        <f t="shared" si="39"/>
        <v>0</v>
      </c>
      <c r="AD108">
        <f t="shared" si="39"/>
        <v>0</v>
      </c>
      <c r="AE108" s="47">
        <f t="shared" si="39"/>
        <v>0</v>
      </c>
    </row>
    <row r="109" spans="1:31" x14ac:dyDescent="0.2">
      <c r="A109" s="37" t="s">
        <v>41</v>
      </c>
      <c r="B109" s="97">
        <f t="shared" ref="B109:AE109" si="40">SUMIFS(C$5:C$60,$A$5:$A$60,$A109)</f>
        <v>0</v>
      </c>
      <c r="C109" s="28">
        <f t="shared" si="40"/>
        <v>0</v>
      </c>
      <c r="D109" s="28">
        <f t="shared" si="40"/>
        <v>0</v>
      </c>
      <c r="E109" s="28">
        <f t="shared" si="40"/>
        <v>0</v>
      </c>
      <c r="F109" s="28">
        <f t="shared" si="40"/>
        <v>0</v>
      </c>
      <c r="G109" s="28">
        <f t="shared" si="40"/>
        <v>0</v>
      </c>
      <c r="H109" s="28">
        <f t="shared" si="40"/>
        <v>0</v>
      </c>
      <c r="I109" s="28">
        <f t="shared" si="40"/>
        <v>0</v>
      </c>
      <c r="J109" s="28">
        <f t="shared" si="40"/>
        <v>0</v>
      </c>
      <c r="K109" s="28">
        <f t="shared" si="40"/>
        <v>0</v>
      </c>
      <c r="L109" s="28">
        <f t="shared" si="40"/>
        <v>0</v>
      </c>
      <c r="M109" s="28">
        <f t="shared" si="40"/>
        <v>0</v>
      </c>
      <c r="N109" s="28">
        <f t="shared" si="40"/>
        <v>0</v>
      </c>
      <c r="O109" s="28">
        <f t="shared" si="40"/>
        <v>0</v>
      </c>
      <c r="P109" s="28">
        <f t="shared" si="40"/>
        <v>0</v>
      </c>
      <c r="Q109" s="28">
        <f t="shared" si="40"/>
        <v>0</v>
      </c>
      <c r="R109" s="28">
        <f t="shared" si="40"/>
        <v>0</v>
      </c>
      <c r="S109" s="28">
        <f t="shared" si="40"/>
        <v>0</v>
      </c>
      <c r="T109" s="28">
        <f t="shared" si="40"/>
        <v>0</v>
      </c>
      <c r="U109" s="28">
        <f t="shared" si="40"/>
        <v>0</v>
      </c>
      <c r="V109" s="28">
        <f t="shared" si="40"/>
        <v>0</v>
      </c>
      <c r="W109" s="28">
        <f t="shared" si="40"/>
        <v>0</v>
      </c>
      <c r="X109" s="28">
        <f t="shared" si="40"/>
        <v>0</v>
      </c>
      <c r="Y109" s="28">
        <f t="shared" si="40"/>
        <v>0</v>
      </c>
      <c r="Z109" s="28">
        <f t="shared" si="40"/>
        <v>0</v>
      </c>
      <c r="AA109" s="28">
        <f t="shared" si="40"/>
        <v>0</v>
      </c>
      <c r="AB109" s="28">
        <f t="shared" si="40"/>
        <v>0</v>
      </c>
      <c r="AC109" s="28">
        <f t="shared" si="40"/>
        <v>0</v>
      </c>
      <c r="AD109" s="28">
        <f t="shared" si="40"/>
        <v>0</v>
      </c>
      <c r="AE109" s="29">
        <f t="shared" si="40"/>
        <v>0</v>
      </c>
    </row>
    <row r="110" spans="1:31" x14ac:dyDescent="0.2">
      <c r="A110" s="76" t="s">
        <v>88</v>
      </c>
      <c r="B110" s="30">
        <f t="shared" ref="B110:AE110" si="41">SUMIFS(C$5:C$60,$A$5:$A$60,$A110)</f>
        <v>0</v>
      </c>
      <c r="C110" s="24">
        <f t="shared" si="41"/>
        <v>0</v>
      </c>
      <c r="D110" s="24">
        <f t="shared" si="41"/>
        <v>0</v>
      </c>
      <c r="E110" s="24">
        <f t="shared" si="41"/>
        <v>0</v>
      </c>
      <c r="F110" s="24">
        <f t="shared" si="41"/>
        <v>0</v>
      </c>
      <c r="G110" s="24">
        <f t="shared" si="41"/>
        <v>0</v>
      </c>
      <c r="H110" s="24">
        <f t="shared" si="41"/>
        <v>0</v>
      </c>
      <c r="I110" s="24">
        <f t="shared" si="41"/>
        <v>0</v>
      </c>
      <c r="J110" s="24">
        <f t="shared" si="41"/>
        <v>0</v>
      </c>
      <c r="K110" s="24">
        <f t="shared" si="41"/>
        <v>0</v>
      </c>
      <c r="L110" s="24">
        <f t="shared" si="41"/>
        <v>0</v>
      </c>
      <c r="M110" s="24">
        <f t="shared" si="41"/>
        <v>0</v>
      </c>
      <c r="N110" s="24">
        <f t="shared" si="41"/>
        <v>0</v>
      </c>
      <c r="O110" s="24">
        <f t="shared" si="41"/>
        <v>0</v>
      </c>
      <c r="P110" s="24">
        <f t="shared" si="41"/>
        <v>0</v>
      </c>
      <c r="Q110" s="24">
        <f t="shared" si="41"/>
        <v>0</v>
      </c>
      <c r="R110" s="24">
        <f t="shared" si="41"/>
        <v>0</v>
      </c>
      <c r="S110" s="24">
        <f t="shared" si="41"/>
        <v>0</v>
      </c>
      <c r="T110" s="24">
        <f t="shared" si="41"/>
        <v>0</v>
      </c>
      <c r="U110" s="24">
        <f t="shared" si="41"/>
        <v>0</v>
      </c>
      <c r="V110" s="24">
        <f>SUMIFS(W$5:W$60,$A$5:$A$60,$A110)</f>
        <v>1046148151471500</v>
      </c>
      <c r="W110" s="24">
        <f t="shared" si="41"/>
        <v>0</v>
      </c>
      <c r="X110" s="24">
        <f t="shared" si="41"/>
        <v>0</v>
      </c>
      <c r="Y110" s="24">
        <f t="shared" si="41"/>
        <v>0</v>
      </c>
      <c r="Z110" s="24">
        <f t="shared" si="41"/>
        <v>0</v>
      </c>
      <c r="AA110" s="24">
        <f t="shared" si="41"/>
        <v>0</v>
      </c>
      <c r="AB110" s="24">
        <f t="shared" si="41"/>
        <v>0</v>
      </c>
      <c r="AC110" s="24">
        <f t="shared" si="41"/>
        <v>0</v>
      </c>
      <c r="AD110" s="24">
        <f t="shared" si="41"/>
        <v>0</v>
      </c>
      <c r="AE110" s="25">
        <f t="shared" si="41"/>
        <v>0</v>
      </c>
    </row>
    <row r="114" spans="1:11" x14ac:dyDescent="0.2">
      <c r="A114" s="79" t="s">
        <v>274</v>
      </c>
    </row>
    <row r="115" spans="1:11" ht="42.75" x14ac:dyDescent="0.2">
      <c r="C115" s="107" t="s">
        <v>278</v>
      </c>
      <c r="D115" s="107" t="s">
        <v>159</v>
      </c>
      <c r="E115" s="107" t="s">
        <v>203</v>
      </c>
      <c r="F115" s="107" t="s">
        <v>202</v>
      </c>
      <c r="G115" s="107" t="s">
        <v>214</v>
      </c>
      <c r="H115" s="107" t="s">
        <v>200</v>
      </c>
      <c r="I115" s="107" t="s">
        <v>120</v>
      </c>
      <c r="J115" s="107" t="s">
        <v>129</v>
      </c>
      <c r="K115" s="107" t="s">
        <v>186</v>
      </c>
    </row>
    <row r="116" spans="1:11" x14ac:dyDescent="0.2">
      <c r="A116" s="110" t="str">
        <f>VLOOKUP(B116,'Sector Match'!$A$1:$B$43,2,0)</f>
        <v>coal mining 05</v>
      </c>
      <c r="B116" s="36" t="s">
        <v>2</v>
      </c>
      <c r="C116" s="95">
        <f>SUMIFS($B69:$AE69,$B$67:$AE$67,C$115)</f>
        <v>1245082053039000</v>
      </c>
      <c r="D116" s="45">
        <f t="shared" ref="D116:K116" si="42">SUMIFS($B69:$AE69,$B$67:$AE$67,D$115)</f>
        <v>0</v>
      </c>
      <c r="E116" s="45">
        <f t="shared" si="42"/>
        <v>0</v>
      </c>
      <c r="F116" s="45">
        <f t="shared" si="42"/>
        <v>0</v>
      </c>
      <c r="G116" s="45">
        <f t="shared" si="42"/>
        <v>0</v>
      </c>
      <c r="H116" s="45">
        <f t="shared" si="42"/>
        <v>0</v>
      </c>
      <c r="I116" s="45">
        <f t="shared" si="42"/>
        <v>0</v>
      </c>
      <c r="J116" s="45">
        <f t="shared" si="42"/>
        <v>0</v>
      </c>
      <c r="K116" s="46">
        <f t="shared" si="42"/>
        <v>0</v>
      </c>
    </row>
    <row r="117" spans="1:11" x14ac:dyDescent="0.2">
      <c r="A117" s="41" t="str">
        <f>VLOOKUP(B117,'Sector Match'!$A$1:$B$43,2,0)</f>
        <v>oil and gas extraction 06</v>
      </c>
      <c r="B117" s="12" t="s">
        <v>3</v>
      </c>
      <c r="C117" s="96">
        <f t="shared" ref="C117:K117" si="43">SUMIFS($B70:$AE70,$B$67:$AE$67,C$115)</f>
        <v>0</v>
      </c>
      <c r="D117">
        <f t="shared" si="43"/>
        <v>0</v>
      </c>
      <c r="E117">
        <f t="shared" si="43"/>
        <v>0</v>
      </c>
      <c r="F117">
        <f t="shared" si="43"/>
        <v>0</v>
      </c>
      <c r="G117">
        <f t="shared" si="43"/>
        <v>0</v>
      </c>
      <c r="H117">
        <f t="shared" si="43"/>
        <v>0</v>
      </c>
      <c r="I117">
        <f t="shared" si="43"/>
        <v>0</v>
      </c>
      <c r="J117">
        <f t="shared" si="43"/>
        <v>0</v>
      </c>
      <c r="K117" s="47">
        <f t="shared" si="43"/>
        <v>0</v>
      </c>
    </row>
    <row r="118" spans="1:11" x14ac:dyDescent="0.2">
      <c r="A118" s="41" t="str">
        <f>VLOOKUP(B118,'Sector Match'!$A$1:$B$43,2,0)</f>
        <v>other mining and quarrying 07T08</v>
      </c>
      <c r="B118" s="12" t="s">
        <v>4</v>
      </c>
      <c r="C118" s="96">
        <f t="shared" ref="C118:K118" si="44">SUMIFS($B71:$AE71,$B$67:$AE$67,C$115)</f>
        <v>0</v>
      </c>
      <c r="D118">
        <f t="shared" si="44"/>
        <v>0</v>
      </c>
      <c r="E118">
        <f t="shared" si="44"/>
        <v>0</v>
      </c>
      <c r="F118">
        <f t="shared" si="44"/>
        <v>0</v>
      </c>
      <c r="G118">
        <f t="shared" si="44"/>
        <v>0</v>
      </c>
      <c r="H118">
        <f t="shared" si="44"/>
        <v>0</v>
      </c>
      <c r="I118">
        <f t="shared" si="44"/>
        <v>0</v>
      </c>
      <c r="J118">
        <f t="shared" si="44"/>
        <v>0</v>
      </c>
      <c r="K118" s="47">
        <f t="shared" si="44"/>
        <v>0</v>
      </c>
    </row>
    <row r="119" spans="1:11" x14ac:dyDescent="0.2">
      <c r="A119" s="41" t="str">
        <f>VLOOKUP(B119,'Sector Match'!$A$1:$B$43,2,0)</f>
        <v>other mining and quarrying 07T08</v>
      </c>
      <c r="B119" s="12" t="s">
        <v>5</v>
      </c>
      <c r="C119" s="96">
        <f t="shared" ref="C119:K119" si="45">SUMIFS($B72:$AE72,$B$67:$AE$67,C$115)</f>
        <v>0</v>
      </c>
      <c r="D119">
        <f t="shared" si="45"/>
        <v>0</v>
      </c>
      <c r="E119">
        <f t="shared" si="45"/>
        <v>0</v>
      </c>
      <c r="F119">
        <f t="shared" si="45"/>
        <v>0</v>
      </c>
      <c r="G119">
        <f t="shared" si="45"/>
        <v>0</v>
      </c>
      <c r="H119">
        <f t="shared" si="45"/>
        <v>0</v>
      </c>
      <c r="I119">
        <f t="shared" si="45"/>
        <v>0</v>
      </c>
      <c r="J119">
        <f t="shared" si="45"/>
        <v>0</v>
      </c>
      <c r="K119" s="47">
        <f t="shared" si="45"/>
        <v>0</v>
      </c>
    </row>
    <row r="120" spans="1:11" x14ac:dyDescent="0.2">
      <c r="A120" s="41" t="str">
        <f>VLOOKUP(B120,'Sector Match'!$A$1:$B$43,2,0)</f>
        <v>other mining and quarrying 07T08</v>
      </c>
      <c r="B120" s="12" t="s">
        <v>6</v>
      </c>
      <c r="C120" s="96">
        <f t="shared" ref="C120:K120" si="46">SUMIFS($B73:$AE73,$B$67:$AE$67,C$115)</f>
        <v>0</v>
      </c>
      <c r="D120">
        <f t="shared" si="46"/>
        <v>0</v>
      </c>
      <c r="E120">
        <f t="shared" si="46"/>
        <v>0</v>
      </c>
      <c r="F120">
        <f t="shared" si="46"/>
        <v>0</v>
      </c>
      <c r="G120">
        <f t="shared" si="46"/>
        <v>0</v>
      </c>
      <c r="H120">
        <f t="shared" si="46"/>
        <v>0</v>
      </c>
      <c r="I120">
        <f t="shared" si="46"/>
        <v>0</v>
      </c>
      <c r="J120">
        <f t="shared" si="46"/>
        <v>0</v>
      </c>
      <c r="K120" s="47">
        <f t="shared" si="46"/>
        <v>0</v>
      </c>
    </row>
    <row r="121" spans="1:11" x14ac:dyDescent="0.2">
      <c r="A121" s="41" t="str">
        <f>VLOOKUP(B121,'Sector Match'!$A$1:$B$43,2,0)</f>
        <v>Mining Support Service Activities 09</v>
      </c>
      <c r="B121" s="12" t="s">
        <v>7</v>
      </c>
      <c r="C121" s="96">
        <f t="shared" ref="C121:K121" si="47">SUMIFS($B74:$AE74,$B$67:$AE$67,C$115)</f>
        <v>0</v>
      </c>
      <c r="D121">
        <f t="shared" si="47"/>
        <v>0</v>
      </c>
      <c r="E121">
        <f t="shared" si="47"/>
        <v>0</v>
      </c>
      <c r="F121">
        <f t="shared" si="47"/>
        <v>0</v>
      </c>
      <c r="G121">
        <f t="shared" si="47"/>
        <v>0</v>
      </c>
      <c r="H121">
        <f t="shared" si="47"/>
        <v>0</v>
      </c>
      <c r="I121">
        <f t="shared" si="47"/>
        <v>0</v>
      </c>
      <c r="J121">
        <f t="shared" si="47"/>
        <v>0</v>
      </c>
      <c r="K121" s="47">
        <f t="shared" si="47"/>
        <v>0</v>
      </c>
    </row>
    <row r="122" spans="1:11" x14ac:dyDescent="0.2">
      <c r="A122" s="41" t="str">
        <f>VLOOKUP(B122,'Sector Match'!$A$1:$B$43,2,0)</f>
        <v>Mining Support Service Activities 09</v>
      </c>
      <c r="B122" s="12" t="s">
        <v>8</v>
      </c>
      <c r="C122" s="96">
        <f t="shared" ref="C122:K122" si="48">SUMIFS($B75:$AE75,$B$67:$AE$67,C$115)</f>
        <v>0</v>
      </c>
      <c r="D122">
        <f t="shared" si="48"/>
        <v>0</v>
      </c>
      <c r="E122">
        <f t="shared" si="48"/>
        <v>0</v>
      </c>
      <c r="F122">
        <f t="shared" si="48"/>
        <v>0</v>
      </c>
      <c r="G122">
        <f t="shared" si="48"/>
        <v>0</v>
      </c>
      <c r="H122">
        <f t="shared" si="48"/>
        <v>0</v>
      </c>
      <c r="I122">
        <f t="shared" si="48"/>
        <v>0</v>
      </c>
      <c r="J122">
        <f t="shared" si="48"/>
        <v>0</v>
      </c>
      <c r="K122" s="47">
        <f t="shared" si="48"/>
        <v>0</v>
      </c>
    </row>
    <row r="123" spans="1:11" x14ac:dyDescent="0.2">
      <c r="A123" s="41" t="str">
        <f>VLOOKUP(B123,'Sector Match'!$A$1:$B$43,2,0)</f>
        <v>food beverage and tobacco 10T12</v>
      </c>
      <c r="B123" s="12" t="s">
        <v>9</v>
      </c>
      <c r="C123" s="96">
        <f t="shared" ref="C123:K123" si="49">SUMIFS($B76:$AE76,$B$67:$AE$67,C$115)</f>
        <v>0</v>
      </c>
      <c r="D123">
        <f t="shared" si="49"/>
        <v>0</v>
      </c>
      <c r="E123">
        <f t="shared" si="49"/>
        <v>0</v>
      </c>
      <c r="F123">
        <f t="shared" si="49"/>
        <v>0</v>
      </c>
      <c r="G123">
        <f t="shared" si="49"/>
        <v>0</v>
      </c>
      <c r="H123">
        <f t="shared" si="49"/>
        <v>0</v>
      </c>
      <c r="I123">
        <f t="shared" si="49"/>
        <v>0</v>
      </c>
      <c r="J123">
        <f t="shared" si="49"/>
        <v>0</v>
      </c>
      <c r="K123" s="47">
        <f t="shared" si="49"/>
        <v>0</v>
      </c>
    </row>
    <row r="124" spans="1:11" x14ac:dyDescent="0.2">
      <c r="A124" s="41" t="str">
        <f>VLOOKUP(B124,'Sector Match'!$A$1:$B$43,2,0)</f>
        <v>food beverage and tobacco 10T12</v>
      </c>
      <c r="B124" s="12" t="s">
        <v>10</v>
      </c>
      <c r="C124" s="96">
        <f t="shared" ref="C124:K124" si="50">SUMIFS($B77:$AE77,$B$67:$AE$67,C$115)</f>
        <v>0</v>
      </c>
      <c r="D124">
        <f t="shared" si="50"/>
        <v>0</v>
      </c>
      <c r="E124">
        <f t="shared" si="50"/>
        <v>0</v>
      </c>
      <c r="F124">
        <f t="shared" si="50"/>
        <v>0</v>
      </c>
      <c r="G124">
        <f t="shared" si="50"/>
        <v>153933962987.09198</v>
      </c>
      <c r="H124">
        <f t="shared" si="50"/>
        <v>0</v>
      </c>
      <c r="I124">
        <f t="shared" si="50"/>
        <v>0</v>
      </c>
      <c r="J124">
        <f t="shared" si="50"/>
        <v>0</v>
      </c>
      <c r="K124" s="47">
        <f t="shared" si="50"/>
        <v>0</v>
      </c>
    </row>
    <row r="125" spans="1:11" x14ac:dyDescent="0.2">
      <c r="A125" s="41" t="str">
        <f>VLOOKUP(B125,'Sector Match'!$A$1:$B$43,2,0)</f>
        <v>food beverage and tobacco 10T12</v>
      </c>
      <c r="B125" s="12" t="s">
        <v>11</v>
      </c>
      <c r="C125" s="96">
        <f t="shared" ref="C125:K125" si="51">SUMIFS($B78:$AE78,$B$67:$AE$67,C$115)</f>
        <v>0</v>
      </c>
      <c r="D125">
        <f t="shared" si="51"/>
        <v>0</v>
      </c>
      <c r="E125">
        <f t="shared" si="51"/>
        <v>0</v>
      </c>
      <c r="F125">
        <f t="shared" si="51"/>
        <v>0</v>
      </c>
      <c r="G125">
        <f t="shared" si="51"/>
        <v>0</v>
      </c>
      <c r="H125">
        <f t="shared" si="51"/>
        <v>0</v>
      </c>
      <c r="I125">
        <f t="shared" si="51"/>
        <v>0</v>
      </c>
      <c r="J125">
        <f t="shared" si="51"/>
        <v>0</v>
      </c>
      <c r="K125" s="47">
        <f t="shared" si="51"/>
        <v>0</v>
      </c>
    </row>
    <row r="126" spans="1:11" x14ac:dyDescent="0.2">
      <c r="A126" s="41" t="str">
        <f>VLOOKUP(B126,'Sector Match'!$A$1:$B$43,2,0)</f>
        <v>food beverage and tobacco 10T12</v>
      </c>
      <c r="B126" s="12" t="s">
        <v>12</v>
      </c>
      <c r="C126" s="96">
        <f t="shared" ref="C126:K126" si="52">SUMIFS($B79:$AE79,$B$67:$AE$67,C$115)</f>
        <v>0</v>
      </c>
      <c r="D126">
        <f t="shared" si="52"/>
        <v>0</v>
      </c>
      <c r="E126">
        <f t="shared" si="52"/>
        <v>0</v>
      </c>
      <c r="F126">
        <f t="shared" si="52"/>
        <v>0</v>
      </c>
      <c r="G126">
        <f t="shared" si="52"/>
        <v>0</v>
      </c>
      <c r="H126">
        <f t="shared" si="52"/>
        <v>0</v>
      </c>
      <c r="I126">
        <f t="shared" si="52"/>
        <v>0</v>
      </c>
      <c r="J126">
        <f t="shared" si="52"/>
        <v>0</v>
      </c>
      <c r="K126" s="47">
        <f t="shared" si="52"/>
        <v>0</v>
      </c>
    </row>
    <row r="127" spans="1:11" x14ac:dyDescent="0.2">
      <c r="A127" s="41" t="str">
        <f>VLOOKUP(B127,'Sector Match'!$A$1:$B$43,2,0)</f>
        <v>textiles apparel and leather 13T15</v>
      </c>
      <c r="B127" s="12" t="s">
        <v>13</v>
      </c>
      <c r="C127" s="96">
        <f t="shared" ref="C127:K127" si="53">SUMIFS($B80:$AE80,$B$67:$AE$67,C$115)</f>
        <v>0</v>
      </c>
      <c r="D127">
        <f t="shared" si="53"/>
        <v>0</v>
      </c>
      <c r="E127">
        <f t="shared" si="53"/>
        <v>0</v>
      </c>
      <c r="F127">
        <f t="shared" si="53"/>
        <v>0</v>
      </c>
      <c r="G127">
        <f t="shared" si="53"/>
        <v>0</v>
      </c>
      <c r="H127">
        <f t="shared" si="53"/>
        <v>0</v>
      </c>
      <c r="I127">
        <f t="shared" si="53"/>
        <v>0</v>
      </c>
      <c r="J127">
        <f t="shared" si="53"/>
        <v>0</v>
      </c>
      <c r="K127" s="47">
        <f t="shared" si="53"/>
        <v>0</v>
      </c>
    </row>
    <row r="128" spans="1:11" x14ac:dyDescent="0.2">
      <c r="A128" s="41" t="str">
        <f>VLOOKUP(B128,'Sector Match'!$A$1:$B$43,2,0)</f>
        <v>textiles apparel and leather 13T15</v>
      </c>
      <c r="B128" s="12" t="s">
        <v>14</v>
      </c>
      <c r="C128" s="96">
        <f t="shared" ref="C128:K128" si="54">SUMIFS($B81:$AE81,$B$67:$AE$67,C$115)</f>
        <v>0</v>
      </c>
      <c r="D128">
        <f t="shared" si="54"/>
        <v>0</v>
      </c>
      <c r="E128">
        <f t="shared" si="54"/>
        <v>0</v>
      </c>
      <c r="F128">
        <f t="shared" si="54"/>
        <v>0</v>
      </c>
      <c r="G128">
        <f t="shared" si="54"/>
        <v>0</v>
      </c>
      <c r="H128">
        <f t="shared" si="54"/>
        <v>0</v>
      </c>
      <c r="I128">
        <f t="shared" si="54"/>
        <v>0</v>
      </c>
      <c r="J128">
        <f t="shared" si="54"/>
        <v>0</v>
      </c>
      <c r="K128" s="47">
        <f t="shared" si="54"/>
        <v>0</v>
      </c>
    </row>
    <row r="129" spans="1:11" x14ac:dyDescent="0.2">
      <c r="A129" s="41" t="str">
        <f>VLOOKUP(B129,'Sector Match'!$A$1:$B$43,2,0)</f>
        <v>textiles apparel and leather 13T15</v>
      </c>
      <c r="B129" s="12" t="s">
        <v>15</v>
      </c>
      <c r="C129" s="96">
        <f t="shared" ref="C129:K129" si="55">SUMIFS($B82:$AE82,$B$67:$AE$67,C$115)</f>
        <v>0</v>
      </c>
      <c r="D129">
        <f t="shared" si="55"/>
        <v>0</v>
      </c>
      <c r="E129">
        <f t="shared" si="55"/>
        <v>0</v>
      </c>
      <c r="F129">
        <f t="shared" si="55"/>
        <v>0</v>
      </c>
      <c r="G129">
        <f t="shared" si="55"/>
        <v>0</v>
      </c>
      <c r="H129">
        <f t="shared" si="55"/>
        <v>0</v>
      </c>
      <c r="I129">
        <f t="shared" si="55"/>
        <v>0</v>
      </c>
      <c r="J129">
        <f t="shared" si="55"/>
        <v>0</v>
      </c>
      <c r="K129" s="47">
        <f t="shared" si="55"/>
        <v>0</v>
      </c>
    </row>
    <row r="130" spans="1:11" x14ac:dyDescent="0.2">
      <c r="A130" s="41" t="str">
        <f>VLOOKUP(B130,'Sector Match'!$A$1:$B$43,2,0)</f>
        <v>wood products 16</v>
      </c>
      <c r="B130" s="12" t="s">
        <v>16</v>
      </c>
      <c r="C130" s="96">
        <f t="shared" ref="C130:K130" si="56">SUMIFS($B83:$AE83,$B$67:$AE$67,C$115)</f>
        <v>0</v>
      </c>
      <c r="D130">
        <f t="shared" si="56"/>
        <v>0</v>
      </c>
      <c r="E130">
        <f t="shared" si="56"/>
        <v>0</v>
      </c>
      <c r="F130">
        <f t="shared" si="56"/>
        <v>0</v>
      </c>
      <c r="G130">
        <f t="shared" si="56"/>
        <v>643224059624.63416</v>
      </c>
      <c r="H130">
        <f t="shared" si="56"/>
        <v>0</v>
      </c>
      <c r="I130">
        <f t="shared" si="56"/>
        <v>0</v>
      </c>
      <c r="J130">
        <f t="shared" si="56"/>
        <v>0</v>
      </c>
      <c r="K130" s="47">
        <f t="shared" si="56"/>
        <v>0</v>
      </c>
    </row>
    <row r="131" spans="1:11" x14ac:dyDescent="0.2">
      <c r="A131" s="41" t="str">
        <f>VLOOKUP(B131,'Sector Match'!$A$1:$B$43,2,0)</f>
        <v>wood products 16</v>
      </c>
      <c r="B131" s="12" t="s">
        <v>17</v>
      </c>
      <c r="C131" s="96">
        <f t="shared" ref="C131:K131" si="57">SUMIFS($B84:$AE84,$B$67:$AE$67,C$115)</f>
        <v>0</v>
      </c>
      <c r="D131">
        <f t="shared" si="57"/>
        <v>0</v>
      </c>
      <c r="E131">
        <f t="shared" si="57"/>
        <v>0</v>
      </c>
      <c r="F131">
        <f t="shared" si="57"/>
        <v>0</v>
      </c>
      <c r="G131">
        <f t="shared" si="57"/>
        <v>0</v>
      </c>
      <c r="H131">
        <f t="shared" si="57"/>
        <v>0</v>
      </c>
      <c r="I131">
        <f t="shared" si="57"/>
        <v>0</v>
      </c>
      <c r="J131">
        <f t="shared" si="57"/>
        <v>0</v>
      </c>
      <c r="K131" s="47">
        <f t="shared" si="57"/>
        <v>0</v>
      </c>
    </row>
    <row r="132" spans="1:11" x14ac:dyDescent="0.2">
      <c r="A132" s="41" t="str">
        <f>VLOOKUP(B132,'Sector Match'!$A$1:$B$43,2,0)</f>
        <v>pulp paper and printing 17T18</v>
      </c>
      <c r="B132" s="12" t="s">
        <v>18</v>
      </c>
      <c r="C132" s="96">
        <f t="shared" ref="C132:K132" si="58">SUMIFS($B85:$AE85,$B$67:$AE$67,C$115)</f>
        <v>0</v>
      </c>
      <c r="D132">
        <f t="shared" si="58"/>
        <v>0</v>
      </c>
      <c r="E132">
        <f t="shared" si="58"/>
        <v>0</v>
      </c>
      <c r="F132">
        <f t="shared" si="58"/>
        <v>0</v>
      </c>
      <c r="G132">
        <f t="shared" si="58"/>
        <v>0</v>
      </c>
      <c r="H132">
        <f t="shared" si="58"/>
        <v>0</v>
      </c>
      <c r="I132">
        <f t="shared" si="58"/>
        <v>0</v>
      </c>
      <c r="J132">
        <f t="shared" si="58"/>
        <v>0</v>
      </c>
      <c r="K132" s="47">
        <f t="shared" si="58"/>
        <v>0</v>
      </c>
    </row>
    <row r="133" spans="1:11" x14ac:dyDescent="0.2">
      <c r="A133" s="41" t="str">
        <f>VLOOKUP(B133,'Sector Match'!$A$1:$B$43,2,0)</f>
        <v>pulp paper and printing 17T18</v>
      </c>
      <c r="B133" s="12" t="s">
        <v>19</v>
      </c>
      <c r="C133" s="96">
        <f t="shared" ref="C133:K133" si="59">SUMIFS($B86:$AE86,$B$67:$AE$67,C$115)</f>
        <v>0</v>
      </c>
      <c r="D133">
        <f t="shared" si="59"/>
        <v>0</v>
      </c>
      <c r="E133">
        <f t="shared" si="59"/>
        <v>0</v>
      </c>
      <c r="F133">
        <f t="shared" si="59"/>
        <v>0</v>
      </c>
      <c r="G133">
        <f t="shared" si="59"/>
        <v>0</v>
      </c>
      <c r="H133">
        <f t="shared" si="59"/>
        <v>0</v>
      </c>
      <c r="I133">
        <f t="shared" si="59"/>
        <v>0</v>
      </c>
      <c r="J133">
        <f t="shared" si="59"/>
        <v>0</v>
      </c>
      <c r="K133" s="47">
        <f t="shared" si="59"/>
        <v>0</v>
      </c>
    </row>
    <row r="134" spans="1:11" x14ac:dyDescent="0.2">
      <c r="A134" s="41" t="str">
        <f>VLOOKUP(B134,'Sector Match'!$A$1:$B$43,2,0)</f>
        <v>pulp paper and printing 17T18</v>
      </c>
      <c r="B134" s="12" t="s">
        <v>20</v>
      </c>
      <c r="C134" s="96">
        <f t="shared" ref="C134:K134" si="60">SUMIFS($B87:$AE87,$B$67:$AE$67,C$115)</f>
        <v>0</v>
      </c>
      <c r="D134">
        <f t="shared" si="60"/>
        <v>0</v>
      </c>
      <c r="E134">
        <f t="shared" si="60"/>
        <v>0</v>
      </c>
      <c r="F134">
        <f t="shared" si="60"/>
        <v>0</v>
      </c>
      <c r="G134">
        <f t="shared" si="60"/>
        <v>200663916036.7449</v>
      </c>
      <c r="H134">
        <f t="shared" si="60"/>
        <v>0</v>
      </c>
      <c r="I134">
        <f t="shared" si="60"/>
        <v>0</v>
      </c>
      <c r="J134">
        <f t="shared" si="60"/>
        <v>0</v>
      </c>
      <c r="K134" s="47">
        <f t="shared" si="60"/>
        <v>0</v>
      </c>
    </row>
    <row r="135" spans="1:11" x14ac:dyDescent="0.2">
      <c r="A135" s="41" t="str">
        <f>VLOOKUP(B135,'Sector Match'!$A$1:$B$43,2,0)</f>
        <v>refined petroleum and coke 19</v>
      </c>
      <c r="B135" s="12" t="s">
        <v>21</v>
      </c>
      <c r="C135" s="96">
        <f t="shared" ref="C135:K135" si="61">SUMIFS($B88:$AE88,$B$67:$AE$67,C$115)</f>
        <v>3985909138094478</v>
      </c>
      <c r="D135">
        <f t="shared" si="61"/>
        <v>1691728041704416.5</v>
      </c>
      <c r="E135">
        <f t="shared" si="61"/>
        <v>163238817733435.56</v>
      </c>
      <c r="F135">
        <f t="shared" si="61"/>
        <v>2.6545396486059E+16</v>
      </c>
      <c r="G135">
        <f t="shared" si="61"/>
        <v>4480085526705162.5</v>
      </c>
      <c r="H135">
        <f t="shared" si="61"/>
        <v>114665817535500</v>
      </c>
      <c r="I135">
        <f t="shared" si="61"/>
        <v>0</v>
      </c>
      <c r="J135">
        <f t="shared" si="61"/>
        <v>0</v>
      </c>
      <c r="K135" s="47">
        <f t="shared" si="61"/>
        <v>38606204901000</v>
      </c>
    </row>
    <row r="136" spans="1:11" x14ac:dyDescent="0.2">
      <c r="A136" s="41" t="str">
        <f>VLOOKUP(B136,'Sector Match'!$A$1:$B$43,2,0)</f>
        <v>chemicals 20</v>
      </c>
      <c r="B136" s="12" t="s">
        <v>1</v>
      </c>
      <c r="C136" s="96">
        <f t="shared" ref="C136:K136" si="62">SUMIFS($B89:$AE89,$B$67:$AE$67,C$115)</f>
        <v>1282383392248434.8</v>
      </c>
      <c r="D136">
        <f t="shared" si="62"/>
        <v>1844354280044041.3</v>
      </c>
      <c r="E136">
        <f t="shared" si="62"/>
        <v>89646575522750.641</v>
      </c>
      <c r="F136">
        <f t="shared" si="62"/>
        <v>0</v>
      </c>
      <c r="G136">
        <f t="shared" si="62"/>
        <v>344721456396993.31</v>
      </c>
      <c r="H136">
        <f t="shared" si="62"/>
        <v>373842399034500</v>
      </c>
      <c r="I136">
        <f t="shared" si="62"/>
        <v>0</v>
      </c>
      <c r="J136">
        <f t="shared" si="62"/>
        <v>0</v>
      </c>
      <c r="K136" s="47">
        <f t="shared" si="62"/>
        <v>0</v>
      </c>
    </row>
    <row r="137" spans="1:11" x14ac:dyDescent="0.2">
      <c r="A137" s="41">
        <f>VLOOKUP(B137,'Sector Match'!$A$1:$B$43,2,0)</f>
        <v>0</v>
      </c>
      <c r="B137" s="12" t="s">
        <v>22</v>
      </c>
      <c r="C137" s="96">
        <f t="shared" ref="C137:K137" si="63">SUMIFS($B90:$AE90,$B$67:$AE$67,C$115)</f>
        <v>0</v>
      </c>
      <c r="D137">
        <f t="shared" si="63"/>
        <v>0</v>
      </c>
      <c r="E137">
        <f t="shared" si="63"/>
        <v>0</v>
      </c>
      <c r="F137">
        <f t="shared" si="63"/>
        <v>0</v>
      </c>
      <c r="G137">
        <f t="shared" si="63"/>
        <v>10995283070.506569</v>
      </c>
      <c r="H137">
        <f t="shared" si="63"/>
        <v>0</v>
      </c>
      <c r="I137">
        <f t="shared" si="63"/>
        <v>0</v>
      </c>
      <c r="J137">
        <f t="shared" si="63"/>
        <v>0</v>
      </c>
      <c r="K137" s="47">
        <f t="shared" si="63"/>
        <v>0</v>
      </c>
    </row>
    <row r="138" spans="1:11" x14ac:dyDescent="0.2">
      <c r="A138" s="41" t="str">
        <f>VLOOKUP(B138,'Sector Match'!$A$1:$B$43,2,0)</f>
        <v>chemicals 20</v>
      </c>
      <c r="B138" s="12" t="s">
        <v>23</v>
      </c>
      <c r="C138" s="96">
        <f t="shared" ref="C138:K138" si="64">SUMIFS($B91:$AE91,$B$67:$AE$67,C$115)</f>
        <v>0</v>
      </c>
      <c r="D138">
        <f t="shared" si="64"/>
        <v>0</v>
      </c>
      <c r="E138">
        <f t="shared" si="64"/>
        <v>0</v>
      </c>
      <c r="F138">
        <f t="shared" si="64"/>
        <v>0</v>
      </c>
      <c r="G138">
        <f t="shared" si="64"/>
        <v>0</v>
      </c>
      <c r="H138">
        <f t="shared" si="64"/>
        <v>0</v>
      </c>
      <c r="I138">
        <f t="shared" si="64"/>
        <v>0</v>
      </c>
      <c r="J138">
        <f t="shared" si="64"/>
        <v>0</v>
      </c>
      <c r="K138" s="47">
        <f t="shared" si="64"/>
        <v>0</v>
      </c>
    </row>
    <row r="139" spans="1:11" x14ac:dyDescent="0.2">
      <c r="A139" s="41" t="str">
        <f>VLOOKUP(B139,'Sector Match'!$A$1:$B$43,2,0)</f>
        <v>rubber and plastic products 22</v>
      </c>
      <c r="B139" s="12" t="s">
        <v>24</v>
      </c>
      <c r="C139" s="96">
        <f t="shared" ref="C139:K139" si="65">SUMIFS($B92:$AE92,$B$67:$AE$67,C$115)</f>
        <v>0</v>
      </c>
      <c r="D139">
        <f t="shared" si="65"/>
        <v>0</v>
      </c>
      <c r="E139">
        <f t="shared" si="65"/>
        <v>439850744191.71313</v>
      </c>
      <c r="F139">
        <f t="shared" si="65"/>
        <v>0</v>
      </c>
      <c r="G139">
        <f t="shared" si="65"/>
        <v>0</v>
      </c>
      <c r="H139">
        <f t="shared" si="65"/>
        <v>0</v>
      </c>
      <c r="I139">
        <f t="shared" si="65"/>
        <v>0</v>
      </c>
      <c r="J139">
        <f t="shared" si="65"/>
        <v>0</v>
      </c>
      <c r="K139" s="47">
        <f t="shared" si="65"/>
        <v>0</v>
      </c>
    </row>
    <row r="140" spans="1:11" x14ac:dyDescent="0.2">
      <c r="A140" s="41" t="str">
        <f>VLOOKUP(B140,'Sector Match'!$A$1:$B$43,2,0)</f>
        <v>cement and other nonmetallic minerals 239</v>
      </c>
      <c r="B140" s="12" t="s">
        <v>25</v>
      </c>
      <c r="C140" s="96">
        <f t="shared" ref="C140:K140" si="66">SUMIFS($B93:$AE93,$B$67:$AE$67,C$115)</f>
        <v>224122586133769.13</v>
      </c>
      <c r="D140">
        <f t="shared" si="66"/>
        <v>0</v>
      </c>
      <c r="E140">
        <f t="shared" si="66"/>
        <v>2919088048858.2959</v>
      </c>
      <c r="F140">
        <f t="shared" si="66"/>
        <v>0</v>
      </c>
      <c r="G140">
        <f t="shared" si="66"/>
        <v>673114400699090.25</v>
      </c>
      <c r="H140">
        <f t="shared" si="66"/>
        <v>0</v>
      </c>
      <c r="I140">
        <f t="shared" si="66"/>
        <v>0</v>
      </c>
      <c r="J140">
        <f t="shared" si="66"/>
        <v>0</v>
      </c>
      <c r="K140" s="47">
        <f t="shared" si="66"/>
        <v>0</v>
      </c>
    </row>
    <row r="141" spans="1:11" x14ac:dyDescent="0.2">
      <c r="A141" s="41" t="str">
        <f>VLOOKUP(B141,'Sector Match'!$A$1:$B$43,2,0)</f>
        <v>iron and steel 241</v>
      </c>
      <c r="B141" s="12" t="s">
        <v>26</v>
      </c>
      <c r="C141" s="96">
        <f t="shared" ref="C141:K141" si="67">SUMIFS($B94:$AE94,$B$67:$AE$67,C$115)</f>
        <v>1448304402239817.3</v>
      </c>
      <c r="D141">
        <f t="shared" si="67"/>
        <v>0</v>
      </c>
      <c r="E141">
        <f t="shared" si="67"/>
        <v>39953312593953.031</v>
      </c>
      <c r="F141">
        <f t="shared" si="67"/>
        <v>0</v>
      </c>
      <c r="G141">
        <f t="shared" si="67"/>
        <v>0</v>
      </c>
      <c r="H141">
        <f t="shared" si="67"/>
        <v>0</v>
      </c>
      <c r="I141">
        <f t="shared" si="67"/>
        <v>0</v>
      </c>
      <c r="J141">
        <f t="shared" si="67"/>
        <v>0</v>
      </c>
      <c r="K141" s="47">
        <f t="shared" si="67"/>
        <v>0</v>
      </c>
    </row>
    <row r="142" spans="1:11" x14ac:dyDescent="0.2">
      <c r="A142" s="41" t="str">
        <f>VLOOKUP(B142,'Sector Match'!$A$1:$B$43,2,0)</f>
        <v>other metals 242</v>
      </c>
      <c r="B142" s="12" t="s">
        <v>27</v>
      </c>
      <c r="C142" s="96">
        <f t="shared" ref="C142:K142" si="68">SUMIFS($B95:$AE95,$B$67:$AE$67,C$115)</f>
        <v>0</v>
      </c>
      <c r="D142">
        <f t="shared" si="68"/>
        <v>0</v>
      </c>
      <c r="E142">
        <f t="shared" si="68"/>
        <v>0</v>
      </c>
      <c r="F142">
        <f t="shared" si="68"/>
        <v>0</v>
      </c>
      <c r="G142">
        <f t="shared" si="68"/>
        <v>64243925547534.883</v>
      </c>
      <c r="H142">
        <f t="shared" si="68"/>
        <v>0</v>
      </c>
      <c r="I142">
        <f t="shared" si="68"/>
        <v>0</v>
      </c>
      <c r="J142">
        <f t="shared" si="68"/>
        <v>0</v>
      </c>
      <c r="K142" s="47">
        <f t="shared" si="68"/>
        <v>0</v>
      </c>
    </row>
    <row r="143" spans="1:11" x14ac:dyDescent="0.2">
      <c r="A143" s="41" t="str">
        <f>VLOOKUP(B143,'Sector Match'!$A$1:$B$43,2,0)</f>
        <v>metal products except machinery and vehicles 25</v>
      </c>
      <c r="B143" s="12" t="s">
        <v>28</v>
      </c>
      <c r="C143" s="96">
        <f t="shared" ref="C143:K143" si="69">SUMIFS($B96:$AE96,$B$67:$AE$67,C$115)</f>
        <v>0</v>
      </c>
      <c r="D143">
        <f t="shared" si="69"/>
        <v>0</v>
      </c>
      <c r="E143">
        <f t="shared" si="69"/>
        <v>0</v>
      </c>
      <c r="F143">
        <f t="shared" si="69"/>
        <v>0</v>
      </c>
      <c r="G143">
        <f t="shared" si="69"/>
        <v>0</v>
      </c>
      <c r="H143">
        <f t="shared" si="69"/>
        <v>0</v>
      </c>
      <c r="I143">
        <f t="shared" si="69"/>
        <v>0</v>
      </c>
      <c r="J143">
        <f t="shared" si="69"/>
        <v>0</v>
      </c>
      <c r="K143" s="47">
        <f t="shared" si="69"/>
        <v>0</v>
      </c>
    </row>
    <row r="144" spans="1:11" x14ac:dyDescent="0.2">
      <c r="A144" s="41" t="str">
        <f>VLOOKUP(B144,'Sector Match'!$A$1:$B$43,2,0)</f>
        <v>other manufacturing 31T33</v>
      </c>
      <c r="B144" s="12" t="s">
        <v>29</v>
      </c>
      <c r="C144" s="96">
        <f t="shared" ref="C144:K144" si="70">SUMIFS($B97:$AE97,$B$67:$AE$67,C$115)</f>
        <v>0</v>
      </c>
      <c r="D144">
        <f t="shared" si="70"/>
        <v>1105684061313.9509</v>
      </c>
      <c r="E144">
        <f t="shared" si="70"/>
        <v>151891296099.60159</v>
      </c>
      <c r="F144">
        <f t="shared" si="70"/>
        <v>0</v>
      </c>
      <c r="G144">
        <f t="shared" si="70"/>
        <v>0</v>
      </c>
      <c r="H144">
        <f t="shared" si="70"/>
        <v>0</v>
      </c>
      <c r="I144">
        <f t="shared" si="70"/>
        <v>0</v>
      </c>
      <c r="J144">
        <f t="shared" si="70"/>
        <v>0</v>
      </c>
      <c r="K144" s="47">
        <f t="shared" si="70"/>
        <v>0</v>
      </c>
    </row>
    <row r="145" spans="1:11" x14ac:dyDescent="0.2">
      <c r="A145" s="41" t="str">
        <f>VLOOKUP(B145,'Sector Match'!$A$1:$B$43,2,0)</f>
        <v>glass and glass products 231</v>
      </c>
      <c r="B145" s="12" t="s">
        <v>30</v>
      </c>
      <c r="C145" s="96">
        <f t="shared" ref="C145:K145" si="71">SUMIFS($B98:$AE98,$B$67:$AE$67,C$115)</f>
        <v>0</v>
      </c>
      <c r="D145">
        <f t="shared" si="71"/>
        <v>1094949264602.1648</v>
      </c>
      <c r="E145">
        <f t="shared" si="71"/>
        <v>72116455711.15538</v>
      </c>
      <c r="F145">
        <f t="shared" si="71"/>
        <v>0</v>
      </c>
      <c r="G145">
        <f t="shared" si="71"/>
        <v>0</v>
      </c>
      <c r="H145">
        <f t="shared" si="71"/>
        <v>0</v>
      </c>
      <c r="I145">
        <f t="shared" si="71"/>
        <v>0</v>
      </c>
      <c r="J145">
        <f t="shared" si="71"/>
        <v>0</v>
      </c>
      <c r="K145" s="47">
        <f t="shared" si="71"/>
        <v>0</v>
      </c>
    </row>
    <row r="146" spans="1:11" x14ac:dyDescent="0.2">
      <c r="A146" s="41" t="str">
        <f>VLOOKUP(B146,'Sector Match'!$A$1:$B$43,2,0)</f>
        <v>road vehicles 29</v>
      </c>
      <c r="B146" s="12" t="s">
        <v>31</v>
      </c>
      <c r="C146" s="96">
        <f t="shared" ref="C146:K146" si="72">SUMIFS($B99:$AE99,$B$67:$AE$67,C$115)</f>
        <v>0</v>
      </c>
      <c r="D146">
        <f t="shared" si="72"/>
        <v>3510278524753.9995</v>
      </c>
      <c r="E146">
        <f t="shared" si="72"/>
        <v>0</v>
      </c>
      <c r="F146">
        <f t="shared" si="72"/>
        <v>0</v>
      </c>
      <c r="G146">
        <f t="shared" si="72"/>
        <v>0</v>
      </c>
      <c r="H146">
        <f t="shared" si="72"/>
        <v>0</v>
      </c>
      <c r="I146">
        <f t="shared" si="72"/>
        <v>0</v>
      </c>
      <c r="J146">
        <f t="shared" si="72"/>
        <v>0</v>
      </c>
      <c r="K146" s="47">
        <f t="shared" si="72"/>
        <v>0</v>
      </c>
    </row>
    <row r="147" spans="1:11" x14ac:dyDescent="0.2">
      <c r="A147" s="41" t="str">
        <f>VLOOKUP(B147,'Sector Match'!$A$1:$B$43,2,0)</f>
        <v>nonroad vehicles 30</v>
      </c>
      <c r="B147" s="12" t="s">
        <v>32</v>
      </c>
      <c r="C147" s="96">
        <f t="shared" ref="C147:K147" si="73">SUMIFS($B100:$AE100,$B$67:$AE$67,C$115)</f>
        <v>0</v>
      </c>
      <c r="D147">
        <f t="shared" si="73"/>
        <v>88562072872.233932</v>
      </c>
      <c r="E147">
        <f t="shared" si="73"/>
        <v>0</v>
      </c>
      <c r="F147">
        <f t="shared" si="73"/>
        <v>0</v>
      </c>
      <c r="G147">
        <f t="shared" si="73"/>
        <v>0</v>
      </c>
      <c r="H147">
        <f t="shared" si="73"/>
        <v>0</v>
      </c>
      <c r="I147">
        <f t="shared" si="73"/>
        <v>0</v>
      </c>
      <c r="J147">
        <f t="shared" si="73"/>
        <v>0</v>
      </c>
      <c r="K147" s="47">
        <f t="shared" si="73"/>
        <v>0</v>
      </c>
    </row>
    <row r="148" spans="1:11" x14ac:dyDescent="0.2">
      <c r="A148" s="41" t="str">
        <f>VLOOKUP(B148,'Sector Match'!$A$1:$B$43,2,0)</f>
        <v>appliances and electrical equipment 27</v>
      </c>
      <c r="B148" s="12" t="s">
        <v>33</v>
      </c>
      <c r="C148" s="96">
        <f t="shared" ref="C148:K148" si="74">SUMIFS($B101:$AE101,$B$67:$AE$67,C$115)</f>
        <v>0</v>
      </c>
      <c r="D148">
        <f t="shared" si="74"/>
        <v>0</v>
      </c>
      <c r="E148">
        <f t="shared" si="74"/>
        <v>0</v>
      </c>
      <c r="F148">
        <f t="shared" si="74"/>
        <v>0</v>
      </c>
      <c r="G148">
        <f t="shared" si="74"/>
        <v>0</v>
      </c>
      <c r="H148">
        <f t="shared" si="74"/>
        <v>0</v>
      </c>
      <c r="I148">
        <f t="shared" si="74"/>
        <v>0</v>
      </c>
      <c r="J148">
        <f t="shared" si="74"/>
        <v>0</v>
      </c>
      <c r="K148" s="47">
        <f t="shared" si="74"/>
        <v>0</v>
      </c>
    </row>
    <row r="149" spans="1:11" x14ac:dyDescent="0.2">
      <c r="A149" s="41" t="str">
        <f>VLOOKUP(B149,'Sector Match'!$A$1:$B$43,2,0)</f>
        <v>computers and electronics 26</v>
      </c>
      <c r="B149" s="12" t="s">
        <v>34</v>
      </c>
      <c r="C149" s="96">
        <f t="shared" ref="C149:K149" si="75">SUMIFS($B102:$AE102,$B$67:$AE$67,C$115)</f>
        <v>0</v>
      </c>
      <c r="D149">
        <f t="shared" si="75"/>
        <v>0</v>
      </c>
      <c r="E149">
        <f t="shared" si="75"/>
        <v>0</v>
      </c>
      <c r="F149">
        <f t="shared" si="75"/>
        <v>0</v>
      </c>
      <c r="G149">
        <f t="shared" si="75"/>
        <v>0</v>
      </c>
      <c r="H149">
        <f t="shared" si="75"/>
        <v>0</v>
      </c>
      <c r="I149">
        <f t="shared" si="75"/>
        <v>0</v>
      </c>
      <c r="J149">
        <f t="shared" si="75"/>
        <v>0</v>
      </c>
      <c r="K149" s="47">
        <f t="shared" si="75"/>
        <v>0</v>
      </c>
    </row>
    <row r="150" spans="1:11" x14ac:dyDescent="0.2">
      <c r="A150" s="41" t="str">
        <f>VLOOKUP(B150,'Sector Match'!$A$1:$B$43,2,0)</f>
        <v>computers and electronics 26</v>
      </c>
      <c r="B150" s="12" t="s">
        <v>35</v>
      </c>
      <c r="C150" s="96">
        <f t="shared" ref="C150:K150" si="76">SUMIFS($B103:$AE103,$B$67:$AE$67,C$115)</f>
        <v>0</v>
      </c>
      <c r="D150">
        <f t="shared" si="76"/>
        <v>0</v>
      </c>
      <c r="E150">
        <f t="shared" si="76"/>
        <v>0</v>
      </c>
      <c r="F150">
        <f t="shared" si="76"/>
        <v>0</v>
      </c>
      <c r="G150">
        <f t="shared" si="76"/>
        <v>0</v>
      </c>
      <c r="H150">
        <f t="shared" si="76"/>
        <v>0</v>
      </c>
      <c r="I150">
        <f t="shared" si="76"/>
        <v>0</v>
      </c>
      <c r="J150">
        <f t="shared" si="76"/>
        <v>0</v>
      </c>
      <c r="K150" s="47">
        <f t="shared" si="76"/>
        <v>0</v>
      </c>
    </row>
    <row r="151" spans="1:11" x14ac:dyDescent="0.2">
      <c r="A151" s="41" t="str">
        <f>VLOOKUP(B151,'Sector Match'!$A$1:$B$43,2,0)</f>
        <v>other machinery 28</v>
      </c>
      <c r="B151" s="12" t="s">
        <v>36</v>
      </c>
      <c r="C151" s="96">
        <f t="shared" ref="C151:K151" si="77">SUMIFS($B104:$AE104,$B$67:$AE$67,C$115)</f>
        <v>0</v>
      </c>
      <c r="D151">
        <f t="shared" si="77"/>
        <v>0</v>
      </c>
      <c r="E151">
        <f t="shared" si="77"/>
        <v>0</v>
      </c>
      <c r="F151">
        <f t="shared" si="77"/>
        <v>0</v>
      </c>
      <c r="G151">
        <f t="shared" si="77"/>
        <v>0</v>
      </c>
      <c r="H151">
        <f t="shared" si="77"/>
        <v>0</v>
      </c>
      <c r="I151">
        <f t="shared" si="77"/>
        <v>0</v>
      </c>
      <c r="J151">
        <f t="shared" si="77"/>
        <v>0</v>
      </c>
      <c r="K151" s="47">
        <f t="shared" si="77"/>
        <v>0</v>
      </c>
    </row>
    <row r="152" spans="1:11" x14ac:dyDescent="0.2">
      <c r="A152" s="41" t="str">
        <f>VLOOKUP(B152,'Sector Match'!$A$1:$B$43,2,0)</f>
        <v>water and waste 36T39</v>
      </c>
      <c r="B152" s="12" t="s">
        <v>37</v>
      </c>
      <c r="C152" s="96">
        <f t="shared" ref="C152:K152" si="78">SUMIFS($B105:$AE105,$B$67:$AE$67,C$115)</f>
        <v>0</v>
      </c>
      <c r="D152">
        <f t="shared" si="78"/>
        <v>0</v>
      </c>
      <c r="E152">
        <f t="shared" si="78"/>
        <v>0</v>
      </c>
      <c r="F152">
        <f t="shared" si="78"/>
        <v>0</v>
      </c>
      <c r="G152">
        <f t="shared" si="78"/>
        <v>0</v>
      </c>
      <c r="H152">
        <f t="shared" si="78"/>
        <v>0</v>
      </c>
      <c r="I152">
        <f t="shared" si="78"/>
        <v>0</v>
      </c>
      <c r="J152">
        <f t="shared" si="78"/>
        <v>0</v>
      </c>
      <c r="K152" s="47">
        <f t="shared" si="78"/>
        <v>0</v>
      </c>
    </row>
    <row r="153" spans="1:11" x14ac:dyDescent="0.2">
      <c r="A153" s="41" t="str">
        <f>VLOOKUP(B153,'Sector Match'!$A$1:$B$43,2,0)</f>
        <v>other machinery 28</v>
      </c>
      <c r="B153" s="12" t="s">
        <v>38</v>
      </c>
      <c r="C153" s="96">
        <f t="shared" ref="C153:K153" si="79">SUMIFS($B106:$AE106,$B$67:$AE$67,C$115)</f>
        <v>0</v>
      </c>
      <c r="D153">
        <f t="shared" si="79"/>
        <v>0</v>
      </c>
      <c r="E153">
        <f t="shared" si="79"/>
        <v>0</v>
      </c>
      <c r="F153">
        <f t="shared" si="79"/>
        <v>0</v>
      </c>
      <c r="G153">
        <f t="shared" si="79"/>
        <v>0</v>
      </c>
      <c r="H153">
        <f t="shared" si="79"/>
        <v>0</v>
      </c>
      <c r="I153">
        <f t="shared" si="79"/>
        <v>0</v>
      </c>
      <c r="J153">
        <f t="shared" si="79"/>
        <v>0</v>
      </c>
      <c r="K153" s="47">
        <f t="shared" si="79"/>
        <v>0</v>
      </c>
    </row>
    <row r="154" spans="1:11" x14ac:dyDescent="0.2">
      <c r="A154" s="41">
        <f>VLOOKUP(B154,'Sector Match'!$A$1:$B$43,2,0)</f>
        <v>0</v>
      </c>
      <c r="B154" s="12" t="s">
        <v>39</v>
      </c>
      <c r="C154" s="96">
        <f t="shared" ref="C154:K154" si="80">SUMIFS($B107:$AE107,$B$67:$AE$67,C$115)</f>
        <v>0</v>
      </c>
      <c r="D154">
        <f t="shared" si="80"/>
        <v>0</v>
      </c>
      <c r="E154">
        <f t="shared" si="80"/>
        <v>0</v>
      </c>
      <c r="F154">
        <f t="shared" si="80"/>
        <v>0</v>
      </c>
      <c r="G154">
        <f t="shared" si="80"/>
        <v>0</v>
      </c>
      <c r="H154">
        <f t="shared" si="80"/>
        <v>0</v>
      </c>
      <c r="I154">
        <f t="shared" si="80"/>
        <v>0</v>
      </c>
      <c r="J154">
        <f t="shared" si="80"/>
        <v>0</v>
      </c>
      <c r="K154" s="47">
        <f t="shared" si="80"/>
        <v>0</v>
      </c>
    </row>
    <row r="155" spans="1:11" x14ac:dyDescent="0.2">
      <c r="A155" s="41" t="str">
        <f>VLOOKUP(B155,'Sector Match'!$A$1:$B$43,2,0)</f>
        <v>energy pipelines and gas processing 352T353</v>
      </c>
      <c r="B155" s="12" t="s">
        <v>40</v>
      </c>
      <c r="C155" s="96">
        <f t="shared" ref="C155:K155" si="81">SUMIFS($B108:$AE108,$B$67:$AE$67,C$115)</f>
        <v>477530254146000</v>
      </c>
      <c r="D155">
        <f t="shared" si="81"/>
        <v>1844475468000</v>
      </c>
      <c r="E155">
        <f t="shared" si="81"/>
        <v>0</v>
      </c>
      <c r="F155">
        <f t="shared" si="81"/>
        <v>0</v>
      </c>
      <c r="G155">
        <f t="shared" si="81"/>
        <v>0</v>
      </c>
      <c r="H155">
        <f t="shared" si="81"/>
        <v>47556355440000</v>
      </c>
      <c r="I155">
        <f t="shared" si="81"/>
        <v>0</v>
      </c>
      <c r="J155">
        <f t="shared" si="81"/>
        <v>0</v>
      </c>
      <c r="K155" s="47">
        <f t="shared" si="81"/>
        <v>0</v>
      </c>
    </row>
    <row r="156" spans="1:11" x14ac:dyDescent="0.2">
      <c r="A156" s="111" t="str">
        <f>VLOOKUP(B156,'Sector Match'!$A$1:$B$43,2,0)</f>
        <v>water and waste 36T39</v>
      </c>
      <c r="B156" s="37" t="s">
        <v>41</v>
      </c>
      <c r="C156" s="97">
        <f>SUMIFS($B109:$AE109,$B$67:$AE$67,C$115)</f>
        <v>0</v>
      </c>
      <c r="D156" s="28">
        <f t="shared" ref="D156:K156" si="82">SUMIFS($B109:$AE109,$B$67:$AE$67,D$115)</f>
        <v>0</v>
      </c>
      <c r="E156" s="28">
        <f t="shared" si="82"/>
        <v>0</v>
      </c>
      <c r="F156" s="28">
        <f t="shared" si="82"/>
        <v>0</v>
      </c>
      <c r="G156" s="28">
        <f t="shared" si="82"/>
        <v>0</v>
      </c>
      <c r="H156" s="28">
        <f t="shared" si="82"/>
        <v>0</v>
      </c>
      <c r="I156" s="28">
        <f t="shared" si="82"/>
        <v>0</v>
      </c>
      <c r="J156" s="28">
        <f t="shared" si="82"/>
        <v>0</v>
      </c>
      <c r="K156" s="29">
        <f t="shared" si="82"/>
        <v>0</v>
      </c>
    </row>
    <row r="157" spans="1:11" x14ac:dyDescent="0.2">
      <c r="A157" s="111" t="str">
        <f>VLOOKUP(B157,'Sector Match'!$A$1:$B$43,2,0)</f>
        <v>construction 41T43</v>
      </c>
      <c r="B157" s="76" t="s">
        <v>88</v>
      </c>
      <c r="C157" s="24">
        <f>SUMIFS($B110:$AE110,$B$67:$AE$67,C$115)</f>
        <v>0</v>
      </c>
      <c r="D157" s="24">
        <f t="shared" ref="D157:K157" si="83">SUMIFS($B110:$AE110,$B$67:$AE$67,D$115)</f>
        <v>0</v>
      </c>
      <c r="E157" s="24">
        <f t="shared" si="83"/>
        <v>0</v>
      </c>
      <c r="F157" s="24">
        <f t="shared" si="83"/>
        <v>0</v>
      </c>
      <c r="G157" s="24">
        <f t="shared" si="83"/>
        <v>1046148151471500</v>
      </c>
      <c r="H157" s="24">
        <f t="shared" si="83"/>
        <v>0</v>
      </c>
      <c r="I157" s="24">
        <f t="shared" si="83"/>
        <v>0</v>
      </c>
      <c r="J157" s="24">
        <f t="shared" si="83"/>
        <v>0</v>
      </c>
      <c r="K157" s="25">
        <f t="shared" si="83"/>
        <v>0</v>
      </c>
    </row>
    <row r="162" spans="1:10" x14ac:dyDescent="0.2">
      <c r="A162" s="79" t="s">
        <v>274</v>
      </c>
    </row>
    <row r="163" spans="1:10" ht="42.75" x14ac:dyDescent="0.2">
      <c r="A163" s="118" t="s">
        <v>284</v>
      </c>
      <c r="B163" s="107" t="s">
        <v>278</v>
      </c>
      <c r="C163" s="107" t="s">
        <v>204</v>
      </c>
      <c r="D163" s="107" t="s">
        <v>147</v>
      </c>
      <c r="E163" s="107" t="s">
        <v>117</v>
      </c>
      <c r="F163" s="107" t="s">
        <v>132</v>
      </c>
      <c r="G163" s="107" t="s">
        <v>177</v>
      </c>
      <c r="H163" s="107" t="s">
        <v>120</v>
      </c>
      <c r="I163" s="107" t="s">
        <v>129</v>
      </c>
      <c r="J163" s="107" t="s">
        <v>186</v>
      </c>
    </row>
    <row r="164" spans="1:10" x14ac:dyDescent="0.2">
      <c r="A164" s="104" t="s">
        <v>275</v>
      </c>
      <c r="B164" s="119">
        <f>SUMIFS(C$116:C$157,$A$116:$A$157,$A164)</f>
        <v>0</v>
      </c>
      <c r="C164" s="120">
        <f t="shared" ref="C164:J164" si="84">SUMIFS(D$116:D$157,$A$116:$A$157,$A164)</f>
        <v>0</v>
      </c>
      <c r="D164" s="120">
        <f t="shared" si="84"/>
        <v>0</v>
      </c>
      <c r="E164" s="120">
        <f t="shared" si="84"/>
        <v>0</v>
      </c>
      <c r="F164" s="120">
        <f t="shared" si="84"/>
        <v>0</v>
      </c>
      <c r="G164" s="120">
        <f t="shared" si="84"/>
        <v>0</v>
      </c>
      <c r="H164" s="120">
        <f t="shared" si="84"/>
        <v>0</v>
      </c>
      <c r="I164" s="120">
        <f t="shared" si="84"/>
        <v>0</v>
      </c>
      <c r="J164" s="121">
        <f t="shared" si="84"/>
        <v>0</v>
      </c>
    </row>
    <row r="165" spans="1:10" x14ac:dyDescent="0.2">
      <c r="A165" s="105" t="s">
        <v>90</v>
      </c>
      <c r="B165" s="122">
        <f t="shared" ref="B165:B188" si="85">SUMIFS(C$116:C$157,$A$116:$A$157,$A165)</f>
        <v>1245082053039000</v>
      </c>
      <c r="C165" s="123">
        <f t="shared" ref="C165:J165" si="86">SUMIFS(D$116:D$157,$A$116:$A$157,$A165)</f>
        <v>0</v>
      </c>
      <c r="D165" s="123">
        <f t="shared" si="86"/>
        <v>0</v>
      </c>
      <c r="E165" s="123">
        <f t="shared" si="86"/>
        <v>0</v>
      </c>
      <c r="F165" s="123">
        <f t="shared" si="86"/>
        <v>0</v>
      </c>
      <c r="G165" s="123">
        <f t="shared" si="86"/>
        <v>0</v>
      </c>
      <c r="H165" s="123">
        <f t="shared" si="86"/>
        <v>0</v>
      </c>
      <c r="I165" s="123">
        <f t="shared" si="86"/>
        <v>0</v>
      </c>
      <c r="J165" s="124">
        <f t="shared" si="86"/>
        <v>0</v>
      </c>
    </row>
    <row r="166" spans="1:10" x14ac:dyDescent="0.2">
      <c r="A166" s="105" t="s">
        <v>91</v>
      </c>
      <c r="B166" s="122">
        <f t="shared" si="85"/>
        <v>0</v>
      </c>
      <c r="C166" s="123">
        <f t="shared" ref="C166:J166" si="87">SUMIFS(D$116:D$157,$A$116:$A$157,$A166)</f>
        <v>0</v>
      </c>
      <c r="D166" s="123">
        <f t="shared" si="87"/>
        <v>0</v>
      </c>
      <c r="E166" s="123">
        <f t="shared" si="87"/>
        <v>0</v>
      </c>
      <c r="F166" s="123">
        <f t="shared" si="87"/>
        <v>0</v>
      </c>
      <c r="G166" s="123">
        <f t="shared" si="87"/>
        <v>0</v>
      </c>
      <c r="H166" s="123">
        <f t="shared" si="87"/>
        <v>0</v>
      </c>
      <c r="I166" s="123">
        <f t="shared" si="87"/>
        <v>0</v>
      </c>
      <c r="J166" s="124">
        <f t="shared" si="87"/>
        <v>0</v>
      </c>
    </row>
    <row r="167" spans="1:10" x14ac:dyDescent="0.2">
      <c r="A167" s="105" t="s">
        <v>92</v>
      </c>
      <c r="B167" s="122">
        <f t="shared" si="85"/>
        <v>0</v>
      </c>
      <c r="C167" s="123">
        <f t="shared" ref="C167:J167" si="88">SUMIFS(D$116:D$157,$A$116:$A$157,$A167)</f>
        <v>0</v>
      </c>
      <c r="D167" s="123">
        <f t="shared" si="88"/>
        <v>0</v>
      </c>
      <c r="E167" s="123">
        <f t="shared" si="88"/>
        <v>0</v>
      </c>
      <c r="F167" s="123">
        <f t="shared" si="88"/>
        <v>0</v>
      </c>
      <c r="G167" s="123">
        <f t="shared" si="88"/>
        <v>0</v>
      </c>
      <c r="H167" s="123">
        <f t="shared" si="88"/>
        <v>0</v>
      </c>
      <c r="I167" s="123">
        <f t="shared" si="88"/>
        <v>0</v>
      </c>
      <c r="J167" s="124">
        <f t="shared" si="88"/>
        <v>0</v>
      </c>
    </row>
    <row r="168" spans="1:10" x14ac:dyDescent="0.2">
      <c r="A168" s="105" t="s">
        <v>93</v>
      </c>
      <c r="B168" s="122">
        <f t="shared" si="85"/>
        <v>0</v>
      </c>
      <c r="C168" s="123">
        <f t="shared" ref="C168:J168" si="89">SUMIFS(D$116:D$157,$A$116:$A$157,$A168)</f>
        <v>0</v>
      </c>
      <c r="D168" s="123">
        <f t="shared" si="89"/>
        <v>0</v>
      </c>
      <c r="E168" s="123">
        <f t="shared" si="89"/>
        <v>0</v>
      </c>
      <c r="F168" s="123">
        <f t="shared" si="89"/>
        <v>153933962987.09198</v>
      </c>
      <c r="G168" s="123">
        <f t="shared" si="89"/>
        <v>0</v>
      </c>
      <c r="H168" s="123">
        <f t="shared" si="89"/>
        <v>0</v>
      </c>
      <c r="I168" s="123">
        <f t="shared" si="89"/>
        <v>0</v>
      </c>
      <c r="J168" s="124">
        <f t="shared" si="89"/>
        <v>0</v>
      </c>
    </row>
    <row r="169" spans="1:10" x14ac:dyDescent="0.2">
      <c r="A169" s="105" t="s">
        <v>94</v>
      </c>
      <c r="B169" s="122">
        <f t="shared" si="85"/>
        <v>0</v>
      </c>
      <c r="C169" s="123">
        <f t="shared" ref="C169:J169" si="90">SUMIFS(D$116:D$157,$A$116:$A$157,$A169)</f>
        <v>0</v>
      </c>
      <c r="D169" s="123">
        <f t="shared" si="90"/>
        <v>0</v>
      </c>
      <c r="E169" s="123">
        <f t="shared" si="90"/>
        <v>0</v>
      </c>
      <c r="F169" s="123">
        <f t="shared" si="90"/>
        <v>0</v>
      </c>
      <c r="G169" s="123">
        <f t="shared" si="90"/>
        <v>0</v>
      </c>
      <c r="H169" s="123">
        <f t="shared" si="90"/>
        <v>0</v>
      </c>
      <c r="I169" s="123">
        <f t="shared" si="90"/>
        <v>0</v>
      </c>
      <c r="J169" s="124">
        <f t="shared" si="90"/>
        <v>0</v>
      </c>
    </row>
    <row r="170" spans="1:10" x14ac:dyDescent="0.2">
      <c r="A170" s="105" t="s">
        <v>95</v>
      </c>
      <c r="B170" s="122">
        <f t="shared" si="85"/>
        <v>0</v>
      </c>
      <c r="C170" s="123">
        <f t="shared" ref="C170:J170" si="91">SUMIFS(D$116:D$157,$A$116:$A$157,$A170)</f>
        <v>0</v>
      </c>
      <c r="D170" s="123">
        <f t="shared" si="91"/>
        <v>0</v>
      </c>
      <c r="E170" s="123">
        <f t="shared" si="91"/>
        <v>0</v>
      </c>
      <c r="F170" s="123">
        <f t="shared" si="91"/>
        <v>643224059624.63416</v>
      </c>
      <c r="G170" s="123">
        <f t="shared" si="91"/>
        <v>0</v>
      </c>
      <c r="H170" s="123">
        <f t="shared" si="91"/>
        <v>0</v>
      </c>
      <c r="I170" s="123">
        <f t="shared" si="91"/>
        <v>0</v>
      </c>
      <c r="J170" s="124">
        <f t="shared" si="91"/>
        <v>0</v>
      </c>
    </row>
    <row r="171" spans="1:10" x14ac:dyDescent="0.2">
      <c r="A171" s="105" t="s">
        <v>96</v>
      </c>
      <c r="B171" s="122">
        <f t="shared" si="85"/>
        <v>0</v>
      </c>
      <c r="C171" s="123">
        <f t="shared" ref="C171:J171" si="92">SUMIFS(D$116:D$157,$A$116:$A$157,$A171)</f>
        <v>0</v>
      </c>
      <c r="D171" s="123">
        <f t="shared" si="92"/>
        <v>0</v>
      </c>
      <c r="E171" s="123">
        <f t="shared" si="92"/>
        <v>0</v>
      </c>
      <c r="F171" s="123">
        <f t="shared" si="92"/>
        <v>200663916036.7449</v>
      </c>
      <c r="G171" s="123">
        <f t="shared" si="92"/>
        <v>0</v>
      </c>
      <c r="H171" s="123">
        <f t="shared" si="92"/>
        <v>0</v>
      </c>
      <c r="I171" s="123">
        <f t="shared" si="92"/>
        <v>0</v>
      </c>
      <c r="J171" s="124">
        <f t="shared" si="92"/>
        <v>0</v>
      </c>
    </row>
    <row r="172" spans="1:10" x14ac:dyDescent="0.2">
      <c r="A172" s="105" t="s">
        <v>97</v>
      </c>
      <c r="B172" s="122">
        <f t="shared" si="85"/>
        <v>3985909138094478</v>
      </c>
      <c r="C172" s="123">
        <f t="shared" ref="C172:J172" si="93">SUMIFS(D$116:D$157,$A$116:$A$157,$A172)</f>
        <v>1691728041704416.5</v>
      </c>
      <c r="D172" s="123">
        <f t="shared" si="93"/>
        <v>163238817733435.56</v>
      </c>
      <c r="E172" s="123">
        <f t="shared" si="93"/>
        <v>2.6545396486059E+16</v>
      </c>
      <c r="F172" s="123">
        <f t="shared" si="93"/>
        <v>4480085526705162.5</v>
      </c>
      <c r="G172" s="123">
        <f t="shared" si="93"/>
        <v>114665817535500</v>
      </c>
      <c r="H172" s="123">
        <f t="shared" si="93"/>
        <v>0</v>
      </c>
      <c r="I172" s="123">
        <f t="shared" si="93"/>
        <v>0</v>
      </c>
      <c r="J172" s="124">
        <f t="shared" si="93"/>
        <v>38606204901000</v>
      </c>
    </row>
    <row r="173" spans="1:10" x14ac:dyDescent="0.2">
      <c r="A173" s="105" t="s">
        <v>98</v>
      </c>
      <c r="B173" s="122">
        <f t="shared" si="85"/>
        <v>1282383392248434.8</v>
      </c>
      <c r="C173" s="123">
        <f t="shared" ref="C173:J173" si="94">SUMIFS(D$116:D$157,$A$116:$A$157,$A173)</f>
        <v>1844354280044041.3</v>
      </c>
      <c r="D173" s="123">
        <f t="shared" si="94"/>
        <v>89646575522750.641</v>
      </c>
      <c r="E173" s="123">
        <f t="shared" si="94"/>
        <v>0</v>
      </c>
      <c r="F173" s="123">
        <f t="shared" si="94"/>
        <v>344721456396993.31</v>
      </c>
      <c r="G173" s="123">
        <f t="shared" si="94"/>
        <v>373842399034500</v>
      </c>
      <c r="H173" s="123">
        <f t="shared" si="94"/>
        <v>0</v>
      </c>
      <c r="I173" s="123">
        <f t="shared" si="94"/>
        <v>0</v>
      </c>
      <c r="J173" s="124">
        <f t="shared" si="94"/>
        <v>0</v>
      </c>
    </row>
    <row r="174" spans="1:10" x14ac:dyDescent="0.2">
      <c r="A174" s="105" t="s">
        <v>99</v>
      </c>
      <c r="B174" s="122">
        <f t="shared" si="85"/>
        <v>0</v>
      </c>
      <c r="C174" s="123">
        <f t="shared" ref="C174:J174" si="95">SUMIFS(D$116:D$157,$A$116:$A$157,$A174)</f>
        <v>0</v>
      </c>
      <c r="D174" s="123">
        <f t="shared" si="95"/>
        <v>439850744191.71313</v>
      </c>
      <c r="E174" s="123">
        <f t="shared" si="95"/>
        <v>0</v>
      </c>
      <c r="F174" s="123">
        <f t="shared" si="95"/>
        <v>0</v>
      </c>
      <c r="G174" s="123">
        <f t="shared" si="95"/>
        <v>0</v>
      </c>
      <c r="H174" s="123">
        <f t="shared" si="95"/>
        <v>0</v>
      </c>
      <c r="I174" s="123">
        <f t="shared" si="95"/>
        <v>0</v>
      </c>
      <c r="J174" s="124">
        <f t="shared" si="95"/>
        <v>0</v>
      </c>
    </row>
    <row r="175" spans="1:10" x14ac:dyDescent="0.2">
      <c r="A175" s="105" t="s">
        <v>100</v>
      </c>
      <c r="B175" s="122">
        <f t="shared" si="85"/>
        <v>0</v>
      </c>
      <c r="C175" s="123">
        <f t="shared" ref="C175:J175" si="96">SUMIFS(D$116:D$157,$A$116:$A$157,$A175)</f>
        <v>1094949264602.1648</v>
      </c>
      <c r="D175" s="123">
        <f t="shared" si="96"/>
        <v>72116455711.15538</v>
      </c>
      <c r="E175" s="123">
        <f t="shared" si="96"/>
        <v>0</v>
      </c>
      <c r="F175" s="123">
        <f t="shared" si="96"/>
        <v>0</v>
      </c>
      <c r="G175" s="123">
        <f t="shared" si="96"/>
        <v>0</v>
      </c>
      <c r="H175" s="123">
        <f t="shared" si="96"/>
        <v>0</v>
      </c>
      <c r="I175" s="123">
        <f t="shared" si="96"/>
        <v>0</v>
      </c>
      <c r="J175" s="124">
        <f t="shared" si="96"/>
        <v>0</v>
      </c>
    </row>
    <row r="176" spans="1:10" x14ac:dyDescent="0.2">
      <c r="A176" s="105" t="s">
        <v>101</v>
      </c>
      <c r="B176" s="122">
        <f t="shared" si="85"/>
        <v>224122586133769.13</v>
      </c>
      <c r="C176" s="123">
        <f t="shared" ref="C176:J176" si="97">SUMIFS(D$116:D$157,$A$116:$A$157,$A176)</f>
        <v>0</v>
      </c>
      <c r="D176" s="123">
        <f t="shared" si="97"/>
        <v>2919088048858.2959</v>
      </c>
      <c r="E176" s="123">
        <f t="shared" si="97"/>
        <v>0</v>
      </c>
      <c r="F176" s="123">
        <f t="shared" si="97"/>
        <v>673114400699090.25</v>
      </c>
      <c r="G176" s="123">
        <f t="shared" si="97"/>
        <v>0</v>
      </c>
      <c r="H176" s="123">
        <f t="shared" si="97"/>
        <v>0</v>
      </c>
      <c r="I176" s="123">
        <f t="shared" si="97"/>
        <v>0</v>
      </c>
      <c r="J176" s="124">
        <f t="shared" si="97"/>
        <v>0</v>
      </c>
    </row>
    <row r="177" spans="1:10" x14ac:dyDescent="0.2">
      <c r="A177" s="105" t="s">
        <v>102</v>
      </c>
      <c r="B177" s="122">
        <f t="shared" si="85"/>
        <v>1448304402239817.3</v>
      </c>
      <c r="C177" s="123">
        <f t="shared" ref="C177:J177" si="98">SUMIFS(D$116:D$157,$A$116:$A$157,$A177)</f>
        <v>0</v>
      </c>
      <c r="D177" s="123">
        <f t="shared" si="98"/>
        <v>39953312593953.031</v>
      </c>
      <c r="E177" s="123">
        <f t="shared" si="98"/>
        <v>0</v>
      </c>
      <c r="F177" s="123">
        <f t="shared" si="98"/>
        <v>0</v>
      </c>
      <c r="G177" s="123">
        <f t="shared" si="98"/>
        <v>0</v>
      </c>
      <c r="H177" s="123">
        <f t="shared" si="98"/>
        <v>0</v>
      </c>
      <c r="I177" s="123">
        <f t="shared" si="98"/>
        <v>0</v>
      </c>
      <c r="J177" s="124">
        <f t="shared" si="98"/>
        <v>0</v>
      </c>
    </row>
    <row r="178" spans="1:10" x14ac:dyDescent="0.2">
      <c r="A178" s="105" t="s">
        <v>103</v>
      </c>
      <c r="B178" s="122">
        <f t="shared" si="85"/>
        <v>0</v>
      </c>
      <c r="C178" s="123">
        <f t="shared" ref="C178:J178" si="99">SUMIFS(D$116:D$157,$A$116:$A$157,$A178)</f>
        <v>0</v>
      </c>
      <c r="D178" s="123">
        <f t="shared" si="99"/>
        <v>0</v>
      </c>
      <c r="E178" s="123">
        <f t="shared" si="99"/>
        <v>0</v>
      </c>
      <c r="F178" s="123">
        <f t="shared" si="99"/>
        <v>64243925547534.883</v>
      </c>
      <c r="G178" s="123">
        <f t="shared" si="99"/>
        <v>0</v>
      </c>
      <c r="H178" s="123">
        <f t="shared" si="99"/>
        <v>0</v>
      </c>
      <c r="I178" s="123">
        <f t="shared" si="99"/>
        <v>0</v>
      </c>
      <c r="J178" s="124">
        <f t="shared" si="99"/>
        <v>0</v>
      </c>
    </row>
    <row r="179" spans="1:10" x14ac:dyDescent="0.2">
      <c r="A179" s="105" t="s">
        <v>104</v>
      </c>
      <c r="B179" s="122">
        <f t="shared" si="85"/>
        <v>0</v>
      </c>
      <c r="C179" s="123">
        <f t="shared" ref="C179:J179" si="100">SUMIFS(D$116:D$157,$A$116:$A$157,$A179)</f>
        <v>0</v>
      </c>
      <c r="D179" s="123">
        <f t="shared" si="100"/>
        <v>0</v>
      </c>
      <c r="E179" s="123">
        <f t="shared" si="100"/>
        <v>0</v>
      </c>
      <c r="F179" s="123">
        <f t="shared" si="100"/>
        <v>0</v>
      </c>
      <c r="G179" s="123">
        <f t="shared" si="100"/>
        <v>0</v>
      </c>
      <c r="H179" s="123">
        <f t="shared" si="100"/>
        <v>0</v>
      </c>
      <c r="I179" s="123">
        <f t="shared" si="100"/>
        <v>0</v>
      </c>
      <c r="J179" s="124">
        <f t="shared" si="100"/>
        <v>0</v>
      </c>
    </row>
    <row r="180" spans="1:10" x14ac:dyDescent="0.2">
      <c r="A180" s="105" t="s">
        <v>105</v>
      </c>
      <c r="B180" s="122">
        <f t="shared" si="85"/>
        <v>0</v>
      </c>
      <c r="C180" s="123">
        <f t="shared" ref="C180:J180" si="101">SUMIFS(D$116:D$157,$A$116:$A$157,$A180)</f>
        <v>0</v>
      </c>
      <c r="D180" s="123">
        <f t="shared" si="101"/>
        <v>0</v>
      </c>
      <c r="E180" s="123">
        <f t="shared" si="101"/>
        <v>0</v>
      </c>
      <c r="F180" s="123">
        <f t="shared" si="101"/>
        <v>0</v>
      </c>
      <c r="G180" s="123">
        <f t="shared" si="101"/>
        <v>0</v>
      </c>
      <c r="H180" s="123">
        <f t="shared" si="101"/>
        <v>0</v>
      </c>
      <c r="I180" s="123">
        <f t="shared" si="101"/>
        <v>0</v>
      </c>
      <c r="J180" s="124">
        <f t="shared" si="101"/>
        <v>0</v>
      </c>
    </row>
    <row r="181" spans="1:10" x14ac:dyDescent="0.2">
      <c r="A181" s="105" t="s">
        <v>106</v>
      </c>
      <c r="B181" s="122">
        <f t="shared" si="85"/>
        <v>0</v>
      </c>
      <c r="C181" s="123">
        <f t="shared" ref="C181:J181" si="102">SUMIFS(D$116:D$157,$A$116:$A$157,$A181)</f>
        <v>0</v>
      </c>
      <c r="D181" s="123">
        <f t="shared" si="102"/>
        <v>0</v>
      </c>
      <c r="E181" s="123">
        <f t="shared" si="102"/>
        <v>0</v>
      </c>
      <c r="F181" s="123">
        <f t="shared" si="102"/>
        <v>0</v>
      </c>
      <c r="G181" s="123">
        <f t="shared" si="102"/>
        <v>0</v>
      </c>
      <c r="H181" s="123">
        <f t="shared" si="102"/>
        <v>0</v>
      </c>
      <c r="I181" s="123">
        <f t="shared" si="102"/>
        <v>0</v>
      </c>
      <c r="J181" s="124">
        <f t="shared" si="102"/>
        <v>0</v>
      </c>
    </row>
    <row r="182" spans="1:10" x14ac:dyDescent="0.2">
      <c r="A182" s="105" t="s">
        <v>107</v>
      </c>
      <c r="B182" s="122">
        <f t="shared" si="85"/>
        <v>0</v>
      </c>
      <c r="C182" s="123">
        <f t="shared" ref="C182:J182" si="103">SUMIFS(D$116:D$157,$A$116:$A$157,$A182)</f>
        <v>0</v>
      </c>
      <c r="D182" s="123">
        <f t="shared" si="103"/>
        <v>0</v>
      </c>
      <c r="E182" s="123">
        <f t="shared" si="103"/>
        <v>0</v>
      </c>
      <c r="F182" s="123">
        <f t="shared" si="103"/>
        <v>0</v>
      </c>
      <c r="G182" s="123">
        <f t="shared" si="103"/>
        <v>0</v>
      </c>
      <c r="H182" s="123">
        <f t="shared" si="103"/>
        <v>0</v>
      </c>
      <c r="I182" s="123">
        <f t="shared" si="103"/>
        <v>0</v>
      </c>
      <c r="J182" s="124">
        <f t="shared" si="103"/>
        <v>0</v>
      </c>
    </row>
    <row r="183" spans="1:10" x14ac:dyDescent="0.2">
      <c r="A183" s="105" t="s">
        <v>108</v>
      </c>
      <c r="B183" s="122">
        <f t="shared" si="85"/>
        <v>0</v>
      </c>
      <c r="C183" s="123">
        <f t="shared" ref="C183:J183" si="104">SUMIFS(D$116:D$157,$A$116:$A$157,$A183)</f>
        <v>3510278524753.9995</v>
      </c>
      <c r="D183" s="123">
        <f t="shared" si="104"/>
        <v>0</v>
      </c>
      <c r="E183" s="123">
        <f t="shared" si="104"/>
        <v>0</v>
      </c>
      <c r="F183" s="123">
        <f t="shared" si="104"/>
        <v>0</v>
      </c>
      <c r="G183" s="123">
        <f t="shared" si="104"/>
        <v>0</v>
      </c>
      <c r="H183" s="123">
        <f t="shared" si="104"/>
        <v>0</v>
      </c>
      <c r="I183" s="123">
        <f t="shared" si="104"/>
        <v>0</v>
      </c>
      <c r="J183" s="124">
        <f t="shared" si="104"/>
        <v>0</v>
      </c>
    </row>
    <row r="184" spans="1:10" x14ac:dyDescent="0.2">
      <c r="A184" s="105" t="s">
        <v>109</v>
      </c>
      <c r="B184" s="122">
        <f t="shared" si="85"/>
        <v>0</v>
      </c>
      <c r="C184" s="123">
        <f t="shared" ref="C184:J184" si="105">SUMIFS(D$116:D$157,$A$116:$A$157,$A184)</f>
        <v>88562072872.233932</v>
      </c>
      <c r="D184" s="123">
        <f t="shared" si="105"/>
        <v>0</v>
      </c>
      <c r="E184" s="123">
        <f t="shared" si="105"/>
        <v>0</v>
      </c>
      <c r="F184" s="123">
        <f t="shared" si="105"/>
        <v>0</v>
      </c>
      <c r="G184" s="123">
        <f t="shared" si="105"/>
        <v>0</v>
      </c>
      <c r="H184" s="123">
        <f t="shared" si="105"/>
        <v>0</v>
      </c>
      <c r="I184" s="123">
        <f t="shared" si="105"/>
        <v>0</v>
      </c>
      <c r="J184" s="124">
        <f t="shared" si="105"/>
        <v>0</v>
      </c>
    </row>
    <row r="185" spans="1:10" x14ac:dyDescent="0.2">
      <c r="A185" s="105" t="s">
        <v>110</v>
      </c>
      <c r="B185" s="122">
        <f t="shared" si="85"/>
        <v>0</v>
      </c>
      <c r="C185" s="123">
        <f t="shared" ref="C185:J185" si="106">SUMIFS(D$116:D$157,$A$116:$A$157,$A185)</f>
        <v>1105684061313.9509</v>
      </c>
      <c r="D185" s="123">
        <f t="shared" si="106"/>
        <v>151891296099.60159</v>
      </c>
      <c r="E185" s="123">
        <f t="shared" si="106"/>
        <v>0</v>
      </c>
      <c r="F185" s="123">
        <f t="shared" si="106"/>
        <v>0</v>
      </c>
      <c r="G185" s="123">
        <f t="shared" si="106"/>
        <v>0</v>
      </c>
      <c r="H185" s="123">
        <f t="shared" si="106"/>
        <v>0</v>
      </c>
      <c r="I185" s="123">
        <f t="shared" si="106"/>
        <v>0</v>
      </c>
      <c r="J185" s="124">
        <f t="shared" si="106"/>
        <v>0</v>
      </c>
    </row>
    <row r="186" spans="1:10" x14ac:dyDescent="0.2">
      <c r="A186" s="105" t="s">
        <v>111</v>
      </c>
      <c r="B186" s="122">
        <f t="shared" si="85"/>
        <v>477530254146000</v>
      </c>
      <c r="C186" s="123">
        <f t="shared" ref="C186:J186" si="107">SUMIFS(D$116:D$157,$A$116:$A$157,$A186)</f>
        <v>1844475468000</v>
      </c>
      <c r="D186" s="123">
        <f t="shared" si="107"/>
        <v>0</v>
      </c>
      <c r="E186" s="123">
        <f t="shared" si="107"/>
        <v>0</v>
      </c>
      <c r="F186" s="123">
        <f t="shared" si="107"/>
        <v>0</v>
      </c>
      <c r="G186" s="123">
        <f t="shared" si="107"/>
        <v>47556355440000</v>
      </c>
      <c r="H186" s="123">
        <f t="shared" si="107"/>
        <v>0</v>
      </c>
      <c r="I186" s="123">
        <f t="shared" si="107"/>
        <v>0</v>
      </c>
      <c r="J186" s="124">
        <f t="shared" si="107"/>
        <v>0</v>
      </c>
    </row>
    <row r="187" spans="1:10" x14ac:dyDescent="0.2">
      <c r="A187" s="105" t="s">
        <v>112</v>
      </c>
      <c r="B187" s="122">
        <f t="shared" si="85"/>
        <v>0</v>
      </c>
      <c r="C187" s="123">
        <f t="shared" ref="C187:J187" si="108">SUMIFS(D$116:D$157,$A$116:$A$157,$A187)</f>
        <v>0</v>
      </c>
      <c r="D187" s="123">
        <f t="shared" si="108"/>
        <v>0</v>
      </c>
      <c r="E187" s="123">
        <f t="shared" si="108"/>
        <v>0</v>
      </c>
      <c r="F187" s="123">
        <f t="shared" si="108"/>
        <v>0</v>
      </c>
      <c r="G187" s="123">
        <f t="shared" si="108"/>
        <v>0</v>
      </c>
      <c r="H187" s="123">
        <f t="shared" si="108"/>
        <v>0</v>
      </c>
      <c r="I187" s="123">
        <f t="shared" si="108"/>
        <v>0</v>
      </c>
      <c r="J187" s="124">
        <f t="shared" si="108"/>
        <v>0</v>
      </c>
    </row>
    <row r="188" spans="1:10" x14ac:dyDescent="0.2">
      <c r="A188" s="106" t="s">
        <v>276</v>
      </c>
      <c r="B188" s="125">
        <f t="shared" si="85"/>
        <v>0</v>
      </c>
      <c r="C188" s="44">
        <f t="shared" ref="C188:J188" si="109">SUMIFS(D$116:D$157,$A$116:$A$157,$A188)</f>
        <v>0</v>
      </c>
      <c r="D188" s="44">
        <f t="shared" si="109"/>
        <v>0</v>
      </c>
      <c r="E188" s="44">
        <f t="shared" si="109"/>
        <v>0</v>
      </c>
      <c r="F188" s="44">
        <f t="shared" si="109"/>
        <v>1046148151471500</v>
      </c>
      <c r="G188" s="44">
        <f t="shared" si="109"/>
        <v>0</v>
      </c>
      <c r="H188" s="44">
        <f t="shared" si="109"/>
        <v>0</v>
      </c>
      <c r="I188" s="44">
        <f t="shared" si="109"/>
        <v>0</v>
      </c>
      <c r="J188" s="126">
        <f t="shared" si="109"/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F46A-F181-4C40-920A-43F9ABEB0F50}">
  <sheetPr codeName="Sheet10">
    <tabColor theme="7" tint="0.39997558519241921"/>
  </sheetPr>
  <dimension ref="A1:AT165"/>
  <sheetViews>
    <sheetView zoomScale="90" zoomScaleNormal="90" workbookViewId="0">
      <selection activeCell="Q38" sqref="Q38"/>
    </sheetView>
  </sheetViews>
  <sheetFormatPr defaultColWidth="9" defaultRowHeight="13.5" x14ac:dyDescent="0.2"/>
  <cols>
    <col min="1" max="1" width="28.25" style="84" customWidth="1"/>
    <col min="2" max="2" width="19.75" style="167" customWidth="1"/>
    <col min="3" max="3" width="18.625" style="167" customWidth="1"/>
    <col min="4" max="4" width="28.375" style="167" customWidth="1"/>
    <col min="5" max="5" width="11" style="167" customWidth="1"/>
    <col min="6" max="8" width="10" style="167" customWidth="1"/>
    <col min="9" max="9" width="9.375" style="167" customWidth="1"/>
    <col min="10" max="10" width="10.5" style="84" bestFit="1" customWidth="1"/>
    <col min="11" max="11" width="9" style="84" customWidth="1"/>
    <col min="12" max="15" width="9" style="184" customWidth="1"/>
    <col min="16" max="16" width="10.5" style="84" bestFit="1" customWidth="1"/>
    <col min="17" max="20" width="9.125" style="84" customWidth="1"/>
    <col min="21" max="21" width="10.5" style="84" bestFit="1" customWidth="1"/>
    <col min="22" max="25" width="12.875" style="84" bestFit="1" customWidth="1"/>
    <col min="26" max="26" width="10.5" style="84" bestFit="1" customWidth="1"/>
    <col min="27" max="30" width="12.875" style="84" bestFit="1" customWidth="1"/>
    <col min="31" max="31" width="10.5" style="84" bestFit="1" customWidth="1"/>
    <col min="32" max="35" width="12.875" style="84" bestFit="1" customWidth="1"/>
    <col min="36" max="36" width="10.5" style="84" bestFit="1" customWidth="1"/>
    <col min="37" max="40" width="12.875" style="84" bestFit="1" customWidth="1"/>
    <col min="41" max="46" width="10.5" style="84" bestFit="1" customWidth="1"/>
    <col min="47" max="16384" width="9" style="84"/>
  </cols>
  <sheetData>
    <row r="1" spans="1:46" x14ac:dyDescent="0.2">
      <c r="A1" s="168" t="s">
        <v>367</v>
      </c>
      <c r="B1" s="168" t="s">
        <v>368</v>
      </c>
      <c r="C1" s="176" t="s">
        <v>369</v>
      </c>
      <c r="D1" s="168" t="s">
        <v>370</v>
      </c>
      <c r="E1" s="172">
        <v>2019</v>
      </c>
      <c r="F1" s="172">
        <v>2020</v>
      </c>
      <c r="G1" s="176">
        <v>2021</v>
      </c>
      <c r="H1" s="174">
        <v>2022</v>
      </c>
      <c r="I1" s="174">
        <v>2023</v>
      </c>
      <c r="J1" s="174">
        <v>2024</v>
      </c>
      <c r="K1" s="172">
        <v>2025</v>
      </c>
      <c r="L1" s="189">
        <v>2026</v>
      </c>
      <c r="M1" s="190">
        <v>2027</v>
      </c>
      <c r="N1" s="190">
        <v>2028</v>
      </c>
      <c r="O1" s="190">
        <v>2029</v>
      </c>
      <c r="P1" s="172">
        <v>2030</v>
      </c>
      <c r="Q1" s="176">
        <v>2031</v>
      </c>
      <c r="R1" s="174">
        <v>2032</v>
      </c>
      <c r="S1" s="174">
        <v>2033</v>
      </c>
      <c r="T1" s="174">
        <v>2034</v>
      </c>
      <c r="U1" s="172">
        <v>2035</v>
      </c>
      <c r="V1" s="176">
        <v>2036</v>
      </c>
      <c r="W1" s="174">
        <v>2037</v>
      </c>
      <c r="X1" s="174">
        <v>2038</v>
      </c>
      <c r="Y1" s="174">
        <v>2039</v>
      </c>
      <c r="Z1" s="172">
        <v>2040</v>
      </c>
      <c r="AA1" s="176">
        <v>2041</v>
      </c>
      <c r="AB1" s="174">
        <v>2042</v>
      </c>
      <c r="AC1" s="174">
        <v>2043</v>
      </c>
      <c r="AD1" s="174">
        <v>2044</v>
      </c>
      <c r="AE1" s="172">
        <v>2045</v>
      </c>
      <c r="AF1" s="176">
        <v>2046</v>
      </c>
      <c r="AG1" s="174">
        <v>2047</v>
      </c>
      <c r="AH1" s="174">
        <v>2048</v>
      </c>
      <c r="AI1" s="174">
        <v>2049</v>
      </c>
      <c r="AJ1" s="172">
        <v>2050</v>
      </c>
      <c r="AK1" s="176">
        <v>2051</v>
      </c>
      <c r="AL1" s="174">
        <v>2052</v>
      </c>
      <c r="AM1" s="174">
        <v>2053</v>
      </c>
      <c r="AN1" s="174">
        <v>2054</v>
      </c>
      <c r="AO1" s="172">
        <v>2055</v>
      </c>
      <c r="AP1" s="176">
        <v>2056</v>
      </c>
      <c r="AQ1" s="174">
        <v>2057</v>
      </c>
      <c r="AR1" s="174">
        <v>2058</v>
      </c>
      <c r="AS1" s="174">
        <v>2059</v>
      </c>
      <c r="AT1" s="172">
        <v>2060</v>
      </c>
    </row>
    <row r="2" spans="1:46" x14ac:dyDescent="0.2">
      <c r="A2" s="218" t="s">
        <v>2</v>
      </c>
      <c r="B2" s="173" t="s">
        <v>124</v>
      </c>
      <c r="C2" s="175" t="s">
        <v>371</v>
      </c>
      <c r="D2" s="173" t="s">
        <v>372</v>
      </c>
      <c r="E2" s="336">
        <v>38.46</v>
      </c>
      <c r="F2" s="321">
        <v>39.020000000000003</v>
      </c>
      <c r="G2" s="322">
        <f>F2+($K2-$F2)/5*0.75</f>
        <v>40.958000000000006</v>
      </c>
      <c r="H2" s="323">
        <f>G2+($K2-$F2)/5*1.25</f>
        <v>44.188000000000002</v>
      </c>
      <c r="I2" s="331">
        <f>H2+($K2-$F2)/5*1.1</f>
        <v>47.0304</v>
      </c>
      <c r="J2" s="184">
        <f>AVERAGE(I2,K2)</f>
        <v>49.485200000000006</v>
      </c>
      <c r="K2" s="177">
        <v>51.940000000000005</v>
      </c>
      <c r="L2" s="322">
        <f>K2+($P2-$K2)/5</f>
        <v>52.788000000000004</v>
      </c>
      <c r="M2" s="184">
        <f t="shared" ref="M2:O2" si="0">L2+($P2-$K2)/5</f>
        <v>53.636000000000003</v>
      </c>
      <c r="N2" s="184">
        <f t="shared" si="0"/>
        <v>54.484000000000002</v>
      </c>
      <c r="O2" s="184">
        <f t="shared" si="0"/>
        <v>55.332000000000001</v>
      </c>
      <c r="P2" s="178">
        <v>56.18</v>
      </c>
      <c r="Q2" s="322">
        <f>P2+($U2-$P2)/5</f>
        <v>56.497999999999998</v>
      </c>
      <c r="R2" s="184">
        <f t="shared" ref="R2:T2" si="1">Q2+($U2-$P2)/5</f>
        <v>56.815999999999995</v>
      </c>
      <c r="S2" s="184">
        <f t="shared" si="1"/>
        <v>57.133999999999993</v>
      </c>
      <c r="T2" s="184">
        <f t="shared" si="1"/>
        <v>57.451999999999991</v>
      </c>
      <c r="U2" s="181">
        <v>57.77</v>
      </c>
      <c r="V2" s="322">
        <f>U2+($Z2-$U2)/5</f>
        <v>57.24</v>
      </c>
      <c r="W2" s="184">
        <f t="shared" ref="W2:Y2" si="2">V2+($Z2-$U2)/5</f>
        <v>56.71</v>
      </c>
      <c r="X2" s="184">
        <f t="shared" si="2"/>
        <v>56.18</v>
      </c>
      <c r="Y2" s="184">
        <f t="shared" si="2"/>
        <v>55.65</v>
      </c>
      <c r="Z2" s="179">
        <v>55.120000000000005</v>
      </c>
      <c r="AA2" s="322">
        <f>Z2+($AE2-$Z2)/5</f>
        <v>54.272000000000006</v>
      </c>
      <c r="AB2" s="184">
        <f t="shared" ref="AB2:AD2" si="3">AA2+($AE2-$Z2)/5</f>
        <v>53.424000000000007</v>
      </c>
      <c r="AC2" s="184">
        <f t="shared" si="3"/>
        <v>52.576000000000008</v>
      </c>
      <c r="AD2" s="184">
        <f t="shared" si="3"/>
        <v>51.728000000000009</v>
      </c>
      <c r="AE2" s="180">
        <v>50.88</v>
      </c>
      <c r="AF2" s="322">
        <f>AE2+($AJ2-$AE2)/5</f>
        <v>50.032000000000004</v>
      </c>
      <c r="AG2" s="184">
        <f t="shared" ref="AG2:AI2" si="4">AF2+($AJ2-$AE2)/5</f>
        <v>49.184000000000005</v>
      </c>
      <c r="AH2" s="184">
        <f t="shared" si="4"/>
        <v>48.336000000000006</v>
      </c>
      <c r="AI2" s="184">
        <f t="shared" si="4"/>
        <v>47.488000000000007</v>
      </c>
      <c r="AJ2" s="180">
        <v>46.64</v>
      </c>
      <c r="AK2" s="322">
        <f>AJ2+($AO2-$AJ2)/5</f>
        <v>45.58</v>
      </c>
      <c r="AL2" s="184">
        <f t="shared" ref="AL2:AN2" si="5">AK2+($AO2-$AJ2)/5</f>
        <v>44.519999999999996</v>
      </c>
      <c r="AM2" s="184">
        <f t="shared" si="5"/>
        <v>43.459999999999994</v>
      </c>
      <c r="AN2" s="184">
        <f t="shared" si="5"/>
        <v>42.399999999999991</v>
      </c>
      <c r="AO2" s="180">
        <v>41.34</v>
      </c>
      <c r="AP2" s="322">
        <f>AO2+($AT2-$AO2)/5</f>
        <v>40.492000000000004</v>
      </c>
      <c r="AQ2" s="184">
        <f t="shared" ref="AQ2:AS2" si="6">AP2+($AT2-$AO2)/5</f>
        <v>39.644000000000005</v>
      </c>
      <c r="AR2" s="184">
        <f t="shared" si="6"/>
        <v>38.796000000000006</v>
      </c>
      <c r="AS2" s="184">
        <f t="shared" si="6"/>
        <v>37.948000000000008</v>
      </c>
      <c r="AT2" s="180">
        <v>37.1</v>
      </c>
    </row>
    <row r="3" spans="1:46" x14ac:dyDescent="0.2">
      <c r="A3" s="219" t="s">
        <v>3</v>
      </c>
      <c r="B3" s="173" t="s">
        <v>119</v>
      </c>
      <c r="C3" s="175" t="s">
        <v>371</v>
      </c>
      <c r="D3" s="173" t="s">
        <v>373</v>
      </c>
      <c r="E3" s="336">
        <v>1.919141</v>
      </c>
      <c r="F3" s="324">
        <v>1.9477</v>
      </c>
      <c r="G3" s="322">
        <f t="shared" ref="G3:G21" si="7">F3+($K3-$F3)/5*0.75</f>
        <v>2.000575</v>
      </c>
      <c r="H3" s="325">
        <f t="shared" ref="H3:H9" si="8">G3+($K3-$F3)/5*1.25</f>
        <v>2.0887000000000002</v>
      </c>
      <c r="I3" s="332">
        <f t="shared" ref="I3:I21" si="9">H3+($K3-$F3)/5*1.1</f>
        <v>2.1662500000000002</v>
      </c>
      <c r="J3" s="184">
        <f t="shared" ref="J3:J21" si="10">AVERAGE(I3,K3)</f>
        <v>2.233225</v>
      </c>
      <c r="K3" s="177">
        <v>2.3002000000000002</v>
      </c>
      <c r="L3" s="183">
        <f t="shared" ref="L3:O3" si="11">K3+($P3-$K3)/5</f>
        <v>2.3065600000000002</v>
      </c>
      <c r="M3" s="184">
        <f t="shared" si="11"/>
        <v>2.3129200000000001</v>
      </c>
      <c r="N3" s="184">
        <f t="shared" si="11"/>
        <v>2.31928</v>
      </c>
      <c r="O3" s="184">
        <f t="shared" si="11"/>
        <v>2.3256399999999999</v>
      </c>
      <c r="P3" s="177">
        <v>2.3320000000000003</v>
      </c>
      <c r="Q3" s="322">
        <f t="shared" ref="Q3:T3" si="12">P3+($U3-$P3)/5</f>
        <v>2.3489600000000004</v>
      </c>
      <c r="R3" s="184">
        <f t="shared" si="12"/>
        <v>2.3659200000000005</v>
      </c>
      <c r="S3" s="184">
        <f t="shared" si="12"/>
        <v>2.3828800000000006</v>
      </c>
      <c r="T3" s="184">
        <f t="shared" si="12"/>
        <v>2.3998400000000006</v>
      </c>
      <c r="U3" s="177">
        <v>2.4167999999999998</v>
      </c>
      <c r="V3" s="183">
        <f t="shared" ref="V3:Y3" si="13">U3+($Z3-$U3)/5</f>
        <v>2.4210399999999996</v>
      </c>
      <c r="W3" s="184">
        <f t="shared" si="13"/>
        <v>2.4252799999999994</v>
      </c>
      <c r="X3" s="184">
        <f t="shared" si="13"/>
        <v>2.4295199999999992</v>
      </c>
      <c r="Y3" s="184">
        <f t="shared" si="13"/>
        <v>2.433759999999999</v>
      </c>
      <c r="Z3" s="177">
        <v>2.4379999999999997</v>
      </c>
      <c r="AA3" s="183">
        <f t="shared" ref="AA3:AA21" si="14">Z3+($AE3-$Z3)/5</f>
        <v>2.4167999999999998</v>
      </c>
      <c r="AB3" s="184">
        <f t="shared" ref="AB3:AD3" si="15">AA3+($AE3-$Z3)/5</f>
        <v>2.3956</v>
      </c>
      <c r="AC3" s="184">
        <f t="shared" si="15"/>
        <v>2.3744000000000001</v>
      </c>
      <c r="AD3" s="184">
        <f t="shared" si="15"/>
        <v>2.3532000000000002</v>
      </c>
      <c r="AE3" s="177">
        <v>2.3320000000000003</v>
      </c>
      <c r="AF3" s="183">
        <f t="shared" ref="AF3:AI3" si="16">AE3+($AJ3-$AE3)/5</f>
        <v>2.3108000000000004</v>
      </c>
      <c r="AG3" s="184">
        <f t="shared" si="16"/>
        <v>2.2896000000000005</v>
      </c>
      <c r="AH3" s="184">
        <f t="shared" si="16"/>
        <v>2.2684000000000006</v>
      </c>
      <c r="AI3" s="184">
        <f t="shared" si="16"/>
        <v>2.2472000000000008</v>
      </c>
      <c r="AJ3" s="177">
        <v>2.2260000000000004</v>
      </c>
      <c r="AK3" s="183">
        <f t="shared" ref="AK3:AK21" si="17">AJ3+($AO3-$AJ3)/5</f>
        <v>2.1942000000000004</v>
      </c>
      <c r="AL3" s="184">
        <f t="shared" ref="AL3:AN3" si="18">AK3+($AO3-$AJ3)/5</f>
        <v>2.1624000000000003</v>
      </c>
      <c r="AM3" s="184">
        <f t="shared" si="18"/>
        <v>2.1306000000000003</v>
      </c>
      <c r="AN3" s="184">
        <f t="shared" si="18"/>
        <v>2.0988000000000002</v>
      </c>
      <c r="AO3" s="177">
        <v>2.0670000000000002</v>
      </c>
      <c r="AP3" s="183">
        <f t="shared" ref="AP3:AS3" si="19">AO3+($AT3-$AO3)/5</f>
        <v>2.0542800000000003</v>
      </c>
      <c r="AQ3" s="184">
        <f t="shared" si="19"/>
        <v>2.0415600000000005</v>
      </c>
      <c r="AR3" s="184">
        <f t="shared" si="19"/>
        <v>2.0288400000000006</v>
      </c>
      <c r="AS3" s="184">
        <f t="shared" si="19"/>
        <v>2.0161200000000008</v>
      </c>
      <c r="AT3" s="177">
        <v>2.0034000000000001</v>
      </c>
    </row>
    <row r="4" spans="1:46" x14ac:dyDescent="0.2">
      <c r="A4" s="219" t="s">
        <v>3</v>
      </c>
      <c r="B4" s="173" t="s">
        <v>179</v>
      </c>
      <c r="C4" s="175" t="s">
        <v>197</v>
      </c>
      <c r="D4" s="173" t="s">
        <v>373</v>
      </c>
      <c r="E4" s="336">
        <v>1761.74</v>
      </c>
      <c r="F4" s="326">
        <v>1924.95</v>
      </c>
      <c r="G4" s="322">
        <f t="shared" si="7"/>
        <v>2032.5945000000002</v>
      </c>
      <c r="H4" s="327">
        <f t="shared" si="8"/>
        <v>2212.002</v>
      </c>
      <c r="I4" s="184">
        <f t="shared" si="9"/>
        <v>2369.8806</v>
      </c>
      <c r="J4" s="184">
        <f t="shared" si="10"/>
        <v>2506.2303000000002</v>
      </c>
      <c r="K4" s="177">
        <v>2642.58</v>
      </c>
      <c r="L4" s="183">
        <f t="shared" ref="L4:O4" si="20">K4+($P4-$K4)/5</f>
        <v>2707.6639999999998</v>
      </c>
      <c r="M4" s="184">
        <f t="shared" si="20"/>
        <v>2772.7479999999996</v>
      </c>
      <c r="N4" s="184">
        <f t="shared" si="20"/>
        <v>2837.8319999999994</v>
      </c>
      <c r="O4" s="184">
        <f t="shared" si="20"/>
        <v>2902.9159999999993</v>
      </c>
      <c r="P4" s="177">
        <v>2968</v>
      </c>
      <c r="Q4" s="322">
        <f t="shared" ref="Q4:T4" si="21">P4+($U4-$P4)/5</f>
        <v>3010.4</v>
      </c>
      <c r="R4" s="184">
        <f t="shared" si="21"/>
        <v>3052.8</v>
      </c>
      <c r="S4" s="184">
        <f t="shared" si="21"/>
        <v>3095.2000000000003</v>
      </c>
      <c r="T4" s="184">
        <f t="shared" si="21"/>
        <v>3137.6000000000004</v>
      </c>
      <c r="U4" s="177">
        <v>3180</v>
      </c>
      <c r="V4" s="183">
        <f t="shared" ref="V4:Y4" si="22">U4+($Z4-$U4)/5</f>
        <v>3222.4</v>
      </c>
      <c r="W4" s="184">
        <f t="shared" si="22"/>
        <v>3264.8</v>
      </c>
      <c r="X4" s="184">
        <f t="shared" si="22"/>
        <v>3307.2000000000003</v>
      </c>
      <c r="Y4" s="184">
        <f t="shared" si="22"/>
        <v>3349.6000000000004</v>
      </c>
      <c r="Z4" s="177">
        <v>3392</v>
      </c>
      <c r="AA4" s="183">
        <f t="shared" si="14"/>
        <v>3413.2</v>
      </c>
      <c r="AB4" s="184">
        <f t="shared" ref="AB4:AD4" si="23">AA4+($AE4-$Z4)/5</f>
        <v>3434.3999999999996</v>
      </c>
      <c r="AC4" s="184">
        <f t="shared" si="23"/>
        <v>3455.5999999999995</v>
      </c>
      <c r="AD4" s="184">
        <f t="shared" si="23"/>
        <v>3476.7999999999993</v>
      </c>
      <c r="AE4" s="177">
        <v>3498</v>
      </c>
      <c r="AF4" s="183">
        <f t="shared" ref="AF4:AI4" si="24">AE4+($AJ4-$AE4)/5</f>
        <v>3519.2</v>
      </c>
      <c r="AG4" s="184">
        <f t="shared" si="24"/>
        <v>3540.3999999999996</v>
      </c>
      <c r="AH4" s="184">
        <f t="shared" si="24"/>
        <v>3561.5999999999995</v>
      </c>
      <c r="AI4" s="184">
        <f t="shared" si="24"/>
        <v>3582.7999999999993</v>
      </c>
      <c r="AJ4" s="177">
        <v>3604</v>
      </c>
      <c r="AK4" s="183">
        <f t="shared" si="17"/>
        <v>3625.2</v>
      </c>
      <c r="AL4" s="184">
        <f t="shared" ref="AL4:AN4" si="25">AK4+($AO4-$AJ4)/5</f>
        <v>3646.3999999999996</v>
      </c>
      <c r="AM4" s="184">
        <f t="shared" si="25"/>
        <v>3667.5999999999995</v>
      </c>
      <c r="AN4" s="184">
        <f t="shared" si="25"/>
        <v>3688.7999999999993</v>
      </c>
      <c r="AO4" s="177">
        <v>3710</v>
      </c>
      <c r="AP4" s="183">
        <f t="shared" ref="AP4:AS4" si="26">AO4+($AT4-$AO4)/5</f>
        <v>3710</v>
      </c>
      <c r="AQ4" s="184">
        <f t="shared" si="26"/>
        <v>3710</v>
      </c>
      <c r="AR4" s="184">
        <f t="shared" si="26"/>
        <v>3710</v>
      </c>
      <c r="AS4" s="184">
        <f t="shared" si="26"/>
        <v>3710</v>
      </c>
      <c r="AT4" s="177">
        <v>3710</v>
      </c>
    </row>
    <row r="5" spans="1:46" x14ac:dyDescent="0.2">
      <c r="A5" s="220" t="s">
        <v>4</v>
      </c>
      <c r="B5" s="173" t="s">
        <v>374</v>
      </c>
      <c r="C5" s="175" t="s">
        <v>371</v>
      </c>
      <c r="D5" s="173" t="s">
        <v>375</v>
      </c>
      <c r="E5" s="336">
        <v>8.443562</v>
      </c>
      <c r="F5" s="324">
        <v>8.6671999999999993</v>
      </c>
      <c r="G5" s="322">
        <f t="shared" si="7"/>
        <v>9.271942058648726</v>
      </c>
      <c r="H5" s="325">
        <f t="shared" si="8"/>
        <v>10.279845489729938</v>
      </c>
      <c r="I5" s="184">
        <f t="shared" si="9"/>
        <v>11.166800509081405</v>
      </c>
      <c r="J5" s="184">
        <f t="shared" si="10"/>
        <v>11.932807116703128</v>
      </c>
      <c r="K5" s="180">
        <v>12.698813724324848</v>
      </c>
      <c r="L5" s="183">
        <f t="shared" ref="L5:O5" si="27">K5+($P5-$K5)/5</f>
        <v>12.981009584865401</v>
      </c>
      <c r="M5" s="184">
        <f t="shared" si="27"/>
        <v>13.263205445405953</v>
      </c>
      <c r="N5" s="184">
        <f t="shared" si="27"/>
        <v>13.545401305946505</v>
      </c>
      <c r="O5" s="184">
        <f t="shared" si="27"/>
        <v>13.827597166487058</v>
      </c>
      <c r="P5" s="180">
        <v>14.10979302702761</v>
      </c>
      <c r="Q5" s="322">
        <f t="shared" ref="Q5:T5" si="28">P5+($U5-$P5)/5</f>
        <v>14.129949874209078</v>
      </c>
      <c r="R5" s="184">
        <f t="shared" si="28"/>
        <v>14.150106721390546</v>
      </c>
      <c r="S5" s="184">
        <f t="shared" si="28"/>
        <v>14.170263568572015</v>
      </c>
      <c r="T5" s="184">
        <f t="shared" si="28"/>
        <v>14.190420415753483</v>
      </c>
      <c r="U5" s="180">
        <v>14.210577262934951</v>
      </c>
      <c r="V5" s="183">
        <f t="shared" ref="V5:Y5" si="29">U5+($Z5-$U5)/5</f>
        <v>14.049322485483208</v>
      </c>
      <c r="W5" s="184">
        <f t="shared" si="29"/>
        <v>13.888067708031464</v>
      </c>
      <c r="X5" s="184">
        <f t="shared" si="29"/>
        <v>13.726812930579721</v>
      </c>
      <c r="Y5" s="184">
        <f t="shared" si="29"/>
        <v>13.565558153127977</v>
      </c>
      <c r="Z5" s="180">
        <v>13.40430337567623</v>
      </c>
      <c r="AA5" s="183">
        <f t="shared" si="14"/>
        <v>13.10195066795421</v>
      </c>
      <c r="AB5" s="184">
        <f t="shared" ref="AB5:AD5" si="30">AA5+($AE5-$Z5)/5</f>
        <v>12.799597960232189</v>
      </c>
      <c r="AC5" s="184">
        <f t="shared" si="30"/>
        <v>12.497245252510169</v>
      </c>
      <c r="AD5" s="184">
        <f t="shared" si="30"/>
        <v>12.194892544788148</v>
      </c>
      <c r="AE5" s="180">
        <v>11.892539837066129</v>
      </c>
      <c r="AF5" s="183">
        <f t="shared" ref="AF5:AI5" si="31">AE5+($AJ5-$AE5)/5</f>
        <v>11.590187129344109</v>
      </c>
      <c r="AG5" s="184">
        <f t="shared" si="31"/>
        <v>11.287834421622088</v>
      </c>
      <c r="AH5" s="184">
        <f t="shared" si="31"/>
        <v>10.985481713900068</v>
      </c>
      <c r="AI5" s="184">
        <f t="shared" si="31"/>
        <v>10.683129006178048</v>
      </c>
      <c r="AJ5" s="180">
        <v>10.380776298456027</v>
      </c>
      <c r="AK5" s="183">
        <f t="shared" si="17"/>
        <v>10.118737285096943</v>
      </c>
      <c r="AL5" s="184">
        <f t="shared" ref="AL5:AN5" si="32">AK5+($AO5-$AJ5)/5</f>
        <v>9.8566982717378586</v>
      </c>
      <c r="AM5" s="184">
        <f t="shared" si="32"/>
        <v>9.5946592583787744</v>
      </c>
      <c r="AN5" s="184">
        <f t="shared" si="32"/>
        <v>9.3326202450196902</v>
      </c>
      <c r="AO5" s="180">
        <v>9.070581231660606</v>
      </c>
      <c r="AP5" s="183">
        <f t="shared" ref="AP5:AS5" si="33">AO5+($AT5-$AO5)/5</f>
        <v>8.7953782853284839</v>
      </c>
      <c r="AQ5" s="184">
        <f t="shared" si="33"/>
        <v>8.5201753389963617</v>
      </c>
      <c r="AR5" s="184">
        <f t="shared" si="33"/>
        <v>8.2449723926642395</v>
      </c>
      <c r="AS5" s="184">
        <f t="shared" si="33"/>
        <v>7.9697694463321174</v>
      </c>
      <c r="AT5" s="180">
        <v>7.694566499999997</v>
      </c>
    </row>
    <row r="6" spans="1:46" x14ac:dyDescent="0.2">
      <c r="A6" s="219" t="s">
        <v>5</v>
      </c>
      <c r="B6" s="333" t="s">
        <v>376</v>
      </c>
      <c r="C6" s="175" t="s">
        <v>195</v>
      </c>
      <c r="D6" s="173" t="s">
        <v>402</v>
      </c>
      <c r="E6" s="336">
        <v>168</v>
      </c>
      <c r="F6" s="321">
        <v>172</v>
      </c>
      <c r="G6" s="322">
        <f t="shared" si="7"/>
        <v>189.21395373944023</v>
      </c>
      <c r="H6" s="327">
        <f t="shared" si="8"/>
        <v>217.90387663850728</v>
      </c>
      <c r="I6" s="184">
        <f t="shared" si="9"/>
        <v>243.1510087896863</v>
      </c>
      <c r="J6" s="184">
        <f t="shared" si="10"/>
        <v>264.95535019297728</v>
      </c>
      <c r="K6" s="182">
        <v>286.75969159626823</v>
      </c>
      <c r="L6" s="183">
        <f t="shared" ref="L6:O6" si="34">K6+($P6-$K6)/5</f>
        <v>299.710129281261</v>
      </c>
      <c r="M6" s="184">
        <f t="shared" si="34"/>
        <v>312.66056696625378</v>
      </c>
      <c r="N6" s="184">
        <f t="shared" si="34"/>
        <v>325.61100465124656</v>
      </c>
      <c r="O6" s="184">
        <f t="shared" si="34"/>
        <v>338.56144233623934</v>
      </c>
      <c r="P6" s="182">
        <v>351.511880021232</v>
      </c>
      <c r="Q6" s="322">
        <f t="shared" ref="Q6:T6" si="35">P6+($U6-$P6)/5</f>
        <v>358.91213012694215</v>
      </c>
      <c r="R6" s="184">
        <f t="shared" si="35"/>
        <v>366.31238023265229</v>
      </c>
      <c r="S6" s="184">
        <f t="shared" si="35"/>
        <v>373.71263033836243</v>
      </c>
      <c r="T6" s="184">
        <f t="shared" si="35"/>
        <v>381.11288044407257</v>
      </c>
      <c r="U6" s="182">
        <v>388.51313054978283</v>
      </c>
      <c r="V6" s="183">
        <f t="shared" ref="V6:Y6" si="36">U6+($Z6-$U6)/5</f>
        <v>392.2132556026379</v>
      </c>
      <c r="W6" s="184">
        <f t="shared" si="36"/>
        <v>395.91338065549297</v>
      </c>
      <c r="X6" s="184">
        <f t="shared" si="36"/>
        <v>399.61350570834804</v>
      </c>
      <c r="Y6" s="184">
        <f t="shared" si="36"/>
        <v>403.31363076120311</v>
      </c>
      <c r="Z6" s="182">
        <v>407.01375581405819</v>
      </c>
      <c r="AA6" s="183">
        <f t="shared" si="14"/>
        <v>408.86381834048569</v>
      </c>
      <c r="AB6" s="184">
        <f t="shared" ref="AB6:AD6" si="37">AA6+($AE6-$Z6)/5</f>
        <v>410.7138808669132</v>
      </c>
      <c r="AC6" s="184">
        <f t="shared" si="37"/>
        <v>412.56394339334071</v>
      </c>
      <c r="AD6" s="184">
        <f t="shared" si="37"/>
        <v>414.41400591976821</v>
      </c>
      <c r="AE6" s="182">
        <v>416.26406844619584</v>
      </c>
      <c r="AF6" s="183">
        <f t="shared" ref="AF6:AI6" si="38">AE6+($AJ6-$AE6)/5</f>
        <v>418.11413097262334</v>
      </c>
      <c r="AG6" s="184">
        <f t="shared" si="38"/>
        <v>419.96419349905085</v>
      </c>
      <c r="AH6" s="184">
        <f t="shared" si="38"/>
        <v>421.81425602547836</v>
      </c>
      <c r="AI6" s="184">
        <f t="shared" si="38"/>
        <v>423.66431855190586</v>
      </c>
      <c r="AJ6" s="182">
        <v>425.51438107833349</v>
      </c>
      <c r="AK6" s="183">
        <f t="shared" si="17"/>
        <v>427.36444360476105</v>
      </c>
      <c r="AL6" s="184">
        <f t="shared" ref="AL6:AN6" si="39">AK6+($AO6-$AJ6)/5</f>
        <v>429.21450613118861</v>
      </c>
      <c r="AM6" s="184">
        <f t="shared" si="39"/>
        <v>431.06456865761618</v>
      </c>
      <c r="AN6" s="184">
        <f t="shared" si="39"/>
        <v>432.91463118404374</v>
      </c>
      <c r="AO6" s="182">
        <v>434.76469371047119</v>
      </c>
      <c r="AP6" s="183">
        <f t="shared" ref="AP6:AS6" si="40">AO6+($AT6-$AO6)/5</f>
        <v>436.24474373161326</v>
      </c>
      <c r="AQ6" s="184">
        <f t="shared" si="40"/>
        <v>437.72479375275532</v>
      </c>
      <c r="AR6" s="184">
        <f t="shared" si="40"/>
        <v>439.20484377389738</v>
      </c>
      <c r="AS6" s="184">
        <f t="shared" si="40"/>
        <v>440.68489379503944</v>
      </c>
      <c r="AT6" s="182">
        <v>442.16494381618139</v>
      </c>
    </row>
    <row r="7" spans="1:46" x14ac:dyDescent="0.2">
      <c r="A7" s="219" t="s">
        <v>5</v>
      </c>
      <c r="B7" s="173" t="s">
        <v>377</v>
      </c>
      <c r="C7" s="175" t="s">
        <v>195</v>
      </c>
      <c r="D7" s="173" t="s">
        <v>378</v>
      </c>
      <c r="E7" s="336">
        <v>7500</v>
      </c>
      <c r="F7" s="321">
        <v>9269</v>
      </c>
      <c r="G7" s="322">
        <f t="shared" si="7"/>
        <v>9660.9702795913745</v>
      </c>
      <c r="H7" s="327">
        <f t="shared" si="8"/>
        <v>10314.254078910331</v>
      </c>
      <c r="I7" s="184">
        <f t="shared" si="9"/>
        <v>10889.143822311014</v>
      </c>
      <c r="J7" s="184">
        <f t="shared" si="10"/>
        <v>11385.639509793422</v>
      </c>
      <c r="K7" s="182">
        <v>11882.135197275829</v>
      </c>
      <c r="L7" s="183">
        <f t="shared" ref="L7:O7" si="41">K7+($P7-$K7)/5</f>
        <v>12500.006227534172</v>
      </c>
      <c r="M7" s="184">
        <f t="shared" si="41"/>
        <v>13117.877257792514</v>
      </c>
      <c r="N7" s="184">
        <f t="shared" si="41"/>
        <v>13735.748288050856</v>
      </c>
      <c r="O7" s="184">
        <f t="shared" si="41"/>
        <v>14353.619318309198</v>
      </c>
      <c r="P7" s="182">
        <v>14971.490348567544</v>
      </c>
      <c r="Q7" s="322">
        <f t="shared" ref="Q7:T7" si="42">P7+($U7-$P7)/5</f>
        <v>15304.190134091266</v>
      </c>
      <c r="R7" s="184">
        <f t="shared" si="42"/>
        <v>15636.889919614989</v>
      </c>
      <c r="S7" s="184">
        <f t="shared" si="42"/>
        <v>15969.589705138711</v>
      </c>
      <c r="T7" s="184">
        <f t="shared" si="42"/>
        <v>16302.289490662433</v>
      </c>
      <c r="U7" s="182">
        <v>16634.989276186159</v>
      </c>
      <c r="V7" s="183">
        <f t="shared" ref="V7:Y7" si="43">U7+($Z7-$U7)/5</f>
        <v>16730.046357764364</v>
      </c>
      <c r="W7" s="184">
        <f t="shared" si="43"/>
        <v>16825.103439342569</v>
      </c>
      <c r="X7" s="184">
        <f t="shared" si="43"/>
        <v>16920.160520920774</v>
      </c>
      <c r="Y7" s="184">
        <f t="shared" si="43"/>
        <v>17015.217602498979</v>
      </c>
      <c r="Z7" s="182">
        <v>17110.274684077191</v>
      </c>
      <c r="AA7" s="183">
        <f t="shared" si="14"/>
        <v>17062.746143288088</v>
      </c>
      <c r="AB7" s="184">
        <f t="shared" ref="AB7:AD7" si="44">AA7+($AE7-$Z7)/5</f>
        <v>17015.217602498986</v>
      </c>
      <c r="AC7" s="184">
        <f t="shared" si="44"/>
        <v>16967.689061709883</v>
      </c>
      <c r="AD7" s="184">
        <f t="shared" si="44"/>
        <v>16920.160520920781</v>
      </c>
      <c r="AE7" s="182">
        <v>16872.631980131675</v>
      </c>
      <c r="AF7" s="183">
        <f t="shared" ref="AF7:AI7" si="45">AE7+($AJ7-$AE7)/5</f>
        <v>16634.989276186159</v>
      </c>
      <c r="AG7" s="184">
        <f t="shared" si="45"/>
        <v>16397.346572240644</v>
      </c>
      <c r="AH7" s="184">
        <f t="shared" si="45"/>
        <v>16159.703868295126</v>
      </c>
      <c r="AI7" s="184">
        <f t="shared" si="45"/>
        <v>15922.061164349609</v>
      </c>
      <c r="AJ7" s="182">
        <v>15684.418460404091</v>
      </c>
      <c r="AK7" s="183">
        <f t="shared" si="17"/>
        <v>15304.190134091265</v>
      </c>
      <c r="AL7" s="184">
        <f t="shared" ref="AL7:AN7" si="46">AK7+($AO7-$AJ7)/5</f>
        <v>14923.961807778438</v>
      </c>
      <c r="AM7" s="184">
        <f t="shared" si="46"/>
        <v>14543.733481465611</v>
      </c>
      <c r="AN7" s="184">
        <f t="shared" si="46"/>
        <v>14163.505155152785</v>
      </c>
      <c r="AO7" s="182">
        <v>13783.276828839958</v>
      </c>
      <c r="AP7" s="183">
        <f t="shared" ref="AP7:AS7" si="47">AO7+($AT7-$AO7)/5</f>
        <v>13403.048502527132</v>
      </c>
      <c r="AQ7" s="184">
        <f t="shared" si="47"/>
        <v>13022.820176214305</v>
      </c>
      <c r="AR7" s="184">
        <f t="shared" si="47"/>
        <v>12642.591849901479</v>
      </c>
      <c r="AS7" s="184">
        <f t="shared" si="47"/>
        <v>12262.363523588652</v>
      </c>
      <c r="AT7" s="182">
        <v>11882.135197275828</v>
      </c>
    </row>
    <row r="8" spans="1:46" x14ac:dyDescent="0.2">
      <c r="A8" s="220" t="s">
        <v>6</v>
      </c>
      <c r="B8" s="173" t="s">
        <v>379</v>
      </c>
      <c r="C8" s="175" t="s">
        <v>371</v>
      </c>
      <c r="D8" s="328" t="s">
        <v>380</v>
      </c>
      <c r="E8" s="338">
        <v>31.4</v>
      </c>
      <c r="F8" s="324">
        <v>31.55</v>
      </c>
      <c r="G8" s="322">
        <f t="shared" si="7"/>
        <v>31.845035086423678</v>
      </c>
      <c r="H8" s="323">
        <f t="shared" si="8"/>
        <v>32.336760230463142</v>
      </c>
      <c r="I8" s="184">
        <f t="shared" si="9"/>
        <v>32.769478357217871</v>
      </c>
      <c r="J8" s="184">
        <f t="shared" si="10"/>
        <v>33.143189466687865</v>
      </c>
      <c r="K8" s="180">
        <v>33.516900576157859</v>
      </c>
      <c r="L8" s="183">
        <f t="shared" ref="L8:O8" si="48">K8+($P8-$K8)/5</f>
        <v>33.93586183335983</v>
      </c>
      <c r="M8" s="184">
        <f t="shared" si="48"/>
        <v>34.354823090561801</v>
      </c>
      <c r="N8" s="184">
        <f t="shared" si="48"/>
        <v>34.773784347763772</v>
      </c>
      <c r="O8" s="184">
        <f t="shared" si="48"/>
        <v>35.192745604965744</v>
      </c>
      <c r="P8" s="180">
        <v>35.611706862167729</v>
      </c>
      <c r="Q8" s="322">
        <f t="shared" ref="Q8:T8" si="49">P8+($U8-$P8)/5</f>
        <v>35.192745604965758</v>
      </c>
      <c r="R8" s="184">
        <f t="shared" si="49"/>
        <v>34.773784347763787</v>
      </c>
      <c r="S8" s="184">
        <f t="shared" si="49"/>
        <v>34.354823090561815</v>
      </c>
      <c r="T8" s="184">
        <f t="shared" si="49"/>
        <v>33.935861833359844</v>
      </c>
      <c r="U8" s="180">
        <v>33.516900576157859</v>
      </c>
      <c r="V8" s="183">
        <f t="shared" ref="V8:Y8" si="50">U8+($Z8-$U8)/5</f>
        <v>32.930354816075095</v>
      </c>
      <c r="W8" s="184">
        <f t="shared" si="50"/>
        <v>32.343809055992331</v>
      </c>
      <c r="X8" s="184">
        <f t="shared" si="50"/>
        <v>31.757263295909567</v>
      </c>
      <c r="Y8" s="184">
        <f t="shared" si="50"/>
        <v>31.170717535826803</v>
      </c>
      <c r="Z8" s="180">
        <v>30.584171775744046</v>
      </c>
      <c r="AA8" s="183">
        <f t="shared" si="14"/>
        <v>29.774180011820231</v>
      </c>
      <c r="AB8" s="184">
        <f t="shared" ref="AB8:AD8" si="51">AA8+($AE8-$Z8)/5</f>
        <v>28.964188247896416</v>
      </c>
      <c r="AC8" s="184">
        <f t="shared" si="51"/>
        <v>28.154196483972601</v>
      </c>
      <c r="AD8" s="184">
        <f t="shared" si="51"/>
        <v>27.344204720048786</v>
      </c>
      <c r="AE8" s="180">
        <v>26.534212956124968</v>
      </c>
      <c r="AF8" s="183">
        <f t="shared" ref="AF8:AI8" si="52">AE8+($AJ8-$AE8)/5</f>
        <v>25.919736445562073</v>
      </c>
      <c r="AG8" s="184">
        <f t="shared" si="52"/>
        <v>25.305259934999178</v>
      </c>
      <c r="AH8" s="184">
        <f t="shared" si="52"/>
        <v>24.690783424436283</v>
      </c>
      <c r="AI8" s="184">
        <f t="shared" si="52"/>
        <v>24.076306913873388</v>
      </c>
      <c r="AJ8" s="180">
        <v>23.461830403310497</v>
      </c>
      <c r="AK8" s="183">
        <f t="shared" si="17"/>
        <v>23.098730647068788</v>
      </c>
      <c r="AL8" s="184">
        <f t="shared" ref="AL8:AN8" si="53">AK8+($AO8-$AJ8)/5</f>
        <v>22.735630890827078</v>
      </c>
      <c r="AM8" s="184">
        <f t="shared" si="53"/>
        <v>22.372531134585369</v>
      </c>
      <c r="AN8" s="184">
        <f t="shared" si="53"/>
        <v>22.00943137834366</v>
      </c>
      <c r="AO8" s="180">
        <v>21.646331622101947</v>
      </c>
      <c r="AP8" s="183">
        <f t="shared" ref="AP8:AS8" si="54">AO8+($AT8-$AO8)/5</f>
        <v>21.480116452194196</v>
      </c>
      <c r="AQ8" s="184">
        <f t="shared" si="54"/>
        <v>21.313901282286444</v>
      </c>
      <c r="AR8" s="184">
        <f t="shared" si="54"/>
        <v>21.147686112378693</v>
      </c>
      <c r="AS8" s="184">
        <f t="shared" si="54"/>
        <v>20.981470942470942</v>
      </c>
      <c r="AT8" s="180">
        <v>20.815255772563194</v>
      </c>
    </row>
    <row r="9" spans="1:46" x14ac:dyDescent="0.2">
      <c r="A9" s="220" t="s">
        <v>18</v>
      </c>
      <c r="B9" s="173" t="s">
        <v>381</v>
      </c>
      <c r="C9" s="175" t="s">
        <v>195</v>
      </c>
      <c r="D9" s="173" t="s">
        <v>382</v>
      </c>
      <c r="E9" s="336">
        <v>12515.3</v>
      </c>
      <c r="F9" s="326">
        <v>12700.63</v>
      </c>
      <c r="G9" s="322">
        <f t="shared" si="7"/>
        <v>13339.5355</v>
      </c>
      <c r="H9" s="327">
        <f t="shared" si="8"/>
        <v>14404.378000000001</v>
      </c>
      <c r="I9" s="184">
        <f t="shared" si="9"/>
        <v>15341.439400000001</v>
      </c>
      <c r="J9" s="184">
        <f t="shared" si="10"/>
        <v>16150.719700000001</v>
      </c>
      <c r="K9" s="177">
        <v>16960</v>
      </c>
      <c r="L9" s="183">
        <f t="shared" ref="L9:O9" si="55">K9+($P9-$K9)/5</f>
        <v>17384</v>
      </c>
      <c r="M9" s="184">
        <f t="shared" si="55"/>
        <v>17808</v>
      </c>
      <c r="N9" s="184">
        <f t="shared" si="55"/>
        <v>18232</v>
      </c>
      <c r="O9" s="184">
        <f t="shared" si="55"/>
        <v>18656</v>
      </c>
      <c r="P9" s="177">
        <v>19080</v>
      </c>
      <c r="Q9" s="322">
        <f t="shared" ref="Q9:T9" si="56">P9+($U9-$P9)/5</f>
        <v>19292</v>
      </c>
      <c r="R9" s="184">
        <f t="shared" si="56"/>
        <v>19504</v>
      </c>
      <c r="S9" s="184">
        <f t="shared" si="56"/>
        <v>19716</v>
      </c>
      <c r="T9" s="184">
        <f t="shared" si="56"/>
        <v>19928</v>
      </c>
      <c r="U9" s="177">
        <v>20140</v>
      </c>
      <c r="V9" s="183">
        <f t="shared" ref="V9:Y9" si="57">U9+($Z9-$U9)/5</f>
        <v>20246</v>
      </c>
      <c r="W9" s="184">
        <f t="shared" si="57"/>
        <v>20352</v>
      </c>
      <c r="X9" s="184">
        <f t="shared" si="57"/>
        <v>20458</v>
      </c>
      <c r="Y9" s="184">
        <f t="shared" si="57"/>
        <v>20564</v>
      </c>
      <c r="Z9" s="177">
        <v>20670</v>
      </c>
      <c r="AA9" s="183">
        <f t="shared" si="14"/>
        <v>20564</v>
      </c>
      <c r="AB9" s="184">
        <f t="shared" ref="AB9:AD9" si="58">AA9+($AE9-$Z9)/5</f>
        <v>20458</v>
      </c>
      <c r="AC9" s="184">
        <f t="shared" si="58"/>
        <v>20352</v>
      </c>
      <c r="AD9" s="184">
        <f t="shared" si="58"/>
        <v>20246</v>
      </c>
      <c r="AE9" s="177">
        <v>20140</v>
      </c>
      <c r="AF9" s="183">
        <f t="shared" ref="AF9:AI9" si="59">AE9+($AJ9-$AE9)/5</f>
        <v>19885.599999999999</v>
      </c>
      <c r="AG9" s="184">
        <f t="shared" si="59"/>
        <v>19631.199999999997</v>
      </c>
      <c r="AH9" s="184">
        <f t="shared" si="59"/>
        <v>19376.799999999996</v>
      </c>
      <c r="AI9" s="184">
        <f t="shared" si="59"/>
        <v>19122.399999999994</v>
      </c>
      <c r="AJ9" s="177">
        <v>18868</v>
      </c>
      <c r="AK9" s="183">
        <f t="shared" si="17"/>
        <v>18592.400000000001</v>
      </c>
      <c r="AL9" s="184">
        <f t="shared" ref="AL9:AN9" si="60">AK9+($AO9-$AJ9)/5</f>
        <v>18316.800000000003</v>
      </c>
      <c r="AM9" s="184">
        <f t="shared" si="60"/>
        <v>18041.200000000004</v>
      </c>
      <c r="AN9" s="184">
        <f t="shared" si="60"/>
        <v>17765.600000000006</v>
      </c>
      <c r="AO9" s="177">
        <v>17490</v>
      </c>
      <c r="AP9" s="183">
        <f t="shared" ref="AP9:AS9" si="61">AO9+($AT9-$AO9)/5</f>
        <v>17172</v>
      </c>
      <c r="AQ9" s="184">
        <f t="shared" si="61"/>
        <v>16854</v>
      </c>
      <c r="AR9" s="184">
        <f t="shared" si="61"/>
        <v>16536</v>
      </c>
      <c r="AS9" s="184">
        <f t="shared" si="61"/>
        <v>16218</v>
      </c>
      <c r="AT9" s="177">
        <v>15900</v>
      </c>
    </row>
    <row r="10" spans="1:46" x14ac:dyDescent="0.2">
      <c r="A10" s="219" t="s">
        <v>21</v>
      </c>
      <c r="B10" s="173" t="s">
        <v>383</v>
      </c>
      <c r="C10" s="175" t="s">
        <v>371</v>
      </c>
      <c r="D10" s="173" t="s">
        <v>384</v>
      </c>
      <c r="E10" s="336">
        <v>6.5198</v>
      </c>
      <c r="F10" s="324">
        <v>6.7441000000000004</v>
      </c>
      <c r="G10" s="322">
        <f t="shared" si="7"/>
        <v>6.8716300615474797</v>
      </c>
      <c r="H10" s="325">
        <f t="shared" ref="H10:H20" si="62">G10+($K10-$F10)/5*1.1</f>
        <v>7.0586741518171161</v>
      </c>
      <c r="I10" s="184">
        <f t="shared" si="9"/>
        <v>7.2457182420867525</v>
      </c>
      <c r="J10" s="184">
        <f t="shared" si="10"/>
        <v>7.4200093262016402</v>
      </c>
      <c r="K10" s="180">
        <v>7.5943004103165288</v>
      </c>
      <c r="L10" s="183">
        <f t="shared" ref="L10:O10" si="63">K10+($P10-$K10)/5</f>
        <v>7.6152984759671734</v>
      </c>
      <c r="M10" s="184">
        <f t="shared" si="63"/>
        <v>7.6362965416178179</v>
      </c>
      <c r="N10" s="184">
        <f t="shared" si="63"/>
        <v>7.6572946072684624</v>
      </c>
      <c r="O10" s="184">
        <f t="shared" si="63"/>
        <v>7.678292672919107</v>
      </c>
      <c r="P10" s="180">
        <v>7.6992907385697533</v>
      </c>
      <c r="Q10" s="322">
        <f t="shared" ref="Q10:T10" si="64">P10+($U10-$P10)/5</f>
        <v>7.7552855803048057</v>
      </c>
      <c r="R10" s="184">
        <f t="shared" si="64"/>
        <v>7.8112804220398582</v>
      </c>
      <c r="S10" s="184">
        <f t="shared" si="64"/>
        <v>7.8672752637749106</v>
      </c>
      <c r="T10" s="184">
        <f t="shared" si="64"/>
        <v>7.923270105509963</v>
      </c>
      <c r="U10" s="180">
        <v>7.9792649472450154</v>
      </c>
      <c r="V10" s="183">
        <f t="shared" ref="V10:Y10" si="65">U10+($Z10-$U10)/5</f>
        <v>7.9932636576787788</v>
      </c>
      <c r="W10" s="184">
        <f t="shared" si="65"/>
        <v>8.0072623681125421</v>
      </c>
      <c r="X10" s="184">
        <f t="shared" si="65"/>
        <v>8.0212610785463045</v>
      </c>
      <c r="Y10" s="184">
        <f t="shared" si="65"/>
        <v>8.035259788980067</v>
      </c>
      <c r="Z10" s="180">
        <v>8.0492584994138312</v>
      </c>
      <c r="AA10" s="183">
        <f t="shared" si="14"/>
        <v>7.9792649472450154</v>
      </c>
      <c r="AB10" s="184">
        <f t="shared" ref="AB10:AD10" si="66">AA10+($AE10-$Z10)/5</f>
        <v>7.9092713950761997</v>
      </c>
      <c r="AC10" s="184">
        <f t="shared" si="66"/>
        <v>7.8392778429073839</v>
      </c>
      <c r="AD10" s="184">
        <f t="shared" si="66"/>
        <v>7.7692842907385682</v>
      </c>
      <c r="AE10" s="180">
        <v>7.6992907385697533</v>
      </c>
      <c r="AF10" s="183">
        <f t="shared" ref="AF10:AI10" si="67">AE10+($AJ10-$AE10)/5</f>
        <v>7.6292971864009376</v>
      </c>
      <c r="AG10" s="184">
        <f t="shared" si="67"/>
        <v>7.5593036342321218</v>
      </c>
      <c r="AH10" s="184">
        <f t="shared" si="67"/>
        <v>7.4893100820633061</v>
      </c>
      <c r="AI10" s="184">
        <f t="shared" si="67"/>
        <v>7.4193165298944903</v>
      </c>
      <c r="AJ10" s="180">
        <v>7.3493229777256737</v>
      </c>
      <c r="AK10" s="183">
        <f t="shared" si="17"/>
        <v>7.2443326494724491</v>
      </c>
      <c r="AL10" s="184">
        <f t="shared" ref="AL10:AN10" si="68">AK10+($AO10-$AJ10)/5</f>
        <v>7.1393423212192246</v>
      </c>
      <c r="AM10" s="184">
        <f t="shared" si="68"/>
        <v>7.0343519929660001</v>
      </c>
      <c r="AN10" s="184">
        <f t="shared" si="68"/>
        <v>6.9293616647127756</v>
      </c>
      <c r="AO10" s="180">
        <v>6.8243713364595529</v>
      </c>
      <c r="AP10" s="183">
        <f t="shared" ref="AP10:AS10" si="69">AO10+($AT10-$AO10)/5</f>
        <v>6.7823752051582638</v>
      </c>
      <c r="AQ10" s="184">
        <f t="shared" si="69"/>
        <v>6.7403790738569747</v>
      </c>
      <c r="AR10" s="184">
        <f t="shared" si="69"/>
        <v>6.6983829425556856</v>
      </c>
      <c r="AS10" s="184">
        <f t="shared" si="69"/>
        <v>6.6563868112543965</v>
      </c>
      <c r="AT10" s="180">
        <v>6.6143906799531056</v>
      </c>
    </row>
    <row r="11" spans="1:46" x14ac:dyDescent="0.2">
      <c r="A11" s="219" t="s">
        <v>21</v>
      </c>
      <c r="B11" s="173" t="s">
        <v>192</v>
      </c>
      <c r="C11" s="175" t="s">
        <v>195</v>
      </c>
      <c r="D11" s="173" t="s">
        <v>385</v>
      </c>
      <c r="E11" s="336">
        <v>47126.16</v>
      </c>
      <c r="F11" s="321">
        <v>47116</v>
      </c>
      <c r="G11" s="322">
        <f t="shared" si="7"/>
        <v>49357.503403771669</v>
      </c>
      <c r="H11" s="327">
        <f t="shared" si="62"/>
        <v>52645.041729303448</v>
      </c>
      <c r="I11" s="184">
        <f t="shared" si="9"/>
        <v>55932.580054835227</v>
      </c>
      <c r="J11" s="184">
        <f t="shared" si="10"/>
        <v>58995.968039989835</v>
      </c>
      <c r="K11" s="182">
        <v>62059.356025144436</v>
      </c>
      <c r="L11" s="183">
        <f t="shared" ref="L11:O11" si="70">K11+($P11-$K11)/5</f>
        <v>63438.4528257032</v>
      </c>
      <c r="M11" s="184">
        <f t="shared" si="70"/>
        <v>64817.549626261964</v>
      </c>
      <c r="N11" s="184">
        <f t="shared" si="70"/>
        <v>66196.646426820735</v>
      </c>
      <c r="O11" s="184">
        <f t="shared" si="70"/>
        <v>67575.743227379498</v>
      </c>
      <c r="P11" s="182">
        <v>68954.840027938262</v>
      </c>
      <c r="Q11" s="322">
        <f t="shared" ref="Q11:T11" si="71">P11+($U11-$P11)/5</f>
        <v>69053.346942263888</v>
      </c>
      <c r="R11" s="184">
        <f t="shared" si="71"/>
        <v>69151.853856589514</v>
      </c>
      <c r="S11" s="184">
        <f t="shared" si="71"/>
        <v>69250.36077091514</v>
      </c>
      <c r="T11" s="184">
        <f t="shared" si="71"/>
        <v>69348.867685240766</v>
      </c>
      <c r="U11" s="182">
        <v>69447.374599566392</v>
      </c>
      <c r="V11" s="183">
        <f t="shared" ref="V11:Y11" si="72">U11+($Z11-$U11)/5</f>
        <v>68659.319284961384</v>
      </c>
      <c r="W11" s="184">
        <f t="shared" si="72"/>
        <v>67871.263970356376</v>
      </c>
      <c r="X11" s="184">
        <f t="shared" si="72"/>
        <v>67083.208655751368</v>
      </c>
      <c r="Y11" s="184">
        <f t="shared" si="72"/>
        <v>66295.153341146361</v>
      </c>
      <c r="Z11" s="182">
        <v>65507.098026541353</v>
      </c>
      <c r="AA11" s="183">
        <f t="shared" si="14"/>
        <v>64029.494311656963</v>
      </c>
      <c r="AB11" s="184">
        <f t="shared" ref="AB11:AD11" si="73">AA11+($AE11-$Z11)/5</f>
        <v>62551.890596772573</v>
      </c>
      <c r="AC11" s="184">
        <f t="shared" si="73"/>
        <v>61074.286881888183</v>
      </c>
      <c r="AD11" s="184">
        <f t="shared" si="73"/>
        <v>59596.683167003794</v>
      </c>
      <c r="AE11" s="182">
        <v>58119.079452119389</v>
      </c>
      <c r="AF11" s="183">
        <f t="shared" ref="AF11:AI11" si="74">AE11+($AJ11-$AE11)/5</f>
        <v>56641.475737235</v>
      </c>
      <c r="AG11" s="184">
        <f t="shared" si="74"/>
        <v>55163.87202235061</v>
      </c>
      <c r="AH11" s="184">
        <f t="shared" si="74"/>
        <v>53686.26830746622</v>
      </c>
      <c r="AI11" s="184">
        <f t="shared" si="74"/>
        <v>52208.66459258183</v>
      </c>
      <c r="AJ11" s="182">
        <v>50731.060877697433</v>
      </c>
      <c r="AK11" s="183">
        <f t="shared" si="17"/>
        <v>49450.470991464295</v>
      </c>
      <c r="AL11" s="184">
        <f t="shared" ref="AL11:AN11" si="75">AK11+($AO11-$AJ11)/5</f>
        <v>48169.881105231158</v>
      </c>
      <c r="AM11" s="184">
        <f t="shared" si="75"/>
        <v>46889.29121899802</v>
      </c>
      <c r="AN11" s="184">
        <f t="shared" si="75"/>
        <v>45608.701332764882</v>
      </c>
      <c r="AO11" s="182">
        <v>44328.111446531737</v>
      </c>
      <c r="AP11" s="183">
        <f t="shared" ref="AP11:AS11" si="76">AO11+($AT11-$AO11)/5</f>
        <v>42983.189157225388</v>
      </c>
      <c r="AQ11" s="184">
        <f t="shared" si="76"/>
        <v>41638.266867919039</v>
      </c>
      <c r="AR11" s="184">
        <f t="shared" si="76"/>
        <v>40293.34457861269</v>
      </c>
      <c r="AS11" s="184">
        <f t="shared" si="76"/>
        <v>38948.422289306342</v>
      </c>
      <c r="AT11" s="182">
        <v>37603.499999999985</v>
      </c>
    </row>
    <row r="12" spans="1:46" x14ac:dyDescent="0.2">
      <c r="A12" s="219" t="s">
        <v>1</v>
      </c>
      <c r="B12" s="173" t="s">
        <v>386</v>
      </c>
      <c r="C12" s="175" t="s">
        <v>195</v>
      </c>
      <c r="D12" s="173" t="s">
        <v>382</v>
      </c>
      <c r="E12" s="336">
        <v>3457.89</v>
      </c>
      <c r="F12" s="326">
        <v>3673.87</v>
      </c>
      <c r="G12" s="322">
        <f t="shared" si="7"/>
        <v>3854.1895</v>
      </c>
      <c r="H12" s="327">
        <f>G12+($K12-$F12)/5*1.25</f>
        <v>4154.7219999999998</v>
      </c>
      <c r="I12" s="184">
        <f t="shared" si="9"/>
        <v>4419.1905999999999</v>
      </c>
      <c r="J12" s="184">
        <f t="shared" si="10"/>
        <v>4647.5953</v>
      </c>
      <c r="K12" s="177">
        <v>4876</v>
      </c>
      <c r="L12" s="183">
        <f t="shared" ref="L12:O12" si="77">K12+($P12-$K12)/5</f>
        <v>5088</v>
      </c>
      <c r="M12" s="184">
        <f t="shared" si="77"/>
        <v>5300</v>
      </c>
      <c r="N12" s="184">
        <f t="shared" si="77"/>
        <v>5512</v>
      </c>
      <c r="O12" s="184">
        <f t="shared" si="77"/>
        <v>5724</v>
      </c>
      <c r="P12" s="177">
        <v>5936</v>
      </c>
      <c r="Q12" s="322">
        <f t="shared" ref="Q12:T12" si="78">P12+($U12-$P12)/5</f>
        <v>6063.2</v>
      </c>
      <c r="R12" s="184">
        <f t="shared" si="78"/>
        <v>6190.4</v>
      </c>
      <c r="S12" s="184">
        <f t="shared" si="78"/>
        <v>6317.5999999999995</v>
      </c>
      <c r="T12" s="184">
        <f t="shared" si="78"/>
        <v>6444.7999999999993</v>
      </c>
      <c r="U12" s="177">
        <v>6572</v>
      </c>
      <c r="V12" s="183">
        <f t="shared" ref="V12:Y12" si="79">U12+($Z12-$U12)/5</f>
        <v>6635.6</v>
      </c>
      <c r="W12" s="184">
        <f t="shared" si="79"/>
        <v>6699.2000000000007</v>
      </c>
      <c r="X12" s="184">
        <f t="shared" si="79"/>
        <v>6762.8000000000011</v>
      </c>
      <c r="Y12" s="184">
        <f t="shared" si="79"/>
        <v>6826.4000000000015</v>
      </c>
      <c r="Z12" s="177">
        <v>6890</v>
      </c>
      <c r="AA12" s="183">
        <f t="shared" si="14"/>
        <v>6911.2</v>
      </c>
      <c r="AB12" s="184">
        <f t="shared" ref="AB12:AD12" si="80">AA12+($AE12-$Z12)/5</f>
        <v>6932.4</v>
      </c>
      <c r="AC12" s="184">
        <f t="shared" si="80"/>
        <v>6953.5999999999995</v>
      </c>
      <c r="AD12" s="184">
        <f t="shared" si="80"/>
        <v>6974.7999999999993</v>
      </c>
      <c r="AE12" s="177">
        <v>6996</v>
      </c>
      <c r="AF12" s="183">
        <f t="shared" ref="AF12:AI12" si="81">AE12+($AJ12-$AE12)/5</f>
        <v>6974.8</v>
      </c>
      <c r="AG12" s="184">
        <f t="shared" si="81"/>
        <v>6953.6</v>
      </c>
      <c r="AH12" s="184">
        <f t="shared" si="81"/>
        <v>6932.4000000000005</v>
      </c>
      <c r="AI12" s="184">
        <f t="shared" si="81"/>
        <v>6911.2000000000007</v>
      </c>
      <c r="AJ12" s="177">
        <v>6890</v>
      </c>
      <c r="AK12" s="183">
        <f t="shared" si="17"/>
        <v>6826.4</v>
      </c>
      <c r="AL12" s="184">
        <f t="shared" ref="AL12:AN12" si="82">AK12+($AO12-$AJ12)/5</f>
        <v>6762.7999999999993</v>
      </c>
      <c r="AM12" s="184">
        <f t="shared" si="82"/>
        <v>6699.1999999999989</v>
      </c>
      <c r="AN12" s="184">
        <f t="shared" si="82"/>
        <v>6635.5999999999985</v>
      </c>
      <c r="AO12" s="177">
        <v>6572</v>
      </c>
      <c r="AP12" s="183">
        <f t="shared" ref="AP12:AS12" si="83">AO12+($AT12-$AO12)/5</f>
        <v>6487.2</v>
      </c>
      <c r="AQ12" s="184">
        <f t="shared" si="83"/>
        <v>6402.4</v>
      </c>
      <c r="AR12" s="184">
        <f t="shared" si="83"/>
        <v>6317.5999999999995</v>
      </c>
      <c r="AS12" s="184">
        <f t="shared" si="83"/>
        <v>6232.7999999999993</v>
      </c>
      <c r="AT12" s="177">
        <v>6148</v>
      </c>
    </row>
    <row r="13" spans="1:46" x14ac:dyDescent="0.2">
      <c r="A13" s="219" t="s">
        <v>1</v>
      </c>
      <c r="B13" s="173" t="s">
        <v>387</v>
      </c>
      <c r="C13" s="175" t="s">
        <v>195</v>
      </c>
      <c r="D13" s="173" t="s">
        <v>382</v>
      </c>
      <c r="E13" s="336">
        <v>2986.46</v>
      </c>
      <c r="F13" s="326">
        <v>2812.37</v>
      </c>
      <c r="G13" s="322">
        <f t="shared" si="7"/>
        <v>2962.9144999999999</v>
      </c>
      <c r="H13" s="327">
        <f t="shared" ref="H13:H15" si="84">G13+($K13-$F13)/5*1.25</f>
        <v>3213.8220000000001</v>
      </c>
      <c r="I13" s="184">
        <f t="shared" si="9"/>
        <v>3434.6206000000002</v>
      </c>
      <c r="J13" s="184">
        <f t="shared" si="10"/>
        <v>3625.3103000000001</v>
      </c>
      <c r="K13" s="177">
        <v>3816</v>
      </c>
      <c r="L13" s="183">
        <f t="shared" ref="L13:O13" si="85">K13+($P13-$K13)/5</f>
        <v>3985.6</v>
      </c>
      <c r="M13" s="184">
        <f t="shared" si="85"/>
        <v>4155.2</v>
      </c>
      <c r="N13" s="184">
        <f t="shared" si="85"/>
        <v>4324.8</v>
      </c>
      <c r="O13" s="184">
        <f t="shared" si="85"/>
        <v>4494.4000000000005</v>
      </c>
      <c r="P13" s="177">
        <v>4664</v>
      </c>
      <c r="Q13" s="322">
        <f t="shared" ref="Q13:T13" si="86">P13+($U13-$P13)/5</f>
        <v>4748.8</v>
      </c>
      <c r="R13" s="184">
        <f t="shared" si="86"/>
        <v>4833.6000000000004</v>
      </c>
      <c r="S13" s="184">
        <f t="shared" si="86"/>
        <v>4918.4000000000005</v>
      </c>
      <c r="T13" s="184">
        <f t="shared" si="86"/>
        <v>5003.2000000000007</v>
      </c>
      <c r="U13" s="177">
        <v>5088</v>
      </c>
      <c r="V13" s="183">
        <f t="shared" ref="V13:Y13" si="87">U13+($Z13-$U13)/5</f>
        <v>5109.2</v>
      </c>
      <c r="W13" s="184">
        <f t="shared" si="87"/>
        <v>5130.3999999999996</v>
      </c>
      <c r="X13" s="184">
        <f t="shared" si="87"/>
        <v>5151.5999999999995</v>
      </c>
      <c r="Y13" s="184">
        <f t="shared" si="87"/>
        <v>5172.7999999999993</v>
      </c>
      <c r="Z13" s="177">
        <v>5194</v>
      </c>
      <c r="AA13" s="183">
        <f t="shared" si="14"/>
        <v>5183.3999999999996</v>
      </c>
      <c r="AB13" s="184">
        <f t="shared" ref="AB13:AD13" si="88">AA13+($AE13-$Z13)/5</f>
        <v>5172.7999999999993</v>
      </c>
      <c r="AC13" s="184">
        <f t="shared" si="88"/>
        <v>5162.1999999999989</v>
      </c>
      <c r="AD13" s="184">
        <f t="shared" si="88"/>
        <v>5151.5999999999985</v>
      </c>
      <c r="AE13" s="177">
        <v>5141</v>
      </c>
      <c r="AF13" s="183">
        <f t="shared" ref="AF13:AI13" si="89">AE13+($AJ13-$AE13)/5</f>
        <v>5109.2</v>
      </c>
      <c r="AG13" s="184">
        <f t="shared" si="89"/>
        <v>5077.3999999999996</v>
      </c>
      <c r="AH13" s="184">
        <f t="shared" si="89"/>
        <v>5045.5999999999995</v>
      </c>
      <c r="AI13" s="184">
        <f t="shared" si="89"/>
        <v>5013.7999999999993</v>
      </c>
      <c r="AJ13" s="177">
        <v>4982</v>
      </c>
      <c r="AK13" s="183">
        <f t="shared" si="17"/>
        <v>4939.6000000000004</v>
      </c>
      <c r="AL13" s="184">
        <f t="shared" ref="AL13:AN13" si="90">AK13+($AO13-$AJ13)/5</f>
        <v>4897.2000000000007</v>
      </c>
      <c r="AM13" s="184">
        <f t="shared" si="90"/>
        <v>4854.8000000000011</v>
      </c>
      <c r="AN13" s="184">
        <f t="shared" si="90"/>
        <v>4812.4000000000015</v>
      </c>
      <c r="AO13" s="177">
        <v>4770</v>
      </c>
      <c r="AP13" s="183">
        <f t="shared" ref="AP13:AS13" si="91">AO13+($AT13-$AO13)/5</f>
        <v>4706.3999999999996</v>
      </c>
      <c r="AQ13" s="184">
        <f t="shared" si="91"/>
        <v>4642.7999999999993</v>
      </c>
      <c r="AR13" s="184">
        <f t="shared" si="91"/>
        <v>4579.1999999999989</v>
      </c>
      <c r="AS13" s="184">
        <f t="shared" si="91"/>
        <v>4515.5999999999985</v>
      </c>
      <c r="AT13" s="177">
        <v>4452</v>
      </c>
    </row>
    <row r="14" spans="1:46" x14ac:dyDescent="0.2">
      <c r="A14" s="219" t="s">
        <v>1</v>
      </c>
      <c r="B14" s="173" t="s">
        <v>388</v>
      </c>
      <c r="C14" s="175" t="s">
        <v>195</v>
      </c>
      <c r="D14" s="173" t="s">
        <v>382</v>
      </c>
      <c r="E14" s="336">
        <v>2052.29</v>
      </c>
      <c r="F14" s="326">
        <v>2159.96</v>
      </c>
      <c r="G14" s="322">
        <f t="shared" si="7"/>
        <v>2535.5659999999998</v>
      </c>
      <c r="H14" s="327">
        <f t="shared" si="84"/>
        <v>3161.576</v>
      </c>
      <c r="I14" s="184">
        <f t="shared" si="9"/>
        <v>3712.4648000000002</v>
      </c>
      <c r="J14" s="184">
        <f t="shared" si="10"/>
        <v>4188.2323999999999</v>
      </c>
      <c r="K14" s="177">
        <v>4664</v>
      </c>
      <c r="L14" s="183">
        <f t="shared" ref="L14:O14" si="92">K14+($P14-$K14)/5</f>
        <v>4876</v>
      </c>
      <c r="M14" s="184">
        <f t="shared" si="92"/>
        <v>5088</v>
      </c>
      <c r="N14" s="184">
        <f t="shared" si="92"/>
        <v>5300</v>
      </c>
      <c r="O14" s="184">
        <f t="shared" si="92"/>
        <v>5512</v>
      </c>
      <c r="P14" s="177">
        <v>5724</v>
      </c>
      <c r="Q14" s="322">
        <f t="shared" ref="Q14:T14" si="93">P14+($U14-$P14)/5</f>
        <v>5851.2</v>
      </c>
      <c r="R14" s="184">
        <f t="shared" si="93"/>
        <v>5978.4</v>
      </c>
      <c r="S14" s="184">
        <f t="shared" si="93"/>
        <v>6105.5999999999995</v>
      </c>
      <c r="T14" s="184">
        <f t="shared" si="93"/>
        <v>6232.7999999999993</v>
      </c>
      <c r="U14" s="177">
        <v>6360</v>
      </c>
      <c r="V14" s="183">
        <f t="shared" ref="V14:Y14" si="94">U14+($Z14-$U14)/5</f>
        <v>6423.6</v>
      </c>
      <c r="W14" s="184">
        <f t="shared" si="94"/>
        <v>6487.2000000000007</v>
      </c>
      <c r="X14" s="184">
        <f t="shared" si="94"/>
        <v>6550.8000000000011</v>
      </c>
      <c r="Y14" s="184">
        <f t="shared" si="94"/>
        <v>6614.4000000000015</v>
      </c>
      <c r="Z14" s="177">
        <v>6678</v>
      </c>
      <c r="AA14" s="183">
        <f t="shared" si="14"/>
        <v>6699.2</v>
      </c>
      <c r="AB14" s="184">
        <f t="shared" ref="AB14:AD14" si="95">AA14+($AE14-$Z14)/5</f>
        <v>6720.4</v>
      </c>
      <c r="AC14" s="184">
        <f t="shared" si="95"/>
        <v>6741.5999999999995</v>
      </c>
      <c r="AD14" s="184">
        <f t="shared" si="95"/>
        <v>6762.7999999999993</v>
      </c>
      <c r="AE14" s="177">
        <v>6784</v>
      </c>
      <c r="AF14" s="183">
        <f t="shared" ref="AF14:AI14" si="96">AE14+($AJ14-$AE14)/5</f>
        <v>6741.6</v>
      </c>
      <c r="AG14" s="184">
        <f t="shared" si="96"/>
        <v>6699.2000000000007</v>
      </c>
      <c r="AH14" s="184">
        <f t="shared" si="96"/>
        <v>6656.8000000000011</v>
      </c>
      <c r="AI14" s="184">
        <f t="shared" si="96"/>
        <v>6614.4000000000015</v>
      </c>
      <c r="AJ14" s="177">
        <v>6572</v>
      </c>
      <c r="AK14" s="183">
        <f t="shared" si="17"/>
        <v>6508.4</v>
      </c>
      <c r="AL14" s="184">
        <f t="shared" ref="AL14:AN14" si="97">AK14+($AO14-$AJ14)/5</f>
        <v>6444.7999999999993</v>
      </c>
      <c r="AM14" s="184">
        <f t="shared" si="97"/>
        <v>6381.1999999999989</v>
      </c>
      <c r="AN14" s="184">
        <f t="shared" si="97"/>
        <v>6317.5999999999985</v>
      </c>
      <c r="AO14" s="177">
        <v>6254</v>
      </c>
      <c r="AP14" s="183">
        <f t="shared" ref="AP14:AS14" si="98">AO14+($AT14-$AO14)/5</f>
        <v>6201</v>
      </c>
      <c r="AQ14" s="184">
        <f t="shared" si="98"/>
        <v>6148</v>
      </c>
      <c r="AR14" s="184">
        <f t="shared" si="98"/>
        <v>6095</v>
      </c>
      <c r="AS14" s="184">
        <f t="shared" si="98"/>
        <v>6042</v>
      </c>
      <c r="AT14" s="177">
        <v>5989</v>
      </c>
    </row>
    <row r="15" spans="1:46" x14ac:dyDescent="0.2">
      <c r="A15" s="219" t="s">
        <v>1</v>
      </c>
      <c r="B15" s="173" t="s">
        <v>389</v>
      </c>
      <c r="C15" s="175" t="s">
        <v>195</v>
      </c>
      <c r="D15" s="173" t="s">
        <v>382</v>
      </c>
      <c r="E15" s="336">
        <v>4735.03</v>
      </c>
      <c r="F15" s="326">
        <v>5117.13</v>
      </c>
      <c r="G15" s="322">
        <f t="shared" si="7"/>
        <v>5351.2605000000003</v>
      </c>
      <c r="H15" s="327">
        <f t="shared" si="84"/>
        <v>5741.4780000000001</v>
      </c>
      <c r="I15" s="184">
        <f t="shared" si="9"/>
        <v>6084.8693999999996</v>
      </c>
      <c r="J15" s="184">
        <f t="shared" si="10"/>
        <v>6381.4346999999998</v>
      </c>
      <c r="K15" s="177">
        <v>6678</v>
      </c>
      <c r="L15" s="183">
        <f t="shared" ref="L15:O15" si="99">K15+($P15-$K15)/5</f>
        <v>6868.8</v>
      </c>
      <c r="M15" s="184">
        <f t="shared" si="99"/>
        <v>7059.6</v>
      </c>
      <c r="N15" s="184">
        <f t="shared" si="99"/>
        <v>7250.4000000000005</v>
      </c>
      <c r="O15" s="184">
        <f t="shared" si="99"/>
        <v>7441.2000000000007</v>
      </c>
      <c r="P15" s="177">
        <v>7632</v>
      </c>
      <c r="Q15" s="322">
        <f t="shared" ref="Q15:T15" si="100">P15+($U15-$P15)/5</f>
        <v>7738</v>
      </c>
      <c r="R15" s="184">
        <f t="shared" si="100"/>
        <v>7844</v>
      </c>
      <c r="S15" s="184">
        <f t="shared" si="100"/>
        <v>7950</v>
      </c>
      <c r="T15" s="184">
        <f t="shared" si="100"/>
        <v>8056</v>
      </c>
      <c r="U15" s="177">
        <v>8162</v>
      </c>
      <c r="V15" s="183">
        <f t="shared" ref="V15:Y15" si="101">U15+($Z15-$U15)/5</f>
        <v>8225.6</v>
      </c>
      <c r="W15" s="184">
        <f t="shared" si="101"/>
        <v>8289.2000000000007</v>
      </c>
      <c r="X15" s="184">
        <f t="shared" si="101"/>
        <v>8352.8000000000011</v>
      </c>
      <c r="Y15" s="184">
        <f t="shared" si="101"/>
        <v>8416.4000000000015</v>
      </c>
      <c r="Z15" s="177">
        <v>8480</v>
      </c>
      <c r="AA15" s="183">
        <f t="shared" si="14"/>
        <v>8522.4</v>
      </c>
      <c r="AB15" s="184">
        <f t="shared" ref="AB15:AD15" si="102">AA15+($AE15-$Z15)/5</f>
        <v>8564.7999999999993</v>
      </c>
      <c r="AC15" s="184">
        <f t="shared" si="102"/>
        <v>8607.1999999999989</v>
      </c>
      <c r="AD15" s="184">
        <f t="shared" si="102"/>
        <v>8649.5999999999985</v>
      </c>
      <c r="AE15" s="177">
        <v>8692</v>
      </c>
      <c r="AF15" s="183">
        <f t="shared" ref="AF15:AI15" si="103">AE15+($AJ15-$AE15)/5</f>
        <v>8734.4</v>
      </c>
      <c r="AG15" s="184">
        <f t="shared" si="103"/>
        <v>8776.7999999999993</v>
      </c>
      <c r="AH15" s="184">
        <f t="shared" si="103"/>
        <v>8819.1999999999989</v>
      </c>
      <c r="AI15" s="184">
        <f t="shared" si="103"/>
        <v>8861.5999999999985</v>
      </c>
      <c r="AJ15" s="177">
        <v>8904</v>
      </c>
      <c r="AK15" s="183">
        <f t="shared" si="17"/>
        <v>8925.2000000000007</v>
      </c>
      <c r="AL15" s="184">
        <f t="shared" ref="AL15:AN15" si="104">AK15+($AO15-$AJ15)/5</f>
        <v>8946.4000000000015</v>
      </c>
      <c r="AM15" s="184">
        <f t="shared" si="104"/>
        <v>8967.6000000000022</v>
      </c>
      <c r="AN15" s="184">
        <f t="shared" si="104"/>
        <v>8988.8000000000029</v>
      </c>
      <c r="AO15" s="177">
        <v>9010</v>
      </c>
      <c r="AP15" s="183">
        <f t="shared" ref="AP15:AS15" si="105">AO15+($AT15-$AO15)/5</f>
        <v>9031.2000000000007</v>
      </c>
      <c r="AQ15" s="184">
        <f t="shared" si="105"/>
        <v>9052.4000000000015</v>
      </c>
      <c r="AR15" s="184">
        <f t="shared" si="105"/>
        <v>9073.6000000000022</v>
      </c>
      <c r="AS15" s="184">
        <f t="shared" si="105"/>
        <v>9094.8000000000029</v>
      </c>
      <c r="AT15" s="177">
        <v>9116</v>
      </c>
    </row>
    <row r="16" spans="1:46" x14ac:dyDescent="0.2">
      <c r="A16" s="219" t="s">
        <v>25</v>
      </c>
      <c r="B16" s="173" t="s">
        <v>390</v>
      </c>
      <c r="C16" s="175" t="s">
        <v>195</v>
      </c>
      <c r="D16" s="173" t="s">
        <v>382</v>
      </c>
      <c r="E16" s="336">
        <v>234430.62</v>
      </c>
      <c r="F16" s="326">
        <v>239470.83</v>
      </c>
      <c r="G16" s="322">
        <f t="shared" si="7"/>
        <v>241710.20549999998</v>
      </c>
      <c r="H16" s="327">
        <f t="shared" si="62"/>
        <v>244994.62289999999</v>
      </c>
      <c r="I16" s="184">
        <f t="shared" si="9"/>
        <v>248279.04029999999</v>
      </c>
      <c r="J16" s="184">
        <f t="shared" si="10"/>
        <v>251339.52015</v>
      </c>
      <c r="K16" s="177">
        <v>254400</v>
      </c>
      <c r="L16" s="183">
        <f t="shared" ref="L16:O16" si="106">K16+($P16-$K16)/5</f>
        <v>257580</v>
      </c>
      <c r="M16" s="184">
        <f t="shared" si="106"/>
        <v>260760</v>
      </c>
      <c r="N16" s="184">
        <f t="shared" si="106"/>
        <v>263940</v>
      </c>
      <c r="O16" s="184">
        <f t="shared" si="106"/>
        <v>267120</v>
      </c>
      <c r="P16" s="177">
        <v>270300</v>
      </c>
      <c r="Q16" s="322">
        <f t="shared" ref="Q16:T16" si="107">P16+($U16-$P16)/5</f>
        <v>267120</v>
      </c>
      <c r="R16" s="184">
        <f t="shared" si="107"/>
        <v>263940</v>
      </c>
      <c r="S16" s="184">
        <f t="shared" si="107"/>
        <v>260760</v>
      </c>
      <c r="T16" s="184">
        <f t="shared" si="107"/>
        <v>257580</v>
      </c>
      <c r="U16" s="177">
        <v>254400</v>
      </c>
      <c r="V16" s="183">
        <f t="shared" ref="V16:Y16" si="108">U16+($Z16-$U16)/5</f>
        <v>249948</v>
      </c>
      <c r="W16" s="184">
        <f t="shared" si="108"/>
        <v>245496</v>
      </c>
      <c r="X16" s="184">
        <f t="shared" si="108"/>
        <v>241044</v>
      </c>
      <c r="Y16" s="184">
        <f t="shared" si="108"/>
        <v>236592</v>
      </c>
      <c r="Z16" s="177">
        <v>232140</v>
      </c>
      <c r="AA16" s="183">
        <f t="shared" si="14"/>
        <v>225992</v>
      </c>
      <c r="AB16" s="184">
        <f t="shared" ref="AB16:AD16" si="109">AA16+($AE16-$Z16)/5</f>
        <v>219844</v>
      </c>
      <c r="AC16" s="184">
        <f t="shared" si="109"/>
        <v>213696</v>
      </c>
      <c r="AD16" s="184">
        <f t="shared" si="109"/>
        <v>207548</v>
      </c>
      <c r="AE16" s="177">
        <v>201400</v>
      </c>
      <c r="AF16" s="183">
        <f t="shared" ref="AF16:AI16" si="110">AE16+($AJ16-$AE16)/5</f>
        <v>196736</v>
      </c>
      <c r="AG16" s="184">
        <f t="shared" si="110"/>
        <v>192072</v>
      </c>
      <c r="AH16" s="184">
        <f t="shared" si="110"/>
        <v>187408</v>
      </c>
      <c r="AI16" s="184">
        <f t="shared" si="110"/>
        <v>182744</v>
      </c>
      <c r="AJ16" s="177">
        <v>178080</v>
      </c>
      <c r="AK16" s="183">
        <f t="shared" si="17"/>
        <v>175324</v>
      </c>
      <c r="AL16" s="184">
        <f t="shared" ref="AL16:AN16" si="111">AK16+($AO16-$AJ16)/5</f>
        <v>172568</v>
      </c>
      <c r="AM16" s="184">
        <f t="shared" si="111"/>
        <v>169812</v>
      </c>
      <c r="AN16" s="184">
        <f t="shared" si="111"/>
        <v>167056</v>
      </c>
      <c r="AO16" s="177">
        <v>164300</v>
      </c>
      <c r="AP16" s="183">
        <f t="shared" ref="AP16:AS16" si="112">AO16+($AT16-$AO16)/5</f>
        <v>163038.39351200001</v>
      </c>
      <c r="AQ16" s="184">
        <f t="shared" si="112"/>
        <v>161776.78702400002</v>
      </c>
      <c r="AR16" s="184">
        <f t="shared" si="112"/>
        <v>160515.18053600003</v>
      </c>
      <c r="AS16" s="184">
        <f t="shared" si="112"/>
        <v>159253.57404800004</v>
      </c>
      <c r="AT16" s="177">
        <v>157991.96755999999</v>
      </c>
    </row>
    <row r="17" spans="1:46" x14ac:dyDescent="0.2">
      <c r="A17" s="219" t="s">
        <v>25</v>
      </c>
      <c r="B17" s="173" t="s">
        <v>391</v>
      </c>
      <c r="C17" s="175" t="s">
        <v>392</v>
      </c>
      <c r="D17" s="173" t="s">
        <v>382</v>
      </c>
      <c r="E17" s="336">
        <v>94461.22</v>
      </c>
      <c r="F17" s="326">
        <v>95227.79</v>
      </c>
      <c r="G17" s="322">
        <f t="shared" si="7"/>
        <v>100023.62149999999</v>
      </c>
      <c r="H17" s="327">
        <f t="shared" si="62"/>
        <v>107057.5077</v>
      </c>
      <c r="I17" s="184">
        <f t="shared" si="9"/>
        <v>114091.39390000001</v>
      </c>
      <c r="J17" s="184">
        <f t="shared" si="10"/>
        <v>120645.69695000001</v>
      </c>
      <c r="K17" s="177">
        <v>127200</v>
      </c>
      <c r="L17" s="183">
        <f t="shared" ref="L17:O17" si="113">K17+($P17-$K17)/5</f>
        <v>129320</v>
      </c>
      <c r="M17" s="184">
        <f t="shared" si="113"/>
        <v>131440</v>
      </c>
      <c r="N17" s="184">
        <f t="shared" si="113"/>
        <v>133560</v>
      </c>
      <c r="O17" s="184">
        <f t="shared" si="113"/>
        <v>135680</v>
      </c>
      <c r="P17" s="177">
        <v>137800</v>
      </c>
      <c r="Q17" s="322">
        <f t="shared" ref="Q17:T17" si="114">P17+($U17-$P17)/5</f>
        <v>137588</v>
      </c>
      <c r="R17" s="184">
        <f t="shared" si="114"/>
        <v>137376</v>
      </c>
      <c r="S17" s="184">
        <f t="shared" si="114"/>
        <v>137164</v>
      </c>
      <c r="T17" s="184">
        <f t="shared" si="114"/>
        <v>136952</v>
      </c>
      <c r="U17" s="177">
        <v>136740</v>
      </c>
      <c r="V17" s="183">
        <f t="shared" ref="V17:Y17" si="115">U17+($Z17-$U17)/5</f>
        <v>135468</v>
      </c>
      <c r="W17" s="184">
        <f t="shared" si="115"/>
        <v>134196</v>
      </c>
      <c r="X17" s="184">
        <f t="shared" si="115"/>
        <v>132924</v>
      </c>
      <c r="Y17" s="184">
        <f t="shared" si="115"/>
        <v>131652</v>
      </c>
      <c r="Z17" s="177">
        <v>130380</v>
      </c>
      <c r="AA17" s="183">
        <f t="shared" si="14"/>
        <v>129108</v>
      </c>
      <c r="AB17" s="184">
        <f t="shared" ref="AB17:AD17" si="116">AA17+($AE17-$Z17)/5</f>
        <v>127836</v>
      </c>
      <c r="AC17" s="184">
        <f t="shared" si="116"/>
        <v>126564</v>
      </c>
      <c r="AD17" s="184">
        <f t="shared" si="116"/>
        <v>125292</v>
      </c>
      <c r="AE17" s="177">
        <v>124020</v>
      </c>
      <c r="AF17" s="183">
        <f t="shared" ref="AF17:AI17" si="117">AE17+($AJ17-$AE17)/5</f>
        <v>122112</v>
      </c>
      <c r="AG17" s="184">
        <f t="shared" si="117"/>
        <v>120204</v>
      </c>
      <c r="AH17" s="184">
        <f t="shared" si="117"/>
        <v>118296</v>
      </c>
      <c r="AI17" s="184">
        <f t="shared" si="117"/>
        <v>116388</v>
      </c>
      <c r="AJ17" s="177">
        <v>114480</v>
      </c>
      <c r="AK17" s="183">
        <f t="shared" si="17"/>
        <v>112784</v>
      </c>
      <c r="AL17" s="184">
        <f t="shared" ref="AL17:AN17" si="118">AK17+($AO17-$AJ17)/5</f>
        <v>111088</v>
      </c>
      <c r="AM17" s="184">
        <f t="shared" si="118"/>
        <v>109392</v>
      </c>
      <c r="AN17" s="184">
        <f t="shared" si="118"/>
        <v>107696</v>
      </c>
      <c r="AO17" s="177">
        <v>106000</v>
      </c>
      <c r="AP17" s="183">
        <f t="shared" ref="AP17:AS17" si="119">AO17+($AT17-$AO17)/5</f>
        <v>103880</v>
      </c>
      <c r="AQ17" s="184">
        <f t="shared" si="119"/>
        <v>101760</v>
      </c>
      <c r="AR17" s="184">
        <f t="shared" si="119"/>
        <v>99640</v>
      </c>
      <c r="AS17" s="184">
        <f t="shared" si="119"/>
        <v>97520</v>
      </c>
      <c r="AT17" s="177">
        <v>95400</v>
      </c>
    </row>
    <row r="18" spans="1:46" x14ac:dyDescent="0.2">
      <c r="A18" s="220" t="s">
        <v>26</v>
      </c>
      <c r="B18" s="173" t="s">
        <v>403</v>
      </c>
      <c r="C18" s="175" t="s">
        <v>195</v>
      </c>
      <c r="D18" s="173" t="s">
        <v>382</v>
      </c>
      <c r="E18" s="336">
        <v>99541.89</v>
      </c>
      <c r="F18" s="326">
        <v>106476.68</v>
      </c>
      <c r="G18" s="322">
        <f t="shared" si="7"/>
        <v>110539.178</v>
      </c>
      <c r="H18" s="327">
        <f t="shared" si="62"/>
        <v>116497.50840000001</v>
      </c>
      <c r="I18" s="184">
        <f t="shared" si="9"/>
        <v>122455.83880000001</v>
      </c>
      <c r="J18" s="184">
        <f t="shared" si="10"/>
        <v>128007.91940000001</v>
      </c>
      <c r="K18" s="177">
        <v>133560</v>
      </c>
      <c r="L18" s="183">
        <f t="shared" ref="L18:O18" si="120">K18+($P18-$K18)/5</f>
        <v>136528</v>
      </c>
      <c r="M18" s="184">
        <f t="shared" si="120"/>
        <v>139496</v>
      </c>
      <c r="N18" s="184">
        <f t="shared" si="120"/>
        <v>142464</v>
      </c>
      <c r="O18" s="184">
        <f t="shared" si="120"/>
        <v>145432</v>
      </c>
      <c r="P18" s="177">
        <v>148400</v>
      </c>
      <c r="Q18" s="322">
        <f t="shared" ref="Q18:T18" si="121">P18+($U18-$P18)/5</f>
        <v>148612</v>
      </c>
      <c r="R18" s="184">
        <f t="shared" si="121"/>
        <v>148824</v>
      </c>
      <c r="S18" s="184">
        <f t="shared" si="121"/>
        <v>149036</v>
      </c>
      <c r="T18" s="184">
        <f t="shared" si="121"/>
        <v>149248</v>
      </c>
      <c r="U18" s="177">
        <v>149460</v>
      </c>
      <c r="V18" s="183">
        <f t="shared" ref="V18:Y18" si="122">U18+($Z18-$U18)/5</f>
        <v>147764</v>
      </c>
      <c r="W18" s="184">
        <f t="shared" si="122"/>
        <v>146068</v>
      </c>
      <c r="X18" s="184">
        <f t="shared" si="122"/>
        <v>144372</v>
      </c>
      <c r="Y18" s="184">
        <f t="shared" si="122"/>
        <v>142676</v>
      </c>
      <c r="Z18" s="177">
        <v>140980</v>
      </c>
      <c r="AA18" s="183">
        <f t="shared" si="14"/>
        <v>137800</v>
      </c>
      <c r="AB18" s="184">
        <f t="shared" ref="AB18:AD18" si="123">AA18+($AE18-$Z18)/5</f>
        <v>134620</v>
      </c>
      <c r="AC18" s="184">
        <f t="shared" si="123"/>
        <v>131440</v>
      </c>
      <c r="AD18" s="184">
        <f t="shared" si="123"/>
        <v>128260</v>
      </c>
      <c r="AE18" s="177">
        <v>125080</v>
      </c>
      <c r="AF18" s="183">
        <f t="shared" ref="AF18:AI18" si="124">AE18+($AJ18-$AE18)/5</f>
        <v>121900</v>
      </c>
      <c r="AG18" s="184">
        <f t="shared" si="124"/>
        <v>118720</v>
      </c>
      <c r="AH18" s="184">
        <f t="shared" si="124"/>
        <v>115540</v>
      </c>
      <c r="AI18" s="184">
        <f t="shared" si="124"/>
        <v>112360</v>
      </c>
      <c r="AJ18" s="177">
        <v>109180</v>
      </c>
      <c r="AK18" s="183">
        <f t="shared" si="17"/>
        <v>106424</v>
      </c>
      <c r="AL18" s="184">
        <f t="shared" ref="AL18:AN18" si="125">AK18+($AO18-$AJ18)/5</f>
        <v>103668</v>
      </c>
      <c r="AM18" s="184">
        <f t="shared" si="125"/>
        <v>100912</v>
      </c>
      <c r="AN18" s="184">
        <f t="shared" si="125"/>
        <v>98156</v>
      </c>
      <c r="AO18" s="177">
        <v>95400</v>
      </c>
      <c r="AP18" s="183">
        <f t="shared" ref="AP18:AS18" si="126">AO18+($AT18-$AO18)/5</f>
        <v>92505.5481</v>
      </c>
      <c r="AQ18" s="184">
        <f t="shared" si="126"/>
        <v>89611.0962</v>
      </c>
      <c r="AR18" s="184">
        <f t="shared" si="126"/>
        <v>86716.6443</v>
      </c>
      <c r="AS18" s="184">
        <f t="shared" si="126"/>
        <v>83822.1924</v>
      </c>
      <c r="AT18" s="177">
        <v>80927.740499999985</v>
      </c>
    </row>
    <row r="19" spans="1:46" x14ac:dyDescent="0.2">
      <c r="A19" s="219" t="s">
        <v>27</v>
      </c>
      <c r="B19" s="173" t="s">
        <v>393</v>
      </c>
      <c r="C19" s="175" t="s">
        <v>195</v>
      </c>
      <c r="D19" s="173" t="s">
        <v>382</v>
      </c>
      <c r="E19" s="336">
        <v>3512.96</v>
      </c>
      <c r="F19" s="321">
        <v>3708.04</v>
      </c>
      <c r="G19" s="322">
        <f t="shared" si="7"/>
        <v>3946.8339999999998</v>
      </c>
      <c r="H19" s="327">
        <f t="shared" si="62"/>
        <v>4297.0652</v>
      </c>
      <c r="I19" s="184">
        <f t="shared" si="9"/>
        <v>4647.2964000000002</v>
      </c>
      <c r="J19" s="184">
        <f t="shared" si="10"/>
        <v>4973.6481999999996</v>
      </c>
      <c r="K19" s="177">
        <v>5300</v>
      </c>
      <c r="L19" s="183">
        <f t="shared" ref="L19:O19" si="127">K19+($P19-$K19)/5</f>
        <v>5575.6</v>
      </c>
      <c r="M19" s="184">
        <f t="shared" si="127"/>
        <v>5851.2000000000007</v>
      </c>
      <c r="N19" s="184">
        <f t="shared" si="127"/>
        <v>6126.8000000000011</v>
      </c>
      <c r="O19" s="184">
        <f t="shared" si="127"/>
        <v>6402.4000000000015</v>
      </c>
      <c r="P19" s="177">
        <v>6678</v>
      </c>
      <c r="Q19" s="322">
        <f t="shared" ref="Q19:T19" si="128">P19+($U19-$P19)/5</f>
        <v>6826.4</v>
      </c>
      <c r="R19" s="184">
        <f t="shared" si="128"/>
        <v>6974.7999999999993</v>
      </c>
      <c r="S19" s="184">
        <f t="shared" si="128"/>
        <v>7123.1999999999989</v>
      </c>
      <c r="T19" s="184">
        <f t="shared" si="128"/>
        <v>7271.5999999999985</v>
      </c>
      <c r="U19" s="177">
        <v>7420</v>
      </c>
      <c r="V19" s="183">
        <f t="shared" ref="V19:Y19" si="129">U19+($Z19-$U19)/5</f>
        <v>7462.4</v>
      </c>
      <c r="W19" s="184">
        <f t="shared" si="129"/>
        <v>7504.7999999999993</v>
      </c>
      <c r="X19" s="184">
        <f t="shared" si="129"/>
        <v>7547.1999999999989</v>
      </c>
      <c r="Y19" s="184">
        <f t="shared" si="129"/>
        <v>7589.5999999999985</v>
      </c>
      <c r="Z19" s="177">
        <v>7632</v>
      </c>
      <c r="AA19" s="183">
        <f t="shared" si="14"/>
        <v>7610.8</v>
      </c>
      <c r="AB19" s="184">
        <f t="shared" ref="AB19:AD19" si="130">AA19+($AE19-$Z19)/5</f>
        <v>7589.6</v>
      </c>
      <c r="AC19" s="184">
        <f t="shared" si="130"/>
        <v>7568.4000000000005</v>
      </c>
      <c r="AD19" s="184">
        <f t="shared" si="130"/>
        <v>7547.2000000000007</v>
      </c>
      <c r="AE19" s="177">
        <v>7526</v>
      </c>
      <c r="AF19" s="183">
        <f t="shared" ref="AF19:AI19" si="131">AE19+($AJ19-$AE19)/5</f>
        <v>7420</v>
      </c>
      <c r="AG19" s="184">
        <f t="shared" si="131"/>
        <v>7314</v>
      </c>
      <c r="AH19" s="184">
        <f t="shared" si="131"/>
        <v>7208</v>
      </c>
      <c r="AI19" s="184">
        <f t="shared" si="131"/>
        <v>7102</v>
      </c>
      <c r="AJ19" s="177">
        <v>6996</v>
      </c>
      <c r="AK19" s="183">
        <f t="shared" si="17"/>
        <v>6826.4</v>
      </c>
      <c r="AL19" s="184">
        <f t="shared" ref="AL19:AN19" si="132">AK19+($AO19-$AJ19)/5</f>
        <v>6656.7999999999993</v>
      </c>
      <c r="AM19" s="184">
        <f t="shared" si="132"/>
        <v>6487.1999999999989</v>
      </c>
      <c r="AN19" s="184">
        <f t="shared" si="132"/>
        <v>6317.5999999999985</v>
      </c>
      <c r="AO19" s="177">
        <v>6148</v>
      </c>
      <c r="AP19" s="183">
        <f t="shared" ref="AP19:AS19" si="133">AO19+($AT19-$AO19)/5</f>
        <v>5978.4</v>
      </c>
      <c r="AQ19" s="184">
        <f t="shared" si="133"/>
        <v>5808.7999999999993</v>
      </c>
      <c r="AR19" s="184">
        <f t="shared" si="133"/>
        <v>5639.1999999999989</v>
      </c>
      <c r="AS19" s="184">
        <f t="shared" si="133"/>
        <v>5469.5999999999985</v>
      </c>
      <c r="AT19" s="177">
        <v>5300</v>
      </c>
    </row>
    <row r="20" spans="1:46" x14ac:dyDescent="0.2">
      <c r="A20" s="219" t="s">
        <v>27</v>
      </c>
      <c r="B20" s="333" t="s">
        <v>394</v>
      </c>
      <c r="C20" s="175" t="s">
        <v>195</v>
      </c>
      <c r="D20" s="173" t="s">
        <v>395</v>
      </c>
      <c r="E20" s="336">
        <v>978.42</v>
      </c>
      <c r="F20" s="321">
        <v>1002.51</v>
      </c>
      <c r="G20" s="322">
        <f t="shared" si="7"/>
        <v>1098.5835</v>
      </c>
      <c r="H20" s="327">
        <f t="shared" si="62"/>
        <v>1239.4912999999999</v>
      </c>
      <c r="I20" s="184">
        <f t="shared" si="9"/>
        <v>1380.3990999999999</v>
      </c>
      <c r="J20" s="184">
        <f t="shared" si="10"/>
        <v>1511.6995499999998</v>
      </c>
      <c r="K20" s="177">
        <v>1643</v>
      </c>
      <c r="L20" s="183">
        <f t="shared" ref="L20:O20" si="134">K20+($P20-$K20)/5</f>
        <v>1717.2</v>
      </c>
      <c r="M20" s="184">
        <f t="shared" si="134"/>
        <v>1791.4</v>
      </c>
      <c r="N20" s="184">
        <f t="shared" si="134"/>
        <v>1865.6000000000001</v>
      </c>
      <c r="O20" s="184">
        <f t="shared" si="134"/>
        <v>1939.8000000000002</v>
      </c>
      <c r="P20" s="177">
        <v>2014</v>
      </c>
      <c r="Q20" s="322">
        <f t="shared" ref="Q20:T20" si="135">P20+($U20-$P20)/5</f>
        <v>2056.4</v>
      </c>
      <c r="R20" s="184">
        <f t="shared" si="135"/>
        <v>2098.8000000000002</v>
      </c>
      <c r="S20" s="184">
        <f t="shared" si="135"/>
        <v>2141.2000000000003</v>
      </c>
      <c r="T20" s="184">
        <f t="shared" si="135"/>
        <v>2183.6000000000004</v>
      </c>
      <c r="U20" s="177">
        <v>2226</v>
      </c>
      <c r="V20" s="183">
        <f t="shared" ref="V20:Y20" si="136">U20+($Z20-$U20)/5</f>
        <v>2247.1999999999998</v>
      </c>
      <c r="W20" s="184">
        <f t="shared" si="136"/>
        <v>2268.3999999999996</v>
      </c>
      <c r="X20" s="184">
        <f t="shared" si="136"/>
        <v>2289.5999999999995</v>
      </c>
      <c r="Y20" s="184">
        <f t="shared" si="136"/>
        <v>2310.7999999999993</v>
      </c>
      <c r="Z20" s="177">
        <v>2332</v>
      </c>
      <c r="AA20" s="183">
        <f t="shared" si="14"/>
        <v>2342.6</v>
      </c>
      <c r="AB20" s="184">
        <f t="shared" ref="AB20:AD20" si="137">AA20+($AE20-$Z20)/5</f>
        <v>2353.1999999999998</v>
      </c>
      <c r="AC20" s="184">
        <f t="shared" si="137"/>
        <v>2363.7999999999997</v>
      </c>
      <c r="AD20" s="184">
        <f t="shared" si="137"/>
        <v>2374.3999999999996</v>
      </c>
      <c r="AE20" s="177">
        <v>2385</v>
      </c>
      <c r="AF20" s="183">
        <f t="shared" ref="AF20:AI20" si="138">AE20+($AJ20-$AE20)/5</f>
        <v>2395.6</v>
      </c>
      <c r="AG20" s="184">
        <f t="shared" si="138"/>
        <v>2406.1999999999998</v>
      </c>
      <c r="AH20" s="184">
        <f t="shared" si="138"/>
        <v>2416.7999999999997</v>
      </c>
      <c r="AI20" s="184">
        <f t="shared" si="138"/>
        <v>2427.3999999999996</v>
      </c>
      <c r="AJ20" s="177">
        <v>2438</v>
      </c>
      <c r="AK20" s="183">
        <f t="shared" si="17"/>
        <v>2448.6</v>
      </c>
      <c r="AL20" s="184">
        <f t="shared" ref="AL20:AN20" si="139">AK20+($AO20-$AJ20)/5</f>
        <v>2459.1999999999998</v>
      </c>
      <c r="AM20" s="184">
        <f t="shared" si="139"/>
        <v>2469.7999999999997</v>
      </c>
      <c r="AN20" s="184">
        <f t="shared" si="139"/>
        <v>2480.3999999999996</v>
      </c>
      <c r="AO20" s="177">
        <v>2491</v>
      </c>
      <c r="AP20" s="183">
        <f t="shared" ref="AP20:AS20" si="140">AO20+($AT20-$AO20)/5</f>
        <v>2499.48</v>
      </c>
      <c r="AQ20" s="184">
        <f t="shared" si="140"/>
        <v>2507.96</v>
      </c>
      <c r="AR20" s="184">
        <f t="shared" si="140"/>
        <v>2516.44</v>
      </c>
      <c r="AS20" s="184">
        <f t="shared" si="140"/>
        <v>2524.92</v>
      </c>
      <c r="AT20" s="177">
        <v>2533.4</v>
      </c>
    </row>
    <row r="21" spans="1:46" x14ac:dyDescent="0.2">
      <c r="A21" s="221" t="s">
        <v>31</v>
      </c>
      <c r="B21" s="186" t="s">
        <v>396</v>
      </c>
      <c r="C21" s="187" t="s">
        <v>397</v>
      </c>
      <c r="D21" s="186" t="s">
        <v>398</v>
      </c>
      <c r="E21" s="337">
        <v>2567.67</v>
      </c>
      <c r="F21" s="329">
        <v>2532.4899999999998</v>
      </c>
      <c r="G21" s="191">
        <f t="shared" si="7"/>
        <v>2696.2154784999998</v>
      </c>
      <c r="H21" s="330">
        <f>G21+($K21-$F21)/5*1.25</f>
        <v>2969.0912760000001</v>
      </c>
      <c r="I21" s="192">
        <f t="shared" si="9"/>
        <v>3209.2219778000003</v>
      </c>
      <c r="J21" s="184">
        <f t="shared" si="10"/>
        <v>3416.6075839000005</v>
      </c>
      <c r="K21" s="188">
        <v>3623.9931900000001</v>
      </c>
      <c r="L21" s="191">
        <f t="shared" ref="L21:O21" si="141">K21+($P21-$K21)/5</f>
        <v>3731.370766</v>
      </c>
      <c r="M21" s="192">
        <f t="shared" si="141"/>
        <v>3838.7483419999999</v>
      </c>
      <c r="N21" s="192">
        <f t="shared" si="141"/>
        <v>3946.1259179999997</v>
      </c>
      <c r="O21" s="192">
        <f t="shared" si="141"/>
        <v>4053.5034939999996</v>
      </c>
      <c r="P21" s="188">
        <v>4160.8810700000004</v>
      </c>
      <c r="Q21" s="409">
        <f t="shared" ref="Q21:T21" si="142">P21+($U21-$P21)/5</f>
        <v>4214.5698579999998</v>
      </c>
      <c r="R21" s="192">
        <f t="shared" si="142"/>
        <v>4268.2586459999993</v>
      </c>
      <c r="S21" s="192">
        <f t="shared" si="142"/>
        <v>4321.9474339999988</v>
      </c>
      <c r="T21" s="192">
        <f t="shared" si="142"/>
        <v>4375.6362219999983</v>
      </c>
      <c r="U21" s="188">
        <v>4429.3250099999996</v>
      </c>
      <c r="V21" s="191">
        <f t="shared" ref="V21:Y21" si="143">U21+($Z21-$U21)/5</f>
        <v>4415.9028129999997</v>
      </c>
      <c r="W21" s="192">
        <f t="shared" si="143"/>
        <v>4402.4806159999998</v>
      </c>
      <c r="X21" s="192">
        <f t="shared" si="143"/>
        <v>4389.058419</v>
      </c>
      <c r="Y21" s="192">
        <f t="shared" si="143"/>
        <v>4375.6362220000001</v>
      </c>
      <c r="Z21" s="188">
        <v>4362.2140249999993</v>
      </c>
      <c r="AA21" s="191">
        <f t="shared" si="14"/>
        <v>4348.7918279999994</v>
      </c>
      <c r="AB21" s="192">
        <f t="shared" ref="AB21:AD21" si="144">AA21+($AE21-$Z21)/5</f>
        <v>4335.3696309999996</v>
      </c>
      <c r="AC21" s="192">
        <f t="shared" si="144"/>
        <v>4321.9474339999997</v>
      </c>
      <c r="AD21" s="192">
        <f t="shared" si="144"/>
        <v>4308.5252369999998</v>
      </c>
      <c r="AE21" s="188">
        <v>4295.10304</v>
      </c>
      <c r="AF21" s="191">
        <f t="shared" ref="AF21:AI21" si="145">AE21+($AJ21-$AE21)/5</f>
        <v>4281.6808430000001</v>
      </c>
      <c r="AG21" s="192">
        <f t="shared" si="145"/>
        <v>4268.2586460000002</v>
      </c>
      <c r="AH21" s="192">
        <f t="shared" si="145"/>
        <v>4254.8364490000004</v>
      </c>
      <c r="AI21" s="192">
        <f t="shared" si="145"/>
        <v>4241.4142520000005</v>
      </c>
      <c r="AJ21" s="188">
        <v>4227.9920549999997</v>
      </c>
      <c r="AK21" s="191">
        <f t="shared" si="17"/>
        <v>4222.6231761999998</v>
      </c>
      <c r="AL21" s="192">
        <f t="shared" ref="AL21:AN21" si="146">AK21+($AO21-$AJ21)/5</f>
        <v>4217.2542973999998</v>
      </c>
      <c r="AM21" s="192">
        <f t="shared" si="146"/>
        <v>4211.8854185999999</v>
      </c>
      <c r="AN21" s="192">
        <f t="shared" si="146"/>
        <v>4206.5165397999999</v>
      </c>
      <c r="AO21" s="188">
        <v>4201.147661</v>
      </c>
      <c r="AP21" s="191">
        <f t="shared" ref="AP21:AS21" si="147">AO21+($AT21-$AO21)/5</f>
        <v>4193.0943428</v>
      </c>
      <c r="AQ21" s="192">
        <f t="shared" si="147"/>
        <v>4185.0410246000001</v>
      </c>
      <c r="AR21" s="192">
        <f t="shared" si="147"/>
        <v>4176.9877064000002</v>
      </c>
      <c r="AS21" s="192">
        <f t="shared" si="147"/>
        <v>4168.9343882000003</v>
      </c>
      <c r="AT21" s="188">
        <v>4160.8810699999995</v>
      </c>
    </row>
    <row r="22" spans="1:46" x14ac:dyDescent="0.2">
      <c r="F22" s="84"/>
      <c r="G22" s="84"/>
      <c r="H22" s="84"/>
      <c r="I22" s="84"/>
    </row>
    <row r="23" spans="1:46" x14ac:dyDescent="0.2">
      <c r="F23" s="84"/>
      <c r="G23" s="84"/>
      <c r="H23" s="84"/>
      <c r="I23" s="84"/>
    </row>
    <row r="24" spans="1:46" x14ac:dyDescent="0.2">
      <c r="F24" s="84"/>
      <c r="G24" s="84"/>
      <c r="H24" s="84"/>
      <c r="I24" s="84"/>
    </row>
    <row r="25" spans="1:46" x14ac:dyDescent="0.2">
      <c r="F25" s="84"/>
      <c r="G25" s="84"/>
      <c r="H25" s="84"/>
      <c r="I25" s="84"/>
    </row>
    <row r="26" spans="1:46" x14ac:dyDescent="0.2">
      <c r="A26" s="168" t="s">
        <v>279</v>
      </c>
      <c r="B26" s="168" t="s">
        <v>294</v>
      </c>
      <c r="C26" s="168" t="s">
        <v>295</v>
      </c>
      <c r="D26" s="168" t="s">
        <v>194</v>
      </c>
      <c r="E26" s="196" t="s">
        <v>342</v>
      </c>
      <c r="F26" s="84"/>
      <c r="G26" s="84"/>
      <c r="H26" s="84"/>
      <c r="I26" s="84"/>
      <c r="O26" s="84"/>
    </row>
    <row r="27" spans="1:46" ht="14.25" x14ac:dyDescent="0.2">
      <c r="A27" s="216" t="s">
        <v>3</v>
      </c>
      <c r="B27" s="210" t="s">
        <v>331</v>
      </c>
      <c r="C27" s="210" t="s">
        <v>339</v>
      </c>
      <c r="D27" s="210" t="s">
        <v>333</v>
      </c>
      <c r="E27" s="110">
        <v>0.5</v>
      </c>
      <c r="F27" s="84"/>
      <c r="G27" s="84"/>
      <c r="H27" s="84"/>
      <c r="I27" s="84"/>
      <c r="O27" s="84"/>
    </row>
    <row r="28" spans="1:46" ht="14.25" x14ac:dyDescent="0.2">
      <c r="A28" s="169" t="s">
        <v>3</v>
      </c>
      <c r="B28" s="173" t="s">
        <v>332</v>
      </c>
      <c r="C28" s="173" t="s">
        <v>340</v>
      </c>
      <c r="D28" s="173" t="s">
        <v>338</v>
      </c>
      <c r="E28" s="41">
        <v>0.5</v>
      </c>
      <c r="F28" s="84"/>
      <c r="G28" s="84"/>
      <c r="H28" s="84"/>
      <c r="I28" s="84"/>
      <c r="O28" s="84"/>
    </row>
    <row r="29" spans="1:46" ht="14.25" x14ac:dyDescent="0.2">
      <c r="A29" s="169" t="s">
        <v>5</v>
      </c>
      <c r="B29" s="173" t="s">
        <v>334</v>
      </c>
      <c r="C29" s="173" t="s">
        <v>196</v>
      </c>
      <c r="D29" s="173" t="s">
        <v>333</v>
      </c>
      <c r="E29" s="41">
        <v>0.5</v>
      </c>
      <c r="F29" s="84"/>
      <c r="G29" s="84"/>
      <c r="H29" s="84"/>
      <c r="I29" s="84"/>
      <c r="O29" s="84"/>
    </row>
    <row r="30" spans="1:46" ht="14.25" x14ac:dyDescent="0.2">
      <c r="A30" s="169" t="s">
        <v>5</v>
      </c>
      <c r="B30" s="173" t="s">
        <v>335</v>
      </c>
      <c r="C30" s="173" t="s">
        <v>196</v>
      </c>
      <c r="D30" s="173" t="s">
        <v>333</v>
      </c>
      <c r="E30" s="41">
        <v>0.5</v>
      </c>
      <c r="F30" s="84"/>
      <c r="G30" s="84"/>
      <c r="H30" s="84"/>
      <c r="I30" s="84"/>
      <c r="O30" s="84"/>
    </row>
    <row r="31" spans="1:46" ht="14.25" x14ac:dyDescent="0.2">
      <c r="A31" s="169" t="s">
        <v>21</v>
      </c>
      <c r="B31" s="173" t="s">
        <v>322</v>
      </c>
      <c r="C31" s="173" t="s">
        <v>323</v>
      </c>
      <c r="D31" s="173" t="s">
        <v>326</v>
      </c>
      <c r="E31" s="41">
        <v>8.5</v>
      </c>
      <c r="F31" s="84"/>
      <c r="G31" s="84"/>
      <c r="H31" s="84"/>
      <c r="I31" s="84"/>
      <c r="O31" s="84"/>
    </row>
    <row r="32" spans="1:46" ht="14.25" x14ac:dyDescent="0.2">
      <c r="A32" s="169" t="s">
        <v>21</v>
      </c>
      <c r="B32" s="173" t="s">
        <v>324</v>
      </c>
      <c r="C32" s="173" t="s">
        <v>325</v>
      </c>
      <c r="D32" s="173" t="s">
        <v>326</v>
      </c>
      <c r="E32" s="41">
        <v>135</v>
      </c>
      <c r="F32" s="84"/>
      <c r="G32" s="84"/>
      <c r="H32" s="84"/>
      <c r="I32" s="84"/>
      <c r="O32" s="84"/>
    </row>
    <row r="33" spans="1:15" ht="14.25" x14ac:dyDescent="0.2">
      <c r="A33" s="169" t="s">
        <v>1</v>
      </c>
      <c r="B33" s="173" t="s">
        <v>327</v>
      </c>
      <c r="C33" s="173" t="s">
        <v>325</v>
      </c>
      <c r="D33" s="173" t="s">
        <v>320</v>
      </c>
      <c r="E33" s="41">
        <v>850</v>
      </c>
      <c r="F33" s="84"/>
      <c r="G33" s="84"/>
      <c r="H33" s="84"/>
      <c r="I33" s="84"/>
      <c r="O33" s="84"/>
    </row>
    <row r="34" spans="1:15" ht="14.25" x14ac:dyDescent="0.2">
      <c r="A34" s="169" t="s">
        <v>1</v>
      </c>
      <c r="B34" s="173" t="s">
        <v>328</v>
      </c>
      <c r="C34" s="173" t="s">
        <v>325</v>
      </c>
      <c r="D34" s="173" t="s">
        <v>320</v>
      </c>
      <c r="E34" s="41">
        <v>326</v>
      </c>
      <c r="F34" s="84"/>
      <c r="G34" s="84"/>
      <c r="H34" s="84"/>
      <c r="I34" s="84"/>
      <c r="O34" s="84"/>
    </row>
    <row r="35" spans="1:15" ht="14.25" x14ac:dyDescent="0.2">
      <c r="A35" s="169" t="s">
        <v>1</v>
      </c>
      <c r="B35" s="173" t="s">
        <v>329</v>
      </c>
      <c r="C35" s="173" t="s">
        <v>325</v>
      </c>
      <c r="D35" s="173" t="s">
        <v>320</v>
      </c>
      <c r="E35" s="41">
        <v>837</v>
      </c>
      <c r="F35" s="84"/>
      <c r="G35" s="84"/>
      <c r="H35" s="84"/>
      <c r="I35" s="84"/>
      <c r="O35" s="84"/>
    </row>
    <row r="36" spans="1:15" ht="14.25" x14ac:dyDescent="0.2">
      <c r="A36" s="169" t="s">
        <v>1</v>
      </c>
      <c r="B36" s="173" t="s">
        <v>330</v>
      </c>
      <c r="C36" s="173" t="s">
        <v>325</v>
      </c>
      <c r="D36" s="173" t="s">
        <v>320</v>
      </c>
      <c r="E36" s="41">
        <v>1422</v>
      </c>
      <c r="F36" s="84"/>
      <c r="G36" s="84"/>
      <c r="H36" s="84"/>
      <c r="I36" s="84"/>
      <c r="O36" s="84"/>
    </row>
    <row r="37" spans="1:15" ht="14.25" x14ac:dyDescent="0.2">
      <c r="A37" s="169" t="s">
        <v>25</v>
      </c>
      <c r="B37" s="173" t="s">
        <v>319</v>
      </c>
      <c r="C37" s="173" t="s">
        <v>316</v>
      </c>
      <c r="D37" s="173" t="s">
        <v>320</v>
      </c>
      <c r="E37" s="41">
        <v>128</v>
      </c>
      <c r="F37" s="84"/>
      <c r="G37" s="84"/>
      <c r="H37" s="84"/>
      <c r="I37" s="84"/>
      <c r="O37" s="84"/>
    </row>
    <row r="38" spans="1:15" ht="14.25" x14ac:dyDescent="0.2">
      <c r="A38" s="169" t="s">
        <v>25</v>
      </c>
      <c r="B38" s="173" t="s">
        <v>317</v>
      </c>
      <c r="C38" s="173" t="s">
        <v>318</v>
      </c>
      <c r="D38" s="173" t="s">
        <v>320</v>
      </c>
      <c r="E38" s="41">
        <v>11.5</v>
      </c>
      <c r="F38" s="84"/>
      <c r="G38" s="84"/>
      <c r="H38" s="84"/>
      <c r="I38" s="84"/>
      <c r="O38" s="84"/>
    </row>
    <row r="39" spans="1:15" ht="24" x14ac:dyDescent="0.2">
      <c r="A39" s="169" t="s">
        <v>27</v>
      </c>
      <c r="B39" s="173" t="s">
        <v>336</v>
      </c>
      <c r="C39" s="173" t="s">
        <v>325</v>
      </c>
      <c r="D39" s="212" t="s">
        <v>337</v>
      </c>
      <c r="E39" s="213">
        <f>13543/10*'Heat Value'!O50</f>
        <v>1663.5548458420342</v>
      </c>
      <c r="F39" s="84"/>
      <c r="G39" s="84"/>
      <c r="H39" s="84"/>
      <c r="I39" s="84"/>
      <c r="O39" s="84"/>
    </row>
    <row r="40" spans="1:15" ht="14.25" x14ac:dyDescent="0.2">
      <c r="A40" s="217" t="s">
        <v>27</v>
      </c>
      <c r="B40" s="186" t="s">
        <v>315</v>
      </c>
      <c r="C40" s="186" t="s">
        <v>316</v>
      </c>
      <c r="D40" s="186" t="s">
        <v>321</v>
      </c>
      <c r="E40" s="111">
        <v>213.6</v>
      </c>
      <c r="F40" s="84"/>
      <c r="G40" s="84"/>
      <c r="H40" s="84"/>
      <c r="I40" s="84"/>
      <c r="O40" s="84"/>
    </row>
    <row r="41" spans="1:15" x14ac:dyDescent="0.2">
      <c r="F41" s="84"/>
      <c r="G41" s="84"/>
      <c r="H41" s="84"/>
      <c r="I41" s="84"/>
    </row>
    <row r="42" spans="1:15" x14ac:dyDescent="0.2">
      <c r="F42" s="84"/>
      <c r="G42" s="84"/>
      <c r="H42" s="84"/>
      <c r="I42" s="84"/>
    </row>
    <row r="43" spans="1:15" x14ac:dyDescent="0.2">
      <c r="F43" s="84"/>
      <c r="G43" s="84"/>
      <c r="H43" s="84"/>
      <c r="I43" s="84"/>
      <c r="O43" s="84"/>
    </row>
    <row r="44" spans="1:15" x14ac:dyDescent="0.2">
      <c r="F44" s="84"/>
      <c r="G44" s="84"/>
      <c r="H44" s="84"/>
      <c r="I44" s="84"/>
    </row>
    <row r="45" spans="1:15" x14ac:dyDescent="0.2">
      <c r="F45" s="84"/>
      <c r="G45" s="84"/>
      <c r="H45" s="84"/>
      <c r="I45" s="84"/>
    </row>
    <row r="46" spans="1:15" x14ac:dyDescent="0.2">
      <c r="F46" s="84"/>
      <c r="G46" s="84"/>
      <c r="H46" s="84"/>
      <c r="I46" s="84"/>
    </row>
    <row r="47" spans="1:15" x14ac:dyDescent="0.2">
      <c r="F47" s="84"/>
      <c r="G47" s="84"/>
      <c r="H47" s="84"/>
      <c r="I47" s="84"/>
    </row>
    <row r="48" spans="1:15" x14ac:dyDescent="0.2">
      <c r="F48" s="84"/>
      <c r="G48" s="84"/>
      <c r="H48" s="84"/>
      <c r="I48" s="84"/>
    </row>
    <row r="49" spans="6:9" x14ac:dyDescent="0.2">
      <c r="F49" s="84"/>
      <c r="G49" s="84"/>
      <c r="H49" s="84"/>
      <c r="I49" s="84"/>
    </row>
    <row r="50" spans="6:9" x14ac:dyDescent="0.2">
      <c r="F50" s="84"/>
      <c r="G50" s="84"/>
      <c r="H50" s="84"/>
      <c r="I50" s="84"/>
    </row>
    <row r="51" spans="6:9" x14ac:dyDescent="0.2">
      <c r="F51" s="84"/>
      <c r="G51" s="84"/>
      <c r="H51" s="84"/>
      <c r="I51" s="84"/>
    </row>
    <row r="52" spans="6:9" x14ac:dyDescent="0.2">
      <c r="F52" s="84"/>
      <c r="G52" s="84"/>
      <c r="H52" s="84"/>
      <c r="I52" s="84"/>
    </row>
    <row r="53" spans="6:9" x14ac:dyDescent="0.2">
      <c r="F53" s="84"/>
      <c r="G53" s="84"/>
      <c r="H53" s="84"/>
      <c r="I53" s="84"/>
    </row>
    <row r="54" spans="6:9" x14ac:dyDescent="0.2">
      <c r="F54" s="84"/>
      <c r="G54" s="84"/>
      <c r="H54" s="84"/>
      <c r="I54" s="84"/>
    </row>
    <row r="55" spans="6:9" x14ac:dyDescent="0.2">
      <c r="F55" s="84"/>
      <c r="G55" s="84"/>
      <c r="H55" s="84"/>
      <c r="I55" s="84"/>
    </row>
    <row r="56" spans="6:9" x14ac:dyDescent="0.2">
      <c r="F56" s="84"/>
      <c r="G56" s="84"/>
      <c r="H56" s="84"/>
      <c r="I56" s="84"/>
    </row>
    <row r="57" spans="6:9" x14ac:dyDescent="0.2">
      <c r="F57" s="84"/>
      <c r="G57" s="84"/>
      <c r="H57" s="84"/>
      <c r="I57" s="84"/>
    </row>
    <row r="58" spans="6:9" x14ac:dyDescent="0.2">
      <c r="F58" s="84"/>
      <c r="G58" s="84"/>
      <c r="H58" s="84"/>
      <c r="I58" s="84"/>
    </row>
    <row r="59" spans="6:9" x14ac:dyDescent="0.2">
      <c r="F59" s="84"/>
      <c r="G59" s="84"/>
      <c r="H59" s="84"/>
      <c r="I59" s="84"/>
    </row>
    <row r="60" spans="6:9" x14ac:dyDescent="0.2">
      <c r="F60" s="84"/>
      <c r="G60" s="84"/>
      <c r="H60" s="84"/>
      <c r="I60" s="84"/>
    </row>
    <row r="61" spans="6:9" x14ac:dyDescent="0.2">
      <c r="F61" s="84"/>
      <c r="G61" s="84"/>
      <c r="H61" s="84"/>
      <c r="I61" s="84"/>
    </row>
    <row r="62" spans="6:9" x14ac:dyDescent="0.2">
      <c r="F62" s="84"/>
      <c r="G62" s="84"/>
      <c r="H62" s="84"/>
      <c r="I62" s="84"/>
    </row>
    <row r="63" spans="6:9" x14ac:dyDescent="0.2">
      <c r="F63" s="84"/>
      <c r="G63" s="84"/>
      <c r="H63" s="84"/>
      <c r="I63" s="84"/>
    </row>
    <row r="64" spans="6:9" x14ac:dyDescent="0.2">
      <c r="F64" s="84"/>
      <c r="G64" s="84"/>
      <c r="H64" s="84"/>
      <c r="I64" s="84"/>
    </row>
    <row r="65" spans="6:9" x14ac:dyDescent="0.2">
      <c r="F65" s="84"/>
      <c r="G65" s="84"/>
      <c r="H65" s="84"/>
      <c r="I65" s="84"/>
    </row>
    <row r="66" spans="6:9" x14ac:dyDescent="0.2">
      <c r="F66" s="84"/>
      <c r="G66" s="84"/>
      <c r="H66" s="84"/>
      <c r="I66" s="84"/>
    </row>
    <row r="67" spans="6:9" x14ac:dyDescent="0.2">
      <c r="F67" s="84"/>
      <c r="G67" s="84"/>
      <c r="H67" s="84"/>
      <c r="I67" s="84"/>
    </row>
    <row r="68" spans="6:9" x14ac:dyDescent="0.2">
      <c r="F68" s="84"/>
      <c r="G68" s="84"/>
      <c r="H68" s="84"/>
      <c r="I68" s="84"/>
    </row>
    <row r="69" spans="6:9" x14ac:dyDescent="0.2">
      <c r="F69" s="84"/>
      <c r="G69" s="84"/>
      <c r="H69" s="84"/>
      <c r="I69" s="84"/>
    </row>
    <row r="70" spans="6:9" x14ac:dyDescent="0.2">
      <c r="F70" s="84"/>
      <c r="G70" s="84"/>
      <c r="H70" s="84"/>
      <c r="I70" s="84"/>
    </row>
    <row r="71" spans="6:9" x14ac:dyDescent="0.2">
      <c r="F71" s="84"/>
      <c r="G71" s="84"/>
      <c r="H71" s="84"/>
      <c r="I71" s="84"/>
    </row>
    <row r="72" spans="6:9" x14ac:dyDescent="0.2">
      <c r="F72" s="84"/>
      <c r="G72" s="84"/>
      <c r="H72" s="84"/>
      <c r="I72" s="84"/>
    </row>
    <row r="73" spans="6:9" x14ac:dyDescent="0.2">
      <c r="F73" s="84"/>
      <c r="G73" s="84"/>
      <c r="H73" s="84"/>
      <c r="I73" s="84"/>
    </row>
    <row r="74" spans="6:9" x14ac:dyDescent="0.2">
      <c r="F74" s="84"/>
      <c r="G74" s="84"/>
      <c r="H74" s="84"/>
      <c r="I74" s="84"/>
    </row>
    <row r="75" spans="6:9" x14ac:dyDescent="0.2">
      <c r="F75" s="84"/>
      <c r="G75" s="84"/>
      <c r="H75" s="84"/>
      <c r="I75" s="84"/>
    </row>
    <row r="76" spans="6:9" x14ac:dyDescent="0.2">
      <c r="F76" s="84"/>
      <c r="G76" s="84"/>
      <c r="H76" s="84"/>
      <c r="I76" s="84"/>
    </row>
    <row r="77" spans="6:9" x14ac:dyDescent="0.2">
      <c r="F77" s="84"/>
      <c r="G77" s="84"/>
      <c r="H77" s="84"/>
      <c r="I77" s="84"/>
    </row>
    <row r="78" spans="6:9" x14ac:dyDescent="0.2">
      <c r="F78" s="84"/>
      <c r="G78" s="84"/>
      <c r="H78" s="84"/>
      <c r="I78" s="84"/>
    </row>
    <row r="79" spans="6:9" x14ac:dyDescent="0.2">
      <c r="F79" s="84"/>
      <c r="G79" s="84"/>
      <c r="H79" s="84"/>
      <c r="I79" s="84"/>
    </row>
    <row r="80" spans="6:9" x14ac:dyDescent="0.2">
      <c r="F80" s="84"/>
      <c r="G80" s="84"/>
      <c r="H80" s="84"/>
      <c r="I80" s="84"/>
    </row>
    <row r="81" spans="6:9" x14ac:dyDescent="0.2">
      <c r="F81" s="84"/>
      <c r="G81" s="84"/>
      <c r="H81" s="84"/>
      <c r="I81" s="84"/>
    </row>
    <row r="82" spans="6:9" x14ac:dyDescent="0.2">
      <c r="F82" s="84"/>
      <c r="G82" s="84"/>
      <c r="H82" s="84"/>
      <c r="I82" s="84"/>
    </row>
    <row r="83" spans="6:9" x14ac:dyDescent="0.2">
      <c r="F83" s="84"/>
      <c r="G83" s="84"/>
      <c r="H83" s="84"/>
      <c r="I83" s="84"/>
    </row>
    <row r="84" spans="6:9" x14ac:dyDescent="0.2">
      <c r="F84" s="84"/>
      <c r="G84" s="84"/>
      <c r="H84" s="84"/>
      <c r="I84" s="84"/>
    </row>
    <row r="85" spans="6:9" x14ac:dyDescent="0.2">
      <c r="F85" s="84"/>
      <c r="G85" s="84"/>
      <c r="H85" s="84"/>
      <c r="I85" s="84"/>
    </row>
    <row r="86" spans="6:9" x14ac:dyDescent="0.2">
      <c r="F86" s="84"/>
      <c r="G86" s="84"/>
      <c r="H86" s="84"/>
      <c r="I86" s="84"/>
    </row>
    <row r="87" spans="6:9" x14ac:dyDescent="0.2">
      <c r="F87" s="84"/>
      <c r="G87" s="84"/>
      <c r="H87" s="84"/>
      <c r="I87" s="84"/>
    </row>
    <row r="88" spans="6:9" x14ac:dyDescent="0.2">
      <c r="F88" s="84"/>
      <c r="G88" s="84"/>
      <c r="H88" s="84"/>
      <c r="I88" s="84"/>
    </row>
    <row r="89" spans="6:9" x14ac:dyDescent="0.2">
      <c r="F89" s="84"/>
      <c r="G89" s="84"/>
      <c r="H89" s="84"/>
      <c r="I89" s="84"/>
    </row>
    <row r="90" spans="6:9" x14ac:dyDescent="0.2">
      <c r="F90" s="84"/>
      <c r="G90" s="84"/>
      <c r="H90" s="84"/>
      <c r="I90" s="84"/>
    </row>
    <row r="91" spans="6:9" x14ac:dyDescent="0.2">
      <c r="F91" s="84"/>
      <c r="G91" s="84"/>
      <c r="H91" s="84"/>
      <c r="I91" s="84"/>
    </row>
    <row r="92" spans="6:9" x14ac:dyDescent="0.2">
      <c r="F92" s="84"/>
      <c r="G92" s="84"/>
      <c r="H92" s="84"/>
      <c r="I92" s="84"/>
    </row>
    <row r="93" spans="6:9" x14ac:dyDescent="0.2">
      <c r="F93" s="84"/>
      <c r="G93" s="84"/>
      <c r="H93" s="84"/>
      <c r="I93" s="84"/>
    </row>
    <row r="94" spans="6:9" x14ac:dyDescent="0.2">
      <c r="F94" s="84"/>
      <c r="G94" s="84"/>
      <c r="H94" s="84"/>
      <c r="I94" s="84"/>
    </row>
    <row r="95" spans="6:9" x14ac:dyDescent="0.2">
      <c r="F95" s="84"/>
      <c r="G95" s="84"/>
      <c r="H95" s="84"/>
      <c r="I95" s="84"/>
    </row>
    <row r="96" spans="6:9" x14ac:dyDescent="0.2">
      <c r="F96" s="84"/>
      <c r="G96" s="84"/>
      <c r="H96" s="84"/>
      <c r="I96" s="84"/>
    </row>
    <row r="97" spans="6:9" x14ac:dyDescent="0.2">
      <c r="F97" s="84"/>
      <c r="G97" s="84"/>
      <c r="H97" s="84"/>
      <c r="I97" s="84"/>
    </row>
    <row r="98" spans="6:9" x14ac:dyDescent="0.2">
      <c r="F98" s="84"/>
      <c r="G98" s="84"/>
      <c r="H98" s="84"/>
      <c r="I98" s="84"/>
    </row>
    <row r="99" spans="6:9" x14ac:dyDescent="0.2">
      <c r="F99" s="84"/>
      <c r="G99" s="84"/>
      <c r="H99" s="84"/>
      <c r="I99" s="84"/>
    </row>
    <row r="100" spans="6:9" x14ac:dyDescent="0.2">
      <c r="F100" s="84"/>
      <c r="G100" s="84"/>
      <c r="H100" s="84"/>
      <c r="I100" s="84"/>
    </row>
    <row r="101" spans="6:9" x14ac:dyDescent="0.2">
      <c r="F101" s="84"/>
      <c r="G101" s="84"/>
      <c r="H101" s="84"/>
      <c r="I101" s="84"/>
    </row>
    <row r="102" spans="6:9" x14ac:dyDescent="0.2">
      <c r="F102" s="84"/>
      <c r="G102" s="84"/>
      <c r="H102" s="84"/>
      <c r="I102" s="84"/>
    </row>
    <row r="103" spans="6:9" x14ac:dyDescent="0.2">
      <c r="F103" s="84"/>
      <c r="G103" s="84"/>
      <c r="H103" s="84"/>
      <c r="I103" s="84"/>
    </row>
    <row r="104" spans="6:9" x14ac:dyDescent="0.2">
      <c r="F104" s="84"/>
      <c r="G104" s="84"/>
      <c r="H104" s="84"/>
      <c r="I104" s="84"/>
    </row>
    <row r="105" spans="6:9" x14ac:dyDescent="0.2">
      <c r="F105" s="84"/>
      <c r="G105" s="84"/>
      <c r="H105" s="84"/>
      <c r="I105" s="84"/>
    </row>
    <row r="106" spans="6:9" x14ac:dyDescent="0.2">
      <c r="F106" s="84"/>
      <c r="G106" s="84"/>
      <c r="H106" s="84"/>
      <c r="I106" s="84"/>
    </row>
    <row r="107" spans="6:9" x14ac:dyDescent="0.2">
      <c r="F107" s="84"/>
      <c r="G107" s="84"/>
      <c r="H107" s="84"/>
      <c r="I107" s="84"/>
    </row>
    <row r="108" spans="6:9" x14ac:dyDescent="0.2">
      <c r="F108" s="84"/>
      <c r="G108" s="84"/>
      <c r="H108" s="84"/>
      <c r="I108" s="84"/>
    </row>
    <row r="109" spans="6:9" x14ac:dyDescent="0.2">
      <c r="F109" s="84"/>
      <c r="G109" s="84"/>
      <c r="H109" s="84"/>
      <c r="I109" s="84"/>
    </row>
    <row r="110" spans="6:9" x14ac:dyDescent="0.2">
      <c r="F110" s="84"/>
      <c r="G110" s="84"/>
      <c r="H110" s="84"/>
      <c r="I110" s="84"/>
    </row>
    <row r="111" spans="6:9" x14ac:dyDescent="0.2">
      <c r="F111" s="84"/>
      <c r="G111" s="84"/>
      <c r="H111" s="84"/>
      <c r="I111" s="84"/>
    </row>
    <row r="112" spans="6:9" x14ac:dyDescent="0.2">
      <c r="F112" s="84"/>
      <c r="G112" s="84"/>
      <c r="H112" s="84"/>
      <c r="I112" s="84"/>
    </row>
    <row r="113" spans="6:9" x14ac:dyDescent="0.2">
      <c r="F113" s="84"/>
      <c r="G113" s="84"/>
      <c r="H113" s="84"/>
      <c r="I113" s="84"/>
    </row>
    <row r="114" spans="6:9" x14ac:dyDescent="0.2">
      <c r="F114" s="84"/>
      <c r="G114" s="84"/>
      <c r="H114" s="84"/>
      <c r="I114" s="84"/>
    </row>
    <row r="115" spans="6:9" x14ac:dyDescent="0.2">
      <c r="F115" s="84"/>
      <c r="G115" s="84"/>
      <c r="H115" s="84"/>
      <c r="I115" s="84"/>
    </row>
    <row r="116" spans="6:9" x14ac:dyDescent="0.2">
      <c r="F116" s="84"/>
      <c r="G116" s="84"/>
      <c r="H116" s="84"/>
      <c r="I116" s="84"/>
    </row>
    <row r="117" spans="6:9" x14ac:dyDescent="0.2">
      <c r="F117" s="84"/>
      <c r="G117" s="84"/>
      <c r="H117" s="84"/>
      <c r="I117" s="84"/>
    </row>
    <row r="118" spans="6:9" x14ac:dyDescent="0.2">
      <c r="F118" s="84"/>
      <c r="G118" s="84"/>
      <c r="H118" s="84"/>
      <c r="I118" s="84"/>
    </row>
    <row r="119" spans="6:9" x14ac:dyDescent="0.2">
      <c r="F119" s="84"/>
      <c r="G119" s="84"/>
      <c r="H119" s="84"/>
      <c r="I119" s="84"/>
    </row>
    <row r="120" spans="6:9" x14ac:dyDescent="0.2">
      <c r="F120" s="84"/>
      <c r="G120" s="84"/>
      <c r="H120" s="84"/>
      <c r="I120" s="84"/>
    </row>
    <row r="121" spans="6:9" x14ac:dyDescent="0.2">
      <c r="F121" s="84"/>
      <c r="G121" s="84"/>
      <c r="H121" s="84"/>
      <c r="I121" s="84"/>
    </row>
    <row r="122" spans="6:9" x14ac:dyDescent="0.2">
      <c r="F122" s="84"/>
      <c r="G122" s="84"/>
      <c r="H122" s="84"/>
      <c r="I122" s="84"/>
    </row>
    <row r="123" spans="6:9" x14ac:dyDescent="0.2">
      <c r="F123" s="84"/>
      <c r="G123" s="84"/>
      <c r="H123" s="84"/>
      <c r="I123" s="84"/>
    </row>
    <row r="124" spans="6:9" x14ac:dyDescent="0.2">
      <c r="F124" s="84"/>
      <c r="G124" s="84"/>
      <c r="H124" s="84"/>
      <c r="I124" s="84"/>
    </row>
    <row r="125" spans="6:9" x14ac:dyDescent="0.2">
      <c r="F125" s="84"/>
      <c r="G125" s="84"/>
      <c r="H125" s="84"/>
      <c r="I125" s="84"/>
    </row>
    <row r="126" spans="6:9" x14ac:dyDescent="0.2">
      <c r="F126" s="84"/>
      <c r="G126" s="84"/>
      <c r="H126" s="84"/>
      <c r="I126" s="84"/>
    </row>
    <row r="127" spans="6:9" x14ac:dyDescent="0.2">
      <c r="F127" s="84"/>
      <c r="G127" s="84"/>
      <c r="H127" s="84"/>
      <c r="I127" s="84"/>
    </row>
    <row r="128" spans="6:9" x14ac:dyDescent="0.2">
      <c r="F128" s="84"/>
      <c r="G128" s="84"/>
      <c r="H128" s="84"/>
      <c r="I128" s="84"/>
    </row>
    <row r="129" spans="6:9" x14ac:dyDescent="0.2">
      <c r="F129" s="84"/>
      <c r="G129" s="84"/>
      <c r="H129" s="84"/>
      <c r="I129" s="84"/>
    </row>
    <row r="130" spans="6:9" x14ac:dyDescent="0.2">
      <c r="F130" s="84"/>
      <c r="G130" s="84"/>
      <c r="H130" s="84"/>
      <c r="I130" s="84"/>
    </row>
    <row r="131" spans="6:9" x14ac:dyDescent="0.2">
      <c r="F131" s="84"/>
      <c r="G131" s="84"/>
      <c r="H131" s="84"/>
      <c r="I131" s="84"/>
    </row>
    <row r="132" spans="6:9" x14ac:dyDescent="0.2">
      <c r="F132" s="84"/>
      <c r="G132" s="84"/>
      <c r="H132" s="84"/>
      <c r="I132" s="84"/>
    </row>
    <row r="133" spans="6:9" x14ac:dyDescent="0.2">
      <c r="F133" s="84"/>
      <c r="G133" s="84"/>
      <c r="H133" s="84"/>
      <c r="I133" s="84"/>
    </row>
    <row r="134" spans="6:9" x14ac:dyDescent="0.2">
      <c r="F134" s="84"/>
      <c r="G134" s="84"/>
      <c r="H134" s="84"/>
      <c r="I134" s="84"/>
    </row>
    <row r="135" spans="6:9" x14ac:dyDescent="0.2">
      <c r="F135" s="84"/>
      <c r="G135" s="84"/>
      <c r="H135" s="84"/>
      <c r="I135" s="84"/>
    </row>
    <row r="136" spans="6:9" x14ac:dyDescent="0.2">
      <c r="F136" s="84"/>
      <c r="G136" s="84"/>
      <c r="H136" s="84"/>
      <c r="I136" s="84"/>
    </row>
    <row r="137" spans="6:9" x14ac:dyDescent="0.2">
      <c r="F137" s="84"/>
      <c r="G137" s="84"/>
      <c r="H137" s="84"/>
      <c r="I137" s="84"/>
    </row>
    <row r="138" spans="6:9" x14ac:dyDescent="0.2">
      <c r="F138" s="84"/>
      <c r="G138" s="84"/>
      <c r="H138" s="84"/>
      <c r="I138" s="84"/>
    </row>
    <row r="139" spans="6:9" x14ac:dyDescent="0.2">
      <c r="F139" s="84"/>
      <c r="G139" s="84"/>
      <c r="H139" s="84"/>
      <c r="I139" s="84"/>
    </row>
    <row r="140" spans="6:9" x14ac:dyDescent="0.2">
      <c r="F140" s="84"/>
      <c r="G140" s="84"/>
      <c r="H140" s="84"/>
      <c r="I140" s="84"/>
    </row>
    <row r="141" spans="6:9" x14ac:dyDescent="0.2">
      <c r="F141" s="84"/>
      <c r="G141" s="84"/>
      <c r="H141" s="84"/>
      <c r="I141" s="84"/>
    </row>
    <row r="142" spans="6:9" x14ac:dyDescent="0.2">
      <c r="F142" s="84"/>
      <c r="G142" s="84"/>
      <c r="H142" s="84"/>
      <c r="I142" s="84"/>
    </row>
    <row r="143" spans="6:9" x14ac:dyDescent="0.2">
      <c r="F143" s="84"/>
      <c r="G143" s="84"/>
      <c r="H143" s="84"/>
      <c r="I143" s="84"/>
    </row>
    <row r="144" spans="6:9" x14ac:dyDescent="0.2">
      <c r="F144" s="84"/>
      <c r="G144" s="84"/>
      <c r="H144" s="84"/>
      <c r="I144" s="84"/>
    </row>
    <row r="145" spans="6:9" x14ac:dyDescent="0.2">
      <c r="F145" s="84"/>
      <c r="G145" s="84"/>
      <c r="H145" s="84"/>
      <c r="I145" s="84"/>
    </row>
    <row r="146" spans="6:9" x14ac:dyDescent="0.2">
      <c r="F146" s="84"/>
      <c r="G146" s="84"/>
      <c r="H146" s="84"/>
      <c r="I146" s="84"/>
    </row>
    <row r="147" spans="6:9" x14ac:dyDescent="0.2">
      <c r="F147" s="84"/>
      <c r="G147" s="84"/>
      <c r="H147" s="84"/>
      <c r="I147" s="84"/>
    </row>
    <row r="148" spans="6:9" x14ac:dyDescent="0.2">
      <c r="F148" s="84"/>
      <c r="G148" s="84"/>
      <c r="H148" s="84"/>
      <c r="I148" s="84"/>
    </row>
    <row r="149" spans="6:9" x14ac:dyDescent="0.2">
      <c r="F149" s="84"/>
      <c r="G149" s="84"/>
      <c r="H149" s="84"/>
      <c r="I149" s="84"/>
    </row>
    <row r="150" spans="6:9" x14ac:dyDescent="0.2">
      <c r="F150" s="84"/>
      <c r="G150" s="84"/>
      <c r="H150" s="84"/>
      <c r="I150" s="84"/>
    </row>
    <row r="151" spans="6:9" x14ac:dyDescent="0.2">
      <c r="F151" s="84"/>
      <c r="G151" s="84"/>
      <c r="H151" s="84"/>
      <c r="I151" s="84"/>
    </row>
    <row r="152" spans="6:9" x14ac:dyDescent="0.2">
      <c r="F152" s="84"/>
      <c r="G152" s="84"/>
      <c r="H152" s="84"/>
      <c r="I152" s="84"/>
    </row>
    <row r="153" spans="6:9" x14ac:dyDescent="0.2">
      <c r="F153" s="84"/>
      <c r="G153" s="84"/>
      <c r="H153" s="84"/>
      <c r="I153" s="84"/>
    </row>
    <row r="154" spans="6:9" x14ac:dyDescent="0.2">
      <c r="F154" s="84"/>
      <c r="G154" s="84"/>
      <c r="H154" s="84"/>
      <c r="I154" s="84"/>
    </row>
    <row r="155" spans="6:9" x14ac:dyDescent="0.2">
      <c r="F155" s="84"/>
      <c r="G155" s="84"/>
      <c r="H155" s="84"/>
      <c r="I155" s="84"/>
    </row>
    <row r="156" spans="6:9" x14ac:dyDescent="0.2">
      <c r="F156" s="84"/>
      <c r="G156" s="84"/>
      <c r="H156" s="84"/>
      <c r="I156" s="84"/>
    </row>
    <row r="157" spans="6:9" x14ac:dyDescent="0.2">
      <c r="F157" s="84"/>
      <c r="G157" s="84"/>
      <c r="H157" s="84"/>
      <c r="I157" s="84"/>
    </row>
    <row r="158" spans="6:9" x14ac:dyDescent="0.2">
      <c r="I158" s="84"/>
    </row>
    <row r="159" spans="6:9" x14ac:dyDescent="0.2">
      <c r="I159" s="84"/>
    </row>
    <row r="160" spans="6:9" x14ac:dyDescent="0.2">
      <c r="I160" s="84"/>
    </row>
    <row r="161" spans="9:9" x14ac:dyDescent="0.2">
      <c r="I161" s="84"/>
    </row>
    <row r="162" spans="9:9" x14ac:dyDescent="0.2">
      <c r="I162" s="84"/>
    </row>
    <row r="163" spans="9:9" x14ac:dyDescent="0.2">
      <c r="I163" s="84"/>
    </row>
    <row r="164" spans="9:9" x14ac:dyDescent="0.2">
      <c r="I164" s="84"/>
    </row>
    <row r="165" spans="9:9" x14ac:dyDescent="0.2">
      <c r="I165" s="84"/>
    </row>
  </sheetData>
  <phoneticPr fontId="3" type="noConversion"/>
  <hyperlinks>
    <hyperlink ref="D8" r:id="rId1" display="https://www.sohu.com/a/716515038_121388092" xr:uid="{CF877E33-1996-4AE5-912D-A6D38BB2DAFC}"/>
  </hyperlink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13B0-D09D-4EF2-A21E-5BBB86E60740}">
  <dimension ref="A1:AF187"/>
  <sheetViews>
    <sheetView topLeftCell="J43" workbookViewId="0">
      <selection activeCell="W47" sqref="W47"/>
    </sheetView>
  </sheetViews>
  <sheetFormatPr defaultRowHeight="14.25" x14ac:dyDescent="0.2"/>
  <cols>
    <col min="1" max="1" width="35.125" customWidth="1"/>
    <col min="2" max="2" width="19.375" bestFit="1" customWidth="1"/>
    <col min="3" max="32" width="10.75" customWidth="1"/>
  </cols>
  <sheetData>
    <row r="1" spans="1:32" x14ac:dyDescent="0.2">
      <c r="A1" s="79" t="s">
        <v>271</v>
      </c>
      <c r="C1" t="str">
        <f>VLOOKUP(C$3,'Fuel Match'!$B$2:$D$35,3,0)</f>
        <v>coal</v>
      </c>
      <c r="D1" t="str">
        <f>VLOOKUP(D$3,'Fuel Match'!$B$2:$D$35,3,0)</f>
        <v>coal</v>
      </c>
      <c r="E1" t="str">
        <f>VLOOKUP(E$3,'Fuel Match'!$B$2:$D$35,3,0)</f>
        <v>coal</v>
      </c>
      <c r="F1" t="str">
        <f>VLOOKUP(F$3,'Fuel Match'!$B$2:$D$35,3,0)</f>
        <v>coal</v>
      </c>
      <c r="G1" t="str">
        <f>VLOOKUP(G$3,'Fuel Match'!$B$2:$D$35,3,0)</f>
        <v>coal</v>
      </c>
      <c r="H1" t="str">
        <f>VLOOKUP(H$3,'Fuel Match'!$B$2:$D$35,3,0)</f>
        <v>coal</v>
      </c>
      <c r="I1" t="str">
        <f>VLOOKUP(I$3,'Fuel Match'!$B$2:$D$35,3,0)</f>
        <v>LPG propane or butane</v>
      </c>
      <c r="J1" t="str">
        <f>VLOOKUP(J$3,'Fuel Match'!$B$2:$D$35,3,0)</f>
        <v>LPG propane or butane</v>
      </c>
      <c r="K1" t="str">
        <f>VLOOKUP(K$3,'Fuel Match'!$B$2:$D$35,3,0)</f>
        <v>LPG propane or butane</v>
      </c>
      <c r="L1" t="str">
        <f>VLOOKUP(L$3,'Fuel Match'!$B$2:$D$35,3,0)</f>
        <v>LPG propane or butane</v>
      </c>
      <c r="M1" t="str">
        <f>VLOOKUP(M$3,'Fuel Match'!$B$2:$D$35,3,0)</f>
        <v>petroleum diesel</v>
      </c>
      <c r="N1" t="str">
        <f>VLOOKUP(N$3,'Fuel Match'!$B$2:$D$35,3,0)</f>
        <v>crude oil</v>
      </c>
      <c r="O1" t="str">
        <f>VLOOKUP(O$3,'Fuel Match'!$B$2:$D$35,3,0)</f>
        <v>petroleum diesel</v>
      </c>
      <c r="P1" t="str">
        <f>VLOOKUP(P$3,'Fuel Match'!$B$2:$D$35,3,0)</f>
        <v>petroleum diesel</v>
      </c>
      <c r="Q1" t="str">
        <f>VLOOKUP(Q$3,'Fuel Match'!$B$2:$D$35,3,0)</f>
        <v>petroleum diesel</v>
      </c>
      <c r="R1" t="str">
        <f>VLOOKUP(R$3,'Fuel Match'!$B$2:$D$35,3,0)</f>
        <v>heavy fuel oil</v>
      </c>
      <c r="S1" t="str">
        <f>VLOOKUP(S$3,'Fuel Match'!$B$2:$D$35,3,0)</f>
        <v>LPG propane or butane</v>
      </c>
      <c r="T1" t="str">
        <f>VLOOKUP(T$3,'Fuel Match'!$B$2:$D$35,3,0)</f>
        <v>LPG propane or butane</v>
      </c>
      <c r="U1" t="str">
        <f>VLOOKUP(U$3,'Fuel Match'!$B$2:$D$35,3,0)</f>
        <v>heavy fuel oil</v>
      </c>
      <c r="V1" t="str">
        <f>VLOOKUP(V$3,'Fuel Match'!$B$2:$D$35,3,0)</f>
        <v>heavy fuel oil</v>
      </c>
      <c r="W1" t="str">
        <f>VLOOKUP(W$3,'Fuel Match'!$B$2:$D$35,3,0)</f>
        <v>heavy fuel oil</v>
      </c>
      <c r="X1" t="str">
        <f>VLOOKUP(X$3,'Fuel Match'!$B$2:$D$35,3,0)</f>
        <v>heavy fuel oil</v>
      </c>
      <c r="Y1" t="str">
        <f>VLOOKUP(Y$3,'Fuel Match'!$B$2:$D$35,3,0)</f>
        <v>LPG propane or butane</v>
      </c>
      <c r="Z1" t="str">
        <f>VLOOKUP(Z$3,'Fuel Match'!$B$2:$D$35,3,0)</f>
        <v>LPG propane or butane</v>
      </c>
      <c r="AA1" t="str">
        <f>VLOOKUP(AA$3,'Fuel Match'!$B$2:$D$35,3,0)</f>
        <v>heavy fuel oil</v>
      </c>
      <c r="AB1" t="str">
        <f>VLOOKUP(AB$3,'Fuel Match'!$B$2:$D$35,3,0)</f>
        <v>natural gas</v>
      </c>
      <c r="AC1" t="str">
        <f>VLOOKUP(AC$3,'Fuel Match'!$B$2:$D$35,3,0)</f>
        <v>natural gas</v>
      </c>
      <c r="AD1" t="str">
        <f>VLOOKUP(AD$3,'Fuel Match'!$B$2:$D$35,3,0)</f>
        <v>heat</v>
      </c>
      <c r="AE1" t="str">
        <f>VLOOKUP(AE$3,'Fuel Match'!$B$2:$D$35,3,0)</f>
        <v>electricity</v>
      </c>
      <c r="AF1" t="str">
        <f>VLOOKUP(AF$3,'Fuel Match'!$B$2:$D$35,3,0)</f>
        <v>biomass</v>
      </c>
    </row>
    <row r="2" spans="1:32" ht="48" x14ac:dyDescent="0.2">
      <c r="A2" s="117" t="s">
        <v>43</v>
      </c>
      <c r="B2" s="1"/>
      <c r="C2" s="423" t="s">
        <v>685</v>
      </c>
      <c r="D2" s="423" t="s">
        <v>686</v>
      </c>
      <c r="E2" s="423" t="s">
        <v>687</v>
      </c>
      <c r="F2" s="423" t="s">
        <v>688</v>
      </c>
      <c r="G2" s="423" t="s">
        <v>689</v>
      </c>
      <c r="H2" s="423" t="s">
        <v>690</v>
      </c>
      <c r="I2" s="423" t="s">
        <v>691</v>
      </c>
      <c r="J2" s="423" t="s">
        <v>692</v>
      </c>
      <c r="K2" s="424" t="s">
        <v>693</v>
      </c>
      <c r="L2" s="420" t="s">
        <v>695</v>
      </c>
      <c r="M2" s="420" t="s">
        <v>696</v>
      </c>
      <c r="N2" s="420" t="s">
        <v>698</v>
      </c>
      <c r="O2" s="420" t="s">
        <v>699</v>
      </c>
      <c r="P2" s="420" t="s">
        <v>700</v>
      </c>
      <c r="Q2" s="420" t="s">
        <v>701</v>
      </c>
      <c r="R2" s="420" t="s">
        <v>702</v>
      </c>
      <c r="S2" s="420" t="s">
        <v>703</v>
      </c>
      <c r="T2" s="420" t="s">
        <v>704</v>
      </c>
      <c r="U2" s="425" t="s">
        <v>705</v>
      </c>
      <c r="V2" s="420" t="s">
        <v>706</v>
      </c>
      <c r="W2" s="420" t="s">
        <v>707</v>
      </c>
      <c r="X2" s="420" t="s">
        <v>708</v>
      </c>
      <c r="Y2" s="420" t="s">
        <v>709</v>
      </c>
      <c r="Z2" s="420" t="s">
        <v>710</v>
      </c>
      <c r="AA2" s="420" t="s">
        <v>711</v>
      </c>
      <c r="AB2" s="420" t="s">
        <v>712</v>
      </c>
      <c r="AC2" s="420" t="s">
        <v>713</v>
      </c>
      <c r="AD2" s="420" t="s">
        <v>714</v>
      </c>
      <c r="AE2" s="420" t="s">
        <v>715</v>
      </c>
      <c r="AF2" s="425" t="s">
        <v>716</v>
      </c>
    </row>
    <row r="3" spans="1:32" x14ac:dyDescent="0.2">
      <c r="A3" s="115" t="s">
        <v>272</v>
      </c>
      <c r="B3" s="98"/>
      <c r="C3" s="99" t="s">
        <v>124</v>
      </c>
      <c r="D3" s="99" t="s">
        <v>126</v>
      </c>
      <c r="E3" s="99" t="s">
        <v>146</v>
      </c>
      <c r="F3" s="99" t="s">
        <v>277</v>
      </c>
      <c r="G3" s="99" t="s">
        <v>144</v>
      </c>
      <c r="H3" s="99" t="s">
        <v>192</v>
      </c>
      <c r="I3" s="99" t="s">
        <v>161</v>
      </c>
      <c r="J3" s="99" t="s">
        <v>163</v>
      </c>
      <c r="K3" s="99" t="s">
        <v>165</v>
      </c>
      <c r="L3" s="99" t="s">
        <v>167</v>
      </c>
      <c r="M3" s="99" t="s">
        <v>149</v>
      </c>
      <c r="N3" s="99" t="s">
        <v>119</v>
      </c>
      <c r="O3" s="99" t="s">
        <v>158</v>
      </c>
      <c r="P3" s="99" t="s">
        <v>141</v>
      </c>
      <c r="Q3" s="99" t="s">
        <v>151</v>
      </c>
      <c r="R3" s="99" t="s">
        <v>134</v>
      </c>
      <c r="S3" s="99" t="s">
        <v>169</v>
      </c>
      <c r="T3" s="99" t="s">
        <v>170</v>
      </c>
      <c r="U3" s="99" t="s">
        <v>172</v>
      </c>
      <c r="V3" s="99" t="s">
        <v>136</v>
      </c>
      <c r="W3" s="99" t="s">
        <v>153</v>
      </c>
      <c r="X3" s="99" t="s">
        <v>155</v>
      </c>
      <c r="Y3" s="99" t="s">
        <v>174</v>
      </c>
      <c r="Z3" s="99" t="s">
        <v>176</v>
      </c>
      <c r="AA3" s="99" t="s">
        <v>138</v>
      </c>
      <c r="AB3" s="99" t="s">
        <v>179</v>
      </c>
      <c r="AC3" s="99" t="s">
        <v>181</v>
      </c>
      <c r="AD3" s="100" t="s">
        <v>131</v>
      </c>
      <c r="AE3" s="100" t="s">
        <v>122</v>
      </c>
      <c r="AF3" s="100" t="s">
        <v>193</v>
      </c>
    </row>
    <row r="4" spans="1:32" x14ac:dyDescent="0.2">
      <c r="A4" s="116" t="s">
        <v>270</v>
      </c>
      <c r="B4" s="94"/>
      <c r="C4" s="102">
        <f>INDEX('Energy Balance-2020'!$A$2:$AI$38,MATCH('Energy Balance-2020'!$A$29,'Energy Balance-2020'!$A$2:$A$38,0),MATCH(C$2,'Energy Balance-2020'!$A$2:$AI$2,0))*'Heat Value'!$P$78</f>
        <v>2518792365375000</v>
      </c>
      <c r="D4" s="102">
        <f>INDEX('Energy Balance-2020'!$A$2:$AI$38,MATCH('Energy Balance-2020'!$A$29,'Energy Balance-2020'!$A$2:$A$38,0),MATCH(D$2,'Energy Balance-2020'!$A$2:$AI$2,0))*'Heat Value'!$P$78</f>
        <v>0</v>
      </c>
      <c r="E4" s="102">
        <f>INDEX('Energy Balance-2020'!$A$2:$AI$38,MATCH('Energy Balance-2020'!$A$29,'Energy Balance-2020'!$A$2:$A$38,0),MATCH(E$2,'Energy Balance-2020'!$A$2:$AI$2,0))*'Heat Value'!$P$78</f>
        <v>345386364856500</v>
      </c>
      <c r="F4" s="102">
        <f>INDEX('Energy Balance-2020'!$A$2:$AI$38,MATCH('Energy Balance-2020'!$A$29,'Energy Balance-2020'!$A$2:$A$38,0),MATCH(F$2,'Energy Balance-2020'!$A$2:$AI$2,0))*'Heat Value'!$P$78</f>
        <v>27881024506500</v>
      </c>
      <c r="G4" s="102">
        <f>INDEX('Energy Balance-2020'!$A$2:$AI$38,MATCH('Energy Balance-2020'!$A$29,'Energy Balance-2020'!$A$2:$A$38,0),MATCH(G$2,'Energy Balance-2020'!$A$2:$AI$2,0))*'Heat Value'!$P$78</f>
        <v>0</v>
      </c>
      <c r="H4" s="102">
        <f>INDEX('Energy Balance-2020'!$A$2:$AI$38,MATCH('Energy Balance-2020'!$A$29,'Energy Balance-2020'!$A$2:$A$38,0),MATCH(H$2,'Energy Balance-2020'!$A$2:$AI$2,0))*'Heat Value'!$P$78</f>
        <v>490644363610500</v>
      </c>
      <c r="I4" s="102">
        <f>INDEX('Energy Balance-2020'!$A$2:$AI$38,MATCH('Energy Balance-2020'!$A$29,'Energy Balance-2020'!$A$2:$A$38,0),MATCH(I$2,'Energy Balance-2020'!$A$2:$AI$2,0))*'Heat Value'!$P$78</f>
        <v>167422260439500</v>
      </c>
      <c r="J4" s="102">
        <f>INDEX('Energy Balance-2020'!$A$2:$AI$38,MATCH('Energy Balance-2020'!$A$29,'Energy Balance-2020'!$A$2:$A$38,0),MATCH(J$2,'Energy Balance-2020'!$A$2:$AI$2,0))*'Heat Value'!$P$78</f>
        <v>0</v>
      </c>
      <c r="K4" s="102">
        <f>INDEX('Energy Balance-2020'!$A$2:$AI$38,MATCH('Energy Balance-2020'!$A$29,'Energy Balance-2020'!$A$2:$A$38,0),MATCH(K$2,'Energy Balance-2020'!$A$2:$AI$2,0))*'Heat Value'!$P$78</f>
        <v>0</v>
      </c>
      <c r="L4" s="102">
        <f>INDEX('Energy Balance-2020'!$A$2:$AI$38,MATCH('Energy Balance-2020'!$A$29,'Energy Balance-2020'!$A$2:$A$38,0),MATCH(L$2,'Energy Balance-2020'!$A$2:$AI$2,0))*'Heat Value'!$P$78</f>
        <v>0</v>
      </c>
      <c r="M4" s="102">
        <f>INDEX('Energy Balance-2020'!$A$2:$AI$38,MATCH('Energy Balance-2020'!$A$29,'Energy Balance-2020'!$A$2:$A$38,0),MATCH(M$2,'Energy Balance-2020'!$A$2:$AI$2,0))*'Heat Value'!$P$78</f>
        <v>118599217027500</v>
      </c>
      <c r="N4" s="102">
        <f>INDEX('Energy Balance-2020'!$A$2:$AI$38,MATCH('Energy Balance-2020'!$A$29,'Energy Balance-2020'!$A$2:$A$38,0),MATCH(N$2,'Energy Balance-2020'!$A$2:$AI$2,0))*'Heat Value'!$P$78</f>
        <v>0</v>
      </c>
      <c r="O4" s="102">
        <f>INDEX('Energy Balance-2020'!$A$2:$AI$38,MATCH('Energy Balance-2020'!$A$29,'Energy Balance-2020'!$A$2:$A$38,0),MATCH(O$2,'Energy Balance-2020'!$A$2:$AI$2,0))*'Heat Value'!$P$78</f>
        <v>1011128118000</v>
      </c>
      <c r="P4" s="102">
        <f>INDEX('Energy Balance-2020'!$A$2:$AI$38,MATCH('Energy Balance-2020'!$A$29,'Energy Balance-2020'!$A$2:$A$38,0),MATCH(P$2,'Energy Balance-2020'!$A$2:$AI$2,0))*'Heat Value'!$P$78</f>
        <v>744456966000</v>
      </c>
      <c r="Q4" s="102">
        <f>INDEX('Energy Balance-2020'!$A$2:$AI$38,MATCH('Energy Balance-2020'!$A$29,'Energy Balance-2020'!$A$2:$A$38,0),MATCH(Q$2,'Energy Balance-2020'!$A$2:$AI$2,0))*'Heat Value'!$P$78</f>
        <v>8397363463500</v>
      </c>
      <c r="R4" s="102">
        <f>INDEX('Energy Balance-2020'!$A$2:$AI$38,MATCH('Energy Balance-2020'!$A$29,'Energy Balance-2020'!$A$2:$A$38,0),MATCH(R$2,'Energy Balance-2020'!$A$2:$AI$2,0))*'Heat Value'!$P$78</f>
        <v>15075253561500</v>
      </c>
      <c r="S4" s="102">
        <f>INDEX('Energy Balance-2020'!$A$2:$AI$38,MATCH('Energy Balance-2020'!$A$29,'Energy Balance-2020'!$A$2:$A$38,0),MATCH(S$2,'Energy Balance-2020'!$A$2:$AI$2,0))*'Heat Value'!$P$78</f>
        <v>2396031967246500</v>
      </c>
      <c r="T4" s="102">
        <f>INDEX('Energy Balance-2020'!$A$2:$AI$38,MATCH('Energy Balance-2020'!$A$29,'Energy Balance-2020'!$A$2:$A$38,0),MATCH(T$2,'Energy Balance-2020'!$A$2:$AI$2,0))*'Heat Value'!$P$78</f>
        <v>96632180881500</v>
      </c>
      <c r="U4" s="102">
        <f>INDEX('Energy Balance-2020'!$A$2:$AI$38,MATCH('Energy Balance-2020'!$A$29,'Energy Balance-2020'!$A$2:$A$38,0),MATCH(U$2,'Energy Balance-2020'!$A$2:$AI$2,0))*'Heat Value'!$P$78</f>
        <v>73673461389000</v>
      </c>
      <c r="V4" s="102">
        <f>INDEX('Energy Balance-2020'!$A$2:$AI$38,MATCH('Energy Balance-2020'!$A$29,'Energy Balance-2020'!$A$2:$A$38,0),MATCH(V$2,'Energy Balance-2020'!$A$2:$AI$2,0))*'Heat Value'!$P$78</f>
        <v>16936395976500</v>
      </c>
      <c r="W4" s="102">
        <f>INDEX('Energy Balance-2020'!$A$2:$AI$38,MATCH('Energy Balance-2020'!$A$29,'Energy Balance-2020'!$A$2:$A$38,0),MATCH(W$2,'Energy Balance-2020'!$A$2:$AI$2,0))*'Heat Value'!$P$78</f>
        <v>110674083729000</v>
      </c>
      <c r="X4" s="102">
        <f>INDEX('Energy Balance-2020'!$A$2:$AI$38,MATCH('Energy Balance-2020'!$A$29,'Energy Balance-2020'!$A$2:$A$38,0),MATCH(X$2,'Energy Balance-2020'!$A$2:$AI$2,0))*'Heat Value'!$P$78</f>
        <v>706731331465500</v>
      </c>
      <c r="Y4" s="102">
        <f>INDEX('Energy Balance-2020'!$A$2:$AI$38,MATCH('Energy Balance-2020'!$A$29,'Energy Balance-2020'!$A$2:$A$38,0),MATCH(Y$2,'Energy Balance-2020'!$A$2:$AI$2,0))*'Heat Value'!$P$78</f>
        <v>412754164630500</v>
      </c>
      <c r="Z4" s="102">
        <f>INDEX('Energy Balance-2020'!$A$2:$AI$38,MATCH('Energy Balance-2020'!$A$29,'Energy Balance-2020'!$A$2:$A$38,0),MATCH(Z$2,'Energy Balance-2020'!$A$2:$AI$2,0))*'Heat Value'!$P$78</f>
        <v>55500933510000</v>
      </c>
      <c r="AA4" s="102">
        <f>INDEX('Energy Balance-2020'!$A$2:$AI$38,MATCH('Energy Balance-2020'!$A$29,'Energy Balance-2020'!$A$2:$A$38,0),MATCH(AA$2,'Energy Balance-2020'!$A$2:$AI$2,0))*'Heat Value'!$P$78</f>
        <v>1617402204247500</v>
      </c>
      <c r="AB4" s="102">
        <f>INDEX('Energy Balance-2020'!$A$2:$AI$38,MATCH('Energy Balance-2020'!$A$29,'Energy Balance-2020'!$A$2:$A$38,0),MATCH(AB$2,'Energy Balance-2020'!$A$2:$AI$2,0))*'Heat Value'!$P$78</f>
        <v>309957991183500</v>
      </c>
      <c r="AC4" s="102">
        <f>INDEX('Energy Balance-2020'!$A$2:$AI$38,MATCH('Energy Balance-2020'!$A$29,'Energy Balance-2020'!$A$2:$A$38,0),MATCH(AC$2,'Energy Balance-2020'!$A$2:$AI$2,0))*'Heat Value'!$P$78</f>
        <v>79729118799000</v>
      </c>
      <c r="AD4" s="102">
        <f>INDEX('Energy Balance-2020'!$A$2:$AI$38,MATCH('Energy Balance-2020'!$A$29,'Energy Balance-2020'!$A$2:$A$38,0),MATCH(AD$2,'Energy Balance-2020'!$A$2:$AI$2,0))*'Heat Value'!$P$78</f>
        <v>0</v>
      </c>
      <c r="AE4" s="102">
        <f>INDEX('Energy Balance-2020'!$A$2:$AI$38,MATCH('Energy Balance-2020'!$A$29,'Energy Balance-2020'!$A$2:$A$38,0),MATCH(AE$2,'Energy Balance-2020'!$A$2:$AI$2,0))*'Heat Value'!$P$78</f>
        <v>0</v>
      </c>
      <c r="AF4" s="102">
        <f>INDEX('Energy Balance-2020'!$A$2:$AI$38,MATCH('Energy Balance-2020'!$A$29,'Energy Balance-2020'!$A$2:$A$38,0),MATCH(AF$2,'Energy Balance-2020'!$A$2:$AI$2,0))*'Heat Value'!$P$78</f>
        <v>29383827561000</v>
      </c>
    </row>
    <row r="5" spans="1:32" x14ac:dyDescent="0.2">
      <c r="A5" s="36" t="s">
        <v>2</v>
      </c>
      <c r="B5" s="112"/>
      <c r="C5" s="101">
        <f>VLOOKUP($A5,'Feedstock Split-2020'!$A$1:$AG$43,MATCH(C$2,'Feedstock Split-2020'!$A$1:$AG$1,0),0)*C$4</f>
        <v>0</v>
      </c>
      <c r="D5" s="339">
        <f>VLOOKUP($A5,'Feedstock Split-2020'!$A$1:$AG$43,MATCH(D$2,'Feedstock Split-2020'!$A$1:$AG$1,0),0)*D$4</f>
        <v>0</v>
      </c>
      <c r="E5" s="339">
        <f>VLOOKUP($A5,'Feedstock Split-2020'!$A$1:$AG$43,MATCH(E$2,'Feedstock Split-2020'!$A$1:$AG$1,0),0)*E$4</f>
        <v>0</v>
      </c>
      <c r="F5" s="339">
        <f>VLOOKUP($A5,'Feedstock Split-2020'!$A$1:$AG$43,MATCH(F$2,'Feedstock Split-2020'!$A$1:$AG$1,0),0)*F$4</f>
        <v>0</v>
      </c>
      <c r="G5" s="339">
        <f>VLOOKUP($A5,'Feedstock Split-2020'!$A$1:$AG$43,MATCH(G$2,'Feedstock Split-2020'!$A$1:$AG$1,0),0)*G$4</f>
        <v>0</v>
      </c>
      <c r="H5" s="339">
        <f>VLOOKUP($A5,'Feedstock Split-2020'!$A$1:$AG$43,MATCH(H$2,'Feedstock Split-2020'!$A$1:$AG$1,0),0)*H$4</f>
        <v>0</v>
      </c>
      <c r="I5" s="339">
        <f>VLOOKUP($A5,'Feedstock Split-2020'!$A$1:$AG$43,MATCH(I$2,'Feedstock Split-2020'!$A$1:$AG$1,0),0)*I$4</f>
        <v>0</v>
      </c>
      <c r="J5" s="339">
        <f>VLOOKUP($A5,'Feedstock Split-2020'!$A$1:$AG$43,MATCH(J$2,'Feedstock Split-2020'!$A$1:$AG$1,0),0)*J$4</f>
        <v>0</v>
      </c>
      <c r="K5" s="339">
        <f>VLOOKUP($A5,'Feedstock Split-2020'!$A$1:$AG$43,MATCH(K$2,'Feedstock Split-2020'!$A$1:$AG$1,0),0)*K$4</f>
        <v>0</v>
      </c>
      <c r="L5" s="339">
        <f>VLOOKUP($A5,'Feedstock Split-2020'!$A$1:$AG$43,MATCH(L$2,'Feedstock Split-2020'!$A$1:$AG$1,0),0)*L$4</f>
        <v>0</v>
      </c>
      <c r="M5" s="339">
        <f>VLOOKUP($A5,'Feedstock Split-2020'!$A$1:$AG$43,MATCH(M$2,'Feedstock Split-2020'!$A$1:$AG$1,0),0)*M$4</f>
        <v>0</v>
      </c>
      <c r="N5" s="339">
        <f>VLOOKUP($A5,'Feedstock Split-2020'!$A$1:$AG$43,MATCH(N$2,'Feedstock Split-2020'!$A$1:$AG$1,0),0)*N$4</f>
        <v>0</v>
      </c>
      <c r="O5" s="339">
        <f>VLOOKUP($A5,'Feedstock Split-2020'!$A$1:$AG$43,MATCH(O$2,'Feedstock Split-2020'!$A$1:$AG$1,0),0)*O$4</f>
        <v>0</v>
      </c>
      <c r="P5" s="339">
        <f>VLOOKUP($A5,'Feedstock Split-2020'!$A$1:$AG$43,MATCH(P$2,'Feedstock Split-2020'!$A$1:$AG$1,0),0)*P$4</f>
        <v>0</v>
      </c>
      <c r="Q5" s="339">
        <f>VLOOKUP($A5,'Feedstock Split-2020'!$A$1:$AG$43,MATCH(Q$2,'Feedstock Split-2020'!$A$1:$AG$1,0),0)*Q$4</f>
        <v>0</v>
      </c>
      <c r="R5" s="339">
        <f>VLOOKUP($A5,'Feedstock Split-2020'!$A$1:$AG$43,MATCH(R$2,'Feedstock Split-2020'!$A$1:$AG$1,0),0)*R$4</f>
        <v>0</v>
      </c>
      <c r="S5" s="339">
        <f>VLOOKUP($A5,'Feedstock Split-2020'!$A$1:$AG$43,MATCH(S$2,'Feedstock Split-2020'!$A$1:$AG$1,0),0)*S$4</f>
        <v>0</v>
      </c>
      <c r="T5" s="339">
        <f>VLOOKUP($A5,'Feedstock Split-2020'!$A$1:$AG$43,MATCH(T$2,'Feedstock Split-2020'!$A$1:$AG$1,0),0)*T$4</f>
        <v>0</v>
      </c>
      <c r="U5" s="339">
        <f>VLOOKUP($A5,'Feedstock Split-2020'!$A$1:$AG$43,MATCH(U$2,'Feedstock Split-2020'!$A$1:$AG$1,0),0)*U$4</f>
        <v>0</v>
      </c>
      <c r="V5" s="339">
        <f>VLOOKUP($A5,'Feedstock Split-2020'!$A$1:$AG$43,MATCH(V$2,'Feedstock Split-2020'!$A$1:$AG$1,0),0)*V$4</f>
        <v>0</v>
      </c>
      <c r="W5" s="339">
        <f>VLOOKUP($A5,'Feedstock Split-2020'!$A$1:$AG$43,MATCH(W$2,'Feedstock Split-2020'!$A$1:$AG$1,0),0)*W$4</f>
        <v>0</v>
      </c>
      <c r="X5" s="339">
        <f>VLOOKUP($A5,'Feedstock Split-2020'!$A$1:$AG$43,MATCH(X$2,'Feedstock Split-2020'!$A$1:$AG$1,0),0)*X$4</f>
        <v>0</v>
      </c>
      <c r="Y5" s="339">
        <f>VLOOKUP($A5,'Feedstock Split-2020'!$A$1:$AG$43,MATCH(Y$2,'Feedstock Split-2020'!$A$1:$AG$1,0),0)*Y$4</f>
        <v>0</v>
      </c>
      <c r="Z5" s="339">
        <f>VLOOKUP($A5,'Feedstock Split-2020'!$A$1:$AG$43,MATCH(Z$2,'Feedstock Split-2020'!$A$1:$AG$1,0),0)*Z$4</f>
        <v>0</v>
      </c>
      <c r="AA5" s="339">
        <f>VLOOKUP($A5,'Feedstock Split-2020'!$A$1:$AG$43,MATCH(AA$2,'Feedstock Split-2020'!$A$1:$AG$1,0),0)*AA$4</f>
        <v>0</v>
      </c>
      <c r="AB5" s="339">
        <f>VLOOKUP($A5,'Feedstock Split-2020'!$A$1:$AG$43,MATCH(AB$2,'Feedstock Split-2020'!$A$1:$AG$1,0),0)*AB$4</f>
        <v>0</v>
      </c>
      <c r="AC5" s="339">
        <f>VLOOKUP($A5,'Feedstock Split-2020'!$A$1:$AG$43,MATCH(AC$2,'Feedstock Split-2020'!$A$1:$AG$1,0),0)*AC$4</f>
        <v>0</v>
      </c>
      <c r="AD5" s="339">
        <f>VLOOKUP($A5,'Feedstock Split-2020'!$A$1:$AG$43,MATCH(AD$2,'Feedstock Split-2020'!$A$1:$AG$1,0),0)*AD$4</f>
        <v>0</v>
      </c>
      <c r="AE5" s="339">
        <f>VLOOKUP($A5,'Feedstock Split-2020'!$A$1:$AG$43,MATCH(AE$2,'Feedstock Split-2020'!$A$1:$AG$1,0),0)*AE$4</f>
        <v>0</v>
      </c>
      <c r="AF5" s="340">
        <f>VLOOKUP($A5,'Feedstock Split-2020'!$A$1:$AG$43,MATCH(AF$2,'Feedstock Split-2020'!$A$1:$AG$1,0),0)*AF$4</f>
        <v>0</v>
      </c>
    </row>
    <row r="6" spans="1:32" x14ac:dyDescent="0.2">
      <c r="A6" s="12" t="s">
        <v>3</v>
      </c>
      <c r="B6" s="27"/>
      <c r="C6" s="314">
        <f>VLOOKUP($A6,'Feedstock Split-2020'!$A$1:$AG$43,MATCH(C$2,'Feedstock Split-2020'!$A$1:$AG$1,0),0)*C$4</f>
        <v>0</v>
      </c>
      <c r="D6" s="341">
        <f>VLOOKUP($A6,'Feedstock Split-2020'!$A$1:$AG$43,MATCH(D$2,'Feedstock Split-2020'!$A$1:$AG$1,0),0)*D$4</f>
        <v>0</v>
      </c>
      <c r="E6" s="341">
        <f>VLOOKUP($A6,'Feedstock Split-2020'!$A$1:$AG$43,MATCH(E$2,'Feedstock Split-2020'!$A$1:$AG$1,0),0)*E$4</f>
        <v>0</v>
      </c>
      <c r="F6" s="341">
        <f>VLOOKUP($A6,'Feedstock Split-2020'!$A$1:$AG$43,MATCH(F$2,'Feedstock Split-2020'!$A$1:$AG$1,0),0)*F$4</f>
        <v>0</v>
      </c>
      <c r="G6" s="341">
        <f>VLOOKUP($A6,'Feedstock Split-2020'!$A$1:$AG$43,MATCH(G$2,'Feedstock Split-2020'!$A$1:$AG$1,0),0)*G$4</f>
        <v>0</v>
      </c>
      <c r="H6" s="341">
        <f>VLOOKUP($A6,'Feedstock Split-2020'!$A$1:$AG$43,MATCH(H$2,'Feedstock Split-2020'!$A$1:$AG$1,0),0)*H$4</f>
        <v>0</v>
      </c>
      <c r="I6" s="341">
        <f>VLOOKUP($A6,'Feedstock Split-2020'!$A$1:$AG$43,MATCH(I$2,'Feedstock Split-2020'!$A$1:$AG$1,0),0)*I$4</f>
        <v>0</v>
      </c>
      <c r="J6" s="341">
        <f>VLOOKUP($A6,'Feedstock Split-2020'!$A$1:$AG$43,MATCH(J$2,'Feedstock Split-2020'!$A$1:$AG$1,0),0)*J$4</f>
        <v>0</v>
      </c>
      <c r="K6" s="341">
        <f>VLOOKUP($A6,'Feedstock Split-2020'!$A$1:$AG$43,MATCH(K$2,'Feedstock Split-2020'!$A$1:$AG$1,0),0)*K$4</f>
        <v>0</v>
      </c>
      <c r="L6" s="341">
        <f>VLOOKUP($A6,'Feedstock Split-2020'!$A$1:$AG$43,MATCH(L$2,'Feedstock Split-2020'!$A$1:$AG$1,0),0)*L$4</f>
        <v>0</v>
      </c>
      <c r="M6" s="341">
        <f>VLOOKUP($A6,'Feedstock Split-2020'!$A$1:$AG$43,MATCH(M$2,'Feedstock Split-2020'!$A$1:$AG$1,0),0)*M$4</f>
        <v>0</v>
      </c>
      <c r="N6" s="341">
        <f>VLOOKUP($A6,'Feedstock Split-2020'!$A$1:$AG$43,MATCH(N$2,'Feedstock Split-2020'!$A$1:$AG$1,0),0)*N$4</f>
        <v>0</v>
      </c>
      <c r="O6" s="341">
        <f>VLOOKUP($A6,'Feedstock Split-2020'!$A$1:$AG$43,MATCH(O$2,'Feedstock Split-2020'!$A$1:$AG$1,0),0)*O$4</f>
        <v>0</v>
      </c>
      <c r="P6" s="341">
        <f>VLOOKUP($A6,'Feedstock Split-2020'!$A$1:$AG$43,MATCH(P$2,'Feedstock Split-2020'!$A$1:$AG$1,0),0)*P$4</f>
        <v>0</v>
      </c>
      <c r="Q6" s="341">
        <f>VLOOKUP($A6,'Feedstock Split-2020'!$A$1:$AG$43,MATCH(Q$2,'Feedstock Split-2020'!$A$1:$AG$1,0),0)*Q$4</f>
        <v>0</v>
      </c>
      <c r="R6" s="341">
        <f>VLOOKUP($A6,'Feedstock Split-2020'!$A$1:$AG$43,MATCH(R$2,'Feedstock Split-2020'!$A$1:$AG$1,0),0)*R$4</f>
        <v>0</v>
      </c>
      <c r="S6" s="341">
        <f>VLOOKUP($A6,'Feedstock Split-2020'!$A$1:$AG$43,MATCH(S$2,'Feedstock Split-2020'!$A$1:$AG$1,0),0)*S$4</f>
        <v>0</v>
      </c>
      <c r="T6" s="341">
        <f>VLOOKUP($A6,'Feedstock Split-2020'!$A$1:$AG$43,MATCH(T$2,'Feedstock Split-2020'!$A$1:$AG$1,0),0)*T$4</f>
        <v>0</v>
      </c>
      <c r="U6" s="341">
        <f>VLOOKUP($A6,'Feedstock Split-2020'!$A$1:$AG$43,MATCH(U$2,'Feedstock Split-2020'!$A$1:$AG$1,0),0)*U$4</f>
        <v>0</v>
      </c>
      <c r="V6" s="341">
        <f>VLOOKUP($A6,'Feedstock Split-2020'!$A$1:$AG$43,MATCH(V$2,'Feedstock Split-2020'!$A$1:$AG$1,0),0)*V$4</f>
        <v>0</v>
      </c>
      <c r="W6" s="341">
        <f>VLOOKUP($A6,'Feedstock Split-2020'!$A$1:$AG$43,MATCH(W$2,'Feedstock Split-2020'!$A$1:$AG$1,0),0)*W$4</f>
        <v>0</v>
      </c>
      <c r="X6" s="341">
        <f>VLOOKUP($A6,'Feedstock Split-2020'!$A$1:$AG$43,MATCH(X$2,'Feedstock Split-2020'!$A$1:$AG$1,0),0)*X$4</f>
        <v>0</v>
      </c>
      <c r="Y6" s="341">
        <f>VLOOKUP($A6,'Feedstock Split-2020'!$A$1:$AG$43,MATCH(Y$2,'Feedstock Split-2020'!$A$1:$AG$1,0),0)*Y$4</f>
        <v>0</v>
      </c>
      <c r="Z6" s="341">
        <f>VLOOKUP($A6,'Feedstock Split-2020'!$A$1:$AG$43,MATCH(Z$2,'Feedstock Split-2020'!$A$1:$AG$1,0),0)*Z$4</f>
        <v>0</v>
      </c>
      <c r="AA6" s="341">
        <f>VLOOKUP($A6,'Feedstock Split-2020'!$A$1:$AG$43,MATCH(AA$2,'Feedstock Split-2020'!$A$1:$AG$1,0),0)*AA$4</f>
        <v>0</v>
      </c>
      <c r="AB6" s="341">
        <f>VLOOKUP($A6,'Feedstock Split-2020'!$A$1:$AG$43,MATCH(AB$2,'Feedstock Split-2020'!$A$1:$AG$1,0),0)*AB$4</f>
        <v>0</v>
      </c>
      <c r="AC6" s="341">
        <f>VLOOKUP($A6,'Feedstock Split-2020'!$A$1:$AG$43,MATCH(AC$2,'Feedstock Split-2020'!$A$1:$AG$1,0),0)*AC$4</f>
        <v>0</v>
      </c>
      <c r="AD6" s="341">
        <f>VLOOKUP($A6,'Feedstock Split-2020'!$A$1:$AG$43,MATCH(AD$2,'Feedstock Split-2020'!$A$1:$AG$1,0),0)*AD$4</f>
        <v>0</v>
      </c>
      <c r="AE6" s="341">
        <f>VLOOKUP($A6,'Feedstock Split-2020'!$A$1:$AG$43,MATCH(AE$2,'Feedstock Split-2020'!$A$1:$AG$1,0),0)*AE$4</f>
        <v>0</v>
      </c>
      <c r="AF6" s="342">
        <f>VLOOKUP($A6,'Feedstock Split-2020'!$A$1:$AG$43,MATCH(AF$2,'Feedstock Split-2020'!$A$1:$AG$1,0),0)*AF$4</f>
        <v>0</v>
      </c>
    </row>
    <row r="7" spans="1:32" x14ac:dyDescent="0.2">
      <c r="A7" s="12" t="s">
        <v>4</v>
      </c>
      <c r="B7" s="27"/>
      <c r="C7" s="314">
        <f>VLOOKUP($A7,'Feedstock Split-2020'!$A$1:$AG$43,MATCH(C$2,'Feedstock Split-2020'!$A$1:$AG$1,0),0)*C$4</f>
        <v>0</v>
      </c>
      <c r="D7" s="341">
        <f>VLOOKUP($A7,'Feedstock Split-2020'!$A$1:$AG$43,MATCH(D$2,'Feedstock Split-2020'!$A$1:$AG$1,0),0)*D$4</f>
        <v>0</v>
      </c>
      <c r="E7" s="341">
        <f>VLOOKUP($A7,'Feedstock Split-2020'!$A$1:$AG$43,MATCH(E$2,'Feedstock Split-2020'!$A$1:$AG$1,0),0)*E$4</f>
        <v>0</v>
      </c>
      <c r="F7" s="341">
        <f>VLOOKUP($A7,'Feedstock Split-2020'!$A$1:$AG$43,MATCH(F$2,'Feedstock Split-2020'!$A$1:$AG$1,0),0)*F$4</f>
        <v>0</v>
      </c>
      <c r="G7" s="341">
        <f>VLOOKUP($A7,'Feedstock Split-2020'!$A$1:$AG$43,MATCH(G$2,'Feedstock Split-2020'!$A$1:$AG$1,0),0)*G$4</f>
        <v>0</v>
      </c>
      <c r="H7" s="341">
        <f>VLOOKUP($A7,'Feedstock Split-2020'!$A$1:$AG$43,MATCH(H$2,'Feedstock Split-2020'!$A$1:$AG$1,0),0)*H$4</f>
        <v>0</v>
      </c>
      <c r="I7" s="341">
        <f>VLOOKUP($A7,'Feedstock Split-2020'!$A$1:$AG$43,MATCH(I$2,'Feedstock Split-2020'!$A$1:$AG$1,0),0)*I$4</f>
        <v>0</v>
      </c>
      <c r="J7" s="341">
        <f>VLOOKUP($A7,'Feedstock Split-2020'!$A$1:$AG$43,MATCH(J$2,'Feedstock Split-2020'!$A$1:$AG$1,0),0)*J$4</f>
        <v>0</v>
      </c>
      <c r="K7" s="341">
        <f>VLOOKUP($A7,'Feedstock Split-2020'!$A$1:$AG$43,MATCH(K$2,'Feedstock Split-2020'!$A$1:$AG$1,0),0)*K$4</f>
        <v>0</v>
      </c>
      <c r="L7" s="341">
        <f>VLOOKUP($A7,'Feedstock Split-2020'!$A$1:$AG$43,MATCH(L$2,'Feedstock Split-2020'!$A$1:$AG$1,0),0)*L$4</f>
        <v>0</v>
      </c>
      <c r="M7" s="341">
        <f>VLOOKUP($A7,'Feedstock Split-2020'!$A$1:$AG$43,MATCH(M$2,'Feedstock Split-2020'!$A$1:$AG$1,0),0)*M$4</f>
        <v>0</v>
      </c>
      <c r="N7" s="341">
        <f>VLOOKUP($A7,'Feedstock Split-2020'!$A$1:$AG$43,MATCH(N$2,'Feedstock Split-2020'!$A$1:$AG$1,0),0)*N$4</f>
        <v>0</v>
      </c>
      <c r="O7" s="341">
        <f>VLOOKUP($A7,'Feedstock Split-2020'!$A$1:$AG$43,MATCH(O$2,'Feedstock Split-2020'!$A$1:$AG$1,0),0)*O$4</f>
        <v>0</v>
      </c>
      <c r="P7" s="341">
        <f>VLOOKUP($A7,'Feedstock Split-2020'!$A$1:$AG$43,MATCH(P$2,'Feedstock Split-2020'!$A$1:$AG$1,0),0)*P$4</f>
        <v>0</v>
      </c>
      <c r="Q7" s="341">
        <f>VLOOKUP($A7,'Feedstock Split-2020'!$A$1:$AG$43,MATCH(Q$2,'Feedstock Split-2020'!$A$1:$AG$1,0),0)*Q$4</f>
        <v>0</v>
      </c>
      <c r="R7" s="341">
        <f>VLOOKUP($A7,'Feedstock Split-2020'!$A$1:$AG$43,MATCH(R$2,'Feedstock Split-2020'!$A$1:$AG$1,0),0)*R$4</f>
        <v>0</v>
      </c>
      <c r="S7" s="341">
        <f>VLOOKUP($A7,'Feedstock Split-2020'!$A$1:$AG$43,MATCH(S$2,'Feedstock Split-2020'!$A$1:$AG$1,0),0)*S$4</f>
        <v>0</v>
      </c>
      <c r="T7" s="341">
        <f>VLOOKUP($A7,'Feedstock Split-2020'!$A$1:$AG$43,MATCH(T$2,'Feedstock Split-2020'!$A$1:$AG$1,0),0)*T$4</f>
        <v>0</v>
      </c>
      <c r="U7" s="341">
        <f>VLOOKUP($A7,'Feedstock Split-2020'!$A$1:$AG$43,MATCH(U$2,'Feedstock Split-2020'!$A$1:$AG$1,0),0)*U$4</f>
        <v>0</v>
      </c>
      <c r="V7" s="341">
        <f>VLOOKUP($A7,'Feedstock Split-2020'!$A$1:$AG$43,MATCH(V$2,'Feedstock Split-2020'!$A$1:$AG$1,0),0)*V$4</f>
        <v>0</v>
      </c>
      <c r="W7" s="341">
        <f>VLOOKUP($A7,'Feedstock Split-2020'!$A$1:$AG$43,MATCH(W$2,'Feedstock Split-2020'!$A$1:$AG$1,0),0)*W$4</f>
        <v>0</v>
      </c>
      <c r="X7" s="341">
        <f>VLOOKUP($A7,'Feedstock Split-2020'!$A$1:$AG$43,MATCH(X$2,'Feedstock Split-2020'!$A$1:$AG$1,0),0)*X$4</f>
        <v>0</v>
      </c>
      <c r="Y7" s="341">
        <f>VLOOKUP($A7,'Feedstock Split-2020'!$A$1:$AG$43,MATCH(Y$2,'Feedstock Split-2020'!$A$1:$AG$1,0),0)*Y$4</f>
        <v>0</v>
      </c>
      <c r="Z7" s="341">
        <f>VLOOKUP($A7,'Feedstock Split-2020'!$A$1:$AG$43,MATCH(Z$2,'Feedstock Split-2020'!$A$1:$AG$1,0),0)*Z$4</f>
        <v>0</v>
      </c>
      <c r="AA7" s="341">
        <f>VLOOKUP($A7,'Feedstock Split-2020'!$A$1:$AG$43,MATCH(AA$2,'Feedstock Split-2020'!$A$1:$AG$1,0),0)*AA$4</f>
        <v>0</v>
      </c>
      <c r="AB7" s="341">
        <f>VLOOKUP($A7,'Feedstock Split-2020'!$A$1:$AG$43,MATCH(AB$2,'Feedstock Split-2020'!$A$1:$AG$1,0),0)*AB$4</f>
        <v>0</v>
      </c>
      <c r="AC7" s="341">
        <f>VLOOKUP($A7,'Feedstock Split-2020'!$A$1:$AG$43,MATCH(AC$2,'Feedstock Split-2020'!$A$1:$AG$1,0),0)*AC$4</f>
        <v>0</v>
      </c>
      <c r="AD7" s="341">
        <f>VLOOKUP($A7,'Feedstock Split-2020'!$A$1:$AG$43,MATCH(AD$2,'Feedstock Split-2020'!$A$1:$AG$1,0),0)*AD$4</f>
        <v>0</v>
      </c>
      <c r="AE7" s="341">
        <f>VLOOKUP($A7,'Feedstock Split-2020'!$A$1:$AG$43,MATCH(AE$2,'Feedstock Split-2020'!$A$1:$AG$1,0),0)*AE$4</f>
        <v>0</v>
      </c>
      <c r="AF7" s="342">
        <f>VLOOKUP($A7,'Feedstock Split-2020'!$A$1:$AG$43,MATCH(AF$2,'Feedstock Split-2020'!$A$1:$AG$1,0),0)*AF$4</f>
        <v>0</v>
      </c>
    </row>
    <row r="8" spans="1:32" x14ac:dyDescent="0.2">
      <c r="A8" s="12" t="s">
        <v>5</v>
      </c>
      <c r="B8" s="27"/>
      <c r="C8" s="314">
        <f>VLOOKUP($A8,'Feedstock Split-2020'!$A$1:$AG$43,MATCH(C$2,'Feedstock Split-2020'!$A$1:$AG$1,0),0)*C$4</f>
        <v>0</v>
      </c>
      <c r="D8" s="341">
        <f>VLOOKUP($A8,'Feedstock Split-2020'!$A$1:$AG$43,MATCH(D$2,'Feedstock Split-2020'!$A$1:$AG$1,0),0)*D$4</f>
        <v>0</v>
      </c>
      <c r="E8" s="341">
        <f>VLOOKUP($A8,'Feedstock Split-2020'!$A$1:$AG$43,MATCH(E$2,'Feedstock Split-2020'!$A$1:$AG$1,0),0)*E$4</f>
        <v>0</v>
      </c>
      <c r="F8" s="341">
        <f>VLOOKUP($A8,'Feedstock Split-2020'!$A$1:$AG$43,MATCH(F$2,'Feedstock Split-2020'!$A$1:$AG$1,0),0)*F$4</f>
        <v>0</v>
      </c>
      <c r="G8" s="341">
        <f>VLOOKUP($A8,'Feedstock Split-2020'!$A$1:$AG$43,MATCH(G$2,'Feedstock Split-2020'!$A$1:$AG$1,0),0)*G$4</f>
        <v>0</v>
      </c>
      <c r="H8" s="341">
        <f>VLOOKUP($A8,'Feedstock Split-2020'!$A$1:$AG$43,MATCH(H$2,'Feedstock Split-2020'!$A$1:$AG$1,0),0)*H$4</f>
        <v>0</v>
      </c>
      <c r="I8" s="341">
        <f>VLOOKUP($A8,'Feedstock Split-2020'!$A$1:$AG$43,MATCH(I$2,'Feedstock Split-2020'!$A$1:$AG$1,0),0)*I$4</f>
        <v>0</v>
      </c>
      <c r="J8" s="341">
        <f>VLOOKUP($A8,'Feedstock Split-2020'!$A$1:$AG$43,MATCH(J$2,'Feedstock Split-2020'!$A$1:$AG$1,0),0)*J$4</f>
        <v>0</v>
      </c>
      <c r="K8" s="341">
        <f>VLOOKUP($A8,'Feedstock Split-2020'!$A$1:$AG$43,MATCH(K$2,'Feedstock Split-2020'!$A$1:$AG$1,0),0)*K$4</f>
        <v>0</v>
      </c>
      <c r="L8" s="341">
        <f>VLOOKUP($A8,'Feedstock Split-2020'!$A$1:$AG$43,MATCH(L$2,'Feedstock Split-2020'!$A$1:$AG$1,0),0)*L$4</f>
        <v>0</v>
      </c>
      <c r="M8" s="341">
        <f>VLOOKUP($A8,'Feedstock Split-2020'!$A$1:$AG$43,MATCH(M$2,'Feedstock Split-2020'!$A$1:$AG$1,0),0)*M$4</f>
        <v>0</v>
      </c>
      <c r="N8" s="341">
        <f>VLOOKUP($A8,'Feedstock Split-2020'!$A$1:$AG$43,MATCH(N$2,'Feedstock Split-2020'!$A$1:$AG$1,0),0)*N$4</f>
        <v>0</v>
      </c>
      <c r="O8" s="341">
        <f>VLOOKUP($A8,'Feedstock Split-2020'!$A$1:$AG$43,MATCH(O$2,'Feedstock Split-2020'!$A$1:$AG$1,0),0)*O$4</f>
        <v>0</v>
      </c>
      <c r="P8" s="341">
        <f>VLOOKUP($A8,'Feedstock Split-2020'!$A$1:$AG$43,MATCH(P$2,'Feedstock Split-2020'!$A$1:$AG$1,0),0)*P$4</f>
        <v>0</v>
      </c>
      <c r="Q8" s="341">
        <f>VLOOKUP($A8,'Feedstock Split-2020'!$A$1:$AG$43,MATCH(Q$2,'Feedstock Split-2020'!$A$1:$AG$1,0),0)*Q$4</f>
        <v>0</v>
      </c>
      <c r="R8" s="341">
        <f>VLOOKUP($A8,'Feedstock Split-2020'!$A$1:$AG$43,MATCH(R$2,'Feedstock Split-2020'!$A$1:$AG$1,0),0)*R$4</f>
        <v>0</v>
      </c>
      <c r="S8" s="341">
        <f>VLOOKUP($A8,'Feedstock Split-2020'!$A$1:$AG$43,MATCH(S$2,'Feedstock Split-2020'!$A$1:$AG$1,0),0)*S$4</f>
        <v>0</v>
      </c>
      <c r="T8" s="341">
        <f>VLOOKUP($A8,'Feedstock Split-2020'!$A$1:$AG$43,MATCH(T$2,'Feedstock Split-2020'!$A$1:$AG$1,0),0)*T$4</f>
        <v>0</v>
      </c>
      <c r="U8" s="341">
        <f>VLOOKUP($A8,'Feedstock Split-2020'!$A$1:$AG$43,MATCH(U$2,'Feedstock Split-2020'!$A$1:$AG$1,0),0)*U$4</f>
        <v>0</v>
      </c>
      <c r="V8" s="341">
        <f>VLOOKUP($A8,'Feedstock Split-2020'!$A$1:$AG$43,MATCH(V$2,'Feedstock Split-2020'!$A$1:$AG$1,0),0)*V$4</f>
        <v>0</v>
      </c>
      <c r="W8" s="341">
        <f>VLOOKUP($A8,'Feedstock Split-2020'!$A$1:$AG$43,MATCH(W$2,'Feedstock Split-2020'!$A$1:$AG$1,0),0)*W$4</f>
        <v>0</v>
      </c>
      <c r="X8" s="341">
        <f>VLOOKUP($A8,'Feedstock Split-2020'!$A$1:$AG$43,MATCH(X$2,'Feedstock Split-2020'!$A$1:$AG$1,0),0)*X$4</f>
        <v>0</v>
      </c>
      <c r="Y8" s="341">
        <f>VLOOKUP($A8,'Feedstock Split-2020'!$A$1:$AG$43,MATCH(Y$2,'Feedstock Split-2020'!$A$1:$AG$1,0),0)*Y$4</f>
        <v>0</v>
      </c>
      <c r="Z8" s="341">
        <f>VLOOKUP($A8,'Feedstock Split-2020'!$A$1:$AG$43,MATCH(Z$2,'Feedstock Split-2020'!$A$1:$AG$1,0),0)*Z$4</f>
        <v>0</v>
      </c>
      <c r="AA8" s="341">
        <f>VLOOKUP($A8,'Feedstock Split-2020'!$A$1:$AG$43,MATCH(AA$2,'Feedstock Split-2020'!$A$1:$AG$1,0),0)*AA$4</f>
        <v>0</v>
      </c>
      <c r="AB8" s="341">
        <f>VLOOKUP($A8,'Feedstock Split-2020'!$A$1:$AG$43,MATCH(AB$2,'Feedstock Split-2020'!$A$1:$AG$1,0),0)*AB$4</f>
        <v>0</v>
      </c>
      <c r="AC8" s="341">
        <f>VLOOKUP($A8,'Feedstock Split-2020'!$A$1:$AG$43,MATCH(AC$2,'Feedstock Split-2020'!$A$1:$AG$1,0),0)*AC$4</f>
        <v>0</v>
      </c>
      <c r="AD8" s="341">
        <f>VLOOKUP($A8,'Feedstock Split-2020'!$A$1:$AG$43,MATCH(AD$2,'Feedstock Split-2020'!$A$1:$AG$1,0),0)*AD$4</f>
        <v>0</v>
      </c>
      <c r="AE8" s="341">
        <f>VLOOKUP($A8,'Feedstock Split-2020'!$A$1:$AG$43,MATCH(AE$2,'Feedstock Split-2020'!$A$1:$AG$1,0),0)*AE$4</f>
        <v>0</v>
      </c>
      <c r="AF8" s="342">
        <f>VLOOKUP($A8,'Feedstock Split-2020'!$A$1:$AG$43,MATCH(AF$2,'Feedstock Split-2020'!$A$1:$AG$1,0),0)*AF$4</f>
        <v>0</v>
      </c>
    </row>
    <row r="9" spans="1:32" x14ac:dyDescent="0.2">
      <c r="A9" s="12" t="s">
        <v>6</v>
      </c>
      <c r="B9" s="27"/>
      <c r="C9" s="314">
        <f>VLOOKUP($A9,'Feedstock Split-2020'!$A$1:$AG$43,MATCH(C$2,'Feedstock Split-2020'!$A$1:$AG$1,0),0)*C$4</f>
        <v>0</v>
      </c>
      <c r="D9" s="341">
        <f>VLOOKUP($A9,'Feedstock Split-2020'!$A$1:$AG$43,MATCH(D$2,'Feedstock Split-2020'!$A$1:$AG$1,0),0)*D$4</f>
        <v>0</v>
      </c>
      <c r="E9" s="341">
        <f>VLOOKUP($A9,'Feedstock Split-2020'!$A$1:$AG$43,MATCH(E$2,'Feedstock Split-2020'!$A$1:$AG$1,0),0)*E$4</f>
        <v>0</v>
      </c>
      <c r="F9" s="341">
        <f>VLOOKUP($A9,'Feedstock Split-2020'!$A$1:$AG$43,MATCH(F$2,'Feedstock Split-2020'!$A$1:$AG$1,0),0)*F$4</f>
        <v>0</v>
      </c>
      <c r="G9" s="341">
        <f>VLOOKUP($A9,'Feedstock Split-2020'!$A$1:$AG$43,MATCH(G$2,'Feedstock Split-2020'!$A$1:$AG$1,0),0)*G$4</f>
        <v>0</v>
      </c>
      <c r="H9" s="341">
        <f>VLOOKUP($A9,'Feedstock Split-2020'!$A$1:$AG$43,MATCH(H$2,'Feedstock Split-2020'!$A$1:$AG$1,0),0)*H$4</f>
        <v>0</v>
      </c>
      <c r="I9" s="341">
        <f>VLOOKUP($A9,'Feedstock Split-2020'!$A$1:$AG$43,MATCH(I$2,'Feedstock Split-2020'!$A$1:$AG$1,0),0)*I$4</f>
        <v>0</v>
      </c>
      <c r="J9" s="341">
        <f>VLOOKUP($A9,'Feedstock Split-2020'!$A$1:$AG$43,MATCH(J$2,'Feedstock Split-2020'!$A$1:$AG$1,0),0)*J$4</f>
        <v>0</v>
      </c>
      <c r="K9" s="341">
        <f>VLOOKUP($A9,'Feedstock Split-2020'!$A$1:$AG$43,MATCH(K$2,'Feedstock Split-2020'!$A$1:$AG$1,0),0)*K$4</f>
        <v>0</v>
      </c>
      <c r="L9" s="341">
        <f>VLOOKUP($A9,'Feedstock Split-2020'!$A$1:$AG$43,MATCH(L$2,'Feedstock Split-2020'!$A$1:$AG$1,0),0)*L$4</f>
        <v>0</v>
      </c>
      <c r="M9" s="341">
        <f>VLOOKUP($A9,'Feedstock Split-2020'!$A$1:$AG$43,MATCH(M$2,'Feedstock Split-2020'!$A$1:$AG$1,0),0)*M$4</f>
        <v>0</v>
      </c>
      <c r="N9" s="341">
        <f>VLOOKUP($A9,'Feedstock Split-2020'!$A$1:$AG$43,MATCH(N$2,'Feedstock Split-2020'!$A$1:$AG$1,0),0)*N$4</f>
        <v>0</v>
      </c>
      <c r="O9" s="341">
        <f>VLOOKUP($A9,'Feedstock Split-2020'!$A$1:$AG$43,MATCH(O$2,'Feedstock Split-2020'!$A$1:$AG$1,0),0)*O$4</f>
        <v>0</v>
      </c>
      <c r="P9" s="341">
        <f>VLOOKUP($A9,'Feedstock Split-2020'!$A$1:$AG$43,MATCH(P$2,'Feedstock Split-2020'!$A$1:$AG$1,0),0)*P$4</f>
        <v>0</v>
      </c>
      <c r="Q9" s="341">
        <f>VLOOKUP($A9,'Feedstock Split-2020'!$A$1:$AG$43,MATCH(Q$2,'Feedstock Split-2020'!$A$1:$AG$1,0),0)*Q$4</f>
        <v>0</v>
      </c>
      <c r="R9" s="341">
        <f>VLOOKUP($A9,'Feedstock Split-2020'!$A$1:$AG$43,MATCH(R$2,'Feedstock Split-2020'!$A$1:$AG$1,0),0)*R$4</f>
        <v>0</v>
      </c>
      <c r="S9" s="341">
        <f>VLOOKUP($A9,'Feedstock Split-2020'!$A$1:$AG$43,MATCH(S$2,'Feedstock Split-2020'!$A$1:$AG$1,0),0)*S$4</f>
        <v>0</v>
      </c>
      <c r="T9" s="341">
        <f>VLOOKUP($A9,'Feedstock Split-2020'!$A$1:$AG$43,MATCH(T$2,'Feedstock Split-2020'!$A$1:$AG$1,0),0)*T$4</f>
        <v>0</v>
      </c>
      <c r="U9" s="341">
        <f>VLOOKUP($A9,'Feedstock Split-2020'!$A$1:$AG$43,MATCH(U$2,'Feedstock Split-2020'!$A$1:$AG$1,0),0)*U$4</f>
        <v>0</v>
      </c>
      <c r="V9" s="341">
        <f>VLOOKUP($A9,'Feedstock Split-2020'!$A$1:$AG$43,MATCH(V$2,'Feedstock Split-2020'!$A$1:$AG$1,0),0)*V$4</f>
        <v>0</v>
      </c>
      <c r="W9" s="341">
        <f>VLOOKUP($A9,'Feedstock Split-2020'!$A$1:$AG$43,MATCH(W$2,'Feedstock Split-2020'!$A$1:$AG$1,0),0)*W$4</f>
        <v>0</v>
      </c>
      <c r="X9" s="341">
        <f>VLOOKUP($A9,'Feedstock Split-2020'!$A$1:$AG$43,MATCH(X$2,'Feedstock Split-2020'!$A$1:$AG$1,0),0)*X$4</f>
        <v>0</v>
      </c>
      <c r="Y9" s="341">
        <f>VLOOKUP($A9,'Feedstock Split-2020'!$A$1:$AG$43,MATCH(Y$2,'Feedstock Split-2020'!$A$1:$AG$1,0),0)*Y$4</f>
        <v>0</v>
      </c>
      <c r="Z9" s="341">
        <f>VLOOKUP($A9,'Feedstock Split-2020'!$A$1:$AG$43,MATCH(Z$2,'Feedstock Split-2020'!$A$1:$AG$1,0),0)*Z$4</f>
        <v>0</v>
      </c>
      <c r="AA9" s="341">
        <f>VLOOKUP($A9,'Feedstock Split-2020'!$A$1:$AG$43,MATCH(AA$2,'Feedstock Split-2020'!$A$1:$AG$1,0),0)*AA$4</f>
        <v>0</v>
      </c>
      <c r="AB9" s="341">
        <f>VLOOKUP($A9,'Feedstock Split-2020'!$A$1:$AG$43,MATCH(AB$2,'Feedstock Split-2020'!$A$1:$AG$1,0),0)*AB$4</f>
        <v>0</v>
      </c>
      <c r="AC9" s="341">
        <f>VLOOKUP($A9,'Feedstock Split-2020'!$A$1:$AG$43,MATCH(AC$2,'Feedstock Split-2020'!$A$1:$AG$1,0),0)*AC$4</f>
        <v>0</v>
      </c>
      <c r="AD9" s="341">
        <f>VLOOKUP($A9,'Feedstock Split-2020'!$A$1:$AG$43,MATCH(AD$2,'Feedstock Split-2020'!$A$1:$AG$1,0),0)*AD$4</f>
        <v>0</v>
      </c>
      <c r="AE9" s="341">
        <f>VLOOKUP($A9,'Feedstock Split-2020'!$A$1:$AG$43,MATCH(AE$2,'Feedstock Split-2020'!$A$1:$AG$1,0),0)*AE$4</f>
        <v>0</v>
      </c>
      <c r="AF9" s="342">
        <f>VLOOKUP($A9,'Feedstock Split-2020'!$A$1:$AG$43,MATCH(AF$2,'Feedstock Split-2020'!$A$1:$AG$1,0),0)*AF$4</f>
        <v>0</v>
      </c>
    </row>
    <row r="10" spans="1:32" x14ac:dyDescent="0.2">
      <c r="A10" s="12" t="s">
        <v>7</v>
      </c>
      <c r="B10" s="27"/>
      <c r="C10" s="314">
        <f>VLOOKUP($A10,'Feedstock Split-2020'!$A$1:$AG$43,MATCH(C$2,'Feedstock Split-2020'!$A$1:$AG$1,0),0)*C$4</f>
        <v>0</v>
      </c>
      <c r="D10" s="341">
        <f>VLOOKUP($A10,'Feedstock Split-2020'!$A$1:$AG$43,MATCH(D$2,'Feedstock Split-2020'!$A$1:$AG$1,0),0)*D$4</f>
        <v>0</v>
      </c>
      <c r="E10" s="341">
        <f>VLOOKUP($A10,'Feedstock Split-2020'!$A$1:$AG$43,MATCH(E$2,'Feedstock Split-2020'!$A$1:$AG$1,0),0)*E$4</f>
        <v>0</v>
      </c>
      <c r="F10" s="341">
        <f>VLOOKUP($A10,'Feedstock Split-2020'!$A$1:$AG$43,MATCH(F$2,'Feedstock Split-2020'!$A$1:$AG$1,0),0)*F$4</f>
        <v>0</v>
      </c>
      <c r="G10" s="341">
        <f>VLOOKUP($A10,'Feedstock Split-2020'!$A$1:$AG$43,MATCH(G$2,'Feedstock Split-2020'!$A$1:$AG$1,0),0)*G$4</f>
        <v>0</v>
      </c>
      <c r="H10" s="341">
        <f>VLOOKUP($A10,'Feedstock Split-2020'!$A$1:$AG$43,MATCH(H$2,'Feedstock Split-2020'!$A$1:$AG$1,0),0)*H$4</f>
        <v>0</v>
      </c>
      <c r="I10" s="341">
        <f>VLOOKUP($A10,'Feedstock Split-2020'!$A$1:$AG$43,MATCH(I$2,'Feedstock Split-2020'!$A$1:$AG$1,0),0)*I$4</f>
        <v>0</v>
      </c>
      <c r="J10" s="341">
        <f>VLOOKUP($A10,'Feedstock Split-2020'!$A$1:$AG$43,MATCH(J$2,'Feedstock Split-2020'!$A$1:$AG$1,0),0)*J$4</f>
        <v>0</v>
      </c>
      <c r="K10" s="341">
        <f>VLOOKUP($A10,'Feedstock Split-2020'!$A$1:$AG$43,MATCH(K$2,'Feedstock Split-2020'!$A$1:$AG$1,0),0)*K$4</f>
        <v>0</v>
      </c>
      <c r="L10" s="341">
        <f>VLOOKUP($A10,'Feedstock Split-2020'!$A$1:$AG$43,MATCH(L$2,'Feedstock Split-2020'!$A$1:$AG$1,0),0)*L$4</f>
        <v>0</v>
      </c>
      <c r="M10" s="341">
        <f>VLOOKUP($A10,'Feedstock Split-2020'!$A$1:$AG$43,MATCH(M$2,'Feedstock Split-2020'!$A$1:$AG$1,0),0)*M$4</f>
        <v>0</v>
      </c>
      <c r="N10" s="341">
        <f>VLOOKUP($A10,'Feedstock Split-2020'!$A$1:$AG$43,MATCH(N$2,'Feedstock Split-2020'!$A$1:$AG$1,0),0)*N$4</f>
        <v>0</v>
      </c>
      <c r="O10" s="341">
        <f>VLOOKUP($A10,'Feedstock Split-2020'!$A$1:$AG$43,MATCH(O$2,'Feedstock Split-2020'!$A$1:$AG$1,0),0)*O$4</f>
        <v>0</v>
      </c>
      <c r="P10" s="341">
        <f>VLOOKUP($A10,'Feedstock Split-2020'!$A$1:$AG$43,MATCH(P$2,'Feedstock Split-2020'!$A$1:$AG$1,0),0)*P$4</f>
        <v>0</v>
      </c>
      <c r="Q10" s="341">
        <f>VLOOKUP($A10,'Feedstock Split-2020'!$A$1:$AG$43,MATCH(Q$2,'Feedstock Split-2020'!$A$1:$AG$1,0),0)*Q$4</f>
        <v>0</v>
      </c>
      <c r="R10" s="341">
        <f>VLOOKUP($A10,'Feedstock Split-2020'!$A$1:$AG$43,MATCH(R$2,'Feedstock Split-2020'!$A$1:$AG$1,0),0)*R$4</f>
        <v>0</v>
      </c>
      <c r="S10" s="341">
        <f>VLOOKUP($A10,'Feedstock Split-2020'!$A$1:$AG$43,MATCH(S$2,'Feedstock Split-2020'!$A$1:$AG$1,0),0)*S$4</f>
        <v>0</v>
      </c>
      <c r="T10" s="341">
        <f>VLOOKUP($A10,'Feedstock Split-2020'!$A$1:$AG$43,MATCH(T$2,'Feedstock Split-2020'!$A$1:$AG$1,0),0)*T$4</f>
        <v>0</v>
      </c>
      <c r="U10" s="341">
        <f>VLOOKUP($A10,'Feedstock Split-2020'!$A$1:$AG$43,MATCH(U$2,'Feedstock Split-2020'!$A$1:$AG$1,0),0)*U$4</f>
        <v>0</v>
      </c>
      <c r="V10" s="341">
        <f>VLOOKUP($A10,'Feedstock Split-2020'!$A$1:$AG$43,MATCH(V$2,'Feedstock Split-2020'!$A$1:$AG$1,0),0)*V$4</f>
        <v>0</v>
      </c>
      <c r="W10" s="341">
        <f>VLOOKUP($A10,'Feedstock Split-2020'!$A$1:$AG$43,MATCH(W$2,'Feedstock Split-2020'!$A$1:$AG$1,0),0)*W$4</f>
        <v>0</v>
      </c>
      <c r="X10" s="341">
        <f>VLOOKUP($A10,'Feedstock Split-2020'!$A$1:$AG$43,MATCH(X$2,'Feedstock Split-2020'!$A$1:$AG$1,0),0)*X$4</f>
        <v>0</v>
      </c>
      <c r="Y10" s="341">
        <f>VLOOKUP($A10,'Feedstock Split-2020'!$A$1:$AG$43,MATCH(Y$2,'Feedstock Split-2020'!$A$1:$AG$1,0),0)*Y$4</f>
        <v>0</v>
      </c>
      <c r="Z10" s="341">
        <f>VLOOKUP($A10,'Feedstock Split-2020'!$A$1:$AG$43,MATCH(Z$2,'Feedstock Split-2020'!$A$1:$AG$1,0),0)*Z$4</f>
        <v>0</v>
      </c>
      <c r="AA10" s="341">
        <f>VLOOKUP($A10,'Feedstock Split-2020'!$A$1:$AG$43,MATCH(AA$2,'Feedstock Split-2020'!$A$1:$AG$1,0),0)*AA$4</f>
        <v>0</v>
      </c>
      <c r="AB10" s="341">
        <f>VLOOKUP($A10,'Feedstock Split-2020'!$A$1:$AG$43,MATCH(AB$2,'Feedstock Split-2020'!$A$1:$AG$1,0),0)*AB$4</f>
        <v>0</v>
      </c>
      <c r="AC10" s="341">
        <f>VLOOKUP($A10,'Feedstock Split-2020'!$A$1:$AG$43,MATCH(AC$2,'Feedstock Split-2020'!$A$1:$AG$1,0),0)*AC$4</f>
        <v>0</v>
      </c>
      <c r="AD10" s="341">
        <f>VLOOKUP($A10,'Feedstock Split-2020'!$A$1:$AG$43,MATCH(AD$2,'Feedstock Split-2020'!$A$1:$AG$1,0),0)*AD$4</f>
        <v>0</v>
      </c>
      <c r="AE10" s="341">
        <f>VLOOKUP($A10,'Feedstock Split-2020'!$A$1:$AG$43,MATCH(AE$2,'Feedstock Split-2020'!$A$1:$AG$1,0),0)*AE$4</f>
        <v>0</v>
      </c>
      <c r="AF10" s="342">
        <f>VLOOKUP($A10,'Feedstock Split-2020'!$A$1:$AG$43,MATCH(AF$2,'Feedstock Split-2020'!$A$1:$AG$1,0),0)*AF$4</f>
        <v>0</v>
      </c>
    </row>
    <row r="11" spans="1:32" x14ac:dyDescent="0.2">
      <c r="A11" s="12" t="s">
        <v>8</v>
      </c>
      <c r="B11" s="27"/>
      <c r="C11" s="314">
        <f>VLOOKUP($A11,'Feedstock Split-2020'!$A$1:$AG$43,MATCH(C$2,'Feedstock Split-2020'!$A$1:$AG$1,0),0)*C$4</f>
        <v>0</v>
      </c>
      <c r="D11" s="341">
        <f>VLOOKUP($A11,'Feedstock Split-2020'!$A$1:$AG$43,MATCH(D$2,'Feedstock Split-2020'!$A$1:$AG$1,0),0)*D$4</f>
        <v>0</v>
      </c>
      <c r="E11" s="341">
        <f>VLOOKUP($A11,'Feedstock Split-2020'!$A$1:$AG$43,MATCH(E$2,'Feedstock Split-2020'!$A$1:$AG$1,0),0)*E$4</f>
        <v>0</v>
      </c>
      <c r="F11" s="341">
        <f>VLOOKUP($A11,'Feedstock Split-2020'!$A$1:$AG$43,MATCH(F$2,'Feedstock Split-2020'!$A$1:$AG$1,0),0)*F$4</f>
        <v>0</v>
      </c>
      <c r="G11" s="341">
        <f>VLOOKUP($A11,'Feedstock Split-2020'!$A$1:$AG$43,MATCH(G$2,'Feedstock Split-2020'!$A$1:$AG$1,0),0)*G$4</f>
        <v>0</v>
      </c>
      <c r="H11" s="341">
        <f>VLOOKUP($A11,'Feedstock Split-2020'!$A$1:$AG$43,MATCH(H$2,'Feedstock Split-2020'!$A$1:$AG$1,0),0)*H$4</f>
        <v>0</v>
      </c>
      <c r="I11" s="341">
        <f>VLOOKUP($A11,'Feedstock Split-2020'!$A$1:$AG$43,MATCH(I$2,'Feedstock Split-2020'!$A$1:$AG$1,0),0)*I$4</f>
        <v>0</v>
      </c>
      <c r="J11" s="341">
        <f>VLOOKUP($A11,'Feedstock Split-2020'!$A$1:$AG$43,MATCH(J$2,'Feedstock Split-2020'!$A$1:$AG$1,0),0)*J$4</f>
        <v>0</v>
      </c>
      <c r="K11" s="341">
        <f>VLOOKUP($A11,'Feedstock Split-2020'!$A$1:$AG$43,MATCH(K$2,'Feedstock Split-2020'!$A$1:$AG$1,0),0)*K$4</f>
        <v>0</v>
      </c>
      <c r="L11" s="341">
        <f>VLOOKUP($A11,'Feedstock Split-2020'!$A$1:$AG$43,MATCH(L$2,'Feedstock Split-2020'!$A$1:$AG$1,0),0)*L$4</f>
        <v>0</v>
      </c>
      <c r="M11" s="341">
        <f>VLOOKUP($A11,'Feedstock Split-2020'!$A$1:$AG$43,MATCH(M$2,'Feedstock Split-2020'!$A$1:$AG$1,0),0)*M$4</f>
        <v>0</v>
      </c>
      <c r="N11" s="341">
        <f>VLOOKUP($A11,'Feedstock Split-2020'!$A$1:$AG$43,MATCH(N$2,'Feedstock Split-2020'!$A$1:$AG$1,0),0)*N$4</f>
        <v>0</v>
      </c>
      <c r="O11" s="341">
        <f>VLOOKUP($A11,'Feedstock Split-2020'!$A$1:$AG$43,MATCH(O$2,'Feedstock Split-2020'!$A$1:$AG$1,0),0)*O$4</f>
        <v>0</v>
      </c>
      <c r="P11" s="341">
        <f>VLOOKUP($A11,'Feedstock Split-2020'!$A$1:$AG$43,MATCH(P$2,'Feedstock Split-2020'!$A$1:$AG$1,0),0)*P$4</f>
        <v>0</v>
      </c>
      <c r="Q11" s="341">
        <f>VLOOKUP($A11,'Feedstock Split-2020'!$A$1:$AG$43,MATCH(Q$2,'Feedstock Split-2020'!$A$1:$AG$1,0),0)*Q$4</f>
        <v>0</v>
      </c>
      <c r="R11" s="341">
        <f>VLOOKUP($A11,'Feedstock Split-2020'!$A$1:$AG$43,MATCH(R$2,'Feedstock Split-2020'!$A$1:$AG$1,0),0)*R$4</f>
        <v>0</v>
      </c>
      <c r="S11" s="341">
        <f>VLOOKUP($A11,'Feedstock Split-2020'!$A$1:$AG$43,MATCH(S$2,'Feedstock Split-2020'!$A$1:$AG$1,0),0)*S$4</f>
        <v>0</v>
      </c>
      <c r="T11" s="341">
        <f>VLOOKUP($A11,'Feedstock Split-2020'!$A$1:$AG$43,MATCH(T$2,'Feedstock Split-2020'!$A$1:$AG$1,0),0)*T$4</f>
        <v>0</v>
      </c>
      <c r="U11" s="341">
        <f>VLOOKUP($A11,'Feedstock Split-2020'!$A$1:$AG$43,MATCH(U$2,'Feedstock Split-2020'!$A$1:$AG$1,0),0)*U$4</f>
        <v>0</v>
      </c>
      <c r="V11" s="341">
        <f>VLOOKUP($A11,'Feedstock Split-2020'!$A$1:$AG$43,MATCH(V$2,'Feedstock Split-2020'!$A$1:$AG$1,0),0)*V$4</f>
        <v>0</v>
      </c>
      <c r="W11" s="341">
        <f>VLOOKUP($A11,'Feedstock Split-2020'!$A$1:$AG$43,MATCH(W$2,'Feedstock Split-2020'!$A$1:$AG$1,0),0)*W$4</f>
        <v>0</v>
      </c>
      <c r="X11" s="341">
        <f>VLOOKUP($A11,'Feedstock Split-2020'!$A$1:$AG$43,MATCH(X$2,'Feedstock Split-2020'!$A$1:$AG$1,0),0)*X$4</f>
        <v>0</v>
      </c>
      <c r="Y11" s="341">
        <f>VLOOKUP($A11,'Feedstock Split-2020'!$A$1:$AG$43,MATCH(Y$2,'Feedstock Split-2020'!$A$1:$AG$1,0),0)*Y$4</f>
        <v>0</v>
      </c>
      <c r="Z11" s="341">
        <f>VLOOKUP($A11,'Feedstock Split-2020'!$A$1:$AG$43,MATCH(Z$2,'Feedstock Split-2020'!$A$1:$AG$1,0),0)*Z$4</f>
        <v>0</v>
      </c>
      <c r="AA11" s="341">
        <f>VLOOKUP($A11,'Feedstock Split-2020'!$A$1:$AG$43,MATCH(AA$2,'Feedstock Split-2020'!$A$1:$AG$1,0),0)*AA$4</f>
        <v>0</v>
      </c>
      <c r="AB11" s="341">
        <f>VLOOKUP($A11,'Feedstock Split-2020'!$A$1:$AG$43,MATCH(AB$2,'Feedstock Split-2020'!$A$1:$AG$1,0),0)*AB$4</f>
        <v>0</v>
      </c>
      <c r="AC11" s="341">
        <f>VLOOKUP($A11,'Feedstock Split-2020'!$A$1:$AG$43,MATCH(AC$2,'Feedstock Split-2020'!$A$1:$AG$1,0),0)*AC$4</f>
        <v>0</v>
      </c>
      <c r="AD11" s="341">
        <f>VLOOKUP($A11,'Feedstock Split-2020'!$A$1:$AG$43,MATCH(AD$2,'Feedstock Split-2020'!$A$1:$AG$1,0),0)*AD$4</f>
        <v>0</v>
      </c>
      <c r="AE11" s="341">
        <f>VLOOKUP($A11,'Feedstock Split-2020'!$A$1:$AG$43,MATCH(AE$2,'Feedstock Split-2020'!$A$1:$AG$1,0),0)*AE$4</f>
        <v>0</v>
      </c>
      <c r="AF11" s="342">
        <f>VLOOKUP($A11,'Feedstock Split-2020'!$A$1:$AG$43,MATCH(AF$2,'Feedstock Split-2020'!$A$1:$AG$1,0),0)*AF$4</f>
        <v>0</v>
      </c>
    </row>
    <row r="12" spans="1:32" x14ac:dyDescent="0.2">
      <c r="A12" s="12" t="s">
        <v>9</v>
      </c>
      <c r="B12" s="27"/>
      <c r="C12" s="314">
        <f>VLOOKUP($A12,'Feedstock Split-2020'!$A$1:$AG$43,MATCH(C$2,'Feedstock Split-2020'!$A$1:$AG$1,0),0)*C$4</f>
        <v>0</v>
      </c>
      <c r="D12" s="341">
        <f>VLOOKUP($A12,'Feedstock Split-2020'!$A$1:$AG$43,MATCH(D$2,'Feedstock Split-2020'!$A$1:$AG$1,0),0)*D$4</f>
        <v>0</v>
      </c>
      <c r="E12" s="341">
        <f>VLOOKUP($A12,'Feedstock Split-2020'!$A$1:$AG$43,MATCH(E$2,'Feedstock Split-2020'!$A$1:$AG$1,0),0)*E$4</f>
        <v>0</v>
      </c>
      <c r="F12" s="341">
        <f>VLOOKUP($A12,'Feedstock Split-2020'!$A$1:$AG$43,MATCH(F$2,'Feedstock Split-2020'!$A$1:$AG$1,0),0)*F$4</f>
        <v>0</v>
      </c>
      <c r="G12" s="341">
        <f>VLOOKUP($A12,'Feedstock Split-2020'!$A$1:$AG$43,MATCH(G$2,'Feedstock Split-2020'!$A$1:$AG$1,0),0)*G$4</f>
        <v>0</v>
      </c>
      <c r="H12" s="341">
        <f>VLOOKUP($A12,'Feedstock Split-2020'!$A$1:$AG$43,MATCH(H$2,'Feedstock Split-2020'!$A$1:$AG$1,0),0)*H$4</f>
        <v>0</v>
      </c>
      <c r="I12" s="341">
        <f>VLOOKUP($A12,'Feedstock Split-2020'!$A$1:$AG$43,MATCH(I$2,'Feedstock Split-2020'!$A$1:$AG$1,0),0)*I$4</f>
        <v>0</v>
      </c>
      <c r="J12" s="341">
        <f>VLOOKUP($A12,'Feedstock Split-2020'!$A$1:$AG$43,MATCH(J$2,'Feedstock Split-2020'!$A$1:$AG$1,0),0)*J$4</f>
        <v>0</v>
      </c>
      <c r="K12" s="341">
        <f>VLOOKUP($A12,'Feedstock Split-2020'!$A$1:$AG$43,MATCH(K$2,'Feedstock Split-2020'!$A$1:$AG$1,0),0)*K$4</f>
        <v>0</v>
      </c>
      <c r="L12" s="341">
        <f>VLOOKUP($A12,'Feedstock Split-2020'!$A$1:$AG$43,MATCH(L$2,'Feedstock Split-2020'!$A$1:$AG$1,0),0)*L$4</f>
        <v>0</v>
      </c>
      <c r="M12" s="341">
        <f>VLOOKUP($A12,'Feedstock Split-2020'!$A$1:$AG$43,MATCH(M$2,'Feedstock Split-2020'!$A$1:$AG$1,0),0)*M$4</f>
        <v>0</v>
      </c>
      <c r="N12" s="341">
        <f>VLOOKUP($A12,'Feedstock Split-2020'!$A$1:$AG$43,MATCH(N$2,'Feedstock Split-2020'!$A$1:$AG$1,0),0)*N$4</f>
        <v>0</v>
      </c>
      <c r="O12" s="341">
        <f>VLOOKUP($A12,'Feedstock Split-2020'!$A$1:$AG$43,MATCH(O$2,'Feedstock Split-2020'!$A$1:$AG$1,0),0)*O$4</f>
        <v>0</v>
      </c>
      <c r="P12" s="341">
        <f>VLOOKUP($A12,'Feedstock Split-2020'!$A$1:$AG$43,MATCH(P$2,'Feedstock Split-2020'!$A$1:$AG$1,0),0)*P$4</f>
        <v>0</v>
      </c>
      <c r="Q12" s="341">
        <f>VLOOKUP($A12,'Feedstock Split-2020'!$A$1:$AG$43,MATCH(Q$2,'Feedstock Split-2020'!$A$1:$AG$1,0),0)*Q$4</f>
        <v>0</v>
      </c>
      <c r="R12" s="341">
        <f>VLOOKUP($A12,'Feedstock Split-2020'!$A$1:$AG$43,MATCH(R$2,'Feedstock Split-2020'!$A$1:$AG$1,0),0)*R$4</f>
        <v>0</v>
      </c>
      <c r="S12" s="341">
        <f>VLOOKUP($A12,'Feedstock Split-2020'!$A$1:$AG$43,MATCH(S$2,'Feedstock Split-2020'!$A$1:$AG$1,0),0)*S$4</f>
        <v>0</v>
      </c>
      <c r="T12" s="341">
        <f>VLOOKUP($A12,'Feedstock Split-2020'!$A$1:$AG$43,MATCH(T$2,'Feedstock Split-2020'!$A$1:$AG$1,0),0)*T$4</f>
        <v>0</v>
      </c>
      <c r="U12" s="341">
        <f>VLOOKUP($A12,'Feedstock Split-2020'!$A$1:$AG$43,MATCH(U$2,'Feedstock Split-2020'!$A$1:$AG$1,0),0)*U$4</f>
        <v>0</v>
      </c>
      <c r="V12" s="341">
        <f>VLOOKUP($A12,'Feedstock Split-2020'!$A$1:$AG$43,MATCH(V$2,'Feedstock Split-2020'!$A$1:$AG$1,0),0)*V$4</f>
        <v>0</v>
      </c>
      <c r="W12" s="341">
        <f>VLOOKUP($A12,'Feedstock Split-2020'!$A$1:$AG$43,MATCH(W$2,'Feedstock Split-2020'!$A$1:$AG$1,0),0)*W$4</f>
        <v>0</v>
      </c>
      <c r="X12" s="341">
        <f>VLOOKUP($A12,'Feedstock Split-2020'!$A$1:$AG$43,MATCH(X$2,'Feedstock Split-2020'!$A$1:$AG$1,0),0)*X$4</f>
        <v>0</v>
      </c>
      <c r="Y12" s="341">
        <f>VLOOKUP($A12,'Feedstock Split-2020'!$A$1:$AG$43,MATCH(Y$2,'Feedstock Split-2020'!$A$1:$AG$1,0),0)*Y$4</f>
        <v>0</v>
      </c>
      <c r="Z12" s="341">
        <f>VLOOKUP($A12,'Feedstock Split-2020'!$A$1:$AG$43,MATCH(Z$2,'Feedstock Split-2020'!$A$1:$AG$1,0),0)*Z$4</f>
        <v>0</v>
      </c>
      <c r="AA12" s="341">
        <f>VLOOKUP($A12,'Feedstock Split-2020'!$A$1:$AG$43,MATCH(AA$2,'Feedstock Split-2020'!$A$1:$AG$1,0),0)*AA$4</f>
        <v>0</v>
      </c>
      <c r="AB12" s="341">
        <f>VLOOKUP($A12,'Feedstock Split-2020'!$A$1:$AG$43,MATCH(AB$2,'Feedstock Split-2020'!$A$1:$AG$1,0),0)*AB$4</f>
        <v>0</v>
      </c>
      <c r="AC12" s="341">
        <f>VLOOKUP($A12,'Feedstock Split-2020'!$A$1:$AG$43,MATCH(AC$2,'Feedstock Split-2020'!$A$1:$AG$1,0),0)*AC$4</f>
        <v>0</v>
      </c>
      <c r="AD12" s="341">
        <f>VLOOKUP($A12,'Feedstock Split-2020'!$A$1:$AG$43,MATCH(AD$2,'Feedstock Split-2020'!$A$1:$AG$1,0),0)*AD$4</f>
        <v>0</v>
      </c>
      <c r="AE12" s="341">
        <f>VLOOKUP($A12,'Feedstock Split-2020'!$A$1:$AG$43,MATCH(AE$2,'Feedstock Split-2020'!$A$1:$AG$1,0),0)*AE$4</f>
        <v>0</v>
      </c>
      <c r="AF12" s="342">
        <f>VLOOKUP($A12,'Feedstock Split-2020'!$A$1:$AG$43,MATCH(AF$2,'Feedstock Split-2020'!$A$1:$AG$1,0),0)*AF$4</f>
        <v>9904529923762.3047</v>
      </c>
    </row>
    <row r="13" spans="1:32" x14ac:dyDescent="0.2">
      <c r="A13" s="12" t="s">
        <v>10</v>
      </c>
      <c r="B13" s="27"/>
      <c r="C13" s="314">
        <f>VLOOKUP($A13,'Feedstock Split-2020'!$A$1:$AG$43,MATCH(C$2,'Feedstock Split-2020'!$A$1:$AG$1,0),0)*C$4</f>
        <v>0</v>
      </c>
      <c r="D13" s="341">
        <f>VLOOKUP($A13,'Feedstock Split-2020'!$A$1:$AG$43,MATCH(D$2,'Feedstock Split-2020'!$A$1:$AG$1,0),0)*D$4</f>
        <v>0</v>
      </c>
      <c r="E13" s="341">
        <f>VLOOKUP($A13,'Feedstock Split-2020'!$A$1:$AG$43,MATCH(E$2,'Feedstock Split-2020'!$A$1:$AG$1,0),0)*E$4</f>
        <v>0</v>
      </c>
      <c r="F13" s="341">
        <f>VLOOKUP($A13,'Feedstock Split-2020'!$A$1:$AG$43,MATCH(F$2,'Feedstock Split-2020'!$A$1:$AG$1,0),0)*F$4</f>
        <v>0</v>
      </c>
      <c r="G13" s="341">
        <f>VLOOKUP($A13,'Feedstock Split-2020'!$A$1:$AG$43,MATCH(G$2,'Feedstock Split-2020'!$A$1:$AG$1,0),0)*G$4</f>
        <v>0</v>
      </c>
      <c r="H13" s="341">
        <f>VLOOKUP($A13,'Feedstock Split-2020'!$A$1:$AG$43,MATCH(H$2,'Feedstock Split-2020'!$A$1:$AG$1,0),0)*H$4</f>
        <v>0</v>
      </c>
      <c r="I13" s="341">
        <f>VLOOKUP($A13,'Feedstock Split-2020'!$A$1:$AG$43,MATCH(I$2,'Feedstock Split-2020'!$A$1:$AG$1,0),0)*I$4</f>
        <v>0</v>
      </c>
      <c r="J13" s="341">
        <f>VLOOKUP($A13,'Feedstock Split-2020'!$A$1:$AG$43,MATCH(J$2,'Feedstock Split-2020'!$A$1:$AG$1,0),0)*J$4</f>
        <v>0</v>
      </c>
      <c r="K13" s="341">
        <f>VLOOKUP($A13,'Feedstock Split-2020'!$A$1:$AG$43,MATCH(K$2,'Feedstock Split-2020'!$A$1:$AG$1,0),0)*K$4</f>
        <v>0</v>
      </c>
      <c r="L13" s="341">
        <f>VLOOKUP($A13,'Feedstock Split-2020'!$A$1:$AG$43,MATCH(L$2,'Feedstock Split-2020'!$A$1:$AG$1,0),0)*L$4</f>
        <v>0</v>
      </c>
      <c r="M13" s="341">
        <f>VLOOKUP($A13,'Feedstock Split-2020'!$A$1:$AG$43,MATCH(M$2,'Feedstock Split-2020'!$A$1:$AG$1,0),0)*M$4</f>
        <v>0</v>
      </c>
      <c r="N13" s="341">
        <f>VLOOKUP($A13,'Feedstock Split-2020'!$A$1:$AG$43,MATCH(N$2,'Feedstock Split-2020'!$A$1:$AG$1,0),0)*N$4</f>
        <v>0</v>
      </c>
      <c r="O13" s="341">
        <f>VLOOKUP($A13,'Feedstock Split-2020'!$A$1:$AG$43,MATCH(O$2,'Feedstock Split-2020'!$A$1:$AG$1,0),0)*O$4</f>
        <v>0</v>
      </c>
      <c r="P13" s="341">
        <f>VLOOKUP($A13,'Feedstock Split-2020'!$A$1:$AG$43,MATCH(P$2,'Feedstock Split-2020'!$A$1:$AG$1,0),0)*P$4</f>
        <v>0</v>
      </c>
      <c r="Q13" s="341">
        <f>VLOOKUP($A13,'Feedstock Split-2020'!$A$1:$AG$43,MATCH(Q$2,'Feedstock Split-2020'!$A$1:$AG$1,0),0)*Q$4</f>
        <v>0</v>
      </c>
      <c r="R13" s="341">
        <f>VLOOKUP($A13,'Feedstock Split-2020'!$A$1:$AG$43,MATCH(R$2,'Feedstock Split-2020'!$A$1:$AG$1,0),0)*R$4</f>
        <v>0</v>
      </c>
      <c r="S13" s="341">
        <f>VLOOKUP($A13,'Feedstock Split-2020'!$A$1:$AG$43,MATCH(S$2,'Feedstock Split-2020'!$A$1:$AG$1,0),0)*S$4</f>
        <v>0</v>
      </c>
      <c r="T13" s="341">
        <f>VLOOKUP($A13,'Feedstock Split-2020'!$A$1:$AG$43,MATCH(T$2,'Feedstock Split-2020'!$A$1:$AG$1,0),0)*T$4</f>
        <v>0</v>
      </c>
      <c r="U13" s="341">
        <f>VLOOKUP($A13,'Feedstock Split-2020'!$A$1:$AG$43,MATCH(U$2,'Feedstock Split-2020'!$A$1:$AG$1,0),0)*U$4</f>
        <v>0</v>
      </c>
      <c r="V13" s="341">
        <f>VLOOKUP($A13,'Feedstock Split-2020'!$A$1:$AG$43,MATCH(V$2,'Feedstock Split-2020'!$A$1:$AG$1,0),0)*V$4</f>
        <v>0</v>
      </c>
      <c r="W13" s="341">
        <f>VLOOKUP($A13,'Feedstock Split-2020'!$A$1:$AG$43,MATCH(W$2,'Feedstock Split-2020'!$A$1:$AG$1,0),0)*W$4</f>
        <v>0</v>
      </c>
      <c r="X13" s="341">
        <f>VLOOKUP($A13,'Feedstock Split-2020'!$A$1:$AG$43,MATCH(X$2,'Feedstock Split-2020'!$A$1:$AG$1,0),0)*X$4</f>
        <v>0</v>
      </c>
      <c r="Y13" s="341">
        <f>VLOOKUP($A13,'Feedstock Split-2020'!$A$1:$AG$43,MATCH(Y$2,'Feedstock Split-2020'!$A$1:$AG$1,0),0)*Y$4</f>
        <v>0</v>
      </c>
      <c r="Z13" s="341">
        <f>VLOOKUP($A13,'Feedstock Split-2020'!$A$1:$AG$43,MATCH(Z$2,'Feedstock Split-2020'!$A$1:$AG$1,0),0)*Z$4</f>
        <v>0</v>
      </c>
      <c r="AA13" s="341">
        <f>VLOOKUP($A13,'Feedstock Split-2020'!$A$1:$AG$43,MATCH(AA$2,'Feedstock Split-2020'!$A$1:$AG$1,0),0)*AA$4</f>
        <v>0</v>
      </c>
      <c r="AB13" s="341">
        <f>VLOOKUP($A13,'Feedstock Split-2020'!$A$1:$AG$43,MATCH(AB$2,'Feedstock Split-2020'!$A$1:$AG$1,0),0)*AB$4</f>
        <v>0</v>
      </c>
      <c r="AC13" s="341">
        <f>VLOOKUP($A13,'Feedstock Split-2020'!$A$1:$AG$43,MATCH(AC$2,'Feedstock Split-2020'!$A$1:$AG$1,0),0)*AC$4</f>
        <v>0</v>
      </c>
      <c r="AD13" s="341">
        <f>VLOOKUP($A13,'Feedstock Split-2020'!$A$1:$AG$43,MATCH(AD$2,'Feedstock Split-2020'!$A$1:$AG$1,0),0)*AD$4</f>
        <v>0</v>
      </c>
      <c r="AE13" s="341">
        <f>VLOOKUP($A13,'Feedstock Split-2020'!$A$1:$AG$43,MATCH(AE$2,'Feedstock Split-2020'!$A$1:$AG$1,0),0)*AE$4</f>
        <v>0</v>
      </c>
      <c r="AF13" s="342">
        <f>VLOOKUP($A13,'Feedstock Split-2020'!$A$1:$AG$43,MATCH(AF$2,'Feedstock Split-2020'!$A$1:$AG$1,0),0)*AF$4</f>
        <v>0</v>
      </c>
    </row>
    <row r="14" spans="1:32" x14ac:dyDescent="0.2">
      <c r="A14" s="12" t="s">
        <v>11</v>
      </c>
      <c r="B14" s="27"/>
      <c r="C14" s="314">
        <f>VLOOKUP($A14,'Feedstock Split-2020'!$A$1:$AG$43,MATCH(C$2,'Feedstock Split-2020'!$A$1:$AG$1,0),0)*C$4</f>
        <v>0</v>
      </c>
      <c r="D14" s="341">
        <f>VLOOKUP($A14,'Feedstock Split-2020'!$A$1:$AG$43,MATCH(D$2,'Feedstock Split-2020'!$A$1:$AG$1,0),0)*D$4</f>
        <v>0</v>
      </c>
      <c r="E14" s="341">
        <f>VLOOKUP($A14,'Feedstock Split-2020'!$A$1:$AG$43,MATCH(E$2,'Feedstock Split-2020'!$A$1:$AG$1,0),0)*E$4</f>
        <v>0</v>
      </c>
      <c r="F14" s="341">
        <f>VLOOKUP($A14,'Feedstock Split-2020'!$A$1:$AG$43,MATCH(F$2,'Feedstock Split-2020'!$A$1:$AG$1,0),0)*F$4</f>
        <v>0</v>
      </c>
      <c r="G14" s="341">
        <f>VLOOKUP($A14,'Feedstock Split-2020'!$A$1:$AG$43,MATCH(G$2,'Feedstock Split-2020'!$A$1:$AG$1,0),0)*G$4</f>
        <v>0</v>
      </c>
      <c r="H14" s="341">
        <f>VLOOKUP($A14,'Feedstock Split-2020'!$A$1:$AG$43,MATCH(H$2,'Feedstock Split-2020'!$A$1:$AG$1,0),0)*H$4</f>
        <v>0</v>
      </c>
      <c r="I14" s="341">
        <f>VLOOKUP($A14,'Feedstock Split-2020'!$A$1:$AG$43,MATCH(I$2,'Feedstock Split-2020'!$A$1:$AG$1,0),0)*I$4</f>
        <v>0</v>
      </c>
      <c r="J14" s="341">
        <f>VLOOKUP($A14,'Feedstock Split-2020'!$A$1:$AG$43,MATCH(J$2,'Feedstock Split-2020'!$A$1:$AG$1,0),0)*J$4</f>
        <v>0</v>
      </c>
      <c r="K14" s="341">
        <f>VLOOKUP($A14,'Feedstock Split-2020'!$A$1:$AG$43,MATCH(K$2,'Feedstock Split-2020'!$A$1:$AG$1,0),0)*K$4</f>
        <v>0</v>
      </c>
      <c r="L14" s="341">
        <f>VLOOKUP($A14,'Feedstock Split-2020'!$A$1:$AG$43,MATCH(L$2,'Feedstock Split-2020'!$A$1:$AG$1,0),0)*L$4</f>
        <v>0</v>
      </c>
      <c r="M14" s="341">
        <f>VLOOKUP($A14,'Feedstock Split-2020'!$A$1:$AG$43,MATCH(M$2,'Feedstock Split-2020'!$A$1:$AG$1,0),0)*M$4</f>
        <v>0</v>
      </c>
      <c r="N14" s="341">
        <f>VLOOKUP($A14,'Feedstock Split-2020'!$A$1:$AG$43,MATCH(N$2,'Feedstock Split-2020'!$A$1:$AG$1,0),0)*N$4</f>
        <v>0</v>
      </c>
      <c r="O14" s="341">
        <f>VLOOKUP($A14,'Feedstock Split-2020'!$A$1:$AG$43,MATCH(O$2,'Feedstock Split-2020'!$A$1:$AG$1,0),0)*O$4</f>
        <v>0</v>
      </c>
      <c r="P14" s="341">
        <f>VLOOKUP($A14,'Feedstock Split-2020'!$A$1:$AG$43,MATCH(P$2,'Feedstock Split-2020'!$A$1:$AG$1,0),0)*P$4</f>
        <v>0</v>
      </c>
      <c r="Q14" s="341">
        <f>VLOOKUP($A14,'Feedstock Split-2020'!$A$1:$AG$43,MATCH(Q$2,'Feedstock Split-2020'!$A$1:$AG$1,0),0)*Q$4</f>
        <v>0</v>
      </c>
      <c r="R14" s="341">
        <f>VLOOKUP($A14,'Feedstock Split-2020'!$A$1:$AG$43,MATCH(R$2,'Feedstock Split-2020'!$A$1:$AG$1,0),0)*R$4</f>
        <v>0</v>
      </c>
      <c r="S14" s="341">
        <f>VLOOKUP($A14,'Feedstock Split-2020'!$A$1:$AG$43,MATCH(S$2,'Feedstock Split-2020'!$A$1:$AG$1,0),0)*S$4</f>
        <v>0</v>
      </c>
      <c r="T14" s="341">
        <f>VLOOKUP($A14,'Feedstock Split-2020'!$A$1:$AG$43,MATCH(T$2,'Feedstock Split-2020'!$A$1:$AG$1,0),0)*T$4</f>
        <v>0</v>
      </c>
      <c r="U14" s="341">
        <f>VLOOKUP($A14,'Feedstock Split-2020'!$A$1:$AG$43,MATCH(U$2,'Feedstock Split-2020'!$A$1:$AG$1,0),0)*U$4</f>
        <v>0</v>
      </c>
      <c r="V14" s="341">
        <f>VLOOKUP($A14,'Feedstock Split-2020'!$A$1:$AG$43,MATCH(V$2,'Feedstock Split-2020'!$A$1:$AG$1,0),0)*V$4</f>
        <v>0</v>
      </c>
      <c r="W14" s="341">
        <f>VLOOKUP($A14,'Feedstock Split-2020'!$A$1:$AG$43,MATCH(W$2,'Feedstock Split-2020'!$A$1:$AG$1,0),0)*W$4</f>
        <v>0</v>
      </c>
      <c r="X14" s="341">
        <f>VLOOKUP($A14,'Feedstock Split-2020'!$A$1:$AG$43,MATCH(X$2,'Feedstock Split-2020'!$A$1:$AG$1,0),0)*X$4</f>
        <v>0</v>
      </c>
      <c r="Y14" s="341">
        <f>VLOOKUP($A14,'Feedstock Split-2020'!$A$1:$AG$43,MATCH(Y$2,'Feedstock Split-2020'!$A$1:$AG$1,0),0)*Y$4</f>
        <v>0</v>
      </c>
      <c r="Z14" s="341">
        <f>VLOOKUP($A14,'Feedstock Split-2020'!$A$1:$AG$43,MATCH(Z$2,'Feedstock Split-2020'!$A$1:$AG$1,0),0)*Z$4</f>
        <v>0</v>
      </c>
      <c r="AA14" s="341">
        <f>VLOOKUP($A14,'Feedstock Split-2020'!$A$1:$AG$43,MATCH(AA$2,'Feedstock Split-2020'!$A$1:$AG$1,0),0)*AA$4</f>
        <v>0</v>
      </c>
      <c r="AB14" s="341">
        <f>VLOOKUP($A14,'Feedstock Split-2020'!$A$1:$AG$43,MATCH(AB$2,'Feedstock Split-2020'!$A$1:$AG$1,0),0)*AB$4</f>
        <v>0</v>
      </c>
      <c r="AC14" s="341">
        <f>VLOOKUP($A14,'Feedstock Split-2020'!$A$1:$AG$43,MATCH(AC$2,'Feedstock Split-2020'!$A$1:$AG$1,0),0)*AC$4</f>
        <v>0</v>
      </c>
      <c r="AD14" s="341">
        <f>VLOOKUP($A14,'Feedstock Split-2020'!$A$1:$AG$43,MATCH(AD$2,'Feedstock Split-2020'!$A$1:$AG$1,0),0)*AD$4</f>
        <v>0</v>
      </c>
      <c r="AE14" s="341">
        <f>VLOOKUP($A14,'Feedstock Split-2020'!$A$1:$AG$43,MATCH(AE$2,'Feedstock Split-2020'!$A$1:$AG$1,0),0)*AE$4</f>
        <v>0</v>
      </c>
      <c r="AF14" s="342">
        <f>VLOOKUP($A14,'Feedstock Split-2020'!$A$1:$AG$43,MATCH(AF$2,'Feedstock Split-2020'!$A$1:$AG$1,0),0)*AF$4</f>
        <v>0</v>
      </c>
    </row>
    <row r="15" spans="1:32" x14ac:dyDescent="0.2">
      <c r="A15" s="12" t="s">
        <v>12</v>
      </c>
      <c r="B15" s="27"/>
      <c r="C15" s="314">
        <f>VLOOKUP($A15,'Feedstock Split-2020'!$A$1:$AG$43,MATCH(C$2,'Feedstock Split-2020'!$A$1:$AG$1,0),0)*C$4</f>
        <v>0</v>
      </c>
      <c r="D15" s="341">
        <f>VLOOKUP($A15,'Feedstock Split-2020'!$A$1:$AG$43,MATCH(D$2,'Feedstock Split-2020'!$A$1:$AG$1,0),0)*D$4</f>
        <v>0</v>
      </c>
      <c r="E15" s="341">
        <f>VLOOKUP($A15,'Feedstock Split-2020'!$A$1:$AG$43,MATCH(E$2,'Feedstock Split-2020'!$A$1:$AG$1,0),0)*E$4</f>
        <v>0</v>
      </c>
      <c r="F15" s="341">
        <f>VLOOKUP($A15,'Feedstock Split-2020'!$A$1:$AG$43,MATCH(F$2,'Feedstock Split-2020'!$A$1:$AG$1,0),0)*F$4</f>
        <v>0</v>
      </c>
      <c r="G15" s="341">
        <f>VLOOKUP($A15,'Feedstock Split-2020'!$A$1:$AG$43,MATCH(G$2,'Feedstock Split-2020'!$A$1:$AG$1,0),0)*G$4</f>
        <v>0</v>
      </c>
      <c r="H15" s="341">
        <f>VLOOKUP($A15,'Feedstock Split-2020'!$A$1:$AG$43,MATCH(H$2,'Feedstock Split-2020'!$A$1:$AG$1,0),0)*H$4</f>
        <v>0</v>
      </c>
      <c r="I15" s="341">
        <f>VLOOKUP($A15,'Feedstock Split-2020'!$A$1:$AG$43,MATCH(I$2,'Feedstock Split-2020'!$A$1:$AG$1,0),0)*I$4</f>
        <v>0</v>
      </c>
      <c r="J15" s="341">
        <f>VLOOKUP($A15,'Feedstock Split-2020'!$A$1:$AG$43,MATCH(J$2,'Feedstock Split-2020'!$A$1:$AG$1,0),0)*J$4</f>
        <v>0</v>
      </c>
      <c r="K15" s="341">
        <f>VLOOKUP($A15,'Feedstock Split-2020'!$A$1:$AG$43,MATCH(K$2,'Feedstock Split-2020'!$A$1:$AG$1,0),0)*K$4</f>
        <v>0</v>
      </c>
      <c r="L15" s="341">
        <f>VLOOKUP($A15,'Feedstock Split-2020'!$A$1:$AG$43,MATCH(L$2,'Feedstock Split-2020'!$A$1:$AG$1,0),0)*L$4</f>
        <v>0</v>
      </c>
      <c r="M15" s="341">
        <f>VLOOKUP($A15,'Feedstock Split-2020'!$A$1:$AG$43,MATCH(M$2,'Feedstock Split-2020'!$A$1:$AG$1,0),0)*M$4</f>
        <v>0</v>
      </c>
      <c r="N15" s="341">
        <f>VLOOKUP($A15,'Feedstock Split-2020'!$A$1:$AG$43,MATCH(N$2,'Feedstock Split-2020'!$A$1:$AG$1,0),0)*N$4</f>
        <v>0</v>
      </c>
      <c r="O15" s="341">
        <f>VLOOKUP($A15,'Feedstock Split-2020'!$A$1:$AG$43,MATCH(O$2,'Feedstock Split-2020'!$A$1:$AG$1,0),0)*O$4</f>
        <v>0</v>
      </c>
      <c r="P15" s="341">
        <f>VLOOKUP($A15,'Feedstock Split-2020'!$A$1:$AG$43,MATCH(P$2,'Feedstock Split-2020'!$A$1:$AG$1,0),0)*P$4</f>
        <v>0</v>
      </c>
      <c r="Q15" s="341">
        <f>VLOOKUP($A15,'Feedstock Split-2020'!$A$1:$AG$43,MATCH(Q$2,'Feedstock Split-2020'!$A$1:$AG$1,0),0)*Q$4</f>
        <v>0</v>
      </c>
      <c r="R15" s="341">
        <f>VLOOKUP($A15,'Feedstock Split-2020'!$A$1:$AG$43,MATCH(R$2,'Feedstock Split-2020'!$A$1:$AG$1,0),0)*R$4</f>
        <v>0</v>
      </c>
      <c r="S15" s="341">
        <f>VLOOKUP($A15,'Feedstock Split-2020'!$A$1:$AG$43,MATCH(S$2,'Feedstock Split-2020'!$A$1:$AG$1,0),0)*S$4</f>
        <v>0</v>
      </c>
      <c r="T15" s="341">
        <f>VLOOKUP($A15,'Feedstock Split-2020'!$A$1:$AG$43,MATCH(T$2,'Feedstock Split-2020'!$A$1:$AG$1,0),0)*T$4</f>
        <v>0</v>
      </c>
      <c r="U15" s="341">
        <f>VLOOKUP($A15,'Feedstock Split-2020'!$A$1:$AG$43,MATCH(U$2,'Feedstock Split-2020'!$A$1:$AG$1,0),0)*U$4</f>
        <v>0</v>
      </c>
      <c r="V15" s="341">
        <f>VLOOKUP($A15,'Feedstock Split-2020'!$A$1:$AG$43,MATCH(V$2,'Feedstock Split-2020'!$A$1:$AG$1,0),0)*V$4</f>
        <v>0</v>
      </c>
      <c r="W15" s="341">
        <f>VLOOKUP($A15,'Feedstock Split-2020'!$A$1:$AG$43,MATCH(W$2,'Feedstock Split-2020'!$A$1:$AG$1,0),0)*W$4</f>
        <v>0</v>
      </c>
      <c r="X15" s="341">
        <f>VLOOKUP($A15,'Feedstock Split-2020'!$A$1:$AG$43,MATCH(X$2,'Feedstock Split-2020'!$A$1:$AG$1,0),0)*X$4</f>
        <v>0</v>
      </c>
      <c r="Y15" s="341">
        <f>VLOOKUP($A15,'Feedstock Split-2020'!$A$1:$AG$43,MATCH(Y$2,'Feedstock Split-2020'!$A$1:$AG$1,0),0)*Y$4</f>
        <v>0</v>
      </c>
      <c r="Z15" s="341">
        <f>VLOOKUP($A15,'Feedstock Split-2020'!$A$1:$AG$43,MATCH(Z$2,'Feedstock Split-2020'!$A$1:$AG$1,0),0)*Z$4</f>
        <v>0</v>
      </c>
      <c r="AA15" s="341">
        <f>VLOOKUP($A15,'Feedstock Split-2020'!$A$1:$AG$43,MATCH(AA$2,'Feedstock Split-2020'!$A$1:$AG$1,0),0)*AA$4</f>
        <v>0</v>
      </c>
      <c r="AB15" s="341">
        <f>VLOOKUP($A15,'Feedstock Split-2020'!$A$1:$AG$43,MATCH(AB$2,'Feedstock Split-2020'!$A$1:$AG$1,0),0)*AB$4</f>
        <v>0</v>
      </c>
      <c r="AC15" s="341">
        <f>VLOOKUP($A15,'Feedstock Split-2020'!$A$1:$AG$43,MATCH(AC$2,'Feedstock Split-2020'!$A$1:$AG$1,0),0)*AC$4</f>
        <v>0</v>
      </c>
      <c r="AD15" s="341">
        <f>VLOOKUP($A15,'Feedstock Split-2020'!$A$1:$AG$43,MATCH(AD$2,'Feedstock Split-2020'!$A$1:$AG$1,0),0)*AD$4</f>
        <v>0</v>
      </c>
      <c r="AE15" s="341">
        <f>VLOOKUP($A15,'Feedstock Split-2020'!$A$1:$AG$43,MATCH(AE$2,'Feedstock Split-2020'!$A$1:$AG$1,0),0)*AE$4</f>
        <v>0</v>
      </c>
      <c r="AF15" s="342">
        <f>VLOOKUP($A15,'Feedstock Split-2020'!$A$1:$AG$43,MATCH(AF$2,'Feedstock Split-2020'!$A$1:$AG$1,0),0)*AF$4</f>
        <v>0</v>
      </c>
    </row>
    <row r="16" spans="1:32" x14ac:dyDescent="0.2">
      <c r="A16" s="12" t="s">
        <v>13</v>
      </c>
      <c r="B16" s="27"/>
      <c r="C16" s="314">
        <f>VLOOKUP($A16,'Feedstock Split-2020'!$A$1:$AG$43,MATCH(C$2,'Feedstock Split-2020'!$A$1:$AG$1,0),0)*C$4</f>
        <v>0</v>
      </c>
      <c r="D16" s="341">
        <f>VLOOKUP($A16,'Feedstock Split-2020'!$A$1:$AG$43,MATCH(D$2,'Feedstock Split-2020'!$A$1:$AG$1,0),0)*D$4</f>
        <v>0</v>
      </c>
      <c r="E16" s="341">
        <f>VLOOKUP($A16,'Feedstock Split-2020'!$A$1:$AG$43,MATCH(E$2,'Feedstock Split-2020'!$A$1:$AG$1,0),0)*E$4</f>
        <v>0</v>
      </c>
      <c r="F16" s="341">
        <f>VLOOKUP($A16,'Feedstock Split-2020'!$A$1:$AG$43,MATCH(F$2,'Feedstock Split-2020'!$A$1:$AG$1,0),0)*F$4</f>
        <v>0</v>
      </c>
      <c r="G16" s="341">
        <f>VLOOKUP($A16,'Feedstock Split-2020'!$A$1:$AG$43,MATCH(G$2,'Feedstock Split-2020'!$A$1:$AG$1,0),0)*G$4</f>
        <v>0</v>
      </c>
      <c r="H16" s="341">
        <f>VLOOKUP($A16,'Feedstock Split-2020'!$A$1:$AG$43,MATCH(H$2,'Feedstock Split-2020'!$A$1:$AG$1,0),0)*H$4</f>
        <v>0</v>
      </c>
      <c r="I16" s="341">
        <f>VLOOKUP($A16,'Feedstock Split-2020'!$A$1:$AG$43,MATCH(I$2,'Feedstock Split-2020'!$A$1:$AG$1,0),0)*I$4</f>
        <v>0</v>
      </c>
      <c r="J16" s="341">
        <f>VLOOKUP($A16,'Feedstock Split-2020'!$A$1:$AG$43,MATCH(J$2,'Feedstock Split-2020'!$A$1:$AG$1,0),0)*J$4</f>
        <v>0</v>
      </c>
      <c r="K16" s="341">
        <f>VLOOKUP($A16,'Feedstock Split-2020'!$A$1:$AG$43,MATCH(K$2,'Feedstock Split-2020'!$A$1:$AG$1,0),0)*K$4</f>
        <v>0</v>
      </c>
      <c r="L16" s="341">
        <f>VLOOKUP($A16,'Feedstock Split-2020'!$A$1:$AG$43,MATCH(L$2,'Feedstock Split-2020'!$A$1:$AG$1,0),0)*L$4</f>
        <v>0</v>
      </c>
      <c r="M16" s="341">
        <f>VLOOKUP($A16,'Feedstock Split-2020'!$A$1:$AG$43,MATCH(M$2,'Feedstock Split-2020'!$A$1:$AG$1,0),0)*M$4</f>
        <v>0</v>
      </c>
      <c r="N16" s="341">
        <f>VLOOKUP($A16,'Feedstock Split-2020'!$A$1:$AG$43,MATCH(N$2,'Feedstock Split-2020'!$A$1:$AG$1,0),0)*N$4</f>
        <v>0</v>
      </c>
      <c r="O16" s="341">
        <f>VLOOKUP($A16,'Feedstock Split-2020'!$A$1:$AG$43,MATCH(O$2,'Feedstock Split-2020'!$A$1:$AG$1,0),0)*O$4</f>
        <v>0</v>
      </c>
      <c r="P16" s="341">
        <f>VLOOKUP($A16,'Feedstock Split-2020'!$A$1:$AG$43,MATCH(P$2,'Feedstock Split-2020'!$A$1:$AG$1,0),0)*P$4</f>
        <v>0</v>
      </c>
      <c r="Q16" s="341">
        <f>VLOOKUP($A16,'Feedstock Split-2020'!$A$1:$AG$43,MATCH(Q$2,'Feedstock Split-2020'!$A$1:$AG$1,0),0)*Q$4</f>
        <v>0</v>
      </c>
      <c r="R16" s="341">
        <f>VLOOKUP($A16,'Feedstock Split-2020'!$A$1:$AG$43,MATCH(R$2,'Feedstock Split-2020'!$A$1:$AG$1,0),0)*R$4</f>
        <v>0</v>
      </c>
      <c r="S16" s="341">
        <f>VLOOKUP($A16,'Feedstock Split-2020'!$A$1:$AG$43,MATCH(S$2,'Feedstock Split-2020'!$A$1:$AG$1,0),0)*S$4</f>
        <v>0</v>
      </c>
      <c r="T16" s="341">
        <f>VLOOKUP($A16,'Feedstock Split-2020'!$A$1:$AG$43,MATCH(T$2,'Feedstock Split-2020'!$A$1:$AG$1,0),0)*T$4</f>
        <v>0</v>
      </c>
      <c r="U16" s="341">
        <f>VLOOKUP($A16,'Feedstock Split-2020'!$A$1:$AG$43,MATCH(U$2,'Feedstock Split-2020'!$A$1:$AG$1,0),0)*U$4</f>
        <v>0</v>
      </c>
      <c r="V16" s="341">
        <f>VLOOKUP($A16,'Feedstock Split-2020'!$A$1:$AG$43,MATCH(V$2,'Feedstock Split-2020'!$A$1:$AG$1,0),0)*V$4</f>
        <v>0</v>
      </c>
      <c r="W16" s="341">
        <f>VLOOKUP($A16,'Feedstock Split-2020'!$A$1:$AG$43,MATCH(W$2,'Feedstock Split-2020'!$A$1:$AG$1,0),0)*W$4</f>
        <v>0</v>
      </c>
      <c r="X16" s="341">
        <f>VLOOKUP($A16,'Feedstock Split-2020'!$A$1:$AG$43,MATCH(X$2,'Feedstock Split-2020'!$A$1:$AG$1,0),0)*X$4</f>
        <v>0</v>
      </c>
      <c r="Y16" s="341">
        <f>VLOOKUP($A16,'Feedstock Split-2020'!$A$1:$AG$43,MATCH(Y$2,'Feedstock Split-2020'!$A$1:$AG$1,0),0)*Y$4</f>
        <v>0</v>
      </c>
      <c r="Z16" s="341">
        <f>VLOOKUP($A16,'Feedstock Split-2020'!$A$1:$AG$43,MATCH(Z$2,'Feedstock Split-2020'!$A$1:$AG$1,0),0)*Z$4</f>
        <v>0</v>
      </c>
      <c r="AA16" s="341">
        <f>VLOOKUP($A16,'Feedstock Split-2020'!$A$1:$AG$43,MATCH(AA$2,'Feedstock Split-2020'!$A$1:$AG$1,0),0)*AA$4</f>
        <v>0</v>
      </c>
      <c r="AB16" s="341">
        <f>VLOOKUP($A16,'Feedstock Split-2020'!$A$1:$AG$43,MATCH(AB$2,'Feedstock Split-2020'!$A$1:$AG$1,0),0)*AB$4</f>
        <v>0</v>
      </c>
      <c r="AC16" s="341">
        <f>VLOOKUP($A16,'Feedstock Split-2020'!$A$1:$AG$43,MATCH(AC$2,'Feedstock Split-2020'!$A$1:$AG$1,0),0)*AC$4</f>
        <v>0</v>
      </c>
      <c r="AD16" s="341">
        <f>VLOOKUP($A16,'Feedstock Split-2020'!$A$1:$AG$43,MATCH(AD$2,'Feedstock Split-2020'!$A$1:$AG$1,0),0)*AD$4</f>
        <v>0</v>
      </c>
      <c r="AE16" s="341">
        <f>VLOOKUP($A16,'Feedstock Split-2020'!$A$1:$AG$43,MATCH(AE$2,'Feedstock Split-2020'!$A$1:$AG$1,0),0)*AE$4</f>
        <v>0</v>
      </c>
      <c r="AF16" s="342">
        <f>VLOOKUP($A16,'Feedstock Split-2020'!$A$1:$AG$43,MATCH(AF$2,'Feedstock Split-2020'!$A$1:$AG$1,0),0)*AF$4</f>
        <v>0</v>
      </c>
    </row>
    <row r="17" spans="1:32" x14ac:dyDescent="0.2">
      <c r="A17" s="12" t="s">
        <v>14</v>
      </c>
      <c r="B17" s="27"/>
      <c r="C17" s="314">
        <f>VLOOKUP($A17,'Feedstock Split-2020'!$A$1:$AG$43,MATCH(C$2,'Feedstock Split-2020'!$A$1:$AG$1,0),0)*C$4</f>
        <v>0</v>
      </c>
      <c r="D17" s="341">
        <f>VLOOKUP($A17,'Feedstock Split-2020'!$A$1:$AG$43,MATCH(D$2,'Feedstock Split-2020'!$A$1:$AG$1,0),0)*D$4</f>
        <v>0</v>
      </c>
      <c r="E17" s="341">
        <f>VLOOKUP($A17,'Feedstock Split-2020'!$A$1:$AG$43,MATCH(E$2,'Feedstock Split-2020'!$A$1:$AG$1,0),0)*E$4</f>
        <v>0</v>
      </c>
      <c r="F17" s="341">
        <f>VLOOKUP($A17,'Feedstock Split-2020'!$A$1:$AG$43,MATCH(F$2,'Feedstock Split-2020'!$A$1:$AG$1,0),0)*F$4</f>
        <v>0</v>
      </c>
      <c r="G17" s="341">
        <f>VLOOKUP($A17,'Feedstock Split-2020'!$A$1:$AG$43,MATCH(G$2,'Feedstock Split-2020'!$A$1:$AG$1,0),0)*G$4</f>
        <v>0</v>
      </c>
      <c r="H17" s="341">
        <f>VLOOKUP($A17,'Feedstock Split-2020'!$A$1:$AG$43,MATCH(H$2,'Feedstock Split-2020'!$A$1:$AG$1,0),0)*H$4</f>
        <v>0</v>
      </c>
      <c r="I17" s="341">
        <f>VLOOKUP($A17,'Feedstock Split-2020'!$A$1:$AG$43,MATCH(I$2,'Feedstock Split-2020'!$A$1:$AG$1,0),0)*I$4</f>
        <v>0</v>
      </c>
      <c r="J17" s="341">
        <f>VLOOKUP($A17,'Feedstock Split-2020'!$A$1:$AG$43,MATCH(J$2,'Feedstock Split-2020'!$A$1:$AG$1,0),0)*J$4</f>
        <v>0</v>
      </c>
      <c r="K17" s="341">
        <f>VLOOKUP($A17,'Feedstock Split-2020'!$A$1:$AG$43,MATCH(K$2,'Feedstock Split-2020'!$A$1:$AG$1,0),0)*K$4</f>
        <v>0</v>
      </c>
      <c r="L17" s="341">
        <f>VLOOKUP($A17,'Feedstock Split-2020'!$A$1:$AG$43,MATCH(L$2,'Feedstock Split-2020'!$A$1:$AG$1,0),0)*L$4</f>
        <v>0</v>
      </c>
      <c r="M17" s="341">
        <f>VLOOKUP($A17,'Feedstock Split-2020'!$A$1:$AG$43,MATCH(M$2,'Feedstock Split-2020'!$A$1:$AG$1,0),0)*M$4</f>
        <v>0</v>
      </c>
      <c r="N17" s="341">
        <f>VLOOKUP($A17,'Feedstock Split-2020'!$A$1:$AG$43,MATCH(N$2,'Feedstock Split-2020'!$A$1:$AG$1,0),0)*N$4</f>
        <v>0</v>
      </c>
      <c r="O17" s="341">
        <f>VLOOKUP($A17,'Feedstock Split-2020'!$A$1:$AG$43,MATCH(O$2,'Feedstock Split-2020'!$A$1:$AG$1,0),0)*O$4</f>
        <v>0</v>
      </c>
      <c r="P17" s="341">
        <f>VLOOKUP($A17,'Feedstock Split-2020'!$A$1:$AG$43,MATCH(P$2,'Feedstock Split-2020'!$A$1:$AG$1,0),0)*P$4</f>
        <v>0</v>
      </c>
      <c r="Q17" s="341">
        <f>VLOOKUP($A17,'Feedstock Split-2020'!$A$1:$AG$43,MATCH(Q$2,'Feedstock Split-2020'!$A$1:$AG$1,0),0)*Q$4</f>
        <v>0</v>
      </c>
      <c r="R17" s="341">
        <f>VLOOKUP($A17,'Feedstock Split-2020'!$A$1:$AG$43,MATCH(R$2,'Feedstock Split-2020'!$A$1:$AG$1,0),0)*R$4</f>
        <v>0</v>
      </c>
      <c r="S17" s="341">
        <f>VLOOKUP($A17,'Feedstock Split-2020'!$A$1:$AG$43,MATCH(S$2,'Feedstock Split-2020'!$A$1:$AG$1,0),0)*S$4</f>
        <v>0</v>
      </c>
      <c r="T17" s="341">
        <f>VLOOKUP($A17,'Feedstock Split-2020'!$A$1:$AG$43,MATCH(T$2,'Feedstock Split-2020'!$A$1:$AG$1,0),0)*T$4</f>
        <v>0</v>
      </c>
      <c r="U17" s="341">
        <f>VLOOKUP($A17,'Feedstock Split-2020'!$A$1:$AG$43,MATCH(U$2,'Feedstock Split-2020'!$A$1:$AG$1,0),0)*U$4</f>
        <v>0</v>
      </c>
      <c r="V17" s="341">
        <f>VLOOKUP($A17,'Feedstock Split-2020'!$A$1:$AG$43,MATCH(V$2,'Feedstock Split-2020'!$A$1:$AG$1,0),0)*V$4</f>
        <v>0</v>
      </c>
      <c r="W17" s="341">
        <f>VLOOKUP($A17,'Feedstock Split-2020'!$A$1:$AG$43,MATCH(W$2,'Feedstock Split-2020'!$A$1:$AG$1,0),0)*W$4</f>
        <v>0</v>
      </c>
      <c r="X17" s="341">
        <f>VLOOKUP($A17,'Feedstock Split-2020'!$A$1:$AG$43,MATCH(X$2,'Feedstock Split-2020'!$A$1:$AG$1,0),0)*X$4</f>
        <v>0</v>
      </c>
      <c r="Y17" s="341">
        <f>VLOOKUP($A17,'Feedstock Split-2020'!$A$1:$AG$43,MATCH(Y$2,'Feedstock Split-2020'!$A$1:$AG$1,0),0)*Y$4</f>
        <v>0</v>
      </c>
      <c r="Z17" s="341">
        <f>VLOOKUP($A17,'Feedstock Split-2020'!$A$1:$AG$43,MATCH(Z$2,'Feedstock Split-2020'!$A$1:$AG$1,0),0)*Z$4</f>
        <v>0</v>
      </c>
      <c r="AA17" s="341">
        <f>VLOOKUP($A17,'Feedstock Split-2020'!$A$1:$AG$43,MATCH(AA$2,'Feedstock Split-2020'!$A$1:$AG$1,0),0)*AA$4</f>
        <v>0</v>
      </c>
      <c r="AB17" s="341">
        <f>VLOOKUP($A17,'Feedstock Split-2020'!$A$1:$AG$43,MATCH(AB$2,'Feedstock Split-2020'!$A$1:$AG$1,0),0)*AB$4</f>
        <v>0</v>
      </c>
      <c r="AC17" s="341">
        <f>VLOOKUP($A17,'Feedstock Split-2020'!$A$1:$AG$43,MATCH(AC$2,'Feedstock Split-2020'!$A$1:$AG$1,0),0)*AC$4</f>
        <v>0</v>
      </c>
      <c r="AD17" s="341">
        <f>VLOOKUP($A17,'Feedstock Split-2020'!$A$1:$AG$43,MATCH(AD$2,'Feedstock Split-2020'!$A$1:$AG$1,0),0)*AD$4</f>
        <v>0</v>
      </c>
      <c r="AE17" s="341">
        <f>VLOOKUP($A17,'Feedstock Split-2020'!$A$1:$AG$43,MATCH(AE$2,'Feedstock Split-2020'!$A$1:$AG$1,0),0)*AE$4</f>
        <v>0</v>
      </c>
      <c r="AF17" s="342">
        <f>VLOOKUP($A17,'Feedstock Split-2020'!$A$1:$AG$43,MATCH(AF$2,'Feedstock Split-2020'!$A$1:$AG$1,0),0)*AF$4</f>
        <v>0</v>
      </c>
    </row>
    <row r="18" spans="1:32" x14ac:dyDescent="0.2">
      <c r="A18" s="12" t="s">
        <v>15</v>
      </c>
      <c r="B18" s="27"/>
      <c r="C18" s="314">
        <f>VLOOKUP($A18,'Feedstock Split-2020'!$A$1:$AG$43,MATCH(C$2,'Feedstock Split-2020'!$A$1:$AG$1,0),0)*C$4</f>
        <v>0</v>
      </c>
      <c r="D18" s="341">
        <f>VLOOKUP($A18,'Feedstock Split-2020'!$A$1:$AG$43,MATCH(D$2,'Feedstock Split-2020'!$A$1:$AG$1,0),0)*D$4</f>
        <v>0</v>
      </c>
      <c r="E18" s="341">
        <f>VLOOKUP($A18,'Feedstock Split-2020'!$A$1:$AG$43,MATCH(E$2,'Feedstock Split-2020'!$A$1:$AG$1,0),0)*E$4</f>
        <v>0</v>
      </c>
      <c r="F18" s="341">
        <f>VLOOKUP($A18,'Feedstock Split-2020'!$A$1:$AG$43,MATCH(F$2,'Feedstock Split-2020'!$A$1:$AG$1,0),0)*F$4</f>
        <v>0</v>
      </c>
      <c r="G18" s="341">
        <f>VLOOKUP($A18,'Feedstock Split-2020'!$A$1:$AG$43,MATCH(G$2,'Feedstock Split-2020'!$A$1:$AG$1,0),0)*G$4</f>
        <v>0</v>
      </c>
      <c r="H18" s="341">
        <f>VLOOKUP($A18,'Feedstock Split-2020'!$A$1:$AG$43,MATCH(H$2,'Feedstock Split-2020'!$A$1:$AG$1,0),0)*H$4</f>
        <v>0</v>
      </c>
      <c r="I18" s="341">
        <f>VLOOKUP($A18,'Feedstock Split-2020'!$A$1:$AG$43,MATCH(I$2,'Feedstock Split-2020'!$A$1:$AG$1,0),0)*I$4</f>
        <v>0</v>
      </c>
      <c r="J18" s="341">
        <f>VLOOKUP($A18,'Feedstock Split-2020'!$A$1:$AG$43,MATCH(J$2,'Feedstock Split-2020'!$A$1:$AG$1,0),0)*J$4</f>
        <v>0</v>
      </c>
      <c r="K18" s="341">
        <f>VLOOKUP($A18,'Feedstock Split-2020'!$A$1:$AG$43,MATCH(K$2,'Feedstock Split-2020'!$A$1:$AG$1,0),0)*K$4</f>
        <v>0</v>
      </c>
      <c r="L18" s="341">
        <f>VLOOKUP($A18,'Feedstock Split-2020'!$A$1:$AG$43,MATCH(L$2,'Feedstock Split-2020'!$A$1:$AG$1,0),0)*L$4</f>
        <v>0</v>
      </c>
      <c r="M18" s="341">
        <f>VLOOKUP($A18,'Feedstock Split-2020'!$A$1:$AG$43,MATCH(M$2,'Feedstock Split-2020'!$A$1:$AG$1,0),0)*M$4</f>
        <v>0</v>
      </c>
      <c r="N18" s="341">
        <f>VLOOKUP($A18,'Feedstock Split-2020'!$A$1:$AG$43,MATCH(N$2,'Feedstock Split-2020'!$A$1:$AG$1,0),0)*N$4</f>
        <v>0</v>
      </c>
      <c r="O18" s="341">
        <f>VLOOKUP($A18,'Feedstock Split-2020'!$A$1:$AG$43,MATCH(O$2,'Feedstock Split-2020'!$A$1:$AG$1,0),0)*O$4</f>
        <v>0</v>
      </c>
      <c r="P18" s="341">
        <f>VLOOKUP($A18,'Feedstock Split-2020'!$A$1:$AG$43,MATCH(P$2,'Feedstock Split-2020'!$A$1:$AG$1,0),0)*P$4</f>
        <v>0</v>
      </c>
      <c r="Q18" s="341">
        <f>VLOOKUP($A18,'Feedstock Split-2020'!$A$1:$AG$43,MATCH(Q$2,'Feedstock Split-2020'!$A$1:$AG$1,0),0)*Q$4</f>
        <v>0</v>
      </c>
      <c r="R18" s="341">
        <f>VLOOKUP($A18,'Feedstock Split-2020'!$A$1:$AG$43,MATCH(R$2,'Feedstock Split-2020'!$A$1:$AG$1,0),0)*R$4</f>
        <v>0</v>
      </c>
      <c r="S18" s="341">
        <f>VLOOKUP($A18,'Feedstock Split-2020'!$A$1:$AG$43,MATCH(S$2,'Feedstock Split-2020'!$A$1:$AG$1,0),0)*S$4</f>
        <v>0</v>
      </c>
      <c r="T18" s="341">
        <f>VLOOKUP($A18,'Feedstock Split-2020'!$A$1:$AG$43,MATCH(T$2,'Feedstock Split-2020'!$A$1:$AG$1,0),0)*T$4</f>
        <v>0</v>
      </c>
      <c r="U18" s="341">
        <f>VLOOKUP($A18,'Feedstock Split-2020'!$A$1:$AG$43,MATCH(U$2,'Feedstock Split-2020'!$A$1:$AG$1,0),0)*U$4</f>
        <v>0</v>
      </c>
      <c r="V18" s="341">
        <f>VLOOKUP($A18,'Feedstock Split-2020'!$A$1:$AG$43,MATCH(V$2,'Feedstock Split-2020'!$A$1:$AG$1,0),0)*V$4</f>
        <v>0</v>
      </c>
      <c r="W18" s="341">
        <f>VLOOKUP($A18,'Feedstock Split-2020'!$A$1:$AG$43,MATCH(W$2,'Feedstock Split-2020'!$A$1:$AG$1,0),0)*W$4</f>
        <v>0</v>
      </c>
      <c r="X18" s="341">
        <f>VLOOKUP($A18,'Feedstock Split-2020'!$A$1:$AG$43,MATCH(X$2,'Feedstock Split-2020'!$A$1:$AG$1,0),0)*X$4</f>
        <v>0</v>
      </c>
      <c r="Y18" s="341">
        <f>VLOOKUP($A18,'Feedstock Split-2020'!$A$1:$AG$43,MATCH(Y$2,'Feedstock Split-2020'!$A$1:$AG$1,0),0)*Y$4</f>
        <v>0</v>
      </c>
      <c r="Z18" s="341">
        <f>VLOOKUP($A18,'Feedstock Split-2020'!$A$1:$AG$43,MATCH(Z$2,'Feedstock Split-2020'!$A$1:$AG$1,0),0)*Z$4</f>
        <v>0</v>
      </c>
      <c r="AA18" s="341">
        <f>VLOOKUP($A18,'Feedstock Split-2020'!$A$1:$AG$43,MATCH(AA$2,'Feedstock Split-2020'!$A$1:$AG$1,0),0)*AA$4</f>
        <v>0</v>
      </c>
      <c r="AB18" s="341">
        <f>VLOOKUP($A18,'Feedstock Split-2020'!$A$1:$AG$43,MATCH(AB$2,'Feedstock Split-2020'!$A$1:$AG$1,0),0)*AB$4</f>
        <v>0</v>
      </c>
      <c r="AC18" s="341">
        <f>VLOOKUP($A18,'Feedstock Split-2020'!$A$1:$AG$43,MATCH(AC$2,'Feedstock Split-2020'!$A$1:$AG$1,0),0)*AC$4</f>
        <v>0</v>
      </c>
      <c r="AD18" s="341">
        <f>VLOOKUP($A18,'Feedstock Split-2020'!$A$1:$AG$43,MATCH(AD$2,'Feedstock Split-2020'!$A$1:$AG$1,0),0)*AD$4</f>
        <v>0</v>
      </c>
      <c r="AE18" s="341">
        <f>VLOOKUP($A18,'Feedstock Split-2020'!$A$1:$AG$43,MATCH(AE$2,'Feedstock Split-2020'!$A$1:$AG$1,0),0)*AE$4</f>
        <v>0</v>
      </c>
      <c r="AF18" s="342">
        <f>VLOOKUP($A18,'Feedstock Split-2020'!$A$1:$AG$43,MATCH(AF$2,'Feedstock Split-2020'!$A$1:$AG$1,0),0)*AF$4</f>
        <v>0</v>
      </c>
    </row>
    <row r="19" spans="1:32" x14ac:dyDescent="0.2">
      <c r="A19" s="12" t="s">
        <v>16</v>
      </c>
      <c r="B19" s="27"/>
      <c r="C19" s="314">
        <f>VLOOKUP($A19,'Feedstock Split-2020'!$A$1:$AG$43,MATCH(C$2,'Feedstock Split-2020'!$A$1:$AG$1,0),0)*C$4</f>
        <v>0</v>
      </c>
      <c r="D19" s="341">
        <f>VLOOKUP($A19,'Feedstock Split-2020'!$A$1:$AG$43,MATCH(D$2,'Feedstock Split-2020'!$A$1:$AG$1,0),0)*D$4</f>
        <v>0</v>
      </c>
      <c r="E19" s="341">
        <f>VLOOKUP($A19,'Feedstock Split-2020'!$A$1:$AG$43,MATCH(E$2,'Feedstock Split-2020'!$A$1:$AG$1,0),0)*E$4</f>
        <v>0</v>
      </c>
      <c r="F19" s="341">
        <f>VLOOKUP($A19,'Feedstock Split-2020'!$A$1:$AG$43,MATCH(F$2,'Feedstock Split-2020'!$A$1:$AG$1,0),0)*F$4</f>
        <v>0</v>
      </c>
      <c r="G19" s="341">
        <f>VLOOKUP($A19,'Feedstock Split-2020'!$A$1:$AG$43,MATCH(G$2,'Feedstock Split-2020'!$A$1:$AG$1,0),0)*G$4</f>
        <v>0</v>
      </c>
      <c r="H19" s="341">
        <f>VLOOKUP($A19,'Feedstock Split-2020'!$A$1:$AG$43,MATCH(H$2,'Feedstock Split-2020'!$A$1:$AG$1,0),0)*H$4</f>
        <v>0</v>
      </c>
      <c r="I19" s="341">
        <f>VLOOKUP($A19,'Feedstock Split-2020'!$A$1:$AG$43,MATCH(I$2,'Feedstock Split-2020'!$A$1:$AG$1,0),0)*I$4</f>
        <v>0</v>
      </c>
      <c r="J19" s="341">
        <f>VLOOKUP($A19,'Feedstock Split-2020'!$A$1:$AG$43,MATCH(J$2,'Feedstock Split-2020'!$A$1:$AG$1,0),0)*J$4</f>
        <v>0</v>
      </c>
      <c r="K19" s="341">
        <f>VLOOKUP($A19,'Feedstock Split-2020'!$A$1:$AG$43,MATCH(K$2,'Feedstock Split-2020'!$A$1:$AG$1,0),0)*K$4</f>
        <v>0</v>
      </c>
      <c r="L19" s="341">
        <f>VLOOKUP($A19,'Feedstock Split-2020'!$A$1:$AG$43,MATCH(L$2,'Feedstock Split-2020'!$A$1:$AG$1,0),0)*L$4</f>
        <v>0</v>
      </c>
      <c r="M19" s="341">
        <f>VLOOKUP($A19,'Feedstock Split-2020'!$A$1:$AG$43,MATCH(M$2,'Feedstock Split-2020'!$A$1:$AG$1,0),0)*M$4</f>
        <v>0</v>
      </c>
      <c r="N19" s="341">
        <f>VLOOKUP($A19,'Feedstock Split-2020'!$A$1:$AG$43,MATCH(N$2,'Feedstock Split-2020'!$A$1:$AG$1,0),0)*N$4</f>
        <v>0</v>
      </c>
      <c r="O19" s="341">
        <f>VLOOKUP($A19,'Feedstock Split-2020'!$A$1:$AG$43,MATCH(O$2,'Feedstock Split-2020'!$A$1:$AG$1,0),0)*O$4</f>
        <v>0</v>
      </c>
      <c r="P19" s="341">
        <f>VLOOKUP($A19,'Feedstock Split-2020'!$A$1:$AG$43,MATCH(P$2,'Feedstock Split-2020'!$A$1:$AG$1,0),0)*P$4</f>
        <v>0</v>
      </c>
      <c r="Q19" s="341">
        <f>VLOOKUP($A19,'Feedstock Split-2020'!$A$1:$AG$43,MATCH(Q$2,'Feedstock Split-2020'!$A$1:$AG$1,0),0)*Q$4</f>
        <v>0</v>
      </c>
      <c r="R19" s="341">
        <f>VLOOKUP($A19,'Feedstock Split-2020'!$A$1:$AG$43,MATCH(R$2,'Feedstock Split-2020'!$A$1:$AG$1,0),0)*R$4</f>
        <v>0</v>
      </c>
      <c r="S19" s="341">
        <f>VLOOKUP($A19,'Feedstock Split-2020'!$A$1:$AG$43,MATCH(S$2,'Feedstock Split-2020'!$A$1:$AG$1,0),0)*S$4</f>
        <v>0</v>
      </c>
      <c r="T19" s="341">
        <f>VLOOKUP($A19,'Feedstock Split-2020'!$A$1:$AG$43,MATCH(T$2,'Feedstock Split-2020'!$A$1:$AG$1,0),0)*T$4</f>
        <v>0</v>
      </c>
      <c r="U19" s="341">
        <f>VLOOKUP($A19,'Feedstock Split-2020'!$A$1:$AG$43,MATCH(U$2,'Feedstock Split-2020'!$A$1:$AG$1,0),0)*U$4</f>
        <v>635902582634.81799</v>
      </c>
      <c r="V19" s="341">
        <f>VLOOKUP($A19,'Feedstock Split-2020'!$A$1:$AG$43,MATCH(V$2,'Feedstock Split-2020'!$A$1:$AG$1,0),0)*V$4</f>
        <v>0</v>
      </c>
      <c r="W19" s="341">
        <f>VLOOKUP($A19,'Feedstock Split-2020'!$A$1:$AG$43,MATCH(W$2,'Feedstock Split-2020'!$A$1:$AG$1,0),0)*W$4</f>
        <v>0</v>
      </c>
      <c r="X19" s="341">
        <f>VLOOKUP($A19,'Feedstock Split-2020'!$A$1:$AG$43,MATCH(X$2,'Feedstock Split-2020'!$A$1:$AG$1,0),0)*X$4</f>
        <v>0</v>
      </c>
      <c r="Y19" s="341">
        <f>VLOOKUP($A19,'Feedstock Split-2020'!$A$1:$AG$43,MATCH(Y$2,'Feedstock Split-2020'!$A$1:$AG$1,0),0)*Y$4</f>
        <v>0</v>
      </c>
      <c r="Z19" s="341">
        <f>VLOOKUP($A19,'Feedstock Split-2020'!$A$1:$AG$43,MATCH(Z$2,'Feedstock Split-2020'!$A$1:$AG$1,0),0)*Z$4</f>
        <v>0</v>
      </c>
      <c r="AA19" s="341">
        <f>VLOOKUP($A19,'Feedstock Split-2020'!$A$1:$AG$43,MATCH(AA$2,'Feedstock Split-2020'!$A$1:$AG$1,0),0)*AA$4</f>
        <v>0</v>
      </c>
      <c r="AB19" s="341">
        <f>VLOOKUP($A19,'Feedstock Split-2020'!$A$1:$AG$43,MATCH(AB$2,'Feedstock Split-2020'!$A$1:$AG$1,0),0)*AB$4</f>
        <v>0</v>
      </c>
      <c r="AC19" s="341">
        <f>VLOOKUP($A19,'Feedstock Split-2020'!$A$1:$AG$43,MATCH(AC$2,'Feedstock Split-2020'!$A$1:$AG$1,0),0)*AC$4</f>
        <v>0</v>
      </c>
      <c r="AD19" s="341">
        <f>VLOOKUP($A19,'Feedstock Split-2020'!$A$1:$AG$43,MATCH(AD$2,'Feedstock Split-2020'!$A$1:$AG$1,0),0)*AD$4</f>
        <v>0</v>
      </c>
      <c r="AE19" s="341">
        <f>VLOOKUP($A19,'Feedstock Split-2020'!$A$1:$AG$43,MATCH(AE$2,'Feedstock Split-2020'!$A$1:$AG$1,0),0)*AE$4</f>
        <v>0</v>
      </c>
      <c r="AF19" s="342">
        <f>VLOOKUP($A19,'Feedstock Split-2020'!$A$1:$AG$43,MATCH(AF$2,'Feedstock Split-2020'!$A$1:$AG$1,0),0)*AF$4</f>
        <v>0</v>
      </c>
    </row>
    <row r="20" spans="1:32" x14ac:dyDescent="0.2">
      <c r="A20" s="12" t="s">
        <v>17</v>
      </c>
      <c r="B20" s="27"/>
      <c r="C20" s="314">
        <f>VLOOKUP($A20,'Feedstock Split-2020'!$A$1:$AG$43,MATCH(C$2,'Feedstock Split-2020'!$A$1:$AG$1,0),0)*C$4</f>
        <v>0</v>
      </c>
      <c r="D20" s="341">
        <f>VLOOKUP($A20,'Feedstock Split-2020'!$A$1:$AG$43,MATCH(D$2,'Feedstock Split-2020'!$A$1:$AG$1,0),0)*D$4</f>
        <v>0</v>
      </c>
      <c r="E20" s="341">
        <f>VLOOKUP($A20,'Feedstock Split-2020'!$A$1:$AG$43,MATCH(E$2,'Feedstock Split-2020'!$A$1:$AG$1,0),0)*E$4</f>
        <v>0</v>
      </c>
      <c r="F20" s="341">
        <f>VLOOKUP($A20,'Feedstock Split-2020'!$A$1:$AG$43,MATCH(F$2,'Feedstock Split-2020'!$A$1:$AG$1,0),0)*F$4</f>
        <v>0</v>
      </c>
      <c r="G20" s="341">
        <f>VLOOKUP($A20,'Feedstock Split-2020'!$A$1:$AG$43,MATCH(G$2,'Feedstock Split-2020'!$A$1:$AG$1,0),0)*G$4</f>
        <v>0</v>
      </c>
      <c r="H20" s="341">
        <f>VLOOKUP($A20,'Feedstock Split-2020'!$A$1:$AG$43,MATCH(H$2,'Feedstock Split-2020'!$A$1:$AG$1,0),0)*H$4</f>
        <v>0</v>
      </c>
      <c r="I20" s="341">
        <f>VLOOKUP($A20,'Feedstock Split-2020'!$A$1:$AG$43,MATCH(I$2,'Feedstock Split-2020'!$A$1:$AG$1,0),0)*I$4</f>
        <v>0</v>
      </c>
      <c r="J20" s="341">
        <f>VLOOKUP($A20,'Feedstock Split-2020'!$A$1:$AG$43,MATCH(J$2,'Feedstock Split-2020'!$A$1:$AG$1,0),0)*J$4</f>
        <v>0</v>
      </c>
      <c r="K20" s="341">
        <f>VLOOKUP($A20,'Feedstock Split-2020'!$A$1:$AG$43,MATCH(K$2,'Feedstock Split-2020'!$A$1:$AG$1,0),0)*K$4</f>
        <v>0</v>
      </c>
      <c r="L20" s="341">
        <f>VLOOKUP($A20,'Feedstock Split-2020'!$A$1:$AG$43,MATCH(L$2,'Feedstock Split-2020'!$A$1:$AG$1,0),0)*L$4</f>
        <v>0</v>
      </c>
      <c r="M20" s="341">
        <f>VLOOKUP($A20,'Feedstock Split-2020'!$A$1:$AG$43,MATCH(M$2,'Feedstock Split-2020'!$A$1:$AG$1,0),0)*M$4</f>
        <v>0</v>
      </c>
      <c r="N20" s="341">
        <f>VLOOKUP($A20,'Feedstock Split-2020'!$A$1:$AG$43,MATCH(N$2,'Feedstock Split-2020'!$A$1:$AG$1,0),0)*N$4</f>
        <v>0</v>
      </c>
      <c r="O20" s="341">
        <f>VLOOKUP($A20,'Feedstock Split-2020'!$A$1:$AG$43,MATCH(O$2,'Feedstock Split-2020'!$A$1:$AG$1,0),0)*O$4</f>
        <v>0</v>
      </c>
      <c r="P20" s="341">
        <f>VLOOKUP($A20,'Feedstock Split-2020'!$A$1:$AG$43,MATCH(P$2,'Feedstock Split-2020'!$A$1:$AG$1,0),0)*P$4</f>
        <v>0</v>
      </c>
      <c r="Q20" s="341">
        <f>VLOOKUP($A20,'Feedstock Split-2020'!$A$1:$AG$43,MATCH(Q$2,'Feedstock Split-2020'!$A$1:$AG$1,0),0)*Q$4</f>
        <v>0</v>
      </c>
      <c r="R20" s="341">
        <f>VLOOKUP($A20,'Feedstock Split-2020'!$A$1:$AG$43,MATCH(R$2,'Feedstock Split-2020'!$A$1:$AG$1,0),0)*R$4</f>
        <v>0</v>
      </c>
      <c r="S20" s="341">
        <f>VLOOKUP($A20,'Feedstock Split-2020'!$A$1:$AG$43,MATCH(S$2,'Feedstock Split-2020'!$A$1:$AG$1,0),0)*S$4</f>
        <v>0</v>
      </c>
      <c r="T20" s="341">
        <f>VLOOKUP($A20,'Feedstock Split-2020'!$A$1:$AG$43,MATCH(T$2,'Feedstock Split-2020'!$A$1:$AG$1,0),0)*T$4</f>
        <v>0</v>
      </c>
      <c r="U20" s="341">
        <f>VLOOKUP($A20,'Feedstock Split-2020'!$A$1:$AG$43,MATCH(U$2,'Feedstock Split-2020'!$A$1:$AG$1,0),0)*U$4</f>
        <v>0</v>
      </c>
      <c r="V20" s="341">
        <f>VLOOKUP($A20,'Feedstock Split-2020'!$A$1:$AG$43,MATCH(V$2,'Feedstock Split-2020'!$A$1:$AG$1,0),0)*V$4</f>
        <v>0</v>
      </c>
      <c r="W20" s="341">
        <f>VLOOKUP($A20,'Feedstock Split-2020'!$A$1:$AG$43,MATCH(W$2,'Feedstock Split-2020'!$A$1:$AG$1,0),0)*W$4</f>
        <v>0</v>
      </c>
      <c r="X20" s="341">
        <f>VLOOKUP($A20,'Feedstock Split-2020'!$A$1:$AG$43,MATCH(X$2,'Feedstock Split-2020'!$A$1:$AG$1,0),0)*X$4</f>
        <v>0</v>
      </c>
      <c r="Y20" s="341">
        <f>VLOOKUP($A20,'Feedstock Split-2020'!$A$1:$AG$43,MATCH(Y$2,'Feedstock Split-2020'!$A$1:$AG$1,0),0)*Y$4</f>
        <v>0</v>
      </c>
      <c r="Z20" s="341">
        <f>VLOOKUP($A20,'Feedstock Split-2020'!$A$1:$AG$43,MATCH(Z$2,'Feedstock Split-2020'!$A$1:$AG$1,0),0)*Z$4</f>
        <v>0</v>
      </c>
      <c r="AA20" s="341">
        <f>VLOOKUP($A20,'Feedstock Split-2020'!$A$1:$AG$43,MATCH(AA$2,'Feedstock Split-2020'!$A$1:$AG$1,0),0)*AA$4</f>
        <v>0</v>
      </c>
      <c r="AB20" s="341">
        <f>VLOOKUP($A20,'Feedstock Split-2020'!$A$1:$AG$43,MATCH(AB$2,'Feedstock Split-2020'!$A$1:$AG$1,0),0)*AB$4</f>
        <v>0</v>
      </c>
      <c r="AC20" s="341">
        <f>VLOOKUP($A20,'Feedstock Split-2020'!$A$1:$AG$43,MATCH(AC$2,'Feedstock Split-2020'!$A$1:$AG$1,0),0)*AC$4</f>
        <v>0</v>
      </c>
      <c r="AD20" s="341">
        <f>VLOOKUP($A20,'Feedstock Split-2020'!$A$1:$AG$43,MATCH(AD$2,'Feedstock Split-2020'!$A$1:$AG$1,0),0)*AD$4</f>
        <v>0</v>
      </c>
      <c r="AE20" s="341">
        <f>VLOOKUP($A20,'Feedstock Split-2020'!$A$1:$AG$43,MATCH(AE$2,'Feedstock Split-2020'!$A$1:$AG$1,0),0)*AE$4</f>
        <v>0</v>
      </c>
      <c r="AF20" s="342">
        <f>VLOOKUP($A20,'Feedstock Split-2020'!$A$1:$AG$43,MATCH(AF$2,'Feedstock Split-2020'!$A$1:$AG$1,0),0)*AF$4</f>
        <v>0</v>
      </c>
    </row>
    <row r="21" spans="1:32" x14ac:dyDescent="0.2">
      <c r="A21" s="12" t="s">
        <v>18</v>
      </c>
      <c r="B21" s="27"/>
      <c r="C21" s="314">
        <f>VLOOKUP($A21,'Feedstock Split-2020'!$A$1:$AG$43,MATCH(C$2,'Feedstock Split-2020'!$A$1:$AG$1,0),0)*C$4</f>
        <v>0</v>
      </c>
      <c r="D21" s="341">
        <f>VLOOKUP($A21,'Feedstock Split-2020'!$A$1:$AG$43,MATCH(D$2,'Feedstock Split-2020'!$A$1:$AG$1,0),0)*D$4</f>
        <v>0</v>
      </c>
      <c r="E21" s="341">
        <f>VLOOKUP($A21,'Feedstock Split-2020'!$A$1:$AG$43,MATCH(E$2,'Feedstock Split-2020'!$A$1:$AG$1,0),0)*E$4</f>
        <v>0</v>
      </c>
      <c r="F21" s="341">
        <f>VLOOKUP($A21,'Feedstock Split-2020'!$A$1:$AG$43,MATCH(F$2,'Feedstock Split-2020'!$A$1:$AG$1,0),0)*F$4</f>
        <v>0</v>
      </c>
      <c r="G21" s="341">
        <f>VLOOKUP($A21,'Feedstock Split-2020'!$A$1:$AG$43,MATCH(G$2,'Feedstock Split-2020'!$A$1:$AG$1,0),0)*G$4</f>
        <v>0</v>
      </c>
      <c r="H21" s="341">
        <f>VLOOKUP($A21,'Feedstock Split-2020'!$A$1:$AG$43,MATCH(H$2,'Feedstock Split-2020'!$A$1:$AG$1,0),0)*H$4</f>
        <v>0</v>
      </c>
      <c r="I21" s="341">
        <f>VLOOKUP($A21,'Feedstock Split-2020'!$A$1:$AG$43,MATCH(I$2,'Feedstock Split-2020'!$A$1:$AG$1,0),0)*I$4</f>
        <v>0</v>
      </c>
      <c r="J21" s="341">
        <f>VLOOKUP($A21,'Feedstock Split-2020'!$A$1:$AG$43,MATCH(J$2,'Feedstock Split-2020'!$A$1:$AG$1,0),0)*J$4</f>
        <v>0</v>
      </c>
      <c r="K21" s="341">
        <f>VLOOKUP($A21,'Feedstock Split-2020'!$A$1:$AG$43,MATCH(K$2,'Feedstock Split-2020'!$A$1:$AG$1,0),0)*K$4</f>
        <v>0</v>
      </c>
      <c r="L21" s="341">
        <f>VLOOKUP($A21,'Feedstock Split-2020'!$A$1:$AG$43,MATCH(L$2,'Feedstock Split-2020'!$A$1:$AG$1,0),0)*L$4</f>
        <v>0</v>
      </c>
      <c r="M21" s="341">
        <f>VLOOKUP($A21,'Feedstock Split-2020'!$A$1:$AG$43,MATCH(M$2,'Feedstock Split-2020'!$A$1:$AG$1,0),0)*M$4</f>
        <v>0</v>
      </c>
      <c r="N21" s="341">
        <f>VLOOKUP($A21,'Feedstock Split-2020'!$A$1:$AG$43,MATCH(N$2,'Feedstock Split-2020'!$A$1:$AG$1,0),0)*N$4</f>
        <v>0</v>
      </c>
      <c r="O21" s="341">
        <f>VLOOKUP($A21,'Feedstock Split-2020'!$A$1:$AG$43,MATCH(O$2,'Feedstock Split-2020'!$A$1:$AG$1,0),0)*O$4</f>
        <v>0</v>
      </c>
      <c r="P21" s="341">
        <f>VLOOKUP($A21,'Feedstock Split-2020'!$A$1:$AG$43,MATCH(P$2,'Feedstock Split-2020'!$A$1:$AG$1,0),0)*P$4</f>
        <v>0</v>
      </c>
      <c r="Q21" s="341">
        <f>VLOOKUP($A21,'Feedstock Split-2020'!$A$1:$AG$43,MATCH(Q$2,'Feedstock Split-2020'!$A$1:$AG$1,0),0)*Q$4</f>
        <v>0</v>
      </c>
      <c r="R21" s="341">
        <f>VLOOKUP($A21,'Feedstock Split-2020'!$A$1:$AG$43,MATCH(R$2,'Feedstock Split-2020'!$A$1:$AG$1,0),0)*R$4</f>
        <v>0</v>
      </c>
      <c r="S21" s="341">
        <f>VLOOKUP($A21,'Feedstock Split-2020'!$A$1:$AG$43,MATCH(S$2,'Feedstock Split-2020'!$A$1:$AG$1,0),0)*S$4</f>
        <v>0</v>
      </c>
      <c r="T21" s="341">
        <f>VLOOKUP($A21,'Feedstock Split-2020'!$A$1:$AG$43,MATCH(T$2,'Feedstock Split-2020'!$A$1:$AG$1,0),0)*T$4</f>
        <v>0</v>
      </c>
      <c r="U21" s="341">
        <f>VLOOKUP($A21,'Feedstock Split-2020'!$A$1:$AG$43,MATCH(U$2,'Feedstock Split-2020'!$A$1:$AG$1,0),0)*U$4</f>
        <v>0</v>
      </c>
      <c r="V21" s="341">
        <f>VLOOKUP($A21,'Feedstock Split-2020'!$A$1:$AG$43,MATCH(V$2,'Feedstock Split-2020'!$A$1:$AG$1,0),0)*V$4</f>
        <v>0</v>
      </c>
      <c r="W21" s="341">
        <f>VLOOKUP($A21,'Feedstock Split-2020'!$A$1:$AG$43,MATCH(W$2,'Feedstock Split-2020'!$A$1:$AG$1,0),0)*W$4</f>
        <v>0</v>
      </c>
      <c r="X21" s="341">
        <f>VLOOKUP($A21,'Feedstock Split-2020'!$A$1:$AG$43,MATCH(X$2,'Feedstock Split-2020'!$A$1:$AG$1,0),0)*X$4</f>
        <v>0</v>
      </c>
      <c r="Y21" s="341">
        <f>VLOOKUP($A21,'Feedstock Split-2020'!$A$1:$AG$43,MATCH(Y$2,'Feedstock Split-2020'!$A$1:$AG$1,0),0)*Y$4</f>
        <v>0</v>
      </c>
      <c r="Z21" s="341">
        <f>VLOOKUP($A21,'Feedstock Split-2020'!$A$1:$AG$43,MATCH(Z$2,'Feedstock Split-2020'!$A$1:$AG$1,0),0)*Z$4</f>
        <v>0</v>
      </c>
      <c r="AA21" s="341">
        <f>VLOOKUP($A21,'Feedstock Split-2020'!$A$1:$AG$43,MATCH(AA$2,'Feedstock Split-2020'!$A$1:$AG$1,0),0)*AA$4</f>
        <v>0</v>
      </c>
      <c r="AB21" s="341">
        <f>VLOOKUP($A21,'Feedstock Split-2020'!$A$1:$AG$43,MATCH(AB$2,'Feedstock Split-2020'!$A$1:$AG$1,0),0)*AB$4</f>
        <v>0</v>
      </c>
      <c r="AC21" s="341">
        <f>VLOOKUP($A21,'Feedstock Split-2020'!$A$1:$AG$43,MATCH(AC$2,'Feedstock Split-2020'!$A$1:$AG$1,0),0)*AC$4</f>
        <v>0</v>
      </c>
      <c r="AD21" s="341">
        <f>VLOOKUP($A21,'Feedstock Split-2020'!$A$1:$AG$43,MATCH(AD$2,'Feedstock Split-2020'!$A$1:$AG$1,0),0)*AD$4</f>
        <v>0</v>
      </c>
      <c r="AE21" s="341">
        <f>VLOOKUP($A21,'Feedstock Split-2020'!$A$1:$AG$43,MATCH(AE$2,'Feedstock Split-2020'!$A$1:$AG$1,0),0)*AE$4</f>
        <v>0</v>
      </c>
      <c r="AF21" s="342">
        <f>VLOOKUP($A21,'Feedstock Split-2020'!$A$1:$AG$43,MATCH(AF$2,'Feedstock Split-2020'!$A$1:$AG$1,0),0)*AF$4</f>
        <v>0</v>
      </c>
    </row>
    <row r="22" spans="1:32" x14ac:dyDescent="0.2">
      <c r="A22" s="12" t="s">
        <v>19</v>
      </c>
      <c r="B22" s="27"/>
      <c r="C22" s="314">
        <f>VLOOKUP($A22,'Feedstock Split-2020'!$A$1:$AG$43,MATCH(C$2,'Feedstock Split-2020'!$A$1:$AG$1,0),0)*C$4</f>
        <v>0</v>
      </c>
      <c r="D22" s="341">
        <f>VLOOKUP($A22,'Feedstock Split-2020'!$A$1:$AG$43,MATCH(D$2,'Feedstock Split-2020'!$A$1:$AG$1,0),0)*D$4</f>
        <v>0</v>
      </c>
      <c r="E22" s="341">
        <f>VLOOKUP($A22,'Feedstock Split-2020'!$A$1:$AG$43,MATCH(E$2,'Feedstock Split-2020'!$A$1:$AG$1,0),0)*E$4</f>
        <v>0</v>
      </c>
      <c r="F22" s="341">
        <f>VLOOKUP($A22,'Feedstock Split-2020'!$A$1:$AG$43,MATCH(F$2,'Feedstock Split-2020'!$A$1:$AG$1,0),0)*F$4</f>
        <v>0</v>
      </c>
      <c r="G22" s="341">
        <f>VLOOKUP($A22,'Feedstock Split-2020'!$A$1:$AG$43,MATCH(G$2,'Feedstock Split-2020'!$A$1:$AG$1,0),0)*G$4</f>
        <v>0</v>
      </c>
      <c r="H22" s="341">
        <f>VLOOKUP($A22,'Feedstock Split-2020'!$A$1:$AG$43,MATCH(H$2,'Feedstock Split-2020'!$A$1:$AG$1,0),0)*H$4</f>
        <v>0</v>
      </c>
      <c r="I22" s="341">
        <f>VLOOKUP($A22,'Feedstock Split-2020'!$A$1:$AG$43,MATCH(I$2,'Feedstock Split-2020'!$A$1:$AG$1,0),0)*I$4</f>
        <v>0</v>
      </c>
      <c r="J22" s="341">
        <f>VLOOKUP($A22,'Feedstock Split-2020'!$A$1:$AG$43,MATCH(J$2,'Feedstock Split-2020'!$A$1:$AG$1,0),0)*J$4</f>
        <v>0</v>
      </c>
      <c r="K22" s="341">
        <f>VLOOKUP($A22,'Feedstock Split-2020'!$A$1:$AG$43,MATCH(K$2,'Feedstock Split-2020'!$A$1:$AG$1,0),0)*K$4</f>
        <v>0</v>
      </c>
      <c r="L22" s="341">
        <f>VLOOKUP($A22,'Feedstock Split-2020'!$A$1:$AG$43,MATCH(L$2,'Feedstock Split-2020'!$A$1:$AG$1,0),0)*L$4</f>
        <v>0</v>
      </c>
      <c r="M22" s="341">
        <f>VLOOKUP($A22,'Feedstock Split-2020'!$A$1:$AG$43,MATCH(M$2,'Feedstock Split-2020'!$A$1:$AG$1,0),0)*M$4</f>
        <v>0</v>
      </c>
      <c r="N22" s="341">
        <f>VLOOKUP($A22,'Feedstock Split-2020'!$A$1:$AG$43,MATCH(N$2,'Feedstock Split-2020'!$A$1:$AG$1,0),0)*N$4</f>
        <v>0</v>
      </c>
      <c r="O22" s="341">
        <f>VLOOKUP($A22,'Feedstock Split-2020'!$A$1:$AG$43,MATCH(O$2,'Feedstock Split-2020'!$A$1:$AG$1,0),0)*O$4</f>
        <v>0</v>
      </c>
      <c r="P22" s="341">
        <f>VLOOKUP($A22,'Feedstock Split-2020'!$A$1:$AG$43,MATCH(P$2,'Feedstock Split-2020'!$A$1:$AG$1,0),0)*P$4</f>
        <v>0</v>
      </c>
      <c r="Q22" s="341">
        <f>VLOOKUP($A22,'Feedstock Split-2020'!$A$1:$AG$43,MATCH(Q$2,'Feedstock Split-2020'!$A$1:$AG$1,0),0)*Q$4</f>
        <v>0</v>
      </c>
      <c r="R22" s="341">
        <f>VLOOKUP($A22,'Feedstock Split-2020'!$A$1:$AG$43,MATCH(R$2,'Feedstock Split-2020'!$A$1:$AG$1,0),0)*R$4</f>
        <v>0</v>
      </c>
      <c r="S22" s="341">
        <f>VLOOKUP($A22,'Feedstock Split-2020'!$A$1:$AG$43,MATCH(S$2,'Feedstock Split-2020'!$A$1:$AG$1,0),0)*S$4</f>
        <v>0</v>
      </c>
      <c r="T22" s="341">
        <f>VLOOKUP($A22,'Feedstock Split-2020'!$A$1:$AG$43,MATCH(T$2,'Feedstock Split-2020'!$A$1:$AG$1,0),0)*T$4</f>
        <v>0</v>
      </c>
      <c r="U22" s="341">
        <f>VLOOKUP($A22,'Feedstock Split-2020'!$A$1:$AG$43,MATCH(U$2,'Feedstock Split-2020'!$A$1:$AG$1,0),0)*U$4</f>
        <v>0</v>
      </c>
      <c r="V22" s="341">
        <f>VLOOKUP($A22,'Feedstock Split-2020'!$A$1:$AG$43,MATCH(V$2,'Feedstock Split-2020'!$A$1:$AG$1,0),0)*V$4</f>
        <v>0</v>
      </c>
      <c r="W22" s="341">
        <f>VLOOKUP($A22,'Feedstock Split-2020'!$A$1:$AG$43,MATCH(W$2,'Feedstock Split-2020'!$A$1:$AG$1,0),0)*W$4</f>
        <v>0</v>
      </c>
      <c r="X22" s="341">
        <f>VLOOKUP($A22,'Feedstock Split-2020'!$A$1:$AG$43,MATCH(X$2,'Feedstock Split-2020'!$A$1:$AG$1,0),0)*X$4</f>
        <v>0</v>
      </c>
      <c r="Y22" s="341">
        <f>VLOOKUP($A22,'Feedstock Split-2020'!$A$1:$AG$43,MATCH(Y$2,'Feedstock Split-2020'!$A$1:$AG$1,0),0)*Y$4</f>
        <v>0</v>
      </c>
      <c r="Z22" s="341">
        <f>VLOOKUP($A22,'Feedstock Split-2020'!$A$1:$AG$43,MATCH(Z$2,'Feedstock Split-2020'!$A$1:$AG$1,0),0)*Z$4</f>
        <v>0</v>
      </c>
      <c r="AA22" s="341">
        <f>VLOOKUP($A22,'Feedstock Split-2020'!$A$1:$AG$43,MATCH(AA$2,'Feedstock Split-2020'!$A$1:$AG$1,0),0)*AA$4</f>
        <v>0</v>
      </c>
      <c r="AB22" s="341">
        <f>VLOOKUP($A22,'Feedstock Split-2020'!$A$1:$AG$43,MATCH(AB$2,'Feedstock Split-2020'!$A$1:$AG$1,0),0)*AB$4</f>
        <v>0</v>
      </c>
      <c r="AC22" s="341">
        <f>VLOOKUP($A22,'Feedstock Split-2020'!$A$1:$AG$43,MATCH(AC$2,'Feedstock Split-2020'!$A$1:$AG$1,0),0)*AC$4</f>
        <v>0</v>
      </c>
      <c r="AD22" s="341">
        <f>VLOOKUP($A22,'Feedstock Split-2020'!$A$1:$AG$43,MATCH(AD$2,'Feedstock Split-2020'!$A$1:$AG$1,0),0)*AD$4</f>
        <v>0</v>
      </c>
      <c r="AE22" s="341">
        <f>VLOOKUP($A22,'Feedstock Split-2020'!$A$1:$AG$43,MATCH(AE$2,'Feedstock Split-2020'!$A$1:$AG$1,0),0)*AE$4</f>
        <v>0</v>
      </c>
      <c r="AF22" s="342">
        <f>VLOOKUP($A22,'Feedstock Split-2020'!$A$1:$AG$43,MATCH(AF$2,'Feedstock Split-2020'!$A$1:$AG$1,0),0)*AF$4</f>
        <v>0</v>
      </c>
    </row>
    <row r="23" spans="1:32" x14ac:dyDescent="0.2">
      <c r="A23" s="12" t="s">
        <v>20</v>
      </c>
      <c r="B23" s="27"/>
      <c r="C23" s="314">
        <f>VLOOKUP($A23,'Feedstock Split-2020'!$A$1:$AG$43,MATCH(C$2,'Feedstock Split-2020'!$A$1:$AG$1,0),0)*C$4</f>
        <v>0</v>
      </c>
      <c r="D23" s="341">
        <f>VLOOKUP($A23,'Feedstock Split-2020'!$A$1:$AG$43,MATCH(D$2,'Feedstock Split-2020'!$A$1:$AG$1,0),0)*D$4</f>
        <v>0</v>
      </c>
      <c r="E23" s="341">
        <f>VLOOKUP($A23,'Feedstock Split-2020'!$A$1:$AG$43,MATCH(E$2,'Feedstock Split-2020'!$A$1:$AG$1,0),0)*E$4</f>
        <v>0</v>
      </c>
      <c r="F23" s="341">
        <f>VLOOKUP($A23,'Feedstock Split-2020'!$A$1:$AG$43,MATCH(F$2,'Feedstock Split-2020'!$A$1:$AG$1,0),0)*F$4</f>
        <v>0</v>
      </c>
      <c r="G23" s="341">
        <f>VLOOKUP($A23,'Feedstock Split-2020'!$A$1:$AG$43,MATCH(G$2,'Feedstock Split-2020'!$A$1:$AG$1,0),0)*G$4</f>
        <v>0</v>
      </c>
      <c r="H23" s="341">
        <f>VLOOKUP($A23,'Feedstock Split-2020'!$A$1:$AG$43,MATCH(H$2,'Feedstock Split-2020'!$A$1:$AG$1,0),0)*H$4</f>
        <v>0</v>
      </c>
      <c r="I23" s="341">
        <f>VLOOKUP($A23,'Feedstock Split-2020'!$A$1:$AG$43,MATCH(I$2,'Feedstock Split-2020'!$A$1:$AG$1,0),0)*I$4</f>
        <v>0</v>
      </c>
      <c r="J23" s="341">
        <f>VLOOKUP($A23,'Feedstock Split-2020'!$A$1:$AG$43,MATCH(J$2,'Feedstock Split-2020'!$A$1:$AG$1,0),0)*J$4</f>
        <v>0</v>
      </c>
      <c r="K23" s="341">
        <f>VLOOKUP($A23,'Feedstock Split-2020'!$A$1:$AG$43,MATCH(K$2,'Feedstock Split-2020'!$A$1:$AG$1,0),0)*K$4</f>
        <v>0</v>
      </c>
      <c r="L23" s="341">
        <f>VLOOKUP($A23,'Feedstock Split-2020'!$A$1:$AG$43,MATCH(L$2,'Feedstock Split-2020'!$A$1:$AG$1,0),0)*L$4</f>
        <v>0</v>
      </c>
      <c r="M23" s="341">
        <f>VLOOKUP($A23,'Feedstock Split-2020'!$A$1:$AG$43,MATCH(M$2,'Feedstock Split-2020'!$A$1:$AG$1,0),0)*M$4</f>
        <v>0</v>
      </c>
      <c r="N23" s="341">
        <f>VLOOKUP($A23,'Feedstock Split-2020'!$A$1:$AG$43,MATCH(N$2,'Feedstock Split-2020'!$A$1:$AG$1,0),0)*N$4</f>
        <v>0</v>
      </c>
      <c r="O23" s="341">
        <f>VLOOKUP($A23,'Feedstock Split-2020'!$A$1:$AG$43,MATCH(O$2,'Feedstock Split-2020'!$A$1:$AG$1,0),0)*O$4</f>
        <v>0</v>
      </c>
      <c r="P23" s="341">
        <f>VLOOKUP($A23,'Feedstock Split-2020'!$A$1:$AG$43,MATCH(P$2,'Feedstock Split-2020'!$A$1:$AG$1,0),0)*P$4</f>
        <v>0</v>
      </c>
      <c r="Q23" s="341">
        <f>VLOOKUP($A23,'Feedstock Split-2020'!$A$1:$AG$43,MATCH(Q$2,'Feedstock Split-2020'!$A$1:$AG$1,0),0)*Q$4</f>
        <v>0</v>
      </c>
      <c r="R23" s="341">
        <f>VLOOKUP($A23,'Feedstock Split-2020'!$A$1:$AG$43,MATCH(R$2,'Feedstock Split-2020'!$A$1:$AG$1,0),0)*R$4</f>
        <v>0</v>
      </c>
      <c r="S23" s="341">
        <f>VLOOKUP($A23,'Feedstock Split-2020'!$A$1:$AG$43,MATCH(S$2,'Feedstock Split-2020'!$A$1:$AG$1,0),0)*S$4</f>
        <v>0</v>
      </c>
      <c r="T23" s="341">
        <f>VLOOKUP($A23,'Feedstock Split-2020'!$A$1:$AG$43,MATCH(T$2,'Feedstock Split-2020'!$A$1:$AG$1,0),0)*T$4</f>
        <v>0</v>
      </c>
      <c r="U23" s="341">
        <f>VLOOKUP($A23,'Feedstock Split-2020'!$A$1:$AG$43,MATCH(U$2,'Feedstock Split-2020'!$A$1:$AG$1,0),0)*U$4</f>
        <v>190770774790.44543</v>
      </c>
      <c r="V23" s="341">
        <f>VLOOKUP($A23,'Feedstock Split-2020'!$A$1:$AG$43,MATCH(V$2,'Feedstock Split-2020'!$A$1:$AG$1,0),0)*V$4</f>
        <v>0</v>
      </c>
      <c r="W23" s="341">
        <f>VLOOKUP($A23,'Feedstock Split-2020'!$A$1:$AG$43,MATCH(W$2,'Feedstock Split-2020'!$A$1:$AG$1,0),0)*W$4</f>
        <v>0</v>
      </c>
      <c r="X23" s="341">
        <f>VLOOKUP($A23,'Feedstock Split-2020'!$A$1:$AG$43,MATCH(X$2,'Feedstock Split-2020'!$A$1:$AG$1,0),0)*X$4</f>
        <v>0</v>
      </c>
      <c r="Y23" s="341">
        <f>VLOOKUP($A23,'Feedstock Split-2020'!$A$1:$AG$43,MATCH(Y$2,'Feedstock Split-2020'!$A$1:$AG$1,0),0)*Y$4</f>
        <v>0</v>
      </c>
      <c r="Z23" s="341">
        <f>VLOOKUP($A23,'Feedstock Split-2020'!$A$1:$AG$43,MATCH(Z$2,'Feedstock Split-2020'!$A$1:$AG$1,0),0)*Z$4</f>
        <v>0</v>
      </c>
      <c r="AA23" s="341">
        <f>VLOOKUP($A23,'Feedstock Split-2020'!$A$1:$AG$43,MATCH(AA$2,'Feedstock Split-2020'!$A$1:$AG$1,0),0)*AA$4</f>
        <v>0</v>
      </c>
      <c r="AB23" s="341">
        <f>VLOOKUP($A23,'Feedstock Split-2020'!$A$1:$AG$43,MATCH(AB$2,'Feedstock Split-2020'!$A$1:$AG$1,0),0)*AB$4</f>
        <v>0</v>
      </c>
      <c r="AC23" s="341">
        <f>VLOOKUP($A23,'Feedstock Split-2020'!$A$1:$AG$43,MATCH(AC$2,'Feedstock Split-2020'!$A$1:$AG$1,0),0)*AC$4</f>
        <v>0</v>
      </c>
      <c r="AD23" s="341">
        <f>VLOOKUP($A23,'Feedstock Split-2020'!$A$1:$AG$43,MATCH(AD$2,'Feedstock Split-2020'!$A$1:$AG$1,0),0)*AD$4</f>
        <v>0</v>
      </c>
      <c r="AE23" s="341">
        <f>VLOOKUP($A23,'Feedstock Split-2020'!$A$1:$AG$43,MATCH(AE$2,'Feedstock Split-2020'!$A$1:$AG$1,0),0)*AE$4</f>
        <v>0</v>
      </c>
      <c r="AF23" s="342">
        <f>VLOOKUP($A23,'Feedstock Split-2020'!$A$1:$AG$43,MATCH(AF$2,'Feedstock Split-2020'!$A$1:$AG$1,0),0)*AF$4</f>
        <v>0</v>
      </c>
    </row>
    <row r="24" spans="1:32" x14ac:dyDescent="0.2">
      <c r="A24" s="74" t="s">
        <v>281</v>
      </c>
      <c r="B24" s="113"/>
      <c r="C24" s="314">
        <f>VLOOKUP($A24,'Feedstock Split-2020'!$A$1:$AG$43,MATCH(C$2,'Feedstock Split-2020'!$A$1:$AG$1,0),0)*C$4</f>
        <v>112738039839902.14</v>
      </c>
      <c r="D24" s="341">
        <f>VLOOKUP($A24,'Feedstock Split-2020'!$A$1:$AG$43,MATCH(D$2,'Feedstock Split-2020'!$A$1:$AG$1,0),0)*D$4</f>
        <v>0</v>
      </c>
      <c r="E24" s="341">
        <f>VLOOKUP($A24,'Feedstock Split-2020'!$A$1:$AG$43,MATCH(E$2,'Feedstock Split-2020'!$A$1:$AG$1,0),0)*E$4</f>
        <v>21892083129843.75</v>
      </c>
      <c r="F24" s="341">
        <f>VLOOKUP($A24,'Feedstock Split-2020'!$A$1:$AG$43,MATCH(F$2,'Feedstock Split-2020'!$A$1:$AG$1,0),0)*F$4</f>
        <v>1767220042097.2173</v>
      </c>
      <c r="G24" s="341">
        <f>VLOOKUP($A24,'Feedstock Split-2020'!$A$1:$AG$43,MATCH(G$2,'Feedstock Split-2020'!$A$1:$AG$1,0),0)*G$4</f>
        <v>0</v>
      </c>
      <c r="H24" s="341">
        <f>VLOOKUP($A24,'Feedstock Split-2020'!$A$1:$AG$43,MATCH(H$2,'Feedstock Split-2020'!$A$1:$AG$1,0),0)*H$4</f>
        <v>0</v>
      </c>
      <c r="I24" s="341">
        <f>VLOOKUP($A24,'Feedstock Split-2020'!$A$1:$AG$43,MATCH(I$2,'Feedstock Split-2020'!$A$1:$AG$1,0),0)*I$4</f>
        <v>0</v>
      </c>
      <c r="J24" s="341">
        <f>VLOOKUP($A24,'Feedstock Split-2020'!$A$1:$AG$43,MATCH(J$2,'Feedstock Split-2020'!$A$1:$AG$1,0),0)*J$4</f>
        <v>0</v>
      </c>
      <c r="K24" s="341">
        <f>VLOOKUP($A24,'Feedstock Split-2020'!$A$1:$AG$43,MATCH(K$2,'Feedstock Split-2020'!$A$1:$AG$1,0),0)*K$4</f>
        <v>0</v>
      </c>
      <c r="L24" s="341">
        <f>VLOOKUP($A24,'Feedstock Split-2020'!$A$1:$AG$43,MATCH(L$2,'Feedstock Split-2020'!$A$1:$AG$1,0),0)*L$4</f>
        <v>0</v>
      </c>
      <c r="M24" s="341">
        <f>VLOOKUP($A24,'Feedstock Split-2020'!$A$1:$AG$43,MATCH(M$2,'Feedstock Split-2020'!$A$1:$AG$1,0),0)*M$4</f>
        <v>11002293111620.717</v>
      </c>
      <c r="N24" s="341">
        <f>VLOOKUP($A24,'Feedstock Split-2020'!$A$1:$AG$43,MATCH(N$2,'Feedstock Split-2020'!$A$1:$AG$1,0),0)*N$4</f>
        <v>0</v>
      </c>
      <c r="O24" s="341">
        <f>VLOOKUP($A24,'Feedstock Split-2020'!$A$1:$AG$43,MATCH(O$2,'Feedstock Split-2020'!$A$1:$AG$1,0),0)*O$4</f>
        <v>76050661866.666656</v>
      </c>
      <c r="P24" s="341">
        <f>VLOOKUP($A24,'Feedstock Split-2020'!$A$1:$AG$43,MATCH(P$2,'Feedstock Split-2020'!$A$1:$AG$1,0),0)*P$4</f>
        <v>0</v>
      </c>
      <c r="Q24" s="341">
        <f>VLOOKUP($A24,'Feedstock Split-2020'!$A$1:$AG$43,MATCH(Q$2,'Feedstock Split-2020'!$A$1:$AG$1,0),0)*Q$4</f>
        <v>0</v>
      </c>
      <c r="R24" s="341">
        <f>VLOOKUP($A24,'Feedstock Split-2020'!$A$1:$AG$43,MATCH(R$2,'Feedstock Split-2020'!$A$1:$AG$1,0),0)*R$4</f>
        <v>12009759840151.006</v>
      </c>
      <c r="S24" s="341">
        <f>VLOOKUP($A24,'Feedstock Split-2020'!$A$1:$AG$43,MATCH(S$2,'Feedstock Split-2020'!$A$1:$AG$1,0),0)*S$4</f>
        <v>514179047611787.44</v>
      </c>
      <c r="T24" s="341">
        <f>VLOOKUP($A24,'Feedstock Split-2020'!$A$1:$AG$43,MATCH(T$2,'Feedstock Split-2020'!$A$1:$AG$1,0),0)*T$4</f>
        <v>90625695949677.5</v>
      </c>
      <c r="U24" s="341">
        <f>VLOOKUP($A24,'Feedstock Split-2020'!$A$1:$AG$43,MATCH(U$2,'Feedstock Split-2020'!$A$1:$AG$1,0),0)*U$4</f>
        <v>0</v>
      </c>
      <c r="V24" s="341">
        <f>VLOOKUP($A24,'Feedstock Split-2020'!$A$1:$AG$43,MATCH(V$2,'Feedstock Split-2020'!$A$1:$AG$1,0),0)*V$4</f>
        <v>434049755430.35443</v>
      </c>
      <c r="W24" s="341">
        <f>VLOOKUP($A24,'Feedstock Split-2020'!$A$1:$AG$43,MATCH(W$2,'Feedstock Split-2020'!$A$1:$AG$1,0),0)*W$4</f>
        <v>2660075329164.3105</v>
      </c>
      <c r="X24" s="341">
        <f>VLOOKUP($A24,'Feedstock Split-2020'!$A$1:$AG$43,MATCH(X$2,'Feedstock Split-2020'!$A$1:$AG$1,0),0)*X$4</f>
        <v>0</v>
      </c>
      <c r="Y24" s="341">
        <f>VLOOKUP($A24,'Feedstock Split-2020'!$A$1:$AG$43,MATCH(Y$2,'Feedstock Split-2020'!$A$1:$AG$1,0),0)*Y$4</f>
        <v>265784461932871</v>
      </c>
      <c r="Z24" s="341">
        <f>VLOOKUP($A24,'Feedstock Split-2020'!$A$1:$AG$43,MATCH(Z$2,'Feedstock Split-2020'!$A$1:$AG$1,0),0)*Z$4</f>
        <v>55500933510000</v>
      </c>
      <c r="AA24" s="341">
        <f>VLOOKUP($A24,'Feedstock Split-2020'!$A$1:$AG$43,MATCH(AA$2,'Feedstock Split-2020'!$A$1:$AG$1,0),0)*AA$4</f>
        <v>1255597788669819.5</v>
      </c>
      <c r="AB24" s="341">
        <f>VLOOKUP($A24,'Feedstock Split-2020'!$A$1:$AG$43,MATCH(AB$2,'Feedstock Split-2020'!$A$1:$AG$1,0),0)*AB$4</f>
        <v>0</v>
      </c>
      <c r="AC24" s="341">
        <f>VLOOKUP($A24,'Feedstock Split-2020'!$A$1:$AG$43,MATCH(AC$2,'Feedstock Split-2020'!$A$1:$AG$1,0),0)*AC$4</f>
        <v>0</v>
      </c>
      <c r="AD24" s="341">
        <f>VLOOKUP($A24,'Feedstock Split-2020'!$A$1:$AG$43,MATCH(AD$2,'Feedstock Split-2020'!$A$1:$AG$1,0),0)*AD$4</f>
        <v>0</v>
      </c>
      <c r="AE24" s="341">
        <f>VLOOKUP($A24,'Feedstock Split-2020'!$A$1:$AG$43,MATCH(AE$2,'Feedstock Split-2020'!$A$1:$AG$1,0),0)*AE$4</f>
        <v>0</v>
      </c>
      <c r="AF24" s="342">
        <f>VLOOKUP($A24,'Feedstock Split-2020'!$A$1:$AG$43,MATCH(AF$2,'Feedstock Split-2020'!$A$1:$AG$1,0),0)*AF$4</f>
        <v>2762156134396.8315</v>
      </c>
    </row>
    <row r="25" spans="1:32" x14ac:dyDescent="0.2">
      <c r="A25" s="12" t="s">
        <v>1</v>
      </c>
      <c r="B25" s="27"/>
      <c r="C25" s="314">
        <f>VLOOKUP($A25,'Feedstock Split-2020'!$A$1:$AG$43,MATCH(C$2,'Feedstock Split-2020'!$A$1:$AG$1,0),0)*C$4</f>
        <v>1287974985928071</v>
      </c>
      <c r="D25" s="341">
        <f>VLOOKUP($A25,'Feedstock Split-2020'!$A$1:$AG$43,MATCH(D$2,'Feedstock Split-2020'!$A$1:$AG$1,0),0)*D$4</f>
        <v>0</v>
      </c>
      <c r="E25" s="341">
        <f>VLOOKUP($A25,'Feedstock Split-2020'!$A$1:$AG$43,MATCH(E$2,'Feedstock Split-2020'!$A$1:$AG$1,0),0)*E$4</f>
        <v>0</v>
      </c>
      <c r="F25" s="341">
        <f>VLOOKUP($A25,'Feedstock Split-2020'!$A$1:$AG$43,MATCH(F$2,'Feedstock Split-2020'!$A$1:$AG$1,0),0)*F$4</f>
        <v>0</v>
      </c>
      <c r="G25" s="341">
        <f>VLOOKUP($A25,'Feedstock Split-2020'!$A$1:$AG$43,MATCH(G$2,'Feedstock Split-2020'!$A$1:$AG$1,0),0)*G$4</f>
        <v>0</v>
      </c>
      <c r="H25" s="341">
        <f>VLOOKUP($A25,'Feedstock Split-2020'!$A$1:$AG$43,MATCH(H$2,'Feedstock Split-2020'!$A$1:$AG$1,0),0)*H$4</f>
        <v>44869315806976.969</v>
      </c>
      <c r="I25" s="341">
        <f>VLOOKUP($A25,'Feedstock Split-2020'!$A$1:$AG$43,MATCH(I$2,'Feedstock Split-2020'!$A$1:$AG$1,0),0)*I$4</f>
        <v>167422260439500</v>
      </c>
      <c r="J25" s="341">
        <f>VLOOKUP($A25,'Feedstock Split-2020'!$A$1:$AG$43,MATCH(J$2,'Feedstock Split-2020'!$A$1:$AG$1,0),0)*J$4</f>
        <v>0</v>
      </c>
      <c r="K25" s="341">
        <f>VLOOKUP($A25,'Feedstock Split-2020'!$A$1:$AG$43,MATCH(K$2,'Feedstock Split-2020'!$A$1:$AG$1,0),0)*K$4</f>
        <v>0</v>
      </c>
      <c r="L25" s="341">
        <f>VLOOKUP($A25,'Feedstock Split-2020'!$A$1:$AG$43,MATCH(L$2,'Feedstock Split-2020'!$A$1:$AG$1,0),0)*L$4</f>
        <v>0</v>
      </c>
      <c r="M25" s="346">
        <f>VLOOKUP($A25,'Feedstock Split-2020'!$A$1:$AG$43,MATCH(M$2,'Feedstock Split-2020'!$A$1:$AG$1,0),0)*M$4</f>
        <v>65874621559916.797</v>
      </c>
      <c r="N25" s="341">
        <f>VLOOKUP($A25,'Feedstock Split-2020'!$A$1:$AG$43,MATCH(N$2,'Feedstock Split-2020'!$A$1:$AG$1,0),0)*N$4</f>
        <v>0</v>
      </c>
      <c r="O25" s="346">
        <f>VLOOKUP($A25,'Feedstock Split-2020'!$A$1:$AG$43,MATCH(O$2,'Feedstock Split-2020'!$A$1:$AG$1,0),0)*O$4</f>
        <v>558713101099.99988</v>
      </c>
      <c r="P25" s="346">
        <f>VLOOKUP($A25,'Feedstock Split-2020'!$A$1:$AG$43,MATCH(P$2,'Feedstock Split-2020'!$A$1:$AG$1,0),0)*P$4</f>
        <v>307583760462.18488</v>
      </c>
      <c r="Q25" s="346">
        <f>VLOOKUP($A25,'Feedstock Split-2020'!$A$1:$AG$43,MATCH(Q$2,'Feedstock Split-2020'!$A$1:$AG$1,0),0)*Q$4</f>
        <v>8397363463500</v>
      </c>
      <c r="R25" s="341">
        <f>VLOOKUP($A25,'Feedstock Split-2020'!$A$1:$AG$43,MATCH(R$2,'Feedstock Split-2020'!$A$1:$AG$1,0),0)*R$4</f>
        <v>3065493721348.9961</v>
      </c>
      <c r="S25" s="341">
        <f>VLOOKUP($A25,'Feedstock Split-2020'!$A$1:$AG$43,MATCH(S$2,'Feedstock Split-2020'!$A$1:$AG$1,0),0)*S$4</f>
        <v>1881852919634712.5</v>
      </c>
      <c r="T25" s="341">
        <f>VLOOKUP($A25,'Feedstock Split-2020'!$A$1:$AG$43,MATCH(T$2,'Feedstock Split-2020'!$A$1:$AG$1,0),0)*T$4</f>
        <v>0</v>
      </c>
      <c r="U25" s="341">
        <f>VLOOKUP($A25,'Feedstock Split-2020'!$A$1:$AG$43,MATCH(U$2,'Feedstock Split-2020'!$A$1:$AG$1,0),0)*U$4</f>
        <v>72835728856224.563</v>
      </c>
      <c r="V25" s="341">
        <f>VLOOKUP($A25,'Feedstock Split-2020'!$A$1:$AG$43,MATCH(V$2,'Feedstock Split-2020'!$A$1:$AG$1,0),0)*V$4</f>
        <v>16395243034664.752</v>
      </c>
      <c r="W25" s="341">
        <f>VLOOKUP($A25,'Feedstock Split-2020'!$A$1:$AG$43,MATCH(W$2,'Feedstock Split-2020'!$A$1:$AG$1,0),0)*W$4</f>
        <v>13189540173773.039</v>
      </c>
      <c r="X25" s="341">
        <f>VLOOKUP($A25,'Feedstock Split-2020'!$A$1:$AG$43,MATCH(X$2,'Feedstock Split-2020'!$A$1:$AG$1,0),0)*X$4</f>
        <v>0</v>
      </c>
      <c r="Y25" s="341">
        <f>VLOOKUP($A25,'Feedstock Split-2020'!$A$1:$AG$43,MATCH(Y$2,'Feedstock Split-2020'!$A$1:$AG$1,0),0)*Y$4</f>
        <v>146969702697629</v>
      </c>
      <c r="Z25" s="341">
        <f>VLOOKUP($A25,'Feedstock Split-2020'!$A$1:$AG$43,MATCH(Z$2,'Feedstock Split-2020'!$A$1:$AG$1,0),0)*Z$4</f>
        <v>0</v>
      </c>
      <c r="AA25" s="341">
        <f>VLOOKUP($A25,'Feedstock Split-2020'!$A$1:$AG$43,MATCH(AA$2,'Feedstock Split-2020'!$A$1:$AG$1,0),0)*AA$4</f>
        <v>361804415577680.38</v>
      </c>
      <c r="AB25" s="341">
        <f>VLOOKUP($A25,'Feedstock Split-2020'!$A$1:$AG$43,MATCH(AB$2,'Feedstock Split-2020'!$A$1:$AG$1,0),0)*AB$4</f>
        <v>309957991183500</v>
      </c>
      <c r="AC25" s="341">
        <f>VLOOKUP($A25,'Feedstock Split-2020'!$A$1:$AG$43,MATCH(AC$2,'Feedstock Split-2020'!$A$1:$AG$1,0),0)*AC$4</f>
        <v>79729118799000</v>
      </c>
      <c r="AD25" s="341">
        <f>VLOOKUP($A25,'Feedstock Split-2020'!$A$1:$AG$43,MATCH(AD$2,'Feedstock Split-2020'!$A$1:$AG$1,0),0)*AD$4</f>
        <v>0</v>
      </c>
      <c r="AE25" s="341">
        <f>VLOOKUP($A25,'Feedstock Split-2020'!$A$1:$AG$43,MATCH(AE$2,'Feedstock Split-2020'!$A$1:$AG$1,0),0)*AE$4</f>
        <v>0</v>
      </c>
      <c r="AF25" s="342">
        <f>VLOOKUP($A25,'Feedstock Split-2020'!$A$1:$AG$43,MATCH(AF$2,'Feedstock Split-2020'!$A$1:$AG$1,0),0)*AF$4</f>
        <v>12315187110538.195</v>
      </c>
    </row>
    <row r="26" spans="1:32" x14ac:dyDescent="0.2">
      <c r="A26" s="12" t="s">
        <v>22</v>
      </c>
      <c r="B26" s="27"/>
      <c r="C26" s="314">
        <f>VLOOKUP($A26,'Feedstock Split-2020'!$A$1:$AG$43,MATCH(C$2,'Feedstock Split-2020'!$A$1:$AG$1,0),0)*C$4</f>
        <v>0</v>
      </c>
      <c r="D26" s="341">
        <f>VLOOKUP($A26,'Feedstock Split-2020'!$A$1:$AG$43,MATCH(D$2,'Feedstock Split-2020'!$A$1:$AG$1,0),0)*D$4</f>
        <v>0</v>
      </c>
      <c r="E26" s="341">
        <f>VLOOKUP($A26,'Feedstock Split-2020'!$A$1:$AG$43,MATCH(E$2,'Feedstock Split-2020'!$A$1:$AG$1,0),0)*E$4</f>
        <v>0</v>
      </c>
      <c r="F26" s="341">
        <f>VLOOKUP($A26,'Feedstock Split-2020'!$A$1:$AG$43,MATCH(F$2,'Feedstock Split-2020'!$A$1:$AG$1,0),0)*F$4</f>
        <v>0</v>
      </c>
      <c r="G26" s="341">
        <f>VLOOKUP($A26,'Feedstock Split-2020'!$A$1:$AG$43,MATCH(G$2,'Feedstock Split-2020'!$A$1:$AG$1,0),0)*G$4</f>
        <v>0</v>
      </c>
      <c r="H26" s="341">
        <f>VLOOKUP($A26,'Feedstock Split-2020'!$A$1:$AG$43,MATCH(H$2,'Feedstock Split-2020'!$A$1:$AG$1,0),0)*H$4</f>
        <v>0</v>
      </c>
      <c r="I26" s="341">
        <f>VLOOKUP($A26,'Feedstock Split-2020'!$A$1:$AG$43,MATCH(I$2,'Feedstock Split-2020'!$A$1:$AG$1,0),0)*I$4</f>
        <v>0</v>
      </c>
      <c r="J26" s="341">
        <f>VLOOKUP($A26,'Feedstock Split-2020'!$A$1:$AG$43,MATCH(J$2,'Feedstock Split-2020'!$A$1:$AG$1,0),0)*J$4</f>
        <v>0</v>
      </c>
      <c r="K26" s="341">
        <f>VLOOKUP($A26,'Feedstock Split-2020'!$A$1:$AG$43,MATCH(K$2,'Feedstock Split-2020'!$A$1:$AG$1,0),0)*K$4</f>
        <v>0</v>
      </c>
      <c r="L26" s="341">
        <f>VLOOKUP($A26,'Feedstock Split-2020'!$A$1:$AG$43,MATCH(L$2,'Feedstock Split-2020'!$A$1:$AG$1,0),0)*L$4</f>
        <v>0</v>
      </c>
      <c r="M26" s="341">
        <f>VLOOKUP($A26,'Feedstock Split-2020'!$A$1:$AG$43,MATCH(M$2,'Feedstock Split-2020'!$A$1:$AG$1,0),0)*M$4</f>
        <v>0</v>
      </c>
      <c r="N26" s="341">
        <f>VLOOKUP($A26,'Feedstock Split-2020'!$A$1:$AG$43,MATCH(N$2,'Feedstock Split-2020'!$A$1:$AG$1,0),0)*N$4</f>
        <v>0</v>
      </c>
      <c r="O26" s="341">
        <f>VLOOKUP($A26,'Feedstock Split-2020'!$A$1:$AG$43,MATCH(O$2,'Feedstock Split-2020'!$A$1:$AG$1,0),0)*O$4</f>
        <v>0</v>
      </c>
      <c r="P26" s="341">
        <f>VLOOKUP($A26,'Feedstock Split-2020'!$A$1:$AG$43,MATCH(P$2,'Feedstock Split-2020'!$A$1:$AG$1,0),0)*P$4</f>
        <v>0</v>
      </c>
      <c r="Q26" s="341">
        <f>VLOOKUP($A26,'Feedstock Split-2020'!$A$1:$AG$43,MATCH(Q$2,'Feedstock Split-2020'!$A$1:$AG$1,0),0)*Q$4</f>
        <v>0</v>
      </c>
      <c r="R26" s="341">
        <f>VLOOKUP($A26,'Feedstock Split-2020'!$A$1:$AG$43,MATCH(R$2,'Feedstock Split-2020'!$A$1:$AG$1,0),0)*R$4</f>
        <v>0</v>
      </c>
      <c r="S26" s="341">
        <f>VLOOKUP($A26,'Feedstock Split-2020'!$A$1:$AG$43,MATCH(S$2,'Feedstock Split-2020'!$A$1:$AG$1,0),0)*S$4</f>
        <v>0</v>
      </c>
      <c r="T26" s="341">
        <f>VLOOKUP($A26,'Feedstock Split-2020'!$A$1:$AG$43,MATCH(T$2,'Feedstock Split-2020'!$A$1:$AG$1,0),0)*T$4</f>
        <v>0</v>
      </c>
      <c r="U26" s="341">
        <f>VLOOKUP($A26,'Feedstock Split-2020'!$A$1:$AG$43,MATCH(U$2,'Feedstock Split-2020'!$A$1:$AG$1,0),0)*U$4</f>
        <v>11059175350.17075</v>
      </c>
      <c r="V26" s="341">
        <f>VLOOKUP($A26,'Feedstock Split-2020'!$A$1:$AG$43,MATCH(V$2,'Feedstock Split-2020'!$A$1:$AG$1,0),0)*V$4</f>
        <v>0</v>
      </c>
      <c r="W26" s="341">
        <f>VLOOKUP($A26,'Feedstock Split-2020'!$A$1:$AG$43,MATCH(W$2,'Feedstock Split-2020'!$A$1:$AG$1,0),0)*W$4</f>
        <v>0</v>
      </c>
      <c r="X26" s="341">
        <f>VLOOKUP($A26,'Feedstock Split-2020'!$A$1:$AG$43,MATCH(X$2,'Feedstock Split-2020'!$A$1:$AG$1,0),0)*X$4</f>
        <v>0</v>
      </c>
      <c r="Y26" s="341">
        <f>VLOOKUP($A26,'Feedstock Split-2020'!$A$1:$AG$43,MATCH(Y$2,'Feedstock Split-2020'!$A$1:$AG$1,0),0)*Y$4</f>
        <v>0</v>
      </c>
      <c r="Z26" s="341">
        <f>VLOOKUP($A26,'Feedstock Split-2020'!$A$1:$AG$43,MATCH(Z$2,'Feedstock Split-2020'!$A$1:$AG$1,0),0)*Z$4</f>
        <v>0</v>
      </c>
      <c r="AA26" s="341">
        <f>VLOOKUP($A26,'Feedstock Split-2020'!$A$1:$AG$43,MATCH(AA$2,'Feedstock Split-2020'!$A$1:$AG$1,0),0)*AA$4</f>
        <v>0</v>
      </c>
      <c r="AB26" s="341">
        <f>VLOOKUP($A26,'Feedstock Split-2020'!$A$1:$AG$43,MATCH(AB$2,'Feedstock Split-2020'!$A$1:$AG$1,0),0)*AB$4</f>
        <v>0</v>
      </c>
      <c r="AC26" s="341">
        <f>VLOOKUP($A26,'Feedstock Split-2020'!$A$1:$AG$43,MATCH(AC$2,'Feedstock Split-2020'!$A$1:$AG$1,0),0)*AC$4</f>
        <v>0</v>
      </c>
      <c r="AD26" s="341">
        <f>VLOOKUP($A26,'Feedstock Split-2020'!$A$1:$AG$43,MATCH(AD$2,'Feedstock Split-2020'!$A$1:$AG$1,0),0)*AD$4</f>
        <v>0</v>
      </c>
      <c r="AE26" s="341">
        <f>VLOOKUP($A26,'Feedstock Split-2020'!$A$1:$AG$43,MATCH(AE$2,'Feedstock Split-2020'!$A$1:$AG$1,0),0)*AE$4</f>
        <v>0</v>
      </c>
      <c r="AF26" s="342">
        <f>VLOOKUP($A26,'Feedstock Split-2020'!$A$1:$AG$43,MATCH(AF$2,'Feedstock Split-2020'!$A$1:$AG$1,0),0)*AF$4</f>
        <v>0</v>
      </c>
    </row>
    <row r="27" spans="1:32" x14ac:dyDescent="0.2">
      <c r="A27" s="12" t="s">
        <v>23</v>
      </c>
      <c r="B27" s="27"/>
      <c r="C27" s="314">
        <f>VLOOKUP($A27,'Feedstock Split-2020'!$A$1:$AG$43,MATCH(C$2,'Feedstock Split-2020'!$A$1:$AG$1,0),0)*C$4</f>
        <v>0</v>
      </c>
      <c r="D27" s="341">
        <f>VLOOKUP($A27,'Feedstock Split-2020'!$A$1:$AG$43,MATCH(D$2,'Feedstock Split-2020'!$A$1:$AG$1,0),0)*D$4</f>
        <v>0</v>
      </c>
      <c r="E27" s="341">
        <f>VLOOKUP($A27,'Feedstock Split-2020'!$A$1:$AG$43,MATCH(E$2,'Feedstock Split-2020'!$A$1:$AG$1,0),0)*E$4</f>
        <v>0</v>
      </c>
      <c r="F27" s="341">
        <f>VLOOKUP($A27,'Feedstock Split-2020'!$A$1:$AG$43,MATCH(F$2,'Feedstock Split-2020'!$A$1:$AG$1,0),0)*F$4</f>
        <v>0</v>
      </c>
      <c r="G27" s="341">
        <f>VLOOKUP($A27,'Feedstock Split-2020'!$A$1:$AG$43,MATCH(G$2,'Feedstock Split-2020'!$A$1:$AG$1,0),0)*G$4</f>
        <v>0</v>
      </c>
      <c r="H27" s="341">
        <f>VLOOKUP($A27,'Feedstock Split-2020'!$A$1:$AG$43,MATCH(H$2,'Feedstock Split-2020'!$A$1:$AG$1,0),0)*H$4</f>
        <v>0</v>
      </c>
      <c r="I27" s="341">
        <f>VLOOKUP($A27,'Feedstock Split-2020'!$A$1:$AG$43,MATCH(I$2,'Feedstock Split-2020'!$A$1:$AG$1,0),0)*I$4</f>
        <v>0</v>
      </c>
      <c r="J27" s="341">
        <f>VLOOKUP($A27,'Feedstock Split-2020'!$A$1:$AG$43,MATCH(J$2,'Feedstock Split-2020'!$A$1:$AG$1,0),0)*J$4</f>
        <v>0</v>
      </c>
      <c r="K27" s="341">
        <f>VLOOKUP($A27,'Feedstock Split-2020'!$A$1:$AG$43,MATCH(K$2,'Feedstock Split-2020'!$A$1:$AG$1,0),0)*K$4</f>
        <v>0</v>
      </c>
      <c r="L27" s="341">
        <f>VLOOKUP($A27,'Feedstock Split-2020'!$A$1:$AG$43,MATCH(L$2,'Feedstock Split-2020'!$A$1:$AG$1,0),0)*L$4</f>
        <v>0</v>
      </c>
      <c r="M27" s="341">
        <f>VLOOKUP($A27,'Feedstock Split-2020'!$A$1:$AG$43,MATCH(M$2,'Feedstock Split-2020'!$A$1:$AG$1,0),0)*M$4</f>
        <v>0</v>
      </c>
      <c r="N27" s="341">
        <f>VLOOKUP($A27,'Feedstock Split-2020'!$A$1:$AG$43,MATCH(N$2,'Feedstock Split-2020'!$A$1:$AG$1,0),0)*N$4</f>
        <v>0</v>
      </c>
      <c r="O27" s="341">
        <f>VLOOKUP($A27,'Feedstock Split-2020'!$A$1:$AG$43,MATCH(O$2,'Feedstock Split-2020'!$A$1:$AG$1,0),0)*O$4</f>
        <v>0</v>
      </c>
      <c r="P27" s="341">
        <f>VLOOKUP($A27,'Feedstock Split-2020'!$A$1:$AG$43,MATCH(P$2,'Feedstock Split-2020'!$A$1:$AG$1,0),0)*P$4</f>
        <v>0</v>
      </c>
      <c r="Q27" s="341">
        <f>VLOOKUP($A27,'Feedstock Split-2020'!$A$1:$AG$43,MATCH(Q$2,'Feedstock Split-2020'!$A$1:$AG$1,0),0)*Q$4</f>
        <v>0</v>
      </c>
      <c r="R27" s="341">
        <f>VLOOKUP($A27,'Feedstock Split-2020'!$A$1:$AG$43,MATCH(R$2,'Feedstock Split-2020'!$A$1:$AG$1,0),0)*R$4</f>
        <v>0</v>
      </c>
      <c r="S27" s="341">
        <f>VLOOKUP($A27,'Feedstock Split-2020'!$A$1:$AG$43,MATCH(S$2,'Feedstock Split-2020'!$A$1:$AG$1,0),0)*S$4</f>
        <v>0</v>
      </c>
      <c r="T27" s="341">
        <f>VLOOKUP($A27,'Feedstock Split-2020'!$A$1:$AG$43,MATCH(T$2,'Feedstock Split-2020'!$A$1:$AG$1,0),0)*T$4</f>
        <v>0</v>
      </c>
      <c r="U27" s="341">
        <f>VLOOKUP($A27,'Feedstock Split-2020'!$A$1:$AG$43,MATCH(U$2,'Feedstock Split-2020'!$A$1:$AG$1,0),0)*U$4</f>
        <v>0</v>
      </c>
      <c r="V27" s="341">
        <f>VLOOKUP($A27,'Feedstock Split-2020'!$A$1:$AG$43,MATCH(V$2,'Feedstock Split-2020'!$A$1:$AG$1,0),0)*V$4</f>
        <v>0</v>
      </c>
      <c r="W27" s="341">
        <f>VLOOKUP($A27,'Feedstock Split-2020'!$A$1:$AG$43,MATCH(W$2,'Feedstock Split-2020'!$A$1:$AG$1,0),0)*W$4</f>
        <v>0</v>
      </c>
      <c r="X27" s="341">
        <f>VLOOKUP($A27,'Feedstock Split-2020'!$A$1:$AG$43,MATCH(X$2,'Feedstock Split-2020'!$A$1:$AG$1,0),0)*X$4</f>
        <v>0</v>
      </c>
      <c r="Y27" s="341">
        <f>VLOOKUP($A27,'Feedstock Split-2020'!$A$1:$AG$43,MATCH(Y$2,'Feedstock Split-2020'!$A$1:$AG$1,0),0)*Y$4</f>
        <v>0</v>
      </c>
      <c r="Z27" s="341">
        <f>VLOOKUP($A27,'Feedstock Split-2020'!$A$1:$AG$43,MATCH(Z$2,'Feedstock Split-2020'!$A$1:$AG$1,0),0)*Z$4</f>
        <v>0</v>
      </c>
      <c r="AA27" s="341">
        <f>VLOOKUP($A27,'Feedstock Split-2020'!$A$1:$AG$43,MATCH(AA$2,'Feedstock Split-2020'!$A$1:$AG$1,0),0)*AA$4</f>
        <v>0</v>
      </c>
      <c r="AB27" s="341">
        <f>VLOOKUP($A27,'Feedstock Split-2020'!$A$1:$AG$43,MATCH(AB$2,'Feedstock Split-2020'!$A$1:$AG$1,0),0)*AB$4</f>
        <v>0</v>
      </c>
      <c r="AC27" s="341">
        <f>VLOOKUP($A27,'Feedstock Split-2020'!$A$1:$AG$43,MATCH(AC$2,'Feedstock Split-2020'!$A$1:$AG$1,0),0)*AC$4</f>
        <v>0</v>
      </c>
      <c r="AD27" s="341">
        <f>VLOOKUP($A27,'Feedstock Split-2020'!$A$1:$AG$43,MATCH(AD$2,'Feedstock Split-2020'!$A$1:$AG$1,0),0)*AD$4</f>
        <v>0</v>
      </c>
      <c r="AE27" s="341">
        <f>VLOOKUP($A27,'Feedstock Split-2020'!$A$1:$AG$43,MATCH(AE$2,'Feedstock Split-2020'!$A$1:$AG$1,0),0)*AE$4</f>
        <v>0</v>
      </c>
      <c r="AF27" s="342">
        <f>VLOOKUP($A27,'Feedstock Split-2020'!$A$1:$AG$43,MATCH(AF$2,'Feedstock Split-2020'!$A$1:$AG$1,0),0)*AF$4</f>
        <v>0</v>
      </c>
    </row>
    <row r="28" spans="1:32" x14ac:dyDescent="0.2">
      <c r="A28" s="12" t="s">
        <v>24</v>
      </c>
      <c r="B28" s="27"/>
      <c r="C28" s="314">
        <f>VLOOKUP($A28,'Feedstock Split-2020'!$A$1:$AG$43,MATCH(C$2,'Feedstock Split-2020'!$A$1:$AG$1,0),0)*C$4</f>
        <v>0</v>
      </c>
      <c r="D28" s="341">
        <f>VLOOKUP($A28,'Feedstock Split-2020'!$A$1:$AG$43,MATCH(D$2,'Feedstock Split-2020'!$A$1:$AG$1,0),0)*D$4</f>
        <v>0</v>
      </c>
      <c r="E28" s="341">
        <f>VLOOKUP($A28,'Feedstock Split-2020'!$A$1:$AG$43,MATCH(E$2,'Feedstock Split-2020'!$A$1:$AG$1,0),0)*E$4</f>
        <v>0</v>
      </c>
      <c r="F28" s="341">
        <f>VLOOKUP($A28,'Feedstock Split-2020'!$A$1:$AG$43,MATCH(F$2,'Feedstock Split-2020'!$A$1:$AG$1,0),0)*F$4</f>
        <v>0</v>
      </c>
      <c r="G28" s="341">
        <f>VLOOKUP($A28,'Feedstock Split-2020'!$A$1:$AG$43,MATCH(G$2,'Feedstock Split-2020'!$A$1:$AG$1,0),0)*G$4</f>
        <v>0</v>
      </c>
      <c r="H28" s="341">
        <f>VLOOKUP($A28,'Feedstock Split-2020'!$A$1:$AG$43,MATCH(H$2,'Feedstock Split-2020'!$A$1:$AG$1,0),0)*H$4</f>
        <v>0</v>
      </c>
      <c r="I28" s="341">
        <f>VLOOKUP($A28,'Feedstock Split-2020'!$A$1:$AG$43,MATCH(I$2,'Feedstock Split-2020'!$A$1:$AG$1,0),0)*I$4</f>
        <v>0</v>
      </c>
      <c r="J28" s="341">
        <f>VLOOKUP($A28,'Feedstock Split-2020'!$A$1:$AG$43,MATCH(J$2,'Feedstock Split-2020'!$A$1:$AG$1,0),0)*J$4</f>
        <v>0</v>
      </c>
      <c r="K28" s="341">
        <f>VLOOKUP($A28,'Feedstock Split-2020'!$A$1:$AG$43,MATCH(K$2,'Feedstock Split-2020'!$A$1:$AG$1,0),0)*K$4</f>
        <v>0</v>
      </c>
      <c r="L28" s="341">
        <f>VLOOKUP($A28,'Feedstock Split-2020'!$A$1:$AG$43,MATCH(L$2,'Feedstock Split-2020'!$A$1:$AG$1,0),0)*L$4</f>
        <v>0</v>
      </c>
      <c r="M28" s="341">
        <f>VLOOKUP($A28,'Feedstock Split-2020'!$A$1:$AG$43,MATCH(M$2,'Feedstock Split-2020'!$A$1:$AG$1,0),0)*M$4</f>
        <v>0</v>
      </c>
      <c r="N28" s="341">
        <f>VLOOKUP($A28,'Feedstock Split-2020'!$A$1:$AG$43,MATCH(N$2,'Feedstock Split-2020'!$A$1:$AG$1,0),0)*N$4</f>
        <v>0</v>
      </c>
      <c r="O28" s="341">
        <f>VLOOKUP($A28,'Feedstock Split-2020'!$A$1:$AG$43,MATCH(O$2,'Feedstock Split-2020'!$A$1:$AG$1,0),0)*O$4</f>
        <v>376364355033.33331</v>
      </c>
      <c r="P28" s="341">
        <f>VLOOKUP($A28,'Feedstock Split-2020'!$A$1:$AG$43,MATCH(P$2,'Feedstock Split-2020'!$A$1:$AG$1,0),0)*P$4</f>
        <v>80284574764.705887</v>
      </c>
      <c r="Q28" s="341">
        <f>VLOOKUP($A28,'Feedstock Split-2020'!$A$1:$AG$43,MATCH(Q$2,'Feedstock Split-2020'!$A$1:$AG$1,0),0)*Q$4</f>
        <v>0</v>
      </c>
      <c r="R28" s="341">
        <f>VLOOKUP($A28,'Feedstock Split-2020'!$A$1:$AG$43,MATCH(R$2,'Feedstock Split-2020'!$A$1:$AG$1,0),0)*R$4</f>
        <v>0</v>
      </c>
      <c r="S28" s="341">
        <f>VLOOKUP($A28,'Feedstock Split-2020'!$A$1:$AG$43,MATCH(S$2,'Feedstock Split-2020'!$A$1:$AG$1,0),0)*S$4</f>
        <v>0</v>
      </c>
      <c r="T28" s="341">
        <f>VLOOKUP($A28,'Feedstock Split-2020'!$A$1:$AG$43,MATCH(T$2,'Feedstock Split-2020'!$A$1:$AG$1,0),0)*T$4</f>
        <v>0</v>
      </c>
      <c r="U28" s="341">
        <f>VLOOKUP($A28,'Feedstock Split-2020'!$A$1:$AG$43,MATCH(U$2,'Feedstock Split-2020'!$A$1:$AG$1,0),0)*U$4</f>
        <v>0</v>
      </c>
      <c r="V28" s="341">
        <f>VLOOKUP($A28,'Feedstock Split-2020'!$A$1:$AG$43,MATCH(V$2,'Feedstock Split-2020'!$A$1:$AG$1,0),0)*V$4</f>
        <v>0</v>
      </c>
      <c r="W28" s="341">
        <f>VLOOKUP($A28,'Feedstock Split-2020'!$A$1:$AG$43,MATCH(W$2,'Feedstock Split-2020'!$A$1:$AG$1,0),0)*W$4</f>
        <v>0</v>
      </c>
      <c r="X28" s="341">
        <f>VLOOKUP($A28,'Feedstock Split-2020'!$A$1:$AG$43,MATCH(X$2,'Feedstock Split-2020'!$A$1:$AG$1,0),0)*X$4</f>
        <v>0</v>
      </c>
      <c r="Y28" s="341">
        <f>VLOOKUP($A28,'Feedstock Split-2020'!$A$1:$AG$43,MATCH(Y$2,'Feedstock Split-2020'!$A$1:$AG$1,0),0)*Y$4</f>
        <v>0</v>
      </c>
      <c r="Z28" s="341">
        <f>VLOOKUP($A28,'Feedstock Split-2020'!$A$1:$AG$43,MATCH(Z$2,'Feedstock Split-2020'!$A$1:$AG$1,0),0)*Z$4</f>
        <v>0</v>
      </c>
      <c r="AA28" s="341">
        <f>VLOOKUP($A28,'Feedstock Split-2020'!$A$1:$AG$43,MATCH(AA$2,'Feedstock Split-2020'!$A$1:$AG$1,0),0)*AA$4</f>
        <v>0</v>
      </c>
      <c r="AB28" s="341">
        <f>VLOOKUP($A28,'Feedstock Split-2020'!$A$1:$AG$43,MATCH(AB$2,'Feedstock Split-2020'!$A$1:$AG$1,0),0)*AB$4</f>
        <v>0</v>
      </c>
      <c r="AC28" s="341">
        <f>VLOOKUP($A28,'Feedstock Split-2020'!$A$1:$AG$43,MATCH(AC$2,'Feedstock Split-2020'!$A$1:$AG$1,0),0)*AC$4</f>
        <v>0</v>
      </c>
      <c r="AD28" s="341">
        <f>VLOOKUP($A28,'Feedstock Split-2020'!$A$1:$AG$43,MATCH(AD$2,'Feedstock Split-2020'!$A$1:$AG$1,0),0)*AD$4</f>
        <v>0</v>
      </c>
      <c r="AE28" s="341">
        <f>VLOOKUP($A28,'Feedstock Split-2020'!$A$1:$AG$43,MATCH(AE$2,'Feedstock Split-2020'!$A$1:$AG$1,0),0)*AE$4</f>
        <v>0</v>
      </c>
      <c r="AF28" s="342">
        <f>VLOOKUP($A28,'Feedstock Split-2020'!$A$1:$AG$43,MATCH(AF$2,'Feedstock Split-2020'!$A$1:$AG$1,0),0)*AF$4</f>
        <v>0</v>
      </c>
    </row>
    <row r="29" spans="1:32" x14ac:dyDescent="0.2">
      <c r="A29" s="12" t="s">
        <v>25</v>
      </c>
      <c r="B29" s="27"/>
      <c r="C29" s="314">
        <f>VLOOKUP($A29,'Feedstock Split-2020'!$A$1:$AG$43,MATCH(C$2,'Feedstock Split-2020'!$A$1:$AG$1,0),0)*C$4</f>
        <v>0</v>
      </c>
      <c r="D29" s="341">
        <f>VLOOKUP($A29,'Feedstock Split-2020'!$A$1:$AG$43,MATCH(D$2,'Feedstock Split-2020'!$A$1:$AG$1,0),0)*D$4</f>
        <v>0</v>
      </c>
      <c r="E29" s="341">
        <f>VLOOKUP($A29,'Feedstock Split-2020'!$A$1:$AG$43,MATCH(E$2,'Feedstock Split-2020'!$A$1:$AG$1,0),0)*E$4</f>
        <v>296796878520825.31</v>
      </c>
      <c r="F29" s="341">
        <f>VLOOKUP($A29,'Feedstock Split-2020'!$A$1:$AG$43,MATCH(F$2,'Feedstock Split-2020'!$A$1:$AG$1,0),0)*F$4</f>
        <v>23958678991076.859</v>
      </c>
      <c r="G29" s="341">
        <f>VLOOKUP($A29,'Feedstock Split-2020'!$A$1:$AG$43,MATCH(G$2,'Feedstock Split-2020'!$A$1:$AG$1,0),0)*G$4</f>
        <v>0</v>
      </c>
      <c r="H29" s="341">
        <f>VLOOKUP($A29,'Feedstock Split-2020'!$A$1:$AG$43,MATCH(H$2,'Feedstock Split-2020'!$A$1:$AG$1,0),0)*H$4</f>
        <v>0</v>
      </c>
      <c r="I29" s="341">
        <f>VLOOKUP($A29,'Feedstock Split-2020'!$A$1:$AG$43,MATCH(I$2,'Feedstock Split-2020'!$A$1:$AG$1,0),0)*I$4</f>
        <v>0</v>
      </c>
      <c r="J29" s="341">
        <f>VLOOKUP($A29,'Feedstock Split-2020'!$A$1:$AG$43,MATCH(J$2,'Feedstock Split-2020'!$A$1:$AG$1,0),0)*J$4</f>
        <v>0</v>
      </c>
      <c r="K29" s="341">
        <f>VLOOKUP($A29,'Feedstock Split-2020'!$A$1:$AG$43,MATCH(K$2,'Feedstock Split-2020'!$A$1:$AG$1,0),0)*K$4</f>
        <v>0</v>
      </c>
      <c r="L29" s="341">
        <f>VLOOKUP($A29,'Feedstock Split-2020'!$A$1:$AG$43,MATCH(L$2,'Feedstock Split-2020'!$A$1:$AG$1,0),0)*L$4</f>
        <v>0</v>
      </c>
      <c r="M29" s="341">
        <f>VLOOKUP($A29,'Feedstock Split-2020'!$A$1:$AG$43,MATCH(M$2,'Feedstock Split-2020'!$A$1:$AG$1,0),0)*M$4</f>
        <v>1999180577760.5007</v>
      </c>
      <c r="N29" s="341">
        <f>VLOOKUP($A29,'Feedstock Split-2020'!$A$1:$AG$43,MATCH(N$2,'Feedstock Split-2020'!$A$1:$AG$1,0),0)*N$4</f>
        <v>0</v>
      </c>
      <c r="O29" s="341">
        <f>VLOOKUP($A29,'Feedstock Split-2020'!$A$1:$AG$43,MATCH(O$2,'Feedstock Split-2020'!$A$1:$AG$1,0),0)*O$4</f>
        <v>0</v>
      </c>
      <c r="P29" s="341">
        <f>VLOOKUP($A29,'Feedstock Split-2020'!$A$1:$AG$43,MATCH(P$2,'Feedstock Split-2020'!$A$1:$AG$1,0),0)*P$4</f>
        <v>0</v>
      </c>
      <c r="Q29" s="341">
        <f>VLOOKUP($A29,'Feedstock Split-2020'!$A$1:$AG$43,MATCH(Q$2,'Feedstock Split-2020'!$A$1:$AG$1,0),0)*Q$4</f>
        <v>0</v>
      </c>
      <c r="R29" s="341">
        <f>VLOOKUP($A29,'Feedstock Split-2020'!$A$1:$AG$43,MATCH(R$2,'Feedstock Split-2020'!$A$1:$AG$1,0),0)*R$4</f>
        <v>0</v>
      </c>
      <c r="S29" s="341">
        <f>VLOOKUP($A29,'Feedstock Split-2020'!$A$1:$AG$43,MATCH(S$2,'Feedstock Split-2020'!$A$1:$AG$1,0),0)*S$4</f>
        <v>0</v>
      </c>
      <c r="T29" s="341">
        <f>VLOOKUP($A29,'Feedstock Split-2020'!$A$1:$AG$43,MATCH(T$2,'Feedstock Split-2020'!$A$1:$AG$1,0),0)*T$4</f>
        <v>0</v>
      </c>
      <c r="U29" s="341">
        <f>VLOOKUP($A29,'Feedstock Split-2020'!$A$1:$AG$43,MATCH(U$2,'Feedstock Split-2020'!$A$1:$AG$1,0),0)*U$4</f>
        <v>0</v>
      </c>
      <c r="V29" s="341">
        <f>VLOOKUP($A29,'Feedstock Split-2020'!$A$1:$AG$43,MATCH(V$2,'Feedstock Split-2020'!$A$1:$AG$1,0),0)*V$4</f>
        <v>107103186404.89265</v>
      </c>
      <c r="W29" s="341">
        <f>VLOOKUP($A29,'Feedstock Split-2020'!$A$1:$AG$43,MATCH(W$2,'Feedstock Split-2020'!$A$1:$AG$1,0),0)*W$4</f>
        <v>94824468226062.641</v>
      </c>
      <c r="X29" s="341">
        <f>VLOOKUP($A29,'Feedstock Split-2020'!$A$1:$AG$43,MATCH(X$2,'Feedstock Split-2020'!$A$1:$AG$1,0),0)*X$4</f>
        <v>642161095530760.25</v>
      </c>
      <c r="Y29" s="341">
        <f>VLOOKUP($A29,'Feedstock Split-2020'!$A$1:$AG$43,MATCH(Y$2,'Feedstock Split-2020'!$A$1:$AG$1,0),0)*Y$4</f>
        <v>0</v>
      </c>
      <c r="Z29" s="341">
        <f>VLOOKUP($A29,'Feedstock Split-2020'!$A$1:$AG$43,MATCH(Z$2,'Feedstock Split-2020'!$A$1:$AG$1,0),0)*Z$4</f>
        <v>0</v>
      </c>
      <c r="AA29" s="341">
        <f>VLOOKUP($A29,'Feedstock Split-2020'!$A$1:$AG$43,MATCH(AA$2,'Feedstock Split-2020'!$A$1:$AG$1,0),0)*AA$4</f>
        <v>0</v>
      </c>
      <c r="AB29" s="341">
        <f>VLOOKUP($A29,'Feedstock Split-2020'!$A$1:$AG$43,MATCH(AB$2,'Feedstock Split-2020'!$A$1:$AG$1,0),0)*AB$4</f>
        <v>0</v>
      </c>
      <c r="AC29" s="341">
        <f>VLOOKUP($A29,'Feedstock Split-2020'!$A$1:$AG$43,MATCH(AC$2,'Feedstock Split-2020'!$A$1:$AG$1,0),0)*AC$4</f>
        <v>0</v>
      </c>
      <c r="AD29" s="341">
        <f>VLOOKUP($A29,'Feedstock Split-2020'!$A$1:$AG$43,MATCH(AD$2,'Feedstock Split-2020'!$A$1:$AG$1,0),0)*AD$4</f>
        <v>0</v>
      </c>
      <c r="AE29" s="341">
        <f>VLOOKUP($A29,'Feedstock Split-2020'!$A$1:$AG$43,MATCH(AE$2,'Feedstock Split-2020'!$A$1:$AG$1,0),0)*AE$4</f>
        <v>0</v>
      </c>
      <c r="AF29" s="342">
        <f>VLOOKUP($A29,'Feedstock Split-2020'!$A$1:$AG$43,MATCH(AF$2,'Feedstock Split-2020'!$A$1:$AG$1,0),0)*AF$4</f>
        <v>4401954392302.667</v>
      </c>
    </row>
    <row r="30" spans="1:32" x14ac:dyDescent="0.2">
      <c r="A30" s="12" t="s">
        <v>26</v>
      </c>
      <c r="B30" s="27"/>
      <c r="C30" s="314">
        <f>VLOOKUP($A30,'Feedstock Split-2020'!$A$1:$AG$43,MATCH(C$2,'Feedstock Split-2020'!$A$1:$AG$1,0),0)*C$4</f>
        <v>1118079339607026.9</v>
      </c>
      <c r="D30" s="341">
        <f>VLOOKUP($A30,'Feedstock Split-2020'!$A$1:$AG$43,MATCH(D$2,'Feedstock Split-2020'!$A$1:$AG$1,0),0)*D$4</f>
        <v>0</v>
      </c>
      <c r="E30" s="341">
        <f>VLOOKUP($A30,'Feedstock Split-2020'!$A$1:$AG$43,MATCH(E$2,'Feedstock Split-2020'!$A$1:$AG$1,0),0)*E$4</f>
        <v>26697403205830.961</v>
      </c>
      <c r="F30" s="341">
        <f>VLOOKUP($A30,'Feedstock Split-2020'!$A$1:$AG$43,MATCH(F$2,'Feedstock Split-2020'!$A$1:$AG$1,0),0)*F$4</f>
        <v>2155125473325.9233</v>
      </c>
      <c r="G30" s="341">
        <f>VLOOKUP($A30,'Feedstock Split-2020'!$A$1:$AG$43,MATCH(G$2,'Feedstock Split-2020'!$A$1:$AG$1,0),0)*G$4</f>
        <v>0</v>
      </c>
      <c r="H30" s="341">
        <f>VLOOKUP($A30,'Feedstock Split-2020'!$A$1:$AG$43,MATCH(H$2,'Feedstock Split-2020'!$A$1:$AG$1,0),0)*H$4</f>
        <v>445775047803523</v>
      </c>
      <c r="I30" s="341">
        <f>VLOOKUP($A30,'Feedstock Split-2020'!$A$1:$AG$43,MATCH(I$2,'Feedstock Split-2020'!$A$1:$AG$1,0),0)*I$4</f>
        <v>0</v>
      </c>
      <c r="J30" s="341">
        <f>VLOOKUP($A30,'Feedstock Split-2020'!$A$1:$AG$43,MATCH(J$2,'Feedstock Split-2020'!$A$1:$AG$1,0),0)*J$4</f>
        <v>0</v>
      </c>
      <c r="K30" s="341">
        <f>VLOOKUP($A30,'Feedstock Split-2020'!$A$1:$AG$43,MATCH(K$2,'Feedstock Split-2020'!$A$1:$AG$1,0),0)*K$4</f>
        <v>0</v>
      </c>
      <c r="L30" s="341">
        <f>VLOOKUP($A30,'Feedstock Split-2020'!$A$1:$AG$43,MATCH(L$2,'Feedstock Split-2020'!$A$1:$AG$1,0),0)*L$4</f>
        <v>0</v>
      </c>
      <c r="M30" s="341">
        <f>VLOOKUP($A30,'Feedstock Split-2020'!$A$1:$AG$43,MATCH(M$2,'Feedstock Split-2020'!$A$1:$AG$1,0),0)*M$4</f>
        <v>39723121778201.977</v>
      </c>
      <c r="N30" s="341">
        <f>VLOOKUP($A30,'Feedstock Split-2020'!$A$1:$AG$43,MATCH(N$2,'Feedstock Split-2020'!$A$1:$AG$1,0),0)*N$4</f>
        <v>0</v>
      </c>
      <c r="O30" s="341">
        <f>VLOOKUP($A30,'Feedstock Split-2020'!$A$1:$AG$43,MATCH(O$2,'Feedstock Split-2020'!$A$1:$AG$1,0),0)*O$4</f>
        <v>0</v>
      </c>
      <c r="P30" s="341">
        <f>VLOOKUP($A30,'Feedstock Split-2020'!$A$1:$AG$43,MATCH(P$2,'Feedstock Split-2020'!$A$1:$AG$1,0),0)*P$4</f>
        <v>0</v>
      </c>
      <c r="Q30" s="341">
        <f>VLOOKUP($A30,'Feedstock Split-2020'!$A$1:$AG$43,MATCH(Q$2,'Feedstock Split-2020'!$A$1:$AG$1,0),0)*Q$4</f>
        <v>0</v>
      </c>
      <c r="R30" s="341">
        <f>VLOOKUP($A30,'Feedstock Split-2020'!$A$1:$AG$43,MATCH(R$2,'Feedstock Split-2020'!$A$1:$AG$1,0),0)*R$4</f>
        <v>0</v>
      </c>
      <c r="S30" s="341">
        <f>VLOOKUP($A30,'Feedstock Split-2020'!$A$1:$AG$43,MATCH(S$2,'Feedstock Split-2020'!$A$1:$AG$1,0),0)*S$4</f>
        <v>0</v>
      </c>
      <c r="T30" s="341">
        <f>VLOOKUP($A30,'Feedstock Split-2020'!$A$1:$AG$43,MATCH(T$2,'Feedstock Split-2020'!$A$1:$AG$1,0),0)*T$4</f>
        <v>0</v>
      </c>
      <c r="U30" s="341">
        <f>VLOOKUP($A30,'Feedstock Split-2020'!$A$1:$AG$43,MATCH(U$2,'Feedstock Split-2020'!$A$1:$AG$1,0),0)*U$4</f>
        <v>0</v>
      </c>
      <c r="V30" s="341">
        <f>VLOOKUP($A30,'Feedstock Split-2020'!$A$1:$AG$43,MATCH(V$2,'Feedstock Split-2020'!$A$1:$AG$1,0),0)*V$4</f>
        <v>0</v>
      </c>
      <c r="W30" s="341">
        <f>VLOOKUP($A30,'Feedstock Split-2020'!$A$1:$AG$43,MATCH(W$2,'Feedstock Split-2020'!$A$1:$AG$1,0),0)*W$4</f>
        <v>0</v>
      </c>
      <c r="X30" s="341">
        <f>VLOOKUP($A30,'Feedstock Split-2020'!$A$1:$AG$43,MATCH(X$2,'Feedstock Split-2020'!$A$1:$AG$1,0),0)*X$4</f>
        <v>0</v>
      </c>
      <c r="Y30" s="341">
        <f>VLOOKUP($A30,'Feedstock Split-2020'!$A$1:$AG$43,MATCH(Y$2,'Feedstock Split-2020'!$A$1:$AG$1,0),0)*Y$4</f>
        <v>0</v>
      </c>
      <c r="Z30" s="341">
        <f>VLOOKUP($A30,'Feedstock Split-2020'!$A$1:$AG$43,MATCH(Z$2,'Feedstock Split-2020'!$A$1:$AG$1,0),0)*Z$4</f>
        <v>0</v>
      </c>
      <c r="AA30" s="341">
        <f>VLOOKUP($A30,'Feedstock Split-2020'!$A$1:$AG$43,MATCH(AA$2,'Feedstock Split-2020'!$A$1:$AG$1,0),0)*AA$4</f>
        <v>0</v>
      </c>
      <c r="AB30" s="341">
        <f>VLOOKUP($A30,'Feedstock Split-2020'!$A$1:$AG$43,MATCH(AB$2,'Feedstock Split-2020'!$A$1:$AG$1,0),0)*AB$4</f>
        <v>0</v>
      </c>
      <c r="AC30" s="341">
        <f>VLOOKUP($A30,'Feedstock Split-2020'!$A$1:$AG$43,MATCH(AC$2,'Feedstock Split-2020'!$A$1:$AG$1,0),0)*AC$4</f>
        <v>0</v>
      </c>
      <c r="AD30" s="341">
        <f>VLOOKUP($A30,'Feedstock Split-2020'!$A$1:$AG$43,MATCH(AD$2,'Feedstock Split-2020'!$A$1:$AG$1,0),0)*AD$4</f>
        <v>0</v>
      </c>
      <c r="AE30" s="341">
        <f>VLOOKUP($A30,'Feedstock Split-2020'!$A$1:$AG$43,MATCH(AE$2,'Feedstock Split-2020'!$A$1:$AG$1,0),0)*AE$4</f>
        <v>0</v>
      </c>
      <c r="AF30" s="342">
        <f>VLOOKUP($A30,'Feedstock Split-2020'!$A$1:$AG$43,MATCH(AF$2,'Feedstock Split-2020'!$A$1:$AG$1,0),0)*AF$4</f>
        <v>0</v>
      </c>
    </row>
    <row r="31" spans="1:32" x14ac:dyDescent="0.2">
      <c r="A31" s="12" t="s">
        <v>27</v>
      </c>
      <c r="B31" s="27"/>
      <c r="C31" s="314">
        <f>VLOOKUP($A31,'Feedstock Split-2020'!$A$1:$AG$43,MATCH(C$2,'Feedstock Split-2020'!$A$1:$AG$1,0),0)*C$4</f>
        <v>0</v>
      </c>
      <c r="D31" s="341">
        <f>VLOOKUP($A31,'Feedstock Split-2020'!$A$1:$AG$43,MATCH(D$2,'Feedstock Split-2020'!$A$1:$AG$1,0),0)*D$4</f>
        <v>0</v>
      </c>
      <c r="E31" s="341">
        <f>VLOOKUP($A31,'Feedstock Split-2020'!$A$1:$AG$43,MATCH(E$2,'Feedstock Split-2020'!$A$1:$AG$1,0),0)*E$4</f>
        <v>0</v>
      </c>
      <c r="F31" s="341">
        <f>VLOOKUP($A31,'Feedstock Split-2020'!$A$1:$AG$43,MATCH(F$2,'Feedstock Split-2020'!$A$1:$AG$1,0),0)*F$4</f>
        <v>0</v>
      </c>
      <c r="G31" s="341">
        <f>VLOOKUP($A31,'Feedstock Split-2020'!$A$1:$AG$43,MATCH(G$2,'Feedstock Split-2020'!$A$1:$AG$1,0),0)*G$4</f>
        <v>0</v>
      </c>
      <c r="H31" s="341">
        <f>VLOOKUP($A31,'Feedstock Split-2020'!$A$1:$AG$43,MATCH(H$2,'Feedstock Split-2020'!$A$1:$AG$1,0),0)*H$4</f>
        <v>0</v>
      </c>
      <c r="I31" s="341">
        <f>VLOOKUP($A31,'Feedstock Split-2020'!$A$1:$AG$43,MATCH(I$2,'Feedstock Split-2020'!$A$1:$AG$1,0),0)*I$4</f>
        <v>0</v>
      </c>
      <c r="J31" s="341">
        <f>VLOOKUP($A31,'Feedstock Split-2020'!$A$1:$AG$43,MATCH(J$2,'Feedstock Split-2020'!$A$1:$AG$1,0),0)*J$4</f>
        <v>0</v>
      </c>
      <c r="K31" s="341">
        <f>VLOOKUP($A31,'Feedstock Split-2020'!$A$1:$AG$43,MATCH(K$2,'Feedstock Split-2020'!$A$1:$AG$1,0),0)*K$4</f>
        <v>0</v>
      </c>
      <c r="L31" s="341">
        <f>VLOOKUP($A31,'Feedstock Split-2020'!$A$1:$AG$43,MATCH(L$2,'Feedstock Split-2020'!$A$1:$AG$1,0),0)*L$4</f>
        <v>0</v>
      </c>
      <c r="M31" s="341">
        <f>VLOOKUP($A31,'Feedstock Split-2020'!$A$1:$AG$43,MATCH(M$2,'Feedstock Split-2020'!$A$1:$AG$1,0),0)*M$4</f>
        <v>0</v>
      </c>
      <c r="N31" s="341">
        <f>VLOOKUP($A31,'Feedstock Split-2020'!$A$1:$AG$43,MATCH(N$2,'Feedstock Split-2020'!$A$1:$AG$1,0),0)*N$4</f>
        <v>0</v>
      </c>
      <c r="O31" s="341">
        <f>VLOOKUP($A31,'Feedstock Split-2020'!$A$1:$AG$43,MATCH(O$2,'Feedstock Split-2020'!$A$1:$AG$1,0),0)*O$4</f>
        <v>0</v>
      </c>
      <c r="P31" s="341">
        <f>VLOOKUP($A31,'Feedstock Split-2020'!$A$1:$AG$43,MATCH(P$2,'Feedstock Split-2020'!$A$1:$AG$1,0),0)*P$4</f>
        <v>0</v>
      </c>
      <c r="Q31" s="341">
        <f>VLOOKUP($A31,'Feedstock Split-2020'!$A$1:$AG$43,MATCH(Q$2,'Feedstock Split-2020'!$A$1:$AG$1,0),0)*Q$4</f>
        <v>0</v>
      </c>
      <c r="R31" s="341">
        <f>VLOOKUP($A31,'Feedstock Split-2020'!$A$1:$AG$43,MATCH(R$2,'Feedstock Split-2020'!$A$1:$AG$1,0),0)*R$4</f>
        <v>0</v>
      </c>
      <c r="S31" s="341">
        <f>VLOOKUP($A31,'Feedstock Split-2020'!$A$1:$AG$43,MATCH(S$2,'Feedstock Split-2020'!$A$1:$AG$1,0),0)*S$4</f>
        <v>0</v>
      </c>
      <c r="T31" s="341">
        <f>VLOOKUP($A31,'Feedstock Split-2020'!$A$1:$AG$43,MATCH(T$2,'Feedstock Split-2020'!$A$1:$AG$1,0),0)*T$4</f>
        <v>0</v>
      </c>
      <c r="U31" s="341">
        <f>VLOOKUP($A31,'Feedstock Split-2020'!$A$1:$AG$43,MATCH(U$2,'Feedstock Split-2020'!$A$1:$AG$1,0),0)*U$4</f>
        <v>0</v>
      </c>
      <c r="V31" s="341">
        <f>VLOOKUP($A31,'Feedstock Split-2020'!$A$1:$AG$43,MATCH(V$2,'Feedstock Split-2020'!$A$1:$AG$1,0),0)*V$4</f>
        <v>0</v>
      </c>
      <c r="W31" s="341">
        <f>VLOOKUP($A31,'Feedstock Split-2020'!$A$1:$AG$43,MATCH(W$2,'Feedstock Split-2020'!$A$1:$AG$1,0),0)*W$4</f>
        <v>0</v>
      </c>
      <c r="X31" s="341">
        <f>VLOOKUP($A31,'Feedstock Split-2020'!$A$1:$AG$43,MATCH(X$2,'Feedstock Split-2020'!$A$1:$AG$1,0),0)*X$4</f>
        <v>64570235934739.758</v>
      </c>
      <c r="Y31" s="341">
        <f>VLOOKUP($A31,'Feedstock Split-2020'!$A$1:$AG$43,MATCH(Y$2,'Feedstock Split-2020'!$A$1:$AG$1,0),0)*Y$4</f>
        <v>0</v>
      </c>
      <c r="Z31" s="341">
        <f>VLOOKUP($A31,'Feedstock Split-2020'!$A$1:$AG$43,MATCH(Z$2,'Feedstock Split-2020'!$A$1:$AG$1,0),0)*Z$4</f>
        <v>0</v>
      </c>
      <c r="AA31" s="341">
        <f>VLOOKUP($A31,'Feedstock Split-2020'!$A$1:$AG$43,MATCH(AA$2,'Feedstock Split-2020'!$A$1:$AG$1,0),0)*AA$4</f>
        <v>0</v>
      </c>
      <c r="AB31" s="341">
        <f>VLOOKUP($A31,'Feedstock Split-2020'!$A$1:$AG$43,MATCH(AB$2,'Feedstock Split-2020'!$A$1:$AG$1,0),0)*AB$4</f>
        <v>0</v>
      </c>
      <c r="AC31" s="341">
        <f>VLOOKUP($A31,'Feedstock Split-2020'!$A$1:$AG$43,MATCH(AC$2,'Feedstock Split-2020'!$A$1:$AG$1,0),0)*AC$4</f>
        <v>0</v>
      </c>
      <c r="AD31" s="341">
        <f>VLOOKUP($A31,'Feedstock Split-2020'!$A$1:$AG$43,MATCH(AD$2,'Feedstock Split-2020'!$A$1:$AG$1,0),0)*AD$4</f>
        <v>0</v>
      </c>
      <c r="AE31" s="341">
        <f>VLOOKUP($A31,'Feedstock Split-2020'!$A$1:$AG$43,MATCH(AE$2,'Feedstock Split-2020'!$A$1:$AG$1,0),0)*AE$4</f>
        <v>0</v>
      </c>
      <c r="AF31" s="342">
        <f>VLOOKUP($A31,'Feedstock Split-2020'!$A$1:$AG$43,MATCH(AF$2,'Feedstock Split-2020'!$A$1:$AG$1,0),0)*AF$4</f>
        <v>0</v>
      </c>
    </row>
    <row r="32" spans="1:32" x14ac:dyDescent="0.2">
      <c r="A32" s="12" t="s">
        <v>28</v>
      </c>
      <c r="B32" s="27"/>
      <c r="C32" s="314">
        <f>VLOOKUP($A32,'Feedstock Split-2020'!$A$1:$AG$43,MATCH(C$2,'Feedstock Split-2020'!$A$1:$AG$1,0),0)*C$4</f>
        <v>0</v>
      </c>
      <c r="D32" s="341">
        <f>VLOOKUP($A32,'Feedstock Split-2020'!$A$1:$AG$43,MATCH(D$2,'Feedstock Split-2020'!$A$1:$AG$1,0),0)*D$4</f>
        <v>0</v>
      </c>
      <c r="E32" s="341">
        <f>VLOOKUP($A32,'Feedstock Split-2020'!$A$1:$AG$43,MATCH(E$2,'Feedstock Split-2020'!$A$1:$AG$1,0),0)*E$4</f>
        <v>0</v>
      </c>
      <c r="F32" s="341">
        <f>VLOOKUP($A32,'Feedstock Split-2020'!$A$1:$AG$43,MATCH(F$2,'Feedstock Split-2020'!$A$1:$AG$1,0),0)*F$4</f>
        <v>0</v>
      </c>
      <c r="G32" s="341">
        <f>VLOOKUP($A32,'Feedstock Split-2020'!$A$1:$AG$43,MATCH(G$2,'Feedstock Split-2020'!$A$1:$AG$1,0),0)*G$4</f>
        <v>0</v>
      </c>
      <c r="H32" s="341">
        <f>VLOOKUP($A32,'Feedstock Split-2020'!$A$1:$AG$43,MATCH(H$2,'Feedstock Split-2020'!$A$1:$AG$1,0),0)*H$4</f>
        <v>0</v>
      </c>
      <c r="I32" s="341">
        <f>VLOOKUP($A32,'Feedstock Split-2020'!$A$1:$AG$43,MATCH(I$2,'Feedstock Split-2020'!$A$1:$AG$1,0),0)*I$4</f>
        <v>0</v>
      </c>
      <c r="J32" s="341">
        <f>VLOOKUP($A32,'Feedstock Split-2020'!$A$1:$AG$43,MATCH(J$2,'Feedstock Split-2020'!$A$1:$AG$1,0),0)*J$4</f>
        <v>0</v>
      </c>
      <c r="K32" s="341">
        <f>VLOOKUP($A32,'Feedstock Split-2020'!$A$1:$AG$43,MATCH(K$2,'Feedstock Split-2020'!$A$1:$AG$1,0),0)*K$4</f>
        <v>0</v>
      </c>
      <c r="L32" s="341">
        <f>VLOOKUP($A32,'Feedstock Split-2020'!$A$1:$AG$43,MATCH(L$2,'Feedstock Split-2020'!$A$1:$AG$1,0),0)*L$4</f>
        <v>0</v>
      </c>
      <c r="M32" s="341">
        <f>VLOOKUP($A32,'Feedstock Split-2020'!$A$1:$AG$43,MATCH(M$2,'Feedstock Split-2020'!$A$1:$AG$1,0),0)*M$4</f>
        <v>0</v>
      </c>
      <c r="N32" s="341">
        <f>VLOOKUP($A32,'Feedstock Split-2020'!$A$1:$AG$43,MATCH(N$2,'Feedstock Split-2020'!$A$1:$AG$1,0),0)*N$4</f>
        <v>0</v>
      </c>
      <c r="O32" s="341">
        <f>VLOOKUP($A32,'Feedstock Split-2020'!$A$1:$AG$43,MATCH(O$2,'Feedstock Split-2020'!$A$1:$AG$1,0),0)*O$4</f>
        <v>0</v>
      </c>
      <c r="P32" s="341">
        <f>VLOOKUP($A32,'Feedstock Split-2020'!$A$1:$AG$43,MATCH(P$2,'Feedstock Split-2020'!$A$1:$AG$1,0),0)*P$4</f>
        <v>0</v>
      </c>
      <c r="Q32" s="341">
        <f>VLOOKUP($A32,'Feedstock Split-2020'!$A$1:$AG$43,MATCH(Q$2,'Feedstock Split-2020'!$A$1:$AG$1,0),0)*Q$4</f>
        <v>0</v>
      </c>
      <c r="R32" s="341">
        <f>VLOOKUP($A32,'Feedstock Split-2020'!$A$1:$AG$43,MATCH(R$2,'Feedstock Split-2020'!$A$1:$AG$1,0),0)*R$4</f>
        <v>0</v>
      </c>
      <c r="S32" s="341">
        <f>VLOOKUP($A32,'Feedstock Split-2020'!$A$1:$AG$43,MATCH(S$2,'Feedstock Split-2020'!$A$1:$AG$1,0),0)*S$4</f>
        <v>0</v>
      </c>
      <c r="T32" s="341">
        <f>VLOOKUP($A32,'Feedstock Split-2020'!$A$1:$AG$43,MATCH(T$2,'Feedstock Split-2020'!$A$1:$AG$1,0),0)*T$4</f>
        <v>0</v>
      </c>
      <c r="U32" s="341">
        <f>VLOOKUP($A32,'Feedstock Split-2020'!$A$1:$AG$43,MATCH(U$2,'Feedstock Split-2020'!$A$1:$AG$1,0),0)*U$4</f>
        <v>0</v>
      </c>
      <c r="V32" s="341">
        <f>VLOOKUP($A32,'Feedstock Split-2020'!$A$1:$AG$43,MATCH(V$2,'Feedstock Split-2020'!$A$1:$AG$1,0),0)*V$4</f>
        <v>0</v>
      </c>
      <c r="W32" s="341">
        <f>VLOOKUP($A32,'Feedstock Split-2020'!$A$1:$AG$43,MATCH(W$2,'Feedstock Split-2020'!$A$1:$AG$1,0),0)*W$4</f>
        <v>0</v>
      </c>
      <c r="X32" s="341">
        <f>VLOOKUP($A32,'Feedstock Split-2020'!$A$1:$AG$43,MATCH(X$2,'Feedstock Split-2020'!$A$1:$AG$1,0),0)*X$4</f>
        <v>0</v>
      </c>
      <c r="Y32" s="341">
        <f>VLOOKUP($A32,'Feedstock Split-2020'!$A$1:$AG$43,MATCH(Y$2,'Feedstock Split-2020'!$A$1:$AG$1,0),0)*Y$4</f>
        <v>0</v>
      </c>
      <c r="Z32" s="341">
        <f>VLOOKUP($A32,'Feedstock Split-2020'!$A$1:$AG$43,MATCH(Z$2,'Feedstock Split-2020'!$A$1:$AG$1,0),0)*Z$4</f>
        <v>0</v>
      </c>
      <c r="AA32" s="341">
        <f>VLOOKUP($A32,'Feedstock Split-2020'!$A$1:$AG$43,MATCH(AA$2,'Feedstock Split-2020'!$A$1:$AG$1,0),0)*AA$4</f>
        <v>0</v>
      </c>
      <c r="AB32" s="341">
        <f>VLOOKUP($A32,'Feedstock Split-2020'!$A$1:$AG$43,MATCH(AB$2,'Feedstock Split-2020'!$A$1:$AG$1,0),0)*AB$4</f>
        <v>0</v>
      </c>
      <c r="AC32" s="341">
        <f>VLOOKUP($A32,'Feedstock Split-2020'!$A$1:$AG$43,MATCH(AC$2,'Feedstock Split-2020'!$A$1:$AG$1,0),0)*AC$4</f>
        <v>0</v>
      </c>
      <c r="AD32" s="341">
        <f>VLOOKUP($A32,'Feedstock Split-2020'!$A$1:$AG$43,MATCH(AD$2,'Feedstock Split-2020'!$A$1:$AG$1,0),0)*AD$4</f>
        <v>0</v>
      </c>
      <c r="AE32" s="341">
        <f>VLOOKUP($A32,'Feedstock Split-2020'!$A$1:$AG$43,MATCH(AE$2,'Feedstock Split-2020'!$A$1:$AG$1,0),0)*AE$4</f>
        <v>0</v>
      </c>
      <c r="AF32" s="342">
        <f>VLOOKUP($A32,'Feedstock Split-2020'!$A$1:$AG$43,MATCH(AF$2,'Feedstock Split-2020'!$A$1:$AG$1,0),0)*AF$4</f>
        <v>0</v>
      </c>
    </row>
    <row r="33" spans="1:32" x14ac:dyDescent="0.2">
      <c r="A33" s="12" t="s">
        <v>29</v>
      </c>
      <c r="B33" s="27"/>
      <c r="C33" s="314">
        <f>VLOOKUP($A33,'Feedstock Split-2020'!$A$1:$AG$43,MATCH(C$2,'Feedstock Split-2020'!$A$1:$AG$1,0),0)*C$4</f>
        <v>0</v>
      </c>
      <c r="D33" s="341">
        <f>VLOOKUP($A33,'Feedstock Split-2020'!$A$1:$AG$43,MATCH(D$2,'Feedstock Split-2020'!$A$1:$AG$1,0),0)*D$4</f>
        <v>0</v>
      </c>
      <c r="E33" s="341">
        <f>VLOOKUP($A33,'Feedstock Split-2020'!$A$1:$AG$43,MATCH(E$2,'Feedstock Split-2020'!$A$1:$AG$1,0),0)*E$4</f>
        <v>0</v>
      </c>
      <c r="F33" s="341">
        <f>VLOOKUP($A33,'Feedstock Split-2020'!$A$1:$AG$43,MATCH(F$2,'Feedstock Split-2020'!$A$1:$AG$1,0),0)*F$4</f>
        <v>0</v>
      </c>
      <c r="G33" s="341">
        <f>VLOOKUP($A33,'Feedstock Split-2020'!$A$1:$AG$43,MATCH(G$2,'Feedstock Split-2020'!$A$1:$AG$1,0),0)*G$4</f>
        <v>0</v>
      </c>
      <c r="H33" s="341">
        <f>VLOOKUP($A33,'Feedstock Split-2020'!$A$1:$AG$43,MATCH(H$2,'Feedstock Split-2020'!$A$1:$AG$1,0),0)*H$4</f>
        <v>0</v>
      </c>
      <c r="I33" s="341">
        <f>VLOOKUP($A33,'Feedstock Split-2020'!$A$1:$AG$43,MATCH(I$2,'Feedstock Split-2020'!$A$1:$AG$1,0),0)*I$4</f>
        <v>0</v>
      </c>
      <c r="J33" s="341">
        <f>VLOOKUP($A33,'Feedstock Split-2020'!$A$1:$AG$43,MATCH(J$2,'Feedstock Split-2020'!$A$1:$AG$1,0),0)*J$4</f>
        <v>0</v>
      </c>
      <c r="K33" s="341">
        <f>VLOOKUP($A33,'Feedstock Split-2020'!$A$1:$AG$43,MATCH(K$2,'Feedstock Split-2020'!$A$1:$AG$1,0),0)*K$4</f>
        <v>0</v>
      </c>
      <c r="L33" s="341">
        <f>VLOOKUP($A33,'Feedstock Split-2020'!$A$1:$AG$43,MATCH(L$2,'Feedstock Split-2020'!$A$1:$AG$1,0),0)*L$4</f>
        <v>0</v>
      </c>
      <c r="M33" s="341">
        <f>VLOOKUP($A33,'Feedstock Split-2020'!$A$1:$AG$43,MATCH(M$2,'Feedstock Split-2020'!$A$1:$AG$1,0),0)*M$4</f>
        <v>0</v>
      </c>
      <c r="N33" s="341">
        <f>VLOOKUP($A33,'Feedstock Split-2020'!$A$1:$AG$43,MATCH(N$2,'Feedstock Split-2020'!$A$1:$AG$1,0),0)*N$4</f>
        <v>0</v>
      </c>
      <c r="O33" s="341">
        <f>VLOOKUP($A33,'Feedstock Split-2020'!$A$1:$AG$43,MATCH(O$2,'Feedstock Split-2020'!$A$1:$AG$1,0),0)*O$4</f>
        <v>0</v>
      </c>
      <c r="P33" s="341">
        <f>VLOOKUP($A33,'Feedstock Split-2020'!$A$1:$AG$43,MATCH(P$2,'Feedstock Split-2020'!$A$1:$AG$1,0),0)*P$4</f>
        <v>221043244806.72272</v>
      </c>
      <c r="Q33" s="341">
        <f>VLOOKUP($A33,'Feedstock Split-2020'!$A$1:$AG$43,MATCH(Q$2,'Feedstock Split-2020'!$A$1:$AG$1,0),0)*Q$4</f>
        <v>0</v>
      </c>
      <c r="R33" s="341">
        <f>VLOOKUP($A33,'Feedstock Split-2020'!$A$1:$AG$43,MATCH(R$2,'Feedstock Split-2020'!$A$1:$AG$1,0),0)*R$4</f>
        <v>0</v>
      </c>
      <c r="S33" s="341">
        <f>VLOOKUP($A33,'Feedstock Split-2020'!$A$1:$AG$43,MATCH(S$2,'Feedstock Split-2020'!$A$1:$AG$1,0),0)*S$4</f>
        <v>0</v>
      </c>
      <c r="T33" s="341">
        <f>VLOOKUP($A33,'Feedstock Split-2020'!$A$1:$AG$43,MATCH(T$2,'Feedstock Split-2020'!$A$1:$AG$1,0),0)*T$4</f>
        <v>1351591878999.8486</v>
      </c>
      <c r="U33" s="341">
        <f>VLOOKUP($A33,'Feedstock Split-2020'!$A$1:$AG$43,MATCH(U$2,'Feedstock Split-2020'!$A$1:$AG$1,0),0)*U$4</f>
        <v>0</v>
      </c>
      <c r="V33" s="341">
        <f>VLOOKUP($A33,'Feedstock Split-2020'!$A$1:$AG$43,MATCH(V$2,'Feedstock Split-2020'!$A$1:$AG$1,0),0)*V$4</f>
        <v>0</v>
      </c>
      <c r="W33" s="341">
        <f>VLOOKUP($A33,'Feedstock Split-2020'!$A$1:$AG$43,MATCH(W$2,'Feedstock Split-2020'!$A$1:$AG$1,0),0)*W$4</f>
        <v>0</v>
      </c>
      <c r="X33" s="341">
        <f>VLOOKUP($A33,'Feedstock Split-2020'!$A$1:$AG$43,MATCH(X$2,'Feedstock Split-2020'!$A$1:$AG$1,0),0)*X$4</f>
        <v>0</v>
      </c>
      <c r="Y33" s="341">
        <f>VLOOKUP($A33,'Feedstock Split-2020'!$A$1:$AG$43,MATCH(Y$2,'Feedstock Split-2020'!$A$1:$AG$1,0),0)*Y$4</f>
        <v>0</v>
      </c>
      <c r="Z33" s="341">
        <f>VLOOKUP($A33,'Feedstock Split-2020'!$A$1:$AG$43,MATCH(Z$2,'Feedstock Split-2020'!$A$1:$AG$1,0),0)*Z$4</f>
        <v>0</v>
      </c>
      <c r="AA33" s="341">
        <f>VLOOKUP($A33,'Feedstock Split-2020'!$A$1:$AG$43,MATCH(AA$2,'Feedstock Split-2020'!$A$1:$AG$1,0),0)*AA$4</f>
        <v>0</v>
      </c>
      <c r="AB33" s="341">
        <f>VLOOKUP($A33,'Feedstock Split-2020'!$A$1:$AG$43,MATCH(AB$2,'Feedstock Split-2020'!$A$1:$AG$1,0),0)*AB$4</f>
        <v>0</v>
      </c>
      <c r="AC33" s="341">
        <f>VLOOKUP($A33,'Feedstock Split-2020'!$A$1:$AG$43,MATCH(AC$2,'Feedstock Split-2020'!$A$1:$AG$1,0),0)*AC$4</f>
        <v>0</v>
      </c>
      <c r="AD33" s="341">
        <f>VLOOKUP($A33,'Feedstock Split-2020'!$A$1:$AG$43,MATCH(AD$2,'Feedstock Split-2020'!$A$1:$AG$1,0),0)*AD$4</f>
        <v>0</v>
      </c>
      <c r="AE33" s="341">
        <f>VLOOKUP($A33,'Feedstock Split-2020'!$A$1:$AG$43,MATCH(AE$2,'Feedstock Split-2020'!$A$1:$AG$1,0),0)*AE$4</f>
        <v>0</v>
      </c>
      <c r="AF33" s="342">
        <f>VLOOKUP($A33,'Feedstock Split-2020'!$A$1:$AG$43,MATCH(AF$2,'Feedstock Split-2020'!$A$1:$AG$1,0),0)*AF$4</f>
        <v>0</v>
      </c>
    </row>
    <row r="34" spans="1:32" x14ac:dyDescent="0.2">
      <c r="A34" s="12" t="s">
        <v>30</v>
      </c>
      <c r="B34" s="27"/>
      <c r="C34" s="314">
        <f>VLOOKUP($A34,'Feedstock Split-2020'!$A$1:$AG$43,MATCH(C$2,'Feedstock Split-2020'!$A$1:$AG$1,0),0)*C$4</f>
        <v>0</v>
      </c>
      <c r="D34" s="341">
        <f>VLOOKUP($A34,'Feedstock Split-2020'!$A$1:$AG$43,MATCH(D$2,'Feedstock Split-2020'!$A$1:$AG$1,0),0)*D$4</f>
        <v>0</v>
      </c>
      <c r="E34" s="341">
        <f>VLOOKUP($A34,'Feedstock Split-2020'!$A$1:$AG$43,MATCH(E$2,'Feedstock Split-2020'!$A$1:$AG$1,0),0)*E$4</f>
        <v>0</v>
      </c>
      <c r="F34" s="341">
        <f>VLOOKUP($A34,'Feedstock Split-2020'!$A$1:$AG$43,MATCH(F$2,'Feedstock Split-2020'!$A$1:$AG$1,0),0)*F$4</f>
        <v>0</v>
      </c>
      <c r="G34" s="341">
        <f>VLOOKUP($A34,'Feedstock Split-2020'!$A$1:$AG$43,MATCH(G$2,'Feedstock Split-2020'!$A$1:$AG$1,0),0)*G$4</f>
        <v>0</v>
      </c>
      <c r="H34" s="341">
        <f>VLOOKUP($A34,'Feedstock Split-2020'!$A$1:$AG$43,MATCH(H$2,'Feedstock Split-2020'!$A$1:$AG$1,0),0)*H$4</f>
        <v>0</v>
      </c>
      <c r="I34" s="341">
        <f>VLOOKUP($A34,'Feedstock Split-2020'!$A$1:$AG$43,MATCH(I$2,'Feedstock Split-2020'!$A$1:$AG$1,0),0)*I$4</f>
        <v>0</v>
      </c>
      <c r="J34" s="341">
        <f>VLOOKUP($A34,'Feedstock Split-2020'!$A$1:$AG$43,MATCH(J$2,'Feedstock Split-2020'!$A$1:$AG$1,0),0)*J$4</f>
        <v>0</v>
      </c>
      <c r="K34" s="341">
        <f>VLOOKUP($A34,'Feedstock Split-2020'!$A$1:$AG$43,MATCH(K$2,'Feedstock Split-2020'!$A$1:$AG$1,0),0)*K$4</f>
        <v>0</v>
      </c>
      <c r="L34" s="341">
        <f>VLOOKUP($A34,'Feedstock Split-2020'!$A$1:$AG$43,MATCH(L$2,'Feedstock Split-2020'!$A$1:$AG$1,0),0)*L$4</f>
        <v>0</v>
      </c>
      <c r="M34" s="341">
        <f>VLOOKUP($A34,'Feedstock Split-2020'!$A$1:$AG$43,MATCH(M$2,'Feedstock Split-2020'!$A$1:$AG$1,0),0)*M$4</f>
        <v>0</v>
      </c>
      <c r="N34" s="341">
        <f>VLOOKUP($A34,'Feedstock Split-2020'!$A$1:$AG$43,MATCH(N$2,'Feedstock Split-2020'!$A$1:$AG$1,0),0)*N$4</f>
        <v>0</v>
      </c>
      <c r="O34" s="341">
        <f>VLOOKUP($A34,'Feedstock Split-2020'!$A$1:$AG$43,MATCH(O$2,'Feedstock Split-2020'!$A$1:$AG$1,0),0)*O$4</f>
        <v>0</v>
      </c>
      <c r="P34" s="341">
        <f>VLOOKUP($A34,'Feedstock Split-2020'!$A$1:$AG$43,MATCH(P$2,'Feedstock Split-2020'!$A$1:$AG$1,0),0)*P$4</f>
        <v>135545385966.38657</v>
      </c>
      <c r="Q34" s="341">
        <f>VLOOKUP($A34,'Feedstock Split-2020'!$A$1:$AG$43,MATCH(Q$2,'Feedstock Split-2020'!$A$1:$AG$1,0),0)*Q$4</f>
        <v>0</v>
      </c>
      <c r="R34" s="341">
        <f>VLOOKUP($A34,'Feedstock Split-2020'!$A$1:$AG$43,MATCH(R$2,'Feedstock Split-2020'!$A$1:$AG$1,0),0)*R$4</f>
        <v>0</v>
      </c>
      <c r="S34" s="341">
        <f>VLOOKUP($A34,'Feedstock Split-2020'!$A$1:$AG$43,MATCH(S$2,'Feedstock Split-2020'!$A$1:$AG$1,0),0)*S$4</f>
        <v>0</v>
      </c>
      <c r="T34" s="341">
        <f>VLOOKUP($A34,'Feedstock Split-2020'!$A$1:$AG$43,MATCH(T$2,'Feedstock Split-2020'!$A$1:$AG$1,0),0)*T$4</f>
        <v>1386111907343.6563</v>
      </c>
      <c r="U34" s="341">
        <f>VLOOKUP($A34,'Feedstock Split-2020'!$A$1:$AG$43,MATCH(U$2,'Feedstock Split-2020'!$A$1:$AG$1,0),0)*U$4</f>
        <v>0</v>
      </c>
      <c r="V34" s="341">
        <f>VLOOKUP($A34,'Feedstock Split-2020'!$A$1:$AG$43,MATCH(V$2,'Feedstock Split-2020'!$A$1:$AG$1,0),0)*V$4</f>
        <v>0</v>
      </c>
      <c r="W34" s="341">
        <f>VLOOKUP($A34,'Feedstock Split-2020'!$A$1:$AG$43,MATCH(W$2,'Feedstock Split-2020'!$A$1:$AG$1,0),0)*W$4</f>
        <v>0</v>
      </c>
      <c r="X34" s="341">
        <f>VLOOKUP($A34,'Feedstock Split-2020'!$A$1:$AG$43,MATCH(X$2,'Feedstock Split-2020'!$A$1:$AG$1,0),0)*X$4</f>
        <v>0</v>
      </c>
      <c r="Y34" s="341">
        <f>VLOOKUP($A34,'Feedstock Split-2020'!$A$1:$AG$43,MATCH(Y$2,'Feedstock Split-2020'!$A$1:$AG$1,0),0)*Y$4</f>
        <v>0</v>
      </c>
      <c r="Z34" s="341">
        <f>VLOOKUP($A34,'Feedstock Split-2020'!$A$1:$AG$43,MATCH(Z$2,'Feedstock Split-2020'!$A$1:$AG$1,0),0)*Z$4</f>
        <v>0</v>
      </c>
      <c r="AA34" s="341">
        <f>VLOOKUP($A34,'Feedstock Split-2020'!$A$1:$AG$43,MATCH(AA$2,'Feedstock Split-2020'!$A$1:$AG$1,0),0)*AA$4</f>
        <v>0</v>
      </c>
      <c r="AB34" s="341">
        <f>VLOOKUP($A34,'Feedstock Split-2020'!$A$1:$AG$43,MATCH(AB$2,'Feedstock Split-2020'!$A$1:$AG$1,0),0)*AB$4</f>
        <v>0</v>
      </c>
      <c r="AC34" s="341">
        <f>VLOOKUP($A34,'Feedstock Split-2020'!$A$1:$AG$43,MATCH(AC$2,'Feedstock Split-2020'!$A$1:$AG$1,0),0)*AC$4</f>
        <v>0</v>
      </c>
      <c r="AD34" s="341">
        <f>VLOOKUP($A34,'Feedstock Split-2020'!$A$1:$AG$43,MATCH(AD$2,'Feedstock Split-2020'!$A$1:$AG$1,0),0)*AD$4</f>
        <v>0</v>
      </c>
      <c r="AE34" s="341">
        <f>VLOOKUP($A34,'Feedstock Split-2020'!$A$1:$AG$43,MATCH(AE$2,'Feedstock Split-2020'!$A$1:$AG$1,0),0)*AE$4</f>
        <v>0</v>
      </c>
      <c r="AF34" s="342">
        <f>VLOOKUP($A34,'Feedstock Split-2020'!$A$1:$AG$43,MATCH(AF$2,'Feedstock Split-2020'!$A$1:$AG$1,0),0)*AF$4</f>
        <v>0</v>
      </c>
    </row>
    <row r="35" spans="1:32" x14ac:dyDescent="0.2">
      <c r="A35" s="12" t="s">
        <v>31</v>
      </c>
      <c r="B35" s="27"/>
      <c r="C35" s="314">
        <f>VLOOKUP($A35,'Feedstock Split-2020'!$A$1:$AG$43,MATCH(C$2,'Feedstock Split-2020'!$A$1:$AG$1,0),0)*C$4</f>
        <v>0</v>
      </c>
      <c r="D35" s="341">
        <f>VLOOKUP($A35,'Feedstock Split-2020'!$A$1:$AG$43,MATCH(D$2,'Feedstock Split-2020'!$A$1:$AG$1,0),0)*D$4</f>
        <v>0</v>
      </c>
      <c r="E35" s="341">
        <f>VLOOKUP($A35,'Feedstock Split-2020'!$A$1:$AG$43,MATCH(E$2,'Feedstock Split-2020'!$A$1:$AG$1,0),0)*E$4</f>
        <v>0</v>
      </c>
      <c r="F35" s="341">
        <f>VLOOKUP($A35,'Feedstock Split-2020'!$A$1:$AG$43,MATCH(F$2,'Feedstock Split-2020'!$A$1:$AG$1,0),0)*F$4</f>
        <v>0</v>
      </c>
      <c r="G35" s="341">
        <f>VLOOKUP($A35,'Feedstock Split-2020'!$A$1:$AG$43,MATCH(G$2,'Feedstock Split-2020'!$A$1:$AG$1,0),0)*G$4</f>
        <v>0</v>
      </c>
      <c r="H35" s="341">
        <f>VLOOKUP($A35,'Feedstock Split-2020'!$A$1:$AG$43,MATCH(H$2,'Feedstock Split-2020'!$A$1:$AG$1,0),0)*H$4</f>
        <v>0</v>
      </c>
      <c r="I35" s="341">
        <f>VLOOKUP($A35,'Feedstock Split-2020'!$A$1:$AG$43,MATCH(I$2,'Feedstock Split-2020'!$A$1:$AG$1,0),0)*I$4</f>
        <v>0</v>
      </c>
      <c r="J35" s="341">
        <f>VLOOKUP($A35,'Feedstock Split-2020'!$A$1:$AG$43,MATCH(J$2,'Feedstock Split-2020'!$A$1:$AG$1,0),0)*J$4</f>
        <v>0</v>
      </c>
      <c r="K35" s="341">
        <f>VLOOKUP($A35,'Feedstock Split-2020'!$A$1:$AG$43,MATCH(K$2,'Feedstock Split-2020'!$A$1:$AG$1,0),0)*K$4</f>
        <v>0</v>
      </c>
      <c r="L35" s="341">
        <f>VLOOKUP($A35,'Feedstock Split-2020'!$A$1:$AG$43,MATCH(L$2,'Feedstock Split-2020'!$A$1:$AG$1,0),0)*L$4</f>
        <v>0</v>
      </c>
      <c r="M35" s="341">
        <f>VLOOKUP($A35,'Feedstock Split-2020'!$A$1:$AG$43,MATCH(M$2,'Feedstock Split-2020'!$A$1:$AG$1,0),0)*M$4</f>
        <v>0</v>
      </c>
      <c r="N35" s="341">
        <f>VLOOKUP($A35,'Feedstock Split-2020'!$A$1:$AG$43,MATCH(N$2,'Feedstock Split-2020'!$A$1:$AG$1,0),0)*N$4</f>
        <v>0</v>
      </c>
      <c r="O35" s="341">
        <f>VLOOKUP($A35,'Feedstock Split-2020'!$A$1:$AG$43,MATCH(O$2,'Feedstock Split-2020'!$A$1:$AG$1,0),0)*O$4</f>
        <v>0</v>
      </c>
      <c r="P35" s="341">
        <f>VLOOKUP($A35,'Feedstock Split-2020'!$A$1:$AG$43,MATCH(P$2,'Feedstock Split-2020'!$A$1:$AG$1,0),0)*P$4</f>
        <v>0</v>
      </c>
      <c r="Q35" s="341">
        <f>VLOOKUP($A35,'Feedstock Split-2020'!$A$1:$AG$43,MATCH(Q$2,'Feedstock Split-2020'!$A$1:$AG$1,0),0)*Q$4</f>
        <v>0</v>
      </c>
      <c r="R35" s="341">
        <f>VLOOKUP($A35,'Feedstock Split-2020'!$A$1:$AG$43,MATCH(R$2,'Feedstock Split-2020'!$A$1:$AG$1,0),0)*R$4</f>
        <v>0</v>
      </c>
      <c r="S35" s="341">
        <f>VLOOKUP($A35,'Feedstock Split-2020'!$A$1:$AG$43,MATCH(S$2,'Feedstock Split-2020'!$A$1:$AG$1,0),0)*S$4</f>
        <v>0</v>
      </c>
      <c r="T35" s="341">
        <f>VLOOKUP($A35,'Feedstock Split-2020'!$A$1:$AG$43,MATCH(T$2,'Feedstock Split-2020'!$A$1:$AG$1,0),0)*T$4</f>
        <v>3141322579286.4854</v>
      </c>
      <c r="U35" s="341">
        <f>VLOOKUP($A35,'Feedstock Split-2020'!$A$1:$AG$43,MATCH(U$2,'Feedstock Split-2020'!$A$1:$AG$1,0),0)*U$4</f>
        <v>0</v>
      </c>
      <c r="V35" s="341">
        <f>VLOOKUP($A35,'Feedstock Split-2020'!$A$1:$AG$43,MATCH(V$2,'Feedstock Split-2020'!$A$1:$AG$1,0),0)*V$4</f>
        <v>0</v>
      </c>
      <c r="W35" s="341">
        <f>VLOOKUP($A35,'Feedstock Split-2020'!$A$1:$AG$43,MATCH(W$2,'Feedstock Split-2020'!$A$1:$AG$1,0),0)*W$4</f>
        <v>0</v>
      </c>
      <c r="X35" s="341">
        <f>VLOOKUP($A35,'Feedstock Split-2020'!$A$1:$AG$43,MATCH(X$2,'Feedstock Split-2020'!$A$1:$AG$1,0),0)*X$4</f>
        <v>0</v>
      </c>
      <c r="Y35" s="341">
        <f>VLOOKUP($A35,'Feedstock Split-2020'!$A$1:$AG$43,MATCH(Y$2,'Feedstock Split-2020'!$A$1:$AG$1,0),0)*Y$4</f>
        <v>0</v>
      </c>
      <c r="Z35" s="341">
        <f>VLOOKUP($A35,'Feedstock Split-2020'!$A$1:$AG$43,MATCH(Z$2,'Feedstock Split-2020'!$A$1:$AG$1,0),0)*Z$4</f>
        <v>0</v>
      </c>
      <c r="AA35" s="341">
        <f>VLOOKUP($A35,'Feedstock Split-2020'!$A$1:$AG$43,MATCH(AA$2,'Feedstock Split-2020'!$A$1:$AG$1,0),0)*AA$4</f>
        <v>0</v>
      </c>
      <c r="AB35" s="341">
        <f>VLOOKUP($A35,'Feedstock Split-2020'!$A$1:$AG$43,MATCH(AB$2,'Feedstock Split-2020'!$A$1:$AG$1,0),0)*AB$4</f>
        <v>0</v>
      </c>
      <c r="AC35" s="341">
        <f>VLOOKUP($A35,'Feedstock Split-2020'!$A$1:$AG$43,MATCH(AC$2,'Feedstock Split-2020'!$A$1:$AG$1,0),0)*AC$4</f>
        <v>0</v>
      </c>
      <c r="AD35" s="341">
        <f>VLOOKUP($A35,'Feedstock Split-2020'!$A$1:$AG$43,MATCH(AD$2,'Feedstock Split-2020'!$A$1:$AG$1,0),0)*AD$4</f>
        <v>0</v>
      </c>
      <c r="AE35" s="341">
        <f>VLOOKUP($A35,'Feedstock Split-2020'!$A$1:$AG$43,MATCH(AE$2,'Feedstock Split-2020'!$A$1:$AG$1,0),0)*AE$4</f>
        <v>0</v>
      </c>
      <c r="AF35" s="342">
        <f>VLOOKUP($A35,'Feedstock Split-2020'!$A$1:$AG$43,MATCH(AF$2,'Feedstock Split-2020'!$A$1:$AG$1,0),0)*AF$4</f>
        <v>0</v>
      </c>
    </row>
    <row r="36" spans="1:32" x14ac:dyDescent="0.2">
      <c r="A36" s="12" t="s">
        <v>32</v>
      </c>
      <c r="B36" s="27"/>
      <c r="C36" s="314">
        <f>VLOOKUP($A36,'Feedstock Split-2020'!$A$1:$AG$43,MATCH(C$2,'Feedstock Split-2020'!$A$1:$AG$1,0),0)*C$4</f>
        <v>0</v>
      </c>
      <c r="D36" s="341">
        <f>VLOOKUP($A36,'Feedstock Split-2020'!$A$1:$AG$43,MATCH(D$2,'Feedstock Split-2020'!$A$1:$AG$1,0),0)*D$4</f>
        <v>0</v>
      </c>
      <c r="E36" s="341">
        <f>VLOOKUP($A36,'Feedstock Split-2020'!$A$1:$AG$43,MATCH(E$2,'Feedstock Split-2020'!$A$1:$AG$1,0),0)*E$4</f>
        <v>0</v>
      </c>
      <c r="F36" s="341">
        <f>VLOOKUP($A36,'Feedstock Split-2020'!$A$1:$AG$43,MATCH(F$2,'Feedstock Split-2020'!$A$1:$AG$1,0),0)*F$4</f>
        <v>0</v>
      </c>
      <c r="G36" s="341">
        <f>VLOOKUP($A36,'Feedstock Split-2020'!$A$1:$AG$43,MATCH(G$2,'Feedstock Split-2020'!$A$1:$AG$1,0),0)*G$4</f>
        <v>0</v>
      </c>
      <c r="H36" s="341">
        <f>VLOOKUP($A36,'Feedstock Split-2020'!$A$1:$AG$43,MATCH(H$2,'Feedstock Split-2020'!$A$1:$AG$1,0),0)*H$4</f>
        <v>0</v>
      </c>
      <c r="I36" s="341">
        <f>VLOOKUP($A36,'Feedstock Split-2020'!$A$1:$AG$43,MATCH(I$2,'Feedstock Split-2020'!$A$1:$AG$1,0),0)*I$4</f>
        <v>0</v>
      </c>
      <c r="J36" s="341">
        <f>VLOOKUP($A36,'Feedstock Split-2020'!$A$1:$AG$43,MATCH(J$2,'Feedstock Split-2020'!$A$1:$AG$1,0),0)*J$4</f>
        <v>0</v>
      </c>
      <c r="K36" s="341">
        <f>VLOOKUP($A36,'Feedstock Split-2020'!$A$1:$AG$43,MATCH(K$2,'Feedstock Split-2020'!$A$1:$AG$1,0),0)*K$4</f>
        <v>0</v>
      </c>
      <c r="L36" s="341">
        <f>VLOOKUP($A36,'Feedstock Split-2020'!$A$1:$AG$43,MATCH(L$2,'Feedstock Split-2020'!$A$1:$AG$1,0),0)*L$4</f>
        <v>0</v>
      </c>
      <c r="M36" s="341">
        <f>VLOOKUP($A36,'Feedstock Split-2020'!$A$1:$AG$43,MATCH(M$2,'Feedstock Split-2020'!$A$1:$AG$1,0),0)*M$4</f>
        <v>0</v>
      </c>
      <c r="N36" s="341">
        <f>VLOOKUP($A36,'Feedstock Split-2020'!$A$1:$AG$43,MATCH(N$2,'Feedstock Split-2020'!$A$1:$AG$1,0),0)*N$4</f>
        <v>0</v>
      </c>
      <c r="O36" s="341">
        <f>VLOOKUP($A36,'Feedstock Split-2020'!$A$1:$AG$43,MATCH(O$2,'Feedstock Split-2020'!$A$1:$AG$1,0),0)*O$4</f>
        <v>0</v>
      </c>
      <c r="P36" s="341">
        <f>VLOOKUP($A36,'Feedstock Split-2020'!$A$1:$AG$43,MATCH(P$2,'Feedstock Split-2020'!$A$1:$AG$1,0),0)*P$4</f>
        <v>0</v>
      </c>
      <c r="Q36" s="341">
        <f>VLOOKUP($A36,'Feedstock Split-2020'!$A$1:$AG$43,MATCH(Q$2,'Feedstock Split-2020'!$A$1:$AG$1,0),0)*Q$4</f>
        <v>0</v>
      </c>
      <c r="R36" s="341">
        <f>VLOOKUP($A36,'Feedstock Split-2020'!$A$1:$AG$43,MATCH(R$2,'Feedstock Split-2020'!$A$1:$AG$1,0),0)*R$4</f>
        <v>0</v>
      </c>
      <c r="S36" s="341">
        <f>VLOOKUP($A36,'Feedstock Split-2020'!$A$1:$AG$43,MATCH(S$2,'Feedstock Split-2020'!$A$1:$AG$1,0),0)*S$4</f>
        <v>0</v>
      </c>
      <c r="T36" s="341">
        <f>VLOOKUP($A36,'Feedstock Split-2020'!$A$1:$AG$43,MATCH(T$2,'Feedstock Split-2020'!$A$1:$AG$1,0),0)*T$4</f>
        <v>127458566192.52011</v>
      </c>
      <c r="U36" s="341">
        <f>VLOOKUP($A36,'Feedstock Split-2020'!$A$1:$AG$43,MATCH(U$2,'Feedstock Split-2020'!$A$1:$AG$1,0),0)*U$4</f>
        <v>0</v>
      </c>
      <c r="V36" s="341">
        <f>VLOOKUP($A36,'Feedstock Split-2020'!$A$1:$AG$43,MATCH(V$2,'Feedstock Split-2020'!$A$1:$AG$1,0),0)*V$4</f>
        <v>0</v>
      </c>
      <c r="W36" s="341">
        <f>VLOOKUP($A36,'Feedstock Split-2020'!$A$1:$AG$43,MATCH(W$2,'Feedstock Split-2020'!$A$1:$AG$1,0),0)*W$4</f>
        <v>0</v>
      </c>
      <c r="X36" s="341">
        <f>VLOOKUP($A36,'Feedstock Split-2020'!$A$1:$AG$43,MATCH(X$2,'Feedstock Split-2020'!$A$1:$AG$1,0),0)*X$4</f>
        <v>0</v>
      </c>
      <c r="Y36" s="341">
        <f>VLOOKUP($A36,'Feedstock Split-2020'!$A$1:$AG$43,MATCH(Y$2,'Feedstock Split-2020'!$A$1:$AG$1,0),0)*Y$4</f>
        <v>0</v>
      </c>
      <c r="Z36" s="341">
        <f>VLOOKUP($A36,'Feedstock Split-2020'!$A$1:$AG$43,MATCH(Z$2,'Feedstock Split-2020'!$A$1:$AG$1,0),0)*Z$4</f>
        <v>0</v>
      </c>
      <c r="AA36" s="341">
        <f>VLOOKUP($A36,'Feedstock Split-2020'!$A$1:$AG$43,MATCH(AA$2,'Feedstock Split-2020'!$A$1:$AG$1,0),0)*AA$4</f>
        <v>0</v>
      </c>
      <c r="AB36" s="341">
        <f>VLOOKUP($A36,'Feedstock Split-2020'!$A$1:$AG$43,MATCH(AB$2,'Feedstock Split-2020'!$A$1:$AG$1,0),0)*AB$4</f>
        <v>0</v>
      </c>
      <c r="AC36" s="341">
        <f>VLOOKUP($A36,'Feedstock Split-2020'!$A$1:$AG$43,MATCH(AC$2,'Feedstock Split-2020'!$A$1:$AG$1,0),0)*AC$4</f>
        <v>0</v>
      </c>
      <c r="AD36" s="341">
        <f>VLOOKUP($A36,'Feedstock Split-2020'!$A$1:$AG$43,MATCH(AD$2,'Feedstock Split-2020'!$A$1:$AG$1,0),0)*AD$4</f>
        <v>0</v>
      </c>
      <c r="AE36" s="341">
        <f>VLOOKUP($A36,'Feedstock Split-2020'!$A$1:$AG$43,MATCH(AE$2,'Feedstock Split-2020'!$A$1:$AG$1,0),0)*AE$4</f>
        <v>0</v>
      </c>
      <c r="AF36" s="342">
        <f>VLOOKUP($A36,'Feedstock Split-2020'!$A$1:$AG$43,MATCH(AF$2,'Feedstock Split-2020'!$A$1:$AG$1,0),0)*AF$4</f>
        <v>0</v>
      </c>
    </row>
    <row r="37" spans="1:32" x14ac:dyDescent="0.2">
      <c r="A37" s="12" t="s">
        <v>33</v>
      </c>
      <c r="B37" s="27"/>
      <c r="C37" s="314">
        <f>VLOOKUP($A37,'Feedstock Split-2020'!$A$1:$AG$43,MATCH(C$2,'Feedstock Split-2020'!$A$1:$AG$1,0),0)*C$4</f>
        <v>0</v>
      </c>
      <c r="D37" s="341">
        <f>VLOOKUP($A37,'Feedstock Split-2020'!$A$1:$AG$43,MATCH(D$2,'Feedstock Split-2020'!$A$1:$AG$1,0),0)*D$4</f>
        <v>0</v>
      </c>
      <c r="E37" s="341">
        <f>VLOOKUP($A37,'Feedstock Split-2020'!$A$1:$AG$43,MATCH(E$2,'Feedstock Split-2020'!$A$1:$AG$1,0),0)*E$4</f>
        <v>0</v>
      </c>
      <c r="F37" s="341">
        <f>VLOOKUP($A37,'Feedstock Split-2020'!$A$1:$AG$43,MATCH(F$2,'Feedstock Split-2020'!$A$1:$AG$1,0),0)*F$4</f>
        <v>0</v>
      </c>
      <c r="G37" s="341">
        <f>VLOOKUP($A37,'Feedstock Split-2020'!$A$1:$AG$43,MATCH(G$2,'Feedstock Split-2020'!$A$1:$AG$1,0),0)*G$4</f>
        <v>0</v>
      </c>
      <c r="H37" s="341">
        <f>VLOOKUP($A37,'Feedstock Split-2020'!$A$1:$AG$43,MATCH(H$2,'Feedstock Split-2020'!$A$1:$AG$1,0),0)*H$4</f>
        <v>0</v>
      </c>
      <c r="I37" s="341">
        <f>VLOOKUP($A37,'Feedstock Split-2020'!$A$1:$AG$43,MATCH(I$2,'Feedstock Split-2020'!$A$1:$AG$1,0),0)*I$4</f>
        <v>0</v>
      </c>
      <c r="J37" s="341">
        <f>VLOOKUP($A37,'Feedstock Split-2020'!$A$1:$AG$43,MATCH(J$2,'Feedstock Split-2020'!$A$1:$AG$1,0),0)*J$4</f>
        <v>0</v>
      </c>
      <c r="K37" s="341">
        <f>VLOOKUP($A37,'Feedstock Split-2020'!$A$1:$AG$43,MATCH(K$2,'Feedstock Split-2020'!$A$1:$AG$1,0),0)*K$4</f>
        <v>0</v>
      </c>
      <c r="L37" s="341">
        <f>VLOOKUP($A37,'Feedstock Split-2020'!$A$1:$AG$43,MATCH(L$2,'Feedstock Split-2020'!$A$1:$AG$1,0),0)*L$4</f>
        <v>0</v>
      </c>
      <c r="M37" s="341">
        <f>VLOOKUP($A37,'Feedstock Split-2020'!$A$1:$AG$43,MATCH(M$2,'Feedstock Split-2020'!$A$1:$AG$1,0),0)*M$4</f>
        <v>0</v>
      </c>
      <c r="N37" s="341">
        <f>VLOOKUP($A37,'Feedstock Split-2020'!$A$1:$AG$43,MATCH(N$2,'Feedstock Split-2020'!$A$1:$AG$1,0),0)*N$4</f>
        <v>0</v>
      </c>
      <c r="O37" s="341">
        <f>VLOOKUP($A37,'Feedstock Split-2020'!$A$1:$AG$43,MATCH(O$2,'Feedstock Split-2020'!$A$1:$AG$1,0),0)*O$4</f>
        <v>0</v>
      </c>
      <c r="P37" s="341">
        <f>VLOOKUP($A37,'Feedstock Split-2020'!$A$1:$AG$43,MATCH(P$2,'Feedstock Split-2020'!$A$1:$AG$1,0),0)*P$4</f>
        <v>0</v>
      </c>
      <c r="Q37" s="341">
        <f>VLOOKUP($A37,'Feedstock Split-2020'!$A$1:$AG$43,MATCH(Q$2,'Feedstock Split-2020'!$A$1:$AG$1,0),0)*Q$4</f>
        <v>0</v>
      </c>
      <c r="R37" s="341">
        <f>VLOOKUP($A37,'Feedstock Split-2020'!$A$1:$AG$43,MATCH(R$2,'Feedstock Split-2020'!$A$1:$AG$1,0),0)*R$4</f>
        <v>0</v>
      </c>
      <c r="S37" s="341">
        <f>VLOOKUP($A37,'Feedstock Split-2020'!$A$1:$AG$43,MATCH(S$2,'Feedstock Split-2020'!$A$1:$AG$1,0),0)*S$4</f>
        <v>0</v>
      </c>
      <c r="T37" s="341">
        <f>VLOOKUP($A37,'Feedstock Split-2020'!$A$1:$AG$43,MATCH(T$2,'Feedstock Split-2020'!$A$1:$AG$1,0),0)*T$4</f>
        <v>0</v>
      </c>
      <c r="U37" s="341">
        <f>VLOOKUP($A37,'Feedstock Split-2020'!$A$1:$AG$43,MATCH(U$2,'Feedstock Split-2020'!$A$1:$AG$1,0),0)*U$4</f>
        <v>0</v>
      </c>
      <c r="V37" s="341">
        <f>VLOOKUP($A37,'Feedstock Split-2020'!$A$1:$AG$43,MATCH(V$2,'Feedstock Split-2020'!$A$1:$AG$1,0),0)*V$4</f>
        <v>0</v>
      </c>
      <c r="W37" s="341">
        <f>VLOOKUP($A37,'Feedstock Split-2020'!$A$1:$AG$43,MATCH(W$2,'Feedstock Split-2020'!$A$1:$AG$1,0),0)*W$4</f>
        <v>0</v>
      </c>
      <c r="X37" s="341">
        <f>VLOOKUP($A37,'Feedstock Split-2020'!$A$1:$AG$43,MATCH(X$2,'Feedstock Split-2020'!$A$1:$AG$1,0),0)*X$4</f>
        <v>0</v>
      </c>
      <c r="Y37" s="341">
        <f>VLOOKUP($A37,'Feedstock Split-2020'!$A$1:$AG$43,MATCH(Y$2,'Feedstock Split-2020'!$A$1:$AG$1,0),0)*Y$4</f>
        <v>0</v>
      </c>
      <c r="Z37" s="341">
        <f>VLOOKUP($A37,'Feedstock Split-2020'!$A$1:$AG$43,MATCH(Z$2,'Feedstock Split-2020'!$A$1:$AG$1,0),0)*Z$4</f>
        <v>0</v>
      </c>
      <c r="AA37" s="341">
        <f>VLOOKUP($A37,'Feedstock Split-2020'!$A$1:$AG$43,MATCH(AA$2,'Feedstock Split-2020'!$A$1:$AG$1,0),0)*AA$4</f>
        <v>0</v>
      </c>
      <c r="AB37" s="341">
        <f>VLOOKUP($A37,'Feedstock Split-2020'!$A$1:$AG$43,MATCH(AB$2,'Feedstock Split-2020'!$A$1:$AG$1,0),0)*AB$4</f>
        <v>0</v>
      </c>
      <c r="AC37" s="341">
        <f>VLOOKUP($A37,'Feedstock Split-2020'!$A$1:$AG$43,MATCH(AC$2,'Feedstock Split-2020'!$A$1:$AG$1,0),0)*AC$4</f>
        <v>0</v>
      </c>
      <c r="AD37" s="341">
        <f>VLOOKUP($A37,'Feedstock Split-2020'!$A$1:$AG$43,MATCH(AD$2,'Feedstock Split-2020'!$A$1:$AG$1,0),0)*AD$4</f>
        <v>0</v>
      </c>
      <c r="AE37" s="341">
        <f>VLOOKUP($A37,'Feedstock Split-2020'!$A$1:$AG$43,MATCH(AE$2,'Feedstock Split-2020'!$A$1:$AG$1,0),0)*AE$4</f>
        <v>0</v>
      </c>
      <c r="AF37" s="342">
        <f>VLOOKUP($A37,'Feedstock Split-2020'!$A$1:$AG$43,MATCH(AF$2,'Feedstock Split-2020'!$A$1:$AG$1,0),0)*AF$4</f>
        <v>0</v>
      </c>
    </row>
    <row r="38" spans="1:32" x14ac:dyDescent="0.2">
      <c r="A38" s="12" t="s">
        <v>34</v>
      </c>
      <c r="B38" s="27"/>
      <c r="C38" s="314">
        <f>VLOOKUP($A38,'Feedstock Split-2020'!$A$1:$AG$43,MATCH(C$2,'Feedstock Split-2020'!$A$1:$AG$1,0),0)*C$4</f>
        <v>0</v>
      </c>
      <c r="D38" s="341">
        <f>VLOOKUP($A38,'Feedstock Split-2020'!$A$1:$AG$43,MATCH(D$2,'Feedstock Split-2020'!$A$1:$AG$1,0),0)*D$4</f>
        <v>0</v>
      </c>
      <c r="E38" s="341">
        <f>VLOOKUP($A38,'Feedstock Split-2020'!$A$1:$AG$43,MATCH(E$2,'Feedstock Split-2020'!$A$1:$AG$1,0),0)*E$4</f>
        <v>0</v>
      </c>
      <c r="F38" s="341">
        <f>VLOOKUP($A38,'Feedstock Split-2020'!$A$1:$AG$43,MATCH(F$2,'Feedstock Split-2020'!$A$1:$AG$1,0),0)*F$4</f>
        <v>0</v>
      </c>
      <c r="G38" s="341">
        <f>VLOOKUP($A38,'Feedstock Split-2020'!$A$1:$AG$43,MATCH(G$2,'Feedstock Split-2020'!$A$1:$AG$1,0),0)*G$4</f>
        <v>0</v>
      </c>
      <c r="H38" s="341">
        <f>VLOOKUP($A38,'Feedstock Split-2020'!$A$1:$AG$43,MATCH(H$2,'Feedstock Split-2020'!$A$1:$AG$1,0),0)*H$4</f>
        <v>0</v>
      </c>
      <c r="I38" s="341">
        <f>VLOOKUP($A38,'Feedstock Split-2020'!$A$1:$AG$43,MATCH(I$2,'Feedstock Split-2020'!$A$1:$AG$1,0),0)*I$4</f>
        <v>0</v>
      </c>
      <c r="J38" s="341">
        <f>VLOOKUP($A38,'Feedstock Split-2020'!$A$1:$AG$43,MATCH(J$2,'Feedstock Split-2020'!$A$1:$AG$1,0),0)*J$4</f>
        <v>0</v>
      </c>
      <c r="K38" s="341">
        <f>VLOOKUP($A38,'Feedstock Split-2020'!$A$1:$AG$43,MATCH(K$2,'Feedstock Split-2020'!$A$1:$AG$1,0),0)*K$4</f>
        <v>0</v>
      </c>
      <c r="L38" s="341">
        <f>VLOOKUP($A38,'Feedstock Split-2020'!$A$1:$AG$43,MATCH(L$2,'Feedstock Split-2020'!$A$1:$AG$1,0),0)*L$4</f>
        <v>0</v>
      </c>
      <c r="M38" s="341">
        <f>VLOOKUP($A38,'Feedstock Split-2020'!$A$1:$AG$43,MATCH(M$2,'Feedstock Split-2020'!$A$1:$AG$1,0),0)*M$4</f>
        <v>0</v>
      </c>
      <c r="N38" s="341">
        <f>VLOOKUP($A38,'Feedstock Split-2020'!$A$1:$AG$43,MATCH(N$2,'Feedstock Split-2020'!$A$1:$AG$1,0),0)*N$4</f>
        <v>0</v>
      </c>
      <c r="O38" s="341">
        <f>VLOOKUP($A38,'Feedstock Split-2020'!$A$1:$AG$43,MATCH(O$2,'Feedstock Split-2020'!$A$1:$AG$1,0),0)*O$4</f>
        <v>0</v>
      </c>
      <c r="P38" s="341">
        <f>VLOOKUP($A38,'Feedstock Split-2020'!$A$1:$AG$43,MATCH(P$2,'Feedstock Split-2020'!$A$1:$AG$1,0),0)*P$4</f>
        <v>0</v>
      </c>
      <c r="Q38" s="341">
        <f>VLOOKUP($A38,'Feedstock Split-2020'!$A$1:$AG$43,MATCH(Q$2,'Feedstock Split-2020'!$A$1:$AG$1,0),0)*Q$4</f>
        <v>0</v>
      </c>
      <c r="R38" s="341">
        <f>VLOOKUP($A38,'Feedstock Split-2020'!$A$1:$AG$43,MATCH(R$2,'Feedstock Split-2020'!$A$1:$AG$1,0),0)*R$4</f>
        <v>0</v>
      </c>
      <c r="S38" s="341">
        <f>VLOOKUP($A38,'Feedstock Split-2020'!$A$1:$AG$43,MATCH(S$2,'Feedstock Split-2020'!$A$1:$AG$1,0),0)*S$4</f>
        <v>0</v>
      </c>
      <c r="T38" s="341">
        <f>VLOOKUP($A38,'Feedstock Split-2020'!$A$1:$AG$43,MATCH(T$2,'Feedstock Split-2020'!$A$1:$AG$1,0),0)*T$4</f>
        <v>0</v>
      </c>
      <c r="U38" s="341">
        <f>VLOOKUP($A38,'Feedstock Split-2020'!$A$1:$AG$43,MATCH(U$2,'Feedstock Split-2020'!$A$1:$AG$1,0),0)*U$4</f>
        <v>0</v>
      </c>
      <c r="V38" s="341">
        <f>VLOOKUP($A38,'Feedstock Split-2020'!$A$1:$AG$43,MATCH(V$2,'Feedstock Split-2020'!$A$1:$AG$1,0),0)*V$4</f>
        <v>0</v>
      </c>
      <c r="W38" s="341">
        <f>VLOOKUP($A38,'Feedstock Split-2020'!$A$1:$AG$43,MATCH(W$2,'Feedstock Split-2020'!$A$1:$AG$1,0),0)*W$4</f>
        <v>0</v>
      </c>
      <c r="X38" s="341">
        <f>VLOOKUP($A38,'Feedstock Split-2020'!$A$1:$AG$43,MATCH(X$2,'Feedstock Split-2020'!$A$1:$AG$1,0),0)*X$4</f>
        <v>0</v>
      </c>
      <c r="Y38" s="341">
        <f>VLOOKUP($A38,'Feedstock Split-2020'!$A$1:$AG$43,MATCH(Y$2,'Feedstock Split-2020'!$A$1:$AG$1,0),0)*Y$4</f>
        <v>0</v>
      </c>
      <c r="Z38" s="341">
        <f>VLOOKUP($A38,'Feedstock Split-2020'!$A$1:$AG$43,MATCH(Z$2,'Feedstock Split-2020'!$A$1:$AG$1,0),0)*Z$4</f>
        <v>0</v>
      </c>
      <c r="AA38" s="341">
        <f>VLOOKUP($A38,'Feedstock Split-2020'!$A$1:$AG$43,MATCH(AA$2,'Feedstock Split-2020'!$A$1:$AG$1,0),0)*AA$4</f>
        <v>0</v>
      </c>
      <c r="AB38" s="341">
        <f>VLOOKUP($A38,'Feedstock Split-2020'!$A$1:$AG$43,MATCH(AB$2,'Feedstock Split-2020'!$A$1:$AG$1,0),0)*AB$4</f>
        <v>0</v>
      </c>
      <c r="AC38" s="341">
        <f>VLOOKUP($A38,'Feedstock Split-2020'!$A$1:$AG$43,MATCH(AC$2,'Feedstock Split-2020'!$A$1:$AG$1,0),0)*AC$4</f>
        <v>0</v>
      </c>
      <c r="AD38" s="341">
        <f>VLOOKUP($A38,'Feedstock Split-2020'!$A$1:$AG$43,MATCH(AD$2,'Feedstock Split-2020'!$A$1:$AG$1,0),0)*AD$4</f>
        <v>0</v>
      </c>
      <c r="AE38" s="341">
        <f>VLOOKUP($A38,'Feedstock Split-2020'!$A$1:$AG$43,MATCH(AE$2,'Feedstock Split-2020'!$A$1:$AG$1,0),0)*AE$4</f>
        <v>0</v>
      </c>
      <c r="AF38" s="342">
        <f>VLOOKUP($A38,'Feedstock Split-2020'!$A$1:$AG$43,MATCH(AF$2,'Feedstock Split-2020'!$A$1:$AG$1,0),0)*AF$4</f>
        <v>0</v>
      </c>
    </row>
    <row r="39" spans="1:32" x14ac:dyDescent="0.2">
      <c r="A39" s="12" t="s">
        <v>35</v>
      </c>
      <c r="B39" s="27"/>
      <c r="C39" s="314">
        <f>VLOOKUP($A39,'Feedstock Split-2020'!$A$1:$AG$43,MATCH(C$2,'Feedstock Split-2020'!$A$1:$AG$1,0),0)*C$4</f>
        <v>0</v>
      </c>
      <c r="D39" s="341">
        <f>VLOOKUP($A39,'Feedstock Split-2020'!$A$1:$AG$43,MATCH(D$2,'Feedstock Split-2020'!$A$1:$AG$1,0),0)*D$4</f>
        <v>0</v>
      </c>
      <c r="E39" s="341">
        <f>VLOOKUP($A39,'Feedstock Split-2020'!$A$1:$AG$43,MATCH(E$2,'Feedstock Split-2020'!$A$1:$AG$1,0),0)*E$4</f>
        <v>0</v>
      </c>
      <c r="F39" s="341">
        <f>VLOOKUP($A39,'Feedstock Split-2020'!$A$1:$AG$43,MATCH(F$2,'Feedstock Split-2020'!$A$1:$AG$1,0),0)*F$4</f>
        <v>0</v>
      </c>
      <c r="G39" s="341">
        <f>VLOOKUP($A39,'Feedstock Split-2020'!$A$1:$AG$43,MATCH(G$2,'Feedstock Split-2020'!$A$1:$AG$1,0),0)*G$4</f>
        <v>0</v>
      </c>
      <c r="H39" s="341">
        <f>VLOOKUP($A39,'Feedstock Split-2020'!$A$1:$AG$43,MATCH(H$2,'Feedstock Split-2020'!$A$1:$AG$1,0),0)*H$4</f>
        <v>0</v>
      </c>
      <c r="I39" s="341">
        <f>VLOOKUP($A39,'Feedstock Split-2020'!$A$1:$AG$43,MATCH(I$2,'Feedstock Split-2020'!$A$1:$AG$1,0),0)*I$4</f>
        <v>0</v>
      </c>
      <c r="J39" s="341">
        <f>VLOOKUP($A39,'Feedstock Split-2020'!$A$1:$AG$43,MATCH(J$2,'Feedstock Split-2020'!$A$1:$AG$1,0),0)*J$4</f>
        <v>0</v>
      </c>
      <c r="K39" s="341">
        <f>VLOOKUP($A39,'Feedstock Split-2020'!$A$1:$AG$43,MATCH(K$2,'Feedstock Split-2020'!$A$1:$AG$1,0),0)*K$4</f>
        <v>0</v>
      </c>
      <c r="L39" s="341">
        <f>VLOOKUP($A39,'Feedstock Split-2020'!$A$1:$AG$43,MATCH(L$2,'Feedstock Split-2020'!$A$1:$AG$1,0),0)*L$4</f>
        <v>0</v>
      </c>
      <c r="M39" s="341">
        <f>VLOOKUP($A39,'Feedstock Split-2020'!$A$1:$AG$43,MATCH(M$2,'Feedstock Split-2020'!$A$1:$AG$1,0),0)*M$4</f>
        <v>0</v>
      </c>
      <c r="N39" s="341">
        <f>VLOOKUP($A39,'Feedstock Split-2020'!$A$1:$AG$43,MATCH(N$2,'Feedstock Split-2020'!$A$1:$AG$1,0),0)*N$4</f>
        <v>0</v>
      </c>
      <c r="O39" s="341">
        <f>VLOOKUP($A39,'Feedstock Split-2020'!$A$1:$AG$43,MATCH(O$2,'Feedstock Split-2020'!$A$1:$AG$1,0),0)*O$4</f>
        <v>0</v>
      </c>
      <c r="P39" s="341">
        <f>VLOOKUP($A39,'Feedstock Split-2020'!$A$1:$AG$43,MATCH(P$2,'Feedstock Split-2020'!$A$1:$AG$1,0),0)*P$4</f>
        <v>0</v>
      </c>
      <c r="Q39" s="341">
        <f>VLOOKUP($A39,'Feedstock Split-2020'!$A$1:$AG$43,MATCH(Q$2,'Feedstock Split-2020'!$A$1:$AG$1,0),0)*Q$4</f>
        <v>0</v>
      </c>
      <c r="R39" s="341">
        <f>VLOOKUP($A39,'Feedstock Split-2020'!$A$1:$AG$43,MATCH(R$2,'Feedstock Split-2020'!$A$1:$AG$1,0),0)*R$4</f>
        <v>0</v>
      </c>
      <c r="S39" s="341">
        <f>VLOOKUP($A39,'Feedstock Split-2020'!$A$1:$AG$43,MATCH(S$2,'Feedstock Split-2020'!$A$1:$AG$1,0),0)*S$4</f>
        <v>0</v>
      </c>
      <c r="T39" s="341">
        <f>VLOOKUP($A39,'Feedstock Split-2020'!$A$1:$AG$43,MATCH(T$2,'Feedstock Split-2020'!$A$1:$AG$1,0),0)*T$4</f>
        <v>0</v>
      </c>
      <c r="U39" s="341">
        <f>VLOOKUP($A39,'Feedstock Split-2020'!$A$1:$AG$43,MATCH(U$2,'Feedstock Split-2020'!$A$1:$AG$1,0),0)*U$4</f>
        <v>0</v>
      </c>
      <c r="V39" s="341">
        <f>VLOOKUP($A39,'Feedstock Split-2020'!$A$1:$AG$43,MATCH(V$2,'Feedstock Split-2020'!$A$1:$AG$1,0),0)*V$4</f>
        <v>0</v>
      </c>
      <c r="W39" s="341">
        <f>VLOOKUP($A39,'Feedstock Split-2020'!$A$1:$AG$43,MATCH(W$2,'Feedstock Split-2020'!$A$1:$AG$1,0),0)*W$4</f>
        <v>0</v>
      </c>
      <c r="X39" s="341">
        <f>VLOOKUP($A39,'Feedstock Split-2020'!$A$1:$AG$43,MATCH(X$2,'Feedstock Split-2020'!$A$1:$AG$1,0),0)*X$4</f>
        <v>0</v>
      </c>
      <c r="Y39" s="341">
        <f>VLOOKUP($A39,'Feedstock Split-2020'!$A$1:$AG$43,MATCH(Y$2,'Feedstock Split-2020'!$A$1:$AG$1,0),0)*Y$4</f>
        <v>0</v>
      </c>
      <c r="Z39" s="341">
        <f>VLOOKUP($A39,'Feedstock Split-2020'!$A$1:$AG$43,MATCH(Z$2,'Feedstock Split-2020'!$A$1:$AG$1,0),0)*Z$4</f>
        <v>0</v>
      </c>
      <c r="AA39" s="341">
        <f>VLOOKUP($A39,'Feedstock Split-2020'!$A$1:$AG$43,MATCH(AA$2,'Feedstock Split-2020'!$A$1:$AG$1,0),0)*AA$4</f>
        <v>0</v>
      </c>
      <c r="AB39" s="341">
        <f>VLOOKUP($A39,'Feedstock Split-2020'!$A$1:$AG$43,MATCH(AB$2,'Feedstock Split-2020'!$A$1:$AG$1,0),0)*AB$4</f>
        <v>0</v>
      </c>
      <c r="AC39" s="341">
        <f>VLOOKUP($A39,'Feedstock Split-2020'!$A$1:$AG$43,MATCH(AC$2,'Feedstock Split-2020'!$A$1:$AG$1,0),0)*AC$4</f>
        <v>0</v>
      </c>
      <c r="AD39" s="341">
        <f>VLOOKUP($A39,'Feedstock Split-2020'!$A$1:$AG$43,MATCH(AD$2,'Feedstock Split-2020'!$A$1:$AG$1,0),0)*AD$4</f>
        <v>0</v>
      </c>
      <c r="AE39" s="341">
        <f>VLOOKUP($A39,'Feedstock Split-2020'!$A$1:$AG$43,MATCH(AE$2,'Feedstock Split-2020'!$A$1:$AG$1,0),0)*AE$4</f>
        <v>0</v>
      </c>
      <c r="AF39" s="342">
        <f>VLOOKUP($A39,'Feedstock Split-2020'!$A$1:$AG$43,MATCH(AF$2,'Feedstock Split-2020'!$A$1:$AG$1,0),0)*AF$4</f>
        <v>0</v>
      </c>
    </row>
    <row r="40" spans="1:32" x14ac:dyDescent="0.2">
      <c r="A40" s="12" t="s">
        <v>36</v>
      </c>
      <c r="B40" s="27"/>
      <c r="C40" s="314">
        <f>VLOOKUP($A40,'Feedstock Split-2020'!$A$1:$AG$43,MATCH(C$2,'Feedstock Split-2020'!$A$1:$AG$1,0),0)*C$4</f>
        <v>0</v>
      </c>
      <c r="D40" s="341">
        <f>VLOOKUP($A40,'Feedstock Split-2020'!$A$1:$AG$43,MATCH(D$2,'Feedstock Split-2020'!$A$1:$AG$1,0),0)*D$4</f>
        <v>0</v>
      </c>
      <c r="E40" s="341">
        <f>VLOOKUP($A40,'Feedstock Split-2020'!$A$1:$AG$43,MATCH(E$2,'Feedstock Split-2020'!$A$1:$AG$1,0),0)*E$4</f>
        <v>0</v>
      </c>
      <c r="F40" s="341">
        <f>VLOOKUP($A40,'Feedstock Split-2020'!$A$1:$AG$43,MATCH(F$2,'Feedstock Split-2020'!$A$1:$AG$1,0),0)*F$4</f>
        <v>0</v>
      </c>
      <c r="G40" s="341">
        <f>VLOOKUP($A40,'Feedstock Split-2020'!$A$1:$AG$43,MATCH(G$2,'Feedstock Split-2020'!$A$1:$AG$1,0),0)*G$4</f>
        <v>0</v>
      </c>
      <c r="H40" s="341">
        <f>VLOOKUP($A40,'Feedstock Split-2020'!$A$1:$AG$43,MATCH(H$2,'Feedstock Split-2020'!$A$1:$AG$1,0),0)*H$4</f>
        <v>0</v>
      </c>
      <c r="I40" s="341">
        <f>VLOOKUP($A40,'Feedstock Split-2020'!$A$1:$AG$43,MATCH(I$2,'Feedstock Split-2020'!$A$1:$AG$1,0),0)*I$4</f>
        <v>0</v>
      </c>
      <c r="J40" s="341">
        <f>VLOOKUP($A40,'Feedstock Split-2020'!$A$1:$AG$43,MATCH(J$2,'Feedstock Split-2020'!$A$1:$AG$1,0),0)*J$4</f>
        <v>0</v>
      </c>
      <c r="K40" s="341">
        <f>VLOOKUP($A40,'Feedstock Split-2020'!$A$1:$AG$43,MATCH(K$2,'Feedstock Split-2020'!$A$1:$AG$1,0),0)*K$4</f>
        <v>0</v>
      </c>
      <c r="L40" s="341">
        <f>VLOOKUP($A40,'Feedstock Split-2020'!$A$1:$AG$43,MATCH(L$2,'Feedstock Split-2020'!$A$1:$AG$1,0),0)*L$4</f>
        <v>0</v>
      </c>
      <c r="M40" s="341">
        <f>VLOOKUP($A40,'Feedstock Split-2020'!$A$1:$AG$43,MATCH(M$2,'Feedstock Split-2020'!$A$1:$AG$1,0),0)*M$4</f>
        <v>0</v>
      </c>
      <c r="N40" s="341">
        <f>VLOOKUP($A40,'Feedstock Split-2020'!$A$1:$AG$43,MATCH(N$2,'Feedstock Split-2020'!$A$1:$AG$1,0),0)*N$4</f>
        <v>0</v>
      </c>
      <c r="O40" s="341">
        <f>VLOOKUP($A40,'Feedstock Split-2020'!$A$1:$AG$43,MATCH(O$2,'Feedstock Split-2020'!$A$1:$AG$1,0),0)*O$4</f>
        <v>0</v>
      </c>
      <c r="P40" s="341">
        <f>VLOOKUP($A40,'Feedstock Split-2020'!$A$1:$AG$43,MATCH(P$2,'Feedstock Split-2020'!$A$1:$AG$1,0),0)*P$4</f>
        <v>0</v>
      </c>
      <c r="Q40" s="341">
        <f>VLOOKUP($A40,'Feedstock Split-2020'!$A$1:$AG$43,MATCH(Q$2,'Feedstock Split-2020'!$A$1:$AG$1,0),0)*Q$4</f>
        <v>0</v>
      </c>
      <c r="R40" s="341">
        <f>VLOOKUP($A40,'Feedstock Split-2020'!$A$1:$AG$43,MATCH(R$2,'Feedstock Split-2020'!$A$1:$AG$1,0),0)*R$4</f>
        <v>0</v>
      </c>
      <c r="S40" s="341">
        <f>VLOOKUP($A40,'Feedstock Split-2020'!$A$1:$AG$43,MATCH(S$2,'Feedstock Split-2020'!$A$1:$AG$1,0),0)*S$4</f>
        <v>0</v>
      </c>
      <c r="T40" s="341">
        <f>VLOOKUP($A40,'Feedstock Split-2020'!$A$1:$AG$43,MATCH(T$2,'Feedstock Split-2020'!$A$1:$AG$1,0),0)*T$4</f>
        <v>0</v>
      </c>
      <c r="U40" s="341">
        <f>VLOOKUP($A40,'Feedstock Split-2020'!$A$1:$AG$43,MATCH(U$2,'Feedstock Split-2020'!$A$1:$AG$1,0),0)*U$4</f>
        <v>0</v>
      </c>
      <c r="V40" s="341">
        <f>VLOOKUP($A40,'Feedstock Split-2020'!$A$1:$AG$43,MATCH(V$2,'Feedstock Split-2020'!$A$1:$AG$1,0),0)*V$4</f>
        <v>0</v>
      </c>
      <c r="W40" s="341">
        <f>VLOOKUP($A40,'Feedstock Split-2020'!$A$1:$AG$43,MATCH(W$2,'Feedstock Split-2020'!$A$1:$AG$1,0),0)*W$4</f>
        <v>0</v>
      </c>
      <c r="X40" s="341">
        <f>VLOOKUP($A40,'Feedstock Split-2020'!$A$1:$AG$43,MATCH(X$2,'Feedstock Split-2020'!$A$1:$AG$1,0),0)*X$4</f>
        <v>0</v>
      </c>
      <c r="Y40" s="341">
        <f>VLOOKUP($A40,'Feedstock Split-2020'!$A$1:$AG$43,MATCH(Y$2,'Feedstock Split-2020'!$A$1:$AG$1,0),0)*Y$4</f>
        <v>0</v>
      </c>
      <c r="Z40" s="341">
        <f>VLOOKUP($A40,'Feedstock Split-2020'!$A$1:$AG$43,MATCH(Z$2,'Feedstock Split-2020'!$A$1:$AG$1,0),0)*Z$4</f>
        <v>0</v>
      </c>
      <c r="AA40" s="341">
        <f>VLOOKUP($A40,'Feedstock Split-2020'!$A$1:$AG$43,MATCH(AA$2,'Feedstock Split-2020'!$A$1:$AG$1,0),0)*AA$4</f>
        <v>0</v>
      </c>
      <c r="AB40" s="341">
        <f>VLOOKUP($A40,'Feedstock Split-2020'!$A$1:$AG$43,MATCH(AB$2,'Feedstock Split-2020'!$A$1:$AG$1,0),0)*AB$4</f>
        <v>0</v>
      </c>
      <c r="AC40" s="341">
        <f>VLOOKUP($A40,'Feedstock Split-2020'!$A$1:$AG$43,MATCH(AC$2,'Feedstock Split-2020'!$A$1:$AG$1,0),0)*AC$4</f>
        <v>0</v>
      </c>
      <c r="AD40" s="341">
        <f>VLOOKUP($A40,'Feedstock Split-2020'!$A$1:$AG$43,MATCH(AD$2,'Feedstock Split-2020'!$A$1:$AG$1,0),0)*AD$4</f>
        <v>0</v>
      </c>
      <c r="AE40" s="341">
        <f>VLOOKUP($A40,'Feedstock Split-2020'!$A$1:$AG$43,MATCH(AE$2,'Feedstock Split-2020'!$A$1:$AG$1,0),0)*AE$4</f>
        <v>0</v>
      </c>
      <c r="AF40" s="342">
        <f>VLOOKUP($A40,'Feedstock Split-2020'!$A$1:$AG$43,MATCH(AF$2,'Feedstock Split-2020'!$A$1:$AG$1,0),0)*AF$4</f>
        <v>0</v>
      </c>
    </row>
    <row r="41" spans="1:32" x14ac:dyDescent="0.2">
      <c r="A41" s="12" t="s">
        <v>37</v>
      </c>
      <c r="B41" s="27"/>
      <c r="C41" s="314">
        <f>VLOOKUP($A41,'Feedstock Split-2020'!$A$1:$AG$43,MATCH(C$2,'Feedstock Split-2020'!$A$1:$AG$1,0),0)*C$4</f>
        <v>0</v>
      </c>
      <c r="D41" s="341">
        <f>VLOOKUP($A41,'Feedstock Split-2020'!$A$1:$AG$43,MATCH(D$2,'Feedstock Split-2020'!$A$1:$AG$1,0),0)*D$4</f>
        <v>0</v>
      </c>
      <c r="E41" s="341">
        <f>VLOOKUP($A41,'Feedstock Split-2020'!$A$1:$AG$43,MATCH(E$2,'Feedstock Split-2020'!$A$1:$AG$1,0),0)*E$4</f>
        <v>0</v>
      </c>
      <c r="F41" s="341">
        <f>VLOOKUP($A41,'Feedstock Split-2020'!$A$1:$AG$43,MATCH(F$2,'Feedstock Split-2020'!$A$1:$AG$1,0),0)*F$4</f>
        <v>0</v>
      </c>
      <c r="G41" s="341">
        <f>VLOOKUP($A41,'Feedstock Split-2020'!$A$1:$AG$43,MATCH(G$2,'Feedstock Split-2020'!$A$1:$AG$1,0),0)*G$4</f>
        <v>0</v>
      </c>
      <c r="H41" s="341">
        <f>VLOOKUP($A41,'Feedstock Split-2020'!$A$1:$AG$43,MATCH(H$2,'Feedstock Split-2020'!$A$1:$AG$1,0),0)*H$4</f>
        <v>0</v>
      </c>
      <c r="I41" s="341">
        <f>VLOOKUP($A41,'Feedstock Split-2020'!$A$1:$AG$43,MATCH(I$2,'Feedstock Split-2020'!$A$1:$AG$1,0),0)*I$4</f>
        <v>0</v>
      </c>
      <c r="J41" s="341">
        <f>VLOOKUP($A41,'Feedstock Split-2020'!$A$1:$AG$43,MATCH(J$2,'Feedstock Split-2020'!$A$1:$AG$1,0),0)*J$4</f>
        <v>0</v>
      </c>
      <c r="K41" s="341">
        <f>VLOOKUP($A41,'Feedstock Split-2020'!$A$1:$AG$43,MATCH(K$2,'Feedstock Split-2020'!$A$1:$AG$1,0),0)*K$4</f>
        <v>0</v>
      </c>
      <c r="L41" s="341">
        <f>VLOOKUP($A41,'Feedstock Split-2020'!$A$1:$AG$43,MATCH(L$2,'Feedstock Split-2020'!$A$1:$AG$1,0),0)*L$4</f>
        <v>0</v>
      </c>
      <c r="M41" s="341">
        <f>VLOOKUP($A41,'Feedstock Split-2020'!$A$1:$AG$43,MATCH(M$2,'Feedstock Split-2020'!$A$1:$AG$1,0),0)*M$4</f>
        <v>0</v>
      </c>
      <c r="N41" s="341">
        <f>VLOOKUP($A41,'Feedstock Split-2020'!$A$1:$AG$43,MATCH(N$2,'Feedstock Split-2020'!$A$1:$AG$1,0),0)*N$4</f>
        <v>0</v>
      </c>
      <c r="O41" s="341">
        <f>VLOOKUP($A41,'Feedstock Split-2020'!$A$1:$AG$43,MATCH(O$2,'Feedstock Split-2020'!$A$1:$AG$1,0),0)*O$4</f>
        <v>0</v>
      </c>
      <c r="P41" s="341">
        <f>VLOOKUP($A41,'Feedstock Split-2020'!$A$1:$AG$43,MATCH(P$2,'Feedstock Split-2020'!$A$1:$AG$1,0),0)*P$4</f>
        <v>0</v>
      </c>
      <c r="Q41" s="341">
        <f>VLOOKUP($A41,'Feedstock Split-2020'!$A$1:$AG$43,MATCH(Q$2,'Feedstock Split-2020'!$A$1:$AG$1,0),0)*Q$4</f>
        <v>0</v>
      </c>
      <c r="R41" s="341">
        <f>VLOOKUP($A41,'Feedstock Split-2020'!$A$1:$AG$43,MATCH(R$2,'Feedstock Split-2020'!$A$1:$AG$1,0),0)*R$4</f>
        <v>0</v>
      </c>
      <c r="S41" s="341">
        <f>VLOOKUP($A41,'Feedstock Split-2020'!$A$1:$AG$43,MATCH(S$2,'Feedstock Split-2020'!$A$1:$AG$1,0),0)*S$4</f>
        <v>0</v>
      </c>
      <c r="T41" s="341">
        <f>VLOOKUP($A41,'Feedstock Split-2020'!$A$1:$AG$43,MATCH(T$2,'Feedstock Split-2020'!$A$1:$AG$1,0),0)*T$4</f>
        <v>0</v>
      </c>
      <c r="U41" s="341">
        <f>VLOOKUP($A41,'Feedstock Split-2020'!$A$1:$AG$43,MATCH(U$2,'Feedstock Split-2020'!$A$1:$AG$1,0),0)*U$4</f>
        <v>0</v>
      </c>
      <c r="V41" s="341">
        <f>VLOOKUP($A41,'Feedstock Split-2020'!$A$1:$AG$43,MATCH(V$2,'Feedstock Split-2020'!$A$1:$AG$1,0),0)*V$4</f>
        <v>0</v>
      </c>
      <c r="W41" s="341">
        <f>VLOOKUP($A41,'Feedstock Split-2020'!$A$1:$AG$43,MATCH(W$2,'Feedstock Split-2020'!$A$1:$AG$1,0),0)*W$4</f>
        <v>0</v>
      </c>
      <c r="X41" s="341">
        <f>VLOOKUP($A41,'Feedstock Split-2020'!$A$1:$AG$43,MATCH(X$2,'Feedstock Split-2020'!$A$1:$AG$1,0),0)*X$4</f>
        <v>0</v>
      </c>
      <c r="Y41" s="341">
        <f>VLOOKUP($A41,'Feedstock Split-2020'!$A$1:$AG$43,MATCH(Y$2,'Feedstock Split-2020'!$A$1:$AG$1,0),0)*Y$4</f>
        <v>0</v>
      </c>
      <c r="Z41" s="341">
        <f>VLOOKUP($A41,'Feedstock Split-2020'!$A$1:$AG$43,MATCH(Z$2,'Feedstock Split-2020'!$A$1:$AG$1,0),0)*Z$4</f>
        <v>0</v>
      </c>
      <c r="AA41" s="341">
        <f>VLOOKUP($A41,'Feedstock Split-2020'!$A$1:$AG$43,MATCH(AA$2,'Feedstock Split-2020'!$A$1:$AG$1,0),0)*AA$4</f>
        <v>0</v>
      </c>
      <c r="AB41" s="341">
        <f>VLOOKUP($A41,'Feedstock Split-2020'!$A$1:$AG$43,MATCH(AB$2,'Feedstock Split-2020'!$A$1:$AG$1,0),0)*AB$4</f>
        <v>0</v>
      </c>
      <c r="AC41" s="341">
        <f>VLOOKUP($A41,'Feedstock Split-2020'!$A$1:$AG$43,MATCH(AC$2,'Feedstock Split-2020'!$A$1:$AG$1,0),0)*AC$4</f>
        <v>0</v>
      </c>
      <c r="AD41" s="341">
        <f>VLOOKUP($A41,'Feedstock Split-2020'!$A$1:$AG$43,MATCH(AD$2,'Feedstock Split-2020'!$A$1:$AG$1,0),0)*AD$4</f>
        <v>0</v>
      </c>
      <c r="AE41" s="341">
        <f>VLOOKUP($A41,'Feedstock Split-2020'!$A$1:$AG$43,MATCH(AE$2,'Feedstock Split-2020'!$A$1:$AG$1,0),0)*AE$4</f>
        <v>0</v>
      </c>
      <c r="AF41" s="342">
        <f>VLOOKUP($A41,'Feedstock Split-2020'!$A$1:$AG$43,MATCH(AF$2,'Feedstock Split-2020'!$A$1:$AG$1,0),0)*AF$4</f>
        <v>0</v>
      </c>
    </row>
    <row r="42" spans="1:32" x14ac:dyDescent="0.2">
      <c r="A42" s="12" t="s">
        <v>38</v>
      </c>
      <c r="B42" s="27"/>
      <c r="C42" s="314">
        <f>VLOOKUP($A42,'Feedstock Split-2020'!$A$1:$AG$43,MATCH(C$2,'Feedstock Split-2020'!$A$1:$AG$1,0),0)*C$4</f>
        <v>0</v>
      </c>
      <c r="D42" s="341">
        <f>VLOOKUP($A42,'Feedstock Split-2020'!$A$1:$AG$43,MATCH(D$2,'Feedstock Split-2020'!$A$1:$AG$1,0),0)*D$4</f>
        <v>0</v>
      </c>
      <c r="E42" s="341">
        <f>VLOOKUP($A42,'Feedstock Split-2020'!$A$1:$AG$43,MATCH(E$2,'Feedstock Split-2020'!$A$1:$AG$1,0),0)*E$4</f>
        <v>0</v>
      </c>
      <c r="F42" s="341">
        <f>VLOOKUP($A42,'Feedstock Split-2020'!$A$1:$AG$43,MATCH(F$2,'Feedstock Split-2020'!$A$1:$AG$1,0),0)*F$4</f>
        <v>0</v>
      </c>
      <c r="G42" s="341">
        <f>VLOOKUP($A42,'Feedstock Split-2020'!$A$1:$AG$43,MATCH(G$2,'Feedstock Split-2020'!$A$1:$AG$1,0),0)*G$4</f>
        <v>0</v>
      </c>
      <c r="H42" s="341">
        <f>VLOOKUP($A42,'Feedstock Split-2020'!$A$1:$AG$43,MATCH(H$2,'Feedstock Split-2020'!$A$1:$AG$1,0),0)*H$4</f>
        <v>0</v>
      </c>
      <c r="I42" s="341">
        <f>VLOOKUP($A42,'Feedstock Split-2020'!$A$1:$AG$43,MATCH(I$2,'Feedstock Split-2020'!$A$1:$AG$1,0),0)*I$4</f>
        <v>0</v>
      </c>
      <c r="J42" s="341">
        <f>VLOOKUP($A42,'Feedstock Split-2020'!$A$1:$AG$43,MATCH(J$2,'Feedstock Split-2020'!$A$1:$AG$1,0),0)*J$4</f>
        <v>0</v>
      </c>
      <c r="K42" s="341">
        <f>VLOOKUP($A42,'Feedstock Split-2020'!$A$1:$AG$43,MATCH(K$2,'Feedstock Split-2020'!$A$1:$AG$1,0),0)*K$4</f>
        <v>0</v>
      </c>
      <c r="L42" s="341">
        <f>VLOOKUP($A42,'Feedstock Split-2020'!$A$1:$AG$43,MATCH(L$2,'Feedstock Split-2020'!$A$1:$AG$1,0),0)*L$4</f>
        <v>0</v>
      </c>
      <c r="M42" s="341">
        <f>VLOOKUP($A42,'Feedstock Split-2020'!$A$1:$AG$43,MATCH(M$2,'Feedstock Split-2020'!$A$1:$AG$1,0),0)*M$4</f>
        <v>0</v>
      </c>
      <c r="N42" s="341">
        <f>VLOOKUP($A42,'Feedstock Split-2020'!$A$1:$AG$43,MATCH(N$2,'Feedstock Split-2020'!$A$1:$AG$1,0),0)*N$4</f>
        <v>0</v>
      </c>
      <c r="O42" s="341">
        <f>VLOOKUP($A42,'Feedstock Split-2020'!$A$1:$AG$43,MATCH(O$2,'Feedstock Split-2020'!$A$1:$AG$1,0),0)*O$4</f>
        <v>0</v>
      </c>
      <c r="P42" s="341">
        <f>VLOOKUP($A42,'Feedstock Split-2020'!$A$1:$AG$43,MATCH(P$2,'Feedstock Split-2020'!$A$1:$AG$1,0),0)*P$4</f>
        <v>0</v>
      </c>
      <c r="Q42" s="341">
        <f>VLOOKUP($A42,'Feedstock Split-2020'!$A$1:$AG$43,MATCH(Q$2,'Feedstock Split-2020'!$A$1:$AG$1,0),0)*Q$4</f>
        <v>0</v>
      </c>
      <c r="R42" s="341">
        <f>VLOOKUP($A42,'Feedstock Split-2020'!$A$1:$AG$43,MATCH(R$2,'Feedstock Split-2020'!$A$1:$AG$1,0),0)*R$4</f>
        <v>0</v>
      </c>
      <c r="S42" s="341">
        <f>VLOOKUP($A42,'Feedstock Split-2020'!$A$1:$AG$43,MATCH(S$2,'Feedstock Split-2020'!$A$1:$AG$1,0),0)*S$4</f>
        <v>0</v>
      </c>
      <c r="T42" s="341">
        <f>VLOOKUP($A42,'Feedstock Split-2020'!$A$1:$AG$43,MATCH(T$2,'Feedstock Split-2020'!$A$1:$AG$1,0),0)*T$4</f>
        <v>0</v>
      </c>
      <c r="U42" s="341">
        <f>VLOOKUP($A42,'Feedstock Split-2020'!$A$1:$AG$43,MATCH(U$2,'Feedstock Split-2020'!$A$1:$AG$1,0),0)*U$4</f>
        <v>0</v>
      </c>
      <c r="V42" s="341">
        <f>VLOOKUP($A42,'Feedstock Split-2020'!$A$1:$AG$43,MATCH(V$2,'Feedstock Split-2020'!$A$1:$AG$1,0),0)*V$4</f>
        <v>0</v>
      </c>
      <c r="W42" s="341">
        <f>VLOOKUP($A42,'Feedstock Split-2020'!$A$1:$AG$43,MATCH(W$2,'Feedstock Split-2020'!$A$1:$AG$1,0),0)*W$4</f>
        <v>0</v>
      </c>
      <c r="X42" s="341">
        <f>VLOOKUP($A42,'Feedstock Split-2020'!$A$1:$AG$43,MATCH(X$2,'Feedstock Split-2020'!$A$1:$AG$1,0),0)*X$4</f>
        <v>0</v>
      </c>
      <c r="Y42" s="341">
        <f>VLOOKUP($A42,'Feedstock Split-2020'!$A$1:$AG$43,MATCH(Y$2,'Feedstock Split-2020'!$A$1:$AG$1,0),0)*Y$4</f>
        <v>0</v>
      </c>
      <c r="Z42" s="341">
        <f>VLOOKUP($A42,'Feedstock Split-2020'!$A$1:$AG$43,MATCH(Z$2,'Feedstock Split-2020'!$A$1:$AG$1,0),0)*Z$4</f>
        <v>0</v>
      </c>
      <c r="AA42" s="341">
        <f>VLOOKUP($A42,'Feedstock Split-2020'!$A$1:$AG$43,MATCH(AA$2,'Feedstock Split-2020'!$A$1:$AG$1,0),0)*AA$4</f>
        <v>0</v>
      </c>
      <c r="AB42" s="341">
        <f>VLOOKUP($A42,'Feedstock Split-2020'!$A$1:$AG$43,MATCH(AB$2,'Feedstock Split-2020'!$A$1:$AG$1,0),0)*AB$4</f>
        <v>0</v>
      </c>
      <c r="AC42" s="341">
        <f>VLOOKUP($A42,'Feedstock Split-2020'!$A$1:$AG$43,MATCH(AC$2,'Feedstock Split-2020'!$A$1:$AG$1,0),0)*AC$4</f>
        <v>0</v>
      </c>
      <c r="AD42" s="341">
        <f>VLOOKUP($A42,'Feedstock Split-2020'!$A$1:$AG$43,MATCH(AD$2,'Feedstock Split-2020'!$A$1:$AG$1,0),0)*AD$4</f>
        <v>0</v>
      </c>
      <c r="AE42" s="341">
        <f>VLOOKUP($A42,'Feedstock Split-2020'!$A$1:$AG$43,MATCH(AE$2,'Feedstock Split-2020'!$A$1:$AG$1,0),0)*AE$4</f>
        <v>0</v>
      </c>
      <c r="AF42" s="342">
        <f>VLOOKUP($A42,'Feedstock Split-2020'!$A$1:$AG$43,MATCH(AF$2,'Feedstock Split-2020'!$A$1:$AG$1,0),0)*AF$4</f>
        <v>0</v>
      </c>
    </row>
    <row r="43" spans="1:32" x14ac:dyDescent="0.2">
      <c r="A43" s="12" t="s">
        <v>39</v>
      </c>
      <c r="B43" s="27"/>
      <c r="C43" s="314">
        <f>VLOOKUP($A43,'Feedstock Split-2020'!$A$1:$AG$43,MATCH(C$2,'Feedstock Split-2020'!$A$1:$AG$1,0),0)*C$4</f>
        <v>0</v>
      </c>
      <c r="D43" s="341">
        <f>VLOOKUP($A43,'Feedstock Split-2020'!$A$1:$AG$43,MATCH(D$2,'Feedstock Split-2020'!$A$1:$AG$1,0),0)*D$4</f>
        <v>0</v>
      </c>
      <c r="E43" s="341">
        <f>VLOOKUP($A43,'Feedstock Split-2020'!$A$1:$AG$43,MATCH(E$2,'Feedstock Split-2020'!$A$1:$AG$1,0),0)*E$4</f>
        <v>0</v>
      </c>
      <c r="F43" s="341">
        <f>VLOOKUP($A43,'Feedstock Split-2020'!$A$1:$AG$43,MATCH(F$2,'Feedstock Split-2020'!$A$1:$AG$1,0),0)*F$4</f>
        <v>0</v>
      </c>
      <c r="G43" s="341">
        <f>VLOOKUP($A43,'Feedstock Split-2020'!$A$1:$AG$43,MATCH(G$2,'Feedstock Split-2020'!$A$1:$AG$1,0),0)*G$4</f>
        <v>0</v>
      </c>
      <c r="H43" s="341">
        <f>VLOOKUP($A43,'Feedstock Split-2020'!$A$1:$AG$43,MATCH(H$2,'Feedstock Split-2020'!$A$1:$AG$1,0),0)*H$4</f>
        <v>0</v>
      </c>
      <c r="I43" s="341">
        <f>VLOOKUP($A43,'Feedstock Split-2020'!$A$1:$AG$43,MATCH(I$2,'Feedstock Split-2020'!$A$1:$AG$1,0),0)*I$4</f>
        <v>0</v>
      </c>
      <c r="J43" s="341">
        <f>VLOOKUP($A43,'Feedstock Split-2020'!$A$1:$AG$43,MATCH(J$2,'Feedstock Split-2020'!$A$1:$AG$1,0),0)*J$4</f>
        <v>0</v>
      </c>
      <c r="K43" s="341">
        <f>VLOOKUP($A43,'Feedstock Split-2020'!$A$1:$AG$43,MATCH(K$2,'Feedstock Split-2020'!$A$1:$AG$1,0),0)*K$4</f>
        <v>0</v>
      </c>
      <c r="L43" s="341">
        <f>VLOOKUP($A43,'Feedstock Split-2020'!$A$1:$AG$43,MATCH(L$2,'Feedstock Split-2020'!$A$1:$AG$1,0),0)*L$4</f>
        <v>0</v>
      </c>
      <c r="M43" s="341">
        <f>VLOOKUP($A43,'Feedstock Split-2020'!$A$1:$AG$43,MATCH(M$2,'Feedstock Split-2020'!$A$1:$AG$1,0),0)*M$4</f>
        <v>0</v>
      </c>
      <c r="N43" s="341">
        <f>VLOOKUP($A43,'Feedstock Split-2020'!$A$1:$AG$43,MATCH(N$2,'Feedstock Split-2020'!$A$1:$AG$1,0),0)*N$4</f>
        <v>0</v>
      </c>
      <c r="O43" s="341">
        <f>VLOOKUP($A43,'Feedstock Split-2020'!$A$1:$AG$43,MATCH(O$2,'Feedstock Split-2020'!$A$1:$AG$1,0),0)*O$4</f>
        <v>0</v>
      </c>
      <c r="P43" s="341">
        <f>VLOOKUP($A43,'Feedstock Split-2020'!$A$1:$AG$43,MATCH(P$2,'Feedstock Split-2020'!$A$1:$AG$1,0),0)*P$4</f>
        <v>0</v>
      </c>
      <c r="Q43" s="341">
        <f>VLOOKUP($A43,'Feedstock Split-2020'!$A$1:$AG$43,MATCH(Q$2,'Feedstock Split-2020'!$A$1:$AG$1,0),0)*Q$4</f>
        <v>0</v>
      </c>
      <c r="R43" s="341">
        <f>VLOOKUP($A43,'Feedstock Split-2020'!$A$1:$AG$43,MATCH(R$2,'Feedstock Split-2020'!$A$1:$AG$1,0),0)*R$4</f>
        <v>0</v>
      </c>
      <c r="S43" s="341">
        <f>VLOOKUP($A43,'Feedstock Split-2020'!$A$1:$AG$43,MATCH(S$2,'Feedstock Split-2020'!$A$1:$AG$1,0),0)*S$4</f>
        <v>0</v>
      </c>
      <c r="T43" s="341">
        <f>VLOOKUP($A43,'Feedstock Split-2020'!$A$1:$AG$43,MATCH(T$2,'Feedstock Split-2020'!$A$1:$AG$1,0),0)*T$4</f>
        <v>0</v>
      </c>
      <c r="U43" s="341">
        <f>VLOOKUP($A43,'Feedstock Split-2020'!$A$1:$AG$43,MATCH(U$2,'Feedstock Split-2020'!$A$1:$AG$1,0),0)*U$4</f>
        <v>0</v>
      </c>
      <c r="V43" s="341">
        <f>VLOOKUP($A43,'Feedstock Split-2020'!$A$1:$AG$43,MATCH(V$2,'Feedstock Split-2020'!$A$1:$AG$1,0),0)*V$4</f>
        <v>0</v>
      </c>
      <c r="W43" s="341">
        <f>VLOOKUP($A43,'Feedstock Split-2020'!$A$1:$AG$43,MATCH(W$2,'Feedstock Split-2020'!$A$1:$AG$1,0),0)*W$4</f>
        <v>0</v>
      </c>
      <c r="X43" s="341">
        <f>VLOOKUP($A43,'Feedstock Split-2020'!$A$1:$AG$43,MATCH(X$2,'Feedstock Split-2020'!$A$1:$AG$1,0),0)*X$4</f>
        <v>0</v>
      </c>
      <c r="Y43" s="341">
        <f>VLOOKUP($A43,'Feedstock Split-2020'!$A$1:$AG$43,MATCH(Y$2,'Feedstock Split-2020'!$A$1:$AG$1,0),0)*Y$4</f>
        <v>0</v>
      </c>
      <c r="Z43" s="341">
        <f>VLOOKUP($A43,'Feedstock Split-2020'!$A$1:$AG$43,MATCH(Z$2,'Feedstock Split-2020'!$A$1:$AG$1,0),0)*Z$4</f>
        <v>0</v>
      </c>
      <c r="AA43" s="341">
        <f>VLOOKUP($A43,'Feedstock Split-2020'!$A$1:$AG$43,MATCH(AA$2,'Feedstock Split-2020'!$A$1:$AG$1,0),0)*AA$4</f>
        <v>0</v>
      </c>
      <c r="AB43" s="341">
        <f>VLOOKUP($A43,'Feedstock Split-2020'!$A$1:$AG$43,MATCH(AB$2,'Feedstock Split-2020'!$A$1:$AG$1,0),0)*AB$4</f>
        <v>0</v>
      </c>
      <c r="AC43" s="341">
        <f>VLOOKUP($A43,'Feedstock Split-2020'!$A$1:$AG$43,MATCH(AC$2,'Feedstock Split-2020'!$A$1:$AG$1,0),0)*AC$4</f>
        <v>0</v>
      </c>
      <c r="AD43" s="341">
        <f>VLOOKUP($A43,'Feedstock Split-2020'!$A$1:$AG$43,MATCH(AD$2,'Feedstock Split-2020'!$A$1:$AG$1,0),0)*AD$4</f>
        <v>0</v>
      </c>
      <c r="AE43" s="341">
        <f>VLOOKUP($A43,'Feedstock Split-2020'!$A$1:$AG$43,MATCH(AE$2,'Feedstock Split-2020'!$A$1:$AG$1,0),0)*AE$4</f>
        <v>0</v>
      </c>
      <c r="AF43" s="342">
        <f>VLOOKUP($A43,'Feedstock Split-2020'!$A$1:$AG$43,MATCH(AF$2,'Feedstock Split-2020'!$A$1:$AG$1,0),0)*AF$4</f>
        <v>0</v>
      </c>
    </row>
    <row r="44" spans="1:32" x14ac:dyDescent="0.2">
      <c r="A44" s="74" t="s">
        <v>282</v>
      </c>
      <c r="B44" s="113"/>
      <c r="C44" s="314">
        <f>VLOOKUP($A44,'Feedstock Split-2020'!$A$1:$AG$43,MATCH(C$2,'Feedstock Split-2020'!$A$1:$AG$1,0),0)*C$4</f>
        <v>0</v>
      </c>
      <c r="D44" s="341">
        <f>VLOOKUP($A44,'Feedstock Split-2020'!$A$1:$AG$43,MATCH(D$2,'Feedstock Split-2020'!$A$1:$AG$1,0),0)*D$4</f>
        <v>0</v>
      </c>
      <c r="E44" s="341">
        <f>VLOOKUP($A44,'Feedstock Split-2020'!$A$1:$AG$43,MATCH(E$2,'Feedstock Split-2020'!$A$1:$AG$1,0),0)*E$4</f>
        <v>0</v>
      </c>
      <c r="F44" s="341">
        <f>VLOOKUP($A44,'Feedstock Split-2020'!$A$1:$AG$43,MATCH(F$2,'Feedstock Split-2020'!$A$1:$AG$1,0),0)*F$4</f>
        <v>0</v>
      </c>
      <c r="G44" s="341">
        <f>VLOOKUP($A44,'Feedstock Split-2020'!$A$1:$AG$43,MATCH(G$2,'Feedstock Split-2020'!$A$1:$AG$1,0),0)*G$4</f>
        <v>0</v>
      </c>
      <c r="H44" s="341">
        <f>VLOOKUP($A44,'Feedstock Split-2020'!$A$1:$AG$43,MATCH(H$2,'Feedstock Split-2020'!$A$1:$AG$1,0),0)*H$4</f>
        <v>0</v>
      </c>
      <c r="I44" s="341">
        <f>VLOOKUP($A44,'Feedstock Split-2020'!$A$1:$AG$43,MATCH(I$2,'Feedstock Split-2020'!$A$1:$AG$1,0),0)*I$4</f>
        <v>0</v>
      </c>
      <c r="J44" s="341">
        <f>VLOOKUP($A44,'Feedstock Split-2020'!$A$1:$AG$43,MATCH(J$2,'Feedstock Split-2020'!$A$1:$AG$1,0),0)*J$4</f>
        <v>0</v>
      </c>
      <c r="K44" s="341">
        <f>VLOOKUP($A44,'Feedstock Split-2020'!$A$1:$AG$43,MATCH(K$2,'Feedstock Split-2020'!$A$1:$AG$1,0),0)*K$4</f>
        <v>0</v>
      </c>
      <c r="L44" s="341">
        <f>VLOOKUP($A44,'Feedstock Split-2020'!$A$1:$AG$43,MATCH(L$2,'Feedstock Split-2020'!$A$1:$AG$1,0),0)*L$4</f>
        <v>0</v>
      </c>
      <c r="M44" s="341">
        <f>VLOOKUP($A44,'Feedstock Split-2020'!$A$1:$AG$43,MATCH(M$2,'Feedstock Split-2020'!$A$1:$AG$1,0),0)*M$4</f>
        <v>0</v>
      </c>
      <c r="N44" s="341">
        <f>VLOOKUP($A44,'Feedstock Split-2020'!$A$1:$AG$43,MATCH(N$2,'Feedstock Split-2020'!$A$1:$AG$1,0),0)*N$4</f>
        <v>0</v>
      </c>
      <c r="O44" s="341">
        <f>VLOOKUP($A44,'Feedstock Split-2020'!$A$1:$AG$43,MATCH(O$2,'Feedstock Split-2020'!$A$1:$AG$1,0),0)*O$4</f>
        <v>0</v>
      </c>
      <c r="P44" s="341">
        <f>VLOOKUP($A44,'Feedstock Split-2020'!$A$1:$AG$43,MATCH(P$2,'Feedstock Split-2020'!$A$1:$AG$1,0),0)*P$4</f>
        <v>0</v>
      </c>
      <c r="Q44" s="341">
        <f>VLOOKUP($A44,'Feedstock Split-2020'!$A$1:$AG$43,MATCH(Q$2,'Feedstock Split-2020'!$A$1:$AG$1,0),0)*Q$4</f>
        <v>0</v>
      </c>
      <c r="R44" s="341">
        <f>VLOOKUP($A44,'Feedstock Split-2020'!$A$1:$AG$43,MATCH(R$2,'Feedstock Split-2020'!$A$1:$AG$1,0),0)*R$4</f>
        <v>0</v>
      </c>
      <c r="S44" s="341">
        <f>VLOOKUP($A44,'Feedstock Split-2020'!$A$1:$AG$43,MATCH(S$2,'Feedstock Split-2020'!$A$1:$AG$1,0),0)*S$4</f>
        <v>0</v>
      </c>
      <c r="T44" s="341">
        <f>VLOOKUP($A44,'Feedstock Split-2020'!$A$1:$AG$43,MATCH(T$2,'Feedstock Split-2020'!$A$1:$AG$1,0),0)*T$4</f>
        <v>0</v>
      </c>
      <c r="U44" s="341">
        <f>VLOOKUP($A44,'Feedstock Split-2020'!$A$1:$AG$43,MATCH(U$2,'Feedstock Split-2020'!$A$1:$AG$1,0),0)*U$4</f>
        <v>0</v>
      </c>
      <c r="V44" s="341">
        <f>VLOOKUP($A44,'Feedstock Split-2020'!$A$1:$AG$43,MATCH(V$2,'Feedstock Split-2020'!$A$1:$AG$1,0),0)*V$4</f>
        <v>0</v>
      </c>
      <c r="W44" s="341">
        <f>VLOOKUP($A44,'Feedstock Split-2020'!$A$1:$AG$43,MATCH(W$2,'Feedstock Split-2020'!$A$1:$AG$1,0),0)*W$4</f>
        <v>0</v>
      </c>
      <c r="X44" s="341">
        <f>VLOOKUP($A44,'Feedstock Split-2020'!$A$1:$AG$43,MATCH(X$2,'Feedstock Split-2020'!$A$1:$AG$1,0),0)*X$4</f>
        <v>0</v>
      </c>
      <c r="Y44" s="341">
        <f>VLOOKUP($A44,'Feedstock Split-2020'!$A$1:$AG$43,MATCH(Y$2,'Feedstock Split-2020'!$A$1:$AG$1,0),0)*Y$4</f>
        <v>0</v>
      </c>
      <c r="Z44" s="341">
        <f>VLOOKUP($A44,'Feedstock Split-2020'!$A$1:$AG$43,MATCH(Z$2,'Feedstock Split-2020'!$A$1:$AG$1,0),0)*Z$4</f>
        <v>0</v>
      </c>
      <c r="AA44" s="341">
        <f>VLOOKUP($A44,'Feedstock Split-2020'!$A$1:$AG$43,MATCH(AA$2,'Feedstock Split-2020'!$A$1:$AG$1,0),0)*AA$4</f>
        <v>0</v>
      </c>
      <c r="AB44" s="341">
        <f>VLOOKUP($A44,'Feedstock Split-2020'!$A$1:$AG$43,MATCH(AB$2,'Feedstock Split-2020'!$A$1:$AG$1,0),0)*AB$4</f>
        <v>0</v>
      </c>
      <c r="AC44" s="341">
        <f>VLOOKUP($A44,'Feedstock Split-2020'!$A$1:$AG$43,MATCH(AC$2,'Feedstock Split-2020'!$A$1:$AG$1,0),0)*AC$4</f>
        <v>0</v>
      </c>
      <c r="AD44" s="341">
        <f>VLOOKUP($A44,'Feedstock Split-2020'!$A$1:$AG$43,MATCH(AD$2,'Feedstock Split-2020'!$A$1:$AG$1,0),0)*AD$4</f>
        <v>0</v>
      </c>
      <c r="AE44" s="341">
        <f>VLOOKUP($A44,'Feedstock Split-2020'!$A$1:$AG$43,MATCH(AE$2,'Feedstock Split-2020'!$A$1:$AG$1,0),0)*AE$4</f>
        <v>0</v>
      </c>
      <c r="AF44" s="342">
        <f>VLOOKUP($A44,'Feedstock Split-2020'!$A$1:$AG$43,MATCH(AF$2,'Feedstock Split-2020'!$A$1:$AG$1,0),0)*AF$4</f>
        <v>0</v>
      </c>
    </row>
    <row r="45" spans="1:32" x14ac:dyDescent="0.2">
      <c r="A45" s="37" t="s">
        <v>41</v>
      </c>
      <c r="B45" s="114"/>
      <c r="C45" s="343">
        <f>VLOOKUP($A45,'Feedstock Split-2020'!$A$1:$AG$43,MATCH(C$2,'Feedstock Split-2020'!$A$1:$AG$1,0),0)*C$4</f>
        <v>0</v>
      </c>
      <c r="D45" s="344">
        <f>VLOOKUP($A45,'Feedstock Split-2020'!$A$1:$AG$43,MATCH(D$2,'Feedstock Split-2020'!$A$1:$AG$1,0),0)*D$4</f>
        <v>0</v>
      </c>
      <c r="E45" s="344">
        <f>VLOOKUP($A45,'Feedstock Split-2020'!$A$1:$AG$43,MATCH(E$2,'Feedstock Split-2020'!$A$1:$AG$1,0),0)*E$4</f>
        <v>0</v>
      </c>
      <c r="F45" s="344">
        <f>VLOOKUP($A45,'Feedstock Split-2020'!$A$1:$AG$43,MATCH(F$2,'Feedstock Split-2020'!$A$1:$AG$1,0),0)*F$4</f>
        <v>0</v>
      </c>
      <c r="G45" s="344">
        <f>VLOOKUP($A45,'Feedstock Split-2020'!$A$1:$AG$43,MATCH(G$2,'Feedstock Split-2020'!$A$1:$AG$1,0),0)*G$4</f>
        <v>0</v>
      </c>
      <c r="H45" s="344">
        <f>VLOOKUP($A45,'Feedstock Split-2020'!$A$1:$AG$43,MATCH(H$2,'Feedstock Split-2020'!$A$1:$AG$1,0),0)*H$4</f>
        <v>0</v>
      </c>
      <c r="I45" s="344">
        <f>VLOOKUP($A45,'Feedstock Split-2020'!$A$1:$AG$43,MATCH(I$2,'Feedstock Split-2020'!$A$1:$AG$1,0),0)*I$4</f>
        <v>0</v>
      </c>
      <c r="J45" s="344">
        <f>VLOOKUP($A45,'Feedstock Split-2020'!$A$1:$AG$43,MATCH(J$2,'Feedstock Split-2020'!$A$1:$AG$1,0),0)*J$4</f>
        <v>0</v>
      </c>
      <c r="K45" s="344">
        <f>VLOOKUP($A45,'Feedstock Split-2020'!$A$1:$AG$43,MATCH(K$2,'Feedstock Split-2020'!$A$1:$AG$1,0),0)*K$4</f>
        <v>0</v>
      </c>
      <c r="L45" s="344">
        <f>VLOOKUP($A45,'Feedstock Split-2020'!$A$1:$AG$43,MATCH(L$2,'Feedstock Split-2020'!$A$1:$AG$1,0),0)*L$4</f>
        <v>0</v>
      </c>
      <c r="M45" s="344">
        <f>VLOOKUP($A45,'Feedstock Split-2020'!$A$1:$AG$43,MATCH(M$2,'Feedstock Split-2020'!$A$1:$AG$1,0),0)*M$4</f>
        <v>0</v>
      </c>
      <c r="N45" s="344">
        <f>VLOOKUP($A45,'Feedstock Split-2020'!$A$1:$AG$43,MATCH(N$2,'Feedstock Split-2020'!$A$1:$AG$1,0),0)*N$4</f>
        <v>0</v>
      </c>
      <c r="O45" s="344">
        <f>VLOOKUP($A45,'Feedstock Split-2020'!$A$1:$AG$43,MATCH(O$2,'Feedstock Split-2020'!$A$1:$AG$1,0),0)*O$4</f>
        <v>0</v>
      </c>
      <c r="P45" s="344">
        <f>VLOOKUP($A45,'Feedstock Split-2020'!$A$1:$AG$43,MATCH(P$2,'Feedstock Split-2020'!$A$1:$AG$1,0),0)*P$4</f>
        <v>0</v>
      </c>
      <c r="Q45" s="344">
        <f>VLOOKUP($A45,'Feedstock Split-2020'!$A$1:$AG$43,MATCH(Q$2,'Feedstock Split-2020'!$A$1:$AG$1,0),0)*Q$4</f>
        <v>0</v>
      </c>
      <c r="R45" s="344">
        <f>VLOOKUP($A45,'Feedstock Split-2020'!$A$1:$AG$43,MATCH(R$2,'Feedstock Split-2020'!$A$1:$AG$1,0),0)*R$4</f>
        <v>0</v>
      </c>
      <c r="S45" s="344">
        <f>VLOOKUP($A45,'Feedstock Split-2020'!$A$1:$AG$43,MATCH(S$2,'Feedstock Split-2020'!$A$1:$AG$1,0),0)*S$4</f>
        <v>0</v>
      </c>
      <c r="T45" s="344">
        <f>VLOOKUP($A45,'Feedstock Split-2020'!$A$1:$AG$43,MATCH(T$2,'Feedstock Split-2020'!$A$1:$AG$1,0),0)*T$4</f>
        <v>0</v>
      </c>
      <c r="U45" s="344">
        <f>VLOOKUP($A45,'Feedstock Split-2020'!$A$1:$AG$43,MATCH(U$2,'Feedstock Split-2020'!$A$1:$AG$1,0),0)*U$4</f>
        <v>0</v>
      </c>
      <c r="V45" s="344">
        <f>VLOOKUP($A45,'Feedstock Split-2020'!$A$1:$AG$43,MATCH(V$2,'Feedstock Split-2020'!$A$1:$AG$1,0),0)*V$4</f>
        <v>0</v>
      </c>
      <c r="W45" s="344">
        <f>VLOOKUP($A45,'Feedstock Split-2020'!$A$1:$AG$43,MATCH(W$2,'Feedstock Split-2020'!$A$1:$AG$1,0),0)*W$4</f>
        <v>0</v>
      </c>
      <c r="X45" s="344">
        <f>VLOOKUP($A45,'Feedstock Split-2020'!$A$1:$AG$43,MATCH(X$2,'Feedstock Split-2020'!$A$1:$AG$1,0),0)*X$4</f>
        <v>0</v>
      </c>
      <c r="Y45" s="344">
        <f>VLOOKUP($A45,'Feedstock Split-2020'!$A$1:$AG$43,MATCH(Y$2,'Feedstock Split-2020'!$A$1:$AG$1,0),0)*Y$4</f>
        <v>0</v>
      </c>
      <c r="Z45" s="344">
        <f>VLOOKUP($A45,'Feedstock Split-2020'!$A$1:$AG$43,MATCH(Z$2,'Feedstock Split-2020'!$A$1:$AG$1,0),0)*Z$4</f>
        <v>0</v>
      </c>
      <c r="AA45" s="344">
        <f>VLOOKUP($A45,'Feedstock Split-2020'!$A$1:$AG$43,MATCH(AA$2,'Feedstock Split-2020'!$A$1:$AG$1,0),0)*AA$4</f>
        <v>0</v>
      </c>
      <c r="AB45" s="344">
        <f>VLOOKUP($A45,'Feedstock Split-2020'!$A$1:$AG$43,MATCH(AB$2,'Feedstock Split-2020'!$A$1:$AG$1,0),0)*AB$4</f>
        <v>0</v>
      </c>
      <c r="AC45" s="344">
        <f>VLOOKUP($A45,'Feedstock Split-2020'!$A$1:$AG$43,MATCH(AC$2,'Feedstock Split-2020'!$A$1:$AG$1,0),0)*AC$4</f>
        <v>0</v>
      </c>
      <c r="AD45" s="344">
        <f>VLOOKUP($A45,'Feedstock Split-2020'!$A$1:$AG$43,MATCH(AD$2,'Feedstock Split-2020'!$A$1:$AG$1,0),0)*AD$4</f>
        <v>0</v>
      </c>
      <c r="AE45" s="344">
        <f>VLOOKUP($A45,'Feedstock Split-2020'!$A$1:$AG$43,MATCH(AE$2,'Feedstock Split-2020'!$A$1:$AG$1,0),0)*AE$4</f>
        <v>0</v>
      </c>
      <c r="AF45" s="345">
        <f>VLOOKUP($A45,'Feedstock Split-2020'!$A$1:$AG$43,MATCH(AF$2,'Feedstock Split-2020'!$A$1:$AG$1,0),0)*AF$4</f>
        <v>0</v>
      </c>
    </row>
    <row r="46" spans="1:32" x14ac:dyDescent="0.2">
      <c r="A46" s="76" t="s">
        <v>88</v>
      </c>
      <c r="B46" s="26"/>
      <c r="C46" s="30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>
        <f>'Energy Balance-2020'!$Z$30*'Heat Value'!$P$78</f>
        <v>1098535143717000</v>
      </c>
      <c r="X46" s="24"/>
      <c r="Y46" s="24"/>
      <c r="Z46" s="24"/>
      <c r="AA46" s="24"/>
      <c r="AB46" s="24"/>
      <c r="AC46" s="24"/>
      <c r="AD46" s="24"/>
      <c r="AE46" s="24"/>
      <c r="AF46" s="25"/>
    </row>
    <row r="50" spans="1:32" x14ac:dyDescent="0.2">
      <c r="A50" s="79" t="s">
        <v>273</v>
      </c>
      <c r="C50" t="s">
        <v>406</v>
      </c>
      <c r="D50" t="s">
        <v>406</v>
      </c>
      <c r="E50" t="s">
        <v>406</v>
      </c>
      <c r="F50" t="s">
        <v>406</v>
      </c>
      <c r="G50" t="s">
        <v>406</v>
      </c>
      <c r="H50" t="s">
        <v>406</v>
      </c>
      <c r="I50" t="s">
        <v>159</v>
      </c>
      <c r="J50" t="s">
        <v>159</v>
      </c>
      <c r="K50" t="s">
        <v>159</v>
      </c>
      <c r="L50" t="s">
        <v>159</v>
      </c>
      <c r="M50" t="s">
        <v>147</v>
      </c>
      <c r="N50" t="s">
        <v>117</v>
      </c>
      <c r="O50" t="s">
        <v>147</v>
      </c>
      <c r="P50" t="s">
        <v>147</v>
      </c>
      <c r="Q50" t="s">
        <v>147</v>
      </c>
      <c r="R50" t="s">
        <v>132</v>
      </c>
      <c r="S50" t="s">
        <v>159</v>
      </c>
      <c r="T50" t="s">
        <v>159</v>
      </c>
      <c r="U50" t="s">
        <v>132</v>
      </c>
      <c r="V50" t="s">
        <v>132</v>
      </c>
      <c r="W50" t="s">
        <v>132</v>
      </c>
      <c r="X50" t="s">
        <v>132</v>
      </c>
      <c r="Y50" t="s">
        <v>159</v>
      </c>
      <c r="Z50" t="s">
        <v>159</v>
      </c>
      <c r="AA50" t="s">
        <v>132</v>
      </c>
      <c r="AB50" t="s">
        <v>177</v>
      </c>
      <c r="AC50" t="s">
        <v>177</v>
      </c>
      <c r="AD50" t="s">
        <v>129</v>
      </c>
      <c r="AE50" t="s">
        <v>120</v>
      </c>
      <c r="AF50" t="s">
        <v>186</v>
      </c>
    </row>
    <row r="51" spans="1:32" ht="48" x14ac:dyDescent="0.2">
      <c r="B51" s="109" t="s">
        <v>283</v>
      </c>
      <c r="C51" s="423" t="s">
        <v>685</v>
      </c>
      <c r="D51" s="423" t="s">
        <v>686</v>
      </c>
      <c r="E51" s="423" t="s">
        <v>687</v>
      </c>
      <c r="F51" s="423" t="s">
        <v>688</v>
      </c>
      <c r="G51" s="423" t="s">
        <v>689</v>
      </c>
      <c r="H51" s="423" t="s">
        <v>690</v>
      </c>
      <c r="I51" s="423" t="s">
        <v>691</v>
      </c>
      <c r="J51" s="423" t="s">
        <v>692</v>
      </c>
      <c r="K51" s="424" t="s">
        <v>693</v>
      </c>
      <c r="L51" s="420" t="s">
        <v>695</v>
      </c>
      <c r="M51" s="420" t="s">
        <v>696</v>
      </c>
      <c r="N51" s="420" t="s">
        <v>698</v>
      </c>
      <c r="O51" s="420" t="s">
        <v>699</v>
      </c>
      <c r="P51" s="420" t="s">
        <v>700</v>
      </c>
      <c r="Q51" s="420" t="s">
        <v>701</v>
      </c>
      <c r="R51" s="420" t="s">
        <v>702</v>
      </c>
      <c r="S51" s="420" t="s">
        <v>703</v>
      </c>
      <c r="T51" s="420" t="s">
        <v>704</v>
      </c>
      <c r="U51" s="425" t="s">
        <v>705</v>
      </c>
      <c r="V51" s="420" t="s">
        <v>706</v>
      </c>
      <c r="W51" s="420" t="s">
        <v>707</v>
      </c>
      <c r="X51" s="420" t="s">
        <v>708</v>
      </c>
      <c r="Y51" s="420" t="s">
        <v>709</v>
      </c>
      <c r="Z51" s="420" t="s">
        <v>710</v>
      </c>
      <c r="AA51" s="420" t="s">
        <v>711</v>
      </c>
      <c r="AB51" s="420" t="s">
        <v>712</v>
      </c>
      <c r="AC51" s="420" t="s">
        <v>713</v>
      </c>
      <c r="AD51" s="420" t="s">
        <v>714</v>
      </c>
      <c r="AE51" s="420" t="s">
        <v>715</v>
      </c>
      <c r="AF51" s="425" t="s">
        <v>716</v>
      </c>
    </row>
    <row r="52" spans="1:32" x14ac:dyDescent="0.2">
      <c r="B52" s="103" t="s">
        <v>272</v>
      </c>
      <c r="C52" s="99" t="s">
        <v>124</v>
      </c>
      <c r="D52" s="99" t="s">
        <v>126</v>
      </c>
      <c r="E52" s="99" t="s">
        <v>146</v>
      </c>
      <c r="F52" s="99" t="s">
        <v>277</v>
      </c>
      <c r="G52" s="99" t="s">
        <v>144</v>
      </c>
      <c r="H52" s="99" t="s">
        <v>192</v>
      </c>
      <c r="I52" s="99" t="s">
        <v>161</v>
      </c>
      <c r="J52" s="99" t="s">
        <v>163</v>
      </c>
      <c r="K52" s="99" t="s">
        <v>165</v>
      </c>
      <c r="L52" s="99" t="s">
        <v>167</v>
      </c>
      <c r="M52" s="99" t="s">
        <v>149</v>
      </c>
      <c r="N52" s="99" t="s">
        <v>119</v>
      </c>
      <c r="O52" s="99" t="s">
        <v>158</v>
      </c>
      <c r="P52" s="99" t="s">
        <v>141</v>
      </c>
      <c r="Q52" s="99" t="s">
        <v>151</v>
      </c>
      <c r="R52" s="99" t="s">
        <v>134</v>
      </c>
      <c r="S52" s="99" t="s">
        <v>169</v>
      </c>
      <c r="T52" s="99" t="s">
        <v>170</v>
      </c>
      <c r="U52" s="99" t="s">
        <v>172</v>
      </c>
      <c r="V52" s="99" t="s">
        <v>136</v>
      </c>
      <c r="W52" s="99" t="s">
        <v>153</v>
      </c>
      <c r="X52" s="99" t="s">
        <v>155</v>
      </c>
      <c r="Y52" s="99" t="s">
        <v>174</v>
      </c>
      <c r="Z52" s="99" t="s">
        <v>176</v>
      </c>
      <c r="AA52" s="99" t="s">
        <v>138</v>
      </c>
      <c r="AB52" s="99" t="s">
        <v>179</v>
      </c>
      <c r="AC52" s="99" t="s">
        <v>181</v>
      </c>
      <c r="AD52" s="100" t="s">
        <v>131</v>
      </c>
      <c r="AE52" s="100" t="s">
        <v>122</v>
      </c>
      <c r="AF52" s="100" t="s">
        <v>193</v>
      </c>
    </row>
    <row r="53" spans="1:32" x14ac:dyDescent="0.2">
      <c r="A53" s="110" t="str">
        <f>VLOOKUP($B53,'Transformation Match'!$A$1:$C$9,2,0)</f>
        <v>煤炭开采和洗选业</v>
      </c>
      <c r="B53" s="21" t="s">
        <v>57</v>
      </c>
      <c r="C53" s="95">
        <f>-'Energy Balance-2020'!E16*'Heat Value'!$P$78</f>
        <v>1.8876100824009E+16</v>
      </c>
      <c r="D53" s="339">
        <f>-'Energy Balance-2020'!F16*'Heat Value'!$P$78</f>
        <v>-1.40315943407805E+16</v>
      </c>
      <c r="E53" s="339">
        <f>-'Energy Balance-2020'!G16*'Heat Value'!$P$78</f>
        <v>-3410615698924500</v>
      </c>
      <c r="F53" s="45">
        <f>-'Energy Balance-2020'!H16*'Heat Value'!$P$78</f>
        <v>0</v>
      </c>
      <c r="G53" s="339">
        <f>-'Energy Balance-2020'!I16*'Heat Value'!$P$78</f>
        <v>-170525090406000</v>
      </c>
      <c r="H53" s="400">
        <f>-'Energy Balance-2020'!J16*'Heat Value'!$P$78</f>
        <v>0</v>
      </c>
      <c r="I53" s="400">
        <f>IF(INDEX('Energy Balance-2020'!$A$2:$AI$38,MATCH('Energy Balance-2020'!$A16,'Energy Balance-2020'!$A$2:$A$38,0),MATCH(I$2,'Energy Balance-2020'!$A$2:$AI$2,0))&lt;0,-INDEX('Energy Balance-2020'!$A$2:$AI$38,MATCH('Energy Balance-2020'!$A16,'Energy Balance-2020'!$A$2:$A$38,0),MATCH(I$2,'Energy Balance-2020'!$A$2:$AI$2,0)),0)*'Heat Value'!$P$78</f>
        <v>0</v>
      </c>
      <c r="J53" s="400">
        <f>IF(INDEX('Energy Balance-2020'!$A$2:$AI$38,MATCH('Energy Balance-2020'!$A16,'Energy Balance-2020'!$A$2:$A$38,0),MATCH(J$2,'Energy Balance-2020'!$A$2:$AI$2,0))&lt;0,-INDEX('Energy Balance-2020'!$A$2:$AI$38,MATCH('Energy Balance-2020'!$A16,'Energy Balance-2020'!$A$2:$A$38,0),MATCH(J$2,'Energy Balance-2020'!$A$2:$AI$2,0)),0)*'Heat Value'!$P$78</f>
        <v>0</v>
      </c>
      <c r="K53" s="400">
        <f>IF(INDEX('Energy Balance-2020'!$A$2:$AI$38,MATCH('Energy Balance-2020'!$A16,'Energy Balance-2020'!$A$2:$A$38,0),MATCH(K$2,'Energy Balance-2020'!$A$2:$AI$2,0))&lt;0,-INDEX('Energy Balance-2020'!$A$2:$AI$38,MATCH('Energy Balance-2020'!$A16,'Energy Balance-2020'!$A$2:$A$38,0),MATCH(K$2,'Energy Balance-2020'!$A$2:$AI$2,0)),0)*'Heat Value'!$P$78</f>
        <v>0</v>
      </c>
      <c r="L53" s="400">
        <f>IF(INDEX('Energy Balance-2020'!$A$2:$AI$38,MATCH('Energy Balance-2020'!$A16,'Energy Balance-2020'!$A$2:$A$38,0),MATCH(L$2,'Energy Balance-2020'!$A$2:$AI$2,0))&lt;0,-INDEX('Energy Balance-2020'!$A$2:$AI$38,MATCH('Energy Balance-2020'!$A16,'Energy Balance-2020'!$A$2:$A$38,0),MATCH(L$2,'Energy Balance-2020'!$A$2:$AI$2,0)),0)*'Heat Value'!$P$78</f>
        <v>0</v>
      </c>
      <c r="M53" s="400">
        <f>IF(INDEX('Energy Balance-2020'!$A$2:$AI$38,MATCH('Energy Balance-2020'!$A16,'Energy Balance-2020'!$A$2:$A$38,0),MATCH(M$2,'Energy Balance-2020'!$A$2:$AI$2,0))&lt;0,-INDEX('Energy Balance-2020'!$A$2:$AI$38,MATCH('Energy Balance-2020'!$A16,'Energy Balance-2020'!$A$2:$A$38,0),MATCH(M$2,'Energy Balance-2020'!$A$2:$AI$2,0)),0)*'Heat Value'!$P$78</f>
        <v>0</v>
      </c>
      <c r="N53" s="400">
        <f>IF(INDEX('Energy Balance-2020'!$A$2:$AI$38,MATCH('Energy Balance-2020'!$A16,'Energy Balance-2020'!$A$2:$A$38,0),MATCH(N$2,'Energy Balance-2020'!$A$2:$AI$2,0))&lt;0,-INDEX('Energy Balance-2020'!$A$2:$AI$38,MATCH('Energy Balance-2020'!$A16,'Energy Balance-2020'!$A$2:$A$38,0),MATCH(N$2,'Energy Balance-2020'!$A$2:$AI$2,0)),0)*'Heat Value'!$P$78</f>
        <v>0</v>
      </c>
      <c r="O53" s="400">
        <f>IF(INDEX('Energy Balance-2020'!$A$2:$AI$38,MATCH('Energy Balance-2020'!$A16,'Energy Balance-2020'!$A$2:$A$38,0),MATCH(O$2,'Energy Balance-2020'!$A$2:$AI$2,0))&lt;0,-INDEX('Energy Balance-2020'!$A$2:$AI$38,MATCH('Energy Balance-2020'!$A16,'Energy Balance-2020'!$A$2:$A$38,0),MATCH(O$2,'Energy Balance-2020'!$A$2:$AI$2,0)),0)*'Heat Value'!$P$78</f>
        <v>0</v>
      </c>
      <c r="P53" s="400">
        <f>IF(INDEX('Energy Balance-2020'!$A$2:$AI$38,MATCH('Energy Balance-2020'!$A16,'Energy Balance-2020'!$A$2:$A$38,0),MATCH(P$2,'Energy Balance-2020'!$A$2:$AI$2,0))&lt;0,-INDEX('Energy Balance-2020'!$A$2:$AI$38,MATCH('Energy Balance-2020'!$A16,'Energy Balance-2020'!$A$2:$A$38,0),MATCH(P$2,'Energy Balance-2020'!$A$2:$AI$2,0)),0)*'Heat Value'!$P$78</f>
        <v>0</v>
      </c>
      <c r="Q53" s="400">
        <f>IF(INDEX('Energy Balance-2020'!$A$2:$AI$38,MATCH('Energy Balance-2020'!$A16,'Energy Balance-2020'!$A$2:$A$38,0),MATCH(Q$2,'Energy Balance-2020'!$A$2:$AI$2,0))&lt;0,-INDEX('Energy Balance-2020'!$A$2:$AI$38,MATCH('Energy Balance-2020'!$A16,'Energy Balance-2020'!$A$2:$A$38,0),MATCH(Q$2,'Energy Balance-2020'!$A$2:$AI$2,0)),0)*'Heat Value'!$P$78</f>
        <v>0</v>
      </c>
      <c r="R53" s="400">
        <f>IF(INDEX('Energy Balance-2020'!$A$2:$AI$38,MATCH('Energy Balance-2020'!$A16,'Energy Balance-2020'!$A$2:$A$38,0),MATCH(R$2,'Energy Balance-2020'!$A$2:$AI$2,0))&lt;0,-INDEX('Energy Balance-2020'!$A$2:$AI$38,MATCH('Energy Balance-2020'!$A16,'Energy Balance-2020'!$A$2:$A$38,0),MATCH(R$2,'Energy Balance-2020'!$A$2:$AI$2,0)),0)*'Heat Value'!$P$78</f>
        <v>0</v>
      </c>
      <c r="S53" s="400">
        <f>IF(INDEX('Energy Balance-2020'!$A$2:$AI$38,MATCH('Energy Balance-2020'!$A16,'Energy Balance-2020'!$A$2:$A$38,0),MATCH(S$2,'Energy Balance-2020'!$A$2:$AI$2,0))&lt;0,-INDEX('Energy Balance-2020'!$A$2:$AI$38,MATCH('Energy Balance-2020'!$A16,'Energy Balance-2020'!$A$2:$A$38,0),MATCH(S$2,'Energy Balance-2020'!$A$2:$AI$2,0)),0)*'Heat Value'!$P$78</f>
        <v>0</v>
      </c>
      <c r="T53" s="400">
        <f>IF(INDEX('Energy Balance-2020'!$A$2:$AI$38,MATCH('Energy Balance-2020'!$A16,'Energy Balance-2020'!$A$2:$A$38,0),MATCH(T$2,'Energy Balance-2020'!$A$2:$AI$2,0))&lt;0,-INDEX('Energy Balance-2020'!$A$2:$AI$38,MATCH('Energy Balance-2020'!$A16,'Energy Balance-2020'!$A$2:$A$38,0),MATCH(T$2,'Energy Balance-2020'!$A$2:$AI$2,0)),0)*'Heat Value'!$P$78</f>
        <v>0</v>
      </c>
      <c r="U53" s="400">
        <f>IF(INDEX('Energy Balance-2020'!$A$2:$AI$38,MATCH('Energy Balance-2020'!$A16,'Energy Balance-2020'!$A$2:$A$38,0),MATCH(U$2,'Energy Balance-2020'!$A$2:$AI$2,0))&lt;0,-INDEX('Energy Balance-2020'!$A$2:$AI$38,MATCH('Energy Balance-2020'!$A16,'Energy Balance-2020'!$A$2:$A$38,0),MATCH(U$2,'Energy Balance-2020'!$A$2:$AI$2,0)),0)*'Heat Value'!$P$78</f>
        <v>0</v>
      </c>
      <c r="V53" s="400">
        <f>IF(INDEX('Energy Balance-2020'!$A$2:$AI$38,MATCH('Energy Balance-2020'!$A16,'Energy Balance-2020'!$A$2:$A$38,0),MATCH(V$2,'Energy Balance-2020'!$A$2:$AI$2,0))&lt;0,-INDEX('Energy Balance-2020'!$A$2:$AI$38,MATCH('Energy Balance-2020'!$A16,'Energy Balance-2020'!$A$2:$A$38,0),MATCH(V$2,'Energy Balance-2020'!$A$2:$AI$2,0)),0)*'Heat Value'!$P$78</f>
        <v>0</v>
      </c>
      <c r="W53" s="400">
        <f>IF(INDEX('Energy Balance-2020'!$A$2:$AI$38,MATCH('Energy Balance-2020'!$A16,'Energy Balance-2020'!$A$2:$A$38,0),MATCH(W$2,'Energy Balance-2020'!$A$2:$AI$2,0))&lt;0,-INDEX('Energy Balance-2020'!$A$2:$AI$38,MATCH('Energy Balance-2020'!$A16,'Energy Balance-2020'!$A$2:$A$38,0),MATCH(W$2,'Energy Balance-2020'!$A$2:$AI$2,0)),0)*'Heat Value'!$P$78</f>
        <v>0</v>
      </c>
      <c r="X53" s="400">
        <f>IF(INDEX('Energy Balance-2020'!$A$2:$AI$38,MATCH('Energy Balance-2020'!$A16,'Energy Balance-2020'!$A$2:$A$38,0),MATCH(X$2,'Energy Balance-2020'!$A$2:$AI$2,0))&lt;0,-INDEX('Energy Balance-2020'!$A$2:$AI$38,MATCH('Energy Balance-2020'!$A16,'Energy Balance-2020'!$A$2:$A$38,0),MATCH(X$2,'Energy Balance-2020'!$A$2:$AI$2,0)),0)*'Heat Value'!$P$78</f>
        <v>0</v>
      </c>
      <c r="Y53" s="400">
        <f>IF(INDEX('Energy Balance-2020'!$A$2:$AI$38,MATCH('Energy Balance-2020'!$A16,'Energy Balance-2020'!$A$2:$A$38,0),MATCH(Y$2,'Energy Balance-2020'!$A$2:$AI$2,0))&lt;0,-INDEX('Energy Balance-2020'!$A$2:$AI$38,MATCH('Energy Balance-2020'!$A16,'Energy Balance-2020'!$A$2:$A$38,0),MATCH(Y$2,'Energy Balance-2020'!$A$2:$AI$2,0)),0)*'Heat Value'!$P$78</f>
        <v>0</v>
      </c>
      <c r="Z53" s="400">
        <f>IF(INDEX('Energy Balance-2020'!$A$2:$AI$38,MATCH('Energy Balance-2020'!$A16,'Energy Balance-2020'!$A$2:$A$38,0),MATCH(Z$2,'Energy Balance-2020'!$A$2:$AI$2,0))&lt;0,-INDEX('Energy Balance-2020'!$A$2:$AI$38,MATCH('Energy Balance-2020'!$A16,'Energy Balance-2020'!$A$2:$A$38,0),MATCH(Z$2,'Energy Balance-2020'!$A$2:$AI$2,0)),0)*'Heat Value'!$P$78</f>
        <v>0</v>
      </c>
      <c r="AA53" s="400">
        <f>IF(INDEX('Energy Balance-2020'!$A$2:$AI$38,MATCH('Energy Balance-2020'!$A16,'Energy Balance-2020'!$A$2:$A$38,0),MATCH(AA$2,'Energy Balance-2020'!$A$2:$AI$2,0))&lt;0,-INDEX('Energy Balance-2020'!$A$2:$AI$38,MATCH('Energy Balance-2020'!$A16,'Energy Balance-2020'!$A$2:$A$38,0),MATCH(AA$2,'Energy Balance-2020'!$A$2:$AI$2,0)),0)*'Heat Value'!$P$78</f>
        <v>0</v>
      </c>
      <c r="AB53" s="400">
        <f>IF(INDEX('Energy Balance-2020'!$A$2:$AI$38,MATCH('Energy Balance-2020'!$A16,'Energy Balance-2020'!$A$2:$A$38,0),MATCH(AB$2,'Energy Balance-2020'!$A$2:$AI$2,0))&lt;0,-INDEX('Energy Balance-2020'!$A$2:$AI$38,MATCH('Energy Balance-2020'!$A16,'Energy Balance-2020'!$A$2:$A$38,0),MATCH(AB$2,'Energy Balance-2020'!$A$2:$AI$2,0)),0)*'Heat Value'!$P$78</f>
        <v>0</v>
      </c>
      <c r="AC53" s="400">
        <f>IF(INDEX('Energy Balance-2020'!$A$2:$AI$38,MATCH('Energy Balance-2020'!$A16,'Energy Balance-2020'!$A$2:$A$38,0),MATCH(AC$2,'Energy Balance-2020'!$A$2:$AI$2,0))&lt;0,-INDEX('Energy Balance-2020'!$A$2:$AI$38,MATCH('Energy Balance-2020'!$A16,'Energy Balance-2020'!$A$2:$A$38,0),MATCH(AC$2,'Energy Balance-2020'!$A$2:$AI$2,0)),0)*'Heat Value'!$P$78</f>
        <v>0</v>
      </c>
      <c r="AD53" s="400">
        <f>IF(INDEX('Energy Balance-2020'!$A$2:$AI$38,MATCH('Energy Balance-2020'!$A16,'Energy Balance-2020'!$A$2:$A$38,0),MATCH(AD$2,'Energy Balance-2020'!$A$2:$AI$2,0))&lt;0,-INDEX('Energy Balance-2020'!$A$2:$AI$38,MATCH('Energy Balance-2020'!$A16,'Energy Balance-2020'!$A$2:$A$38,0),MATCH(AD$2,'Energy Balance-2020'!$A$2:$AI$2,0)),0)*'Heat Value'!$P$78</f>
        <v>0</v>
      </c>
      <c r="AE53" s="400">
        <f>IF(INDEX('Energy Balance-2020'!$A$2:$AI$38,MATCH('Energy Balance-2020'!$A16,'Energy Balance-2020'!$A$2:$A$38,0),MATCH(AE$2,'Energy Balance-2020'!$A$2:$AI$2,0))&lt;0,-INDEX('Energy Balance-2020'!$A$2:$AI$38,MATCH('Energy Balance-2020'!$A16,'Energy Balance-2020'!$A$2:$A$38,0),MATCH(AE$2,'Energy Balance-2020'!$A$2:$AI$2,0)),0)*'Heat Value'!$P$78</f>
        <v>0</v>
      </c>
      <c r="AF53" s="401">
        <f>IF(INDEX('Energy Balance-2020'!$A$2:$AI$38,MATCH('Energy Balance-2020'!$A16,'Energy Balance-2020'!$A$2:$A$38,0),MATCH(AF$2,'Energy Balance-2020'!$A$2:$AI$2,0))&lt;0,-INDEX('Energy Balance-2020'!$A$2:$AI$38,MATCH('Energy Balance-2020'!$A16,'Energy Balance-2020'!$A$2:$A$38,0),MATCH(AF$2,'Energy Balance-2020'!$A$2:$AI$2,0)),0)*'Heat Value'!$P$78</f>
        <v>0</v>
      </c>
    </row>
    <row r="54" spans="1:32" x14ac:dyDescent="0.2">
      <c r="A54" s="41" t="str">
        <f>VLOOKUP($B54,'Transformation Match'!$A$1:$C$9,2,0)</f>
        <v>石油、煤炭及其他燃料加工业</v>
      </c>
      <c r="B54" s="21" t="s">
        <v>58</v>
      </c>
      <c r="C54" s="96">
        <f>-'Energy Balance-2020'!E17*'Heat Value'!$P$78</f>
        <v>2145213859668000</v>
      </c>
      <c r="D54" s="341">
        <f>-'Energy Balance-2020'!F17*'Heat Value'!$P$78</f>
        <v>1.37521396404315E+16</v>
      </c>
      <c r="E54" s="341">
        <f>-'Energy Balance-2020'!G17*'Heat Value'!$P$78</f>
        <v>0</v>
      </c>
      <c r="F54">
        <f>-'Energy Balance-2020'!H17*'Heat Value'!$P$78</f>
        <v>0</v>
      </c>
      <c r="G54" s="341">
        <f>-'Energy Balance-2020'!I17*'Heat Value'!$P$78</f>
        <v>0</v>
      </c>
      <c r="H54" s="341">
        <f>-'Energy Balance-2020'!J17*'Heat Value'!$P$78</f>
        <v>-1.2733169723868E+16</v>
      </c>
      <c r="I54" s="397">
        <f>IF(INDEX('Energy Balance-2020'!$A$2:$AI$38,MATCH('Energy Balance-2020'!$A17,'Energy Balance-2020'!$A$2:$A$38,0),MATCH(I$2,'Energy Balance-2020'!$A$2:$AI$2,0))&lt;0,-INDEX('Energy Balance-2020'!$A$2:$AI$38,MATCH('Energy Balance-2020'!$A17,'Energy Balance-2020'!$A$2:$A$38,0),MATCH(I$2,'Energy Balance-2020'!$A$2:$AI$2,0)),0)*'Heat Value'!$P$78</f>
        <v>0</v>
      </c>
      <c r="J54" s="341">
        <f>IF(INDEX('Energy Balance-2020'!$A$2:$AI$38,MATCH('Energy Balance-2020'!$A17,'Energy Balance-2020'!$A$2:$A$38,0),MATCH(J$2,'Energy Balance-2020'!$A$2:$AI$2,0))&lt;0,-INDEX('Energy Balance-2020'!$A$2:$AI$38,MATCH('Energy Balance-2020'!$A17,'Energy Balance-2020'!$A$2:$A$38,0),MATCH(J$2,'Energy Balance-2020'!$A$2:$AI$2,0)),0)*'Heat Value'!$P$78</f>
        <v>0</v>
      </c>
      <c r="K54" s="341">
        <f>IF(INDEX('Energy Balance-2020'!$A$2:$AI$38,MATCH('Energy Balance-2020'!$A17,'Energy Balance-2020'!$A$2:$A$38,0),MATCH(K$2,'Energy Balance-2020'!$A$2:$AI$2,0))&lt;0,-INDEX('Energy Balance-2020'!$A$2:$AI$38,MATCH('Energy Balance-2020'!$A17,'Energy Balance-2020'!$A$2:$A$38,0),MATCH(K$2,'Energy Balance-2020'!$A$2:$AI$2,0)),0)*'Heat Value'!$P$78</f>
        <v>0</v>
      </c>
      <c r="L54" s="341">
        <f>IF(INDEX('Energy Balance-2020'!$A$2:$AI$38,MATCH('Energy Balance-2020'!$A17,'Energy Balance-2020'!$A$2:$A$38,0),MATCH(L$2,'Energy Balance-2020'!$A$2:$AI$2,0))&lt;0,-INDEX('Energy Balance-2020'!$A$2:$AI$38,MATCH('Energy Balance-2020'!$A17,'Energy Balance-2020'!$A$2:$A$38,0),MATCH(L$2,'Energy Balance-2020'!$A$2:$AI$2,0)),0)*'Heat Value'!$P$78</f>
        <v>0</v>
      </c>
      <c r="M54" s="341">
        <f>IF(INDEX('Energy Balance-2020'!$A$2:$AI$38,MATCH('Energy Balance-2020'!$A17,'Energy Balance-2020'!$A$2:$A$38,0),MATCH(M$2,'Energy Balance-2020'!$A$2:$AI$2,0))&lt;0,-INDEX('Energy Balance-2020'!$A$2:$AI$38,MATCH('Energy Balance-2020'!$A17,'Energy Balance-2020'!$A$2:$A$38,0),MATCH(M$2,'Energy Balance-2020'!$A$2:$AI$2,0)),0)*'Heat Value'!$P$78</f>
        <v>0</v>
      </c>
      <c r="N54" s="341">
        <f>IF(INDEX('Energy Balance-2020'!$A$2:$AI$38,MATCH('Energy Balance-2020'!$A17,'Energy Balance-2020'!$A$2:$A$38,0),MATCH(N$2,'Energy Balance-2020'!$A$2:$AI$2,0))&lt;0,-INDEX('Energy Balance-2020'!$A$2:$AI$38,MATCH('Energy Balance-2020'!$A17,'Energy Balance-2020'!$A$2:$A$38,0),MATCH(N$2,'Energy Balance-2020'!$A$2:$AI$2,0)),0)*'Heat Value'!$P$78</f>
        <v>0</v>
      </c>
      <c r="O54" s="341">
        <f>IF(INDEX('Energy Balance-2020'!$A$2:$AI$38,MATCH('Energy Balance-2020'!$A17,'Energy Balance-2020'!$A$2:$A$38,0),MATCH(O$2,'Energy Balance-2020'!$A$2:$AI$2,0))&lt;0,-INDEX('Energy Balance-2020'!$A$2:$AI$38,MATCH('Energy Balance-2020'!$A17,'Energy Balance-2020'!$A$2:$A$38,0),MATCH(O$2,'Energy Balance-2020'!$A$2:$AI$2,0)),0)*'Heat Value'!$P$78</f>
        <v>0</v>
      </c>
      <c r="P54" s="341">
        <f>IF(INDEX('Energy Balance-2020'!$A$2:$AI$38,MATCH('Energy Balance-2020'!$A17,'Energy Balance-2020'!$A$2:$A$38,0),MATCH(P$2,'Energy Balance-2020'!$A$2:$AI$2,0))&lt;0,-INDEX('Energy Balance-2020'!$A$2:$AI$38,MATCH('Energy Balance-2020'!$A17,'Energy Balance-2020'!$A$2:$A$38,0),MATCH(P$2,'Energy Balance-2020'!$A$2:$AI$2,0)),0)*'Heat Value'!$P$78</f>
        <v>0</v>
      </c>
      <c r="Q54" s="341">
        <f>IF(INDEX('Energy Balance-2020'!$A$2:$AI$38,MATCH('Energy Balance-2020'!$A17,'Energy Balance-2020'!$A$2:$A$38,0),MATCH(Q$2,'Energy Balance-2020'!$A$2:$AI$2,0))&lt;0,-INDEX('Energy Balance-2020'!$A$2:$AI$38,MATCH('Energy Balance-2020'!$A17,'Energy Balance-2020'!$A$2:$A$38,0),MATCH(Q$2,'Energy Balance-2020'!$A$2:$AI$2,0)),0)*'Heat Value'!$P$78</f>
        <v>0</v>
      </c>
      <c r="R54" s="341">
        <f>IF(INDEX('Energy Balance-2020'!$A$2:$AI$38,MATCH('Energy Balance-2020'!$A17,'Energy Balance-2020'!$A$2:$A$38,0),MATCH(R$2,'Energy Balance-2020'!$A$2:$AI$2,0))&lt;0,-INDEX('Energy Balance-2020'!$A$2:$AI$38,MATCH('Energy Balance-2020'!$A17,'Energy Balance-2020'!$A$2:$A$38,0),MATCH(R$2,'Energy Balance-2020'!$A$2:$AI$2,0)),0)*'Heat Value'!$P$78</f>
        <v>0</v>
      </c>
      <c r="S54" s="341">
        <f>IF(INDEX('Energy Balance-2020'!$A$2:$AI$38,MATCH('Energy Balance-2020'!$A17,'Energy Balance-2020'!$A$2:$A$38,0),MATCH(S$2,'Energy Balance-2020'!$A$2:$AI$2,0))&lt;0,-INDEX('Energy Balance-2020'!$A$2:$AI$38,MATCH('Energy Balance-2020'!$A17,'Energy Balance-2020'!$A$2:$A$38,0),MATCH(S$2,'Energy Balance-2020'!$A$2:$AI$2,0)),0)*'Heat Value'!$P$78</f>
        <v>0</v>
      </c>
      <c r="T54" s="341">
        <f>IF(INDEX('Energy Balance-2020'!$A$2:$AI$38,MATCH('Energy Balance-2020'!$A17,'Energy Balance-2020'!$A$2:$A$38,0),MATCH(T$2,'Energy Balance-2020'!$A$2:$AI$2,0))&lt;0,-INDEX('Energy Balance-2020'!$A$2:$AI$38,MATCH('Energy Balance-2020'!$A17,'Energy Balance-2020'!$A$2:$A$38,0),MATCH(T$2,'Energy Balance-2020'!$A$2:$AI$2,0)),0)*'Heat Value'!$P$78</f>
        <v>0</v>
      </c>
      <c r="U54" s="341">
        <f>IF(INDEX('Energy Balance-2020'!$A$2:$AI$38,MATCH('Energy Balance-2020'!$A17,'Energy Balance-2020'!$A$2:$A$38,0),MATCH(U$2,'Energy Balance-2020'!$A$2:$AI$2,0))&lt;0,-INDEX('Energy Balance-2020'!$A$2:$AI$38,MATCH('Energy Balance-2020'!$A17,'Energy Balance-2020'!$A$2:$A$38,0),MATCH(U$2,'Energy Balance-2020'!$A$2:$AI$2,0)),0)*'Heat Value'!$P$78</f>
        <v>0</v>
      </c>
      <c r="V54" s="341">
        <f>IF(INDEX('Energy Balance-2020'!$A$2:$AI$38,MATCH('Energy Balance-2020'!$A17,'Energy Balance-2020'!$A$2:$A$38,0),MATCH(V$2,'Energy Balance-2020'!$A$2:$AI$2,0))&lt;0,-INDEX('Energy Balance-2020'!$A$2:$AI$38,MATCH('Energy Balance-2020'!$A17,'Energy Balance-2020'!$A$2:$A$38,0),MATCH(V$2,'Energy Balance-2020'!$A$2:$AI$2,0)),0)*'Heat Value'!$P$78</f>
        <v>0</v>
      </c>
      <c r="W54" s="341">
        <f>IF(INDEX('Energy Balance-2020'!$A$2:$AI$38,MATCH('Energy Balance-2020'!$A17,'Energy Balance-2020'!$A$2:$A$38,0),MATCH(W$2,'Energy Balance-2020'!$A$2:$AI$2,0))&lt;0,-INDEX('Energy Balance-2020'!$A$2:$AI$38,MATCH('Energy Balance-2020'!$A17,'Energy Balance-2020'!$A$2:$A$38,0),MATCH(W$2,'Energy Balance-2020'!$A$2:$AI$2,0)),0)*'Heat Value'!$P$78</f>
        <v>0</v>
      </c>
      <c r="X54" s="341">
        <f>IF(INDEX('Energy Balance-2020'!$A$2:$AI$38,MATCH('Energy Balance-2020'!$A17,'Energy Balance-2020'!$A$2:$A$38,0),MATCH(X$2,'Energy Balance-2020'!$A$2:$AI$2,0))&lt;0,-INDEX('Energy Balance-2020'!$A$2:$AI$38,MATCH('Energy Balance-2020'!$A17,'Energy Balance-2020'!$A$2:$A$38,0),MATCH(X$2,'Energy Balance-2020'!$A$2:$AI$2,0)),0)*'Heat Value'!$P$78</f>
        <v>1341689233500</v>
      </c>
      <c r="Y54" s="341">
        <f>IF(INDEX('Energy Balance-2020'!$A$2:$AI$38,MATCH('Energy Balance-2020'!$A17,'Energy Balance-2020'!$A$2:$A$38,0),MATCH(Y$2,'Energy Balance-2020'!$A$2:$AI$2,0))&lt;0,-INDEX('Energy Balance-2020'!$A$2:$AI$38,MATCH('Energy Balance-2020'!$A17,'Energy Balance-2020'!$A$2:$A$38,0),MATCH(Y$2,'Energy Balance-2020'!$A$2:$AI$2,0)),0)*'Heat Value'!$P$78</f>
        <v>0</v>
      </c>
      <c r="Z54" s="341">
        <f>IF(INDEX('Energy Balance-2020'!$A$2:$AI$38,MATCH('Energy Balance-2020'!$A17,'Energy Balance-2020'!$A$2:$A$38,0),MATCH(Z$2,'Energy Balance-2020'!$A$2:$AI$2,0))&lt;0,-INDEX('Energy Balance-2020'!$A$2:$AI$38,MATCH('Energy Balance-2020'!$A17,'Energy Balance-2020'!$A$2:$A$38,0),MATCH(Z$2,'Energy Balance-2020'!$A$2:$AI$2,0)),0)*'Heat Value'!$P$78</f>
        <v>0</v>
      </c>
      <c r="AA54" s="341">
        <f>IF(INDEX('Energy Balance-2020'!$A$2:$AI$38,MATCH('Energy Balance-2020'!$A17,'Energy Balance-2020'!$A$2:$A$38,0),MATCH(AA$2,'Energy Balance-2020'!$A$2:$AI$2,0))&lt;0,-INDEX('Energy Balance-2020'!$A$2:$AI$38,MATCH('Energy Balance-2020'!$A17,'Energy Balance-2020'!$A$2:$A$38,0),MATCH(AA$2,'Energy Balance-2020'!$A$2:$AI$2,0)),0)*'Heat Value'!$P$78</f>
        <v>0</v>
      </c>
      <c r="AB54" s="341">
        <f>IF(INDEX('Energy Balance-2020'!$A$2:$AI$38,MATCH('Energy Balance-2020'!$A17,'Energy Balance-2020'!$A$2:$A$38,0),MATCH(AB$2,'Energy Balance-2020'!$A$2:$AI$2,0))&lt;0,-INDEX('Energy Balance-2020'!$A$2:$AI$38,MATCH('Energy Balance-2020'!$A17,'Energy Balance-2020'!$A$2:$A$38,0),MATCH(AB$2,'Energy Balance-2020'!$A$2:$AI$2,0)),0)*'Heat Value'!$P$78</f>
        <v>0</v>
      </c>
      <c r="AC54" s="341">
        <f>IF(INDEX('Energy Balance-2020'!$A$2:$AI$38,MATCH('Energy Balance-2020'!$A17,'Energy Balance-2020'!$A$2:$A$38,0),MATCH(AC$2,'Energy Balance-2020'!$A$2:$AI$2,0))&lt;0,-INDEX('Energy Balance-2020'!$A$2:$AI$38,MATCH('Energy Balance-2020'!$A17,'Energy Balance-2020'!$A$2:$A$38,0),MATCH(AC$2,'Energy Balance-2020'!$A$2:$AI$2,0)),0)*'Heat Value'!$P$78</f>
        <v>0</v>
      </c>
      <c r="AD54" s="341">
        <f>IF(INDEX('Energy Balance-2020'!$A$2:$AI$38,MATCH('Energy Balance-2020'!$A17,'Energy Balance-2020'!$A$2:$A$38,0),MATCH(AD$2,'Energy Balance-2020'!$A$2:$AI$2,0))&lt;0,-INDEX('Energy Balance-2020'!$A$2:$AI$38,MATCH('Energy Balance-2020'!$A17,'Energy Balance-2020'!$A$2:$A$38,0),MATCH(AD$2,'Energy Balance-2020'!$A$2:$AI$2,0)),0)*'Heat Value'!$P$78</f>
        <v>0</v>
      </c>
      <c r="AE54" s="341">
        <f>IF(INDEX('Energy Balance-2020'!$A$2:$AI$38,MATCH('Energy Balance-2020'!$A17,'Energy Balance-2020'!$A$2:$A$38,0),MATCH(AE$2,'Energy Balance-2020'!$A$2:$AI$2,0))&lt;0,-INDEX('Energy Balance-2020'!$A$2:$AI$38,MATCH('Energy Balance-2020'!$A17,'Energy Balance-2020'!$A$2:$A$38,0),MATCH(AE$2,'Energy Balance-2020'!$A$2:$AI$2,0)),0)*'Heat Value'!$P$78</f>
        <v>0</v>
      </c>
      <c r="AF54" s="342">
        <f>IF(INDEX('Energy Balance-2020'!$A$2:$AI$38,MATCH('Energy Balance-2020'!$A17,'Energy Balance-2020'!$A$2:$A$38,0),MATCH(AF$2,'Energy Balance-2020'!$A$2:$AI$2,0))&lt;0,-INDEX('Energy Balance-2020'!$A$2:$AI$38,MATCH('Energy Balance-2020'!$A17,'Energy Balance-2020'!$A$2:$A$38,0),MATCH(AF$2,'Energy Balance-2020'!$A$2:$AI$2,0)),0)*'Heat Value'!$P$78</f>
        <v>0</v>
      </c>
    </row>
    <row r="55" spans="1:32" x14ac:dyDescent="0.2">
      <c r="A55" s="41" t="str">
        <f>VLOOKUP($B55,'Transformation Match'!$A$1:$C$9,2,0)</f>
        <v>石油、煤炭及其他燃料加工业</v>
      </c>
      <c r="B55" s="21" t="s">
        <v>59</v>
      </c>
      <c r="C55" s="314">
        <f>IF(INDEX('Energy Balance-2020'!$A$2:$AI$38,MATCH('Energy Balance-2020'!$A18,'Energy Balance-2020'!$A$2:$A$38,0),MATCH(C$2,'Energy Balance-2020'!$A$2:$AI$2,0))&lt;0,-INDEX('Energy Balance-2020'!$A$2:$AI$38,MATCH('Energy Balance-2020'!$A18,'Energy Balance-2020'!$A$2:$A$38,0),MATCH(C$2,'Energy Balance-2020'!$A$2:$AI$2,0)),0)*'Heat Value'!$P$78</f>
        <v>584807058511500</v>
      </c>
      <c r="D55" s="341">
        <f>IF(INDEX('Energy Balance-2020'!$A$2:$AI$38,MATCH('Energy Balance-2020'!$A18,'Energy Balance-2020'!$A$2:$A$38,0),MATCH(D$2,'Energy Balance-2020'!$A$2:$AI$2,0))&lt;0,-INDEX('Energy Balance-2020'!$A$2:$AI$38,MATCH('Energy Balance-2020'!$A18,'Energy Balance-2020'!$A$2:$A$38,0),MATCH(D$2,'Energy Balance-2020'!$A$2:$AI$2,0)),0)*'Heat Value'!$P$78</f>
        <v>0</v>
      </c>
      <c r="E55" s="341">
        <f>IF(INDEX('Energy Balance-2020'!$A$2:$AI$38,MATCH('Energy Balance-2020'!$A18,'Energy Balance-2020'!$A$2:$A$38,0),MATCH(E$2,'Energy Balance-2020'!$A$2:$AI$2,0))&lt;0,-INDEX('Energy Balance-2020'!$A$2:$AI$38,MATCH('Energy Balance-2020'!$A18,'Energy Balance-2020'!$A$2:$A$38,0),MATCH(E$2,'Energy Balance-2020'!$A$2:$AI$2,0)),0)*'Heat Value'!$P$78</f>
        <v>19950335559000</v>
      </c>
      <c r="F55" s="341">
        <f>IF(INDEX('Energy Balance-2020'!$A$2:$AI$38,MATCH('Energy Balance-2020'!$A18,'Energy Balance-2020'!$A$2:$A$38,0),MATCH(F$2,'Energy Balance-2020'!$A$2:$AI$2,0))&lt;0,-INDEX('Energy Balance-2020'!$A$2:$AI$38,MATCH('Energy Balance-2020'!$A18,'Energy Balance-2020'!$A$2:$A$38,0),MATCH(F$2,'Energy Balance-2020'!$A$2:$AI$2,0)),0)*'Heat Value'!$P$78</f>
        <v>0</v>
      </c>
      <c r="G55" s="341">
        <f>IF(INDEX('Energy Balance-2020'!$A$2:$AI$38,MATCH('Energy Balance-2020'!$A18,'Energy Balance-2020'!$A$2:$A$38,0),MATCH(G$2,'Energy Balance-2020'!$A$2:$AI$2,0))&lt;0,-INDEX('Energy Balance-2020'!$A$2:$AI$38,MATCH('Energy Balance-2020'!$A18,'Energy Balance-2020'!$A$2:$A$38,0),MATCH(G$2,'Energy Balance-2020'!$A$2:$AI$2,0)),0)*'Heat Value'!$P$78</f>
        <v>0</v>
      </c>
      <c r="H55" s="341">
        <f>IF(INDEX('Energy Balance-2020'!$A$2:$AI$38,MATCH('Energy Balance-2020'!$A18,'Energy Balance-2020'!$A$2:$A$38,0),MATCH(H$2,'Energy Balance-2020'!$A$2:$AI$2,0))&lt;0,-INDEX('Energy Balance-2020'!$A$2:$AI$38,MATCH('Energy Balance-2020'!$A18,'Energy Balance-2020'!$A$2:$A$38,0),MATCH(H$2,'Energy Balance-2020'!$A$2:$AI$2,0)),0)*'Heat Value'!$P$78</f>
        <v>0</v>
      </c>
      <c r="I55" s="341">
        <f>IF(INDEX('Energy Balance-2020'!$A$2:$AI$38,MATCH('Energy Balance-2020'!$A18,'Energy Balance-2020'!$A$2:$A$38,0),MATCH(I$2,'Energy Balance-2020'!$A$2:$AI$2,0))&lt;0,-INDEX('Energy Balance-2020'!$A$2:$AI$38,MATCH('Energy Balance-2020'!$A18,'Energy Balance-2020'!$A$2:$A$38,0),MATCH(I$2,'Energy Balance-2020'!$A$2:$AI$2,0)),0)*'Heat Value'!$P$78</f>
        <v>0</v>
      </c>
      <c r="J55" s="341">
        <f>IF(INDEX('Energy Balance-2020'!$A$2:$AI$38,MATCH('Energy Balance-2020'!$A18,'Energy Balance-2020'!$A$2:$A$38,0),MATCH(J$2,'Energy Balance-2020'!$A$2:$AI$2,0))&lt;0,-INDEX('Energy Balance-2020'!$A$2:$AI$38,MATCH('Energy Balance-2020'!$A18,'Energy Balance-2020'!$A$2:$A$38,0),MATCH(J$2,'Energy Balance-2020'!$A$2:$AI$2,0)),0)*'Heat Value'!$P$78</f>
        <v>0</v>
      </c>
      <c r="K55" s="341">
        <f>IF(INDEX('Energy Balance-2020'!$A$2:$AI$38,MATCH('Energy Balance-2020'!$A18,'Energy Balance-2020'!$A$2:$A$38,0),MATCH(K$2,'Energy Balance-2020'!$A$2:$AI$2,0))&lt;0,-INDEX('Energy Balance-2020'!$A$2:$AI$38,MATCH('Energy Balance-2020'!$A18,'Energy Balance-2020'!$A$2:$A$38,0),MATCH(K$2,'Energy Balance-2020'!$A$2:$AI$2,0)),0)*'Heat Value'!$P$78</f>
        <v>0</v>
      </c>
      <c r="L55" s="341">
        <f>IF(INDEX('Energy Balance-2020'!$A$2:$AI$38,MATCH('Energy Balance-2020'!$A18,'Energy Balance-2020'!$A$2:$A$38,0),MATCH(L$2,'Energy Balance-2020'!$A$2:$AI$2,0))&lt;0,-INDEX('Energy Balance-2020'!$A$2:$AI$38,MATCH('Energy Balance-2020'!$A18,'Energy Balance-2020'!$A$2:$A$38,0),MATCH(L$2,'Energy Balance-2020'!$A$2:$AI$2,0)),0)*'Heat Value'!$P$78</f>
        <v>0</v>
      </c>
      <c r="M55" s="341">
        <f>IF(INDEX('Energy Balance-2020'!$A$2:$AI$38,MATCH('Energy Balance-2020'!$A18,'Energy Balance-2020'!$A$2:$A$38,0),MATCH(M$2,'Energy Balance-2020'!$A$2:$AI$2,0))&lt;0,-INDEX('Energy Balance-2020'!$A$2:$AI$38,MATCH('Energy Balance-2020'!$A18,'Energy Balance-2020'!$A$2:$A$38,0),MATCH(M$2,'Energy Balance-2020'!$A$2:$AI$2,0)),0)*'Heat Value'!$P$78</f>
        <v>132091110624000</v>
      </c>
      <c r="N55" s="341">
        <f>IF(INDEX('Energy Balance-2020'!$A$2:$AI$38,MATCH('Energy Balance-2020'!$A18,'Energy Balance-2020'!$A$2:$A$38,0),MATCH(N$2,'Energy Balance-2020'!$A$2:$AI$2,0))&lt;0,-INDEX('Energy Balance-2020'!$A$2:$AI$38,MATCH('Energy Balance-2020'!$A18,'Energy Balance-2020'!$A$2:$A$38,0),MATCH(N$2,'Energy Balance-2020'!$A$2:$AI$2,0)),0)*'Heat Value'!$P$78</f>
        <v>2.73914579387955E+16</v>
      </c>
      <c r="O55" s="341">
        <f>IF(INDEX('Energy Balance-2020'!$A$2:$AI$38,MATCH('Energy Balance-2020'!$A18,'Energy Balance-2020'!$A$2:$A$38,0),MATCH(O$2,'Energy Balance-2020'!$A$2:$AI$2,0))&lt;0,-INDEX('Energy Balance-2020'!$A$2:$AI$38,MATCH('Energy Balance-2020'!$A18,'Energy Balance-2020'!$A$2:$A$38,0),MATCH(O$2,'Energy Balance-2020'!$A$2:$AI$2,0)),0)*'Heat Value'!$P$78</f>
        <v>0</v>
      </c>
      <c r="P55" s="341">
        <f>IF(INDEX('Energy Balance-2020'!$A$2:$AI$38,MATCH('Energy Balance-2020'!$A18,'Energy Balance-2020'!$A$2:$A$38,0),MATCH(P$2,'Energy Balance-2020'!$A$2:$AI$2,0))&lt;0,-INDEX('Energy Balance-2020'!$A$2:$AI$38,MATCH('Energy Balance-2020'!$A18,'Energy Balance-2020'!$A$2:$A$38,0),MATCH(P$2,'Energy Balance-2020'!$A$2:$AI$2,0)),0)*'Heat Value'!$P$78</f>
        <v>0</v>
      </c>
      <c r="Q55" s="341">
        <f>IF(INDEX('Energy Balance-2020'!$A$2:$AI$38,MATCH('Energy Balance-2020'!$A18,'Energy Balance-2020'!$A$2:$A$38,0),MATCH(Q$2,'Energy Balance-2020'!$A$2:$AI$2,0))&lt;0,-INDEX('Energy Balance-2020'!$A$2:$AI$38,MATCH('Energy Balance-2020'!$A18,'Energy Balance-2020'!$A$2:$A$38,0),MATCH(Q$2,'Energy Balance-2020'!$A$2:$AI$2,0)),0)*'Heat Value'!$P$78</f>
        <v>0</v>
      </c>
      <c r="R55" s="341">
        <f>IF(INDEX('Energy Balance-2020'!$A$2:$AI$38,MATCH('Energy Balance-2020'!$A18,'Energy Balance-2020'!$A$2:$A$38,0),MATCH(R$2,'Energy Balance-2020'!$A$2:$AI$2,0))&lt;0,-INDEX('Energy Balance-2020'!$A$2:$AI$38,MATCH('Energy Balance-2020'!$A18,'Energy Balance-2020'!$A$2:$A$38,0),MATCH(R$2,'Energy Balance-2020'!$A$2:$AI$2,0)),0)*'Heat Value'!$P$78</f>
        <v>0</v>
      </c>
      <c r="S55" s="341">
        <f>IF(INDEX('Energy Balance-2020'!$A$2:$AI$38,MATCH('Energy Balance-2020'!$A18,'Energy Balance-2020'!$A$2:$A$38,0),MATCH(S$2,'Energy Balance-2020'!$A$2:$AI$2,0))&lt;0,-INDEX('Energy Balance-2020'!$A$2:$AI$38,MATCH('Energy Balance-2020'!$A18,'Energy Balance-2020'!$A$2:$A$38,0),MATCH(S$2,'Energy Balance-2020'!$A$2:$AI$2,0)),0)*'Heat Value'!$P$78</f>
        <v>0</v>
      </c>
      <c r="T55" s="341">
        <f>IF(INDEX('Energy Balance-2020'!$A$2:$AI$38,MATCH('Energy Balance-2020'!$A18,'Energy Balance-2020'!$A$2:$A$38,0),MATCH(T$2,'Energy Balance-2020'!$A$2:$AI$2,0))&lt;0,-INDEX('Energy Balance-2020'!$A$2:$AI$38,MATCH('Energy Balance-2020'!$A18,'Energy Balance-2020'!$A$2:$A$38,0),MATCH(T$2,'Energy Balance-2020'!$A$2:$AI$2,0)),0)*'Heat Value'!$P$78</f>
        <v>0</v>
      </c>
      <c r="U55" s="341">
        <f>IF(INDEX('Energy Balance-2020'!$A$2:$AI$38,MATCH('Energy Balance-2020'!$A18,'Energy Balance-2020'!$A$2:$A$38,0),MATCH(U$2,'Energy Balance-2020'!$A$2:$AI$2,0))&lt;0,-INDEX('Energy Balance-2020'!$A$2:$AI$38,MATCH('Energy Balance-2020'!$A18,'Energy Balance-2020'!$A$2:$A$38,0),MATCH(U$2,'Energy Balance-2020'!$A$2:$AI$2,0)),0)*'Heat Value'!$P$78</f>
        <v>0</v>
      </c>
      <c r="V55" s="341">
        <f>IF(INDEX('Energy Balance-2020'!$A$2:$AI$38,MATCH('Energy Balance-2020'!$A18,'Energy Balance-2020'!$A$2:$A$38,0),MATCH(V$2,'Energy Balance-2020'!$A$2:$AI$2,0))&lt;0,-INDEX('Energy Balance-2020'!$A$2:$AI$38,MATCH('Energy Balance-2020'!$A18,'Energy Balance-2020'!$A$2:$A$38,0),MATCH(V$2,'Energy Balance-2020'!$A$2:$AI$2,0)),0)*'Heat Value'!$P$78</f>
        <v>0</v>
      </c>
      <c r="W55" s="341">
        <f>IF(INDEX('Energy Balance-2020'!$A$2:$AI$38,MATCH('Energy Balance-2020'!$A18,'Energy Balance-2020'!$A$2:$A$38,0),MATCH(W$2,'Energy Balance-2020'!$A$2:$AI$2,0))&lt;0,-INDEX('Energy Balance-2020'!$A$2:$AI$38,MATCH('Energy Balance-2020'!$A18,'Energy Balance-2020'!$A$2:$A$38,0),MATCH(W$2,'Energy Balance-2020'!$A$2:$AI$2,0)),0)*'Heat Value'!$P$78</f>
        <v>0</v>
      </c>
      <c r="X55" s="341">
        <f>IF(INDEX('Energy Balance-2020'!$A$2:$AI$38,MATCH('Energy Balance-2020'!$A18,'Energy Balance-2020'!$A$2:$A$38,0),MATCH(X$2,'Energy Balance-2020'!$A$2:$AI$2,0))&lt;0,-INDEX('Energy Balance-2020'!$A$2:$AI$38,MATCH('Energy Balance-2020'!$A18,'Energy Balance-2020'!$A$2:$A$38,0),MATCH(X$2,'Energy Balance-2020'!$A$2:$AI$2,0)),0)*'Heat Value'!$P$78</f>
        <v>0</v>
      </c>
      <c r="Y55" s="341">
        <f>IF(INDEX('Energy Balance-2020'!$A$2:$AI$38,MATCH('Energy Balance-2020'!$A18,'Energy Balance-2020'!$A$2:$A$38,0),MATCH(Y$2,'Energy Balance-2020'!$A$2:$AI$2,0))&lt;0,-INDEX('Energy Balance-2020'!$A$2:$AI$38,MATCH('Energy Balance-2020'!$A18,'Energy Balance-2020'!$A$2:$A$38,0),MATCH(Y$2,'Energy Balance-2020'!$A$2:$AI$2,0)),0)*'Heat Value'!$P$78</f>
        <v>0</v>
      </c>
      <c r="Z55" s="341">
        <f>IF(INDEX('Energy Balance-2020'!$A$2:$AI$38,MATCH('Energy Balance-2020'!$A18,'Energy Balance-2020'!$A$2:$A$38,0),MATCH(Z$2,'Energy Balance-2020'!$A$2:$AI$2,0))&lt;0,-INDEX('Energy Balance-2020'!$A$2:$AI$38,MATCH('Energy Balance-2020'!$A18,'Energy Balance-2020'!$A$2:$A$38,0),MATCH(Z$2,'Energy Balance-2020'!$A$2:$AI$2,0)),0)*'Heat Value'!$P$78</f>
        <v>0</v>
      </c>
      <c r="AA55" s="341">
        <f>IF(INDEX('Energy Balance-2020'!$A$2:$AI$38,MATCH('Energy Balance-2020'!$A18,'Energy Balance-2020'!$A$2:$A$38,0),MATCH(AA$2,'Energy Balance-2020'!$A$2:$AI$2,0))&lt;0,-INDEX('Energy Balance-2020'!$A$2:$AI$38,MATCH('Energy Balance-2020'!$A18,'Energy Balance-2020'!$A$2:$A$38,0),MATCH(AA$2,'Energy Balance-2020'!$A$2:$AI$2,0)),0)*'Heat Value'!$P$78</f>
        <v>0</v>
      </c>
      <c r="AB55" s="341">
        <f>IF(INDEX('Energy Balance-2020'!$A$2:$AI$38,MATCH('Energy Balance-2020'!$A18,'Energy Balance-2020'!$A$2:$A$38,0),MATCH(AB$2,'Energy Balance-2020'!$A$2:$AI$2,0))&lt;0,-INDEX('Energy Balance-2020'!$A$2:$AI$38,MATCH('Energy Balance-2020'!$A18,'Energy Balance-2020'!$A$2:$A$38,0),MATCH(AB$2,'Energy Balance-2020'!$A$2:$AI$2,0)),0)*'Heat Value'!$P$78</f>
        <v>111390762450000</v>
      </c>
      <c r="AC55" s="341">
        <f>IF(INDEX('Energy Balance-2020'!$A$2:$AI$38,MATCH('Energy Balance-2020'!$A18,'Energy Balance-2020'!$A$2:$A$38,0),MATCH(AC$2,'Energy Balance-2020'!$A$2:$AI$2,0))&lt;0,-INDEX('Energy Balance-2020'!$A$2:$AI$38,MATCH('Energy Balance-2020'!$A18,'Energy Balance-2020'!$A$2:$A$38,0),MATCH(AC$2,'Energy Balance-2020'!$A$2:$AI$2,0)),0)*'Heat Value'!$P$78</f>
        <v>0</v>
      </c>
      <c r="AD55" s="341">
        <f>IF(INDEX('Energy Balance-2020'!$A$2:$AI$38,MATCH('Energy Balance-2020'!$A18,'Energy Balance-2020'!$A$2:$A$38,0),MATCH(AD$2,'Energy Balance-2020'!$A$2:$AI$2,0))&lt;0,-INDEX('Energy Balance-2020'!$A$2:$AI$38,MATCH('Energy Balance-2020'!$A18,'Energy Balance-2020'!$A$2:$A$38,0),MATCH(AD$2,'Energy Balance-2020'!$A$2:$AI$2,0)),0)*'Heat Value'!$P$78</f>
        <v>0</v>
      </c>
      <c r="AE55" s="341">
        <f>IF(INDEX('Energy Balance-2020'!$A$2:$AI$38,MATCH('Energy Balance-2020'!$A18,'Energy Balance-2020'!$A$2:$A$38,0),MATCH(AE$2,'Energy Balance-2020'!$A$2:$AI$2,0))&lt;0,-INDEX('Energy Balance-2020'!$A$2:$AI$38,MATCH('Energy Balance-2020'!$A18,'Energy Balance-2020'!$A$2:$A$38,0),MATCH(AE$2,'Energy Balance-2020'!$A$2:$AI$2,0)),0)*'Heat Value'!$P$78</f>
        <v>0</v>
      </c>
      <c r="AF55" s="342">
        <f>IF(INDEX('Energy Balance-2020'!$A$2:$AI$38,MATCH('Energy Balance-2020'!$A18,'Energy Balance-2020'!$A$2:$A$38,0),MATCH(AF$2,'Energy Balance-2020'!$A$2:$AI$2,0))&lt;0,-INDEX('Energy Balance-2020'!$A$2:$AI$38,MATCH('Energy Balance-2020'!$A18,'Energy Balance-2020'!$A$2:$A$38,0),MATCH(AF$2,'Energy Balance-2020'!$A$2:$AI$2,0)),0)*'Heat Value'!$P$78</f>
        <v>115346384538000</v>
      </c>
    </row>
    <row r="56" spans="1:32" x14ac:dyDescent="0.2">
      <c r="A56" s="41" t="str">
        <f>VLOOKUP($B56,'Transformation Match'!$A$1:$C$9,2,0)</f>
        <v>石油、煤炭及其他燃料加工业</v>
      </c>
      <c r="B56" s="21" t="s">
        <v>60</v>
      </c>
      <c r="C56" s="314">
        <f>IF(INDEX('Energy Balance-2020'!$A$2:$AI$38,MATCH('Energy Balance-2020'!$A19,'Energy Balance-2020'!$A$2:$A$38,0),MATCH(C$2,'Energy Balance-2020'!$A$2:$AI$2,0))&lt;0,-INDEX('Energy Balance-2020'!$A$2:$AI$38,MATCH('Energy Balance-2020'!$A19,'Energy Balance-2020'!$A$2:$A$38,0),MATCH(C$2,'Energy Balance-2020'!$A$2:$AI$2,0)),0)*'Heat Value'!$P$78</f>
        <v>0</v>
      </c>
      <c r="D56" s="341">
        <f>IF(INDEX('Energy Balance-2020'!$A$2:$AI$38,MATCH('Energy Balance-2020'!$A19,'Energy Balance-2020'!$A$2:$A$38,0),MATCH(D$2,'Energy Balance-2020'!$A$2:$AI$2,0))&lt;0,-INDEX('Energy Balance-2020'!$A$2:$AI$38,MATCH('Energy Balance-2020'!$A19,'Energy Balance-2020'!$A$2:$A$38,0),MATCH(D$2,'Energy Balance-2020'!$A$2:$AI$2,0)),0)*'Heat Value'!$P$78</f>
        <v>0</v>
      </c>
      <c r="E56" s="341">
        <f>IF(INDEX('Energy Balance-2020'!$A$2:$AI$38,MATCH('Energy Balance-2020'!$A19,'Energy Balance-2020'!$A$2:$A$38,0),MATCH(E$2,'Energy Balance-2020'!$A$2:$AI$2,0))&lt;0,-INDEX('Energy Balance-2020'!$A$2:$AI$38,MATCH('Energy Balance-2020'!$A19,'Energy Balance-2020'!$A$2:$A$38,0),MATCH(E$2,'Energy Balance-2020'!$A$2:$AI$2,0)),0)*'Heat Value'!$P$78</f>
        <v>0</v>
      </c>
      <c r="F56" s="341">
        <f>IF(INDEX('Energy Balance-2020'!$A$2:$AI$38,MATCH('Energy Balance-2020'!$A19,'Energy Balance-2020'!$A$2:$A$38,0),MATCH(F$2,'Energy Balance-2020'!$A$2:$AI$2,0))&lt;0,-INDEX('Energy Balance-2020'!$A$2:$AI$38,MATCH('Energy Balance-2020'!$A19,'Energy Balance-2020'!$A$2:$A$38,0),MATCH(F$2,'Energy Balance-2020'!$A$2:$AI$2,0)),0)*'Heat Value'!$P$78</f>
        <v>0</v>
      </c>
      <c r="G56" s="341">
        <f>IF(INDEX('Energy Balance-2020'!$A$2:$AI$38,MATCH('Energy Balance-2020'!$A19,'Energy Balance-2020'!$A$2:$A$38,0),MATCH(G$2,'Energy Balance-2020'!$A$2:$AI$2,0))&lt;0,-INDEX('Energy Balance-2020'!$A$2:$AI$38,MATCH('Energy Balance-2020'!$A19,'Energy Balance-2020'!$A$2:$A$38,0),MATCH(G$2,'Energy Balance-2020'!$A$2:$AI$2,0)),0)*'Heat Value'!$P$78</f>
        <v>0</v>
      </c>
      <c r="H56" s="341">
        <f>IF(INDEX('Energy Balance-2020'!$A$2:$AI$38,MATCH('Energy Balance-2020'!$A19,'Energy Balance-2020'!$A$2:$A$38,0),MATCH(H$2,'Energy Balance-2020'!$A$2:$AI$2,0))&lt;0,-INDEX('Energy Balance-2020'!$A$2:$AI$38,MATCH('Energy Balance-2020'!$A19,'Energy Balance-2020'!$A$2:$A$38,0),MATCH(H$2,'Energy Balance-2020'!$A$2:$AI$2,0)),0)*'Heat Value'!$P$78</f>
        <v>0</v>
      </c>
      <c r="I56" s="341">
        <f>IF(INDEX('Energy Balance-2020'!$A$2:$AI$38,MATCH('Energy Balance-2020'!$A19,'Energy Balance-2020'!$A$2:$A$38,0),MATCH(I$2,'Energy Balance-2020'!$A$2:$AI$2,0))&lt;0,-INDEX('Energy Balance-2020'!$A$2:$AI$38,MATCH('Energy Balance-2020'!$A19,'Energy Balance-2020'!$A$2:$A$38,0),MATCH(I$2,'Energy Balance-2020'!$A$2:$AI$2,0)),0)*'Heat Value'!$P$78</f>
        <v>0</v>
      </c>
      <c r="J56" s="341">
        <f>IF(INDEX('Energy Balance-2020'!$A$2:$AI$38,MATCH('Energy Balance-2020'!$A19,'Energy Balance-2020'!$A$2:$A$38,0),MATCH(J$2,'Energy Balance-2020'!$A$2:$AI$2,0))&lt;0,-INDEX('Energy Balance-2020'!$A$2:$AI$38,MATCH('Energy Balance-2020'!$A19,'Energy Balance-2020'!$A$2:$A$38,0),MATCH(J$2,'Energy Balance-2020'!$A$2:$AI$2,0)),0)*'Heat Value'!$P$78</f>
        <v>0</v>
      </c>
      <c r="K56" s="341">
        <f>IF(INDEX('Energy Balance-2020'!$A$2:$AI$38,MATCH('Energy Balance-2020'!$A19,'Energy Balance-2020'!$A$2:$A$38,0),MATCH(K$2,'Energy Balance-2020'!$A$2:$AI$2,0))&lt;0,-INDEX('Energy Balance-2020'!$A$2:$AI$38,MATCH('Energy Balance-2020'!$A19,'Energy Balance-2020'!$A$2:$A$38,0),MATCH(K$2,'Energy Balance-2020'!$A$2:$AI$2,0)),0)*'Heat Value'!$P$78</f>
        <v>0</v>
      </c>
      <c r="L56" s="341">
        <f>IF(INDEX('Energy Balance-2020'!$A$2:$AI$38,MATCH('Energy Balance-2020'!$A19,'Energy Balance-2020'!$A$2:$A$38,0),MATCH(L$2,'Energy Balance-2020'!$A$2:$AI$2,0))&lt;0,-INDEX('Energy Balance-2020'!$A$2:$AI$38,MATCH('Energy Balance-2020'!$A19,'Energy Balance-2020'!$A$2:$A$38,0),MATCH(L$2,'Energy Balance-2020'!$A$2:$AI$2,0)),0)*'Heat Value'!$P$78</f>
        <v>0</v>
      </c>
      <c r="M56" s="341">
        <f>IF(INDEX('Energy Balance-2020'!$A$2:$AI$38,MATCH('Energy Balance-2020'!$A19,'Energy Balance-2020'!$A$2:$A$38,0),MATCH(M$2,'Energy Balance-2020'!$A$2:$AI$2,0))&lt;0,-INDEX('Energy Balance-2020'!$A$2:$AI$38,MATCH('Energy Balance-2020'!$A19,'Energy Balance-2020'!$A$2:$A$38,0),MATCH(M$2,'Energy Balance-2020'!$A$2:$AI$2,0)),0)*'Heat Value'!$P$78</f>
        <v>0</v>
      </c>
      <c r="N56" s="341">
        <f>IF(INDEX('Energy Balance-2020'!$A$2:$AI$38,MATCH('Energy Balance-2020'!$A19,'Energy Balance-2020'!$A$2:$A$38,0),MATCH(N$2,'Energy Balance-2020'!$A$2:$AI$2,0))&lt;0,-INDEX('Energy Balance-2020'!$A$2:$AI$38,MATCH('Energy Balance-2020'!$A19,'Energy Balance-2020'!$A$2:$A$38,0),MATCH(N$2,'Energy Balance-2020'!$A$2:$AI$2,0)),0)*'Heat Value'!$P$78</f>
        <v>0</v>
      </c>
      <c r="O56" s="341">
        <f>IF(INDEX('Energy Balance-2020'!$A$2:$AI$38,MATCH('Energy Balance-2020'!$A19,'Energy Balance-2020'!$A$2:$A$38,0),MATCH(O$2,'Energy Balance-2020'!$A$2:$AI$2,0))&lt;0,-INDEX('Energy Balance-2020'!$A$2:$AI$38,MATCH('Energy Balance-2020'!$A19,'Energy Balance-2020'!$A$2:$A$38,0),MATCH(O$2,'Energy Balance-2020'!$A$2:$AI$2,0)),0)*'Heat Value'!$P$78</f>
        <v>9641828839500</v>
      </c>
      <c r="P56" s="341">
        <f>IF(INDEX('Energy Balance-2020'!$A$2:$AI$38,MATCH('Energy Balance-2020'!$A19,'Energy Balance-2020'!$A$2:$A$38,0),MATCH(P$2,'Energy Balance-2020'!$A$2:$AI$2,0))&lt;0,-INDEX('Energy Balance-2020'!$A$2:$AI$38,MATCH('Energy Balance-2020'!$A19,'Energy Balance-2020'!$A$2:$A$38,0),MATCH(P$2,'Energy Balance-2020'!$A$2:$AI$2,0)),0)*'Heat Value'!$P$78</f>
        <v>0</v>
      </c>
      <c r="Q56" s="341">
        <f>IF(INDEX('Energy Balance-2020'!$A$2:$AI$38,MATCH('Energy Balance-2020'!$A19,'Energy Balance-2020'!$A$2:$A$38,0),MATCH(Q$2,'Energy Balance-2020'!$A$2:$AI$2,0))&lt;0,-INDEX('Energy Balance-2020'!$A$2:$AI$38,MATCH('Energy Balance-2020'!$A19,'Energy Balance-2020'!$A$2:$A$38,0),MATCH(Q$2,'Energy Balance-2020'!$A$2:$AI$2,0)),0)*'Heat Value'!$P$78</f>
        <v>46970234470500</v>
      </c>
      <c r="R56" s="341">
        <f>IF(INDEX('Energy Balance-2020'!$A$2:$AI$38,MATCH('Energy Balance-2020'!$A19,'Energy Balance-2020'!$A$2:$A$38,0),MATCH(R$2,'Energy Balance-2020'!$A$2:$AI$2,0))&lt;0,-INDEX('Energy Balance-2020'!$A$2:$AI$38,MATCH('Energy Balance-2020'!$A19,'Energy Balance-2020'!$A$2:$A$38,0),MATCH(R$2,'Energy Balance-2020'!$A$2:$AI$2,0)),0)*'Heat Value'!$P$78</f>
        <v>1099576827904500</v>
      </c>
      <c r="S56" s="341">
        <f>IF(INDEX('Energy Balance-2020'!$A$2:$AI$38,MATCH('Energy Balance-2020'!$A19,'Energy Balance-2020'!$A$2:$A$38,0),MATCH(S$2,'Energy Balance-2020'!$A$2:$AI$2,0))&lt;0,-INDEX('Energy Balance-2020'!$A$2:$AI$38,MATCH('Energy Balance-2020'!$A19,'Energy Balance-2020'!$A$2:$A$38,0),MATCH(S$2,'Energy Balance-2020'!$A$2:$AI$2,0)),0)*'Heat Value'!$P$78</f>
        <v>653680439164500</v>
      </c>
      <c r="T56" s="341">
        <f>IF(INDEX('Energy Balance-2020'!$A$2:$AI$38,MATCH('Energy Balance-2020'!$A19,'Energy Balance-2020'!$A$2:$A$38,0),MATCH(T$2,'Energy Balance-2020'!$A$2:$AI$2,0))&lt;0,-INDEX('Energy Balance-2020'!$A$2:$AI$38,MATCH('Energy Balance-2020'!$A19,'Energy Balance-2020'!$A$2:$A$38,0),MATCH(T$2,'Energy Balance-2020'!$A$2:$AI$2,0)),0)*'Heat Value'!$P$78</f>
        <v>1750029435000</v>
      </c>
      <c r="U56" s="341">
        <f>IF(INDEX('Energy Balance-2020'!$A$2:$AI$38,MATCH('Energy Balance-2020'!$A19,'Energy Balance-2020'!$A$2:$A$38,0),MATCH(U$2,'Energy Balance-2020'!$A$2:$AI$2,0))&lt;0,-INDEX('Energy Balance-2020'!$A$2:$AI$38,MATCH('Energy Balance-2020'!$A19,'Energy Balance-2020'!$A$2:$A$38,0),MATCH(U$2,'Energy Balance-2020'!$A$2:$AI$2,0)),0)*'Heat Value'!$P$78</f>
        <v>3858398230500</v>
      </c>
      <c r="V56" s="341">
        <f>IF(INDEX('Energy Balance-2020'!$A$2:$AI$38,MATCH('Energy Balance-2020'!$A19,'Energy Balance-2020'!$A$2:$A$38,0),MATCH(V$2,'Energy Balance-2020'!$A$2:$AI$2,0))&lt;0,-INDEX('Energy Balance-2020'!$A$2:$AI$38,MATCH('Energy Balance-2020'!$A19,'Energy Balance-2020'!$A$2:$A$38,0),MATCH(V$2,'Energy Balance-2020'!$A$2:$AI$2,0)),0)*'Heat Value'!$P$78</f>
        <v>947238154500</v>
      </c>
      <c r="W56" s="341">
        <f>IF(INDEX('Energy Balance-2020'!$A$2:$AI$38,MATCH('Energy Balance-2020'!$A19,'Energy Balance-2020'!$A$2:$A$38,0),MATCH(W$2,'Energy Balance-2020'!$A$2:$AI$2,0))&lt;0,-INDEX('Energy Balance-2020'!$A$2:$AI$38,MATCH('Energy Balance-2020'!$A19,'Energy Balance-2020'!$A$2:$A$38,0),MATCH(W$2,'Energy Balance-2020'!$A$2:$AI$2,0)),0)*'Heat Value'!$P$78</f>
        <v>228867738379500</v>
      </c>
      <c r="X56" s="341">
        <f>IF(INDEX('Energy Balance-2020'!$A$2:$AI$38,MATCH('Energy Balance-2020'!$A19,'Energy Balance-2020'!$A$2:$A$38,0),MATCH(X$2,'Energy Balance-2020'!$A$2:$AI$2,0))&lt;0,-INDEX('Energy Balance-2020'!$A$2:$AI$38,MATCH('Energy Balance-2020'!$A19,'Energy Balance-2020'!$A$2:$A$38,0),MATCH(X$2,'Energy Balance-2020'!$A$2:$AI$2,0)),0)*'Heat Value'!$P$78</f>
        <v>12347429902500</v>
      </c>
      <c r="Y56" s="341">
        <f>IF(INDEX('Energy Balance-2020'!$A$2:$AI$38,MATCH('Energy Balance-2020'!$A19,'Energy Balance-2020'!$A$2:$A$38,0),MATCH(Y$2,'Energy Balance-2020'!$A$2:$AI$2,0))&lt;0,-INDEX('Energy Balance-2020'!$A$2:$AI$38,MATCH('Energy Balance-2020'!$A19,'Energy Balance-2020'!$A$2:$A$38,0),MATCH(Y$2,'Energy Balance-2020'!$A$2:$AI$2,0)),0)*'Heat Value'!$P$78</f>
        <v>265190571541500</v>
      </c>
      <c r="Z56" s="341">
        <f>IF(INDEX('Energy Balance-2020'!$A$2:$AI$38,MATCH('Energy Balance-2020'!$A19,'Energy Balance-2020'!$A$2:$A$38,0),MATCH(Z$2,'Energy Balance-2020'!$A$2:$AI$2,0))&lt;0,-INDEX('Energy Balance-2020'!$A$2:$AI$38,MATCH('Energy Balance-2020'!$A19,'Energy Balance-2020'!$A$2:$A$38,0),MATCH(Z$2,'Energy Balance-2020'!$A$2:$AI$2,0)),0)*'Heat Value'!$P$78</f>
        <v>96551623971000</v>
      </c>
      <c r="AA56" s="341">
        <f>IF(INDEX('Energy Balance-2020'!$A$2:$AI$38,MATCH('Energy Balance-2020'!$A19,'Energy Balance-2020'!$A$2:$A$38,0),MATCH(AA$2,'Energy Balance-2020'!$A$2:$AI$2,0))&lt;0,-INDEX('Energy Balance-2020'!$A$2:$AI$38,MATCH('Energy Balance-2020'!$A19,'Energy Balance-2020'!$A$2:$A$38,0),MATCH(AA$2,'Energy Balance-2020'!$A$2:$AI$2,0)),0)*'Heat Value'!$P$78</f>
        <v>3244671241119000</v>
      </c>
      <c r="AB56" s="341">
        <f>IF(INDEX('Energy Balance-2020'!$A$2:$AI$38,MATCH('Energy Balance-2020'!$A19,'Energy Balance-2020'!$A$2:$A$38,0),MATCH(AB$2,'Energy Balance-2020'!$A$2:$AI$2,0))&lt;0,-INDEX('Energy Balance-2020'!$A$2:$AI$38,MATCH('Energy Balance-2020'!$A19,'Energy Balance-2020'!$A$2:$A$38,0),MATCH(AB$2,'Energy Balance-2020'!$A$2:$AI$2,0)),0)*'Heat Value'!$P$78</f>
        <v>0</v>
      </c>
      <c r="AC56" s="341">
        <f>IF(INDEX('Energy Balance-2020'!$A$2:$AI$38,MATCH('Energy Balance-2020'!$A19,'Energy Balance-2020'!$A$2:$A$38,0),MATCH(AC$2,'Energy Balance-2020'!$A$2:$AI$2,0))&lt;0,-INDEX('Energy Balance-2020'!$A$2:$AI$38,MATCH('Energy Balance-2020'!$A19,'Energy Balance-2020'!$A$2:$A$38,0),MATCH(AC$2,'Energy Balance-2020'!$A$2:$AI$2,0)),0)*'Heat Value'!$P$78</f>
        <v>0</v>
      </c>
      <c r="AD56" s="341">
        <f>IF(INDEX('Energy Balance-2020'!$A$2:$AI$38,MATCH('Energy Balance-2020'!$A19,'Energy Balance-2020'!$A$2:$A$38,0),MATCH(AD$2,'Energy Balance-2020'!$A$2:$AI$2,0))&lt;0,-INDEX('Energy Balance-2020'!$A$2:$AI$38,MATCH('Energy Balance-2020'!$A19,'Energy Balance-2020'!$A$2:$A$38,0),MATCH(AD$2,'Energy Balance-2020'!$A$2:$AI$2,0)),0)*'Heat Value'!$P$78</f>
        <v>0</v>
      </c>
      <c r="AE56" s="341">
        <f>IF(INDEX('Energy Balance-2020'!$A$2:$AI$38,MATCH('Energy Balance-2020'!$A19,'Energy Balance-2020'!$A$2:$A$38,0),MATCH(AE$2,'Energy Balance-2020'!$A$2:$AI$2,0))&lt;0,-INDEX('Energy Balance-2020'!$A$2:$AI$38,MATCH('Energy Balance-2020'!$A19,'Energy Balance-2020'!$A$2:$A$38,0),MATCH(AE$2,'Energy Balance-2020'!$A$2:$AI$2,0)),0)*'Heat Value'!$P$78</f>
        <v>0</v>
      </c>
      <c r="AF56" s="342">
        <f>IF(INDEX('Energy Balance-2020'!$A$2:$AI$38,MATCH('Energy Balance-2020'!$A19,'Energy Balance-2020'!$A$2:$A$38,0),MATCH(AF$2,'Energy Balance-2020'!$A$2:$AI$2,0))&lt;0,-INDEX('Energy Balance-2020'!$A$2:$AI$38,MATCH('Energy Balance-2020'!$A19,'Energy Balance-2020'!$A$2:$A$38,0),MATCH(AF$2,'Energy Balance-2020'!$A$2:$AI$2,0)),0)*'Heat Value'!$P$78</f>
        <v>0</v>
      </c>
    </row>
    <row r="57" spans="1:32" x14ac:dyDescent="0.2">
      <c r="A57" s="41" t="str">
        <f>VLOOKUP($B57,'Transformation Match'!$A$1:$C$9,2,0)</f>
        <v>燃气生产和供应业</v>
      </c>
      <c r="B57" s="21" t="s">
        <v>61</v>
      </c>
      <c r="C57" s="314">
        <f>IF(INDEX('Energy Balance-2020'!$A$2:$AI$38,MATCH('Energy Balance-2020'!$A20,'Energy Balance-2020'!$A$2:$A$38,0),MATCH(C$2,'Energy Balance-2020'!$A$2:$AI$2,0))&lt;0,-INDEX('Energy Balance-2020'!$A$2:$AI$38,MATCH('Energy Balance-2020'!$A20,'Energy Balance-2020'!$A$2:$A$38,0),MATCH(C$2,'Energy Balance-2020'!$A$2:$AI$2,0)),0)*'Heat Value'!$P$78</f>
        <v>619765979844000</v>
      </c>
      <c r="D57" s="341">
        <f>IF(INDEX('Energy Balance-2020'!$A$2:$AI$38,MATCH('Energy Balance-2020'!$A20,'Energy Balance-2020'!$A$2:$A$38,0),MATCH(D$2,'Energy Balance-2020'!$A$2:$AI$2,0))&lt;0,-INDEX('Energy Balance-2020'!$A$2:$AI$38,MATCH('Energy Balance-2020'!$A20,'Energy Balance-2020'!$A$2:$A$38,0),MATCH(D$2,'Energy Balance-2020'!$A$2:$AI$2,0)),0)*'Heat Value'!$P$78</f>
        <v>0</v>
      </c>
      <c r="E57" s="341">
        <f>IF(INDEX('Energy Balance-2020'!$A$2:$AI$38,MATCH('Energy Balance-2020'!$A20,'Energy Balance-2020'!$A$2:$A$38,0),MATCH(E$2,'Energy Balance-2020'!$A$2:$AI$2,0))&lt;0,-INDEX('Energy Balance-2020'!$A$2:$AI$38,MATCH('Energy Balance-2020'!$A20,'Energy Balance-2020'!$A$2:$A$38,0),MATCH(E$2,'Energy Balance-2020'!$A$2:$AI$2,0)),0)*'Heat Value'!$P$78</f>
        <v>23753177299500</v>
      </c>
      <c r="F57" s="341">
        <f>IF(INDEX('Energy Balance-2020'!$A$2:$AI$38,MATCH('Energy Balance-2020'!$A20,'Energy Balance-2020'!$A$2:$A$38,0),MATCH(F$2,'Energy Balance-2020'!$A$2:$AI$2,0))&lt;0,-INDEX('Energy Balance-2020'!$A$2:$AI$38,MATCH('Energy Balance-2020'!$A20,'Energy Balance-2020'!$A$2:$A$38,0),MATCH(F$2,'Energy Balance-2020'!$A$2:$AI$2,0)),0)*'Heat Value'!$P$78</f>
        <v>0</v>
      </c>
      <c r="G57" s="341">
        <f>IF(INDEX('Energy Balance-2020'!$A$2:$AI$38,MATCH('Energy Balance-2020'!$A20,'Energy Balance-2020'!$A$2:$A$38,0),MATCH(G$2,'Energy Balance-2020'!$A$2:$AI$2,0))&lt;0,-INDEX('Energy Balance-2020'!$A$2:$AI$38,MATCH('Energy Balance-2020'!$A20,'Energy Balance-2020'!$A$2:$A$38,0),MATCH(G$2,'Energy Balance-2020'!$A$2:$AI$2,0)),0)*'Heat Value'!$P$78</f>
        <v>0</v>
      </c>
      <c r="H57" s="341">
        <f>IF(INDEX('Energy Balance-2020'!$A$2:$AI$38,MATCH('Energy Balance-2020'!$A20,'Energy Balance-2020'!$A$2:$A$38,0),MATCH(H$2,'Energy Balance-2020'!$A$2:$AI$2,0))&lt;0,-INDEX('Energy Balance-2020'!$A$2:$AI$38,MATCH('Energy Balance-2020'!$A20,'Energy Balance-2020'!$A$2:$A$38,0),MATCH(H$2,'Energy Balance-2020'!$A$2:$AI$2,0)),0)*'Heat Value'!$P$78</f>
        <v>0</v>
      </c>
      <c r="I57" s="341">
        <f>IF(INDEX('Energy Balance-2020'!$A$2:$AI$38,MATCH('Energy Balance-2020'!$A20,'Energy Balance-2020'!$A$2:$A$38,0),MATCH(I$2,'Energy Balance-2020'!$A$2:$AI$2,0))&lt;0,-INDEX('Energy Balance-2020'!$A$2:$AI$38,MATCH('Energy Balance-2020'!$A20,'Energy Balance-2020'!$A$2:$A$38,0),MATCH(I$2,'Energy Balance-2020'!$A$2:$AI$2,0)),0)*'Heat Value'!$P$78</f>
        <v>0</v>
      </c>
      <c r="J57" s="341">
        <f>IF(INDEX('Energy Balance-2020'!$A$2:$AI$38,MATCH('Energy Balance-2020'!$A20,'Energy Balance-2020'!$A$2:$A$38,0),MATCH(J$2,'Energy Balance-2020'!$A$2:$AI$2,0))&lt;0,-INDEX('Energy Balance-2020'!$A$2:$AI$38,MATCH('Energy Balance-2020'!$A20,'Energy Balance-2020'!$A$2:$A$38,0),MATCH(J$2,'Energy Balance-2020'!$A$2:$AI$2,0)),0)*'Heat Value'!$P$78</f>
        <v>0</v>
      </c>
      <c r="K57" s="341">
        <f>IF(INDEX('Energy Balance-2020'!$A$2:$AI$38,MATCH('Energy Balance-2020'!$A20,'Energy Balance-2020'!$A$2:$A$38,0),MATCH(K$2,'Energy Balance-2020'!$A$2:$AI$2,0))&lt;0,-INDEX('Energy Balance-2020'!$A$2:$AI$38,MATCH('Energy Balance-2020'!$A20,'Energy Balance-2020'!$A$2:$A$38,0),MATCH(K$2,'Energy Balance-2020'!$A$2:$AI$2,0)),0)*'Heat Value'!$P$78</f>
        <v>0</v>
      </c>
      <c r="L57" s="341">
        <f>IF(INDEX('Energy Balance-2020'!$A$2:$AI$38,MATCH('Energy Balance-2020'!$A20,'Energy Balance-2020'!$A$2:$A$38,0),MATCH(L$2,'Energy Balance-2020'!$A$2:$AI$2,0))&lt;0,-INDEX('Energy Balance-2020'!$A$2:$AI$38,MATCH('Energy Balance-2020'!$A20,'Energy Balance-2020'!$A$2:$A$38,0),MATCH(L$2,'Energy Balance-2020'!$A$2:$AI$2,0)),0)*'Heat Value'!$P$78</f>
        <v>0</v>
      </c>
      <c r="M57" s="341">
        <f>IF(INDEX('Energy Balance-2020'!$A$2:$AI$38,MATCH('Energy Balance-2020'!$A20,'Energy Balance-2020'!$A$2:$A$38,0),MATCH(M$2,'Energy Balance-2020'!$A$2:$AI$2,0))&lt;0,-INDEX('Energy Balance-2020'!$A$2:$AI$38,MATCH('Energy Balance-2020'!$A20,'Energy Balance-2020'!$A$2:$A$38,0),MATCH(M$2,'Energy Balance-2020'!$A$2:$AI$2,0)),0)*'Heat Value'!$P$78</f>
        <v>0</v>
      </c>
      <c r="N57" s="341">
        <f>IF(INDEX('Energy Balance-2020'!$A$2:$AI$38,MATCH('Energy Balance-2020'!$A20,'Energy Balance-2020'!$A$2:$A$38,0),MATCH(N$2,'Energy Balance-2020'!$A$2:$AI$2,0))&lt;0,-INDEX('Energy Balance-2020'!$A$2:$AI$38,MATCH('Energy Balance-2020'!$A20,'Energy Balance-2020'!$A$2:$A$38,0),MATCH(N$2,'Energy Balance-2020'!$A$2:$AI$2,0)),0)*'Heat Value'!$P$78</f>
        <v>0</v>
      </c>
      <c r="O57" s="341">
        <f>IF(INDEX('Energy Balance-2020'!$A$2:$AI$38,MATCH('Energy Balance-2020'!$A20,'Energy Balance-2020'!$A$2:$A$38,0),MATCH(O$2,'Energy Balance-2020'!$A$2:$AI$2,0))&lt;0,-INDEX('Energy Balance-2020'!$A$2:$AI$38,MATCH('Energy Balance-2020'!$A20,'Energy Balance-2020'!$A$2:$A$38,0),MATCH(O$2,'Energy Balance-2020'!$A$2:$AI$2,0)),0)*'Heat Value'!$P$78</f>
        <v>0</v>
      </c>
      <c r="P57" s="341">
        <f>IF(INDEX('Energy Balance-2020'!$A$2:$AI$38,MATCH('Energy Balance-2020'!$A20,'Energy Balance-2020'!$A$2:$A$38,0),MATCH(P$2,'Energy Balance-2020'!$A$2:$AI$2,0))&lt;0,-INDEX('Energy Balance-2020'!$A$2:$AI$38,MATCH('Energy Balance-2020'!$A20,'Energy Balance-2020'!$A$2:$A$38,0),MATCH(P$2,'Energy Balance-2020'!$A$2:$AI$2,0)),0)*'Heat Value'!$P$78</f>
        <v>0</v>
      </c>
      <c r="Q57" s="341">
        <f>IF(INDEX('Energy Balance-2020'!$A$2:$AI$38,MATCH('Energy Balance-2020'!$A20,'Energy Balance-2020'!$A$2:$A$38,0),MATCH(Q$2,'Energy Balance-2020'!$A$2:$AI$2,0))&lt;0,-INDEX('Energy Balance-2020'!$A$2:$AI$38,MATCH('Energy Balance-2020'!$A20,'Energy Balance-2020'!$A$2:$A$38,0),MATCH(Q$2,'Energy Balance-2020'!$A$2:$AI$2,0)),0)*'Heat Value'!$P$78</f>
        <v>0</v>
      </c>
      <c r="R57" s="341">
        <f>IF(INDEX('Energy Balance-2020'!$A$2:$AI$38,MATCH('Energy Balance-2020'!$A20,'Energy Balance-2020'!$A$2:$A$38,0),MATCH(R$2,'Energy Balance-2020'!$A$2:$AI$2,0))&lt;0,-INDEX('Energy Balance-2020'!$A$2:$AI$38,MATCH('Energy Balance-2020'!$A20,'Energy Balance-2020'!$A$2:$A$38,0),MATCH(R$2,'Energy Balance-2020'!$A$2:$AI$2,0)),0)*'Heat Value'!$P$78</f>
        <v>0</v>
      </c>
      <c r="S57" s="341">
        <f>IF(INDEX('Energy Balance-2020'!$A$2:$AI$38,MATCH('Energy Balance-2020'!$A20,'Energy Balance-2020'!$A$2:$A$38,0),MATCH(S$2,'Energy Balance-2020'!$A$2:$AI$2,0))&lt;0,-INDEX('Energy Balance-2020'!$A$2:$AI$38,MATCH('Energy Balance-2020'!$A20,'Energy Balance-2020'!$A$2:$A$38,0),MATCH(S$2,'Energy Balance-2020'!$A$2:$AI$2,0)),0)*'Heat Value'!$P$78</f>
        <v>0</v>
      </c>
      <c r="T57" s="341">
        <f>IF(INDEX('Energy Balance-2020'!$A$2:$AI$38,MATCH('Energy Balance-2020'!$A20,'Energy Balance-2020'!$A$2:$A$38,0),MATCH(T$2,'Energy Balance-2020'!$A$2:$AI$2,0))&lt;0,-INDEX('Energy Balance-2020'!$A$2:$AI$38,MATCH('Energy Balance-2020'!$A20,'Energy Balance-2020'!$A$2:$A$38,0),MATCH(T$2,'Energy Balance-2020'!$A$2:$AI$2,0)),0)*'Heat Value'!$P$78</f>
        <v>0</v>
      </c>
      <c r="U57" s="341">
        <f>IF(INDEX('Energy Balance-2020'!$A$2:$AI$38,MATCH('Energy Balance-2020'!$A20,'Energy Balance-2020'!$A$2:$A$38,0),MATCH(U$2,'Energy Balance-2020'!$A$2:$AI$2,0))&lt;0,-INDEX('Energy Balance-2020'!$A$2:$AI$38,MATCH('Energy Balance-2020'!$A20,'Energy Balance-2020'!$A$2:$A$38,0),MATCH(U$2,'Energy Balance-2020'!$A$2:$AI$2,0)),0)*'Heat Value'!$P$78</f>
        <v>0</v>
      </c>
      <c r="V57" s="341">
        <f>IF(INDEX('Energy Balance-2020'!$A$2:$AI$38,MATCH('Energy Balance-2020'!$A20,'Energy Balance-2020'!$A$2:$A$38,0),MATCH(V$2,'Energy Balance-2020'!$A$2:$AI$2,0))&lt;0,-INDEX('Energy Balance-2020'!$A$2:$AI$38,MATCH('Energy Balance-2020'!$A20,'Energy Balance-2020'!$A$2:$A$38,0),MATCH(V$2,'Energy Balance-2020'!$A$2:$AI$2,0)),0)*'Heat Value'!$P$78</f>
        <v>0</v>
      </c>
      <c r="W57" s="341">
        <f>IF(INDEX('Energy Balance-2020'!$A$2:$AI$38,MATCH('Energy Balance-2020'!$A20,'Energy Balance-2020'!$A$2:$A$38,0),MATCH(W$2,'Energy Balance-2020'!$A$2:$AI$2,0))&lt;0,-INDEX('Energy Balance-2020'!$A$2:$AI$38,MATCH('Energy Balance-2020'!$A20,'Energy Balance-2020'!$A$2:$A$38,0),MATCH(W$2,'Energy Balance-2020'!$A$2:$AI$2,0)),0)*'Heat Value'!$P$78</f>
        <v>0</v>
      </c>
      <c r="X57" s="341">
        <f>IF(INDEX('Energy Balance-2020'!$A$2:$AI$38,MATCH('Energy Balance-2020'!$A20,'Energy Balance-2020'!$A$2:$A$38,0),MATCH(X$2,'Energy Balance-2020'!$A$2:$AI$2,0))&lt;0,-INDEX('Energy Balance-2020'!$A$2:$AI$38,MATCH('Energy Balance-2020'!$A20,'Energy Balance-2020'!$A$2:$A$38,0),MATCH(X$2,'Energy Balance-2020'!$A$2:$AI$2,0)),0)*'Heat Value'!$P$78</f>
        <v>2697267589500</v>
      </c>
      <c r="Y57" s="341">
        <f>IF(INDEX('Energy Balance-2020'!$A$2:$AI$38,MATCH('Energy Balance-2020'!$A20,'Energy Balance-2020'!$A$2:$A$38,0),MATCH(Y$2,'Energy Balance-2020'!$A$2:$AI$2,0))&lt;0,-INDEX('Energy Balance-2020'!$A$2:$AI$38,MATCH('Energy Balance-2020'!$A20,'Energy Balance-2020'!$A$2:$A$38,0),MATCH(Y$2,'Energy Balance-2020'!$A$2:$AI$2,0)),0)*'Heat Value'!$P$78</f>
        <v>1772252031000</v>
      </c>
      <c r="Z57" s="341">
        <f>IF(INDEX('Energy Balance-2020'!$A$2:$AI$38,MATCH('Energy Balance-2020'!$A20,'Energy Balance-2020'!$A$2:$A$38,0),MATCH(Z$2,'Energy Balance-2020'!$A$2:$AI$2,0))&lt;0,-INDEX('Energy Balance-2020'!$A$2:$AI$38,MATCH('Energy Balance-2020'!$A20,'Energy Balance-2020'!$A$2:$A$38,0),MATCH(Z$2,'Energy Balance-2020'!$A$2:$AI$2,0)),0)*'Heat Value'!$P$78</f>
        <v>6939005601000</v>
      </c>
      <c r="AA57" s="341">
        <f>IF(INDEX('Energy Balance-2020'!$A$2:$AI$38,MATCH('Energy Balance-2020'!$A20,'Energy Balance-2020'!$A$2:$A$38,0),MATCH(AA$2,'Energy Balance-2020'!$A$2:$AI$2,0))&lt;0,-INDEX('Energy Balance-2020'!$A$2:$AI$38,MATCH('Energy Balance-2020'!$A20,'Energy Balance-2020'!$A$2:$A$38,0),MATCH(AA$2,'Energy Balance-2020'!$A$2:$AI$2,0)),0)*'Heat Value'!$P$78</f>
        <v>0</v>
      </c>
      <c r="AB57" s="341">
        <f>IF(INDEX('Energy Balance-2020'!$A$2:$AI$38,MATCH('Energy Balance-2020'!$A20,'Energy Balance-2020'!$A$2:$A$38,0),MATCH(AB$2,'Energy Balance-2020'!$A$2:$AI$2,0))&lt;0,-INDEX('Energy Balance-2020'!$A$2:$AI$38,MATCH('Energy Balance-2020'!$A20,'Energy Balance-2020'!$A$2:$A$38,0),MATCH(AB$2,'Energy Balance-2020'!$A$2:$AI$2,0)),0)*'Heat Value'!$P$78</f>
        <v>0</v>
      </c>
      <c r="AC57" s="341">
        <f>IF(INDEX('Energy Balance-2020'!$A$2:$AI$38,MATCH('Energy Balance-2020'!$A20,'Energy Balance-2020'!$A$2:$A$38,0),MATCH(AC$2,'Energy Balance-2020'!$A$2:$AI$2,0))&lt;0,-INDEX('Energy Balance-2020'!$A$2:$AI$38,MATCH('Energy Balance-2020'!$A20,'Energy Balance-2020'!$A$2:$A$38,0),MATCH(AC$2,'Energy Balance-2020'!$A$2:$AI$2,0)),0)*'Heat Value'!$P$78</f>
        <v>0</v>
      </c>
      <c r="AD57" s="341">
        <f>IF(INDEX('Energy Balance-2020'!$A$2:$AI$38,MATCH('Energy Balance-2020'!$A20,'Energy Balance-2020'!$A$2:$A$38,0),MATCH(AD$2,'Energy Balance-2020'!$A$2:$AI$2,0))&lt;0,-INDEX('Energy Balance-2020'!$A$2:$AI$38,MATCH('Energy Balance-2020'!$A20,'Energy Balance-2020'!$A$2:$A$38,0),MATCH(AD$2,'Energy Balance-2020'!$A$2:$AI$2,0)),0)*'Heat Value'!$P$78</f>
        <v>0</v>
      </c>
      <c r="AE57" s="341">
        <f>IF(INDEX('Energy Balance-2020'!$A$2:$AI$38,MATCH('Energy Balance-2020'!$A20,'Energy Balance-2020'!$A$2:$A$38,0),MATCH(AE$2,'Energy Balance-2020'!$A$2:$AI$2,0))&lt;0,-INDEX('Energy Balance-2020'!$A$2:$AI$38,MATCH('Energy Balance-2020'!$A20,'Energy Balance-2020'!$A$2:$A$38,0),MATCH(AE$2,'Energy Balance-2020'!$A$2:$AI$2,0)),0)*'Heat Value'!$P$78</f>
        <v>0</v>
      </c>
      <c r="AF57" s="342">
        <f>IF(INDEX('Energy Balance-2020'!$A$2:$AI$38,MATCH('Energy Balance-2020'!$A20,'Energy Balance-2020'!$A$2:$A$38,0),MATCH(AF$2,'Energy Balance-2020'!$A$2:$AI$2,0))&lt;0,-INDEX('Energy Balance-2020'!$A$2:$AI$38,MATCH('Energy Balance-2020'!$A20,'Energy Balance-2020'!$A$2:$A$38,0),MATCH(AF$2,'Energy Balance-2020'!$A$2:$AI$2,0)),0)*'Heat Value'!$P$78</f>
        <v>0</v>
      </c>
    </row>
    <row r="58" spans="1:32" x14ac:dyDescent="0.2">
      <c r="A58" s="41" t="str">
        <f>VLOOKUP($B58,'Transformation Match'!$A$1:$C$9,2,0)</f>
        <v>燃气生产和供应业</v>
      </c>
      <c r="B58" s="21" t="s">
        <v>62</v>
      </c>
      <c r="C58" s="314">
        <f>IF(INDEX('Energy Balance-2020'!$A$2:$AI$38,MATCH('Energy Balance-2020'!$A21,'Energy Balance-2020'!$A$2:$A$38,0),MATCH(C$2,'Energy Balance-2020'!$A$2:$AI$2,0))&lt;0,-INDEX('Energy Balance-2020'!$A$2:$AI$38,MATCH('Energy Balance-2020'!$A21,'Energy Balance-2020'!$A$2:$A$38,0),MATCH(C$2,'Energy Balance-2020'!$A$2:$AI$2,0)),0)*'Heat Value'!$P$78</f>
        <v>0</v>
      </c>
      <c r="D58" s="341">
        <f>IF(INDEX('Energy Balance-2020'!$A$2:$AI$38,MATCH('Energy Balance-2020'!$A21,'Energy Balance-2020'!$A$2:$A$38,0),MATCH(D$2,'Energy Balance-2020'!$A$2:$AI$2,0))&lt;0,-INDEX('Energy Balance-2020'!$A$2:$AI$38,MATCH('Energy Balance-2020'!$A21,'Energy Balance-2020'!$A$2:$A$38,0),MATCH(D$2,'Energy Balance-2020'!$A$2:$AI$2,0)),0)*'Heat Value'!$P$78</f>
        <v>0</v>
      </c>
      <c r="E58" s="341">
        <f>IF(INDEX('Energy Balance-2020'!$A$2:$AI$38,MATCH('Energy Balance-2020'!$A21,'Energy Balance-2020'!$A$2:$A$38,0),MATCH(E$2,'Energy Balance-2020'!$A$2:$AI$2,0))&lt;0,-INDEX('Energy Balance-2020'!$A$2:$AI$38,MATCH('Energy Balance-2020'!$A21,'Energy Balance-2020'!$A$2:$A$38,0),MATCH(E$2,'Energy Balance-2020'!$A$2:$AI$2,0)),0)*'Heat Value'!$P$78</f>
        <v>0</v>
      </c>
      <c r="F58" s="341">
        <f>IF(INDEX('Energy Balance-2020'!$A$2:$AI$38,MATCH('Energy Balance-2020'!$A21,'Energy Balance-2020'!$A$2:$A$38,0),MATCH(F$2,'Energy Balance-2020'!$A$2:$AI$2,0))&lt;0,-INDEX('Energy Balance-2020'!$A$2:$AI$38,MATCH('Energy Balance-2020'!$A21,'Energy Balance-2020'!$A$2:$A$38,0),MATCH(F$2,'Energy Balance-2020'!$A$2:$AI$2,0)),0)*'Heat Value'!$P$78</f>
        <v>0</v>
      </c>
      <c r="G58" s="341">
        <f>IF(INDEX('Energy Balance-2020'!$A$2:$AI$38,MATCH('Energy Balance-2020'!$A21,'Energy Balance-2020'!$A$2:$A$38,0),MATCH(G$2,'Energy Balance-2020'!$A$2:$AI$2,0))&lt;0,-INDEX('Energy Balance-2020'!$A$2:$AI$38,MATCH('Energy Balance-2020'!$A21,'Energy Balance-2020'!$A$2:$A$38,0),MATCH(G$2,'Energy Balance-2020'!$A$2:$AI$2,0)),0)*'Heat Value'!$P$78</f>
        <v>0</v>
      </c>
      <c r="H58" s="341">
        <f>IF(INDEX('Energy Balance-2020'!$A$2:$AI$38,MATCH('Energy Balance-2020'!$A21,'Energy Balance-2020'!$A$2:$A$38,0),MATCH(H$2,'Energy Balance-2020'!$A$2:$AI$2,0))&lt;0,-INDEX('Energy Balance-2020'!$A$2:$AI$38,MATCH('Energy Balance-2020'!$A21,'Energy Balance-2020'!$A$2:$A$38,0),MATCH(H$2,'Energy Balance-2020'!$A$2:$AI$2,0)),0)*'Heat Value'!$P$78</f>
        <v>4747302070500</v>
      </c>
      <c r="I58" s="341">
        <f>IF(INDEX('Energy Balance-2020'!$A$2:$AI$38,MATCH('Energy Balance-2020'!$A21,'Energy Balance-2020'!$A$2:$A$38,0),MATCH(I$2,'Energy Balance-2020'!$A$2:$AI$2,0))&lt;0,-INDEX('Energy Balance-2020'!$A$2:$AI$38,MATCH('Energy Balance-2020'!$A21,'Energy Balance-2020'!$A$2:$A$38,0),MATCH(I$2,'Energy Balance-2020'!$A$2:$AI$2,0)),0)*'Heat Value'!$P$78</f>
        <v>72995672211000</v>
      </c>
      <c r="J58" s="341">
        <f>IF(INDEX('Energy Balance-2020'!$A$2:$AI$38,MATCH('Energy Balance-2020'!$A21,'Energy Balance-2020'!$A$2:$A$38,0),MATCH(J$2,'Energy Balance-2020'!$A$2:$AI$2,0))&lt;0,-INDEX('Energy Balance-2020'!$A$2:$AI$38,MATCH('Energy Balance-2020'!$A21,'Energy Balance-2020'!$A$2:$A$38,0),MATCH(J$2,'Energy Balance-2020'!$A$2:$AI$2,0)),0)*'Heat Value'!$P$78</f>
        <v>0</v>
      </c>
      <c r="K58" s="341">
        <f>IF(INDEX('Energy Balance-2020'!$A$2:$AI$38,MATCH('Energy Balance-2020'!$A21,'Energy Balance-2020'!$A$2:$A$38,0),MATCH(K$2,'Energy Balance-2020'!$A$2:$AI$2,0))&lt;0,-INDEX('Energy Balance-2020'!$A$2:$AI$38,MATCH('Energy Balance-2020'!$A21,'Energy Balance-2020'!$A$2:$A$38,0),MATCH(K$2,'Energy Balance-2020'!$A$2:$AI$2,0)),0)*'Heat Value'!$P$78</f>
        <v>0</v>
      </c>
      <c r="L58" s="341">
        <f>IF(INDEX('Energy Balance-2020'!$A$2:$AI$38,MATCH('Energy Balance-2020'!$A21,'Energy Balance-2020'!$A$2:$A$38,0),MATCH(L$2,'Energy Balance-2020'!$A$2:$AI$2,0))&lt;0,-INDEX('Energy Balance-2020'!$A$2:$AI$38,MATCH('Energy Balance-2020'!$A21,'Energy Balance-2020'!$A$2:$A$38,0),MATCH(L$2,'Energy Balance-2020'!$A$2:$AI$2,0)),0)*'Heat Value'!$P$78</f>
        <v>0</v>
      </c>
      <c r="M58" s="341">
        <f>IF(INDEX('Energy Balance-2020'!$A$2:$AI$38,MATCH('Energy Balance-2020'!$A21,'Energy Balance-2020'!$A$2:$A$38,0),MATCH(M$2,'Energy Balance-2020'!$A$2:$AI$2,0))&lt;0,-INDEX('Energy Balance-2020'!$A$2:$AI$38,MATCH('Energy Balance-2020'!$A21,'Energy Balance-2020'!$A$2:$A$38,0),MATCH(M$2,'Energy Balance-2020'!$A$2:$AI$2,0)),0)*'Heat Value'!$P$78</f>
        <v>2125035742500</v>
      </c>
      <c r="N58" s="341">
        <f>IF(INDEX('Energy Balance-2020'!$A$2:$AI$38,MATCH('Energy Balance-2020'!$A21,'Energy Balance-2020'!$A$2:$A$38,0),MATCH(N$2,'Energy Balance-2020'!$A$2:$AI$2,0))&lt;0,-INDEX('Energy Balance-2020'!$A$2:$AI$38,MATCH('Energy Balance-2020'!$A21,'Energy Balance-2020'!$A$2:$A$38,0),MATCH(N$2,'Energy Balance-2020'!$A$2:$AI$2,0)),0)*'Heat Value'!$P$78</f>
        <v>0</v>
      </c>
      <c r="O58" s="341">
        <f>IF(INDEX('Energy Balance-2020'!$A$2:$AI$38,MATCH('Energy Balance-2020'!$A21,'Energy Balance-2020'!$A$2:$A$38,0),MATCH(O$2,'Energy Balance-2020'!$A$2:$AI$2,0))&lt;0,-INDEX('Energy Balance-2020'!$A$2:$AI$38,MATCH('Energy Balance-2020'!$A21,'Energy Balance-2020'!$A$2:$A$38,0),MATCH(O$2,'Energy Balance-2020'!$A$2:$AI$2,0)),0)*'Heat Value'!$P$78</f>
        <v>0</v>
      </c>
      <c r="P58" s="341">
        <f>IF(INDEX('Energy Balance-2020'!$A$2:$AI$38,MATCH('Energy Balance-2020'!$A21,'Energy Balance-2020'!$A$2:$A$38,0),MATCH(P$2,'Energy Balance-2020'!$A$2:$AI$2,0))&lt;0,-INDEX('Energy Balance-2020'!$A$2:$AI$38,MATCH('Energy Balance-2020'!$A21,'Energy Balance-2020'!$A$2:$A$38,0),MATCH(P$2,'Energy Balance-2020'!$A$2:$AI$2,0)),0)*'Heat Value'!$P$78</f>
        <v>0</v>
      </c>
      <c r="Q58" s="341">
        <f>IF(INDEX('Energy Balance-2020'!$A$2:$AI$38,MATCH('Energy Balance-2020'!$A21,'Energy Balance-2020'!$A$2:$A$38,0),MATCH(Q$2,'Energy Balance-2020'!$A$2:$AI$2,0))&lt;0,-INDEX('Energy Balance-2020'!$A$2:$AI$38,MATCH('Energy Balance-2020'!$A21,'Energy Balance-2020'!$A$2:$A$38,0),MATCH(Q$2,'Energy Balance-2020'!$A$2:$AI$2,0)),0)*'Heat Value'!$P$78</f>
        <v>0</v>
      </c>
      <c r="R58" s="341">
        <f>IF(INDEX('Energy Balance-2020'!$A$2:$AI$38,MATCH('Energy Balance-2020'!$A21,'Energy Balance-2020'!$A$2:$A$38,0),MATCH(R$2,'Energy Balance-2020'!$A$2:$AI$2,0))&lt;0,-INDEX('Energy Balance-2020'!$A$2:$AI$38,MATCH('Energy Balance-2020'!$A21,'Energy Balance-2020'!$A$2:$A$38,0),MATCH(R$2,'Energy Balance-2020'!$A$2:$AI$2,0)),0)*'Heat Value'!$P$78</f>
        <v>0</v>
      </c>
      <c r="S58" s="341">
        <f>IF(INDEX('Energy Balance-2020'!$A$2:$AI$38,MATCH('Energy Balance-2020'!$A21,'Energy Balance-2020'!$A$2:$A$38,0),MATCH(S$2,'Energy Balance-2020'!$A$2:$AI$2,0))&lt;0,-INDEX('Energy Balance-2020'!$A$2:$AI$38,MATCH('Energy Balance-2020'!$A21,'Energy Balance-2020'!$A$2:$A$38,0),MATCH(S$2,'Energy Balance-2020'!$A$2:$AI$2,0)),0)*'Heat Value'!$P$78</f>
        <v>0</v>
      </c>
      <c r="T58" s="341">
        <f>IF(INDEX('Energy Balance-2020'!$A$2:$AI$38,MATCH('Energy Balance-2020'!$A21,'Energy Balance-2020'!$A$2:$A$38,0),MATCH(T$2,'Energy Balance-2020'!$A$2:$AI$2,0))&lt;0,-INDEX('Energy Balance-2020'!$A$2:$AI$38,MATCH('Energy Balance-2020'!$A21,'Energy Balance-2020'!$A$2:$A$38,0),MATCH(T$2,'Energy Balance-2020'!$A$2:$AI$2,0)),0)*'Heat Value'!$P$78</f>
        <v>0</v>
      </c>
      <c r="U58" s="341">
        <f>IF(INDEX('Energy Balance-2020'!$A$2:$AI$38,MATCH('Energy Balance-2020'!$A21,'Energy Balance-2020'!$A$2:$A$38,0),MATCH(U$2,'Energy Balance-2020'!$A$2:$AI$2,0))&lt;0,-INDEX('Energy Balance-2020'!$A$2:$AI$38,MATCH('Energy Balance-2020'!$A21,'Energy Balance-2020'!$A$2:$A$38,0),MATCH(U$2,'Energy Balance-2020'!$A$2:$AI$2,0)),0)*'Heat Value'!$P$78</f>
        <v>0</v>
      </c>
      <c r="V58" s="341">
        <f>IF(INDEX('Energy Balance-2020'!$A$2:$AI$38,MATCH('Energy Balance-2020'!$A21,'Energy Balance-2020'!$A$2:$A$38,0),MATCH(V$2,'Energy Balance-2020'!$A$2:$AI$2,0))&lt;0,-INDEX('Energy Balance-2020'!$A$2:$AI$38,MATCH('Energy Balance-2020'!$A21,'Energy Balance-2020'!$A$2:$A$38,0),MATCH(V$2,'Energy Balance-2020'!$A$2:$AI$2,0)),0)*'Heat Value'!$P$78</f>
        <v>0</v>
      </c>
      <c r="W58" s="341">
        <f>IF(INDEX('Energy Balance-2020'!$A$2:$AI$38,MATCH('Energy Balance-2020'!$A21,'Energy Balance-2020'!$A$2:$A$38,0),MATCH(W$2,'Energy Balance-2020'!$A$2:$AI$2,0))&lt;0,-INDEX('Energy Balance-2020'!$A$2:$AI$38,MATCH('Energy Balance-2020'!$A21,'Energy Balance-2020'!$A$2:$A$38,0),MATCH(W$2,'Energy Balance-2020'!$A$2:$AI$2,0)),0)*'Heat Value'!$P$78</f>
        <v>0</v>
      </c>
      <c r="X58" s="341">
        <f>IF(INDEX('Energy Balance-2020'!$A$2:$AI$38,MATCH('Energy Balance-2020'!$A21,'Energy Balance-2020'!$A$2:$A$38,0),MATCH(X$2,'Energy Balance-2020'!$A$2:$AI$2,0))&lt;0,-INDEX('Energy Balance-2020'!$A$2:$AI$38,MATCH('Energy Balance-2020'!$A21,'Energy Balance-2020'!$A$2:$A$38,0),MATCH(X$2,'Energy Balance-2020'!$A$2:$AI$2,0)),0)*'Heat Value'!$P$78</f>
        <v>0</v>
      </c>
      <c r="Y58" s="341">
        <f>IF(INDEX('Energy Balance-2020'!$A$2:$AI$38,MATCH('Energy Balance-2020'!$A21,'Energy Balance-2020'!$A$2:$A$38,0),MATCH(Y$2,'Energy Balance-2020'!$A$2:$AI$2,0))&lt;0,-INDEX('Energy Balance-2020'!$A$2:$AI$38,MATCH('Energy Balance-2020'!$A21,'Energy Balance-2020'!$A$2:$A$38,0),MATCH(Y$2,'Energy Balance-2020'!$A$2:$AI$2,0)),0)*'Heat Value'!$P$78</f>
        <v>0</v>
      </c>
      <c r="Z58" s="341">
        <f>IF(INDEX('Energy Balance-2020'!$A$2:$AI$38,MATCH('Energy Balance-2020'!$A21,'Energy Balance-2020'!$A$2:$A$38,0),MATCH(Z$2,'Energy Balance-2020'!$A$2:$AI$2,0))&lt;0,-INDEX('Energy Balance-2020'!$A$2:$AI$38,MATCH('Energy Balance-2020'!$A21,'Energy Balance-2020'!$A$2:$A$38,0),MATCH(Z$2,'Energy Balance-2020'!$A$2:$AI$2,0)),0)*'Heat Value'!$P$78</f>
        <v>0</v>
      </c>
      <c r="AA58" s="341">
        <f>IF(INDEX('Energy Balance-2020'!$A$2:$AI$38,MATCH('Energy Balance-2020'!$A21,'Energy Balance-2020'!$A$2:$A$38,0),MATCH(AA$2,'Energy Balance-2020'!$A$2:$AI$2,0))&lt;0,-INDEX('Energy Balance-2020'!$A$2:$AI$38,MATCH('Energy Balance-2020'!$A21,'Energy Balance-2020'!$A$2:$A$38,0),MATCH(AA$2,'Energy Balance-2020'!$A$2:$AI$2,0)),0)*'Heat Value'!$P$78</f>
        <v>0</v>
      </c>
      <c r="AB58" s="341">
        <f>IF(INDEX('Energy Balance-2020'!$A$2:$AI$38,MATCH('Energy Balance-2020'!$A21,'Energy Balance-2020'!$A$2:$A$38,0),MATCH(AB$2,'Energy Balance-2020'!$A$2:$AI$2,0))&lt;0,-INDEX('Energy Balance-2020'!$A$2:$AI$38,MATCH('Energy Balance-2020'!$A21,'Energy Balance-2020'!$A$2:$A$38,0),MATCH(AB$2,'Energy Balance-2020'!$A$2:$AI$2,0)),0)*'Heat Value'!$P$78</f>
        <v>53773126671000</v>
      </c>
      <c r="AC58" s="341">
        <f>IF(INDEX('Energy Balance-2020'!$A$2:$AI$38,MATCH('Energy Balance-2020'!$A21,'Energy Balance-2020'!$A$2:$A$38,0),MATCH(AC$2,'Energy Balance-2020'!$A$2:$AI$2,0))&lt;0,-INDEX('Energy Balance-2020'!$A$2:$AI$38,MATCH('Energy Balance-2020'!$A21,'Energy Balance-2020'!$A$2:$A$38,0),MATCH(AC$2,'Energy Balance-2020'!$A$2:$AI$2,0)),0)*'Heat Value'!$P$78</f>
        <v>0</v>
      </c>
      <c r="AD58" s="341">
        <f>IF(INDEX('Energy Balance-2020'!$A$2:$AI$38,MATCH('Energy Balance-2020'!$A21,'Energy Balance-2020'!$A$2:$A$38,0),MATCH(AD$2,'Energy Balance-2020'!$A$2:$AI$2,0))&lt;0,-INDEX('Energy Balance-2020'!$A$2:$AI$38,MATCH('Energy Balance-2020'!$A21,'Energy Balance-2020'!$A$2:$A$38,0),MATCH(AD$2,'Energy Balance-2020'!$A$2:$AI$2,0)),0)*'Heat Value'!$P$78</f>
        <v>0</v>
      </c>
      <c r="AE58" s="341">
        <f>IF(INDEX('Energy Balance-2020'!$A$2:$AI$38,MATCH('Energy Balance-2020'!$A21,'Energy Balance-2020'!$A$2:$A$38,0),MATCH(AE$2,'Energy Balance-2020'!$A$2:$AI$2,0))&lt;0,-INDEX('Energy Balance-2020'!$A$2:$AI$38,MATCH('Energy Balance-2020'!$A21,'Energy Balance-2020'!$A$2:$A$38,0),MATCH(AE$2,'Energy Balance-2020'!$A$2:$AI$2,0)),0)*'Heat Value'!$P$78</f>
        <v>0</v>
      </c>
      <c r="AF58" s="342">
        <f>IF(INDEX('Energy Balance-2020'!$A$2:$AI$38,MATCH('Energy Balance-2020'!$A21,'Energy Balance-2020'!$A$2:$A$38,0),MATCH(AF$2,'Energy Balance-2020'!$A$2:$AI$2,0))&lt;0,-INDEX('Energy Balance-2020'!$A$2:$AI$38,MATCH('Energy Balance-2020'!$A21,'Energy Balance-2020'!$A$2:$A$38,0),MATCH(AF$2,'Energy Balance-2020'!$A$2:$AI$2,0)),0)*'Heat Value'!$P$78</f>
        <v>0</v>
      </c>
    </row>
    <row r="59" spans="1:32" x14ac:dyDescent="0.2">
      <c r="A59" s="41" t="str">
        <f>VLOOKUP($B59,'Transformation Match'!$A$1:$C$9,2,0)</f>
        <v>燃气生产和供应业</v>
      </c>
      <c r="B59" s="21" t="s">
        <v>63</v>
      </c>
      <c r="C59" s="314">
        <f>IF(INDEX('Energy Balance-2020'!$A$2:$AI$38,MATCH('Energy Balance-2020'!$A22,'Energy Balance-2020'!$A$2:$A$38,0),MATCH(C$2,'Energy Balance-2020'!$A$2:$AI$2,0))&lt;0,-INDEX('Energy Balance-2020'!$A$2:$AI$38,MATCH('Energy Balance-2020'!$A22,'Energy Balance-2020'!$A$2:$A$38,0),MATCH(C$2,'Energy Balance-2020'!$A$2:$AI$2,0)),0)*'Heat Value'!$P$78</f>
        <v>0</v>
      </c>
      <c r="D59" s="341">
        <f>IF(INDEX('Energy Balance-2020'!$A$2:$AI$38,MATCH('Energy Balance-2020'!$A22,'Energy Balance-2020'!$A$2:$A$38,0),MATCH(D$2,'Energy Balance-2020'!$A$2:$AI$2,0))&lt;0,-INDEX('Energy Balance-2020'!$A$2:$AI$38,MATCH('Energy Balance-2020'!$A22,'Energy Balance-2020'!$A$2:$A$38,0),MATCH(D$2,'Energy Balance-2020'!$A$2:$AI$2,0)),0)*'Heat Value'!$P$78</f>
        <v>0</v>
      </c>
      <c r="E59" s="341">
        <f>IF(INDEX('Energy Balance-2020'!$A$2:$AI$38,MATCH('Energy Balance-2020'!$A22,'Energy Balance-2020'!$A$2:$A$38,0),MATCH(E$2,'Energy Balance-2020'!$A$2:$AI$2,0))&lt;0,-INDEX('Energy Balance-2020'!$A$2:$AI$38,MATCH('Energy Balance-2020'!$A22,'Energy Balance-2020'!$A$2:$A$38,0),MATCH(E$2,'Energy Balance-2020'!$A$2:$AI$2,0)),0)*'Heat Value'!$P$78</f>
        <v>0</v>
      </c>
      <c r="F59" s="341">
        <f>IF(INDEX('Energy Balance-2020'!$A$2:$AI$38,MATCH('Energy Balance-2020'!$A22,'Energy Balance-2020'!$A$2:$A$38,0),MATCH(F$2,'Energy Balance-2020'!$A$2:$AI$2,0))&lt;0,-INDEX('Energy Balance-2020'!$A$2:$AI$38,MATCH('Energy Balance-2020'!$A22,'Energy Balance-2020'!$A$2:$A$38,0),MATCH(F$2,'Energy Balance-2020'!$A$2:$AI$2,0)),0)*'Heat Value'!$P$78</f>
        <v>0</v>
      </c>
      <c r="G59" s="341">
        <f>IF(INDEX('Energy Balance-2020'!$A$2:$AI$38,MATCH('Energy Balance-2020'!$A22,'Energy Balance-2020'!$A$2:$A$38,0),MATCH(G$2,'Energy Balance-2020'!$A$2:$AI$2,0))&lt;0,-INDEX('Energy Balance-2020'!$A$2:$AI$38,MATCH('Energy Balance-2020'!$A22,'Energy Balance-2020'!$A$2:$A$38,0),MATCH(G$2,'Energy Balance-2020'!$A$2:$AI$2,0)),0)*'Heat Value'!$P$78</f>
        <v>0</v>
      </c>
      <c r="H59" s="341">
        <f>IF(INDEX('Energy Balance-2020'!$A$2:$AI$38,MATCH('Energy Balance-2020'!$A22,'Energy Balance-2020'!$A$2:$A$38,0),MATCH(H$2,'Energy Balance-2020'!$A$2:$AI$2,0))&lt;0,-INDEX('Energy Balance-2020'!$A$2:$AI$38,MATCH('Energy Balance-2020'!$A22,'Energy Balance-2020'!$A$2:$A$38,0),MATCH(H$2,'Energy Balance-2020'!$A$2:$AI$2,0)),0)*'Heat Value'!$P$78</f>
        <v>0</v>
      </c>
      <c r="I59" s="341">
        <f>IF(INDEX('Energy Balance-2020'!$A$2:$AI$38,MATCH('Energy Balance-2020'!$A22,'Energy Balance-2020'!$A$2:$A$38,0),MATCH(I$2,'Energy Balance-2020'!$A$2:$AI$2,0))&lt;0,-INDEX('Energy Balance-2020'!$A$2:$AI$38,MATCH('Energy Balance-2020'!$A22,'Energy Balance-2020'!$A$2:$A$38,0),MATCH(I$2,'Energy Balance-2020'!$A$2:$AI$2,0)),0)*'Heat Value'!$P$78</f>
        <v>0</v>
      </c>
      <c r="J59" s="341">
        <f>IF(INDEX('Energy Balance-2020'!$A$2:$AI$38,MATCH('Energy Balance-2020'!$A22,'Energy Balance-2020'!$A$2:$A$38,0),MATCH(J$2,'Energy Balance-2020'!$A$2:$AI$2,0))&lt;0,-INDEX('Energy Balance-2020'!$A$2:$AI$38,MATCH('Energy Balance-2020'!$A22,'Energy Balance-2020'!$A$2:$A$38,0),MATCH(J$2,'Energy Balance-2020'!$A$2:$AI$2,0)),0)*'Heat Value'!$P$78</f>
        <v>0</v>
      </c>
      <c r="K59" s="341">
        <f>IF(INDEX('Energy Balance-2020'!$A$2:$AI$38,MATCH('Energy Balance-2020'!$A22,'Energy Balance-2020'!$A$2:$A$38,0),MATCH(K$2,'Energy Balance-2020'!$A$2:$AI$2,0))&lt;0,-INDEX('Energy Balance-2020'!$A$2:$AI$38,MATCH('Energy Balance-2020'!$A22,'Energy Balance-2020'!$A$2:$A$38,0),MATCH(K$2,'Energy Balance-2020'!$A$2:$AI$2,0)),0)*'Heat Value'!$P$78</f>
        <v>0</v>
      </c>
      <c r="L59" s="341">
        <f>IF(INDEX('Energy Balance-2020'!$A$2:$AI$38,MATCH('Energy Balance-2020'!$A22,'Energy Balance-2020'!$A$2:$A$38,0),MATCH(L$2,'Energy Balance-2020'!$A$2:$AI$2,0))&lt;0,-INDEX('Energy Balance-2020'!$A$2:$AI$38,MATCH('Energy Balance-2020'!$A22,'Energy Balance-2020'!$A$2:$A$38,0),MATCH(L$2,'Energy Balance-2020'!$A$2:$AI$2,0)),0)*'Heat Value'!$P$78</f>
        <v>0</v>
      </c>
      <c r="M59" s="341">
        <f>IF(INDEX('Energy Balance-2020'!$A$2:$AI$38,MATCH('Energy Balance-2020'!$A22,'Energy Balance-2020'!$A$2:$A$38,0),MATCH(M$2,'Energy Balance-2020'!$A$2:$AI$2,0))&lt;0,-INDEX('Energy Balance-2020'!$A$2:$AI$38,MATCH('Energy Balance-2020'!$A22,'Energy Balance-2020'!$A$2:$A$38,0),MATCH(M$2,'Energy Balance-2020'!$A$2:$AI$2,0)),0)*'Heat Value'!$P$78</f>
        <v>0</v>
      </c>
      <c r="N59" s="341">
        <f>IF(INDEX('Energy Balance-2020'!$A$2:$AI$38,MATCH('Energy Balance-2020'!$A22,'Energy Balance-2020'!$A$2:$A$38,0),MATCH(N$2,'Energy Balance-2020'!$A$2:$AI$2,0))&lt;0,-INDEX('Energy Balance-2020'!$A$2:$AI$38,MATCH('Energy Balance-2020'!$A22,'Energy Balance-2020'!$A$2:$A$38,0),MATCH(N$2,'Energy Balance-2020'!$A$2:$AI$2,0)),0)*'Heat Value'!$P$78</f>
        <v>0</v>
      </c>
      <c r="O59" s="341">
        <f>IF(INDEX('Energy Balance-2020'!$A$2:$AI$38,MATCH('Energy Balance-2020'!$A22,'Energy Balance-2020'!$A$2:$A$38,0),MATCH(O$2,'Energy Balance-2020'!$A$2:$AI$2,0))&lt;0,-INDEX('Energy Balance-2020'!$A$2:$AI$38,MATCH('Energy Balance-2020'!$A22,'Energy Balance-2020'!$A$2:$A$38,0),MATCH(O$2,'Energy Balance-2020'!$A$2:$AI$2,0)),0)*'Heat Value'!$P$78</f>
        <v>0</v>
      </c>
      <c r="P59" s="341">
        <f>IF(INDEX('Energy Balance-2020'!$A$2:$AI$38,MATCH('Energy Balance-2020'!$A22,'Energy Balance-2020'!$A$2:$A$38,0),MATCH(P$2,'Energy Balance-2020'!$A$2:$AI$2,0))&lt;0,-INDEX('Energy Balance-2020'!$A$2:$AI$38,MATCH('Energy Balance-2020'!$A22,'Energy Balance-2020'!$A$2:$A$38,0),MATCH(P$2,'Energy Balance-2020'!$A$2:$AI$2,0)),0)*'Heat Value'!$P$78</f>
        <v>0</v>
      </c>
      <c r="Q59" s="341">
        <f>IF(INDEX('Energy Balance-2020'!$A$2:$AI$38,MATCH('Energy Balance-2020'!$A22,'Energy Balance-2020'!$A$2:$A$38,0),MATCH(Q$2,'Energy Balance-2020'!$A$2:$AI$2,0))&lt;0,-INDEX('Energy Balance-2020'!$A$2:$AI$38,MATCH('Energy Balance-2020'!$A22,'Energy Balance-2020'!$A$2:$A$38,0),MATCH(Q$2,'Energy Balance-2020'!$A$2:$AI$2,0)),0)*'Heat Value'!$P$78</f>
        <v>0</v>
      </c>
      <c r="R59" s="341">
        <f>IF(INDEX('Energy Balance-2020'!$A$2:$AI$38,MATCH('Energy Balance-2020'!$A22,'Energy Balance-2020'!$A$2:$A$38,0),MATCH(R$2,'Energy Balance-2020'!$A$2:$AI$2,0))&lt;0,-INDEX('Energy Balance-2020'!$A$2:$AI$38,MATCH('Energy Balance-2020'!$A22,'Energy Balance-2020'!$A$2:$A$38,0),MATCH(R$2,'Energy Balance-2020'!$A$2:$AI$2,0)),0)*'Heat Value'!$P$78</f>
        <v>0</v>
      </c>
      <c r="S59" s="341">
        <f>IF(INDEX('Energy Balance-2020'!$A$2:$AI$38,MATCH('Energy Balance-2020'!$A22,'Energy Balance-2020'!$A$2:$A$38,0),MATCH(S$2,'Energy Balance-2020'!$A$2:$AI$2,0))&lt;0,-INDEX('Energy Balance-2020'!$A$2:$AI$38,MATCH('Energy Balance-2020'!$A22,'Energy Balance-2020'!$A$2:$A$38,0),MATCH(S$2,'Energy Balance-2020'!$A$2:$AI$2,0)),0)*'Heat Value'!$P$78</f>
        <v>0</v>
      </c>
      <c r="T59" s="341">
        <f>IF(INDEX('Energy Balance-2020'!$A$2:$AI$38,MATCH('Energy Balance-2020'!$A22,'Energy Balance-2020'!$A$2:$A$38,0),MATCH(T$2,'Energy Balance-2020'!$A$2:$AI$2,0))&lt;0,-INDEX('Energy Balance-2020'!$A$2:$AI$38,MATCH('Energy Balance-2020'!$A22,'Energy Balance-2020'!$A$2:$A$38,0),MATCH(T$2,'Energy Balance-2020'!$A$2:$AI$2,0)),0)*'Heat Value'!$P$78</f>
        <v>0</v>
      </c>
      <c r="U59" s="341">
        <f>IF(INDEX('Energy Balance-2020'!$A$2:$AI$38,MATCH('Energy Balance-2020'!$A22,'Energy Balance-2020'!$A$2:$A$38,0),MATCH(U$2,'Energy Balance-2020'!$A$2:$AI$2,0))&lt;0,-INDEX('Energy Balance-2020'!$A$2:$AI$38,MATCH('Energy Balance-2020'!$A22,'Energy Balance-2020'!$A$2:$A$38,0),MATCH(U$2,'Energy Balance-2020'!$A$2:$AI$2,0)),0)*'Heat Value'!$P$78</f>
        <v>0</v>
      </c>
      <c r="V59" s="341">
        <f>IF(INDEX('Energy Balance-2020'!$A$2:$AI$38,MATCH('Energy Balance-2020'!$A22,'Energy Balance-2020'!$A$2:$A$38,0),MATCH(V$2,'Energy Balance-2020'!$A$2:$AI$2,0))&lt;0,-INDEX('Energy Balance-2020'!$A$2:$AI$38,MATCH('Energy Balance-2020'!$A22,'Energy Balance-2020'!$A$2:$A$38,0),MATCH(V$2,'Energy Balance-2020'!$A$2:$AI$2,0)),0)*'Heat Value'!$P$78</f>
        <v>0</v>
      </c>
      <c r="W59" s="341">
        <f>IF(INDEX('Energy Balance-2020'!$A$2:$AI$38,MATCH('Energy Balance-2020'!$A22,'Energy Balance-2020'!$A$2:$A$38,0),MATCH(W$2,'Energy Balance-2020'!$A$2:$AI$2,0))&lt;0,-INDEX('Energy Balance-2020'!$A$2:$AI$38,MATCH('Energy Balance-2020'!$A22,'Energy Balance-2020'!$A$2:$A$38,0),MATCH(W$2,'Energy Balance-2020'!$A$2:$AI$2,0)),0)*'Heat Value'!$P$78</f>
        <v>0</v>
      </c>
      <c r="X59" s="341">
        <f>IF(INDEX('Energy Balance-2020'!$A$2:$AI$38,MATCH('Energy Balance-2020'!$A22,'Energy Balance-2020'!$A$2:$A$38,0),MATCH(X$2,'Energy Balance-2020'!$A$2:$AI$2,0))&lt;0,-INDEX('Energy Balance-2020'!$A$2:$AI$38,MATCH('Energy Balance-2020'!$A22,'Energy Balance-2020'!$A$2:$A$38,0),MATCH(X$2,'Energy Balance-2020'!$A$2:$AI$2,0)),0)*'Heat Value'!$P$78</f>
        <v>0</v>
      </c>
      <c r="Y59" s="341">
        <f>IF(INDEX('Energy Balance-2020'!$A$2:$AI$38,MATCH('Energy Balance-2020'!$A22,'Energy Balance-2020'!$A$2:$A$38,0),MATCH(Y$2,'Energy Balance-2020'!$A$2:$AI$2,0))&lt;0,-INDEX('Energy Balance-2020'!$A$2:$AI$38,MATCH('Energy Balance-2020'!$A22,'Energy Balance-2020'!$A$2:$A$38,0),MATCH(Y$2,'Energy Balance-2020'!$A$2:$AI$2,0)),0)*'Heat Value'!$P$78</f>
        <v>0</v>
      </c>
      <c r="Z59" s="341">
        <f>IF(INDEX('Energy Balance-2020'!$A$2:$AI$38,MATCH('Energy Balance-2020'!$A22,'Energy Balance-2020'!$A$2:$A$38,0),MATCH(Z$2,'Energy Balance-2020'!$A$2:$AI$2,0))&lt;0,-INDEX('Energy Balance-2020'!$A$2:$AI$38,MATCH('Energy Balance-2020'!$A22,'Energy Balance-2020'!$A$2:$A$38,0),MATCH(Z$2,'Energy Balance-2020'!$A$2:$AI$2,0)),0)*'Heat Value'!$P$78</f>
        <v>0</v>
      </c>
      <c r="AA59" s="341">
        <f>IF(INDEX('Energy Balance-2020'!$A$2:$AI$38,MATCH('Energy Balance-2020'!$A22,'Energy Balance-2020'!$A$2:$A$38,0),MATCH(AA$2,'Energy Balance-2020'!$A$2:$AI$2,0))&lt;0,-INDEX('Energy Balance-2020'!$A$2:$AI$38,MATCH('Energy Balance-2020'!$A22,'Energy Balance-2020'!$A$2:$A$38,0),MATCH(AA$2,'Energy Balance-2020'!$A$2:$AI$2,0)),0)*'Heat Value'!$P$78</f>
        <v>0</v>
      </c>
      <c r="AB59">
        <f>-'Energy Balance-2020'!AE22*'Heat Value'!$P$78</f>
        <v>702770153728500</v>
      </c>
      <c r="AC59">
        <f>-'Energy Balance-2020'!AF22*'Heat Value'!$P$78</f>
        <v>-652019300113500</v>
      </c>
      <c r="AD59" s="341">
        <f>IF(INDEX('Energy Balance-2020'!$A$2:$AI$38,MATCH('Energy Balance-2020'!$A22,'Energy Balance-2020'!$A$2:$A$38,0),MATCH(AD$2,'Energy Balance-2020'!$A$2:$AI$2,0))&lt;0,-INDEX('Energy Balance-2020'!$A$2:$AI$38,MATCH('Energy Balance-2020'!$A22,'Energy Balance-2020'!$A$2:$A$38,0),MATCH(AD$2,'Energy Balance-2020'!$A$2:$AI$2,0)),0)*'Heat Value'!$P$78</f>
        <v>0</v>
      </c>
      <c r="AE59" s="341">
        <f>IF(INDEX('Energy Balance-2020'!$A$2:$AI$38,MATCH('Energy Balance-2020'!$A22,'Energy Balance-2020'!$A$2:$A$38,0),MATCH(AE$2,'Energy Balance-2020'!$A$2:$AI$2,0))&lt;0,-INDEX('Energy Balance-2020'!$A$2:$AI$38,MATCH('Energy Balance-2020'!$A22,'Energy Balance-2020'!$A$2:$A$38,0),MATCH(AE$2,'Energy Balance-2020'!$A$2:$AI$2,0)),0)*'Heat Value'!$P$78</f>
        <v>0</v>
      </c>
      <c r="AF59" s="342">
        <f>IF(INDEX('Energy Balance-2020'!$A$2:$AI$38,MATCH('Energy Balance-2020'!$A22,'Energy Balance-2020'!$A$2:$A$38,0),MATCH(AF$2,'Energy Balance-2020'!$A$2:$AI$2,0))&lt;0,-INDEX('Energy Balance-2020'!$A$2:$AI$38,MATCH('Energy Balance-2020'!$A22,'Energy Balance-2020'!$A$2:$A$38,0),MATCH(AF$2,'Energy Balance-2020'!$A$2:$AI$2,0)),0)*'Heat Value'!$P$78</f>
        <v>0</v>
      </c>
    </row>
    <row r="60" spans="1:32" x14ac:dyDescent="0.2">
      <c r="A60" s="111" t="str">
        <f>VLOOKUP($B60,'Transformation Match'!$A$1:$C$9,2,0)</f>
        <v>石油、煤炭及其他燃料加工业</v>
      </c>
      <c r="B60" s="89" t="s">
        <v>64</v>
      </c>
      <c r="C60" s="97">
        <f>-'Energy Balance-2020'!E23*'Heat Value'!$P$78</f>
        <v>87062575479000</v>
      </c>
      <c r="D60" s="344">
        <f>-'Energy Balance-2020'!F23*'Heat Value'!$P$78</f>
        <v>0</v>
      </c>
      <c r="E60" s="344">
        <f>-'Energy Balance-2020'!G23*'Heat Value'!$P$78</f>
        <v>172380677172000</v>
      </c>
      <c r="F60" s="28">
        <f>-'Energy Balance-2020'!H23*'Heat Value'!$P$78</f>
        <v>-228737180628000</v>
      </c>
      <c r="G60" s="344">
        <f>-'Energy Balance-2020'!I23*'Heat Value'!$P$78</f>
        <v>0</v>
      </c>
      <c r="H60" s="344">
        <f>-'Energy Balance-2020'!J23*'Heat Value'!$P$78</f>
        <v>0</v>
      </c>
      <c r="I60" s="344">
        <f>IF(INDEX('Energy Balance-2020'!$A$2:$AI$38,MATCH('Energy Balance-2020'!$A23,'Energy Balance-2020'!$A$2:$A$38,0),MATCH(I$2,'Energy Balance-2020'!$A$2:$AI$2,0))&lt;0,-INDEX('Energy Balance-2020'!$A$2:$AI$38,MATCH('Energy Balance-2020'!$A23,'Energy Balance-2020'!$A$2:$A$38,0),MATCH(I$2,'Energy Balance-2020'!$A$2:$AI$2,0)),0)*'Heat Value'!$P$78</f>
        <v>0</v>
      </c>
      <c r="J60" s="344">
        <f>IF(INDEX('Energy Balance-2020'!$A$2:$AI$38,MATCH('Energy Balance-2020'!$A23,'Energy Balance-2020'!$A$2:$A$38,0),MATCH(J$2,'Energy Balance-2020'!$A$2:$AI$2,0))&lt;0,-INDEX('Energy Balance-2020'!$A$2:$AI$38,MATCH('Energy Balance-2020'!$A23,'Energy Balance-2020'!$A$2:$A$38,0),MATCH(J$2,'Energy Balance-2020'!$A$2:$AI$2,0)),0)*'Heat Value'!$P$78</f>
        <v>0</v>
      </c>
      <c r="K60" s="344">
        <f>IF(INDEX('Energy Balance-2020'!$A$2:$AI$38,MATCH('Energy Balance-2020'!$A23,'Energy Balance-2020'!$A$2:$A$38,0),MATCH(K$2,'Energy Balance-2020'!$A$2:$AI$2,0))&lt;0,-INDEX('Energy Balance-2020'!$A$2:$AI$38,MATCH('Energy Balance-2020'!$A23,'Energy Balance-2020'!$A$2:$A$38,0),MATCH(K$2,'Energy Balance-2020'!$A$2:$AI$2,0)),0)*'Heat Value'!$P$78</f>
        <v>0</v>
      </c>
      <c r="L60" s="344">
        <f>IF(INDEX('Energy Balance-2020'!$A$2:$AI$38,MATCH('Energy Balance-2020'!$A23,'Energy Balance-2020'!$A$2:$A$38,0),MATCH(L$2,'Energy Balance-2020'!$A$2:$AI$2,0))&lt;0,-INDEX('Energy Balance-2020'!$A$2:$AI$38,MATCH('Energy Balance-2020'!$A23,'Energy Balance-2020'!$A$2:$A$38,0),MATCH(L$2,'Energy Balance-2020'!$A$2:$AI$2,0)),0)*'Heat Value'!$P$78</f>
        <v>0</v>
      </c>
      <c r="M60" s="344">
        <f>IF(INDEX('Energy Balance-2020'!$A$2:$AI$38,MATCH('Energy Balance-2020'!$A23,'Energy Balance-2020'!$A$2:$A$38,0),MATCH(M$2,'Energy Balance-2020'!$A$2:$AI$2,0))&lt;0,-INDEX('Energy Balance-2020'!$A$2:$AI$38,MATCH('Energy Balance-2020'!$A23,'Energy Balance-2020'!$A$2:$A$38,0),MATCH(M$2,'Energy Balance-2020'!$A$2:$AI$2,0)),0)*'Heat Value'!$P$78</f>
        <v>0</v>
      </c>
      <c r="N60" s="344">
        <f>IF(INDEX('Energy Balance-2020'!$A$2:$AI$38,MATCH('Energy Balance-2020'!$A23,'Energy Balance-2020'!$A$2:$A$38,0),MATCH(N$2,'Energy Balance-2020'!$A$2:$AI$2,0))&lt;0,-INDEX('Energy Balance-2020'!$A$2:$AI$38,MATCH('Energy Balance-2020'!$A23,'Energy Balance-2020'!$A$2:$A$38,0),MATCH(N$2,'Energy Balance-2020'!$A$2:$AI$2,0)),0)*'Heat Value'!$P$78</f>
        <v>0</v>
      </c>
      <c r="O60" s="344">
        <f>IF(INDEX('Energy Balance-2020'!$A$2:$AI$38,MATCH('Energy Balance-2020'!$A23,'Energy Balance-2020'!$A$2:$A$38,0),MATCH(O$2,'Energy Balance-2020'!$A$2:$AI$2,0))&lt;0,-INDEX('Energy Balance-2020'!$A$2:$AI$38,MATCH('Energy Balance-2020'!$A23,'Energy Balance-2020'!$A$2:$A$38,0),MATCH(O$2,'Energy Balance-2020'!$A$2:$AI$2,0)),0)*'Heat Value'!$P$78</f>
        <v>0</v>
      </c>
      <c r="P60" s="344">
        <f>IF(INDEX('Energy Balance-2020'!$A$2:$AI$38,MATCH('Energy Balance-2020'!$A23,'Energy Balance-2020'!$A$2:$A$38,0),MATCH(P$2,'Energy Balance-2020'!$A$2:$AI$2,0))&lt;0,-INDEX('Energy Balance-2020'!$A$2:$AI$38,MATCH('Energy Balance-2020'!$A23,'Energy Balance-2020'!$A$2:$A$38,0),MATCH(P$2,'Energy Balance-2020'!$A$2:$AI$2,0)),0)*'Heat Value'!$P$78</f>
        <v>0</v>
      </c>
      <c r="Q60" s="344">
        <f>IF(INDEX('Energy Balance-2020'!$A$2:$AI$38,MATCH('Energy Balance-2020'!$A23,'Energy Balance-2020'!$A$2:$A$38,0),MATCH(Q$2,'Energy Balance-2020'!$A$2:$AI$2,0))&lt;0,-INDEX('Energy Balance-2020'!$A$2:$AI$38,MATCH('Energy Balance-2020'!$A23,'Energy Balance-2020'!$A$2:$A$38,0),MATCH(Q$2,'Energy Balance-2020'!$A$2:$AI$2,0)),0)*'Heat Value'!$P$78</f>
        <v>0</v>
      </c>
      <c r="R60" s="344">
        <f>IF(INDEX('Energy Balance-2020'!$A$2:$AI$38,MATCH('Energy Balance-2020'!$A23,'Energy Balance-2020'!$A$2:$A$38,0),MATCH(R$2,'Energy Balance-2020'!$A$2:$AI$2,0))&lt;0,-INDEX('Energy Balance-2020'!$A$2:$AI$38,MATCH('Energy Balance-2020'!$A23,'Energy Balance-2020'!$A$2:$A$38,0),MATCH(R$2,'Energy Balance-2020'!$A$2:$AI$2,0)),0)*'Heat Value'!$P$78</f>
        <v>0</v>
      </c>
      <c r="S60" s="344">
        <f>IF(INDEX('Energy Balance-2020'!$A$2:$AI$38,MATCH('Energy Balance-2020'!$A23,'Energy Balance-2020'!$A$2:$A$38,0),MATCH(S$2,'Energy Balance-2020'!$A$2:$AI$2,0))&lt;0,-INDEX('Energy Balance-2020'!$A$2:$AI$38,MATCH('Energy Balance-2020'!$A23,'Energy Balance-2020'!$A$2:$A$38,0),MATCH(S$2,'Energy Balance-2020'!$A$2:$AI$2,0)),0)*'Heat Value'!$P$78</f>
        <v>0</v>
      </c>
      <c r="T60" s="344">
        <f>IF(INDEX('Energy Balance-2020'!$A$2:$AI$38,MATCH('Energy Balance-2020'!$A23,'Energy Balance-2020'!$A$2:$A$38,0),MATCH(T$2,'Energy Balance-2020'!$A$2:$AI$2,0))&lt;0,-INDEX('Energy Balance-2020'!$A$2:$AI$38,MATCH('Energy Balance-2020'!$A23,'Energy Balance-2020'!$A$2:$A$38,0),MATCH(T$2,'Energy Balance-2020'!$A$2:$AI$2,0)),0)*'Heat Value'!$P$78</f>
        <v>0</v>
      </c>
      <c r="U60" s="344">
        <f>IF(INDEX('Energy Balance-2020'!$A$2:$AI$38,MATCH('Energy Balance-2020'!$A23,'Energy Balance-2020'!$A$2:$A$38,0),MATCH(U$2,'Energy Balance-2020'!$A$2:$AI$2,0))&lt;0,-INDEX('Energy Balance-2020'!$A$2:$AI$38,MATCH('Energy Balance-2020'!$A23,'Energy Balance-2020'!$A$2:$A$38,0),MATCH(U$2,'Energy Balance-2020'!$A$2:$AI$2,0)),0)*'Heat Value'!$P$78</f>
        <v>0</v>
      </c>
      <c r="V60" s="344">
        <f>IF(INDEX('Energy Balance-2020'!$A$2:$AI$38,MATCH('Energy Balance-2020'!$A23,'Energy Balance-2020'!$A$2:$A$38,0),MATCH(V$2,'Energy Balance-2020'!$A$2:$AI$2,0))&lt;0,-INDEX('Energy Balance-2020'!$A$2:$AI$38,MATCH('Energy Balance-2020'!$A23,'Energy Balance-2020'!$A$2:$A$38,0),MATCH(V$2,'Energy Balance-2020'!$A$2:$AI$2,0)),0)*'Heat Value'!$P$78</f>
        <v>0</v>
      </c>
      <c r="W60" s="344">
        <f>IF(INDEX('Energy Balance-2020'!$A$2:$AI$38,MATCH('Energy Balance-2020'!$A23,'Energy Balance-2020'!$A$2:$A$38,0),MATCH(W$2,'Energy Balance-2020'!$A$2:$AI$2,0))&lt;0,-INDEX('Energy Balance-2020'!$A$2:$AI$38,MATCH('Energy Balance-2020'!$A23,'Energy Balance-2020'!$A$2:$A$38,0),MATCH(W$2,'Energy Balance-2020'!$A$2:$AI$2,0)),0)*'Heat Value'!$P$78</f>
        <v>0</v>
      </c>
      <c r="X60" s="344">
        <f>IF(INDEX('Energy Balance-2020'!$A$2:$AI$38,MATCH('Energy Balance-2020'!$A23,'Energy Balance-2020'!$A$2:$A$38,0),MATCH(X$2,'Energy Balance-2020'!$A$2:$AI$2,0))&lt;0,-INDEX('Energy Balance-2020'!$A$2:$AI$38,MATCH('Energy Balance-2020'!$A23,'Energy Balance-2020'!$A$2:$A$38,0),MATCH(X$2,'Energy Balance-2020'!$A$2:$AI$2,0)),0)*'Heat Value'!$P$78</f>
        <v>0</v>
      </c>
      <c r="Y60" s="344">
        <f>IF(INDEX('Energy Balance-2020'!$A$2:$AI$38,MATCH('Energy Balance-2020'!$A23,'Energy Balance-2020'!$A$2:$A$38,0),MATCH(Y$2,'Energy Balance-2020'!$A$2:$AI$2,0))&lt;0,-INDEX('Energy Balance-2020'!$A$2:$AI$38,MATCH('Energy Balance-2020'!$A23,'Energy Balance-2020'!$A$2:$A$38,0),MATCH(Y$2,'Energy Balance-2020'!$A$2:$AI$2,0)),0)*'Heat Value'!$P$78</f>
        <v>0</v>
      </c>
      <c r="Z60" s="344">
        <f>IF(INDEX('Energy Balance-2020'!$A$2:$AI$38,MATCH('Energy Balance-2020'!$A23,'Energy Balance-2020'!$A$2:$A$38,0),MATCH(Z$2,'Energy Balance-2020'!$A$2:$AI$2,0))&lt;0,-INDEX('Energy Balance-2020'!$A$2:$AI$38,MATCH('Energy Balance-2020'!$A23,'Energy Balance-2020'!$A$2:$A$38,0),MATCH(Z$2,'Energy Balance-2020'!$A$2:$AI$2,0)),0)*'Heat Value'!$P$78</f>
        <v>0</v>
      </c>
      <c r="AA60" s="344">
        <f>IF(INDEX('Energy Balance-2020'!$A$2:$AI$38,MATCH('Energy Balance-2020'!$A23,'Energy Balance-2020'!$A$2:$A$38,0),MATCH(AA$2,'Energy Balance-2020'!$A$2:$AI$2,0))&lt;0,-INDEX('Energy Balance-2020'!$A$2:$AI$38,MATCH('Energy Balance-2020'!$A23,'Energy Balance-2020'!$A$2:$A$38,0),MATCH(AA$2,'Energy Balance-2020'!$A$2:$AI$2,0)),0)*'Heat Value'!$P$78</f>
        <v>0</v>
      </c>
      <c r="AB60" s="344">
        <f>IF(INDEX('Energy Balance-2020'!$A$2:$AI$38,MATCH('Energy Balance-2020'!$A23,'Energy Balance-2020'!$A$2:$A$38,0),MATCH(AB$2,'Energy Balance-2020'!$A$2:$AI$2,0))&lt;0,-INDEX('Energy Balance-2020'!$A$2:$AI$38,MATCH('Energy Balance-2020'!$A23,'Energy Balance-2020'!$A$2:$A$38,0),MATCH(AB$2,'Energy Balance-2020'!$A$2:$AI$2,0)),0)*'Heat Value'!$P$78</f>
        <v>0</v>
      </c>
      <c r="AC60" s="344">
        <f>IF(INDEX('Energy Balance-2020'!$A$2:$AI$38,MATCH('Energy Balance-2020'!$A23,'Energy Balance-2020'!$A$2:$A$38,0),MATCH(AC$2,'Energy Balance-2020'!$A$2:$AI$2,0))&lt;0,-INDEX('Energy Balance-2020'!$A$2:$AI$38,MATCH('Energy Balance-2020'!$A23,'Energy Balance-2020'!$A$2:$A$38,0),MATCH(AC$2,'Energy Balance-2020'!$A$2:$AI$2,0)),0)*'Heat Value'!$P$78</f>
        <v>0</v>
      </c>
      <c r="AD60" s="344">
        <f>IF(INDEX('Energy Balance-2020'!$A$2:$AI$38,MATCH('Energy Balance-2020'!$A23,'Energy Balance-2020'!$A$2:$A$38,0),MATCH(AD$2,'Energy Balance-2020'!$A$2:$AI$2,0))&lt;0,-INDEX('Energy Balance-2020'!$A$2:$AI$38,MATCH('Energy Balance-2020'!$A23,'Energy Balance-2020'!$A$2:$A$38,0),MATCH(AD$2,'Energy Balance-2020'!$A$2:$AI$2,0)),0)*'Heat Value'!$P$78</f>
        <v>0</v>
      </c>
      <c r="AE60" s="344">
        <f>IF(INDEX('Energy Balance-2020'!$A$2:$AI$38,MATCH('Energy Balance-2020'!$A23,'Energy Balance-2020'!$A$2:$A$38,0),MATCH(AE$2,'Energy Balance-2020'!$A$2:$AI$2,0))&lt;0,-INDEX('Energy Balance-2020'!$A$2:$AI$38,MATCH('Energy Balance-2020'!$A23,'Energy Balance-2020'!$A$2:$A$38,0),MATCH(AE$2,'Energy Balance-2020'!$A$2:$AI$2,0)),0)*'Heat Value'!$P$78</f>
        <v>0</v>
      </c>
      <c r="AF60" s="345">
        <f>IF(INDEX('Energy Balance-2020'!$A$2:$AI$38,MATCH('Energy Balance-2020'!$A23,'Energy Balance-2020'!$A$2:$A$38,0),MATCH(AF$2,'Energy Balance-2020'!$A$2:$AI$2,0))&lt;0,-INDEX('Energy Balance-2020'!$A$2:$AI$38,MATCH('Energy Balance-2020'!$A23,'Energy Balance-2020'!$A$2:$A$38,0),MATCH(AF$2,'Energy Balance-2020'!$A$2:$AI$2,0)),0)*'Heat Value'!$P$78</f>
        <v>0</v>
      </c>
    </row>
    <row r="65" spans="1:31" x14ac:dyDescent="0.2">
      <c r="A65" s="79" t="s">
        <v>274</v>
      </c>
    </row>
    <row r="66" spans="1:31" x14ac:dyDescent="0.2">
      <c r="B66" s="30" t="str">
        <f>VLOOKUP(B$67,'Fuel Match'!$B$2:$D$35,3,0)</f>
        <v>coal</v>
      </c>
      <c r="C66" s="24" t="str">
        <f>VLOOKUP(C$67,'Fuel Match'!$B$2:$D$35,3,0)</f>
        <v>coal</v>
      </c>
      <c r="D66" s="24" t="str">
        <f>VLOOKUP(D$67,'Fuel Match'!$B$2:$D$35,3,0)</f>
        <v>coal</v>
      </c>
      <c r="E66" s="24" t="str">
        <f>VLOOKUP(E$67,'Fuel Match'!$B$2:$D$35,3,0)</f>
        <v>coal</v>
      </c>
      <c r="F66" s="24" t="str">
        <f>VLOOKUP(F$67,'Fuel Match'!$B$2:$D$35,3,0)</f>
        <v>coal</v>
      </c>
      <c r="G66" s="24" t="str">
        <f>VLOOKUP(G$67,'Fuel Match'!$B$2:$D$35,3,0)</f>
        <v>coal</v>
      </c>
      <c r="H66" s="24" t="str">
        <f>VLOOKUP(H$67,'Fuel Match'!$B$2:$D$35,3,0)</f>
        <v>LPG propane or butane</v>
      </c>
      <c r="I66" s="24" t="str">
        <f>VLOOKUP(I$67,'Fuel Match'!$B$2:$D$35,3,0)</f>
        <v>LPG propane or butane</v>
      </c>
      <c r="J66" s="24" t="str">
        <f>VLOOKUP(J$67,'Fuel Match'!$B$2:$D$35,3,0)</f>
        <v>LPG propane or butane</v>
      </c>
      <c r="K66" s="24" t="str">
        <f>VLOOKUP(K$67,'Fuel Match'!$B$2:$D$35,3,0)</f>
        <v>LPG propane or butane</v>
      </c>
      <c r="L66" s="24" t="str">
        <f>VLOOKUP(L$67,'Fuel Match'!$B$2:$D$35,3,0)</f>
        <v>petroleum diesel</v>
      </c>
      <c r="M66" s="24" t="str">
        <f>VLOOKUP(M$67,'Fuel Match'!$B$2:$D$35,3,0)</f>
        <v>crude oil</v>
      </c>
      <c r="N66" s="24" t="str">
        <f>VLOOKUP(N$67,'Fuel Match'!$B$2:$D$35,3,0)</f>
        <v>petroleum diesel</v>
      </c>
      <c r="O66" s="24" t="str">
        <f>VLOOKUP(O$67,'Fuel Match'!$B$2:$D$35,3,0)</f>
        <v>petroleum diesel</v>
      </c>
      <c r="P66" s="24" t="str">
        <f>VLOOKUP(P$67,'Fuel Match'!$B$2:$D$35,3,0)</f>
        <v>petroleum diesel</v>
      </c>
      <c r="Q66" s="24" t="str">
        <f>VLOOKUP(Q$67,'Fuel Match'!$B$2:$D$35,3,0)</f>
        <v>heavy fuel oil</v>
      </c>
      <c r="R66" s="24" t="str">
        <f>VLOOKUP(R$67,'Fuel Match'!$B$2:$D$35,3,0)</f>
        <v>LPG propane or butane</v>
      </c>
      <c r="S66" s="24" t="str">
        <f>VLOOKUP(S$67,'Fuel Match'!$B$2:$D$35,3,0)</f>
        <v>LPG propane or butane</v>
      </c>
      <c r="T66" s="24" t="str">
        <f>VLOOKUP(T$67,'Fuel Match'!$B$2:$D$35,3,0)</f>
        <v>heavy fuel oil</v>
      </c>
      <c r="U66" s="24" t="str">
        <f>VLOOKUP(U$67,'Fuel Match'!$B$2:$D$35,3,0)</f>
        <v>heavy fuel oil</v>
      </c>
      <c r="V66" s="24" t="str">
        <f>VLOOKUP(V$67,'Fuel Match'!$B$2:$D$35,3,0)</f>
        <v>heavy fuel oil</v>
      </c>
      <c r="W66" s="24" t="str">
        <f>VLOOKUP(W$67,'Fuel Match'!$B$2:$D$35,3,0)</f>
        <v>heavy fuel oil</v>
      </c>
      <c r="X66" s="24" t="str">
        <f>VLOOKUP(X$67,'Fuel Match'!$B$2:$D$35,3,0)</f>
        <v>LPG propane or butane</v>
      </c>
      <c r="Y66" s="24" t="str">
        <f>VLOOKUP(Y$67,'Fuel Match'!$B$2:$D$35,3,0)</f>
        <v>LPG propane or butane</v>
      </c>
      <c r="Z66" s="24" t="str">
        <f>VLOOKUP(Z$67,'Fuel Match'!$B$2:$D$35,3,0)</f>
        <v>heavy fuel oil</v>
      </c>
      <c r="AA66" s="24" t="str">
        <f>VLOOKUP(AA$67,'Fuel Match'!$B$2:$D$35,3,0)</f>
        <v>natural gas</v>
      </c>
      <c r="AB66" s="24" t="str">
        <f>VLOOKUP(AB$67,'Fuel Match'!$B$2:$D$35,3,0)</f>
        <v>natural gas</v>
      </c>
      <c r="AC66" s="24" t="str">
        <f>VLOOKUP(AC$67,'Fuel Match'!$B$2:$D$35,3,0)</f>
        <v>heat</v>
      </c>
      <c r="AD66" s="24" t="str">
        <f>VLOOKUP(AD$67,'Fuel Match'!$B$2:$D$35,3,0)</f>
        <v>electricity</v>
      </c>
      <c r="AE66" s="25" t="str">
        <f>VLOOKUP(AE$67,'Fuel Match'!$B$2:$D$35,3,0)</f>
        <v>biomass</v>
      </c>
    </row>
    <row r="67" spans="1:31" x14ac:dyDescent="0.2">
      <c r="B67" s="99" t="s">
        <v>124</v>
      </c>
      <c r="C67" s="99" t="s">
        <v>126</v>
      </c>
      <c r="D67" s="99" t="s">
        <v>146</v>
      </c>
      <c r="E67" s="99" t="s">
        <v>277</v>
      </c>
      <c r="F67" s="99" t="s">
        <v>144</v>
      </c>
      <c r="G67" s="99" t="s">
        <v>192</v>
      </c>
      <c r="H67" s="99" t="s">
        <v>161</v>
      </c>
      <c r="I67" s="99" t="s">
        <v>163</v>
      </c>
      <c r="J67" s="99" t="s">
        <v>165</v>
      </c>
      <c r="K67" s="99" t="s">
        <v>167</v>
      </c>
      <c r="L67" s="99" t="s">
        <v>149</v>
      </c>
      <c r="M67" s="99" t="s">
        <v>119</v>
      </c>
      <c r="N67" s="99" t="s">
        <v>158</v>
      </c>
      <c r="O67" s="99" t="s">
        <v>141</v>
      </c>
      <c r="P67" s="99" t="s">
        <v>151</v>
      </c>
      <c r="Q67" s="99" t="s">
        <v>134</v>
      </c>
      <c r="R67" s="99" t="s">
        <v>169</v>
      </c>
      <c r="S67" s="99" t="s">
        <v>170</v>
      </c>
      <c r="T67" s="99" t="s">
        <v>172</v>
      </c>
      <c r="U67" s="99" t="s">
        <v>136</v>
      </c>
      <c r="V67" s="99" t="s">
        <v>153</v>
      </c>
      <c r="W67" s="99" t="s">
        <v>155</v>
      </c>
      <c r="X67" s="99" t="s">
        <v>174</v>
      </c>
      <c r="Y67" s="99" t="s">
        <v>176</v>
      </c>
      <c r="Z67" s="99" t="s">
        <v>138</v>
      </c>
      <c r="AA67" s="99" t="s">
        <v>179</v>
      </c>
      <c r="AB67" s="99" t="s">
        <v>181</v>
      </c>
      <c r="AC67" s="100" t="s">
        <v>131</v>
      </c>
      <c r="AD67" s="100" t="s">
        <v>122</v>
      </c>
      <c r="AE67" s="100" t="s">
        <v>193</v>
      </c>
    </row>
    <row r="68" spans="1:31" x14ac:dyDescent="0.2">
      <c r="A68" s="36" t="s">
        <v>2</v>
      </c>
      <c r="B68" s="95">
        <f t="shared" ref="B68:AE76" si="0">SUMIFS(C$5:C$60,$A$5:$A$60,$A68)</f>
        <v>1.8876100824009E+16</v>
      </c>
      <c r="C68" s="45">
        <f t="shared" si="0"/>
        <v>-1.40315943407805E+16</v>
      </c>
      <c r="D68" s="45">
        <f t="shared" si="0"/>
        <v>-3410615698924500</v>
      </c>
      <c r="E68" s="45">
        <f t="shared" si="0"/>
        <v>0</v>
      </c>
      <c r="F68" s="45">
        <f t="shared" si="0"/>
        <v>-170525090406000</v>
      </c>
      <c r="G68" s="45">
        <f t="shared" si="0"/>
        <v>0</v>
      </c>
      <c r="H68" s="45">
        <f t="shared" si="0"/>
        <v>0</v>
      </c>
      <c r="I68" s="45">
        <f t="shared" si="0"/>
        <v>0</v>
      </c>
      <c r="J68" s="45">
        <f t="shared" si="0"/>
        <v>0</v>
      </c>
      <c r="K68" s="45">
        <f t="shared" si="0"/>
        <v>0</v>
      </c>
      <c r="L68" s="45">
        <f t="shared" si="0"/>
        <v>0</v>
      </c>
      <c r="M68" s="45">
        <f t="shared" si="0"/>
        <v>0</v>
      </c>
      <c r="N68" s="45">
        <f t="shared" si="0"/>
        <v>0</v>
      </c>
      <c r="O68" s="45">
        <f t="shared" si="0"/>
        <v>0</v>
      </c>
      <c r="P68" s="45">
        <f t="shared" si="0"/>
        <v>0</v>
      </c>
      <c r="Q68" s="45">
        <f t="shared" si="0"/>
        <v>0</v>
      </c>
      <c r="R68" s="45">
        <f t="shared" si="0"/>
        <v>0</v>
      </c>
      <c r="S68" s="45">
        <f t="shared" si="0"/>
        <v>0</v>
      </c>
      <c r="T68" s="45">
        <f t="shared" si="0"/>
        <v>0</v>
      </c>
      <c r="U68" s="45">
        <f t="shared" si="0"/>
        <v>0</v>
      </c>
      <c r="V68" s="45">
        <f t="shared" si="0"/>
        <v>0</v>
      </c>
      <c r="W68" s="45">
        <f t="shared" si="0"/>
        <v>0</v>
      </c>
      <c r="X68" s="45">
        <f t="shared" si="0"/>
        <v>0</v>
      </c>
      <c r="Y68" s="45">
        <f t="shared" si="0"/>
        <v>0</v>
      </c>
      <c r="Z68" s="45">
        <f t="shared" si="0"/>
        <v>0</v>
      </c>
      <c r="AA68" s="45">
        <f t="shared" si="0"/>
        <v>0</v>
      </c>
      <c r="AB68" s="45">
        <f t="shared" si="0"/>
        <v>0</v>
      </c>
      <c r="AC68" s="45">
        <f t="shared" si="0"/>
        <v>0</v>
      </c>
      <c r="AD68" s="45">
        <f t="shared" si="0"/>
        <v>0</v>
      </c>
      <c r="AE68" s="46">
        <f t="shared" si="0"/>
        <v>0</v>
      </c>
    </row>
    <row r="69" spans="1:31" x14ac:dyDescent="0.2">
      <c r="A69" s="12" t="s">
        <v>3</v>
      </c>
      <c r="B69" s="96">
        <f t="shared" si="0"/>
        <v>0</v>
      </c>
      <c r="C69">
        <f t="shared" si="0"/>
        <v>0</v>
      </c>
      <c r="D69">
        <f t="shared" si="0"/>
        <v>0</v>
      </c>
      <c r="E69">
        <f t="shared" si="0"/>
        <v>0</v>
      </c>
      <c r="F69">
        <f t="shared" si="0"/>
        <v>0</v>
      </c>
      <c r="G69">
        <f t="shared" si="0"/>
        <v>0</v>
      </c>
      <c r="H69">
        <f t="shared" si="0"/>
        <v>0</v>
      </c>
      <c r="I69">
        <f t="shared" si="0"/>
        <v>0</v>
      </c>
      <c r="J69">
        <f t="shared" si="0"/>
        <v>0</v>
      </c>
      <c r="K69">
        <f t="shared" si="0"/>
        <v>0</v>
      </c>
      <c r="L69">
        <f t="shared" si="0"/>
        <v>0</v>
      </c>
      <c r="M69">
        <f t="shared" si="0"/>
        <v>0</v>
      </c>
      <c r="N69">
        <f t="shared" si="0"/>
        <v>0</v>
      </c>
      <c r="O69">
        <f t="shared" si="0"/>
        <v>0</v>
      </c>
      <c r="P69">
        <f t="shared" si="0"/>
        <v>0</v>
      </c>
      <c r="Q69">
        <f t="shared" si="0"/>
        <v>0</v>
      </c>
      <c r="R69">
        <f t="shared" si="0"/>
        <v>0</v>
      </c>
      <c r="S69">
        <f t="shared" si="0"/>
        <v>0</v>
      </c>
      <c r="T69">
        <f t="shared" si="0"/>
        <v>0</v>
      </c>
      <c r="U69">
        <f t="shared" si="0"/>
        <v>0</v>
      </c>
      <c r="V69">
        <f t="shared" si="0"/>
        <v>0</v>
      </c>
      <c r="W69">
        <f t="shared" si="0"/>
        <v>0</v>
      </c>
      <c r="X69">
        <f t="shared" si="0"/>
        <v>0</v>
      </c>
      <c r="Y69">
        <f t="shared" si="0"/>
        <v>0</v>
      </c>
      <c r="Z69">
        <f t="shared" si="0"/>
        <v>0</v>
      </c>
      <c r="AA69">
        <f t="shared" si="0"/>
        <v>0</v>
      </c>
      <c r="AB69">
        <f t="shared" si="0"/>
        <v>0</v>
      </c>
      <c r="AC69">
        <f t="shared" si="0"/>
        <v>0</v>
      </c>
      <c r="AD69">
        <f t="shared" si="0"/>
        <v>0</v>
      </c>
      <c r="AE69" s="47">
        <f t="shared" si="0"/>
        <v>0</v>
      </c>
    </row>
    <row r="70" spans="1:31" x14ac:dyDescent="0.2">
      <c r="A70" s="12" t="s">
        <v>4</v>
      </c>
      <c r="B70" s="96">
        <f t="shared" si="0"/>
        <v>0</v>
      </c>
      <c r="C70">
        <f t="shared" si="0"/>
        <v>0</v>
      </c>
      <c r="D70">
        <f t="shared" si="0"/>
        <v>0</v>
      </c>
      <c r="E70">
        <f t="shared" si="0"/>
        <v>0</v>
      </c>
      <c r="F70">
        <f t="shared" si="0"/>
        <v>0</v>
      </c>
      <c r="G70">
        <f t="shared" si="0"/>
        <v>0</v>
      </c>
      <c r="H70">
        <f t="shared" si="0"/>
        <v>0</v>
      </c>
      <c r="I70">
        <f t="shared" si="0"/>
        <v>0</v>
      </c>
      <c r="J70">
        <f t="shared" si="0"/>
        <v>0</v>
      </c>
      <c r="K70">
        <f t="shared" si="0"/>
        <v>0</v>
      </c>
      <c r="L70">
        <f t="shared" si="0"/>
        <v>0</v>
      </c>
      <c r="M70">
        <f t="shared" si="0"/>
        <v>0</v>
      </c>
      <c r="N70">
        <f t="shared" si="0"/>
        <v>0</v>
      </c>
      <c r="O70">
        <f t="shared" si="0"/>
        <v>0</v>
      </c>
      <c r="P70">
        <f t="shared" si="0"/>
        <v>0</v>
      </c>
      <c r="Q70">
        <f t="shared" si="0"/>
        <v>0</v>
      </c>
      <c r="R70">
        <f t="shared" si="0"/>
        <v>0</v>
      </c>
      <c r="S70">
        <f t="shared" si="0"/>
        <v>0</v>
      </c>
      <c r="T70">
        <f t="shared" si="0"/>
        <v>0</v>
      </c>
      <c r="U70">
        <f t="shared" si="0"/>
        <v>0</v>
      </c>
      <c r="V70">
        <f t="shared" si="0"/>
        <v>0</v>
      </c>
      <c r="W70">
        <f t="shared" si="0"/>
        <v>0</v>
      </c>
      <c r="X70">
        <f t="shared" si="0"/>
        <v>0</v>
      </c>
      <c r="Y70">
        <f t="shared" si="0"/>
        <v>0</v>
      </c>
      <c r="Z70">
        <f t="shared" si="0"/>
        <v>0</v>
      </c>
      <c r="AA70">
        <f t="shared" si="0"/>
        <v>0</v>
      </c>
      <c r="AB70">
        <f t="shared" si="0"/>
        <v>0</v>
      </c>
      <c r="AC70">
        <f t="shared" si="0"/>
        <v>0</v>
      </c>
      <c r="AD70">
        <f t="shared" si="0"/>
        <v>0</v>
      </c>
      <c r="AE70" s="47">
        <f t="shared" si="0"/>
        <v>0</v>
      </c>
    </row>
    <row r="71" spans="1:31" x14ac:dyDescent="0.2">
      <c r="A71" s="12" t="s">
        <v>5</v>
      </c>
      <c r="B71" s="96">
        <f t="shared" si="0"/>
        <v>0</v>
      </c>
      <c r="C71">
        <f t="shared" si="0"/>
        <v>0</v>
      </c>
      <c r="D71">
        <f t="shared" si="0"/>
        <v>0</v>
      </c>
      <c r="E71">
        <f t="shared" si="0"/>
        <v>0</v>
      </c>
      <c r="F71">
        <f t="shared" si="0"/>
        <v>0</v>
      </c>
      <c r="G71">
        <f t="shared" si="0"/>
        <v>0</v>
      </c>
      <c r="H71">
        <f t="shared" si="0"/>
        <v>0</v>
      </c>
      <c r="I71">
        <f t="shared" si="0"/>
        <v>0</v>
      </c>
      <c r="J71">
        <f t="shared" si="0"/>
        <v>0</v>
      </c>
      <c r="K71">
        <f t="shared" si="0"/>
        <v>0</v>
      </c>
      <c r="L71">
        <f t="shared" si="0"/>
        <v>0</v>
      </c>
      <c r="M71">
        <f t="shared" si="0"/>
        <v>0</v>
      </c>
      <c r="N71">
        <f t="shared" si="0"/>
        <v>0</v>
      </c>
      <c r="O71">
        <f t="shared" si="0"/>
        <v>0</v>
      </c>
      <c r="P71">
        <f t="shared" si="0"/>
        <v>0</v>
      </c>
      <c r="Q71">
        <f t="shared" si="0"/>
        <v>0</v>
      </c>
      <c r="R71">
        <f t="shared" si="0"/>
        <v>0</v>
      </c>
      <c r="S71">
        <f t="shared" si="0"/>
        <v>0</v>
      </c>
      <c r="T71">
        <f t="shared" si="0"/>
        <v>0</v>
      </c>
      <c r="U71">
        <f t="shared" si="0"/>
        <v>0</v>
      </c>
      <c r="V71">
        <f t="shared" si="0"/>
        <v>0</v>
      </c>
      <c r="W71">
        <f t="shared" si="0"/>
        <v>0</v>
      </c>
      <c r="X71">
        <f t="shared" si="0"/>
        <v>0</v>
      </c>
      <c r="Y71">
        <f t="shared" si="0"/>
        <v>0</v>
      </c>
      <c r="Z71">
        <f t="shared" si="0"/>
        <v>0</v>
      </c>
      <c r="AA71">
        <f t="shared" si="0"/>
        <v>0</v>
      </c>
      <c r="AB71">
        <f t="shared" si="0"/>
        <v>0</v>
      </c>
      <c r="AC71">
        <f t="shared" si="0"/>
        <v>0</v>
      </c>
      <c r="AD71">
        <f t="shared" si="0"/>
        <v>0</v>
      </c>
      <c r="AE71" s="47">
        <f t="shared" si="0"/>
        <v>0</v>
      </c>
    </row>
    <row r="72" spans="1:31" x14ac:dyDescent="0.2">
      <c r="A72" s="12" t="s">
        <v>6</v>
      </c>
      <c r="B72" s="96">
        <f t="shared" si="0"/>
        <v>0</v>
      </c>
      <c r="C72">
        <f t="shared" si="0"/>
        <v>0</v>
      </c>
      <c r="D72">
        <f t="shared" si="0"/>
        <v>0</v>
      </c>
      <c r="E72">
        <f t="shared" si="0"/>
        <v>0</v>
      </c>
      <c r="F72">
        <f t="shared" si="0"/>
        <v>0</v>
      </c>
      <c r="G72">
        <f t="shared" si="0"/>
        <v>0</v>
      </c>
      <c r="H72">
        <f t="shared" si="0"/>
        <v>0</v>
      </c>
      <c r="I72">
        <f t="shared" si="0"/>
        <v>0</v>
      </c>
      <c r="J72">
        <f t="shared" si="0"/>
        <v>0</v>
      </c>
      <c r="K72">
        <f t="shared" si="0"/>
        <v>0</v>
      </c>
      <c r="L72">
        <f t="shared" si="0"/>
        <v>0</v>
      </c>
      <c r="M72">
        <f t="shared" si="0"/>
        <v>0</v>
      </c>
      <c r="N72">
        <f t="shared" si="0"/>
        <v>0</v>
      </c>
      <c r="O72">
        <f t="shared" si="0"/>
        <v>0</v>
      </c>
      <c r="P72">
        <f t="shared" si="0"/>
        <v>0</v>
      </c>
      <c r="Q72">
        <f t="shared" si="0"/>
        <v>0</v>
      </c>
      <c r="R72">
        <f t="shared" si="0"/>
        <v>0</v>
      </c>
      <c r="S72">
        <f t="shared" si="0"/>
        <v>0</v>
      </c>
      <c r="T72">
        <f t="shared" si="0"/>
        <v>0</v>
      </c>
      <c r="U72">
        <f t="shared" si="0"/>
        <v>0</v>
      </c>
      <c r="V72">
        <f t="shared" si="0"/>
        <v>0</v>
      </c>
      <c r="W72">
        <f t="shared" si="0"/>
        <v>0</v>
      </c>
      <c r="X72">
        <f t="shared" si="0"/>
        <v>0</v>
      </c>
      <c r="Y72">
        <f t="shared" si="0"/>
        <v>0</v>
      </c>
      <c r="Z72">
        <f t="shared" si="0"/>
        <v>0</v>
      </c>
      <c r="AA72">
        <f t="shared" si="0"/>
        <v>0</v>
      </c>
      <c r="AB72">
        <f t="shared" si="0"/>
        <v>0</v>
      </c>
      <c r="AC72">
        <f t="shared" si="0"/>
        <v>0</v>
      </c>
      <c r="AD72">
        <f t="shared" si="0"/>
        <v>0</v>
      </c>
      <c r="AE72" s="47">
        <f t="shared" si="0"/>
        <v>0</v>
      </c>
    </row>
    <row r="73" spans="1:31" x14ac:dyDescent="0.2">
      <c r="A73" s="12" t="s">
        <v>7</v>
      </c>
      <c r="B73" s="96">
        <f t="shared" si="0"/>
        <v>0</v>
      </c>
      <c r="C73">
        <f t="shared" si="0"/>
        <v>0</v>
      </c>
      <c r="D73">
        <f t="shared" si="0"/>
        <v>0</v>
      </c>
      <c r="E73">
        <f t="shared" si="0"/>
        <v>0</v>
      </c>
      <c r="F73">
        <f t="shared" si="0"/>
        <v>0</v>
      </c>
      <c r="G73">
        <f t="shared" si="0"/>
        <v>0</v>
      </c>
      <c r="H73">
        <f t="shared" si="0"/>
        <v>0</v>
      </c>
      <c r="I73">
        <f t="shared" si="0"/>
        <v>0</v>
      </c>
      <c r="J73">
        <f t="shared" si="0"/>
        <v>0</v>
      </c>
      <c r="K73">
        <f t="shared" si="0"/>
        <v>0</v>
      </c>
      <c r="L73">
        <f t="shared" si="0"/>
        <v>0</v>
      </c>
      <c r="M73">
        <f t="shared" si="0"/>
        <v>0</v>
      </c>
      <c r="N73">
        <f t="shared" si="0"/>
        <v>0</v>
      </c>
      <c r="O73">
        <f t="shared" si="0"/>
        <v>0</v>
      </c>
      <c r="P73">
        <f t="shared" si="0"/>
        <v>0</v>
      </c>
      <c r="Q73">
        <f t="shared" si="0"/>
        <v>0</v>
      </c>
      <c r="R73">
        <f t="shared" si="0"/>
        <v>0</v>
      </c>
      <c r="S73">
        <f t="shared" si="0"/>
        <v>0</v>
      </c>
      <c r="T73">
        <f t="shared" si="0"/>
        <v>0</v>
      </c>
      <c r="U73">
        <f t="shared" si="0"/>
        <v>0</v>
      </c>
      <c r="V73">
        <f t="shared" si="0"/>
        <v>0</v>
      </c>
      <c r="W73">
        <f t="shared" si="0"/>
        <v>0</v>
      </c>
      <c r="X73">
        <f t="shared" si="0"/>
        <v>0</v>
      </c>
      <c r="Y73">
        <f t="shared" si="0"/>
        <v>0</v>
      </c>
      <c r="Z73">
        <f t="shared" si="0"/>
        <v>0</v>
      </c>
      <c r="AA73">
        <f t="shared" si="0"/>
        <v>0</v>
      </c>
      <c r="AB73">
        <f t="shared" si="0"/>
        <v>0</v>
      </c>
      <c r="AC73">
        <f t="shared" si="0"/>
        <v>0</v>
      </c>
      <c r="AD73">
        <f t="shared" si="0"/>
        <v>0</v>
      </c>
      <c r="AE73" s="47">
        <f t="shared" si="0"/>
        <v>0</v>
      </c>
    </row>
    <row r="74" spans="1:31" x14ac:dyDescent="0.2">
      <c r="A74" s="12" t="s">
        <v>8</v>
      </c>
      <c r="B74" s="96">
        <f t="shared" si="0"/>
        <v>0</v>
      </c>
      <c r="C74">
        <f t="shared" si="0"/>
        <v>0</v>
      </c>
      <c r="D74">
        <f t="shared" si="0"/>
        <v>0</v>
      </c>
      <c r="E74">
        <f t="shared" si="0"/>
        <v>0</v>
      </c>
      <c r="F74">
        <f t="shared" si="0"/>
        <v>0</v>
      </c>
      <c r="G74">
        <f t="shared" si="0"/>
        <v>0</v>
      </c>
      <c r="H74">
        <f t="shared" si="0"/>
        <v>0</v>
      </c>
      <c r="I74">
        <f t="shared" si="0"/>
        <v>0</v>
      </c>
      <c r="J74">
        <f t="shared" si="0"/>
        <v>0</v>
      </c>
      <c r="K74">
        <f t="shared" si="0"/>
        <v>0</v>
      </c>
      <c r="L74">
        <f t="shared" si="0"/>
        <v>0</v>
      </c>
      <c r="M74">
        <f t="shared" si="0"/>
        <v>0</v>
      </c>
      <c r="N74">
        <f t="shared" si="0"/>
        <v>0</v>
      </c>
      <c r="O74">
        <f t="shared" si="0"/>
        <v>0</v>
      </c>
      <c r="P74">
        <f t="shared" si="0"/>
        <v>0</v>
      </c>
      <c r="Q74">
        <f t="shared" si="0"/>
        <v>0</v>
      </c>
      <c r="R74">
        <f t="shared" si="0"/>
        <v>0</v>
      </c>
      <c r="S74">
        <f t="shared" si="0"/>
        <v>0</v>
      </c>
      <c r="T74">
        <f t="shared" si="0"/>
        <v>0</v>
      </c>
      <c r="U74">
        <f t="shared" si="0"/>
        <v>0</v>
      </c>
      <c r="V74">
        <f t="shared" si="0"/>
        <v>0</v>
      </c>
      <c r="W74">
        <f t="shared" si="0"/>
        <v>0</v>
      </c>
      <c r="X74">
        <f t="shared" si="0"/>
        <v>0</v>
      </c>
      <c r="Y74">
        <f t="shared" si="0"/>
        <v>0</v>
      </c>
      <c r="Z74">
        <f t="shared" si="0"/>
        <v>0</v>
      </c>
      <c r="AA74">
        <f t="shared" si="0"/>
        <v>0</v>
      </c>
      <c r="AB74">
        <f t="shared" si="0"/>
        <v>0</v>
      </c>
      <c r="AC74">
        <f t="shared" si="0"/>
        <v>0</v>
      </c>
      <c r="AD74">
        <f t="shared" si="0"/>
        <v>0</v>
      </c>
      <c r="AE74" s="47">
        <f t="shared" si="0"/>
        <v>0</v>
      </c>
    </row>
    <row r="75" spans="1:31" x14ac:dyDescent="0.2">
      <c r="A75" s="12" t="s">
        <v>9</v>
      </c>
      <c r="B75" s="96">
        <f t="shared" si="0"/>
        <v>0</v>
      </c>
      <c r="C75">
        <f t="shared" si="0"/>
        <v>0</v>
      </c>
      <c r="D75">
        <f t="shared" si="0"/>
        <v>0</v>
      </c>
      <c r="E75">
        <f t="shared" si="0"/>
        <v>0</v>
      </c>
      <c r="F75">
        <f t="shared" si="0"/>
        <v>0</v>
      </c>
      <c r="G75">
        <f t="shared" si="0"/>
        <v>0</v>
      </c>
      <c r="H75">
        <f t="shared" si="0"/>
        <v>0</v>
      </c>
      <c r="I75">
        <f t="shared" si="0"/>
        <v>0</v>
      </c>
      <c r="J75">
        <f t="shared" si="0"/>
        <v>0</v>
      </c>
      <c r="K75">
        <f t="shared" si="0"/>
        <v>0</v>
      </c>
      <c r="L75">
        <f t="shared" si="0"/>
        <v>0</v>
      </c>
      <c r="M75">
        <f t="shared" si="0"/>
        <v>0</v>
      </c>
      <c r="N75">
        <f t="shared" si="0"/>
        <v>0</v>
      </c>
      <c r="O75">
        <f t="shared" si="0"/>
        <v>0</v>
      </c>
      <c r="P75">
        <f t="shared" si="0"/>
        <v>0</v>
      </c>
      <c r="Q75">
        <f t="shared" si="0"/>
        <v>0</v>
      </c>
      <c r="R75">
        <f t="shared" si="0"/>
        <v>0</v>
      </c>
      <c r="S75">
        <f t="shared" si="0"/>
        <v>0</v>
      </c>
      <c r="T75">
        <f t="shared" si="0"/>
        <v>0</v>
      </c>
      <c r="U75">
        <f t="shared" si="0"/>
        <v>0</v>
      </c>
      <c r="V75">
        <f t="shared" si="0"/>
        <v>0</v>
      </c>
      <c r="W75">
        <f t="shared" si="0"/>
        <v>0</v>
      </c>
      <c r="X75">
        <f t="shared" si="0"/>
        <v>0</v>
      </c>
      <c r="Y75">
        <f t="shared" si="0"/>
        <v>0</v>
      </c>
      <c r="Z75">
        <f t="shared" si="0"/>
        <v>0</v>
      </c>
      <c r="AA75">
        <f t="shared" si="0"/>
        <v>0</v>
      </c>
      <c r="AB75">
        <f t="shared" si="0"/>
        <v>0</v>
      </c>
      <c r="AC75">
        <f t="shared" si="0"/>
        <v>0</v>
      </c>
      <c r="AD75">
        <f t="shared" si="0"/>
        <v>0</v>
      </c>
      <c r="AE75" s="47">
        <f t="shared" si="0"/>
        <v>9904529923762.3047</v>
      </c>
    </row>
    <row r="76" spans="1:31" x14ac:dyDescent="0.2">
      <c r="A76" s="12" t="s">
        <v>10</v>
      </c>
      <c r="B76" s="96">
        <f t="shared" si="0"/>
        <v>0</v>
      </c>
      <c r="C76">
        <f t="shared" si="0"/>
        <v>0</v>
      </c>
      <c r="D76">
        <f t="shared" si="0"/>
        <v>0</v>
      </c>
      <c r="E76">
        <f t="shared" si="0"/>
        <v>0</v>
      </c>
      <c r="F76">
        <f t="shared" si="0"/>
        <v>0</v>
      </c>
      <c r="G76">
        <f t="shared" si="0"/>
        <v>0</v>
      </c>
      <c r="H76">
        <f t="shared" si="0"/>
        <v>0</v>
      </c>
      <c r="I76">
        <f t="shared" si="0"/>
        <v>0</v>
      </c>
      <c r="J76">
        <f t="shared" si="0"/>
        <v>0</v>
      </c>
      <c r="K76">
        <f t="shared" si="0"/>
        <v>0</v>
      </c>
      <c r="L76">
        <f t="shared" si="0"/>
        <v>0</v>
      </c>
      <c r="M76">
        <f t="shared" si="0"/>
        <v>0</v>
      </c>
      <c r="N76">
        <f t="shared" si="0"/>
        <v>0</v>
      </c>
      <c r="O76">
        <f t="shared" si="0"/>
        <v>0</v>
      </c>
      <c r="P76">
        <f t="shared" si="0"/>
        <v>0</v>
      </c>
      <c r="Q76">
        <f t="shared" ref="Q76:AE76" si="1">SUMIFS(R$5:R$60,$A$5:$A$60,$A76)</f>
        <v>0</v>
      </c>
      <c r="R76">
        <f t="shared" si="1"/>
        <v>0</v>
      </c>
      <c r="S76">
        <f t="shared" si="1"/>
        <v>0</v>
      </c>
      <c r="T76">
        <f t="shared" si="1"/>
        <v>0</v>
      </c>
      <c r="U76">
        <f t="shared" si="1"/>
        <v>0</v>
      </c>
      <c r="V76">
        <f t="shared" si="1"/>
        <v>0</v>
      </c>
      <c r="W76">
        <f t="shared" si="1"/>
        <v>0</v>
      </c>
      <c r="X76">
        <f t="shared" si="1"/>
        <v>0</v>
      </c>
      <c r="Y76">
        <f t="shared" si="1"/>
        <v>0</v>
      </c>
      <c r="Z76">
        <f t="shared" si="1"/>
        <v>0</v>
      </c>
      <c r="AA76">
        <f t="shared" si="1"/>
        <v>0</v>
      </c>
      <c r="AB76">
        <f t="shared" si="1"/>
        <v>0</v>
      </c>
      <c r="AC76">
        <f t="shared" si="1"/>
        <v>0</v>
      </c>
      <c r="AD76">
        <f t="shared" si="1"/>
        <v>0</v>
      </c>
      <c r="AE76" s="47">
        <f t="shared" si="1"/>
        <v>0</v>
      </c>
    </row>
    <row r="77" spans="1:31" x14ac:dyDescent="0.2">
      <c r="A77" s="12" t="s">
        <v>11</v>
      </c>
      <c r="B77" s="96">
        <f t="shared" ref="B77:AE85" si="2">SUMIFS(C$5:C$60,$A$5:$A$60,$A77)</f>
        <v>0</v>
      </c>
      <c r="C77">
        <f t="shared" si="2"/>
        <v>0</v>
      </c>
      <c r="D77">
        <f t="shared" si="2"/>
        <v>0</v>
      </c>
      <c r="E77">
        <f t="shared" si="2"/>
        <v>0</v>
      </c>
      <c r="F77">
        <f t="shared" si="2"/>
        <v>0</v>
      </c>
      <c r="G77">
        <f t="shared" si="2"/>
        <v>0</v>
      </c>
      <c r="H77">
        <f t="shared" si="2"/>
        <v>0</v>
      </c>
      <c r="I77">
        <f t="shared" si="2"/>
        <v>0</v>
      </c>
      <c r="J77">
        <f t="shared" si="2"/>
        <v>0</v>
      </c>
      <c r="K77">
        <f t="shared" si="2"/>
        <v>0</v>
      </c>
      <c r="L77">
        <f t="shared" si="2"/>
        <v>0</v>
      </c>
      <c r="M77">
        <f t="shared" si="2"/>
        <v>0</v>
      </c>
      <c r="N77">
        <f t="shared" si="2"/>
        <v>0</v>
      </c>
      <c r="O77">
        <f t="shared" si="2"/>
        <v>0</v>
      </c>
      <c r="P77">
        <f t="shared" si="2"/>
        <v>0</v>
      </c>
      <c r="Q77">
        <f t="shared" si="2"/>
        <v>0</v>
      </c>
      <c r="R77">
        <f t="shared" si="2"/>
        <v>0</v>
      </c>
      <c r="S77">
        <f t="shared" si="2"/>
        <v>0</v>
      </c>
      <c r="T77">
        <f t="shared" si="2"/>
        <v>0</v>
      </c>
      <c r="U77">
        <f t="shared" si="2"/>
        <v>0</v>
      </c>
      <c r="V77">
        <f t="shared" si="2"/>
        <v>0</v>
      </c>
      <c r="W77">
        <f t="shared" si="2"/>
        <v>0</v>
      </c>
      <c r="X77">
        <f t="shared" si="2"/>
        <v>0</v>
      </c>
      <c r="Y77">
        <f t="shared" si="2"/>
        <v>0</v>
      </c>
      <c r="Z77">
        <f t="shared" si="2"/>
        <v>0</v>
      </c>
      <c r="AA77">
        <f t="shared" si="2"/>
        <v>0</v>
      </c>
      <c r="AB77">
        <f t="shared" si="2"/>
        <v>0</v>
      </c>
      <c r="AC77">
        <f t="shared" si="2"/>
        <v>0</v>
      </c>
      <c r="AD77">
        <f t="shared" si="2"/>
        <v>0</v>
      </c>
      <c r="AE77" s="47">
        <f t="shared" si="2"/>
        <v>0</v>
      </c>
    </row>
    <row r="78" spans="1:31" x14ac:dyDescent="0.2">
      <c r="A78" s="12" t="s">
        <v>12</v>
      </c>
      <c r="B78" s="96">
        <f t="shared" si="2"/>
        <v>0</v>
      </c>
      <c r="C78">
        <f t="shared" si="2"/>
        <v>0</v>
      </c>
      <c r="D78">
        <f t="shared" si="2"/>
        <v>0</v>
      </c>
      <c r="E78">
        <f t="shared" si="2"/>
        <v>0</v>
      </c>
      <c r="F78">
        <f t="shared" si="2"/>
        <v>0</v>
      </c>
      <c r="G78">
        <f t="shared" si="2"/>
        <v>0</v>
      </c>
      <c r="H78">
        <f t="shared" si="2"/>
        <v>0</v>
      </c>
      <c r="I78">
        <f t="shared" si="2"/>
        <v>0</v>
      </c>
      <c r="J78">
        <f t="shared" si="2"/>
        <v>0</v>
      </c>
      <c r="K78">
        <f t="shared" si="2"/>
        <v>0</v>
      </c>
      <c r="L78">
        <f t="shared" si="2"/>
        <v>0</v>
      </c>
      <c r="M78">
        <f t="shared" si="2"/>
        <v>0</v>
      </c>
      <c r="N78">
        <f t="shared" si="2"/>
        <v>0</v>
      </c>
      <c r="O78">
        <f t="shared" si="2"/>
        <v>0</v>
      </c>
      <c r="P78">
        <f t="shared" si="2"/>
        <v>0</v>
      </c>
      <c r="Q78">
        <f t="shared" si="2"/>
        <v>0</v>
      </c>
      <c r="R78">
        <f t="shared" si="2"/>
        <v>0</v>
      </c>
      <c r="S78">
        <f t="shared" si="2"/>
        <v>0</v>
      </c>
      <c r="T78">
        <f t="shared" si="2"/>
        <v>0</v>
      </c>
      <c r="U78">
        <f t="shared" si="2"/>
        <v>0</v>
      </c>
      <c r="V78">
        <f t="shared" si="2"/>
        <v>0</v>
      </c>
      <c r="W78">
        <f t="shared" si="2"/>
        <v>0</v>
      </c>
      <c r="X78">
        <f t="shared" si="2"/>
        <v>0</v>
      </c>
      <c r="Y78">
        <f t="shared" si="2"/>
        <v>0</v>
      </c>
      <c r="Z78">
        <f t="shared" si="2"/>
        <v>0</v>
      </c>
      <c r="AA78">
        <f t="shared" si="2"/>
        <v>0</v>
      </c>
      <c r="AB78">
        <f t="shared" si="2"/>
        <v>0</v>
      </c>
      <c r="AC78">
        <f t="shared" si="2"/>
        <v>0</v>
      </c>
      <c r="AD78">
        <f t="shared" si="2"/>
        <v>0</v>
      </c>
      <c r="AE78" s="47">
        <f t="shared" si="2"/>
        <v>0</v>
      </c>
    </row>
    <row r="79" spans="1:31" x14ac:dyDescent="0.2">
      <c r="A79" s="12" t="s">
        <v>13</v>
      </c>
      <c r="B79" s="96">
        <f t="shared" si="2"/>
        <v>0</v>
      </c>
      <c r="C79">
        <f t="shared" si="2"/>
        <v>0</v>
      </c>
      <c r="D79">
        <f t="shared" si="2"/>
        <v>0</v>
      </c>
      <c r="E79">
        <f t="shared" si="2"/>
        <v>0</v>
      </c>
      <c r="F79">
        <f t="shared" si="2"/>
        <v>0</v>
      </c>
      <c r="G79">
        <f t="shared" si="2"/>
        <v>0</v>
      </c>
      <c r="H79">
        <f t="shared" si="2"/>
        <v>0</v>
      </c>
      <c r="I79">
        <f t="shared" si="2"/>
        <v>0</v>
      </c>
      <c r="J79">
        <f t="shared" si="2"/>
        <v>0</v>
      </c>
      <c r="K79">
        <f t="shared" si="2"/>
        <v>0</v>
      </c>
      <c r="L79">
        <f t="shared" si="2"/>
        <v>0</v>
      </c>
      <c r="M79">
        <f t="shared" si="2"/>
        <v>0</v>
      </c>
      <c r="N79">
        <f t="shared" si="2"/>
        <v>0</v>
      </c>
      <c r="O79">
        <f t="shared" si="2"/>
        <v>0</v>
      </c>
      <c r="P79">
        <f t="shared" si="2"/>
        <v>0</v>
      </c>
      <c r="Q79">
        <f t="shared" si="2"/>
        <v>0</v>
      </c>
      <c r="R79">
        <f t="shared" si="2"/>
        <v>0</v>
      </c>
      <c r="S79">
        <f t="shared" si="2"/>
        <v>0</v>
      </c>
      <c r="T79">
        <f t="shared" si="2"/>
        <v>0</v>
      </c>
      <c r="U79">
        <f t="shared" si="2"/>
        <v>0</v>
      </c>
      <c r="V79">
        <f t="shared" si="2"/>
        <v>0</v>
      </c>
      <c r="W79">
        <f t="shared" si="2"/>
        <v>0</v>
      </c>
      <c r="X79">
        <f t="shared" si="2"/>
        <v>0</v>
      </c>
      <c r="Y79">
        <f t="shared" si="2"/>
        <v>0</v>
      </c>
      <c r="Z79">
        <f t="shared" si="2"/>
        <v>0</v>
      </c>
      <c r="AA79">
        <f t="shared" si="2"/>
        <v>0</v>
      </c>
      <c r="AB79">
        <f t="shared" si="2"/>
        <v>0</v>
      </c>
      <c r="AC79">
        <f t="shared" si="2"/>
        <v>0</v>
      </c>
      <c r="AD79">
        <f t="shared" si="2"/>
        <v>0</v>
      </c>
      <c r="AE79" s="47">
        <f t="shared" si="2"/>
        <v>0</v>
      </c>
    </row>
    <row r="80" spans="1:31" x14ac:dyDescent="0.2">
      <c r="A80" s="12" t="s">
        <v>14</v>
      </c>
      <c r="B80" s="96">
        <f t="shared" si="2"/>
        <v>0</v>
      </c>
      <c r="C80">
        <f t="shared" si="2"/>
        <v>0</v>
      </c>
      <c r="D80">
        <f t="shared" si="2"/>
        <v>0</v>
      </c>
      <c r="E80">
        <f t="shared" si="2"/>
        <v>0</v>
      </c>
      <c r="F80">
        <f t="shared" si="2"/>
        <v>0</v>
      </c>
      <c r="G80">
        <f t="shared" si="2"/>
        <v>0</v>
      </c>
      <c r="H80">
        <f t="shared" si="2"/>
        <v>0</v>
      </c>
      <c r="I80">
        <f t="shared" si="2"/>
        <v>0</v>
      </c>
      <c r="J80">
        <f t="shared" si="2"/>
        <v>0</v>
      </c>
      <c r="K80">
        <f t="shared" si="2"/>
        <v>0</v>
      </c>
      <c r="L80">
        <f t="shared" si="2"/>
        <v>0</v>
      </c>
      <c r="M80">
        <f t="shared" si="2"/>
        <v>0</v>
      </c>
      <c r="N80">
        <f t="shared" si="2"/>
        <v>0</v>
      </c>
      <c r="O80">
        <f t="shared" si="2"/>
        <v>0</v>
      </c>
      <c r="P80">
        <f t="shared" si="2"/>
        <v>0</v>
      </c>
      <c r="Q80">
        <f t="shared" si="2"/>
        <v>0</v>
      </c>
      <c r="R80">
        <f t="shared" si="2"/>
        <v>0</v>
      </c>
      <c r="S80">
        <f t="shared" si="2"/>
        <v>0</v>
      </c>
      <c r="T80">
        <f t="shared" si="2"/>
        <v>0</v>
      </c>
      <c r="U80">
        <f t="shared" si="2"/>
        <v>0</v>
      </c>
      <c r="V80">
        <f t="shared" si="2"/>
        <v>0</v>
      </c>
      <c r="W80">
        <f t="shared" si="2"/>
        <v>0</v>
      </c>
      <c r="X80">
        <f t="shared" si="2"/>
        <v>0</v>
      </c>
      <c r="Y80">
        <f t="shared" si="2"/>
        <v>0</v>
      </c>
      <c r="Z80">
        <f t="shared" si="2"/>
        <v>0</v>
      </c>
      <c r="AA80">
        <f t="shared" si="2"/>
        <v>0</v>
      </c>
      <c r="AB80">
        <f t="shared" si="2"/>
        <v>0</v>
      </c>
      <c r="AC80">
        <f t="shared" si="2"/>
        <v>0</v>
      </c>
      <c r="AD80">
        <f t="shared" si="2"/>
        <v>0</v>
      </c>
      <c r="AE80" s="47">
        <f t="shared" si="2"/>
        <v>0</v>
      </c>
    </row>
    <row r="81" spans="1:31" x14ac:dyDescent="0.2">
      <c r="A81" s="12" t="s">
        <v>15</v>
      </c>
      <c r="B81" s="96">
        <f t="shared" si="2"/>
        <v>0</v>
      </c>
      <c r="C81">
        <f t="shared" si="2"/>
        <v>0</v>
      </c>
      <c r="D81">
        <f t="shared" si="2"/>
        <v>0</v>
      </c>
      <c r="E81">
        <f t="shared" si="2"/>
        <v>0</v>
      </c>
      <c r="F81">
        <f t="shared" si="2"/>
        <v>0</v>
      </c>
      <c r="G81">
        <f t="shared" si="2"/>
        <v>0</v>
      </c>
      <c r="H81">
        <f t="shared" si="2"/>
        <v>0</v>
      </c>
      <c r="I81">
        <f t="shared" si="2"/>
        <v>0</v>
      </c>
      <c r="J81">
        <f t="shared" si="2"/>
        <v>0</v>
      </c>
      <c r="K81">
        <f t="shared" si="2"/>
        <v>0</v>
      </c>
      <c r="L81">
        <f t="shared" si="2"/>
        <v>0</v>
      </c>
      <c r="M81">
        <f t="shared" si="2"/>
        <v>0</v>
      </c>
      <c r="N81">
        <f t="shared" si="2"/>
        <v>0</v>
      </c>
      <c r="O81">
        <f t="shared" si="2"/>
        <v>0</v>
      </c>
      <c r="P81">
        <f t="shared" si="2"/>
        <v>0</v>
      </c>
      <c r="Q81">
        <f t="shared" si="2"/>
        <v>0</v>
      </c>
      <c r="R81">
        <f t="shared" si="2"/>
        <v>0</v>
      </c>
      <c r="S81">
        <f t="shared" si="2"/>
        <v>0</v>
      </c>
      <c r="T81">
        <f t="shared" si="2"/>
        <v>0</v>
      </c>
      <c r="U81">
        <f t="shared" si="2"/>
        <v>0</v>
      </c>
      <c r="V81">
        <f t="shared" si="2"/>
        <v>0</v>
      </c>
      <c r="W81">
        <f t="shared" si="2"/>
        <v>0</v>
      </c>
      <c r="X81">
        <f t="shared" si="2"/>
        <v>0</v>
      </c>
      <c r="Y81">
        <f t="shared" si="2"/>
        <v>0</v>
      </c>
      <c r="Z81">
        <f t="shared" si="2"/>
        <v>0</v>
      </c>
      <c r="AA81">
        <f t="shared" si="2"/>
        <v>0</v>
      </c>
      <c r="AB81">
        <f t="shared" si="2"/>
        <v>0</v>
      </c>
      <c r="AC81">
        <f t="shared" si="2"/>
        <v>0</v>
      </c>
      <c r="AD81">
        <f t="shared" si="2"/>
        <v>0</v>
      </c>
      <c r="AE81" s="47">
        <f t="shared" si="2"/>
        <v>0</v>
      </c>
    </row>
    <row r="82" spans="1:31" x14ac:dyDescent="0.2">
      <c r="A82" s="12" t="s">
        <v>16</v>
      </c>
      <c r="B82" s="96">
        <f t="shared" si="2"/>
        <v>0</v>
      </c>
      <c r="C82">
        <f t="shared" si="2"/>
        <v>0</v>
      </c>
      <c r="D82">
        <f t="shared" si="2"/>
        <v>0</v>
      </c>
      <c r="E82">
        <f t="shared" si="2"/>
        <v>0</v>
      </c>
      <c r="F82">
        <f t="shared" si="2"/>
        <v>0</v>
      </c>
      <c r="G82">
        <f t="shared" si="2"/>
        <v>0</v>
      </c>
      <c r="H82">
        <f t="shared" si="2"/>
        <v>0</v>
      </c>
      <c r="I82">
        <f t="shared" si="2"/>
        <v>0</v>
      </c>
      <c r="J82">
        <f t="shared" si="2"/>
        <v>0</v>
      </c>
      <c r="K82">
        <f t="shared" si="2"/>
        <v>0</v>
      </c>
      <c r="L82">
        <f t="shared" si="2"/>
        <v>0</v>
      </c>
      <c r="M82">
        <f t="shared" si="2"/>
        <v>0</v>
      </c>
      <c r="N82">
        <f t="shared" si="2"/>
        <v>0</v>
      </c>
      <c r="O82">
        <f t="shared" si="2"/>
        <v>0</v>
      </c>
      <c r="P82">
        <f t="shared" si="2"/>
        <v>0</v>
      </c>
      <c r="Q82">
        <f t="shared" si="2"/>
        <v>0</v>
      </c>
      <c r="R82">
        <f t="shared" si="2"/>
        <v>0</v>
      </c>
      <c r="S82">
        <f t="shared" si="2"/>
        <v>0</v>
      </c>
      <c r="T82">
        <f t="shared" si="2"/>
        <v>635902582634.81799</v>
      </c>
      <c r="U82">
        <f t="shared" si="2"/>
        <v>0</v>
      </c>
      <c r="V82">
        <f t="shared" si="2"/>
        <v>0</v>
      </c>
      <c r="W82">
        <f t="shared" si="2"/>
        <v>0</v>
      </c>
      <c r="X82">
        <f t="shared" si="2"/>
        <v>0</v>
      </c>
      <c r="Y82">
        <f t="shared" si="2"/>
        <v>0</v>
      </c>
      <c r="Z82">
        <f t="shared" si="2"/>
        <v>0</v>
      </c>
      <c r="AA82">
        <f t="shared" si="2"/>
        <v>0</v>
      </c>
      <c r="AB82">
        <f t="shared" si="2"/>
        <v>0</v>
      </c>
      <c r="AC82">
        <f t="shared" si="2"/>
        <v>0</v>
      </c>
      <c r="AD82">
        <f t="shared" si="2"/>
        <v>0</v>
      </c>
      <c r="AE82" s="47">
        <f t="shared" si="2"/>
        <v>0</v>
      </c>
    </row>
    <row r="83" spans="1:31" x14ac:dyDescent="0.2">
      <c r="A83" s="12" t="s">
        <v>17</v>
      </c>
      <c r="B83" s="96">
        <f t="shared" si="2"/>
        <v>0</v>
      </c>
      <c r="C83">
        <f t="shared" si="2"/>
        <v>0</v>
      </c>
      <c r="D83">
        <f t="shared" si="2"/>
        <v>0</v>
      </c>
      <c r="E83">
        <f t="shared" si="2"/>
        <v>0</v>
      </c>
      <c r="F83">
        <f t="shared" si="2"/>
        <v>0</v>
      </c>
      <c r="G83">
        <f t="shared" si="2"/>
        <v>0</v>
      </c>
      <c r="H83">
        <f t="shared" si="2"/>
        <v>0</v>
      </c>
      <c r="I83">
        <f t="shared" si="2"/>
        <v>0</v>
      </c>
      <c r="J83">
        <f t="shared" si="2"/>
        <v>0</v>
      </c>
      <c r="K83">
        <f t="shared" si="2"/>
        <v>0</v>
      </c>
      <c r="L83">
        <f t="shared" si="2"/>
        <v>0</v>
      </c>
      <c r="M83">
        <f t="shared" si="2"/>
        <v>0</v>
      </c>
      <c r="N83">
        <f t="shared" si="2"/>
        <v>0</v>
      </c>
      <c r="O83">
        <f t="shared" si="2"/>
        <v>0</v>
      </c>
      <c r="P83">
        <f t="shared" si="2"/>
        <v>0</v>
      </c>
      <c r="Q83">
        <f t="shared" si="2"/>
        <v>0</v>
      </c>
      <c r="R83">
        <f t="shared" si="2"/>
        <v>0</v>
      </c>
      <c r="S83">
        <f t="shared" si="2"/>
        <v>0</v>
      </c>
      <c r="T83">
        <f t="shared" si="2"/>
        <v>0</v>
      </c>
      <c r="U83">
        <f t="shared" si="2"/>
        <v>0</v>
      </c>
      <c r="V83">
        <f t="shared" si="2"/>
        <v>0</v>
      </c>
      <c r="W83">
        <f t="shared" si="2"/>
        <v>0</v>
      </c>
      <c r="X83">
        <f t="shared" si="2"/>
        <v>0</v>
      </c>
      <c r="Y83">
        <f t="shared" si="2"/>
        <v>0</v>
      </c>
      <c r="Z83">
        <f t="shared" si="2"/>
        <v>0</v>
      </c>
      <c r="AA83">
        <f t="shared" si="2"/>
        <v>0</v>
      </c>
      <c r="AB83">
        <f t="shared" si="2"/>
        <v>0</v>
      </c>
      <c r="AC83">
        <f t="shared" si="2"/>
        <v>0</v>
      </c>
      <c r="AD83">
        <f t="shared" si="2"/>
        <v>0</v>
      </c>
      <c r="AE83" s="47">
        <f t="shared" si="2"/>
        <v>0</v>
      </c>
    </row>
    <row r="84" spans="1:31" x14ac:dyDescent="0.2">
      <c r="A84" s="12" t="s">
        <v>18</v>
      </c>
      <c r="B84" s="96">
        <f t="shared" si="2"/>
        <v>0</v>
      </c>
      <c r="C84">
        <f t="shared" si="2"/>
        <v>0</v>
      </c>
      <c r="D84">
        <f t="shared" si="2"/>
        <v>0</v>
      </c>
      <c r="E84">
        <f t="shared" si="2"/>
        <v>0</v>
      </c>
      <c r="F84">
        <f t="shared" si="2"/>
        <v>0</v>
      </c>
      <c r="G84">
        <f t="shared" si="2"/>
        <v>0</v>
      </c>
      <c r="H84">
        <f t="shared" si="2"/>
        <v>0</v>
      </c>
      <c r="I84">
        <f t="shared" si="2"/>
        <v>0</v>
      </c>
      <c r="J84">
        <f t="shared" si="2"/>
        <v>0</v>
      </c>
      <c r="K84">
        <f t="shared" si="2"/>
        <v>0</v>
      </c>
      <c r="L84">
        <f t="shared" si="2"/>
        <v>0</v>
      </c>
      <c r="M84">
        <f t="shared" si="2"/>
        <v>0</v>
      </c>
      <c r="N84">
        <f t="shared" si="2"/>
        <v>0</v>
      </c>
      <c r="O84">
        <f t="shared" si="2"/>
        <v>0</v>
      </c>
      <c r="P84">
        <f t="shared" si="2"/>
        <v>0</v>
      </c>
      <c r="Q84">
        <f t="shared" si="2"/>
        <v>0</v>
      </c>
      <c r="R84">
        <f t="shared" si="2"/>
        <v>0</v>
      </c>
      <c r="S84">
        <f t="shared" si="2"/>
        <v>0</v>
      </c>
      <c r="T84">
        <f t="shared" si="2"/>
        <v>0</v>
      </c>
      <c r="U84">
        <f t="shared" si="2"/>
        <v>0</v>
      </c>
      <c r="V84">
        <f t="shared" si="2"/>
        <v>0</v>
      </c>
      <c r="W84">
        <f t="shared" si="2"/>
        <v>0</v>
      </c>
      <c r="X84">
        <f t="shared" si="2"/>
        <v>0</v>
      </c>
      <c r="Y84">
        <f t="shared" si="2"/>
        <v>0</v>
      </c>
      <c r="Z84">
        <f t="shared" si="2"/>
        <v>0</v>
      </c>
      <c r="AA84">
        <f t="shared" si="2"/>
        <v>0</v>
      </c>
      <c r="AB84">
        <f t="shared" si="2"/>
        <v>0</v>
      </c>
      <c r="AC84">
        <f t="shared" si="2"/>
        <v>0</v>
      </c>
      <c r="AD84">
        <f t="shared" si="2"/>
        <v>0</v>
      </c>
      <c r="AE84" s="47">
        <f t="shared" si="2"/>
        <v>0</v>
      </c>
    </row>
    <row r="85" spans="1:31" x14ac:dyDescent="0.2">
      <c r="A85" s="12" t="s">
        <v>19</v>
      </c>
      <c r="B85" s="96">
        <f t="shared" si="2"/>
        <v>0</v>
      </c>
      <c r="C85">
        <f t="shared" si="2"/>
        <v>0</v>
      </c>
      <c r="D85">
        <f t="shared" si="2"/>
        <v>0</v>
      </c>
      <c r="E85">
        <f t="shared" si="2"/>
        <v>0</v>
      </c>
      <c r="F85">
        <f t="shared" si="2"/>
        <v>0</v>
      </c>
      <c r="G85">
        <f t="shared" si="2"/>
        <v>0</v>
      </c>
      <c r="H85">
        <f t="shared" si="2"/>
        <v>0</v>
      </c>
      <c r="I85">
        <f t="shared" si="2"/>
        <v>0</v>
      </c>
      <c r="J85">
        <f t="shared" si="2"/>
        <v>0</v>
      </c>
      <c r="K85">
        <f t="shared" si="2"/>
        <v>0</v>
      </c>
      <c r="L85">
        <f t="shared" si="2"/>
        <v>0</v>
      </c>
      <c r="M85">
        <f t="shared" si="2"/>
        <v>0</v>
      </c>
      <c r="N85">
        <f t="shared" si="2"/>
        <v>0</v>
      </c>
      <c r="O85">
        <f t="shared" si="2"/>
        <v>0</v>
      </c>
      <c r="P85">
        <f t="shared" si="2"/>
        <v>0</v>
      </c>
      <c r="Q85">
        <f t="shared" ref="Q85:AE85" si="3">SUMIFS(R$5:R$60,$A$5:$A$60,$A85)</f>
        <v>0</v>
      </c>
      <c r="R85">
        <f t="shared" si="3"/>
        <v>0</v>
      </c>
      <c r="S85">
        <f t="shared" si="3"/>
        <v>0</v>
      </c>
      <c r="T85">
        <f t="shared" si="3"/>
        <v>0</v>
      </c>
      <c r="U85">
        <f t="shared" si="3"/>
        <v>0</v>
      </c>
      <c r="V85">
        <f t="shared" si="3"/>
        <v>0</v>
      </c>
      <c r="W85">
        <f t="shared" si="3"/>
        <v>0</v>
      </c>
      <c r="X85">
        <f t="shared" si="3"/>
        <v>0</v>
      </c>
      <c r="Y85">
        <f t="shared" si="3"/>
        <v>0</v>
      </c>
      <c r="Z85">
        <f t="shared" si="3"/>
        <v>0</v>
      </c>
      <c r="AA85">
        <f t="shared" si="3"/>
        <v>0</v>
      </c>
      <c r="AB85">
        <f t="shared" si="3"/>
        <v>0</v>
      </c>
      <c r="AC85">
        <f t="shared" si="3"/>
        <v>0</v>
      </c>
      <c r="AD85">
        <f t="shared" si="3"/>
        <v>0</v>
      </c>
      <c r="AE85" s="47">
        <f t="shared" si="3"/>
        <v>0</v>
      </c>
    </row>
    <row r="86" spans="1:31" x14ac:dyDescent="0.2">
      <c r="A86" s="12" t="s">
        <v>20</v>
      </c>
      <c r="B86" s="96">
        <f t="shared" ref="B86:AE94" si="4">SUMIFS(C$5:C$60,$A$5:$A$60,$A86)</f>
        <v>0</v>
      </c>
      <c r="C86">
        <f t="shared" si="4"/>
        <v>0</v>
      </c>
      <c r="D86">
        <f t="shared" si="4"/>
        <v>0</v>
      </c>
      <c r="E86">
        <f t="shared" si="4"/>
        <v>0</v>
      </c>
      <c r="F86">
        <f t="shared" si="4"/>
        <v>0</v>
      </c>
      <c r="G86">
        <f t="shared" si="4"/>
        <v>0</v>
      </c>
      <c r="H86">
        <f t="shared" si="4"/>
        <v>0</v>
      </c>
      <c r="I86">
        <f t="shared" si="4"/>
        <v>0</v>
      </c>
      <c r="J86">
        <f t="shared" si="4"/>
        <v>0</v>
      </c>
      <c r="K86">
        <f t="shared" si="4"/>
        <v>0</v>
      </c>
      <c r="L86">
        <f t="shared" si="4"/>
        <v>0</v>
      </c>
      <c r="M86">
        <f t="shared" si="4"/>
        <v>0</v>
      </c>
      <c r="N86">
        <f t="shared" si="4"/>
        <v>0</v>
      </c>
      <c r="O86">
        <f t="shared" si="4"/>
        <v>0</v>
      </c>
      <c r="P86">
        <f t="shared" si="4"/>
        <v>0</v>
      </c>
      <c r="Q86">
        <f t="shared" si="4"/>
        <v>0</v>
      </c>
      <c r="R86">
        <f t="shared" si="4"/>
        <v>0</v>
      </c>
      <c r="S86">
        <f t="shared" si="4"/>
        <v>0</v>
      </c>
      <c r="T86">
        <f t="shared" si="4"/>
        <v>190770774790.44543</v>
      </c>
      <c r="U86">
        <f t="shared" si="4"/>
        <v>0</v>
      </c>
      <c r="V86">
        <f t="shared" si="4"/>
        <v>0</v>
      </c>
      <c r="W86">
        <f t="shared" si="4"/>
        <v>0</v>
      </c>
      <c r="X86">
        <f t="shared" si="4"/>
        <v>0</v>
      </c>
      <c r="Y86">
        <f t="shared" si="4"/>
        <v>0</v>
      </c>
      <c r="Z86">
        <f t="shared" si="4"/>
        <v>0</v>
      </c>
      <c r="AA86">
        <f t="shared" si="4"/>
        <v>0</v>
      </c>
      <c r="AB86">
        <f t="shared" si="4"/>
        <v>0</v>
      </c>
      <c r="AC86">
        <f t="shared" si="4"/>
        <v>0</v>
      </c>
      <c r="AD86">
        <f t="shared" si="4"/>
        <v>0</v>
      </c>
      <c r="AE86" s="47">
        <f t="shared" si="4"/>
        <v>0</v>
      </c>
    </row>
    <row r="87" spans="1:31" x14ac:dyDescent="0.2">
      <c r="A87" s="12" t="s">
        <v>21</v>
      </c>
      <c r="B87" s="96">
        <f t="shared" si="4"/>
        <v>2929821533498402</v>
      </c>
      <c r="C87">
        <f t="shared" si="4"/>
        <v>1.37521396404315E+16</v>
      </c>
      <c r="D87">
        <f t="shared" si="4"/>
        <v>214223095860843.75</v>
      </c>
      <c r="E87">
        <f t="shared" si="4"/>
        <v>-226969960585902.78</v>
      </c>
      <c r="F87">
        <f t="shared" si="4"/>
        <v>0</v>
      </c>
      <c r="G87">
        <f t="shared" si="4"/>
        <v>-1.2733169723868E+16</v>
      </c>
      <c r="H87">
        <f t="shared" si="4"/>
        <v>0</v>
      </c>
      <c r="I87">
        <f t="shared" si="4"/>
        <v>0</v>
      </c>
      <c r="J87">
        <f t="shared" si="4"/>
        <v>0</v>
      </c>
      <c r="K87">
        <f t="shared" si="4"/>
        <v>0</v>
      </c>
      <c r="L87">
        <f t="shared" si="4"/>
        <v>143093403735620.72</v>
      </c>
      <c r="M87">
        <f t="shared" si="4"/>
        <v>2.73914579387955E+16</v>
      </c>
      <c r="N87">
        <f t="shared" si="4"/>
        <v>9717879501366.666</v>
      </c>
      <c r="O87">
        <f t="shared" si="4"/>
        <v>0</v>
      </c>
      <c r="P87">
        <f t="shared" si="4"/>
        <v>46970234470500</v>
      </c>
      <c r="Q87">
        <f t="shared" si="4"/>
        <v>1111586587744651</v>
      </c>
      <c r="R87">
        <f t="shared" si="4"/>
        <v>1167859486776287.5</v>
      </c>
      <c r="S87">
        <f t="shared" si="4"/>
        <v>92375725384677.5</v>
      </c>
      <c r="T87">
        <f t="shared" si="4"/>
        <v>3858398230500</v>
      </c>
      <c r="U87">
        <f t="shared" si="4"/>
        <v>1381287909930.3545</v>
      </c>
      <c r="V87">
        <f t="shared" si="4"/>
        <v>231527813708664.31</v>
      </c>
      <c r="W87">
        <f t="shared" si="4"/>
        <v>13689119136000</v>
      </c>
      <c r="X87">
        <f t="shared" si="4"/>
        <v>530975033474371</v>
      </c>
      <c r="Y87">
        <f t="shared" si="4"/>
        <v>152052557481000</v>
      </c>
      <c r="Z87">
        <f t="shared" si="4"/>
        <v>4500269029788819.5</v>
      </c>
      <c r="AA87">
        <f t="shared" si="4"/>
        <v>111390762450000</v>
      </c>
      <c r="AB87">
        <f t="shared" si="4"/>
        <v>0</v>
      </c>
      <c r="AC87">
        <f t="shared" si="4"/>
        <v>0</v>
      </c>
      <c r="AD87">
        <f t="shared" si="4"/>
        <v>0</v>
      </c>
      <c r="AE87" s="47">
        <f t="shared" si="4"/>
        <v>118108540672396.83</v>
      </c>
    </row>
    <row r="88" spans="1:31" x14ac:dyDescent="0.2">
      <c r="A88" s="12" t="s">
        <v>1</v>
      </c>
      <c r="B88" s="96">
        <f t="shared" si="4"/>
        <v>1287974985928071</v>
      </c>
      <c r="C88">
        <f t="shared" si="4"/>
        <v>0</v>
      </c>
      <c r="D88">
        <f t="shared" si="4"/>
        <v>0</v>
      </c>
      <c r="E88">
        <f t="shared" si="4"/>
        <v>0</v>
      </c>
      <c r="F88">
        <f t="shared" si="4"/>
        <v>0</v>
      </c>
      <c r="G88">
        <f t="shared" si="4"/>
        <v>44869315806976.969</v>
      </c>
      <c r="H88">
        <f t="shared" si="4"/>
        <v>167422260439500</v>
      </c>
      <c r="I88">
        <f t="shared" si="4"/>
        <v>0</v>
      </c>
      <c r="J88">
        <f t="shared" si="4"/>
        <v>0</v>
      </c>
      <c r="K88">
        <f t="shared" si="4"/>
        <v>0</v>
      </c>
      <c r="L88">
        <f t="shared" si="4"/>
        <v>65874621559916.797</v>
      </c>
      <c r="M88">
        <f t="shared" si="4"/>
        <v>0</v>
      </c>
      <c r="N88">
        <f t="shared" si="4"/>
        <v>558713101099.99988</v>
      </c>
      <c r="O88">
        <f t="shared" si="4"/>
        <v>307583760462.18488</v>
      </c>
      <c r="P88">
        <f t="shared" si="4"/>
        <v>8397363463500</v>
      </c>
      <c r="Q88">
        <f t="shared" si="4"/>
        <v>3065493721348.9961</v>
      </c>
      <c r="R88">
        <f t="shared" si="4"/>
        <v>1881852919634712.5</v>
      </c>
      <c r="S88">
        <f t="shared" si="4"/>
        <v>0</v>
      </c>
      <c r="T88">
        <f t="shared" si="4"/>
        <v>72835728856224.563</v>
      </c>
      <c r="U88">
        <f t="shared" si="4"/>
        <v>16395243034664.752</v>
      </c>
      <c r="V88">
        <f t="shared" si="4"/>
        <v>13189540173773.039</v>
      </c>
      <c r="W88">
        <f t="shared" si="4"/>
        <v>0</v>
      </c>
      <c r="X88">
        <f t="shared" si="4"/>
        <v>146969702697629</v>
      </c>
      <c r="Y88">
        <f t="shared" si="4"/>
        <v>0</v>
      </c>
      <c r="Z88">
        <f t="shared" si="4"/>
        <v>361804415577680.38</v>
      </c>
      <c r="AA88">
        <f t="shared" si="4"/>
        <v>309957991183500</v>
      </c>
      <c r="AB88">
        <f t="shared" si="4"/>
        <v>79729118799000</v>
      </c>
      <c r="AC88">
        <f t="shared" si="4"/>
        <v>0</v>
      </c>
      <c r="AD88">
        <f t="shared" si="4"/>
        <v>0</v>
      </c>
      <c r="AE88" s="47">
        <f t="shared" si="4"/>
        <v>12315187110538.195</v>
      </c>
    </row>
    <row r="89" spans="1:31" x14ac:dyDescent="0.2">
      <c r="A89" s="12" t="s">
        <v>22</v>
      </c>
      <c r="B89" s="96">
        <f t="shared" si="4"/>
        <v>0</v>
      </c>
      <c r="C89">
        <f t="shared" si="4"/>
        <v>0</v>
      </c>
      <c r="D89">
        <f t="shared" si="4"/>
        <v>0</v>
      </c>
      <c r="E89">
        <f t="shared" si="4"/>
        <v>0</v>
      </c>
      <c r="F89">
        <f t="shared" si="4"/>
        <v>0</v>
      </c>
      <c r="G89">
        <f t="shared" si="4"/>
        <v>0</v>
      </c>
      <c r="H89">
        <f t="shared" si="4"/>
        <v>0</v>
      </c>
      <c r="I89">
        <f t="shared" si="4"/>
        <v>0</v>
      </c>
      <c r="J89">
        <f t="shared" si="4"/>
        <v>0</v>
      </c>
      <c r="K89">
        <f t="shared" si="4"/>
        <v>0</v>
      </c>
      <c r="L89">
        <f t="shared" si="4"/>
        <v>0</v>
      </c>
      <c r="M89">
        <f t="shared" si="4"/>
        <v>0</v>
      </c>
      <c r="N89">
        <f t="shared" si="4"/>
        <v>0</v>
      </c>
      <c r="O89">
        <f t="shared" si="4"/>
        <v>0</v>
      </c>
      <c r="P89">
        <f t="shared" si="4"/>
        <v>0</v>
      </c>
      <c r="Q89">
        <f t="shared" si="4"/>
        <v>0</v>
      </c>
      <c r="R89">
        <f t="shared" si="4"/>
        <v>0</v>
      </c>
      <c r="S89">
        <f t="shared" si="4"/>
        <v>0</v>
      </c>
      <c r="T89">
        <f t="shared" si="4"/>
        <v>11059175350.17075</v>
      </c>
      <c r="U89">
        <f t="shared" si="4"/>
        <v>0</v>
      </c>
      <c r="V89">
        <f t="shared" si="4"/>
        <v>0</v>
      </c>
      <c r="W89">
        <f t="shared" si="4"/>
        <v>0</v>
      </c>
      <c r="X89">
        <f t="shared" si="4"/>
        <v>0</v>
      </c>
      <c r="Y89">
        <f t="shared" si="4"/>
        <v>0</v>
      </c>
      <c r="Z89">
        <f t="shared" si="4"/>
        <v>0</v>
      </c>
      <c r="AA89">
        <f t="shared" si="4"/>
        <v>0</v>
      </c>
      <c r="AB89">
        <f t="shared" si="4"/>
        <v>0</v>
      </c>
      <c r="AC89">
        <f t="shared" si="4"/>
        <v>0</v>
      </c>
      <c r="AD89">
        <f t="shared" si="4"/>
        <v>0</v>
      </c>
      <c r="AE89" s="47">
        <f t="shared" si="4"/>
        <v>0</v>
      </c>
    </row>
    <row r="90" spans="1:31" x14ac:dyDescent="0.2">
      <c r="A90" s="12" t="s">
        <v>23</v>
      </c>
      <c r="B90" s="96">
        <f t="shared" si="4"/>
        <v>0</v>
      </c>
      <c r="C90">
        <f t="shared" si="4"/>
        <v>0</v>
      </c>
      <c r="D90">
        <f t="shared" si="4"/>
        <v>0</v>
      </c>
      <c r="E90">
        <f t="shared" si="4"/>
        <v>0</v>
      </c>
      <c r="F90">
        <f t="shared" si="4"/>
        <v>0</v>
      </c>
      <c r="G90">
        <f t="shared" si="4"/>
        <v>0</v>
      </c>
      <c r="H90">
        <f t="shared" si="4"/>
        <v>0</v>
      </c>
      <c r="I90">
        <f t="shared" si="4"/>
        <v>0</v>
      </c>
      <c r="J90">
        <f t="shared" si="4"/>
        <v>0</v>
      </c>
      <c r="K90">
        <f t="shared" si="4"/>
        <v>0</v>
      </c>
      <c r="L90">
        <f t="shared" si="4"/>
        <v>0</v>
      </c>
      <c r="M90">
        <f t="shared" si="4"/>
        <v>0</v>
      </c>
      <c r="N90">
        <f t="shared" si="4"/>
        <v>0</v>
      </c>
      <c r="O90">
        <f t="shared" si="4"/>
        <v>0</v>
      </c>
      <c r="P90">
        <f t="shared" si="4"/>
        <v>0</v>
      </c>
      <c r="Q90">
        <f t="shared" si="4"/>
        <v>0</v>
      </c>
      <c r="R90">
        <f t="shared" si="4"/>
        <v>0</v>
      </c>
      <c r="S90">
        <f t="shared" si="4"/>
        <v>0</v>
      </c>
      <c r="T90">
        <f t="shared" si="4"/>
        <v>0</v>
      </c>
      <c r="U90">
        <f t="shared" si="4"/>
        <v>0</v>
      </c>
      <c r="V90">
        <f t="shared" si="4"/>
        <v>0</v>
      </c>
      <c r="W90">
        <f t="shared" si="4"/>
        <v>0</v>
      </c>
      <c r="X90">
        <f t="shared" si="4"/>
        <v>0</v>
      </c>
      <c r="Y90">
        <f t="shared" si="4"/>
        <v>0</v>
      </c>
      <c r="Z90">
        <f t="shared" si="4"/>
        <v>0</v>
      </c>
      <c r="AA90">
        <f t="shared" si="4"/>
        <v>0</v>
      </c>
      <c r="AB90">
        <f t="shared" si="4"/>
        <v>0</v>
      </c>
      <c r="AC90">
        <f t="shared" si="4"/>
        <v>0</v>
      </c>
      <c r="AD90">
        <f t="shared" si="4"/>
        <v>0</v>
      </c>
      <c r="AE90" s="47">
        <f t="shared" si="4"/>
        <v>0</v>
      </c>
    </row>
    <row r="91" spans="1:31" x14ac:dyDescent="0.2">
      <c r="A91" s="12" t="s">
        <v>24</v>
      </c>
      <c r="B91" s="96">
        <f t="shared" si="4"/>
        <v>0</v>
      </c>
      <c r="C91">
        <f t="shared" si="4"/>
        <v>0</v>
      </c>
      <c r="D91">
        <f t="shared" si="4"/>
        <v>0</v>
      </c>
      <c r="E91">
        <f t="shared" si="4"/>
        <v>0</v>
      </c>
      <c r="F91">
        <f t="shared" si="4"/>
        <v>0</v>
      </c>
      <c r="G91">
        <f t="shared" si="4"/>
        <v>0</v>
      </c>
      <c r="H91">
        <f t="shared" si="4"/>
        <v>0</v>
      </c>
      <c r="I91">
        <f t="shared" si="4"/>
        <v>0</v>
      </c>
      <c r="J91">
        <f t="shared" si="4"/>
        <v>0</v>
      </c>
      <c r="K91">
        <f t="shared" si="4"/>
        <v>0</v>
      </c>
      <c r="L91">
        <f t="shared" si="4"/>
        <v>0</v>
      </c>
      <c r="M91">
        <f t="shared" si="4"/>
        <v>0</v>
      </c>
      <c r="N91">
        <f t="shared" si="4"/>
        <v>376364355033.33331</v>
      </c>
      <c r="O91">
        <f t="shared" si="4"/>
        <v>80284574764.705887</v>
      </c>
      <c r="P91">
        <f t="shared" si="4"/>
        <v>0</v>
      </c>
      <c r="Q91">
        <f t="shared" si="4"/>
        <v>0</v>
      </c>
      <c r="R91">
        <f t="shared" si="4"/>
        <v>0</v>
      </c>
      <c r="S91">
        <f t="shared" si="4"/>
        <v>0</v>
      </c>
      <c r="T91">
        <f t="shared" si="4"/>
        <v>0</v>
      </c>
      <c r="U91">
        <f t="shared" si="4"/>
        <v>0</v>
      </c>
      <c r="V91">
        <f t="shared" si="4"/>
        <v>0</v>
      </c>
      <c r="W91">
        <f t="shared" si="4"/>
        <v>0</v>
      </c>
      <c r="X91">
        <f t="shared" si="4"/>
        <v>0</v>
      </c>
      <c r="Y91">
        <f t="shared" si="4"/>
        <v>0</v>
      </c>
      <c r="Z91">
        <f t="shared" si="4"/>
        <v>0</v>
      </c>
      <c r="AA91">
        <f t="shared" si="4"/>
        <v>0</v>
      </c>
      <c r="AB91">
        <f t="shared" si="4"/>
        <v>0</v>
      </c>
      <c r="AC91">
        <f t="shared" si="4"/>
        <v>0</v>
      </c>
      <c r="AD91">
        <f t="shared" si="4"/>
        <v>0</v>
      </c>
      <c r="AE91" s="47">
        <f t="shared" si="4"/>
        <v>0</v>
      </c>
    </row>
    <row r="92" spans="1:31" x14ac:dyDescent="0.2">
      <c r="A92" s="12" t="s">
        <v>25</v>
      </c>
      <c r="B92" s="96">
        <f t="shared" si="4"/>
        <v>0</v>
      </c>
      <c r="C92">
        <f t="shared" si="4"/>
        <v>0</v>
      </c>
      <c r="D92">
        <f t="shared" si="4"/>
        <v>296796878520825.31</v>
      </c>
      <c r="E92">
        <f t="shared" si="4"/>
        <v>23958678991076.859</v>
      </c>
      <c r="F92">
        <f t="shared" si="4"/>
        <v>0</v>
      </c>
      <c r="G92">
        <f t="shared" si="4"/>
        <v>0</v>
      </c>
      <c r="H92">
        <f t="shared" si="4"/>
        <v>0</v>
      </c>
      <c r="I92">
        <f t="shared" si="4"/>
        <v>0</v>
      </c>
      <c r="J92">
        <f t="shared" si="4"/>
        <v>0</v>
      </c>
      <c r="K92">
        <f t="shared" si="4"/>
        <v>0</v>
      </c>
      <c r="L92">
        <f t="shared" si="4"/>
        <v>1999180577760.5007</v>
      </c>
      <c r="M92">
        <f t="shared" si="4"/>
        <v>0</v>
      </c>
      <c r="N92">
        <f t="shared" si="4"/>
        <v>0</v>
      </c>
      <c r="O92">
        <f t="shared" si="4"/>
        <v>0</v>
      </c>
      <c r="P92">
        <f t="shared" si="4"/>
        <v>0</v>
      </c>
      <c r="Q92">
        <f t="shared" si="4"/>
        <v>0</v>
      </c>
      <c r="R92">
        <f t="shared" si="4"/>
        <v>0</v>
      </c>
      <c r="S92">
        <f t="shared" si="4"/>
        <v>0</v>
      </c>
      <c r="T92">
        <f t="shared" si="4"/>
        <v>0</v>
      </c>
      <c r="U92">
        <f t="shared" si="4"/>
        <v>107103186404.89265</v>
      </c>
      <c r="V92">
        <f t="shared" si="4"/>
        <v>94824468226062.641</v>
      </c>
      <c r="W92">
        <f t="shared" si="4"/>
        <v>642161095530760.25</v>
      </c>
      <c r="X92">
        <f t="shared" si="4"/>
        <v>0</v>
      </c>
      <c r="Y92">
        <f t="shared" si="4"/>
        <v>0</v>
      </c>
      <c r="Z92">
        <f t="shared" si="4"/>
        <v>0</v>
      </c>
      <c r="AA92">
        <f t="shared" si="4"/>
        <v>0</v>
      </c>
      <c r="AB92">
        <f t="shared" si="4"/>
        <v>0</v>
      </c>
      <c r="AC92">
        <f t="shared" si="4"/>
        <v>0</v>
      </c>
      <c r="AD92">
        <f t="shared" si="4"/>
        <v>0</v>
      </c>
      <c r="AE92" s="47">
        <f t="shared" si="4"/>
        <v>4401954392302.667</v>
      </c>
    </row>
    <row r="93" spans="1:31" x14ac:dyDescent="0.2">
      <c r="A93" s="12" t="s">
        <v>26</v>
      </c>
      <c r="B93" s="96">
        <f t="shared" si="4"/>
        <v>1118079339607026.9</v>
      </c>
      <c r="C93">
        <f t="shared" si="4"/>
        <v>0</v>
      </c>
      <c r="D93">
        <f t="shared" si="4"/>
        <v>26697403205830.961</v>
      </c>
      <c r="E93">
        <f t="shared" si="4"/>
        <v>2155125473325.9233</v>
      </c>
      <c r="F93">
        <f t="shared" si="4"/>
        <v>0</v>
      </c>
      <c r="G93">
        <f t="shared" si="4"/>
        <v>445775047803523</v>
      </c>
      <c r="H93">
        <f t="shared" si="4"/>
        <v>0</v>
      </c>
      <c r="I93">
        <f t="shared" si="4"/>
        <v>0</v>
      </c>
      <c r="J93">
        <f t="shared" si="4"/>
        <v>0</v>
      </c>
      <c r="K93">
        <f t="shared" si="4"/>
        <v>0</v>
      </c>
      <c r="L93">
        <f t="shared" si="4"/>
        <v>39723121778201.977</v>
      </c>
      <c r="M93">
        <f t="shared" si="4"/>
        <v>0</v>
      </c>
      <c r="N93">
        <f t="shared" si="4"/>
        <v>0</v>
      </c>
      <c r="O93">
        <f t="shared" si="4"/>
        <v>0</v>
      </c>
      <c r="P93">
        <f t="shared" si="4"/>
        <v>0</v>
      </c>
      <c r="Q93">
        <f t="shared" si="4"/>
        <v>0</v>
      </c>
      <c r="R93">
        <f t="shared" si="4"/>
        <v>0</v>
      </c>
      <c r="S93">
        <f t="shared" si="4"/>
        <v>0</v>
      </c>
      <c r="T93">
        <f t="shared" si="4"/>
        <v>0</v>
      </c>
      <c r="U93">
        <f t="shared" si="4"/>
        <v>0</v>
      </c>
      <c r="V93">
        <f t="shared" si="4"/>
        <v>0</v>
      </c>
      <c r="W93">
        <f t="shared" si="4"/>
        <v>0</v>
      </c>
      <c r="X93">
        <f t="shared" si="4"/>
        <v>0</v>
      </c>
      <c r="Y93">
        <f t="shared" si="4"/>
        <v>0</v>
      </c>
      <c r="Z93">
        <f t="shared" si="4"/>
        <v>0</v>
      </c>
      <c r="AA93">
        <f t="shared" si="4"/>
        <v>0</v>
      </c>
      <c r="AB93">
        <f t="shared" si="4"/>
        <v>0</v>
      </c>
      <c r="AC93">
        <f t="shared" si="4"/>
        <v>0</v>
      </c>
      <c r="AD93">
        <f t="shared" si="4"/>
        <v>0</v>
      </c>
      <c r="AE93" s="47">
        <f t="shared" si="4"/>
        <v>0</v>
      </c>
    </row>
    <row r="94" spans="1:31" x14ac:dyDescent="0.2">
      <c r="A94" s="12" t="s">
        <v>27</v>
      </c>
      <c r="B94" s="96">
        <f t="shared" si="4"/>
        <v>0</v>
      </c>
      <c r="C94">
        <f t="shared" si="4"/>
        <v>0</v>
      </c>
      <c r="D94">
        <f t="shared" si="4"/>
        <v>0</v>
      </c>
      <c r="E94">
        <f t="shared" si="4"/>
        <v>0</v>
      </c>
      <c r="F94">
        <f t="shared" si="4"/>
        <v>0</v>
      </c>
      <c r="G94">
        <f t="shared" si="4"/>
        <v>0</v>
      </c>
      <c r="H94">
        <f t="shared" si="4"/>
        <v>0</v>
      </c>
      <c r="I94">
        <f t="shared" si="4"/>
        <v>0</v>
      </c>
      <c r="J94">
        <f t="shared" si="4"/>
        <v>0</v>
      </c>
      <c r="K94">
        <f t="shared" si="4"/>
        <v>0</v>
      </c>
      <c r="L94">
        <f t="shared" si="4"/>
        <v>0</v>
      </c>
      <c r="M94">
        <f t="shared" si="4"/>
        <v>0</v>
      </c>
      <c r="N94">
        <f t="shared" si="4"/>
        <v>0</v>
      </c>
      <c r="O94">
        <f t="shared" si="4"/>
        <v>0</v>
      </c>
      <c r="P94">
        <f t="shared" si="4"/>
        <v>0</v>
      </c>
      <c r="Q94">
        <f t="shared" ref="Q94:AE94" si="5">SUMIFS(R$5:R$60,$A$5:$A$60,$A94)</f>
        <v>0</v>
      </c>
      <c r="R94">
        <f t="shared" si="5"/>
        <v>0</v>
      </c>
      <c r="S94">
        <f t="shared" si="5"/>
        <v>0</v>
      </c>
      <c r="T94">
        <f t="shared" si="5"/>
        <v>0</v>
      </c>
      <c r="U94">
        <f t="shared" si="5"/>
        <v>0</v>
      </c>
      <c r="V94">
        <f t="shared" si="5"/>
        <v>0</v>
      </c>
      <c r="W94">
        <f t="shared" si="5"/>
        <v>64570235934739.758</v>
      </c>
      <c r="X94">
        <f t="shared" si="5"/>
        <v>0</v>
      </c>
      <c r="Y94">
        <f t="shared" si="5"/>
        <v>0</v>
      </c>
      <c r="Z94">
        <f t="shared" si="5"/>
        <v>0</v>
      </c>
      <c r="AA94">
        <f t="shared" si="5"/>
        <v>0</v>
      </c>
      <c r="AB94">
        <f t="shared" si="5"/>
        <v>0</v>
      </c>
      <c r="AC94">
        <f t="shared" si="5"/>
        <v>0</v>
      </c>
      <c r="AD94">
        <f t="shared" si="5"/>
        <v>0</v>
      </c>
      <c r="AE94" s="47">
        <f t="shared" si="5"/>
        <v>0</v>
      </c>
    </row>
    <row r="95" spans="1:31" x14ac:dyDescent="0.2">
      <c r="A95" s="12" t="s">
        <v>28</v>
      </c>
      <c r="B95" s="96">
        <f t="shared" ref="B95:AE103" si="6">SUMIFS(C$5:C$60,$A$5:$A$60,$A95)</f>
        <v>0</v>
      </c>
      <c r="C95">
        <f t="shared" si="6"/>
        <v>0</v>
      </c>
      <c r="D95">
        <f t="shared" si="6"/>
        <v>0</v>
      </c>
      <c r="E95">
        <f t="shared" si="6"/>
        <v>0</v>
      </c>
      <c r="F95">
        <f t="shared" si="6"/>
        <v>0</v>
      </c>
      <c r="G95">
        <f t="shared" si="6"/>
        <v>0</v>
      </c>
      <c r="H95">
        <f t="shared" si="6"/>
        <v>0</v>
      </c>
      <c r="I95">
        <f t="shared" si="6"/>
        <v>0</v>
      </c>
      <c r="J95">
        <f t="shared" si="6"/>
        <v>0</v>
      </c>
      <c r="K95">
        <f t="shared" si="6"/>
        <v>0</v>
      </c>
      <c r="L95">
        <f t="shared" si="6"/>
        <v>0</v>
      </c>
      <c r="M95">
        <f t="shared" si="6"/>
        <v>0</v>
      </c>
      <c r="N95">
        <f t="shared" si="6"/>
        <v>0</v>
      </c>
      <c r="O95">
        <f t="shared" si="6"/>
        <v>0</v>
      </c>
      <c r="P95">
        <f t="shared" si="6"/>
        <v>0</v>
      </c>
      <c r="Q95">
        <f t="shared" si="6"/>
        <v>0</v>
      </c>
      <c r="R95">
        <f t="shared" si="6"/>
        <v>0</v>
      </c>
      <c r="S95">
        <f t="shared" si="6"/>
        <v>0</v>
      </c>
      <c r="T95">
        <f t="shared" si="6"/>
        <v>0</v>
      </c>
      <c r="U95">
        <f t="shared" si="6"/>
        <v>0</v>
      </c>
      <c r="V95">
        <f t="shared" si="6"/>
        <v>0</v>
      </c>
      <c r="W95">
        <f t="shared" si="6"/>
        <v>0</v>
      </c>
      <c r="X95">
        <f t="shared" si="6"/>
        <v>0</v>
      </c>
      <c r="Y95">
        <f t="shared" si="6"/>
        <v>0</v>
      </c>
      <c r="Z95">
        <f t="shared" si="6"/>
        <v>0</v>
      </c>
      <c r="AA95">
        <f t="shared" si="6"/>
        <v>0</v>
      </c>
      <c r="AB95">
        <f t="shared" si="6"/>
        <v>0</v>
      </c>
      <c r="AC95">
        <f t="shared" si="6"/>
        <v>0</v>
      </c>
      <c r="AD95">
        <f t="shared" si="6"/>
        <v>0</v>
      </c>
      <c r="AE95" s="47">
        <f t="shared" si="6"/>
        <v>0</v>
      </c>
    </row>
    <row r="96" spans="1:31" x14ac:dyDescent="0.2">
      <c r="A96" s="12" t="s">
        <v>29</v>
      </c>
      <c r="B96" s="96">
        <f t="shared" si="6"/>
        <v>0</v>
      </c>
      <c r="C96">
        <f t="shared" si="6"/>
        <v>0</v>
      </c>
      <c r="D96">
        <f t="shared" si="6"/>
        <v>0</v>
      </c>
      <c r="E96">
        <f t="shared" si="6"/>
        <v>0</v>
      </c>
      <c r="F96">
        <f t="shared" si="6"/>
        <v>0</v>
      </c>
      <c r="G96">
        <f t="shared" si="6"/>
        <v>0</v>
      </c>
      <c r="H96">
        <f t="shared" si="6"/>
        <v>0</v>
      </c>
      <c r="I96">
        <f t="shared" si="6"/>
        <v>0</v>
      </c>
      <c r="J96">
        <f t="shared" si="6"/>
        <v>0</v>
      </c>
      <c r="K96">
        <f t="shared" si="6"/>
        <v>0</v>
      </c>
      <c r="L96">
        <f t="shared" si="6"/>
        <v>0</v>
      </c>
      <c r="M96">
        <f t="shared" si="6"/>
        <v>0</v>
      </c>
      <c r="N96">
        <f t="shared" si="6"/>
        <v>0</v>
      </c>
      <c r="O96">
        <f t="shared" si="6"/>
        <v>221043244806.72272</v>
      </c>
      <c r="P96">
        <f t="shared" si="6"/>
        <v>0</v>
      </c>
      <c r="Q96">
        <f t="shared" si="6"/>
        <v>0</v>
      </c>
      <c r="R96">
        <f t="shared" si="6"/>
        <v>0</v>
      </c>
      <c r="S96">
        <f t="shared" si="6"/>
        <v>1351591878999.8486</v>
      </c>
      <c r="T96">
        <f t="shared" si="6"/>
        <v>0</v>
      </c>
      <c r="U96">
        <f t="shared" si="6"/>
        <v>0</v>
      </c>
      <c r="V96">
        <f t="shared" si="6"/>
        <v>0</v>
      </c>
      <c r="W96">
        <f t="shared" si="6"/>
        <v>0</v>
      </c>
      <c r="X96">
        <f t="shared" si="6"/>
        <v>0</v>
      </c>
      <c r="Y96">
        <f t="shared" si="6"/>
        <v>0</v>
      </c>
      <c r="Z96">
        <f t="shared" si="6"/>
        <v>0</v>
      </c>
      <c r="AA96">
        <f t="shared" si="6"/>
        <v>0</v>
      </c>
      <c r="AB96">
        <f t="shared" si="6"/>
        <v>0</v>
      </c>
      <c r="AC96">
        <f t="shared" si="6"/>
        <v>0</v>
      </c>
      <c r="AD96">
        <f t="shared" si="6"/>
        <v>0</v>
      </c>
      <c r="AE96" s="47">
        <f t="shared" si="6"/>
        <v>0</v>
      </c>
    </row>
    <row r="97" spans="1:31" x14ac:dyDescent="0.2">
      <c r="A97" s="12" t="s">
        <v>30</v>
      </c>
      <c r="B97" s="96">
        <f t="shared" si="6"/>
        <v>0</v>
      </c>
      <c r="C97">
        <f t="shared" si="6"/>
        <v>0</v>
      </c>
      <c r="D97">
        <f t="shared" si="6"/>
        <v>0</v>
      </c>
      <c r="E97">
        <f t="shared" si="6"/>
        <v>0</v>
      </c>
      <c r="F97">
        <f t="shared" si="6"/>
        <v>0</v>
      </c>
      <c r="G97">
        <f t="shared" si="6"/>
        <v>0</v>
      </c>
      <c r="H97">
        <f t="shared" si="6"/>
        <v>0</v>
      </c>
      <c r="I97">
        <f t="shared" si="6"/>
        <v>0</v>
      </c>
      <c r="J97">
        <f t="shared" si="6"/>
        <v>0</v>
      </c>
      <c r="K97">
        <f t="shared" si="6"/>
        <v>0</v>
      </c>
      <c r="L97">
        <f t="shared" si="6"/>
        <v>0</v>
      </c>
      <c r="M97">
        <f t="shared" si="6"/>
        <v>0</v>
      </c>
      <c r="N97">
        <f t="shared" si="6"/>
        <v>0</v>
      </c>
      <c r="O97">
        <f t="shared" si="6"/>
        <v>135545385966.38657</v>
      </c>
      <c r="P97">
        <f t="shared" si="6"/>
        <v>0</v>
      </c>
      <c r="Q97">
        <f t="shared" si="6"/>
        <v>0</v>
      </c>
      <c r="R97">
        <f t="shared" si="6"/>
        <v>0</v>
      </c>
      <c r="S97">
        <f t="shared" si="6"/>
        <v>1386111907343.6563</v>
      </c>
      <c r="T97">
        <f t="shared" si="6"/>
        <v>0</v>
      </c>
      <c r="U97">
        <f t="shared" si="6"/>
        <v>0</v>
      </c>
      <c r="V97">
        <f t="shared" si="6"/>
        <v>0</v>
      </c>
      <c r="W97">
        <f t="shared" si="6"/>
        <v>0</v>
      </c>
      <c r="X97">
        <f t="shared" si="6"/>
        <v>0</v>
      </c>
      <c r="Y97">
        <f t="shared" si="6"/>
        <v>0</v>
      </c>
      <c r="Z97">
        <f t="shared" si="6"/>
        <v>0</v>
      </c>
      <c r="AA97">
        <f t="shared" si="6"/>
        <v>0</v>
      </c>
      <c r="AB97">
        <f t="shared" si="6"/>
        <v>0</v>
      </c>
      <c r="AC97">
        <f t="shared" si="6"/>
        <v>0</v>
      </c>
      <c r="AD97">
        <f t="shared" si="6"/>
        <v>0</v>
      </c>
      <c r="AE97" s="47">
        <f t="shared" si="6"/>
        <v>0</v>
      </c>
    </row>
    <row r="98" spans="1:31" x14ac:dyDescent="0.2">
      <c r="A98" s="12" t="s">
        <v>31</v>
      </c>
      <c r="B98" s="96">
        <f t="shared" si="6"/>
        <v>0</v>
      </c>
      <c r="C98">
        <f t="shared" si="6"/>
        <v>0</v>
      </c>
      <c r="D98">
        <f t="shared" si="6"/>
        <v>0</v>
      </c>
      <c r="E98">
        <f t="shared" si="6"/>
        <v>0</v>
      </c>
      <c r="F98">
        <f t="shared" si="6"/>
        <v>0</v>
      </c>
      <c r="G98">
        <f t="shared" si="6"/>
        <v>0</v>
      </c>
      <c r="H98">
        <f t="shared" si="6"/>
        <v>0</v>
      </c>
      <c r="I98">
        <f t="shared" si="6"/>
        <v>0</v>
      </c>
      <c r="J98">
        <f t="shared" si="6"/>
        <v>0</v>
      </c>
      <c r="K98">
        <f t="shared" si="6"/>
        <v>0</v>
      </c>
      <c r="L98">
        <f t="shared" si="6"/>
        <v>0</v>
      </c>
      <c r="M98">
        <f t="shared" si="6"/>
        <v>0</v>
      </c>
      <c r="N98">
        <f t="shared" si="6"/>
        <v>0</v>
      </c>
      <c r="O98">
        <f t="shared" si="6"/>
        <v>0</v>
      </c>
      <c r="P98">
        <f t="shared" si="6"/>
        <v>0</v>
      </c>
      <c r="Q98">
        <f t="shared" si="6"/>
        <v>0</v>
      </c>
      <c r="R98">
        <f t="shared" si="6"/>
        <v>0</v>
      </c>
      <c r="S98">
        <f t="shared" si="6"/>
        <v>3141322579286.4854</v>
      </c>
      <c r="T98">
        <f t="shared" si="6"/>
        <v>0</v>
      </c>
      <c r="U98">
        <f t="shared" si="6"/>
        <v>0</v>
      </c>
      <c r="V98">
        <f t="shared" si="6"/>
        <v>0</v>
      </c>
      <c r="W98">
        <f t="shared" si="6"/>
        <v>0</v>
      </c>
      <c r="X98">
        <f t="shared" si="6"/>
        <v>0</v>
      </c>
      <c r="Y98">
        <f t="shared" si="6"/>
        <v>0</v>
      </c>
      <c r="Z98">
        <f t="shared" si="6"/>
        <v>0</v>
      </c>
      <c r="AA98">
        <f t="shared" si="6"/>
        <v>0</v>
      </c>
      <c r="AB98">
        <f t="shared" si="6"/>
        <v>0</v>
      </c>
      <c r="AC98">
        <f t="shared" si="6"/>
        <v>0</v>
      </c>
      <c r="AD98">
        <f t="shared" si="6"/>
        <v>0</v>
      </c>
      <c r="AE98" s="47">
        <f t="shared" si="6"/>
        <v>0</v>
      </c>
    </row>
    <row r="99" spans="1:31" x14ac:dyDescent="0.2">
      <c r="A99" s="12" t="s">
        <v>32</v>
      </c>
      <c r="B99" s="96">
        <f t="shared" si="6"/>
        <v>0</v>
      </c>
      <c r="C99">
        <f t="shared" si="6"/>
        <v>0</v>
      </c>
      <c r="D99">
        <f t="shared" si="6"/>
        <v>0</v>
      </c>
      <c r="E99">
        <f t="shared" si="6"/>
        <v>0</v>
      </c>
      <c r="F99">
        <f t="shared" si="6"/>
        <v>0</v>
      </c>
      <c r="G99">
        <f t="shared" si="6"/>
        <v>0</v>
      </c>
      <c r="H99">
        <f t="shared" si="6"/>
        <v>0</v>
      </c>
      <c r="I99">
        <f t="shared" si="6"/>
        <v>0</v>
      </c>
      <c r="J99">
        <f t="shared" si="6"/>
        <v>0</v>
      </c>
      <c r="K99">
        <f t="shared" si="6"/>
        <v>0</v>
      </c>
      <c r="L99">
        <f t="shared" si="6"/>
        <v>0</v>
      </c>
      <c r="M99">
        <f t="shared" si="6"/>
        <v>0</v>
      </c>
      <c r="N99">
        <f t="shared" si="6"/>
        <v>0</v>
      </c>
      <c r="O99">
        <f t="shared" si="6"/>
        <v>0</v>
      </c>
      <c r="P99">
        <f t="shared" si="6"/>
        <v>0</v>
      </c>
      <c r="Q99">
        <f t="shared" si="6"/>
        <v>0</v>
      </c>
      <c r="R99">
        <f t="shared" si="6"/>
        <v>0</v>
      </c>
      <c r="S99">
        <f t="shared" si="6"/>
        <v>127458566192.52011</v>
      </c>
      <c r="T99">
        <f t="shared" si="6"/>
        <v>0</v>
      </c>
      <c r="U99">
        <f t="shared" si="6"/>
        <v>0</v>
      </c>
      <c r="V99">
        <f t="shared" si="6"/>
        <v>0</v>
      </c>
      <c r="W99">
        <f t="shared" si="6"/>
        <v>0</v>
      </c>
      <c r="X99">
        <f t="shared" si="6"/>
        <v>0</v>
      </c>
      <c r="Y99">
        <f t="shared" si="6"/>
        <v>0</v>
      </c>
      <c r="Z99">
        <f t="shared" si="6"/>
        <v>0</v>
      </c>
      <c r="AA99">
        <f t="shared" si="6"/>
        <v>0</v>
      </c>
      <c r="AB99">
        <f t="shared" si="6"/>
        <v>0</v>
      </c>
      <c r="AC99">
        <f t="shared" si="6"/>
        <v>0</v>
      </c>
      <c r="AD99">
        <f t="shared" si="6"/>
        <v>0</v>
      </c>
      <c r="AE99" s="47">
        <f t="shared" si="6"/>
        <v>0</v>
      </c>
    </row>
    <row r="100" spans="1:31" x14ac:dyDescent="0.2">
      <c r="A100" s="12" t="s">
        <v>33</v>
      </c>
      <c r="B100" s="96">
        <f t="shared" si="6"/>
        <v>0</v>
      </c>
      <c r="C100">
        <f t="shared" si="6"/>
        <v>0</v>
      </c>
      <c r="D100">
        <f t="shared" si="6"/>
        <v>0</v>
      </c>
      <c r="E100">
        <f t="shared" si="6"/>
        <v>0</v>
      </c>
      <c r="F100">
        <f t="shared" si="6"/>
        <v>0</v>
      </c>
      <c r="G100">
        <f t="shared" si="6"/>
        <v>0</v>
      </c>
      <c r="H100">
        <f t="shared" si="6"/>
        <v>0</v>
      </c>
      <c r="I100">
        <f t="shared" si="6"/>
        <v>0</v>
      </c>
      <c r="J100">
        <f t="shared" si="6"/>
        <v>0</v>
      </c>
      <c r="K100">
        <f t="shared" si="6"/>
        <v>0</v>
      </c>
      <c r="L100">
        <f t="shared" si="6"/>
        <v>0</v>
      </c>
      <c r="M100">
        <f t="shared" si="6"/>
        <v>0</v>
      </c>
      <c r="N100">
        <f t="shared" si="6"/>
        <v>0</v>
      </c>
      <c r="O100">
        <f t="shared" si="6"/>
        <v>0</v>
      </c>
      <c r="P100">
        <f t="shared" si="6"/>
        <v>0</v>
      </c>
      <c r="Q100">
        <f t="shared" si="6"/>
        <v>0</v>
      </c>
      <c r="R100">
        <f t="shared" si="6"/>
        <v>0</v>
      </c>
      <c r="S100">
        <f t="shared" si="6"/>
        <v>0</v>
      </c>
      <c r="T100">
        <f t="shared" si="6"/>
        <v>0</v>
      </c>
      <c r="U100">
        <f t="shared" si="6"/>
        <v>0</v>
      </c>
      <c r="V100">
        <f t="shared" si="6"/>
        <v>0</v>
      </c>
      <c r="W100">
        <f t="shared" si="6"/>
        <v>0</v>
      </c>
      <c r="X100">
        <f t="shared" si="6"/>
        <v>0</v>
      </c>
      <c r="Y100">
        <f t="shared" si="6"/>
        <v>0</v>
      </c>
      <c r="Z100">
        <f t="shared" si="6"/>
        <v>0</v>
      </c>
      <c r="AA100">
        <f t="shared" si="6"/>
        <v>0</v>
      </c>
      <c r="AB100">
        <f t="shared" si="6"/>
        <v>0</v>
      </c>
      <c r="AC100">
        <f t="shared" si="6"/>
        <v>0</v>
      </c>
      <c r="AD100">
        <f t="shared" si="6"/>
        <v>0</v>
      </c>
      <c r="AE100" s="47">
        <f t="shared" si="6"/>
        <v>0</v>
      </c>
    </row>
    <row r="101" spans="1:31" x14ac:dyDescent="0.2">
      <c r="A101" s="12" t="s">
        <v>34</v>
      </c>
      <c r="B101" s="96">
        <f t="shared" si="6"/>
        <v>0</v>
      </c>
      <c r="C101">
        <f t="shared" si="6"/>
        <v>0</v>
      </c>
      <c r="D101">
        <f t="shared" si="6"/>
        <v>0</v>
      </c>
      <c r="E101">
        <f t="shared" si="6"/>
        <v>0</v>
      </c>
      <c r="F101">
        <f t="shared" si="6"/>
        <v>0</v>
      </c>
      <c r="G101">
        <f t="shared" si="6"/>
        <v>0</v>
      </c>
      <c r="H101">
        <f t="shared" si="6"/>
        <v>0</v>
      </c>
      <c r="I101">
        <f t="shared" si="6"/>
        <v>0</v>
      </c>
      <c r="J101">
        <f t="shared" si="6"/>
        <v>0</v>
      </c>
      <c r="K101">
        <f t="shared" si="6"/>
        <v>0</v>
      </c>
      <c r="L101">
        <f t="shared" si="6"/>
        <v>0</v>
      </c>
      <c r="M101">
        <f t="shared" si="6"/>
        <v>0</v>
      </c>
      <c r="N101">
        <f t="shared" si="6"/>
        <v>0</v>
      </c>
      <c r="O101">
        <f t="shared" si="6"/>
        <v>0</v>
      </c>
      <c r="P101">
        <f t="shared" si="6"/>
        <v>0</v>
      </c>
      <c r="Q101">
        <f t="shared" si="6"/>
        <v>0</v>
      </c>
      <c r="R101">
        <f t="shared" si="6"/>
        <v>0</v>
      </c>
      <c r="S101">
        <f t="shared" si="6"/>
        <v>0</v>
      </c>
      <c r="T101">
        <f t="shared" si="6"/>
        <v>0</v>
      </c>
      <c r="U101">
        <f t="shared" si="6"/>
        <v>0</v>
      </c>
      <c r="V101">
        <f t="shared" si="6"/>
        <v>0</v>
      </c>
      <c r="W101">
        <f t="shared" si="6"/>
        <v>0</v>
      </c>
      <c r="X101">
        <f t="shared" si="6"/>
        <v>0</v>
      </c>
      <c r="Y101">
        <f t="shared" si="6"/>
        <v>0</v>
      </c>
      <c r="Z101">
        <f t="shared" si="6"/>
        <v>0</v>
      </c>
      <c r="AA101">
        <f t="shared" si="6"/>
        <v>0</v>
      </c>
      <c r="AB101">
        <f t="shared" si="6"/>
        <v>0</v>
      </c>
      <c r="AC101">
        <f t="shared" si="6"/>
        <v>0</v>
      </c>
      <c r="AD101">
        <f t="shared" si="6"/>
        <v>0</v>
      </c>
      <c r="AE101" s="47">
        <f t="shared" si="6"/>
        <v>0</v>
      </c>
    </row>
    <row r="102" spans="1:31" x14ac:dyDescent="0.2">
      <c r="A102" s="12" t="s">
        <v>35</v>
      </c>
      <c r="B102" s="96">
        <f t="shared" si="6"/>
        <v>0</v>
      </c>
      <c r="C102">
        <f t="shared" si="6"/>
        <v>0</v>
      </c>
      <c r="D102">
        <f t="shared" si="6"/>
        <v>0</v>
      </c>
      <c r="E102">
        <f t="shared" si="6"/>
        <v>0</v>
      </c>
      <c r="F102">
        <f t="shared" si="6"/>
        <v>0</v>
      </c>
      <c r="G102">
        <f t="shared" si="6"/>
        <v>0</v>
      </c>
      <c r="H102">
        <f t="shared" si="6"/>
        <v>0</v>
      </c>
      <c r="I102">
        <f t="shared" si="6"/>
        <v>0</v>
      </c>
      <c r="J102">
        <f t="shared" si="6"/>
        <v>0</v>
      </c>
      <c r="K102">
        <f t="shared" si="6"/>
        <v>0</v>
      </c>
      <c r="L102">
        <f t="shared" si="6"/>
        <v>0</v>
      </c>
      <c r="M102">
        <f t="shared" si="6"/>
        <v>0</v>
      </c>
      <c r="N102">
        <f t="shared" si="6"/>
        <v>0</v>
      </c>
      <c r="O102">
        <f t="shared" si="6"/>
        <v>0</v>
      </c>
      <c r="P102">
        <f t="shared" si="6"/>
        <v>0</v>
      </c>
      <c r="Q102">
        <f t="shared" si="6"/>
        <v>0</v>
      </c>
      <c r="R102">
        <f t="shared" si="6"/>
        <v>0</v>
      </c>
      <c r="S102">
        <f t="shared" si="6"/>
        <v>0</v>
      </c>
      <c r="T102">
        <f t="shared" si="6"/>
        <v>0</v>
      </c>
      <c r="U102">
        <f t="shared" si="6"/>
        <v>0</v>
      </c>
      <c r="V102">
        <f t="shared" si="6"/>
        <v>0</v>
      </c>
      <c r="W102">
        <f t="shared" si="6"/>
        <v>0</v>
      </c>
      <c r="X102">
        <f t="shared" si="6"/>
        <v>0</v>
      </c>
      <c r="Y102">
        <f t="shared" si="6"/>
        <v>0</v>
      </c>
      <c r="Z102">
        <f t="shared" si="6"/>
        <v>0</v>
      </c>
      <c r="AA102">
        <f t="shared" si="6"/>
        <v>0</v>
      </c>
      <c r="AB102">
        <f t="shared" si="6"/>
        <v>0</v>
      </c>
      <c r="AC102">
        <f t="shared" si="6"/>
        <v>0</v>
      </c>
      <c r="AD102">
        <f t="shared" si="6"/>
        <v>0</v>
      </c>
      <c r="AE102" s="47">
        <f t="shared" si="6"/>
        <v>0</v>
      </c>
    </row>
    <row r="103" spans="1:31" x14ac:dyDescent="0.2">
      <c r="A103" s="12" t="s">
        <v>36</v>
      </c>
      <c r="B103" s="96">
        <f t="shared" si="6"/>
        <v>0</v>
      </c>
      <c r="C103">
        <f t="shared" si="6"/>
        <v>0</v>
      </c>
      <c r="D103">
        <f t="shared" si="6"/>
        <v>0</v>
      </c>
      <c r="E103">
        <f t="shared" si="6"/>
        <v>0</v>
      </c>
      <c r="F103">
        <f t="shared" si="6"/>
        <v>0</v>
      </c>
      <c r="G103">
        <f t="shared" si="6"/>
        <v>0</v>
      </c>
      <c r="H103">
        <f t="shared" si="6"/>
        <v>0</v>
      </c>
      <c r="I103">
        <f t="shared" si="6"/>
        <v>0</v>
      </c>
      <c r="J103">
        <f t="shared" si="6"/>
        <v>0</v>
      </c>
      <c r="K103">
        <f t="shared" si="6"/>
        <v>0</v>
      </c>
      <c r="L103">
        <f t="shared" si="6"/>
        <v>0</v>
      </c>
      <c r="M103">
        <f t="shared" si="6"/>
        <v>0</v>
      </c>
      <c r="N103">
        <f t="shared" si="6"/>
        <v>0</v>
      </c>
      <c r="O103">
        <f t="shared" si="6"/>
        <v>0</v>
      </c>
      <c r="P103">
        <f t="shared" si="6"/>
        <v>0</v>
      </c>
      <c r="Q103">
        <f t="shared" ref="Q103:AE103" si="7">SUMIFS(R$5:R$60,$A$5:$A$60,$A103)</f>
        <v>0</v>
      </c>
      <c r="R103">
        <f t="shared" si="7"/>
        <v>0</v>
      </c>
      <c r="S103">
        <f t="shared" si="7"/>
        <v>0</v>
      </c>
      <c r="T103">
        <f t="shared" si="7"/>
        <v>0</v>
      </c>
      <c r="U103">
        <f t="shared" si="7"/>
        <v>0</v>
      </c>
      <c r="V103">
        <f t="shared" si="7"/>
        <v>0</v>
      </c>
      <c r="W103">
        <f t="shared" si="7"/>
        <v>0</v>
      </c>
      <c r="X103">
        <f t="shared" si="7"/>
        <v>0</v>
      </c>
      <c r="Y103">
        <f t="shared" si="7"/>
        <v>0</v>
      </c>
      <c r="Z103">
        <f t="shared" si="7"/>
        <v>0</v>
      </c>
      <c r="AA103">
        <f t="shared" si="7"/>
        <v>0</v>
      </c>
      <c r="AB103">
        <f t="shared" si="7"/>
        <v>0</v>
      </c>
      <c r="AC103">
        <f t="shared" si="7"/>
        <v>0</v>
      </c>
      <c r="AD103">
        <f t="shared" si="7"/>
        <v>0</v>
      </c>
      <c r="AE103" s="47">
        <f t="shared" si="7"/>
        <v>0</v>
      </c>
    </row>
    <row r="104" spans="1:31" x14ac:dyDescent="0.2">
      <c r="A104" s="12" t="s">
        <v>37</v>
      </c>
      <c r="B104" s="96">
        <f t="shared" ref="B104:AE109" si="8">SUMIFS(C$5:C$60,$A$5:$A$60,$A104)</f>
        <v>0</v>
      </c>
      <c r="C104">
        <f t="shared" si="8"/>
        <v>0</v>
      </c>
      <c r="D104">
        <f t="shared" si="8"/>
        <v>0</v>
      </c>
      <c r="E104">
        <f t="shared" si="8"/>
        <v>0</v>
      </c>
      <c r="F104">
        <f t="shared" si="8"/>
        <v>0</v>
      </c>
      <c r="G104">
        <f t="shared" si="8"/>
        <v>0</v>
      </c>
      <c r="H104">
        <f t="shared" si="8"/>
        <v>0</v>
      </c>
      <c r="I104">
        <f t="shared" si="8"/>
        <v>0</v>
      </c>
      <c r="J104">
        <f t="shared" si="8"/>
        <v>0</v>
      </c>
      <c r="K104">
        <f t="shared" si="8"/>
        <v>0</v>
      </c>
      <c r="L104">
        <f t="shared" si="8"/>
        <v>0</v>
      </c>
      <c r="M104">
        <f t="shared" si="8"/>
        <v>0</v>
      </c>
      <c r="N104">
        <f t="shared" si="8"/>
        <v>0</v>
      </c>
      <c r="O104">
        <f t="shared" si="8"/>
        <v>0</v>
      </c>
      <c r="P104">
        <f t="shared" si="8"/>
        <v>0</v>
      </c>
      <c r="Q104">
        <f t="shared" si="8"/>
        <v>0</v>
      </c>
      <c r="R104">
        <f t="shared" si="8"/>
        <v>0</v>
      </c>
      <c r="S104">
        <f t="shared" si="8"/>
        <v>0</v>
      </c>
      <c r="T104">
        <f t="shared" si="8"/>
        <v>0</v>
      </c>
      <c r="U104">
        <f t="shared" si="8"/>
        <v>0</v>
      </c>
      <c r="V104">
        <f t="shared" si="8"/>
        <v>0</v>
      </c>
      <c r="W104">
        <f t="shared" si="8"/>
        <v>0</v>
      </c>
      <c r="X104">
        <f t="shared" si="8"/>
        <v>0</v>
      </c>
      <c r="Y104">
        <f t="shared" si="8"/>
        <v>0</v>
      </c>
      <c r="Z104">
        <f t="shared" si="8"/>
        <v>0</v>
      </c>
      <c r="AA104">
        <f t="shared" si="8"/>
        <v>0</v>
      </c>
      <c r="AB104">
        <f t="shared" si="8"/>
        <v>0</v>
      </c>
      <c r="AC104">
        <f t="shared" si="8"/>
        <v>0</v>
      </c>
      <c r="AD104">
        <f t="shared" si="8"/>
        <v>0</v>
      </c>
      <c r="AE104" s="47">
        <f t="shared" si="8"/>
        <v>0</v>
      </c>
    </row>
    <row r="105" spans="1:31" x14ac:dyDescent="0.2">
      <c r="A105" s="12" t="s">
        <v>38</v>
      </c>
      <c r="B105" s="96">
        <f t="shared" si="8"/>
        <v>0</v>
      </c>
      <c r="C105">
        <f t="shared" si="8"/>
        <v>0</v>
      </c>
      <c r="D105">
        <f t="shared" si="8"/>
        <v>0</v>
      </c>
      <c r="E105">
        <f t="shared" si="8"/>
        <v>0</v>
      </c>
      <c r="F105">
        <f t="shared" si="8"/>
        <v>0</v>
      </c>
      <c r="G105">
        <f t="shared" si="8"/>
        <v>0</v>
      </c>
      <c r="H105">
        <f t="shared" si="8"/>
        <v>0</v>
      </c>
      <c r="I105">
        <f t="shared" si="8"/>
        <v>0</v>
      </c>
      <c r="J105">
        <f t="shared" si="8"/>
        <v>0</v>
      </c>
      <c r="K105">
        <f t="shared" si="8"/>
        <v>0</v>
      </c>
      <c r="L105">
        <f t="shared" si="8"/>
        <v>0</v>
      </c>
      <c r="M105">
        <f t="shared" si="8"/>
        <v>0</v>
      </c>
      <c r="N105">
        <f t="shared" si="8"/>
        <v>0</v>
      </c>
      <c r="O105">
        <f t="shared" si="8"/>
        <v>0</v>
      </c>
      <c r="P105">
        <f t="shared" si="8"/>
        <v>0</v>
      </c>
      <c r="Q105">
        <f t="shared" si="8"/>
        <v>0</v>
      </c>
      <c r="R105">
        <f t="shared" si="8"/>
        <v>0</v>
      </c>
      <c r="S105">
        <f t="shared" si="8"/>
        <v>0</v>
      </c>
      <c r="T105">
        <f t="shared" si="8"/>
        <v>0</v>
      </c>
      <c r="U105">
        <f t="shared" si="8"/>
        <v>0</v>
      </c>
      <c r="V105">
        <f t="shared" si="8"/>
        <v>0</v>
      </c>
      <c r="W105">
        <f t="shared" si="8"/>
        <v>0</v>
      </c>
      <c r="X105">
        <f t="shared" si="8"/>
        <v>0</v>
      </c>
      <c r="Y105">
        <f t="shared" si="8"/>
        <v>0</v>
      </c>
      <c r="Z105">
        <f t="shared" si="8"/>
        <v>0</v>
      </c>
      <c r="AA105">
        <f t="shared" si="8"/>
        <v>0</v>
      </c>
      <c r="AB105">
        <f t="shared" si="8"/>
        <v>0</v>
      </c>
      <c r="AC105">
        <f t="shared" si="8"/>
        <v>0</v>
      </c>
      <c r="AD105">
        <f t="shared" si="8"/>
        <v>0</v>
      </c>
      <c r="AE105" s="47">
        <f t="shared" si="8"/>
        <v>0</v>
      </c>
    </row>
    <row r="106" spans="1:31" x14ac:dyDescent="0.2">
      <c r="A106" s="12" t="s">
        <v>39</v>
      </c>
      <c r="B106" s="96">
        <f t="shared" si="8"/>
        <v>0</v>
      </c>
      <c r="C106">
        <f t="shared" si="8"/>
        <v>0</v>
      </c>
      <c r="D106">
        <f t="shared" si="8"/>
        <v>0</v>
      </c>
      <c r="E106">
        <f t="shared" si="8"/>
        <v>0</v>
      </c>
      <c r="F106">
        <f t="shared" si="8"/>
        <v>0</v>
      </c>
      <c r="G106">
        <f t="shared" si="8"/>
        <v>0</v>
      </c>
      <c r="H106">
        <f t="shared" si="8"/>
        <v>0</v>
      </c>
      <c r="I106">
        <f t="shared" si="8"/>
        <v>0</v>
      </c>
      <c r="J106">
        <f t="shared" si="8"/>
        <v>0</v>
      </c>
      <c r="K106">
        <f t="shared" si="8"/>
        <v>0</v>
      </c>
      <c r="L106">
        <f t="shared" si="8"/>
        <v>0</v>
      </c>
      <c r="M106">
        <f t="shared" si="8"/>
        <v>0</v>
      </c>
      <c r="N106">
        <f t="shared" si="8"/>
        <v>0</v>
      </c>
      <c r="O106">
        <f t="shared" si="8"/>
        <v>0</v>
      </c>
      <c r="P106">
        <f t="shared" si="8"/>
        <v>0</v>
      </c>
      <c r="Q106">
        <f t="shared" si="8"/>
        <v>0</v>
      </c>
      <c r="R106">
        <f t="shared" si="8"/>
        <v>0</v>
      </c>
      <c r="S106">
        <f t="shared" si="8"/>
        <v>0</v>
      </c>
      <c r="T106">
        <f t="shared" si="8"/>
        <v>0</v>
      </c>
      <c r="U106">
        <f t="shared" si="8"/>
        <v>0</v>
      </c>
      <c r="V106">
        <f t="shared" si="8"/>
        <v>0</v>
      </c>
      <c r="W106">
        <f t="shared" si="8"/>
        <v>0</v>
      </c>
      <c r="X106">
        <f t="shared" si="8"/>
        <v>0</v>
      </c>
      <c r="Y106">
        <f t="shared" si="8"/>
        <v>0</v>
      </c>
      <c r="Z106">
        <f t="shared" si="8"/>
        <v>0</v>
      </c>
      <c r="AA106">
        <f t="shared" si="8"/>
        <v>0</v>
      </c>
      <c r="AB106">
        <f t="shared" si="8"/>
        <v>0</v>
      </c>
      <c r="AC106">
        <f t="shared" si="8"/>
        <v>0</v>
      </c>
      <c r="AD106">
        <f t="shared" si="8"/>
        <v>0</v>
      </c>
      <c r="AE106" s="47">
        <f t="shared" si="8"/>
        <v>0</v>
      </c>
    </row>
    <row r="107" spans="1:31" x14ac:dyDescent="0.2">
      <c r="A107" s="12" t="s">
        <v>40</v>
      </c>
      <c r="B107" s="96">
        <f t="shared" si="8"/>
        <v>619765979844000</v>
      </c>
      <c r="C107">
        <f t="shared" si="8"/>
        <v>0</v>
      </c>
      <c r="D107">
        <f t="shared" si="8"/>
        <v>23753177299500</v>
      </c>
      <c r="E107">
        <f t="shared" si="8"/>
        <v>0</v>
      </c>
      <c r="F107">
        <f t="shared" si="8"/>
        <v>0</v>
      </c>
      <c r="G107">
        <f t="shared" si="8"/>
        <v>4747302070500</v>
      </c>
      <c r="H107">
        <f t="shared" si="8"/>
        <v>72995672211000</v>
      </c>
      <c r="I107">
        <f t="shared" si="8"/>
        <v>0</v>
      </c>
      <c r="J107">
        <f t="shared" si="8"/>
        <v>0</v>
      </c>
      <c r="K107">
        <f t="shared" si="8"/>
        <v>0</v>
      </c>
      <c r="L107">
        <f t="shared" si="8"/>
        <v>2125035742500</v>
      </c>
      <c r="M107">
        <f t="shared" si="8"/>
        <v>0</v>
      </c>
      <c r="N107">
        <f t="shared" si="8"/>
        <v>0</v>
      </c>
      <c r="O107">
        <f t="shared" si="8"/>
        <v>0</v>
      </c>
      <c r="P107">
        <f t="shared" si="8"/>
        <v>0</v>
      </c>
      <c r="Q107">
        <f t="shared" si="8"/>
        <v>0</v>
      </c>
      <c r="R107">
        <f t="shared" si="8"/>
        <v>0</v>
      </c>
      <c r="S107">
        <f t="shared" si="8"/>
        <v>0</v>
      </c>
      <c r="T107">
        <f t="shared" si="8"/>
        <v>0</v>
      </c>
      <c r="U107">
        <f t="shared" si="8"/>
        <v>0</v>
      </c>
      <c r="V107">
        <f t="shared" si="8"/>
        <v>0</v>
      </c>
      <c r="W107">
        <f t="shared" si="8"/>
        <v>2697267589500</v>
      </c>
      <c r="X107">
        <f t="shared" si="8"/>
        <v>1772252031000</v>
      </c>
      <c r="Y107">
        <f t="shared" si="8"/>
        <v>6939005601000</v>
      </c>
      <c r="Z107">
        <f t="shared" si="8"/>
        <v>0</v>
      </c>
      <c r="AA107">
        <f t="shared" si="8"/>
        <v>756543280399500</v>
      </c>
      <c r="AB107">
        <f t="shared" si="8"/>
        <v>-652019300113500</v>
      </c>
      <c r="AC107">
        <f t="shared" si="8"/>
        <v>0</v>
      </c>
      <c r="AD107">
        <f t="shared" si="8"/>
        <v>0</v>
      </c>
      <c r="AE107" s="47">
        <f t="shared" si="8"/>
        <v>0</v>
      </c>
    </row>
    <row r="108" spans="1:31" x14ac:dyDescent="0.2">
      <c r="A108" s="37" t="s">
        <v>41</v>
      </c>
      <c r="B108" s="97">
        <f t="shared" si="8"/>
        <v>0</v>
      </c>
      <c r="C108" s="28">
        <f t="shared" si="8"/>
        <v>0</v>
      </c>
      <c r="D108" s="28">
        <f t="shared" si="8"/>
        <v>0</v>
      </c>
      <c r="E108" s="28">
        <f t="shared" si="8"/>
        <v>0</v>
      </c>
      <c r="F108" s="28">
        <f t="shared" si="8"/>
        <v>0</v>
      </c>
      <c r="G108" s="28">
        <f t="shared" si="8"/>
        <v>0</v>
      </c>
      <c r="H108" s="28">
        <f t="shared" si="8"/>
        <v>0</v>
      </c>
      <c r="I108" s="28">
        <f t="shared" si="8"/>
        <v>0</v>
      </c>
      <c r="J108" s="28">
        <f t="shared" si="8"/>
        <v>0</v>
      </c>
      <c r="K108" s="28">
        <f t="shared" si="8"/>
        <v>0</v>
      </c>
      <c r="L108" s="28">
        <f t="shared" si="8"/>
        <v>0</v>
      </c>
      <c r="M108" s="28">
        <f t="shared" si="8"/>
        <v>0</v>
      </c>
      <c r="N108" s="28">
        <f t="shared" si="8"/>
        <v>0</v>
      </c>
      <c r="O108" s="28">
        <f t="shared" si="8"/>
        <v>0</v>
      </c>
      <c r="P108" s="28">
        <f t="shared" si="8"/>
        <v>0</v>
      </c>
      <c r="Q108" s="28">
        <f t="shared" si="8"/>
        <v>0</v>
      </c>
      <c r="R108" s="28">
        <f t="shared" si="8"/>
        <v>0</v>
      </c>
      <c r="S108" s="28">
        <f t="shared" si="8"/>
        <v>0</v>
      </c>
      <c r="T108" s="28">
        <f t="shared" si="8"/>
        <v>0</v>
      </c>
      <c r="U108" s="28">
        <f t="shared" si="8"/>
        <v>0</v>
      </c>
      <c r="V108" s="28">
        <f t="shared" si="8"/>
        <v>0</v>
      </c>
      <c r="W108" s="28">
        <f t="shared" si="8"/>
        <v>0</v>
      </c>
      <c r="X108" s="28">
        <f t="shared" si="8"/>
        <v>0</v>
      </c>
      <c r="Y108" s="28">
        <f t="shared" si="8"/>
        <v>0</v>
      </c>
      <c r="Z108" s="28">
        <f t="shared" si="8"/>
        <v>0</v>
      </c>
      <c r="AA108" s="28">
        <f t="shared" si="8"/>
        <v>0</v>
      </c>
      <c r="AB108" s="28">
        <f t="shared" si="8"/>
        <v>0</v>
      </c>
      <c r="AC108" s="28">
        <f t="shared" si="8"/>
        <v>0</v>
      </c>
      <c r="AD108" s="28">
        <f t="shared" si="8"/>
        <v>0</v>
      </c>
      <c r="AE108" s="29">
        <f t="shared" si="8"/>
        <v>0</v>
      </c>
    </row>
    <row r="109" spans="1:31" x14ac:dyDescent="0.2">
      <c r="A109" s="76" t="s">
        <v>88</v>
      </c>
      <c r="B109" s="30">
        <f t="shared" si="8"/>
        <v>0</v>
      </c>
      <c r="C109" s="24">
        <f t="shared" si="8"/>
        <v>0</v>
      </c>
      <c r="D109" s="24">
        <f t="shared" si="8"/>
        <v>0</v>
      </c>
      <c r="E109" s="24">
        <f t="shared" si="8"/>
        <v>0</v>
      </c>
      <c r="F109" s="24">
        <f t="shared" si="8"/>
        <v>0</v>
      </c>
      <c r="G109" s="24">
        <f t="shared" si="8"/>
        <v>0</v>
      </c>
      <c r="H109" s="24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8"/>
        <v>0</v>
      </c>
      <c r="N109" s="24">
        <f t="shared" si="8"/>
        <v>0</v>
      </c>
      <c r="O109" s="24">
        <f t="shared" si="8"/>
        <v>0</v>
      </c>
      <c r="P109" s="24">
        <f t="shared" si="8"/>
        <v>0</v>
      </c>
      <c r="Q109" s="24">
        <f t="shared" si="8"/>
        <v>0</v>
      </c>
      <c r="R109" s="24">
        <f t="shared" si="8"/>
        <v>0</v>
      </c>
      <c r="S109" s="24">
        <f t="shared" si="8"/>
        <v>0</v>
      </c>
      <c r="T109" s="24">
        <f t="shared" si="8"/>
        <v>0</v>
      </c>
      <c r="U109" s="24">
        <f t="shared" si="8"/>
        <v>0</v>
      </c>
      <c r="V109" s="24">
        <f t="shared" si="8"/>
        <v>1098535143717000</v>
      </c>
      <c r="W109" s="24">
        <f t="shared" si="8"/>
        <v>0</v>
      </c>
      <c r="X109" s="24">
        <f t="shared" si="8"/>
        <v>0</v>
      </c>
      <c r="Y109" s="24">
        <f t="shared" si="8"/>
        <v>0</v>
      </c>
      <c r="Z109" s="24">
        <f t="shared" si="8"/>
        <v>0</v>
      </c>
      <c r="AA109" s="24">
        <f t="shared" si="8"/>
        <v>0</v>
      </c>
      <c r="AB109" s="24">
        <f t="shared" si="8"/>
        <v>0</v>
      </c>
      <c r="AC109" s="24">
        <f t="shared" si="8"/>
        <v>0</v>
      </c>
      <c r="AD109" s="24">
        <f t="shared" si="8"/>
        <v>0</v>
      </c>
      <c r="AE109" s="25">
        <f t="shared" si="8"/>
        <v>0</v>
      </c>
    </row>
    <row r="113" spans="1:11" x14ac:dyDescent="0.2">
      <c r="A113" s="79" t="s">
        <v>274</v>
      </c>
    </row>
    <row r="114" spans="1:11" ht="42.75" x14ac:dyDescent="0.2">
      <c r="C114" s="107" t="s">
        <v>278</v>
      </c>
      <c r="D114" s="107" t="s">
        <v>159</v>
      </c>
      <c r="E114" s="107" t="s">
        <v>203</v>
      </c>
      <c r="F114" s="107" t="s">
        <v>202</v>
      </c>
      <c r="G114" s="107" t="s">
        <v>214</v>
      </c>
      <c r="H114" s="107" t="s">
        <v>200</v>
      </c>
      <c r="I114" s="107" t="s">
        <v>120</v>
      </c>
      <c r="J114" s="107" t="s">
        <v>129</v>
      </c>
      <c r="K114" s="107" t="s">
        <v>186</v>
      </c>
    </row>
    <row r="115" spans="1:11" x14ac:dyDescent="0.2">
      <c r="A115" s="110" t="str">
        <f>VLOOKUP(B115,'Sector Match'!$A$1:$B$43,2,0)</f>
        <v>coal mining 05</v>
      </c>
      <c r="B115" s="36" t="s">
        <v>2</v>
      </c>
      <c r="C115" s="95">
        <f>SUMIFS($B68:$AE68,$B$66:$AE$66,C$114)</f>
        <v>1263365693898000</v>
      </c>
      <c r="D115" s="45">
        <f t="shared" ref="D115:K115" si="9">SUMIFS($B68:$AE68,$B$66:$AE$66,D$114)</f>
        <v>0</v>
      </c>
      <c r="E115" s="45">
        <f t="shared" si="9"/>
        <v>0</v>
      </c>
      <c r="F115" s="45">
        <f t="shared" si="9"/>
        <v>0</v>
      </c>
      <c r="G115" s="45">
        <f t="shared" si="9"/>
        <v>0</v>
      </c>
      <c r="H115" s="45">
        <f t="shared" si="9"/>
        <v>0</v>
      </c>
      <c r="I115" s="45">
        <f t="shared" si="9"/>
        <v>0</v>
      </c>
      <c r="J115" s="45">
        <f t="shared" si="9"/>
        <v>0</v>
      </c>
      <c r="K115" s="46">
        <f t="shared" si="9"/>
        <v>0</v>
      </c>
    </row>
    <row r="116" spans="1:11" x14ac:dyDescent="0.2">
      <c r="A116" s="41" t="str">
        <f>VLOOKUP(B116,'Sector Match'!$A$1:$B$43,2,0)</f>
        <v>oil and gas extraction 06</v>
      </c>
      <c r="B116" s="12" t="s">
        <v>3</v>
      </c>
      <c r="C116" s="96">
        <f t="shared" ref="C116:K131" si="10">SUMIFS($B69:$AE69,$B$66:$AE$66,C$114)</f>
        <v>0</v>
      </c>
      <c r="D116">
        <f t="shared" si="10"/>
        <v>0</v>
      </c>
      <c r="E116">
        <f t="shared" si="10"/>
        <v>0</v>
      </c>
      <c r="F116">
        <f t="shared" si="10"/>
        <v>0</v>
      </c>
      <c r="G116">
        <f t="shared" si="10"/>
        <v>0</v>
      </c>
      <c r="H116">
        <f t="shared" si="10"/>
        <v>0</v>
      </c>
      <c r="I116">
        <f t="shared" si="10"/>
        <v>0</v>
      </c>
      <c r="J116">
        <f t="shared" si="10"/>
        <v>0</v>
      </c>
      <c r="K116" s="47">
        <f t="shared" si="10"/>
        <v>0</v>
      </c>
    </row>
    <row r="117" spans="1:11" x14ac:dyDescent="0.2">
      <c r="A117" s="41" t="str">
        <f>VLOOKUP(B117,'Sector Match'!$A$1:$B$43,2,0)</f>
        <v>other mining and quarrying 07T08</v>
      </c>
      <c r="B117" s="12" t="s">
        <v>4</v>
      </c>
      <c r="C117" s="96">
        <f t="shared" si="10"/>
        <v>0</v>
      </c>
      <c r="D117">
        <f t="shared" si="10"/>
        <v>0</v>
      </c>
      <c r="E117">
        <f t="shared" si="10"/>
        <v>0</v>
      </c>
      <c r="F117">
        <f t="shared" si="10"/>
        <v>0</v>
      </c>
      <c r="G117">
        <f t="shared" si="10"/>
        <v>0</v>
      </c>
      <c r="H117">
        <f t="shared" si="10"/>
        <v>0</v>
      </c>
      <c r="I117">
        <f t="shared" si="10"/>
        <v>0</v>
      </c>
      <c r="J117">
        <f t="shared" si="10"/>
        <v>0</v>
      </c>
      <c r="K117" s="47">
        <f t="shared" si="10"/>
        <v>0</v>
      </c>
    </row>
    <row r="118" spans="1:11" x14ac:dyDescent="0.2">
      <c r="A118" s="41" t="str">
        <f>VLOOKUP(B118,'Sector Match'!$A$1:$B$43,2,0)</f>
        <v>other mining and quarrying 07T08</v>
      </c>
      <c r="B118" s="12" t="s">
        <v>5</v>
      </c>
      <c r="C118" s="96">
        <f t="shared" si="10"/>
        <v>0</v>
      </c>
      <c r="D118">
        <f t="shared" si="10"/>
        <v>0</v>
      </c>
      <c r="E118">
        <f t="shared" si="10"/>
        <v>0</v>
      </c>
      <c r="F118">
        <f t="shared" si="10"/>
        <v>0</v>
      </c>
      <c r="G118">
        <f t="shared" si="10"/>
        <v>0</v>
      </c>
      <c r="H118">
        <f t="shared" si="10"/>
        <v>0</v>
      </c>
      <c r="I118">
        <f t="shared" si="10"/>
        <v>0</v>
      </c>
      <c r="J118">
        <f t="shared" si="10"/>
        <v>0</v>
      </c>
      <c r="K118" s="47">
        <f t="shared" si="10"/>
        <v>0</v>
      </c>
    </row>
    <row r="119" spans="1:11" x14ac:dyDescent="0.2">
      <c r="A119" s="41" t="str">
        <f>VLOOKUP(B119,'Sector Match'!$A$1:$B$43,2,0)</f>
        <v>other mining and quarrying 07T08</v>
      </c>
      <c r="B119" s="12" t="s">
        <v>6</v>
      </c>
      <c r="C119" s="96">
        <f t="shared" si="10"/>
        <v>0</v>
      </c>
      <c r="D119">
        <f t="shared" si="10"/>
        <v>0</v>
      </c>
      <c r="E119">
        <f t="shared" si="10"/>
        <v>0</v>
      </c>
      <c r="F119">
        <f t="shared" si="10"/>
        <v>0</v>
      </c>
      <c r="G119">
        <f t="shared" si="10"/>
        <v>0</v>
      </c>
      <c r="H119">
        <f t="shared" si="10"/>
        <v>0</v>
      </c>
      <c r="I119">
        <f t="shared" si="10"/>
        <v>0</v>
      </c>
      <c r="J119">
        <f t="shared" si="10"/>
        <v>0</v>
      </c>
      <c r="K119" s="47">
        <f t="shared" si="10"/>
        <v>0</v>
      </c>
    </row>
    <row r="120" spans="1:11" x14ac:dyDescent="0.2">
      <c r="A120" s="41" t="str">
        <f>VLOOKUP(B120,'Sector Match'!$A$1:$B$43,2,0)</f>
        <v>Mining Support Service Activities 09</v>
      </c>
      <c r="B120" s="12" t="s">
        <v>7</v>
      </c>
      <c r="C120" s="96">
        <f t="shared" si="10"/>
        <v>0</v>
      </c>
      <c r="D120">
        <f t="shared" si="10"/>
        <v>0</v>
      </c>
      <c r="E120">
        <f t="shared" si="10"/>
        <v>0</v>
      </c>
      <c r="F120">
        <f t="shared" si="10"/>
        <v>0</v>
      </c>
      <c r="G120">
        <f t="shared" si="10"/>
        <v>0</v>
      </c>
      <c r="H120">
        <f t="shared" si="10"/>
        <v>0</v>
      </c>
      <c r="I120">
        <f t="shared" si="10"/>
        <v>0</v>
      </c>
      <c r="J120">
        <f t="shared" si="10"/>
        <v>0</v>
      </c>
      <c r="K120" s="47">
        <f t="shared" si="10"/>
        <v>0</v>
      </c>
    </row>
    <row r="121" spans="1:11" x14ac:dyDescent="0.2">
      <c r="A121" s="41" t="str">
        <f>VLOOKUP(B121,'Sector Match'!$A$1:$B$43,2,0)</f>
        <v>Mining Support Service Activities 09</v>
      </c>
      <c r="B121" s="12" t="s">
        <v>8</v>
      </c>
      <c r="C121" s="96">
        <f t="shared" si="10"/>
        <v>0</v>
      </c>
      <c r="D121">
        <f t="shared" si="10"/>
        <v>0</v>
      </c>
      <c r="E121">
        <f t="shared" si="10"/>
        <v>0</v>
      </c>
      <c r="F121">
        <f t="shared" si="10"/>
        <v>0</v>
      </c>
      <c r="G121">
        <f t="shared" si="10"/>
        <v>0</v>
      </c>
      <c r="H121">
        <f t="shared" si="10"/>
        <v>0</v>
      </c>
      <c r="I121">
        <f t="shared" si="10"/>
        <v>0</v>
      </c>
      <c r="J121">
        <f t="shared" si="10"/>
        <v>0</v>
      </c>
      <c r="K121" s="47">
        <f t="shared" si="10"/>
        <v>0</v>
      </c>
    </row>
    <row r="122" spans="1:11" x14ac:dyDescent="0.2">
      <c r="A122" s="41" t="str">
        <f>VLOOKUP(B122,'Sector Match'!$A$1:$B$43,2,0)</f>
        <v>food beverage and tobacco 10T12</v>
      </c>
      <c r="B122" s="12" t="s">
        <v>9</v>
      </c>
      <c r="C122" s="96">
        <f t="shared" si="10"/>
        <v>0</v>
      </c>
      <c r="D122">
        <f t="shared" si="10"/>
        <v>0</v>
      </c>
      <c r="E122">
        <f t="shared" si="10"/>
        <v>0</v>
      </c>
      <c r="F122">
        <f t="shared" si="10"/>
        <v>0</v>
      </c>
      <c r="G122">
        <f t="shared" si="10"/>
        <v>0</v>
      </c>
      <c r="H122">
        <f t="shared" si="10"/>
        <v>0</v>
      </c>
      <c r="I122">
        <f t="shared" si="10"/>
        <v>0</v>
      </c>
      <c r="J122">
        <f t="shared" si="10"/>
        <v>0</v>
      </c>
      <c r="K122" s="47">
        <f t="shared" si="10"/>
        <v>9904529923762.3047</v>
      </c>
    </row>
    <row r="123" spans="1:11" x14ac:dyDescent="0.2">
      <c r="A123" s="41" t="str">
        <f>VLOOKUP(B123,'Sector Match'!$A$1:$B$43,2,0)</f>
        <v>food beverage and tobacco 10T12</v>
      </c>
      <c r="B123" s="12" t="s">
        <v>10</v>
      </c>
      <c r="C123" s="96">
        <f t="shared" si="10"/>
        <v>0</v>
      </c>
      <c r="D123">
        <f t="shared" si="10"/>
        <v>0</v>
      </c>
      <c r="E123">
        <f t="shared" si="10"/>
        <v>0</v>
      </c>
      <c r="F123">
        <f t="shared" si="10"/>
        <v>0</v>
      </c>
      <c r="G123">
        <f t="shared" si="10"/>
        <v>0</v>
      </c>
      <c r="H123">
        <f t="shared" si="10"/>
        <v>0</v>
      </c>
      <c r="I123">
        <f t="shared" si="10"/>
        <v>0</v>
      </c>
      <c r="J123">
        <f t="shared" si="10"/>
        <v>0</v>
      </c>
      <c r="K123" s="47">
        <f t="shared" si="10"/>
        <v>0</v>
      </c>
    </row>
    <row r="124" spans="1:11" x14ac:dyDescent="0.2">
      <c r="A124" s="41" t="str">
        <f>VLOOKUP(B124,'Sector Match'!$A$1:$B$43,2,0)</f>
        <v>food beverage and tobacco 10T12</v>
      </c>
      <c r="B124" s="12" t="s">
        <v>11</v>
      </c>
      <c r="C124" s="96">
        <f t="shared" si="10"/>
        <v>0</v>
      </c>
      <c r="D124">
        <f t="shared" si="10"/>
        <v>0</v>
      </c>
      <c r="E124">
        <f t="shared" si="10"/>
        <v>0</v>
      </c>
      <c r="F124">
        <f t="shared" si="10"/>
        <v>0</v>
      </c>
      <c r="G124">
        <f t="shared" si="10"/>
        <v>0</v>
      </c>
      <c r="H124">
        <f t="shared" si="10"/>
        <v>0</v>
      </c>
      <c r="I124">
        <f t="shared" si="10"/>
        <v>0</v>
      </c>
      <c r="J124">
        <f t="shared" si="10"/>
        <v>0</v>
      </c>
      <c r="K124" s="47">
        <f t="shared" si="10"/>
        <v>0</v>
      </c>
    </row>
    <row r="125" spans="1:11" x14ac:dyDescent="0.2">
      <c r="A125" s="41" t="str">
        <f>VLOOKUP(B125,'Sector Match'!$A$1:$B$43,2,0)</f>
        <v>food beverage and tobacco 10T12</v>
      </c>
      <c r="B125" s="12" t="s">
        <v>12</v>
      </c>
      <c r="C125" s="96">
        <f t="shared" si="10"/>
        <v>0</v>
      </c>
      <c r="D125">
        <f t="shared" si="10"/>
        <v>0</v>
      </c>
      <c r="E125">
        <f t="shared" si="10"/>
        <v>0</v>
      </c>
      <c r="F125">
        <f t="shared" si="10"/>
        <v>0</v>
      </c>
      <c r="G125">
        <f t="shared" si="10"/>
        <v>0</v>
      </c>
      <c r="H125">
        <f t="shared" si="10"/>
        <v>0</v>
      </c>
      <c r="I125">
        <f t="shared" si="10"/>
        <v>0</v>
      </c>
      <c r="J125">
        <f t="shared" si="10"/>
        <v>0</v>
      </c>
      <c r="K125" s="47">
        <f t="shared" si="10"/>
        <v>0</v>
      </c>
    </row>
    <row r="126" spans="1:11" x14ac:dyDescent="0.2">
      <c r="A126" s="41" t="str">
        <f>VLOOKUP(B126,'Sector Match'!$A$1:$B$43,2,0)</f>
        <v>textiles apparel and leather 13T15</v>
      </c>
      <c r="B126" s="12" t="s">
        <v>13</v>
      </c>
      <c r="C126" s="96">
        <f t="shared" si="10"/>
        <v>0</v>
      </c>
      <c r="D126">
        <f t="shared" si="10"/>
        <v>0</v>
      </c>
      <c r="E126">
        <f t="shared" si="10"/>
        <v>0</v>
      </c>
      <c r="F126">
        <f t="shared" si="10"/>
        <v>0</v>
      </c>
      <c r="G126">
        <f t="shared" si="10"/>
        <v>0</v>
      </c>
      <c r="H126">
        <f t="shared" si="10"/>
        <v>0</v>
      </c>
      <c r="I126">
        <f t="shared" si="10"/>
        <v>0</v>
      </c>
      <c r="J126">
        <f t="shared" si="10"/>
        <v>0</v>
      </c>
      <c r="K126" s="47">
        <f t="shared" si="10"/>
        <v>0</v>
      </c>
    </row>
    <row r="127" spans="1:11" x14ac:dyDescent="0.2">
      <c r="A127" s="41" t="str">
        <f>VLOOKUP(B127,'Sector Match'!$A$1:$B$43,2,0)</f>
        <v>textiles apparel and leather 13T15</v>
      </c>
      <c r="B127" s="12" t="s">
        <v>14</v>
      </c>
      <c r="C127" s="96">
        <f t="shared" si="10"/>
        <v>0</v>
      </c>
      <c r="D127">
        <f t="shared" si="10"/>
        <v>0</v>
      </c>
      <c r="E127">
        <f t="shared" si="10"/>
        <v>0</v>
      </c>
      <c r="F127">
        <f t="shared" si="10"/>
        <v>0</v>
      </c>
      <c r="G127">
        <f t="shared" si="10"/>
        <v>0</v>
      </c>
      <c r="H127">
        <f t="shared" si="10"/>
        <v>0</v>
      </c>
      <c r="I127">
        <f t="shared" si="10"/>
        <v>0</v>
      </c>
      <c r="J127">
        <f t="shared" si="10"/>
        <v>0</v>
      </c>
      <c r="K127" s="47">
        <f t="shared" si="10"/>
        <v>0</v>
      </c>
    </row>
    <row r="128" spans="1:11" x14ac:dyDescent="0.2">
      <c r="A128" s="41" t="str">
        <f>VLOOKUP(B128,'Sector Match'!$A$1:$B$43,2,0)</f>
        <v>textiles apparel and leather 13T15</v>
      </c>
      <c r="B128" s="12" t="s">
        <v>15</v>
      </c>
      <c r="C128" s="96">
        <f t="shared" si="10"/>
        <v>0</v>
      </c>
      <c r="D128">
        <f t="shared" si="10"/>
        <v>0</v>
      </c>
      <c r="E128">
        <f t="shared" si="10"/>
        <v>0</v>
      </c>
      <c r="F128">
        <f t="shared" si="10"/>
        <v>0</v>
      </c>
      <c r="G128">
        <f t="shared" si="10"/>
        <v>0</v>
      </c>
      <c r="H128">
        <f t="shared" si="10"/>
        <v>0</v>
      </c>
      <c r="I128">
        <f t="shared" si="10"/>
        <v>0</v>
      </c>
      <c r="J128">
        <f t="shared" si="10"/>
        <v>0</v>
      </c>
      <c r="K128" s="47">
        <f t="shared" si="10"/>
        <v>0</v>
      </c>
    </row>
    <row r="129" spans="1:11" x14ac:dyDescent="0.2">
      <c r="A129" s="41" t="str">
        <f>VLOOKUP(B129,'Sector Match'!$A$1:$B$43,2,0)</f>
        <v>wood products 16</v>
      </c>
      <c r="B129" s="12" t="s">
        <v>16</v>
      </c>
      <c r="C129" s="96">
        <f t="shared" si="10"/>
        <v>0</v>
      </c>
      <c r="D129">
        <f t="shared" si="10"/>
        <v>0</v>
      </c>
      <c r="E129">
        <f t="shared" si="10"/>
        <v>0</v>
      </c>
      <c r="F129">
        <f t="shared" si="10"/>
        <v>0</v>
      </c>
      <c r="G129">
        <f t="shared" si="10"/>
        <v>635902582634.81799</v>
      </c>
      <c r="H129">
        <f t="shared" si="10"/>
        <v>0</v>
      </c>
      <c r="I129">
        <f t="shared" si="10"/>
        <v>0</v>
      </c>
      <c r="J129">
        <f t="shared" si="10"/>
        <v>0</v>
      </c>
      <c r="K129" s="47">
        <f t="shared" si="10"/>
        <v>0</v>
      </c>
    </row>
    <row r="130" spans="1:11" x14ac:dyDescent="0.2">
      <c r="A130" s="41" t="str">
        <f>VLOOKUP(B130,'Sector Match'!$A$1:$B$43,2,0)</f>
        <v>wood products 16</v>
      </c>
      <c r="B130" s="12" t="s">
        <v>17</v>
      </c>
      <c r="C130" s="96">
        <f t="shared" si="10"/>
        <v>0</v>
      </c>
      <c r="D130">
        <f t="shared" si="10"/>
        <v>0</v>
      </c>
      <c r="E130">
        <f t="shared" si="10"/>
        <v>0</v>
      </c>
      <c r="F130">
        <f t="shared" si="10"/>
        <v>0</v>
      </c>
      <c r="G130">
        <f t="shared" si="10"/>
        <v>0</v>
      </c>
      <c r="H130">
        <f t="shared" si="10"/>
        <v>0</v>
      </c>
      <c r="I130">
        <f t="shared" si="10"/>
        <v>0</v>
      </c>
      <c r="J130">
        <f t="shared" si="10"/>
        <v>0</v>
      </c>
      <c r="K130" s="47">
        <f t="shared" si="10"/>
        <v>0</v>
      </c>
    </row>
    <row r="131" spans="1:11" x14ac:dyDescent="0.2">
      <c r="A131" s="41" t="str">
        <f>VLOOKUP(B131,'Sector Match'!$A$1:$B$43,2,0)</f>
        <v>pulp paper and printing 17T18</v>
      </c>
      <c r="B131" s="12" t="s">
        <v>18</v>
      </c>
      <c r="C131" s="96">
        <f t="shared" si="10"/>
        <v>0</v>
      </c>
      <c r="D131">
        <f t="shared" si="10"/>
        <v>0</v>
      </c>
      <c r="E131">
        <f t="shared" si="10"/>
        <v>0</v>
      </c>
      <c r="F131">
        <f t="shared" si="10"/>
        <v>0</v>
      </c>
      <c r="G131">
        <f t="shared" si="10"/>
        <v>0</v>
      </c>
      <c r="H131">
        <f t="shared" si="10"/>
        <v>0</v>
      </c>
      <c r="I131">
        <f t="shared" si="10"/>
        <v>0</v>
      </c>
      <c r="J131">
        <f t="shared" si="10"/>
        <v>0</v>
      </c>
      <c r="K131" s="47">
        <f t="shared" si="10"/>
        <v>0</v>
      </c>
    </row>
    <row r="132" spans="1:11" x14ac:dyDescent="0.2">
      <c r="A132" s="41" t="str">
        <f>VLOOKUP(B132,'Sector Match'!$A$1:$B$43,2,0)</f>
        <v>pulp paper and printing 17T18</v>
      </c>
      <c r="B132" s="12" t="s">
        <v>19</v>
      </c>
      <c r="C132" s="96">
        <f t="shared" ref="C132:K147" si="11">SUMIFS($B85:$AE85,$B$66:$AE$66,C$114)</f>
        <v>0</v>
      </c>
      <c r="D132">
        <f t="shared" si="11"/>
        <v>0</v>
      </c>
      <c r="E132">
        <f t="shared" si="11"/>
        <v>0</v>
      </c>
      <c r="F132">
        <f t="shared" si="11"/>
        <v>0</v>
      </c>
      <c r="G132">
        <f t="shared" si="11"/>
        <v>0</v>
      </c>
      <c r="H132">
        <f t="shared" si="11"/>
        <v>0</v>
      </c>
      <c r="I132">
        <f t="shared" si="11"/>
        <v>0</v>
      </c>
      <c r="J132">
        <f t="shared" si="11"/>
        <v>0</v>
      </c>
      <c r="K132" s="47">
        <f t="shared" si="11"/>
        <v>0</v>
      </c>
    </row>
    <row r="133" spans="1:11" x14ac:dyDescent="0.2">
      <c r="A133" s="41" t="str">
        <f>VLOOKUP(B133,'Sector Match'!$A$1:$B$43,2,0)</f>
        <v>pulp paper and printing 17T18</v>
      </c>
      <c r="B133" s="12" t="s">
        <v>20</v>
      </c>
      <c r="C133" s="96">
        <f t="shared" si="11"/>
        <v>0</v>
      </c>
      <c r="D133">
        <f t="shared" si="11"/>
        <v>0</v>
      </c>
      <c r="E133">
        <f t="shared" si="11"/>
        <v>0</v>
      </c>
      <c r="F133">
        <f t="shared" si="11"/>
        <v>0</v>
      </c>
      <c r="G133">
        <f t="shared" si="11"/>
        <v>190770774790.44543</v>
      </c>
      <c r="H133">
        <f t="shared" si="11"/>
        <v>0</v>
      </c>
      <c r="I133">
        <f t="shared" si="11"/>
        <v>0</v>
      </c>
      <c r="J133">
        <f t="shared" si="11"/>
        <v>0</v>
      </c>
      <c r="K133" s="47">
        <f t="shared" si="11"/>
        <v>0</v>
      </c>
    </row>
    <row r="134" spans="1:11" x14ac:dyDescent="0.2">
      <c r="A134" s="41" t="str">
        <f>VLOOKUP(B134,'Sector Match'!$A$1:$B$43,2,0)</f>
        <v>refined petroleum and coke 19</v>
      </c>
      <c r="B134" s="12" t="s">
        <v>21</v>
      </c>
      <c r="C134" s="96">
        <f t="shared" si="11"/>
        <v>3936044585336844</v>
      </c>
      <c r="D134">
        <f t="shared" si="11"/>
        <v>1943262803116336</v>
      </c>
      <c r="E134">
        <f t="shared" si="11"/>
        <v>199781517707487.38</v>
      </c>
      <c r="F134">
        <f t="shared" si="11"/>
        <v>2.73914579387955E+16</v>
      </c>
      <c r="G134">
        <f t="shared" si="11"/>
        <v>5862312236518565</v>
      </c>
      <c r="H134">
        <f t="shared" si="11"/>
        <v>111390762450000</v>
      </c>
      <c r="I134">
        <f t="shared" si="11"/>
        <v>0</v>
      </c>
      <c r="J134">
        <f t="shared" si="11"/>
        <v>0</v>
      </c>
      <c r="K134" s="47">
        <f t="shared" si="11"/>
        <v>118108540672396.83</v>
      </c>
    </row>
    <row r="135" spans="1:11" x14ac:dyDescent="0.2">
      <c r="A135" s="41" t="str">
        <f>VLOOKUP(B135,'Sector Match'!$A$1:$B$43,2,0)</f>
        <v>chemicals 20</v>
      </c>
      <c r="B135" s="12" t="s">
        <v>1</v>
      </c>
      <c r="C135" s="96">
        <f t="shared" si="11"/>
        <v>1332844301735048</v>
      </c>
      <c r="D135">
        <f t="shared" si="11"/>
        <v>2196244882771841.5</v>
      </c>
      <c r="E135">
        <f t="shared" si="11"/>
        <v>75138281884978.984</v>
      </c>
      <c r="F135">
        <f t="shared" si="11"/>
        <v>0</v>
      </c>
      <c r="G135">
        <f t="shared" si="11"/>
        <v>467290421363691.75</v>
      </c>
      <c r="H135">
        <f t="shared" si="11"/>
        <v>389687109982500</v>
      </c>
      <c r="I135">
        <f t="shared" si="11"/>
        <v>0</v>
      </c>
      <c r="J135">
        <f t="shared" si="11"/>
        <v>0</v>
      </c>
      <c r="K135" s="47">
        <f t="shared" si="11"/>
        <v>12315187110538.195</v>
      </c>
    </row>
    <row r="136" spans="1:11" x14ac:dyDescent="0.2">
      <c r="A136" s="41">
        <f>VLOOKUP(B136,'Sector Match'!$A$1:$B$43,2,0)</f>
        <v>0</v>
      </c>
      <c r="B136" s="12" t="s">
        <v>22</v>
      </c>
      <c r="C136" s="96">
        <f t="shared" si="11"/>
        <v>0</v>
      </c>
      <c r="D136">
        <f t="shared" si="11"/>
        <v>0</v>
      </c>
      <c r="E136">
        <f t="shared" si="11"/>
        <v>0</v>
      </c>
      <c r="F136">
        <f t="shared" si="11"/>
        <v>0</v>
      </c>
      <c r="G136">
        <f t="shared" si="11"/>
        <v>11059175350.17075</v>
      </c>
      <c r="H136">
        <f t="shared" si="11"/>
        <v>0</v>
      </c>
      <c r="I136">
        <f t="shared" si="11"/>
        <v>0</v>
      </c>
      <c r="J136">
        <f t="shared" si="11"/>
        <v>0</v>
      </c>
      <c r="K136" s="47">
        <f t="shared" si="11"/>
        <v>0</v>
      </c>
    </row>
    <row r="137" spans="1:11" x14ac:dyDescent="0.2">
      <c r="A137" s="41" t="str">
        <f>VLOOKUP(B137,'Sector Match'!$A$1:$B$43,2,0)</f>
        <v>chemicals 20</v>
      </c>
      <c r="B137" s="12" t="s">
        <v>23</v>
      </c>
      <c r="C137" s="96">
        <f t="shared" si="11"/>
        <v>0</v>
      </c>
      <c r="D137">
        <f t="shared" si="11"/>
        <v>0</v>
      </c>
      <c r="E137">
        <f t="shared" si="11"/>
        <v>0</v>
      </c>
      <c r="F137">
        <f t="shared" si="11"/>
        <v>0</v>
      </c>
      <c r="G137">
        <f t="shared" si="11"/>
        <v>0</v>
      </c>
      <c r="H137">
        <f t="shared" si="11"/>
        <v>0</v>
      </c>
      <c r="I137">
        <f t="shared" si="11"/>
        <v>0</v>
      </c>
      <c r="J137">
        <f t="shared" si="11"/>
        <v>0</v>
      </c>
      <c r="K137" s="47">
        <f t="shared" si="11"/>
        <v>0</v>
      </c>
    </row>
    <row r="138" spans="1:11" x14ac:dyDescent="0.2">
      <c r="A138" s="41" t="str">
        <f>VLOOKUP(B138,'Sector Match'!$A$1:$B$43,2,0)</f>
        <v>rubber and plastic products 22</v>
      </c>
      <c r="B138" s="12" t="s">
        <v>24</v>
      </c>
      <c r="C138" s="96">
        <f t="shared" si="11"/>
        <v>0</v>
      </c>
      <c r="D138">
        <f t="shared" si="11"/>
        <v>0</v>
      </c>
      <c r="E138">
        <f t="shared" si="11"/>
        <v>456648929798.03918</v>
      </c>
      <c r="F138">
        <f t="shared" si="11"/>
        <v>0</v>
      </c>
      <c r="G138">
        <f t="shared" si="11"/>
        <v>0</v>
      </c>
      <c r="H138">
        <f t="shared" si="11"/>
        <v>0</v>
      </c>
      <c r="I138">
        <f t="shared" si="11"/>
        <v>0</v>
      </c>
      <c r="J138">
        <f t="shared" si="11"/>
        <v>0</v>
      </c>
      <c r="K138" s="47">
        <f t="shared" si="11"/>
        <v>0</v>
      </c>
    </row>
    <row r="139" spans="1:11" x14ac:dyDescent="0.2">
      <c r="A139" s="41" t="str">
        <f>VLOOKUP(B139,'Sector Match'!$A$1:$B$43,2,0)</f>
        <v>cement and other nonmetallic minerals 239</v>
      </c>
      <c r="B139" s="12" t="s">
        <v>25</v>
      </c>
      <c r="C139" s="96">
        <f t="shared" si="11"/>
        <v>320755557511902.19</v>
      </c>
      <c r="D139">
        <f t="shared" si="11"/>
        <v>0</v>
      </c>
      <c r="E139">
        <f t="shared" si="11"/>
        <v>1999180577760.5007</v>
      </c>
      <c r="F139">
        <f t="shared" si="11"/>
        <v>0</v>
      </c>
      <c r="G139">
        <f t="shared" si="11"/>
        <v>737092666943227.75</v>
      </c>
      <c r="H139">
        <f t="shared" si="11"/>
        <v>0</v>
      </c>
      <c r="I139">
        <f t="shared" si="11"/>
        <v>0</v>
      </c>
      <c r="J139">
        <f t="shared" si="11"/>
        <v>0</v>
      </c>
      <c r="K139" s="47">
        <f t="shared" si="11"/>
        <v>4401954392302.667</v>
      </c>
    </row>
    <row r="140" spans="1:11" x14ac:dyDescent="0.2">
      <c r="A140" s="41" t="str">
        <f>VLOOKUP(B140,'Sector Match'!$A$1:$B$43,2,0)</f>
        <v>iron and steel 241</v>
      </c>
      <c r="B140" s="12" t="s">
        <v>26</v>
      </c>
      <c r="C140" s="96">
        <f t="shared" si="11"/>
        <v>1592706916089706.8</v>
      </c>
      <c r="D140">
        <f t="shared" si="11"/>
        <v>0</v>
      </c>
      <c r="E140">
        <f t="shared" si="11"/>
        <v>39723121778201.977</v>
      </c>
      <c r="F140">
        <f t="shared" si="11"/>
        <v>0</v>
      </c>
      <c r="G140">
        <f t="shared" si="11"/>
        <v>0</v>
      </c>
      <c r="H140">
        <f t="shared" si="11"/>
        <v>0</v>
      </c>
      <c r="I140">
        <f t="shared" si="11"/>
        <v>0</v>
      </c>
      <c r="J140">
        <f t="shared" si="11"/>
        <v>0</v>
      </c>
      <c r="K140" s="47">
        <f t="shared" si="11"/>
        <v>0</v>
      </c>
    </row>
    <row r="141" spans="1:11" x14ac:dyDescent="0.2">
      <c r="A141" s="41" t="str">
        <f>VLOOKUP(B141,'Sector Match'!$A$1:$B$43,2,0)</f>
        <v>other metals 242</v>
      </c>
      <c r="B141" s="12" t="s">
        <v>27</v>
      </c>
      <c r="C141" s="96">
        <f t="shared" si="11"/>
        <v>0</v>
      </c>
      <c r="D141">
        <f t="shared" si="11"/>
        <v>0</v>
      </c>
      <c r="E141">
        <f t="shared" si="11"/>
        <v>0</v>
      </c>
      <c r="F141">
        <f t="shared" si="11"/>
        <v>0</v>
      </c>
      <c r="G141">
        <f t="shared" si="11"/>
        <v>64570235934739.758</v>
      </c>
      <c r="H141">
        <f t="shared" si="11"/>
        <v>0</v>
      </c>
      <c r="I141">
        <f t="shared" si="11"/>
        <v>0</v>
      </c>
      <c r="J141">
        <f t="shared" si="11"/>
        <v>0</v>
      </c>
      <c r="K141" s="47">
        <f t="shared" si="11"/>
        <v>0</v>
      </c>
    </row>
    <row r="142" spans="1:11" x14ac:dyDescent="0.2">
      <c r="A142" s="41" t="str">
        <f>VLOOKUP(B142,'Sector Match'!$A$1:$B$43,2,0)</f>
        <v>metal products except machinery and vehicles 25</v>
      </c>
      <c r="B142" s="12" t="s">
        <v>28</v>
      </c>
      <c r="C142" s="96">
        <f t="shared" si="11"/>
        <v>0</v>
      </c>
      <c r="D142">
        <f t="shared" si="11"/>
        <v>0</v>
      </c>
      <c r="E142">
        <f t="shared" si="11"/>
        <v>0</v>
      </c>
      <c r="F142">
        <f t="shared" si="11"/>
        <v>0</v>
      </c>
      <c r="G142">
        <f t="shared" si="11"/>
        <v>0</v>
      </c>
      <c r="H142">
        <f t="shared" si="11"/>
        <v>0</v>
      </c>
      <c r="I142">
        <f t="shared" si="11"/>
        <v>0</v>
      </c>
      <c r="J142">
        <f t="shared" si="11"/>
        <v>0</v>
      </c>
      <c r="K142" s="47">
        <f t="shared" si="11"/>
        <v>0</v>
      </c>
    </row>
    <row r="143" spans="1:11" x14ac:dyDescent="0.2">
      <c r="A143" s="41" t="str">
        <f>VLOOKUP(B143,'Sector Match'!$A$1:$B$43,2,0)</f>
        <v>other manufacturing 31T33</v>
      </c>
      <c r="B143" s="12" t="s">
        <v>29</v>
      </c>
      <c r="C143" s="96">
        <f t="shared" si="11"/>
        <v>0</v>
      </c>
      <c r="D143">
        <f t="shared" si="11"/>
        <v>1351591878999.8486</v>
      </c>
      <c r="E143">
        <f t="shared" si="11"/>
        <v>221043244806.72272</v>
      </c>
      <c r="F143">
        <f t="shared" si="11"/>
        <v>0</v>
      </c>
      <c r="G143">
        <f t="shared" si="11"/>
        <v>0</v>
      </c>
      <c r="H143">
        <f t="shared" si="11"/>
        <v>0</v>
      </c>
      <c r="I143">
        <f t="shared" si="11"/>
        <v>0</v>
      </c>
      <c r="J143">
        <f t="shared" si="11"/>
        <v>0</v>
      </c>
      <c r="K143" s="47">
        <f t="shared" si="11"/>
        <v>0</v>
      </c>
    </row>
    <row r="144" spans="1:11" x14ac:dyDescent="0.2">
      <c r="A144" s="41" t="str">
        <f>VLOOKUP(B144,'Sector Match'!$A$1:$B$43,2,0)</f>
        <v>glass and glass products 231</v>
      </c>
      <c r="B144" s="12" t="s">
        <v>30</v>
      </c>
      <c r="C144" s="96">
        <f t="shared" si="11"/>
        <v>0</v>
      </c>
      <c r="D144">
        <f t="shared" si="11"/>
        <v>1386111907343.6563</v>
      </c>
      <c r="E144">
        <f t="shared" si="11"/>
        <v>135545385966.38657</v>
      </c>
      <c r="F144">
        <f t="shared" si="11"/>
        <v>0</v>
      </c>
      <c r="G144">
        <f t="shared" si="11"/>
        <v>0</v>
      </c>
      <c r="H144">
        <f t="shared" si="11"/>
        <v>0</v>
      </c>
      <c r="I144">
        <f t="shared" si="11"/>
        <v>0</v>
      </c>
      <c r="J144">
        <f t="shared" si="11"/>
        <v>0</v>
      </c>
      <c r="K144" s="47">
        <f t="shared" si="11"/>
        <v>0</v>
      </c>
    </row>
    <row r="145" spans="1:11" x14ac:dyDescent="0.2">
      <c r="A145" s="41" t="str">
        <f>VLOOKUP(B145,'Sector Match'!$A$1:$B$43,2,0)</f>
        <v>road vehicles 29</v>
      </c>
      <c r="B145" s="12" t="s">
        <v>31</v>
      </c>
      <c r="C145" s="96">
        <f t="shared" si="11"/>
        <v>0</v>
      </c>
      <c r="D145">
        <f t="shared" si="11"/>
        <v>3141322579286.4854</v>
      </c>
      <c r="E145">
        <f t="shared" si="11"/>
        <v>0</v>
      </c>
      <c r="F145">
        <f t="shared" si="11"/>
        <v>0</v>
      </c>
      <c r="G145">
        <f t="shared" si="11"/>
        <v>0</v>
      </c>
      <c r="H145">
        <f t="shared" si="11"/>
        <v>0</v>
      </c>
      <c r="I145">
        <f t="shared" si="11"/>
        <v>0</v>
      </c>
      <c r="J145">
        <f t="shared" si="11"/>
        <v>0</v>
      </c>
      <c r="K145" s="47">
        <f t="shared" si="11"/>
        <v>0</v>
      </c>
    </row>
    <row r="146" spans="1:11" x14ac:dyDescent="0.2">
      <c r="A146" s="41" t="str">
        <f>VLOOKUP(B146,'Sector Match'!$A$1:$B$43,2,0)</f>
        <v>nonroad vehicles 30</v>
      </c>
      <c r="B146" s="12" t="s">
        <v>32</v>
      </c>
      <c r="C146" s="96">
        <f t="shared" si="11"/>
        <v>0</v>
      </c>
      <c r="D146">
        <f t="shared" si="11"/>
        <v>127458566192.52011</v>
      </c>
      <c r="E146">
        <f t="shared" si="11"/>
        <v>0</v>
      </c>
      <c r="F146">
        <f t="shared" si="11"/>
        <v>0</v>
      </c>
      <c r="G146">
        <f t="shared" si="11"/>
        <v>0</v>
      </c>
      <c r="H146">
        <f t="shared" si="11"/>
        <v>0</v>
      </c>
      <c r="I146">
        <f t="shared" si="11"/>
        <v>0</v>
      </c>
      <c r="J146">
        <f t="shared" si="11"/>
        <v>0</v>
      </c>
      <c r="K146" s="47">
        <f t="shared" si="11"/>
        <v>0</v>
      </c>
    </row>
    <row r="147" spans="1:11" x14ac:dyDescent="0.2">
      <c r="A147" s="41" t="str">
        <f>VLOOKUP(B147,'Sector Match'!$A$1:$B$43,2,0)</f>
        <v>appliances and electrical equipment 27</v>
      </c>
      <c r="B147" s="12" t="s">
        <v>33</v>
      </c>
      <c r="C147" s="96">
        <f t="shared" si="11"/>
        <v>0</v>
      </c>
      <c r="D147">
        <f t="shared" si="11"/>
        <v>0</v>
      </c>
      <c r="E147">
        <f t="shared" si="11"/>
        <v>0</v>
      </c>
      <c r="F147">
        <f t="shared" si="11"/>
        <v>0</v>
      </c>
      <c r="G147">
        <f t="shared" si="11"/>
        <v>0</v>
      </c>
      <c r="H147">
        <f t="shared" si="11"/>
        <v>0</v>
      </c>
      <c r="I147">
        <f t="shared" si="11"/>
        <v>0</v>
      </c>
      <c r="J147">
        <f t="shared" si="11"/>
        <v>0</v>
      </c>
      <c r="K147" s="47">
        <f t="shared" si="11"/>
        <v>0</v>
      </c>
    </row>
    <row r="148" spans="1:11" x14ac:dyDescent="0.2">
      <c r="A148" s="41" t="str">
        <f>VLOOKUP(B148,'Sector Match'!$A$1:$B$43,2,0)</f>
        <v>computers and electronics 26</v>
      </c>
      <c r="B148" s="12" t="s">
        <v>34</v>
      </c>
      <c r="C148" s="96">
        <f t="shared" ref="C148:K156" si="12">SUMIFS($B101:$AE101,$B$66:$AE$66,C$114)</f>
        <v>0</v>
      </c>
      <c r="D148">
        <f t="shared" si="12"/>
        <v>0</v>
      </c>
      <c r="E148">
        <f t="shared" si="12"/>
        <v>0</v>
      </c>
      <c r="F148">
        <f t="shared" si="12"/>
        <v>0</v>
      </c>
      <c r="G148">
        <f t="shared" si="12"/>
        <v>0</v>
      </c>
      <c r="H148">
        <f t="shared" si="12"/>
        <v>0</v>
      </c>
      <c r="I148">
        <f t="shared" si="12"/>
        <v>0</v>
      </c>
      <c r="J148">
        <f t="shared" si="12"/>
        <v>0</v>
      </c>
      <c r="K148" s="47">
        <f t="shared" si="12"/>
        <v>0</v>
      </c>
    </row>
    <row r="149" spans="1:11" x14ac:dyDescent="0.2">
      <c r="A149" s="41" t="str">
        <f>VLOOKUP(B149,'Sector Match'!$A$1:$B$43,2,0)</f>
        <v>computers and electronics 26</v>
      </c>
      <c r="B149" s="12" t="s">
        <v>35</v>
      </c>
      <c r="C149" s="96">
        <f t="shared" si="12"/>
        <v>0</v>
      </c>
      <c r="D149">
        <f t="shared" si="12"/>
        <v>0</v>
      </c>
      <c r="E149">
        <f t="shared" si="12"/>
        <v>0</v>
      </c>
      <c r="F149">
        <f t="shared" si="12"/>
        <v>0</v>
      </c>
      <c r="G149">
        <f t="shared" si="12"/>
        <v>0</v>
      </c>
      <c r="H149">
        <f t="shared" si="12"/>
        <v>0</v>
      </c>
      <c r="I149">
        <f t="shared" si="12"/>
        <v>0</v>
      </c>
      <c r="J149">
        <f t="shared" si="12"/>
        <v>0</v>
      </c>
      <c r="K149" s="47">
        <f t="shared" si="12"/>
        <v>0</v>
      </c>
    </row>
    <row r="150" spans="1:11" x14ac:dyDescent="0.2">
      <c r="A150" s="41" t="str">
        <f>VLOOKUP(B150,'Sector Match'!$A$1:$B$43,2,0)</f>
        <v>other machinery 28</v>
      </c>
      <c r="B150" s="12" t="s">
        <v>36</v>
      </c>
      <c r="C150" s="96">
        <f t="shared" si="12"/>
        <v>0</v>
      </c>
      <c r="D150">
        <f t="shared" si="12"/>
        <v>0</v>
      </c>
      <c r="E150">
        <f t="shared" si="12"/>
        <v>0</v>
      </c>
      <c r="F150">
        <f t="shared" si="12"/>
        <v>0</v>
      </c>
      <c r="G150">
        <f t="shared" si="12"/>
        <v>0</v>
      </c>
      <c r="H150">
        <f t="shared" si="12"/>
        <v>0</v>
      </c>
      <c r="I150">
        <f t="shared" si="12"/>
        <v>0</v>
      </c>
      <c r="J150">
        <f t="shared" si="12"/>
        <v>0</v>
      </c>
      <c r="K150" s="47">
        <f t="shared" si="12"/>
        <v>0</v>
      </c>
    </row>
    <row r="151" spans="1:11" x14ac:dyDescent="0.2">
      <c r="A151" s="41" t="str">
        <f>VLOOKUP(B151,'Sector Match'!$A$1:$B$43,2,0)</f>
        <v>water and waste 36T39</v>
      </c>
      <c r="B151" s="12" t="s">
        <v>37</v>
      </c>
      <c r="C151" s="96">
        <f t="shared" si="12"/>
        <v>0</v>
      </c>
      <c r="D151">
        <f t="shared" si="12"/>
        <v>0</v>
      </c>
      <c r="E151">
        <f t="shared" si="12"/>
        <v>0</v>
      </c>
      <c r="F151">
        <f t="shared" si="12"/>
        <v>0</v>
      </c>
      <c r="G151">
        <f t="shared" si="12"/>
        <v>0</v>
      </c>
      <c r="H151">
        <f t="shared" si="12"/>
        <v>0</v>
      </c>
      <c r="I151">
        <f t="shared" si="12"/>
        <v>0</v>
      </c>
      <c r="J151">
        <f t="shared" si="12"/>
        <v>0</v>
      </c>
      <c r="K151" s="47">
        <f t="shared" si="12"/>
        <v>0</v>
      </c>
    </row>
    <row r="152" spans="1:11" x14ac:dyDescent="0.2">
      <c r="A152" s="41" t="str">
        <f>VLOOKUP(B152,'Sector Match'!$A$1:$B$43,2,0)</f>
        <v>other machinery 28</v>
      </c>
      <c r="B152" s="12" t="s">
        <v>38</v>
      </c>
      <c r="C152" s="96">
        <f t="shared" si="12"/>
        <v>0</v>
      </c>
      <c r="D152">
        <f t="shared" si="12"/>
        <v>0</v>
      </c>
      <c r="E152">
        <f t="shared" si="12"/>
        <v>0</v>
      </c>
      <c r="F152">
        <f t="shared" si="12"/>
        <v>0</v>
      </c>
      <c r="G152">
        <f t="shared" si="12"/>
        <v>0</v>
      </c>
      <c r="H152">
        <f t="shared" si="12"/>
        <v>0</v>
      </c>
      <c r="I152">
        <f t="shared" si="12"/>
        <v>0</v>
      </c>
      <c r="J152">
        <f t="shared" si="12"/>
        <v>0</v>
      </c>
      <c r="K152" s="47">
        <f t="shared" si="12"/>
        <v>0</v>
      </c>
    </row>
    <row r="153" spans="1:11" x14ac:dyDescent="0.2">
      <c r="A153" s="41">
        <f>VLOOKUP(B153,'Sector Match'!$A$1:$B$43,2,0)</f>
        <v>0</v>
      </c>
      <c r="B153" s="12" t="s">
        <v>39</v>
      </c>
      <c r="C153" s="96">
        <f t="shared" si="12"/>
        <v>0</v>
      </c>
      <c r="D153">
        <f t="shared" si="12"/>
        <v>0</v>
      </c>
      <c r="E153">
        <f t="shared" si="12"/>
        <v>0</v>
      </c>
      <c r="F153">
        <f t="shared" si="12"/>
        <v>0</v>
      </c>
      <c r="G153">
        <f t="shared" si="12"/>
        <v>0</v>
      </c>
      <c r="H153">
        <f t="shared" si="12"/>
        <v>0</v>
      </c>
      <c r="I153">
        <f t="shared" si="12"/>
        <v>0</v>
      </c>
      <c r="J153">
        <f t="shared" si="12"/>
        <v>0</v>
      </c>
      <c r="K153" s="47">
        <f t="shared" si="12"/>
        <v>0</v>
      </c>
    </row>
    <row r="154" spans="1:11" x14ac:dyDescent="0.2">
      <c r="A154" s="41" t="str">
        <f>VLOOKUP(B154,'Sector Match'!$A$1:$B$43,2,0)</f>
        <v>energy pipelines and gas processing 352T353</v>
      </c>
      <c r="B154" s="12" t="s">
        <v>40</v>
      </c>
      <c r="C154" s="96">
        <f t="shared" si="12"/>
        <v>648266459214000</v>
      </c>
      <c r="D154">
        <f t="shared" si="12"/>
        <v>81706929843000</v>
      </c>
      <c r="E154">
        <f t="shared" si="12"/>
        <v>2125035742500</v>
      </c>
      <c r="F154">
        <f t="shared" si="12"/>
        <v>0</v>
      </c>
      <c r="G154">
        <f t="shared" si="12"/>
        <v>2697267589500</v>
      </c>
      <c r="H154">
        <f t="shared" si="12"/>
        <v>104523980286000</v>
      </c>
      <c r="I154">
        <f t="shared" si="12"/>
        <v>0</v>
      </c>
      <c r="J154">
        <f t="shared" si="12"/>
        <v>0</v>
      </c>
      <c r="K154" s="47">
        <f t="shared" si="12"/>
        <v>0</v>
      </c>
    </row>
    <row r="155" spans="1:11" x14ac:dyDescent="0.2">
      <c r="A155" s="111" t="str">
        <f>VLOOKUP(B155,'Sector Match'!$A$1:$B$43,2,0)</f>
        <v>water and waste 36T39</v>
      </c>
      <c r="B155" s="37" t="s">
        <v>41</v>
      </c>
      <c r="C155" s="97">
        <f>SUMIFS($B108:$AE108,$B$66:$AE$66,C$114)</f>
        <v>0</v>
      </c>
      <c r="D155" s="28">
        <f t="shared" si="12"/>
        <v>0</v>
      </c>
      <c r="E155" s="28">
        <f t="shared" si="12"/>
        <v>0</v>
      </c>
      <c r="F155" s="28">
        <f t="shared" si="12"/>
        <v>0</v>
      </c>
      <c r="G155" s="28">
        <f t="shared" si="12"/>
        <v>0</v>
      </c>
      <c r="H155" s="28">
        <f t="shared" si="12"/>
        <v>0</v>
      </c>
      <c r="I155" s="28">
        <f t="shared" si="12"/>
        <v>0</v>
      </c>
      <c r="J155" s="28">
        <f t="shared" si="12"/>
        <v>0</v>
      </c>
      <c r="K155" s="29">
        <f t="shared" si="12"/>
        <v>0</v>
      </c>
    </row>
    <row r="156" spans="1:11" x14ac:dyDescent="0.2">
      <c r="A156" s="111" t="str">
        <f>VLOOKUP(B156,'Sector Match'!$A$1:$B$43,2,0)</f>
        <v>construction 41T43</v>
      </c>
      <c r="B156" s="76" t="s">
        <v>88</v>
      </c>
      <c r="C156" s="24">
        <f>SUMIFS($B109:$AE109,$B$66:$AE$66,C$114)</f>
        <v>0</v>
      </c>
      <c r="D156" s="24">
        <f t="shared" si="12"/>
        <v>0</v>
      </c>
      <c r="E156" s="24">
        <f t="shared" si="12"/>
        <v>0</v>
      </c>
      <c r="F156" s="24">
        <f t="shared" si="12"/>
        <v>0</v>
      </c>
      <c r="G156" s="24">
        <f t="shared" si="12"/>
        <v>1098535143717000</v>
      </c>
      <c r="H156" s="24">
        <f t="shared" si="12"/>
        <v>0</v>
      </c>
      <c r="I156" s="24">
        <f t="shared" si="12"/>
        <v>0</v>
      </c>
      <c r="J156" s="24">
        <f t="shared" si="12"/>
        <v>0</v>
      </c>
      <c r="K156" s="25">
        <f t="shared" si="12"/>
        <v>0</v>
      </c>
    </row>
    <row r="161" spans="1:10" x14ac:dyDescent="0.2">
      <c r="A161" s="79" t="s">
        <v>274</v>
      </c>
    </row>
    <row r="162" spans="1:10" ht="42.75" x14ac:dyDescent="0.2">
      <c r="A162" s="118" t="s">
        <v>284</v>
      </c>
      <c r="B162" s="107" t="s">
        <v>278</v>
      </c>
      <c r="C162" s="107" t="s">
        <v>204</v>
      </c>
      <c r="D162" s="107" t="s">
        <v>147</v>
      </c>
      <c r="E162" s="107" t="s">
        <v>117</v>
      </c>
      <c r="F162" s="107" t="s">
        <v>132</v>
      </c>
      <c r="G162" s="107" t="s">
        <v>177</v>
      </c>
      <c r="H162" s="107" t="s">
        <v>120</v>
      </c>
      <c r="I162" s="107" t="s">
        <v>129</v>
      </c>
      <c r="J162" s="107" t="s">
        <v>186</v>
      </c>
    </row>
    <row r="163" spans="1:10" x14ac:dyDescent="0.2">
      <c r="A163" s="104" t="s">
        <v>275</v>
      </c>
      <c r="B163" s="119">
        <f>SUMIFS(C$115:C$156,$A$115:$A$156,$A163)</f>
        <v>0</v>
      </c>
      <c r="C163" s="120">
        <f t="shared" ref="C163:J178" si="13">SUMIFS(D$115:D$156,$A$115:$A$156,$A163)</f>
        <v>0</v>
      </c>
      <c r="D163" s="120">
        <f t="shared" si="13"/>
        <v>0</v>
      </c>
      <c r="E163" s="120">
        <f t="shared" si="13"/>
        <v>0</v>
      </c>
      <c r="F163" s="120">
        <f t="shared" si="13"/>
        <v>0</v>
      </c>
      <c r="G163" s="120">
        <f t="shared" si="13"/>
        <v>0</v>
      </c>
      <c r="H163" s="120">
        <f t="shared" si="13"/>
        <v>0</v>
      </c>
      <c r="I163" s="120">
        <f t="shared" si="13"/>
        <v>0</v>
      </c>
      <c r="J163" s="121">
        <f t="shared" si="13"/>
        <v>0</v>
      </c>
    </row>
    <row r="164" spans="1:10" x14ac:dyDescent="0.2">
      <c r="A164" s="105" t="s">
        <v>90</v>
      </c>
      <c r="B164" s="122">
        <f t="shared" ref="B164:J187" si="14">SUMIFS(C$115:C$156,$A$115:$A$156,$A164)</f>
        <v>1263365693898000</v>
      </c>
      <c r="C164" s="123">
        <f t="shared" si="13"/>
        <v>0</v>
      </c>
      <c r="D164" s="123">
        <f t="shared" si="13"/>
        <v>0</v>
      </c>
      <c r="E164" s="123">
        <f t="shared" si="13"/>
        <v>0</v>
      </c>
      <c r="F164" s="123">
        <f t="shared" si="13"/>
        <v>0</v>
      </c>
      <c r="G164" s="123">
        <f t="shared" si="13"/>
        <v>0</v>
      </c>
      <c r="H164" s="123">
        <f t="shared" si="13"/>
        <v>0</v>
      </c>
      <c r="I164" s="123">
        <f t="shared" si="13"/>
        <v>0</v>
      </c>
      <c r="J164" s="124">
        <f t="shared" si="13"/>
        <v>0</v>
      </c>
    </row>
    <row r="165" spans="1:10" x14ac:dyDescent="0.2">
      <c r="A165" s="105" t="s">
        <v>91</v>
      </c>
      <c r="B165" s="122">
        <f t="shared" si="14"/>
        <v>0</v>
      </c>
      <c r="C165" s="123">
        <f t="shared" si="13"/>
        <v>0</v>
      </c>
      <c r="D165" s="123">
        <f t="shared" si="13"/>
        <v>0</v>
      </c>
      <c r="E165" s="123">
        <f t="shared" si="13"/>
        <v>0</v>
      </c>
      <c r="F165" s="123">
        <f t="shared" si="13"/>
        <v>0</v>
      </c>
      <c r="G165" s="123">
        <f t="shared" si="13"/>
        <v>0</v>
      </c>
      <c r="H165" s="123">
        <f t="shared" si="13"/>
        <v>0</v>
      </c>
      <c r="I165" s="123">
        <f t="shared" si="13"/>
        <v>0</v>
      </c>
      <c r="J165" s="124">
        <f t="shared" si="13"/>
        <v>0</v>
      </c>
    </row>
    <row r="166" spans="1:10" x14ac:dyDescent="0.2">
      <c r="A166" s="105" t="s">
        <v>92</v>
      </c>
      <c r="B166" s="122">
        <f t="shared" si="14"/>
        <v>0</v>
      </c>
      <c r="C166" s="123">
        <f t="shared" si="13"/>
        <v>0</v>
      </c>
      <c r="D166" s="123">
        <f t="shared" si="13"/>
        <v>0</v>
      </c>
      <c r="E166" s="123">
        <f t="shared" si="13"/>
        <v>0</v>
      </c>
      <c r="F166" s="123">
        <f t="shared" si="13"/>
        <v>0</v>
      </c>
      <c r="G166" s="123">
        <f t="shared" si="13"/>
        <v>0</v>
      </c>
      <c r="H166" s="123">
        <f t="shared" si="13"/>
        <v>0</v>
      </c>
      <c r="I166" s="123">
        <f t="shared" si="13"/>
        <v>0</v>
      </c>
      <c r="J166" s="124">
        <f t="shared" si="13"/>
        <v>0</v>
      </c>
    </row>
    <row r="167" spans="1:10" x14ac:dyDescent="0.2">
      <c r="A167" s="105" t="s">
        <v>93</v>
      </c>
      <c r="B167" s="122">
        <f t="shared" si="14"/>
        <v>0</v>
      </c>
      <c r="C167" s="123">
        <f t="shared" si="13"/>
        <v>0</v>
      </c>
      <c r="D167" s="123">
        <f t="shared" si="13"/>
        <v>0</v>
      </c>
      <c r="E167" s="123">
        <f t="shared" si="13"/>
        <v>0</v>
      </c>
      <c r="F167" s="123">
        <f t="shared" si="13"/>
        <v>0</v>
      </c>
      <c r="G167" s="123">
        <f t="shared" si="13"/>
        <v>0</v>
      </c>
      <c r="H167" s="123">
        <f t="shared" si="13"/>
        <v>0</v>
      </c>
      <c r="I167" s="123">
        <f t="shared" si="13"/>
        <v>0</v>
      </c>
      <c r="J167" s="124">
        <f t="shared" si="13"/>
        <v>9904529923762.3047</v>
      </c>
    </row>
    <row r="168" spans="1:10" x14ac:dyDescent="0.2">
      <c r="A168" s="105" t="s">
        <v>94</v>
      </c>
      <c r="B168" s="122">
        <f t="shared" si="14"/>
        <v>0</v>
      </c>
      <c r="C168" s="123">
        <f t="shared" si="13"/>
        <v>0</v>
      </c>
      <c r="D168" s="123">
        <f t="shared" si="13"/>
        <v>0</v>
      </c>
      <c r="E168" s="123">
        <f t="shared" si="13"/>
        <v>0</v>
      </c>
      <c r="F168" s="123">
        <f t="shared" si="13"/>
        <v>0</v>
      </c>
      <c r="G168" s="123">
        <f t="shared" si="13"/>
        <v>0</v>
      </c>
      <c r="H168" s="123">
        <f t="shared" si="13"/>
        <v>0</v>
      </c>
      <c r="I168" s="123">
        <f t="shared" si="13"/>
        <v>0</v>
      </c>
      <c r="J168" s="124">
        <f t="shared" si="13"/>
        <v>0</v>
      </c>
    </row>
    <row r="169" spans="1:10" x14ac:dyDescent="0.2">
      <c r="A169" s="105" t="s">
        <v>95</v>
      </c>
      <c r="B169" s="122">
        <f t="shared" si="14"/>
        <v>0</v>
      </c>
      <c r="C169" s="123">
        <f t="shared" si="13"/>
        <v>0</v>
      </c>
      <c r="D169" s="123">
        <f t="shared" si="13"/>
        <v>0</v>
      </c>
      <c r="E169" s="123">
        <f t="shared" si="13"/>
        <v>0</v>
      </c>
      <c r="F169" s="123">
        <f t="shared" si="13"/>
        <v>635902582634.81799</v>
      </c>
      <c r="G169" s="123">
        <f t="shared" si="13"/>
        <v>0</v>
      </c>
      <c r="H169" s="123">
        <f t="shared" si="13"/>
        <v>0</v>
      </c>
      <c r="I169" s="123">
        <f t="shared" si="13"/>
        <v>0</v>
      </c>
      <c r="J169" s="124">
        <f t="shared" si="13"/>
        <v>0</v>
      </c>
    </row>
    <row r="170" spans="1:10" x14ac:dyDescent="0.2">
      <c r="A170" s="105" t="s">
        <v>96</v>
      </c>
      <c r="B170" s="122">
        <f t="shared" si="14"/>
        <v>0</v>
      </c>
      <c r="C170" s="123">
        <f t="shared" si="13"/>
        <v>0</v>
      </c>
      <c r="D170" s="123">
        <f t="shared" si="13"/>
        <v>0</v>
      </c>
      <c r="E170" s="123">
        <f t="shared" si="13"/>
        <v>0</v>
      </c>
      <c r="F170" s="123">
        <f t="shared" si="13"/>
        <v>190770774790.44543</v>
      </c>
      <c r="G170" s="123">
        <f t="shared" si="13"/>
        <v>0</v>
      </c>
      <c r="H170" s="123">
        <f t="shared" si="13"/>
        <v>0</v>
      </c>
      <c r="I170" s="123">
        <f t="shared" si="13"/>
        <v>0</v>
      </c>
      <c r="J170" s="124">
        <f t="shared" si="13"/>
        <v>0</v>
      </c>
    </row>
    <row r="171" spans="1:10" x14ac:dyDescent="0.2">
      <c r="A171" s="105" t="s">
        <v>97</v>
      </c>
      <c r="B171" s="122">
        <f t="shared" si="14"/>
        <v>3936044585336844</v>
      </c>
      <c r="C171" s="123">
        <f t="shared" si="13"/>
        <v>1943262803116336</v>
      </c>
      <c r="D171" s="123">
        <f t="shared" si="13"/>
        <v>199781517707487.38</v>
      </c>
      <c r="E171" s="123">
        <f t="shared" si="13"/>
        <v>2.73914579387955E+16</v>
      </c>
      <c r="F171" s="123">
        <f t="shared" si="13"/>
        <v>5862312236518565</v>
      </c>
      <c r="G171" s="123">
        <f t="shared" si="13"/>
        <v>111390762450000</v>
      </c>
      <c r="H171" s="123">
        <f t="shared" si="13"/>
        <v>0</v>
      </c>
      <c r="I171" s="123">
        <f t="shared" si="13"/>
        <v>0</v>
      </c>
      <c r="J171" s="124">
        <f t="shared" si="13"/>
        <v>118108540672396.83</v>
      </c>
    </row>
    <row r="172" spans="1:10" x14ac:dyDescent="0.2">
      <c r="A172" s="105" t="s">
        <v>98</v>
      </c>
      <c r="B172" s="122">
        <f t="shared" si="14"/>
        <v>1332844301735048</v>
      </c>
      <c r="C172" s="123">
        <f t="shared" si="13"/>
        <v>2196244882771841.5</v>
      </c>
      <c r="D172" s="123">
        <f t="shared" si="13"/>
        <v>75138281884978.984</v>
      </c>
      <c r="E172" s="123">
        <f t="shared" si="13"/>
        <v>0</v>
      </c>
      <c r="F172" s="123">
        <f t="shared" si="13"/>
        <v>467290421363691.75</v>
      </c>
      <c r="G172" s="123">
        <f t="shared" si="13"/>
        <v>389687109982500</v>
      </c>
      <c r="H172" s="123">
        <f t="shared" si="13"/>
        <v>0</v>
      </c>
      <c r="I172" s="123">
        <f t="shared" si="13"/>
        <v>0</v>
      </c>
      <c r="J172" s="124">
        <f t="shared" si="13"/>
        <v>12315187110538.195</v>
      </c>
    </row>
    <row r="173" spans="1:10" x14ac:dyDescent="0.2">
      <c r="A173" s="105" t="s">
        <v>99</v>
      </c>
      <c r="B173" s="122">
        <f t="shared" si="14"/>
        <v>0</v>
      </c>
      <c r="C173" s="123">
        <f t="shared" si="13"/>
        <v>0</v>
      </c>
      <c r="D173" s="123">
        <f t="shared" si="13"/>
        <v>456648929798.03918</v>
      </c>
      <c r="E173" s="123">
        <f t="shared" si="13"/>
        <v>0</v>
      </c>
      <c r="F173" s="123">
        <f t="shared" si="13"/>
        <v>0</v>
      </c>
      <c r="G173" s="123">
        <f t="shared" si="13"/>
        <v>0</v>
      </c>
      <c r="H173" s="123">
        <f t="shared" si="13"/>
        <v>0</v>
      </c>
      <c r="I173" s="123">
        <f t="shared" si="13"/>
        <v>0</v>
      </c>
      <c r="J173" s="124">
        <f t="shared" si="13"/>
        <v>0</v>
      </c>
    </row>
    <row r="174" spans="1:10" x14ac:dyDescent="0.2">
      <c r="A174" s="105" t="s">
        <v>100</v>
      </c>
      <c r="B174" s="122">
        <f t="shared" si="14"/>
        <v>0</v>
      </c>
      <c r="C174" s="123">
        <f t="shared" si="13"/>
        <v>1386111907343.6563</v>
      </c>
      <c r="D174" s="123">
        <f t="shared" si="13"/>
        <v>135545385966.38657</v>
      </c>
      <c r="E174" s="123">
        <f t="shared" si="13"/>
        <v>0</v>
      </c>
      <c r="F174" s="123">
        <f t="shared" si="13"/>
        <v>0</v>
      </c>
      <c r="G174" s="123">
        <f t="shared" si="13"/>
        <v>0</v>
      </c>
      <c r="H174" s="123">
        <f t="shared" si="13"/>
        <v>0</v>
      </c>
      <c r="I174" s="123">
        <f t="shared" si="13"/>
        <v>0</v>
      </c>
      <c r="J174" s="124">
        <f t="shared" si="13"/>
        <v>0</v>
      </c>
    </row>
    <row r="175" spans="1:10" x14ac:dyDescent="0.2">
      <c r="A175" s="105" t="s">
        <v>101</v>
      </c>
      <c r="B175" s="122">
        <f t="shared" si="14"/>
        <v>320755557511902.19</v>
      </c>
      <c r="C175" s="123">
        <f t="shared" si="13"/>
        <v>0</v>
      </c>
      <c r="D175" s="123">
        <f t="shared" si="13"/>
        <v>1999180577760.5007</v>
      </c>
      <c r="E175" s="123">
        <f t="shared" si="13"/>
        <v>0</v>
      </c>
      <c r="F175" s="123">
        <f t="shared" si="13"/>
        <v>737092666943227.75</v>
      </c>
      <c r="G175" s="123">
        <f t="shared" si="13"/>
        <v>0</v>
      </c>
      <c r="H175" s="123">
        <f t="shared" si="13"/>
        <v>0</v>
      </c>
      <c r="I175" s="123">
        <f t="shared" si="13"/>
        <v>0</v>
      </c>
      <c r="J175" s="124">
        <f t="shared" si="13"/>
        <v>4401954392302.667</v>
      </c>
    </row>
    <row r="176" spans="1:10" x14ac:dyDescent="0.2">
      <c r="A176" s="105" t="s">
        <v>102</v>
      </c>
      <c r="B176" s="122">
        <f t="shared" si="14"/>
        <v>1592706916089706.8</v>
      </c>
      <c r="C176" s="123">
        <f t="shared" si="13"/>
        <v>0</v>
      </c>
      <c r="D176" s="123">
        <f t="shared" si="13"/>
        <v>39723121778201.977</v>
      </c>
      <c r="E176" s="123">
        <f t="shared" si="13"/>
        <v>0</v>
      </c>
      <c r="F176" s="123">
        <f t="shared" si="13"/>
        <v>0</v>
      </c>
      <c r="G176" s="123">
        <f t="shared" si="13"/>
        <v>0</v>
      </c>
      <c r="H176" s="123">
        <f t="shared" si="13"/>
        <v>0</v>
      </c>
      <c r="I176" s="123">
        <f t="shared" si="13"/>
        <v>0</v>
      </c>
      <c r="J176" s="124">
        <f t="shared" si="13"/>
        <v>0</v>
      </c>
    </row>
    <row r="177" spans="1:10" x14ac:dyDescent="0.2">
      <c r="A177" s="105" t="s">
        <v>103</v>
      </c>
      <c r="B177" s="122">
        <f t="shared" si="14"/>
        <v>0</v>
      </c>
      <c r="C177" s="123">
        <f t="shared" si="13"/>
        <v>0</v>
      </c>
      <c r="D177" s="123">
        <f t="shared" si="13"/>
        <v>0</v>
      </c>
      <c r="E177" s="123">
        <f t="shared" si="13"/>
        <v>0</v>
      </c>
      <c r="F177" s="123">
        <f t="shared" si="13"/>
        <v>64570235934739.758</v>
      </c>
      <c r="G177" s="123">
        <f t="shared" si="13"/>
        <v>0</v>
      </c>
      <c r="H177" s="123">
        <f t="shared" si="13"/>
        <v>0</v>
      </c>
      <c r="I177" s="123">
        <f t="shared" si="13"/>
        <v>0</v>
      </c>
      <c r="J177" s="124">
        <f t="shared" si="13"/>
        <v>0</v>
      </c>
    </row>
    <row r="178" spans="1:10" x14ac:dyDescent="0.2">
      <c r="A178" s="105" t="s">
        <v>104</v>
      </c>
      <c r="B178" s="122">
        <f t="shared" si="14"/>
        <v>0</v>
      </c>
      <c r="C178" s="123">
        <f t="shared" si="13"/>
        <v>0</v>
      </c>
      <c r="D178" s="123">
        <f t="shared" si="13"/>
        <v>0</v>
      </c>
      <c r="E178" s="123">
        <f t="shared" si="13"/>
        <v>0</v>
      </c>
      <c r="F178" s="123">
        <f t="shared" si="13"/>
        <v>0</v>
      </c>
      <c r="G178" s="123">
        <f t="shared" si="13"/>
        <v>0</v>
      </c>
      <c r="H178" s="123">
        <f t="shared" si="13"/>
        <v>0</v>
      </c>
      <c r="I178" s="123">
        <f t="shared" si="13"/>
        <v>0</v>
      </c>
      <c r="J178" s="124">
        <f t="shared" si="13"/>
        <v>0</v>
      </c>
    </row>
    <row r="179" spans="1:10" x14ac:dyDescent="0.2">
      <c r="A179" s="105" t="s">
        <v>105</v>
      </c>
      <c r="B179" s="122">
        <f t="shared" si="14"/>
        <v>0</v>
      </c>
      <c r="C179" s="123">
        <f t="shared" si="14"/>
        <v>0</v>
      </c>
      <c r="D179" s="123">
        <f t="shared" si="14"/>
        <v>0</v>
      </c>
      <c r="E179" s="123">
        <f t="shared" si="14"/>
        <v>0</v>
      </c>
      <c r="F179" s="123">
        <f t="shared" si="14"/>
        <v>0</v>
      </c>
      <c r="G179" s="123">
        <f t="shared" si="14"/>
        <v>0</v>
      </c>
      <c r="H179" s="123">
        <f t="shared" si="14"/>
        <v>0</v>
      </c>
      <c r="I179" s="123">
        <f t="shared" si="14"/>
        <v>0</v>
      </c>
      <c r="J179" s="124">
        <f t="shared" si="14"/>
        <v>0</v>
      </c>
    </row>
    <row r="180" spans="1:10" x14ac:dyDescent="0.2">
      <c r="A180" s="105" t="s">
        <v>106</v>
      </c>
      <c r="B180" s="122">
        <f t="shared" si="14"/>
        <v>0</v>
      </c>
      <c r="C180" s="123">
        <f t="shared" si="14"/>
        <v>0</v>
      </c>
      <c r="D180" s="123">
        <f t="shared" si="14"/>
        <v>0</v>
      </c>
      <c r="E180" s="123">
        <f t="shared" si="14"/>
        <v>0</v>
      </c>
      <c r="F180" s="123">
        <f t="shared" si="14"/>
        <v>0</v>
      </c>
      <c r="G180" s="123">
        <f t="shared" si="14"/>
        <v>0</v>
      </c>
      <c r="H180" s="123">
        <f t="shared" si="14"/>
        <v>0</v>
      </c>
      <c r="I180" s="123">
        <f t="shared" si="14"/>
        <v>0</v>
      </c>
      <c r="J180" s="124">
        <f t="shared" si="14"/>
        <v>0</v>
      </c>
    </row>
    <row r="181" spans="1:10" x14ac:dyDescent="0.2">
      <c r="A181" s="105" t="s">
        <v>107</v>
      </c>
      <c r="B181" s="122">
        <f t="shared" si="14"/>
        <v>0</v>
      </c>
      <c r="C181" s="123">
        <f t="shared" si="14"/>
        <v>0</v>
      </c>
      <c r="D181" s="123">
        <f t="shared" si="14"/>
        <v>0</v>
      </c>
      <c r="E181" s="123">
        <f t="shared" si="14"/>
        <v>0</v>
      </c>
      <c r="F181" s="123">
        <f t="shared" si="14"/>
        <v>0</v>
      </c>
      <c r="G181" s="123">
        <f t="shared" si="14"/>
        <v>0</v>
      </c>
      <c r="H181" s="123">
        <f t="shared" si="14"/>
        <v>0</v>
      </c>
      <c r="I181" s="123">
        <f t="shared" si="14"/>
        <v>0</v>
      </c>
      <c r="J181" s="124">
        <f t="shared" si="14"/>
        <v>0</v>
      </c>
    </row>
    <row r="182" spans="1:10" x14ac:dyDescent="0.2">
      <c r="A182" s="105" t="s">
        <v>108</v>
      </c>
      <c r="B182" s="122">
        <f t="shared" si="14"/>
        <v>0</v>
      </c>
      <c r="C182" s="123">
        <f t="shared" si="14"/>
        <v>3141322579286.4854</v>
      </c>
      <c r="D182" s="123">
        <f t="shared" si="14"/>
        <v>0</v>
      </c>
      <c r="E182" s="123">
        <f t="shared" si="14"/>
        <v>0</v>
      </c>
      <c r="F182" s="123">
        <f t="shared" si="14"/>
        <v>0</v>
      </c>
      <c r="G182" s="123">
        <f t="shared" si="14"/>
        <v>0</v>
      </c>
      <c r="H182" s="123">
        <f t="shared" si="14"/>
        <v>0</v>
      </c>
      <c r="I182" s="123">
        <f t="shared" si="14"/>
        <v>0</v>
      </c>
      <c r="J182" s="124">
        <f t="shared" si="14"/>
        <v>0</v>
      </c>
    </row>
    <row r="183" spans="1:10" x14ac:dyDescent="0.2">
      <c r="A183" s="105" t="s">
        <v>109</v>
      </c>
      <c r="B183" s="122">
        <f t="shared" si="14"/>
        <v>0</v>
      </c>
      <c r="C183" s="123">
        <f t="shared" si="14"/>
        <v>127458566192.52011</v>
      </c>
      <c r="D183" s="123">
        <f t="shared" si="14"/>
        <v>0</v>
      </c>
      <c r="E183" s="123">
        <f t="shared" si="14"/>
        <v>0</v>
      </c>
      <c r="F183" s="123">
        <f t="shared" si="14"/>
        <v>0</v>
      </c>
      <c r="G183" s="123">
        <f t="shared" si="14"/>
        <v>0</v>
      </c>
      <c r="H183" s="123">
        <f t="shared" si="14"/>
        <v>0</v>
      </c>
      <c r="I183" s="123">
        <f t="shared" si="14"/>
        <v>0</v>
      </c>
      <c r="J183" s="124">
        <f t="shared" si="14"/>
        <v>0</v>
      </c>
    </row>
    <row r="184" spans="1:10" x14ac:dyDescent="0.2">
      <c r="A184" s="105" t="s">
        <v>110</v>
      </c>
      <c r="B184" s="122">
        <f t="shared" si="14"/>
        <v>0</v>
      </c>
      <c r="C184" s="123">
        <f t="shared" si="14"/>
        <v>1351591878999.8486</v>
      </c>
      <c r="D184" s="123">
        <f t="shared" si="14"/>
        <v>221043244806.72272</v>
      </c>
      <c r="E184" s="123">
        <f t="shared" si="14"/>
        <v>0</v>
      </c>
      <c r="F184" s="123">
        <f t="shared" si="14"/>
        <v>0</v>
      </c>
      <c r="G184" s="123">
        <f t="shared" si="14"/>
        <v>0</v>
      </c>
      <c r="H184" s="123">
        <f t="shared" si="14"/>
        <v>0</v>
      </c>
      <c r="I184" s="123">
        <f t="shared" si="14"/>
        <v>0</v>
      </c>
      <c r="J184" s="124">
        <f t="shared" si="14"/>
        <v>0</v>
      </c>
    </row>
    <row r="185" spans="1:10" x14ac:dyDescent="0.2">
      <c r="A185" s="105" t="s">
        <v>111</v>
      </c>
      <c r="B185" s="122">
        <f t="shared" si="14"/>
        <v>648266459214000</v>
      </c>
      <c r="C185" s="123">
        <f t="shared" si="14"/>
        <v>81706929843000</v>
      </c>
      <c r="D185" s="123">
        <f t="shared" si="14"/>
        <v>2125035742500</v>
      </c>
      <c r="E185" s="123">
        <f t="shared" si="14"/>
        <v>0</v>
      </c>
      <c r="F185" s="123">
        <f t="shared" si="14"/>
        <v>2697267589500</v>
      </c>
      <c r="G185" s="123">
        <f t="shared" si="14"/>
        <v>104523980286000</v>
      </c>
      <c r="H185" s="123">
        <f t="shared" si="14"/>
        <v>0</v>
      </c>
      <c r="I185" s="123">
        <f t="shared" si="14"/>
        <v>0</v>
      </c>
      <c r="J185" s="124">
        <f t="shared" si="14"/>
        <v>0</v>
      </c>
    </row>
    <row r="186" spans="1:10" x14ac:dyDescent="0.2">
      <c r="A186" s="105" t="s">
        <v>112</v>
      </c>
      <c r="B186" s="122">
        <f t="shared" si="14"/>
        <v>0</v>
      </c>
      <c r="C186" s="123">
        <f t="shared" si="14"/>
        <v>0</v>
      </c>
      <c r="D186" s="123">
        <f t="shared" si="14"/>
        <v>0</v>
      </c>
      <c r="E186" s="123">
        <f t="shared" si="14"/>
        <v>0</v>
      </c>
      <c r="F186" s="123">
        <f t="shared" si="14"/>
        <v>0</v>
      </c>
      <c r="G186" s="123">
        <f t="shared" si="14"/>
        <v>0</v>
      </c>
      <c r="H186" s="123">
        <f t="shared" si="14"/>
        <v>0</v>
      </c>
      <c r="I186" s="123">
        <f t="shared" si="14"/>
        <v>0</v>
      </c>
      <c r="J186" s="124">
        <f t="shared" si="14"/>
        <v>0</v>
      </c>
    </row>
    <row r="187" spans="1:10" x14ac:dyDescent="0.2">
      <c r="A187" s="106" t="s">
        <v>276</v>
      </c>
      <c r="B187" s="125">
        <f t="shared" si="14"/>
        <v>0</v>
      </c>
      <c r="C187" s="44">
        <f t="shared" si="14"/>
        <v>0</v>
      </c>
      <c r="D187" s="44">
        <f t="shared" si="14"/>
        <v>0</v>
      </c>
      <c r="E187" s="44">
        <f t="shared" si="14"/>
        <v>0</v>
      </c>
      <c r="F187" s="44">
        <f t="shared" si="14"/>
        <v>1098535143717000</v>
      </c>
      <c r="G187" s="44">
        <f t="shared" si="14"/>
        <v>0</v>
      </c>
      <c r="H187" s="44">
        <f t="shared" si="14"/>
        <v>0</v>
      </c>
      <c r="I187" s="44">
        <f t="shared" si="14"/>
        <v>0</v>
      </c>
      <c r="J187" s="126">
        <f t="shared" si="14"/>
        <v>0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9C4C-E781-4725-B677-85876BF1CC77}">
  <sheetPr codeName="Sheet12"/>
  <dimension ref="A1:AE136"/>
  <sheetViews>
    <sheetView topLeftCell="A100" workbookViewId="0">
      <selection activeCell="B55" sqref="B55"/>
    </sheetView>
  </sheetViews>
  <sheetFormatPr defaultRowHeight="14.25" x14ac:dyDescent="0.2"/>
  <cols>
    <col min="1" max="1" width="25.125" customWidth="1"/>
    <col min="2" max="2" width="10.125" customWidth="1"/>
    <col min="3" max="4" width="13.25" bestFit="1" customWidth="1"/>
    <col min="5" max="5" width="13.25" customWidth="1"/>
    <col min="6" max="11" width="13.25" bestFit="1" customWidth="1"/>
    <col min="12" max="12" width="11.125" customWidth="1"/>
    <col min="13" max="13" width="11.25" bestFit="1" customWidth="1"/>
    <col min="14" max="15" width="9.125" bestFit="1" customWidth="1"/>
    <col min="16" max="16" width="12.75" bestFit="1" customWidth="1"/>
    <col min="17" max="17" width="10.875" customWidth="1"/>
    <col min="18" max="18" width="12.75" bestFit="1" customWidth="1"/>
    <col min="19" max="22" width="9.125" bestFit="1" customWidth="1"/>
    <col min="23" max="23" width="12.75" bestFit="1" customWidth="1"/>
    <col min="24" max="24" width="9.125" bestFit="1" customWidth="1"/>
    <col min="25" max="25" width="12.75" bestFit="1" customWidth="1"/>
    <col min="26" max="26" width="9.125" bestFit="1" customWidth="1"/>
    <col min="27" max="28" width="12.75" bestFit="1" customWidth="1"/>
    <col min="29" max="29" width="9.125" bestFit="1" customWidth="1"/>
    <col min="30" max="31" width="11.625" bestFit="1" customWidth="1"/>
    <col min="32" max="32" width="12.75" bestFit="1" customWidth="1"/>
  </cols>
  <sheetData>
    <row r="1" spans="1:30" x14ac:dyDescent="0.2">
      <c r="A1" s="79" t="s">
        <v>285</v>
      </c>
    </row>
    <row r="2" spans="1:30" ht="86.25" x14ac:dyDescent="0.2">
      <c r="A2" s="1" t="s">
        <v>0</v>
      </c>
      <c r="B2" s="13" t="s">
        <v>685</v>
      </c>
      <c r="C2" s="13" t="s">
        <v>686</v>
      </c>
      <c r="D2" s="13" t="s">
        <v>687</v>
      </c>
      <c r="E2" s="13" t="s">
        <v>688</v>
      </c>
      <c r="F2" s="13" t="s">
        <v>690</v>
      </c>
      <c r="G2" s="13" t="s">
        <v>691</v>
      </c>
      <c r="H2" s="13" t="s">
        <v>692</v>
      </c>
      <c r="I2" s="13" t="s">
        <v>693</v>
      </c>
      <c r="J2" s="13" t="s">
        <v>695</v>
      </c>
      <c r="K2" s="14" t="s">
        <v>696</v>
      </c>
      <c r="L2" s="13" t="s">
        <v>698</v>
      </c>
      <c r="M2" s="374" t="s">
        <v>699</v>
      </c>
      <c r="N2" s="13" t="s">
        <v>700</v>
      </c>
      <c r="O2" s="374" t="s">
        <v>701</v>
      </c>
      <c r="P2" s="13" t="s">
        <v>702</v>
      </c>
      <c r="Q2" s="13" t="s">
        <v>703</v>
      </c>
      <c r="R2" s="13" t="s">
        <v>704</v>
      </c>
      <c r="S2" s="13" t="s">
        <v>705</v>
      </c>
      <c r="T2" s="14" t="s">
        <v>718</v>
      </c>
      <c r="U2" s="13" t="s">
        <v>707</v>
      </c>
      <c r="V2" s="13" t="s">
        <v>708</v>
      </c>
      <c r="W2" s="13" t="s">
        <v>709</v>
      </c>
      <c r="X2" s="13" t="s">
        <v>710</v>
      </c>
      <c r="Y2" s="13" t="s">
        <v>711</v>
      </c>
      <c r="Z2" s="13" t="s">
        <v>712</v>
      </c>
      <c r="AA2" s="13" t="s">
        <v>713</v>
      </c>
      <c r="AB2" s="13" t="s">
        <v>714</v>
      </c>
      <c r="AC2" s="13" t="s">
        <v>42</v>
      </c>
      <c r="AD2" s="14" t="s">
        <v>719</v>
      </c>
    </row>
    <row r="3" spans="1:30" s="133" customFormat="1" ht="12.75" x14ac:dyDescent="0.2">
      <c r="A3" s="127" t="s">
        <v>272</v>
      </c>
      <c r="B3" s="131" t="s">
        <v>124</v>
      </c>
      <c r="C3" s="131" t="s">
        <v>126</v>
      </c>
      <c r="D3" s="131" t="s">
        <v>146</v>
      </c>
      <c r="E3" s="155" t="s">
        <v>277</v>
      </c>
      <c r="F3" s="131" t="s">
        <v>192</v>
      </c>
      <c r="G3" s="131" t="s">
        <v>161</v>
      </c>
      <c r="H3" s="131" t="s">
        <v>163</v>
      </c>
      <c r="I3" s="131" t="s">
        <v>165</v>
      </c>
      <c r="J3" s="131" t="s">
        <v>167</v>
      </c>
      <c r="K3" s="131" t="s">
        <v>149</v>
      </c>
      <c r="L3" s="131" t="s">
        <v>119</v>
      </c>
      <c r="M3" s="131" t="s">
        <v>158</v>
      </c>
      <c r="N3" s="131" t="s">
        <v>141</v>
      </c>
      <c r="O3" s="131" t="s">
        <v>151</v>
      </c>
      <c r="P3" s="131" t="s">
        <v>134</v>
      </c>
      <c r="Q3" s="131" t="s">
        <v>169</v>
      </c>
      <c r="R3" s="131" t="s">
        <v>170</v>
      </c>
      <c r="S3" s="131" t="s">
        <v>172</v>
      </c>
      <c r="T3" s="131" t="s">
        <v>136</v>
      </c>
      <c r="U3" s="131" t="s">
        <v>153</v>
      </c>
      <c r="V3" s="131" t="s">
        <v>155</v>
      </c>
      <c r="W3" s="131" t="s">
        <v>174</v>
      </c>
      <c r="X3" s="131" t="s">
        <v>176</v>
      </c>
      <c r="Y3" s="131" t="s">
        <v>138</v>
      </c>
      <c r="Z3" s="131" t="s">
        <v>179</v>
      </c>
      <c r="AA3" s="131" t="s">
        <v>181</v>
      </c>
      <c r="AB3" s="132" t="s">
        <v>131</v>
      </c>
      <c r="AC3" s="132" t="s">
        <v>122</v>
      </c>
      <c r="AD3" s="132" t="s">
        <v>193</v>
      </c>
    </row>
    <row r="4" spans="1:30" s="133" customFormat="1" ht="12.75" x14ac:dyDescent="0.2">
      <c r="A4" s="127" t="s">
        <v>272</v>
      </c>
      <c r="B4" s="134" t="str">
        <f>VLOOKUP(B3,'Fuel Match'!$B$2:$D$35,3,0)</f>
        <v>coal</v>
      </c>
      <c r="C4" s="135" t="str">
        <f>VLOOKUP(C3,'Fuel Match'!$B$2:$D$35,3,0)</f>
        <v>coal</v>
      </c>
      <c r="D4" s="135" t="str">
        <f>VLOOKUP(D3,'Fuel Match'!$B$2:$D$35,3,0)</f>
        <v>coal</v>
      </c>
      <c r="E4" s="135" t="str">
        <f>VLOOKUP(E3,'Fuel Match'!$B$2:$D$35,3,0)</f>
        <v>coal</v>
      </c>
      <c r="F4" s="135" t="str">
        <f>VLOOKUP(F3,'Fuel Match'!$B$2:$D$35,3,0)</f>
        <v>coal</v>
      </c>
      <c r="G4" s="135" t="str">
        <f>VLOOKUP(G3,'Fuel Match'!$B$2:$D$35,3,0)</f>
        <v>LPG propane or butane</v>
      </c>
      <c r="H4" s="135" t="str">
        <f>VLOOKUP(H3,'Fuel Match'!$B$2:$D$35,3,0)</f>
        <v>LPG propane or butane</v>
      </c>
      <c r="I4" s="135" t="str">
        <f>VLOOKUP(I3,'Fuel Match'!$B$2:$D$35,3,0)</f>
        <v>LPG propane or butane</v>
      </c>
      <c r="J4" s="135" t="str">
        <f>VLOOKUP(J3,'Fuel Match'!$B$2:$D$35,3,0)</f>
        <v>LPG propane or butane</v>
      </c>
      <c r="K4" s="135" t="str">
        <f>VLOOKUP(K3,'Fuel Match'!$B$2:$D$35,3,0)</f>
        <v>petroleum diesel</v>
      </c>
      <c r="L4" s="135" t="str">
        <f>VLOOKUP(L3,'Fuel Match'!$B$2:$D$35,3,0)</f>
        <v>crude oil</v>
      </c>
      <c r="M4" s="135" t="str">
        <f>VLOOKUP(M3,'Fuel Match'!$B$2:$D$35,3,0)</f>
        <v>petroleum diesel</v>
      </c>
      <c r="N4" s="135" t="str">
        <f>VLOOKUP(N3,'Fuel Match'!$B$2:$D$35,3,0)</f>
        <v>petroleum diesel</v>
      </c>
      <c r="O4" s="135" t="str">
        <f>VLOOKUP(O3,'Fuel Match'!$B$2:$D$35,3,0)</f>
        <v>petroleum diesel</v>
      </c>
      <c r="P4" s="135" t="str">
        <f>VLOOKUP(P3,'Fuel Match'!$B$2:$D$35,3,0)</f>
        <v>heavy fuel oil</v>
      </c>
      <c r="Q4" s="135" t="str">
        <f>VLOOKUP(Q3,'Fuel Match'!$B$2:$D$35,3,0)</f>
        <v>LPG propane or butane</v>
      </c>
      <c r="R4" s="135" t="str">
        <f>VLOOKUP(R3,'Fuel Match'!$B$2:$D$35,3,0)</f>
        <v>LPG propane or butane</v>
      </c>
      <c r="S4" s="135" t="str">
        <f>VLOOKUP(S3,'Fuel Match'!$B$2:$D$35,3,0)</f>
        <v>heavy fuel oil</v>
      </c>
      <c r="T4" s="135" t="str">
        <f>VLOOKUP(T3,'Fuel Match'!$B$2:$D$35,3,0)</f>
        <v>heavy fuel oil</v>
      </c>
      <c r="U4" s="134" t="str">
        <f>VLOOKUP(U3,'Fuel Match'!$B$2:$D$35,3,0)</f>
        <v>heavy fuel oil</v>
      </c>
      <c r="V4" s="135" t="str">
        <f>VLOOKUP(V3,'Fuel Match'!$B$2:$D$35,3,0)</f>
        <v>heavy fuel oil</v>
      </c>
      <c r="W4" s="135" t="str">
        <f>VLOOKUP(W3,'Fuel Match'!$B$2:$D$35,3,0)</f>
        <v>LPG propane or butane</v>
      </c>
      <c r="X4" s="135" t="str">
        <f>VLOOKUP(X3,'Fuel Match'!$B$2:$D$35,3,0)</f>
        <v>LPG propane or butane</v>
      </c>
      <c r="Y4" s="135" t="str">
        <f>VLOOKUP(Y3,'Fuel Match'!$B$2:$D$35,3,0)</f>
        <v>heavy fuel oil</v>
      </c>
      <c r="Z4" s="135" t="str">
        <f>VLOOKUP(Z3,'Fuel Match'!$B$2:$D$35,3,0)</f>
        <v>natural gas</v>
      </c>
      <c r="AA4" s="135" t="str">
        <f>VLOOKUP(AA3,'Fuel Match'!$B$2:$D$35,3,0)</f>
        <v>natural gas</v>
      </c>
      <c r="AB4" s="136" t="str">
        <f>VLOOKUP(AB3,'Fuel Match'!$B$2:$D$35,3,0)</f>
        <v>heat</v>
      </c>
      <c r="AC4" s="136" t="str">
        <f>VLOOKUP(AC3,'Fuel Match'!$B$2:$D$35,3,0)</f>
        <v>electricity</v>
      </c>
      <c r="AD4" s="137" t="str">
        <f>VLOOKUP(AD3,'Fuel Match'!$B$2:$D$35,3,0)</f>
        <v>biomass</v>
      </c>
    </row>
    <row r="5" spans="1:30" x14ac:dyDescent="0.2">
      <c r="A5" s="36" t="s">
        <v>2</v>
      </c>
      <c r="B5" s="154">
        <f>INDEX('Final Energy Consumption-2019'!$A$2:$AF$43,MATCH('Energy Use 2019'!$A5,'Final Energy Consumption-2019'!$A$2:$A$43,0),MATCH('Energy Use 2019'!B$2,'Final Energy Consumption-2019'!$A$2:$AF$2,0))*'Heat Value'!$P$78</f>
        <v>318452578504500</v>
      </c>
      <c r="C5" s="3">
        <f>INDEX('Final Energy Consumption-2019'!$A$2:$AF$43,MATCH('Energy Use 2019'!$A5,'Final Energy Consumption-2019'!$A$2:$A$43,0),MATCH('Energy Use 2019'!C$2,'Final Energy Consumption-2019'!$A$2:$AF$2,0))*'Heat Value'!$P$78</f>
        <v>0</v>
      </c>
      <c r="D5" s="3">
        <f>INDEX('Final Energy Consumption-2019'!$A$2:$AF$43,MATCH('Energy Use 2019'!$A5,'Final Energy Consumption-2019'!$A$2:$A$43,0),MATCH('Energy Use 2019'!D$2,'Final Energy Consumption-2019'!$A$2:$AF$2,0))*'Heat Value'!$P$78</f>
        <v>194569939278000</v>
      </c>
      <c r="E5" s="3">
        <f>INDEX('Final Energy Consumption-2019'!$A$2:$AF$43,MATCH('Energy Use 2019'!$A5,'Final Energy Consumption-2019'!$A$2:$A$43,0),MATCH('Energy Use 2019'!E$2,'Final Energy Consumption-2019'!$A$2:$AF$2,0))*'Heat Value'!$P$78</f>
        <v>927793382999.97729</v>
      </c>
      <c r="F5" s="3">
        <f>INDEX('Final Energy Consumption-2019'!$A$2:$AF$43,MATCH('Energy Use 2019'!$A5,'Final Energy Consumption-2019'!$A$2:$A$43,0),MATCH('Energy Use 2019'!F$2,'Final Energy Consumption-2019'!$A$2:$AF$2,0))*'Heat Value'!$P$78</f>
        <v>13200222024000</v>
      </c>
      <c r="G5" s="3">
        <f>INDEX('Final Energy Consumption-2019'!$A$2:$AF$43,MATCH('Energy Use 2019'!$A5,'Final Energy Consumption-2019'!$A$2:$A$43,0),MATCH('Energy Use 2019'!G$2,'Final Energy Consumption-2019'!$A$2:$AF$2,0))*'Heat Value'!$P$78</f>
        <v>1658361226500</v>
      </c>
      <c r="H5" s="3">
        <f>INDEX('Final Energy Consumption-2019'!$A$2:$AF$43,MATCH('Energy Use 2019'!$A5,'Final Energy Consumption-2019'!$A$2:$A$43,0),MATCH('Energy Use 2019'!H$2,'Final Energy Consumption-2019'!$A$2:$AF$2,0))*'Heat Value'!$P$78</f>
        <v>8941817065500</v>
      </c>
      <c r="I5" s="3">
        <f>INDEX('Final Energy Consumption-2019'!$A$2:$AF$43,MATCH('Energy Use 2019'!$A5,'Final Energy Consumption-2019'!$A$2:$A$43,0),MATCH('Energy Use 2019'!I$2,'Final Energy Consumption-2019'!$A$2:$AF$2,0))*'Heat Value'!$P$78</f>
        <v>544453602000</v>
      </c>
      <c r="J5" s="3">
        <f>INDEX('Final Energy Consumption-2019'!$A$2:$AF$43,MATCH('Energy Use 2019'!$A5,'Final Energy Consumption-2019'!$A$2:$A$43,0),MATCH('Energy Use 2019'!J$2,'Final Energy Consumption-2019'!$A$2:$AF$2,0))*'Heat Value'!$P$78</f>
        <v>705567423000</v>
      </c>
      <c r="K5" s="3">
        <f>INDEX('Final Energy Consumption-2019'!$A$2:$AF$43,MATCH('Energy Use 2019'!$A5,'Final Energy Consumption-2019'!$A$2:$A$43,0),MATCH('Energy Use 2019'!K$2,'Final Energy Consumption-2019'!$A$2:$AF$2,0))*'Heat Value'!$P$78</f>
        <v>2083368375000</v>
      </c>
      <c r="L5" s="375">
        <f>INDEX('Final Energy Consumption-2019'!$A$2:$AF$43,MATCH('Energy Use 2019'!$A5,'Final Energy Consumption-2019'!$A$2:$A$43,0),MATCH('Energy Use 2019'!L$2,'Final Energy Consumption-2019'!$A$2:$AF$2,0))*'Heat Value'!$P$78</f>
        <v>86112559500</v>
      </c>
      <c r="M5" s="375">
        <f>INDEX('Final Energy Consumption-2019'!$A$2:$AH$43,MATCH('Energy Use 2019'!$A5,'Final Energy Consumption-2019'!$A$2:$A$43,0),MATCH('Energy Use 2019'!M$2,'Final Energy Consumption-2019'!$A$2:$AH$2,0))*'Heat Value'!$P$78*0.21</f>
        <v>424673809560</v>
      </c>
      <c r="N5" s="375">
        <f>INDEX('Final Energy Consumption-2019'!$A$2:$AH$43,MATCH('Energy Use 2019'!$A5,'Final Energy Consumption-2019'!$A$2:$A$43,0),MATCH('Energy Use 2019'!N$2,'Final Energy Consumption-2019'!$A$2:$AH$2,0))*'Heat Value'!$P$78</f>
        <v>305560695000</v>
      </c>
      <c r="O5" s="375">
        <f>INDEX('Final Energy Consumption-2019'!$A$2:$AH$43,MATCH('Energy Use 2019'!$A5,'Final Energy Consumption-2019'!$A$2:$A$43,0),MATCH('Energy Use 2019'!O$2,'Final Energy Consumption-2019'!$A$2:$AH$2,0))*'Heat Value'!$P$78*0.74</f>
        <v>45706046540550</v>
      </c>
      <c r="P5" s="375">
        <f>INDEX('Final Energy Consumption-2019'!$A$2:$AH$43,MATCH('Energy Use 2019'!$A5,'Final Energy Consumption-2019'!$A$2:$A$43,0),MATCH('Energy Use 2019'!P$2,'Final Energy Consumption-2019'!$A$2:$AH$2,0))*'Heat Value'!$P$78</f>
        <v>105557331000</v>
      </c>
      <c r="Q5" s="3">
        <f>INDEX('Final Energy Consumption-2019'!$A$2:$AH$43,MATCH('Energy Use 2019'!$A5,'Final Energy Consumption-2019'!$A$2:$A$43,0),MATCH('Energy Use 2019'!Q$2,'Final Energy Consumption-2019'!$A$2:$AH$2,0))*'Heat Value'!$P$78</f>
        <v>62237157922500</v>
      </c>
      <c r="R5" s="20">
        <f>INDEX('Final Energy Consumption-2019'!$A$2:$AH$43,MATCH('Energy Use 2019'!$A5,'Final Energy Consumption-2019'!$A$2:$A$43,0),MATCH('Energy Use 2019'!R$2,'Final Energy Consumption-2019'!$A$2:$AH$2,0))*'Heat Value'!$P$78</f>
        <v>397228903500</v>
      </c>
      <c r="S5" s="3">
        <f>INDEX('Final Energy Consumption-2019'!$A$2:$AH$43,MATCH('Energy Use 2019'!$A5,'Final Energy Consumption-2019'!$A$2:$A$43,0),MATCH('Energy Use 2019'!S$2,'Final Energy Consumption-2019'!$A$2:$AH$2,0))*'Heat Value'!$P$78</f>
        <v>0</v>
      </c>
      <c r="T5" s="3">
        <f>INDEX('Final Energy Consumption-2019'!$A$2:$AH$43,MATCH('Energy Use 2019'!$A5,'Final Energy Consumption-2019'!$A$2:$A$43,0),MATCH('Energy Use 2019'!T$2,'Final Energy Consumption-2019'!$A$2:$AH$2,0))*'Heat Value'!$P$78</f>
        <v>0</v>
      </c>
      <c r="U5" s="19">
        <f>INDEX('Final Energy Consumption-2019'!$A$2:$AH$43,MATCH('Energy Use 2019'!$A5,'Final Energy Consumption-2019'!$A$2:$A$43,0),MATCH('Energy Use 2019'!U$2,'Final Energy Consumption-2019'!$A$2:$AH$2,0))*'Heat Value'!$P$78</f>
        <v>36111718500</v>
      </c>
      <c r="V5" s="3">
        <f>INDEX('Final Energy Consumption-2019'!$A$2:$AH$43,MATCH('Energy Use 2019'!$A5,'Final Energy Consumption-2019'!$A$2:$A$43,0),MATCH('Energy Use 2019'!V$2,'Final Energy Consumption-2019'!$A$2:$AH$2,0))*'Heat Value'!$P$78</f>
        <v>0</v>
      </c>
      <c r="W5" s="20">
        <f>INDEX('Final Energy Consumption-2019'!$A$2:$AH$43,MATCH('Energy Use 2019'!$A5,'Final Energy Consumption-2019'!$A$2:$A$43,0),MATCH('Energy Use 2019'!W$2,'Final Energy Consumption-2019'!$A$2:$AH$2,0))*'Heat Value'!$P$78</f>
        <v>19883667771000</v>
      </c>
      <c r="X5" s="3">
        <f>INDEX('Final Energy Consumption-2019'!$A$2:$AH$43,MATCH('Energy Use 2019'!$A5,'Final Energy Consumption-2019'!$A$2:$A$43,0),MATCH('Energy Use 2019'!X$2,'Final Energy Consumption-2019'!$A$2:$AH$2,0))*'Heat Value'!$P$78</f>
        <v>0</v>
      </c>
      <c r="Y5" s="20">
        <f>INDEX('Final Energy Consumption-2019'!$A$2:$AH$43,MATCH('Energy Use 2019'!$A5,'Final Energy Consumption-2019'!$A$2:$A$43,0),MATCH('Energy Use 2019'!Y$2,'Final Energy Consumption-2019'!$A$2:$AH$2,0))*'Heat Value'!$P$78</f>
        <v>191669890500</v>
      </c>
      <c r="Z5" s="20">
        <f>INDEX('Final Energy Consumption-2019'!$A$2:$AH$43,MATCH('Energy Use 2019'!$A5,'Final Energy Consumption-2019'!$A$2:$A$43,0),MATCH('Energy Use 2019'!Z$2,'Final Energy Consumption-2019'!$A$2:$AH$2,0))*'Heat Value'!$P$78</f>
        <v>50867522244000</v>
      </c>
      <c r="AA5" s="20">
        <f>INDEX('Final Energy Consumption-2019'!$A$2:$AH$43,MATCH('Energy Use 2019'!$A5,'Final Energy Consumption-2019'!$A$2:$A$43,0),MATCH('Energy Use 2019'!AA$2,'Final Energy Consumption-2019'!$A$2:$AH$2,0))*'Heat Value'!$P$78</f>
        <v>6577888416000</v>
      </c>
      <c r="AB5" s="3">
        <f>INDEX('Final Energy Consumption-2019'!$A$2:$AH$43,MATCH('Energy Use 2019'!$A5,'Final Energy Consumption-2019'!$A$2:$A$43,0),MATCH('Energy Use 2019'!AB$2,'Final Energy Consumption-2019'!$A$2:$AH$2,0))*'Heat Value'!$P$78</f>
        <v>6683445747000</v>
      </c>
      <c r="AC5" s="375">
        <f>INDEX('Final Energy Consumption-2019'!$A$2:$AH$43,MATCH('Energy Use 2019'!$A5,'Final Energy Consumption-2019'!$A$2:$A$43,0),MATCH('Energy Use 2019'!AC$2,'Final Energy Consumption-2019'!$A$2:$AH$2,0))*VLOOKUP(AC$3,'Heat Value'!$B$2:$P$78,15,0)</f>
        <v>350343689466391.31</v>
      </c>
      <c r="AD5" s="347">
        <f>INDEX('Final Energy Consumption-2019'!$A$2:$AH$43,MATCH('Energy Use 2019'!$A5,'Final Energy Consumption-2019'!$A$2:$A$43,0),MATCH('Energy Use 2019'!AD$2,'Final Energy Consumption-2019'!$A$2:$AH$2,0))*'Heat Value'!$P$78</f>
        <v>800013456000</v>
      </c>
    </row>
    <row r="6" spans="1:30" x14ac:dyDescent="0.2">
      <c r="A6" s="12" t="s">
        <v>3</v>
      </c>
      <c r="B6" s="9">
        <f>INDEX('Final Energy Consumption-2019'!$A$2:$AF$43,MATCH('Energy Use 2019'!$A6,'Final Energy Consumption-2019'!$A$2:$A$43,0),MATCH('Energy Use 2019'!B$2,'Final Energy Consumption-2019'!$A$2:$AF$2,0))*'Heat Value'!$P$78</f>
        <v>22553157115500</v>
      </c>
      <c r="C6" s="5">
        <f>INDEX('Final Energy Consumption-2019'!$A$2:$AF$43,MATCH('Energy Use 2019'!$A6,'Final Energy Consumption-2019'!$A$2:$A$43,0),MATCH('Energy Use 2019'!C$2,'Final Energy Consumption-2019'!$A$2:$AF$2,0))*'Heat Value'!$P$78</f>
        <v>0</v>
      </c>
      <c r="D6" s="5">
        <f>INDEX('Final Energy Consumption-2019'!$A$2:$AF$43,MATCH('Energy Use 2019'!$A6,'Final Energy Consumption-2019'!$A$2:$A$43,0),MATCH('Energy Use 2019'!D$2,'Final Energy Consumption-2019'!$A$2:$AF$2,0))*'Heat Value'!$P$78</f>
        <v>0</v>
      </c>
      <c r="E6" s="5">
        <f>INDEX('Final Energy Consumption-2019'!$A$2:$AF$43,MATCH('Energy Use 2019'!$A6,'Final Energy Consumption-2019'!$A$2:$A$43,0),MATCH('Energy Use 2019'!E$2,'Final Energy Consumption-2019'!$A$2:$AF$2,0))*'Heat Value'!$P$78</f>
        <v>0</v>
      </c>
      <c r="F6" s="5">
        <f>INDEX('Final Energy Consumption-2019'!$A$2:$AF$43,MATCH('Energy Use 2019'!$A6,'Final Energy Consumption-2019'!$A$2:$A$43,0),MATCH('Energy Use 2019'!F$2,'Final Energy Consumption-2019'!$A$2:$AF$2,0))*'Heat Value'!$P$78</f>
        <v>0</v>
      </c>
      <c r="G6" s="5">
        <f>INDEX('Final Energy Consumption-2019'!$A$2:$AF$43,MATCH('Energy Use 2019'!$A6,'Final Energy Consumption-2019'!$A$2:$A$43,0),MATCH('Energy Use 2019'!G$2,'Final Energy Consumption-2019'!$A$2:$AF$2,0))*'Heat Value'!$P$78</f>
        <v>0</v>
      </c>
      <c r="H6" s="5">
        <f>INDEX('Final Energy Consumption-2019'!$A$2:$AF$43,MATCH('Energy Use 2019'!$A6,'Final Energy Consumption-2019'!$A$2:$A$43,0),MATCH('Energy Use 2019'!H$2,'Final Energy Consumption-2019'!$A$2:$AF$2,0))*'Heat Value'!$P$78</f>
        <v>0</v>
      </c>
      <c r="I6" s="5">
        <f>INDEX('Final Energy Consumption-2019'!$A$2:$AF$43,MATCH('Energy Use 2019'!$A6,'Final Energy Consumption-2019'!$A$2:$A$43,0),MATCH('Energy Use 2019'!I$2,'Final Energy Consumption-2019'!$A$2:$AF$2,0))*'Heat Value'!$P$78</f>
        <v>0</v>
      </c>
      <c r="J6" s="5">
        <f>INDEX('Final Energy Consumption-2019'!$A$2:$AF$43,MATCH('Energy Use 2019'!$A6,'Final Energy Consumption-2019'!$A$2:$A$43,0),MATCH('Energy Use 2019'!J$2,'Final Energy Consumption-2019'!$A$2:$AF$2,0))*'Heat Value'!$P$78</f>
        <v>0</v>
      </c>
      <c r="K6" s="5">
        <f>INDEX('Final Energy Consumption-2019'!$A$2:$AF$43,MATCH('Energy Use 2019'!$A6,'Final Energy Consumption-2019'!$A$2:$A$43,0),MATCH('Energy Use 2019'!K$2,'Final Energy Consumption-2019'!$A$2:$AF$2,0))*'Heat Value'!$P$78</f>
        <v>0</v>
      </c>
      <c r="L6" s="11">
        <f>INDEX('Final Energy Consumption-2019'!$A$2:$AF$43,MATCH('Energy Use 2019'!$A6,'Final Energy Consumption-2019'!$A$2:$A$43,0),MATCH('Energy Use 2019'!L$2,'Final Energy Consumption-2019'!$A$2:$AF$2,0))*'Heat Value'!$P$78</f>
        <v>106432345717500</v>
      </c>
      <c r="M6" s="11">
        <f>INDEX('Final Energy Consumption-2019'!$A$2:$AH$43,MATCH('Energy Use 2019'!$A6,'Final Energy Consumption-2019'!$A$2:$A$43,0),MATCH('Energy Use 2019'!M$2,'Final Energy Consumption-2019'!$A$2:$AH$2,0))*'Heat Value'!$P$78*0.21</f>
        <v>599676753060</v>
      </c>
      <c r="N6" s="5">
        <f>INDEX('Final Energy Consumption-2019'!$A$2:$AH$43,MATCH('Energy Use 2019'!$A6,'Final Energy Consumption-2019'!$A$2:$A$43,0),MATCH('Energy Use 2019'!N$2,'Final Energy Consumption-2019'!$A$2:$AH$2,0))*'Heat Value'!$P$78</f>
        <v>0</v>
      </c>
      <c r="O6" s="11">
        <f>INDEX('Final Energy Consumption-2019'!$A$2:$AH$43,MATCH('Energy Use 2019'!$A6,'Final Energy Consumption-2019'!$A$2:$A$43,0),MATCH('Energy Use 2019'!O$2,'Final Energy Consumption-2019'!$A$2:$AH$2,0))*'Heat Value'!$P$78*0.74</f>
        <v>12146482078170</v>
      </c>
      <c r="P6" s="11">
        <f>INDEX('Final Energy Consumption-2019'!$A$2:$AH$43,MATCH('Energy Use 2019'!$A6,'Final Energy Consumption-2019'!$A$2:$A$43,0),MATCH('Energy Use 2019'!P$2,'Final Energy Consumption-2019'!$A$2:$AH$2,0))*'Heat Value'!$P$78</f>
        <v>344450238000</v>
      </c>
      <c r="Q6" s="5">
        <f>INDEX('Final Energy Consumption-2019'!$A$2:$AH$43,MATCH('Energy Use 2019'!$A6,'Final Energy Consumption-2019'!$A$2:$A$43,0),MATCH('Energy Use 2019'!Q$2,'Final Energy Consumption-2019'!$A$2:$AH$2,0))*'Heat Value'!$P$78</f>
        <v>0</v>
      </c>
      <c r="R6" s="11">
        <f>INDEX('Final Energy Consumption-2019'!$A$2:$AH$43,MATCH('Energy Use 2019'!$A6,'Final Energy Consumption-2019'!$A$2:$A$43,0),MATCH('Energy Use 2019'!R$2,'Final Energy Consumption-2019'!$A$2:$AH$2,0))*'Heat Value'!$P$78</f>
        <v>5555649000</v>
      </c>
      <c r="S6" s="5">
        <f>INDEX('Final Energy Consumption-2019'!$A$2:$AH$43,MATCH('Energy Use 2019'!$A6,'Final Energy Consumption-2019'!$A$2:$A$43,0),MATCH('Energy Use 2019'!S$2,'Final Energy Consumption-2019'!$A$2:$AH$2,0))*'Heat Value'!$P$78</f>
        <v>0</v>
      </c>
      <c r="T6" s="5">
        <f>INDEX('Final Energy Consumption-2019'!$A$2:$AH$43,MATCH('Energy Use 2019'!$A6,'Final Energy Consumption-2019'!$A$2:$A$43,0),MATCH('Energy Use 2019'!T$2,'Final Energy Consumption-2019'!$A$2:$AH$2,0))*'Heat Value'!$P$78</f>
        <v>0</v>
      </c>
      <c r="U6" s="9">
        <f>INDEX('Final Energy Consumption-2019'!$A$2:$AH$43,MATCH('Energy Use 2019'!$A6,'Final Energy Consumption-2019'!$A$2:$A$43,0),MATCH('Energy Use 2019'!U$2,'Final Energy Consumption-2019'!$A$2:$AH$2,0))*'Heat Value'!$P$78</f>
        <v>0</v>
      </c>
      <c r="V6" s="5">
        <f>INDEX('Final Energy Consumption-2019'!$A$2:$AH$43,MATCH('Energy Use 2019'!$A6,'Final Energy Consumption-2019'!$A$2:$A$43,0),MATCH('Energy Use 2019'!V$2,'Final Energy Consumption-2019'!$A$2:$AH$2,0))*'Heat Value'!$P$78</f>
        <v>0</v>
      </c>
      <c r="W6" s="11">
        <f>INDEX('Final Energy Consumption-2019'!$A$2:$AH$43,MATCH('Energy Use 2019'!$A6,'Final Energy Consumption-2019'!$A$2:$A$43,0),MATCH('Energy Use 2019'!W$2,'Final Energy Consumption-2019'!$A$2:$AH$2,0))*'Heat Value'!$P$78</f>
        <v>61112139000</v>
      </c>
      <c r="X6" s="11">
        <f>INDEX('Final Energy Consumption-2019'!$A$2:$AH$43,MATCH('Energy Use 2019'!$A6,'Final Energy Consumption-2019'!$A$2:$A$43,0),MATCH('Energy Use 2019'!X$2,'Final Energy Consumption-2019'!$A$2:$AH$2,0))*'Heat Value'!$P$78</f>
        <v>5594538543000</v>
      </c>
      <c r="Y6" s="11">
        <f>INDEX('Final Energy Consumption-2019'!$A$2:$AH$43,MATCH('Energy Use 2019'!$A6,'Final Energy Consumption-2019'!$A$2:$A$43,0),MATCH('Energy Use 2019'!Y$2,'Final Energy Consumption-2019'!$A$2:$AH$2,0))*'Heat Value'!$P$78</f>
        <v>6469553260500</v>
      </c>
      <c r="Z6" s="11">
        <f>INDEX('Final Energy Consumption-2019'!$A$2:$AH$43,MATCH('Energy Use 2019'!$A6,'Final Energy Consumption-2019'!$A$2:$A$43,0),MATCH('Energy Use 2019'!Z$2,'Final Energy Consumption-2019'!$A$2:$AH$2,0))*'Heat Value'!$P$78</f>
        <v>469252337136000</v>
      </c>
      <c r="AA6" s="11">
        <f>INDEX('Final Energy Consumption-2019'!$A$2:$AH$43,MATCH('Energy Use 2019'!$A6,'Final Energy Consumption-2019'!$A$2:$A$43,0),MATCH('Energy Use 2019'!AA$2,'Final Energy Consumption-2019'!$A$2:$AH$2,0))*'Heat Value'!$P$78</f>
        <v>2244482196000</v>
      </c>
      <c r="AB6" s="11">
        <f>INDEX('Final Energy Consumption-2019'!$A$2:$AH$43,MATCH('Energy Use 2019'!$A6,'Final Energy Consumption-2019'!$A$2:$A$43,0),MATCH('Energy Use 2019'!AB$2,'Final Energy Consumption-2019'!$A$2:$AH$2,0))*'Heat Value'!$P$78</f>
        <v>26317109313000</v>
      </c>
      <c r="AC6" s="11">
        <f>INDEX('Final Energy Consumption-2019'!$A$2:$AH$43,MATCH('Energy Use 2019'!$A6,'Final Energy Consumption-2019'!$A$2:$A$43,0),MATCH('Energy Use 2019'!AC$2,'Final Energy Consumption-2019'!$A$2:$AH$2,0))*VLOOKUP(AC$3,'Heat Value'!$B$2:$P$78,15,0)</f>
        <v>148236978745361.31</v>
      </c>
      <c r="AD6" s="128">
        <f>INDEX('Final Energy Consumption-2019'!$A$2:$AH$43,MATCH('Energy Use 2019'!$A6,'Final Energy Consumption-2019'!$A$2:$A$43,0),MATCH('Energy Use 2019'!AD$2,'Final Energy Consumption-2019'!$A$2:$AH$2,0))*'Heat Value'!$P$78</f>
        <v>0</v>
      </c>
    </row>
    <row r="7" spans="1:30" x14ac:dyDescent="0.2">
      <c r="A7" s="12" t="s">
        <v>4</v>
      </c>
      <c r="B7" s="15">
        <f>INDEX('Final Energy Consumption-2019'!$A$2:$AF$43,MATCH('Energy Use 2019'!$A7,'Final Energy Consumption-2019'!$A$2:$A$43,0),MATCH('Energy Use 2019'!B$2,'Final Energy Consumption-2019'!$A$2:$AF$2,0))*'Heat Value'!$P$78</f>
        <v>38914543420500</v>
      </c>
      <c r="C7" s="5">
        <f>INDEX('Final Energy Consumption-2019'!$A$2:$AF$43,MATCH('Energy Use 2019'!$A7,'Final Energy Consumption-2019'!$A$2:$A$43,0),MATCH('Energy Use 2019'!C$2,'Final Energy Consumption-2019'!$A$2:$AF$2,0))*'Heat Value'!$P$78</f>
        <v>0</v>
      </c>
      <c r="D7" s="11">
        <f>INDEX('Final Energy Consumption-2019'!$A$2:$AF$43,MATCH('Energy Use 2019'!$A7,'Final Energy Consumption-2019'!$A$2:$A$43,0),MATCH('Energy Use 2019'!D$2,'Final Energy Consumption-2019'!$A$2:$AF$2,0))*'Heat Value'!$P$78</f>
        <v>830569525500</v>
      </c>
      <c r="E7" s="11">
        <f>INDEX('Final Energy Consumption-2019'!$A$2:$AF$43,MATCH('Energy Use 2019'!$A7,'Final Energy Consumption-2019'!$A$2:$A$43,0),MATCH('Energy Use 2019'!E$2,'Final Energy Consumption-2019'!$A$2:$AF$2,0))*'Heat Value'!$P$78</f>
        <v>536120128499.99402</v>
      </c>
      <c r="F7" s="11">
        <f>INDEX('Final Energy Consumption-2019'!$A$2:$AF$43,MATCH('Energy Use 2019'!$A7,'Final Energy Consumption-2019'!$A$2:$A$43,0),MATCH('Energy Use 2019'!F$2,'Final Energy Consumption-2019'!$A$2:$AF$2,0))*'Heat Value'!$P$78</f>
        <v>39867337224000</v>
      </c>
      <c r="G7" s="11">
        <f>INDEX('Final Energy Consumption-2019'!$A$2:$AF$43,MATCH('Energy Use 2019'!$A7,'Final Energy Consumption-2019'!$A$2:$A$43,0),MATCH('Energy Use 2019'!G$2,'Final Energy Consumption-2019'!$A$2:$AF$2,0))*'Heat Value'!$P$78</f>
        <v>5030640169500</v>
      </c>
      <c r="H7" s="11">
        <f>INDEX('Final Energy Consumption-2019'!$A$2:$AF$43,MATCH('Energy Use 2019'!$A7,'Final Energy Consumption-2019'!$A$2:$A$43,0),MATCH('Energy Use 2019'!H$2,'Final Energy Consumption-2019'!$A$2:$AF$2,0))*'Heat Value'!$P$78</f>
        <v>6508442803500</v>
      </c>
      <c r="I7" s="11">
        <f>INDEX('Final Energy Consumption-2019'!$A$2:$AF$43,MATCH('Energy Use 2019'!$A7,'Final Energy Consumption-2019'!$A$2:$A$43,0),MATCH('Energy Use 2019'!I$2,'Final Energy Consumption-2019'!$A$2:$AF$2,0))*'Heat Value'!$P$78</f>
        <v>419451499500</v>
      </c>
      <c r="J7" s="5">
        <f>INDEX('Final Energy Consumption-2019'!$A$2:$AF$43,MATCH('Energy Use 2019'!$A7,'Final Energy Consumption-2019'!$A$2:$A$43,0),MATCH('Energy Use 2019'!J$2,'Final Energy Consumption-2019'!$A$2:$AF$2,0))*'Heat Value'!$P$78</f>
        <v>0</v>
      </c>
      <c r="K7" s="11">
        <f>INDEX('Final Energy Consumption-2019'!$A$2:$AF$43,MATCH('Energy Use 2019'!$A7,'Final Energy Consumption-2019'!$A$2:$A$43,0),MATCH('Energy Use 2019'!K$2,'Final Energy Consumption-2019'!$A$2:$AF$2,0))*'Heat Value'!$P$78</f>
        <v>55556490000</v>
      </c>
      <c r="L7" s="5">
        <f>INDEX('Final Energy Consumption-2019'!$A$2:$AF$43,MATCH('Energy Use 2019'!$A7,'Final Energy Consumption-2019'!$A$2:$A$43,0),MATCH('Energy Use 2019'!L$2,'Final Energy Consumption-2019'!$A$2:$AF$2,0))*'Heat Value'!$P$78</f>
        <v>0</v>
      </c>
      <c r="M7" s="11">
        <f>INDEX('Final Energy Consumption-2019'!$A$2:$AH$43,MATCH('Energy Use 2019'!$A7,'Final Energy Consumption-2019'!$A$2:$A$43,0),MATCH('Energy Use 2019'!M$2,'Final Energy Consumption-2019'!$A$2:$AH$2,0))*'Heat Value'!$P$78*0.21</f>
        <v>69417834255</v>
      </c>
      <c r="N7" s="5">
        <f>INDEX('Final Energy Consumption-2019'!$A$2:$AH$43,MATCH('Energy Use 2019'!$A7,'Final Energy Consumption-2019'!$A$2:$A$43,0),MATCH('Energy Use 2019'!N$2,'Final Energy Consumption-2019'!$A$2:$AH$2,0))*'Heat Value'!$P$78</f>
        <v>0</v>
      </c>
      <c r="O7" s="11">
        <f>INDEX('Final Energy Consumption-2019'!$A$2:$AH$43,MATCH('Energy Use 2019'!$A7,'Final Energy Consumption-2019'!$A$2:$A$43,0),MATCH('Energy Use 2019'!O$2,'Final Energy Consumption-2019'!$A$2:$AH$2,0))*'Heat Value'!$P$78*0.74</f>
        <v>12742603215870</v>
      </c>
      <c r="P7" s="11">
        <f>INDEX('Final Energy Consumption-2019'!$A$2:$AH$43,MATCH('Energy Use 2019'!$A7,'Final Energy Consumption-2019'!$A$2:$A$43,0),MATCH('Energy Use 2019'!P$2,'Final Energy Consumption-2019'!$A$2:$AH$2,0))*'Heat Value'!$P$78</f>
        <v>19444771500</v>
      </c>
      <c r="Q7" s="5">
        <f>INDEX('Final Energy Consumption-2019'!$A$2:$AH$43,MATCH('Energy Use 2019'!$A7,'Final Energy Consumption-2019'!$A$2:$A$43,0),MATCH('Energy Use 2019'!Q$2,'Final Energy Consumption-2019'!$A$2:$AH$2,0))*'Heat Value'!$P$78</f>
        <v>0</v>
      </c>
      <c r="R7" s="11">
        <f>INDEX('Final Energy Consumption-2019'!$A$2:$AH$43,MATCH('Energy Use 2019'!$A7,'Final Energy Consumption-2019'!$A$2:$A$43,0),MATCH('Energy Use 2019'!R$2,'Final Energy Consumption-2019'!$A$2:$AH$2,0))*'Heat Value'!$P$78</f>
        <v>88890384000</v>
      </c>
      <c r="S7" s="5">
        <f>INDEX('Final Energy Consumption-2019'!$A$2:$AH$43,MATCH('Energy Use 2019'!$A7,'Final Energy Consumption-2019'!$A$2:$A$43,0),MATCH('Energy Use 2019'!S$2,'Final Energy Consumption-2019'!$A$2:$AH$2,0))*'Heat Value'!$P$78</f>
        <v>0</v>
      </c>
      <c r="T7" s="5">
        <f>INDEX('Final Energy Consumption-2019'!$A$2:$AH$43,MATCH('Energy Use 2019'!$A7,'Final Energy Consumption-2019'!$A$2:$A$43,0),MATCH('Energy Use 2019'!T$2,'Final Energy Consumption-2019'!$A$2:$AH$2,0))*'Heat Value'!$P$78</f>
        <v>0</v>
      </c>
      <c r="U7" s="9">
        <f>INDEX('Final Energy Consumption-2019'!$A$2:$AH$43,MATCH('Energy Use 2019'!$A7,'Final Energy Consumption-2019'!$A$2:$A$43,0),MATCH('Energy Use 2019'!U$2,'Final Energy Consumption-2019'!$A$2:$AH$2,0))*'Heat Value'!$P$78</f>
        <v>0</v>
      </c>
      <c r="V7" s="5">
        <f>INDEX('Final Energy Consumption-2019'!$A$2:$AH$43,MATCH('Energy Use 2019'!$A7,'Final Energy Consumption-2019'!$A$2:$A$43,0),MATCH('Energy Use 2019'!V$2,'Final Energy Consumption-2019'!$A$2:$AH$2,0))*'Heat Value'!$P$78</f>
        <v>0</v>
      </c>
      <c r="W7" s="5">
        <f>INDEX('Final Energy Consumption-2019'!$A$2:$AH$43,MATCH('Energy Use 2019'!$A7,'Final Energy Consumption-2019'!$A$2:$A$43,0),MATCH('Energy Use 2019'!W$2,'Final Energy Consumption-2019'!$A$2:$AH$2,0))*'Heat Value'!$P$78</f>
        <v>0</v>
      </c>
      <c r="X7" s="5">
        <f>INDEX('Final Energy Consumption-2019'!$A$2:$AH$43,MATCH('Energy Use 2019'!$A7,'Final Energy Consumption-2019'!$A$2:$A$43,0),MATCH('Energy Use 2019'!X$2,'Final Energy Consumption-2019'!$A$2:$AH$2,0))*'Heat Value'!$P$78</f>
        <v>0</v>
      </c>
      <c r="Y7" s="5">
        <f>INDEX('Final Energy Consumption-2019'!$A$2:$AH$43,MATCH('Energy Use 2019'!$A7,'Final Energy Consumption-2019'!$A$2:$A$43,0),MATCH('Energy Use 2019'!Y$2,'Final Energy Consumption-2019'!$A$2:$AH$2,0))*'Heat Value'!$P$78</f>
        <v>2777824500</v>
      </c>
      <c r="Z7" s="11">
        <f>INDEX('Final Energy Consumption-2019'!$A$2:$AH$43,MATCH('Energy Use 2019'!$A7,'Final Energy Consumption-2019'!$A$2:$A$43,0),MATCH('Energy Use 2019'!Z$2,'Final Energy Consumption-2019'!$A$2:$AH$2,0))*'Heat Value'!$P$78</f>
        <v>55556490000</v>
      </c>
      <c r="AA7" s="5">
        <f>INDEX('Final Energy Consumption-2019'!$A$2:$AH$43,MATCH('Energy Use 2019'!$A7,'Final Energy Consumption-2019'!$A$2:$A$43,0),MATCH('Energy Use 2019'!AA$2,'Final Energy Consumption-2019'!$A$2:$AH$2,0))*'Heat Value'!$P$78</f>
        <v>0</v>
      </c>
      <c r="AB7" s="11">
        <f>INDEX('Final Energy Consumption-2019'!$A$2:$AH$43,MATCH('Energy Use 2019'!$A7,'Final Energy Consumption-2019'!$A$2:$A$43,0),MATCH('Energy Use 2019'!AB$2,'Final Energy Consumption-2019'!$A$2:$AH$2,0))*'Heat Value'!$P$78</f>
        <v>1536136948500</v>
      </c>
      <c r="AC7" s="11">
        <f>INDEX('Final Energy Consumption-2019'!$A$2:$AH$43,MATCH('Energy Use 2019'!$A7,'Final Energy Consumption-2019'!$A$2:$A$43,0),MATCH('Energy Use 2019'!AC$2,'Final Energy Consumption-2019'!$A$2:$AH$2,0))*VLOOKUP(AC$3,'Heat Value'!$B$2:$P$78,15,0)</f>
        <v>143063694329710.72</v>
      </c>
      <c r="AD7" s="129">
        <f>INDEX('Final Energy Consumption-2019'!$A$2:$AH$43,MATCH('Energy Use 2019'!$A7,'Final Energy Consumption-2019'!$A$2:$A$43,0),MATCH('Energy Use 2019'!AD$2,'Final Energy Consumption-2019'!$A$2:$AH$2,0))*'Heat Value'!$P$78</f>
        <v>288893748000</v>
      </c>
    </row>
    <row r="8" spans="1:30" x14ac:dyDescent="0.2">
      <c r="A8" s="12" t="s">
        <v>5</v>
      </c>
      <c r="B8" s="15">
        <f>INDEX('Final Energy Consumption-2019'!$A$2:$AF$43,MATCH('Energy Use 2019'!$A8,'Final Energy Consumption-2019'!$A$2:$A$43,0),MATCH('Energy Use 2019'!B$2,'Final Energy Consumption-2019'!$A$2:$AF$2,0))*'Heat Value'!$P$78</f>
        <v>15144699174000</v>
      </c>
      <c r="C8" s="5">
        <f>INDEX('Final Energy Consumption-2019'!$A$2:$AF$43,MATCH('Energy Use 2019'!$A8,'Final Energy Consumption-2019'!$A$2:$A$43,0),MATCH('Energy Use 2019'!C$2,'Final Energy Consumption-2019'!$A$2:$AF$2,0))*'Heat Value'!$P$78</f>
        <v>0</v>
      </c>
      <c r="D8" s="11">
        <f>INDEX('Final Energy Consumption-2019'!$A$2:$AF$43,MATCH('Energy Use 2019'!$A8,'Final Energy Consumption-2019'!$A$2:$A$43,0),MATCH('Energy Use 2019'!D$2,'Final Energy Consumption-2019'!$A$2:$AF$2,0))*'Heat Value'!$P$78</f>
        <v>275004625500</v>
      </c>
      <c r="E8" s="11">
        <f>INDEX('Final Energy Consumption-2019'!$A$2:$AF$43,MATCH('Energy Use 2019'!$A8,'Final Energy Consumption-2019'!$A$2:$A$43,0),MATCH('Energy Use 2019'!E$2,'Final Energy Consumption-2019'!$A$2:$AF$2,0))*'Heat Value'!$P$78</f>
        <v>88890383999.998108</v>
      </c>
      <c r="F8" s="11">
        <f>INDEX('Final Energy Consumption-2019'!$A$2:$AF$43,MATCH('Energy Use 2019'!$A8,'Final Energy Consumption-2019'!$A$2:$A$43,0),MATCH('Energy Use 2019'!F$2,'Final Energy Consumption-2019'!$A$2:$AF$2,0))*'Heat Value'!$P$78</f>
        <v>961127277000</v>
      </c>
      <c r="G8" s="5">
        <f>INDEX('Final Energy Consumption-2019'!$A$2:$AF$43,MATCH('Energy Use 2019'!$A8,'Final Energy Consumption-2019'!$A$2:$A$43,0),MATCH('Energy Use 2019'!G$2,'Final Energy Consumption-2019'!$A$2:$AF$2,0))*'Heat Value'!$P$78</f>
        <v>0</v>
      </c>
      <c r="H8" s="5">
        <f>INDEX('Final Energy Consumption-2019'!$A$2:$AF$43,MATCH('Energy Use 2019'!$A8,'Final Energy Consumption-2019'!$A$2:$A$43,0),MATCH('Energy Use 2019'!H$2,'Final Energy Consumption-2019'!$A$2:$AF$2,0))*'Heat Value'!$P$78</f>
        <v>0</v>
      </c>
      <c r="I8" s="5">
        <f>INDEX('Final Energy Consumption-2019'!$A$2:$AF$43,MATCH('Energy Use 2019'!$A8,'Final Energy Consumption-2019'!$A$2:$A$43,0),MATCH('Energy Use 2019'!I$2,'Final Energy Consumption-2019'!$A$2:$AF$2,0))*'Heat Value'!$P$78</f>
        <v>0</v>
      </c>
      <c r="J8" s="5">
        <f>INDEX('Final Energy Consumption-2019'!$A$2:$AF$43,MATCH('Energy Use 2019'!$A8,'Final Energy Consumption-2019'!$A$2:$A$43,0),MATCH('Energy Use 2019'!J$2,'Final Energy Consumption-2019'!$A$2:$AF$2,0))*'Heat Value'!$P$78</f>
        <v>0</v>
      </c>
      <c r="K8" s="5">
        <f>INDEX('Final Energy Consumption-2019'!$A$2:$AF$43,MATCH('Energy Use 2019'!$A8,'Final Energy Consumption-2019'!$A$2:$A$43,0),MATCH('Energy Use 2019'!K$2,'Final Energy Consumption-2019'!$A$2:$AF$2,0))*'Heat Value'!$P$78</f>
        <v>0</v>
      </c>
      <c r="L8" s="5">
        <f>INDEX('Final Energy Consumption-2019'!$A$2:$AF$43,MATCH('Energy Use 2019'!$A8,'Final Energy Consumption-2019'!$A$2:$A$43,0),MATCH('Energy Use 2019'!L$2,'Final Energy Consumption-2019'!$A$2:$AF$2,0))*'Heat Value'!$P$78</f>
        <v>0</v>
      </c>
      <c r="M8" s="11">
        <f>INDEX('Final Energy Consumption-2019'!$A$2:$AH$43,MATCH('Energy Use 2019'!$A8,'Final Energy Consumption-2019'!$A$2:$A$43,0),MATCH('Energy Use 2019'!M$2,'Final Energy Consumption-2019'!$A$2:$AH$2,0))*'Heat Value'!$P$78*0.21</f>
        <v>141169041090</v>
      </c>
      <c r="N8" s="11">
        <f>INDEX('Final Energy Consumption-2019'!$A$2:$AH$43,MATCH('Energy Use 2019'!$A8,'Final Energy Consumption-2019'!$A$2:$A$43,0),MATCH('Energy Use 2019'!N$2,'Final Energy Consumption-2019'!$A$2:$AH$2,0))*'Heat Value'!$P$78</f>
        <v>186114241500</v>
      </c>
      <c r="O8" s="11">
        <f>INDEX('Final Energy Consumption-2019'!$A$2:$AH$43,MATCH('Energy Use 2019'!$A8,'Final Energy Consumption-2019'!$A$2:$A$43,0),MATCH('Energy Use 2019'!O$2,'Final Energy Consumption-2019'!$A$2:$AH$2,0))*'Heat Value'!$P$78*0.74</f>
        <v>6534721023270</v>
      </c>
      <c r="P8" s="11">
        <f>INDEX('Final Energy Consumption-2019'!$A$2:$AH$43,MATCH('Energy Use 2019'!$A8,'Final Energy Consumption-2019'!$A$2:$A$43,0),MATCH('Energy Use 2019'!P$2,'Final Energy Consumption-2019'!$A$2:$AH$2,0))*'Heat Value'!$P$78</f>
        <v>383339781000</v>
      </c>
      <c r="Q8" s="5">
        <f>INDEX('Final Energy Consumption-2019'!$A$2:$AH$43,MATCH('Energy Use 2019'!$A8,'Final Energy Consumption-2019'!$A$2:$A$43,0),MATCH('Energy Use 2019'!Q$2,'Final Energy Consumption-2019'!$A$2:$AH$2,0))*'Heat Value'!$P$78</f>
        <v>0</v>
      </c>
      <c r="R8" s="11">
        <f>INDEX('Final Energy Consumption-2019'!$A$2:$AH$43,MATCH('Energy Use 2019'!$A8,'Final Energy Consumption-2019'!$A$2:$A$43,0),MATCH('Energy Use 2019'!R$2,'Final Energy Consumption-2019'!$A$2:$AH$2,0))*'Heat Value'!$P$78</f>
        <v>13889122500</v>
      </c>
      <c r="S8" s="5">
        <f>INDEX('Final Energy Consumption-2019'!$A$2:$AH$43,MATCH('Energy Use 2019'!$A8,'Final Energy Consumption-2019'!$A$2:$A$43,0),MATCH('Energy Use 2019'!S$2,'Final Energy Consumption-2019'!$A$2:$AH$2,0))*'Heat Value'!$P$78</f>
        <v>0</v>
      </c>
      <c r="T8" s="5">
        <f>INDEX('Final Energy Consumption-2019'!$A$2:$AH$43,MATCH('Energy Use 2019'!$A8,'Final Energy Consumption-2019'!$A$2:$A$43,0),MATCH('Energy Use 2019'!T$2,'Final Energy Consumption-2019'!$A$2:$AH$2,0))*'Heat Value'!$P$78</f>
        <v>0</v>
      </c>
      <c r="U8" s="15">
        <f>INDEX('Final Energy Consumption-2019'!$A$2:$AH$43,MATCH('Energy Use 2019'!$A8,'Final Energy Consumption-2019'!$A$2:$A$43,0),MATCH('Energy Use 2019'!U$2,'Final Energy Consumption-2019'!$A$2:$AH$2,0))*'Heat Value'!$P$78</f>
        <v>52778665500</v>
      </c>
      <c r="V8" s="5">
        <f>INDEX('Final Energy Consumption-2019'!$A$2:$AH$43,MATCH('Energy Use 2019'!$A8,'Final Energy Consumption-2019'!$A$2:$A$43,0),MATCH('Energy Use 2019'!V$2,'Final Energy Consumption-2019'!$A$2:$AH$2,0))*'Heat Value'!$P$78</f>
        <v>0</v>
      </c>
      <c r="W8" s="5">
        <f>INDEX('Final Energy Consumption-2019'!$A$2:$AH$43,MATCH('Energy Use 2019'!$A8,'Final Energy Consumption-2019'!$A$2:$A$43,0),MATCH('Energy Use 2019'!W$2,'Final Energy Consumption-2019'!$A$2:$AH$2,0))*'Heat Value'!$P$78</f>
        <v>0</v>
      </c>
      <c r="X8" s="5">
        <f>INDEX('Final Energy Consumption-2019'!$A$2:$AH$43,MATCH('Energy Use 2019'!$A8,'Final Energy Consumption-2019'!$A$2:$A$43,0),MATCH('Energy Use 2019'!X$2,'Final Energy Consumption-2019'!$A$2:$AH$2,0))*'Heat Value'!$P$78</f>
        <v>0</v>
      </c>
      <c r="Y8" s="5">
        <f>INDEX('Final Energy Consumption-2019'!$A$2:$AH$43,MATCH('Energy Use 2019'!$A8,'Final Energy Consumption-2019'!$A$2:$A$43,0),MATCH('Energy Use 2019'!Y$2,'Final Energy Consumption-2019'!$A$2:$AH$2,0))*'Heat Value'!$P$78</f>
        <v>0</v>
      </c>
      <c r="Z8" s="11">
        <f>INDEX('Final Energy Consumption-2019'!$A$2:$AH$43,MATCH('Energy Use 2019'!$A8,'Final Energy Consumption-2019'!$A$2:$A$43,0),MATCH('Energy Use 2019'!Z$2,'Final Energy Consumption-2019'!$A$2:$AH$2,0))*'Heat Value'!$P$78</f>
        <v>2355595176000</v>
      </c>
      <c r="AA8" s="5">
        <f>INDEX('Final Energy Consumption-2019'!$A$2:$AH$43,MATCH('Energy Use 2019'!$A8,'Final Energy Consumption-2019'!$A$2:$A$43,0),MATCH('Energy Use 2019'!AA$2,'Final Energy Consumption-2019'!$A$2:$AH$2,0))*'Heat Value'!$P$78</f>
        <v>0</v>
      </c>
      <c r="AB8" s="11">
        <f>INDEX('Final Energy Consumption-2019'!$A$2:$AH$43,MATCH('Energy Use 2019'!$A8,'Final Energy Consumption-2019'!$A$2:$A$43,0),MATCH('Energy Use 2019'!AB$2,'Final Energy Consumption-2019'!$A$2:$AH$2,0))*'Heat Value'!$P$78</f>
        <v>0</v>
      </c>
      <c r="AC8" s="11">
        <f>INDEX('Final Energy Consumption-2019'!$A$2:$AH$43,MATCH('Energy Use 2019'!$A8,'Final Energy Consumption-2019'!$A$2:$A$43,0),MATCH('Energy Use 2019'!AC$2,'Final Energy Consumption-2019'!$A$2:$AH$2,0))*VLOOKUP(AC$3,'Heat Value'!$B$2:$P$78,15,0)</f>
        <v>131767833574657</v>
      </c>
      <c r="AD8" s="129">
        <f>INDEX('Final Energy Consumption-2019'!$A$2:$AH$43,MATCH('Energy Use 2019'!$A8,'Final Energy Consumption-2019'!$A$2:$A$43,0),MATCH('Energy Use 2019'!AD$2,'Final Energy Consumption-2019'!$A$2:$AH$2,0))*'Heat Value'!$P$78</f>
        <v>669455704500</v>
      </c>
    </row>
    <row r="9" spans="1:30" x14ac:dyDescent="0.2">
      <c r="A9" s="12" t="s">
        <v>6</v>
      </c>
      <c r="B9" s="15">
        <f>INDEX('Final Energy Consumption-2019'!$A$2:$AF$43,MATCH('Energy Use 2019'!$A9,'Final Energy Consumption-2019'!$A$2:$A$43,0),MATCH('Energy Use 2019'!B$2,'Final Energy Consumption-2019'!$A$2:$AF$2,0))*'Heat Value'!$P$78</f>
        <v>54778699140000</v>
      </c>
      <c r="C9" s="5">
        <f>INDEX('Final Energy Consumption-2019'!$A$2:$AF$43,MATCH('Energy Use 2019'!$A9,'Final Energy Consumption-2019'!$A$2:$A$43,0),MATCH('Energy Use 2019'!C$2,'Final Energy Consumption-2019'!$A$2:$AF$2,0))*'Heat Value'!$P$78</f>
        <v>0</v>
      </c>
      <c r="D9" s="11">
        <f>INDEX('Final Energy Consumption-2019'!$A$2:$AF$43,MATCH('Energy Use 2019'!$A9,'Final Energy Consumption-2019'!$A$2:$A$43,0),MATCH('Energy Use 2019'!D$2,'Final Energy Consumption-2019'!$A$2:$AF$2,0))*'Heat Value'!$P$78</f>
        <v>38545092762000</v>
      </c>
      <c r="E9" s="11">
        <f>INDEX('Final Energy Consumption-2019'!$A$2:$AF$43,MATCH('Energy Use 2019'!$A9,'Final Energy Consumption-2019'!$A$2:$A$43,0),MATCH('Energy Use 2019'!E$2,'Final Energy Consumption-2019'!$A$2:$AF$2,0))*'Heat Value'!$P$78</f>
        <v>847236472500.00317</v>
      </c>
      <c r="F9" s="11">
        <f>INDEX('Final Energy Consumption-2019'!$A$2:$AF$43,MATCH('Energy Use 2019'!$A9,'Final Energy Consumption-2019'!$A$2:$A$43,0),MATCH('Energy Use 2019'!F$2,'Final Energy Consumption-2019'!$A$2:$AF$2,0))*'Heat Value'!$P$78</f>
        <v>2088924024000</v>
      </c>
      <c r="G9" s="11">
        <f>INDEX('Final Energy Consumption-2019'!$A$2:$AF$43,MATCH('Energy Use 2019'!$A9,'Final Energy Consumption-2019'!$A$2:$A$43,0),MATCH('Energy Use 2019'!G$2,'Final Energy Consumption-2019'!$A$2:$AF$2,0))*'Heat Value'!$P$78</f>
        <v>1752807259500</v>
      </c>
      <c r="H9" s="5">
        <f>INDEX('Final Energy Consumption-2019'!$A$2:$AF$43,MATCH('Energy Use 2019'!$A9,'Final Energy Consumption-2019'!$A$2:$A$43,0),MATCH('Energy Use 2019'!H$2,'Final Energy Consumption-2019'!$A$2:$AF$2,0))*'Heat Value'!$P$78</f>
        <v>0</v>
      </c>
      <c r="I9" s="11">
        <f>INDEX('Final Energy Consumption-2019'!$A$2:$AF$43,MATCH('Energy Use 2019'!$A9,'Final Energy Consumption-2019'!$A$2:$A$43,0),MATCH('Energy Use 2019'!I$2,'Final Energy Consumption-2019'!$A$2:$AF$2,0))*'Heat Value'!$P$78</f>
        <v>1047239836500</v>
      </c>
      <c r="J9" s="5">
        <f>INDEX('Final Energy Consumption-2019'!$A$2:$AF$43,MATCH('Energy Use 2019'!$A9,'Final Energy Consumption-2019'!$A$2:$A$43,0),MATCH('Energy Use 2019'!J$2,'Final Energy Consumption-2019'!$A$2:$AF$2,0))*'Heat Value'!$P$78</f>
        <v>0</v>
      </c>
      <c r="K9" s="5">
        <f>INDEX('Final Energy Consumption-2019'!$A$2:$AF$43,MATCH('Energy Use 2019'!$A9,'Final Energy Consumption-2019'!$A$2:$A$43,0),MATCH('Energy Use 2019'!K$2,'Final Energy Consumption-2019'!$A$2:$AF$2,0))*'Heat Value'!$P$78</f>
        <v>0</v>
      </c>
      <c r="L9" s="5">
        <f>INDEX('Final Energy Consumption-2019'!$A$2:$AF$43,MATCH('Energy Use 2019'!$A9,'Final Energy Consumption-2019'!$A$2:$A$43,0),MATCH('Energy Use 2019'!L$2,'Final Energy Consumption-2019'!$A$2:$AF$2,0))*'Heat Value'!$P$78</f>
        <v>0</v>
      </c>
      <c r="M9" s="11">
        <f>INDEX('Final Energy Consumption-2019'!$A$2:$AH$43,MATCH('Energy Use 2019'!$A9,'Final Energy Consumption-2019'!$A$2:$A$43,0),MATCH('Energy Use 2019'!M$2,'Final Energy Consumption-2019'!$A$2:$AH$2,0))*'Heat Value'!$P$78*0.21</f>
        <v>89834844330</v>
      </c>
      <c r="N9" s="11">
        <f>INDEX('Final Energy Consumption-2019'!$A$2:$AH$43,MATCH('Energy Use 2019'!$A9,'Final Energy Consumption-2019'!$A$2:$A$43,0),MATCH('Energy Use 2019'!N$2,'Final Energy Consumption-2019'!$A$2:$AH$2,0))*'Heat Value'!$P$78</f>
        <v>8333473500</v>
      </c>
      <c r="O9" s="11">
        <f>INDEX('Final Energy Consumption-2019'!$A$2:$AH$43,MATCH('Energy Use 2019'!$A9,'Final Energy Consumption-2019'!$A$2:$A$43,0),MATCH('Energy Use 2019'!O$2,'Final Energy Consumption-2019'!$A$2:$AH$2,0))*'Heat Value'!$P$78*0.74</f>
        <v>16111715438940</v>
      </c>
      <c r="P9" s="11">
        <f>INDEX('Final Energy Consumption-2019'!$A$2:$AH$43,MATCH('Energy Use 2019'!$A9,'Final Energy Consumption-2019'!$A$2:$A$43,0),MATCH('Energy Use 2019'!P$2,'Final Energy Consumption-2019'!$A$2:$AH$2,0))*'Heat Value'!$P$78</f>
        <v>13889122500</v>
      </c>
      <c r="Q9" s="5">
        <f>INDEX('Final Energy Consumption-2019'!$A$2:$AH$43,MATCH('Energy Use 2019'!$A9,'Final Energy Consumption-2019'!$A$2:$A$43,0),MATCH('Energy Use 2019'!Q$2,'Final Energy Consumption-2019'!$A$2:$AH$2,0))*'Heat Value'!$P$78</f>
        <v>0</v>
      </c>
      <c r="R9" s="11">
        <f>INDEX('Final Energy Consumption-2019'!$A$2:$AH$43,MATCH('Energy Use 2019'!$A9,'Final Energy Consumption-2019'!$A$2:$A$43,0),MATCH('Energy Use 2019'!R$2,'Final Energy Consumption-2019'!$A$2:$AH$2,0))*'Heat Value'!$P$78</f>
        <v>22222596000</v>
      </c>
      <c r="S9" s="5">
        <f>INDEX('Final Energy Consumption-2019'!$A$2:$AH$43,MATCH('Energy Use 2019'!$A9,'Final Energy Consumption-2019'!$A$2:$A$43,0),MATCH('Energy Use 2019'!S$2,'Final Energy Consumption-2019'!$A$2:$AH$2,0))*'Heat Value'!$P$78</f>
        <v>0</v>
      </c>
      <c r="T9" s="5">
        <f>INDEX('Final Energy Consumption-2019'!$A$2:$AH$43,MATCH('Energy Use 2019'!$A9,'Final Energy Consumption-2019'!$A$2:$A$43,0),MATCH('Energy Use 2019'!T$2,'Final Energy Consumption-2019'!$A$2:$AH$2,0))*'Heat Value'!$P$78</f>
        <v>0</v>
      </c>
      <c r="U9" s="15">
        <f>INDEX('Final Energy Consumption-2019'!$A$2:$AH$43,MATCH('Energy Use 2019'!$A9,'Final Energy Consumption-2019'!$A$2:$A$43,0),MATCH('Energy Use 2019'!U$2,'Final Energy Consumption-2019'!$A$2:$AH$2,0))*'Heat Value'!$P$78</f>
        <v>216670311000</v>
      </c>
      <c r="V9" s="11">
        <f>INDEX('Final Energy Consumption-2019'!$A$2:$AH$43,MATCH('Energy Use 2019'!$A9,'Final Energy Consumption-2019'!$A$2:$A$43,0),MATCH('Energy Use 2019'!V$2,'Final Energy Consumption-2019'!$A$2:$AH$2,0))*'Heat Value'!$P$78</f>
        <v>447229744500</v>
      </c>
      <c r="W9" s="11">
        <f>INDEX('Final Energy Consumption-2019'!$A$2:$AH$43,MATCH('Energy Use 2019'!$A9,'Final Energy Consumption-2019'!$A$2:$A$43,0),MATCH('Energy Use 2019'!W$2,'Final Energy Consumption-2019'!$A$2:$AH$2,0))*'Heat Value'!$P$78</f>
        <v>5555649000</v>
      </c>
      <c r="X9" s="5">
        <f>INDEX('Final Energy Consumption-2019'!$A$2:$AH$43,MATCH('Energy Use 2019'!$A9,'Final Energy Consumption-2019'!$A$2:$A$43,0),MATCH('Energy Use 2019'!X$2,'Final Energy Consumption-2019'!$A$2:$AH$2,0))*'Heat Value'!$P$78</f>
        <v>0</v>
      </c>
      <c r="Y9" s="11">
        <f>INDEX('Final Energy Consumption-2019'!$A$2:$AH$43,MATCH('Energy Use 2019'!$A9,'Final Energy Consumption-2019'!$A$2:$A$43,0),MATCH('Energy Use 2019'!Y$2,'Final Energy Consumption-2019'!$A$2:$AH$2,0))*'Heat Value'!$P$78</f>
        <v>19444771500</v>
      </c>
      <c r="Z9" s="11">
        <f>INDEX('Final Energy Consumption-2019'!$A$2:$AH$43,MATCH('Energy Use 2019'!$A9,'Final Energy Consumption-2019'!$A$2:$A$43,0),MATCH('Energy Use 2019'!Z$2,'Final Energy Consumption-2019'!$A$2:$AH$2,0))*'Heat Value'!$P$78</f>
        <v>2213926126500</v>
      </c>
      <c r="AA9" s="11">
        <f>INDEX('Final Energy Consumption-2019'!$A$2:$AH$43,MATCH('Energy Use 2019'!$A9,'Final Energy Consumption-2019'!$A$2:$A$43,0),MATCH('Energy Use 2019'!AA$2,'Final Energy Consumption-2019'!$A$2:$AH$2,0))*'Heat Value'!$P$78</f>
        <v>3541726237500</v>
      </c>
      <c r="AB9" s="11">
        <f>INDEX('Final Energy Consumption-2019'!$A$2:$AH$43,MATCH('Energy Use 2019'!$A9,'Final Energy Consumption-2019'!$A$2:$A$43,0),MATCH('Energy Use 2019'!AB$2,'Final Energy Consumption-2019'!$A$2:$AH$2,0))*'Heat Value'!$P$78</f>
        <v>21292024792500</v>
      </c>
      <c r="AC9" s="11">
        <f>INDEX('Final Energy Consumption-2019'!$A$2:$AH$43,MATCH('Energy Use 2019'!$A9,'Final Energy Consumption-2019'!$A$2:$A$43,0),MATCH('Energy Use 2019'!AC$2,'Final Energy Consumption-2019'!$A$2:$AH$2,0))*VLOOKUP(AC$3,'Heat Value'!$B$2:$P$78,15,0)</f>
        <v>87814092277605.094</v>
      </c>
      <c r="AD9" s="129">
        <f>INDEX('Final Energy Consumption-2019'!$A$2:$AH$43,MATCH('Energy Use 2019'!$A9,'Final Energy Consumption-2019'!$A$2:$A$43,0),MATCH('Energy Use 2019'!AD$2,'Final Energy Consumption-2019'!$A$2:$AH$2,0))*'Heat Value'!$P$78</f>
        <v>52778665500</v>
      </c>
    </row>
    <row r="10" spans="1:30" x14ac:dyDescent="0.2">
      <c r="A10" s="12" t="s">
        <v>7</v>
      </c>
      <c r="B10" s="15">
        <f>INDEX('Final Energy Consumption-2019'!$A$2:$AF$43,MATCH('Energy Use 2019'!$A10,'Final Energy Consumption-2019'!$A$2:$A$43,0),MATCH('Energy Use 2019'!B$2,'Final Energy Consumption-2019'!$A$2:$AF$2,0))*'Heat Value'!$P$78</f>
        <v>1486136107500</v>
      </c>
      <c r="C10" s="5">
        <f>INDEX('Final Energy Consumption-2019'!$A$2:$AF$43,MATCH('Energy Use 2019'!$A10,'Final Energy Consumption-2019'!$A$2:$A$43,0),MATCH('Energy Use 2019'!C$2,'Final Energy Consumption-2019'!$A$2:$AF$2,0))*'Heat Value'!$P$78</f>
        <v>0</v>
      </c>
      <c r="D10" s="5">
        <f>INDEX('Final Energy Consumption-2019'!$A$2:$AF$43,MATCH('Energy Use 2019'!$A10,'Final Energy Consumption-2019'!$A$2:$A$43,0),MATCH('Energy Use 2019'!D$2,'Final Energy Consumption-2019'!$A$2:$AF$2,0))*'Heat Value'!$P$78</f>
        <v>0</v>
      </c>
      <c r="E10" s="5">
        <f>INDEX('Final Energy Consumption-2019'!$A$2:$AF$43,MATCH('Energy Use 2019'!$A10,'Final Energy Consumption-2019'!$A$2:$A$43,0),MATCH('Energy Use 2019'!E$2,'Final Energy Consumption-2019'!$A$2:$AF$2,0))*'Heat Value'!$P$78</f>
        <v>0</v>
      </c>
      <c r="F10" s="5">
        <f>INDEX('Final Energy Consumption-2019'!$A$2:$AF$43,MATCH('Energy Use 2019'!$A10,'Final Energy Consumption-2019'!$A$2:$A$43,0),MATCH('Energy Use 2019'!F$2,'Final Energy Consumption-2019'!$A$2:$AF$2,0))*'Heat Value'!$P$78</f>
        <v>0</v>
      </c>
      <c r="G10" s="5">
        <f>INDEX('Final Energy Consumption-2019'!$A$2:$AF$43,MATCH('Energy Use 2019'!$A10,'Final Energy Consumption-2019'!$A$2:$A$43,0),MATCH('Energy Use 2019'!G$2,'Final Energy Consumption-2019'!$A$2:$AF$2,0))*'Heat Value'!$P$78</f>
        <v>0</v>
      </c>
      <c r="H10" s="5">
        <f>INDEX('Final Energy Consumption-2019'!$A$2:$AF$43,MATCH('Energy Use 2019'!$A10,'Final Energy Consumption-2019'!$A$2:$A$43,0),MATCH('Energy Use 2019'!H$2,'Final Energy Consumption-2019'!$A$2:$AF$2,0))*'Heat Value'!$P$78</f>
        <v>0</v>
      </c>
      <c r="I10" s="5">
        <f>INDEX('Final Energy Consumption-2019'!$A$2:$AF$43,MATCH('Energy Use 2019'!$A10,'Final Energy Consumption-2019'!$A$2:$A$43,0),MATCH('Energy Use 2019'!I$2,'Final Energy Consumption-2019'!$A$2:$AF$2,0))*'Heat Value'!$P$78</f>
        <v>0</v>
      </c>
      <c r="J10" s="5">
        <f>INDEX('Final Energy Consumption-2019'!$A$2:$AF$43,MATCH('Energy Use 2019'!$A10,'Final Energy Consumption-2019'!$A$2:$A$43,0),MATCH('Energy Use 2019'!J$2,'Final Energy Consumption-2019'!$A$2:$AF$2,0))*'Heat Value'!$P$78</f>
        <v>0</v>
      </c>
      <c r="K10" s="5">
        <f>INDEX('Final Energy Consumption-2019'!$A$2:$AF$43,MATCH('Energy Use 2019'!$A10,'Final Energy Consumption-2019'!$A$2:$A$43,0),MATCH('Energy Use 2019'!K$2,'Final Energy Consumption-2019'!$A$2:$AF$2,0))*'Heat Value'!$P$78</f>
        <v>0</v>
      </c>
      <c r="L10" s="11">
        <f>INDEX('Final Energy Consumption-2019'!$A$2:$AF$43,MATCH('Energy Use 2019'!$A10,'Final Energy Consumption-2019'!$A$2:$A$43,0),MATCH('Energy Use 2019'!L$2,'Final Energy Consumption-2019'!$A$2:$AF$2,0))*'Heat Value'!$P$78</f>
        <v>38889543000</v>
      </c>
      <c r="M10" s="11">
        <f>INDEX('Final Energy Consumption-2019'!$A$2:$AH$43,MATCH('Energy Use 2019'!$A10,'Final Energy Consumption-2019'!$A$2:$A$43,0),MATCH('Energy Use 2019'!M$2,'Final Energy Consumption-2019'!$A$2:$AH$2,0))*'Heat Value'!$P$78*0.21</f>
        <v>327838847490</v>
      </c>
      <c r="N10" s="5">
        <f>INDEX('Final Energy Consumption-2019'!$A$2:$AH$43,MATCH('Energy Use 2019'!$A10,'Final Energy Consumption-2019'!$A$2:$A$43,0),MATCH('Energy Use 2019'!N$2,'Final Energy Consumption-2019'!$A$2:$AH$2,0))*'Heat Value'!$P$78</f>
        <v>0</v>
      </c>
      <c r="O10" s="11">
        <f>INDEX('Final Energy Consumption-2019'!$A$2:$AH$43,MATCH('Energy Use 2019'!$A10,'Final Energy Consumption-2019'!$A$2:$A$43,0),MATCH('Energy Use 2019'!O$2,'Final Energy Consumption-2019'!$A$2:$AH$2,0))*'Heat Value'!$P$78*0.74</f>
        <v>46082219534340</v>
      </c>
      <c r="P10" s="11">
        <f>INDEX('Final Energy Consumption-2019'!$A$2:$AH$43,MATCH('Energy Use 2019'!$A10,'Final Energy Consumption-2019'!$A$2:$A$43,0),MATCH('Energy Use 2019'!P$2,'Final Energy Consumption-2019'!$A$2:$AH$2,0))*'Heat Value'!$P$78</f>
        <v>119446453500</v>
      </c>
      <c r="Q10" s="5">
        <f>INDEX('Final Energy Consumption-2019'!$A$2:$AH$43,MATCH('Energy Use 2019'!$A10,'Final Energy Consumption-2019'!$A$2:$A$43,0),MATCH('Energy Use 2019'!Q$2,'Final Energy Consumption-2019'!$A$2:$AH$2,0))*'Heat Value'!$P$78</f>
        <v>0</v>
      </c>
      <c r="R10" s="11">
        <f>INDEX('Final Energy Consumption-2019'!$A$2:$AH$43,MATCH('Energy Use 2019'!$A10,'Final Energy Consumption-2019'!$A$2:$A$43,0),MATCH('Energy Use 2019'!R$2,'Final Energy Consumption-2019'!$A$2:$AH$2,0))*'Heat Value'!$P$78</f>
        <v>108335155500</v>
      </c>
      <c r="S10" s="5">
        <f>INDEX('Final Energy Consumption-2019'!$A$2:$AH$43,MATCH('Energy Use 2019'!$A10,'Final Energy Consumption-2019'!$A$2:$A$43,0),MATCH('Energy Use 2019'!S$2,'Final Energy Consumption-2019'!$A$2:$AH$2,0))*'Heat Value'!$P$78</f>
        <v>0</v>
      </c>
      <c r="T10" s="5">
        <f>INDEX('Final Energy Consumption-2019'!$A$2:$AH$43,MATCH('Energy Use 2019'!$A10,'Final Energy Consumption-2019'!$A$2:$A$43,0),MATCH('Energy Use 2019'!T$2,'Final Energy Consumption-2019'!$A$2:$AH$2,0))*'Heat Value'!$P$78</f>
        <v>0</v>
      </c>
      <c r="U10" s="9">
        <f>INDEX('Final Energy Consumption-2019'!$A$2:$AH$43,MATCH('Energy Use 2019'!$A10,'Final Energy Consumption-2019'!$A$2:$A$43,0),MATCH('Energy Use 2019'!U$2,'Final Energy Consumption-2019'!$A$2:$AH$2,0))*'Heat Value'!$P$78</f>
        <v>0</v>
      </c>
      <c r="V10" s="5">
        <f>INDEX('Final Energy Consumption-2019'!$A$2:$AH$43,MATCH('Energy Use 2019'!$A10,'Final Energy Consumption-2019'!$A$2:$A$43,0),MATCH('Energy Use 2019'!V$2,'Final Energy Consumption-2019'!$A$2:$AH$2,0))*'Heat Value'!$P$78</f>
        <v>0</v>
      </c>
      <c r="W10" s="11">
        <f>INDEX('Final Energy Consumption-2019'!$A$2:$AH$43,MATCH('Energy Use 2019'!$A10,'Final Energy Consumption-2019'!$A$2:$A$43,0),MATCH('Energy Use 2019'!W$2,'Final Energy Consumption-2019'!$A$2:$AH$2,0))*'Heat Value'!$P$78</f>
        <v>36111718500</v>
      </c>
      <c r="X10" s="5">
        <f>INDEX('Final Energy Consumption-2019'!$A$2:$AH$43,MATCH('Energy Use 2019'!$A10,'Final Energy Consumption-2019'!$A$2:$A$43,0),MATCH('Energy Use 2019'!X$2,'Final Energy Consumption-2019'!$A$2:$AH$2,0))*'Heat Value'!$P$78</f>
        <v>0</v>
      </c>
      <c r="Y10" s="11">
        <f>INDEX('Final Energy Consumption-2019'!$A$2:$AH$43,MATCH('Energy Use 2019'!$A10,'Final Energy Consumption-2019'!$A$2:$A$43,0),MATCH('Energy Use 2019'!Y$2,'Final Energy Consumption-2019'!$A$2:$AH$2,0))*'Heat Value'!$P$78</f>
        <v>108335155500</v>
      </c>
      <c r="Z10" s="11">
        <f>INDEX('Final Energy Consumption-2019'!$A$2:$AH$43,MATCH('Energy Use 2019'!$A10,'Final Energy Consumption-2019'!$A$2:$A$43,0),MATCH('Energy Use 2019'!Z$2,'Final Energy Consumption-2019'!$A$2:$AH$2,0))*'Heat Value'!$P$78</f>
        <v>8444586480000</v>
      </c>
      <c r="AA10" s="11">
        <f>INDEX('Final Energy Consumption-2019'!$A$2:$AH$43,MATCH('Energy Use 2019'!$A10,'Final Energy Consumption-2019'!$A$2:$A$43,0),MATCH('Energy Use 2019'!AA$2,'Final Energy Consumption-2019'!$A$2:$AH$2,0))*'Heat Value'!$P$78</f>
        <v>186114241500</v>
      </c>
      <c r="AB10" s="11">
        <f>INDEX('Final Energy Consumption-2019'!$A$2:$AH$43,MATCH('Energy Use 2019'!$A10,'Final Energy Consumption-2019'!$A$2:$A$43,0),MATCH('Energy Use 2019'!AB$2,'Final Energy Consumption-2019'!$A$2:$AH$2,0))*'Heat Value'!$P$78</f>
        <v>2633377626000</v>
      </c>
      <c r="AC10" s="11">
        <f>INDEX('Final Energy Consumption-2019'!$A$2:$AH$43,MATCH('Energy Use 2019'!$A10,'Final Energy Consumption-2019'!$A$2:$A$43,0),MATCH('Energy Use 2019'!AC$2,'Final Energy Consumption-2019'!$A$2:$AH$2,0))*VLOOKUP(AC$3,'Heat Value'!$B$2:$P$78,15,0)</f>
        <v>0</v>
      </c>
      <c r="AD10" s="128">
        <f>INDEX('Final Energy Consumption-2019'!$A$2:$AH$43,MATCH('Energy Use 2019'!$A10,'Final Energy Consumption-2019'!$A$2:$A$43,0),MATCH('Energy Use 2019'!AD$2,'Final Energy Consumption-2019'!$A$2:$AH$2,0))*'Heat Value'!$P$78</f>
        <v>0</v>
      </c>
    </row>
    <row r="11" spans="1:30" x14ac:dyDescent="0.2">
      <c r="A11" s="12" t="s">
        <v>8</v>
      </c>
      <c r="B11" s="15">
        <f>INDEX('Final Energy Consumption-2019'!$A$2:$AF$43,MATCH('Energy Use 2019'!$A11,'Final Energy Consumption-2019'!$A$2:$A$43,0),MATCH('Energy Use 2019'!B$2,'Final Energy Consumption-2019'!$A$2:$AF$2,0))*'Heat Value'!$P$78</f>
        <v>25000420500</v>
      </c>
      <c r="C11" s="5">
        <f>INDEX('Final Energy Consumption-2019'!$A$2:$AF$43,MATCH('Energy Use 2019'!$A11,'Final Energy Consumption-2019'!$A$2:$A$43,0),MATCH('Energy Use 2019'!C$2,'Final Energy Consumption-2019'!$A$2:$AF$2,0))*'Heat Value'!$P$78</f>
        <v>0</v>
      </c>
      <c r="D11" s="5">
        <f>INDEX('Final Energy Consumption-2019'!$A$2:$AF$43,MATCH('Energy Use 2019'!$A11,'Final Energy Consumption-2019'!$A$2:$A$43,0),MATCH('Energy Use 2019'!D$2,'Final Energy Consumption-2019'!$A$2:$AF$2,0))*'Heat Value'!$P$78</f>
        <v>0</v>
      </c>
      <c r="E11" s="5">
        <f>INDEX('Final Energy Consumption-2019'!$A$2:$AF$43,MATCH('Energy Use 2019'!$A11,'Final Energy Consumption-2019'!$A$2:$A$43,0),MATCH('Energy Use 2019'!E$2,'Final Energy Consumption-2019'!$A$2:$AF$2,0))*'Heat Value'!$P$78</f>
        <v>0</v>
      </c>
      <c r="F11" s="5">
        <f>INDEX('Final Energy Consumption-2019'!$A$2:$AF$43,MATCH('Energy Use 2019'!$A11,'Final Energy Consumption-2019'!$A$2:$A$43,0),MATCH('Energy Use 2019'!F$2,'Final Energy Consumption-2019'!$A$2:$AF$2,0))*'Heat Value'!$P$78</f>
        <v>0</v>
      </c>
      <c r="G11" s="5">
        <f>INDEX('Final Energy Consumption-2019'!$A$2:$AF$43,MATCH('Energy Use 2019'!$A11,'Final Energy Consumption-2019'!$A$2:$A$43,0),MATCH('Energy Use 2019'!G$2,'Final Energy Consumption-2019'!$A$2:$AF$2,0))*'Heat Value'!$P$78</f>
        <v>0</v>
      </c>
      <c r="H11" s="5">
        <f>INDEX('Final Energy Consumption-2019'!$A$2:$AF$43,MATCH('Energy Use 2019'!$A11,'Final Energy Consumption-2019'!$A$2:$A$43,0),MATCH('Energy Use 2019'!H$2,'Final Energy Consumption-2019'!$A$2:$AF$2,0))*'Heat Value'!$P$78</f>
        <v>0</v>
      </c>
      <c r="I11" s="5">
        <f>INDEX('Final Energy Consumption-2019'!$A$2:$AF$43,MATCH('Energy Use 2019'!$A11,'Final Energy Consumption-2019'!$A$2:$A$43,0),MATCH('Energy Use 2019'!I$2,'Final Energy Consumption-2019'!$A$2:$AF$2,0))*'Heat Value'!$P$78</f>
        <v>0</v>
      </c>
      <c r="J11" s="5">
        <f>INDEX('Final Energy Consumption-2019'!$A$2:$AF$43,MATCH('Energy Use 2019'!$A11,'Final Energy Consumption-2019'!$A$2:$A$43,0),MATCH('Energy Use 2019'!J$2,'Final Energy Consumption-2019'!$A$2:$AF$2,0))*'Heat Value'!$P$78</f>
        <v>0</v>
      </c>
      <c r="K11" s="5">
        <f>INDEX('Final Energy Consumption-2019'!$A$2:$AF$43,MATCH('Energy Use 2019'!$A11,'Final Energy Consumption-2019'!$A$2:$A$43,0),MATCH('Energy Use 2019'!K$2,'Final Energy Consumption-2019'!$A$2:$AF$2,0))*'Heat Value'!$P$78</f>
        <v>0</v>
      </c>
      <c r="L11" s="5">
        <f>INDEX('Final Energy Consumption-2019'!$A$2:$AF$43,MATCH('Energy Use 2019'!$A11,'Final Energy Consumption-2019'!$A$2:$A$43,0),MATCH('Energy Use 2019'!L$2,'Final Energy Consumption-2019'!$A$2:$AF$2,0))*'Heat Value'!$P$78</f>
        <v>0</v>
      </c>
      <c r="M11" s="5">
        <f>INDEX('Final Energy Consumption-2019'!$A$2:$AH$43,MATCH('Energy Use 2019'!$A11,'Final Energy Consumption-2019'!$A$2:$A$43,0),MATCH('Energy Use 2019'!M$2,'Final Energy Consumption-2019'!$A$2:$AH$2,0))*'Heat Value'!$P$78*0.21</f>
        <v>0</v>
      </c>
      <c r="N11" s="5">
        <f>INDEX('Final Energy Consumption-2019'!$A$2:$AH$43,MATCH('Energy Use 2019'!$A11,'Final Energy Consumption-2019'!$A$2:$A$43,0),MATCH('Energy Use 2019'!N$2,'Final Energy Consumption-2019'!$A$2:$AH$2,0))*'Heat Value'!$P$78</f>
        <v>0</v>
      </c>
      <c r="O11" s="11">
        <f>INDEX('Final Energy Consumption-2019'!$A$2:$AH$43,MATCH('Energy Use 2019'!$A11,'Final Energy Consumption-2019'!$A$2:$A$43,0),MATCH('Energy Use 2019'!O$2,'Final Energy Consumption-2019'!$A$2:$AH$2,0))*'Heat Value'!$P$78*0.74</f>
        <v>30833851950</v>
      </c>
      <c r="P11" s="5">
        <f>INDEX('Final Energy Consumption-2019'!$A$2:$AH$43,MATCH('Energy Use 2019'!$A11,'Final Energy Consumption-2019'!$A$2:$A$43,0),MATCH('Energy Use 2019'!P$2,'Final Energy Consumption-2019'!$A$2:$AH$2,0))*'Heat Value'!$P$78</f>
        <v>0</v>
      </c>
      <c r="Q11" s="5">
        <f>INDEX('Final Energy Consumption-2019'!$A$2:$AH$43,MATCH('Energy Use 2019'!$A11,'Final Energy Consumption-2019'!$A$2:$A$43,0),MATCH('Energy Use 2019'!Q$2,'Final Energy Consumption-2019'!$A$2:$AH$2,0))*'Heat Value'!$P$78</f>
        <v>0</v>
      </c>
      <c r="R11" s="5">
        <f>INDEX('Final Energy Consumption-2019'!$A$2:$AH$43,MATCH('Energy Use 2019'!$A11,'Final Energy Consumption-2019'!$A$2:$A$43,0),MATCH('Energy Use 2019'!R$2,'Final Energy Consumption-2019'!$A$2:$AH$2,0))*'Heat Value'!$P$78</f>
        <v>0</v>
      </c>
      <c r="S11" s="5">
        <f>INDEX('Final Energy Consumption-2019'!$A$2:$AH$43,MATCH('Energy Use 2019'!$A11,'Final Energy Consumption-2019'!$A$2:$A$43,0),MATCH('Energy Use 2019'!S$2,'Final Energy Consumption-2019'!$A$2:$AH$2,0))*'Heat Value'!$P$78</f>
        <v>0</v>
      </c>
      <c r="T11" s="5">
        <f>INDEX('Final Energy Consumption-2019'!$A$2:$AH$43,MATCH('Energy Use 2019'!$A11,'Final Energy Consumption-2019'!$A$2:$A$43,0),MATCH('Energy Use 2019'!T$2,'Final Energy Consumption-2019'!$A$2:$AH$2,0))*'Heat Value'!$P$78</f>
        <v>0</v>
      </c>
      <c r="U11" s="9">
        <f>INDEX('Final Energy Consumption-2019'!$A$2:$AH$43,MATCH('Energy Use 2019'!$A11,'Final Energy Consumption-2019'!$A$2:$A$43,0),MATCH('Energy Use 2019'!U$2,'Final Energy Consumption-2019'!$A$2:$AH$2,0))*'Heat Value'!$P$78</f>
        <v>0</v>
      </c>
      <c r="V11" s="5">
        <f>INDEX('Final Energy Consumption-2019'!$A$2:$AH$43,MATCH('Energy Use 2019'!$A11,'Final Energy Consumption-2019'!$A$2:$A$43,0),MATCH('Energy Use 2019'!V$2,'Final Energy Consumption-2019'!$A$2:$AH$2,0))*'Heat Value'!$P$78</f>
        <v>0</v>
      </c>
      <c r="W11" s="5">
        <f>INDEX('Final Energy Consumption-2019'!$A$2:$AH$43,MATCH('Energy Use 2019'!$A11,'Final Energy Consumption-2019'!$A$2:$A$43,0),MATCH('Energy Use 2019'!W$2,'Final Energy Consumption-2019'!$A$2:$AH$2,0))*'Heat Value'!$P$78</f>
        <v>0</v>
      </c>
      <c r="X11" s="5">
        <f>INDEX('Final Energy Consumption-2019'!$A$2:$AH$43,MATCH('Energy Use 2019'!$A11,'Final Energy Consumption-2019'!$A$2:$A$43,0),MATCH('Energy Use 2019'!X$2,'Final Energy Consumption-2019'!$A$2:$AH$2,0))*'Heat Value'!$P$78</f>
        <v>0</v>
      </c>
      <c r="Y11" s="5">
        <f>INDEX('Final Energy Consumption-2019'!$A$2:$AH$43,MATCH('Energy Use 2019'!$A11,'Final Energy Consumption-2019'!$A$2:$A$43,0),MATCH('Energy Use 2019'!Y$2,'Final Energy Consumption-2019'!$A$2:$AH$2,0))*'Heat Value'!$P$78</f>
        <v>0</v>
      </c>
      <c r="Z11" s="5">
        <f>INDEX('Final Energy Consumption-2019'!$A$2:$AH$43,MATCH('Energy Use 2019'!$A11,'Final Energy Consumption-2019'!$A$2:$A$43,0),MATCH('Energy Use 2019'!Z$2,'Final Energy Consumption-2019'!$A$2:$AH$2,0))*'Heat Value'!$P$78</f>
        <v>0</v>
      </c>
      <c r="AA11" s="5">
        <f>INDEX('Final Energy Consumption-2019'!$A$2:$AH$43,MATCH('Energy Use 2019'!$A11,'Final Energy Consumption-2019'!$A$2:$A$43,0),MATCH('Energy Use 2019'!AA$2,'Final Energy Consumption-2019'!$A$2:$AH$2,0))*'Heat Value'!$P$78</f>
        <v>0</v>
      </c>
      <c r="AB11" s="5">
        <f>INDEX('Final Energy Consumption-2019'!$A$2:$AH$43,MATCH('Energy Use 2019'!$A11,'Final Energy Consumption-2019'!$A$2:$A$43,0),MATCH('Energy Use 2019'!AB$2,'Final Energy Consumption-2019'!$A$2:$AH$2,0))*'Heat Value'!$P$78</f>
        <v>0</v>
      </c>
      <c r="AC11" s="11">
        <f>INDEX('Final Energy Consumption-2019'!$A$2:$AH$43,MATCH('Energy Use 2019'!$A11,'Final Energy Consumption-2019'!$A$2:$A$43,0),MATCH('Energy Use 2019'!AC$2,'Final Energy Consumption-2019'!$A$2:$AH$2,0))*VLOOKUP(AC$3,'Heat Value'!$B$2:$P$78,15,0)</f>
        <v>72207672997420.844</v>
      </c>
      <c r="AD11" s="128">
        <f>INDEX('Final Energy Consumption-2019'!$A$2:$AH$43,MATCH('Energy Use 2019'!$A11,'Final Energy Consumption-2019'!$A$2:$A$43,0),MATCH('Energy Use 2019'!AD$2,'Final Energy Consumption-2019'!$A$2:$AH$2,0))*'Heat Value'!$P$78</f>
        <v>0</v>
      </c>
    </row>
    <row r="12" spans="1:30" x14ac:dyDescent="0.2">
      <c r="A12" s="12" t="s">
        <v>9</v>
      </c>
      <c r="B12" s="15">
        <f>INDEX('Final Energy Consumption-2019'!$A$2:$AF$43,MATCH('Energy Use 2019'!$A12,'Final Energy Consumption-2019'!$A$2:$A$43,0),MATCH('Energy Use 2019'!B$2,'Final Energy Consumption-2019'!$A$2:$AF$2,0))*'Heat Value'!$P$78</f>
        <v>185139225100500</v>
      </c>
      <c r="C12" s="5">
        <f>INDEX('Final Energy Consumption-2019'!$A$2:$AF$43,MATCH('Energy Use 2019'!$A12,'Final Energy Consumption-2019'!$A$2:$A$43,0),MATCH('Energy Use 2019'!C$2,'Final Energy Consumption-2019'!$A$2:$AF$2,0))*'Heat Value'!$P$78</f>
        <v>0</v>
      </c>
      <c r="D12" s="11">
        <f>INDEX('Final Energy Consumption-2019'!$A$2:$AF$43,MATCH('Energy Use 2019'!$A12,'Final Energy Consumption-2019'!$A$2:$A$43,0),MATCH('Energy Use 2019'!D$2,'Final Energy Consumption-2019'!$A$2:$AF$2,0))*'Heat Value'!$P$78</f>
        <v>3200053824000</v>
      </c>
      <c r="E12" s="11">
        <f>INDEX('Final Energy Consumption-2019'!$A$2:$AF$43,MATCH('Energy Use 2019'!$A12,'Final Energy Consumption-2019'!$A$2:$A$43,0),MATCH('Energy Use 2019'!E$2,'Final Energy Consumption-2019'!$A$2:$AF$2,0))*'Heat Value'!$P$78</f>
        <v>327783291000.0177</v>
      </c>
      <c r="F12" s="11">
        <f>INDEX('Final Energy Consumption-2019'!$A$2:$AF$43,MATCH('Energy Use 2019'!$A12,'Final Energy Consumption-2019'!$A$2:$A$43,0),MATCH('Energy Use 2019'!F$2,'Final Energy Consumption-2019'!$A$2:$AF$2,0))*'Heat Value'!$P$78</f>
        <v>33578342556000</v>
      </c>
      <c r="G12" s="11">
        <f>INDEX('Final Energy Consumption-2019'!$A$2:$AF$43,MATCH('Energy Use 2019'!$A12,'Final Energy Consumption-2019'!$A$2:$A$43,0),MATCH('Energy Use 2019'!G$2,'Final Energy Consumption-2019'!$A$2:$AF$2,0))*'Heat Value'!$P$78</f>
        <v>44445192000</v>
      </c>
      <c r="H12" s="11">
        <f>INDEX('Final Energy Consumption-2019'!$A$2:$AF$43,MATCH('Energy Use 2019'!$A12,'Final Energy Consumption-2019'!$A$2:$A$43,0),MATCH('Energy Use 2019'!H$2,'Final Energy Consumption-2019'!$A$2:$AF$2,0))*'Heat Value'!$P$78</f>
        <v>9402935932500</v>
      </c>
      <c r="I12" s="11">
        <f>INDEX('Final Energy Consumption-2019'!$A$2:$AF$43,MATCH('Energy Use 2019'!$A12,'Final Energy Consumption-2019'!$A$2:$A$43,0),MATCH('Energy Use 2019'!I$2,'Final Energy Consumption-2019'!$A$2:$AF$2,0))*'Heat Value'!$P$78</f>
        <v>1580582140500</v>
      </c>
      <c r="J12" s="11">
        <f>INDEX('Final Energy Consumption-2019'!$A$2:$AF$43,MATCH('Energy Use 2019'!$A12,'Final Energy Consumption-2019'!$A$2:$A$43,0),MATCH('Energy Use 2019'!J$2,'Final Energy Consumption-2019'!$A$2:$AF$2,0))*'Heat Value'!$P$78</f>
        <v>80556910500</v>
      </c>
      <c r="K12" s="11">
        <f>INDEX('Final Energy Consumption-2019'!$A$2:$AF$43,MATCH('Energy Use 2019'!$A12,'Final Energy Consumption-2019'!$A$2:$A$43,0),MATCH('Energy Use 2019'!K$2,'Final Energy Consumption-2019'!$A$2:$AF$2,0))*'Heat Value'!$P$78</f>
        <v>2777824500</v>
      </c>
      <c r="L12" s="5">
        <f>INDEX('Final Energy Consumption-2019'!$A$2:$AF$43,MATCH('Energy Use 2019'!$A12,'Final Energy Consumption-2019'!$A$2:$A$43,0),MATCH('Energy Use 2019'!L$2,'Final Energy Consumption-2019'!$A$2:$AF$2,0))*'Heat Value'!$P$78</f>
        <v>0</v>
      </c>
      <c r="M12" s="11">
        <f>INDEX('Final Energy Consumption-2019'!$A$2:$AH$43,MATCH('Energy Use 2019'!$A12,'Final Energy Consumption-2019'!$A$2:$A$43,0),MATCH('Energy Use 2019'!M$2,'Final Energy Consumption-2019'!$A$2:$AH$2,0))*'Heat Value'!$P$78*0.21</f>
        <v>608426900235</v>
      </c>
      <c r="N12" s="11">
        <f>INDEX('Final Energy Consumption-2019'!$A$2:$AH$43,MATCH('Energy Use 2019'!$A12,'Final Energy Consumption-2019'!$A$2:$A$43,0),MATCH('Energy Use 2019'!N$2,'Final Energy Consumption-2019'!$A$2:$AH$2,0))*'Heat Value'!$P$78</f>
        <v>38889543000</v>
      </c>
      <c r="O12" s="11">
        <f>INDEX('Final Energy Consumption-2019'!$A$2:$AH$43,MATCH('Energy Use 2019'!$A12,'Final Energy Consumption-2019'!$A$2:$A$43,0),MATCH('Energy Use 2019'!O$2,'Final Energy Consumption-2019'!$A$2:$AH$2,0))*'Heat Value'!$P$78*0.74</f>
        <v>6442219467420</v>
      </c>
      <c r="P12" s="11">
        <f>INDEX('Final Energy Consumption-2019'!$A$2:$AH$43,MATCH('Energy Use 2019'!$A12,'Final Energy Consumption-2019'!$A$2:$A$43,0),MATCH('Energy Use 2019'!P$2,'Final Energy Consumption-2019'!$A$2:$AH$2,0))*'Heat Value'!$P$78</f>
        <v>600010092000</v>
      </c>
      <c r="Q12" s="5">
        <f>INDEX('Final Energy Consumption-2019'!$A$2:$AH$43,MATCH('Energy Use 2019'!$A12,'Final Energy Consumption-2019'!$A$2:$A$43,0),MATCH('Energy Use 2019'!Q$2,'Final Energy Consumption-2019'!$A$2:$AH$2,0))*'Heat Value'!$P$78</f>
        <v>0</v>
      </c>
      <c r="R12" s="11">
        <f>INDEX('Final Energy Consumption-2019'!$A$2:$AH$43,MATCH('Energy Use 2019'!$A12,'Final Energy Consumption-2019'!$A$2:$A$43,0),MATCH('Energy Use 2019'!R$2,'Final Energy Consumption-2019'!$A$2:$AH$2,0))*'Heat Value'!$P$78</f>
        <v>36111718500</v>
      </c>
      <c r="S12" s="11">
        <f>INDEX('Final Energy Consumption-2019'!$A$2:$AH$43,MATCH('Energy Use 2019'!$A12,'Final Energy Consumption-2019'!$A$2:$A$43,0),MATCH('Energy Use 2019'!S$2,'Final Energy Consumption-2019'!$A$2:$AH$2,0))*'Heat Value'!$P$78</f>
        <v>11111298000</v>
      </c>
      <c r="T12" s="11">
        <f>INDEX('Final Energy Consumption-2019'!$A$2:$AH$43,MATCH('Energy Use 2019'!$A12,'Final Energy Consumption-2019'!$A$2:$A$43,0),MATCH('Energy Use 2019'!T$2,'Final Energy Consumption-2019'!$A$2:$AH$2,0))*'Heat Value'!$P$78</f>
        <v>613899214500</v>
      </c>
      <c r="U12" s="9">
        <f>INDEX('Final Energy Consumption-2019'!$A$2:$AH$43,MATCH('Energy Use 2019'!$A12,'Final Energy Consumption-2019'!$A$2:$A$43,0),MATCH('Energy Use 2019'!U$2,'Final Energy Consumption-2019'!$A$2:$AH$2,0))*'Heat Value'!$P$78</f>
        <v>0</v>
      </c>
      <c r="V12" s="5">
        <f>INDEX('Final Energy Consumption-2019'!$A$2:$AH$43,MATCH('Energy Use 2019'!$A12,'Final Energy Consumption-2019'!$A$2:$A$43,0),MATCH('Energy Use 2019'!V$2,'Final Energy Consumption-2019'!$A$2:$AH$2,0))*'Heat Value'!$P$78</f>
        <v>0</v>
      </c>
      <c r="W12" s="11">
        <f>INDEX('Final Energy Consumption-2019'!$A$2:$AH$43,MATCH('Energy Use 2019'!$A12,'Final Energy Consumption-2019'!$A$2:$A$43,0),MATCH('Energy Use 2019'!W$2,'Final Energy Consumption-2019'!$A$2:$AH$2,0))*'Heat Value'!$P$78</f>
        <v>452785393500</v>
      </c>
      <c r="X12" s="5">
        <f>INDEX('Final Energy Consumption-2019'!$A$2:$AH$43,MATCH('Energy Use 2019'!$A12,'Final Energy Consumption-2019'!$A$2:$A$43,0),MATCH('Energy Use 2019'!X$2,'Final Energy Consumption-2019'!$A$2:$AH$2,0))*'Heat Value'!$P$78</f>
        <v>0</v>
      </c>
      <c r="Y12" s="11">
        <f>INDEX('Final Energy Consumption-2019'!$A$2:$AH$43,MATCH('Energy Use 2019'!$A12,'Final Energy Consumption-2019'!$A$2:$A$43,0),MATCH('Energy Use 2019'!Y$2,'Final Energy Consumption-2019'!$A$2:$AH$2,0))*'Heat Value'!$P$78</f>
        <v>88890384000</v>
      </c>
      <c r="Z12" s="11">
        <f>INDEX('Final Energy Consumption-2019'!$A$2:$AH$43,MATCH('Energy Use 2019'!$A12,'Final Energy Consumption-2019'!$A$2:$A$43,0),MATCH('Energy Use 2019'!Z$2,'Final Energy Consumption-2019'!$A$2:$AH$2,0))*'Heat Value'!$P$78</f>
        <v>13664118715500</v>
      </c>
      <c r="AA12" s="11">
        <f>INDEX('Final Energy Consumption-2019'!$A$2:$AH$43,MATCH('Energy Use 2019'!$A12,'Final Energy Consumption-2019'!$A$2:$A$43,0),MATCH('Energy Use 2019'!AA$2,'Final Energy Consumption-2019'!$A$2:$AH$2,0))*'Heat Value'!$P$78</f>
        <v>97112744520000</v>
      </c>
      <c r="AB12" s="11">
        <f>INDEX('Final Energy Consumption-2019'!$A$2:$AH$43,MATCH('Energy Use 2019'!$A12,'Final Energy Consumption-2019'!$A$2:$A$43,0),MATCH('Energy Use 2019'!AB$2,'Final Energy Consumption-2019'!$A$2:$AH$2,0))*'Heat Value'!$P$78</f>
        <v>72134546616000</v>
      </c>
      <c r="AC12" s="11">
        <f>INDEX('Final Energy Consumption-2019'!$A$2:$AH$43,MATCH('Energy Use 2019'!$A12,'Final Energy Consumption-2019'!$A$2:$A$43,0),MATCH('Energy Use 2019'!AC$2,'Final Energy Consumption-2019'!$A$2:$AH$2,0))*VLOOKUP(AC$3,'Heat Value'!$B$2:$P$78,15,0)</f>
        <v>224101478052421.72</v>
      </c>
      <c r="AD12" s="129">
        <f>INDEX('Final Energy Consumption-2019'!$A$2:$AH$43,MATCH('Energy Use 2019'!$A12,'Final Energy Consumption-2019'!$A$2:$A$43,0),MATCH('Energy Use 2019'!AD$2,'Final Energy Consumption-2019'!$A$2:$AH$2,0))*'Heat Value'!$P$78</f>
        <v>61523257026000</v>
      </c>
    </row>
    <row r="13" spans="1:30" x14ac:dyDescent="0.2">
      <c r="A13" s="12" t="s">
        <v>10</v>
      </c>
      <c r="B13" s="15">
        <f>INDEX('Final Energy Consumption-2019'!$A$2:$AF$43,MATCH('Energy Use 2019'!$A13,'Final Energy Consumption-2019'!$A$2:$A$43,0),MATCH('Energy Use 2019'!B$2,'Final Energy Consumption-2019'!$A$2:$AF$2,0))*'Heat Value'!$P$78</f>
        <v>131029981665000</v>
      </c>
      <c r="C13" s="5">
        <f>INDEX('Final Energy Consumption-2019'!$A$2:$AF$43,MATCH('Energy Use 2019'!$A13,'Final Energy Consumption-2019'!$A$2:$A$43,0),MATCH('Energy Use 2019'!C$2,'Final Energy Consumption-2019'!$A$2:$AF$2,0))*'Heat Value'!$P$78</f>
        <v>0</v>
      </c>
      <c r="D13" s="11">
        <f>INDEX('Final Energy Consumption-2019'!$A$2:$AF$43,MATCH('Energy Use 2019'!$A13,'Final Energy Consumption-2019'!$A$2:$A$43,0),MATCH('Energy Use 2019'!D$2,'Final Energy Consumption-2019'!$A$2:$AF$2,0))*'Heat Value'!$P$78</f>
        <v>169447294500</v>
      </c>
      <c r="E13" s="11">
        <f>INDEX('Final Energy Consumption-2019'!$A$2:$AF$43,MATCH('Energy Use 2019'!$A13,'Final Energy Consumption-2019'!$A$2:$A$43,0),MATCH('Energy Use 2019'!E$2,'Final Energy Consumption-2019'!$A$2:$AF$2,0))*'Heat Value'!$P$78</f>
        <v>852792121499.99805</v>
      </c>
      <c r="F13" s="11">
        <f>INDEX('Final Energy Consumption-2019'!$A$2:$AF$43,MATCH('Energy Use 2019'!$A13,'Final Energy Consumption-2019'!$A$2:$A$43,0),MATCH('Energy Use 2019'!F$2,'Final Energy Consumption-2019'!$A$2:$AF$2,0))*'Heat Value'!$P$78</f>
        <v>425007148500</v>
      </c>
      <c r="G13" s="5">
        <f>INDEX('Final Energy Consumption-2019'!$A$2:$AF$43,MATCH('Energy Use 2019'!$A13,'Final Energy Consumption-2019'!$A$2:$A$43,0),MATCH('Energy Use 2019'!G$2,'Final Energy Consumption-2019'!$A$2:$AF$2,0))*'Heat Value'!$P$78</f>
        <v>0</v>
      </c>
      <c r="H13" s="5">
        <f>INDEX('Final Energy Consumption-2019'!$A$2:$AF$43,MATCH('Energy Use 2019'!$A13,'Final Energy Consumption-2019'!$A$2:$A$43,0),MATCH('Energy Use 2019'!H$2,'Final Energy Consumption-2019'!$A$2:$AF$2,0))*'Heat Value'!$P$78</f>
        <v>0</v>
      </c>
      <c r="I13" s="5">
        <f>INDEX('Final Energy Consumption-2019'!$A$2:$AF$43,MATCH('Energy Use 2019'!$A13,'Final Energy Consumption-2019'!$A$2:$A$43,0),MATCH('Energy Use 2019'!I$2,'Final Energy Consumption-2019'!$A$2:$AF$2,0))*'Heat Value'!$P$78</f>
        <v>0</v>
      </c>
      <c r="J13" s="5">
        <f>INDEX('Final Energy Consumption-2019'!$A$2:$AF$43,MATCH('Energy Use 2019'!$A13,'Final Energy Consumption-2019'!$A$2:$A$43,0),MATCH('Energy Use 2019'!J$2,'Final Energy Consumption-2019'!$A$2:$AF$2,0))*'Heat Value'!$P$78</f>
        <v>0</v>
      </c>
      <c r="K13" s="5">
        <f>INDEX('Final Energy Consumption-2019'!$A$2:$AF$43,MATCH('Energy Use 2019'!$A13,'Final Energy Consumption-2019'!$A$2:$A$43,0),MATCH('Energy Use 2019'!K$2,'Final Energy Consumption-2019'!$A$2:$AF$2,0))*'Heat Value'!$P$78</f>
        <v>0</v>
      </c>
      <c r="L13" s="5">
        <f>INDEX('Final Energy Consumption-2019'!$A$2:$AF$43,MATCH('Energy Use 2019'!$A13,'Final Energy Consumption-2019'!$A$2:$A$43,0),MATCH('Energy Use 2019'!L$2,'Final Energy Consumption-2019'!$A$2:$AF$2,0))*'Heat Value'!$P$78</f>
        <v>0</v>
      </c>
      <c r="M13" s="11">
        <f>INDEX('Final Energy Consumption-2019'!$A$2:$AH$43,MATCH('Energy Use 2019'!$A13,'Final Energy Consumption-2019'!$A$2:$A$43,0),MATCH('Energy Use 2019'!M$2,'Final Energy Consumption-2019'!$A$2:$AH$2,0))*'Heat Value'!$P$78*0.21</f>
        <v>361089406755</v>
      </c>
      <c r="N13" s="5">
        <f>INDEX('Final Energy Consumption-2019'!$A$2:$AH$43,MATCH('Energy Use 2019'!$A13,'Final Energy Consumption-2019'!$A$2:$A$43,0),MATCH('Energy Use 2019'!N$2,'Final Energy Consumption-2019'!$A$2:$AH$2,0))*'Heat Value'!$P$78</f>
        <v>2777824500</v>
      </c>
      <c r="O13" s="11">
        <f>INDEX('Final Energy Consumption-2019'!$A$2:$AH$43,MATCH('Energy Use 2019'!$A13,'Final Energy Consumption-2019'!$A$2:$A$43,0),MATCH('Energy Use 2019'!O$2,'Final Energy Consumption-2019'!$A$2:$AH$2,0))*'Heat Value'!$P$78*0.74</f>
        <v>2474930516520</v>
      </c>
      <c r="P13" s="11">
        <f>INDEX('Final Energy Consumption-2019'!$A$2:$AH$43,MATCH('Energy Use 2019'!$A13,'Final Energy Consumption-2019'!$A$2:$A$43,0),MATCH('Energy Use 2019'!P$2,'Final Energy Consumption-2019'!$A$2:$AH$2,0))*'Heat Value'!$P$78</f>
        <v>444451920000</v>
      </c>
      <c r="Q13" s="5">
        <f>INDEX('Final Energy Consumption-2019'!$A$2:$AH$43,MATCH('Energy Use 2019'!$A13,'Final Energy Consumption-2019'!$A$2:$A$43,0),MATCH('Energy Use 2019'!Q$2,'Final Energy Consumption-2019'!$A$2:$AH$2,0))*'Heat Value'!$P$78</f>
        <v>0</v>
      </c>
      <c r="R13" s="5">
        <f>INDEX('Final Energy Consumption-2019'!$A$2:$AH$43,MATCH('Energy Use 2019'!$A13,'Final Energy Consumption-2019'!$A$2:$A$43,0),MATCH('Energy Use 2019'!R$2,'Final Energy Consumption-2019'!$A$2:$AH$2,0))*'Heat Value'!$P$78</f>
        <v>2777824500</v>
      </c>
      <c r="S13" s="11">
        <f>INDEX('Final Energy Consumption-2019'!$A$2:$AH$43,MATCH('Energy Use 2019'!$A13,'Final Energy Consumption-2019'!$A$2:$A$43,0),MATCH('Energy Use 2019'!S$2,'Final Energy Consumption-2019'!$A$2:$AH$2,0))*'Heat Value'!$P$78</f>
        <v>155558172000</v>
      </c>
      <c r="T13" s="5">
        <f>INDEX('Final Energy Consumption-2019'!$A$2:$AH$43,MATCH('Energy Use 2019'!$A13,'Final Energy Consumption-2019'!$A$2:$A$43,0),MATCH('Energy Use 2019'!T$2,'Final Energy Consumption-2019'!$A$2:$AH$2,0))*'Heat Value'!$P$78</f>
        <v>0</v>
      </c>
      <c r="U13" s="9">
        <f>INDEX('Final Energy Consumption-2019'!$A$2:$AH$43,MATCH('Energy Use 2019'!$A13,'Final Energy Consumption-2019'!$A$2:$A$43,0),MATCH('Energy Use 2019'!U$2,'Final Energy Consumption-2019'!$A$2:$AH$2,0))*'Heat Value'!$P$78</f>
        <v>0</v>
      </c>
      <c r="V13" s="5">
        <f>INDEX('Final Energy Consumption-2019'!$A$2:$AH$43,MATCH('Energy Use 2019'!$A13,'Final Energy Consumption-2019'!$A$2:$A$43,0),MATCH('Energy Use 2019'!V$2,'Final Energy Consumption-2019'!$A$2:$AH$2,0))*'Heat Value'!$P$78</f>
        <v>0</v>
      </c>
      <c r="W13" s="11">
        <f>INDEX('Final Energy Consumption-2019'!$A$2:$AH$43,MATCH('Energy Use 2019'!$A13,'Final Energy Consumption-2019'!$A$2:$A$43,0),MATCH('Energy Use 2019'!W$2,'Final Energy Consumption-2019'!$A$2:$AH$2,0))*'Heat Value'!$P$78</f>
        <v>555564900000</v>
      </c>
      <c r="X13" s="5">
        <f>INDEX('Final Energy Consumption-2019'!$A$2:$AH$43,MATCH('Energy Use 2019'!$A13,'Final Energy Consumption-2019'!$A$2:$A$43,0),MATCH('Energy Use 2019'!X$2,'Final Energy Consumption-2019'!$A$2:$AH$2,0))*'Heat Value'!$P$78</f>
        <v>0</v>
      </c>
      <c r="Y13" s="11">
        <f>INDEX('Final Energy Consumption-2019'!$A$2:$AH$43,MATCH('Energy Use 2019'!$A13,'Final Energy Consumption-2019'!$A$2:$A$43,0),MATCH('Energy Use 2019'!Y$2,'Final Energy Consumption-2019'!$A$2:$AH$2,0))*'Heat Value'!$P$78</f>
        <v>122224278000</v>
      </c>
      <c r="Z13" s="11">
        <f>INDEX('Final Energy Consumption-2019'!$A$2:$AH$43,MATCH('Energy Use 2019'!$A13,'Final Energy Consumption-2019'!$A$2:$A$43,0),MATCH('Energy Use 2019'!Z$2,'Final Energy Consumption-2019'!$A$2:$AH$2,0))*'Heat Value'!$P$78</f>
        <v>45631323061500</v>
      </c>
      <c r="AA13" s="11">
        <f>INDEX('Final Energy Consumption-2019'!$A$2:$AH$43,MATCH('Energy Use 2019'!$A13,'Final Energy Consumption-2019'!$A$2:$A$43,0),MATCH('Energy Use 2019'!AA$2,'Final Energy Consumption-2019'!$A$2:$AH$2,0))*'Heat Value'!$P$78</f>
        <v>40361789985000</v>
      </c>
      <c r="AB13" s="11">
        <f>INDEX('Final Energy Consumption-2019'!$A$2:$AH$43,MATCH('Energy Use 2019'!$A13,'Final Energy Consumption-2019'!$A$2:$A$43,0),MATCH('Energy Use 2019'!AB$2,'Final Energy Consumption-2019'!$A$2:$AH$2,0))*'Heat Value'!$P$78</f>
        <v>69126162682500</v>
      </c>
      <c r="AC13" s="11">
        <f>INDEX('Final Energy Consumption-2019'!$A$2:$AH$43,MATCH('Energy Use 2019'!$A13,'Final Energy Consumption-2019'!$A$2:$A$43,0),MATCH('Energy Use 2019'!AC$2,'Final Energy Consumption-2019'!$A$2:$AH$2,0))*VLOOKUP(AC$3,'Heat Value'!$B$2:$P$78,15,0)</f>
        <v>126792180402397.17</v>
      </c>
      <c r="AD13" s="129">
        <f>INDEX('Final Energy Consumption-2019'!$A$2:$AH$43,MATCH('Energy Use 2019'!$A13,'Final Energy Consumption-2019'!$A$2:$A$43,0),MATCH('Energy Use 2019'!AD$2,'Final Energy Consumption-2019'!$A$2:$AH$2,0))*'Heat Value'!$P$78</f>
        <v>10872405093000</v>
      </c>
    </row>
    <row r="14" spans="1:30" x14ac:dyDescent="0.2">
      <c r="A14" s="12" t="s">
        <v>11</v>
      </c>
      <c r="B14" s="15">
        <f>INDEX('Final Energy Consumption-2019'!$A$2:$AF$43,MATCH('Energy Use 2019'!$A14,'Final Energy Consumption-2019'!$A$2:$A$43,0),MATCH('Energy Use 2019'!B$2,'Final Energy Consumption-2019'!$A$2:$AF$2,0))*'Heat Value'!$P$78</f>
        <v>91787654953500</v>
      </c>
      <c r="C14" s="5">
        <f>INDEX('Final Energy Consumption-2019'!$A$2:$AF$43,MATCH('Energy Use 2019'!$A14,'Final Energy Consumption-2019'!$A$2:$A$43,0),MATCH('Energy Use 2019'!C$2,'Final Energy Consumption-2019'!$A$2:$AF$2,0))*'Heat Value'!$P$78</f>
        <v>0</v>
      </c>
      <c r="D14" s="11">
        <f>INDEX('Final Energy Consumption-2019'!$A$2:$AF$43,MATCH('Energy Use 2019'!$A14,'Final Energy Consumption-2019'!$A$2:$A$43,0),MATCH('Energy Use 2019'!D$2,'Final Energy Consumption-2019'!$A$2:$AF$2,0))*'Heat Value'!$P$78</f>
        <v>861125595000</v>
      </c>
      <c r="E14" s="11">
        <f>INDEX('Final Energy Consumption-2019'!$A$2:$AF$43,MATCH('Energy Use 2019'!$A14,'Final Energy Consumption-2019'!$A$2:$A$43,0),MATCH('Energy Use 2019'!E$2,'Final Energy Consumption-2019'!$A$2:$AF$2,0))*'Heat Value'!$P$78</f>
        <v>166669469999.99054</v>
      </c>
      <c r="F14" s="11">
        <f>INDEX('Final Energy Consumption-2019'!$A$2:$AF$43,MATCH('Energy Use 2019'!$A14,'Final Energy Consumption-2019'!$A$2:$A$43,0),MATCH('Energy Use 2019'!F$2,'Final Energy Consumption-2019'!$A$2:$AF$2,0))*'Heat Value'!$P$78</f>
        <v>22222596000</v>
      </c>
      <c r="G14" s="11">
        <f>INDEX('Final Energy Consumption-2019'!$A$2:$AF$43,MATCH('Energy Use 2019'!$A14,'Final Energy Consumption-2019'!$A$2:$A$43,0),MATCH('Energy Use 2019'!G$2,'Final Energy Consumption-2019'!$A$2:$AF$2,0))*'Heat Value'!$P$78</f>
        <v>47223016500</v>
      </c>
      <c r="H14" s="5">
        <f>INDEX('Final Energy Consumption-2019'!$A$2:$AF$43,MATCH('Energy Use 2019'!$A14,'Final Energy Consumption-2019'!$A$2:$A$43,0),MATCH('Energy Use 2019'!H$2,'Final Energy Consumption-2019'!$A$2:$AF$2,0))*'Heat Value'!$P$78</f>
        <v>0</v>
      </c>
      <c r="I14" s="5">
        <f>INDEX('Final Energy Consumption-2019'!$A$2:$AF$43,MATCH('Energy Use 2019'!$A14,'Final Energy Consumption-2019'!$A$2:$A$43,0),MATCH('Energy Use 2019'!I$2,'Final Energy Consumption-2019'!$A$2:$AF$2,0))*'Heat Value'!$P$78</f>
        <v>0</v>
      </c>
      <c r="J14" s="5">
        <f>INDEX('Final Energy Consumption-2019'!$A$2:$AF$43,MATCH('Energy Use 2019'!$A14,'Final Energy Consumption-2019'!$A$2:$A$43,0),MATCH('Energy Use 2019'!J$2,'Final Energy Consumption-2019'!$A$2:$AF$2,0))*'Heat Value'!$P$78</f>
        <v>0</v>
      </c>
      <c r="K14" s="11">
        <f>INDEX('Final Energy Consumption-2019'!$A$2:$AF$43,MATCH('Energy Use 2019'!$A14,'Final Energy Consumption-2019'!$A$2:$A$43,0),MATCH('Energy Use 2019'!K$2,'Final Energy Consumption-2019'!$A$2:$AF$2,0))*'Heat Value'!$P$78</f>
        <v>2777824500</v>
      </c>
      <c r="L14" s="5">
        <f>INDEX('Final Energy Consumption-2019'!$A$2:$AF$43,MATCH('Energy Use 2019'!$A14,'Final Energy Consumption-2019'!$A$2:$A$43,0),MATCH('Energy Use 2019'!L$2,'Final Energy Consumption-2019'!$A$2:$AF$2,0))*'Heat Value'!$P$78</f>
        <v>0</v>
      </c>
      <c r="M14" s="11">
        <f>INDEX('Final Energy Consumption-2019'!$A$2:$AH$43,MATCH('Energy Use 2019'!$A14,'Final Energy Consumption-2019'!$A$2:$A$43,0),MATCH('Energy Use 2019'!M$2,'Final Energy Consumption-2019'!$A$2:$AH$2,0))*'Heat Value'!$P$78*0.21</f>
        <v>248504179770</v>
      </c>
      <c r="N14" s="11">
        <f>INDEX('Final Energy Consumption-2019'!$A$2:$AH$43,MATCH('Energy Use 2019'!$A14,'Final Energy Consumption-2019'!$A$2:$A$43,0),MATCH('Energy Use 2019'!N$2,'Final Energy Consumption-2019'!$A$2:$AH$2,0))*'Heat Value'!$P$78</f>
        <v>25000420500</v>
      </c>
      <c r="O14" s="11">
        <f>INDEX('Final Energy Consumption-2019'!$A$2:$AH$43,MATCH('Energy Use 2019'!$A14,'Final Energy Consumption-2019'!$A$2:$A$43,0),MATCH('Energy Use 2019'!O$2,'Final Energy Consumption-2019'!$A$2:$AH$2,0))*'Heat Value'!$P$78*0.74</f>
        <v>1428635140350</v>
      </c>
      <c r="P14" s="11">
        <f>INDEX('Final Energy Consumption-2019'!$A$2:$AH$43,MATCH('Energy Use 2019'!$A14,'Final Energy Consumption-2019'!$A$2:$A$43,0),MATCH('Energy Use 2019'!P$2,'Final Energy Consumption-2019'!$A$2:$AH$2,0))*'Heat Value'!$P$78</f>
        <v>141669049500</v>
      </c>
      <c r="Q14" s="5">
        <f>INDEX('Final Energy Consumption-2019'!$A$2:$AH$43,MATCH('Energy Use 2019'!$A14,'Final Energy Consumption-2019'!$A$2:$A$43,0),MATCH('Energy Use 2019'!Q$2,'Final Energy Consumption-2019'!$A$2:$AH$2,0))*'Heat Value'!$P$78</f>
        <v>0</v>
      </c>
      <c r="R14" s="11">
        <f>INDEX('Final Energy Consumption-2019'!$A$2:$AH$43,MATCH('Energy Use 2019'!$A14,'Final Energy Consumption-2019'!$A$2:$A$43,0),MATCH('Energy Use 2019'!R$2,'Final Energy Consumption-2019'!$A$2:$AH$2,0))*'Heat Value'!$P$78</f>
        <v>5555649000</v>
      </c>
      <c r="S14" s="5">
        <f>INDEX('Final Energy Consumption-2019'!$A$2:$AH$43,MATCH('Energy Use 2019'!$A14,'Final Energy Consumption-2019'!$A$2:$A$43,0),MATCH('Energy Use 2019'!S$2,'Final Energy Consumption-2019'!$A$2:$AH$2,0))*'Heat Value'!$P$78</f>
        <v>0</v>
      </c>
      <c r="T14" s="5">
        <f>INDEX('Final Energy Consumption-2019'!$A$2:$AH$43,MATCH('Energy Use 2019'!$A14,'Final Energy Consumption-2019'!$A$2:$A$43,0),MATCH('Energy Use 2019'!T$2,'Final Energy Consumption-2019'!$A$2:$AH$2,0))*'Heat Value'!$P$78</f>
        <v>0</v>
      </c>
      <c r="U14" s="9">
        <f>INDEX('Final Energy Consumption-2019'!$A$2:$AH$43,MATCH('Energy Use 2019'!$A14,'Final Energy Consumption-2019'!$A$2:$A$43,0),MATCH('Energy Use 2019'!U$2,'Final Energy Consumption-2019'!$A$2:$AH$2,0))*'Heat Value'!$P$78</f>
        <v>0</v>
      </c>
      <c r="V14" s="5">
        <f>INDEX('Final Energy Consumption-2019'!$A$2:$AH$43,MATCH('Energy Use 2019'!$A14,'Final Energy Consumption-2019'!$A$2:$A$43,0),MATCH('Energy Use 2019'!V$2,'Final Energy Consumption-2019'!$A$2:$AH$2,0))*'Heat Value'!$P$78</f>
        <v>0</v>
      </c>
      <c r="W14" s="11">
        <f>INDEX('Final Energy Consumption-2019'!$A$2:$AH$43,MATCH('Energy Use 2019'!$A14,'Final Energy Consumption-2019'!$A$2:$A$43,0),MATCH('Energy Use 2019'!W$2,'Final Energy Consumption-2019'!$A$2:$AH$2,0))*'Heat Value'!$P$78</f>
        <v>325005466500</v>
      </c>
      <c r="X14" s="5">
        <f>INDEX('Final Energy Consumption-2019'!$A$2:$AH$43,MATCH('Energy Use 2019'!$A14,'Final Energy Consumption-2019'!$A$2:$A$43,0),MATCH('Energy Use 2019'!X$2,'Final Energy Consumption-2019'!$A$2:$AH$2,0))*'Heat Value'!$P$78</f>
        <v>0</v>
      </c>
      <c r="Y14" s="11">
        <f>INDEX('Final Energy Consumption-2019'!$A$2:$AH$43,MATCH('Energy Use 2019'!$A14,'Final Energy Consumption-2019'!$A$2:$A$43,0),MATCH('Energy Use 2019'!Y$2,'Final Energy Consumption-2019'!$A$2:$AH$2,0))*'Heat Value'!$P$78</f>
        <v>13889122500</v>
      </c>
      <c r="Z14" s="11">
        <f>INDEX('Final Energy Consumption-2019'!$A$2:$AH$43,MATCH('Energy Use 2019'!$A14,'Final Energy Consumption-2019'!$A$2:$A$43,0),MATCH('Energy Use 2019'!Z$2,'Final Energy Consumption-2019'!$A$2:$AH$2,0))*'Heat Value'!$P$78</f>
        <v>35170035994500</v>
      </c>
      <c r="AA14" s="11">
        <f>INDEX('Final Energy Consumption-2019'!$A$2:$AH$43,MATCH('Energy Use 2019'!$A14,'Final Energy Consumption-2019'!$A$2:$A$43,0),MATCH('Energy Use 2019'!AA$2,'Final Energy Consumption-2019'!$A$2:$AH$2,0))*'Heat Value'!$P$78</f>
        <v>23705954283000</v>
      </c>
      <c r="AB14" s="11">
        <f>INDEX('Final Energy Consumption-2019'!$A$2:$AH$43,MATCH('Energy Use 2019'!$A14,'Final Energy Consumption-2019'!$A$2:$A$43,0),MATCH('Energy Use 2019'!AB$2,'Final Energy Consumption-2019'!$A$2:$AH$2,0))*'Heat Value'!$P$78</f>
        <v>51734203488000</v>
      </c>
      <c r="AC14" s="11">
        <f>INDEX('Final Energy Consumption-2019'!$A$2:$AH$43,MATCH('Energy Use 2019'!$A14,'Final Energy Consumption-2019'!$A$2:$A$43,0),MATCH('Energy Use 2019'!AC$2,'Final Energy Consumption-2019'!$A$2:$AH$2,0))*VLOOKUP(AC$3,'Heat Value'!$B$2:$P$78,15,0)</f>
        <v>50209186431649.023</v>
      </c>
      <c r="AD14" s="129">
        <f>INDEX('Final Energy Consumption-2019'!$A$2:$AH$43,MATCH('Energy Use 2019'!$A14,'Final Energy Consumption-2019'!$A$2:$A$43,0),MATCH('Energy Use 2019'!AD$2,'Final Energy Consumption-2019'!$A$2:$AH$2,0))*'Heat Value'!$P$78</f>
        <v>3675061813500</v>
      </c>
    </row>
    <row r="15" spans="1:30" x14ac:dyDescent="0.2">
      <c r="A15" s="12" t="s">
        <v>12</v>
      </c>
      <c r="B15" s="15">
        <f>INDEX('Final Energy Consumption-2019'!$A$2:$AF$43,MATCH('Energy Use 2019'!$A15,'Final Energy Consumption-2019'!$A$2:$A$43,0),MATCH('Energy Use 2019'!B$2,'Final Energy Consumption-2019'!$A$2:$AF$2,0))*'Heat Value'!$P$78</f>
        <v>1313910988500</v>
      </c>
      <c r="C15" s="5">
        <f>INDEX('Final Energy Consumption-2019'!$A$2:$AF$43,MATCH('Energy Use 2019'!$A15,'Final Energy Consumption-2019'!$A$2:$A$43,0),MATCH('Energy Use 2019'!C$2,'Final Energy Consumption-2019'!$A$2:$AF$2,0))*'Heat Value'!$P$78</f>
        <v>0</v>
      </c>
      <c r="D15" s="11">
        <f>INDEX('Final Energy Consumption-2019'!$A$2:$AF$43,MATCH('Energy Use 2019'!$A15,'Final Energy Consumption-2019'!$A$2:$A$43,0),MATCH('Energy Use 2019'!D$2,'Final Energy Consumption-2019'!$A$2:$AF$2,0))*'Heat Value'!$P$78</f>
        <v>66667788000</v>
      </c>
      <c r="E15" s="11">
        <f>INDEX('Final Energy Consumption-2019'!$A$2:$AF$43,MATCH('Energy Use 2019'!$A15,'Final Energy Consumption-2019'!$A$2:$A$43,0),MATCH('Energy Use 2019'!E$2,'Final Energy Consumption-2019'!$A$2:$AF$2,0))*'Heat Value'!$P$78</f>
        <v>5555648999.9998817</v>
      </c>
      <c r="F15" s="5">
        <f>INDEX('Final Energy Consumption-2019'!$A$2:$AF$43,MATCH('Energy Use 2019'!$A15,'Final Energy Consumption-2019'!$A$2:$A$43,0),MATCH('Energy Use 2019'!F$2,'Final Energy Consumption-2019'!$A$2:$AF$2,0))*'Heat Value'!$P$78</f>
        <v>0</v>
      </c>
      <c r="G15" s="5">
        <f>INDEX('Final Energy Consumption-2019'!$A$2:$AF$43,MATCH('Energy Use 2019'!$A15,'Final Energy Consumption-2019'!$A$2:$A$43,0),MATCH('Energy Use 2019'!G$2,'Final Energy Consumption-2019'!$A$2:$AF$2,0))*'Heat Value'!$P$78</f>
        <v>0</v>
      </c>
      <c r="H15" s="5">
        <f>INDEX('Final Energy Consumption-2019'!$A$2:$AF$43,MATCH('Energy Use 2019'!$A15,'Final Energy Consumption-2019'!$A$2:$A$43,0),MATCH('Energy Use 2019'!H$2,'Final Energy Consumption-2019'!$A$2:$AF$2,0))*'Heat Value'!$P$78</f>
        <v>0</v>
      </c>
      <c r="I15" s="5">
        <f>INDEX('Final Energy Consumption-2019'!$A$2:$AF$43,MATCH('Energy Use 2019'!$A15,'Final Energy Consumption-2019'!$A$2:$A$43,0),MATCH('Energy Use 2019'!I$2,'Final Energy Consumption-2019'!$A$2:$AF$2,0))*'Heat Value'!$P$78</f>
        <v>0</v>
      </c>
      <c r="J15" s="5">
        <f>INDEX('Final Energy Consumption-2019'!$A$2:$AF$43,MATCH('Energy Use 2019'!$A15,'Final Energy Consumption-2019'!$A$2:$A$43,0),MATCH('Energy Use 2019'!J$2,'Final Energy Consumption-2019'!$A$2:$AF$2,0))*'Heat Value'!$P$78</f>
        <v>0</v>
      </c>
      <c r="K15" s="5">
        <f>INDEX('Final Energy Consumption-2019'!$A$2:$AF$43,MATCH('Energy Use 2019'!$A15,'Final Energy Consumption-2019'!$A$2:$A$43,0),MATCH('Energy Use 2019'!K$2,'Final Energy Consumption-2019'!$A$2:$AF$2,0))*'Heat Value'!$P$78</f>
        <v>0</v>
      </c>
      <c r="L15" s="5">
        <f>INDEX('Final Energy Consumption-2019'!$A$2:$AF$43,MATCH('Energy Use 2019'!$A15,'Final Energy Consumption-2019'!$A$2:$A$43,0),MATCH('Energy Use 2019'!L$2,'Final Energy Consumption-2019'!$A$2:$AF$2,0))*'Heat Value'!$P$78</f>
        <v>0</v>
      </c>
      <c r="M15" s="11">
        <f>INDEX('Final Energy Consumption-2019'!$A$2:$AH$43,MATCH('Energy Use 2019'!$A15,'Final Energy Consumption-2019'!$A$2:$A$43,0),MATCH('Energy Use 2019'!M$2,'Final Energy Consumption-2019'!$A$2:$AH$2,0))*'Heat Value'!$P$78*0.21</f>
        <v>32083872975</v>
      </c>
      <c r="N15" s="5">
        <f>INDEX('Final Energy Consumption-2019'!$A$2:$AH$43,MATCH('Energy Use 2019'!$A15,'Final Energy Consumption-2019'!$A$2:$A$43,0),MATCH('Energy Use 2019'!N$2,'Final Energy Consumption-2019'!$A$2:$AH$2,0))*'Heat Value'!$P$78</f>
        <v>0</v>
      </c>
      <c r="O15" s="11">
        <f>INDEX('Final Energy Consumption-2019'!$A$2:$AH$43,MATCH('Energy Use 2019'!$A15,'Final Energy Consumption-2019'!$A$2:$A$43,0),MATCH('Energy Use 2019'!O$2,'Final Energy Consumption-2019'!$A$2:$AH$2,0))*'Heat Value'!$P$78*0.74</f>
        <v>312449699760</v>
      </c>
      <c r="P15" s="5">
        <f>INDEX('Final Energy Consumption-2019'!$A$2:$AH$43,MATCH('Energy Use 2019'!$A15,'Final Energy Consumption-2019'!$A$2:$A$43,0),MATCH('Energy Use 2019'!P$2,'Final Energy Consumption-2019'!$A$2:$AH$2,0))*'Heat Value'!$P$78</f>
        <v>0</v>
      </c>
      <c r="Q15" s="5">
        <f>INDEX('Final Energy Consumption-2019'!$A$2:$AH$43,MATCH('Energy Use 2019'!$A15,'Final Energy Consumption-2019'!$A$2:$A$43,0),MATCH('Energy Use 2019'!Q$2,'Final Energy Consumption-2019'!$A$2:$AH$2,0))*'Heat Value'!$P$78</f>
        <v>0</v>
      </c>
      <c r="R15" s="5">
        <f>INDEX('Final Energy Consumption-2019'!$A$2:$AH$43,MATCH('Energy Use 2019'!$A15,'Final Energy Consumption-2019'!$A$2:$A$43,0),MATCH('Energy Use 2019'!R$2,'Final Energy Consumption-2019'!$A$2:$AH$2,0))*'Heat Value'!$P$78</f>
        <v>0</v>
      </c>
      <c r="S15" s="5">
        <f>INDEX('Final Energy Consumption-2019'!$A$2:$AH$43,MATCH('Energy Use 2019'!$A15,'Final Energy Consumption-2019'!$A$2:$A$43,0),MATCH('Energy Use 2019'!S$2,'Final Energy Consumption-2019'!$A$2:$AH$2,0))*'Heat Value'!$P$78</f>
        <v>0</v>
      </c>
      <c r="T15" s="5">
        <f>INDEX('Final Energy Consumption-2019'!$A$2:$AH$43,MATCH('Energy Use 2019'!$A15,'Final Energy Consumption-2019'!$A$2:$A$43,0),MATCH('Energy Use 2019'!T$2,'Final Energy Consumption-2019'!$A$2:$AH$2,0))*'Heat Value'!$P$78</f>
        <v>0</v>
      </c>
      <c r="U15" s="9">
        <f>INDEX('Final Energy Consumption-2019'!$A$2:$AH$43,MATCH('Energy Use 2019'!$A15,'Final Energy Consumption-2019'!$A$2:$A$43,0),MATCH('Energy Use 2019'!U$2,'Final Energy Consumption-2019'!$A$2:$AH$2,0))*'Heat Value'!$P$78</f>
        <v>0</v>
      </c>
      <c r="V15" s="5">
        <f>INDEX('Final Energy Consumption-2019'!$A$2:$AH$43,MATCH('Energy Use 2019'!$A15,'Final Energy Consumption-2019'!$A$2:$A$43,0),MATCH('Energy Use 2019'!V$2,'Final Energy Consumption-2019'!$A$2:$AH$2,0))*'Heat Value'!$P$78</f>
        <v>0</v>
      </c>
      <c r="W15" s="11">
        <f>INDEX('Final Energy Consumption-2019'!$A$2:$AH$43,MATCH('Energy Use 2019'!$A15,'Final Energy Consumption-2019'!$A$2:$A$43,0),MATCH('Energy Use 2019'!W$2,'Final Energy Consumption-2019'!$A$2:$AH$2,0))*'Heat Value'!$P$78</f>
        <v>25000420500</v>
      </c>
      <c r="X15" s="5">
        <f>INDEX('Final Energy Consumption-2019'!$A$2:$AH$43,MATCH('Energy Use 2019'!$A15,'Final Energy Consumption-2019'!$A$2:$A$43,0),MATCH('Energy Use 2019'!X$2,'Final Energy Consumption-2019'!$A$2:$AH$2,0))*'Heat Value'!$P$78</f>
        <v>0</v>
      </c>
      <c r="Y15" s="5">
        <f>INDEX('Final Energy Consumption-2019'!$A$2:$AH$43,MATCH('Energy Use 2019'!$A15,'Final Energy Consumption-2019'!$A$2:$A$43,0),MATCH('Energy Use 2019'!Y$2,'Final Energy Consumption-2019'!$A$2:$AH$2,0))*'Heat Value'!$P$78</f>
        <v>0</v>
      </c>
      <c r="Z15" s="11">
        <f>INDEX('Final Energy Consumption-2019'!$A$2:$AH$43,MATCH('Energy Use 2019'!$A15,'Final Energy Consumption-2019'!$A$2:$A$43,0),MATCH('Energy Use 2019'!Z$2,'Final Energy Consumption-2019'!$A$2:$AH$2,0))*'Heat Value'!$P$78</f>
        <v>4300072326000</v>
      </c>
      <c r="AA15" s="5">
        <f>INDEX('Final Energy Consumption-2019'!$A$2:$AH$43,MATCH('Energy Use 2019'!$A15,'Final Energy Consumption-2019'!$A$2:$A$43,0),MATCH('Energy Use 2019'!AA$2,'Final Energy Consumption-2019'!$A$2:$AH$2,0))*'Heat Value'!$P$78</f>
        <v>0</v>
      </c>
      <c r="AB15" s="11">
        <f>INDEX('Final Energy Consumption-2019'!$A$2:$AH$43,MATCH('Energy Use 2019'!$A15,'Final Energy Consumption-2019'!$A$2:$A$43,0),MATCH('Energy Use 2019'!AB$2,'Final Energy Consumption-2019'!$A$2:$AH$2,0))*'Heat Value'!$P$78</f>
        <v>2441707735500</v>
      </c>
      <c r="AC15" s="11">
        <f>INDEX('Final Energy Consumption-2019'!$A$2:$AH$43,MATCH('Energy Use 2019'!$A15,'Final Energy Consumption-2019'!$A$2:$A$43,0),MATCH('Energy Use 2019'!AC$2,'Final Energy Consumption-2019'!$A$2:$AH$2,0))*VLOOKUP(AC$3,'Heat Value'!$B$2:$P$78,15,0)</f>
        <v>13194376359726.107</v>
      </c>
      <c r="AD15" s="129">
        <f>INDEX('Final Energy Consumption-2019'!$A$2:$AH$43,MATCH('Energy Use 2019'!$A15,'Final Energy Consumption-2019'!$A$2:$A$43,0),MATCH('Energy Use 2019'!AD$2,'Final Energy Consumption-2019'!$A$2:$AH$2,0))*'Heat Value'!$P$78</f>
        <v>700011774000</v>
      </c>
    </row>
    <row r="16" spans="1:30" x14ac:dyDescent="0.2">
      <c r="A16" s="12" t="s">
        <v>13</v>
      </c>
      <c r="B16" s="15">
        <f>INDEX('Final Energy Consumption-2019'!$A$2:$AF$43,MATCH('Energy Use 2019'!$A16,'Final Energy Consumption-2019'!$A$2:$A$43,0),MATCH('Energy Use 2019'!B$2,'Final Energy Consumption-2019'!$A$2:$AF$2,0))*'Heat Value'!$P$78</f>
        <v>80487464887500</v>
      </c>
      <c r="C16" s="5">
        <f>INDEX('Final Energy Consumption-2019'!$A$2:$AF$43,MATCH('Energy Use 2019'!$A16,'Final Energy Consumption-2019'!$A$2:$A$43,0),MATCH('Energy Use 2019'!C$2,'Final Energy Consumption-2019'!$A$2:$AF$2,0))*'Heat Value'!$P$78</f>
        <v>0</v>
      </c>
      <c r="D16" s="11">
        <f>INDEX('Final Energy Consumption-2019'!$A$2:$AF$43,MATCH('Energy Use 2019'!$A16,'Final Energy Consumption-2019'!$A$2:$A$43,0),MATCH('Energy Use 2019'!D$2,'Final Energy Consumption-2019'!$A$2:$AF$2,0))*'Heat Value'!$P$78</f>
        <v>961127277000</v>
      </c>
      <c r="E16" s="11">
        <f>INDEX('Final Energy Consumption-2019'!$A$2:$AF$43,MATCH('Energy Use 2019'!$A16,'Final Energy Consumption-2019'!$A$2:$A$43,0),MATCH('Energy Use 2019'!E$2,'Final Energy Consumption-2019'!$A$2:$AF$2,0))*'Heat Value'!$P$78</f>
        <v>6194548635000.0029</v>
      </c>
      <c r="F16" s="11">
        <f>INDEX('Final Energy Consumption-2019'!$A$2:$AF$43,MATCH('Energy Use 2019'!$A16,'Final Energy Consumption-2019'!$A$2:$A$43,0),MATCH('Energy Use 2019'!F$2,'Final Energy Consumption-2019'!$A$2:$AF$2,0))*'Heat Value'!$P$78</f>
        <v>322227642000</v>
      </c>
      <c r="G16" s="5">
        <f>INDEX('Final Energy Consumption-2019'!$A$2:$AF$43,MATCH('Energy Use 2019'!$A16,'Final Energy Consumption-2019'!$A$2:$A$43,0),MATCH('Energy Use 2019'!G$2,'Final Energy Consumption-2019'!$A$2:$AF$2,0))*'Heat Value'!$P$78</f>
        <v>0</v>
      </c>
      <c r="H16" s="5">
        <f>INDEX('Final Energy Consumption-2019'!$A$2:$AF$43,MATCH('Energy Use 2019'!$A16,'Final Energy Consumption-2019'!$A$2:$A$43,0),MATCH('Energy Use 2019'!H$2,'Final Energy Consumption-2019'!$A$2:$AF$2,0))*'Heat Value'!$P$78</f>
        <v>0</v>
      </c>
      <c r="I16" s="11">
        <f>INDEX('Final Energy Consumption-2019'!$A$2:$AF$43,MATCH('Energy Use 2019'!$A16,'Final Energy Consumption-2019'!$A$2:$A$43,0),MATCH('Energy Use 2019'!I$2,'Final Energy Consumption-2019'!$A$2:$AF$2,0))*'Heat Value'!$P$78</f>
        <v>8333473500</v>
      </c>
      <c r="J16" s="5">
        <f>INDEX('Final Energy Consumption-2019'!$A$2:$AF$43,MATCH('Energy Use 2019'!$A16,'Final Energy Consumption-2019'!$A$2:$A$43,0),MATCH('Energy Use 2019'!J$2,'Final Energy Consumption-2019'!$A$2:$AF$2,0))*'Heat Value'!$P$78</f>
        <v>0</v>
      </c>
      <c r="K16" s="5">
        <f>INDEX('Final Energy Consumption-2019'!$A$2:$AF$43,MATCH('Energy Use 2019'!$A16,'Final Energy Consumption-2019'!$A$2:$A$43,0),MATCH('Energy Use 2019'!K$2,'Final Energy Consumption-2019'!$A$2:$AF$2,0))*'Heat Value'!$P$78</f>
        <v>0</v>
      </c>
      <c r="L16" s="5">
        <f>INDEX('Final Energy Consumption-2019'!$A$2:$AF$43,MATCH('Energy Use 2019'!$A16,'Final Energy Consumption-2019'!$A$2:$A$43,0),MATCH('Energy Use 2019'!L$2,'Final Energy Consumption-2019'!$A$2:$AF$2,0))*'Heat Value'!$P$78</f>
        <v>0</v>
      </c>
      <c r="M16" s="11">
        <f>INDEX('Final Energy Consumption-2019'!$A$2:$AH$43,MATCH('Energy Use 2019'!$A16,'Final Energy Consumption-2019'!$A$2:$A$43,0),MATCH('Energy Use 2019'!M$2,'Final Energy Consumption-2019'!$A$2:$AH$2,0))*'Heat Value'!$P$78*0.21</f>
        <v>479508065190</v>
      </c>
      <c r="N16" s="11">
        <f>INDEX('Final Energy Consumption-2019'!$A$2:$AH$43,MATCH('Energy Use 2019'!$A16,'Final Energy Consumption-2019'!$A$2:$A$43,0),MATCH('Energy Use 2019'!N$2,'Final Energy Consumption-2019'!$A$2:$AH$2,0))*'Heat Value'!$P$78</f>
        <v>11111298000</v>
      </c>
      <c r="O16" s="11">
        <f>INDEX('Final Energy Consumption-2019'!$A$2:$AH$43,MATCH('Energy Use 2019'!$A16,'Final Energy Consumption-2019'!$A$2:$A$43,0),MATCH('Energy Use 2019'!O$2,'Final Energy Consumption-2019'!$A$2:$AH$2,0))*'Heat Value'!$P$78*0.74</f>
        <v>1769863101930</v>
      </c>
      <c r="P16" s="11">
        <f>INDEX('Final Energy Consumption-2019'!$A$2:$AH$43,MATCH('Energy Use 2019'!$A16,'Final Energy Consumption-2019'!$A$2:$A$43,0),MATCH('Energy Use 2019'!P$2,'Final Energy Consumption-2019'!$A$2:$AH$2,0))*'Heat Value'!$P$78</f>
        <v>1369467478500</v>
      </c>
      <c r="Q16" s="5">
        <f>INDEX('Final Energy Consumption-2019'!$A$2:$AH$43,MATCH('Energy Use 2019'!$A16,'Final Energy Consumption-2019'!$A$2:$A$43,0),MATCH('Energy Use 2019'!Q$2,'Final Energy Consumption-2019'!$A$2:$AH$2,0))*'Heat Value'!$P$78</f>
        <v>0</v>
      </c>
      <c r="R16" s="11">
        <f>INDEX('Final Energy Consumption-2019'!$A$2:$AH$43,MATCH('Energy Use 2019'!$A16,'Final Energy Consumption-2019'!$A$2:$A$43,0),MATCH('Energy Use 2019'!R$2,'Final Energy Consumption-2019'!$A$2:$AH$2,0))*'Heat Value'!$P$78</f>
        <v>41667367500</v>
      </c>
      <c r="S16" s="5">
        <f>INDEX('Final Energy Consumption-2019'!$A$2:$AH$43,MATCH('Energy Use 2019'!$A16,'Final Energy Consumption-2019'!$A$2:$A$43,0),MATCH('Energy Use 2019'!S$2,'Final Energy Consumption-2019'!$A$2:$AH$2,0))*'Heat Value'!$P$78</f>
        <v>0</v>
      </c>
      <c r="T16" s="5">
        <f>INDEX('Final Energy Consumption-2019'!$A$2:$AH$43,MATCH('Energy Use 2019'!$A16,'Final Energy Consumption-2019'!$A$2:$A$43,0),MATCH('Energy Use 2019'!T$2,'Final Energy Consumption-2019'!$A$2:$AH$2,0))*'Heat Value'!$P$78</f>
        <v>0</v>
      </c>
      <c r="U16" s="15">
        <f>INDEX('Final Energy Consumption-2019'!$A$2:$AH$43,MATCH('Energy Use 2019'!$A16,'Final Energy Consumption-2019'!$A$2:$A$43,0),MATCH('Energy Use 2019'!U$2,'Final Energy Consumption-2019'!$A$2:$AH$2,0))*'Heat Value'!$P$78</f>
        <v>566676198000</v>
      </c>
      <c r="V16" s="5">
        <f>INDEX('Final Energy Consumption-2019'!$A$2:$AH$43,MATCH('Energy Use 2019'!$A16,'Final Energy Consumption-2019'!$A$2:$A$43,0),MATCH('Energy Use 2019'!V$2,'Final Energy Consumption-2019'!$A$2:$AH$2,0))*'Heat Value'!$P$78</f>
        <v>0</v>
      </c>
      <c r="W16" s="11">
        <f>INDEX('Final Energy Consumption-2019'!$A$2:$AH$43,MATCH('Energy Use 2019'!$A16,'Final Energy Consumption-2019'!$A$2:$A$43,0),MATCH('Energy Use 2019'!W$2,'Final Energy Consumption-2019'!$A$2:$AH$2,0))*'Heat Value'!$P$78</f>
        <v>733345668000</v>
      </c>
      <c r="X16" s="5">
        <f>INDEX('Final Energy Consumption-2019'!$A$2:$AH$43,MATCH('Energy Use 2019'!$A16,'Final Energy Consumption-2019'!$A$2:$A$43,0),MATCH('Energy Use 2019'!X$2,'Final Energy Consumption-2019'!$A$2:$AH$2,0))*'Heat Value'!$P$78</f>
        <v>0</v>
      </c>
      <c r="Y16" s="11">
        <f>INDEX('Final Energy Consumption-2019'!$A$2:$AH$43,MATCH('Energy Use 2019'!$A16,'Final Energy Consumption-2019'!$A$2:$A$43,0),MATCH('Energy Use 2019'!Y$2,'Final Energy Consumption-2019'!$A$2:$AH$2,0))*'Heat Value'!$P$78</f>
        <v>352783711500</v>
      </c>
      <c r="Z16" s="11">
        <f>INDEX('Final Energy Consumption-2019'!$A$2:$AH$43,MATCH('Energy Use 2019'!$A16,'Final Energy Consumption-2019'!$A$2:$A$43,0),MATCH('Energy Use 2019'!Z$2,'Final Energy Consumption-2019'!$A$2:$AH$2,0))*'Heat Value'!$P$78</f>
        <v>52561995189000</v>
      </c>
      <c r="AA16" s="11">
        <f>INDEX('Final Energy Consumption-2019'!$A$2:$AH$43,MATCH('Energy Use 2019'!$A16,'Final Energy Consumption-2019'!$A$2:$A$43,0),MATCH('Energy Use 2019'!AA$2,'Final Energy Consumption-2019'!$A$2:$AH$2,0))*'Heat Value'!$P$78</f>
        <v>106412900946000</v>
      </c>
      <c r="AB16" s="11">
        <f>INDEX('Final Energy Consumption-2019'!$A$2:$AH$43,MATCH('Energy Use 2019'!$A16,'Final Energy Consumption-2019'!$A$2:$A$43,0),MATCH('Energy Use 2019'!AB$2,'Final Energy Consumption-2019'!$A$2:$AH$2,0))*'Heat Value'!$P$78</f>
        <v>306691269571500</v>
      </c>
      <c r="AC16" s="11">
        <f>INDEX('Final Energy Consumption-2019'!$A$2:$AH$43,MATCH('Energy Use 2019'!$A16,'Final Energy Consumption-2019'!$A$2:$A$43,0),MATCH('Energy Use 2019'!AC$2,'Final Energy Consumption-2019'!$A$2:$AH$2,0))*VLOOKUP(AC$3,'Heat Value'!$B$2:$P$78,15,0)</f>
        <v>562657071211764.31</v>
      </c>
      <c r="AD16" s="129">
        <f>INDEX('Final Energy Consumption-2019'!$A$2:$AH$43,MATCH('Energy Use 2019'!$A16,'Final Energy Consumption-2019'!$A$2:$A$43,0),MATCH('Energy Use 2019'!AD$2,'Final Energy Consumption-2019'!$A$2:$AH$2,0))*'Heat Value'!$P$78</f>
        <v>18191972650500</v>
      </c>
    </row>
    <row r="17" spans="1:30" x14ac:dyDescent="0.2">
      <c r="A17" s="12" t="s">
        <v>14</v>
      </c>
      <c r="B17" s="15">
        <f>INDEX('Final Energy Consumption-2019'!$A$2:$AF$43,MATCH('Energy Use 2019'!$A17,'Final Energy Consumption-2019'!$A$2:$A$43,0),MATCH('Energy Use 2019'!B$2,'Final Energy Consumption-2019'!$A$2:$AF$2,0))*'Heat Value'!$P$78</f>
        <v>7875132457500</v>
      </c>
      <c r="C17" s="5">
        <f>INDEX('Final Energy Consumption-2019'!$A$2:$AF$43,MATCH('Energy Use 2019'!$A17,'Final Energy Consumption-2019'!$A$2:$A$43,0),MATCH('Energy Use 2019'!C$2,'Final Energy Consumption-2019'!$A$2:$AF$2,0))*'Heat Value'!$P$78</f>
        <v>0</v>
      </c>
      <c r="D17" s="11">
        <f>INDEX('Final Energy Consumption-2019'!$A$2:$AF$43,MATCH('Energy Use 2019'!$A17,'Final Energy Consumption-2019'!$A$2:$A$43,0),MATCH('Energy Use 2019'!D$2,'Final Energy Consumption-2019'!$A$2:$AF$2,0))*'Heat Value'!$P$78</f>
        <v>63889963500</v>
      </c>
      <c r="E17" s="11">
        <f>INDEX('Final Energy Consumption-2019'!$A$2:$AF$43,MATCH('Energy Use 2019'!$A17,'Final Energy Consumption-2019'!$A$2:$A$43,0),MATCH('Energy Use 2019'!E$2,'Final Energy Consumption-2019'!$A$2:$AF$2,0))*'Heat Value'!$P$78</f>
        <v>47223016499.999489</v>
      </c>
      <c r="F17" s="11">
        <f>INDEX('Final Energy Consumption-2019'!$A$2:$AF$43,MATCH('Energy Use 2019'!$A17,'Final Energy Consumption-2019'!$A$2:$A$43,0),MATCH('Energy Use 2019'!F$2,'Final Energy Consumption-2019'!$A$2:$AF$2,0))*'Heat Value'!$P$78</f>
        <v>13889122500</v>
      </c>
      <c r="G17" s="5">
        <f>INDEX('Final Energy Consumption-2019'!$A$2:$AF$43,MATCH('Energy Use 2019'!$A17,'Final Energy Consumption-2019'!$A$2:$A$43,0),MATCH('Energy Use 2019'!G$2,'Final Energy Consumption-2019'!$A$2:$AF$2,0))*'Heat Value'!$P$78</f>
        <v>0</v>
      </c>
      <c r="H17" s="5">
        <f>INDEX('Final Energy Consumption-2019'!$A$2:$AF$43,MATCH('Energy Use 2019'!$A17,'Final Energy Consumption-2019'!$A$2:$A$43,0),MATCH('Energy Use 2019'!H$2,'Final Energy Consumption-2019'!$A$2:$AF$2,0))*'Heat Value'!$P$78</f>
        <v>0</v>
      </c>
      <c r="I17" s="5">
        <f>INDEX('Final Energy Consumption-2019'!$A$2:$AF$43,MATCH('Energy Use 2019'!$A17,'Final Energy Consumption-2019'!$A$2:$A$43,0),MATCH('Energy Use 2019'!I$2,'Final Energy Consumption-2019'!$A$2:$AF$2,0))*'Heat Value'!$P$78</f>
        <v>0</v>
      </c>
      <c r="J17" s="5">
        <f>INDEX('Final Energy Consumption-2019'!$A$2:$AF$43,MATCH('Energy Use 2019'!$A17,'Final Energy Consumption-2019'!$A$2:$A$43,0),MATCH('Energy Use 2019'!J$2,'Final Energy Consumption-2019'!$A$2:$AF$2,0))*'Heat Value'!$P$78</f>
        <v>0</v>
      </c>
      <c r="K17" s="5">
        <f>INDEX('Final Energy Consumption-2019'!$A$2:$AF$43,MATCH('Energy Use 2019'!$A17,'Final Energy Consumption-2019'!$A$2:$A$43,0),MATCH('Energy Use 2019'!K$2,'Final Energy Consumption-2019'!$A$2:$AF$2,0))*'Heat Value'!$P$78</f>
        <v>0</v>
      </c>
      <c r="L17" s="5">
        <f>INDEX('Final Energy Consumption-2019'!$A$2:$AF$43,MATCH('Energy Use 2019'!$A17,'Final Energy Consumption-2019'!$A$2:$A$43,0),MATCH('Energy Use 2019'!L$2,'Final Energy Consumption-2019'!$A$2:$AF$2,0))*'Heat Value'!$P$78</f>
        <v>0</v>
      </c>
      <c r="M17" s="11">
        <f>INDEX('Final Energy Consumption-2019'!$A$2:$AH$43,MATCH('Energy Use 2019'!$A17,'Final Energy Consumption-2019'!$A$2:$A$43,0),MATCH('Energy Use 2019'!M$2,'Final Energy Consumption-2019'!$A$2:$AH$2,0))*'Heat Value'!$P$78*0.21</f>
        <v>419423721255</v>
      </c>
      <c r="N17" s="11">
        <f>INDEX('Final Energy Consumption-2019'!$A$2:$AH$43,MATCH('Energy Use 2019'!$A17,'Final Energy Consumption-2019'!$A$2:$A$43,0),MATCH('Energy Use 2019'!N$2,'Final Energy Consumption-2019'!$A$2:$AH$2,0))*'Heat Value'!$P$78</f>
        <v>19444771500</v>
      </c>
      <c r="O17" s="11">
        <f>INDEX('Final Energy Consumption-2019'!$A$2:$AH$43,MATCH('Energy Use 2019'!$A17,'Final Energy Consumption-2019'!$A$2:$A$43,0),MATCH('Energy Use 2019'!O$2,'Final Energy Consumption-2019'!$A$2:$AH$2,0))*'Heat Value'!$P$78*0.74</f>
        <v>1607471481660</v>
      </c>
      <c r="P17" s="11">
        <f>INDEX('Final Energy Consumption-2019'!$A$2:$AH$43,MATCH('Energy Use 2019'!$A17,'Final Energy Consumption-2019'!$A$2:$A$43,0),MATCH('Energy Use 2019'!P$2,'Final Energy Consumption-2019'!$A$2:$AH$2,0))*'Heat Value'!$P$78</f>
        <v>194447715000</v>
      </c>
      <c r="Q17" s="5">
        <f>INDEX('Final Energy Consumption-2019'!$A$2:$AH$43,MATCH('Energy Use 2019'!$A17,'Final Energy Consumption-2019'!$A$2:$A$43,0),MATCH('Energy Use 2019'!Q$2,'Final Energy Consumption-2019'!$A$2:$AH$2,0))*'Heat Value'!$P$78</f>
        <v>0</v>
      </c>
      <c r="R17" s="11">
        <f>INDEX('Final Energy Consumption-2019'!$A$2:$AH$43,MATCH('Energy Use 2019'!$A17,'Final Energy Consumption-2019'!$A$2:$A$43,0),MATCH('Energy Use 2019'!R$2,'Final Energy Consumption-2019'!$A$2:$AH$2,0))*'Heat Value'!$P$78</f>
        <v>5555649000</v>
      </c>
      <c r="S17" s="5">
        <f>INDEX('Final Energy Consumption-2019'!$A$2:$AH$43,MATCH('Energy Use 2019'!$A17,'Final Energy Consumption-2019'!$A$2:$A$43,0),MATCH('Energy Use 2019'!S$2,'Final Energy Consumption-2019'!$A$2:$AH$2,0))*'Heat Value'!$P$78</f>
        <v>0</v>
      </c>
      <c r="T17" s="5">
        <f>INDEX('Final Energy Consumption-2019'!$A$2:$AH$43,MATCH('Energy Use 2019'!$A17,'Final Energy Consumption-2019'!$A$2:$A$43,0),MATCH('Energy Use 2019'!T$2,'Final Energy Consumption-2019'!$A$2:$AH$2,0))*'Heat Value'!$P$78</f>
        <v>0</v>
      </c>
      <c r="U17" s="9">
        <f>INDEX('Final Energy Consumption-2019'!$A$2:$AH$43,MATCH('Energy Use 2019'!$A17,'Final Energy Consumption-2019'!$A$2:$A$43,0),MATCH('Energy Use 2019'!U$2,'Final Energy Consumption-2019'!$A$2:$AH$2,0))*'Heat Value'!$P$78</f>
        <v>0</v>
      </c>
      <c r="V17" s="5">
        <f>INDEX('Final Energy Consumption-2019'!$A$2:$AH$43,MATCH('Energy Use 2019'!$A17,'Final Energy Consumption-2019'!$A$2:$A$43,0),MATCH('Energy Use 2019'!V$2,'Final Energy Consumption-2019'!$A$2:$AH$2,0))*'Heat Value'!$P$78</f>
        <v>0</v>
      </c>
      <c r="W17" s="11">
        <f>INDEX('Final Energy Consumption-2019'!$A$2:$AH$43,MATCH('Energy Use 2019'!$A17,'Final Energy Consumption-2019'!$A$2:$A$43,0),MATCH('Energy Use 2019'!W$2,'Final Energy Consumption-2019'!$A$2:$AH$2,0))*'Heat Value'!$P$78</f>
        <v>175002943500</v>
      </c>
      <c r="X17" s="5">
        <f>INDEX('Final Energy Consumption-2019'!$A$2:$AH$43,MATCH('Energy Use 2019'!$A17,'Final Energy Consumption-2019'!$A$2:$A$43,0),MATCH('Energy Use 2019'!X$2,'Final Energy Consumption-2019'!$A$2:$AH$2,0))*'Heat Value'!$P$78</f>
        <v>0</v>
      </c>
      <c r="Y17" s="11">
        <f>INDEX('Final Energy Consumption-2019'!$A$2:$AH$43,MATCH('Energy Use 2019'!$A17,'Final Energy Consumption-2019'!$A$2:$A$43,0),MATCH('Energy Use 2019'!Y$2,'Final Energy Consumption-2019'!$A$2:$AH$2,0))*'Heat Value'!$P$78</f>
        <v>80556910500</v>
      </c>
      <c r="Z17" s="11">
        <f>INDEX('Final Energy Consumption-2019'!$A$2:$AH$43,MATCH('Energy Use 2019'!$A17,'Final Energy Consumption-2019'!$A$2:$A$43,0),MATCH('Energy Use 2019'!Z$2,'Final Energy Consumption-2019'!$A$2:$AH$2,0))*'Heat Value'!$P$78</f>
        <v>4633411266000</v>
      </c>
      <c r="AA17" s="11">
        <f>INDEX('Final Energy Consumption-2019'!$A$2:$AH$43,MATCH('Energy Use 2019'!$A17,'Final Energy Consumption-2019'!$A$2:$A$43,0),MATCH('Energy Use 2019'!AA$2,'Final Energy Consumption-2019'!$A$2:$AH$2,0))*'Heat Value'!$P$78</f>
        <v>33720011605500</v>
      </c>
      <c r="AB17" s="11">
        <f>INDEX('Final Energy Consumption-2019'!$A$2:$AH$43,MATCH('Energy Use 2019'!$A17,'Final Energy Consumption-2019'!$A$2:$A$43,0),MATCH('Energy Use 2019'!AB$2,'Final Energy Consumption-2019'!$A$2:$AH$2,0))*'Heat Value'!$P$78</f>
        <v>5622316788000</v>
      </c>
      <c r="AC17" s="11">
        <f>INDEX('Final Energy Consumption-2019'!$A$2:$AH$43,MATCH('Energy Use 2019'!$A17,'Final Energy Consumption-2019'!$A$2:$A$43,0),MATCH('Energy Use 2019'!AC$2,'Final Energy Consumption-2019'!$A$2:$AH$2,0))*VLOOKUP(AC$3,'Heat Value'!$B$2:$P$78,15,0)</f>
        <v>117052768053294.75</v>
      </c>
      <c r="AD17" s="129">
        <f>INDEX('Final Energy Consumption-2019'!$A$2:$AH$43,MATCH('Energy Use 2019'!$A17,'Final Energy Consumption-2019'!$A$2:$A$43,0),MATCH('Energy Use 2019'!AD$2,'Final Energy Consumption-2019'!$A$2:$AH$2,0))*'Heat Value'!$P$78</f>
        <v>2297260861500</v>
      </c>
    </row>
    <row r="18" spans="1:30" x14ac:dyDescent="0.2">
      <c r="A18" s="12" t="s">
        <v>15</v>
      </c>
      <c r="B18" s="15">
        <f>INDEX('Final Energy Consumption-2019'!$A$2:$AF$43,MATCH('Energy Use 2019'!$A18,'Final Energy Consumption-2019'!$A$2:$A$43,0),MATCH('Energy Use 2019'!B$2,'Final Energy Consumption-2019'!$A$2:$AF$2,0))*'Heat Value'!$P$78</f>
        <v>4347295342500</v>
      </c>
      <c r="C18" s="5">
        <f>INDEX('Final Energy Consumption-2019'!$A$2:$AF$43,MATCH('Energy Use 2019'!$A18,'Final Energy Consumption-2019'!$A$2:$A$43,0),MATCH('Energy Use 2019'!C$2,'Final Energy Consumption-2019'!$A$2:$AF$2,0))*'Heat Value'!$P$78</f>
        <v>0</v>
      </c>
      <c r="D18" s="11">
        <f>INDEX('Final Energy Consumption-2019'!$A$2:$AF$43,MATCH('Energy Use 2019'!$A18,'Final Energy Consumption-2019'!$A$2:$A$43,0),MATCH('Energy Use 2019'!D$2,'Final Energy Consumption-2019'!$A$2:$AF$2,0))*'Heat Value'!$P$78</f>
        <v>13889122500</v>
      </c>
      <c r="E18" s="11">
        <f>INDEX('Final Energy Consumption-2019'!$A$2:$AF$43,MATCH('Energy Use 2019'!$A18,'Final Energy Consumption-2019'!$A$2:$A$43,0),MATCH('Energy Use 2019'!E$2,'Final Energy Consumption-2019'!$A$2:$AF$2,0))*'Heat Value'!$P$78</f>
        <v>255559853999.99997</v>
      </c>
      <c r="F18" s="5">
        <f>INDEX('Final Energy Consumption-2019'!$A$2:$AF$43,MATCH('Energy Use 2019'!$A18,'Final Energy Consumption-2019'!$A$2:$A$43,0),MATCH('Energy Use 2019'!F$2,'Final Energy Consumption-2019'!$A$2:$AF$2,0))*'Heat Value'!$P$78</f>
        <v>0</v>
      </c>
      <c r="G18" s="5">
        <f>INDEX('Final Energy Consumption-2019'!$A$2:$AF$43,MATCH('Energy Use 2019'!$A18,'Final Energy Consumption-2019'!$A$2:$A$43,0),MATCH('Energy Use 2019'!G$2,'Final Energy Consumption-2019'!$A$2:$AF$2,0))*'Heat Value'!$P$78</f>
        <v>0</v>
      </c>
      <c r="H18" s="5">
        <f>INDEX('Final Energy Consumption-2019'!$A$2:$AF$43,MATCH('Energy Use 2019'!$A18,'Final Energy Consumption-2019'!$A$2:$A$43,0),MATCH('Energy Use 2019'!H$2,'Final Energy Consumption-2019'!$A$2:$AF$2,0))*'Heat Value'!$P$78</f>
        <v>0</v>
      </c>
      <c r="I18" s="5">
        <f>INDEX('Final Energy Consumption-2019'!$A$2:$AF$43,MATCH('Energy Use 2019'!$A18,'Final Energy Consumption-2019'!$A$2:$A$43,0),MATCH('Energy Use 2019'!I$2,'Final Energy Consumption-2019'!$A$2:$AF$2,0))*'Heat Value'!$P$78</f>
        <v>0</v>
      </c>
      <c r="J18" s="5">
        <f>INDEX('Final Energy Consumption-2019'!$A$2:$AF$43,MATCH('Energy Use 2019'!$A18,'Final Energy Consumption-2019'!$A$2:$A$43,0),MATCH('Energy Use 2019'!J$2,'Final Energy Consumption-2019'!$A$2:$AF$2,0))*'Heat Value'!$P$78</f>
        <v>0</v>
      </c>
      <c r="K18" s="5">
        <f>INDEX('Final Energy Consumption-2019'!$A$2:$AF$43,MATCH('Energy Use 2019'!$A18,'Final Energy Consumption-2019'!$A$2:$A$43,0),MATCH('Energy Use 2019'!K$2,'Final Energy Consumption-2019'!$A$2:$AF$2,0))*'Heat Value'!$P$78</f>
        <v>0</v>
      </c>
      <c r="L18" s="5">
        <f>INDEX('Final Energy Consumption-2019'!$A$2:$AF$43,MATCH('Energy Use 2019'!$A18,'Final Energy Consumption-2019'!$A$2:$A$43,0),MATCH('Energy Use 2019'!L$2,'Final Energy Consumption-2019'!$A$2:$AF$2,0))*'Heat Value'!$P$78</f>
        <v>0</v>
      </c>
      <c r="M18" s="11">
        <f>INDEX('Final Energy Consumption-2019'!$A$2:$AH$43,MATCH('Energy Use 2019'!$A18,'Final Energy Consumption-2019'!$A$2:$A$43,0),MATCH('Energy Use 2019'!M$2,'Final Energy Consumption-2019'!$A$2:$AH$2,0))*'Heat Value'!$P$78*0.21</f>
        <v>245587464045</v>
      </c>
      <c r="N18" s="11">
        <f>INDEX('Final Energy Consumption-2019'!$A$2:$AH$43,MATCH('Energy Use 2019'!$A18,'Final Energy Consumption-2019'!$A$2:$A$43,0),MATCH('Energy Use 2019'!N$2,'Final Energy Consumption-2019'!$A$2:$AH$2,0))*'Heat Value'!$P$78</f>
        <v>5555649000</v>
      </c>
      <c r="O18" s="11">
        <f>INDEX('Final Energy Consumption-2019'!$A$2:$AH$43,MATCH('Energy Use 2019'!$A18,'Final Energy Consumption-2019'!$A$2:$A$43,0),MATCH('Energy Use 2019'!O$2,'Final Energy Consumption-2019'!$A$2:$AH$2,0))*'Heat Value'!$P$78*0.74</f>
        <v>579676416660</v>
      </c>
      <c r="P18" s="11">
        <f>INDEX('Final Energy Consumption-2019'!$A$2:$AH$43,MATCH('Energy Use 2019'!$A18,'Final Energy Consumption-2019'!$A$2:$A$43,0),MATCH('Energy Use 2019'!P$2,'Final Energy Consumption-2019'!$A$2:$AH$2,0))*'Heat Value'!$P$78</f>
        <v>136113400500</v>
      </c>
      <c r="Q18" s="11">
        <f>INDEX('Final Energy Consumption-2019'!$A$2:$AH$43,MATCH('Energy Use 2019'!$A18,'Final Energy Consumption-2019'!$A$2:$A$43,0),MATCH('Energy Use 2019'!Q$2,'Final Energy Consumption-2019'!$A$2:$AH$2,0))*'Heat Value'!$P$78</f>
        <v>2777824500</v>
      </c>
      <c r="R18" s="11">
        <f>INDEX('Final Energy Consumption-2019'!$A$2:$AH$43,MATCH('Energy Use 2019'!$A18,'Final Energy Consumption-2019'!$A$2:$A$43,0),MATCH('Energy Use 2019'!R$2,'Final Energy Consumption-2019'!$A$2:$AH$2,0))*'Heat Value'!$P$78</f>
        <v>19444771500</v>
      </c>
      <c r="S18" s="11">
        <f>INDEX('Final Energy Consumption-2019'!$A$2:$AH$43,MATCH('Energy Use 2019'!$A18,'Final Energy Consumption-2019'!$A$2:$A$43,0),MATCH('Energy Use 2019'!S$2,'Final Energy Consumption-2019'!$A$2:$AH$2,0))*'Heat Value'!$P$78</f>
        <v>16666947000</v>
      </c>
      <c r="T18" s="11">
        <f>INDEX('Final Energy Consumption-2019'!$A$2:$AH$43,MATCH('Energy Use 2019'!$A18,'Final Energy Consumption-2019'!$A$2:$A$43,0),MATCH('Energy Use 2019'!T$2,'Final Energy Consumption-2019'!$A$2:$AH$2,0))*'Heat Value'!$P$78</f>
        <v>50000841000</v>
      </c>
      <c r="U18" s="9">
        <f>INDEX('Final Energy Consumption-2019'!$A$2:$AH$43,MATCH('Energy Use 2019'!$A18,'Final Energy Consumption-2019'!$A$2:$A$43,0),MATCH('Energy Use 2019'!U$2,'Final Energy Consumption-2019'!$A$2:$AH$2,0))*'Heat Value'!$P$78</f>
        <v>0</v>
      </c>
      <c r="V18" s="5">
        <f>INDEX('Final Energy Consumption-2019'!$A$2:$AH$43,MATCH('Energy Use 2019'!$A18,'Final Energy Consumption-2019'!$A$2:$A$43,0),MATCH('Energy Use 2019'!V$2,'Final Energy Consumption-2019'!$A$2:$AH$2,0))*'Heat Value'!$P$78</f>
        <v>0</v>
      </c>
      <c r="W18" s="11">
        <f>INDEX('Final Energy Consumption-2019'!$A$2:$AH$43,MATCH('Energy Use 2019'!$A18,'Final Energy Consumption-2019'!$A$2:$A$43,0),MATCH('Energy Use 2019'!W$2,'Final Energy Consumption-2019'!$A$2:$AH$2,0))*'Heat Value'!$P$78</f>
        <v>138891225000</v>
      </c>
      <c r="X18" s="5">
        <f>INDEX('Final Energy Consumption-2019'!$A$2:$AH$43,MATCH('Energy Use 2019'!$A18,'Final Energy Consumption-2019'!$A$2:$A$43,0),MATCH('Energy Use 2019'!X$2,'Final Energy Consumption-2019'!$A$2:$AH$2,0))*'Heat Value'!$P$78</f>
        <v>0</v>
      </c>
      <c r="Y18" s="11">
        <f>INDEX('Final Energy Consumption-2019'!$A$2:$AH$43,MATCH('Energy Use 2019'!$A18,'Final Energy Consumption-2019'!$A$2:$A$43,0),MATCH('Energy Use 2019'!Y$2,'Final Energy Consumption-2019'!$A$2:$AH$2,0))*'Heat Value'!$P$78</f>
        <v>13889122500</v>
      </c>
      <c r="Z18" s="11">
        <f>INDEX('Final Energy Consumption-2019'!$A$2:$AH$43,MATCH('Energy Use 2019'!$A18,'Final Energy Consumption-2019'!$A$2:$A$43,0),MATCH('Energy Use 2019'!Z$2,'Final Energy Consumption-2019'!$A$2:$AH$2,0))*'Heat Value'!$P$78</f>
        <v>436118446500</v>
      </c>
      <c r="AA18" s="11">
        <f>INDEX('Final Energy Consumption-2019'!$A$2:$AH$43,MATCH('Energy Use 2019'!$A18,'Final Energy Consumption-2019'!$A$2:$A$43,0),MATCH('Energy Use 2019'!AA$2,'Final Energy Consumption-2019'!$A$2:$AH$2,0))*'Heat Value'!$P$78</f>
        <v>7250121945000</v>
      </c>
      <c r="AB18" s="11">
        <f>INDEX('Final Energy Consumption-2019'!$A$2:$AH$43,MATCH('Energy Use 2019'!$A18,'Final Energy Consumption-2019'!$A$2:$A$43,0),MATCH('Energy Use 2019'!AB$2,'Final Energy Consumption-2019'!$A$2:$AH$2,0))*'Heat Value'!$P$78</f>
        <v>2158369636500</v>
      </c>
      <c r="AC18" s="11">
        <f>INDEX('Final Energy Consumption-2019'!$A$2:$AH$43,MATCH('Energy Use 2019'!$A18,'Final Energy Consumption-2019'!$A$2:$A$43,0),MATCH('Energy Use 2019'!AC$2,'Final Energy Consumption-2019'!$A$2:$AH$2,0))*VLOOKUP(AC$3,'Heat Value'!$B$2:$P$78,15,0)</f>
        <v>75933185718135.25</v>
      </c>
      <c r="AD18" s="129">
        <f>INDEX('Final Energy Consumption-2019'!$A$2:$AH$43,MATCH('Energy Use 2019'!$A18,'Final Energy Consumption-2019'!$A$2:$A$43,0),MATCH('Energy Use 2019'!AD$2,'Final Energy Consumption-2019'!$A$2:$AH$2,0))*'Heat Value'!$P$78</f>
        <v>2694489765000</v>
      </c>
    </row>
    <row r="19" spans="1:30" x14ac:dyDescent="0.2">
      <c r="A19" s="74" t="s">
        <v>253</v>
      </c>
      <c r="B19" s="15">
        <f>INDEX('Final Energy Consumption-2019'!$A$2:$AF$43,MATCH('Energy Use 2019'!$A19,'Final Energy Consumption-2019'!$A$2:$A$43,0),MATCH('Energy Use 2019'!B$2,'Final Energy Consumption-2019'!$A$2:$AF$2,0))*'Heat Value'!$P$78</f>
        <v>10291839772500</v>
      </c>
      <c r="C19" s="5">
        <f>INDEX('Final Energy Consumption-2019'!$A$2:$AF$43,MATCH('Energy Use 2019'!$A19,'Final Energy Consumption-2019'!$A$2:$A$43,0),MATCH('Energy Use 2019'!C$2,'Final Energy Consumption-2019'!$A$2:$AF$2,0))*'Heat Value'!$P$78</f>
        <v>0</v>
      </c>
      <c r="D19" s="11">
        <f>INDEX('Final Energy Consumption-2019'!$A$2:$AF$43,MATCH('Energy Use 2019'!$A19,'Final Energy Consumption-2019'!$A$2:$A$43,0),MATCH('Energy Use 2019'!D$2,'Final Energy Consumption-2019'!$A$2:$AF$2,0))*'Heat Value'!$P$78</f>
        <v>130557751500</v>
      </c>
      <c r="E19" s="11">
        <f>INDEX('Final Energy Consumption-2019'!$A$2:$AF$43,MATCH('Energy Use 2019'!$A19,'Final Energy Consumption-2019'!$A$2:$A$43,0),MATCH('Energy Use 2019'!E$2,'Final Energy Consumption-2019'!$A$2:$AF$2,0))*'Heat Value'!$P$78</f>
        <v>0</v>
      </c>
      <c r="F19" s="11">
        <f>INDEX('Final Energy Consumption-2019'!$A$2:$AF$43,MATCH('Energy Use 2019'!$A19,'Final Energy Consumption-2019'!$A$2:$A$43,0),MATCH('Energy Use 2019'!F$2,'Final Energy Consumption-2019'!$A$2:$AF$2,0))*'Heat Value'!$P$78</f>
        <v>11111298000</v>
      </c>
      <c r="G19" s="5">
        <f>INDEX('Final Energy Consumption-2019'!$A$2:$AF$43,MATCH('Energy Use 2019'!$A19,'Final Energy Consumption-2019'!$A$2:$A$43,0),MATCH('Energy Use 2019'!G$2,'Final Energy Consumption-2019'!$A$2:$AF$2,0))*'Heat Value'!$P$78</f>
        <v>0</v>
      </c>
      <c r="H19" s="5">
        <f>INDEX('Final Energy Consumption-2019'!$A$2:$AF$43,MATCH('Energy Use 2019'!$A19,'Final Energy Consumption-2019'!$A$2:$A$43,0),MATCH('Energy Use 2019'!H$2,'Final Energy Consumption-2019'!$A$2:$AF$2,0))*'Heat Value'!$P$78</f>
        <v>0</v>
      </c>
      <c r="I19" s="5">
        <f>INDEX('Final Energy Consumption-2019'!$A$2:$AF$43,MATCH('Energy Use 2019'!$A19,'Final Energy Consumption-2019'!$A$2:$A$43,0),MATCH('Energy Use 2019'!I$2,'Final Energy Consumption-2019'!$A$2:$AF$2,0))*'Heat Value'!$P$78</f>
        <v>0</v>
      </c>
      <c r="J19" s="5">
        <f>INDEX('Final Energy Consumption-2019'!$A$2:$AF$43,MATCH('Energy Use 2019'!$A19,'Final Energy Consumption-2019'!$A$2:$A$43,0),MATCH('Energy Use 2019'!J$2,'Final Energy Consumption-2019'!$A$2:$AF$2,0))*'Heat Value'!$P$78</f>
        <v>0</v>
      </c>
      <c r="K19" s="5">
        <f>INDEX('Final Energy Consumption-2019'!$A$2:$AF$43,MATCH('Energy Use 2019'!$A19,'Final Energy Consumption-2019'!$A$2:$A$43,0),MATCH('Energy Use 2019'!K$2,'Final Energy Consumption-2019'!$A$2:$AF$2,0))*'Heat Value'!$P$78</f>
        <v>0</v>
      </c>
      <c r="L19" s="5">
        <f>INDEX('Final Energy Consumption-2019'!$A$2:$AF$43,MATCH('Energy Use 2019'!$A19,'Final Energy Consumption-2019'!$A$2:$A$43,0),MATCH('Energy Use 2019'!L$2,'Final Energy Consumption-2019'!$A$2:$AF$2,0))*'Heat Value'!$P$78</f>
        <v>0</v>
      </c>
      <c r="M19" s="11">
        <f>INDEX('Final Energy Consumption-2019'!$A$2:$AH$43,MATCH('Energy Use 2019'!$A19,'Final Energy Consumption-2019'!$A$2:$A$43,0),MATCH('Energy Use 2019'!M$2,'Final Energy Consumption-2019'!$A$2:$AH$2,0))*'Heat Value'!$P$78*0.21</f>
        <v>145835786250</v>
      </c>
      <c r="N19" s="5">
        <f>INDEX('Final Energy Consumption-2019'!$A$2:$AH$43,MATCH('Energy Use 2019'!$A19,'Final Energy Consumption-2019'!$A$2:$A$43,0),MATCH('Energy Use 2019'!N$2,'Final Energy Consumption-2019'!$A$2:$AH$2,0))*'Heat Value'!$P$78</f>
        <v>0</v>
      </c>
      <c r="O19" s="11">
        <f>INDEX('Final Energy Consumption-2019'!$A$2:$AH$43,MATCH('Energy Use 2019'!$A19,'Final Energy Consumption-2019'!$A$2:$A$43,0),MATCH('Energy Use 2019'!O$2,'Final Energy Consumption-2019'!$A$2:$AH$2,0))*'Heat Value'!$P$78*0.74</f>
        <v>1560192908670</v>
      </c>
      <c r="P19" s="11">
        <f>INDEX('Final Energy Consumption-2019'!$A$2:$AH$43,MATCH('Energy Use 2019'!$A19,'Final Energy Consumption-2019'!$A$2:$A$43,0),MATCH('Energy Use 2019'!P$2,'Final Energy Consumption-2019'!$A$2:$AH$2,0))*'Heat Value'!$P$78</f>
        <v>80556910500</v>
      </c>
      <c r="Q19" s="5">
        <f>INDEX('Final Energy Consumption-2019'!$A$2:$AH$43,MATCH('Energy Use 2019'!$A19,'Final Energy Consumption-2019'!$A$2:$A$43,0),MATCH('Energy Use 2019'!Q$2,'Final Energy Consumption-2019'!$A$2:$AH$2,0))*'Heat Value'!$P$78</f>
        <v>0</v>
      </c>
      <c r="R19" s="11">
        <f>INDEX('Final Energy Consumption-2019'!$A$2:$AH$43,MATCH('Energy Use 2019'!$A19,'Final Energy Consumption-2019'!$A$2:$A$43,0),MATCH('Energy Use 2019'!R$2,'Final Energy Consumption-2019'!$A$2:$AH$2,0))*'Heat Value'!$P$78</f>
        <v>13889122500</v>
      </c>
      <c r="S19" s="11">
        <f>INDEX('Final Energy Consumption-2019'!$A$2:$AH$43,MATCH('Energy Use 2019'!$A19,'Final Energy Consumption-2019'!$A$2:$A$43,0),MATCH('Energy Use 2019'!S$2,'Final Energy Consumption-2019'!$A$2:$AH$2,0))*'Heat Value'!$P$78</f>
        <v>650010933000</v>
      </c>
      <c r="T19" s="5">
        <f>INDEX('Final Energy Consumption-2019'!$A$2:$AH$43,MATCH('Energy Use 2019'!$A19,'Final Energy Consumption-2019'!$A$2:$A$43,0),MATCH('Energy Use 2019'!T$2,'Final Energy Consumption-2019'!$A$2:$AH$2,0))*'Heat Value'!$P$78</f>
        <v>0</v>
      </c>
      <c r="U19" s="9">
        <f>INDEX('Final Energy Consumption-2019'!$A$2:$AH$43,MATCH('Energy Use 2019'!$A19,'Final Energy Consumption-2019'!$A$2:$A$43,0),MATCH('Energy Use 2019'!U$2,'Final Energy Consumption-2019'!$A$2:$AH$2,0))*'Heat Value'!$P$78</f>
        <v>0</v>
      </c>
      <c r="V19" s="5">
        <f>INDEX('Final Energy Consumption-2019'!$A$2:$AH$43,MATCH('Energy Use 2019'!$A19,'Final Energy Consumption-2019'!$A$2:$A$43,0),MATCH('Energy Use 2019'!V$2,'Final Energy Consumption-2019'!$A$2:$AH$2,0))*'Heat Value'!$P$78</f>
        <v>0</v>
      </c>
      <c r="W19" s="11">
        <f>INDEX('Final Energy Consumption-2019'!$A$2:$AH$43,MATCH('Energy Use 2019'!$A19,'Final Energy Consumption-2019'!$A$2:$A$43,0),MATCH('Energy Use 2019'!W$2,'Final Energy Consumption-2019'!$A$2:$AH$2,0))*'Heat Value'!$P$78</f>
        <v>100001682000</v>
      </c>
      <c r="X19" s="5">
        <f>INDEX('Final Energy Consumption-2019'!$A$2:$AH$43,MATCH('Energy Use 2019'!$A19,'Final Energy Consumption-2019'!$A$2:$A$43,0),MATCH('Energy Use 2019'!X$2,'Final Energy Consumption-2019'!$A$2:$AH$2,0))*'Heat Value'!$P$78</f>
        <v>0</v>
      </c>
      <c r="Y19" s="5">
        <f>INDEX('Final Energy Consumption-2019'!$A$2:$AH$43,MATCH('Energy Use 2019'!$A19,'Final Energy Consumption-2019'!$A$2:$A$43,0),MATCH('Energy Use 2019'!Y$2,'Final Energy Consumption-2019'!$A$2:$AH$2,0))*'Heat Value'!$P$78</f>
        <v>0</v>
      </c>
      <c r="Z19" s="11">
        <f>INDEX('Final Energy Consumption-2019'!$A$2:$AH$43,MATCH('Energy Use 2019'!$A19,'Final Energy Consumption-2019'!$A$2:$A$43,0),MATCH('Energy Use 2019'!Z$2,'Final Energy Consumption-2019'!$A$2:$AH$2,0))*'Heat Value'!$P$78</f>
        <v>9322379022000</v>
      </c>
      <c r="AA19" s="11">
        <f>INDEX('Final Energy Consumption-2019'!$A$2:$AH$43,MATCH('Energy Use 2019'!$A19,'Final Energy Consumption-2019'!$A$2:$A$43,0),MATCH('Energy Use 2019'!AA$2,'Final Energy Consumption-2019'!$A$2:$AH$2,0))*'Heat Value'!$P$78</f>
        <v>900015138000</v>
      </c>
      <c r="AB19" s="11">
        <f>INDEX('Final Energy Consumption-2019'!$A$2:$AH$43,MATCH('Energy Use 2019'!$A19,'Final Energy Consumption-2019'!$A$2:$A$43,0),MATCH('Energy Use 2019'!AB$2,'Final Energy Consumption-2019'!$A$2:$AH$2,0))*'Heat Value'!$P$78</f>
        <v>6363995929500</v>
      </c>
      <c r="AC19" s="11">
        <f>INDEX('Final Energy Consumption-2019'!$A$2:$AH$43,MATCH('Energy Use 2019'!$A19,'Final Energy Consumption-2019'!$A$2:$A$43,0),MATCH('Energy Use 2019'!AC$2,'Final Energy Consumption-2019'!$A$2:$AH$2,0))*VLOOKUP(AC$3,'Heat Value'!$B$2:$P$78,15,0)</f>
        <v>119494257756046.8</v>
      </c>
      <c r="AD19" s="129">
        <f>INDEX('Final Energy Consumption-2019'!$A$2:$AH$43,MATCH('Energy Use 2019'!$A19,'Final Energy Consumption-2019'!$A$2:$A$43,0),MATCH('Energy Use 2019'!AD$2,'Final Energy Consumption-2019'!$A$2:$AH$2,0))*'Heat Value'!$P$78</f>
        <v>29144934654000</v>
      </c>
    </row>
    <row r="20" spans="1:30" x14ac:dyDescent="0.2">
      <c r="A20" s="12" t="s">
        <v>17</v>
      </c>
      <c r="B20" s="15">
        <f>INDEX('Final Energy Consumption-2019'!$A$2:$AF$43,MATCH('Energy Use 2019'!$A20,'Final Energy Consumption-2019'!$A$2:$A$43,0),MATCH('Energy Use 2019'!B$2,'Final Energy Consumption-2019'!$A$2:$AF$2,0))*'Heat Value'!$P$78</f>
        <v>388895430000</v>
      </c>
      <c r="C20" s="5">
        <f>INDEX('Final Energy Consumption-2019'!$A$2:$AF$43,MATCH('Energy Use 2019'!$A20,'Final Energy Consumption-2019'!$A$2:$A$43,0),MATCH('Energy Use 2019'!C$2,'Final Energy Consumption-2019'!$A$2:$AF$2,0))*'Heat Value'!$P$78</f>
        <v>0</v>
      </c>
      <c r="D20" s="11">
        <f>INDEX('Final Energy Consumption-2019'!$A$2:$AF$43,MATCH('Energy Use 2019'!$A20,'Final Energy Consumption-2019'!$A$2:$A$43,0),MATCH('Energy Use 2019'!D$2,'Final Energy Consumption-2019'!$A$2:$AF$2,0))*'Heat Value'!$P$78</f>
        <v>38889543000</v>
      </c>
      <c r="E20" s="11">
        <f>INDEX('Final Energy Consumption-2019'!$A$2:$AF$43,MATCH('Energy Use 2019'!$A20,'Final Energy Consumption-2019'!$A$2:$A$43,0),MATCH('Energy Use 2019'!E$2,'Final Energy Consumption-2019'!$A$2:$AF$2,0))*'Heat Value'!$P$78</f>
        <v>5555649000.0000048</v>
      </c>
      <c r="F20" s="11">
        <f>INDEX('Final Energy Consumption-2019'!$A$2:$AF$43,MATCH('Energy Use 2019'!$A20,'Final Energy Consumption-2019'!$A$2:$A$43,0),MATCH('Energy Use 2019'!F$2,'Final Energy Consumption-2019'!$A$2:$AF$2,0))*'Heat Value'!$P$78</f>
        <v>144446874000</v>
      </c>
      <c r="G20" s="5">
        <f>INDEX('Final Energy Consumption-2019'!$A$2:$AF$43,MATCH('Energy Use 2019'!$A20,'Final Energy Consumption-2019'!$A$2:$A$43,0),MATCH('Energy Use 2019'!G$2,'Final Energy Consumption-2019'!$A$2:$AF$2,0))*'Heat Value'!$P$78</f>
        <v>0</v>
      </c>
      <c r="H20" s="5">
        <f>INDEX('Final Energy Consumption-2019'!$A$2:$AF$43,MATCH('Energy Use 2019'!$A20,'Final Energy Consumption-2019'!$A$2:$A$43,0),MATCH('Energy Use 2019'!H$2,'Final Energy Consumption-2019'!$A$2:$AF$2,0))*'Heat Value'!$P$78</f>
        <v>0</v>
      </c>
      <c r="I20" s="5">
        <f>INDEX('Final Energy Consumption-2019'!$A$2:$AF$43,MATCH('Energy Use 2019'!$A20,'Final Energy Consumption-2019'!$A$2:$A$43,0),MATCH('Energy Use 2019'!I$2,'Final Energy Consumption-2019'!$A$2:$AF$2,0))*'Heat Value'!$P$78</f>
        <v>0</v>
      </c>
      <c r="J20" s="5">
        <f>INDEX('Final Energy Consumption-2019'!$A$2:$AF$43,MATCH('Energy Use 2019'!$A20,'Final Energy Consumption-2019'!$A$2:$A$43,0),MATCH('Energy Use 2019'!J$2,'Final Energy Consumption-2019'!$A$2:$AF$2,0))*'Heat Value'!$P$78</f>
        <v>0</v>
      </c>
      <c r="K20" s="5">
        <f>INDEX('Final Energy Consumption-2019'!$A$2:$AF$43,MATCH('Energy Use 2019'!$A20,'Final Energy Consumption-2019'!$A$2:$A$43,0),MATCH('Energy Use 2019'!K$2,'Final Energy Consumption-2019'!$A$2:$AF$2,0))*'Heat Value'!$P$78</f>
        <v>0</v>
      </c>
      <c r="L20" s="5">
        <f>INDEX('Final Energy Consumption-2019'!$A$2:$AF$43,MATCH('Energy Use 2019'!$A20,'Final Energy Consumption-2019'!$A$2:$A$43,0),MATCH('Energy Use 2019'!L$2,'Final Energy Consumption-2019'!$A$2:$AF$2,0))*'Heat Value'!$P$78</f>
        <v>0</v>
      </c>
      <c r="M20" s="11">
        <f>INDEX('Final Energy Consumption-2019'!$A$2:$AH$43,MATCH('Energy Use 2019'!$A20,'Final Energy Consumption-2019'!$A$2:$A$43,0),MATCH('Energy Use 2019'!M$2,'Final Energy Consumption-2019'!$A$2:$AH$2,0))*'Heat Value'!$P$78*0.21</f>
        <v>206503473330</v>
      </c>
      <c r="N20" s="5">
        <f>INDEX('Final Energy Consumption-2019'!$A$2:$AH$43,MATCH('Energy Use 2019'!$A20,'Final Energy Consumption-2019'!$A$2:$A$43,0),MATCH('Energy Use 2019'!N$2,'Final Energy Consumption-2019'!$A$2:$AH$2,0))*'Heat Value'!$P$78</f>
        <v>0</v>
      </c>
      <c r="O20" s="11">
        <f>INDEX('Final Energy Consumption-2019'!$A$2:$AH$43,MATCH('Energy Use 2019'!$A20,'Final Energy Consumption-2019'!$A$2:$A$43,0),MATCH('Energy Use 2019'!O$2,'Final Energy Consumption-2019'!$A$2:$AH$2,0))*'Heat Value'!$P$78*0.74</f>
        <v>894181706550</v>
      </c>
      <c r="P20" s="11">
        <f>INDEX('Final Energy Consumption-2019'!$A$2:$AH$43,MATCH('Energy Use 2019'!$A20,'Final Energy Consumption-2019'!$A$2:$A$43,0),MATCH('Energy Use 2019'!P$2,'Final Energy Consumption-2019'!$A$2:$AH$2,0))*'Heat Value'!$P$78</f>
        <v>58334314500</v>
      </c>
      <c r="Q20" s="5">
        <f>INDEX('Final Energy Consumption-2019'!$A$2:$AH$43,MATCH('Energy Use 2019'!$A20,'Final Energy Consumption-2019'!$A$2:$A$43,0),MATCH('Energy Use 2019'!Q$2,'Final Energy Consumption-2019'!$A$2:$AH$2,0))*'Heat Value'!$P$78</f>
        <v>0</v>
      </c>
      <c r="R20" s="11">
        <f>INDEX('Final Energy Consumption-2019'!$A$2:$AH$43,MATCH('Energy Use 2019'!$A20,'Final Energy Consumption-2019'!$A$2:$A$43,0),MATCH('Energy Use 2019'!R$2,'Final Energy Consumption-2019'!$A$2:$AH$2,0))*'Heat Value'!$P$78</f>
        <v>5555649000</v>
      </c>
      <c r="S20" s="5">
        <f>INDEX('Final Energy Consumption-2019'!$A$2:$AH$43,MATCH('Energy Use 2019'!$A20,'Final Energy Consumption-2019'!$A$2:$A$43,0),MATCH('Energy Use 2019'!S$2,'Final Energy Consumption-2019'!$A$2:$AH$2,0))*'Heat Value'!$P$78</f>
        <v>0</v>
      </c>
      <c r="T20" s="5">
        <f>INDEX('Final Energy Consumption-2019'!$A$2:$AH$43,MATCH('Energy Use 2019'!$A20,'Final Energy Consumption-2019'!$A$2:$A$43,0),MATCH('Energy Use 2019'!T$2,'Final Energy Consumption-2019'!$A$2:$AH$2,0))*'Heat Value'!$P$78</f>
        <v>0</v>
      </c>
      <c r="U20" s="9">
        <f>INDEX('Final Energy Consumption-2019'!$A$2:$AH$43,MATCH('Energy Use 2019'!$A20,'Final Energy Consumption-2019'!$A$2:$A$43,0),MATCH('Energy Use 2019'!U$2,'Final Energy Consumption-2019'!$A$2:$AH$2,0))*'Heat Value'!$P$78</f>
        <v>0</v>
      </c>
      <c r="V20" s="5">
        <f>INDEX('Final Energy Consumption-2019'!$A$2:$AH$43,MATCH('Energy Use 2019'!$A20,'Final Energy Consumption-2019'!$A$2:$A$43,0),MATCH('Energy Use 2019'!V$2,'Final Energy Consumption-2019'!$A$2:$AH$2,0))*'Heat Value'!$P$78</f>
        <v>0</v>
      </c>
      <c r="W20" s="11">
        <f>INDEX('Final Energy Consumption-2019'!$A$2:$AH$43,MATCH('Energy Use 2019'!$A20,'Final Energy Consumption-2019'!$A$2:$A$43,0),MATCH('Energy Use 2019'!W$2,'Final Energy Consumption-2019'!$A$2:$AH$2,0))*'Heat Value'!$P$78</f>
        <v>130557751500</v>
      </c>
      <c r="X20" s="5">
        <f>INDEX('Final Energy Consumption-2019'!$A$2:$AH$43,MATCH('Energy Use 2019'!$A20,'Final Energy Consumption-2019'!$A$2:$A$43,0),MATCH('Energy Use 2019'!X$2,'Final Energy Consumption-2019'!$A$2:$AH$2,0))*'Heat Value'!$P$78</f>
        <v>0</v>
      </c>
      <c r="Y20" s="5">
        <f>INDEX('Final Energy Consumption-2019'!$A$2:$AH$43,MATCH('Energy Use 2019'!$A20,'Final Energy Consumption-2019'!$A$2:$A$43,0),MATCH('Energy Use 2019'!Y$2,'Final Energy Consumption-2019'!$A$2:$AH$2,0))*'Heat Value'!$P$78</f>
        <v>0</v>
      </c>
      <c r="Z20" s="11">
        <f>INDEX('Final Energy Consumption-2019'!$A$2:$AH$43,MATCH('Energy Use 2019'!$A20,'Final Energy Consumption-2019'!$A$2:$A$43,0),MATCH('Energy Use 2019'!Z$2,'Final Energy Consumption-2019'!$A$2:$AH$2,0))*'Heat Value'!$P$78</f>
        <v>4786191613500</v>
      </c>
      <c r="AA20" s="11">
        <f>INDEX('Final Energy Consumption-2019'!$A$2:$AH$43,MATCH('Energy Use 2019'!$A20,'Final Energy Consumption-2019'!$A$2:$A$43,0),MATCH('Energy Use 2019'!AA$2,'Final Energy Consumption-2019'!$A$2:$AH$2,0))*'Heat Value'!$P$78</f>
        <v>1147241518500</v>
      </c>
      <c r="AB20" s="11">
        <f>INDEX('Final Energy Consumption-2019'!$A$2:$AH$43,MATCH('Energy Use 2019'!$A20,'Final Energy Consumption-2019'!$A$2:$A$43,0),MATCH('Energy Use 2019'!AB$2,'Final Energy Consumption-2019'!$A$2:$AH$2,0))*'Heat Value'!$P$78</f>
        <v>575009671500</v>
      </c>
      <c r="AC20" s="11">
        <f>INDEX('Final Energy Consumption-2019'!$A$2:$AH$43,MATCH('Energy Use 2019'!$A20,'Final Energy Consumption-2019'!$A$2:$A$43,0),MATCH('Energy Use 2019'!AC$2,'Final Energy Consumption-2019'!$A$2:$AH$2,0))*VLOOKUP(AC$3,'Heat Value'!$B$2:$P$78,15,0)</f>
        <v>55396187656664.797</v>
      </c>
      <c r="AD20" s="129">
        <f>INDEX('Final Energy Consumption-2019'!$A$2:$AH$43,MATCH('Energy Use 2019'!$A20,'Final Energy Consumption-2019'!$A$2:$A$43,0),MATCH('Energy Use 2019'!AD$2,'Final Energy Consumption-2019'!$A$2:$AH$2,0))*'Heat Value'!$P$78</f>
        <v>1391690074500</v>
      </c>
    </row>
    <row r="21" spans="1:30" x14ac:dyDescent="0.2">
      <c r="A21" s="12" t="s">
        <v>18</v>
      </c>
      <c r="B21" s="15">
        <f>INDEX('Final Energy Consumption-2019'!$A$2:$AF$43,MATCH('Energy Use 2019'!$A21,'Final Energy Consumption-2019'!$A$2:$A$43,0),MATCH('Energy Use 2019'!B$2,'Final Energy Consumption-2019'!$A$2:$AF$2,0))*'Heat Value'!$P$78</f>
        <v>121435375842000</v>
      </c>
      <c r="C21" s="5">
        <f>INDEX('Final Energy Consumption-2019'!$A$2:$AF$43,MATCH('Energy Use 2019'!$A21,'Final Energy Consumption-2019'!$A$2:$A$43,0),MATCH('Energy Use 2019'!C$2,'Final Energy Consumption-2019'!$A$2:$AF$2,0))*'Heat Value'!$P$78</f>
        <v>0</v>
      </c>
      <c r="D21" s="11">
        <f>INDEX('Final Energy Consumption-2019'!$A$2:$AF$43,MATCH('Energy Use 2019'!$A21,'Final Energy Consumption-2019'!$A$2:$A$43,0),MATCH('Energy Use 2019'!D$2,'Final Energy Consumption-2019'!$A$2:$AF$2,0))*'Heat Value'!$P$78</f>
        <v>5897321413500</v>
      </c>
      <c r="E21" s="11">
        <f>INDEX('Final Energy Consumption-2019'!$A$2:$AF$43,MATCH('Energy Use 2019'!$A21,'Final Energy Consumption-2019'!$A$2:$A$43,0),MATCH('Energy Use 2019'!E$2,'Final Energy Consumption-2019'!$A$2:$AF$2,0))*'Heat Value'!$P$78</f>
        <v>3586171429499.9912</v>
      </c>
      <c r="F21" s="11">
        <f>INDEX('Final Energy Consumption-2019'!$A$2:$AF$43,MATCH('Energy Use 2019'!$A21,'Final Energy Consumption-2019'!$A$2:$A$43,0),MATCH('Energy Use 2019'!F$2,'Final Energy Consumption-2019'!$A$2:$AF$2,0))*'Heat Value'!$P$78</f>
        <v>61112139000</v>
      </c>
      <c r="G21" s="11">
        <f>INDEX('Final Energy Consumption-2019'!$A$2:$AF$43,MATCH('Energy Use 2019'!$A21,'Final Energy Consumption-2019'!$A$2:$A$43,0),MATCH('Energy Use 2019'!G$2,'Final Energy Consumption-2019'!$A$2:$AF$2,0))*'Heat Value'!$P$78</f>
        <v>144446874000</v>
      </c>
      <c r="H21" s="5">
        <f>INDEX('Final Energy Consumption-2019'!$A$2:$AF$43,MATCH('Energy Use 2019'!$A21,'Final Energy Consumption-2019'!$A$2:$A$43,0),MATCH('Energy Use 2019'!H$2,'Final Energy Consumption-2019'!$A$2:$AF$2,0))*'Heat Value'!$P$78</f>
        <v>0</v>
      </c>
      <c r="I21" s="5">
        <f>INDEX('Final Energy Consumption-2019'!$A$2:$AF$43,MATCH('Energy Use 2019'!$A21,'Final Energy Consumption-2019'!$A$2:$A$43,0),MATCH('Energy Use 2019'!I$2,'Final Energy Consumption-2019'!$A$2:$AF$2,0))*'Heat Value'!$P$78</f>
        <v>0</v>
      </c>
      <c r="J21" s="5">
        <f>INDEX('Final Energy Consumption-2019'!$A$2:$AF$43,MATCH('Energy Use 2019'!$A21,'Final Energy Consumption-2019'!$A$2:$A$43,0),MATCH('Energy Use 2019'!J$2,'Final Energy Consumption-2019'!$A$2:$AF$2,0))*'Heat Value'!$P$78</f>
        <v>0</v>
      </c>
      <c r="K21" s="5">
        <f>INDEX('Final Energy Consumption-2019'!$A$2:$AF$43,MATCH('Energy Use 2019'!$A21,'Final Energy Consumption-2019'!$A$2:$A$43,0),MATCH('Energy Use 2019'!K$2,'Final Energy Consumption-2019'!$A$2:$AF$2,0))*'Heat Value'!$P$78</f>
        <v>0</v>
      </c>
      <c r="L21" s="11">
        <f>INDEX('Final Energy Consumption-2019'!$A$2:$AF$43,MATCH('Energy Use 2019'!$A21,'Final Energy Consumption-2019'!$A$2:$A$43,0),MATCH('Energy Use 2019'!L$2,'Final Energy Consumption-2019'!$A$2:$AF$2,0))*'Heat Value'!$P$78</f>
        <v>13889122500</v>
      </c>
      <c r="M21" s="11">
        <f>INDEX('Final Energy Consumption-2019'!$A$2:$AH$43,MATCH('Energy Use 2019'!$A21,'Final Energy Consumption-2019'!$A$2:$A$43,0),MATCH('Energy Use 2019'!M$2,'Final Energy Consumption-2019'!$A$2:$AH$2,0))*'Heat Value'!$P$78*0.21</f>
        <v>215253620505</v>
      </c>
      <c r="N21" s="11">
        <f>INDEX('Final Energy Consumption-2019'!$A$2:$AH$43,MATCH('Energy Use 2019'!$A21,'Final Energy Consumption-2019'!$A$2:$A$43,0),MATCH('Energy Use 2019'!N$2,'Final Energy Consumption-2019'!$A$2:$AH$2,0))*'Heat Value'!$P$78</f>
        <v>2777824500</v>
      </c>
      <c r="O21" s="11">
        <f>INDEX('Final Energy Consumption-2019'!$A$2:$AH$43,MATCH('Energy Use 2019'!$A21,'Final Energy Consumption-2019'!$A$2:$A$43,0),MATCH('Energy Use 2019'!O$2,'Final Energy Consumption-2019'!$A$2:$AH$2,0))*'Heat Value'!$P$78*0.74</f>
        <v>4491464434050</v>
      </c>
      <c r="P21" s="11">
        <f>INDEX('Final Energy Consumption-2019'!$A$2:$AH$43,MATCH('Energy Use 2019'!$A21,'Final Energy Consumption-2019'!$A$2:$A$43,0),MATCH('Energy Use 2019'!P$2,'Final Energy Consumption-2019'!$A$2:$AH$2,0))*'Heat Value'!$P$78</f>
        <v>3177831228000</v>
      </c>
      <c r="Q21" s="5">
        <f>INDEX('Final Energy Consumption-2019'!$A$2:$AH$43,MATCH('Energy Use 2019'!$A21,'Final Energy Consumption-2019'!$A$2:$A$43,0),MATCH('Energy Use 2019'!Q$2,'Final Energy Consumption-2019'!$A$2:$AH$2,0))*'Heat Value'!$P$78</f>
        <v>0</v>
      </c>
      <c r="R21" s="11">
        <f>INDEX('Final Energy Consumption-2019'!$A$2:$AH$43,MATCH('Energy Use 2019'!$A21,'Final Energy Consumption-2019'!$A$2:$A$43,0),MATCH('Energy Use 2019'!R$2,'Final Energy Consumption-2019'!$A$2:$AH$2,0))*'Heat Value'!$P$78</f>
        <v>38889543000</v>
      </c>
      <c r="S21" s="11">
        <f>INDEX('Final Energy Consumption-2019'!$A$2:$AH$43,MATCH('Energy Use 2019'!$A21,'Final Energy Consumption-2019'!$A$2:$A$43,0),MATCH('Energy Use 2019'!S$2,'Final Energy Consumption-2019'!$A$2:$AH$2,0))*'Heat Value'!$P$78</f>
        <v>11111298000</v>
      </c>
      <c r="T21" s="11">
        <f>INDEX('Final Energy Consumption-2019'!$A$2:$AH$43,MATCH('Energy Use 2019'!$A21,'Final Energy Consumption-2019'!$A$2:$A$43,0),MATCH('Energy Use 2019'!T$2,'Final Energy Consumption-2019'!$A$2:$AH$2,0))*'Heat Value'!$P$78</f>
        <v>122224278000</v>
      </c>
      <c r="U21" s="9">
        <f>INDEX('Final Energy Consumption-2019'!$A$2:$AH$43,MATCH('Energy Use 2019'!$A21,'Final Energy Consumption-2019'!$A$2:$A$43,0),MATCH('Energy Use 2019'!U$2,'Final Energy Consumption-2019'!$A$2:$AH$2,0))*'Heat Value'!$P$78</f>
        <v>0</v>
      </c>
      <c r="V21" s="5">
        <f>INDEX('Final Energy Consumption-2019'!$A$2:$AH$43,MATCH('Energy Use 2019'!$A21,'Final Energy Consumption-2019'!$A$2:$A$43,0),MATCH('Energy Use 2019'!V$2,'Final Energy Consumption-2019'!$A$2:$AH$2,0))*'Heat Value'!$P$78</f>
        <v>0</v>
      </c>
      <c r="W21" s="11">
        <f>INDEX('Final Energy Consumption-2019'!$A$2:$AH$43,MATCH('Energy Use 2019'!$A21,'Final Energy Consumption-2019'!$A$2:$A$43,0),MATCH('Energy Use 2019'!W$2,'Final Energy Consumption-2019'!$A$2:$AH$2,0))*'Heat Value'!$P$78</f>
        <v>905570787000</v>
      </c>
      <c r="X21" s="5">
        <f>INDEX('Final Energy Consumption-2019'!$A$2:$AH$43,MATCH('Energy Use 2019'!$A21,'Final Energy Consumption-2019'!$A$2:$A$43,0),MATCH('Energy Use 2019'!X$2,'Final Energy Consumption-2019'!$A$2:$AH$2,0))*'Heat Value'!$P$78</f>
        <v>0</v>
      </c>
      <c r="Y21" s="11">
        <f>INDEX('Final Energy Consumption-2019'!$A$2:$AH$43,MATCH('Energy Use 2019'!$A21,'Final Energy Consumption-2019'!$A$2:$A$43,0),MATCH('Energy Use 2019'!Y$2,'Final Energy Consumption-2019'!$A$2:$AH$2,0))*'Heat Value'!$P$78</f>
        <v>36111718500</v>
      </c>
      <c r="Z21" s="11">
        <f>INDEX('Final Energy Consumption-2019'!$A$2:$AH$43,MATCH('Energy Use 2019'!$A21,'Final Energy Consumption-2019'!$A$2:$A$43,0),MATCH('Energy Use 2019'!Z$2,'Final Energy Consumption-2019'!$A$2:$AH$2,0))*'Heat Value'!$P$78</f>
        <v>17211400602000</v>
      </c>
      <c r="AA21" s="11">
        <f>INDEX('Final Energy Consumption-2019'!$A$2:$AH$43,MATCH('Energy Use 2019'!$A21,'Final Energy Consumption-2019'!$A$2:$A$43,0),MATCH('Energy Use 2019'!AA$2,'Final Energy Consumption-2019'!$A$2:$AH$2,0))*'Heat Value'!$P$78</f>
        <v>60576018871500</v>
      </c>
      <c r="AB21" s="11">
        <f>INDEX('Final Energy Consumption-2019'!$A$2:$AH$43,MATCH('Energy Use 2019'!$A21,'Final Energy Consumption-2019'!$A$2:$A$43,0),MATCH('Energy Use 2019'!AB$2,'Final Energy Consumption-2019'!$A$2:$AH$2,0))*'Heat Value'!$P$78</f>
        <v>202861745410500</v>
      </c>
      <c r="AC21" s="11">
        <f>INDEX('Final Energy Consumption-2019'!$A$2:$AH$43,MATCH('Energy Use 2019'!$A21,'Final Energy Consumption-2019'!$A$2:$A$43,0),MATCH('Energy Use 2019'!AC$2,'Final Energy Consumption-2019'!$A$2:$AH$2,0))*VLOOKUP(AC$3,'Heat Value'!$B$2:$P$78,15,0)</f>
        <v>254071136930176.38</v>
      </c>
      <c r="AD21" s="129">
        <f>INDEX('Final Energy Consumption-2019'!$A$2:$AH$43,MATCH('Energy Use 2019'!$A21,'Final Energy Consumption-2019'!$A$2:$A$43,0),MATCH('Energy Use 2019'!AD$2,'Final Energy Consumption-2019'!$A$2:$AH$2,0))*'Heat Value'!$P$78</f>
        <v>25172645619000</v>
      </c>
    </row>
    <row r="22" spans="1:30" x14ac:dyDescent="0.2">
      <c r="A22" s="12" t="s">
        <v>19</v>
      </c>
      <c r="B22" s="15">
        <f>INDEX('Final Energy Consumption-2019'!$A$2:$AF$43,MATCH('Energy Use 2019'!$A22,'Final Energy Consumption-2019'!$A$2:$A$43,0),MATCH('Energy Use 2019'!B$2,'Final Energy Consumption-2019'!$A$2:$AF$2,0))*'Heat Value'!$P$78</f>
        <v>3111163440000</v>
      </c>
      <c r="C22" s="5">
        <f>INDEX('Final Energy Consumption-2019'!$A$2:$AF$43,MATCH('Energy Use 2019'!$A22,'Final Energy Consumption-2019'!$A$2:$A$43,0),MATCH('Energy Use 2019'!C$2,'Final Energy Consumption-2019'!$A$2:$AF$2,0))*'Heat Value'!$P$78</f>
        <v>0</v>
      </c>
      <c r="D22" s="11">
        <f>INDEX('Final Energy Consumption-2019'!$A$2:$AF$43,MATCH('Energy Use 2019'!$A22,'Final Energy Consumption-2019'!$A$2:$A$43,0),MATCH('Energy Use 2019'!D$2,'Final Energy Consumption-2019'!$A$2:$AF$2,0))*'Heat Value'!$P$78</f>
        <v>50000841000</v>
      </c>
      <c r="E22" s="11">
        <f>INDEX('Final Energy Consumption-2019'!$A$2:$AF$43,MATCH('Energy Use 2019'!$A22,'Final Energy Consumption-2019'!$A$2:$A$43,0),MATCH('Energy Use 2019'!E$2,'Final Energy Consumption-2019'!$A$2:$AF$2,0))*'Heat Value'!$P$78</f>
        <v>66667788000.000061</v>
      </c>
      <c r="F22" s="11">
        <f>INDEX('Final Energy Consumption-2019'!$A$2:$AF$43,MATCH('Energy Use 2019'!$A22,'Final Energy Consumption-2019'!$A$2:$A$43,0),MATCH('Energy Use 2019'!F$2,'Final Energy Consumption-2019'!$A$2:$AF$2,0))*'Heat Value'!$P$78</f>
        <v>5555649000</v>
      </c>
      <c r="G22" s="11">
        <f>INDEX('Final Energy Consumption-2019'!$A$2:$AF$43,MATCH('Energy Use 2019'!$A22,'Final Energy Consumption-2019'!$A$2:$A$43,0),MATCH('Energy Use 2019'!G$2,'Final Energy Consumption-2019'!$A$2:$AF$2,0))*'Heat Value'!$P$78</f>
        <v>113890804500</v>
      </c>
      <c r="H22" s="5">
        <f>INDEX('Final Energy Consumption-2019'!$A$2:$AF$43,MATCH('Energy Use 2019'!$A22,'Final Energy Consumption-2019'!$A$2:$A$43,0),MATCH('Energy Use 2019'!H$2,'Final Energy Consumption-2019'!$A$2:$AF$2,0))*'Heat Value'!$P$78</f>
        <v>0</v>
      </c>
      <c r="I22" s="5">
        <f>INDEX('Final Energy Consumption-2019'!$A$2:$AF$43,MATCH('Energy Use 2019'!$A22,'Final Energy Consumption-2019'!$A$2:$A$43,0),MATCH('Energy Use 2019'!I$2,'Final Energy Consumption-2019'!$A$2:$AF$2,0))*'Heat Value'!$P$78</f>
        <v>0</v>
      </c>
      <c r="J22" s="11">
        <f>INDEX('Final Energy Consumption-2019'!$A$2:$AF$43,MATCH('Energy Use 2019'!$A22,'Final Energy Consumption-2019'!$A$2:$A$43,0),MATCH('Energy Use 2019'!J$2,'Final Energy Consumption-2019'!$A$2:$AF$2,0))*'Heat Value'!$P$78</f>
        <v>47223016500</v>
      </c>
      <c r="K22" s="5">
        <f>INDEX('Final Energy Consumption-2019'!$A$2:$AF$43,MATCH('Energy Use 2019'!$A22,'Final Energy Consumption-2019'!$A$2:$A$43,0),MATCH('Energy Use 2019'!K$2,'Final Energy Consumption-2019'!$A$2:$AF$2,0))*'Heat Value'!$P$78</f>
        <v>0</v>
      </c>
      <c r="L22" s="5">
        <f>INDEX('Final Energy Consumption-2019'!$A$2:$AF$43,MATCH('Energy Use 2019'!$A22,'Final Energy Consumption-2019'!$A$2:$A$43,0),MATCH('Energy Use 2019'!L$2,'Final Energy Consumption-2019'!$A$2:$AF$2,0))*'Heat Value'!$P$78</f>
        <v>0</v>
      </c>
      <c r="M22" s="11">
        <f>INDEX('Final Energy Consumption-2019'!$A$2:$AH$43,MATCH('Energy Use 2019'!$A22,'Final Energy Consumption-2019'!$A$2:$A$43,0),MATCH('Energy Use 2019'!M$2,'Final Energy Consumption-2019'!$A$2:$AH$2,0))*'Heat Value'!$P$78*0.21</f>
        <v>308588523705</v>
      </c>
      <c r="N22" s="11">
        <f>INDEX('Final Energy Consumption-2019'!$A$2:$AH$43,MATCH('Energy Use 2019'!$A22,'Final Energy Consumption-2019'!$A$2:$A$43,0),MATCH('Energy Use 2019'!N$2,'Final Energy Consumption-2019'!$A$2:$AH$2,0))*'Heat Value'!$P$78</f>
        <v>5555649000</v>
      </c>
      <c r="O22" s="11">
        <f>INDEX('Final Energy Consumption-2019'!$A$2:$AH$43,MATCH('Energy Use 2019'!$A22,'Final Energy Consumption-2019'!$A$2:$A$43,0),MATCH('Energy Use 2019'!O$2,'Final Energy Consumption-2019'!$A$2:$AH$2,0))*'Heat Value'!$P$78*0.74</f>
        <v>1262132339820</v>
      </c>
      <c r="P22" s="11">
        <f>INDEX('Final Energy Consumption-2019'!$A$2:$AH$43,MATCH('Energy Use 2019'!$A22,'Final Energy Consumption-2019'!$A$2:$A$43,0),MATCH('Energy Use 2019'!P$2,'Final Energy Consumption-2019'!$A$2:$AH$2,0))*'Heat Value'!$P$78</f>
        <v>158335996500</v>
      </c>
      <c r="Q22" s="5">
        <f>INDEX('Final Energy Consumption-2019'!$A$2:$AH$43,MATCH('Energy Use 2019'!$A22,'Final Energy Consumption-2019'!$A$2:$A$43,0),MATCH('Energy Use 2019'!Q$2,'Final Energy Consumption-2019'!$A$2:$AH$2,0))*'Heat Value'!$P$78</f>
        <v>0</v>
      </c>
      <c r="R22" s="11">
        <f>INDEX('Final Energy Consumption-2019'!$A$2:$AH$43,MATCH('Energy Use 2019'!$A22,'Final Energy Consumption-2019'!$A$2:$A$43,0),MATCH('Energy Use 2019'!R$2,'Final Energy Consumption-2019'!$A$2:$AH$2,0))*'Heat Value'!$P$78</f>
        <v>11111298000</v>
      </c>
      <c r="S22" s="5">
        <f>INDEX('Final Energy Consumption-2019'!$A$2:$AH$43,MATCH('Energy Use 2019'!$A22,'Final Energy Consumption-2019'!$A$2:$A$43,0),MATCH('Energy Use 2019'!S$2,'Final Energy Consumption-2019'!$A$2:$AH$2,0))*'Heat Value'!$P$78</f>
        <v>0</v>
      </c>
      <c r="T22" s="11">
        <f>INDEX('Final Energy Consumption-2019'!$A$2:$AH$43,MATCH('Energy Use 2019'!$A22,'Final Energy Consumption-2019'!$A$2:$A$43,0),MATCH('Energy Use 2019'!T$2,'Final Energy Consumption-2019'!$A$2:$AH$2,0))*'Heat Value'!$P$78</f>
        <v>19444771500</v>
      </c>
      <c r="U22" s="9">
        <f>INDEX('Final Energy Consumption-2019'!$A$2:$AH$43,MATCH('Energy Use 2019'!$A22,'Final Energy Consumption-2019'!$A$2:$A$43,0),MATCH('Energy Use 2019'!U$2,'Final Energy Consumption-2019'!$A$2:$AH$2,0))*'Heat Value'!$P$78</f>
        <v>0</v>
      </c>
      <c r="V22" s="5">
        <f>INDEX('Final Energy Consumption-2019'!$A$2:$AH$43,MATCH('Energy Use 2019'!$A22,'Final Energy Consumption-2019'!$A$2:$A$43,0),MATCH('Energy Use 2019'!V$2,'Final Energy Consumption-2019'!$A$2:$AH$2,0))*'Heat Value'!$P$78</f>
        <v>0</v>
      </c>
      <c r="W22" s="11">
        <f>INDEX('Final Energy Consumption-2019'!$A$2:$AH$43,MATCH('Energy Use 2019'!$A22,'Final Energy Consumption-2019'!$A$2:$A$43,0),MATCH('Energy Use 2019'!W$2,'Final Energy Consumption-2019'!$A$2:$AH$2,0))*'Heat Value'!$P$78</f>
        <v>194447715000</v>
      </c>
      <c r="X22" s="5">
        <f>INDEX('Final Energy Consumption-2019'!$A$2:$AH$43,MATCH('Energy Use 2019'!$A22,'Final Energy Consumption-2019'!$A$2:$A$43,0),MATCH('Energy Use 2019'!X$2,'Final Energy Consumption-2019'!$A$2:$AH$2,0))*'Heat Value'!$P$78</f>
        <v>0</v>
      </c>
      <c r="Y22" s="11">
        <f>INDEX('Final Energy Consumption-2019'!$A$2:$AH$43,MATCH('Energy Use 2019'!$A22,'Final Energy Consumption-2019'!$A$2:$A$43,0),MATCH('Energy Use 2019'!Y$2,'Final Energy Consumption-2019'!$A$2:$AH$2,0))*'Heat Value'!$P$78</f>
        <v>130557751500</v>
      </c>
      <c r="Z22" s="11">
        <f>INDEX('Final Energy Consumption-2019'!$A$2:$AH$43,MATCH('Energy Use 2019'!$A22,'Final Energy Consumption-2019'!$A$2:$A$43,0),MATCH('Energy Use 2019'!Z$2,'Final Energy Consumption-2019'!$A$2:$AH$2,0))*'Heat Value'!$P$78</f>
        <v>12039091383000</v>
      </c>
      <c r="AA22" s="11">
        <f>INDEX('Final Energy Consumption-2019'!$A$2:$AH$43,MATCH('Energy Use 2019'!$A22,'Final Energy Consumption-2019'!$A$2:$A$43,0),MATCH('Energy Use 2019'!AA$2,'Final Energy Consumption-2019'!$A$2:$AH$2,0))*'Heat Value'!$P$78</f>
        <v>5611205490000</v>
      </c>
      <c r="AB22" s="11">
        <f>INDEX('Final Energy Consumption-2019'!$A$2:$AH$43,MATCH('Energy Use 2019'!$A22,'Final Energy Consumption-2019'!$A$2:$A$43,0),MATCH('Energy Use 2019'!AB$2,'Final Energy Consumption-2019'!$A$2:$AH$2,0))*'Heat Value'!$P$78</f>
        <v>4627855617000</v>
      </c>
      <c r="AC22" s="11">
        <f>INDEX('Final Energy Consumption-2019'!$A$2:$AH$43,MATCH('Energy Use 2019'!$A22,'Final Energy Consumption-2019'!$A$2:$A$43,0),MATCH('Energy Use 2019'!AC$2,'Final Energy Consumption-2019'!$A$2:$AH$2,0))*VLOOKUP(AC$3,'Heat Value'!$B$2:$P$78,15,0)</f>
        <v>44716764409051.969</v>
      </c>
      <c r="AD22" s="129">
        <f>INDEX('Final Energy Consumption-2019'!$A$2:$AH$43,MATCH('Energy Use 2019'!$A22,'Final Energy Consumption-2019'!$A$2:$A$43,0),MATCH('Energy Use 2019'!AD$2,'Final Energy Consumption-2019'!$A$2:$AH$2,0))*'Heat Value'!$P$78</f>
        <v>2519486821500</v>
      </c>
    </row>
    <row r="23" spans="1:30" x14ac:dyDescent="0.2">
      <c r="A23" s="12" t="s">
        <v>20</v>
      </c>
      <c r="B23" s="15">
        <f>INDEX('Final Energy Consumption-2019'!$A$2:$AF$43,MATCH('Energy Use 2019'!$A23,'Final Energy Consumption-2019'!$A$2:$A$43,0),MATCH('Energy Use 2019'!B$2,'Final Energy Consumption-2019'!$A$2:$AF$2,0))*'Heat Value'!$P$78</f>
        <v>2897270953500</v>
      </c>
      <c r="C23" s="5">
        <f>INDEX('Final Energy Consumption-2019'!$A$2:$AF$43,MATCH('Energy Use 2019'!$A23,'Final Energy Consumption-2019'!$A$2:$A$43,0),MATCH('Energy Use 2019'!C$2,'Final Energy Consumption-2019'!$A$2:$AF$2,0))*'Heat Value'!$P$78</f>
        <v>0</v>
      </c>
      <c r="D23" s="11">
        <f>INDEX('Final Energy Consumption-2019'!$A$2:$AF$43,MATCH('Energy Use 2019'!$A23,'Final Energy Consumption-2019'!$A$2:$A$43,0),MATCH('Energy Use 2019'!D$2,'Final Energy Consumption-2019'!$A$2:$AF$2,0))*'Heat Value'!$P$78</f>
        <v>55556490000</v>
      </c>
      <c r="E23" s="11">
        <f>INDEX('Final Energy Consumption-2019'!$A$2:$AF$43,MATCH('Energy Use 2019'!$A23,'Final Energy Consumption-2019'!$A$2:$A$43,0),MATCH('Energy Use 2019'!E$2,'Final Energy Consumption-2019'!$A$2:$AF$2,0))*'Heat Value'!$P$78</f>
        <v>69445612500.000488</v>
      </c>
      <c r="F23" s="11">
        <f>INDEX('Final Energy Consumption-2019'!$A$2:$AF$43,MATCH('Energy Use 2019'!$A23,'Final Energy Consumption-2019'!$A$2:$A$43,0),MATCH('Energy Use 2019'!F$2,'Final Energy Consumption-2019'!$A$2:$AF$2,0))*'Heat Value'!$P$78</f>
        <v>116668629000</v>
      </c>
      <c r="G23" s="5">
        <f>INDEX('Final Energy Consumption-2019'!$A$2:$AF$43,MATCH('Energy Use 2019'!$A23,'Final Energy Consumption-2019'!$A$2:$A$43,0),MATCH('Energy Use 2019'!G$2,'Final Energy Consumption-2019'!$A$2:$AF$2,0))*'Heat Value'!$P$78</f>
        <v>0</v>
      </c>
      <c r="H23" s="5">
        <f>INDEX('Final Energy Consumption-2019'!$A$2:$AF$43,MATCH('Energy Use 2019'!$A23,'Final Energy Consumption-2019'!$A$2:$A$43,0),MATCH('Energy Use 2019'!H$2,'Final Energy Consumption-2019'!$A$2:$AF$2,0))*'Heat Value'!$P$78</f>
        <v>0</v>
      </c>
      <c r="I23" s="5">
        <f>INDEX('Final Energy Consumption-2019'!$A$2:$AF$43,MATCH('Energy Use 2019'!$A23,'Final Energy Consumption-2019'!$A$2:$A$43,0),MATCH('Energy Use 2019'!I$2,'Final Energy Consumption-2019'!$A$2:$AF$2,0))*'Heat Value'!$P$78</f>
        <v>0</v>
      </c>
      <c r="J23" s="5">
        <f>INDEX('Final Energy Consumption-2019'!$A$2:$AF$43,MATCH('Energy Use 2019'!$A23,'Final Energy Consumption-2019'!$A$2:$A$43,0),MATCH('Energy Use 2019'!J$2,'Final Energy Consumption-2019'!$A$2:$AF$2,0))*'Heat Value'!$P$78</f>
        <v>0</v>
      </c>
      <c r="K23" s="5">
        <f>INDEX('Final Energy Consumption-2019'!$A$2:$AF$43,MATCH('Energy Use 2019'!$A23,'Final Energy Consumption-2019'!$A$2:$A$43,0),MATCH('Energy Use 2019'!K$2,'Final Energy Consumption-2019'!$A$2:$AF$2,0))*'Heat Value'!$P$78</f>
        <v>0</v>
      </c>
      <c r="L23" s="5">
        <f>INDEX('Final Energy Consumption-2019'!$A$2:$AF$43,MATCH('Energy Use 2019'!$A23,'Final Energy Consumption-2019'!$A$2:$A$43,0),MATCH('Energy Use 2019'!L$2,'Final Energy Consumption-2019'!$A$2:$AF$2,0))*'Heat Value'!$P$78</f>
        <v>0</v>
      </c>
      <c r="M23" s="11">
        <f>INDEX('Final Energy Consumption-2019'!$A$2:$AH$43,MATCH('Energy Use 2019'!$A23,'Final Energy Consumption-2019'!$A$2:$A$43,0),MATCH('Energy Use 2019'!M$2,'Final Energy Consumption-2019'!$A$2:$AH$2,0))*'Heat Value'!$P$78*0.21</f>
        <v>284088111615</v>
      </c>
      <c r="N23" s="11">
        <f>INDEX('Final Energy Consumption-2019'!$A$2:$AH$43,MATCH('Energy Use 2019'!$A23,'Final Energy Consumption-2019'!$A$2:$A$43,0),MATCH('Energy Use 2019'!N$2,'Final Energy Consumption-2019'!$A$2:$AH$2,0))*'Heat Value'!$P$78</f>
        <v>41667367500</v>
      </c>
      <c r="O23" s="11">
        <f>INDEX('Final Energy Consumption-2019'!$A$2:$AH$43,MATCH('Energy Use 2019'!$A23,'Final Energy Consumption-2019'!$A$2:$A$43,0),MATCH('Energy Use 2019'!O$2,'Final Energy Consumption-2019'!$A$2:$AH$2,0))*'Heat Value'!$P$78*0.74</f>
        <v>1046295376170</v>
      </c>
      <c r="P23" s="11">
        <f>INDEX('Final Energy Consumption-2019'!$A$2:$AH$43,MATCH('Energy Use 2019'!$A23,'Final Energy Consumption-2019'!$A$2:$A$43,0),MATCH('Energy Use 2019'!P$2,'Final Energy Consumption-2019'!$A$2:$AH$2,0))*'Heat Value'!$P$78</f>
        <v>183336417000</v>
      </c>
      <c r="Q23" s="11">
        <f>INDEX('Final Energy Consumption-2019'!$A$2:$AH$43,MATCH('Energy Use 2019'!$A23,'Final Energy Consumption-2019'!$A$2:$A$43,0),MATCH('Energy Use 2019'!Q$2,'Final Energy Consumption-2019'!$A$2:$AH$2,0))*'Heat Value'!$P$78</f>
        <v>2777824500</v>
      </c>
      <c r="R23" s="11">
        <f>INDEX('Final Energy Consumption-2019'!$A$2:$AH$43,MATCH('Energy Use 2019'!$A23,'Final Energy Consumption-2019'!$A$2:$A$43,0),MATCH('Energy Use 2019'!R$2,'Final Energy Consumption-2019'!$A$2:$AH$2,0))*'Heat Value'!$P$78</f>
        <v>8333473500</v>
      </c>
      <c r="S23" s="11">
        <f>INDEX('Final Energy Consumption-2019'!$A$2:$AH$43,MATCH('Energy Use 2019'!$A23,'Final Energy Consumption-2019'!$A$2:$A$43,0),MATCH('Energy Use 2019'!S$2,'Final Energy Consumption-2019'!$A$2:$AH$2,0))*'Heat Value'!$P$78</f>
        <v>202781188500</v>
      </c>
      <c r="T23" s="11">
        <f>INDEX('Final Energy Consumption-2019'!$A$2:$AH$43,MATCH('Energy Use 2019'!$A23,'Final Energy Consumption-2019'!$A$2:$A$43,0),MATCH('Energy Use 2019'!T$2,'Final Energy Consumption-2019'!$A$2:$AH$2,0))*'Heat Value'!$P$78</f>
        <v>2777824500</v>
      </c>
      <c r="U23" s="9">
        <f>INDEX('Final Energy Consumption-2019'!$A$2:$AH$43,MATCH('Energy Use 2019'!$A23,'Final Energy Consumption-2019'!$A$2:$A$43,0),MATCH('Energy Use 2019'!U$2,'Final Energy Consumption-2019'!$A$2:$AH$2,0))*'Heat Value'!$P$78</f>
        <v>0</v>
      </c>
      <c r="V23" s="11">
        <f>INDEX('Final Energy Consumption-2019'!$A$2:$AH$43,MATCH('Energy Use 2019'!$A23,'Final Energy Consumption-2019'!$A$2:$A$43,0),MATCH('Energy Use 2019'!V$2,'Final Energy Consumption-2019'!$A$2:$AH$2,0))*'Heat Value'!$P$78</f>
        <v>3372278943000</v>
      </c>
      <c r="W23" s="11">
        <f>INDEX('Final Energy Consumption-2019'!$A$2:$AH$43,MATCH('Energy Use 2019'!$A23,'Final Energy Consumption-2019'!$A$2:$A$43,0),MATCH('Energy Use 2019'!W$2,'Final Energy Consumption-2019'!$A$2:$AH$2,0))*'Heat Value'!$P$78</f>
        <v>316671993000</v>
      </c>
      <c r="X23" s="5">
        <f>INDEX('Final Energy Consumption-2019'!$A$2:$AH$43,MATCH('Energy Use 2019'!$A23,'Final Energy Consumption-2019'!$A$2:$A$43,0),MATCH('Energy Use 2019'!X$2,'Final Energy Consumption-2019'!$A$2:$AH$2,0))*'Heat Value'!$P$78</f>
        <v>0</v>
      </c>
      <c r="Y23" s="11">
        <f>INDEX('Final Energy Consumption-2019'!$A$2:$AH$43,MATCH('Energy Use 2019'!$A23,'Final Energy Consumption-2019'!$A$2:$A$43,0),MATCH('Energy Use 2019'!Y$2,'Final Energy Consumption-2019'!$A$2:$AH$2,0))*'Heat Value'!$P$78</f>
        <v>66667788000</v>
      </c>
      <c r="Z23" s="11">
        <f>INDEX('Final Energy Consumption-2019'!$A$2:$AH$43,MATCH('Energy Use 2019'!$A23,'Final Energy Consumption-2019'!$A$2:$A$43,0),MATCH('Energy Use 2019'!Z$2,'Final Energy Consumption-2019'!$A$2:$AH$2,0))*'Heat Value'!$P$78</f>
        <v>10516843557000</v>
      </c>
      <c r="AA23" s="11">
        <f>INDEX('Final Energy Consumption-2019'!$A$2:$AH$43,MATCH('Energy Use 2019'!$A23,'Final Energy Consumption-2019'!$A$2:$A$43,0),MATCH('Energy Use 2019'!AA$2,'Final Energy Consumption-2019'!$A$2:$AH$2,0))*'Heat Value'!$P$78</f>
        <v>39428440953000</v>
      </c>
      <c r="AB23" s="11">
        <f>INDEX('Final Energy Consumption-2019'!$A$2:$AH$43,MATCH('Energy Use 2019'!$A23,'Final Energy Consumption-2019'!$A$2:$A$43,0),MATCH('Energy Use 2019'!AB$2,'Final Energy Consumption-2019'!$A$2:$AH$2,0))*'Heat Value'!$P$78</f>
        <v>822236052000</v>
      </c>
      <c r="AC23" s="11">
        <f>INDEX('Final Energy Consumption-2019'!$A$2:$AH$43,MATCH('Energy Use 2019'!$A23,'Final Energy Consumption-2019'!$A$2:$A$43,0),MATCH('Energy Use 2019'!AC$2,'Final Energy Consumption-2019'!$A$2:$AH$2,0))*VLOOKUP(AC$3,'Heat Value'!$B$2:$P$78,15,0)</f>
        <v>55499200212568.93</v>
      </c>
      <c r="AD23" s="129">
        <f>INDEX('Final Energy Consumption-2019'!$A$2:$AH$43,MATCH('Energy Use 2019'!$A23,'Final Energy Consumption-2019'!$A$2:$A$43,0),MATCH('Energy Use 2019'!AD$2,'Final Energy Consumption-2019'!$A$2:$AH$2,0))*'Heat Value'!$P$78</f>
        <v>1636138630500</v>
      </c>
    </row>
    <row r="24" spans="1:30" x14ac:dyDescent="0.2">
      <c r="A24" s="12" t="s">
        <v>21</v>
      </c>
      <c r="B24" s="15">
        <f>INDEX('Final Energy Consumption-2019'!$A$2:$AF$43,MATCH('Energy Use 2019'!$A24,'Final Energy Consumption-2019'!$A$2:$A$43,0),MATCH('Energy Use 2019'!B$2,'Final Energy Consumption-2019'!$A$2:$AF$2,0))*'Heat Value'!$P$78</f>
        <v>296213315557500</v>
      </c>
      <c r="C24" s="5">
        <f>INDEX('Final Energy Consumption-2019'!$A$2:$AF$43,MATCH('Energy Use 2019'!$A24,'Final Energy Consumption-2019'!$A$2:$A$43,0),MATCH('Energy Use 2019'!C$2,'Final Energy Consumption-2019'!$A$2:$AF$2,0))*'Heat Value'!$P$78</f>
        <v>0</v>
      </c>
      <c r="D24" s="11">
        <f>INDEX('Final Energy Consumption-2019'!$A$2:$AF$43,MATCH('Energy Use 2019'!$A24,'Final Energy Consumption-2019'!$A$2:$A$43,0),MATCH('Energy Use 2019'!D$2,'Final Energy Consumption-2019'!$A$2:$AF$2,0))*'Heat Value'!$P$78</f>
        <v>172705682638500</v>
      </c>
      <c r="E24" s="11">
        <f>INDEX('Final Energy Consumption-2019'!$A$2:$AF$43,MATCH('Energy Use 2019'!$A24,'Final Energy Consumption-2019'!$A$2:$A$43,0),MATCH('Energy Use 2019'!E$2,'Final Energy Consumption-2019'!$A$2:$AF$2,0))*'Heat Value'!$P$78</f>
        <v>21592029838500.004</v>
      </c>
      <c r="F24" s="11">
        <f>INDEX('Final Energy Consumption-2019'!$A$2:$AF$43,MATCH('Energy Use 2019'!$A24,'Final Energy Consumption-2019'!$A$2:$A$43,0),MATCH('Energy Use 2019'!F$2,'Final Energy Consumption-2019'!$A$2:$AF$2,0))*'Heat Value'!$P$78</f>
        <v>14278017930000</v>
      </c>
      <c r="G24" s="11">
        <f>INDEX('Final Energy Consumption-2019'!$A$2:$AF$43,MATCH('Energy Use 2019'!$A24,'Final Energy Consumption-2019'!$A$2:$A$43,0),MATCH('Energy Use 2019'!G$2,'Final Energy Consumption-2019'!$A$2:$AF$2,0))*'Heat Value'!$P$78</f>
        <v>330630561112500</v>
      </c>
      <c r="H24" s="11">
        <f>INDEX('Final Energy Consumption-2019'!$A$2:$AF$43,MATCH('Energy Use 2019'!$A24,'Final Energy Consumption-2019'!$A$2:$A$43,0),MATCH('Energy Use 2019'!H$2,'Final Energy Consumption-2019'!$A$2:$AF$2,0))*'Heat Value'!$P$78</f>
        <v>34972810455000</v>
      </c>
      <c r="I24" s="5">
        <f>INDEX('Final Energy Consumption-2019'!$A$2:$AF$43,MATCH('Energy Use 2019'!$A24,'Final Energy Consumption-2019'!$A$2:$A$43,0),MATCH('Energy Use 2019'!I$2,'Final Energy Consumption-2019'!$A$2:$AF$2,0))*'Heat Value'!$P$78</f>
        <v>0</v>
      </c>
      <c r="J24" s="11">
        <f>INDEX('Final Energy Consumption-2019'!$A$2:$AF$43,MATCH('Energy Use 2019'!$A24,'Final Energy Consumption-2019'!$A$2:$A$43,0),MATCH('Energy Use 2019'!J$2,'Final Energy Consumption-2019'!$A$2:$AF$2,0))*'Heat Value'!$P$78</f>
        <v>5586205069500</v>
      </c>
      <c r="K24" s="11">
        <f>INDEX('Final Energy Consumption-2019'!$A$2:$AF$43,MATCH('Energy Use 2019'!$A24,'Final Energy Consumption-2019'!$A$2:$A$43,0),MATCH('Energy Use 2019'!K$2,'Final Energy Consumption-2019'!$A$2:$AF$2,0))*'Heat Value'!$P$78</f>
        <v>45911883336000</v>
      </c>
      <c r="L24" s="11">
        <f>INDEX('Final Energy Consumption-2019'!$A$2:$AF$43,MATCH('Energy Use 2019'!$A24,'Final Energy Consumption-2019'!$A$2:$A$43,0),MATCH('Energy Use 2019'!L$2,'Final Energy Consumption-2019'!$A$2:$AF$2,0))*'Heat Value'!$P$78</f>
        <v>22203151228500</v>
      </c>
      <c r="M24" s="11">
        <f>INDEX('Final Energy Consumption-2019'!$A$2:$AH$43,MATCH('Energy Use 2019'!$A24,'Final Energy Consumption-2019'!$A$2:$A$43,0),MATCH('Energy Use 2019'!M$2,'Final Energy Consumption-2019'!$A$2:$AH$2,0))*'Heat Value'!$P$78*0.21</f>
        <v>121918717305</v>
      </c>
      <c r="N24" s="11">
        <f>INDEX('Final Energy Consumption-2019'!$A$2:$AH$43,MATCH('Energy Use 2019'!$A24,'Final Energy Consumption-2019'!$A$2:$A$43,0),MATCH('Energy Use 2019'!N$2,'Final Energy Consumption-2019'!$A$2:$AH$2,0))*'Heat Value'!$P$78</f>
        <v>72223437000</v>
      </c>
      <c r="O24" s="11">
        <f>INDEX('Final Energy Consumption-2019'!$A$2:$AH$43,MATCH('Energy Use 2019'!$A24,'Final Energy Consumption-2019'!$A$2:$A$43,0),MATCH('Energy Use 2019'!O$2,'Final Energy Consumption-2019'!$A$2:$AH$2,0))*'Heat Value'!$P$78*0.74</f>
        <v>6750557986920</v>
      </c>
      <c r="P24" s="11">
        <f>INDEX('Final Energy Consumption-2019'!$A$2:$AH$43,MATCH('Energy Use 2019'!$A24,'Final Energy Consumption-2019'!$A$2:$A$43,0),MATCH('Energy Use 2019'!P$2,'Final Energy Consumption-2019'!$A$2:$AH$2,0))*'Heat Value'!$P$78</f>
        <v>10864071619500</v>
      </c>
      <c r="Q24" s="11">
        <f>INDEX('Final Energy Consumption-2019'!$A$2:$AH$43,MATCH('Energy Use 2019'!$A24,'Final Energy Consumption-2019'!$A$2:$A$43,0),MATCH('Energy Use 2019'!Q$2,'Final Energy Consumption-2019'!$A$2:$AH$2,0))*'Heat Value'!$P$78</f>
        <v>579181963899000</v>
      </c>
      <c r="R24" s="11">
        <f>INDEX('Final Energy Consumption-2019'!$A$2:$AH$43,MATCH('Energy Use 2019'!$A24,'Final Energy Consumption-2019'!$A$2:$A$43,0),MATCH('Energy Use 2019'!R$2,'Final Energy Consumption-2019'!$A$2:$AH$2,0))*'Heat Value'!$P$78</f>
        <v>86387564125500</v>
      </c>
      <c r="S24" s="11">
        <f>INDEX('Final Energy Consumption-2019'!$A$2:$AH$43,MATCH('Energy Use 2019'!$A24,'Final Energy Consumption-2019'!$A$2:$A$43,0),MATCH('Energy Use 2019'!S$2,'Final Energy Consumption-2019'!$A$2:$AH$2,0))*'Heat Value'!$P$78</f>
        <v>22222596000</v>
      </c>
      <c r="T24" s="11">
        <f>INDEX('Final Energy Consumption-2019'!$A$2:$AH$43,MATCH('Energy Use 2019'!$A24,'Final Energy Consumption-2019'!$A$2:$A$43,0),MATCH('Energy Use 2019'!T$2,'Final Energy Consumption-2019'!$A$2:$AH$2,0))*'Heat Value'!$P$78</f>
        <v>2458374682500</v>
      </c>
      <c r="U24" s="15">
        <f>INDEX('Final Energy Consumption-2019'!$A$2:$AH$43,MATCH('Energy Use 2019'!$A24,'Final Energy Consumption-2019'!$A$2:$A$43,0),MATCH('Energy Use 2019'!U$2,'Final Energy Consumption-2019'!$A$2:$AH$2,0))*'Heat Value'!$P$78</f>
        <v>1769474206500</v>
      </c>
      <c r="V24" s="11">
        <f>INDEX('Final Energy Consumption-2019'!$A$2:$AH$43,MATCH('Energy Use 2019'!$A24,'Final Energy Consumption-2019'!$A$2:$A$43,0),MATCH('Energy Use 2019'!V$2,'Final Energy Consumption-2019'!$A$2:$AH$2,0))*'Heat Value'!$P$78</f>
        <v>67245575496000</v>
      </c>
      <c r="W24" s="11">
        <f>INDEX('Final Energy Consumption-2019'!$A$2:$AH$43,MATCH('Energy Use 2019'!$A24,'Final Energy Consumption-2019'!$A$2:$A$43,0),MATCH('Energy Use 2019'!W$2,'Final Energy Consumption-2019'!$A$2:$AH$2,0))*'Heat Value'!$P$78</f>
        <v>503533469290500</v>
      </c>
      <c r="X24" s="11">
        <f>INDEX('Final Energy Consumption-2019'!$A$2:$AH$43,MATCH('Energy Use 2019'!$A24,'Final Energy Consumption-2019'!$A$2:$A$43,0),MATCH('Energy Use 2019'!X$2,'Final Energy Consumption-2019'!$A$2:$AH$2,0))*'Heat Value'!$P$78</f>
        <v>759109990237500</v>
      </c>
      <c r="Y24" s="11">
        <f>INDEX('Final Energy Consumption-2019'!$A$2:$AH$43,MATCH('Energy Use 2019'!$A24,'Final Energy Consumption-2019'!$A$2:$A$43,0),MATCH('Energy Use 2019'!Y$2,'Final Energy Consumption-2019'!$A$2:$AH$2,0))*'Heat Value'!$P$78</f>
        <v>1676503198309500</v>
      </c>
      <c r="Z24" s="11">
        <f>INDEX('Final Energy Consumption-2019'!$A$2:$AH$43,MATCH('Energy Use 2019'!$A24,'Final Energy Consumption-2019'!$A$2:$A$43,0),MATCH('Energy Use 2019'!Z$2,'Final Energy Consumption-2019'!$A$2:$AH$2,0))*'Heat Value'!$P$78</f>
        <v>94893262744500</v>
      </c>
      <c r="AA24" s="11">
        <f>INDEX('Final Energy Consumption-2019'!$A$2:$AH$43,MATCH('Energy Use 2019'!$A24,'Final Energy Consumption-2019'!$A$2:$A$43,0),MATCH('Energy Use 2019'!AA$2,'Final Energy Consumption-2019'!$A$2:$AH$2,0))*'Heat Value'!$P$78</f>
        <v>408781875595500</v>
      </c>
      <c r="AB24" s="11">
        <f>INDEX('Final Energy Consumption-2019'!$A$2:$AH$43,MATCH('Energy Use 2019'!$A24,'Final Energy Consumption-2019'!$A$2:$A$43,0),MATCH('Energy Use 2019'!AB$2,'Final Energy Consumption-2019'!$A$2:$AH$2,0))*'Heat Value'!$P$78</f>
        <v>600935107558500</v>
      </c>
      <c r="AC24" s="11">
        <f>INDEX('Final Energy Consumption-2019'!$A$2:$AH$43,MATCH('Energy Use 2019'!$A24,'Final Energy Consumption-2019'!$A$2:$A$43,0),MATCH('Energy Use 2019'!AC$2,'Final Energy Consumption-2019'!$A$2:$AH$2,0))*VLOOKUP(AC$3,'Heat Value'!$B$2:$P$78,15,0)</f>
        <v>436530190184994.31</v>
      </c>
      <c r="AD24" s="129">
        <f>INDEX('Final Energy Consumption-2019'!$A$2:$AH$43,MATCH('Energy Use 2019'!$A24,'Final Energy Consumption-2019'!$A$2:$A$43,0),MATCH('Energy Use 2019'!AD$2,'Final Energy Consumption-2019'!$A$2:$AH$2,0))*'Heat Value'!$P$78</f>
        <v>1711139892000</v>
      </c>
    </row>
    <row r="25" spans="1:30" x14ac:dyDescent="0.2">
      <c r="A25" s="12" t="s">
        <v>1</v>
      </c>
      <c r="B25" s="15">
        <f>INDEX('Final Energy Consumption-2019'!$A$2:$AF$43,MATCH('Energy Use 2019'!$A25,'Final Energy Consumption-2019'!$A$2:$A$43,0),MATCH('Energy Use 2019'!B$2,'Final Energy Consumption-2019'!$A$2:$AF$2,0))*'Heat Value'!$P$78</f>
        <v>2463399767020500</v>
      </c>
      <c r="C25" s="5">
        <f>INDEX('Final Energy Consumption-2019'!$A$2:$AF$43,MATCH('Energy Use 2019'!$A25,'Final Energy Consumption-2019'!$A$2:$A$43,0),MATCH('Energy Use 2019'!C$2,'Final Energy Consumption-2019'!$A$2:$AF$2,0))*'Heat Value'!$P$78</f>
        <v>0</v>
      </c>
      <c r="D25" s="11">
        <f>INDEX('Final Energy Consumption-2019'!$A$2:$AF$43,MATCH('Energy Use 2019'!$A25,'Final Energy Consumption-2019'!$A$2:$A$43,0),MATCH('Energy Use 2019'!D$2,'Final Energy Consumption-2019'!$A$2:$AF$2,0))*'Heat Value'!$P$78</f>
        <v>26258774998500</v>
      </c>
      <c r="E25" s="11">
        <f>INDEX('Final Energy Consumption-2019'!$A$2:$AF$43,MATCH('Energy Use 2019'!$A25,'Final Energy Consumption-2019'!$A$2:$A$43,0),MATCH('Energy Use 2019'!E$2,'Final Energy Consumption-2019'!$A$2:$AF$2,0))*'Heat Value'!$P$78</f>
        <v>56662064150999.875</v>
      </c>
      <c r="F25" s="11">
        <f>INDEX('Final Energy Consumption-2019'!$A$2:$AF$43,MATCH('Energy Use 2019'!$A25,'Final Energy Consumption-2019'!$A$2:$A$43,0),MATCH('Energy Use 2019'!F$2,'Final Energy Consumption-2019'!$A$2:$AF$2,0))*'Heat Value'!$P$78</f>
        <v>1067323507635000</v>
      </c>
      <c r="G25" s="11">
        <f>INDEX('Final Energy Consumption-2019'!$A$2:$AF$43,MATCH('Energy Use 2019'!$A25,'Final Energy Consumption-2019'!$A$2:$A$43,0),MATCH('Energy Use 2019'!G$2,'Final Energy Consumption-2019'!$A$2:$AF$2,0))*'Heat Value'!$P$78</f>
        <v>126249345700500</v>
      </c>
      <c r="H25" s="11">
        <f>INDEX('Final Energy Consumption-2019'!$A$2:$AF$43,MATCH('Energy Use 2019'!$A25,'Final Energy Consumption-2019'!$A$2:$A$43,0),MATCH('Energy Use 2019'!H$2,'Final Energy Consumption-2019'!$A$2:$AF$2,0))*'Heat Value'!$P$78</f>
        <v>3216720771000</v>
      </c>
      <c r="I25" s="11">
        <f>INDEX('Final Energy Consumption-2019'!$A$2:$AF$43,MATCH('Energy Use 2019'!$A25,'Final Energy Consumption-2019'!$A$2:$A$43,0),MATCH('Energy Use 2019'!I$2,'Final Energy Consumption-2019'!$A$2:$AF$2,0))*'Heat Value'!$P$78</f>
        <v>7583460885000</v>
      </c>
      <c r="J25" s="11">
        <f>INDEX('Final Energy Consumption-2019'!$A$2:$AF$43,MATCH('Energy Use 2019'!$A25,'Final Energy Consumption-2019'!$A$2:$A$43,0),MATCH('Energy Use 2019'!J$2,'Final Energy Consumption-2019'!$A$2:$AF$2,0))*'Heat Value'!$P$78</f>
        <v>11191854910500</v>
      </c>
      <c r="K25" s="316">
        <f>INDEX('Final Energy Consumption-2019'!$A$2:$AF$43,MATCH('Energy Use 2019'!$A25,'Final Energy Consumption-2019'!$A$2:$A$43,0),MATCH('Energy Use 2019'!K$2,'Final Energy Consumption-2019'!$A$2:$AF$2,0))*'Heat Value'!$P$78</f>
        <v>200292257748000</v>
      </c>
      <c r="L25" s="11">
        <f>INDEX('Final Energy Consumption-2019'!$A$2:$AF$43,MATCH('Energy Use 2019'!$A25,'Final Energy Consumption-2019'!$A$2:$A$43,0),MATCH('Energy Use 2019'!L$2,'Final Energy Consumption-2019'!$A$2:$AF$2,0))*'Heat Value'!$P$78</f>
        <v>533342304000</v>
      </c>
      <c r="M25" s="316">
        <f>INDEX('Final Energy Consumption-2019'!$A$2:$AH$43,MATCH('Energy Use 2019'!$A25,'Final Energy Consumption-2019'!$A$2:$A$43,0),MATCH('Energy Use 2019'!M$2,'Final Energy Consumption-2019'!$A$2:$AH$2,0))*'Heat Value'!$P$78*0.21</f>
        <v>1037767454955</v>
      </c>
      <c r="N25" s="316">
        <f>INDEX('Final Energy Consumption-2019'!$A$2:$AH$43,MATCH('Energy Use 2019'!$A25,'Final Energy Consumption-2019'!$A$2:$A$43,0),MATCH('Energy Use 2019'!N$2,'Final Energy Consumption-2019'!$A$2:$AH$2,0))*'Heat Value'!$P$78</f>
        <v>775013035500</v>
      </c>
      <c r="O25" s="316">
        <f>INDEX('Final Energy Consumption-2019'!$A$2:$AH$43,MATCH('Energy Use 2019'!$A25,'Final Energy Consumption-2019'!$A$2:$A$43,0),MATCH('Energy Use 2019'!O$2,'Final Energy Consumption-2019'!$A$2:$AH$2,0))*'Heat Value'!$P$78*0.74</f>
        <v>11373580189290</v>
      </c>
      <c r="P25" s="11">
        <f>INDEX('Final Energy Consumption-2019'!$A$2:$AH$43,MATCH('Energy Use 2019'!$A25,'Final Energy Consumption-2019'!$A$2:$A$43,0),MATCH('Energy Use 2019'!P$2,'Final Energy Consumption-2019'!$A$2:$AH$2,0))*'Heat Value'!$P$78</f>
        <v>17469738280500</v>
      </c>
      <c r="Q25" s="11">
        <f>INDEX('Final Energy Consumption-2019'!$A$2:$AH$43,MATCH('Energy Use 2019'!$A25,'Final Energy Consumption-2019'!$A$2:$A$43,0),MATCH('Energy Use 2019'!Q$2,'Final Energy Consumption-2019'!$A$2:$AH$2,0))*'Heat Value'!$P$78</f>
        <v>1753204488403500</v>
      </c>
      <c r="R25" s="11">
        <f>INDEX('Final Energy Consumption-2019'!$A$2:$AH$43,MATCH('Energy Use 2019'!$A25,'Final Energy Consumption-2019'!$A$2:$A$43,0),MATCH('Energy Use 2019'!R$2,'Final Energy Consumption-2019'!$A$2:$AH$2,0))*'Heat Value'!$P$78</f>
        <v>2077812726000</v>
      </c>
      <c r="S25" s="11">
        <f>INDEX('Final Energy Consumption-2019'!$A$2:$AH$43,MATCH('Energy Use 2019'!$A25,'Final Energy Consumption-2019'!$A$2:$A$43,0),MATCH('Energy Use 2019'!S$2,'Final Energy Consumption-2019'!$A$2:$AH$2,0))*'Heat Value'!$P$78</f>
        <v>95821056127500</v>
      </c>
      <c r="T25" s="11">
        <f>INDEX('Final Energy Consumption-2019'!$A$2:$AH$43,MATCH('Energy Use 2019'!$A25,'Final Energy Consumption-2019'!$A$2:$A$43,0),MATCH('Energy Use 2019'!T$2,'Final Energy Consumption-2019'!$A$2:$AH$2,0))*'Heat Value'!$P$78</f>
        <v>33600565152000</v>
      </c>
      <c r="U25" s="15">
        <f>INDEX('Final Energy Consumption-2019'!$A$2:$AH$43,MATCH('Energy Use 2019'!$A25,'Final Energy Consumption-2019'!$A$2:$A$43,0),MATCH('Energy Use 2019'!U$2,'Final Energy Consumption-2019'!$A$2:$AH$2,0))*'Heat Value'!$P$78</f>
        <v>552787075500</v>
      </c>
      <c r="V25" s="11">
        <f>INDEX('Final Energy Consumption-2019'!$A$2:$AH$43,MATCH('Energy Use 2019'!$A25,'Final Energy Consumption-2019'!$A$2:$A$43,0),MATCH('Energy Use 2019'!V$2,'Final Energy Consumption-2019'!$A$2:$AH$2,0))*'Heat Value'!$P$78</f>
        <v>15028030545000</v>
      </c>
      <c r="W25" s="11">
        <f>INDEX('Final Energy Consumption-2019'!$A$2:$AH$43,MATCH('Energy Use 2019'!$A25,'Final Energy Consumption-2019'!$A$2:$A$43,0),MATCH('Energy Use 2019'!W$2,'Final Energy Consumption-2019'!$A$2:$AH$2,0))*'Heat Value'!$P$78</f>
        <v>504294593203500</v>
      </c>
      <c r="X25" s="11">
        <f>INDEX('Final Energy Consumption-2019'!$A$2:$AH$43,MATCH('Energy Use 2019'!$A25,'Final Energy Consumption-2019'!$A$2:$A$43,0),MATCH('Energy Use 2019'!X$2,'Final Energy Consumption-2019'!$A$2:$AH$2,0))*'Heat Value'!$P$78</f>
        <v>32944998570000</v>
      </c>
      <c r="Y25" s="11">
        <f>INDEX('Final Energy Consumption-2019'!$A$2:$AH$43,MATCH('Energy Use 2019'!$A25,'Final Energy Consumption-2019'!$A$2:$A$43,0),MATCH('Energy Use 2019'!Y$2,'Final Energy Consumption-2019'!$A$2:$AH$2,0))*'Heat Value'!$P$78</f>
        <v>530642258586000</v>
      </c>
      <c r="Z25" s="11">
        <f>INDEX('Final Energy Consumption-2019'!$A$2:$AH$43,MATCH('Energy Use 2019'!$A25,'Final Energy Consumption-2019'!$A$2:$A$43,0),MATCH('Energy Use 2019'!Z$2,'Final Energy Consumption-2019'!$A$2:$AH$2,0))*'Heat Value'!$P$78</f>
        <v>733751230377000</v>
      </c>
      <c r="AA25" s="11">
        <f>INDEX('Final Energy Consumption-2019'!$A$2:$AH$43,MATCH('Energy Use 2019'!$A25,'Final Energy Consumption-2019'!$A$2:$A$43,0),MATCH('Energy Use 2019'!AA$2,'Final Energy Consumption-2019'!$A$2:$AH$2,0))*'Heat Value'!$P$78</f>
        <v>674716904103000</v>
      </c>
      <c r="AB25" s="11">
        <f>INDEX('Final Energy Consumption-2019'!$A$2:$AH$43,MATCH('Energy Use 2019'!$A25,'Final Energy Consumption-2019'!$A$2:$A$43,0),MATCH('Energy Use 2019'!AB$2,'Final Energy Consumption-2019'!$A$2:$AH$2,0))*'Heat Value'!$P$78</f>
        <v>1375181463496500</v>
      </c>
      <c r="AC25" s="11">
        <f>INDEX('Final Energy Consumption-2019'!$A$2:$AH$43,MATCH('Energy Use 2019'!$A25,'Final Energy Consumption-2019'!$A$2:$A$43,0),MATCH('Energy Use 2019'!AC$2,'Final Energy Consumption-2019'!$A$2:$AH$2,0))*VLOOKUP(AC$3,'Heat Value'!$B$2:$P$78,15,0)</f>
        <v>1537399033399051.5</v>
      </c>
      <c r="AD25" s="129">
        <f>INDEX('Final Energy Consumption-2019'!$A$2:$AH$43,MATCH('Energy Use 2019'!$A25,'Final Energy Consumption-2019'!$A$2:$A$43,0),MATCH('Energy Use 2019'!AD$2,'Final Energy Consumption-2019'!$A$2:$AH$2,0))*'Heat Value'!$P$78</f>
        <v>25264313827500</v>
      </c>
    </row>
    <row r="26" spans="1:30" x14ac:dyDescent="0.2">
      <c r="A26" s="12" t="s">
        <v>22</v>
      </c>
      <c r="B26" s="15">
        <f>INDEX('Final Energy Consumption-2019'!$A$2:$AF$43,MATCH('Energy Use 2019'!$A26,'Final Energy Consumption-2019'!$A$2:$A$43,0),MATCH('Energy Use 2019'!B$2,'Final Energy Consumption-2019'!$A$2:$AF$2,0))*'Heat Value'!$P$78</f>
        <v>98118316989000</v>
      </c>
      <c r="C26" s="5">
        <f>INDEX('Final Energy Consumption-2019'!$A$2:$AF$43,MATCH('Energy Use 2019'!$A26,'Final Energy Consumption-2019'!$A$2:$A$43,0),MATCH('Energy Use 2019'!C$2,'Final Energy Consumption-2019'!$A$2:$AF$2,0))*'Heat Value'!$P$78</f>
        <v>0</v>
      </c>
      <c r="D26" s="11">
        <f>INDEX('Final Energy Consumption-2019'!$A$2:$AF$43,MATCH('Energy Use 2019'!$A26,'Final Energy Consumption-2019'!$A$2:$A$43,0),MATCH('Energy Use 2019'!D$2,'Final Energy Consumption-2019'!$A$2:$AF$2,0))*'Heat Value'!$P$78</f>
        <v>288893748000</v>
      </c>
      <c r="E26" s="11">
        <f>INDEX('Final Energy Consumption-2019'!$A$2:$AF$43,MATCH('Energy Use 2019'!$A26,'Final Energy Consumption-2019'!$A$2:$A$43,0),MATCH('Energy Use 2019'!E$2,'Final Energy Consumption-2019'!$A$2:$AF$2,0))*'Heat Value'!$P$78</f>
        <v>997238995499.99304</v>
      </c>
      <c r="F26" s="11">
        <f>INDEX('Final Energy Consumption-2019'!$A$2:$AF$43,MATCH('Energy Use 2019'!$A26,'Final Energy Consumption-2019'!$A$2:$A$43,0),MATCH('Energy Use 2019'!F$2,'Final Energy Consumption-2019'!$A$2:$AF$2,0))*'Heat Value'!$P$78</f>
        <v>527786655000</v>
      </c>
      <c r="G26" s="11">
        <f>INDEX('Final Energy Consumption-2019'!$A$2:$AF$43,MATCH('Energy Use 2019'!$A26,'Final Energy Consumption-2019'!$A$2:$A$43,0),MATCH('Energy Use 2019'!G$2,'Final Energy Consumption-2019'!$A$2:$AF$2,0))*'Heat Value'!$P$78</f>
        <v>583343145000</v>
      </c>
      <c r="H26" s="5">
        <f>INDEX('Final Energy Consumption-2019'!$A$2:$AF$43,MATCH('Energy Use 2019'!$A26,'Final Energy Consumption-2019'!$A$2:$A$43,0),MATCH('Energy Use 2019'!H$2,'Final Energy Consumption-2019'!$A$2:$AF$2,0))*'Heat Value'!$P$78</f>
        <v>0</v>
      </c>
      <c r="I26" s="5">
        <f>INDEX('Final Energy Consumption-2019'!$A$2:$AF$43,MATCH('Energy Use 2019'!$A26,'Final Energy Consumption-2019'!$A$2:$A$43,0),MATCH('Energy Use 2019'!I$2,'Final Energy Consumption-2019'!$A$2:$AF$2,0))*'Heat Value'!$P$78</f>
        <v>0</v>
      </c>
      <c r="J26" s="5">
        <f>INDEX('Final Energy Consumption-2019'!$A$2:$AF$43,MATCH('Energy Use 2019'!$A26,'Final Energy Consumption-2019'!$A$2:$A$43,0),MATCH('Energy Use 2019'!J$2,'Final Energy Consumption-2019'!$A$2:$AF$2,0))*'Heat Value'!$P$78</f>
        <v>0</v>
      </c>
      <c r="K26" s="11">
        <f>INDEX('Final Energy Consumption-2019'!$A$2:$AF$43,MATCH('Energy Use 2019'!$A26,'Final Energy Consumption-2019'!$A$2:$A$43,0),MATCH('Energy Use 2019'!K$2,'Final Energy Consumption-2019'!$A$2:$AF$2,0))*'Heat Value'!$P$78</f>
        <v>25000420500</v>
      </c>
      <c r="L26" s="11">
        <f>INDEX('Final Energy Consumption-2019'!$A$2:$AF$43,MATCH('Energy Use 2019'!$A26,'Final Energy Consumption-2019'!$A$2:$A$43,0),MATCH('Energy Use 2019'!L$2,'Final Energy Consumption-2019'!$A$2:$AF$2,0))*'Heat Value'!$P$78</f>
        <v>11111298000</v>
      </c>
      <c r="M26" s="11">
        <f>INDEX('Final Energy Consumption-2019'!$A$2:$AH$43,MATCH('Energy Use 2019'!$A26,'Final Energy Consumption-2019'!$A$2:$A$43,0),MATCH('Energy Use 2019'!M$2,'Final Energy Consumption-2019'!$A$2:$AH$2,0))*'Heat Value'!$P$78*0.21</f>
        <v>336588994665</v>
      </c>
      <c r="N26" s="11">
        <f>INDEX('Final Energy Consumption-2019'!$A$2:$AH$43,MATCH('Energy Use 2019'!$A26,'Final Energy Consumption-2019'!$A$2:$A$43,0),MATCH('Energy Use 2019'!N$2,'Final Energy Consumption-2019'!$A$2:$AH$2,0))*'Heat Value'!$P$78</f>
        <v>5555649000</v>
      </c>
      <c r="O26" s="11">
        <f>INDEX('Final Energy Consumption-2019'!$A$2:$AH$43,MATCH('Energy Use 2019'!$A26,'Final Energy Consumption-2019'!$A$2:$A$43,0),MATCH('Energy Use 2019'!O$2,'Final Energy Consumption-2019'!$A$2:$AH$2,0))*'Heat Value'!$P$78*0.74</f>
        <v>1716417758550</v>
      </c>
      <c r="P26" s="11">
        <f>INDEX('Final Energy Consumption-2019'!$A$2:$AH$43,MATCH('Energy Use 2019'!$A26,'Final Energy Consumption-2019'!$A$2:$A$43,0),MATCH('Energy Use 2019'!P$2,'Final Energy Consumption-2019'!$A$2:$AH$2,0))*'Heat Value'!$P$78</f>
        <v>1080573730500</v>
      </c>
      <c r="Q26" s="11">
        <f>INDEX('Final Energy Consumption-2019'!$A$2:$AH$43,MATCH('Energy Use 2019'!$A26,'Final Energy Consumption-2019'!$A$2:$A$43,0),MATCH('Energy Use 2019'!Q$2,'Final Energy Consumption-2019'!$A$2:$AH$2,0))*'Heat Value'!$P$78</f>
        <v>13889122500</v>
      </c>
      <c r="R26" s="5">
        <f>INDEX('Final Energy Consumption-2019'!$A$2:$AH$43,MATCH('Energy Use 2019'!$A26,'Final Energy Consumption-2019'!$A$2:$A$43,0),MATCH('Energy Use 2019'!R$2,'Final Energy Consumption-2019'!$A$2:$AH$2,0))*'Heat Value'!$P$78</f>
        <v>2777824500</v>
      </c>
      <c r="S26" s="11">
        <f>INDEX('Final Energy Consumption-2019'!$A$2:$AH$43,MATCH('Energy Use 2019'!$A26,'Final Energy Consumption-2019'!$A$2:$A$43,0),MATCH('Energy Use 2019'!S$2,'Final Energy Consumption-2019'!$A$2:$AH$2,0))*'Heat Value'!$P$78</f>
        <v>11111298000</v>
      </c>
      <c r="T26" s="11">
        <f>INDEX('Final Energy Consumption-2019'!$A$2:$AH$43,MATCH('Energy Use 2019'!$A26,'Final Energy Consumption-2019'!$A$2:$A$43,0),MATCH('Energy Use 2019'!T$2,'Final Energy Consumption-2019'!$A$2:$AH$2,0))*'Heat Value'!$P$78</f>
        <v>94446033000</v>
      </c>
      <c r="U26" s="9">
        <f>INDEX('Final Energy Consumption-2019'!$A$2:$AH$43,MATCH('Energy Use 2019'!$A26,'Final Energy Consumption-2019'!$A$2:$A$43,0),MATCH('Energy Use 2019'!U$2,'Final Energy Consumption-2019'!$A$2:$AH$2,0))*'Heat Value'!$P$78</f>
        <v>0</v>
      </c>
      <c r="V26" s="5">
        <f>INDEX('Final Energy Consumption-2019'!$A$2:$AH$43,MATCH('Energy Use 2019'!$A26,'Final Energy Consumption-2019'!$A$2:$A$43,0),MATCH('Energy Use 2019'!V$2,'Final Energy Consumption-2019'!$A$2:$AH$2,0))*'Heat Value'!$P$78</f>
        <v>0</v>
      </c>
      <c r="W26" s="11">
        <f>INDEX('Final Energy Consumption-2019'!$A$2:$AH$43,MATCH('Energy Use 2019'!$A26,'Final Energy Consumption-2019'!$A$2:$A$43,0),MATCH('Energy Use 2019'!W$2,'Final Energy Consumption-2019'!$A$2:$AH$2,0))*'Heat Value'!$P$78</f>
        <v>100001682000</v>
      </c>
      <c r="X26" s="5">
        <f>INDEX('Final Energy Consumption-2019'!$A$2:$AH$43,MATCH('Energy Use 2019'!$A26,'Final Energy Consumption-2019'!$A$2:$A$43,0),MATCH('Energy Use 2019'!X$2,'Final Energy Consumption-2019'!$A$2:$AH$2,0))*'Heat Value'!$P$78</f>
        <v>0</v>
      </c>
      <c r="Y26" s="11">
        <f>INDEX('Final Energy Consumption-2019'!$A$2:$AH$43,MATCH('Energy Use 2019'!$A26,'Final Energy Consumption-2019'!$A$2:$A$43,0),MATCH('Energy Use 2019'!Y$2,'Final Energy Consumption-2019'!$A$2:$AH$2,0))*'Heat Value'!$P$78</f>
        <v>286115923500</v>
      </c>
      <c r="Z26" s="11">
        <f>INDEX('Final Energy Consumption-2019'!$A$2:$AH$43,MATCH('Energy Use 2019'!$A26,'Final Energy Consumption-2019'!$A$2:$A$43,0),MATCH('Energy Use 2019'!Z$2,'Final Energy Consumption-2019'!$A$2:$AH$2,0))*'Heat Value'!$P$78</f>
        <v>26444889240000</v>
      </c>
      <c r="AA26" s="11">
        <f>INDEX('Final Energy Consumption-2019'!$A$2:$AH$43,MATCH('Energy Use 2019'!$A26,'Final Energy Consumption-2019'!$A$2:$A$43,0),MATCH('Energy Use 2019'!AA$2,'Final Energy Consumption-2019'!$A$2:$AH$2,0))*'Heat Value'!$P$78</f>
        <v>26242108051500</v>
      </c>
      <c r="AB26" s="11">
        <f>INDEX('Final Energy Consumption-2019'!$A$2:$AH$43,MATCH('Energy Use 2019'!$A26,'Final Energy Consumption-2019'!$A$2:$A$43,0),MATCH('Energy Use 2019'!AB$2,'Final Energy Consumption-2019'!$A$2:$AH$2,0))*'Heat Value'!$P$78</f>
        <v>96943297225500</v>
      </c>
      <c r="AC26" s="11">
        <f>INDEX('Final Energy Consumption-2019'!$A$2:$AH$43,MATCH('Energy Use 2019'!$A26,'Final Energy Consumption-2019'!$A$2:$A$43,0),MATCH('Energy Use 2019'!AC$2,'Final Energy Consumption-2019'!$A$2:$AH$2,0))*VLOOKUP(AC$3,'Heat Value'!$B$2:$P$78,15,0)</f>
        <v>139117245438251.27</v>
      </c>
      <c r="AD26" s="129">
        <f>INDEX('Final Energy Consumption-2019'!$A$2:$AH$43,MATCH('Energy Use 2019'!$A26,'Final Energy Consumption-2019'!$A$2:$A$43,0),MATCH('Energy Use 2019'!AD$2,'Final Energy Consumption-2019'!$A$2:$AH$2,0))*'Heat Value'!$P$78</f>
        <v>7002895564500</v>
      </c>
    </row>
    <row r="27" spans="1:30" x14ac:dyDescent="0.2">
      <c r="A27" s="12" t="s">
        <v>23</v>
      </c>
      <c r="B27" s="15">
        <f>INDEX('Final Energy Consumption-2019'!$A$2:$AF$43,MATCH('Energy Use 2019'!$A27,'Final Energy Consumption-2019'!$A$2:$A$43,0),MATCH('Energy Use 2019'!B$2,'Final Energy Consumption-2019'!$A$2:$AF$2,0))*'Heat Value'!$P$78</f>
        <v>102326721106500</v>
      </c>
      <c r="C27" s="5">
        <f>INDEX('Final Energy Consumption-2019'!$A$2:$AF$43,MATCH('Energy Use 2019'!$A27,'Final Energy Consumption-2019'!$A$2:$A$43,0),MATCH('Energy Use 2019'!C$2,'Final Energy Consumption-2019'!$A$2:$AF$2,0))*'Heat Value'!$P$78</f>
        <v>0</v>
      </c>
      <c r="D27" s="11">
        <f>INDEX('Final Energy Consumption-2019'!$A$2:$AF$43,MATCH('Energy Use 2019'!$A27,'Final Energy Consumption-2019'!$A$2:$A$43,0),MATCH('Energy Use 2019'!D$2,'Final Energy Consumption-2019'!$A$2:$AF$2,0))*'Heat Value'!$P$78</f>
        <v>711123072000</v>
      </c>
      <c r="E27" s="11">
        <f>INDEX('Final Energy Consumption-2019'!$A$2:$AF$43,MATCH('Energy Use 2019'!$A27,'Final Energy Consumption-2019'!$A$2:$A$43,0),MATCH('Energy Use 2019'!E$2,'Final Energy Consumption-2019'!$A$2:$AF$2,0))*'Heat Value'!$P$78</f>
        <v>17169733234500</v>
      </c>
      <c r="F27" s="11">
        <f>INDEX('Final Energy Consumption-2019'!$A$2:$AF$43,MATCH('Energy Use 2019'!$A27,'Final Energy Consumption-2019'!$A$2:$A$43,0),MATCH('Energy Use 2019'!F$2,'Final Energy Consumption-2019'!$A$2:$AF$2,0))*'Heat Value'!$P$78</f>
        <v>5011195398000</v>
      </c>
      <c r="G27" s="5">
        <f>INDEX('Final Energy Consumption-2019'!$A$2:$AF$43,MATCH('Energy Use 2019'!$A27,'Final Energy Consumption-2019'!$A$2:$A$43,0),MATCH('Energy Use 2019'!G$2,'Final Energy Consumption-2019'!$A$2:$AF$2,0))*'Heat Value'!$P$78</f>
        <v>0</v>
      </c>
      <c r="H27" s="5">
        <f>INDEX('Final Energy Consumption-2019'!$A$2:$AF$43,MATCH('Energy Use 2019'!$A27,'Final Energy Consumption-2019'!$A$2:$A$43,0),MATCH('Energy Use 2019'!H$2,'Final Energy Consumption-2019'!$A$2:$AF$2,0))*'Heat Value'!$P$78</f>
        <v>0</v>
      </c>
      <c r="I27" s="5">
        <f>INDEX('Final Energy Consumption-2019'!$A$2:$AF$43,MATCH('Energy Use 2019'!$A27,'Final Energy Consumption-2019'!$A$2:$A$43,0),MATCH('Energy Use 2019'!I$2,'Final Energy Consumption-2019'!$A$2:$AF$2,0))*'Heat Value'!$P$78</f>
        <v>0</v>
      </c>
      <c r="J27" s="5">
        <f>INDEX('Final Energy Consumption-2019'!$A$2:$AF$43,MATCH('Energy Use 2019'!$A27,'Final Energy Consumption-2019'!$A$2:$A$43,0),MATCH('Energy Use 2019'!J$2,'Final Energy Consumption-2019'!$A$2:$AF$2,0))*'Heat Value'!$P$78</f>
        <v>0</v>
      </c>
      <c r="K27" s="5">
        <f>INDEX('Final Energy Consumption-2019'!$A$2:$AF$43,MATCH('Energy Use 2019'!$A27,'Final Energy Consumption-2019'!$A$2:$A$43,0),MATCH('Energy Use 2019'!K$2,'Final Energy Consumption-2019'!$A$2:$AF$2,0))*'Heat Value'!$P$78</f>
        <v>0</v>
      </c>
      <c r="L27" s="5">
        <f>INDEX('Final Energy Consumption-2019'!$A$2:$AF$43,MATCH('Energy Use 2019'!$A27,'Final Energy Consumption-2019'!$A$2:$A$43,0),MATCH('Energy Use 2019'!L$2,'Final Energy Consumption-2019'!$A$2:$AF$2,0))*'Heat Value'!$P$78</f>
        <v>0</v>
      </c>
      <c r="M27" s="11">
        <f>INDEX('Final Energy Consumption-2019'!$A$2:$AH$43,MATCH('Energy Use 2019'!$A27,'Final Energy Consumption-2019'!$A$2:$A$43,0),MATCH('Energy Use 2019'!M$2,'Final Energy Consumption-2019'!$A$2:$AH$2,0))*'Heat Value'!$P$78*0.21</f>
        <v>52500883050</v>
      </c>
      <c r="N27" s="11">
        <f>INDEX('Final Energy Consumption-2019'!$A$2:$AH$43,MATCH('Energy Use 2019'!$A27,'Final Energy Consumption-2019'!$A$2:$A$43,0),MATCH('Energy Use 2019'!N$2,'Final Energy Consumption-2019'!$A$2:$AH$2,0))*'Heat Value'!$P$78</f>
        <v>8333473500</v>
      </c>
      <c r="O27" s="11">
        <f>INDEX('Final Energy Consumption-2019'!$A$2:$AH$43,MATCH('Energy Use 2019'!$A27,'Final Energy Consumption-2019'!$A$2:$A$43,0),MATCH('Energy Use 2019'!O$2,'Final Energy Consumption-2019'!$A$2:$AH$2,0))*'Heat Value'!$P$78*0.74</f>
        <v>491286041070</v>
      </c>
      <c r="P27" s="11">
        <f>INDEX('Final Energy Consumption-2019'!$A$2:$AH$43,MATCH('Energy Use 2019'!$A27,'Final Energy Consumption-2019'!$A$2:$A$43,0),MATCH('Energy Use 2019'!P$2,'Final Energy Consumption-2019'!$A$2:$AH$2,0))*'Heat Value'!$P$78</f>
        <v>152780347500</v>
      </c>
      <c r="Q27" s="5">
        <f>INDEX('Final Energy Consumption-2019'!$A$2:$AH$43,MATCH('Energy Use 2019'!$A27,'Final Energy Consumption-2019'!$A$2:$A$43,0),MATCH('Energy Use 2019'!Q$2,'Final Energy Consumption-2019'!$A$2:$AH$2,0))*'Heat Value'!$P$78</f>
        <v>0</v>
      </c>
      <c r="R27" s="11">
        <f>INDEX('Final Energy Consumption-2019'!$A$2:$AH$43,MATCH('Energy Use 2019'!$A27,'Final Energy Consumption-2019'!$A$2:$A$43,0),MATCH('Energy Use 2019'!R$2,'Final Energy Consumption-2019'!$A$2:$AH$2,0))*'Heat Value'!$P$78</f>
        <v>19444771500</v>
      </c>
      <c r="S27" s="5">
        <f>INDEX('Final Energy Consumption-2019'!$A$2:$AH$43,MATCH('Energy Use 2019'!$A27,'Final Energy Consumption-2019'!$A$2:$A$43,0),MATCH('Energy Use 2019'!S$2,'Final Energy Consumption-2019'!$A$2:$AH$2,0))*'Heat Value'!$P$78</f>
        <v>0</v>
      </c>
      <c r="T27" s="11">
        <f>INDEX('Final Energy Consumption-2019'!$A$2:$AH$43,MATCH('Energy Use 2019'!$A27,'Final Energy Consumption-2019'!$A$2:$A$43,0),MATCH('Energy Use 2019'!T$2,'Final Energy Consumption-2019'!$A$2:$AH$2,0))*'Heat Value'!$P$78</f>
        <v>16666947000</v>
      </c>
      <c r="U27" s="9">
        <f>INDEX('Final Energy Consumption-2019'!$A$2:$AH$43,MATCH('Energy Use 2019'!$A27,'Final Energy Consumption-2019'!$A$2:$A$43,0),MATCH('Energy Use 2019'!U$2,'Final Energy Consumption-2019'!$A$2:$AH$2,0))*'Heat Value'!$P$78</f>
        <v>0</v>
      </c>
      <c r="V27" s="5">
        <f>INDEX('Final Energy Consumption-2019'!$A$2:$AH$43,MATCH('Energy Use 2019'!$A27,'Final Energy Consumption-2019'!$A$2:$A$43,0),MATCH('Energy Use 2019'!V$2,'Final Energy Consumption-2019'!$A$2:$AH$2,0))*'Heat Value'!$P$78</f>
        <v>0</v>
      </c>
      <c r="W27" s="11">
        <f>INDEX('Final Energy Consumption-2019'!$A$2:$AH$43,MATCH('Energy Use 2019'!$A27,'Final Energy Consumption-2019'!$A$2:$A$43,0),MATCH('Energy Use 2019'!W$2,'Final Energy Consumption-2019'!$A$2:$AH$2,0))*'Heat Value'!$P$78</f>
        <v>27778245000</v>
      </c>
      <c r="X27" s="5">
        <f>INDEX('Final Energy Consumption-2019'!$A$2:$AH$43,MATCH('Energy Use 2019'!$A27,'Final Energy Consumption-2019'!$A$2:$A$43,0),MATCH('Energy Use 2019'!X$2,'Final Energy Consumption-2019'!$A$2:$AH$2,0))*'Heat Value'!$P$78</f>
        <v>0</v>
      </c>
      <c r="Y27" s="11">
        <f>INDEX('Final Energy Consumption-2019'!$A$2:$AH$43,MATCH('Energy Use 2019'!$A27,'Final Energy Consumption-2019'!$A$2:$A$43,0),MATCH('Energy Use 2019'!Y$2,'Final Energy Consumption-2019'!$A$2:$AH$2,0))*'Heat Value'!$P$78</f>
        <v>25000420500</v>
      </c>
      <c r="Z27" s="11">
        <f>INDEX('Final Energy Consumption-2019'!$A$2:$AH$43,MATCH('Energy Use 2019'!$A27,'Final Energy Consumption-2019'!$A$2:$A$43,0),MATCH('Energy Use 2019'!Z$2,'Final Energy Consumption-2019'!$A$2:$AH$2,0))*'Heat Value'!$P$78</f>
        <v>6052879585500</v>
      </c>
      <c r="AA27" s="11">
        <f>INDEX('Final Energy Consumption-2019'!$A$2:$AH$43,MATCH('Energy Use 2019'!$A27,'Final Energy Consumption-2019'!$A$2:$A$43,0),MATCH('Energy Use 2019'!AA$2,'Final Energy Consumption-2019'!$A$2:$AH$2,0))*'Heat Value'!$P$78</f>
        <v>44045185272000</v>
      </c>
      <c r="AB27" s="11">
        <f>INDEX('Final Energy Consumption-2019'!$A$2:$AH$43,MATCH('Energy Use 2019'!$A27,'Final Energy Consumption-2019'!$A$2:$A$43,0),MATCH('Energy Use 2019'!AB$2,'Final Energy Consumption-2019'!$A$2:$AH$2,0))*'Heat Value'!$P$78</f>
        <v>108682383562500</v>
      </c>
      <c r="AC27" s="11">
        <f>INDEX('Final Energy Consumption-2019'!$A$2:$AH$43,MATCH('Energy Use 2019'!$A27,'Final Energy Consumption-2019'!$A$2:$A$43,0),MATCH('Energy Use 2019'!AC$2,'Final Energy Consumption-2019'!$A$2:$AH$2,0))*VLOOKUP(AC$3,'Heat Value'!$B$2:$P$78,15,0)</f>
        <v>140280956342229.56</v>
      </c>
      <c r="AD27" s="129">
        <f>INDEX('Final Energy Consumption-2019'!$A$2:$AH$43,MATCH('Energy Use 2019'!$A27,'Final Energy Consumption-2019'!$A$2:$A$43,0),MATCH('Energy Use 2019'!AD$2,'Final Energy Consumption-2019'!$A$2:$AH$2,0))*'Heat Value'!$P$78</f>
        <v>3505614519000</v>
      </c>
    </row>
    <row r="28" spans="1:30" x14ac:dyDescent="0.2">
      <c r="A28" s="12" t="s">
        <v>24</v>
      </c>
      <c r="B28" s="15">
        <f>INDEX('Final Energy Consumption-2019'!$A$2:$AF$43,MATCH('Energy Use 2019'!$A28,'Final Energy Consumption-2019'!$A$2:$A$43,0),MATCH('Energy Use 2019'!B$2,'Final Energy Consumption-2019'!$A$2:$AF$2,0))*'Heat Value'!$P$78</f>
        <v>50748075790500</v>
      </c>
      <c r="C28" s="5">
        <f>INDEX('Final Energy Consumption-2019'!$A$2:$AF$43,MATCH('Energy Use 2019'!$A28,'Final Energy Consumption-2019'!$A$2:$A$43,0),MATCH('Energy Use 2019'!C$2,'Final Energy Consumption-2019'!$A$2:$AF$2,0))*'Heat Value'!$P$78</f>
        <v>0</v>
      </c>
      <c r="D28" s="11">
        <f>INDEX('Final Energy Consumption-2019'!$A$2:$AF$43,MATCH('Energy Use 2019'!$A28,'Final Energy Consumption-2019'!$A$2:$A$43,0),MATCH('Energy Use 2019'!D$2,'Final Energy Consumption-2019'!$A$2:$AF$2,0))*'Heat Value'!$P$78</f>
        <v>380561956500</v>
      </c>
      <c r="E28" s="11">
        <f>INDEX('Final Energy Consumption-2019'!$A$2:$AF$43,MATCH('Energy Use 2019'!$A28,'Final Energy Consumption-2019'!$A$2:$A$43,0),MATCH('Energy Use 2019'!E$2,'Final Energy Consumption-2019'!$A$2:$AF$2,0))*'Heat Value'!$P$78</f>
        <v>2516708997000.0005</v>
      </c>
      <c r="F28" s="11">
        <f>INDEX('Final Energy Consumption-2019'!$A$2:$AF$43,MATCH('Energy Use 2019'!$A28,'Final Energy Consumption-2019'!$A$2:$A$43,0),MATCH('Energy Use 2019'!F$2,'Final Energy Consumption-2019'!$A$2:$AF$2,0))*'Heat Value'!$P$78</f>
        <v>8333473500</v>
      </c>
      <c r="G28" s="11">
        <f>INDEX('Final Energy Consumption-2019'!$A$2:$AF$43,MATCH('Energy Use 2019'!$A28,'Final Energy Consumption-2019'!$A$2:$A$43,0),MATCH('Energy Use 2019'!G$2,'Final Energy Consumption-2019'!$A$2:$AF$2,0))*'Heat Value'!$P$78</f>
        <v>986127697500</v>
      </c>
      <c r="H28" s="5">
        <f>INDEX('Final Energy Consumption-2019'!$A$2:$AF$43,MATCH('Energy Use 2019'!$A28,'Final Energy Consumption-2019'!$A$2:$A$43,0),MATCH('Energy Use 2019'!H$2,'Final Energy Consumption-2019'!$A$2:$AF$2,0))*'Heat Value'!$P$78</f>
        <v>0</v>
      </c>
      <c r="I28" s="5">
        <f>INDEX('Final Energy Consumption-2019'!$A$2:$AF$43,MATCH('Energy Use 2019'!$A28,'Final Energy Consumption-2019'!$A$2:$A$43,0),MATCH('Energy Use 2019'!I$2,'Final Energy Consumption-2019'!$A$2:$AF$2,0))*'Heat Value'!$P$78</f>
        <v>0</v>
      </c>
      <c r="J28" s="5">
        <f>INDEX('Final Energy Consumption-2019'!$A$2:$AF$43,MATCH('Energy Use 2019'!$A28,'Final Energy Consumption-2019'!$A$2:$A$43,0),MATCH('Energy Use 2019'!J$2,'Final Energy Consumption-2019'!$A$2:$AF$2,0))*'Heat Value'!$P$78</f>
        <v>0</v>
      </c>
      <c r="K28" s="11">
        <f>INDEX('Final Energy Consumption-2019'!$A$2:$AF$43,MATCH('Energy Use 2019'!$A28,'Final Energy Consumption-2019'!$A$2:$A$43,0),MATCH('Energy Use 2019'!K$2,'Final Energy Consumption-2019'!$A$2:$AF$2,0))*'Heat Value'!$P$78</f>
        <v>1708362067500</v>
      </c>
      <c r="L28" s="11">
        <f>INDEX('Final Energy Consumption-2019'!$A$2:$AF$43,MATCH('Energy Use 2019'!$A28,'Final Energy Consumption-2019'!$A$2:$A$43,0),MATCH('Energy Use 2019'!L$2,'Final Energy Consumption-2019'!$A$2:$AF$2,0))*'Heat Value'!$P$78</f>
        <v>2777824500</v>
      </c>
      <c r="M28" s="11">
        <f>INDEX('Final Energy Consumption-2019'!$A$2:$AH$43,MATCH('Energy Use 2019'!$A28,'Final Energy Consumption-2019'!$A$2:$A$43,0),MATCH('Energy Use 2019'!M$2,'Final Energy Consumption-2019'!$A$2:$AH$2,0))*'Heat Value'!$P$78*0.21</f>
        <v>811430314695</v>
      </c>
      <c r="N28" s="11">
        <f>INDEX('Final Energy Consumption-2019'!$A$2:$AH$43,MATCH('Energy Use 2019'!$A28,'Final Energy Consumption-2019'!$A$2:$A$43,0),MATCH('Energy Use 2019'!N$2,'Final Energy Consumption-2019'!$A$2:$AH$2,0))*'Heat Value'!$P$78</f>
        <v>25000420500</v>
      </c>
      <c r="O28" s="11">
        <f>INDEX('Final Energy Consumption-2019'!$A$2:$AH$43,MATCH('Energy Use 2019'!$A28,'Final Energy Consumption-2019'!$A$2:$A$43,0),MATCH('Energy Use 2019'!O$2,'Final Energy Consumption-2019'!$A$2:$AH$2,0))*'Heat Value'!$P$78*0.74</f>
        <v>3564393285420</v>
      </c>
      <c r="P28" s="11">
        <f>INDEX('Final Energy Consumption-2019'!$A$2:$AH$43,MATCH('Energy Use 2019'!$A28,'Final Energy Consumption-2019'!$A$2:$A$43,0),MATCH('Energy Use 2019'!P$2,'Final Energy Consumption-2019'!$A$2:$AH$2,0))*'Heat Value'!$P$78</f>
        <v>1338911409000</v>
      </c>
      <c r="Q28" s="5">
        <f>INDEX('Final Energy Consumption-2019'!$A$2:$AH$43,MATCH('Energy Use 2019'!$A28,'Final Energy Consumption-2019'!$A$2:$A$43,0),MATCH('Energy Use 2019'!Q$2,'Final Energy Consumption-2019'!$A$2:$AH$2,0))*'Heat Value'!$P$78</f>
        <v>0</v>
      </c>
      <c r="R28" s="11">
        <f>INDEX('Final Energy Consumption-2019'!$A$2:$AH$43,MATCH('Energy Use 2019'!$A28,'Final Energy Consumption-2019'!$A$2:$A$43,0),MATCH('Energy Use 2019'!R$2,'Final Energy Consumption-2019'!$A$2:$AH$2,0))*'Heat Value'!$P$78</f>
        <v>177780768000</v>
      </c>
      <c r="S28" s="11">
        <f>INDEX('Final Energy Consumption-2019'!$A$2:$AH$43,MATCH('Energy Use 2019'!$A28,'Final Energy Consumption-2019'!$A$2:$A$43,0),MATCH('Energy Use 2019'!S$2,'Final Energy Consumption-2019'!$A$2:$AH$2,0))*'Heat Value'!$P$78</f>
        <v>163891645500</v>
      </c>
      <c r="T28" s="11">
        <f>INDEX('Final Energy Consumption-2019'!$A$2:$AH$43,MATCH('Energy Use 2019'!$A28,'Final Energy Consumption-2019'!$A$2:$A$43,0),MATCH('Energy Use 2019'!T$2,'Final Energy Consumption-2019'!$A$2:$AH$2,0))*'Heat Value'!$P$78</f>
        <v>166669470000</v>
      </c>
      <c r="U28" s="15">
        <f>INDEX('Final Energy Consumption-2019'!$A$2:$AH$43,MATCH('Energy Use 2019'!$A28,'Final Energy Consumption-2019'!$A$2:$A$43,0),MATCH('Energy Use 2019'!U$2,'Final Energy Consumption-2019'!$A$2:$AH$2,0))*'Heat Value'!$P$78</f>
        <v>558342724500</v>
      </c>
      <c r="V28" s="5">
        <f>INDEX('Final Energy Consumption-2019'!$A$2:$AH$43,MATCH('Energy Use 2019'!$A28,'Final Energy Consumption-2019'!$A$2:$A$43,0),MATCH('Energy Use 2019'!V$2,'Final Energy Consumption-2019'!$A$2:$AH$2,0))*'Heat Value'!$P$78</f>
        <v>0</v>
      </c>
      <c r="W28" s="11">
        <f>INDEX('Final Energy Consumption-2019'!$A$2:$AH$43,MATCH('Energy Use 2019'!$A28,'Final Energy Consumption-2019'!$A$2:$A$43,0),MATCH('Energy Use 2019'!W$2,'Final Energy Consumption-2019'!$A$2:$AH$2,0))*'Heat Value'!$P$78</f>
        <v>1075018081500</v>
      </c>
      <c r="X28" s="5">
        <f>INDEX('Final Energy Consumption-2019'!$A$2:$AH$43,MATCH('Energy Use 2019'!$A28,'Final Energy Consumption-2019'!$A$2:$A$43,0),MATCH('Energy Use 2019'!X$2,'Final Energy Consumption-2019'!$A$2:$AH$2,0))*'Heat Value'!$P$78</f>
        <v>0</v>
      </c>
      <c r="Y28" s="11">
        <f>INDEX('Final Energy Consumption-2019'!$A$2:$AH$43,MATCH('Energy Use 2019'!$A28,'Final Energy Consumption-2019'!$A$2:$A$43,0),MATCH('Energy Use 2019'!Y$2,'Final Energy Consumption-2019'!$A$2:$AH$2,0))*'Heat Value'!$P$78</f>
        <v>1011128118000</v>
      </c>
      <c r="Z28" s="11">
        <f>INDEX('Final Energy Consumption-2019'!$A$2:$AH$43,MATCH('Energy Use 2019'!$A28,'Final Energy Consumption-2019'!$A$2:$A$43,0),MATCH('Energy Use 2019'!Z$2,'Final Energy Consumption-2019'!$A$2:$AH$2,0))*'Heat Value'!$P$78</f>
        <v>28178251728000</v>
      </c>
      <c r="AA28" s="11">
        <f>INDEX('Final Energy Consumption-2019'!$A$2:$AH$43,MATCH('Energy Use 2019'!$A28,'Final Energy Consumption-2019'!$A$2:$A$43,0),MATCH('Energy Use 2019'!AA$2,'Final Energy Consumption-2019'!$A$2:$AH$2,0))*'Heat Value'!$P$78</f>
        <v>30831074125500</v>
      </c>
      <c r="AB28" s="11">
        <f>INDEX('Final Energy Consumption-2019'!$A$2:$AH$43,MATCH('Energy Use 2019'!$A28,'Final Energy Consumption-2019'!$A$2:$A$43,0),MATCH('Energy Use 2019'!AB$2,'Final Energy Consumption-2019'!$A$2:$AH$2,0))*'Heat Value'!$P$78</f>
        <v>29733833448000</v>
      </c>
      <c r="AC28" s="11">
        <f>INDEX('Final Energy Consumption-2019'!$A$2:$AH$43,MATCH('Energy Use 2019'!$A28,'Final Energy Consumption-2019'!$A$2:$A$43,0),MATCH('Energy Use 2019'!AC$2,'Final Energy Consumption-2019'!$A$2:$AH$2,0))*VLOOKUP(AC$3,'Heat Value'!$B$2:$P$78,15,0)</f>
        <v>486702354879924</v>
      </c>
      <c r="AD28" s="129">
        <f>INDEX('Final Energy Consumption-2019'!$A$2:$AH$43,MATCH('Energy Use 2019'!$A28,'Final Energy Consumption-2019'!$A$2:$A$43,0),MATCH('Energy Use 2019'!AD$2,'Final Energy Consumption-2019'!$A$2:$AH$2,0))*'Heat Value'!$P$78</f>
        <v>4522298286000</v>
      </c>
    </row>
    <row r="29" spans="1:30" x14ac:dyDescent="0.2">
      <c r="A29" s="12" t="s">
        <v>25</v>
      </c>
      <c r="B29" s="15">
        <f>INDEX('Final Energy Consumption-2019'!$A$2:$AF$43,MATCH('Energy Use 2019'!$A29,'Final Energy Consumption-2019'!$A$2:$A$43,0),MATCH('Energy Use 2019'!B$2,'Final Energy Consumption-2019'!$A$2:$AF$2,0))*'Heat Value'!$P$78</f>
        <v>2987955812127000</v>
      </c>
      <c r="C29" s="5">
        <f>INDEX('Final Energy Consumption-2019'!$A$2:$AF$43,MATCH('Energy Use 2019'!$A29,'Final Energy Consumption-2019'!$A$2:$A$43,0),MATCH('Energy Use 2019'!C$2,'Final Energy Consumption-2019'!$A$2:$AF$2,0))*'Heat Value'!$P$78</f>
        <v>0</v>
      </c>
      <c r="D29" s="11">
        <f>INDEX('Final Energy Consumption-2019'!$A$2:$AF$43,MATCH('Energy Use 2019'!$A29,'Final Energy Consumption-2019'!$A$2:$A$43,0),MATCH('Energy Use 2019'!D$2,'Final Energy Consumption-2019'!$A$2:$AF$2,0))*'Heat Value'!$P$78</f>
        <v>1262076783330000</v>
      </c>
      <c r="E29" s="11">
        <f>INDEX('Final Energy Consumption-2019'!$A$2:$AF$43,MATCH('Energy Use 2019'!$A29,'Final Energy Consumption-2019'!$A$2:$A$43,0),MATCH('Energy Use 2019'!E$2,'Final Energy Consumption-2019'!$A$2:$AF$2,0))*'Heat Value'!$P$78</f>
        <v>16600279212000.566</v>
      </c>
      <c r="F29" s="11">
        <f>INDEX('Final Energy Consumption-2019'!$A$2:$AF$43,MATCH('Energy Use 2019'!$A29,'Final Energy Consumption-2019'!$A$2:$A$43,0),MATCH('Energy Use 2019'!F$2,'Final Energy Consumption-2019'!$A$2:$AF$2,0))*'Heat Value'!$P$78</f>
        <v>361700528145000</v>
      </c>
      <c r="G29" s="11">
        <f>INDEX('Final Energy Consumption-2019'!$A$2:$AF$43,MATCH('Energy Use 2019'!$A29,'Final Energy Consumption-2019'!$A$2:$A$43,0),MATCH('Energy Use 2019'!G$2,'Final Energy Consumption-2019'!$A$2:$AF$2,0))*'Heat Value'!$P$78</f>
        <v>57050959581000</v>
      </c>
      <c r="H29" s="11">
        <f>INDEX('Final Energy Consumption-2019'!$A$2:$AF$43,MATCH('Energy Use 2019'!$A29,'Final Energy Consumption-2019'!$A$2:$A$43,0),MATCH('Energy Use 2019'!H$2,'Final Energy Consumption-2019'!$A$2:$AF$2,0))*'Heat Value'!$P$78</f>
        <v>15183588717000</v>
      </c>
      <c r="I29" s="11">
        <f>INDEX('Final Energy Consumption-2019'!$A$2:$AF$43,MATCH('Energy Use 2019'!$A29,'Final Energy Consumption-2019'!$A$2:$A$43,0),MATCH('Energy Use 2019'!I$2,'Final Energy Consumption-2019'!$A$2:$AF$2,0))*'Heat Value'!$P$78</f>
        <v>4233404538000</v>
      </c>
      <c r="J29" s="11">
        <f>INDEX('Final Energy Consumption-2019'!$A$2:$AF$43,MATCH('Energy Use 2019'!$A29,'Final Energy Consumption-2019'!$A$2:$A$43,0),MATCH('Energy Use 2019'!J$2,'Final Energy Consumption-2019'!$A$2:$AF$2,0))*'Heat Value'!$P$78</f>
        <v>4244515836000</v>
      </c>
      <c r="K29" s="11">
        <f>INDEX('Final Energy Consumption-2019'!$A$2:$AF$43,MATCH('Energy Use 2019'!$A29,'Final Energy Consumption-2019'!$A$2:$A$43,0),MATCH('Energy Use 2019'!K$2,'Final Energy Consumption-2019'!$A$2:$AF$2,0))*'Heat Value'!$P$78</f>
        <v>7133453316000</v>
      </c>
      <c r="L29" s="11">
        <f>INDEX('Final Energy Consumption-2019'!$A$2:$AF$43,MATCH('Energy Use 2019'!$A29,'Final Energy Consumption-2019'!$A$2:$A$43,0),MATCH('Energy Use 2019'!L$2,'Final Energy Consumption-2019'!$A$2:$AF$2,0))*'Heat Value'!$P$78</f>
        <v>38889543000</v>
      </c>
      <c r="M29" s="11">
        <f>INDEX('Final Energy Consumption-2019'!$A$2:$AH$43,MATCH('Energy Use 2019'!$A29,'Final Energy Consumption-2019'!$A$2:$A$43,0),MATCH('Energy Use 2019'!M$2,'Final Energy Consumption-2019'!$A$2:$AH$2,0))*'Heat Value'!$P$78*0.21</f>
        <v>1266437967795</v>
      </c>
      <c r="N29" s="11">
        <f>INDEX('Final Energy Consumption-2019'!$A$2:$AH$43,MATCH('Energy Use 2019'!$A29,'Final Energy Consumption-2019'!$A$2:$A$43,0),MATCH('Energy Use 2019'!N$2,'Final Energy Consumption-2019'!$A$2:$AH$2,0))*'Heat Value'!$P$78</f>
        <v>341672413500</v>
      </c>
      <c r="O29" s="11">
        <f>INDEX('Final Energy Consumption-2019'!$A$2:$AH$43,MATCH('Energy Use 2019'!$A29,'Final Energy Consumption-2019'!$A$2:$A$43,0),MATCH('Energy Use 2019'!O$2,'Final Energy Consumption-2019'!$A$2:$AH$2,0))*'Heat Value'!$P$78*0.74</f>
        <v>94069971119190</v>
      </c>
      <c r="P29" s="11">
        <f>INDEX('Final Energy Consumption-2019'!$A$2:$AH$43,MATCH('Energy Use 2019'!$A29,'Final Energy Consumption-2019'!$A$2:$A$43,0),MATCH('Energy Use 2019'!P$2,'Final Energy Consumption-2019'!$A$2:$AH$2,0))*'Heat Value'!$P$78</f>
        <v>38211753822000</v>
      </c>
      <c r="Q29" s="5">
        <f>INDEX('Final Energy Consumption-2019'!$A$2:$AH$43,MATCH('Energy Use 2019'!$A29,'Final Energy Consumption-2019'!$A$2:$A$43,0),MATCH('Energy Use 2019'!Q$2,'Final Energy Consumption-2019'!$A$2:$AH$2,0))*'Heat Value'!$P$78</f>
        <v>0</v>
      </c>
      <c r="R29" s="11">
        <f>INDEX('Final Energy Consumption-2019'!$A$2:$AH$43,MATCH('Energy Use 2019'!$A29,'Final Energy Consumption-2019'!$A$2:$A$43,0),MATCH('Energy Use 2019'!R$2,'Final Energy Consumption-2019'!$A$2:$AH$2,0))*'Heat Value'!$P$78</f>
        <v>233337258000</v>
      </c>
      <c r="S29" s="11">
        <f>INDEX('Final Energy Consumption-2019'!$A$2:$AH$43,MATCH('Energy Use 2019'!$A29,'Final Energy Consumption-2019'!$A$2:$A$43,0),MATCH('Energy Use 2019'!S$2,'Final Energy Consumption-2019'!$A$2:$AH$2,0))*'Heat Value'!$P$78</f>
        <v>275004625500</v>
      </c>
      <c r="T29" s="11">
        <f>INDEX('Final Energy Consumption-2019'!$A$2:$AH$43,MATCH('Energy Use 2019'!$A29,'Final Energy Consumption-2019'!$A$2:$A$43,0),MATCH('Energy Use 2019'!T$2,'Final Energy Consumption-2019'!$A$2:$AH$2,0))*'Heat Value'!$P$78</f>
        <v>63889963500</v>
      </c>
      <c r="U29" s="15">
        <f>INDEX('Final Energy Consumption-2019'!$A$2:$AH$43,MATCH('Energy Use 2019'!$A29,'Final Energy Consumption-2019'!$A$2:$A$43,0),MATCH('Energy Use 2019'!U$2,'Final Energy Consumption-2019'!$A$2:$AH$2,0))*'Heat Value'!$P$78</f>
        <v>87790365498000</v>
      </c>
      <c r="V29" s="11">
        <f>INDEX('Final Energy Consumption-2019'!$A$2:$AH$43,MATCH('Energy Use 2019'!$A29,'Final Energy Consumption-2019'!$A$2:$A$43,0),MATCH('Energy Use 2019'!V$2,'Final Energy Consumption-2019'!$A$2:$AH$2,0))*'Heat Value'!$P$78</f>
        <v>713578668858000</v>
      </c>
      <c r="W29" s="11">
        <f>INDEX('Final Energy Consumption-2019'!$A$2:$AH$43,MATCH('Energy Use 2019'!$A29,'Final Energy Consumption-2019'!$A$2:$A$43,0),MATCH('Energy Use 2019'!W$2,'Final Energy Consumption-2019'!$A$2:$AH$2,0))*'Heat Value'!$P$78</f>
        <v>29242158511500</v>
      </c>
      <c r="X29" s="11">
        <f>INDEX('Final Energy Consumption-2019'!$A$2:$AH$43,MATCH('Energy Use 2019'!$A29,'Final Energy Consumption-2019'!$A$2:$A$43,0),MATCH('Energy Use 2019'!X$2,'Final Energy Consumption-2019'!$A$2:$AH$2,0))*'Heat Value'!$P$78</f>
        <v>50000841000</v>
      </c>
      <c r="Y29" s="11">
        <f>INDEX('Final Energy Consumption-2019'!$A$2:$AH$43,MATCH('Energy Use 2019'!$A29,'Final Energy Consumption-2019'!$A$2:$A$43,0),MATCH('Energy Use 2019'!Y$2,'Final Energy Consumption-2019'!$A$2:$AH$2,0))*'Heat Value'!$P$78</f>
        <v>4755635544000</v>
      </c>
      <c r="Z29" s="11">
        <f>INDEX('Final Energy Consumption-2019'!$A$2:$AH$43,MATCH('Energy Use 2019'!$A29,'Final Energy Consumption-2019'!$A$2:$A$43,0),MATCH('Energy Use 2019'!Z$2,'Final Energy Consumption-2019'!$A$2:$AH$2,0))*'Heat Value'!$P$78</f>
        <v>131082760330500</v>
      </c>
      <c r="AA29" s="11">
        <f>INDEX('Final Energy Consumption-2019'!$A$2:$AH$43,MATCH('Energy Use 2019'!$A29,'Final Energy Consumption-2019'!$A$2:$A$43,0),MATCH('Energy Use 2019'!AA$2,'Final Energy Consumption-2019'!$A$2:$AH$2,0))*'Heat Value'!$P$78</f>
        <v>501266764498500</v>
      </c>
      <c r="AB29" s="11">
        <f>INDEX('Final Energy Consumption-2019'!$A$2:$AH$43,MATCH('Energy Use 2019'!$A29,'Final Energy Consumption-2019'!$A$2:$A$43,0),MATCH('Energy Use 2019'!AB$2,'Final Energy Consumption-2019'!$A$2:$AH$2,0))*'Heat Value'!$P$78</f>
        <v>23855956806000</v>
      </c>
      <c r="AC29" s="11">
        <f>INDEX('Final Energy Consumption-2019'!$A$2:$AH$43,MATCH('Energy Use 2019'!$A29,'Final Energy Consumption-2019'!$A$2:$A$43,0),MATCH('Energy Use 2019'!AC$2,'Final Energy Consumption-2019'!$A$2:$AH$2,0))*VLOOKUP(AC$3,'Heat Value'!$B$2:$P$78,15,0)</f>
        <v>1283184654763116.3</v>
      </c>
      <c r="AD29" s="129">
        <f>INDEX('Final Energy Consumption-2019'!$A$2:$AH$43,MATCH('Energy Use 2019'!$A29,'Final Energy Consumption-2019'!$A$2:$A$43,0),MATCH('Energy Use 2019'!AD$2,'Final Energy Consumption-2019'!$A$2:$AH$2,0))*'Heat Value'!$P$78</f>
        <v>25011531798000</v>
      </c>
    </row>
    <row r="30" spans="1:30" x14ac:dyDescent="0.2">
      <c r="A30" s="12" t="s">
        <v>26</v>
      </c>
      <c r="B30" s="15">
        <f>INDEX('Final Energy Consumption-2019'!$A$2:$AF$43,MATCH('Energy Use 2019'!$A30,'Final Energy Consumption-2019'!$A$2:$A$43,0),MATCH('Energy Use 2019'!B$2,'Final Energy Consumption-2019'!$A$2:$AF$2,0))*'Heat Value'!$P$78</f>
        <v>2113438325212500</v>
      </c>
      <c r="C30" s="5">
        <f>INDEX('Final Energy Consumption-2019'!$A$2:$AF$43,MATCH('Energy Use 2019'!$A30,'Final Energy Consumption-2019'!$A$2:$A$43,0),MATCH('Energy Use 2019'!C$2,'Final Energy Consumption-2019'!$A$2:$AF$2,0))*'Heat Value'!$P$78</f>
        <v>0</v>
      </c>
      <c r="D30" s="11">
        <f>INDEX('Final Energy Consumption-2019'!$A$2:$AF$43,MATCH('Energy Use 2019'!$A30,'Final Energy Consumption-2019'!$A$2:$A$43,0),MATCH('Energy Use 2019'!D$2,'Final Energy Consumption-2019'!$A$2:$AF$2,0))*'Heat Value'!$P$78</f>
        <v>100493356936500</v>
      </c>
      <c r="E30" s="11">
        <f>INDEX('Final Energy Consumption-2019'!$A$2:$AF$43,MATCH('Energy Use 2019'!$A30,'Final Energy Consumption-2019'!$A$2:$A$43,0),MATCH('Energy Use 2019'!E$2,'Final Energy Consumption-2019'!$A$2:$AF$2,0))*'Heat Value'!$P$78</f>
        <v>15169699594499.908</v>
      </c>
      <c r="F30" s="11">
        <f>INDEX('Final Energy Consumption-2019'!$A$2:$AF$43,MATCH('Energy Use 2019'!$A30,'Final Energy Consumption-2019'!$A$2:$A$43,0),MATCH('Energy Use 2019'!F$2,'Final Energy Consumption-2019'!$A$2:$AF$2,0))*'Heat Value'!$P$78</f>
        <v>1.05904364614785E+16</v>
      </c>
      <c r="G30" s="11">
        <f>INDEX('Final Energy Consumption-2019'!$A$2:$AF$43,MATCH('Energy Use 2019'!$A30,'Final Energy Consumption-2019'!$A$2:$A$43,0),MATCH('Energy Use 2019'!G$2,'Final Energy Consumption-2019'!$A$2:$AF$2,0))*'Heat Value'!$P$78</f>
        <v>544920276516000</v>
      </c>
      <c r="H30" s="11">
        <f>INDEX('Final Energy Consumption-2019'!$A$2:$AF$43,MATCH('Energy Use 2019'!$A30,'Final Energy Consumption-2019'!$A$2:$A$43,0),MATCH('Energy Use 2019'!H$2,'Final Energy Consumption-2019'!$A$2:$AF$2,0))*'Heat Value'!$P$78</f>
        <v>2879534544067500</v>
      </c>
      <c r="I30" s="11">
        <f>INDEX('Final Energy Consumption-2019'!$A$2:$AF$43,MATCH('Energy Use 2019'!$A30,'Final Energy Consumption-2019'!$A$2:$A$43,0),MATCH('Energy Use 2019'!I$2,'Final Energy Consumption-2019'!$A$2:$AF$2,0))*'Heat Value'!$P$78</f>
        <v>419626502443500</v>
      </c>
      <c r="J30" s="11">
        <f>INDEX('Final Energy Consumption-2019'!$A$2:$AF$43,MATCH('Energy Use 2019'!$A30,'Final Energy Consumption-2019'!$A$2:$A$43,0),MATCH('Energy Use 2019'!J$2,'Final Energy Consumption-2019'!$A$2:$AF$2,0))*'Heat Value'!$P$78</f>
        <v>750012615000</v>
      </c>
      <c r="K30" s="11">
        <f>INDEX('Final Energy Consumption-2019'!$A$2:$AF$43,MATCH('Energy Use 2019'!$A30,'Final Energy Consumption-2019'!$A$2:$A$43,0),MATCH('Energy Use 2019'!K$2,'Final Energy Consumption-2019'!$A$2:$AF$2,0))*'Heat Value'!$P$78</f>
        <v>97634975526000</v>
      </c>
      <c r="L30" s="5">
        <f>INDEX('Final Energy Consumption-2019'!$A$2:$AF$43,MATCH('Energy Use 2019'!$A30,'Final Energy Consumption-2019'!$A$2:$A$43,0),MATCH('Energy Use 2019'!L$2,'Final Energy Consumption-2019'!$A$2:$AF$2,0))*'Heat Value'!$P$78</f>
        <v>0</v>
      </c>
      <c r="M30" s="11">
        <f>INDEX('Final Energy Consumption-2019'!$A$2:$AH$43,MATCH('Energy Use 2019'!$A30,'Final Energy Consumption-2019'!$A$2:$A$43,0),MATCH('Energy Use 2019'!M$2,'Final Energy Consumption-2019'!$A$2:$AH$2,0))*'Heat Value'!$P$78*0.21</f>
        <v>287588170485</v>
      </c>
      <c r="N30" s="11">
        <f>INDEX('Final Energy Consumption-2019'!$A$2:$AH$43,MATCH('Energy Use 2019'!$A30,'Final Energy Consumption-2019'!$A$2:$A$43,0),MATCH('Energy Use 2019'!N$2,'Final Energy Consumption-2019'!$A$2:$AH$2,0))*'Heat Value'!$P$78</f>
        <v>11111298000</v>
      </c>
      <c r="O30" s="11">
        <f>INDEX('Final Energy Consumption-2019'!$A$2:$AH$43,MATCH('Energy Use 2019'!$A30,'Final Energy Consumption-2019'!$A$2:$A$43,0),MATCH('Energy Use 2019'!O$2,'Final Energy Consumption-2019'!$A$2:$AH$2,0))*'Heat Value'!$P$78*0.74</f>
        <v>15733486855020</v>
      </c>
      <c r="P30" s="11">
        <f>INDEX('Final Energy Consumption-2019'!$A$2:$AH$43,MATCH('Energy Use 2019'!$A30,'Final Energy Consumption-2019'!$A$2:$A$43,0),MATCH('Energy Use 2019'!P$2,'Final Energy Consumption-2019'!$A$2:$AH$2,0))*'Heat Value'!$P$78</f>
        <v>255559854000</v>
      </c>
      <c r="Q30" s="5">
        <f>INDEX('Final Energy Consumption-2019'!$A$2:$AH$43,MATCH('Energy Use 2019'!$A30,'Final Energy Consumption-2019'!$A$2:$A$43,0),MATCH('Energy Use 2019'!Q$2,'Final Energy Consumption-2019'!$A$2:$AH$2,0))*'Heat Value'!$P$78</f>
        <v>0</v>
      </c>
      <c r="R30" s="11">
        <f>INDEX('Final Energy Consumption-2019'!$A$2:$AH$43,MATCH('Energy Use 2019'!$A30,'Final Energy Consumption-2019'!$A$2:$A$43,0),MATCH('Energy Use 2019'!R$2,'Final Energy Consumption-2019'!$A$2:$AH$2,0))*'Heat Value'!$P$78</f>
        <v>302782870500</v>
      </c>
      <c r="S30" s="11">
        <f>INDEX('Final Energy Consumption-2019'!$A$2:$AH$43,MATCH('Energy Use 2019'!$A30,'Final Energy Consumption-2019'!$A$2:$A$43,0),MATCH('Energy Use 2019'!S$2,'Final Energy Consumption-2019'!$A$2:$AH$2,0))*'Heat Value'!$P$78</f>
        <v>5555649000</v>
      </c>
      <c r="T30" s="5">
        <f>INDEX('Final Energy Consumption-2019'!$A$2:$AH$43,MATCH('Energy Use 2019'!$A30,'Final Energy Consumption-2019'!$A$2:$A$43,0),MATCH('Energy Use 2019'!T$2,'Final Energy Consumption-2019'!$A$2:$AH$2,0))*'Heat Value'!$P$78</f>
        <v>0</v>
      </c>
      <c r="U30" s="9">
        <f>INDEX('Final Energy Consumption-2019'!$A$2:$AH$43,MATCH('Energy Use 2019'!$A30,'Final Energy Consumption-2019'!$A$2:$A$43,0),MATCH('Energy Use 2019'!U$2,'Final Energy Consumption-2019'!$A$2:$AH$2,0))*'Heat Value'!$P$78</f>
        <v>0</v>
      </c>
      <c r="V30" s="11">
        <f>INDEX('Final Energy Consumption-2019'!$A$2:$AH$43,MATCH('Energy Use 2019'!$A30,'Final Energy Consumption-2019'!$A$2:$A$43,0),MATCH('Energy Use 2019'!V$2,'Final Energy Consumption-2019'!$A$2:$AH$2,0))*'Heat Value'!$P$78</f>
        <v>5255643954000</v>
      </c>
      <c r="W30" s="11">
        <f>INDEX('Final Energy Consumption-2019'!$A$2:$AH$43,MATCH('Energy Use 2019'!$A30,'Final Energy Consumption-2019'!$A$2:$A$43,0),MATCH('Energy Use 2019'!W$2,'Final Energy Consumption-2019'!$A$2:$AH$2,0))*'Heat Value'!$P$78</f>
        <v>4569521302500</v>
      </c>
      <c r="X30" s="11">
        <f>INDEX('Final Energy Consumption-2019'!$A$2:$AH$43,MATCH('Energy Use 2019'!$A30,'Final Energy Consumption-2019'!$A$2:$A$43,0),MATCH('Energy Use 2019'!X$2,'Final Energy Consumption-2019'!$A$2:$AH$2,0))*'Heat Value'!$P$78</f>
        <v>688900476000</v>
      </c>
      <c r="Y30" s="11">
        <f>INDEX('Final Energy Consumption-2019'!$A$2:$AH$43,MATCH('Energy Use 2019'!$A30,'Final Energy Consumption-2019'!$A$2:$A$43,0),MATCH('Energy Use 2019'!Y$2,'Final Energy Consumption-2019'!$A$2:$AH$2,0))*'Heat Value'!$P$78</f>
        <v>313894168500</v>
      </c>
      <c r="Z30" s="11">
        <f>INDEX('Final Energy Consumption-2019'!$A$2:$AH$43,MATCH('Energy Use 2019'!$A30,'Final Energy Consumption-2019'!$A$2:$A$43,0),MATCH('Energy Use 2019'!Z$2,'Final Energy Consumption-2019'!$A$2:$AH$2,0))*'Heat Value'!$P$78</f>
        <v>165205556488500</v>
      </c>
      <c r="AA30" s="11">
        <f>INDEX('Final Energy Consumption-2019'!$A$2:$AH$43,MATCH('Energy Use 2019'!$A30,'Final Energy Consumption-2019'!$A$2:$A$43,0),MATCH('Energy Use 2019'!AA$2,'Final Energy Consumption-2019'!$A$2:$AH$2,0))*'Heat Value'!$P$78</f>
        <v>320172051870000</v>
      </c>
      <c r="AB30" s="11">
        <f>INDEX('Final Energy Consumption-2019'!$A$2:$AH$43,MATCH('Energy Use 2019'!$A30,'Final Energy Consumption-2019'!$A$2:$A$43,0),MATCH('Energy Use 2019'!AB$2,'Final Energy Consumption-2019'!$A$2:$AH$2,0))*'Heat Value'!$P$78</f>
        <v>184453102449000</v>
      </c>
      <c r="AC30" s="11">
        <f>INDEX('Final Energy Consumption-2019'!$A$2:$AH$43,MATCH('Energy Use 2019'!$A30,'Final Energy Consumption-2019'!$A$2:$A$43,0),MATCH('Energy Use 2019'!AC$2,'Final Energy Consumption-2019'!$A$2:$AH$2,0))*VLOOKUP(AC$3,'Heat Value'!$B$2:$P$78,15,0)</f>
        <v>1938941600977780.3</v>
      </c>
      <c r="AD30" s="129">
        <f>INDEX('Final Energy Consumption-2019'!$A$2:$AH$43,MATCH('Energy Use 2019'!$A30,'Final Energy Consumption-2019'!$A$2:$A$43,0),MATCH('Energy Use 2019'!AD$2,'Final Energy Consumption-2019'!$A$2:$AH$2,0))*'Heat Value'!$P$78</f>
        <v>28189363026000</v>
      </c>
    </row>
    <row r="31" spans="1:30" x14ac:dyDescent="0.2">
      <c r="A31" s="12" t="s">
        <v>27</v>
      </c>
      <c r="B31" s="15">
        <f>INDEX('Final Energy Consumption-2019'!$A$2:$AF$43,MATCH('Energy Use 2019'!$A31,'Final Energy Consumption-2019'!$A$2:$A$43,0),MATCH('Energy Use 2019'!B$2,'Final Energy Consumption-2019'!$A$2:$AF$2,0))*'Heat Value'!$P$78</f>
        <v>452363164176000</v>
      </c>
      <c r="C31" s="5">
        <f>INDEX('Final Energy Consumption-2019'!$A$2:$AF$43,MATCH('Energy Use 2019'!$A31,'Final Energy Consumption-2019'!$A$2:$A$43,0),MATCH('Energy Use 2019'!C$2,'Final Energy Consumption-2019'!$A$2:$AF$2,0))*'Heat Value'!$P$78</f>
        <v>0</v>
      </c>
      <c r="D31" s="11">
        <f>INDEX('Final Energy Consumption-2019'!$A$2:$AF$43,MATCH('Energy Use 2019'!$A31,'Final Energy Consumption-2019'!$A$2:$A$43,0),MATCH('Energy Use 2019'!D$2,'Final Energy Consumption-2019'!$A$2:$AF$2,0))*'Heat Value'!$P$78</f>
        <v>38497869745500</v>
      </c>
      <c r="E31" s="11">
        <f>INDEX('Final Energy Consumption-2019'!$A$2:$AF$43,MATCH('Energy Use 2019'!$A31,'Final Energy Consumption-2019'!$A$2:$A$43,0),MATCH('Energy Use 2019'!E$2,'Final Energy Consumption-2019'!$A$2:$AF$2,0))*'Heat Value'!$P$78</f>
        <v>1216687131000.0303</v>
      </c>
      <c r="F31" s="11">
        <f>INDEX('Final Energy Consumption-2019'!$A$2:$AF$43,MATCH('Energy Use 2019'!$A31,'Final Energy Consumption-2019'!$A$2:$A$43,0),MATCH('Energy Use 2019'!F$2,'Final Energy Consumption-2019'!$A$2:$AF$2,0))*'Heat Value'!$P$78</f>
        <v>109593509998500</v>
      </c>
      <c r="G31" s="11">
        <f>INDEX('Final Energy Consumption-2019'!$A$2:$AF$43,MATCH('Energy Use 2019'!$A31,'Final Energy Consumption-2019'!$A$2:$A$43,0),MATCH('Energy Use 2019'!G$2,'Final Energy Consumption-2019'!$A$2:$AF$2,0))*'Heat Value'!$P$78</f>
        <v>30697738549500</v>
      </c>
      <c r="H31" s="5">
        <f>INDEX('Final Energy Consumption-2019'!$A$2:$AF$43,MATCH('Energy Use 2019'!$A31,'Final Energy Consumption-2019'!$A$2:$A$43,0),MATCH('Energy Use 2019'!H$2,'Final Energy Consumption-2019'!$A$2:$AF$2,0))*'Heat Value'!$P$78</f>
        <v>0</v>
      </c>
      <c r="I31" s="11">
        <f>INDEX('Final Energy Consumption-2019'!$A$2:$AF$43,MATCH('Energy Use 2019'!$A31,'Final Energy Consumption-2019'!$A$2:$A$43,0),MATCH('Energy Use 2019'!I$2,'Final Energy Consumption-2019'!$A$2:$AF$2,0))*'Heat Value'!$P$78</f>
        <v>61112139000</v>
      </c>
      <c r="J31" s="11">
        <f>INDEX('Final Energy Consumption-2019'!$A$2:$AF$43,MATCH('Energy Use 2019'!$A31,'Final Energy Consumption-2019'!$A$2:$A$43,0),MATCH('Energy Use 2019'!J$2,'Final Energy Consumption-2019'!$A$2:$AF$2,0))*'Heat Value'!$P$78</f>
        <v>44414635930500</v>
      </c>
      <c r="K31" s="11">
        <f>INDEX('Final Energy Consumption-2019'!$A$2:$AF$43,MATCH('Energy Use 2019'!$A31,'Final Energy Consumption-2019'!$A$2:$A$43,0),MATCH('Energy Use 2019'!K$2,'Final Energy Consumption-2019'!$A$2:$AF$2,0))*'Heat Value'!$P$78</f>
        <v>6611222310000</v>
      </c>
      <c r="L31" s="11">
        <f>INDEX('Final Energy Consumption-2019'!$A$2:$AF$43,MATCH('Energy Use 2019'!$A31,'Final Energy Consumption-2019'!$A$2:$A$43,0),MATCH('Energy Use 2019'!L$2,'Final Energy Consumption-2019'!$A$2:$AF$2,0))*'Heat Value'!$P$78</f>
        <v>119446453500</v>
      </c>
      <c r="M31" s="11">
        <f>INDEX('Final Energy Consumption-2019'!$A$2:$AH$43,MATCH('Energy Use 2019'!$A31,'Final Energy Consumption-2019'!$A$2:$A$43,0),MATCH('Energy Use 2019'!M$2,'Final Energy Consumption-2019'!$A$2:$AH$2,0))*'Heat Value'!$P$78*0.21</f>
        <v>291088229355</v>
      </c>
      <c r="N31" s="11">
        <f>INDEX('Final Energy Consumption-2019'!$A$2:$AH$43,MATCH('Energy Use 2019'!$A31,'Final Energy Consumption-2019'!$A$2:$A$43,0),MATCH('Energy Use 2019'!N$2,'Final Energy Consumption-2019'!$A$2:$AH$2,0))*'Heat Value'!$P$78</f>
        <v>219448135500</v>
      </c>
      <c r="O31" s="11">
        <f>INDEX('Final Energy Consumption-2019'!$A$2:$AH$43,MATCH('Energy Use 2019'!$A31,'Final Energy Consumption-2019'!$A$2:$A$43,0),MATCH('Energy Use 2019'!O$2,'Final Energy Consumption-2019'!$A$2:$AH$2,0))*'Heat Value'!$P$78*0.74</f>
        <v>9998390392320</v>
      </c>
      <c r="P31" s="11">
        <f>INDEX('Final Energy Consumption-2019'!$A$2:$AH$43,MATCH('Energy Use 2019'!$A31,'Final Energy Consumption-2019'!$A$2:$A$43,0),MATCH('Energy Use 2019'!P$2,'Final Energy Consumption-2019'!$A$2:$AH$2,0))*'Heat Value'!$P$78</f>
        <v>5486203387500</v>
      </c>
      <c r="Q31" s="5">
        <f>INDEX('Final Energy Consumption-2019'!$A$2:$AH$43,MATCH('Energy Use 2019'!$A31,'Final Energy Consumption-2019'!$A$2:$A$43,0),MATCH('Energy Use 2019'!Q$2,'Final Energy Consumption-2019'!$A$2:$AH$2,0))*'Heat Value'!$P$78</f>
        <v>0</v>
      </c>
      <c r="R31" s="11">
        <f>INDEX('Final Energy Consumption-2019'!$A$2:$AH$43,MATCH('Energy Use 2019'!$A31,'Final Energy Consumption-2019'!$A$2:$A$43,0),MATCH('Energy Use 2019'!R$2,'Final Energy Consumption-2019'!$A$2:$AH$2,0))*'Heat Value'!$P$78</f>
        <v>166669470000</v>
      </c>
      <c r="S31" s="5">
        <f>INDEX('Final Energy Consumption-2019'!$A$2:$AH$43,MATCH('Energy Use 2019'!$A31,'Final Energy Consumption-2019'!$A$2:$A$43,0),MATCH('Energy Use 2019'!S$2,'Final Energy Consumption-2019'!$A$2:$AH$2,0))*'Heat Value'!$P$78</f>
        <v>2777824500</v>
      </c>
      <c r="T31" s="11">
        <f>INDEX('Final Energy Consumption-2019'!$A$2:$AH$43,MATCH('Energy Use 2019'!$A31,'Final Energy Consumption-2019'!$A$2:$A$43,0),MATCH('Energy Use 2019'!T$2,'Final Energy Consumption-2019'!$A$2:$AH$2,0))*'Heat Value'!$P$78</f>
        <v>41667367500</v>
      </c>
      <c r="U31" s="15">
        <f>INDEX('Final Energy Consumption-2019'!$A$2:$AH$43,MATCH('Energy Use 2019'!$A31,'Final Energy Consumption-2019'!$A$2:$A$43,0),MATCH('Energy Use 2019'!U$2,'Final Energy Consumption-2019'!$A$2:$AH$2,0))*'Heat Value'!$P$78</f>
        <v>3641727919500</v>
      </c>
      <c r="V31" s="11">
        <f>INDEX('Final Energy Consumption-2019'!$A$2:$AH$43,MATCH('Energy Use 2019'!$A31,'Final Energy Consumption-2019'!$A$2:$A$43,0),MATCH('Energy Use 2019'!V$2,'Final Energy Consumption-2019'!$A$2:$AH$2,0))*'Heat Value'!$P$78</f>
        <v>76442952415500</v>
      </c>
      <c r="W31" s="11">
        <f>INDEX('Final Energy Consumption-2019'!$A$2:$AH$43,MATCH('Energy Use 2019'!$A31,'Final Energy Consumption-2019'!$A$2:$A$43,0),MATCH('Energy Use 2019'!W$2,'Final Energy Consumption-2019'!$A$2:$AH$2,0))*'Heat Value'!$P$78</f>
        <v>1541692597500</v>
      </c>
      <c r="X31" s="5">
        <f>INDEX('Final Energy Consumption-2019'!$A$2:$AH$43,MATCH('Energy Use 2019'!$A31,'Final Energy Consumption-2019'!$A$2:$A$43,0),MATCH('Energy Use 2019'!X$2,'Final Energy Consumption-2019'!$A$2:$AH$2,0))*'Heat Value'!$P$78</f>
        <v>0</v>
      </c>
      <c r="Y31" s="11">
        <f>INDEX('Final Energy Consumption-2019'!$A$2:$AH$43,MATCH('Energy Use 2019'!$A31,'Final Energy Consumption-2019'!$A$2:$A$43,0),MATCH('Energy Use 2019'!Y$2,'Final Energy Consumption-2019'!$A$2:$AH$2,0))*'Heat Value'!$P$78</f>
        <v>1850031117000</v>
      </c>
      <c r="Z31" s="11">
        <f>INDEX('Final Energy Consumption-2019'!$A$2:$AH$43,MATCH('Energy Use 2019'!$A31,'Final Energy Consumption-2019'!$A$2:$A$43,0),MATCH('Energy Use 2019'!Z$2,'Final Energy Consumption-2019'!$A$2:$AH$2,0))*'Heat Value'!$P$78</f>
        <v>73559570584500</v>
      </c>
      <c r="AA31" s="11">
        <f>INDEX('Final Energy Consumption-2019'!$A$2:$AH$43,MATCH('Energy Use 2019'!$A31,'Final Energy Consumption-2019'!$A$2:$A$43,0),MATCH('Energy Use 2019'!AA$2,'Final Energy Consumption-2019'!$A$2:$AH$2,0))*'Heat Value'!$P$78</f>
        <v>125479888314000</v>
      </c>
      <c r="AB31" s="11">
        <f>INDEX('Final Energy Consumption-2019'!$A$2:$AH$43,MATCH('Energy Use 2019'!$A31,'Final Energy Consumption-2019'!$A$2:$A$43,0),MATCH('Energy Use 2019'!AB$2,'Final Energy Consumption-2019'!$A$2:$AH$2,0))*'Heat Value'!$P$78</f>
        <v>207047926932000</v>
      </c>
      <c r="AC31" s="11">
        <f>INDEX('Final Energy Consumption-2019'!$A$2:$AH$43,MATCH('Energy Use 2019'!$A31,'Final Energy Consumption-2019'!$A$2:$A$43,0),MATCH('Energy Use 2019'!AC$2,'Final Energy Consumption-2019'!$A$2:$AH$2,0))*VLOOKUP(AC$3,'Heat Value'!$B$2:$P$78,15,0)</f>
        <v>2120618796098783.5</v>
      </c>
      <c r="AD31" s="129">
        <f>INDEX('Final Energy Consumption-2019'!$A$2:$AH$43,MATCH('Energy Use 2019'!$A31,'Final Energy Consumption-2019'!$A$2:$A$43,0),MATCH('Energy Use 2019'!AD$2,'Final Energy Consumption-2019'!$A$2:$AH$2,0))*'Heat Value'!$P$78</f>
        <v>1655583402000</v>
      </c>
    </row>
    <row r="32" spans="1:30" x14ac:dyDescent="0.2">
      <c r="A32" s="12" t="s">
        <v>28</v>
      </c>
      <c r="B32" s="15">
        <f>INDEX('Final Energy Consumption-2019'!$A$2:$AF$43,MATCH('Energy Use 2019'!$A32,'Final Energy Consumption-2019'!$A$2:$A$43,0),MATCH('Energy Use 2019'!B$2,'Final Energy Consumption-2019'!$A$2:$AF$2,0))*'Heat Value'!$P$78</f>
        <v>47542466317500</v>
      </c>
      <c r="C32" s="5">
        <f>INDEX('Final Energy Consumption-2019'!$A$2:$AF$43,MATCH('Energy Use 2019'!$A32,'Final Energy Consumption-2019'!$A$2:$A$43,0),MATCH('Energy Use 2019'!C$2,'Final Energy Consumption-2019'!$A$2:$AF$2,0))*'Heat Value'!$P$78</f>
        <v>0</v>
      </c>
      <c r="D32" s="11">
        <f>INDEX('Final Energy Consumption-2019'!$A$2:$AF$43,MATCH('Energy Use 2019'!$A32,'Final Energy Consumption-2019'!$A$2:$A$43,0),MATCH('Energy Use 2019'!D$2,'Final Energy Consumption-2019'!$A$2:$AF$2,0))*'Heat Value'!$P$78</f>
        <v>7569571762500</v>
      </c>
      <c r="E32" s="11">
        <f>INDEX('Final Energy Consumption-2019'!$A$2:$AF$43,MATCH('Energy Use 2019'!$A32,'Final Energy Consumption-2019'!$A$2:$A$43,0),MATCH('Energy Use 2019'!E$2,'Final Energy Consumption-2019'!$A$2:$AF$2,0))*'Heat Value'!$P$78</f>
        <v>194447714999.99686</v>
      </c>
      <c r="F32" s="11">
        <f>INDEX('Final Energy Consumption-2019'!$A$2:$AF$43,MATCH('Energy Use 2019'!$A32,'Final Energy Consumption-2019'!$A$2:$A$43,0),MATCH('Energy Use 2019'!F$2,'Final Energy Consumption-2019'!$A$2:$AF$2,0))*'Heat Value'!$P$78</f>
        <v>126577128991500</v>
      </c>
      <c r="G32" s="11">
        <f>INDEX('Final Energy Consumption-2019'!$A$2:$AF$43,MATCH('Energy Use 2019'!$A32,'Final Energy Consumption-2019'!$A$2:$A$43,0),MATCH('Energy Use 2019'!G$2,'Final Energy Consumption-2019'!$A$2:$AF$2,0))*'Heat Value'!$P$78</f>
        <v>7219565875500</v>
      </c>
      <c r="H32" s="11">
        <f>INDEX('Final Energy Consumption-2019'!$A$2:$AF$43,MATCH('Energy Use 2019'!$A32,'Final Energy Consumption-2019'!$A$2:$A$43,0),MATCH('Energy Use 2019'!H$2,'Final Energy Consumption-2019'!$A$2:$AF$2,0))*'Heat Value'!$P$78</f>
        <v>17430848737500</v>
      </c>
      <c r="I32" s="11">
        <f>INDEX('Final Energy Consumption-2019'!$A$2:$AF$43,MATCH('Energy Use 2019'!$A32,'Final Energy Consumption-2019'!$A$2:$A$43,0),MATCH('Energy Use 2019'!I$2,'Final Energy Consumption-2019'!$A$2:$AF$2,0))*'Heat Value'!$P$78</f>
        <v>1677805998000</v>
      </c>
      <c r="J32" s="11">
        <f>INDEX('Final Energy Consumption-2019'!$A$2:$AF$43,MATCH('Energy Use 2019'!$A32,'Final Energy Consumption-2019'!$A$2:$A$43,0),MATCH('Energy Use 2019'!J$2,'Final Energy Consumption-2019'!$A$2:$AF$2,0))*'Heat Value'!$P$78</f>
        <v>261115503000</v>
      </c>
      <c r="K32" s="11">
        <f>INDEX('Final Energy Consumption-2019'!$A$2:$AF$43,MATCH('Energy Use 2019'!$A32,'Final Energy Consumption-2019'!$A$2:$A$43,0),MATCH('Energy Use 2019'!K$2,'Final Energy Consumption-2019'!$A$2:$AF$2,0))*'Heat Value'!$P$78</f>
        <v>836125174500</v>
      </c>
      <c r="L32" s="5">
        <f>INDEX('Final Energy Consumption-2019'!$A$2:$AF$43,MATCH('Energy Use 2019'!$A32,'Final Energy Consumption-2019'!$A$2:$A$43,0),MATCH('Energy Use 2019'!L$2,'Final Energy Consumption-2019'!$A$2:$AF$2,0))*'Heat Value'!$P$78</f>
        <v>2777824500</v>
      </c>
      <c r="M32" s="11">
        <f>INDEX('Final Energy Consumption-2019'!$A$2:$AH$43,MATCH('Energy Use 2019'!$A32,'Final Energy Consumption-2019'!$A$2:$A$43,0),MATCH('Energy Use 2019'!M$2,'Final Energy Consumption-2019'!$A$2:$AH$2,0))*'Heat Value'!$P$78*0.21</f>
        <v>995183405370</v>
      </c>
      <c r="N32" s="11">
        <f>INDEX('Final Energy Consumption-2019'!$A$2:$AH$43,MATCH('Energy Use 2019'!$A32,'Final Energy Consumption-2019'!$A$2:$A$43,0),MATCH('Energy Use 2019'!N$2,'Final Energy Consumption-2019'!$A$2:$AH$2,0))*'Heat Value'!$P$78</f>
        <v>186114241500</v>
      </c>
      <c r="O32" s="11">
        <f>INDEX('Final Energy Consumption-2019'!$A$2:$AH$43,MATCH('Energy Use 2019'!$A32,'Final Energy Consumption-2019'!$A$2:$A$43,0),MATCH('Energy Use 2019'!O$2,'Final Energy Consumption-2019'!$A$2:$AH$2,0))*'Heat Value'!$P$78*0.74</f>
        <v>5846098329720</v>
      </c>
      <c r="P32" s="11">
        <f>INDEX('Final Energy Consumption-2019'!$A$2:$AH$43,MATCH('Energy Use 2019'!$A32,'Final Energy Consumption-2019'!$A$2:$A$43,0),MATCH('Energy Use 2019'!P$2,'Final Energy Consumption-2019'!$A$2:$AH$2,0))*'Heat Value'!$P$78</f>
        <v>636121810500</v>
      </c>
      <c r="Q32" s="5">
        <f>INDEX('Final Energy Consumption-2019'!$A$2:$AH$43,MATCH('Energy Use 2019'!$A32,'Final Energy Consumption-2019'!$A$2:$A$43,0),MATCH('Energy Use 2019'!Q$2,'Final Energy Consumption-2019'!$A$2:$AH$2,0))*'Heat Value'!$P$78</f>
        <v>0</v>
      </c>
      <c r="R32" s="11">
        <f>INDEX('Final Energy Consumption-2019'!$A$2:$AH$43,MATCH('Energy Use 2019'!$A32,'Final Energy Consumption-2019'!$A$2:$A$43,0),MATCH('Energy Use 2019'!R$2,'Final Energy Consumption-2019'!$A$2:$AH$2,0))*'Heat Value'!$P$78</f>
        <v>233337258000</v>
      </c>
      <c r="S32" s="11">
        <f>INDEX('Final Energy Consumption-2019'!$A$2:$AH$43,MATCH('Energy Use 2019'!$A32,'Final Energy Consumption-2019'!$A$2:$A$43,0),MATCH('Energy Use 2019'!S$2,'Final Energy Consumption-2019'!$A$2:$AH$2,0))*'Heat Value'!$P$78</f>
        <v>5555649000</v>
      </c>
      <c r="T32" s="11">
        <f>INDEX('Final Energy Consumption-2019'!$A$2:$AH$43,MATCH('Energy Use 2019'!$A32,'Final Energy Consumption-2019'!$A$2:$A$43,0),MATCH('Energy Use 2019'!T$2,'Final Energy Consumption-2019'!$A$2:$AH$2,0))*'Heat Value'!$P$78</f>
        <v>8333473500</v>
      </c>
      <c r="U32" s="15">
        <f>INDEX('Final Energy Consumption-2019'!$A$2:$AH$43,MATCH('Energy Use 2019'!$A32,'Final Energy Consumption-2019'!$A$2:$A$43,0),MATCH('Energy Use 2019'!U$2,'Final Energy Consumption-2019'!$A$2:$AH$2,0))*'Heat Value'!$P$78</f>
        <v>116668629000</v>
      </c>
      <c r="V32" s="5">
        <f>INDEX('Final Energy Consumption-2019'!$A$2:$AH$43,MATCH('Energy Use 2019'!$A32,'Final Energy Consumption-2019'!$A$2:$A$43,0),MATCH('Energy Use 2019'!V$2,'Final Energy Consumption-2019'!$A$2:$AH$2,0))*'Heat Value'!$P$78</f>
        <v>0</v>
      </c>
      <c r="W32" s="11">
        <f>INDEX('Final Energy Consumption-2019'!$A$2:$AH$43,MATCH('Energy Use 2019'!$A32,'Final Energy Consumption-2019'!$A$2:$A$43,0),MATCH('Energy Use 2019'!W$2,'Final Energy Consumption-2019'!$A$2:$AH$2,0))*'Heat Value'!$P$78</f>
        <v>2061145779000</v>
      </c>
      <c r="X32" s="11">
        <f>INDEX('Final Energy Consumption-2019'!$A$2:$AH$43,MATCH('Energy Use 2019'!$A32,'Final Energy Consumption-2019'!$A$2:$A$43,0),MATCH('Energy Use 2019'!X$2,'Final Energy Consumption-2019'!$A$2:$AH$2,0))*'Heat Value'!$P$78</f>
        <v>5555649000</v>
      </c>
      <c r="Y32" s="11">
        <f>INDEX('Final Energy Consumption-2019'!$A$2:$AH$43,MATCH('Energy Use 2019'!$A32,'Final Energy Consumption-2019'!$A$2:$A$43,0),MATCH('Energy Use 2019'!Y$2,'Final Energy Consumption-2019'!$A$2:$AH$2,0))*'Heat Value'!$P$78</f>
        <v>475007989500</v>
      </c>
      <c r="Z32" s="11">
        <f>INDEX('Final Energy Consumption-2019'!$A$2:$AH$43,MATCH('Energy Use 2019'!$A32,'Final Energy Consumption-2019'!$A$2:$A$43,0),MATCH('Energy Use 2019'!Z$2,'Final Energy Consumption-2019'!$A$2:$AH$2,0))*'Heat Value'!$P$78</f>
        <v>41400696348000</v>
      </c>
      <c r="AA32" s="11">
        <f>INDEX('Final Energy Consumption-2019'!$A$2:$AH$43,MATCH('Energy Use 2019'!$A32,'Final Energy Consumption-2019'!$A$2:$A$43,0),MATCH('Energy Use 2019'!AA$2,'Final Energy Consumption-2019'!$A$2:$AH$2,0))*'Heat Value'!$P$78</f>
        <v>182311399759500</v>
      </c>
      <c r="AB32" s="11">
        <f>INDEX('Final Energy Consumption-2019'!$A$2:$AH$43,MATCH('Energy Use 2019'!$A32,'Final Energy Consumption-2019'!$A$2:$A$43,0),MATCH('Energy Use 2019'!AB$2,'Final Energy Consumption-2019'!$A$2:$AH$2,0))*'Heat Value'!$P$78</f>
        <v>6036212638500</v>
      </c>
      <c r="AC32" s="11">
        <f>INDEX('Final Energy Consumption-2019'!$A$2:$AH$43,MATCH('Energy Use 2019'!$A32,'Final Energy Consumption-2019'!$A$2:$A$43,0),MATCH('Energy Use 2019'!AC$2,'Final Energy Consumption-2019'!$A$2:$AH$2,0))*VLOOKUP(AC$3,'Heat Value'!$B$2:$P$78,15,0)</f>
        <v>800006325640470.63</v>
      </c>
      <c r="AD32" s="129">
        <f>INDEX('Final Energy Consumption-2019'!$A$2:$AH$43,MATCH('Energy Use 2019'!$A32,'Final Energy Consumption-2019'!$A$2:$A$43,0),MATCH('Energy Use 2019'!AD$2,'Final Energy Consumption-2019'!$A$2:$AH$2,0))*'Heat Value'!$P$78</f>
        <v>1355578356000</v>
      </c>
    </row>
    <row r="33" spans="1:30" x14ac:dyDescent="0.2">
      <c r="A33" s="12" t="s">
        <v>29</v>
      </c>
      <c r="B33" s="15">
        <f>INDEX('Final Energy Consumption-2019'!$A$2:$AF$43,MATCH('Energy Use 2019'!$A33,'Final Energy Consumption-2019'!$A$2:$A$43,0),MATCH('Energy Use 2019'!B$2,'Final Energy Consumption-2019'!$A$2:$AF$2,0))*'Heat Value'!$P$78</f>
        <v>3744507426000</v>
      </c>
      <c r="C33" s="5">
        <f>INDEX('Final Energy Consumption-2019'!$A$2:$AF$43,MATCH('Energy Use 2019'!$A33,'Final Energy Consumption-2019'!$A$2:$A$43,0),MATCH('Energy Use 2019'!C$2,'Final Energy Consumption-2019'!$A$2:$AF$2,0))*'Heat Value'!$P$78</f>
        <v>0</v>
      </c>
      <c r="D33" s="11">
        <f>INDEX('Final Energy Consumption-2019'!$A$2:$AF$43,MATCH('Energy Use 2019'!$A33,'Final Energy Consumption-2019'!$A$2:$A$43,0),MATCH('Energy Use 2019'!D$2,'Final Energy Consumption-2019'!$A$2:$AF$2,0))*'Heat Value'!$P$78</f>
        <v>119446453500</v>
      </c>
      <c r="E33" s="11">
        <f>INDEX('Final Energy Consumption-2019'!$A$2:$AF$43,MATCH('Energy Use 2019'!$A33,'Final Energy Consumption-2019'!$A$2:$A$43,0),MATCH('Energy Use 2019'!E$2,'Final Energy Consumption-2019'!$A$2:$AF$2,0))*'Heat Value'!$P$78</f>
        <v>166669469999.99991</v>
      </c>
      <c r="F33" s="11">
        <f>INDEX('Final Energy Consumption-2019'!$A$2:$AF$43,MATCH('Energy Use 2019'!$A33,'Final Energy Consumption-2019'!$A$2:$A$43,0),MATCH('Energy Use 2019'!F$2,'Final Energy Consumption-2019'!$A$2:$AF$2,0))*'Heat Value'!$P$78</f>
        <v>65992776646500</v>
      </c>
      <c r="G33" s="11">
        <f>INDEX('Final Energy Consumption-2019'!$A$2:$AF$43,MATCH('Energy Use 2019'!$A33,'Final Energy Consumption-2019'!$A$2:$A$43,0),MATCH('Energy Use 2019'!G$2,'Final Energy Consumption-2019'!$A$2:$AF$2,0))*'Heat Value'!$P$78</f>
        <v>236115082500</v>
      </c>
      <c r="H33" s="11">
        <f>INDEX('Final Energy Consumption-2019'!$A$2:$AF$43,MATCH('Energy Use 2019'!$A33,'Final Energy Consumption-2019'!$A$2:$A$43,0),MATCH('Energy Use 2019'!H$2,'Final Energy Consumption-2019'!$A$2:$AF$2,0))*'Heat Value'!$P$78</f>
        <v>27778245000</v>
      </c>
      <c r="I33" s="11">
        <f>INDEX('Final Energy Consumption-2019'!$A$2:$AF$43,MATCH('Energy Use 2019'!$A33,'Final Energy Consumption-2019'!$A$2:$A$43,0),MATCH('Energy Use 2019'!I$2,'Final Energy Consumption-2019'!$A$2:$AF$2,0))*'Heat Value'!$P$78</f>
        <v>36111718500</v>
      </c>
      <c r="J33" s="5">
        <f>INDEX('Final Energy Consumption-2019'!$A$2:$AF$43,MATCH('Energy Use 2019'!$A33,'Final Energy Consumption-2019'!$A$2:$A$43,0),MATCH('Energy Use 2019'!J$2,'Final Energy Consumption-2019'!$A$2:$AF$2,0))*'Heat Value'!$P$78</f>
        <v>0</v>
      </c>
      <c r="K33" s="5">
        <f>INDEX('Final Energy Consumption-2019'!$A$2:$AF$43,MATCH('Energy Use 2019'!$A33,'Final Energy Consumption-2019'!$A$2:$A$43,0),MATCH('Energy Use 2019'!K$2,'Final Energy Consumption-2019'!$A$2:$AF$2,0))*'Heat Value'!$P$78</f>
        <v>0</v>
      </c>
      <c r="L33" s="5">
        <f>INDEX('Final Energy Consumption-2019'!$A$2:$AF$43,MATCH('Energy Use 2019'!$A33,'Final Energy Consumption-2019'!$A$2:$A$43,0),MATCH('Energy Use 2019'!L$2,'Final Energy Consumption-2019'!$A$2:$AF$2,0))*'Heat Value'!$P$78</f>
        <v>0</v>
      </c>
      <c r="M33" s="11">
        <f>INDEX('Final Energy Consumption-2019'!$A$2:$AH$43,MATCH('Energy Use 2019'!$A33,'Final Energy Consumption-2019'!$A$2:$A$43,0),MATCH('Energy Use 2019'!M$2,'Final Energy Consumption-2019'!$A$2:$AH$2,0))*'Heat Value'!$P$78*0.21</f>
        <v>1312522076250</v>
      </c>
      <c r="N33" s="11">
        <f>INDEX('Final Energy Consumption-2019'!$A$2:$AH$43,MATCH('Energy Use 2019'!$A33,'Final Energy Consumption-2019'!$A$2:$A$43,0),MATCH('Energy Use 2019'!N$2,'Final Energy Consumption-2019'!$A$2:$AH$2,0))*'Heat Value'!$P$78</f>
        <v>661122231000</v>
      </c>
      <c r="O33" s="11">
        <f>INDEX('Final Energy Consumption-2019'!$A$2:$AH$43,MATCH('Energy Use 2019'!$A33,'Final Energy Consumption-2019'!$A$2:$A$43,0),MATCH('Energy Use 2019'!O$2,'Final Energy Consumption-2019'!$A$2:$AH$2,0))*'Heat Value'!$P$78*0.74</f>
        <v>6364107042480</v>
      </c>
      <c r="P33" s="11">
        <f>INDEX('Final Energy Consumption-2019'!$A$2:$AH$43,MATCH('Energy Use 2019'!$A33,'Final Energy Consumption-2019'!$A$2:$A$43,0),MATCH('Energy Use 2019'!P$2,'Final Energy Consumption-2019'!$A$2:$AH$2,0))*'Heat Value'!$P$78</f>
        <v>275004625500</v>
      </c>
      <c r="Q33" s="11">
        <f>INDEX('Final Energy Consumption-2019'!$A$2:$AH$43,MATCH('Energy Use 2019'!$A33,'Final Energy Consumption-2019'!$A$2:$A$43,0),MATCH('Energy Use 2019'!Q$2,'Final Energy Consumption-2019'!$A$2:$AH$2,0))*'Heat Value'!$P$78</f>
        <v>13889122500</v>
      </c>
      <c r="R33" s="11">
        <f>INDEX('Final Energy Consumption-2019'!$A$2:$AH$43,MATCH('Energy Use 2019'!$A33,'Final Energy Consumption-2019'!$A$2:$A$43,0),MATCH('Energy Use 2019'!R$2,'Final Energy Consumption-2019'!$A$2:$AH$2,0))*'Heat Value'!$P$78</f>
        <v>1144463694000</v>
      </c>
      <c r="S33" s="11">
        <f>INDEX('Final Energy Consumption-2019'!$A$2:$AH$43,MATCH('Energy Use 2019'!$A33,'Final Energy Consumption-2019'!$A$2:$A$43,0),MATCH('Energy Use 2019'!S$2,'Final Energy Consumption-2019'!$A$2:$AH$2,0))*'Heat Value'!$P$78</f>
        <v>30556069500</v>
      </c>
      <c r="T33" s="11">
        <f>INDEX('Final Energy Consumption-2019'!$A$2:$AH$43,MATCH('Energy Use 2019'!$A33,'Final Energy Consumption-2019'!$A$2:$A$43,0),MATCH('Energy Use 2019'!T$2,'Final Energy Consumption-2019'!$A$2:$AH$2,0))*'Heat Value'!$P$78</f>
        <v>16666947000</v>
      </c>
      <c r="U33" s="9">
        <f>INDEX('Final Energy Consumption-2019'!$A$2:$AH$43,MATCH('Energy Use 2019'!$A33,'Final Energy Consumption-2019'!$A$2:$A$43,0),MATCH('Energy Use 2019'!U$2,'Final Energy Consumption-2019'!$A$2:$AH$2,0))*'Heat Value'!$P$78</f>
        <v>0</v>
      </c>
      <c r="V33" s="5">
        <f>INDEX('Final Energy Consumption-2019'!$A$2:$AH$43,MATCH('Energy Use 2019'!$A33,'Final Energy Consumption-2019'!$A$2:$A$43,0),MATCH('Energy Use 2019'!V$2,'Final Energy Consumption-2019'!$A$2:$AH$2,0))*'Heat Value'!$P$78</f>
        <v>0</v>
      </c>
      <c r="W33" s="11">
        <f>INDEX('Final Energy Consumption-2019'!$A$2:$AH$43,MATCH('Energy Use 2019'!$A33,'Final Energy Consumption-2019'!$A$2:$A$43,0),MATCH('Energy Use 2019'!W$2,'Final Energy Consumption-2019'!$A$2:$AH$2,0))*'Heat Value'!$P$78</f>
        <v>1333355760000</v>
      </c>
      <c r="X33" s="5">
        <f>INDEX('Final Energy Consumption-2019'!$A$2:$AH$43,MATCH('Energy Use 2019'!$A33,'Final Energy Consumption-2019'!$A$2:$A$43,0),MATCH('Energy Use 2019'!X$2,'Final Energy Consumption-2019'!$A$2:$AH$2,0))*'Heat Value'!$P$78</f>
        <v>2777824500</v>
      </c>
      <c r="Y33" s="11">
        <f>INDEX('Final Energy Consumption-2019'!$A$2:$AH$43,MATCH('Energy Use 2019'!$A33,'Final Energy Consumption-2019'!$A$2:$A$43,0),MATCH('Energy Use 2019'!Y$2,'Final Energy Consumption-2019'!$A$2:$AH$2,0))*'Heat Value'!$P$78</f>
        <v>638899635000</v>
      </c>
      <c r="Z33" s="11">
        <f>INDEX('Final Energy Consumption-2019'!$A$2:$AH$43,MATCH('Energy Use 2019'!$A33,'Final Energy Consumption-2019'!$A$2:$A$43,0),MATCH('Energy Use 2019'!Z$2,'Final Energy Consumption-2019'!$A$2:$AH$2,0))*'Heat Value'!$P$78</f>
        <v>36708950767500</v>
      </c>
      <c r="AA33" s="11">
        <f>INDEX('Final Energy Consumption-2019'!$A$2:$AH$43,MATCH('Energy Use 2019'!$A33,'Final Energy Consumption-2019'!$A$2:$A$43,0),MATCH('Energy Use 2019'!AA$2,'Final Energy Consumption-2019'!$A$2:$AH$2,0))*'Heat Value'!$P$78</f>
        <v>40356234336000</v>
      </c>
      <c r="AB33" s="11">
        <f>INDEX('Final Energy Consumption-2019'!$A$2:$AH$43,MATCH('Energy Use 2019'!$A33,'Final Energy Consumption-2019'!$A$2:$A$43,0),MATCH('Energy Use 2019'!AB$2,'Final Energy Consumption-2019'!$A$2:$AH$2,0))*'Heat Value'!$P$78</f>
        <v>3255610314000</v>
      </c>
      <c r="AC33" s="11">
        <f>INDEX('Final Energy Consumption-2019'!$A$2:$AH$43,MATCH('Energy Use 2019'!$A33,'Final Energy Consumption-2019'!$A$2:$A$43,0),MATCH('Energy Use 2019'!AC$2,'Final Energy Consumption-2019'!$A$2:$AH$2,0))*VLOOKUP(AC$3,'Heat Value'!$B$2:$P$78,15,0)</f>
        <v>312974187271704.75</v>
      </c>
      <c r="AD33" s="129">
        <f>INDEX('Final Energy Consumption-2019'!$A$2:$AH$43,MATCH('Energy Use 2019'!$A33,'Final Energy Consumption-2019'!$A$2:$A$43,0),MATCH('Energy Use 2019'!AD$2,'Final Energy Consumption-2019'!$A$2:$AH$2,0))*'Heat Value'!$P$78</f>
        <v>1419468319500</v>
      </c>
    </row>
    <row r="34" spans="1:30" x14ac:dyDescent="0.2">
      <c r="A34" s="12" t="s">
        <v>30</v>
      </c>
      <c r="B34" s="15">
        <f>INDEX('Final Energy Consumption-2019'!$A$2:$AF$43,MATCH('Energy Use 2019'!$A34,'Final Energy Consumption-2019'!$A$2:$A$43,0),MATCH('Energy Use 2019'!B$2,'Final Energy Consumption-2019'!$A$2:$AF$2,0))*'Heat Value'!$P$78</f>
        <v>3625060972500</v>
      </c>
      <c r="C34" s="5">
        <f>INDEX('Final Energy Consumption-2019'!$A$2:$AF$43,MATCH('Energy Use 2019'!$A34,'Final Energy Consumption-2019'!$A$2:$A$43,0),MATCH('Energy Use 2019'!C$2,'Final Energy Consumption-2019'!$A$2:$AF$2,0))*'Heat Value'!$P$78</f>
        <v>0</v>
      </c>
      <c r="D34" s="11">
        <f>INDEX('Final Energy Consumption-2019'!$A$2:$AF$43,MATCH('Energy Use 2019'!$A34,'Final Energy Consumption-2019'!$A$2:$A$43,0),MATCH('Energy Use 2019'!D$2,'Final Energy Consumption-2019'!$A$2:$AF$2,0))*'Heat Value'!$P$78</f>
        <v>225003784500</v>
      </c>
      <c r="E34" s="11">
        <f>INDEX('Final Energy Consumption-2019'!$A$2:$AF$43,MATCH('Energy Use 2019'!$A34,'Final Energy Consumption-2019'!$A$2:$A$43,0),MATCH('Energy Use 2019'!E$2,'Final Energy Consumption-2019'!$A$2:$AF$2,0))*'Heat Value'!$P$78</f>
        <v>225003784499.99963</v>
      </c>
      <c r="F34" s="11">
        <f>INDEX('Final Energy Consumption-2019'!$A$2:$AF$43,MATCH('Energy Use 2019'!$A34,'Final Energy Consumption-2019'!$A$2:$A$43,0),MATCH('Energy Use 2019'!F$2,'Final Energy Consumption-2019'!$A$2:$AF$2,0))*'Heat Value'!$P$78</f>
        <v>1766696382000</v>
      </c>
      <c r="G34" s="11">
        <f>INDEX('Final Energy Consumption-2019'!$A$2:$AF$43,MATCH('Energy Use 2019'!$A34,'Final Energy Consumption-2019'!$A$2:$A$43,0),MATCH('Energy Use 2019'!G$2,'Final Energy Consumption-2019'!$A$2:$AF$2,0))*'Heat Value'!$P$78</f>
        <v>2133369216000</v>
      </c>
      <c r="H34" s="11">
        <f>INDEX('Final Energy Consumption-2019'!$A$2:$AF$43,MATCH('Energy Use 2019'!$A34,'Final Energy Consumption-2019'!$A$2:$A$43,0),MATCH('Energy Use 2019'!H$2,'Final Energy Consumption-2019'!$A$2:$AF$2,0))*'Heat Value'!$P$78</f>
        <v>836125174500</v>
      </c>
      <c r="I34" s="5">
        <f>INDEX('Final Energy Consumption-2019'!$A$2:$AF$43,MATCH('Energy Use 2019'!$A34,'Final Energy Consumption-2019'!$A$2:$A$43,0),MATCH('Energy Use 2019'!I$2,'Final Energy Consumption-2019'!$A$2:$AF$2,0))*'Heat Value'!$P$78</f>
        <v>2777824500</v>
      </c>
      <c r="J34" s="11">
        <f>INDEX('Final Energy Consumption-2019'!$A$2:$AF$43,MATCH('Energy Use 2019'!$A34,'Final Energy Consumption-2019'!$A$2:$A$43,0),MATCH('Energy Use 2019'!J$2,'Final Energy Consumption-2019'!$A$2:$AF$2,0))*'Heat Value'!$P$78</f>
        <v>1741695961500</v>
      </c>
      <c r="K34" s="11">
        <f>INDEX('Final Energy Consumption-2019'!$A$2:$AF$43,MATCH('Energy Use 2019'!$A34,'Final Energy Consumption-2019'!$A$2:$A$43,0),MATCH('Energy Use 2019'!K$2,'Final Energy Consumption-2019'!$A$2:$AF$2,0))*'Heat Value'!$P$78</f>
        <v>180558592500</v>
      </c>
      <c r="L34" s="5">
        <f>INDEX('Final Energy Consumption-2019'!$A$2:$AF$43,MATCH('Energy Use 2019'!$A34,'Final Energy Consumption-2019'!$A$2:$A$43,0),MATCH('Energy Use 2019'!L$2,'Final Energy Consumption-2019'!$A$2:$AF$2,0))*'Heat Value'!$P$78</f>
        <v>0</v>
      </c>
      <c r="M34" s="11">
        <f>INDEX('Final Energy Consumption-2019'!$A$2:$AH$43,MATCH('Energy Use 2019'!$A34,'Final Energy Consumption-2019'!$A$2:$A$43,0),MATCH('Energy Use 2019'!M$2,'Final Energy Consumption-2019'!$A$2:$AH$2,0))*'Heat Value'!$P$78*0.21</f>
        <v>1016183758590</v>
      </c>
      <c r="N34" s="11">
        <f>INDEX('Final Energy Consumption-2019'!$A$2:$AH$43,MATCH('Energy Use 2019'!$A34,'Final Energy Consumption-2019'!$A$2:$A$43,0),MATCH('Energy Use 2019'!N$2,'Final Energy Consumption-2019'!$A$2:$AH$2,0))*'Heat Value'!$P$78</f>
        <v>313894168500</v>
      </c>
      <c r="O34" s="11">
        <f>INDEX('Final Energy Consumption-2019'!$A$2:$AH$43,MATCH('Energy Use 2019'!$A34,'Final Energy Consumption-2019'!$A$2:$A$43,0),MATCH('Energy Use 2019'!O$2,'Final Energy Consumption-2019'!$A$2:$AH$2,0))*'Heat Value'!$P$78*0.74</f>
        <v>4331128403910</v>
      </c>
      <c r="P34" s="11">
        <f>INDEX('Final Energy Consumption-2019'!$A$2:$AH$43,MATCH('Energy Use 2019'!$A34,'Final Energy Consumption-2019'!$A$2:$A$43,0),MATCH('Energy Use 2019'!P$2,'Final Energy Consumption-2019'!$A$2:$AH$2,0))*'Heat Value'!$P$78</f>
        <v>255559854000</v>
      </c>
      <c r="Q34" s="5">
        <f>INDEX('Final Energy Consumption-2019'!$A$2:$AH$43,MATCH('Energy Use 2019'!$A34,'Final Energy Consumption-2019'!$A$2:$A$43,0),MATCH('Energy Use 2019'!Q$2,'Final Energy Consumption-2019'!$A$2:$AH$2,0))*'Heat Value'!$P$78</f>
        <v>0</v>
      </c>
      <c r="R34" s="11">
        <f>INDEX('Final Energy Consumption-2019'!$A$2:$AH$43,MATCH('Energy Use 2019'!$A34,'Final Energy Consumption-2019'!$A$2:$A$43,0),MATCH('Energy Use 2019'!R$2,'Final Energy Consumption-2019'!$A$2:$AH$2,0))*'Heat Value'!$P$78</f>
        <v>1133352396000</v>
      </c>
      <c r="S34" s="11">
        <f>INDEX('Final Energy Consumption-2019'!$A$2:$AH$43,MATCH('Energy Use 2019'!$A34,'Final Energy Consumption-2019'!$A$2:$A$43,0),MATCH('Energy Use 2019'!S$2,'Final Energy Consumption-2019'!$A$2:$AH$2,0))*'Heat Value'!$P$78</f>
        <v>13889122500</v>
      </c>
      <c r="T34" s="11">
        <f>INDEX('Final Energy Consumption-2019'!$A$2:$AH$43,MATCH('Energy Use 2019'!$A34,'Final Energy Consumption-2019'!$A$2:$A$43,0),MATCH('Energy Use 2019'!T$2,'Final Energy Consumption-2019'!$A$2:$AH$2,0))*'Heat Value'!$P$78</f>
        <v>30556069500</v>
      </c>
      <c r="U34" s="9">
        <f>INDEX('Final Energy Consumption-2019'!$A$2:$AH$43,MATCH('Energy Use 2019'!$A34,'Final Energy Consumption-2019'!$A$2:$A$43,0),MATCH('Energy Use 2019'!U$2,'Final Energy Consumption-2019'!$A$2:$AH$2,0))*'Heat Value'!$P$78</f>
        <v>0</v>
      </c>
      <c r="V34" s="5">
        <f>INDEX('Final Energy Consumption-2019'!$A$2:$AH$43,MATCH('Energy Use 2019'!$A34,'Final Energy Consumption-2019'!$A$2:$A$43,0),MATCH('Energy Use 2019'!V$2,'Final Energy Consumption-2019'!$A$2:$AH$2,0))*'Heat Value'!$P$78</f>
        <v>0</v>
      </c>
      <c r="W34" s="11">
        <f>INDEX('Final Energy Consumption-2019'!$A$2:$AH$43,MATCH('Energy Use 2019'!$A34,'Final Energy Consumption-2019'!$A$2:$A$43,0),MATCH('Energy Use 2019'!W$2,'Final Energy Consumption-2019'!$A$2:$AH$2,0))*'Heat Value'!$P$78</f>
        <v>1722251190000</v>
      </c>
      <c r="X34" s="5">
        <f>INDEX('Final Energy Consumption-2019'!$A$2:$AH$43,MATCH('Energy Use 2019'!$A34,'Final Energy Consumption-2019'!$A$2:$A$43,0),MATCH('Energy Use 2019'!X$2,'Final Energy Consumption-2019'!$A$2:$AH$2,0))*'Heat Value'!$P$78</f>
        <v>0</v>
      </c>
      <c r="Y34" s="11">
        <f>INDEX('Final Energy Consumption-2019'!$A$2:$AH$43,MATCH('Energy Use 2019'!$A34,'Final Energy Consumption-2019'!$A$2:$A$43,0),MATCH('Energy Use 2019'!Y$2,'Final Energy Consumption-2019'!$A$2:$AH$2,0))*'Heat Value'!$P$78</f>
        <v>1341689233500</v>
      </c>
      <c r="Z34" s="11">
        <f>INDEX('Final Energy Consumption-2019'!$A$2:$AH$43,MATCH('Energy Use 2019'!$A34,'Final Energy Consumption-2019'!$A$2:$A$43,0),MATCH('Energy Use 2019'!Z$2,'Final Energy Consumption-2019'!$A$2:$AH$2,0))*'Heat Value'!$P$78</f>
        <v>17205844953000</v>
      </c>
      <c r="AA34" s="11">
        <f>INDEX('Final Energy Consumption-2019'!$A$2:$AH$43,MATCH('Energy Use 2019'!$A34,'Final Energy Consumption-2019'!$A$2:$A$43,0),MATCH('Energy Use 2019'!AA$2,'Final Energy Consumption-2019'!$A$2:$AH$2,0))*'Heat Value'!$P$78</f>
        <v>55709270347500</v>
      </c>
      <c r="AB34" s="11">
        <f>INDEX('Final Energy Consumption-2019'!$A$2:$AH$43,MATCH('Energy Use 2019'!$A34,'Final Energy Consumption-2019'!$A$2:$A$43,0),MATCH('Energy Use 2019'!AB$2,'Final Energy Consumption-2019'!$A$2:$AH$2,0))*'Heat Value'!$P$78</f>
        <v>9050152221000</v>
      </c>
      <c r="AC34" s="11">
        <f>INDEX('Final Energy Consumption-2019'!$A$2:$AH$43,MATCH('Energy Use 2019'!$A34,'Final Energy Consumption-2019'!$A$2:$A$43,0),MATCH('Energy Use 2019'!AC$2,'Final Energy Consumption-2019'!$A$2:$AH$2,0))*VLOOKUP(AC$3,'Heat Value'!$B$2:$P$78,15,0)</f>
        <v>132608755880141.38</v>
      </c>
      <c r="AD34" s="129">
        <f>INDEX('Final Energy Consumption-2019'!$A$2:$AH$43,MATCH('Energy Use 2019'!$A34,'Final Energy Consumption-2019'!$A$2:$A$43,0),MATCH('Energy Use 2019'!AD$2,'Final Energy Consumption-2019'!$A$2:$AH$2,0))*'Heat Value'!$P$78</f>
        <v>1505580879000</v>
      </c>
    </row>
    <row r="35" spans="1:30" x14ac:dyDescent="0.2">
      <c r="A35" s="12" t="s">
        <v>31</v>
      </c>
      <c r="B35" s="15">
        <f>INDEX('Final Energy Consumption-2019'!$A$2:$AF$43,MATCH('Energy Use 2019'!$A35,'Final Energy Consumption-2019'!$A$2:$A$43,0),MATCH('Energy Use 2019'!B$2,'Final Energy Consumption-2019'!$A$2:$AF$2,0))*'Heat Value'!$P$78</f>
        <v>4402851832500</v>
      </c>
      <c r="C35" s="5">
        <f>INDEX('Final Energy Consumption-2019'!$A$2:$AF$43,MATCH('Energy Use 2019'!$A35,'Final Energy Consumption-2019'!$A$2:$A$43,0),MATCH('Energy Use 2019'!C$2,'Final Energy Consumption-2019'!$A$2:$AF$2,0))*'Heat Value'!$P$78</f>
        <v>0</v>
      </c>
      <c r="D35" s="11">
        <f>INDEX('Final Energy Consumption-2019'!$A$2:$AF$43,MATCH('Energy Use 2019'!$A35,'Final Energy Consumption-2019'!$A$2:$A$43,0),MATCH('Energy Use 2019'!D$2,'Final Energy Consumption-2019'!$A$2:$AF$2,0))*'Heat Value'!$P$78</f>
        <v>16666947000</v>
      </c>
      <c r="E35" s="11">
        <f>INDEX('Final Energy Consumption-2019'!$A$2:$AF$43,MATCH('Energy Use 2019'!$A35,'Final Energy Consumption-2019'!$A$2:$A$43,0),MATCH('Energy Use 2019'!E$2,'Final Energy Consumption-2019'!$A$2:$AF$2,0))*'Heat Value'!$P$78</f>
        <v>91668208499.999527</v>
      </c>
      <c r="F35" s="11">
        <f>INDEX('Final Energy Consumption-2019'!$A$2:$AF$43,MATCH('Energy Use 2019'!$A35,'Final Energy Consumption-2019'!$A$2:$A$43,0),MATCH('Energy Use 2019'!F$2,'Final Energy Consumption-2019'!$A$2:$AF$2,0))*'Heat Value'!$P$78</f>
        <v>3838953459000</v>
      </c>
      <c r="G35" s="11">
        <f>INDEX('Final Energy Consumption-2019'!$A$2:$AF$43,MATCH('Energy Use 2019'!$A35,'Final Energy Consumption-2019'!$A$2:$A$43,0),MATCH('Energy Use 2019'!G$2,'Final Energy Consumption-2019'!$A$2:$AF$2,0))*'Heat Value'!$P$78</f>
        <v>91668208500</v>
      </c>
      <c r="H35" s="11">
        <f>INDEX('Final Energy Consumption-2019'!$A$2:$AF$43,MATCH('Energy Use 2019'!$A35,'Final Energy Consumption-2019'!$A$2:$A$43,0),MATCH('Energy Use 2019'!H$2,'Final Energy Consumption-2019'!$A$2:$AF$2,0))*'Heat Value'!$P$78</f>
        <v>11111298000</v>
      </c>
      <c r="I35" s="11">
        <f>INDEX('Final Energy Consumption-2019'!$A$2:$AF$43,MATCH('Energy Use 2019'!$A35,'Final Energy Consumption-2019'!$A$2:$A$43,0),MATCH('Energy Use 2019'!I$2,'Final Energy Consumption-2019'!$A$2:$AF$2,0))*'Heat Value'!$P$78</f>
        <v>8333473500</v>
      </c>
      <c r="J35" s="11">
        <f>INDEX('Final Energy Consumption-2019'!$A$2:$AF$43,MATCH('Energy Use 2019'!$A35,'Final Energy Consumption-2019'!$A$2:$A$43,0),MATCH('Energy Use 2019'!J$2,'Final Energy Consumption-2019'!$A$2:$AF$2,0))*'Heat Value'!$P$78</f>
        <v>88890384000</v>
      </c>
      <c r="K35" s="5">
        <f>INDEX('Final Energy Consumption-2019'!$A$2:$AF$43,MATCH('Energy Use 2019'!$A35,'Final Energy Consumption-2019'!$A$2:$A$43,0),MATCH('Energy Use 2019'!K$2,'Final Energy Consumption-2019'!$A$2:$AF$2,0))*'Heat Value'!$P$78</f>
        <v>0</v>
      </c>
      <c r="L35" s="11">
        <f>INDEX('Final Energy Consumption-2019'!$A$2:$AF$43,MATCH('Energy Use 2019'!$A35,'Final Energy Consumption-2019'!$A$2:$A$43,0),MATCH('Energy Use 2019'!L$2,'Final Energy Consumption-2019'!$A$2:$AF$2,0))*'Heat Value'!$P$78</f>
        <v>2777824500</v>
      </c>
      <c r="M35" s="11">
        <f>INDEX('Final Energy Consumption-2019'!$A$2:$AH$43,MATCH('Energy Use 2019'!$A35,'Final Energy Consumption-2019'!$A$2:$A$43,0),MATCH('Energy Use 2019'!M$2,'Final Energy Consumption-2019'!$A$2:$AH$2,0))*'Heat Value'!$P$78*0.21</f>
        <v>2122202361510</v>
      </c>
      <c r="N35" s="11">
        <f>INDEX('Final Energy Consumption-2019'!$A$2:$AH$43,MATCH('Energy Use 2019'!$A35,'Final Energy Consumption-2019'!$A$2:$A$43,0),MATCH('Energy Use 2019'!N$2,'Final Energy Consumption-2019'!$A$2:$AH$2,0))*'Heat Value'!$P$78</f>
        <v>111112980000</v>
      </c>
      <c r="O35" s="11">
        <f>INDEX('Final Energy Consumption-2019'!$A$2:$AH$43,MATCH('Energy Use 2019'!$A35,'Final Energy Consumption-2019'!$A$2:$A$43,0),MATCH('Energy Use 2019'!O$2,'Final Energy Consumption-2019'!$A$2:$AH$2,0))*'Heat Value'!$P$78*0.74</f>
        <v>8072302440510</v>
      </c>
      <c r="P35" s="11">
        <f>INDEX('Final Energy Consumption-2019'!$A$2:$AH$43,MATCH('Energy Use 2019'!$A35,'Final Energy Consumption-2019'!$A$2:$A$43,0),MATCH('Energy Use 2019'!P$2,'Final Energy Consumption-2019'!$A$2:$AH$2,0))*'Heat Value'!$P$78</f>
        <v>125002102500</v>
      </c>
      <c r="Q35" s="11">
        <f>INDEX('Final Energy Consumption-2019'!$A$2:$AH$43,MATCH('Energy Use 2019'!$A35,'Final Energy Consumption-2019'!$A$2:$A$43,0),MATCH('Energy Use 2019'!Q$2,'Final Energy Consumption-2019'!$A$2:$AH$2,0))*'Heat Value'!$P$78</f>
        <v>5555649000</v>
      </c>
      <c r="R35" s="11">
        <f>INDEX('Final Energy Consumption-2019'!$A$2:$AH$43,MATCH('Energy Use 2019'!$A35,'Final Energy Consumption-2019'!$A$2:$A$43,0),MATCH('Energy Use 2019'!R$2,'Final Energy Consumption-2019'!$A$2:$AH$2,0))*'Heat Value'!$P$78</f>
        <v>3633394446000</v>
      </c>
      <c r="S35" s="11">
        <f>INDEX('Final Energy Consumption-2019'!$A$2:$AH$43,MATCH('Energy Use 2019'!$A35,'Final Energy Consumption-2019'!$A$2:$A$43,0),MATCH('Energy Use 2019'!S$2,'Final Energy Consumption-2019'!$A$2:$AH$2,0))*'Heat Value'!$P$78</f>
        <v>2777824500</v>
      </c>
      <c r="T35" s="11">
        <f>INDEX('Final Energy Consumption-2019'!$A$2:$AH$43,MATCH('Energy Use 2019'!$A35,'Final Energy Consumption-2019'!$A$2:$A$43,0),MATCH('Energy Use 2019'!T$2,'Final Energy Consumption-2019'!$A$2:$AH$2,0))*'Heat Value'!$P$78</f>
        <v>52778665500</v>
      </c>
      <c r="U35" s="15">
        <f>INDEX('Final Energy Consumption-2019'!$A$2:$AH$43,MATCH('Energy Use 2019'!$A35,'Final Energy Consumption-2019'!$A$2:$A$43,0),MATCH('Energy Use 2019'!U$2,'Final Energy Consumption-2019'!$A$2:$AH$2,0))*'Heat Value'!$P$78</f>
        <v>2777824500</v>
      </c>
      <c r="V35" s="5">
        <f>INDEX('Final Energy Consumption-2019'!$A$2:$AH$43,MATCH('Energy Use 2019'!$A35,'Final Energy Consumption-2019'!$A$2:$A$43,0),MATCH('Energy Use 2019'!V$2,'Final Energy Consumption-2019'!$A$2:$AH$2,0))*'Heat Value'!$P$78</f>
        <v>0</v>
      </c>
      <c r="W35" s="11">
        <f>INDEX('Final Energy Consumption-2019'!$A$2:$AH$43,MATCH('Energy Use 2019'!$A35,'Final Energy Consumption-2019'!$A$2:$A$43,0),MATCH('Energy Use 2019'!W$2,'Final Energy Consumption-2019'!$A$2:$AH$2,0))*'Heat Value'!$P$78</f>
        <v>988905522000</v>
      </c>
      <c r="X35" s="5">
        <f>INDEX('Final Energy Consumption-2019'!$A$2:$AH$43,MATCH('Energy Use 2019'!$A35,'Final Energy Consumption-2019'!$A$2:$A$43,0),MATCH('Energy Use 2019'!X$2,'Final Energy Consumption-2019'!$A$2:$AH$2,0))*'Heat Value'!$P$78</f>
        <v>0</v>
      </c>
      <c r="Y35" s="11">
        <f>INDEX('Final Energy Consumption-2019'!$A$2:$AH$43,MATCH('Energy Use 2019'!$A35,'Final Energy Consumption-2019'!$A$2:$A$43,0),MATCH('Energy Use 2019'!Y$2,'Final Energy Consumption-2019'!$A$2:$AH$2,0))*'Heat Value'!$P$78</f>
        <v>716678721000</v>
      </c>
      <c r="Z35" s="11">
        <f>INDEX('Final Energy Consumption-2019'!$A$2:$AH$43,MATCH('Energy Use 2019'!$A35,'Final Energy Consumption-2019'!$A$2:$A$43,0),MATCH('Energy Use 2019'!Z$2,'Final Energy Consumption-2019'!$A$2:$AH$2,0))*'Heat Value'!$P$78</f>
        <v>25833767850000</v>
      </c>
      <c r="AA35" s="11">
        <f>INDEX('Final Energy Consumption-2019'!$A$2:$AH$43,MATCH('Energy Use 2019'!$A35,'Final Energy Consumption-2019'!$A$2:$A$43,0),MATCH('Energy Use 2019'!AA$2,'Final Energy Consumption-2019'!$A$2:$AH$2,0))*'Heat Value'!$P$78</f>
        <v>68634487746000</v>
      </c>
      <c r="AB35" s="11">
        <f>INDEX('Final Energy Consumption-2019'!$A$2:$AH$43,MATCH('Energy Use 2019'!$A35,'Final Energy Consumption-2019'!$A$2:$A$43,0),MATCH('Energy Use 2019'!AB$2,'Final Energy Consumption-2019'!$A$2:$AH$2,0))*'Heat Value'!$P$78</f>
        <v>28253252989500</v>
      </c>
      <c r="AC35" s="11">
        <f>INDEX('Final Energy Consumption-2019'!$A$2:$AH$43,MATCH('Energy Use 2019'!$A35,'Final Energy Consumption-2019'!$A$2:$A$43,0),MATCH('Energy Use 2019'!AC$2,'Final Energy Consumption-2019'!$A$2:$AH$2,0))*VLOOKUP(AC$3,'Heat Value'!$B$2:$P$78,15,0)</f>
        <v>169158900504464.94</v>
      </c>
      <c r="AD35" s="129">
        <f>INDEX('Final Energy Consumption-2019'!$A$2:$AH$43,MATCH('Energy Use 2019'!$A35,'Final Energy Consumption-2019'!$A$2:$A$43,0),MATCH('Energy Use 2019'!AD$2,'Final Energy Consumption-2019'!$A$2:$AH$2,0))*'Heat Value'!$P$78</f>
        <v>836125174500</v>
      </c>
    </row>
    <row r="36" spans="1:30" x14ac:dyDescent="0.2">
      <c r="A36" s="12" t="s">
        <v>32</v>
      </c>
      <c r="B36" s="15">
        <f>INDEX('Final Energy Consumption-2019'!$A$2:$AF$43,MATCH('Energy Use 2019'!$A36,'Final Energy Consumption-2019'!$A$2:$A$43,0),MATCH('Energy Use 2019'!B$2,'Final Energy Consumption-2019'!$A$2:$AF$2,0))*'Heat Value'!$P$78</f>
        <v>2802824920500</v>
      </c>
      <c r="C36" s="5">
        <f>INDEX('Final Energy Consumption-2019'!$A$2:$AF$43,MATCH('Energy Use 2019'!$A36,'Final Energy Consumption-2019'!$A$2:$A$43,0),MATCH('Energy Use 2019'!C$2,'Final Energy Consumption-2019'!$A$2:$AF$2,0))*'Heat Value'!$P$78</f>
        <v>0</v>
      </c>
      <c r="D36" s="11">
        <f>INDEX('Final Energy Consumption-2019'!$A$2:$AF$43,MATCH('Energy Use 2019'!$A36,'Final Energy Consumption-2019'!$A$2:$A$43,0),MATCH('Energy Use 2019'!D$2,'Final Energy Consumption-2019'!$A$2:$AF$2,0))*'Heat Value'!$P$78</f>
        <v>3119496913500</v>
      </c>
      <c r="E36" s="11">
        <f>INDEX('Final Energy Consumption-2019'!$A$2:$AF$43,MATCH('Energy Use 2019'!$A36,'Final Energy Consumption-2019'!$A$2:$A$43,0),MATCH('Energy Use 2019'!E$2,'Final Energy Consumption-2019'!$A$2:$AF$2,0))*'Heat Value'!$P$78</f>
        <v>0</v>
      </c>
      <c r="F36" s="11">
        <f>INDEX('Final Energy Consumption-2019'!$A$2:$AF$43,MATCH('Energy Use 2019'!$A36,'Final Energy Consumption-2019'!$A$2:$A$43,0),MATCH('Energy Use 2019'!F$2,'Final Energy Consumption-2019'!$A$2:$AF$2,0))*'Heat Value'!$P$78</f>
        <v>75001261500</v>
      </c>
      <c r="G36" s="11">
        <f>INDEX('Final Energy Consumption-2019'!$A$2:$AF$43,MATCH('Energy Use 2019'!$A36,'Final Energy Consumption-2019'!$A$2:$A$43,0),MATCH('Energy Use 2019'!G$2,'Final Energy Consumption-2019'!$A$2:$AF$2,0))*'Heat Value'!$P$78</f>
        <v>736123492500</v>
      </c>
      <c r="H36" s="5">
        <f>INDEX('Final Energy Consumption-2019'!$A$2:$AF$43,MATCH('Energy Use 2019'!$A36,'Final Energy Consumption-2019'!$A$2:$A$43,0),MATCH('Energy Use 2019'!H$2,'Final Energy Consumption-2019'!$A$2:$AF$2,0))*'Heat Value'!$P$78</f>
        <v>0</v>
      </c>
      <c r="I36" s="5">
        <f>INDEX('Final Energy Consumption-2019'!$A$2:$AF$43,MATCH('Energy Use 2019'!$A36,'Final Energy Consumption-2019'!$A$2:$A$43,0),MATCH('Energy Use 2019'!I$2,'Final Energy Consumption-2019'!$A$2:$AF$2,0))*'Heat Value'!$P$78</f>
        <v>0</v>
      </c>
      <c r="J36" s="11">
        <f>INDEX('Final Energy Consumption-2019'!$A$2:$AF$43,MATCH('Energy Use 2019'!$A36,'Final Energy Consumption-2019'!$A$2:$A$43,0),MATCH('Energy Use 2019'!J$2,'Final Energy Consumption-2019'!$A$2:$AF$2,0))*'Heat Value'!$P$78</f>
        <v>2777824500</v>
      </c>
      <c r="K36" s="5">
        <f>INDEX('Final Energy Consumption-2019'!$A$2:$AF$43,MATCH('Energy Use 2019'!$A36,'Final Energy Consumption-2019'!$A$2:$A$43,0),MATCH('Energy Use 2019'!K$2,'Final Energy Consumption-2019'!$A$2:$AF$2,0))*'Heat Value'!$P$78</f>
        <v>0</v>
      </c>
      <c r="L36" s="11">
        <f>INDEX('Final Energy Consumption-2019'!$A$2:$AF$43,MATCH('Energy Use 2019'!$A36,'Final Energy Consumption-2019'!$A$2:$A$43,0),MATCH('Energy Use 2019'!L$2,'Final Energy Consumption-2019'!$A$2:$AF$2,0))*'Heat Value'!$P$78</f>
        <v>2777824500</v>
      </c>
      <c r="M36" s="11">
        <f>INDEX('Final Energy Consumption-2019'!$A$2:$AH$43,MATCH('Energy Use 2019'!$A36,'Final Energy Consumption-2019'!$A$2:$A$43,0),MATCH('Energy Use 2019'!M$2,'Final Energy Consumption-2019'!$A$2:$AH$2,0))*'Heat Value'!$P$78*0.21</f>
        <v>300421719675</v>
      </c>
      <c r="N36" s="11">
        <f>INDEX('Final Energy Consumption-2019'!$A$2:$AH$43,MATCH('Energy Use 2019'!$A36,'Final Energy Consumption-2019'!$A$2:$A$43,0),MATCH('Energy Use 2019'!N$2,'Final Energy Consumption-2019'!$A$2:$AH$2,0))*'Heat Value'!$P$78</f>
        <v>388895430000</v>
      </c>
      <c r="O36" s="11">
        <f>INDEX('Final Energy Consumption-2019'!$A$2:$AH$43,MATCH('Energy Use 2019'!$A36,'Final Energy Consumption-2019'!$A$2:$A$43,0),MATCH('Energy Use 2019'!O$2,'Final Energy Consumption-2019'!$A$2:$AH$2,0))*'Heat Value'!$P$78*0.74</f>
        <v>3371167813200</v>
      </c>
      <c r="P36" s="11">
        <f>INDEX('Final Energy Consumption-2019'!$A$2:$AH$43,MATCH('Energy Use 2019'!$A36,'Final Energy Consumption-2019'!$A$2:$A$43,0),MATCH('Energy Use 2019'!P$2,'Final Energy Consumption-2019'!$A$2:$AH$2,0))*'Heat Value'!$P$78</f>
        <v>550009251000</v>
      </c>
      <c r="Q36" s="5">
        <f>INDEX('Final Energy Consumption-2019'!$A$2:$AH$43,MATCH('Energy Use 2019'!$A36,'Final Energy Consumption-2019'!$A$2:$A$43,0),MATCH('Energy Use 2019'!Q$2,'Final Energy Consumption-2019'!$A$2:$AH$2,0))*'Heat Value'!$P$78</f>
        <v>0</v>
      </c>
      <c r="R36" s="11">
        <f>INDEX('Final Energy Consumption-2019'!$A$2:$AH$43,MATCH('Energy Use 2019'!$A36,'Final Energy Consumption-2019'!$A$2:$A$43,0),MATCH('Energy Use 2019'!R$2,'Final Energy Consumption-2019'!$A$2:$AH$2,0))*'Heat Value'!$P$78</f>
        <v>91668208500</v>
      </c>
      <c r="S36" s="5">
        <f>INDEX('Final Energy Consumption-2019'!$A$2:$AH$43,MATCH('Energy Use 2019'!$A36,'Final Energy Consumption-2019'!$A$2:$A$43,0),MATCH('Energy Use 2019'!S$2,'Final Energy Consumption-2019'!$A$2:$AH$2,0))*'Heat Value'!$P$78</f>
        <v>0</v>
      </c>
      <c r="T36" s="5">
        <f>INDEX('Final Energy Consumption-2019'!$A$2:$AH$43,MATCH('Energy Use 2019'!$A36,'Final Energy Consumption-2019'!$A$2:$A$43,0),MATCH('Energy Use 2019'!T$2,'Final Energy Consumption-2019'!$A$2:$AH$2,0))*'Heat Value'!$P$78</f>
        <v>0</v>
      </c>
      <c r="U36" s="9">
        <f>INDEX('Final Energy Consumption-2019'!$A$2:$AH$43,MATCH('Energy Use 2019'!$A36,'Final Energy Consumption-2019'!$A$2:$A$43,0),MATCH('Energy Use 2019'!U$2,'Final Energy Consumption-2019'!$A$2:$AH$2,0))*'Heat Value'!$P$78</f>
        <v>0</v>
      </c>
      <c r="V36" s="5">
        <f>INDEX('Final Energy Consumption-2019'!$A$2:$AH$43,MATCH('Energy Use 2019'!$A36,'Final Energy Consumption-2019'!$A$2:$A$43,0),MATCH('Energy Use 2019'!V$2,'Final Energy Consumption-2019'!$A$2:$AH$2,0))*'Heat Value'!$P$78</f>
        <v>0</v>
      </c>
      <c r="W36" s="11">
        <f>INDEX('Final Energy Consumption-2019'!$A$2:$AH$43,MATCH('Energy Use 2019'!$A36,'Final Energy Consumption-2019'!$A$2:$A$43,0),MATCH('Energy Use 2019'!W$2,'Final Energy Consumption-2019'!$A$2:$AH$2,0))*'Heat Value'!$P$78</f>
        <v>636121810500</v>
      </c>
      <c r="X36" s="5">
        <f>INDEX('Final Energy Consumption-2019'!$A$2:$AH$43,MATCH('Energy Use 2019'!$A36,'Final Energy Consumption-2019'!$A$2:$A$43,0),MATCH('Energy Use 2019'!X$2,'Final Energy Consumption-2019'!$A$2:$AH$2,0))*'Heat Value'!$P$78</f>
        <v>0</v>
      </c>
      <c r="Y36" s="11">
        <f>INDEX('Final Energy Consumption-2019'!$A$2:$AH$43,MATCH('Energy Use 2019'!$A36,'Final Energy Consumption-2019'!$A$2:$A$43,0),MATCH('Energy Use 2019'!Y$2,'Final Energy Consumption-2019'!$A$2:$AH$2,0))*'Heat Value'!$P$78</f>
        <v>152780347500</v>
      </c>
      <c r="Z36" s="11">
        <f>INDEX('Final Energy Consumption-2019'!$A$2:$AH$43,MATCH('Energy Use 2019'!$A36,'Final Energy Consumption-2019'!$A$2:$A$43,0),MATCH('Energy Use 2019'!Z$2,'Final Energy Consumption-2019'!$A$2:$AH$2,0))*'Heat Value'!$P$78</f>
        <v>17639185575000</v>
      </c>
      <c r="AA36" s="11">
        <f>INDEX('Final Energy Consumption-2019'!$A$2:$AH$43,MATCH('Energy Use 2019'!$A36,'Final Energy Consumption-2019'!$A$2:$A$43,0),MATCH('Energy Use 2019'!AA$2,'Final Energy Consumption-2019'!$A$2:$AH$2,0))*'Heat Value'!$P$78</f>
        <v>60428794173000</v>
      </c>
      <c r="AB36" s="11">
        <f>INDEX('Final Energy Consumption-2019'!$A$2:$AH$43,MATCH('Energy Use 2019'!$A36,'Final Energy Consumption-2019'!$A$2:$A$43,0),MATCH('Energy Use 2019'!AB$2,'Final Energy Consumption-2019'!$A$2:$AH$2,0))*'Heat Value'!$P$78</f>
        <v>6313995088500</v>
      </c>
      <c r="AC36" s="11">
        <f>INDEX('Final Energy Consumption-2019'!$A$2:$AH$43,MATCH('Energy Use 2019'!$A36,'Final Energy Consumption-2019'!$A$2:$A$43,0),MATCH('Energy Use 2019'!AC$2,'Final Energy Consumption-2019'!$A$2:$AH$2,0))*VLOOKUP(AC$3,'Heat Value'!$B$2:$P$78,15,0)</f>
        <v>115937168346343.58</v>
      </c>
      <c r="AD36" s="129">
        <f>INDEX('Final Energy Consumption-2019'!$A$2:$AH$43,MATCH('Energy Use 2019'!$A36,'Final Energy Consumption-2019'!$A$2:$A$43,0),MATCH('Energy Use 2019'!AD$2,'Final Energy Consumption-2019'!$A$2:$AH$2,0))*'Heat Value'!$P$78</f>
        <v>83334735000</v>
      </c>
    </row>
    <row r="37" spans="1:30" x14ac:dyDescent="0.2">
      <c r="A37" s="12" t="s">
        <v>33</v>
      </c>
      <c r="B37" s="15">
        <f>INDEX('Final Energy Consumption-2019'!$A$2:$AF$43,MATCH('Energy Use 2019'!$A37,'Final Energy Consumption-2019'!$A$2:$A$43,0),MATCH('Energy Use 2019'!B$2,'Final Energy Consumption-2019'!$A$2:$AF$2,0))*'Heat Value'!$P$78</f>
        <v>3638950095000</v>
      </c>
      <c r="C37" s="5">
        <f>INDEX('Final Energy Consumption-2019'!$A$2:$AF$43,MATCH('Energy Use 2019'!$A37,'Final Energy Consumption-2019'!$A$2:$A$43,0),MATCH('Energy Use 2019'!C$2,'Final Energy Consumption-2019'!$A$2:$AF$2,0))*'Heat Value'!$P$78</f>
        <v>0</v>
      </c>
      <c r="D37" s="11">
        <f>INDEX('Final Energy Consumption-2019'!$A$2:$AF$43,MATCH('Energy Use 2019'!$A37,'Final Energy Consumption-2019'!$A$2:$A$43,0),MATCH('Energy Use 2019'!D$2,'Final Energy Consumption-2019'!$A$2:$AF$2,0))*'Heat Value'!$P$78</f>
        <v>11111298000</v>
      </c>
      <c r="E37" s="11">
        <f>INDEX('Final Energy Consumption-2019'!$A$2:$AF$43,MATCH('Energy Use 2019'!$A37,'Final Energy Consumption-2019'!$A$2:$A$43,0),MATCH('Energy Use 2019'!E$2,'Final Energy Consumption-2019'!$A$2:$AF$2,0))*'Heat Value'!$P$78</f>
        <v>8333473500.0003157</v>
      </c>
      <c r="F37" s="11">
        <f>INDEX('Final Energy Consumption-2019'!$A$2:$AF$43,MATCH('Energy Use 2019'!$A37,'Final Energy Consumption-2019'!$A$2:$A$43,0),MATCH('Energy Use 2019'!F$2,'Final Energy Consumption-2019'!$A$2:$AF$2,0))*'Heat Value'!$P$78</f>
        <v>152780347500</v>
      </c>
      <c r="G37" s="11">
        <f>INDEX('Final Energy Consumption-2019'!$A$2:$AF$43,MATCH('Energy Use 2019'!$A37,'Final Energy Consumption-2019'!$A$2:$A$43,0),MATCH('Energy Use 2019'!G$2,'Final Energy Consumption-2019'!$A$2:$AF$2,0))*'Heat Value'!$P$78</f>
        <v>36111718500</v>
      </c>
      <c r="H37" s="5">
        <f>INDEX('Final Energy Consumption-2019'!$A$2:$AF$43,MATCH('Energy Use 2019'!$A37,'Final Energy Consumption-2019'!$A$2:$A$43,0),MATCH('Energy Use 2019'!H$2,'Final Energy Consumption-2019'!$A$2:$AF$2,0))*'Heat Value'!$P$78</f>
        <v>0</v>
      </c>
      <c r="I37" s="5">
        <f>INDEX('Final Energy Consumption-2019'!$A$2:$AF$43,MATCH('Energy Use 2019'!$A37,'Final Energy Consumption-2019'!$A$2:$A$43,0),MATCH('Energy Use 2019'!I$2,'Final Energy Consumption-2019'!$A$2:$AF$2,0))*'Heat Value'!$P$78</f>
        <v>0</v>
      </c>
      <c r="J37" s="5">
        <f>INDEX('Final Energy Consumption-2019'!$A$2:$AF$43,MATCH('Energy Use 2019'!$A37,'Final Energy Consumption-2019'!$A$2:$A$43,0),MATCH('Energy Use 2019'!J$2,'Final Energy Consumption-2019'!$A$2:$AF$2,0))*'Heat Value'!$P$78</f>
        <v>0</v>
      </c>
      <c r="K37" s="5">
        <f>INDEX('Final Energy Consumption-2019'!$A$2:$AF$43,MATCH('Energy Use 2019'!$A37,'Final Energy Consumption-2019'!$A$2:$A$43,0),MATCH('Energy Use 2019'!K$2,'Final Energy Consumption-2019'!$A$2:$AF$2,0))*'Heat Value'!$P$78</f>
        <v>0</v>
      </c>
      <c r="L37" s="5">
        <f>INDEX('Final Energy Consumption-2019'!$A$2:$AF$43,MATCH('Energy Use 2019'!$A37,'Final Energy Consumption-2019'!$A$2:$A$43,0),MATCH('Energy Use 2019'!L$2,'Final Energy Consumption-2019'!$A$2:$AF$2,0))*'Heat Value'!$P$78</f>
        <v>0</v>
      </c>
      <c r="M37" s="11">
        <f>INDEX('Final Energy Consumption-2019'!$A$2:$AH$43,MATCH('Energy Use 2019'!$A37,'Final Energy Consumption-2019'!$A$2:$A$43,0),MATCH('Energy Use 2019'!M$2,'Final Energy Consumption-2019'!$A$2:$AH$2,0))*'Heat Value'!$P$78*0.21</f>
        <v>1282771575855</v>
      </c>
      <c r="N37" s="11">
        <f>INDEX('Final Energy Consumption-2019'!$A$2:$AH$43,MATCH('Energy Use 2019'!$A37,'Final Energy Consumption-2019'!$A$2:$A$43,0),MATCH('Energy Use 2019'!N$2,'Final Energy Consumption-2019'!$A$2:$AH$2,0))*'Heat Value'!$P$78</f>
        <v>172225119000</v>
      </c>
      <c r="O37" s="11">
        <f>INDEX('Final Energy Consumption-2019'!$A$2:$AH$43,MATCH('Energy Use 2019'!$A37,'Final Energy Consumption-2019'!$A$2:$A$43,0),MATCH('Energy Use 2019'!O$2,'Final Energy Consumption-2019'!$A$2:$AH$2,0))*'Heat Value'!$P$78*0.74</f>
        <v>3208776192930</v>
      </c>
      <c r="P37" s="11">
        <f>INDEX('Final Energy Consumption-2019'!$A$2:$AH$43,MATCH('Energy Use 2019'!$A37,'Final Energy Consumption-2019'!$A$2:$A$43,0),MATCH('Energy Use 2019'!P$2,'Final Energy Consumption-2019'!$A$2:$AH$2,0))*'Heat Value'!$P$78</f>
        <v>822236052000</v>
      </c>
      <c r="Q37" s="5">
        <f>INDEX('Final Energy Consumption-2019'!$A$2:$AH$43,MATCH('Energy Use 2019'!$A37,'Final Energy Consumption-2019'!$A$2:$A$43,0),MATCH('Energy Use 2019'!Q$2,'Final Energy Consumption-2019'!$A$2:$AH$2,0))*'Heat Value'!$P$78</f>
        <v>0</v>
      </c>
      <c r="R37" s="11">
        <f>INDEX('Final Energy Consumption-2019'!$A$2:$AH$43,MATCH('Energy Use 2019'!$A37,'Final Energy Consumption-2019'!$A$2:$A$43,0),MATCH('Energy Use 2019'!R$2,'Final Energy Consumption-2019'!$A$2:$AH$2,0))*'Heat Value'!$P$78</f>
        <v>711123072000</v>
      </c>
      <c r="S37" s="11">
        <f>INDEX('Final Energy Consumption-2019'!$A$2:$AH$43,MATCH('Energy Use 2019'!$A37,'Final Energy Consumption-2019'!$A$2:$A$43,0),MATCH('Energy Use 2019'!S$2,'Final Energy Consumption-2019'!$A$2:$AH$2,0))*'Heat Value'!$P$78</f>
        <v>55556490000</v>
      </c>
      <c r="T37" s="11">
        <f>INDEX('Final Energy Consumption-2019'!$A$2:$AH$43,MATCH('Energy Use 2019'!$A37,'Final Energy Consumption-2019'!$A$2:$A$43,0),MATCH('Energy Use 2019'!T$2,'Final Energy Consumption-2019'!$A$2:$AH$2,0))*'Heat Value'!$P$78</f>
        <v>19444771500</v>
      </c>
      <c r="U37" s="15">
        <f>INDEX('Final Energy Consumption-2019'!$A$2:$AH$43,MATCH('Energy Use 2019'!$A37,'Final Energy Consumption-2019'!$A$2:$A$43,0),MATCH('Energy Use 2019'!U$2,'Final Energy Consumption-2019'!$A$2:$AH$2,0))*'Heat Value'!$P$78</f>
        <v>13889122500</v>
      </c>
      <c r="V37" s="11">
        <f>INDEX('Final Energy Consumption-2019'!$A$2:$AH$43,MATCH('Energy Use 2019'!$A37,'Final Energy Consumption-2019'!$A$2:$A$43,0),MATCH('Energy Use 2019'!V$2,'Final Energy Consumption-2019'!$A$2:$AH$2,0))*'Heat Value'!$P$78</f>
        <v>111112980000</v>
      </c>
      <c r="W37" s="11">
        <f>INDEX('Final Energy Consumption-2019'!$A$2:$AH$43,MATCH('Energy Use 2019'!$A37,'Final Energy Consumption-2019'!$A$2:$A$43,0),MATCH('Energy Use 2019'!W$2,'Final Energy Consumption-2019'!$A$2:$AH$2,0))*'Heat Value'!$P$78</f>
        <v>1616693859000</v>
      </c>
      <c r="X37" s="5">
        <f>INDEX('Final Energy Consumption-2019'!$A$2:$AH$43,MATCH('Energy Use 2019'!$A37,'Final Energy Consumption-2019'!$A$2:$A$43,0),MATCH('Energy Use 2019'!X$2,'Final Energy Consumption-2019'!$A$2:$AH$2,0))*'Heat Value'!$P$78</f>
        <v>0</v>
      </c>
      <c r="Y37" s="11">
        <f>INDEX('Final Energy Consumption-2019'!$A$2:$AH$43,MATCH('Energy Use 2019'!$A37,'Final Energy Consumption-2019'!$A$2:$A$43,0),MATCH('Energy Use 2019'!Y$2,'Final Energy Consumption-2019'!$A$2:$AH$2,0))*'Heat Value'!$P$78</f>
        <v>547231426500</v>
      </c>
      <c r="Z37" s="11">
        <f>INDEX('Final Energy Consumption-2019'!$A$2:$AH$43,MATCH('Energy Use 2019'!$A37,'Final Energy Consumption-2019'!$A$2:$A$43,0),MATCH('Energy Use 2019'!Z$2,'Final Energy Consumption-2019'!$A$2:$AH$2,0))*'Heat Value'!$P$78</f>
        <v>12136315240500</v>
      </c>
      <c r="AA37" s="11">
        <f>INDEX('Final Energy Consumption-2019'!$A$2:$AH$43,MATCH('Energy Use 2019'!$A37,'Final Energy Consumption-2019'!$A$2:$A$43,0),MATCH('Energy Use 2019'!AA$2,'Final Energy Consumption-2019'!$A$2:$AH$2,0))*'Heat Value'!$P$78</f>
        <v>30114395404500</v>
      </c>
      <c r="AB37" s="11">
        <f>INDEX('Final Energy Consumption-2019'!$A$2:$AH$43,MATCH('Energy Use 2019'!$A37,'Final Energy Consumption-2019'!$A$2:$A$43,0),MATCH('Energy Use 2019'!AB$2,'Final Energy Consumption-2019'!$A$2:$AH$2,0))*'Heat Value'!$P$78</f>
        <v>13397447563500</v>
      </c>
      <c r="AC37" s="11">
        <f>INDEX('Final Energy Consumption-2019'!$A$2:$AH$43,MATCH('Energy Use 2019'!$A37,'Final Energy Consumption-2019'!$A$2:$A$43,0),MATCH('Energy Use 2019'!AC$2,'Final Energy Consumption-2019'!$A$2:$AH$2,0))*VLOOKUP(AC$3,'Heat Value'!$B$2:$P$78,15,0)</f>
        <v>285826471888795.88</v>
      </c>
      <c r="AD37" s="129">
        <f>INDEX('Final Energy Consumption-2019'!$A$2:$AH$43,MATCH('Energy Use 2019'!$A37,'Final Energy Consumption-2019'!$A$2:$A$43,0),MATCH('Energy Use 2019'!AD$2,'Final Energy Consumption-2019'!$A$2:$AH$2,0))*'Heat Value'!$P$78</f>
        <v>1719473365500</v>
      </c>
    </row>
    <row r="38" spans="1:30" x14ac:dyDescent="0.2">
      <c r="A38" s="12" t="s">
        <v>34</v>
      </c>
      <c r="B38" s="15">
        <f>INDEX('Final Energy Consumption-2019'!$A$2:$AF$43,MATCH('Energy Use 2019'!$A38,'Final Energy Consumption-2019'!$A$2:$A$43,0),MATCH('Energy Use 2019'!B$2,'Final Energy Consumption-2019'!$A$2:$AF$2,0))*'Heat Value'!$P$78</f>
        <v>3413946310500</v>
      </c>
      <c r="C38" s="5">
        <f>INDEX('Final Energy Consumption-2019'!$A$2:$AF$43,MATCH('Energy Use 2019'!$A38,'Final Energy Consumption-2019'!$A$2:$A$43,0),MATCH('Energy Use 2019'!C$2,'Final Energy Consumption-2019'!$A$2:$AF$2,0))*'Heat Value'!$P$78</f>
        <v>0</v>
      </c>
      <c r="D38" s="11">
        <f>INDEX('Final Energy Consumption-2019'!$A$2:$AF$43,MATCH('Energy Use 2019'!$A38,'Final Energy Consumption-2019'!$A$2:$A$43,0),MATCH('Energy Use 2019'!D$2,'Final Energy Consumption-2019'!$A$2:$AF$2,0))*'Heat Value'!$P$78</f>
        <v>166669470000</v>
      </c>
      <c r="E38" s="11">
        <f>INDEX('Final Energy Consumption-2019'!$A$2:$AF$43,MATCH('Energy Use 2019'!$A38,'Final Energy Consumption-2019'!$A$2:$A$43,0),MATCH('Energy Use 2019'!E$2,'Final Energy Consumption-2019'!$A$2:$AF$2,0))*'Heat Value'!$P$78</f>
        <v>0</v>
      </c>
      <c r="F38" s="5">
        <f>INDEX('Final Energy Consumption-2019'!$A$2:$AF$43,MATCH('Energy Use 2019'!$A38,'Final Energy Consumption-2019'!$A$2:$A$43,0),MATCH('Energy Use 2019'!F$2,'Final Energy Consumption-2019'!$A$2:$AF$2,0))*'Heat Value'!$P$78</f>
        <v>0</v>
      </c>
      <c r="G38" s="11">
        <f>INDEX('Final Energy Consumption-2019'!$A$2:$AF$43,MATCH('Energy Use 2019'!$A38,'Final Energy Consumption-2019'!$A$2:$A$43,0),MATCH('Energy Use 2019'!G$2,'Final Energy Consumption-2019'!$A$2:$AF$2,0))*'Heat Value'!$P$78</f>
        <v>13889122500</v>
      </c>
      <c r="H38" s="11">
        <f>INDEX('Final Energy Consumption-2019'!$A$2:$AF$43,MATCH('Energy Use 2019'!$A38,'Final Energy Consumption-2019'!$A$2:$A$43,0),MATCH('Energy Use 2019'!H$2,'Final Energy Consumption-2019'!$A$2:$AF$2,0))*'Heat Value'!$P$78</f>
        <v>2777824500</v>
      </c>
      <c r="I38" s="5">
        <f>INDEX('Final Energy Consumption-2019'!$A$2:$AF$43,MATCH('Energy Use 2019'!$A38,'Final Energy Consumption-2019'!$A$2:$A$43,0),MATCH('Energy Use 2019'!I$2,'Final Energy Consumption-2019'!$A$2:$AF$2,0))*'Heat Value'!$P$78</f>
        <v>0</v>
      </c>
      <c r="J38" s="5">
        <f>INDEX('Final Energy Consumption-2019'!$A$2:$AF$43,MATCH('Energy Use 2019'!$A38,'Final Energy Consumption-2019'!$A$2:$A$43,0),MATCH('Energy Use 2019'!J$2,'Final Energy Consumption-2019'!$A$2:$AF$2,0))*'Heat Value'!$P$78</f>
        <v>0</v>
      </c>
      <c r="K38" s="5">
        <f>INDEX('Final Energy Consumption-2019'!$A$2:$AF$43,MATCH('Energy Use 2019'!$A38,'Final Energy Consumption-2019'!$A$2:$A$43,0),MATCH('Energy Use 2019'!K$2,'Final Energy Consumption-2019'!$A$2:$AF$2,0))*'Heat Value'!$P$78</f>
        <v>0</v>
      </c>
      <c r="L38" s="5">
        <f>INDEX('Final Energy Consumption-2019'!$A$2:$AF$43,MATCH('Energy Use 2019'!$A38,'Final Energy Consumption-2019'!$A$2:$A$43,0),MATCH('Energy Use 2019'!L$2,'Final Energy Consumption-2019'!$A$2:$AF$2,0))*'Heat Value'!$P$78</f>
        <v>2777824500</v>
      </c>
      <c r="M38" s="11">
        <f>INDEX('Final Energy Consumption-2019'!$A$2:$AH$43,MATCH('Energy Use 2019'!$A38,'Final Energy Consumption-2019'!$A$2:$A$43,0),MATCH('Energy Use 2019'!M$2,'Final Energy Consumption-2019'!$A$2:$AH$2,0))*'Heat Value'!$P$78*0.21</f>
        <v>823097177595</v>
      </c>
      <c r="N38" s="11">
        <f>INDEX('Final Energy Consumption-2019'!$A$2:$AH$43,MATCH('Energy Use 2019'!$A38,'Final Energy Consumption-2019'!$A$2:$A$43,0),MATCH('Energy Use 2019'!N$2,'Final Energy Consumption-2019'!$A$2:$AH$2,0))*'Heat Value'!$P$78</f>
        <v>63889963500</v>
      </c>
      <c r="O38" s="11">
        <f>INDEX('Final Energy Consumption-2019'!$A$2:$AH$43,MATCH('Energy Use 2019'!$A38,'Final Energy Consumption-2019'!$A$2:$A$43,0),MATCH('Energy Use 2019'!O$2,'Final Energy Consumption-2019'!$A$2:$AH$2,0))*'Heat Value'!$P$78*0.74</f>
        <v>1926087951810</v>
      </c>
      <c r="P38" s="11">
        <f>INDEX('Final Energy Consumption-2019'!$A$2:$AH$43,MATCH('Energy Use 2019'!$A38,'Final Energy Consumption-2019'!$A$2:$A$43,0),MATCH('Energy Use 2019'!P$2,'Final Energy Consumption-2019'!$A$2:$AH$2,0))*'Heat Value'!$P$78</f>
        <v>161113821000</v>
      </c>
      <c r="Q38" s="5">
        <f>INDEX('Final Energy Consumption-2019'!$A$2:$AH$43,MATCH('Energy Use 2019'!$A38,'Final Energy Consumption-2019'!$A$2:$A$43,0),MATCH('Energy Use 2019'!Q$2,'Final Energy Consumption-2019'!$A$2:$AH$2,0))*'Heat Value'!$P$78</f>
        <v>0</v>
      </c>
      <c r="R38" s="11">
        <f>INDEX('Final Energy Consumption-2019'!$A$2:$AH$43,MATCH('Energy Use 2019'!$A38,'Final Energy Consumption-2019'!$A$2:$A$43,0),MATCH('Energy Use 2019'!R$2,'Final Energy Consumption-2019'!$A$2:$AH$2,0))*'Heat Value'!$P$78</f>
        <v>261115503000</v>
      </c>
      <c r="S38" s="11">
        <f>INDEX('Final Energy Consumption-2019'!$A$2:$AH$43,MATCH('Energy Use 2019'!$A38,'Final Energy Consumption-2019'!$A$2:$A$43,0),MATCH('Energy Use 2019'!S$2,'Final Energy Consumption-2019'!$A$2:$AH$2,0))*'Heat Value'!$P$78</f>
        <v>8333473500</v>
      </c>
      <c r="T38" s="11">
        <f>INDEX('Final Energy Consumption-2019'!$A$2:$AH$43,MATCH('Energy Use 2019'!$A38,'Final Energy Consumption-2019'!$A$2:$A$43,0),MATCH('Energy Use 2019'!T$2,'Final Energy Consumption-2019'!$A$2:$AH$2,0))*'Heat Value'!$P$78</f>
        <v>8333473500</v>
      </c>
      <c r="U38" s="9">
        <f>INDEX('Final Energy Consumption-2019'!$A$2:$AH$43,MATCH('Energy Use 2019'!$A38,'Final Energy Consumption-2019'!$A$2:$A$43,0),MATCH('Energy Use 2019'!U$2,'Final Energy Consumption-2019'!$A$2:$AH$2,0))*'Heat Value'!$P$78</f>
        <v>0</v>
      </c>
      <c r="V38" s="5">
        <f>INDEX('Final Energy Consumption-2019'!$A$2:$AH$43,MATCH('Energy Use 2019'!$A38,'Final Energy Consumption-2019'!$A$2:$A$43,0),MATCH('Energy Use 2019'!V$2,'Final Energy Consumption-2019'!$A$2:$AH$2,0))*'Heat Value'!$P$78</f>
        <v>0</v>
      </c>
      <c r="W38" s="11">
        <f>INDEX('Final Energy Consumption-2019'!$A$2:$AH$43,MATCH('Energy Use 2019'!$A38,'Final Energy Consumption-2019'!$A$2:$A$43,0),MATCH('Energy Use 2019'!W$2,'Final Energy Consumption-2019'!$A$2:$AH$2,0))*'Heat Value'!$P$78</f>
        <v>930571207500</v>
      </c>
      <c r="X38" s="5">
        <f>INDEX('Final Energy Consumption-2019'!$A$2:$AH$43,MATCH('Energy Use 2019'!$A38,'Final Energy Consumption-2019'!$A$2:$A$43,0),MATCH('Energy Use 2019'!X$2,'Final Energy Consumption-2019'!$A$2:$AH$2,0))*'Heat Value'!$P$78</f>
        <v>0</v>
      </c>
      <c r="Y38" s="11">
        <f>INDEX('Final Energy Consumption-2019'!$A$2:$AH$43,MATCH('Energy Use 2019'!$A38,'Final Energy Consumption-2019'!$A$2:$A$43,0),MATCH('Energy Use 2019'!Y$2,'Final Energy Consumption-2019'!$A$2:$AH$2,0))*'Heat Value'!$P$78</f>
        <v>52778665500</v>
      </c>
      <c r="Z38" s="11">
        <f>INDEX('Final Energy Consumption-2019'!$A$2:$AH$43,MATCH('Energy Use 2019'!$A38,'Final Energy Consumption-2019'!$A$2:$A$43,0),MATCH('Energy Use 2019'!Z$2,'Final Energy Consumption-2019'!$A$2:$AH$2,0))*'Heat Value'!$P$78</f>
        <v>41145136494000</v>
      </c>
      <c r="AA38" s="11">
        <f>INDEX('Final Energy Consumption-2019'!$A$2:$AH$43,MATCH('Energy Use 2019'!$A38,'Final Energy Consumption-2019'!$A$2:$A$43,0),MATCH('Energy Use 2019'!AA$2,'Final Energy Consumption-2019'!$A$2:$AH$2,0))*'Heat Value'!$P$78</f>
        <v>80443019695500</v>
      </c>
      <c r="AB38" s="11">
        <f>INDEX('Final Energy Consumption-2019'!$A$2:$AH$43,MATCH('Energy Use 2019'!$A38,'Final Energy Consumption-2019'!$A$2:$A$43,0),MATCH('Energy Use 2019'!AB$2,'Final Energy Consumption-2019'!$A$2:$AH$2,0))*'Heat Value'!$P$78</f>
        <v>14766915042000</v>
      </c>
      <c r="AC38" s="11">
        <f>INDEX('Final Energy Consumption-2019'!$A$2:$AH$43,MATCH('Energy Use 2019'!$A38,'Final Energy Consumption-2019'!$A$2:$A$43,0),MATCH('Energy Use 2019'!AC$2,'Final Energy Consumption-2019'!$A$2:$AH$2,0))*VLOOKUP(AC$3,'Heat Value'!$B$2:$P$78,15,0)</f>
        <v>536639354773498.38</v>
      </c>
      <c r="AD38" s="129">
        <f>INDEX('Final Energy Consumption-2019'!$A$2:$AH$43,MATCH('Energy Use 2019'!$A38,'Final Energy Consumption-2019'!$A$2:$A$43,0),MATCH('Energy Use 2019'!AD$2,'Final Energy Consumption-2019'!$A$2:$AH$2,0))*'Heat Value'!$P$78</f>
        <v>627788337000</v>
      </c>
    </row>
    <row r="39" spans="1:30" x14ac:dyDescent="0.2">
      <c r="A39" s="12" t="s">
        <v>35</v>
      </c>
      <c r="B39" s="15">
        <f>INDEX('Final Energy Consumption-2019'!$A$2:$AF$43,MATCH('Energy Use 2019'!$A39,'Final Energy Consumption-2019'!$A$2:$A$43,0),MATCH('Energy Use 2019'!B$2,'Final Energy Consumption-2019'!$A$2:$AF$2,0))*'Heat Value'!$P$78</f>
        <v>430562797500</v>
      </c>
      <c r="C39" s="5">
        <f>INDEX('Final Energy Consumption-2019'!$A$2:$AF$43,MATCH('Energy Use 2019'!$A39,'Final Energy Consumption-2019'!$A$2:$A$43,0),MATCH('Energy Use 2019'!C$2,'Final Energy Consumption-2019'!$A$2:$AF$2,0))*'Heat Value'!$P$78</f>
        <v>0</v>
      </c>
      <c r="D39" s="5">
        <f>INDEX('Final Energy Consumption-2019'!$A$2:$AF$43,MATCH('Energy Use 2019'!$A39,'Final Energy Consumption-2019'!$A$2:$A$43,0),MATCH('Energy Use 2019'!D$2,'Final Energy Consumption-2019'!$A$2:$AF$2,0))*'Heat Value'!$P$78</f>
        <v>0</v>
      </c>
      <c r="E39" s="5">
        <f>INDEX('Final Energy Consumption-2019'!$A$2:$AF$43,MATCH('Energy Use 2019'!$A39,'Final Energy Consumption-2019'!$A$2:$A$43,0),MATCH('Energy Use 2019'!E$2,'Final Energy Consumption-2019'!$A$2:$AF$2,0))*'Heat Value'!$P$78</f>
        <v>0</v>
      </c>
      <c r="F39" s="11">
        <f>INDEX('Final Energy Consumption-2019'!$A$2:$AF$43,MATCH('Energy Use 2019'!$A39,'Final Energy Consumption-2019'!$A$2:$A$43,0),MATCH('Energy Use 2019'!F$2,'Final Energy Consumption-2019'!$A$2:$AF$2,0))*'Heat Value'!$P$78</f>
        <v>2777824500</v>
      </c>
      <c r="G39" s="5">
        <f>INDEX('Final Energy Consumption-2019'!$A$2:$AF$43,MATCH('Energy Use 2019'!$A39,'Final Energy Consumption-2019'!$A$2:$A$43,0),MATCH('Energy Use 2019'!G$2,'Final Energy Consumption-2019'!$A$2:$AF$2,0))*'Heat Value'!$P$78</f>
        <v>0</v>
      </c>
      <c r="H39" s="5">
        <f>INDEX('Final Energy Consumption-2019'!$A$2:$AF$43,MATCH('Energy Use 2019'!$A39,'Final Energy Consumption-2019'!$A$2:$A$43,0),MATCH('Energy Use 2019'!H$2,'Final Energy Consumption-2019'!$A$2:$AF$2,0))*'Heat Value'!$P$78</f>
        <v>0</v>
      </c>
      <c r="I39" s="5">
        <f>INDEX('Final Energy Consumption-2019'!$A$2:$AF$43,MATCH('Energy Use 2019'!$A39,'Final Energy Consumption-2019'!$A$2:$A$43,0),MATCH('Energy Use 2019'!I$2,'Final Energy Consumption-2019'!$A$2:$AF$2,0))*'Heat Value'!$P$78</f>
        <v>0</v>
      </c>
      <c r="J39" s="5">
        <f>INDEX('Final Energy Consumption-2019'!$A$2:$AF$43,MATCH('Energy Use 2019'!$A39,'Final Energy Consumption-2019'!$A$2:$A$43,0),MATCH('Energy Use 2019'!J$2,'Final Energy Consumption-2019'!$A$2:$AF$2,0))*'Heat Value'!$P$78</f>
        <v>0</v>
      </c>
      <c r="K39" s="5">
        <f>INDEX('Final Energy Consumption-2019'!$A$2:$AF$43,MATCH('Energy Use 2019'!$A39,'Final Energy Consumption-2019'!$A$2:$A$43,0),MATCH('Energy Use 2019'!K$2,'Final Energy Consumption-2019'!$A$2:$AF$2,0))*'Heat Value'!$P$78</f>
        <v>0</v>
      </c>
      <c r="L39" s="5">
        <f>INDEX('Final Energy Consumption-2019'!$A$2:$AF$43,MATCH('Energy Use 2019'!$A39,'Final Energy Consumption-2019'!$A$2:$A$43,0),MATCH('Energy Use 2019'!L$2,'Final Energy Consumption-2019'!$A$2:$AF$2,0))*'Heat Value'!$P$78</f>
        <v>0</v>
      </c>
      <c r="M39" s="11">
        <f>INDEX('Final Energy Consumption-2019'!$A$2:$AH$43,MATCH('Energy Use 2019'!$A39,'Final Energy Consumption-2019'!$A$2:$A$43,0),MATCH('Energy Use 2019'!M$2,'Final Energy Consumption-2019'!$A$2:$AH$2,0))*'Heat Value'!$P$78*0.21</f>
        <v>329588876925</v>
      </c>
      <c r="N39" s="11">
        <f>INDEX('Final Energy Consumption-2019'!$A$2:$AH$43,MATCH('Energy Use 2019'!$A39,'Final Energy Consumption-2019'!$A$2:$A$43,0),MATCH('Energy Use 2019'!N$2,'Final Energy Consumption-2019'!$A$2:$AH$2,0))*'Heat Value'!$P$78</f>
        <v>47223016500</v>
      </c>
      <c r="O39" s="11">
        <f>INDEX('Final Energy Consumption-2019'!$A$2:$AH$43,MATCH('Energy Use 2019'!$A39,'Final Energy Consumption-2019'!$A$2:$A$43,0),MATCH('Energy Use 2019'!O$2,'Final Energy Consumption-2019'!$A$2:$AH$2,0))*'Heat Value'!$P$78*0.74</f>
        <v>302171749110</v>
      </c>
      <c r="P39" s="11">
        <f>INDEX('Final Energy Consumption-2019'!$A$2:$AH$43,MATCH('Energy Use 2019'!$A39,'Final Energy Consumption-2019'!$A$2:$A$43,0),MATCH('Energy Use 2019'!P$2,'Final Energy Consumption-2019'!$A$2:$AH$2,0))*'Heat Value'!$P$78</f>
        <v>38889543000</v>
      </c>
      <c r="Q39" s="5">
        <f>INDEX('Final Energy Consumption-2019'!$A$2:$AH$43,MATCH('Energy Use 2019'!$A39,'Final Energy Consumption-2019'!$A$2:$A$43,0),MATCH('Energy Use 2019'!Q$2,'Final Energy Consumption-2019'!$A$2:$AH$2,0))*'Heat Value'!$P$78</f>
        <v>0</v>
      </c>
      <c r="R39" s="11">
        <f>INDEX('Final Energy Consumption-2019'!$A$2:$AH$43,MATCH('Energy Use 2019'!$A39,'Final Energy Consumption-2019'!$A$2:$A$43,0),MATCH('Energy Use 2019'!R$2,'Final Energy Consumption-2019'!$A$2:$AH$2,0))*'Heat Value'!$P$78</f>
        <v>38889543000</v>
      </c>
      <c r="S39" s="11">
        <f>INDEX('Final Energy Consumption-2019'!$A$2:$AH$43,MATCH('Energy Use 2019'!$A39,'Final Energy Consumption-2019'!$A$2:$A$43,0),MATCH('Energy Use 2019'!S$2,'Final Energy Consumption-2019'!$A$2:$AH$2,0))*'Heat Value'!$P$78</f>
        <v>11111298000</v>
      </c>
      <c r="T39" s="5">
        <f>INDEX('Final Energy Consumption-2019'!$A$2:$AH$43,MATCH('Energy Use 2019'!$A39,'Final Energy Consumption-2019'!$A$2:$A$43,0),MATCH('Energy Use 2019'!T$2,'Final Energy Consumption-2019'!$A$2:$AH$2,0))*'Heat Value'!$P$78</f>
        <v>0</v>
      </c>
      <c r="U39" s="9">
        <f>INDEX('Final Energy Consumption-2019'!$A$2:$AH$43,MATCH('Energy Use 2019'!$A39,'Final Energy Consumption-2019'!$A$2:$A$43,0),MATCH('Energy Use 2019'!U$2,'Final Energy Consumption-2019'!$A$2:$AH$2,0))*'Heat Value'!$P$78</f>
        <v>0</v>
      </c>
      <c r="V39" s="5">
        <f>INDEX('Final Energy Consumption-2019'!$A$2:$AH$43,MATCH('Energy Use 2019'!$A39,'Final Energy Consumption-2019'!$A$2:$A$43,0),MATCH('Energy Use 2019'!V$2,'Final Energy Consumption-2019'!$A$2:$AH$2,0))*'Heat Value'!$P$78</f>
        <v>0</v>
      </c>
      <c r="W39" s="11">
        <f>INDEX('Final Energy Consumption-2019'!$A$2:$AH$43,MATCH('Energy Use 2019'!$A39,'Final Energy Consumption-2019'!$A$2:$A$43,0),MATCH('Energy Use 2019'!W$2,'Final Energy Consumption-2019'!$A$2:$AH$2,0))*'Heat Value'!$P$78</f>
        <v>80556910500</v>
      </c>
      <c r="X39" s="5">
        <f>INDEX('Final Energy Consumption-2019'!$A$2:$AH$43,MATCH('Energy Use 2019'!$A39,'Final Energy Consumption-2019'!$A$2:$A$43,0),MATCH('Energy Use 2019'!X$2,'Final Energy Consumption-2019'!$A$2:$AH$2,0))*'Heat Value'!$P$78</f>
        <v>0</v>
      </c>
      <c r="Y39" s="11">
        <f>INDEX('Final Energy Consumption-2019'!$A$2:$AH$43,MATCH('Energy Use 2019'!$A39,'Final Energy Consumption-2019'!$A$2:$A$43,0),MATCH('Energy Use 2019'!Y$2,'Final Energy Consumption-2019'!$A$2:$AH$2,0))*'Heat Value'!$P$78</f>
        <v>58334314500</v>
      </c>
      <c r="Z39" s="11">
        <f>INDEX('Final Energy Consumption-2019'!$A$2:$AH$43,MATCH('Energy Use 2019'!$A39,'Final Energy Consumption-2019'!$A$2:$A$43,0),MATCH('Energy Use 2019'!Z$2,'Final Energy Consumption-2019'!$A$2:$AH$2,0))*'Heat Value'!$P$78</f>
        <v>1847253292500</v>
      </c>
      <c r="AA39" s="11">
        <f>INDEX('Final Energy Consumption-2019'!$A$2:$AH$43,MATCH('Energy Use 2019'!$A39,'Final Energy Consumption-2019'!$A$2:$A$43,0),MATCH('Energy Use 2019'!AA$2,'Final Energy Consumption-2019'!$A$2:$AH$2,0))*'Heat Value'!$P$78</f>
        <v>1927810203000</v>
      </c>
      <c r="AB39" s="11">
        <f>INDEX('Final Energy Consumption-2019'!$A$2:$AH$43,MATCH('Energy Use 2019'!$A39,'Final Energy Consumption-2019'!$A$2:$A$43,0),MATCH('Energy Use 2019'!AB$2,'Final Energy Consumption-2019'!$A$2:$AH$2,0))*'Heat Value'!$P$78</f>
        <v>544453602000</v>
      </c>
      <c r="AC39" s="11">
        <f>INDEX('Final Energy Consumption-2019'!$A$2:$AH$43,MATCH('Energy Use 2019'!$A39,'Final Energy Consumption-2019'!$A$2:$A$43,0),MATCH('Energy Use 2019'!AC$2,'Final Energy Consumption-2019'!$A$2:$AH$2,0))*VLOOKUP(AC$3,'Heat Value'!$B$2:$P$78,15,0)</f>
        <v>25758120702817.508</v>
      </c>
      <c r="AD39" s="129">
        <f>INDEX('Final Energy Consumption-2019'!$A$2:$AH$43,MATCH('Energy Use 2019'!$A39,'Final Energy Consumption-2019'!$A$2:$A$43,0),MATCH('Energy Use 2019'!AD$2,'Final Energy Consumption-2019'!$A$2:$AH$2,0))*'Heat Value'!$P$78</f>
        <v>408340201500</v>
      </c>
    </row>
    <row r="40" spans="1:30" x14ac:dyDescent="0.2">
      <c r="A40" s="12" t="s">
        <v>36</v>
      </c>
      <c r="B40" s="15">
        <f>INDEX('Final Energy Consumption-2019'!$A$2:$AF$43,MATCH('Energy Use 2019'!$A40,'Final Energy Consumption-2019'!$A$2:$A$43,0),MATCH('Energy Use 2019'!B$2,'Final Energy Consumption-2019'!$A$2:$AF$2,0))*'Heat Value'!$P$78</f>
        <v>308338519500</v>
      </c>
      <c r="C40" s="5">
        <f>INDEX('Final Energy Consumption-2019'!$A$2:$AF$43,MATCH('Energy Use 2019'!$A40,'Final Energy Consumption-2019'!$A$2:$A$43,0),MATCH('Energy Use 2019'!C$2,'Final Energy Consumption-2019'!$A$2:$AF$2,0))*'Heat Value'!$P$78</f>
        <v>0</v>
      </c>
      <c r="D40" s="11">
        <f>INDEX('Final Energy Consumption-2019'!$A$2:$AF$43,MATCH('Energy Use 2019'!$A40,'Final Energy Consumption-2019'!$A$2:$A$43,0),MATCH('Energy Use 2019'!D$2,'Final Energy Consumption-2019'!$A$2:$AF$2,0))*'Heat Value'!$P$78</f>
        <v>25000420500</v>
      </c>
      <c r="E40" s="11">
        <f>INDEX('Final Energy Consumption-2019'!$A$2:$AF$43,MATCH('Energy Use 2019'!$A40,'Final Energy Consumption-2019'!$A$2:$A$43,0),MATCH('Energy Use 2019'!E$2,'Final Energy Consumption-2019'!$A$2:$AF$2,0))*'Heat Value'!$P$78</f>
        <v>61112138999.999931</v>
      </c>
      <c r="F40" s="5">
        <f>INDEX('Final Energy Consumption-2019'!$A$2:$AF$43,MATCH('Energy Use 2019'!$A40,'Final Energy Consumption-2019'!$A$2:$A$43,0),MATCH('Energy Use 2019'!F$2,'Final Energy Consumption-2019'!$A$2:$AF$2,0))*'Heat Value'!$P$78</f>
        <v>0</v>
      </c>
      <c r="G40" s="11">
        <f>INDEX('Final Energy Consumption-2019'!$A$2:$AF$43,MATCH('Energy Use 2019'!$A40,'Final Energy Consumption-2019'!$A$2:$A$43,0),MATCH('Energy Use 2019'!G$2,'Final Energy Consumption-2019'!$A$2:$AF$2,0))*'Heat Value'!$P$78</f>
        <v>16666947000</v>
      </c>
      <c r="H40" s="5">
        <f>INDEX('Final Energy Consumption-2019'!$A$2:$AF$43,MATCH('Energy Use 2019'!$A40,'Final Energy Consumption-2019'!$A$2:$A$43,0),MATCH('Energy Use 2019'!H$2,'Final Energy Consumption-2019'!$A$2:$AF$2,0))*'Heat Value'!$P$78</f>
        <v>0</v>
      </c>
      <c r="I40" s="5">
        <f>INDEX('Final Energy Consumption-2019'!$A$2:$AF$43,MATCH('Energy Use 2019'!$A40,'Final Energy Consumption-2019'!$A$2:$A$43,0),MATCH('Energy Use 2019'!I$2,'Final Energy Consumption-2019'!$A$2:$AF$2,0))*'Heat Value'!$P$78</f>
        <v>0</v>
      </c>
      <c r="J40" s="5">
        <f>INDEX('Final Energy Consumption-2019'!$A$2:$AF$43,MATCH('Energy Use 2019'!$A40,'Final Energy Consumption-2019'!$A$2:$A$43,0),MATCH('Energy Use 2019'!J$2,'Final Energy Consumption-2019'!$A$2:$AF$2,0))*'Heat Value'!$P$78</f>
        <v>0</v>
      </c>
      <c r="K40" s="11">
        <f>INDEX('Final Energy Consumption-2019'!$A$2:$AF$43,MATCH('Energy Use 2019'!$A40,'Final Energy Consumption-2019'!$A$2:$A$43,0),MATCH('Energy Use 2019'!K$2,'Final Energy Consumption-2019'!$A$2:$AF$2,0))*'Heat Value'!$P$78</f>
        <v>238892907000</v>
      </c>
      <c r="L40" s="5">
        <f>INDEX('Final Energy Consumption-2019'!$A$2:$AF$43,MATCH('Energy Use 2019'!$A40,'Final Energy Consumption-2019'!$A$2:$A$43,0),MATCH('Energy Use 2019'!L$2,'Final Energy Consumption-2019'!$A$2:$AF$2,0))*'Heat Value'!$P$78</f>
        <v>0</v>
      </c>
      <c r="M40" s="11">
        <f>INDEX('Final Energy Consumption-2019'!$A$2:$AH$43,MATCH('Energy Use 2019'!$A40,'Final Energy Consumption-2019'!$A$2:$A$43,0),MATCH('Energy Use 2019'!M$2,'Final Energy Consumption-2019'!$A$2:$AH$2,0))*'Heat Value'!$P$78*0.21</f>
        <v>58334314500</v>
      </c>
      <c r="N40" s="11">
        <f>INDEX('Final Energy Consumption-2019'!$A$2:$AH$43,MATCH('Energy Use 2019'!$A40,'Final Energy Consumption-2019'!$A$2:$A$43,0),MATCH('Energy Use 2019'!N$2,'Final Energy Consumption-2019'!$A$2:$AH$2,0))*'Heat Value'!$P$78</f>
        <v>33333894000</v>
      </c>
      <c r="O40" s="11">
        <f>INDEX('Final Energy Consumption-2019'!$A$2:$AH$43,MATCH('Energy Use 2019'!$A40,'Final Energy Consumption-2019'!$A$2:$A$43,0),MATCH('Energy Use 2019'!O$2,'Final Energy Consumption-2019'!$A$2:$AH$2,0))*'Heat Value'!$P$78*0.74</f>
        <v>339172371450</v>
      </c>
      <c r="P40" s="5">
        <f>INDEX('Final Energy Consumption-2019'!$A$2:$AH$43,MATCH('Energy Use 2019'!$A40,'Final Energy Consumption-2019'!$A$2:$A$43,0),MATCH('Energy Use 2019'!P$2,'Final Energy Consumption-2019'!$A$2:$AH$2,0))*'Heat Value'!$P$78</f>
        <v>0</v>
      </c>
      <c r="Q40" s="5">
        <f>INDEX('Final Energy Consumption-2019'!$A$2:$AH$43,MATCH('Energy Use 2019'!$A40,'Final Energy Consumption-2019'!$A$2:$A$43,0),MATCH('Energy Use 2019'!Q$2,'Final Energy Consumption-2019'!$A$2:$AH$2,0))*'Heat Value'!$P$78</f>
        <v>0</v>
      </c>
      <c r="R40" s="5">
        <f>INDEX('Final Energy Consumption-2019'!$A$2:$AH$43,MATCH('Energy Use 2019'!$A40,'Final Energy Consumption-2019'!$A$2:$A$43,0),MATCH('Energy Use 2019'!R$2,'Final Energy Consumption-2019'!$A$2:$AH$2,0))*'Heat Value'!$P$78</f>
        <v>0</v>
      </c>
      <c r="S40" s="5">
        <f>INDEX('Final Energy Consumption-2019'!$A$2:$AH$43,MATCH('Energy Use 2019'!$A40,'Final Energy Consumption-2019'!$A$2:$A$43,0),MATCH('Energy Use 2019'!S$2,'Final Energy Consumption-2019'!$A$2:$AH$2,0))*'Heat Value'!$P$78</f>
        <v>0</v>
      </c>
      <c r="T40" s="5">
        <f>INDEX('Final Energy Consumption-2019'!$A$2:$AH$43,MATCH('Energy Use 2019'!$A40,'Final Energy Consumption-2019'!$A$2:$A$43,0),MATCH('Energy Use 2019'!T$2,'Final Energy Consumption-2019'!$A$2:$AH$2,0))*'Heat Value'!$P$78</f>
        <v>0</v>
      </c>
      <c r="U40" s="9">
        <f>INDEX('Final Energy Consumption-2019'!$A$2:$AH$43,MATCH('Energy Use 2019'!$A40,'Final Energy Consumption-2019'!$A$2:$A$43,0),MATCH('Energy Use 2019'!U$2,'Final Energy Consumption-2019'!$A$2:$AH$2,0))*'Heat Value'!$P$78</f>
        <v>0</v>
      </c>
      <c r="V40" s="5">
        <f>INDEX('Final Energy Consumption-2019'!$A$2:$AH$43,MATCH('Energy Use 2019'!$A40,'Final Energy Consumption-2019'!$A$2:$A$43,0),MATCH('Energy Use 2019'!V$2,'Final Energy Consumption-2019'!$A$2:$AH$2,0))*'Heat Value'!$P$78</f>
        <v>0</v>
      </c>
      <c r="W40" s="11">
        <f>INDEX('Final Energy Consumption-2019'!$A$2:$AH$43,MATCH('Energy Use 2019'!$A40,'Final Energy Consumption-2019'!$A$2:$A$43,0),MATCH('Energy Use 2019'!W$2,'Final Energy Consumption-2019'!$A$2:$AH$2,0))*'Heat Value'!$P$78</f>
        <v>1450024389000</v>
      </c>
      <c r="X40" s="5">
        <f>INDEX('Final Energy Consumption-2019'!$A$2:$AH$43,MATCH('Energy Use 2019'!$A40,'Final Energy Consumption-2019'!$A$2:$A$43,0),MATCH('Energy Use 2019'!X$2,'Final Energy Consumption-2019'!$A$2:$AH$2,0))*'Heat Value'!$P$78</f>
        <v>0</v>
      </c>
      <c r="Y40" s="5">
        <f>INDEX('Final Energy Consumption-2019'!$A$2:$AH$43,MATCH('Energy Use 2019'!$A40,'Final Energy Consumption-2019'!$A$2:$A$43,0),MATCH('Energy Use 2019'!Y$2,'Final Energy Consumption-2019'!$A$2:$AH$2,0))*'Heat Value'!$P$78</f>
        <v>0</v>
      </c>
      <c r="Z40" s="11">
        <f>INDEX('Final Energy Consumption-2019'!$A$2:$AH$43,MATCH('Energy Use 2019'!$A40,'Final Energy Consumption-2019'!$A$2:$A$43,0),MATCH('Energy Use 2019'!Z$2,'Final Energy Consumption-2019'!$A$2:$AH$2,0))*'Heat Value'!$P$78</f>
        <v>147224698500</v>
      </c>
      <c r="AA40" s="11">
        <f>INDEX('Final Energy Consumption-2019'!$A$2:$AH$43,MATCH('Energy Use 2019'!$A40,'Final Energy Consumption-2019'!$A$2:$A$43,0),MATCH('Energy Use 2019'!AA$2,'Final Energy Consumption-2019'!$A$2:$AH$2,0))*'Heat Value'!$P$78</f>
        <v>15636374110500</v>
      </c>
      <c r="AB40" s="11">
        <f>INDEX('Final Energy Consumption-2019'!$A$2:$AH$43,MATCH('Energy Use 2019'!$A40,'Final Energy Consumption-2019'!$A$2:$A$43,0),MATCH('Energy Use 2019'!AB$2,'Final Energy Consumption-2019'!$A$2:$AH$2,0))*'Heat Value'!$P$78</f>
        <v>652788757500</v>
      </c>
      <c r="AC40" s="11">
        <f>INDEX('Final Energy Consumption-2019'!$A$2:$AH$43,MATCH('Energy Use 2019'!$A40,'Final Energy Consumption-2019'!$A$2:$A$43,0),MATCH('Energy Use 2019'!AC$2,'Final Energy Consumption-2019'!$A$2:$AH$2,0))*VLOOKUP(AC$3,'Heat Value'!$B$2:$P$78,15,0)</f>
        <v>181571214001878.13</v>
      </c>
      <c r="AD40" s="129">
        <f>INDEX('Final Energy Consumption-2019'!$A$2:$AH$43,MATCH('Energy Use 2019'!$A40,'Final Energy Consumption-2019'!$A$2:$A$43,0),MATCH('Energy Use 2019'!AD$2,'Final Energy Consumption-2019'!$A$2:$AH$2,0))*'Heat Value'!$P$78</f>
        <v>288893748000</v>
      </c>
    </row>
    <row r="41" spans="1:30" x14ac:dyDescent="0.2">
      <c r="A41" s="12" t="s">
        <v>37</v>
      </c>
      <c r="B41" s="15">
        <f>INDEX('Final Energy Consumption-2019'!$A$2:$AF$43,MATCH('Energy Use 2019'!$A41,'Final Energy Consumption-2019'!$A$2:$A$43,0),MATCH('Energy Use 2019'!B$2,'Final Energy Consumption-2019'!$A$2:$AF$2,0))*'Heat Value'!$P$78</f>
        <v>22678159218000</v>
      </c>
      <c r="C41" s="5">
        <f>INDEX('Final Energy Consumption-2019'!$A$2:$AF$43,MATCH('Energy Use 2019'!$A41,'Final Energy Consumption-2019'!$A$2:$A$43,0),MATCH('Energy Use 2019'!C$2,'Final Energy Consumption-2019'!$A$2:$AF$2,0))*'Heat Value'!$P$78</f>
        <v>0</v>
      </c>
      <c r="D41" s="11">
        <f>INDEX('Final Energy Consumption-2019'!$A$2:$AF$43,MATCH('Energy Use 2019'!$A41,'Final Energy Consumption-2019'!$A$2:$A$43,0),MATCH('Energy Use 2019'!D$2,'Final Energy Consumption-2019'!$A$2:$AF$2,0))*'Heat Value'!$P$78</f>
        <v>2919493549500</v>
      </c>
      <c r="E41" s="11">
        <f>INDEX('Final Energy Consumption-2019'!$A$2:$AF$43,MATCH('Energy Use 2019'!$A41,'Final Energy Consumption-2019'!$A$2:$A$43,0),MATCH('Energy Use 2019'!E$2,'Final Energy Consumption-2019'!$A$2:$AF$2,0))*'Heat Value'!$P$78</f>
        <v>1177797587999.9985</v>
      </c>
      <c r="F41" s="11">
        <f>INDEX('Final Energy Consumption-2019'!$A$2:$AF$43,MATCH('Energy Use 2019'!$A41,'Final Energy Consumption-2019'!$A$2:$A$43,0),MATCH('Energy Use 2019'!F$2,'Final Energy Consumption-2019'!$A$2:$AF$2,0))*'Heat Value'!$P$78</f>
        <v>26192107210500</v>
      </c>
      <c r="G41" s="11">
        <f>INDEX('Final Energy Consumption-2019'!$A$2:$AF$43,MATCH('Energy Use 2019'!$A41,'Final Energy Consumption-2019'!$A$2:$A$43,0),MATCH('Energy Use 2019'!G$2,'Final Energy Consumption-2019'!$A$2:$AF$2,0))*'Heat Value'!$P$78</f>
        <v>808346929500</v>
      </c>
      <c r="H41" s="11">
        <f>INDEX('Final Energy Consumption-2019'!$A$2:$AF$43,MATCH('Energy Use 2019'!$A41,'Final Energy Consumption-2019'!$A$2:$A$43,0),MATCH('Energy Use 2019'!H$2,'Final Energy Consumption-2019'!$A$2:$AF$2,0))*'Heat Value'!$P$78</f>
        <v>1894476309000</v>
      </c>
      <c r="I41" s="11">
        <f>INDEX('Final Energy Consumption-2019'!$A$2:$AF$43,MATCH('Energy Use 2019'!$A41,'Final Energy Consumption-2019'!$A$2:$A$43,0),MATCH('Energy Use 2019'!I$2,'Final Energy Consumption-2019'!$A$2:$AF$2,0))*'Heat Value'!$P$78</f>
        <v>1586137789500</v>
      </c>
      <c r="J41" s="5">
        <f>INDEX('Final Energy Consumption-2019'!$A$2:$AF$43,MATCH('Energy Use 2019'!$A41,'Final Energy Consumption-2019'!$A$2:$A$43,0),MATCH('Energy Use 2019'!J$2,'Final Energy Consumption-2019'!$A$2:$AF$2,0))*'Heat Value'!$P$78</f>
        <v>0</v>
      </c>
      <c r="K41" s="11">
        <f>INDEX('Final Energy Consumption-2019'!$A$2:$AF$43,MATCH('Energy Use 2019'!$A41,'Final Energy Consumption-2019'!$A$2:$A$43,0),MATCH('Energy Use 2019'!K$2,'Final Energy Consumption-2019'!$A$2:$AF$2,0))*'Heat Value'!$P$78</f>
        <v>375006307500</v>
      </c>
      <c r="L41" s="5">
        <f>INDEX('Final Energy Consumption-2019'!$A$2:$AF$43,MATCH('Energy Use 2019'!$A41,'Final Energy Consumption-2019'!$A$2:$A$43,0),MATCH('Energy Use 2019'!L$2,'Final Energy Consumption-2019'!$A$2:$AF$2,0))*'Heat Value'!$P$78</f>
        <v>0</v>
      </c>
      <c r="M41" s="11">
        <f>INDEX('Final Energy Consumption-2019'!$A$2:$AH$43,MATCH('Energy Use 2019'!$A41,'Final Energy Consumption-2019'!$A$2:$A$43,0),MATCH('Energy Use 2019'!M$2,'Final Energy Consumption-2019'!$A$2:$AH$2,0))*'Heat Value'!$P$78*0.21</f>
        <v>26250441525</v>
      </c>
      <c r="N41" s="11">
        <f>INDEX('Final Energy Consumption-2019'!$A$2:$AH$43,MATCH('Energy Use 2019'!$A41,'Final Energy Consumption-2019'!$A$2:$A$43,0),MATCH('Energy Use 2019'!N$2,'Final Energy Consumption-2019'!$A$2:$AH$2,0))*'Heat Value'!$P$78</f>
        <v>8333473500</v>
      </c>
      <c r="O41" s="11">
        <f>INDEX('Final Energy Consumption-2019'!$A$2:$AH$43,MATCH('Energy Use 2019'!$A41,'Final Energy Consumption-2019'!$A$2:$A$43,0),MATCH('Energy Use 2019'!O$2,'Final Energy Consumption-2019'!$A$2:$AH$2,0))*'Heat Value'!$P$78*0.74</f>
        <v>1445079861390</v>
      </c>
      <c r="P41" s="11">
        <f>INDEX('Final Energy Consumption-2019'!$A$2:$AH$43,MATCH('Energy Use 2019'!$A41,'Final Energy Consumption-2019'!$A$2:$A$43,0),MATCH('Energy Use 2019'!P$2,'Final Energy Consumption-2019'!$A$2:$AH$2,0))*'Heat Value'!$P$78</f>
        <v>522231006000</v>
      </c>
      <c r="Q41" s="5">
        <f>INDEX('Final Energy Consumption-2019'!$A$2:$AH$43,MATCH('Energy Use 2019'!$A41,'Final Energy Consumption-2019'!$A$2:$A$43,0),MATCH('Energy Use 2019'!Q$2,'Final Energy Consumption-2019'!$A$2:$AH$2,0))*'Heat Value'!$P$78</f>
        <v>0</v>
      </c>
      <c r="R41" s="11">
        <f>INDEX('Final Energy Consumption-2019'!$A$2:$AH$43,MATCH('Energy Use 2019'!$A41,'Final Energy Consumption-2019'!$A$2:$A$43,0),MATCH('Energy Use 2019'!R$2,'Final Energy Consumption-2019'!$A$2:$AH$2,0))*'Heat Value'!$P$78</f>
        <v>8333473500</v>
      </c>
      <c r="S41" s="5">
        <f>INDEX('Final Energy Consumption-2019'!$A$2:$AH$43,MATCH('Energy Use 2019'!$A41,'Final Energy Consumption-2019'!$A$2:$A$43,0),MATCH('Energy Use 2019'!S$2,'Final Energy Consumption-2019'!$A$2:$AH$2,0))*'Heat Value'!$P$78</f>
        <v>0</v>
      </c>
      <c r="T41" s="5">
        <f>INDEX('Final Energy Consumption-2019'!$A$2:$AH$43,MATCH('Energy Use 2019'!$A41,'Final Energy Consumption-2019'!$A$2:$A$43,0),MATCH('Energy Use 2019'!T$2,'Final Energy Consumption-2019'!$A$2:$AH$2,0))*'Heat Value'!$P$78</f>
        <v>0</v>
      </c>
      <c r="U41" s="9">
        <f>INDEX('Final Energy Consumption-2019'!$A$2:$AH$43,MATCH('Energy Use 2019'!$A41,'Final Energy Consumption-2019'!$A$2:$A$43,0),MATCH('Energy Use 2019'!U$2,'Final Energy Consumption-2019'!$A$2:$AH$2,0))*'Heat Value'!$P$78</f>
        <v>0</v>
      </c>
      <c r="V41" s="5">
        <f>INDEX('Final Energy Consumption-2019'!$A$2:$AH$43,MATCH('Energy Use 2019'!$A41,'Final Energy Consumption-2019'!$A$2:$A$43,0),MATCH('Energy Use 2019'!V$2,'Final Energy Consumption-2019'!$A$2:$AH$2,0))*'Heat Value'!$P$78</f>
        <v>0</v>
      </c>
      <c r="W41" s="11">
        <f>INDEX('Final Energy Consumption-2019'!$A$2:$AH$43,MATCH('Energy Use 2019'!$A41,'Final Energy Consumption-2019'!$A$2:$A$43,0),MATCH('Energy Use 2019'!W$2,'Final Energy Consumption-2019'!$A$2:$AH$2,0))*'Heat Value'!$P$78</f>
        <v>150002523000</v>
      </c>
      <c r="X41" s="5">
        <f>INDEX('Final Energy Consumption-2019'!$A$2:$AH$43,MATCH('Energy Use 2019'!$A41,'Final Energy Consumption-2019'!$A$2:$A$43,0),MATCH('Energy Use 2019'!X$2,'Final Energy Consumption-2019'!$A$2:$AH$2,0))*'Heat Value'!$P$78</f>
        <v>0</v>
      </c>
      <c r="Y41" s="5">
        <f>INDEX('Final Energy Consumption-2019'!$A$2:$AH$43,MATCH('Energy Use 2019'!$A41,'Final Energy Consumption-2019'!$A$2:$A$43,0),MATCH('Energy Use 2019'!Y$2,'Final Energy Consumption-2019'!$A$2:$AH$2,0))*'Heat Value'!$P$78</f>
        <v>0</v>
      </c>
      <c r="Z41" s="11">
        <f>INDEX('Final Energy Consumption-2019'!$A$2:$AH$43,MATCH('Energy Use 2019'!$A41,'Final Energy Consumption-2019'!$A$2:$A$43,0),MATCH('Energy Use 2019'!Z$2,'Final Energy Consumption-2019'!$A$2:$AH$2,0))*'Heat Value'!$P$78</f>
        <v>7769575126500</v>
      </c>
      <c r="AA41" s="11">
        <f>INDEX('Final Energy Consumption-2019'!$A$2:$AH$43,MATCH('Energy Use 2019'!$A41,'Final Energy Consumption-2019'!$A$2:$A$43,0),MATCH('Energy Use 2019'!AA$2,'Final Energy Consumption-2019'!$A$2:$AH$2,0))*'Heat Value'!$P$78</f>
        <v>60387126805500</v>
      </c>
      <c r="AB41" s="11">
        <f>INDEX('Final Energy Consumption-2019'!$A$2:$AH$43,MATCH('Energy Use 2019'!$A41,'Final Energy Consumption-2019'!$A$2:$A$43,0),MATCH('Energy Use 2019'!AB$2,'Final Energy Consumption-2019'!$A$2:$AH$2,0))*'Heat Value'!$P$78</f>
        <v>186114241500</v>
      </c>
      <c r="AC41" s="11">
        <f>INDEX('Final Energy Consumption-2019'!$A$2:$AH$43,MATCH('Energy Use 2019'!$A41,'Final Energy Consumption-2019'!$A$2:$A$43,0),MATCH('Energy Use 2019'!AC$2,'Final Energy Consumption-2019'!$A$2:$AH$2,0))*VLOOKUP(AC$3,'Heat Value'!$B$2:$P$78,15,0)</f>
        <v>37317467034781.367</v>
      </c>
      <c r="AD41" s="129">
        <f>INDEX('Final Energy Consumption-2019'!$A$2:$AH$43,MATCH('Energy Use 2019'!$A41,'Final Energy Consumption-2019'!$A$2:$A$43,0),MATCH('Energy Use 2019'!AD$2,'Final Energy Consumption-2019'!$A$2:$AH$2,0))*'Heat Value'!$P$78</f>
        <v>1630582981500</v>
      </c>
    </row>
    <row r="42" spans="1:30" x14ac:dyDescent="0.2">
      <c r="A42" s="12" t="s">
        <v>38</v>
      </c>
      <c r="B42" s="15">
        <f>INDEX('Final Energy Consumption-2019'!$A$2:$AF$43,MATCH('Energy Use 2019'!$A42,'Final Energy Consumption-2019'!$A$2:$A$43,0),MATCH('Energy Use 2019'!B$2,'Final Energy Consumption-2019'!$A$2:$AF$2,0))*'Heat Value'!$P$78</f>
        <v>113890804500</v>
      </c>
      <c r="C42" s="5">
        <f>INDEX('Final Energy Consumption-2019'!$A$2:$AF$43,MATCH('Energy Use 2019'!$A42,'Final Energy Consumption-2019'!$A$2:$A$43,0),MATCH('Energy Use 2019'!C$2,'Final Energy Consumption-2019'!$A$2:$AF$2,0))*'Heat Value'!$P$78</f>
        <v>0</v>
      </c>
      <c r="D42" s="5">
        <f>INDEX('Final Energy Consumption-2019'!$A$2:$AF$43,MATCH('Energy Use 2019'!$A42,'Final Energy Consumption-2019'!$A$2:$A$43,0),MATCH('Energy Use 2019'!D$2,'Final Energy Consumption-2019'!$A$2:$AF$2,0))*'Heat Value'!$P$78</f>
        <v>0</v>
      </c>
      <c r="E42" s="5">
        <f>INDEX('Final Energy Consumption-2019'!$A$2:$AF$43,MATCH('Energy Use 2019'!$A42,'Final Energy Consumption-2019'!$A$2:$A$43,0),MATCH('Energy Use 2019'!E$2,'Final Energy Consumption-2019'!$A$2:$AF$2,0))*'Heat Value'!$P$78</f>
        <v>0</v>
      </c>
      <c r="F42" s="5">
        <f>INDEX('Final Energy Consumption-2019'!$A$2:$AF$43,MATCH('Energy Use 2019'!$A42,'Final Energy Consumption-2019'!$A$2:$A$43,0),MATCH('Energy Use 2019'!F$2,'Final Energy Consumption-2019'!$A$2:$AF$2,0))*'Heat Value'!$P$78</f>
        <v>0</v>
      </c>
      <c r="G42" s="11">
        <f>INDEX('Final Energy Consumption-2019'!$A$2:$AF$43,MATCH('Energy Use 2019'!$A42,'Final Energy Consumption-2019'!$A$2:$A$43,0),MATCH('Energy Use 2019'!G$2,'Final Energy Consumption-2019'!$A$2:$AF$2,0))*'Heat Value'!$P$78</f>
        <v>113890804500</v>
      </c>
      <c r="H42" s="11">
        <f>INDEX('Final Energy Consumption-2019'!$A$2:$AF$43,MATCH('Energy Use 2019'!$A42,'Final Energy Consumption-2019'!$A$2:$A$43,0),MATCH('Energy Use 2019'!H$2,'Final Energy Consumption-2019'!$A$2:$AF$2,0))*'Heat Value'!$P$78</f>
        <v>50000841000</v>
      </c>
      <c r="I42" s="5">
        <f>INDEX('Final Energy Consumption-2019'!$A$2:$AF$43,MATCH('Energy Use 2019'!$A42,'Final Energy Consumption-2019'!$A$2:$A$43,0),MATCH('Energy Use 2019'!I$2,'Final Energy Consumption-2019'!$A$2:$AF$2,0))*'Heat Value'!$P$78</f>
        <v>0</v>
      </c>
      <c r="J42" s="5">
        <f>INDEX('Final Energy Consumption-2019'!$A$2:$AF$43,MATCH('Energy Use 2019'!$A42,'Final Energy Consumption-2019'!$A$2:$A$43,0),MATCH('Energy Use 2019'!J$2,'Final Energy Consumption-2019'!$A$2:$AF$2,0))*'Heat Value'!$P$78</f>
        <v>0</v>
      </c>
      <c r="K42" s="5">
        <f>INDEX('Final Energy Consumption-2019'!$A$2:$AF$43,MATCH('Energy Use 2019'!$A42,'Final Energy Consumption-2019'!$A$2:$A$43,0),MATCH('Energy Use 2019'!K$2,'Final Energy Consumption-2019'!$A$2:$AF$2,0))*'Heat Value'!$P$78</f>
        <v>0</v>
      </c>
      <c r="L42" s="11">
        <f>INDEX('Final Energy Consumption-2019'!$A$2:$AF$43,MATCH('Energy Use 2019'!$A42,'Final Energy Consumption-2019'!$A$2:$A$43,0),MATCH('Energy Use 2019'!L$2,'Final Energy Consumption-2019'!$A$2:$AF$2,0))*'Heat Value'!$P$78</f>
        <v>5555649000</v>
      </c>
      <c r="M42" s="11">
        <f>INDEX('Final Energy Consumption-2019'!$A$2:$AH$43,MATCH('Energy Use 2019'!$A42,'Final Energy Consumption-2019'!$A$2:$A$43,0),MATCH('Energy Use 2019'!M$2,'Final Energy Consumption-2019'!$A$2:$AH$2,0))*'Heat Value'!$P$78*0.21</f>
        <v>37333961280</v>
      </c>
      <c r="N42" s="11">
        <f>INDEX('Final Energy Consumption-2019'!$A$2:$AH$43,MATCH('Energy Use 2019'!$A42,'Final Energy Consumption-2019'!$A$2:$A$43,0),MATCH('Energy Use 2019'!N$2,'Final Energy Consumption-2019'!$A$2:$AH$2,0))*'Heat Value'!$P$78</f>
        <v>380561956500</v>
      </c>
      <c r="O42" s="11">
        <f>INDEX('Final Energy Consumption-2019'!$A$2:$AH$43,MATCH('Energy Use 2019'!$A42,'Final Energy Consumption-2019'!$A$2:$A$43,0),MATCH('Energy Use 2019'!O$2,'Final Energy Consumption-2019'!$A$2:$AH$2,0))*'Heat Value'!$P$78*0.74</f>
        <v>1317633273330</v>
      </c>
      <c r="P42" s="11">
        <f>INDEX('Final Energy Consumption-2019'!$A$2:$AH$43,MATCH('Energy Use 2019'!$A42,'Final Energy Consumption-2019'!$A$2:$A$43,0),MATCH('Energy Use 2019'!P$2,'Final Energy Consumption-2019'!$A$2:$AH$2,0))*'Heat Value'!$P$78</f>
        <v>125002102500</v>
      </c>
      <c r="Q42" s="5">
        <f>INDEX('Final Energy Consumption-2019'!$A$2:$AH$43,MATCH('Energy Use 2019'!$A42,'Final Energy Consumption-2019'!$A$2:$A$43,0),MATCH('Energy Use 2019'!Q$2,'Final Energy Consumption-2019'!$A$2:$AH$2,0))*'Heat Value'!$P$78</f>
        <v>0</v>
      </c>
      <c r="R42" s="11">
        <f>INDEX('Final Energy Consumption-2019'!$A$2:$AH$43,MATCH('Energy Use 2019'!$A42,'Final Energy Consumption-2019'!$A$2:$A$43,0),MATCH('Energy Use 2019'!R$2,'Final Energy Consumption-2019'!$A$2:$AH$2,0))*'Heat Value'!$P$78</f>
        <v>19444771500</v>
      </c>
      <c r="S42" s="5">
        <f>INDEX('Final Energy Consumption-2019'!$A$2:$AH$43,MATCH('Energy Use 2019'!$A42,'Final Energy Consumption-2019'!$A$2:$A$43,0),MATCH('Energy Use 2019'!S$2,'Final Energy Consumption-2019'!$A$2:$AH$2,0))*'Heat Value'!$P$78</f>
        <v>0</v>
      </c>
      <c r="T42" s="5">
        <f>INDEX('Final Energy Consumption-2019'!$A$2:$AH$43,MATCH('Energy Use 2019'!$A42,'Final Energy Consumption-2019'!$A$2:$A$43,0),MATCH('Energy Use 2019'!T$2,'Final Energy Consumption-2019'!$A$2:$AH$2,0))*'Heat Value'!$P$78</f>
        <v>2777824500</v>
      </c>
      <c r="U42" s="9">
        <f>INDEX('Final Energy Consumption-2019'!$A$2:$AH$43,MATCH('Energy Use 2019'!$A42,'Final Energy Consumption-2019'!$A$2:$A$43,0),MATCH('Energy Use 2019'!U$2,'Final Energy Consumption-2019'!$A$2:$AH$2,0))*'Heat Value'!$P$78</f>
        <v>0</v>
      </c>
      <c r="V42" s="5">
        <f>INDEX('Final Energy Consumption-2019'!$A$2:$AH$43,MATCH('Energy Use 2019'!$A42,'Final Energy Consumption-2019'!$A$2:$A$43,0),MATCH('Energy Use 2019'!V$2,'Final Energy Consumption-2019'!$A$2:$AH$2,0))*'Heat Value'!$P$78</f>
        <v>0</v>
      </c>
      <c r="W42" s="11">
        <f>INDEX('Final Energy Consumption-2019'!$A$2:$AH$43,MATCH('Energy Use 2019'!$A42,'Final Energy Consumption-2019'!$A$2:$A$43,0),MATCH('Energy Use 2019'!W$2,'Final Energy Consumption-2019'!$A$2:$AH$2,0))*'Heat Value'!$P$78</f>
        <v>11111298000</v>
      </c>
      <c r="X42" s="5">
        <f>INDEX('Final Energy Consumption-2019'!$A$2:$AH$43,MATCH('Energy Use 2019'!$A42,'Final Energy Consumption-2019'!$A$2:$A$43,0),MATCH('Energy Use 2019'!X$2,'Final Energy Consumption-2019'!$A$2:$AH$2,0))*'Heat Value'!$P$78</f>
        <v>0</v>
      </c>
      <c r="Y42" s="5">
        <f>INDEX('Final Energy Consumption-2019'!$A$2:$AH$43,MATCH('Energy Use 2019'!$A42,'Final Energy Consumption-2019'!$A$2:$A$43,0),MATCH('Energy Use 2019'!Y$2,'Final Energy Consumption-2019'!$A$2:$AH$2,0))*'Heat Value'!$P$78</f>
        <v>0</v>
      </c>
      <c r="Z42" s="11">
        <f>INDEX('Final Energy Consumption-2019'!$A$2:$AH$43,MATCH('Energy Use 2019'!$A42,'Final Energy Consumption-2019'!$A$2:$A$43,0),MATCH('Energy Use 2019'!Z$2,'Final Energy Consumption-2019'!$A$2:$AH$2,0))*'Heat Value'!$P$78</f>
        <v>736123492500</v>
      </c>
      <c r="AA42" s="11">
        <f>INDEX('Final Energy Consumption-2019'!$A$2:$AH$43,MATCH('Energy Use 2019'!$A42,'Final Energy Consumption-2019'!$A$2:$A$43,0),MATCH('Energy Use 2019'!AA$2,'Final Energy Consumption-2019'!$A$2:$AH$2,0))*'Heat Value'!$P$78</f>
        <v>1458357862500</v>
      </c>
      <c r="AB42" s="11">
        <f>INDEX('Final Energy Consumption-2019'!$A$2:$AH$43,MATCH('Energy Use 2019'!$A42,'Final Energy Consumption-2019'!$A$2:$A$43,0),MATCH('Energy Use 2019'!AB$2,'Final Energy Consumption-2019'!$A$2:$AH$2,0))*'Heat Value'!$P$78</f>
        <v>141669049500</v>
      </c>
      <c r="AC42" s="11">
        <f>INDEX('Final Energy Consumption-2019'!$A$2:$AH$43,MATCH('Energy Use 2019'!$A42,'Final Energy Consumption-2019'!$A$2:$A$43,0),MATCH('Energy Use 2019'!AC$2,'Final Energy Consumption-2019'!$A$2:$AH$2,0))*VLOOKUP(AC$3,'Heat Value'!$B$2:$P$78,15,0)</f>
        <v>34588197306691.32</v>
      </c>
      <c r="AD42" s="128">
        <f>INDEX('Final Energy Consumption-2019'!$A$2:$AH$43,MATCH('Energy Use 2019'!$A42,'Final Energy Consumption-2019'!$A$2:$A$43,0),MATCH('Energy Use 2019'!AD$2,'Final Energy Consumption-2019'!$A$2:$AH$2,0))*'Heat Value'!$P$78</f>
        <v>0</v>
      </c>
    </row>
    <row r="43" spans="1:30" x14ac:dyDescent="0.2">
      <c r="A43" s="12" t="s">
        <v>39</v>
      </c>
      <c r="B43" s="15">
        <f>INDEX('Final Energy Consumption-2019'!$A$2:$AF$43,MATCH('Energy Use 2019'!$A43,'Final Energy Consumption-2019'!$A$2:$A$43,0),MATCH('Energy Use 2019'!B$2,'Final Energy Consumption-2019'!$A$2:$AF$2,0))*'Heat Value'!$P$78</f>
        <v>187294816912500</v>
      </c>
      <c r="C43" s="5">
        <f>INDEX('Final Energy Consumption-2019'!$A$2:$AF$43,MATCH('Energy Use 2019'!$A43,'Final Energy Consumption-2019'!$A$2:$A$43,0),MATCH('Energy Use 2019'!C$2,'Final Energy Consumption-2019'!$A$2:$AF$2,0))*'Heat Value'!$P$78</f>
        <v>0</v>
      </c>
      <c r="D43" s="11">
        <f>INDEX('Final Energy Consumption-2019'!$A$2:$AF$43,MATCH('Energy Use 2019'!$A43,'Final Energy Consumption-2019'!$A$2:$A$43,0),MATCH('Energy Use 2019'!D$2,'Final Energy Consumption-2019'!$A$2:$AF$2,0))*'Heat Value'!$P$78</f>
        <v>344450238000</v>
      </c>
      <c r="E43" s="11">
        <f>INDEX('Final Energy Consumption-2019'!$A$2:$AF$43,MATCH('Energy Use 2019'!$A43,'Final Energy Consumption-2019'!$A$2:$A$43,0),MATCH('Energy Use 2019'!E$2,'Final Energy Consumption-2019'!$A$2:$AF$2,0))*'Heat Value'!$P$78</f>
        <v>102779506500.00127</v>
      </c>
      <c r="F43" s="11">
        <f>INDEX('Final Energy Consumption-2019'!$A$2:$AF$43,MATCH('Energy Use 2019'!$A43,'Final Energy Consumption-2019'!$A$2:$A$43,0),MATCH('Energy Use 2019'!F$2,'Final Energy Consumption-2019'!$A$2:$AF$2,0))*'Heat Value'!$P$78</f>
        <v>10547399626500</v>
      </c>
      <c r="G43" s="11">
        <f>INDEX('Final Energy Consumption-2019'!$A$2:$AF$43,MATCH('Energy Use 2019'!$A43,'Final Energy Consumption-2019'!$A$2:$A$43,0),MATCH('Energy Use 2019'!G$2,'Final Energy Consumption-2019'!$A$2:$AF$2,0))*'Heat Value'!$P$78</f>
        <v>1297244041500</v>
      </c>
      <c r="H43" s="11">
        <f>INDEX('Final Energy Consumption-2019'!$A$2:$AF$43,MATCH('Energy Use 2019'!$A43,'Final Energy Consumption-2019'!$A$2:$A$43,0),MATCH('Energy Use 2019'!H$2,'Final Energy Consumption-2019'!$A$2:$AF$2,0))*'Heat Value'!$P$78</f>
        <v>75001261500</v>
      </c>
      <c r="I43" s="5">
        <f>INDEX('Final Energy Consumption-2019'!$A$2:$AF$43,MATCH('Energy Use 2019'!$A43,'Final Energy Consumption-2019'!$A$2:$A$43,0),MATCH('Energy Use 2019'!I$2,'Final Energy Consumption-2019'!$A$2:$AF$2,0))*'Heat Value'!$P$78</f>
        <v>0</v>
      </c>
      <c r="J43" s="11">
        <f>INDEX('Final Energy Consumption-2019'!$A$2:$AF$43,MATCH('Energy Use 2019'!$A43,'Final Energy Consumption-2019'!$A$2:$A$43,0),MATCH('Energy Use 2019'!J$2,'Final Energy Consumption-2019'!$A$2:$AF$2,0))*'Heat Value'!$P$78</f>
        <v>647233108500</v>
      </c>
      <c r="K43" s="11">
        <f>INDEX('Final Energy Consumption-2019'!$A$2:$AF$43,MATCH('Energy Use 2019'!$A43,'Final Energy Consumption-2019'!$A$2:$A$43,0),MATCH('Energy Use 2019'!K$2,'Final Energy Consumption-2019'!$A$2:$AF$2,0))*'Heat Value'!$P$78</f>
        <v>138891225000</v>
      </c>
      <c r="L43" s="11">
        <f>INDEX('Final Energy Consumption-2019'!$A$2:$AF$43,MATCH('Energy Use 2019'!$A43,'Final Energy Consumption-2019'!$A$2:$A$43,0),MATCH('Energy Use 2019'!L$2,'Final Energy Consumption-2019'!$A$2:$AF$2,0))*'Heat Value'!$P$78</f>
        <v>66667788000</v>
      </c>
      <c r="M43" s="11">
        <f>INDEX('Final Energy Consumption-2019'!$A$2:$AH$43,MATCH('Energy Use 2019'!$A43,'Final Energy Consumption-2019'!$A$2:$A$43,0),MATCH('Energy Use 2019'!M$2,'Final Energy Consumption-2019'!$A$2:$AH$2,0))*'Heat Value'!$P$78*0.21</f>
        <v>1845697710780</v>
      </c>
      <c r="N43" s="5">
        <f>INDEX('Final Energy Consumption-2019'!$A$2:$AH$43,MATCH('Energy Use 2019'!$A43,'Final Energy Consumption-2019'!$A$2:$A$43,0),MATCH('Energy Use 2019'!N$2,'Final Energy Consumption-2019'!$A$2:$AH$2,0))*'Heat Value'!$P$78</f>
        <v>0</v>
      </c>
      <c r="O43" s="11">
        <f>INDEX('Final Energy Consumption-2019'!$A$2:$AH$43,MATCH('Energy Use 2019'!$A43,'Final Energy Consumption-2019'!$A$2:$A$43,0),MATCH('Energy Use 2019'!O$2,'Final Energy Consumption-2019'!$A$2:$AH$2,0))*'Heat Value'!$P$78*0.74</f>
        <v>8456697794820</v>
      </c>
      <c r="P43" s="11">
        <f>INDEX('Final Energy Consumption-2019'!$A$2:$AH$43,MATCH('Energy Use 2019'!$A43,'Final Energy Consumption-2019'!$A$2:$A$43,0),MATCH('Energy Use 2019'!P$2,'Final Energy Consumption-2019'!$A$2:$AH$2,0))*'Heat Value'!$P$78</f>
        <v>355561536000</v>
      </c>
      <c r="Q43" s="5">
        <f>INDEX('Final Energy Consumption-2019'!$A$2:$AH$43,MATCH('Energy Use 2019'!$A43,'Final Energy Consumption-2019'!$A$2:$A$43,0),MATCH('Energy Use 2019'!Q$2,'Final Energy Consumption-2019'!$A$2:$AH$2,0))*'Heat Value'!$P$78</f>
        <v>0</v>
      </c>
      <c r="R43" s="11">
        <f>INDEX('Final Energy Consumption-2019'!$A$2:$AH$43,MATCH('Energy Use 2019'!$A43,'Final Energy Consumption-2019'!$A$2:$A$43,0),MATCH('Energy Use 2019'!R$2,'Final Energy Consumption-2019'!$A$2:$AH$2,0))*'Heat Value'!$P$78</f>
        <v>105557331000</v>
      </c>
      <c r="S43" s="5">
        <f>INDEX('Final Energy Consumption-2019'!$A$2:$AH$43,MATCH('Energy Use 2019'!$A43,'Final Energy Consumption-2019'!$A$2:$A$43,0),MATCH('Energy Use 2019'!S$2,'Final Energy Consumption-2019'!$A$2:$AH$2,0))*'Heat Value'!$P$78</f>
        <v>0</v>
      </c>
      <c r="T43" s="5">
        <f>INDEX('Final Energy Consumption-2019'!$A$2:$AH$43,MATCH('Energy Use 2019'!$A43,'Final Energy Consumption-2019'!$A$2:$A$43,0),MATCH('Energy Use 2019'!T$2,'Final Energy Consumption-2019'!$A$2:$AH$2,0))*'Heat Value'!$P$78</f>
        <v>0</v>
      </c>
      <c r="U43" s="15">
        <f>INDEX('Final Energy Consumption-2019'!$A$2:$AH$43,MATCH('Energy Use 2019'!$A43,'Final Energy Consumption-2019'!$A$2:$A$43,0),MATCH('Energy Use 2019'!U$2,'Final Energy Consumption-2019'!$A$2:$AH$2,0))*'Heat Value'!$P$78</f>
        <v>900015138000</v>
      </c>
      <c r="V43" s="11">
        <f>INDEX('Final Energy Consumption-2019'!$A$2:$AH$43,MATCH('Energy Use 2019'!$A43,'Final Energy Consumption-2019'!$A$2:$A$43,0),MATCH('Energy Use 2019'!V$2,'Final Energy Consumption-2019'!$A$2:$AH$2,0))*'Heat Value'!$P$78</f>
        <v>2566709838000</v>
      </c>
      <c r="W43" s="11">
        <f>INDEX('Final Energy Consumption-2019'!$A$2:$AH$43,MATCH('Energy Use 2019'!$A43,'Final Energy Consumption-2019'!$A$2:$A$43,0),MATCH('Energy Use 2019'!W$2,'Final Energy Consumption-2019'!$A$2:$AH$2,0))*'Heat Value'!$P$78</f>
        <v>13889122500</v>
      </c>
      <c r="X43" s="11">
        <f>INDEX('Final Energy Consumption-2019'!$A$2:$AH$43,MATCH('Energy Use 2019'!$A43,'Final Energy Consumption-2019'!$A$2:$A$43,0),MATCH('Energy Use 2019'!X$2,'Final Energy Consumption-2019'!$A$2:$AH$2,0))*'Heat Value'!$P$78</f>
        <v>658344406500</v>
      </c>
      <c r="Y43" s="11">
        <f>INDEX('Final Energy Consumption-2019'!$A$2:$AH$43,MATCH('Energy Use 2019'!$A43,'Final Energy Consumption-2019'!$A$2:$A$43,0),MATCH('Energy Use 2019'!Y$2,'Final Energy Consumption-2019'!$A$2:$AH$2,0))*'Heat Value'!$P$78</f>
        <v>138891225000</v>
      </c>
      <c r="Z43" s="11">
        <f>INDEX('Final Energy Consumption-2019'!$A$2:$AH$43,MATCH('Energy Use 2019'!$A43,'Final Energy Consumption-2019'!$A$2:$A$43,0),MATCH('Energy Use 2019'!Z$2,'Final Energy Consumption-2019'!$A$2:$AH$2,0))*'Heat Value'!$P$78</f>
        <v>4427852253000</v>
      </c>
      <c r="AA43" s="5">
        <f>INDEX('Final Energy Consumption-2019'!$A$2:$AH$43,MATCH('Energy Use 2019'!$A43,'Final Energy Consumption-2019'!$A$2:$A$43,0),MATCH('Energy Use 2019'!AA$2,'Final Energy Consumption-2019'!$A$2:$AH$2,0))*'Heat Value'!$P$78</f>
        <v>0</v>
      </c>
      <c r="AB43" s="11">
        <f>INDEX('Final Energy Consumption-2019'!$A$2:$AH$43,MATCH('Energy Use 2019'!$A43,'Final Energy Consumption-2019'!$A$2:$A$43,0),MATCH('Energy Use 2019'!AB$2,'Final Energy Consumption-2019'!$A$2:$AH$2,0))*'Heat Value'!$P$78</f>
        <v>90801527256000</v>
      </c>
      <c r="AC43" s="11">
        <f>INDEX('Final Energy Consumption-2019'!$A$2:$AH$43,MATCH('Energy Use 2019'!$A43,'Final Energy Consumption-2019'!$A$2:$A$43,0),MATCH('Energy Use 2019'!AC$2,'Final Energy Consumption-2019'!$A$2:$AH$2,0))*VLOOKUP(AC$3,'Heat Value'!$B$2:$P$78,15,0)</f>
        <v>3005176694794344</v>
      </c>
      <c r="AD43" s="129">
        <f>INDEX('Final Energy Consumption-2019'!$A$2:$AH$43,MATCH('Energy Use 2019'!$A43,'Final Energy Consumption-2019'!$A$2:$A$43,0),MATCH('Energy Use 2019'!AD$2,'Final Energy Consumption-2019'!$A$2:$AH$2,0))*'Heat Value'!$P$78</f>
        <v>2988939162000</v>
      </c>
    </row>
    <row r="44" spans="1:30" x14ac:dyDescent="0.2">
      <c r="A44" s="12" t="s">
        <v>40</v>
      </c>
      <c r="B44" s="15">
        <f>INDEX('Final Energy Consumption-2019'!$A$2:$AF$43,MATCH('Energy Use 2019'!$A44,'Final Energy Consumption-2019'!$A$2:$A$43,0),MATCH('Energy Use 2019'!B$2,'Final Energy Consumption-2019'!$A$2:$AF$2,0))*'Heat Value'!$P$78</f>
        <v>20528123055000</v>
      </c>
      <c r="C44" s="5">
        <f>INDEX('Final Energy Consumption-2019'!$A$2:$AF$43,MATCH('Energy Use 2019'!$A44,'Final Energy Consumption-2019'!$A$2:$A$43,0),MATCH('Energy Use 2019'!C$2,'Final Energy Consumption-2019'!$A$2:$AF$2,0))*'Heat Value'!$P$78</f>
        <v>0</v>
      </c>
      <c r="D44" s="5">
        <f>INDEX('Final Energy Consumption-2019'!$A$2:$AF$43,MATCH('Energy Use 2019'!$A44,'Final Energy Consumption-2019'!$A$2:$A$43,0),MATCH('Energy Use 2019'!D$2,'Final Energy Consumption-2019'!$A$2:$AF$2,0))*'Heat Value'!$P$78</f>
        <v>0</v>
      </c>
      <c r="E44" s="5">
        <f>INDEX('Final Energy Consumption-2019'!$A$2:$AF$43,MATCH('Energy Use 2019'!$A44,'Final Energy Consumption-2019'!$A$2:$A$43,0),MATCH('Energy Use 2019'!E$2,'Final Energy Consumption-2019'!$A$2:$AF$2,0))*'Heat Value'!$P$78</f>
        <v>2777824499.9974737</v>
      </c>
      <c r="F44" s="5">
        <f>INDEX('Final Energy Consumption-2019'!$A$2:$AF$43,MATCH('Energy Use 2019'!$A44,'Final Energy Consumption-2019'!$A$2:$A$43,0),MATCH('Energy Use 2019'!F$2,'Final Energy Consumption-2019'!$A$2:$AF$2,0))*'Heat Value'!$P$78</f>
        <v>0</v>
      </c>
      <c r="G44" s="11">
        <f>INDEX('Final Energy Consumption-2019'!$A$2:$AF$43,MATCH('Energy Use 2019'!$A44,'Final Energy Consumption-2019'!$A$2:$A$43,0),MATCH('Energy Use 2019'!G$2,'Final Energy Consumption-2019'!$A$2:$AF$2,0))*'Heat Value'!$P$78</f>
        <v>1422246144000</v>
      </c>
      <c r="H44" s="11">
        <f>INDEX('Final Energy Consumption-2019'!$A$2:$AF$43,MATCH('Energy Use 2019'!$A44,'Final Energy Consumption-2019'!$A$2:$A$43,0),MATCH('Energy Use 2019'!H$2,'Final Energy Consumption-2019'!$A$2:$AF$2,0))*'Heat Value'!$P$78</f>
        <v>1011128118000</v>
      </c>
      <c r="I44" s="5">
        <f>INDEX('Final Energy Consumption-2019'!$A$2:$AF$43,MATCH('Energy Use 2019'!$A44,'Final Energy Consumption-2019'!$A$2:$A$43,0),MATCH('Energy Use 2019'!I$2,'Final Energy Consumption-2019'!$A$2:$AF$2,0))*'Heat Value'!$P$78</f>
        <v>0</v>
      </c>
      <c r="J44" s="11">
        <f>INDEX('Final Energy Consumption-2019'!$A$2:$AF$43,MATCH('Energy Use 2019'!$A44,'Final Energy Consumption-2019'!$A$2:$A$43,0),MATCH('Energy Use 2019'!J$2,'Final Energy Consumption-2019'!$A$2:$AF$2,0))*'Heat Value'!$P$78</f>
        <v>147224698500</v>
      </c>
      <c r="K44" s="5">
        <f>INDEX('Final Energy Consumption-2019'!$A$2:$AF$43,MATCH('Energy Use 2019'!$A44,'Final Energy Consumption-2019'!$A$2:$A$43,0),MATCH('Energy Use 2019'!K$2,'Final Energy Consumption-2019'!$A$2:$AF$2,0))*'Heat Value'!$P$78</f>
        <v>0</v>
      </c>
      <c r="L44" s="5">
        <f>INDEX('Final Energy Consumption-2019'!$A$2:$AF$43,MATCH('Energy Use 2019'!$A44,'Final Energy Consumption-2019'!$A$2:$A$43,0),MATCH('Energy Use 2019'!L$2,'Final Energy Consumption-2019'!$A$2:$AF$2,0))*'Heat Value'!$P$78</f>
        <v>0</v>
      </c>
      <c r="M44" s="11">
        <f>INDEX('Final Energy Consumption-2019'!$A$2:$AH$43,MATCH('Energy Use 2019'!$A44,'Final Energy Consumption-2019'!$A$2:$A$43,0),MATCH('Energy Use 2019'!M$2,'Final Energy Consumption-2019'!$A$2:$AH$2,0))*'Heat Value'!$P$78*0.21</f>
        <v>219337022520</v>
      </c>
      <c r="N44" s="5">
        <f>INDEX('Final Energy Consumption-2019'!$A$2:$AH$43,MATCH('Energy Use 2019'!$A44,'Final Energy Consumption-2019'!$A$2:$A$43,0),MATCH('Energy Use 2019'!N$2,'Final Energy Consumption-2019'!$A$2:$AH$2,0))*'Heat Value'!$P$78</f>
        <v>0</v>
      </c>
      <c r="O44" s="11">
        <f>INDEX('Final Energy Consumption-2019'!$A$2:$AH$43,MATCH('Energy Use 2019'!$A44,'Final Energy Consumption-2019'!$A$2:$A$43,0),MATCH('Energy Use 2019'!O$2,'Final Energy Consumption-2019'!$A$2:$AH$2,0))*'Heat Value'!$P$78*0.74</f>
        <v>413173616130</v>
      </c>
      <c r="P44" s="11">
        <f>INDEX('Final Energy Consumption-2019'!$A$2:$AH$43,MATCH('Energy Use 2019'!$A44,'Final Energy Consumption-2019'!$A$2:$A$43,0),MATCH('Energy Use 2019'!P$2,'Final Energy Consumption-2019'!$A$2:$AH$2,0))*'Heat Value'!$P$78</f>
        <v>41667367500</v>
      </c>
      <c r="Q44" s="5">
        <f>INDEX('Final Energy Consumption-2019'!$A$2:$AH$43,MATCH('Energy Use 2019'!$A44,'Final Energy Consumption-2019'!$A$2:$A$43,0),MATCH('Energy Use 2019'!Q$2,'Final Energy Consumption-2019'!$A$2:$AH$2,0))*'Heat Value'!$P$78</f>
        <v>0</v>
      </c>
      <c r="R44" s="11">
        <f>INDEX('Final Energy Consumption-2019'!$A$2:$AH$43,MATCH('Energy Use 2019'!$A44,'Final Energy Consumption-2019'!$A$2:$A$43,0),MATCH('Energy Use 2019'!R$2,'Final Energy Consumption-2019'!$A$2:$AH$2,0))*'Heat Value'!$P$78</f>
        <v>8333473500</v>
      </c>
      <c r="S44" s="5">
        <f>INDEX('Final Energy Consumption-2019'!$A$2:$AH$43,MATCH('Energy Use 2019'!$A44,'Final Energy Consumption-2019'!$A$2:$A$43,0),MATCH('Energy Use 2019'!S$2,'Final Energy Consumption-2019'!$A$2:$AH$2,0))*'Heat Value'!$P$78</f>
        <v>0</v>
      </c>
      <c r="T44" s="5">
        <f>INDEX('Final Energy Consumption-2019'!$A$2:$AH$43,MATCH('Energy Use 2019'!$A44,'Final Energy Consumption-2019'!$A$2:$A$43,0),MATCH('Energy Use 2019'!T$2,'Final Energy Consumption-2019'!$A$2:$AH$2,0))*'Heat Value'!$P$78</f>
        <v>0</v>
      </c>
      <c r="U44" s="9">
        <f>INDEX('Final Energy Consumption-2019'!$A$2:$AH$43,MATCH('Energy Use 2019'!$A44,'Final Energy Consumption-2019'!$A$2:$A$43,0),MATCH('Energy Use 2019'!U$2,'Final Energy Consumption-2019'!$A$2:$AH$2,0))*'Heat Value'!$P$78</f>
        <v>0</v>
      </c>
      <c r="V44" s="5">
        <f>INDEX('Final Energy Consumption-2019'!$A$2:$AH$43,MATCH('Energy Use 2019'!$A44,'Final Energy Consumption-2019'!$A$2:$A$43,0),MATCH('Energy Use 2019'!V$2,'Final Energy Consumption-2019'!$A$2:$AH$2,0))*'Heat Value'!$P$78</f>
        <v>0</v>
      </c>
      <c r="W44" s="11">
        <f>INDEX('Final Energy Consumption-2019'!$A$2:$AH$43,MATCH('Energy Use 2019'!$A44,'Final Energy Consumption-2019'!$A$2:$A$43,0),MATCH('Energy Use 2019'!W$2,'Final Energy Consumption-2019'!$A$2:$AH$2,0))*'Heat Value'!$P$78</f>
        <v>19444771500</v>
      </c>
      <c r="X44" s="5">
        <f>INDEX('Final Energy Consumption-2019'!$A$2:$AH$43,MATCH('Energy Use 2019'!$A44,'Final Energy Consumption-2019'!$A$2:$A$43,0),MATCH('Energy Use 2019'!X$2,'Final Energy Consumption-2019'!$A$2:$AH$2,0))*'Heat Value'!$P$78</f>
        <v>0</v>
      </c>
      <c r="Y44" s="11">
        <f>INDEX('Final Energy Consumption-2019'!$A$2:$AH$43,MATCH('Energy Use 2019'!$A44,'Final Energy Consumption-2019'!$A$2:$A$43,0),MATCH('Energy Use 2019'!Y$2,'Final Energy Consumption-2019'!$A$2:$AH$2,0))*'Heat Value'!$P$78</f>
        <v>2777824500</v>
      </c>
      <c r="Z44" s="11">
        <f>INDEX('Final Energy Consumption-2019'!$A$2:$AH$43,MATCH('Energy Use 2019'!$A44,'Final Energy Consumption-2019'!$A$2:$A$43,0),MATCH('Energy Use 2019'!Z$2,'Final Energy Consumption-2019'!$A$2:$AH$2,0))*'Heat Value'!$P$78</f>
        <v>25711543572000</v>
      </c>
      <c r="AA44" s="11">
        <f>INDEX('Final Energy Consumption-2019'!$A$2:$AH$43,MATCH('Energy Use 2019'!$A44,'Final Energy Consumption-2019'!$A$2:$A$43,0),MATCH('Energy Use 2019'!AA$2,'Final Energy Consumption-2019'!$A$2:$AH$2,0))*'Heat Value'!$P$78</f>
        <v>26086549879500</v>
      </c>
      <c r="AB44" s="11">
        <f>INDEX('Final Energy Consumption-2019'!$A$2:$AH$43,MATCH('Energy Use 2019'!$A44,'Final Energy Consumption-2019'!$A$2:$A$43,0),MATCH('Energy Use 2019'!AB$2,'Final Energy Consumption-2019'!$A$2:$AH$2,0))*'Heat Value'!$P$78</f>
        <v>20850350697000</v>
      </c>
      <c r="AC44" s="11">
        <f>INDEX('Final Energy Consumption-2019'!$A$2:$AH$43,MATCH('Energy Use 2019'!$A44,'Final Energy Consumption-2019'!$A$2:$A$43,0),MATCH('Energy Use 2019'!AC$2,'Final Energy Consumption-2019'!$A$2:$AH$2,0))*VLOOKUP(AC$3,'Heat Value'!$B$2:$P$78,15,0)</f>
        <v>63414481644601.148</v>
      </c>
      <c r="AD44" s="128">
        <f>INDEX('Final Energy Consumption-2019'!$A$2:$AH$43,MATCH('Energy Use 2019'!$A44,'Final Energy Consumption-2019'!$A$2:$A$43,0),MATCH('Energy Use 2019'!AD$2,'Final Energy Consumption-2019'!$A$2:$AH$2,0))*'Heat Value'!$P$78</f>
        <v>0</v>
      </c>
    </row>
    <row r="45" spans="1:30" x14ac:dyDescent="0.2">
      <c r="A45" s="37" t="s">
        <v>41</v>
      </c>
      <c r="B45" s="10">
        <f>INDEX('Final Energy Consumption-2019'!$A$2:$AF$43,MATCH('Energy Use 2019'!$A45,'Final Energy Consumption-2019'!$A$2:$A$43,0),MATCH('Energy Use 2019'!B$2,'Final Energy Consumption-2019'!$A$2:$AF$2,0))*'Heat Value'!$P$78</f>
        <v>905570787000</v>
      </c>
      <c r="C45" s="7">
        <f>INDEX('Final Energy Consumption-2019'!$A$2:$AF$43,MATCH('Energy Use 2019'!$A45,'Final Energy Consumption-2019'!$A$2:$A$43,0),MATCH('Energy Use 2019'!C$2,'Final Energy Consumption-2019'!$A$2:$AF$2,0))*'Heat Value'!$P$78</f>
        <v>0</v>
      </c>
      <c r="D45" s="7">
        <f>INDEX('Final Energy Consumption-2019'!$A$2:$AF$43,MATCH('Energy Use 2019'!$A45,'Final Energy Consumption-2019'!$A$2:$A$43,0),MATCH('Energy Use 2019'!D$2,'Final Energy Consumption-2019'!$A$2:$AF$2,0))*'Heat Value'!$P$78</f>
        <v>0</v>
      </c>
      <c r="E45" s="7">
        <f>INDEX('Final Energy Consumption-2019'!$A$2:$AF$43,MATCH('Energy Use 2019'!$A45,'Final Energy Consumption-2019'!$A$2:$A$43,0),MATCH('Energy Use 2019'!E$2,'Final Energy Consumption-2019'!$A$2:$AF$2,0))*'Heat Value'!$P$78</f>
        <v>8333473500.0000687</v>
      </c>
      <c r="F45" s="7">
        <f>INDEX('Final Energy Consumption-2019'!$A$2:$AF$43,MATCH('Energy Use 2019'!$A45,'Final Energy Consumption-2019'!$A$2:$A$43,0),MATCH('Energy Use 2019'!F$2,'Final Energy Consumption-2019'!$A$2:$AF$2,0))*'Heat Value'!$P$78</f>
        <v>0</v>
      </c>
      <c r="G45" s="7">
        <f>INDEX('Final Energy Consumption-2019'!$A$2:$AF$43,MATCH('Energy Use 2019'!$A45,'Final Energy Consumption-2019'!$A$2:$A$43,0),MATCH('Energy Use 2019'!G$2,'Final Energy Consumption-2019'!$A$2:$AF$2,0))*'Heat Value'!$P$78</f>
        <v>0</v>
      </c>
      <c r="H45" s="7">
        <f>INDEX('Final Energy Consumption-2019'!$A$2:$AF$43,MATCH('Energy Use 2019'!$A45,'Final Energy Consumption-2019'!$A$2:$A$43,0),MATCH('Energy Use 2019'!H$2,'Final Energy Consumption-2019'!$A$2:$AF$2,0))*'Heat Value'!$P$78</f>
        <v>0</v>
      </c>
      <c r="I45" s="7">
        <f>INDEX('Final Energy Consumption-2019'!$A$2:$AF$43,MATCH('Energy Use 2019'!$A45,'Final Energy Consumption-2019'!$A$2:$A$43,0),MATCH('Energy Use 2019'!I$2,'Final Energy Consumption-2019'!$A$2:$AF$2,0))*'Heat Value'!$P$78</f>
        <v>0</v>
      </c>
      <c r="J45" s="7">
        <f>INDEX('Final Energy Consumption-2019'!$A$2:$AF$43,MATCH('Energy Use 2019'!$A45,'Final Energy Consumption-2019'!$A$2:$A$43,0),MATCH('Energy Use 2019'!J$2,'Final Energy Consumption-2019'!$A$2:$AF$2,0))*'Heat Value'!$P$78</f>
        <v>0</v>
      </c>
      <c r="K45" s="7">
        <f>INDEX('Final Energy Consumption-2019'!$A$2:$AF$43,MATCH('Energy Use 2019'!$A45,'Final Energy Consumption-2019'!$A$2:$A$43,0),MATCH('Energy Use 2019'!K$2,'Final Energy Consumption-2019'!$A$2:$AF$2,0))*'Heat Value'!$P$78</f>
        <v>0</v>
      </c>
      <c r="L45" s="7">
        <f>INDEX('Final Energy Consumption-2019'!$A$2:$AF$43,MATCH('Energy Use 2019'!$A45,'Final Energy Consumption-2019'!$A$2:$A$43,0),MATCH('Energy Use 2019'!L$2,'Final Energy Consumption-2019'!$A$2:$AF$2,0))*'Heat Value'!$P$78</f>
        <v>0</v>
      </c>
      <c r="M45" s="17">
        <f>INDEX('Final Energy Consumption-2019'!$A$2:$AH$43,MATCH('Energy Use 2019'!$A45,'Final Energy Consumption-2019'!$A$2:$A$43,0),MATCH('Energy Use 2019'!M$2,'Final Energy Consumption-2019'!$A$2:$AH$2,0))*'Heat Value'!$P$78*0.21</f>
        <v>253754268075</v>
      </c>
      <c r="N45" s="7">
        <f>INDEX('Final Energy Consumption-2019'!$A$2:$AH$43,MATCH('Energy Use 2019'!$A45,'Final Energy Consumption-2019'!$A$2:$A$43,0),MATCH('Energy Use 2019'!N$2,'Final Energy Consumption-2019'!$A$2:$AH$2,0))*'Heat Value'!$P$78</f>
        <v>0</v>
      </c>
      <c r="O45" s="17">
        <f>INDEX('Final Energy Consumption-2019'!$A$2:$AH$43,MATCH('Energy Use 2019'!$A45,'Final Energy Consumption-2019'!$A$2:$A$43,0),MATCH('Energy Use 2019'!O$2,'Final Energy Consumption-2019'!$A$2:$AH$2,0))*'Heat Value'!$P$78*0.74</f>
        <v>600232317960</v>
      </c>
      <c r="P45" s="17">
        <f>INDEX('Final Energy Consumption-2019'!$A$2:$AH$43,MATCH('Energy Use 2019'!$A45,'Final Energy Consumption-2019'!$A$2:$A$43,0),MATCH('Energy Use 2019'!P$2,'Final Energy Consumption-2019'!$A$2:$AH$2,0))*'Heat Value'!$P$78</f>
        <v>36111718500</v>
      </c>
      <c r="Q45" s="7">
        <f>INDEX('Final Energy Consumption-2019'!$A$2:$AH$43,MATCH('Energy Use 2019'!$A45,'Final Energy Consumption-2019'!$A$2:$A$43,0),MATCH('Energy Use 2019'!Q$2,'Final Energy Consumption-2019'!$A$2:$AH$2,0))*'Heat Value'!$P$78</f>
        <v>0</v>
      </c>
      <c r="R45" s="7">
        <f>INDEX('Final Energy Consumption-2019'!$A$2:$AH$43,MATCH('Energy Use 2019'!$A45,'Final Energy Consumption-2019'!$A$2:$A$43,0),MATCH('Energy Use 2019'!R$2,'Final Energy Consumption-2019'!$A$2:$AH$2,0))*'Heat Value'!$P$78</f>
        <v>0</v>
      </c>
      <c r="S45" s="7">
        <f>INDEX('Final Energy Consumption-2019'!$A$2:$AH$43,MATCH('Energy Use 2019'!$A45,'Final Energy Consumption-2019'!$A$2:$A$43,0),MATCH('Energy Use 2019'!S$2,'Final Energy Consumption-2019'!$A$2:$AH$2,0))*'Heat Value'!$P$78</f>
        <v>0</v>
      </c>
      <c r="T45" s="7">
        <f>INDEX('Final Energy Consumption-2019'!$A$2:$AH$43,MATCH('Energy Use 2019'!$A45,'Final Energy Consumption-2019'!$A$2:$A$43,0),MATCH('Energy Use 2019'!T$2,'Final Energy Consumption-2019'!$A$2:$AH$2,0))*'Heat Value'!$P$78</f>
        <v>0</v>
      </c>
      <c r="U45" s="10">
        <f>INDEX('Final Energy Consumption-2019'!$A$2:$AH$43,MATCH('Energy Use 2019'!$A45,'Final Energy Consumption-2019'!$A$2:$A$43,0),MATCH('Energy Use 2019'!U$2,'Final Energy Consumption-2019'!$A$2:$AH$2,0))*'Heat Value'!$P$78</f>
        <v>0</v>
      </c>
      <c r="V45" s="7">
        <f>INDEX('Final Energy Consumption-2019'!$A$2:$AH$43,MATCH('Energy Use 2019'!$A45,'Final Energy Consumption-2019'!$A$2:$A$43,0),MATCH('Energy Use 2019'!V$2,'Final Energy Consumption-2019'!$A$2:$AH$2,0))*'Heat Value'!$P$78</f>
        <v>0</v>
      </c>
      <c r="W45" s="17">
        <f>INDEX('Final Energy Consumption-2019'!$A$2:$AH$43,MATCH('Energy Use 2019'!$A45,'Final Energy Consumption-2019'!$A$2:$A$43,0),MATCH('Energy Use 2019'!W$2,'Final Energy Consumption-2019'!$A$2:$AH$2,0))*'Heat Value'!$P$78</f>
        <v>108335155500</v>
      </c>
      <c r="X45" s="7">
        <f>INDEX('Final Energy Consumption-2019'!$A$2:$AH$43,MATCH('Energy Use 2019'!$A45,'Final Energy Consumption-2019'!$A$2:$A$43,0),MATCH('Energy Use 2019'!X$2,'Final Energy Consumption-2019'!$A$2:$AH$2,0))*'Heat Value'!$P$78</f>
        <v>0</v>
      </c>
      <c r="Y45" s="7">
        <f>INDEX('Final Energy Consumption-2019'!$A$2:$AH$43,MATCH('Energy Use 2019'!$A45,'Final Energy Consumption-2019'!$A$2:$A$43,0),MATCH('Energy Use 2019'!Y$2,'Final Energy Consumption-2019'!$A$2:$AH$2,0))*'Heat Value'!$P$78</f>
        <v>0</v>
      </c>
      <c r="Z45" s="17">
        <f>INDEX('Final Energy Consumption-2019'!$A$2:$AH$43,MATCH('Energy Use 2019'!$A45,'Final Energy Consumption-2019'!$A$2:$A$43,0),MATCH('Energy Use 2019'!Z$2,'Final Energy Consumption-2019'!$A$2:$AH$2,0))*'Heat Value'!$P$78</f>
        <v>1513914352500</v>
      </c>
      <c r="AA45" s="17">
        <f>INDEX('Final Energy Consumption-2019'!$A$2:$AH$43,MATCH('Energy Use 2019'!$A45,'Final Energy Consumption-2019'!$A$2:$A$43,0),MATCH('Energy Use 2019'!AA$2,'Final Energy Consumption-2019'!$A$2:$AH$2,0))*'Heat Value'!$P$78</f>
        <v>55556490000</v>
      </c>
      <c r="AB45" s="17">
        <f>INDEX('Final Energy Consumption-2019'!$A$2:$AH$43,MATCH('Energy Use 2019'!$A45,'Final Energy Consumption-2019'!$A$2:$A$43,0),MATCH('Energy Use 2019'!AB$2,'Final Energy Consumption-2019'!$A$2:$AH$2,0))*'Heat Value'!$P$78</f>
        <v>1394467899000</v>
      </c>
      <c r="AC45" s="17">
        <f>INDEX('Final Energy Consumption-2019'!$A$2:$AH$43,MATCH('Energy Use 2019'!$A45,'Final Energy Consumption-2019'!$A$2:$A$43,0),MATCH('Energy Use 2019'!AC$2,'Final Energy Consumption-2019'!$A$2:$AH$2,0))*VLOOKUP(AC$3,'Heat Value'!$B$2:$P$78,15,0)</f>
        <v>202599048637274</v>
      </c>
      <c r="AD45" s="130">
        <f>INDEX('Final Energy Consumption-2019'!$A$2:$AH$43,MATCH('Energy Use 2019'!$A45,'Final Energy Consumption-2019'!$A$2:$A$43,0),MATCH('Energy Use 2019'!AD$2,'Final Energy Consumption-2019'!$A$2:$AH$2,0))*'Heat Value'!$P$78</f>
        <v>0</v>
      </c>
    </row>
    <row r="46" spans="1:30" x14ac:dyDescent="0.2">
      <c r="A46" s="32"/>
      <c r="B46" s="11"/>
      <c r="C46" s="5"/>
      <c r="D46" s="5"/>
      <c r="E46" s="5"/>
      <c r="F46" s="5"/>
      <c r="G46" s="5"/>
      <c r="H46" s="5"/>
      <c r="I46" s="5"/>
      <c r="J46" s="5"/>
      <c r="K46" s="5"/>
      <c r="L46" s="5"/>
      <c r="M46" s="11"/>
      <c r="N46" s="5"/>
      <c r="O46" s="11"/>
      <c r="P46" s="11"/>
      <c r="Q46" s="5"/>
      <c r="R46" s="5"/>
      <c r="S46" s="5"/>
      <c r="T46" s="5"/>
      <c r="U46" s="5"/>
      <c r="V46" s="5"/>
      <c r="W46" s="11"/>
      <c r="X46" s="5"/>
      <c r="Y46" s="5"/>
      <c r="Z46" s="11"/>
      <c r="AA46" s="11"/>
      <c r="AB46" s="11"/>
      <c r="AC46" s="11"/>
      <c r="AD46" s="5"/>
    </row>
    <row r="47" spans="1:30" x14ac:dyDescent="0.2">
      <c r="A47" s="32"/>
      <c r="B47" s="11"/>
      <c r="C47" s="5"/>
      <c r="D47" s="5"/>
      <c r="E47" s="5"/>
      <c r="F47" s="5"/>
      <c r="G47" s="5"/>
      <c r="H47" s="5"/>
      <c r="I47" s="5"/>
      <c r="J47" s="5"/>
      <c r="K47" s="5"/>
      <c r="L47" s="5"/>
      <c r="M47" s="11"/>
      <c r="N47" s="5"/>
      <c r="O47" s="11"/>
      <c r="P47" s="11"/>
      <c r="Q47" s="5"/>
      <c r="R47" s="5"/>
      <c r="S47" s="5"/>
      <c r="T47" s="5"/>
      <c r="U47" s="5"/>
      <c r="V47" s="5"/>
      <c r="W47" s="11"/>
      <c r="X47" s="5"/>
      <c r="Y47" s="5"/>
      <c r="Z47" s="11"/>
      <c r="AA47" s="11"/>
      <c r="AB47" s="11"/>
      <c r="AC47" s="11"/>
      <c r="AD47" s="5"/>
    </row>
    <row r="49" spans="1:31" x14ac:dyDescent="0.2">
      <c r="A49" s="79" t="s">
        <v>288</v>
      </c>
    </row>
    <row r="50" spans="1:31" ht="60" x14ac:dyDescent="0.2">
      <c r="A50" s="1" t="s">
        <v>43</v>
      </c>
      <c r="B50" s="13" t="s">
        <v>685</v>
      </c>
      <c r="C50" s="13" t="s">
        <v>686</v>
      </c>
      <c r="D50" s="13" t="s">
        <v>687</v>
      </c>
      <c r="E50" s="13" t="s">
        <v>688</v>
      </c>
      <c r="F50" s="13" t="s">
        <v>689</v>
      </c>
      <c r="G50" s="13" t="s">
        <v>690</v>
      </c>
      <c r="H50" s="13" t="s">
        <v>691</v>
      </c>
      <c r="I50" s="13" t="s">
        <v>692</v>
      </c>
      <c r="J50" s="13" t="s">
        <v>693</v>
      </c>
      <c r="K50" s="14" t="s">
        <v>695</v>
      </c>
      <c r="L50" s="13" t="s">
        <v>696</v>
      </c>
      <c r="M50" s="13" t="s">
        <v>698</v>
      </c>
      <c r="N50" s="13" t="s">
        <v>699</v>
      </c>
      <c r="O50" s="13" t="s">
        <v>700</v>
      </c>
      <c r="P50" s="13" t="s">
        <v>701</v>
      </c>
      <c r="Q50" s="13" t="s">
        <v>702</v>
      </c>
      <c r="R50" s="13" t="s">
        <v>703</v>
      </c>
      <c r="S50" s="13" t="s">
        <v>704</v>
      </c>
      <c r="T50" s="13" t="s">
        <v>705</v>
      </c>
      <c r="U50" s="14" t="s">
        <v>706</v>
      </c>
      <c r="V50" s="13" t="s">
        <v>707</v>
      </c>
      <c r="W50" s="13" t="s">
        <v>708</v>
      </c>
      <c r="X50" s="13" t="s">
        <v>709</v>
      </c>
      <c r="Y50" s="13" t="s">
        <v>710</v>
      </c>
      <c r="Z50" s="13" t="s">
        <v>711</v>
      </c>
      <c r="AA50" s="13" t="s">
        <v>712</v>
      </c>
      <c r="AB50" s="13" t="s">
        <v>713</v>
      </c>
      <c r="AC50" s="13" t="s">
        <v>714</v>
      </c>
      <c r="AD50" s="13" t="s">
        <v>715</v>
      </c>
      <c r="AE50" s="14" t="s">
        <v>716</v>
      </c>
    </row>
    <row r="51" spans="1:31" s="133" customFormat="1" ht="12.75" x14ac:dyDescent="0.2">
      <c r="A51" s="151" t="s">
        <v>272</v>
      </c>
      <c r="B51" s="150" t="s">
        <v>124</v>
      </c>
      <c r="C51" s="131" t="s">
        <v>126</v>
      </c>
      <c r="D51" s="131" t="s">
        <v>146</v>
      </c>
      <c r="E51" s="131" t="s">
        <v>128</v>
      </c>
      <c r="F51" s="131" t="s">
        <v>144</v>
      </c>
      <c r="G51" s="131" t="s">
        <v>192</v>
      </c>
      <c r="H51" s="131" t="s">
        <v>161</v>
      </c>
      <c r="I51" s="131" t="s">
        <v>163</v>
      </c>
      <c r="J51" s="131" t="s">
        <v>165</v>
      </c>
      <c r="K51" s="131" t="s">
        <v>167</v>
      </c>
      <c r="L51" s="131" t="s">
        <v>149</v>
      </c>
      <c r="M51" s="131" t="s">
        <v>119</v>
      </c>
      <c r="N51" s="131" t="s">
        <v>158</v>
      </c>
      <c r="O51" s="131" t="s">
        <v>141</v>
      </c>
      <c r="P51" s="131" t="s">
        <v>151</v>
      </c>
      <c r="Q51" s="131" t="s">
        <v>134</v>
      </c>
      <c r="R51" s="131" t="s">
        <v>169</v>
      </c>
      <c r="S51" s="131" t="s">
        <v>170</v>
      </c>
      <c r="T51" s="131" t="s">
        <v>172</v>
      </c>
      <c r="U51" s="131" t="s">
        <v>136</v>
      </c>
      <c r="V51" s="131" t="s">
        <v>153</v>
      </c>
      <c r="W51" s="131" t="s">
        <v>155</v>
      </c>
      <c r="X51" s="131" t="s">
        <v>174</v>
      </c>
      <c r="Y51" s="131" t="s">
        <v>176</v>
      </c>
      <c r="Z51" s="131" t="s">
        <v>138</v>
      </c>
      <c r="AA51" s="131" t="s">
        <v>179</v>
      </c>
      <c r="AB51" s="131" t="s">
        <v>181</v>
      </c>
      <c r="AC51" s="132" t="s">
        <v>131</v>
      </c>
      <c r="AD51" s="132" t="s">
        <v>122</v>
      </c>
      <c r="AE51" s="132" t="s">
        <v>193</v>
      </c>
    </row>
    <row r="52" spans="1:31" x14ac:dyDescent="0.2">
      <c r="A52" s="152" t="s">
        <v>272</v>
      </c>
      <c r="B52" s="30" t="str">
        <f>VLOOKUP(B51,'Fuel Match'!$B$2:$D$35,3,0)</f>
        <v>coal</v>
      </c>
      <c r="C52" s="24" t="str">
        <f>VLOOKUP(C51,'Fuel Match'!$B$2:$D$35,3,0)</f>
        <v>coal</v>
      </c>
      <c r="D52" s="24" t="str">
        <f>VLOOKUP(D51,'Fuel Match'!$B$2:$D$35,3,0)</f>
        <v>coal</v>
      </c>
      <c r="E52" s="24" t="s">
        <v>406</v>
      </c>
      <c r="F52" s="24" t="str">
        <f>VLOOKUP(F51,'Fuel Match'!$B$2:$D$35,3,0)</f>
        <v>coal</v>
      </c>
      <c r="G52" s="24" t="str">
        <f>VLOOKUP(G51,'Fuel Match'!$B$2:$D$35,3,0)</f>
        <v>coal</v>
      </c>
      <c r="H52" s="24" t="str">
        <f>VLOOKUP(H51,'Fuel Match'!$B$2:$D$35,3,0)</f>
        <v>LPG propane or butane</v>
      </c>
      <c r="I52" s="24" t="str">
        <f>VLOOKUP(I51,'Fuel Match'!$B$2:$D$35,3,0)</f>
        <v>LPG propane or butane</v>
      </c>
      <c r="J52" s="24" t="str">
        <f>VLOOKUP(J51,'Fuel Match'!$B$2:$D$35,3,0)</f>
        <v>LPG propane or butane</v>
      </c>
      <c r="K52" s="24" t="str">
        <f>VLOOKUP(K51,'Fuel Match'!$B$2:$D$35,3,0)</f>
        <v>LPG propane or butane</v>
      </c>
      <c r="L52" s="24" t="str">
        <f>VLOOKUP(L51,'Fuel Match'!$B$2:$D$35,3,0)</f>
        <v>petroleum diesel</v>
      </c>
      <c r="M52" s="24" t="str">
        <f>VLOOKUP(M51,'Fuel Match'!$B$2:$D$35,3,0)</f>
        <v>crude oil</v>
      </c>
      <c r="N52" s="24" t="str">
        <f>VLOOKUP(N51,'Fuel Match'!$B$2:$D$35,3,0)</f>
        <v>petroleum diesel</v>
      </c>
      <c r="O52" s="24" t="str">
        <f>VLOOKUP(O51,'Fuel Match'!$B$2:$D$35,3,0)</f>
        <v>petroleum diesel</v>
      </c>
      <c r="P52" s="24" t="str">
        <f>VLOOKUP(P51,'Fuel Match'!$B$2:$D$35,3,0)</f>
        <v>petroleum diesel</v>
      </c>
      <c r="Q52" s="24" t="str">
        <f>VLOOKUP(Q51,'Fuel Match'!$B$2:$D$35,3,0)</f>
        <v>heavy fuel oil</v>
      </c>
      <c r="R52" s="24" t="str">
        <f>VLOOKUP(R51,'Fuel Match'!$B$2:$D$35,3,0)</f>
        <v>LPG propane or butane</v>
      </c>
      <c r="S52" s="24" t="str">
        <f>VLOOKUP(S51,'Fuel Match'!$B$2:$D$35,3,0)</f>
        <v>LPG propane or butane</v>
      </c>
      <c r="T52" s="24" t="str">
        <f>VLOOKUP(T51,'Fuel Match'!$B$2:$D$35,3,0)</f>
        <v>heavy fuel oil</v>
      </c>
      <c r="U52" s="24" t="str">
        <f>VLOOKUP(U51,'Fuel Match'!$B$2:$D$35,3,0)</f>
        <v>heavy fuel oil</v>
      </c>
      <c r="V52" s="24" t="str">
        <f>VLOOKUP(V51,'Fuel Match'!$B$2:$D$35,3,0)</f>
        <v>heavy fuel oil</v>
      </c>
      <c r="W52" s="24" t="str">
        <f>VLOOKUP(W51,'Fuel Match'!$B$2:$D$35,3,0)</f>
        <v>heavy fuel oil</v>
      </c>
      <c r="X52" s="24" t="str">
        <f>VLOOKUP(X51,'Fuel Match'!$B$2:$D$35,3,0)</f>
        <v>LPG propane or butane</v>
      </c>
      <c r="Y52" s="24" t="str">
        <f>VLOOKUP(Y51,'Fuel Match'!$B$2:$D$35,3,0)</f>
        <v>LPG propane or butane</v>
      </c>
      <c r="Z52" s="24" t="str">
        <f>VLOOKUP(Z51,'Fuel Match'!$B$2:$D$35,3,0)</f>
        <v>heavy fuel oil</v>
      </c>
      <c r="AA52" s="24" t="str">
        <f>VLOOKUP(AA51,'Fuel Match'!$B$2:$D$35,3,0)</f>
        <v>natural gas</v>
      </c>
      <c r="AB52" s="24" t="str">
        <f>VLOOKUP(AB51,'Fuel Match'!$B$2:$D$35,3,0)</f>
        <v>natural gas</v>
      </c>
      <c r="AC52" s="24" t="str">
        <f>VLOOKUP(AC51,'Fuel Match'!$B$2:$D$35,3,0)</f>
        <v>heat</v>
      </c>
      <c r="AD52" s="24" t="str">
        <f>VLOOKUP(AD51,'Fuel Match'!$B$2:$D$35,3,0)</f>
        <v>electricity</v>
      </c>
      <c r="AE52" s="25" t="str">
        <f>VLOOKUP(AE51,'Fuel Match'!$B$2:$D$35,3,0)</f>
        <v>biomass</v>
      </c>
    </row>
    <row r="53" spans="1:31" s="38" customFormat="1" ht="12" x14ac:dyDescent="0.2">
      <c r="A53" s="151" t="s">
        <v>287</v>
      </c>
      <c r="B53" s="349">
        <f>INDEX('Energy Balance-2019'!$A$2:$AI$38,MATCH("  1.农、林、牧、渔业",'Energy Balance-2019'!$A$2:$A$38,0),MATCH('Energy Use 2019'!B$50,'Energy Balance-2019'!$A$2:$AI$2,0))*'Heat Value'!$P$78</f>
        <v>463749466801500</v>
      </c>
      <c r="C53" s="157">
        <f>INDEX('Energy Balance-2019'!$A$2:$AI$38,MATCH("  1.农、林、牧、渔业",'Energy Balance-2019'!$A$2:$A$38,0),MATCH('Energy Use 2019'!C$50,'Energy Balance-2019'!$A$2:$AI$2,0))*'Heat Value'!$P$78</f>
        <v>0</v>
      </c>
      <c r="D53" s="157">
        <f>INDEX('Energy Balance-2019'!$A$2:$AI$38,MATCH("  1.农、林、牧、渔业",'Energy Balance-2019'!$A$2:$A$38,0),MATCH('Energy Use 2019'!D$50,'Energy Balance-2019'!$A$2:$AI$2,0))*'Heat Value'!$P$78</f>
        <v>13680785662500</v>
      </c>
      <c r="E53" s="157">
        <f>INDEX('Energy Balance-2019'!$A$2:$AI$38,MATCH("  1.农、林、牧、渔业",'Energy Balance-2019'!$A$2:$A$38,0),MATCH('Energy Use 2019'!E$50,'Energy Balance-2019'!$A$2:$AI$2,0))*'Heat Value'!$P$78</f>
        <v>0</v>
      </c>
      <c r="F53" s="157">
        <f>INDEX('Energy Balance-2019'!$A$2:$AI$38,MATCH("  1.农、林、牧、渔业",'Energy Balance-2019'!$A$2:$A$38,0),MATCH('Energy Use 2019'!F$50,'Energy Balance-2019'!$A$2:$AI$2,0))*'Heat Value'!$P$78</f>
        <v>0</v>
      </c>
      <c r="G53" s="157">
        <f>INDEX('Energy Balance-2019'!$A$2:$AI$38,MATCH("  1.农、林、牧、渔业",'Energy Balance-2019'!$A$2:$A$38,0),MATCH('Energy Use 2019'!G$50,'Energy Balance-2019'!$A$2:$AI$2,0))*'Heat Value'!$P$78</f>
        <v>16100270802000</v>
      </c>
      <c r="H53" s="157">
        <f>INDEX('Energy Balance-2019'!$A$2:$AI$38,MATCH("  1.农、林、牧、渔业",'Energy Balance-2019'!$A$2:$A$38,0),MATCH('Energy Use 2019'!H$50,'Energy Balance-2019'!$A$2:$AI$2,0))*'Heat Value'!$P$78</f>
        <v>0</v>
      </c>
      <c r="I53" s="157">
        <f>INDEX('Energy Balance-2019'!$A$2:$AI$38,MATCH("  1.农、林、牧、渔业",'Energy Balance-2019'!$A$2:$A$38,0),MATCH('Energy Use 2019'!I$50,'Energy Balance-2019'!$A$2:$AI$2,0))*'Heat Value'!$P$78</f>
        <v>0</v>
      </c>
      <c r="J53" s="157">
        <f>INDEX('Energy Balance-2019'!$A$2:$AI$38,MATCH("  1.农、林、牧、渔业",'Energy Balance-2019'!$A$2:$A$38,0),MATCH('Energy Use 2019'!J$50,'Energy Balance-2019'!$A$2:$AI$2,0))*'Heat Value'!$P$78</f>
        <v>0</v>
      </c>
      <c r="K53" s="157">
        <f>INDEX('Energy Balance-2019'!$A$2:$AI$38,MATCH("  1.农、林、牧、渔业",'Energy Balance-2019'!$A$2:$A$38,0),MATCH('Energy Use 2019'!K$50,'Energy Balance-2019'!$A$2:$AI$2,0))*'Heat Value'!$P$78</f>
        <v>0</v>
      </c>
      <c r="L53" s="157">
        <f>INDEX('Energy Balance-2019'!$A$2:$AI$38,MATCH("  1.农、林、牧、渔业",'Energy Balance-2019'!$A$2:$A$38,0),MATCH('Energy Use 2019'!L$50,'Energy Balance-2019'!$A$2:$AI$2,0))*'Heat Value'!$P$78</f>
        <v>0</v>
      </c>
      <c r="M53" s="157">
        <f>INDEX('Energy Balance-2019'!$A$2:$AI$38,MATCH("  1.农、林、牧、渔业",'Energy Balance-2019'!$A$2:$A$38,0),MATCH('Energy Use 2019'!M$50,'Energy Balance-2019'!$A$2:$AI$2,0))*'Heat Value'!$P$78</f>
        <v>0</v>
      </c>
      <c r="N53" s="158">
        <f>INDEX('Energy Balance-2019'!$A$2:$AI$38,MATCH("  1.农、林、牧、渔业",'Energy Balance-2019'!$A$2:$A$38,0),MATCH('Energy Use 2019'!N$50,'Energy Balance-2019'!$A$2:$AI$2,0))*'Heat Value'!$P$78*0.2</f>
        <v>20696459219700</v>
      </c>
      <c r="O53" s="158">
        <f>INDEX('Energy Balance-2019'!$A$2:$AI$38,MATCH("  1.农、林、牧、渔业",'Energy Balance-2019'!$A$2:$A$38,0),MATCH('Energy Use 2019'!O$50,'Energy Balance-2019'!$A$2:$AI$2,0))*'Heat Value'!$P$78</f>
        <v>4475075269500</v>
      </c>
      <c r="P53" s="158">
        <f>INDEX('Energy Balance-2019'!$A$2:$AI$38,MATCH("  1.农、林、牧、渔业",'Energy Balance-2019'!$A$2:$A$38,0),MATCH('Energy Use 2019'!P$50,'Energy Balance-2019'!$A$2:$AI$2,0))*'Heat Value'!$P$78*0.9</f>
        <v>537334037806500</v>
      </c>
      <c r="Q53" s="158">
        <f>INDEX('Energy Balance-2019'!$A$2:$AI$38,MATCH("  1.农、林、牧、渔业",'Energy Balance-2019'!$A$2:$A$38,0),MATCH('Energy Use 2019'!Q$50,'Energy Balance-2019'!$A$2:$AI$2,0))*'Heat Value'!$P$78</f>
        <v>472230165000</v>
      </c>
      <c r="R53" s="157">
        <f>INDEX('Energy Balance-2019'!$A$2:$AI$38,MATCH("  1.农、林、牧、渔业",'Energy Balance-2019'!$A$2:$A$38,0),MATCH('Energy Use 2019'!R$50,'Energy Balance-2019'!$A$2:$AI$2,0))*'Heat Value'!$P$78</f>
        <v>0</v>
      </c>
      <c r="S53" s="157">
        <f>INDEX('Energy Balance-2019'!$A$2:$AI$38,MATCH("  1.农、林、牧、渔业",'Energy Balance-2019'!$A$2:$A$38,0),MATCH('Energy Use 2019'!S$50,'Energy Balance-2019'!$A$2:$AI$2,0))*'Heat Value'!$P$78</f>
        <v>0</v>
      </c>
      <c r="T53" s="157">
        <f>INDEX('Energy Balance-2019'!$A$2:$AI$38,MATCH("  1.农、林、牧、渔业",'Energy Balance-2019'!$A$2:$A$38,0),MATCH('Energy Use 2019'!T$50,'Energy Balance-2019'!$A$2:$AI$2,0))*'Heat Value'!$P$78</f>
        <v>0</v>
      </c>
      <c r="U53" s="157">
        <f>INDEX('Energy Balance-2019'!$A$2:$AI$38,MATCH("  1.农、林、牧、渔业",'Energy Balance-2019'!$A$2:$A$38,0),MATCH('Energy Use 2019'!U$50,'Energy Balance-2019'!$A$2:$AI$2,0))*'Heat Value'!$P$78</f>
        <v>0</v>
      </c>
      <c r="V53" s="157">
        <f>INDEX('Energy Balance-2019'!$A$2:$AI$38,MATCH("  1.农、林、牧、渔业",'Energy Balance-2019'!$A$2:$A$38,0),MATCH('Energy Use 2019'!V$50,'Energy Balance-2019'!$A$2:$AI$2,0))*'Heat Value'!$P$78</f>
        <v>0</v>
      </c>
      <c r="W53" s="157">
        <f>INDEX('Energy Balance-2019'!$A$2:$AI$38,MATCH("  1.农、林、牧、渔业",'Energy Balance-2019'!$A$2:$A$38,0),MATCH('Energy Use 2019'!W$50,'Energy Balance-2019'!$A$2:$AI$2,0))*'Heat Value'!$P$78</f>
        <v>0</v>
      </c>
      <c r="X53" s="157">
        <f>INDEX('Energy Balance-2019'!$A$2:$AI$38,MATCH("  1.农、林、牧、渔业",'Energy Balance-2019'!$A$2:$A$38,0),MATCH('Energy Use 2019'!X$50,'Energy Balance-2019'!$A$2:$AI$2,0))*'Heat Value'!$P$78</f>
        <v>3725062654500</v>
      </c>
      <c r="Y53" s="157">
        <f>INDEX('Energy Balance-2019'!$A$2:$AI$38,MATCH("  1.农、林、牧、渔业",'Energy Balance-2019'!$A$2:$A$38,0),MATCH('Energy Use 2019'!Y$50,'Energy Balance-2019'!$A$2:$AI$2,0))*'Heat Value'!$P$78</f>
        <v>0</v>
      </c>
      <c r="Z53" s="157">
        <f>INDEX('Energy Balance-2019'!$A$2:$AI$38,MATCH("  1.农、林、牧、渔业",'Energy Balance-2019'!$A$2:$A$38,0),MATCH('Energy Use 2019'!Z$50,'Energy Balance-2019'!$A$2:$AI$2,0))*'Heat Value'!$P$78</f>
        <v>0</v>
      </c>
      <c r="AA53" s="157">
        <f>INDEX('Energy Balance-2019'!$A$2:$AI$38,MATCH("  1.农、林、牧、渔业",'Energy Balance-2019'!$A$2:$A$38,0),MATCH('Energy Use 2019'!AA$50,'Energy Balance-2019'!$A$2:$AI$2,0))*'Heat Value'!$P$78</f>
        <v>4402851832500</v>
      </c>
      <c r="AB53" s="157">
        <f>INDEX('Energy Balance-2019'!$A$2:$AI$38,MATCH("  1.农、林、牧、渔业",'Energy Balance-2019'!$A$2:$A$38,0),MATCH('Energy Use 2019'!AB$50,'Energy Balance-2019'!$A$2:$AI$2,0))*'Heat Value'!$P$78</f>
        <v>0</v>
      </c>
      <c r="AC53" s="157">
        <f>INDEX('Energy Balance-2019'!$A$2:$AI$38,MATCH("  1.农、林、牧、渔业",'Energy Balance-2019'!$A$2:$A$38,0),MATCH('Energy Use 2019'!AC$50,'Energy Balance-2019'!$A$2:$AI$2,0))*'Heat Value'!$P$78</f>
        <v>661122231000</v>
      </c>
      <c r="AD53" s="157">
        <f>INDEX('Energy Balance-2019'!$A$2:$AI$38,MATCH("  1.农、林、牧、渔业",'Energy Balance-2019'!$A$2:$A$38,0),MATCH('Energy Use 2019'!AD$50,'Energy Balance-2019'!$A$2:$AI$2,0))*'Heat Value'!$P$78</f>
        <v>456171561565500</v>
      </c>
      <c r="AE53" s="159">
        <f>INDEX('Energy Balance-2019'!$A$2:$AI$38,MATCH("  1.农、林、牧、渔业",'Energy Balance-2019'!$A$2:$A$38,0),MATCH('Energy Use 2019'!AE$50,'Energy Balance-2019'!$A$2:$AI$2,0))*'Heat Value'!$P$78</f>
        <v>187736491008000</v>
      </c>
    </row>
    <row r="54" spans="1:31" s="38" customFormat="1" ht="12" x14ac:dyDescent="0.2">
      <c r="A54" s="153" t="s">
        <v>88</v>
      </c>
      <c r="B54" s="351">
        <f>INDEX('Energy Balance-2019'!$A$2:$AI$38,MATCH("  3.建筑业",'Energy Balance-2019'!$A$2:$A$38,0),MATCH('Energy Use 2019'!B$50,'Energy Balance-2019'!$A$2:$AI$2,0))*'Heat Value'!$P$78</f>
        <v>143644082719500</v>
      </c>
      <c r="C54" s="160">
        <f>INDEX('Energy Balance-2019'!$A$2:$AI$38,MATCH("  3.建筑业",'Energy Balance-2019'!$A$2:$A$38,0),MATCH('Energy Use 2019'!C$50,'Energy Balance-2019'!$A$2:$AI$2,0))*'Heat Value'!$P$78</f>
        <v>0</v>
      </c>
      <c r="D54" s="160">
        <f>INDEX('Energy Balance-2019'!$A$2:$AI$38,MATCH("  3.建筑业",'Energy Balance-2019'!$A$2:$A$38,0),MATCH('Energy Use 2019'!D$50,'Energy Balance-2019'!$A$2:$AI$2,0))*'Heat Value'!$P$78</f>
        <v>6475108909500</v>
      </c>
      <c r="E54" s="160">
        <f>INDEX('Energy Balance-2019'!$A$2:$AI$38,MATCH("  3.建筑业",'Energy Balance-2019'!$A$2:$A$38,0),MATCH('Energy Use 2019'!E$50,'Energy Balance-2019'!$A$2:$AI$2,0))*'Heat Value'!$P$78</f>
        <v>0</v>
      </c>
      <c r="F54" s="160">
        <f>INDEX('Energy Balance-2019'!$A$2:$AI$38,MATCH("  3.建筑业",'Energy Balance-2019'!$A$2:$A$38,0),MATCH('Energy Use 2019'!F$50,'Energy Balance-2019'!$A$2:$AI$2,0))*'Heat Value'!$P$78</f>
        <v>0</v>
      </c>
      <c r="G54" s="160">
        <f>INDEX('Energy Balance-2019'!$A$2:$AI$38,MATCH("  3.建筑业",'Energy Balance-2019'!$A$2:$A$38,0),MATCH('Energy Use 2019'!G$50,'Energy Balance-2019'!$A$2:$AI$2,0))*'Heat Value'!$P$78</f>
        <v>2616710679000</v>
      </c>
      <c r="H54" s="160">
        <f>INDEX('Energy Balance-2019'!$A$2:$AI$38,MATCH("  3.建筑业",'Energy Balance-2019'!$A$2:$A$38,0),MATCH('Energy Use 2019'!H$50,'Energy Balance-2019'!$A$2:$AI$2,0))*'Heat Value'!$P$78</f>
        <v>0</v>
      </c>
      <c r="I54" s="160">
        <f>INDEX('Energy Balance-2019'!$A$2:$AI$38,MATCH("  3.建筑业",'Energy Balance-2019'!$A$2:$A$38,0),MATCH('Energy Use 2019'!I$50,'Energy Balance-2019'!$A$2:$AI$2,0))*'Heat Value'!$P$78</f>
        <v>0</v>
      </c>
      <c r="J54" s="160">
        <f>INDEX('Energy Balance-2019'!$A$2:$AI$38,MATCH("  3.建筑业",'Energy Balance-2019'!$A$2:$A$38,0),MATCH('Energy Use 2019'!J$50,'Energy Balance-2019'!$A$2:$AI$2,0))*'Heat Value'!$P$78</f>
        <v>0</v>
      </c>
      <c r="K54" s="160">
        <f>INDEX('Energy Balance-2019'!$A$2:$AI$38,MATCH("  3.建筑业",'Energy Balance-2019'!$A$2:$A$38,0),MATCH('Energy Use 2019'!K$50,'Energy Balance-2019'!$A$2:$AI$2,0))*'Heat Value'!$P$78</f>
        <v>0</v>
      </c>
      <c r="L54" s="160">
        <f>INDEX('Energy Balance-2019'!$A$2:$AI$38,MATCH("  3.建筑业",'Energy Balance-2019'!$A$2:$A$38,0),MATCH('Energy Use 2019'!L$50,'Energy Balance-2019'!$A$2:$AI$2,0))*'Heat Value'!$P$78</f>
        <v>0</v>
      </c>
      <c r="M54" s="160">
        <f>INDEX('Energy Balance-2019'!$A$2:$AI$38,MATCH("  3.建筑业",'Energy Balance-2019'!$A$2:$A$38,0),MATCH('Energy Use 2019'!M$50,'Energy Balance-2019'!$A$2:$AI$2,0))*'Heat Value'!$P$78</f>
        <v>0</v>
      </c>
      <c r="N54" s="161">
        <f>INDEX('Energy Balance-2019'!$A$2:$AI$38,MATCH("  3.建筑业",'Energy Balance-2019'!$A$2:$A$38,0),MATCH('Energy Use 2019'!N$50,'Energy Balance-2019'!$A$2:$AI$2,0))*'Heat Value'!$P$78</f>
        <v>204320103273000</v>
      </c>
      <c r="O54" s="160">
        <f>INDEX('Energy Balance-2019'!$A$2:$AI$38,MATCH("  3.建筑业",'Energy Balance-2019'!$A$2:$A$38,0),MATCH('Energy Use 2019'!O$50,'Energy Balance-2019'!$A$2:$AI$2,0))*'Heat Value'!$P$78</f>
        <v>6552887995500</v>
      </c>
      <c r="P54" s="373">
        <f>INDEX('Energy Balance-2019'!$A$2:$AI$38,MATCH("  3.建筑业",'Energy Balance-2019'!$A$2:$A$38,0),MATCH('Energy Use 2019'!P$50,'Energy Balance-2019'!$A$2:$AI$2,0))*'Heat Value'!$P$78</f>
        <v>214631387817000</v>
      </c>
      <c r="Q54" s="160">
        <f>INDEX('Energy Balance-2019'!$A$2:$AI$38,MATCH("  3.建筑业",'Energy Balance-2019'!$A$2:$A$38,0),MATCH('Energy Use 2019'!Q$50,'Energy Balance-2019'!$A$2:$AI$2,0))*'Heat Value'!$P$78</f>
        <v>12633545826000</v>
      </c>
      <c r="R54" s="160">
        <f>INDEX('Energy Balance-2019'!$A$2:$AI$38,MATCH("  3.建筑业",'Energy Balance-2019'!$A$2:$A$38,0),MATCH('Energy Use 2019'!R$50,'Energy Balance-2019'!$A$2:$AI$2,0))*'Heat Value'!$P$78</f>
        <v>0</v>
      </c>
      <c r="S54" s="160">
        <f>INDEX('Energy Balance-2019'!$A$2:$AI$38,MATCH("  3.建筑业",'Energy Balance-2019'!$A$2:$A$38,0),MATCH('Energy Use 2019'!S$50,'Energy Balance-2019'!$A$2:$AI$2,0))*'Heat Value'!$P$78</f>
        <v>0</v>
      </c>
      <c r="T54" s="160">
        <f>INDEX('Energy Balance-2019'!$A$2:$AI$38,MATCH("  3.建筑业",'Energy Balance-2019'!$A$2:$A$38,0),MATCH('Energy Use 2019'!T$50,'Energy Balance-2019'!$A$2:$AI$2,0))*'Heat Value'!$P$78</f>
        <v>0</v>
      </c>
      <c r="U54" s="160">
        <f>INDEX('Energy Balance-2019'!$A$2:$AI$38,MATCH("  3.建筑业",'Energy Balance-2019'!$A$2:$A$38,0),MATCH('Energy Use 2019'!U$50,'Energy Balance-2019'!$A$2:$AI$2,0))*'Heat Value'!$P$78</f>
        <v>0</v>
      </c>
      <c r="V54" s="160">
        <f>INDEX('Energy Balance-2019'!$A$2:$AI$38,MATCH("  3.建筑业",'Energy Balance-2019'!$A$2:$A$38,0),MATCH('Energy Use 2019'!V$50,'Energy Balance-2019'!$A$2:$AI$2,0))*'Heat Value'!$P$78</f>
        <v>1046148151471500</v>
      </c>
      <c r="W54" s="160">
        <f>INDEX('Energy Balance-2019'!$A$2:$AI$38,MATCH("  3.建筑业",'Energy Balance-2019'!$A$2:$A$38,0),MATCH('Energy Use 2019'!W$50,'Energy Balance-2019'!$A$2:$AI$2,0))*'Heat Value'!$P$78</f>
        <v>0</v>
      </c>
      <c r="X54" s="160">
        <f>INDEX('Energy Balance-2019'!$A$2:$AI$38,MATCH("  3.建筑业",'Energy Balance-2019'!$A$2:$A$38,0),MATCH('Energy Use 2019'!X$50,'Energy Balance-2019'!$A$2:$AI$2,0))*'Heat Value'!$P$78</f>
        <v>6680667922500</v>
      </c>
      <c r="Y54" s="160">
        <f>INDEX('Energy Balance-2019'!$A$2:$AI$38,MATCH("  3.建筑业",'Energy Balance-2019'!$A$2:$A$38,0),MATCH('Energy Use 2019'!Y$50,'Energy Balance-2019'!$A$2:$AI$2,0))*'Heat Value'!$P$78</f>
        <v>0</v>
      </c>
      <c r="Z54" s="160">
        <f>INDEX('Energy Balance-2019'!$A$2:$AI$38,MATCH("  3.建筑业",'Energy Balance-2019'!$A$2:$A$38,0),MATCH('Energy Use 2019'!Z$50,'Energy Balance-2019'!$A$2:$AI$2,0))*'Heat Value'!$P$78</f>
        <v>32586659209500</v>
      </c>
      <c r="AA54" s="160">
        <f>INDEX('Energy Balance-2019'!$A$2:$AI$38,MATCH("  3.建筑业",'Energy Balance-2019'!$A$2:$A$38,0),MATCH('Energy Use 2019'!AA$50,'Energy Balance-2019'!$A$2:$AI$2,0))*'Heat Value'!$P$78</f>
        <v>9975167779500</v>
      </c>
      <c r="AB54" s="160">
        <f>INDEX('Energy Balance-2019'!$A$2:$AI$38,MATCH("  3.建筑业",'Energy Balance-2019'!$A$2:$A$38,0),MATCH('Energy Use 2019'!AB$50,'Energy Balance-2019'!$A$2:$AI$2,0))*'Heat Value'!$P$78</f>
        <v>0</v>
      </c>
      <c r="AC54" s="160">
        <f>INDEX('Energy Balance-2019'!$A$2:$AI$38,MATCH("  3.建筑业",'Energy Balance-2019'!$A$2:$A$38,0),MATCH('Energy Use 2019'!AC$50,'Energy Balance-2019'!$A$2:$AI$2,0))*'Heat Value'!$P$78</f>
        <v>21789255378000</v>
      </c>
      <c r="AD54" s="160">
        <f>INDEX('Energy Balance-2019'!$A$2:$AI$38,MATCH("  3.建筑业",'Energy Balance-2019'!$A$2:$A$38,0),MATCH('Energy Use 2019'!AD$50,'Energy Balance-2019'!$A$2:$AI$2,0))*'Heat Value'!$P$78</f>
        <v>338386247116500</v>
      </c>
      <c r="AE54" s="162">
        <f>INDEX('Energy Balance-2019'!$A$2:$AI$38,MATCH("  3.建筑业",'Energy Balance-2019'!$A$2:$A$38,0),MATCH('Energy Use 2019'!AE$50,'Energy Balance-2019'!$A$2:$AI$2,0))*'Heat Value'!$P$78</f>
        <v>8447364304500</v>
      </c>
    </row>
    <row r="55" spans="1:31" x14ac:dyDescent="0.2">
      <c r="A55" s="38" t="s">
        <v>289</v>
      </c>
      <c r="B55" s="38" t="s">
        <v>290</v>
      </c>
    </row>
    <row r="56" spans="1:31" x14ac:dyDescent="0.2">
      <c r="A56" s="133"/>
      <c r="B56" s="38" t="s">
        <v>408</v>
      </c>
    </row>
    <row r="57" spans="1:31" x14ac:dyDescent="0.2">
      <c r="B57" s="38" t="s">
        <v>291</v>
      </c>
    </row>
    <row r="60" spans="1:31" x14ac:dyDescent="0.2">
      <c r="F60">
        <f>SUMIFS($B25:$AD25,$B$4:$AD$4,E$63)</f>
        <v>213478618427745</v>
      </c>
    </row>
    <row r="61" spans="1:31" x14ac:dyDescent="0.2">
      <c r="F61">
        <f>SUMIFS('Non-energy Use 2019'!$C25:$AF25,'Non-energy Use 2019'!$C$1:$AF$1,'Energy Use 2019'!E$63)</f>
        <v>89646575522750.641</v>
      </c>
    </row>
    <row r="62" spans="1:31" x14ac:dyDescent="0.2">
      <c r="A62" s="79" t="s">
        <v>286</v>
      </c>
      <c r="P62" s="80" t="s">
        <v>361</v>
      </c>
    </row>
    <row r="63" spans="1:31" ht="28.5" x14ac:dyDescent="0.2">
      <c r="C63" s="107" t="s">
        <v>278</v>
      </c>
      <c r="D63" s="107" t="s">
        <v>159</v>
      </c>
      <c r="E63" s="107" t="s">
        <v>147</v>
      </c>
      <c r="F63" s="107" t="s">
        <v>117</v>
      </c>
      <c r="G63" s="107" t="s">
        <v>132</v>
      </c>
      <c r="H63" s="107" t="s">
        <v>177</v>
      </c>
      <c r="I63" s="107" t="s">
        <v>120</v>
      </c>
      <c r="J63" s="107" t="s">
        <v>129</v>
      </c>
      <c r="K63" s="107" t="s">
        <v>186</v>
      </c>
      <c r="L63" s="252" t="s">
        <v>341</v>
      </c>
      <c r="O63" s="268" t="s">
        <v>278</v>
      </c>
      <c r="P63" s="268" t="s">
        <v>159</v>
      </c>
      <c r="Q63" s="268" t="s">
        <v>203</v>
      </c>
      <c r="R63" s="268" t="s">
        <v>202</v>
      </c>
      <c r="S63" s="268" t="s">
        <v>214</v>
      </c>
      <c r="T63" s="268" t="s">
        <v>200</v>
      </c>
      <c r="U63" s="268" t="s">
        <v>129</v>
      </c>
      <c r="V63" s="268" t="s">
        <v>201</v>
      </c>
    </row>
    <row r="64" spans="1:31" x14ac:dyDescent="0.2">
      <c r="A64" s="26" t="str">
        <f>VLOOKUP($B64,'Sector Match'!$A$1:$B$43,2,0)</f>
        <v>agriculture and forestry 01T03</v>
      </c>
      <c r="B64" s="151" t="s">
        <v>287</v>
      </c>
      <c r="C64" s="156">
        <f t="shared" ref="C64:K64" si="0">SUMIFS($B$53:$AE$53,$B$52:$AE$52,C$63)</f>
        <v>493530523266000</v>
      </c>
      <c r="D64" s="163">
        <f t="shared" si="0"/>
        <v>3725062654500</v>
      </c>
      <c r="E64" s="163">
        <f t="shared" si="0"/>
        <v>562505572295700</v>
      </c>
      <c r="F64" s="163">
        <f t="shared" si="0"/>
        <v>0</v>
      </c>
      <c r="G64" s="163">
        <f t="shared" si="0"/>
        <v>472230165000</v>
      </c>
      <c r="H64" s="163">
        <f t="shared" si="0"/>
        <v>4402851832500</v>
      </c>
      <c r="I64" s="163">
        <f t="shared" si="0"/>
        <v>456171561565500</v>
      </c>
      <c r="J64" s="163">
        <f t="shared" si="0"/>
        <v>661122231000</v>
      </c>
      <c r="K64" s="164">
        <f t="shared" si="0"/>
        <v>187736491008000</v>
      </c>
      <c r="L64" s="254">
        <f t="shared" ref="L64:L106" si="1">SUM(C64:K64)</f>
        <v>1709205415018200</v>
      </c>
      <c r="N64" s="151" t="s">
        <v>287</v>
      </c>
      <c r="O64" s="263">
        <f t="shared" ref="O64:T64" si="2">C64/($L64-$I64)</f>
        <v>0.39386846724539032</v>
      </c>
      <c r="P64" s="264">
        <f t="shared" si="2"/>
        <v>2.9728348074840065E-3</v>
      </c>
      <c r="Q64" s="264">
        <f t="shared" si="2"/>
        <v>0.4489149042108731</v>
      </c>
      <c r="R64" s="264">
        <f t="shared" si="2"/>
        <v>0</v>
      </c>
      <c r="S64" s="264">
        <f t="shared" si="2"/>
        <v>3.7686943868179049E-4</v>
      </c>
      <c r="T64" s="264">
        <f t="shared" si="2"/>
        <v>3.5137532959449293E-3</v>
      </c>
      <c r="U64" s="264">
        <f>J64/($L64-$I64)</f>
        <v>5.2761721415450671E-4</v>
      </c>
      <c r="V64" s="273">
        <f>K64/($L64-$I64)</f>
        <v>0.14982555378747137</v>
      </c>
    </row>
    <row r="65" spans="1:22" x14ac:dyDescent="0.2">
      <c r="A65" s="110" t="str">
        <f>VLOOKUP($B65,'Sector Match'!$A$1:$B$43,2,0)</f>
        <v>coal mining 05</v>
      </c>
      <c r="B65" s="36" t="s">
        <v>2</v>
      </c>
      <c r="C65" s="138">
        <f>SUMIFS($B5:$AD5,$B$4:$AD$4,C$63)-SUMIFS('Non-energy Use 2019'!$C5:$AF5,'Non-energy Use 2019'!$C$1:$AF$1,'Energy Use 2019'!C$63)</f>
        <v>527150533189500</v>
      </c>
      <c r="D65" s="139">
        <f>SUMIFS($B5:$AD5,$B$4:$AD$4,D$63)-SUMIFS('Non-energy Use 2019'!$C5:$AF5,'Non-energy Use 2019'!$C$1:$AF$1,'Energy Use 2019'!D$63)</f>
        <v>94368253914000</v>
      </c>
      <c r="E65" s="139">
        <f>SUMIFS($B5:$AD5,$B$4:$AD$4,E$63)-SUMIFS('Non-energy Use 2019'!$C5:$AF5,'Non-energy Use 2019'!$C$1:$AF$1,'Energy Use 2019'!E$63)</f>
        <v>48519649420110</v>
      </c>
      <c r="F65" s="139">
        <f>SUMIFS($B5:$AD5,$B$4:$AD$4,F$63)-SUMIFS('Non-energy Use 2019'!$C5:$AF5,'Non-energy Use 2019'!$C$1:$AF$1,'Energy Use 2019'!F$63)</f>
        <v>86112559500</v>
      </c>
      <c r="G65" s="139">
        <f>SUMIFS($B5:$AD5,$B$4:$AD$4,G$63)-SUMIFS('Non-energy Use 2019'!$C5:$AF5,'Non-energy Use 2019'!$C$1:$AF$1,'Energy Use 2019'!G$63)</f>
        <v>333338940000</v>
      </c>
      <c r="H65" s="139">
        <f>SUMIFS($B5:$AD5,$B$4:$AD$4,H$63)-SUMIFS('Non-energy Use 2019'!$C5:$AF5,'Non-energy Use 2019'!$C$1:$AF$1,'Energy Use 2019'!H$63)</f>
        <v>57445410660000</v>
      </c>
      <c r="I65" s="139">
        <f>SUMIFS($B5:$AD5,$B$4:$AD$4,I$63)-SUMIFS('Non-energy Use 2019'!$C5:$AF5,'Non-energy Use 2019'!$C$1:$AF$1,'Energy Use 2019'!I$63)</f>
        <v>350343689466391.31</v>
      </c>
      <c r="J65" s="139">
        <f>SUMIFS($B5:$AD5,$B$4:$AD$4,J$63)-SUMIFS('Non-energy Use 2019'!$C5:$AF5,'Non-energy Use 2019'!$C$1:$AF$1,'Energy Use 2019'!J$63)</f>
        <v>6683445747000</v>
      </c>
      <c r="K65" s="140">
        <f>SUMIFS($B5:$AD5,$B$4:$AD$4,K$63)-SUMIFS('Non-energy Use 2019'!$C5:$AF5,'Non-energy Use 2019'!$C$1:$AF$1,'Energy Use 2019'!K$63)</f>
        <v>800013456000</v>
      </c>
      <c r="L65" s="253">
        <f t="shared" si="1"/>
        <v>1085730447352501.3</v>
      </c>
      <c r="N65" s="36" t="s">
        <v>2</v>
      </c>
      <c r="O65" s="269">
        <f t="shared" ref="O65:O106" si="3">C65/($L65-$I65)</f>
        <v>0.71683441065053866</v>
      </c>
      <c r="P65" s="271">
        <f t="shared" ref="P65:P106" si="4">D65/($L65-$I65)</f>
        <v>0.12832465760637873</v>
      </c>
      <c r="Q65" s="271">
        <f t="shared" ref="Q65:Q106" si="5">E65/($L65-$I65)</f>
        <v>6.597841054356364E-2</v>
      </c>
      <c r="R65" s="271">
        <f t="shared" ref="R65:R106" si="6">F65/($L65-$I65)</f>
        <v>1.1709832761679443E-4</v>
      </c>
      <c r="S65" s="271">
        <f t="shared" ref="S65:S106" si="7">G65/($L65-$I65)</f>
        <v>4.5328384883920429E-4</v>
      </c>
      <c r="T65" s="271">
        <f t="shared" ref="T65:T106" si="8">H65/($L65-$I65)</f>
        <v>7.8115916616622871E-2</v>
      </c>
      <c r="U65" s="271">
        <f t="shared" ref="U65:U106" si="9">J65/($L65-$I65)</f>
        <v>9.0883411692260462E-3</v>
      </c>
      <c r="V65" s="274">
        <f t="shared" ref="V65:V106" si="10">K65/($L65-$I65)</f>
        <v>1.0878812372140903E-3</v>
      </c>
    </row>
    <row r="66" spans="1:22" x14ac:dyDescent="0.2">
      <c r="A66" s="41" t="str">
        <f>VLOOKUP($B66,'Sector Match'!$A$1:$B$43,2,0)</f>
        <v>oil and gas extraction 06</v>
      </c>
      <c r="B66" s="12" t="s">
        <v>3</v>
      </c>
      <c r="C66" s="141">
        <f>SUMIFS($B6:$AD6,$B$4:$AD$4,C$63)-SUMIFS('Non-energy Use 2019'!$C6:$AF6,'Non-energy Use 2019'!$C$1:$AF$1,'Energy Use 2019'!C$63)</f>
        <v>22553157115500</v>
      </c>
      <c r="D66" s="142">
        <f>SUMIFS($B6:$AD6,$B$4:$AD$4,D$63)-SUMIFS('Non-energy Use 2019'!$C6:$AF6,'Non-energy Use 2019'!$C$1:$AF$1,'Energy Use 2019'!D$63)</f>
        <v>5661206331000</v>
      </c>
      <c r="E66" s="142">
        <f>SUMIFS($B6:$AD6,$B$4:$AD$4,E$63)-SUMIFS('Non-energy Use 2019'!$C6:$AF6,'Non-energy Use 2019'!$C$1:$AF$1,'Energy Use 2019'!E$63)</f>
        <v>12746158831230</v>
      </c>
      <c r="F66" s="142">
        <f>SUMIFS($B6:$AD6,$B$4:$AD$4,F$63)-SUMIFS('Non-energy Use 2019'!$C6:$AF6,'Non-energy Use 2019'!$C$1:$AF$1,'Energy Use 2019'!F$63)</f>
        <v>106432345717500</v>
      </c>
      <c r="G66" s="142">
        <f>SUMIFS($B6:$AD6,$B$4:$AD$4,G$63)-SUMIFS('Non-energy Use 2019'!$C6:$AF6,'Non-energy Use 2019'!$C$1:$AF$1,'Energy Use 2019'!G$63)</f>
        <v>6814003498500</v>
      </c>
      <c r="H66" s="142">
        <f>SUMIFS($B6:$AD6,$B$4:$AD$4,H$63)-SUMIFS('Non-energy Use 2019'!$C6:$AF6,'Non-energy Use 2019'!$C$1:$AF$1,'Energy Use 2019'!H$63)</f>
        <v>471496819332000</v>
      </c>
      <c r="I66" s="142">
        <f>SUMIFS($B6:$AD6,$B$4:$AD$4,I$63)-SUMIFS('Non-energy Use 2019'!$C6:$AF6,'Non-energy Use 2019'!$C$1:$AF$1,'Energy Use 2019'!I$63)</f>
        <v>148236978745361.31</v>
      </c>
      <c r="J66" s="142">
        <f>SUMIFS($B6:$AD6,$B$4:$AD$4,J$63)-SUMIFS('Non-energy Use 2019'!$C6:$AF6,'Non-energy Use 2019'!$C$1:$AF$1,'Energy Use 2019'!J$63)</f>
        <v>26317109313000</v>
      </c>
      <c r="K66" s="143">
        <f>SUMIFS($B6:$AD6,$B$4:$AD$4,K$63)-SUMIFS('Non-energy Use 2019'!$C6:$AF6,'Non-energy Use 2019'!$C$1:$AF$1,'Energy Use 2019'!K$63)</f>
        <v>0</v>
      </c>
      <c r="L66" s="253">
        <f t="shared" si="1"/>
        <v>800257778884091.25</v>
      </c>
      <c r="N66" s="12" t="s">
        <v>3</v>
      </c>
      <c r="O66" s="269">
        <f t="shared" si="3"/>
        <v>3.4589628292075007E-2</v>
      </c>
      <c r="P66" s="271">
        <f t="shared" si="4"/>
        <v>8.6825548046863977E-3</v>
      </c>
      <c r="Q66" s="271">
        <f t="shared" si="5"/>
        <v>1.9548699717122534E-2</v>
      </c>
      <c r="R66" s="271">
        <f t="shared" si="6"/>
        <v>0.16323458652677103</v>
      </c>
      <c r="S66" s="271">
        <f t="shared" si="7"/>
        <v>1.045059221584678E-2</v>
      </c>
      <c r="T66" s="271">
        <f t="shared" si="8"/>
        <v>0.72313156149570679</v>
      </c>
      <c r="U66" s="271">
        <f t="shared" si="9"/>
        <v>4.0362376947791434E-2</v>
      </c>
      <c r="V66" s="274">
        <f t="shared" si="10"/>
        <v>0</v>
      </c>
    </row>
    <row r="67" spans="1:22" x14ac:dyDescent="0.2">
      <c r="A67" s="41" t="str">
        <f>VLOOKUP($B67,'Sector Match'!$A$1:$B$43,2,0)</f>
        <v>other mining and quarrying 07T08</v>
      </c>
      <c r="B67" s="12" t="s">
        <v>4</v>
      </c>
      <c r="C67" s="141">
        <f>SUMIFS($B7:$AD7,$B$4:$AD$4,C$63)-SUMIFS('Non-energy Use 2019'!$C7:$AF7,'Non-energy Use 2019'!$C$1:$AF$1,'Energy Use 2019'!C$63)</f>
        <v>80148570298500</v>
      </c>
      <c r="D67" s="142">
        <f>SUMIFS($B7:$AD7,$B$4:$AD$4,D$63)-SUMIFS('Non-energy Use 2019'!$C7:$AF7,'Non-energy Use 2019'!$C$1:$AF$1,'Energy Use 2019'!D$63)</f>
        <v>12047424856500</v>
      </c>
      <c r="E67" s="142">
        <f>SUMIFS($B7:$AD7,$B$4:$AD$4,E$63)-SUMIFS('Non-energy Use 2019'!$C7:$AF7,'Non-energy Use 2019'!$C$1:$AF$1,'Energy Use 2019'!E$63)</f>
        <v>12867577540125</v>
      </c>
      <c r="F67" s="142">
        <f>SUMIFS($B7:$AD7,$B$4:$AD$4,F$63)-SUMIFS('Non-energy Use 2019'!$C7:$AF7,'Non-energy Use 2019'!$C$1:$AF$1,'Energy Use 2019'!F$63)</f>
        <v>0</v>
      </c>
      <c r="G67" s="142">
        <f>SUMIFS($B7:$AD7,$B$4:$AD$4,G$63)-SUMIFS('Non-energy Use 2019'!$C7:$AF7,'Non-energy Use 2019'!$C$1:$AF$1,'Energy Use 2019'!G$63)</f>
        <v>22222596000</v>
      </c>
      <c r="H67" s="142">
        <f>SUMIFS($B7:$AD7,$B$4:$AD$4,H$63)-SUMIFS('Non-energy Use 2019'!$C7:$AF7,'Non-energy Use 2019'!$C$1:$AF$1,'Energy Use 2019'!H$63)</f>
        <v>55556490000</v>
      </c>
      <c r="I67" s="142">
        <f>SUMIFS($B7:$AD7,$B$4:$AD$4,I$63)-SUMIFS('Non-energy Use 2019'!$C7:$AF7,'Non-energy Use 2019'!$C$1:$AF$1,'Energy Use 2019'!I$63)</f>
        <v>143063694329710.72</v>
      </c>
      <c r="J67" s="142">
        <f>SUMIFS($B7:$AD7,$B$4:$AD$4,J$63)-SUMIFS('Non-energy Use 2019'!$C7:$AF7,'Non-energy Use 2019'!$C$1:$AF$1,'Energy Use 2019'!J$63)</f>
        <v>1536136948500</v>
      </c>
      <c r="K67" s="143">
        <f>SUMIFS($B7:$AD7,$B$4:$AD$4,K$63)-SUMIFS('Non-energy Use 2019'!$C7:$AF7,'Non-energy Use 2019'!$C$1:$AF$1,'Energy Use 2019'!K$63)</f>
        <v>288893748000</v>
      </c>
      <c r="L67" s="253">
        <f t="shared" si="1"/>
        <v>250030076807335.72</v>
      </c>
      <c r="N67" s="12" t="s">
        <v>4</v>
      </c>
      <c r="O67" s="269">
        <f t="shared" si="3"/>
        <v>0.74928747183971844</v>
      </c>
      <c r="P67" s="271">
        <f t="shared" si="4"/>
        <v>0.11262814145388206</v>
      </c>
      <c r="Q67" s="271">
        <f t="shared" si="5"/>
        <v>0.12029552876406391</v>
      </c>
      <c r="R67" s="271">
        <f t="shared" si="6"/>
        <v>0</v>
      </c>
      <c r="S67" s="271">
        <f t="shared" si="7"/>
        <v>2.0775308545793324E-4</v>
      </c>
      <c r="T67" s="271">
        <f t="shared" si="8"/>
        <v>5.193827136448331E-4</v>
      </c>
      <c r="U67" s="271">
        <f t="shared" si="9"/>
        <v>1.4360932032279635E-2</v>
      </c>
      <c r="V67" s="274">
        <f t="shared" si="10"/>
        <v>2.7007901109531323E-3</v>
      </c>
    </row>
    <row r="68" spans="1:22" x14ac:dyDescent="0.2">
      <c r="A68" s="41" t="str">
        <f>VLOOKUP($B68,'Sector Match'!$A$1:$B$43,2,0)</f>
        <v>other mining and quarrying 07T08</v>
      </c>
      <c r="B68" s="12" t="s">
        <v>5</v>
      </c>
      <c r="C68" s="141">
        <f>SUMIFS($B8:$AD8,$B$4:$AD$4,C$63)-SUMIFS('Non-energy Use 2019'!$C8:$AF8,'Non-energy Use 2019'!$C$1:$AF$1,'Energy Use 2019'!C$63)</f>
        <v>16469721460499.998</v>
      </c>
      <c r="D68" s="142">
        <f>SUMIFS($B8:$AD8,$B$4:$AD$4,D$63)-SUMIFS('Non-energy Use 2019'!$C8:$AF8,'Non-energy Use 2019'!$C$1:$AF$1,'Energy Use 2019'!D$63)</f>
        <v>13889122500</v>
      </c>
      <c r="E68" s="142">
        <f>SUMIFS($B8:$AD8,$B$4:$AD$4,E$63)-SUMIFS('Non-energy Use 2019'!$C8:$AF8,'Non-energy Use 2019'!$C$1:$AF$1,'Energy Use 2019'!E$63)</f>
        <v>6862004305860</v>
      </c>
      <c r="F68" s="142">
        <f>SUMIFS($B8:$AD8,$B$4:$AD$4,F$63)-SUMIFS('Non-energy Use 2019'!$C8:$AF8,'Non-energy Use 2019'!$C$1:$AF$1,'Energy Use 2019'!F$63)</f>
        <v>0</v>
      </c>
      <c r="G68" s="142">
        <f>SUMIFS($B8:$AD8,$B$4:$AD$4,G$63)-SUMIFS('Non-energy Use 2019'!$C8:$AF8,'Non-energy Use 2019'!$C$1:$AF$1,'Energy Use 2019'!G$63)</f>
        <v>436118446500</v>
      </c>
      <c r="H68" s="142">
        <f>SUMIFS($B8:$AD8,$B$4:$AD$4,H$63)-SUMIFS('Non-energy Use 2019'!$C8:$AF8,'Non-energy Use 2019'!$C$1:$AF$1,'Energy Use 2019'!H$63)</f>
        <v>2355595176000</v>
      </c>
      <c r="I68" s="142">
        <f>SUMIFS($B8:$AD8,$B$4:$AD$4,I$63)-SUMIFS('Non-energy Use 2019'!$C8:$AF8,'Non-energy Use 2019'!$C$1:$AF$1,'Energy Use 2019'!I$63)</f>
        <v>131767833574657</v>
      </c>
      <c r="J68" s="142">
        <f>SUMIFS($B8:$AD8,$B$4:$AD$4,J$63)-SUMIFS('Non-energy Use 2019'!$C8:$AF8,'Non-energy Use 2019'!$C$1:$AF$1,'Energy Use 2019'!J$63)</f>
        <v>0</v>
      </c>
      <c r="K68" s="143">
        <f>SUMIFS($B8:$AD8,$B$4:$AD$4,K$63)-SUMIFS('Non-energy Use 2019'!$C8:$AF8,'Non-energy Use 2019'!$C$1:$AF$1,'Energy Use 2019'!K$63)</f>
        <v>669455704500</v>
      </c>
      <c r="L68" s="253">
        <f t="shared" si="1"/>
        <v>158574617790517</v>
      </c>
      <c r="N68" s="12" t="s">
        <v>5</v>
      </c>
      <c r="O68" s="269">
        <f>C68/($L68-$I68)</f>
        <v>0.61438631832444235</v>
      </c>
      <c r="P68" s="271">
        <f t="shared" si="4"/>
        <v>5.1811968150146934E-4</v>
      </c>
      <c r="Q68" s="271">
        <f t="shared" si="5"/>
        <v>0.25598013736388997</v>
      </c>
      <c r="R68" s="271">
        <f t="shared" si="6"/>
        <v>0</v>
      </c>
      <c r="S68" s="271">
        <f t="shared" si="7"/>
        <v>1.6268957999146138E-2</v>
      </c>
      <c r="T68" s="271">
        <f t="shared" si="8"/>
        <v>8.7873097982649209E-2</v>
      </c>
      <c r="U68" s="271">
        <f t="shared" si="9"/>
        <v>0</v>
      </c>
      <c r="V68" s="274">
        <f t="shared" si="10"/>
        <v>2.4973368648370825E-2</v>
      </c>
    </row>
    <row r="69" spans="1:22" x14ac:dyDescent="0.2">
      <c r="A69" s="41" t="str">
        <f>VLOOKUP($B69,'Sector Match'!$A$1:$B$43,2,0)</f>
        <v>other mining and quarrying 07T08</v>
      </c>
      <c r="B69" s="12" t="s">
        <v>6</v>
      </c>
      <c r="C69" s="141">
        <f>SUMIFS($B9:$AD9,$B$4:$AD$4,C$63)-SUMIFS('Non-energy Use 2019'!$C9:$AF9,'Non-energy Use 2019'!$C$1:$AF$1,'Energy Use 2019'!C$63)</f>
        <v>96259952398500</v>
      </c>
      <c r="D69" s="142">
        <f>SUMIFS($B9:$AD9,$B$4:$AD$4,D$63)-SUMIFS('Non-energy Use 2019'!$C9:$AF9,'Non-energy Use 2019'!$C$1:$AF$1,'Energy Use 2019'!D$63)</f>
        <v>2827825341000</v>
      </c>
      <c r="E69" s="142">
        <f>SUMIFS($B9:$AD9,$B$4:$AD$4,E$63)-SUMIFS('Non-energy Use 2019'!$C9:$AF9,'Non-energy Use 2019'!$C$1:$AF$1,'Energy Use 2019'!E$63)</f>
        <v>16209883756770</v>
      </c>
      <c r="F69" s="142">
        <f>SUMIFS($B9:$AD9,$B$4:$AD$4,F$63)-SUMIFS('Non-energy Use 2019'!$C9:$AF9,'Non-energy Use 2019'!$C$1:$AF$1,'Energy Use 2019'!F$63)</f>
        <v>0</v>
      </c>
      <c r="G69" s="142">
        <f>SUMIFS($B9:$AD9,$B$4:$AD$4,G$63)-SUMIFS('Non-energy Use 2019'!$C9:$AF9,'Non-energy Use 2019'!$C$1:$AF$1,'Energy Use 2019'!G$63)</f>
        <v>697233949500</v>
      </c>
      <c r="H69" s="142">
        <f>SUMIFS($B9:$AD9,$B$4:$AD$4,H$63)-SUMIFS('Non-energy Use 2019'!$C9:$AF9,'Non-energy Use 2019'!$C$1:$AF$1,'Energy Use 2019'!H$63)</f>
        <v>5755652364000</v>
      </c>
      <c r="I69" s="142">
        <f>SUMIFS($B9:$AD9,$B$4:$AD$4,I$63)-SUMIFS('Non-energy Use 2019'!$C9:$AF9,'Non-energy Use 2019'!$C$1:$AF$1,'Energy Use 2019'!I$63)</f>
        <v>87814092277605.094</v>
      </c>
      <c r="J69" s="142">
        <f>SUMIFS($B9:$AD9,$B$4:$AD$4,J$63)-SUMIFS('Non-energy Use 2019'!$C9:$AF9,'Non-energy Use 2019'!$C$1:$AF$1,'Energy Use 2019'!J$63)</f>
        <v>21292024792500</v>
      </c>
      <c r="K69" s="143">
        <f>SUMIFS($B9:$AD9,$B$4:$AD$4,K$63)-SUMIFS('Non-energy Use 2019'!$C9:$AF9,'Non-energy Use 2019'!$C$1:$AF$1,'Energy Use 2019'!K$63)</f>
        <v>52778665500</v>
      </c>
      <c r="L69" s="253">
        <f t="shared" si="1"/>
        <v>230909443545375.09</v>
      </c>
      <c r="N69" s="12" t="s">
        <v>6</v>
      </c>
      <c r="O69" s="269">
        <f t="shared" si="3"/>
        <v>0.67269797058865777</v>
      </c>
      <c r="P69" s="271">
        <f t="shared" si="4"/>
        <v>1.97618253559361E-2</v>
      </c>
      <c r="Q69" s="271">
        <f t="shared" si="5"/>
        <v>0.11328029606242718</v>
      </c>
      <c r="R69" s="271">
        <f t="shared" si="6"/>
        <v>0</v>
      </c>
      <c r="S69" s="271">
        <f t="shared" si="7"/>
        <v>4.8725129315716712E-3</v>
      </c>
      <c r="T69" s="271">
        <f t="shared" si="8"/>
        <v>4.0222497188113555E-2</v>
      </c>
      <c r="U69" s="271">
        <f t="shared" si="9"/>
        <v>0.14879606223305519</v>
      </c>
      <c r="V69" s="274">
        <f t="shared" si="10"/>
        <v>3.68835640238493E-4</v>
      </c>
    </row>
    <row r="70" spans="1:22" x14ac:dyDescent="0.2">
      <c r="A70" s="41" t="str">
        <f>VLOOKUP($B70,'Sector Match'!$A$1:$B$43,2,0)</f>
        <v>Mining Support Service Activities 09</v>
      </c>
      <c r="B70" s="12" t="s">
        <v>7</v>
      </c>
      <c r="C70" s="141">
        <f>SUMIFS($B10:$AD10,$B$4:$AD$4,C$63)-SUMIFS('Non-energy Use 2019'!$C10:$AF10,'Non-energy Use 2019'!$C$1:$AF$1,'Energy Use 2019'!C$63)</f>
        <v>1486136107500</v>
      </c>
      <c r="D70" s="142">
        <f>SUMIFS($B10:$AD10,$B$4:$AD$4,D$63)-SUMIFS('Non-energy Use 2019'!$C10:$AF10,'Non-energy Use 2019'!$C$1:$AF$1,'Energy Use 2019'!D$63)</f>
        <v>144446874000</v>
      </c>
      <c r="E70" s="142">
        <f>SUMIFS($B10:$AD10,$B$4:$AD$4,E$63)-SUMIFS('Non-energy Use 2019'!$C10:$AF10,'Non-energy Use 2019'!$C$1:$AF$1,'Energy Use 2019'!E$63)</f>
        <v>46410058381830</v>
      </c>
      <c r="F70" s="142">
        <f>SUMIFS($B10:$AD10,$B$4:$AD$4,F$63)-SUMIFS('Non-energy Use 2019'!$C10:$AF10,'Non-energy Use 2019'!$C$1:$AF$1,'Energy Use 2019'!F$63)</f>
        <v>38889543000</v>
      </c>
      <c r="G70" s="142">
        <f>SUMIFS($B10:$AD10,$B$4:$AD$4,G$63)-SUMIFS('Non-energy Use 2019'!$C10:$AF10,'Non-energy Use 2019'!$C$1:$AF$1,'Energy Use 2019'!G$63)</f>
        <v>227781609000</v>
      </c>
      <c r="H70" s="142">
        <f>SUMIFS($B10:$AD10,$B$4:$AD$4,H$63)-SUMIFS('Non-energy Use 2019'!$C10:$AF10,'Non-energy Use 2019'!$C$1:$AF$1,'Energy Use 2019'!H$63)</f>
        <v>8630700721500</v>
      </c>
      <c r="I70" s="142">
        <f>SUMIFS($B10:$AD10,$B$4:$AD$4,I$63)-SUMIFS('Non-energy Use 2019'!$C10:$AF10,'Non-energy Use 2019'!$C$1:$AF$1,'Energy Use 2019'!I$63)</f>
        <v>0</v>
      </c>
      <c r="J70" s="142">
        <f>SUMIFS($B10:$AD10,$B$4:$AD$4,J$63)-SUMIFS('Non-energy Use 2019'!$C10:$AF10,'Non-energy Use 2019'!$C$1:$AF$1,'Energy Use 2019'!J$63)</f>
        <v>2633377626000</v>
      </c>
      <c r="K70" s="143">
        <f>SUMIFS($B10:$AD10,$B$4:$AD$4,K$63)-SUMIFS('Non-energy Use 2019'!$C10:$AF10,'Non-energy Use 2019'!$C$1:$AF$1,'Energy Use 2019'!K$63)</f>
        <v>0</v>
      </c>
      <c r="L70" s="253">
        <f t="shared" si="1"/>
        <v>59571390862830</v>
      </c>
      <c r="N70" s="12" t="s">
        <v>7</v>
      </c>
      <c r="O70" s="269">
        <f t="shared" si="3"/>
        <v>2.4947144694371832E-2</v>
      </c>
      <c r="P70" s="271">
        <f t="shared" si="4"/>
        <v>2.4247692039389445E-3</v>
      </c>
      <c r="Q70" s="271">
        <f t="shared" si="5"/>
        <v>0.77906622137956316</v>
      </c>
      <c r="R70" s="271">
        <f t="shared" si="6"/>
        <v>6.5282247798356197E-4</v>
      </c>
      <c r="S70" s="271">
        <f t="shared" si="7"/>
        <v>3.8236745139037199E-3</v>
      </c>
      <c r="T70" s="271">
        <f t="shared" si="8"/>
        <v>0.14487995993535191</v>
      </c>
      <c r="U70" s="271">
        <f t="shared" si="9"/>
        <v>4.4205407794886908E-2</v>
      </c>
      <c r="V70" s="274">
        <f t="shared" si="10"/>
        <v>0</v>
      </c>
    </row>
    <row r="71" spans="1:22" x14ac:dyDescent="0.2">
      <c r="A71" s="41" t="str">
        <f>VLOOKUP($B71,'Sector Match'!$A$1:$B$43,2,0)</f>
        <v>Mining Support Service Activities 09</v>
      </c>
      <c r="B71" s="12" t="s">
        <v>8</v>
      </c>
      <c r="C71" s="141">
        <f>SUMIFS($B11:$AD11,$B$4:$AD$4,C$63)-SUMIFS('Non-energy Use 2019'!$C11:$AF11,'Non-energy Use 2019'!$C$1:$AF$1,'Energy Use 2019'!C$63)</f>
        <v>25000420500</v>
      </c>
      <c r="D71" s="142">
        <f>SUMIFS($B11:$AD11,$B$4:$AD$4,D$63)-SUMIFS('Non-energy Use 2019'!$C11:$AF11,'Non-energy Use 2019'!$C$1:$AF$1,'Energy Use 2019'!D$63)</f>
        <v>0</v>
      </c>
      <c r="E71" s="142">
        <f>SUMIFS($B11:$AD11,$B$4:$AD$4,E$63)-SUMIFS('Non-energy Use 2019'!$C11:$AF11,'Non-energy Use 2019'!$C$1:$AF$1,'Energy Use 2019'!E$63)</f>
        <v>30833851950</v>
      </c>
      <c r="F71" s="142">
        <f>SUMIFS($B11:$AD11,$B$4:$AD$4,F$63)-SUMIFS('Non-energy Use 2019'!$C11:$AF11,'Non-energy Use 2019'!$C$1:$AF$1,'Energy Use 2019'!F$63)</f>
        <v>0</v>
      </c>
      <c r="G71" s="142">
        <f>SUMIFS($B11:$AD11,$B$4:$AD$4,G$63)-SUMIFS('Non-energy Use 2019'!$C11:$AF11,'Non-energy Use 2019'!$C$1:$AF$1,'Energy Use 2019'!G$63)</f>
        <v>0</v>
      </c>
      <c r="H71" s="142">
        <f>SUMIFS($B11:$AD11,$B$4:$AD$4,H$63)-SUMIFS('Non-energy Use 2019'!$C11:$AF11,'Non-energy Use 2019'!$C$1:$AF$1,'Energy Use 2019'!H$63)</f>
        <v>0</v>
      </c>
      <c r="I71" s="142">
        <f>SUMIFS($B11:$AD11,$B$4:$AD$4,I$63)-SUMIFS('Non-energy Use 2019'!$C11:$AF11,'Non-energy Use 2019'!$C$1:$AF$1,'Energy Use 2019'!I$63)</f>
        <v>72207672997420.844</v>
      </c>
      <c r="J71" s="142">
        <f>SUMIFS($B11:$AD11,$B$4:$AD$4,J$63)-SUMIFS('Non-energy Use 2019'!$C11:$AF11,'Non-energy Use 2019'!$C$1:$AF$1,'Energy Use 2019'!J$63)</f>
        <v>0</v>
      </c>
      <c r="K71" s="143">
        <f>SUMIFS($B11:$AD11,$B$4:$AD$4,K$63)-SUMIFS('Non-energy Use 2019'!$C11:$AF11,'Non-energy Use 2019'!$C$1:$AF$1,'Energy Use 2019'!K$63)</f>
        <v>0</v>
      </c>
      <c r="L71" s="253">
        <f t="shared" si="1"/>
        <v>72263507269870.844</v>
      </c>
      <c r="N71" s="12" t="s">
        <v>8</v>
      </c>
      <c r="O71" s="269">
        <f t="shared" si="3"/>
        <v>0.44776119402985076</v>
      </c>
      <c r="P71" s="271">
        <f t="shared" si="4"/>
        <v>0</v>
      </c>
      <c r="Q71" s="271">
        <f t="shared" si="5"/>
        <v>0.55223880597014929</v>
      </c>
      <c r="R71" s="271">
        <f t="shared" si="6"/>
        <v>0</v>
      </c>
      <c r="S71" s="271">
        <f t="shared" si="7"/>
        <v>0</v>
      </c>
      <c r="T71" s="271">
        <f t="shared" si="8"/>
        <v>0</v>
      </c>
      <c r="U71" s="271">
        <f t="shared" si="9"/>
        <v>0</v>
      </c>
      <c r="V71" s="274">
        <f t="shared" si="10"/>
        <v>0</v>
      </c>
    </row>
    <row r="72" spans="1:22" x14ac:dyDescent="0.2">
      <c r="A72" s="41" t="str">
        <f>VLOOKUP($B72,'Sector Match'!$A$1:$B$43,2,0)</f>
        <v>food beverage and tobacco 10T12</v>
      </c>
      <c r="B72" s="12" t="s">
        <v>9</v>
      </c>
      <c r="C72" s="141">
        <f>SUMIFS($B12:$AD12,$B$4:$AD$4,C$63)-SUMIFS('Non-energy Use 2019'!$C12:$AF12,'Non-energy Use 2019'!$C$1:$AF$1,'Energy Use 2019'!C$63)</f>
        <v>222245404771500.03</v>
      </c>
      <c r="D72" s="142">
        <f>SUMIFS($B12:$AD12,$B$4:$AD$4,D$63)-SUMIFS('Non-energy Use 2019'!$C12:$AF12,'Non-energy Use 2019'!$C$1:$AF$1,'Energy Use 2019'!D$63)</f>
        <v>11597417287500</v>
      </c>
      <c r="E72" s="142">
        <f>SUMIFS($B12:$AD12,$B$4:$AD$4,E$63)-SUMIFS('Non-energy Use 2019'!$C12:$AF12,'Non-energy Use 2019'!$C$1:$AF$1,'Energy Use 2019'!E$63)</f>
        <v>7092313735155</v>
      </c>
      <c r="F72" s="142">
        <f>SUMIFS($B12:$AD12,$B$4:$AD$4,F$63)-SUMIFS('Non-energy Use 2019'!$C12:$AF12,'Non-energy Use 2019'!$C$1:$AF$1,'Energy Use 2019'!F$63)</f>
        <v>0</v>
      </c>
      <c r="G72" s="142">
        <f>SUMIFS($B12:$AD12,$B$4:$AD$4,G$63)-SUMIFS('Non-energy Use 2019'!$C12:$AF12,'Non-energy Use 2019'!$C$1:$AF$1,'Energy Use 2019'!G$63)</f>
        <v>1313910988500</v>
      </c>
      <c r="H72" s="142">
        <f>SUMIFS($B12:$AD12,$B$4:$AD$4,H$63)-SUMIFS('Non-energy Use 2019'!$C12:$AF12,'Non-energy Use 2019'!$C$1:$AF$1,'Energy Use 2019'!H$63)</f>
        <v>110776863235500</v>
      </c>
      <c r="I72" s="142">
        <f>SUMIFS($B12:$AD12,$B$4:$AD$4,I$63)-SUMIFS('Non-energy Use 2019'!$C12:$AF12,'Non-energy Use 2019'!$C$1:$AF$1,'Energy Use 2019'!I$63)</f>
        <v>224101478052421.72</v>
      </c>
      <c r="J72" s="142">
        <f>SUMIFS($B12:$AD12,$B$4:$AD$4,J$63)-SUMIFS('Non-energy Use 2019'!$C12:$AF12,'Non-energy Use 2019'!$C$1:$AF$1,'Energy Use 2019'!J$63)</f>
        <v>72134546616000</v>
      </c>
      <c r="K72" s="143">
        <f>SUMIFS($B12:$AD12,$B$4:$AD$4,K$63)-SUMIFS('Non-energy Use 2019'!$C12:$AF12,'Non-energy Use 2019'!$C$1:$AF$1,'Energy Use 2019'!K$63)</f>
        <v>61523257026000</v>
      </c>
      <c r="L72" s="253">
        <f t="shared" si="1"/>
        <v>710785191712576.75</v>
      </c>
      <c r="N72" s="12" t="s">
        <v>9</v>
      </c>
      <c r="O72" s="269">
        <f t="shared" si="3"/>
        <v>0.45665264428119151</v>
      </c>
      <c r="P72" s="271">
        <f t="shared" si="4"/>
        <v>2.3829474794380173E-2</v>
      </c>
      <c r="Q72" s="271">
        <f t="shared" si="5"/>
        <v>1.45727369461709E-2</v>
      </c>
      <c r="R72" s="271">
        <f t="shared" si="6"/>
        <v>0</v>
      </c>
      <c r="S72" s="271">
        <f t="shared" si="7"/>
        <v>2.6997225335908554E-3</v>
      </c>
      <c r="T72" s="271">
        <f t="shared" si="8"/>
        <v>0.22761571864073937</v>
      </c>
      <c r="U72" s="271">
        <f t="shared" si="9"/>
        <v>0.14821647939172797</v>
      </c>
      <c r="V72" s="274">
        <f t="shared" si="10"/>
        <v>0.12641322341219929</v>
      </c>
    </row>
    <row r="73" spans="1:22" x14ac:dyDescent="0.2">
      <c r="A73" s="41" t="str">
        <f>VLOOKUP($B73,'Sector Match'!$A$1:$B$43,2,0)</f>
        <v>food beverage and tobacco 10T12</v>
      </c>
      <c r="B73" s="12" t="s">
        <v>10</v>
      </c>
      <c r="C73" s="141">
        <f>SUMIFS($B13:$AD13,$B$4:$AD$4,C$63)-SUMIFS('Non-energy Use 2019'!$C13:$AF13,'Non-energy Use 2019'!$C$1:$AF$1,'Energy Use 2019'!C$63)</f>
        <v>132477228229500</v>
      </c>
      <c r="D73" s="142">
        <f>SUMIFS($B13:$AD13,$B$4:$AD$4,D$63)-SUMIFS('Non-energy Use 2019'!$C13:$AF13,'Non-energy Use 2019'!$C$1:$AF$1,'Energy Use 2019'!D$63)</f>
        <v>558342724500</v>
      </c>
      <c r="E73" s="142">
        <f>SUMIFS($B13:$AD13,$B$4:$AD$4,E$63)-SUMIFS('Non-energy Use 2019'!$C13:$AF13,'Non-energy Use 2019'!$C$1:$AF$1,'Energy Use 2019'!E$63)</f>
        <v>2838797747775</v>
      </c>
      <c r="F73" s="142">
        <f>SUMIFS($B13:$AD13,$B$4:$AD$4,F$63)-SUMIFS('Non-energy Use 2019'!$C13:$AF13,'Non-energy Use 2019'!$C$1:$AF$1,'Energy Use 2019'!F$63)</f>
        <v>0</v>
      </c>
      <c r="G73" s="142">
        <f>SUMIFS($B13:$AD13,$B$4:$AD$4,G$63)-SUMIFS('Non-energy Use 2019'!$C13:$AF13,'Non-energy Use 2019'!$C$1:$AF$1,'Energy Use 2019'!G$63)</f>
        <v>568300407012.90796</v>
      </c>
      <c r="H73" s="142">
        <f>SUMIFS($B13:$AD13,$B$4:$AD$4,H$63)-SUMIFS('Non-energy Use 2019'!$C13:$AF13,'Non-energy Use 2019'!$C$1:$AF$1,'Energy Use 2019'!H$63)</f>
        <v>85993113046500</v>
      </c>
      <c r="I73" s="142">
        <f>SUMIFS($B13:$AD13,$B$4:$AD$4,I$63)-SUMIFS('Non-energy Use 2019'!$C13:$AF13,'Non-energy Use 2019'!$C$1:$AF$1,'Energy Use 2019'!I$63)</f>
        <v>126792180402397.17</v>
      </c>
      <c r="J73" s="142">
        <f>SUMIFS($B13:$AD13,$B$4:$AD$4,J$63)-SUMIFS('Non-energy Use 2019'!$C13:$AF13,'Non-energy Use 2019'!$C$1:$AF$1,'Energy Use 2019'!J$63)</f>
        <v>69126162682500</v>
      </c>
      <c r="K73" s="143">
        <f>SUMIFS($B13:$AD13,$B$4:$AD$4,K$63)-SUMIFS('Non-energy Use 2019'!$C13:$AF13,'Non-energy Use 2019'!$C$1:$AF$1,'Energy Use 2019'!K$63)</f>
        <v>10872405093000</v>
      </c>
      <c r="L73" s="253">
        <f t="shared" si="1"/>
        <v>429226530333185.06</v>
      </c>
      <c r="N73" s="12" t="s">
        <v>10</v>
      </c>
      <c r="O73" s="269">
        <f t="shared" si="3"/>
        <v>0.4380363151864774</v>
      </c>
      <c r="P73" s="271">
        <f t="shared" si="4"/>
        <v>1.8461617360189964E-3</v>
      </c>
      <c r="Q73" s="271">
        <f t="shared" si="5"/>
        <v>9.386492468281658E-3</v>
      </c>
      <c r="R73" s="271">
        <f t="shared" si="6"/>
        <v>0</v>
      </c>
      <c r="S73" s="271">
        <f t="shared" si="7"/>
        <v>1.8790868403108429E-3</v>
      </c>
      <c r="T73" s="271">
        <f t="shared" si="8"/>
        <v>0.28433646199970186</v>
      </c>
      <c r="U73" s="271">
        <f t="shared" si="9"/>
        <v>0.22856584478026232</v>
      </c>
      <c r="V73" s="274">
        <f t="shared" si="10"/>
        <v>3.5949636988947029E-2</v>
      </c>
    </row>
    <row r="74" spans="1:22" x14ac:dyDescent="0.2">
      <c r="A74" s="41" t="str">
        <f>VLOOKUP($B74,'Sector Match'!$A$1:$B$43,2,0)</f>
        <v>food beverage and tobacco 10T12</v>
      </c>
      <c r="B74" s="12" t="s">
        <v>11</v>
      </c>
      <c r="C74" s="141">
        <f>SUMIFS($B14:$AD14,$B$4:$AD$4,C$63)-SUMIFS('Non-energy Use 2019'!$C14:$AF14,'Non-energy Use 2019'!$C$1:$AF$1,'Energy Use 2019'!C$63)</f>
        <v>92837672614499.984</v>
      </c>
      <c r="D74" s="142">
        <f>SUMIFS($B14:$AD14,$B$4:$AD$4,D$63)-SUMIFS('Non-energy Use 2019'!$C14:$AF14,'Non-energy Use 2019'!$C$1:$AF$1,'Energy Use 2019'!D$63)</f>
        <v>377784132000</v>
      </c>
      <c r="E74" s="142">
        <f>SUMIFS($B14:$AD14,$B$4:$AD$4,E$63)-SUMIFS('Non-energy Use 2019'!$C14:$AF14,'Non-energy Use 2019'!$C$1:$AF$1,'Energy Use 2019'!E$63)</f>
        <v>1704917565120</v>
      </c>
      <c r="F74" s="142">
        <f>SUMIFS($B14:$AD14,$B$4:$AD$4,F$63)-SUMIFS('Non-energy Use 2019'!$C14:$AF14,'Non-energy Use 2019'!$C$1:$AF$1,'Energy Use 2019'!F$63)</f>
        <v>0</v>
      </c>
      <c r="G74" s="142">
        <f>SUMIFS($B14:$AD14,$B$4:$AD$4,G$63)-SUMIFS('Non-energy Use 2019'!$C14:$AF14,'Non-energy Use 2019'!$C$1:$AF$1,'Energy Use 2019'!G$63)</f>
        <v>155558172000</v>
      </c>
      <c r="H74" s="142">
        <f>SUMIFS($B14:$AD14,$B$4:$AD$4,H$63)-SUMIFS('Non-energy Use 2019'!$C14:$AF14,'Non-energy Use 2019'!$C$1:$AF$1,'Energy Use 2019'!H$63)</f>
        <v>58875990277500</v>
      </c>
      <c r="I74" s="142">
        <f>SUMIFS($B14:$AD14,$B$4:$AD$4,I$63)-SUMIFS('Non-energy Use 2019'!$C14:$AF14,'Non-energy Use 2019'!$C$1:$AF$1,'Energy Use 2019'!I$63)</f>
        <v>50209186431649.023</v>
      </c>
      <c r="J74" s="142">
        <f>SUMIFS($B14:$AD14,$B$4:$AD$4,J$63)-SUMIFS('Non-energy Use 2019'!$C14:$AF14,'Non-energy Use 2019'!$C$1:$AF$1,'Energy Use 2019'!J$63)</f>
        <v>51734203488000</v>
      </c>
      <c r="K74" s="143">
        <f>SUMIFS($B14:$AD14,$B$4:$AD$4,K$63)-SUMIFS('Non-energy Use 2019'!$C14:$AF14,'Non-energy Use 2019'!$C$1:$AF$1,'Energy Use 2019'!K$63)</f>
        <v>3675061813500</v>
      </c>
      <c r="L74" s="253">
        <f t="shared" si="1"/>
        <v>259570374494269.03</v>
      </c>
      <c r="N74" s="12" t="s">
        <v>11</v>
      </c>
      <c r="O74" s="269">
        <f t="shared" si="3"/>
        <v>0.44343306165578411</v>
      </c>
      <c r="P74" s="271">
        <f t="shared" si="4"/>
        <v>1.8044611587081968E-3</v>
      </c>
      <c r="Q74" s="271">
        <f t="shared" si="5"/>
        <v>8.1434270644760512E-3</v>
      </c>
      <c r="R74" s="271">
        <f t="shared" si="6"/>
        <v>0</v>
      </c>
      <c r="S74" s="271">
        <f t="shared" si="7"/>
        <v>7.4301341829161049E-4</v>
      </c>
      <c r="T74" s="271">
        <f t="shared" si="8"/>
        <v>0.28121731072661937</v>
      </c>
      <c r="U74" s="271">
        <f t="shared" si="9"/>
        <v>0.24710503396898131</v>
      </c>
      <c r="V74" s="274">
        <f t="shared" si="10"/>
        <v>1.7553692007139299E-2</v>
      </c>
    </row>
    <row r="75" spans="1:22" x14ac:dyDescent="0.2">
      <c r="A75" s="41" t="str">
        <f>VLOOKUP($B75,'Sector Match'!$A$1:$B$43,2,0)</f>
        <v>food beverage and tobacco 10T12</v>
      </c>
      <c r="B75" s="12" t="s">
        <v>12</v>
      </c>
      <c r="C75" s="141">
        <f>SUMIFS($B15:$AD15,$B$4:$AD$4,C$63)-SUMIFS('Non-energy Use 2019'!$C15:$AF15,'Non-energy Use 2019'!$C$1:$AF$1,'Energy Use 2019'!C$63)</f>
        <v>1386134425500</v>
      </c>
      <c r="D75" s="142">
        <f>SUMIFS($B15:$AD15,$B$4:$AD$4,D$63)-SUMIFS('Non-energy Use 2019'!$C15:$AF15,'Non-energy Use 2019'!$C$1:$AF$1,'Energy Use 2019'!D$63)</f>
        <v>25000420500</v>
      </c>
      <c r="E75" s="142">
        <f>SUMIFS($B15:$AD15,$B$4:$AD$4,E$63)-SUMIFS('Non-energy Use 2019'!$C15:$AF15,'Non-energy Use 2019'!$C$1:$AF$1,'Energy Use 2019'!E$63)</f>
        <v>344533572735</v>
      </c>
      <c r="F75" s="142">
        <f>SUMIFS($B15:$AD15,$B$4:$AD$4,F$63)-SUMIFS('Non-energy Use 2019'!$C15:$AF15,'Non-energy Use 2019'!$C$1:$AF$1,'Energy Use 2019'!F$63)</f>
        <v>0</v>
      </c>
      <c r="G75" s="142">
        <f>SUMIFS($B15:$AD15,$B$4:$AD$4,G$63)-SUMIFS('Non-energy Use 2019'!$C15:$AF15,'Non-energy Use 2019'!$C$1:$AF$1,'Energy Use 2019'!G$63)</f>
        <v>0</v>
      </c>
      <c r="H75" s="142">
        <f>SUMIFS($B15:$AD15,$B$4:$AD$4,H$63)-SUMIFS('Non-energy Use 2019'!$C15:$AF15,'Non-energy Use 2019'!$C$1:$AF$1,'Energy Use 2019'!H$63)</f>
        <v>4300072326000</v>
      </c>
      <c r="I75" s="142">
        <f>SUMIFS($B15:$AD15,$B$4:$AD$4,I$63)-SUMIFS('Non-energy Use 2019'!$C15:$AF15,'Non-energy Use 2019'!$C$1:$AF$1,'Energy Use 2019'!I$63)</f>
        <v>13194376359726.107</v>
      </c>
      <c r="J75" s="142">
        <f>SUMIFS($B15:$AD15,$B$4:$AD$4,J$63)-SUMIFS('Non-energy Use 2019'!$C15:$AF15,'Non-energy Use 2019'!$C$1:$AF$1,'Energy Use 2019'!J$63)</f>
        <v>2441707735500</v>
      </c>
      <c r="K75" s="143">
        <f>SUMIFS($B15:$AD15,$B$4:$AD$4,K$63)-SUMIFS('Non-energy Use 2019'!$C15:$AF15,'Non-energy Use 2019'!$C$1:$AF$1,'Energy Use 2019'!K$63)</f>
        <v>700011774000</v>
      </c>
      <c r="L75" s="253">
        <f t="shared" si="1"/>
        <v>22391836613961.109</v>
      </c>
      <c r="N75" s="12" t="s">
        <v>12</v>
      </c>
      <c r="O75" s="269">
        <f t="shared" si="3"/>
        <v>0.15070838983639528</v>
      </c>
      <c r="P75" s="271">
        <f t="shared" si="4"/>
        <v>2.7181873918387927E-3</v>
      </c>
      <c r="Q75" s="271">
        <f t="shared" si="5"/>
        <v>3.7459642467751721E-2</v>
      </c>
      <c r="R75" s="271">
        <f t="shared" si="6"/>
        <v>0</v>
      </c>
      <c r="S75" s="271">
        <f t="shared" si="7"/>
        <v>0</v>
      </c>
      <c r="T75" s="271">
        <f t="shared" si="8"/>
        <v>0.46752823139627236</v>
      </c>
      <c r="U75" s="271">
        <f t="shared" si="9"/>
        <v>0.26547630193625543</v>
      </c>
      <c r="V75" s="274">
        <f t="shared" si="10"/>
        <v>7.6109246971486202E-2</v>
      </c>
    </row>
    <row r="76" spans="1:22" x14ac:dyDescent="0.2">
      <c r="A76" s="41" t="str">
        <f>VLOOKUP($B76,'Sector Match'!$A$1:$B$43,2,0)</f>
        <v>textiles apparel and leather 13T15</v>
      </c>
      <c r="B76" s="12" t="s">
        <v>13</v>
      </c>
      <c r="C76" s="141">
        <f>SUMIFS($B16:$AD16,$B$4:$AD$4,C$63)-SUMIFS('Non-energy Use 2019'!$C16:$AF16,'Non-energy Use 2019'!$C$1:$AF$1,'Energy Use 2019'!C$63)</f>
        <v>87965368441500</v>
      </c>
      <c r="D76" s="142">
        <f>SUMIFS($B16:$AD16,$B$4:$AD$4,D$63)-SUMIFS('Non-energy Use 2019'!$C16:$AF16,'Non-energy Use 2019'!$C$1:$AF$1,'Energy Use 2019'!D$63)</f>
        <v>783346509000</v>
      </c>
      <c r="E76" s="142">
        <f>SUMIFS($B16:$AD16,$B$4:$AD$4,E$63)-SUMIFS('Non-energy Use 2019'!$C16:$AF16,'Non-energy Use 2019'!$C$1:$AF$1,'Energy Use 2019'!E$63)</f>
        <v>2260482465120</v>
      </c>
      <c r="F76" s="142">
        <f>SUMIFS($B16:$AD16,$B$4:$AD$4,F$63)-SUMIFS('Non-energy Use 2019'!$C16:$AF16,'Non-energy Use 2019'!$C$1:$AF$1,'Energy Use 2019'!F$63)</f>
        <v>0</v>
      </c>
      <c r="G76" s="142">
        <f>SUMIFS($B16:$AD16,$B$4:$AD$4,G$63)-SUMIFS('Non-energy Use 2019'!$C16:$AF16,'Non-energy Use 2019'!$C$1:$AF$1,'Energy Use 2019'!G$63)</f>
        <v>2288927388000</v>
      </c>
      <c r="H76" s="142">
        <f>SUMIFS($B16:$AD16,$B$4:$AD$4,H$63)-SUMIFS('Non-energy Use 2019'!$C16:$AF16,'Non-energy Use 2019'!$C$1:$AF$1,'Energy Use 2019'!H$63)</f>
        <v>158974896135000</v>
      </c>
      <c r="I76" s="142">
        <f>SUMIFS($B16:$AD16,$B$4:$AD$4,I$63)-SUMIFS('Non-energy Use 2019'!$C16:$AF16,'Non-energy Use 2019'!$C$1:$AF$1,'Energy Use 2019'!I$63)</f>
        <v>562657071211764.31</v>
      </c>
      <c r="J76" s="142">
        <f>SUMIFS($B16:$AD16,$B$4:$AD$4,J$63)-SUMIFS('Non-energy Use 2019'!$C16:$AF16,'Non-energy Use 2019'!$C$1:$AF$1,'Energy Use 2019'!J$63)</f>
        <v>306691269571500</v>
      </c>
      <c r="K76" s="143">
        <f>SUMIFS($B16:$AD16,$B$4:$AD$4,K$63)-SUMIFS('Non-energy Use 2019'!$C16:$AF16,'Non-energy Use 2019'!$C$1:$AF$1,'Energy Use 2019'!K$63)</f>
        <v>18191972650500</v>
      </c>
      <c r="L76" s="253">
        <f t="shared" si="1"/>
        <v>1139813334372384.3</v>
      </c>
      <c r="N76" s="12" t="s">
        <v>13</v>
      </c>
      <c r="O76" s="269">
        <f t="shared" si="3"/>
        <v>0.15241170209222807</v>
      </c>
      <c r="P76" s="271">
        <f t="shared" si="4"/>
        <v>1.3572520286104877E-3</v>
      </c>
      <c r="Q76" s="271">
        <f t="shared" si="5"/>
        <v>3.9165865631279094E-3</v>
      </c>
      <c r="R76" s="271">
        <f t="shared" si="6"/>
        <v>0</v>
      </c>
      <c r="S76" s="271">
        <f t="shared" si="7"/>
        <v>3.9658711757980213E-3</v>
      </c>
      <c r="T76" s="271">
        <f t="shared" si="8"/>
        <v>0.27544515460063196</v>
      </c>
      <c r="U76" s="271">
        <f t="shared" si="9"/>
        <v>0.5313834210028302</v>
      </c>
      <c r="V76" s="274">
        <f t="shared" si="10"/>
        <v>3.1520012536773348E-2</v>
      </c>
    </row>
    <row r="77" spans="1:22" x14ac:dyDescent="0.2">
      <c r="A77" s="41" t="str">
        <f>VLOOKUP($B77,'Sector Match'!$A$1:$B$43,2,0)</f>
        <v>textiles apparel and leather 13T15</v>
      </c>
      <c r="B77" s="12" t="s">
        <v>14</v>
      </c>
      <c r="C77" s="141">
        <f>SUMIFS($B17:$AD17,$B$4:$AD$4,C$63)-SUMIFS('Non-energy Use 2019'!$C17:$AF17,'Non-energy Use 2019'!$C$1:$AF$1,'Energy Use 2019'!C$63)</f>
        <v>8000134559999.999</v>
      </c>
      <c r="D77" s="142">
        <f>SUMIFS($B17:$AD17,$B$4:$AD$4,D$63)-SUMIFS('Non-energy Use 2019'!$C17:$AF17,'Non-energy Use 2019'!$C$1:$AF$1,'Energy Use 2019'!D$63)</f>
        <v>180558592500</v>
      </c>
      <c r="E77" s="142">
        <f>SUMIFS($B17:$AD17,$B$4:$AD$4,E$63)-SUMIFS('Non-energy Use 2019'!$C17:$AF17,'Non-energy Use 2019'!$C$1:$AF$1,'Energy Use 2019'!E$63)</f>
        <v>2046339974415</v>
      </c>
      <c r="F77" s="142">
        <f>SUMIFS($B17:$AD17,$B$4:$AD$4,F$63)-SUMIFS('Non-energy Use 2019'!$C17:$AF17,'Non-energy Use 2019'!$C$1:$AF$1,'Energy Use 2019'!F$63)</f>
        <v>0</v>
      </c>
      <c r="G77" s="142">
        <f>SUMIFS($B17:$AD17,$B$4:$AD$4,G$63)-SUMIFS('Non-energy Use 2019'!$C17:$AF17,'Non-energy Use 2019'!$C$1:$AF$1,'Energy Use 2019'!G$63)</f>
        <v>275004625500</v>
      </c>
      <c r="H77" s="142">
        <f>SUMIFS($B17:$AD17,$B$4:$AD$4,H$63)-SUMIFS('Non-energy Use 2019'!$C17:$AF17,'Non-energy Use 2019'!$C$1:$AF$1,'Energy Use 2019'!H$63)</f>
        <v>38353422871500</v>
      </c>
      <c r="I77" s="142">
        <f>SUMIFS($B17:$AD17,$B$4:$AD$4,I$63)-SUMIFS('Non-energy Use 2019'!$C17:$AF17,'Non-energy Use 2019'!$C$1:$AF$1,'Energy Use 2019'!I$63)</f>
        <v>117052768053294.75</v>
      </c>
      <c r="J77" s="142">
        <f>SUMIFS($B17:$AD17,$B$4:$AD$4,J$63)-SUMIFS('Non-energy Use 2019'!$C17:$AF17,'Non-energy Use 2019'!$C$1:$AF$1,'Energy Use 2019'!J$63)</f>
        <v>5622316788000</v>
      </c>
      <c r="K77" s="143">
        <f>SUMIFS($B17:$AD17,$B$4:$AD$4,K$63)-SUMIFS('Non-energy Use 2019'!$C17:$AF17,'Non-energy Use 2019'!$C$1:$AF$1,'Energy Use 2019'!K$63)</f>
        <v>2297260861500</v>
      </c>
      <c r="L77" s="253">
        <f t="shared" si="1"/>
        <v>173827806326709.75</v>
      </c>
      <c r="N77" s="12" t="s">
        <v>14</v>
      </c>
      <c r="O77" s="269">
        <f t="shared" si="3"/>
        <v>0.14090936445473212</v>
      </c>
      <c r="P77" s="271">
        <f t="shared" si="4"/>
        <v>3.1802460727630515E-3</v>
      </c>
      <c r="Q77" s="271">
        <f t="shared" si="5"/>
        <v>3.6042951914190109E-2</v>
      </c>
      <c r="R77" s="271">
        <f t="shared" si="6"/>
        <v>0</v>
      </c>
      <c r="S77" s="271">
        <f t="shared" si="7"/>
        <v>4.8437594031314167E-3</v>
      </c>
      <c r="T77" s="271">
        <f t="shared" si="8"/>
        <v>0.6755331927175301</v>
      </c>
      <c r="U77" s="271">
        <f t="shared" si="9"/>
        <v>9.902797001957564E-2</v>
      </c>
      <c r="V77" s="274">
        <f t="shared" si="10"/>
        <v>4.0462515418077598E-2</v>
      </c>
    </row>
    <row r="78" spans="1:22" x14ac:dyDescent="0.2">
      <c r="A78" s="41" t="str">
        <f>VLOOKUP($B78,'Sector Match'!$A$1:$B$43,2,0)</f>
        <v>textiles apparel and leather 13T15</v>
      </c>
      <c r="B78" s="12" t="s">
        <v>15</v>
      </c>
      <c r="C78" s="141">
        <f>SUMIFS($B18:$AD18,$B$4:$AD$4,C$63)-SUMIFS('Non-energy Use 2019'!$C18:$AF18,'Non-energy Use 2019'!$C$1:$AF$1,'Energy Use 2019'!C$63)</f>
        <v>4616744319000</v>
      </c>
      <c r="D78" s="142">
        <f>SUMIFS($B18:$AD18,$B$4:$AD$4,D$63)-SUMIFS('Non-energy Use 2019'!$C18:$AF18,'Non-energy Use 2019'!$C$1:$AF$1,'Energy Use 2019'!D$63)</f>
        <v>161113821000</v>
      </c>
      <c r="E78" s="142">
        <f>SUMIFS($B18:$AD18,$B$4:$AD$4,E$63)-SUMIFS('Non-energy Use 2019'!$C18:$AF18,'Non-energy Use 2019'!$C$1:$AF$1,'Energy Use 2019'!E$63)</f>
        <v>830819529705</v>
      </c>
      <c r="F78" s="142">
        <f>SUMIFS($B18:$AD18,$B$4:$AD$4,F$63)-SUMIFS('Non-energy Use 2019'!$C18:$AF18,'Non-energy Use 2019'!$C$1:$AF$1,'Energy Use 2019'!F$63)</f>
        <v>0</v>
      </c>
      <c r="G78" s="142">
        <f>SUMIFS($B18:$AD18,$B$4:$AD$4,G$63)-SUMIFS('Non-energy Use 2019'!$C18:$AF18,'Non-energy Use 2019'!$C$1:$AF$1,'Energy Use 2019'!G$63)</f>
        <v>216670311000</v>
      </c>
      <c r="H78" s="142">
        <f>SUMIFS($B18:$AD18,$B$4:$AD$4,H$63)-SUMIFS('Non-energy Use 2019'!$C18:$AF18,'Non-energy Use 2019'!$C$1:$AF$1,'Energy Use 2019'!H$63)</f>
        <v>7686240391500</v>
      </c>
      <c r="I78" s="142">
        <f>SUMIFS($B18:$AD18,$B$4:$AD$4,I$63)-SUMIFS('Non-energy Use 2019'!$C18:$AF18,'Non-energy Use 2019'!$C$1:$AF$1,'Energy Use 2019'!I$63)</f>
        <v>75933185718135.25</v>
      </c>
      <c r="J78" s="142">
        <f>SUMIFS($B18:$AD18,$B$4:$AD$4,J$63)-SUMIFS('Non-energy Use 2019'!$C18:$AF18,'Non-energy Use 2019'!$C$1:$AF$1,'Energy Use 2019'!J$63)</f>
        <v>2158369636500</v>
      </c>
      <c r="K78" s="143">
        <f>SUMIFS($B18:$AD18,$B$4:$AD$4,K$63)-SUMIFS('Non-energy Use 2019'!$C18:$AF18,'Non-energy Use 2019'!$C$1:$AF$1,'Energy Use 2019'!K$63)</f>
        <v>2694489765000</v>
      </c>
      <c r="L78" s="253">
        <f t="shared" si="1"/>
        <v>94297633491840.25</v>
      </c>
      <c r="N78" s="12" t="s">
        <v>15</v>
      </c>
      <c r="O78" s="269">
        <f t="shared" si="3"/>
        <v>0.25139576075957215</v>
      </c>
      <c r="P78" s="271">
        <f t="shared" si="4"/>
        <v>8.7731372587576337E-3</v>
      </c>
      <c r="Q78" s="271">
        <f t="shared" si="5"/>
        <v>4.5240648667617595E-2</v>
      </c>
      <c r="R78" s="271">
        <f t="shared" si="6"/>
        <v>0</v>
      </c>
      <c r="S78" s="271">
        <f t="shared" si="7"/>
        <v>1.1798357003156817E-2</v>
      </c>
      <c r="T78" s="271">
        <f t="shared" si="8"/>
        <v>0.41853915163762706</v>
      </c>
      <c r="U78" s="271">
        <f t="shared" si="9"/>
        <v>0.11752978706990828</v>
      </c>
      <c r="V78" s="274">
        <f t="shared" si="10"/>
        <v>0.14672315760336041</v>
      </c>
    </row>
    <row r="79" spans="1:22" x14ac:dyDescent="0.2">
      <c r="A79" s="41" t="str">
        <f>VLOOKUP($B79,'Sector Match'!$A$1:$B$43,2,0)</f>
        <v>wood products 16</v>
      </c>
      <c r="B79" s="74" t="s">
        <v>253</v>
      </c>
      <c r="C79" s="141">
        <f>SUMIFS($B19:$AD19,$B$4:$AD$4,C$63)-SUMIFS('Non-energy Use 2019'!$C19:$AF19,'Non-energy Use 2019'!$C$1:$AF$1,'Energy Use 2019'!C$63)</f>
        <v>10433508822000</v>
      </c>
      <c r="D79" s="142">
        <f>SUMIFS($B19:$AD19,$B$4:$AD$4,D$63)-SUMIFS('Non-energy Use 2019'!$C19:$AF19,'Non-energy Use 2019'!$C$1:$AF$1,'Energy Use 2019'!D$63)</f>
        <v>113890804500</v>
      </c>
      <c r="E79" s="142">
        <f>SUMIFS($B19:$AD19,$B$4:$AD$4,E$63)-SUMIFS('Non-energy Use 2019'!$C19:$AF19,'Non-energy Use 2019'!$C$1:$AF$1,'Energy Use 2019'!E$63)</f>
        <v>1706028694920</v>
      </c>
      <c r="F79" s="142">
        <f>SUMIFS($B19:$AD19,$B$4:$AD$4,F$63)-SUMIFS('Non-energy Use 2019'!$C19:$AF19,'Non-energy Use 2019'!$C$1:$AF$1,'Energy Use 2019'!F$63)</f>
        <v>0</v>
      </c>
      <c r="G79" s="142">
        <f>SUMIFS($B19:$AD19,$B$4:$AD$4,G$63)-SUMIFS('Non-energy Use 2019'!$C19:$AF19,'Non-energy Use 2019'!$C$1:$AF$1,'Energy Use 2019'!G$63)</f>
        <v>87343783875.365845</v>
      </c>
      <c r="H79" s="142">
        <f>SUMIFS($B19:$AD19,$B$4:$AD$4,H$63)-SUMIFS('Non-energy Use 2019'!$C19:$AF19,'Non-energy Use 2019'!$C$1:$AF$1,'Energy Use 2019'!H$63)</f>
        <v>10222394160000</v>
      </c>
      <c r="I79" s="142">
        <f>SUMIFS($B19:$AD19,$B$4:$AD$4,I$63)-SUMIFS('Non-energy Use 2019'!$C19:$AF19,'Non-energy Use 2019'!$C$1:$AF$1,'Energy Use 2019'!I$63)</f>
        <v>119494257756046.8</v>
      </c>
      <c r="J79" s="142">
        <f>SUMIFS($B19:$AD19,$B$4:$AD$4,J$63)-SUMIFS('Non-energy Use 2019'!$C19:$AF19,'Non-energy Use 2019'!$C$1:$AF$1,'Energy Use 2019'!J$63)</f>
        <v>6363995929500</v>
      </c>
      <c r="K79" s="143">
        <f>SUMIFS($B19:$AD19,$B$4:$AD$4,K$63)-SUMIFS('Non-energy Use 2019'!$C19:$AF19,'Non-energy Use 2019'!$C$1:$AF$1,'Energy Use 2019'!K$63)</f>
        <v>29144934654000</v>
      </c>
      <c r="L79" s="253">
        <f t="shared" si="1"/>
        <v>177566354604842.16</v>
      </c>
      <c r="N79" s="74" t="s">
        <v>253</v>
      </c>
      <c r="O79" s="269">
        <f t="shared" si="3"/>
        <v>0.17966475102778093</v>
      </c>
      <c r="P79" s="271">
        <f t="shared" si="4"/>
        <v>1.9611966965226353E-3</v>
      </c>
      <c r="Q79" s="271">
        <f t="shared" si="5"/>
        <v>2.93777698325937E-2</v>
      </c>
      <c r="R79" s="271">
        <f t="shared" si="6"/>
        <v>0</v>
      </c>
      <c r="S79" s="271">
        <f t="shared" si="7"/>
        <v>1.5040576906114884E-3</v>
      </c>
      <c r="T79" s="271">
        <f t="shared" si="8"/>
        <v>0.17602936202934874</v>
      </c>
      <c r="U79" s="271">
        <f t="shared" si="9"/>
        <v>0.10958784467642335</v>
      </c>
      <c r="V79" s="274">
        <f t="shared" si="10"/>
        <v>0.5018750180467193</v>
      </c>
    </row>
    <row r="80" spans="1:22" x14ac:dyDescent="0.2">
      <c r="A80" s="41" t="str">
        <f>VLOOKUP($B80,'Sector Match'!$A$1:$B$43,2,0)</f>
        <v>wood products 16</v>
      </c>
      <c r="B80" s="12" t="s">
        <v>17</v>
      </c>
      <c r="C80" s="141">
        <f>SUMIFS($B20:$AD20,$B$4:$AD$4,C$63)-SUMIFS('Non-energy Use 2019'!$C20:$AF20,'Non-energy Use 2019'!$C$1:$AF$1,'Energy Use 2019'!C$63)</f>
        <v>577787496000</v>
      </c>
      <c r="D80" s="142">
        <f>SUMIFS($B20:$AD20,$B$4:$AD$4,D$63)-SUMIFS('Non-energy Use 2019'!$C20:$AF20,'Non-energy Use 2019'!$C$1:$AF$1,'Energy Use 2019'!D$63)</f>
        <v>136113400500</v>
      </c>
      <c r="E80" s="142">
        <f>SUMIFS($B20:$AD20,$B$4:$AD$4,E$63)-SUMIFS('Non-energy Use 2019'!$C20:$AF20,'Non-energy Use 2019'!$C$1:$AF$1,'Energy Use 2019'!E$63)</f>
        <v>1100685179880</v>
      </c>
      <c r="F80" s="142">
        <f>SUMIFS($B20:$AD20,$B$4:$AD$4,F$63)-SUMIFS('Non-energy Use 2019'!$C20:$AF20,'Non-energy Use 2019'!$C$1:$AF$1,'Energy Use 2019'!F$63)</f>
        <v>0</v>
      </c>
      <c r="G80" s="142">
        <f>SUMIFS($B20:$AD20,$B$4:$AD$4,G$63)-SUMIFS('Non-energy Use 2019'!$C20:$AF20,'Non-energy Use 2019'!$C$1:$AF$1,'Energy Use 2019'!G$63)</f>
        <v>58334314500</v>
      </c>
      <c r="H80" s="142">
        <f>SUMIFS($B20:$AD20,$B$4:$AD$4,H$63)-SUMIFS('Non-energy Use 2019'!$C20:$AF20,'Non-energy Use 2019'!$C$1:$AF$1,'Energy Use 2019'!H$63)</f>
        <v>5933433132000</v>
      </c>
      <c r="I80" s="142">
        <f>SUMIFS($B20:$AD20,$B$4:$AD$4,I$63)-SUMIFS('Non-energy Use 2019'!$C20:$AF20,'Non-energy Use 2019'!$C$1:$AF$1,'Energy Use 2019'!I$63)</f>
        <v>55396187656664.797</v>
      </c>
      <c r="J80" s="142">
        <f>SUMIFS($B20:$AD20,$B$4:$AD$4,J$63)-SUMIFS('Non-energy Use 2019'!$C20:$AF20,'Non-energy Use 2019'!$C$1:$AF$1,'Energy Use 2019'!J$63)</f>
        <v>575009671500</v>
      </c>
      <c r="K80" s="143">
        <f>SUMIFS($B20:$AD20,$B$4:$AD$4,K$63)-SUMIFS('Non-energy Use 2019'!$C20:$AF20,'Non-energy Use 2019'!$C$1:$AF$1,'Energy Use 2019'!K$63)</f>
        <v>1391690074500</v>
      </c>
      <c r="L80" s="253">
        <f t="shared" si="1"/>
        <v>65169240925544.797</v>
      </c>
      <c r="N80" s="12" t="s">
        <v>17</v>
      </c>
      <c r="O80" s="269">
        <f t="shared" si="3"/>
        <v>5.9120469325571877E-2</v>
      </c>
      <c r="P80" s="271">
        <f t="shared" si="4"/>
        <v>1.3927418254581837E-2</v>
      </c>
      <c r="Q80" s="271">
        <f t="shared" si="5"/>
        <v>0.11262449406521442</v>
      </c>
      <c r="R80" s="271">
        <f t="shared" si="6"/>
        <v>0</v>
      </c>
      <c r="S80" s="271">
        <f t="shared" si="7"/>
        <v>5.9688935376779302E-3</v>
      </c>
      <c r="T80" s="271">
        <f t="shared" si="8"/>
        <v>0.60712174268952657</v>
      </c>
      <c r="U80" s="271">
        <f t="shared" si="9"/>
        <v>5.8836236299968168E-2</v>
      </c>
      <c r="V80" s="274">
        <f t="shared" si="10"/>
        <v>0.14240074582745918</v>
      </c>
    </row>
    <row r="81" spans="1:22" x14ac:dyDescent="0.2">
      <c r="A81" s="41" t="str">
        <f>VLOOKUP($B81,'Sector Match'!$A$1:$B$43,2,0)</f>
        <v>pulp paper and printing 17T18</v>
      </c>
      <c r="B81" s="12" t="s">
        <v>18</v>
      </c>
      <c r="C81" s="141">
        <f>SUMIFS($B21:$AD21,$B$4:$AD$4,C$63)-SUMIFS('Non-energy Use 2019'!$C21:$AF21,'Non-energy Use 2019'!$C$1:$AF$1,'Energy Use 2019'!C$63)</f>
        <v>130979980823999.98</v>
      </c>
      <c r="D81" s="142">
        <f>SUMIFS($B21:$AD21,$B$4:$AD$4,D$63)-SUMIFS('Non-energy Use 2019'!$C21:$AF21,'Non-energy Use 2019'!$C$1:$AF$1,'Energy Use 2019'!D$63)</f>
        <v>1088907204000</v>
      </c>
      <c r="E81" s="142">
        <f>SUMIFS($B21:$AD21,$B$4:$AD$4,E$63)-SUMIFS('Non-energy Use 2019'!$C21:$AF21,'Non-energy Use 2019'!$C$1:$AF$1,'Energy Use 2019'!E$63)</f>
        <v>4709495879055</v>
      </c>
      <c r="F81" s="142">
        <f>SUMIFS($B21:$AD21,$B$4:$AD$4,F$63)-SUMIFS('Non-energy Use 2019'!$C21:$AF21,'Non-energy Use 2019'!$C$1:$AF$1,'Energy Use 2019'!F$63)</f>
        <v>13889122500</v>
      </c>
      <c r="G81" s="142">
        <f>SUMIFS($B21:$AD21,$B$4:$AD$4,G$63)-SUMIFS('Non-energy Use 2019'!$C21:$AF21,'Non-energy Use 2019'!$C$1:$AF$1,'Energy Use 2019'!G$63)</f>
        <v>3347278522500</v>
      </c>
      <c r="H81" s="142">
        <f>SUMIFS($B21:$AD21,$B$4:$AD$4,H$63)-SUMIFS('Non-energy Use 2019'!$C21:$AF21,'Non-energy Use 2019'!$C$1:$AF$1,'Energy Use 2019'!H$63)</f>
        <v>77787419473500</v>
      </c>
      <c r="I81" s="142">
        <f>SUMIFS($B21:$AD21,$B$4:$AD$4,I$63)-SUMIFS('Non-energy Use 2019'!$C21:$AF21,'Non-energy Use 2019'!$C$1:$AF$1,'Energy Use 2019'!I$63)</f>
        <v>254071136930176.38</v>
      </c>
      <c r="J81" s="142">
        <f>SUMIFS($B21:$AD21,$B$4:$AD$4,J$63)-SUMIFS('Non-energy Use 2019'!$C21:$AF21,'Non-energy Use 2019'!$C$1:$AF$1,'Energy Use 2019'!J$63)</f>
        <v>202861745410500</v>
      </c>
      <c r="K81" s="143">
        <f>SUMIFS($B21:$AD21,$B$4:$AD$4,K$63)-SUMIFS('Non-energy Use 2019'!$C21:$AF21,'Non-energy Use 2019'!$C$1:$AF$1,'Energy Use 2019'!K$63)</f>
        <v>25172645619000</v>
      </c>
      <c r="L81" s="253">
        <f t="shared" si="1"/>
        <v>700032498985231.38</v>
      </c>
      <c r="N81" s="12" t="s">
        <v>18</v>
      </c>
      <c r="O81" s="269">
        <f t="shared" si="3"/>
        <v>0.2937025311350408</v>
      </c>
      <c r="P81" s="271">
        <f t="shared" si="4"/>
        <v>2.4417075034979638E-3</v>
      </c>
      <c r="Q81" s="271">
        <f t="shared" si="5"/>
        <v>1.0560322664171973E-2</v>
      </c>
      <c r="R81" s="271">
        <f t="shared" si="6"/>
        <v>3.1144228360943421E-5</v>
      </c>
      <c r="S81" s="271">
        <f t="shared" si="7"/>
        <v>7.5057590349873636E-3</v>
      </c>
      <c r="T81" s="271">
        <f t="shared" si="8"/>
        <v>0.17442636535829972</v>
      </c>
      <c r="U81" s="271">
        <f t="shared" si="9"/>
        <v>0.4548863705942674</v>
      </c>
      <c r="V81" s="274">
        <f t="shared" si="10"/>
        <v>5.6445799481373848E-2</v>
      </c>
    </row>
    <row r="82" spans="1:22" x14ac:dyDescent="0.2">
      <c r="A82" s="41" t="str">
        <f>VLOOKUP($B82,'Sector Match'!$A$1:$B$43,2,0)</f>
        <v>pulp paper and printing 17T18</v>
      </c>
      <c r="B82" s="12" t="s">
        <v>19</v>
      </c>
      <c r="C82" s="141">
        <f>SUMIFS($B22:$AD22,$B$4:$AD$4,C$63)-SUMIFS('Non-energy Use 2019'!$C22:$AF22,'Non-energy Use 2019'!$C$1:$AF$1,'Energy Use 2019'!C$63)</f>
        <v>3233387718000</v>
      </c>
      <c r="D82" s="142">
        <f>SUMIFS($B22:$AD22,$B$4:$AD$4,D$63)-SUMIFS('Non-energy Use 2019'!$C22:$AF22,'Non-energy Use 2019'!$C$1:$AF$1,'Energy Use 2019'!D$63)</f>
        <v>366672834000</v>
      </c>
      <c r="E82" s="142">
        <f>SUMIFS($B22:$AD22,$B$4:$AD$4,E$63)-SUMIFS('Non-energy Use 2019'!$C22:$AF22,'Non-energy Use 2019'!$C$1:$AF$1,'Energy Use 2019'!E$63)</f>
        <v>1576276512525</v>
      </c>
      <c r="F82" s="142">
        <f>SUMIFS($B22:$AD22,$B$4:$AD$4,F$63)-SUMIFS('Non-energy Use 2019'!$C22:$AF22,'Non-energy Use 2019'!$C$1:$AF$1,'Energy Use 2019'!F$63)</f>
        <v>0</v>
      </c>
      <c r="G82" s="142">
        <f>SUMIFS($B22:$AD22,$B$4:$AD$4,G$63)-SUMIFS('Non-energy Use 2019'!$C22:$AF22,'Non-energy Use 2019'!$C$1:$AF$1,'Energy Use 2019'!G$63)</f>
        <v>308338519500</v>
      </c>
      <c r="H82" s="142">
        <f>SUMIFS($B22:$AD22,$B$4:$AD$4,H$63)-SUMIFS('Non-energy Use 2019'!$C22:$AF22,'Non-energy Use 2019'!$C$1:$AF$1,'Energy Use 2019'!H$63)</f>
        <v>17650296873000</v>
      </c>
      <c r="I82" s="142">
        <f>SUMIFS($B22:$AD22,$B$4:$AD$4,I$63)-SUMIFS('Non-energy Use 2019'!$C22:$AF22,'Non-energy Use 2019'!$C$1:$AF$1,'Energy Use 2019'!I$63)</f>
        <v>44716764409051.969</v>
      </c>
      <c r="J82" s="142">
        <f>SUMIFS($B22:$AD22,$B$4:$AD$4,J$63)-SUMIFS('Non-energy Use 2019'!$C22:$AF22,'Non-energy Use 2019'!$C$1:$AF$1,'Energy Use 2019'!J$63)</f>
        <v>4627855617000</v>
      </c>
      <c r="K82" s="143">
        <f>SUMIFS($B22:$AD22,$B$4:$AD$4,K$63)-SUMIFS('Non-energy Use 2019'!$C22:$AF22,'Non-energy Use 2019'!$C$1:$AF$1,'Energy Use 2019'!K$63)</f>
        <v>2519486821500</v>
      </c>
      <c r="L82" s="253">
        <f t="shared" si="1"/>
        <v>74999079304576.969</v>
      </c>
      <c r="N82" s="12" t="s">
        <v>19</v>
      </c>
      <c r="O82" s="269">
        <f t="shared" si="3"/>
        <v>0.10677478684028271</v>
      </c>
      <c r="P82" s="271">
        <f t="shared" si="4"/>
        <v>1.210848098188773E-2</v>
      </c>
      <c r="Q82" s="271">
        <f t="shared" si="5"/>
        <v>5.205270858463782E-2</v>
      </c>
      <c r="R82" s="271">
        <f t="shared" si="6"/>
        <v>0</v>
      </c>
      <c r="S82" s="271">
        <f t="shared" si="7"/>
        <v>1.0182131734769229E-2</v>
      </c>
      <c r="T82" s="271">
        <f t="shared" si="8"/>
        <v>0.5828582436281412</v>
      </c>
      <c r="U82" s="271">
        <f t="shared" si="9"/>
        <v>0.15282370693806788</v>
      </c>
      <c r="V82" s="274">
        <f t="shared" si="10"/>
        <v>8.319994129221342E-2</v>
      </c>
    </row>
    <row r="83" spans="1:22" x14ac:dyDescent="0.2">
      <c r="A83" s="41" t="str">
        <f>VLOOKUP($B83,'Sector Match'!$A$1:$B$43,2,0)</f>
        <v>pulp paper and printing 17T18</v>
      </c>
      <c r="B83" s="12" t="s">
        <v>20</v>
      </c>
      <c r="C83" s="141">
        <f>SUMIFS($B23:$AD23,$B$4:$AD$4,C$63)-SUMIFS('Non-energy Use 2019'!$C23:$AF23,'Non-energy Use 2019'!$C$1:$AF$1,'Energy Use 2019'!C$63)</f>
        <v>3138941685000.0005</v>
      </c>
      <c r="D83" s="142">
        <f>SUMIFS($B23:$AD23,$B$4:$AD$4,D$63)-SUMIFS('Non-energy Use 2019'!$C23:$AF23,'Non-energy Use 2019'!$C$1:$AF$1,'Energy Use 2019'!D$63)</f>
        <v>327783291000</v>
      </c>
      <c r="E83" s="142">
        <f>SUMIFS($B23:$AD23,$B$4:$AD$4,E$63)-SUMIFS('Non-energy Use 2019'!$C23:$AF23,'Non-energy Use 2019'!$C$1:$AF$1,'Energy Use 2019'!E$63)</f>
        <v>1372050855285</v>
      </c>
      <c r="F83" s="142">
        <f>SUMIFS($B23:$AD23,$B$4:$AD$4,F$63)-SUMIFS('Non-energy Use 2019'!$C23:$AF23,'Non-energy Use 2019'!$C$1:$AF$1,'Energy Use 2019'!F$63)</f>
        <v>0</v>
      </c>
      <c r="G83" s="142">
        <f>SUMIFS($B23:$AD23,$B$4:$AD$4,G$63)-SUMIFS('Non-energy Use 2019'!$C23:$AF23,'Non-energy Use 2019'!$C$1:$AF$1,'Energy Use 2019'!G$63)</f>
        <v>3627178244963.2549</v>
      </c>
      <c r="H83" s="142">
        <f>SUMIFS($B23:$AD23,$B$4:$AD$4,H$63)-SUMIFS('Non-energy Use 2019'!$C23:$AF23,'Non-energy Use 2019'!$C$1:$AF$1,'Energy Use 2019'!H$63)</f>
        <v>49945284510000</v>
      </c>
      <c r="I83" s="142">
        <f>SUMIFS($B23:$AD23,$B$4:$AD$4,I$63)-SUMIFS('Non-energy Use 2019'!$C23:$AF23,'Non-energy Use 2019'!$C$1:$AF$1,'Energy Use 2019'!I$63)</f>
        <v>55499200212568.93</v>
      </c>
      <c r="J83" s="142">
        <f>SUMIFS($B23:$AD23,$B$4:$AD$4,J$63)-SUMIFS('Non-energy Use 2019'!$C23:$AF23,'Non-energy Use 2019'!$C$1:$AF$1,'Energy Use 2019'!J$63)</f>
        <v>822236052000</v>
      </c>
      <c r="K83" s="143">
        <f>SUMIFS($B23:$AD23,$B$4:$AD$4,K$63)-SUMIFS('Non-energy Use 2019'!$C23:$AF23,'Non-energy Use 2019'!$C$1:$AF$1,'Energy Use 2019'!K$63)</f>
        <v>1636138630500</v>
      </c>
      <c r="L83" s="253">
        <f t="shared" si="1"/>
        <v>116368813481317.19</v>
      </c>
      <c r="N83" s="12" t="s">
        <v>20</v>
      </c>
      <c r="O83" s="269">
        <f t="shared" si="3"/>
        <v>5.1568286973355873E-2</v>
      </c>
      <c r="P83" s="271">
        <f t="shared" si="4"/>
        <v>5.3850069582796391E-3</v>
      </c>
      <c r="Q83" s="271">
        <f t="shared" si="5"/>
        <v>2.254081768561917E-2</v>
      </c>
      <c r="R83" s="271">
        <f t="shared" si="6"/>
        <v>0</v>
      </c>
      <c r="S83" s="271">
        <f t="shared" si="7"/>
        <v>5.9589309840835221E-2</v>
      </c>
      <c r="T83" s="271">
        <f t="shared" si="8"/>
        <v>0.82052902635481273</v>
      </c>
      <c r="U83" s="271">
        <f t="shared" si="9"/>
        <v>1.3508153047887907E-2</v>
      </c>
      <c r="V83" s="274">
        <f t="shared" si="10"/>
        <v>2.6879399139209385E-2</v>
      </c>
    </row>
    <row r="84" spans="1:22" x14ac:dyDescent="0.2">
      <c r="A84" s="41" t="str">
        <f>VLOOKUP($B84,'Sector Match'!$A$1:$B$43,2,0)</f>
        <v>refined petroleum and coke 19</v>
      </c>
      <c r="B84" s="12" t="s">
        <v>21</v>
      </c>
      <c r="C84" s="141">
        <f>SUMIFS($B24:$AD24,$B$4:$AD$4,C$63)-SUMIFS('Non-energy Use 2019'!$C24:$AF24,'Non-energy Use 2019'!$C$1:$AF$1,'Energy Use 2019'!C$63)</f>
        <v>324299469506021.38</v>
      </c>
      <c r="D84" s="142">
        <f>SUMIFS($B24:$AD24,$B$4:$AD$4,D$63)-SUMIFS('Non-energy Use 2019'!$C24:$AF24,'Non-energy Use 2019'!$C$1:$AF$1,'Energy Use 2019'!D$63)</f>
        <v>1504445161469083.5</v>
      </c>
      <c r="E84" s="142">
        <f>SUMIFS($B24:$AD24,$B$4:$AD$4,E$63)-SUMIFS('Non-energy Use 2019'!$C24:$AF24,'Non-energy Use 2019'!$C$1:$AF$1,'Energy Use 2019'!E$63)</f>
        <v>34014638902789.453</v>
      </c>
      <c r="F84" s="142">
        <f>SUMIFS($B24:$AD24,$B$4:$AD$4,F$63)-SUMIFS('Non-energy Use 2019'!$C24:$AF24,'Non-energy Use 2019'!$C$1:$AF$1,'Energy Use 2019'!F$63)</f>
        <v>22203151228500</v>
      </c>
      <c r="G84" s="142">
        <f>SUMIFS($B24:$AD24,$B$4:$AD$4,G$63)-SUMIFS('Non-energy Use 2019'!$C24:$AF24,'Non-energy Use 2019'!$C$1:$AF$1,'Energy Use 2019'!G$63)</f>
        <v>1092416534536337.3</v>
      </c>
      <c r="H84" s="142">
        <f>SUMIFS($B24:$AD24,$B$4:$AD$4,H$63)-SUMIFS('Non-energy Use 2019'!$C24:$AF24,'Non-energy Use 2019'!$C$1:$AF$1,'Energy Use 2019'!H$63)</f>
        <v>503675138340000</v>
      </c>
      <c r="I84" s="142">
        <f>SUMIFS($B24:$AD24,$B$4:$AD$4,I$63)-SUMIFS('Non-energy Use 2019'!$C24:$AF24,'Non-energy Use 2019'!$C$1:$AF$1,'Energy Use 2019'!I$63)</f>
        <v>436530190184994.31</v>
      </c>
      <c r="J84" s="142">
        <f>SUMIFS($B24:$AD24,$B$4:$AD$4,J$63)-SUMIFS('Non-energy Use 2019'!$C24:$AF24,'Non-energy Use 2019'!$C$1:$AF$1,'Energy Use 2019'!J$63)</f>
        <v>600935107558500</v>
      </c>
      <c r="K84" s="143">
        <f>SUMIFS($B24:$AD24,$B$4:$AD$4,K$63)-SUMIFS('Non-energy Use 2019'!$C24:$AF24,'Non-energy Use 2019'!$C$1:$AF$1,'Energy Use 2019'!K$63)</f>
        <v>1711139892000</v>
      </c>
      <c r="L84" s="253">
        <f t="shared" si="1"/>
        <v>4520230531618226</v>
      </c>
      <c r="N84" s="12" t="s">
        <v>21</v>
      </c>
      <c r="O84" s="269">
        <f t="shared" si="3"/>
        <v>7.941314063024614E-2</v>
      </c>
      <c r="P84" s="271">
        <f t="shared" si="4"/>
        <v>0.36840243790784061</v>
      </c>
      <c r="Q84" s="271">
        <f t="shared" si="5"/>
        <v>8.3293670100317747E-3</v>
      </c>
      <c r="R84" s="271">
        <f t="shared" si="6"/>
        <v>5.4370177466810639E-3</v>
      </c>
      <c r="S84" s="271">
        <f t="shared" si="7"/>
        <v>0.26750653652342632</v>
      </c>
      <c r="T84" s="271">
        <f t="shared" si="8"/>
        <v>0.12333792791545234</v>
      </c>
      <c r="U84" s="271">
        <f t="shared" si="9"/>
        <v>0.14715455525994678</v>
      </c>
      <c r="V84" s="274">
        <f t="shared" si="10"/>
        <v>4.1901700637502008E-4</v>
      </c>
    </row>
    <row r="85" spans="1:22" x14ac:dyDescent="0.2">
      <c r="A85" s="41" t="str">
        <f>VLOOKUP($B85,'Sector Match'!$A$1:$B$43,2,0)</f>
        <v>chemicals 20</v>
      </c>
      <c r="B85" s="12" t="s">
        <v>1</v>
      </c>
      <c r="C85" s="141">
        <f>SUMIFS($B25:$AD25,$B$4:$AD$4,C$63)-SUMIFS('Non-energy Use 2019'!$C25:$AF25,'Non-energy Use 2019'!$C$1:$AF$1,'Energy Use 2019'!C$63)</f>
        <v>2331260721556565</v>
      </c>
      <c r="D85" s="142">
        <f>SUMIFS($B25:$AD25,$B$4:$AD$4,D$63)-SUMIFS('Non-energy Use 2019'!$C25:$AF25,'Non-energy Use 2019'!$C$1:$AF$1,'Energy Use 2019'!D$63)</f>
        <v>596408995125958.75</v>
      </c>
      <c r="E85" s="142">
        <f>SUMIFS($B25:$AD25,$B$4:$AD$4,E$63)-SUMIFS('Non-energy Use 2019'!$C25:$AF25,'Non-energy Use 2019'!$C$1:$AF$1,'Energy Use 2019'!E$63)</f>
        <v>123832042904994.36</v>
      </c>
      <c r="F85" s="142">
        <f>SUMIFS($B25:$AD25,$B$4:$AD$4,F$63)-SUMIFS('Non-energy Use 2019'!$C25:$AF25,'Non-energy Use 2019'!$C$1:$AF$1,'Energy Use 2019'!F$63)</f>
        <v>533342304000</v>
      </c>
      <c r="G85" s="142">
        <f>SUMIFS($B25:$AD25,$B$4:$AD$4,G$63)-SUMIFS('Non-energy Use 2019'!$C25:$AF25,'Non-energy Use 2019'!$C$1:$AF$1,'Energy Use 2019'!G$63)</f>
        <v>348392979369506.69</v>
      </c>
      <c r="H85" s="142">
        <f>SUMIFS($B25:$AD25,$B$4:$AD$4,H$63)-SUMIFS('Non-energy Use 2019'!$C25:$AF25,'Non-energy Use 2019'!$C$1:$AF$1,'Energy Use 2019'!H$63)</f>
        <v>1034625735445500</v>
      </c>
      <c r="I85" s="142">
        <f>SUMIFS($B25:$AD25,$B$4:$AD$4,I$63)-SUMIFS('Non-energy Use 2019'!$C25:$AF25,'Non-energy Use 2019'!$C$1:$AF$1,'Energy Use 2019'!I$63)</f>
        <v>1537399033399051.5</v>
      </c>
      <c r="J85" s="142">
        <f>SUMIFS($B25:$AD25,$B$4:$AD$4,J$63)-SUMIFS('Non-energy Use 2019'!$C25:$AF25,'Non-energy Use 2019'!$C$1:$AF$1,'Energy Use 2019'!J$63)</f>
        <v>1375181463496500</v>
      </c>
      <c r="K85" s="143">
        <f>SUMIFS($B25:$AD25,$B$4:$AD$4,K$63)-SUMIFS('Non-energy Use 2019'!$C25:$AF25,'Non-energy Use 2019'!$C$1:$AF$1,'Energy Use 2019'!K$63)</f>
        <v>25264313827500</v>
      </c>
      <c r="L85" s="253">
        <f t="shared" si="1"/>
        <v>7372898627429576</v>
      </c>
      <c r="N85" s="12" t="s">
        <v>1</v>
      </c>
      <c r="O85" s="269">
        <f t="shared" si="3"/>
        <v>0.39949633857251038</v>
      </c>
      <c r="P85" s="271">
        <f t="shared" si="4"/>
        <v>0.10220358780181574</v>
      </c>
      <c r="Q85" s="271">
        <f t="shared" si="5"/>
        <v>2.1220469800335425E-2</v>
      </c>
      <c r="R85" s="271">
        <f t="shared" si="6"/>
        <v>9.1396168469549241E-5</v>
      </c>
      <c r="S85" s="271">
        <f t="shared" si="7"/>
        <v>5.970233974926472E-2</v>
      </c>
      <c r="T85" s="271">
        <f t="shared" si="8"/>
        <v>0.17729857037499919</v>
      </c>
      <c r="U85" s="271">
        <f t="shared" si="9"/>
        <v>0.23565788007307104</v>
      </c>
      <c r="V85" s="274">
        <f t="shared" si="10"/>
        <v>4.3294174595341168E-3</v>
      </c>
    </row>
    <row r="86" spans="1:22" x14ac:dyDescent="0.2">
      <c r="A86" s="41">
        <f>VLOOKUP($B86,'Sector Match'!$A$1:$B$43,2,0)</f>
        <v>0</v>
      </c>
      <c r="B86" s="12" t="s">
        <v>22</v>
      </c>
      <c r="C86" s="141">
        <f>SUMIFS($B26:$AD26,$B$4:$AD$4,C$63)-SUMIFS('Non-energy Use 2019'!$C26:$AF26,'Non-energy Use 2019'!$C$1:$AF$1,'Energy Use 2019'!C$63)</f>
        <v>99932236387500</v>
      </c>
      <c r="D86" s="142">
        <f>SUMIFS($B26:$AD26,$B$4:$AD$4,D$63)-SUMIFS('Non-energy Use 2019'!$C26:$AF26,'Non-energy Use 2019'!$C$1:$AF$1,'Energy Use 2019'!D$63)</f>
        <v>700011774000</v>
      </c>
      <c r="E86" s="142">
        <f>SUMIFS($B26:$AD26,$B$4:$AD$4,E$63)-SUMIFS('Non-energy Use 2019'!$C26:$AF26,'Non-energy Use 2019'!$C$1:$AF$1,'Energy Use 2019'!E$63)</f>
        <v>2083562822715</v>
      </c>
      <c r="F86" s="142">
        <f>SUMIFS($B26:$AD26,$B$4:$AD$4,F$63)-SUMIFS('Non-energy Use 2019'!$C26:$AF26,'Non-energy Use 2019'!$C$1:$AF$1,'Energy Use 2019'!F$63)</f>
        <v>11111298000</v>
      </c>
      <c r="G86" s="142">
        <f>SUMIFS($B26:$AD26,$B$4:$AD$4,G$63)-SUMIFS('Non-energy Use 2019'!$C26:$AF26,'Non-energy Use 2019'!$C$1:$AF$1,'Energy Use 2019'!G$63)</f>
        <v>1461251701929.4934</v>
      </c>
      <c r="H86" s="142">
        <f>SUMIFS($B26:$AD26,$B$4:$AD$4,H$63)-SUMIFS('Non-energy Use 2019'!$C26:$AF26,'Non-energy Use 2019'!$C$1:$AF$1,'Energy Use 2019'!H$63)</f>
        <v>52686997291500</v>
      </c>
      <c r="I86" s="142">
        <f>SUMIFS($B26:$AD26,$B$4:$AD$4,I$63)-SUMIFS('Non-energy Use 2019'!$C26:$AF26,'Non-energy Use 2019'!$C$1:$AF$1,'Energy Use 2019'!I$63)</f>
        <v>139117245438251.27</v>
      </c>
      <c r="J86" s="142">
        <f>SUMIFS($B26:$AD26,$B$4:$AD$4,J$63)-SUMIFS('Non-energy Use 2019'!$C26:$AF26,'Non-energy Use 2019'!$C$1:$AF$1,'Energy Use 2019'!J$63)</f>
        <v>96943297225500</v>
      </c>
      <c r="K86" s="143">
        <f>SUMIFS($B26:$AD26,$B$4:$AD$4,K$63)-SUMIFS('Non-energy Use 2019'!$C26:$AF26,'Non-energy Use 2019'!$C$1:$AF$1,'Energy Use 2019'!K$63)</f>
        <v>7002895564500</v>
      </c>
      <c r="L86" s="253">
        <f t="shared" si="1"/>
        <v>399938609503895.75</v>
      </c>
      <c r="N86" s="12" t="s">
        <v>22</v>
      </c>
      <c r="O86" s="269">
        <f t="shared" si="3"/>
        <v>0.38314436681785269</v>
      </c>
      <c r="P86" s="271">
        <f t="shared" si="4"/>
        <v>2.6838743693703647E-3</v>
      </c>
      <c r="Q86" s="271">
        <f t="shared" si="5"/>
        <v>7.9884668580699585E-3</v>
      </c>
      <c r="R86" s="271">
        <f t="shared" si="6"/>
        <v>4.2601180466196268E-5</v>
      </c>
      <c r="S86" s="271">
        <f t="shared" si="7"/>
        <v>5.6025000373885019E-3</v>
      </c>
      <c r="T86" s="271">
        <f t="shared" si="8"/>
        <v>0.20200414747558615</v>
      </c>
      <c r="U86" s="271">
        <f t="shared" si="9"/>
        <v>0.37168464927244588</v>
      </c>
      <c r="V86" s="274">
        <f t="shared" si="10"/>
        <v>2.6849393988820199E-2</v>
      </c>
    </row>
    <row r="87" spans="1:22" x14ac:dyDescent="0.2">
      <c r="A87" s="41" t="str">
        <f>VLOOKUP($B87,'Sector Match'!$A$1:$B$43,2,0)</f>
        <v>chemicals 20</v>
      </c>
      <c r="B87" s="12" t="s">
        <v>23</v>
      </c>
      <c r="C87" s="141">
        <f>SUMIFS($B27:$AD27,$B$4:$AD$4,C$63)-SUMIFS('Non-energy Use 2019'!$C27:$AF27,'Non-energy Use 2019'!$C$1:$AF$1,'Energy Use 2019'!C$63)</f>
        <v>125218772811000</v>
      </c>
      <c r="D87" s="142">
        <f>SUMIFS($B27:$AD27,$B$4:$AD$4,D$63)-SUMIFS('Non-energy Use 2019'!$C27:$AF27,'Non-energy Use 2019'!$C$1:$AF$1,'Energy Use 2019'!D$63)</f>
        <v>47223016500</v>
      </c>
      <c r="E87" s="142">
        <f>SUMIFS($B27:$AD27,$B$4:$AD$4,E$63)-SUMIFS('Non-energy Use 2019'!$C27:$AF27,'Non-energy Use 2019'!$C$1:$AF$1,'Energy Use 2019'!E$63)</f>
        <v>552120397620</v>
      </c>
      <c r="F87" s="142">
        <f>SUMIFS($B27:$AD27,$B$4:$AD$4,F$63)-SUMIFS('Non-energy Use 2019'!$C27:$AF27,'Non-energy Use 2019'!$C$1:$AF$1,'Energy Use 2019'!F$63)</f>
        <v>0</v>
      </c>
      <c r="G87" s="142">
        <f>SUMIFS($B27:$AD27,$B$4:$AD$4,G$63)-SUMIFS('Non-energy Use 2019'!$C27:$AF27,'Non-energy Use 2019'!$C$1:$AF$1,'Energy Use 2019'!G$63)</f>
        <v>194447715000</v>
      </c>
      <c r="H87" s="142">
        <f>SUMIFS($B27:$AD27,$B$4:$AD$4,H$63)-SUMIFS('Non-energy Use 2019'!$C27:$AF27,'Non-energy Use 2019'!$C$1:$AF$1,'Energy Use 2019'!H$63)</f>
        <v>50098064857500</v>
      </c>
      <c r="I87" s="142">
        <f>SUMIFS($B27:$AD27,$B$4:$AD$4,I$63)-SUMIFS('Non-energy Use 2019'!$C27:$AF27,'Non-energy Use 2019'!$C$1:$AF$1,'Energy Use 2019'!I$63)</f>
        <v>140280956342229.56</v>
      </c>
      <c r="J87" s="142">
        <f>SUMIFS($B27:$AD27,$B$4:$AD$4,J$63)-SUMIFS('Non-energy Use 2019'!$C27:$AF27,'Non-energy Use 2019'!$C$1:$AF$1,'Energy Use 2019'!J$63)</f>
        <v>108682383562500</v>
      </c>
      <c r="K87" s="143">
        <f>SUMIFS($B27:$AD27,$B$4:$AD$4,K$63)-SUMIFS('Non-energy Use 2019'!$C27:$AF27,'Non-energy Use 2019'!$C$1:$AF$1,'Energy Use 2019'!K$63)</f>
        <v>3505614519000</v>
      </c>
      <c r="L87" s="253">
        <f t="shared" si="1"/>
        <v>428579583221349.56</v>
      </c>
      <c r="N87" s="12" t="s">
        <v>23</v>
      </c>
      <c r="O87" s="269">
        <f t="shared" si="3"/>
        <v>0.43433704199882528</v>
      </c>
      <c r="P87" s="271">
        <f t="shared" si="4"/>
        <v>1.6379896432805425E-4</v>
      </c>
      <c r="Q87" s="271">
        <f t="shared" si="5"/>
        <v>1.9150989499908272E-3</v>
      </c>
      <c r="R87" s="271">
        <f t="shared" si="6"/>
        <v>0</v>
      </c>
      <c r="S87" s="271">
        <f t="shared" si="7"/>
        <v>6.744663237037528E-4</v>
      </c>
      <c r="T87" s="271">
        <f t="shared" si="8"/>
        <v>0.17377143068567402</v>
      </c>
      <c r="U87" s="271">
        <f t="shared" si="9"/>
        <v>0.37697849878441897</v>
      </c>
      <c r="V87" s="274">
        <f t="shared" si="10"/>
        <v>1.2159664293059086E-2</v>
      </c>
    </row>
    <row r="88" spans="1:22" x14ac:dyDescent="0.2">
      <c r="A88" s="41" t="str">
        <f>VLOOKUP($B88,'Sector Match'!$A$1:$B$43,2,0)</f>
        <v>rubber and plastic products 22</v>
      </c>
      <c r="B88" s="12" t="s">
        <v>24</v>
      </c>
      <c r="C88" s="141">
        <f>SUMIFS($B28:$AD28,$B$4:$AD$4,C$63)-SUMIFS('Non-energy Use 2019'!$C28:$AF28,'Non-energy Use 2019'!$C$1:$AF$1,'Energy Use 2019'!C$63)</f>
        <v>53653680217500</v>
      </c>
      <c r="D88" s="142">
        <f>SUMIFS($B28:$AD28,$B$4:$AD$4,D$63)-SUMIFS('Non-energy Use 2019'!$C28:$AF28,'Non-energy Use 2019'!$C$1:$AF$1,'Energy Use 2019'!D$63)</f>
        <v>2238926547000</v>
      </c>
      <c r="E88" s="142">
        <f>SUMIFS($B28:$AD28,$B$4:$AD$4,E$63)-SUMIFS('Non-energy Use 2019'!$C28:$AF28,'Non-energy Use 2019'!$C$1:$AF$1,'Energy Use 2019'!E$63)</f>
        <v>5669335343923.2871</v>
      </c>
      <c r="F88" s="142">
        <f>SUMIFS($B28:$AD28,$B$4:$AD$4,F$63)-SUMIFS('Non-energy Use 2019'!$C28:$AF28,'Non-energy Use 2019'!$C$1:$AF$1,'Energy Use 2019'!F$63)</f>
        <v>2777824500</v>
      </c>
      <c r="G88" s="142">
        <f>SUMIFS($B28:$AD28,$B$4:$AD$4,G$63)-SUMIFS('Non-energy Use 2019'!$C28:$AF28,'Non-energy Use 2019'!$C$1:$AF$1,'Energy Use 2019'!G$63)</f>
        <v>3238943367000</v>
      </c>
      <c r="H88" s="142">
        <f>SUMIFS($B28:$AD28,$B$4:$AD$4,H$63)-SUMIFS('Non-energy Use 2019'!$C28:$AF28,'Non-energy Use 2019'!$C$1:$AF$1,'Energy Use 2019'!H$63)</f>
        <v>59009325853500</v>
      </c>
      <c r="I88" s="142">
        <f>SUMIFS($B28:$AD28,$B$4:$AD$4,I$63)-SUMIFS('Non-energy Use 2019'!$C28:$AF28,'Non-energy Use 2019'!$C$1:$AF$1,'Energy Use 2019'!I$63)</f>
        <v>486702354879924</v>
      </c>
      <c r="J88" s="142">
        <f>SUMIFS($B28:$AD28,$B$4:$AD$4,J$63)-SUMIFS('Non-energy Use 2019'!$C28:$AF28,'Non-energy Use 2019'!$C$1:$AF$1,'Energy Use 2019'!J$63)</f>
        <v>29733833448000</v>
      </c>
      <c r="K88" s="143">
        <f>SUMIFS($B28:$AD28,$B$4:$AD$4,K$63)-SUMIFS('Non-energy Use 2019'!$C28:$AF28,'Non-energy Use 2019'!$C$1:$AF$1,'Energy Use 2019'!K$63)</f>
        <v>4522298286000</v>
      </c>
      <c r="L88" s="253">
        <f t="shared" si="1"/>
        <v>644771475767347.25</v>
      </c>
      <c r="N88" s="12" t="s">
        <v>24</v>
      </c>
      <c r="O88" s="269">
        <f t="shared" si="3"/>
        <v>0.33943176198033093</v>
      </c>
      <c r="P88" s="271">
        <f t="shared" si="4"/>
        <v>1.4164224703916475E-2</v>
      </c>
      <c r="Q88" s="271">
        <f t="shared" si="5"/>
        <v>3.5866178745695594E-2</v>
      </c>
      <c r="R88" s="271">
        <f t="shared" si="6"/>
        <v>1.7573479781534088E-5</v>
      </c>
      <c r="S88" s="271">
        <f t="shared" si="7"/>
        <v>2.0490677425268746E-2</v>
      </c>
      <c r="T88" s="271">
        <f t="shared" si="8"/>
        <v>0.37331343099912861</v>
      </c>
      <c r="U88" s="271">
        <f t="shared" si="9"/>
        <v>0.18810652758154087</v>
      </c>
      <c r="V88" s="274">
        <f t="shared" si="10"/>
        <v>2.8609625084337495E-2</v>
      </c>
    </row>
    <row r="89" spans="1:22" x14ac:dyDescent="0.2">
      <c r="A89" s="41" t="str">
        <f>VLOOKUP($B89,'Sector Match'!$A$1:$B$43,2,0)</f>
        <v>cement and other nonmetallic minerals 239</v>
      </c>
      <c r="B89" s="12" t="s">
        <v>25</v>
      </c>
      <c r="C89" s="141">
        <f>SUMIFS($B29:$AD29,$B$4:$AD$4,C$63)-SUMIFS('Non-energy Use 2019'!$C29:$AF29,'Non-energy Use 2019'!$C$1:$AF$1,'Energy Use 2019'!C$63)</f>
        <v>4404210816680231</v>
      </c>
      <c r="D89" s="142">
        <f>SUMIFS($B29:$AD29,$B$4:$AD$4,D$63)-SUMIFS('Non-energy Use 2019'!$C29:$AF29,'Non-energy Use 2019'!$C$1:$AF$1,'Energy Use 2019'!D$63)</f>
        <v>110237965282500</v>
      </c>
      <c r="E89" s="142">
        <f>SUMIFS($B29:$AD29,$B$4:$AD$4,E$63)-SUMIFS('Non-energy Use 2019'!$C29:$AF29,'Non-energy Use 2019'!$C$1:$AF$1,'Energy Use 2019'!E$63)</f>
        <v>99892446767626.703</v>
      </c>
      <c r="F89" s="142">
        <f>SUMIFS($B29:$AD29,$B$4:$AD$4,F$63)-SUMIFS('Non-energy Use 2019'!$C29:$AF29,'Non-energy Use 2019'!$C$1:$AF$1,'Energy Use 2019'!F$63)</f>
        <v>38889543000</v>
      </c>
      <c r="G89" s="142">
        <f>SUMIFS($B29:$AD29,$B$4:$AD$4,G$63)-SUMIFS('Non-energy Use 2019'!$C29:$AF29,'Non-energy Use 2019'!$C$1:$AF$1,'Energy Use 2019'!G$63)</f>
        <v>171560917611909.75</v>
      </c>
      <c r="H89" s="142">
        <f>SUMIFS($B29:$AD29,$B$4:$AD$4,H$63)-SUMIFS('Non-energy Use 2019'!$C29:$AF29,'Non-energy Use 2019'!$C$1:$AF$1,'Energy Use 2019'!H$63)</f>
        <v>632349524829000</v>
      </c>
      <c r="I89" s="142">
        <f>SUMIFS($B29:$AD29,$B$4:$AD$4,I$63)-SUMIFS('Non-energy Use 2019'!$C29:$AF29,'Non-energy Use 2019'!$C$1:$AF$1,'Energy Use 2019'!I$63)</f>
        <v>1283184654763116.3</v>
      </c>
      <c r="J89" s="142">
        <f>SUMIFS($B29:$AD29,$B$4:$AD$4,J$63)-SUMIFS('Non-energy Use 2019'!$C29:$AF29,'Non-energy Use 2019'!$C$1:$AF$1,'Energy Use 2019'!J$63)</f>
        <v>23855956806000</v>
      </c>
      <c r="K89" s="143">
        <f>SUMIFS($B29:$AD29,$B$4:$AD$4,K$63)-SUMIFS('Non-energy Use 2019'!$C29:$AF29,'Non-energy Use 2019'!$C$1:$AF$1,'Energy Use 2019'!K$63)</f>
        <v>25011531798000</v>
      </c>
      <c r="L89" s="253">
        <f t="shared" si="1"/>
        <v>6750342704081384</v>
      </c>
      <c r="N89" s="12" t="s">
        <v>25</v>
      </c>
      <c r="O89" s="269">
        <f t="shared" si="3"/>
        <v>0.8055759092659518</v>
      </c>
      <c r="P89" s="271">
        <f t="shared" si="4"/>
        <v>2.0163669000980541E-2</v>
      </c>
      <c r="Q89" s="271">
        <f t="shared" si="5"/>
        <v>1.8271366195473877E-2</v>
      </c>
      <c r="R89" s="271">
        <f t="shared" si="6"/>
        <v>7.1133013988592052E-6</v>
      </c>
      <c r="S89" s="271">
        <f t="shared" si="7"/>
        <v>3.1380274004206385E-2</v>
      </c>
      <c r="T89" s="271">
        <f t="shared" si="8"/>
        <v>0.1156632969313648</v>
      </c>
      <c r="U89" s="271">
        <f t="shared" si="9"/>
        <v>4.3635023152430608E-3</v>
      </c>
      <c r="V89" s="274">
        <f t="shared" si="10"/>
        <v>4.5748689853805915E-3</v>
      </c>
    </row>
    <row r="90" spans="1:22" x14ac:dyDescent="0.2">
      <c r="A90" s="41" t="str">
        <f>VLOOKUP($B90,'Sector Match'!$A$1:$B$43,2,0)</f>
        <v>iron and steel 241</v>
      </c>
      <c r="B90" s="12" t="s">
        <v>26</v>
      </c>
      <c r="C90" s="141">
        <f>SUMIFS($B30:$AD30,$B$4:$AD$4,C$63)-SUMIFS('Non-energy Use 2019'!$C30:$AF30,'Non-energy Use 2019'!$C$1:$AF$1,'Energy Use 2019'!C$63)</f>
        <v>1.1371233440982182E+16</v>
      </c>
      <c r="D90" s="142">
        <f>SUMIFS($B30:$AD30,$B$4:$AD$4,D$63)-SUMIFS('Non-energy Use 2019'!$C30:$AF30,'Non-energy Use 2019'!$C$1:$AF$1,'Energy Use 2019'!D$63)</f>
        <v>3850392540291000</v>
      </c>
      <c r="E90" s="142">
        <f>SUMIFS($B30:$AD30,$B$4:$AD$4,E$63)-SUMIFS('Non-energy Use 2019'!$C30:$AF30,'Non-energy Use 2019'!$C$1:$AF$1,'Energy Use 2019'!E$63)</f>
        <v>73713849255551.969</v>
      </c>
      <c r="F90" s="142">
        <f>SUMIFS($B30:$AD30,$B$4:$AD$4,F$63)-SUMIFS('Non-energy Use 2019'!$C30:$AF30,'Non-energy Use 2019'!$C$1:$AF$1,'Energy Use 2019'!F$63)</f>
        <v>0</v>
      </c>
      <c r="G90" s="142">
        <f>SUMIFS($B30:$AD30,$B$4:$AD$4,G$63)-SUMIFS('Non-energy Use 2019'!$C30:$AF30,'Non-energy Use 2019'!$C$1:$AF$1,'Energy Use 2019'!G$63)</f>
        <v>5830653625500</v>
      </c>
      <c r="H90" s="142">
        <f>SUMIFS($B30:$AD30,$B$4:$AD$4,H$63)-SUMIFS('Non-energy Use 2019'!$C30:$AF30,'Non-energy Use 2019'!$C$1:$AF$1,'Energy Use 2019'!H$63)</f>
        <v>485377608358500</v>
      </c>
      <c r="I90" s="142">
        <f>SUMIFS($B30:$AD30,$B$4:$AD$4,I$63)-SUMIFS('Non-energy Use 2019'!$C30:$AF30,'Non-energy Use 2019'!$C$1:$AF$1,'Energy Use 2019'!I$63)</f>
        <v>1938941600977780.3</v>
      </c>
      <c r="J90" s="142">
        <f>SUMIFS($B30:$AD30,$B$4:$AD$4,J$63)-SUMIFS('Non-energy Use 2019'!$C30:$AF30,'Non-energy Use 2019'!$C$1:$AF$1,'Energy Use 2019'!J$63)</f>
        <v>184453102449000</v>
      </c>
      <c r="K90" s="143">
        <f>SUMIFS($B30:$AD30,$B$4:$AD$4,K$63)-SUMIFS('Non-energy Use 2019'!$C30:$AF30,'Non-energy Use 2019'!$C$1:$AF$1,'Energy Use 2019'!K$63)</f>
        <v>28189363026000</v>
      </c>
      <c r="L90" s="253">
        <f t="shared" si="1"/>
        <v>1.7938132158965514E+16</v>
      </c>
      <c r="N90" s="12" t="s">
        <v>26</v>
      </c>
      <c r="O90" s="269">
        <f t="shared" si="3"/>
        <v>0.71073804638854032</v>
      </c>
      <c r="P90" s="271">
        <f t="shared" si="4"/>
        <v>0.24066170887430666</v>
      </c>
      <c r="Q90" s="271">
        <f t="shared" si="5"/>
        <v>4.6073486648204017E-3</v>
      </c>
      <c r="R90" s="271">
        <f t="shared" si="6"/>
        <v>0</v>
      </c>
      <c r="S90" s="271">
        <f t="shared" si="7"/>
        <v>3.6443428837023233E-4</v>
      </c>
      <c r="T90" s="271">
        <f t="shared" si="8"/>
        <v>3.0337635307191902E-2</v>
      </c>
      <c r="U90" s="271">
        <f t="shared" si="9"/>
        <v>1.1528902151672304E-2</v>
      </c>
      <c r="V90" s="274">
        <f t="shared" si="10"/>
        <v>1.7619243250981979E-3</v>
      </c>
    </row>
    <row r="91" spans="1:22" x14ac:dyDescent="0.2">
      <c r="A91" s="41" t="str">
        <f>VLOOKUP($B91,'Sector Match'!$A$1:$B$43,2,0)</f>
        <v>other metals 242</v>
      </c>
      <c r="B91" s="12" t="s">
        <v>27</v>
      </c>
      <c r="C91" s="141">
        <f>SUMIFS($B31:$AD31,$B$4:$AD$4,C$63)-SUMIFS('Non-energy Use 2019'!$C31:$AF31,'Non-energy Use 2019'!$C$1:$AF$1,'Energy Use 2019'!C$63)</f>
        <v>601671231051000</v>
      </c>
      <c r="D91" s="142">
        <f>SUMIFS($B31:$AD31,$B$4:$AD$4,D$63)-SUMIFS('Non-energy Use 2019'!$C31:$AF31,'Non-energy Use 2019'!$C$1:$AF$1,'Energy Use 2019'!D$63)</f>
        <v>76881848686500</v>
      </c>
      <c r="E91" s="142">
        <f>SUMIFS($B31:$AD31,$B$4:$AD$4,E$63)-SUMIFS('Non-energy Use 2019'!$C31:$AF31,'Non-energy Use 2019'!$C$1:$AF$1,'Energy Use 2019'!E$63)</f>
        <v>17120149067175</v>
      </c>
      <c r="F91" s="142">
        <f>SUMIFS($B31:$AD31,$B$4:$AD$4,F$63)-SUMIFS('Non-energy Use 2019'!$C31:$AF31,'Non-energy Use 2019'!$C$1:$AF$1,'Energy Use 2019'!F$63)</f>
        <v>119446453500</v>
      </c>
      <c r="G91" s="142">
        <f>SUMIFS($B31:$AD31,$B$4:$AD$4,G$63)-SUMIFS('Non-energy Use 2019'!$C31:$AF31,'Non-energy Use 2019'!$C$1:$AF$1,'Energy Use 2019'!G$63)</f>
        <v>23221434483965.117</v>
      </c>
      <c r="H91" s="142">
        <f>SUMIFS($B31:$AD31,$B$4:$AD$4,H$63)-SUMIFS('Non-energy Use 2019'!$C31:$AF31,'Non-energy Use 2019'!$C$1:$AF$1,'Energy Use 2019'!H$63)</f>
        <v>199039458898500</v>
      </c>
      <c r="I91" s="142">
        <f>SUMIFS($B31:$AD31,$B$4:$AD$4,I$63)-SUMIFS('Non-energy Use 2019'!$C31:$AF31,'Non-energy Use 2019'!$C$1:$AF$1,'Energy Use 2019'!I$63)</f>
        <v>2120618796098783.5</v>
      </c>
      <c r="J91" s="142">
        <f>SUMIFS($B31:$AD31,$B$4:$AD$4,J$63)-SUMIFS('Non-energy Use 2019'!$C31:$AF31,'Non-energy Use 2019'!$C$1:$AF$1,'Energy Use 2019'!J$63)</f>
        <v>207047926932000</v>
      </c>
      <c r="K91" s="143">
        <f>SUMIFS($B31:$AD31,$B$4:$AD$4,K$63)-SUMIFS('Non-energy Use 2019'!$C31:$AF31,'Non-energy Use 2019'!$C$1:$AF$1,'Energy Use 2019'!K$63)</f>
        <v>1655583402000</v>
      </c>
      <c r="L91" s="253">
        <f t="shared" si="1"/>
        <v>3247375875073423.5</v>
      </c>
      <c r="N91" s="12" t="s">
        <v>27</v>
      </c>
      <c r="O91" s="269">
        <f t="shared" si="3"/>
        <v>0.53398486885791452</v>
      </c>
      <c r="P91" s="271">
        <f t="shared" si="4"/>
        <v>6.8232851713222201E-2</v>
      </c>
      <c r="Q91" s="271">
        <f t="shared" si="5"/>
        <v>1.5194179283749878E-2</v>
      </c>
      <c r="R91" s="271">
        <f t="shared" si="6"/>
        <v>1.0600905530471345E-4</v>
      </c>
      <c r="S91" s="271">
        <f t="shared" si="7"/>
        <v>2.060908683626541E-2</v>
      </c>
      <c r="T91" s="271">
        <f t="shared" si="8"/>
        <v>0.17664806604066588</v>
      </c>
      <c r="U91" s="271">
        <f t="shared" si="9"/>
        <v>0.18375560339981681</v>
      </c>
      <c r="V91" s="274">
        <f t="shared" si="10"/>
        <v>1.4693348130606796E-3</v>
      </c>
    </row>
    <row r="92" spans="1:22" x14ac:dyDescent="0.2">
      <c r="A92" s="41" t="str">
        <f>VLOOKUP($B92,'Sector Match'!$A$1:$B$43,2,0)</f>
        <v>metal products except machinery and vehicles 25</v>
      </c>
      <c r="B92" s="12" t="s">
        <v>28</v>
      </c>
      <c r="C92" s="141">
        <f>SUMIFS($B32:$AD32,$B$4:$AD$4,C$63)-SUMIFS('Non-energy Use 2019'!$C32:$AF32,'Non-energy Use 2019'!$C$1:$AF$1,'Energy Use 2019'!C$63)</f>
        <v>181883614786500</v>
      </c>
      <c r="D92" s="142">
        <f>SUMIFS($B32:$AD32,$B$4:$AD$4,D$63)-SUMIFS('Non-energy Use 2019'!$C32:$AF32,'Non-energy Use 2019'!$C$1:$AF$1,'Energy Use 2019'!D$63)</f>
        <v>28889374800000</v>
      </c>
      <c r="E92" s="142">
        <f>SUMIFS($B32:$AD32,$B$4:$AD$4,E$63)-SUMIFS('Non-energy Use 2019'!$C32:$AF32,'Non-energy Use 2019'!$C$1:$AF$1,'Energy Use 2019'!E$63)</f>
        <v>7863521151090</v>
      </c>
      <c r="F92" s="142">
        <f>SUMIFS($B32:$AD32,$B$4:$AD$4,F$63)-SUMIFS('Non-energy Use 2019'!$C32:$AF32,'Non-energy Use 2019'!$C$1:$AF$1,'Energy Use 2019'!F$63)</f>
        <v>2777824500</v>
      </c>
      <c r="G92" s="142">
        <f>SUMIFS($B32:$AD32,$B$4:$AD$4,G$63)-SUMIFS('Non-energy Use 2019'!$C32:$AF32,'Non-energy Use 2019'!$C$1:$AF$1,'Energy Use 2019'!G$63)</f>
        <v>1241687551500</v>
      </c>
      <c r="H92" s="142">
        <f>SUMIFS($B32:$AD32,$B$4:$AD$4,H$63)-SUMIFS('Non-energy Use 2019'!$C32:$AF32,'Non-energy Use 2019'!$C$1:$AF$1,'Energy Use 2019'!H$63)</f>
        <v>223712096107500</v>
      </c>
      <c r="I92" s="142">
        <f>SUMIFS($B32:$AD32,$B$4:$AD$4,I$63)-SUMIFS('Non-energy Use 2019'!$C32:$AF32,'Non-energy Use 2019'!$C$1:$AF$1,'Energy Use 2019'!I$63)</f>
        <v>800006325640470.63</v>
      </c>
      <c r="J92" s="142">
        <f>SUMIFS($B32:$AD32,$B$4:$AD$4,J$63)-SUMIFS('Non-energy Use 2019'!$C32:$AF32,'Non-energy Use 2019'!$C$1:$AF$1,'Energy Use 2019'!J$63)</f>
        <v>6036212638500</v>
      </c>
      <c r="K92" s="143">
        <f>SUMIFS($B32:$AD32,$B$4:$AD$4,K$63)-SUMIFS('Non-energy Use 2019'!$C32:$AF32,'Non-energy Use 2019'!$C$1:$AF$1,'Energy Use 2019'!K$63)</f>
        <v>1355578356000</v>
      </c>
      <c r="L92" s="253">
        <f t="shared" si="1"/>
        <v>1250991188856060.5</v>
      </c>
      <c r="N92" s="12" t="s">
        <v>28</v>
      </c>
      <c r="O92" s="269">
        <f t="shared" si="3"/>
        <v>0.40330314744854734</v>
      </c>
      <c r="P92" s="271">
        <f t="shared" si="4"/>
        <v>6.4058413388898269E-2</v>
      </c>
      <c r="Q92" s="271">
        <f t="shared" si="5"/>
        <v>1.743633055668856E-2</v>
      </c>
      <c r="R92" s="271">
        <f t="shared" si="6"/>
        <v>6.1594628258556034E-6</v>
      </c>
      <c r="S92" s="271">
        <f t="shared" si="7"/>
        <v>2.7532798831574547E-3</v>
      </c>
      <c r="T92" s="271">
        <f t="shared" si="8"/>
        <v>0.49605233868028104</v>
      </c>
      <c r="U92" s="271">
        <f t="shared" si="9"/>
        <v>1.3384512720584227E-2</v>
      </c>
      <c r="V92" s="274">
        <f t="shared" si="10"/>
        <v>3.0058178590175347E-3</v>
      </c>
    </row>
    <row r="93" spans="1:22" x14ac:dyDescent="0.2">
      <c r="A93" s="41" t="str">
        <f>VLOOKUP($B93,'Sector Match'!$A$1:$B$43,2,0)</f>
        <v>other manufacturing 31T33</v>
      </c>
      <c r="B93" s="12" t="s">
        <v>29</v>
      </c>
      <c r="C93" s="141">
        <f>SUMIFS($B33:$AD33,$B$4:$AD$4,C$63)-SUMIFS('Non-energy Use 2019'!$C33:$AF33,'Non-energy Use 2019'!$C$1:$AF$1,'Energy Use 2019'!C$63)</f>
        <v>70023399996000</v>
      </c>
      <c r="D93" s="142">
        <f>SUMIFS($B33:$AD33,$B$4:$AD$4,D$63)-SUMIFS('Non-energy Use 2019'!$C33:$AF33,'Non-energy Use 2019'!$C$1:$AF$1,'Energy Use 2019'!D$63)</f>
        <v>1688807385686.0491</v>
      </c>
      <c r="E93" s="142">
        <f>SUMIFS($B33:$AD33,$B$4:$AD$4,E$63)-SUMIFS('Non-energy Use 2019'!$C33:$AF33,'Non-energy Use 2019'!$C$1:$AF$1,'Energy Use 2019'!E$63)</f>
        <v>8185860053630.3984</v>
      </c>
      <c r="F93" s="142">
        <f>SUMIFS($B33:$AD33,$B$4:$AD$4,F$63)-SUMIFS('Non-energy Use 2019'!$C33:$AF33,'Non-energy Use 2019'!$C$1:$AF$1,'Energy Use 2019'!F$63)</f>
        <v>0</v>
      </c>
      <c r="G93" s="142">
        <f>SUMIFS($B33:$AD33,$B$4:$AD$4,G$63)-SUMIFS('Non-energy Use 2019'!$C33:$AF33,'Non-energy Use 2019'!$C$1:$AF$1,'Energy Use 2019'!G$63)</f>
        <v>961127277000</v>
      </c>
      <c r="H93" s="142">
        <f>SUMIFS($B33:$AD33,$B$4:$AD$4,H$63)-SUMIFS('Non-energy Use 2019'!$C33:$AF33,'Non-energy Use 2019'!$C$1:$AF$1,'Energy Use 2019'!H$63)</f>
        <v>77065185103500</v>
      </c>
      <c r="I93" s="142">
        <f>SUMIFS($B33:$AD33,$B$4:$AD$4,I$63)-SUMIFS('Non-energy Use 2019'!$C33:$AF33,'Non-energy Use 2019'!$C$1:$AF$1,'Energy Use 2019'!I$63)</f>
        <v>312974187271704.75</v>
      </c>
      <c r="J93" s="142">
        <f>SUMIFS($B33:$AD33,$B$4:$AD$4,J$63)-SUMIFS('Non-energy Use 2019'!$C33:$AF33,'Non-energy Use 2019'!$C$1:$AF$1,'Energy Use 2019'!J$63)</f>
        <v>3255610314000</v>
      </c>
      <c r="K93" s="143">
        <f>SUMIFS($B33:$AD33,$B$4:$AD$4,K$63)-SUMIFS('Non-energy Use 2019'!$C33:$AF33,'Non-energy Use 2019'!$C$1:$AF$1,'Energy Use 2019'!K$63)</f>
        <v>1419468319500</v>
      </c>
      <c r="L93" s="253">
        <f t="shared" si="1"/>
        <v>475573645721021.19</v>
      </c>
      <c r="N93" s="12" t="s">
        <v>29</v>
      </c>
      <c r="O93" s="269">
        <f t="shared" si="3"/>
        <v>0.43064965076637607</v>
      </c>
      <c r="P93" s="271">
        <f t="shared" si="4"/>
        <v>1.0386303876974251E-2</v>
      </c>
      <c r="Q93" s="271">
        <f t="shared" si="5"/>
        <v>5.0343710438506759E-2</v>
      </c>
      <c r="R93" s="271">
        <f t="shared" si="6"/>
        <v>0</v>
      </c>
      <c r="S93" s="271">
        <f t="shared" si="7"/>
        <v>5.9110115505064311E-3</v>
      </c>
      <c r="T93" s="271">
        <f t="shared" si="8"/>
        <v>0.47395720649046219</v>
      </c>
      <c r="U93" s="271">
        <f t="shared" si="9"/>
        <v>2.0022270338709645E-2</v>
      </c>
      <c r="V93" s="274">
        <f t="shared" si="10"/>
        <v>8.7298465384647011E-3</v>
      </c>
    </row>
    <row r="94" spans="1:22" x14ac:dyDescent="0.2">
      <c r="A94" s="41" t="str">
        <f>VLOOKUP($B94,'Sector Match'!$A$1:$B$43,2,0)</f>
        <v>glass and glass products 231</v>
      </c>
      <c r="B94" s="12" t="s">
        <v>30</v>
      </c>
      <c r="C94" s="141">
        <f>SUMIFS($B34:$AD34,$B$4:$AD$4,C$63)-SUMIFS('Non-energy Use 2019'!$C34:$AF34,'Non-energy Use 2019'!$C$1:$AF$1,'Energy Use 2019'!C$63)</f>
        <v>5841764923500</v>
      </c>
      <c r="D94" s="142">
        <f>SUMIFS($B34:$AD34,$B$4:$AD$4,D$63)-SUMIFS('Non-energy Use 2019'!$C34:$AF34,'Non-energy Use 2019'!$C$1:$AF$1,'Energy Use 2019'!D$63)</f>
        <v>6474622497897.835</v>
      </c>
      <c r="E94" s="142">
        <f>SUMIFS($B34:$AD34,$B$4:$AD$4,E$63)-SUMIFS('Non-energy Use 2019'!$C34:$AF34,'Non-energy Use 2019'!$C$1:$AF$1,'Energy Use 2019'!E$63)</f>
        <v>5769648467788.8447</v>
      </c>
      <c r="F94" s="142">
        <f>SUMIFS($B34:$AD34,$B$4:$AD$4,F$63)-SUMIFS('Non-energy Use 2019'!$C34:$AF34,'Non-energy Use 2019'!$C$1:$AF$1,'Energy Use 2019'!F$63)</f>
        <v>0</v>
      </c>
      <c r="G94" s="142">
        <f>SUMIFS($B34:$AD34,$B$4:$AD$4,G$63)-SUMIFS('Non-energy Use 2019'!$C34:$AF34,'Non-energy Use 2019'!$C$1:$AF$1,'Energy Use 2019'!G$63)</f>
        <v>1641694279500</v>
      </c>
      <c r="H94" s="142">
        <f>SUMIFS($B34:$AD34,$B$4:$AD$4,H$63)-SUMIFS('Non-energy Use 2019'!$C34:$AF34,'Non-energy Use 2019'!$C$1:$AF$1,'Energy Use 2019'!H$63)</f>
        <v>72915115300500</v>
      </c>
      <c r="I94" s="142">
        <f>SUMIFS($B34:$AD34,$B$4:$AD$4,I$63)-SUMIFS('Non-energy Use 2019'!$C34:$AF34,'Non-energy Use 2019'!$C$1:$AF$1,'Energy Use 2019'!I$63)</f>
        <v>132608755880141.38</v>
      </c>
      <c r="J94" s="142">
        <f>SUMIFS($B34:$AD34,$B$4:$AD$4,J$63)-SUMIFS('Non-energy Use 2019'!$C34:$AF34,'Non-energy Use 2019'!$C$1:$AF$1,'Energy Use 2019'!J$63)</f>
        <v>9050152221000</v>
      </c>
      <c r="K94" s="143">
        <f>SUMIFS($B34:$AD34,$B$4:$AD$4,K$63)-SUMIFS('Non-energy Use 2019'!$C34:$AF34,'Non-energy Use 2019'!$C$1:$AF$1,'Energy Use 2019'!K$63)</f>
        <v>1505580879000</v>
      </c>
      <c r="L94" s="253">
        <f t="shared" si="1"/>
        <v>235807334449328.06</v>
      </c>
      <c r="N94" s="12" t="s">
        <v>30</v>
      </c>
      <c r="O94" s="269">
        <f t="shared" si="3"/>
        <v>5.6607028938713021E-2</v>
      </c>
      <c r="P94" s="271">
        <f t="shared" si="4"/>
        <v>6.27394542411948E-2</v>
      </c>
      <c r="Q94" s="271">
        <f t="shared" si="5"/>
        <v>5.5908216448162996E-2</v>
      </c>
      <c r="R94" s="271">
        <f t="shared" si="6"/>
        <v>0</v>
      </c>
      <c r="S94" s="271">
        <f t="shared" si="7"/>
        <v>1.5908109416442887E-2</v>
      </c>
      <c r="T94" s="271">
        <f t="shared" si="8"/>
        <v>0.70655154665348452</v>
      </c>
      <c r="U94" s="271">
        <f t="shared" si="9"/>
        <v>8.7696481351558261E-2</v>
      </c>
      <c r="V94" s="274">
        <f t="shared" si="10"/>
        <v>1.4589162950443393E-2</v>
      </c>
    </row>
    <row r="95" spans="1:22" x14ac:dyDescent="0.2">
      <c r="A95" s="41" t="str">
        <f>VLOOKUP($B95,'Sector Match'!$A$1:$B$43,2,0)</f>
        <v>road vehicles 29</v>
      </c>
      <c r="B95" s="12" t="s">
        <v>31</v>
      </c>
      <c r="C95" s="141">
        <f>SUMIFS($B35:$AD35,$B$4:$AD$4,C$63)-SUMIFS('Non-energy Use 2019'!$C35:$AF35,'Non-energy Use 2019'!$C$1:$AF$1,'Energy Use 2019'!C$63)</f>
        <v>8350140447000</v>
      </c>
      <c r="D95" s="142">
        <f>SUMIFS($B35:$AD35,$B$4:$AD$4,D$63)-SUMIFS('Non-energy Use 2019'!$C35:$AF35,'Non-energy Use 2019'!$C$1:$AF$1,'Energy Use 2019'!D$63)</f>
        <v>1317580456246.0005</v>
      </c>
      <c r="E95" s="142">
        <f>SUMIFS($B35:$AD35,$B$4:$AD$4,E$63)-SUMIFS('Non-energy Use 2019'!$C35:$AF35,'Non-energy Use 2019'!$C$1:$AF$1,'Energy Use 2019'!E$63)</f>
        <v>10305617782020</v>
      </c>
      <c r="F95" s="142">
        <f>SUMIFS($B35:$AD35,$B$4:$AD$4,F$63)-SUMIFS('Non-energy Use 2019'!$C35:$AF35,'Non-energy Use 2019'!$C$1:$AF$1,'Energy Use 2019'!F$63)</f>
        <v>2777824500</v>
      </c>
      <c r="G95" s="142">
        <f>SUMIFS($B35:$AD35,$B$4:$AD$4,G$63)-SUMIFS('Non-energy Use 2019'!$C35:$AF35,'Non-energy Use 2019'!$C$1:$AF$1,'Energy Use 2019'!G$63)</f>
        <v>900015138000</v>
      </c>
      <c r="H95" s="142">
        <f>SUMIFS($B35:$AD35,$B$4:$AD$4,H$63)-SUMIFS('Non-energy Use 2019'!$C35:$AF35,'Non-energy Use 2019'!$C$1:$AF$1,'Energy Use 2019'!H$63)</f>
        <v>94468255596000</v>
      </c>
      <c r="I95" s="142">
        <f>SUMIFS($B35:$AD35,$B$4:$AD$4,I$63)-SUMIFS('Non-energy Use 2019'!$C35:$AF35,'Non-energy Use 2019'!$C$1:$AF$1,'Energy Use 2019'!I$63)</f>
        <v>169158900504464.94</v>
      </c>
      <c r="J95" s="142">
        <f>SUMIFS($B35:$AD35,$B$4:$AD$4,J$63)-SUMIFS('Non-energy Use 2019'!$C35:$AF35,'Non-energy Use 2019'!$C$1:$AF$1,'Energy Use 2019'!J$63)</f>
        <v>28253252989500</v>
      </c>
      <c r="K95" s="143">
        <f>SUMIFS($B35:$AD35,$B$4:$AD$4,K$63)-SUMIFS('Non-energy Use 2019'!$C35:$AF35,'Non-energy Use 2019'!$C$1:$AF$1,'Energy Use 2019'!K$63)</f>
        <v>836125174500</v>
      </c>
      <c r="L95" s="253">
        <f t="shared" si="1"/>
        <v>313592665912230.94</v>
      </c>
      <c r="N95" s="12" t="s">
        <v>31</v>
      </c>
      <c r="O95" s="269">
        <f t="shared" si="3"/>
        <v>5.7812938847269194E-2</v>
      </c>
      <c r="P95" s="271">
        <f t="shared" si="4"/>
        <v>9.1223852852288512E-3</v>
      </c>
      <c r="Q95" s="271">
        <f t="shared" si="5"/>
        <v>7.1351859815640323E-2</v>
      </c>
      <c r="R95" s="271">
        <f t="shared" si="6"/>
        <v>1.9232514586583229E-5</v>
      </c>
      <c r="S95" s="271">
        <f t="shared" si="7"/>
        <v>6.2313347260529667E-3</v>
      </c>
      <c r="T95" s="271">
        <f t="shared" si="8"/>
        <v>0.65405935606052246</v>
      </c>
      <c r="U95" s="271">
        <f t="shared" si="9"/>
        <v>0.19561390586013805</v>
      </c>
      <c r="V95" s="274">
        <f t="shared" si="10"/>
        <v>5.7889868905615528E-3</v>
      </c>
    </row>
    <row r="96" spans="1:22" x14ac:dyDescent="0.2">
      <c r="A96" s="41" t="str">
        <f>VLOOKUP($B96,'Sector Match'!$A$1:$B$43,2,0)</f>
        <v>nonroad vehicles 30</v>
      </c>
      <c r="B96" s="12" t="s">
        <v>32</v>
      </c>
      <c r="C96" s="141">
        <f>SUMIFS($B36:$AD36,$B$4:$AD$4,C$63)-SUMIFS('Non-energy Use 2019'!$C36:$AF36,'Non-energy Use 2019'!$C$1:$AF$1,'Energy Use 2019'!C$63)</f>
        <v>5997323095500</v>
      </c>
      <c r="D96" s="142">
        <f>SUMIFS($B36:$AD36,$B$4:$AD$4,D$63)-SUMIFS('Non-energy Use 2019'!$C36:$AF36,'Non-energy Use 2019'!$C$1:$AF$1,'Energy Use 2019'!D$63)</f>
        <v>1378129263127.7661</v>
      </c>
      <c r="E96" s="142">
        <f>SUMIFS($B36:$AD36,$B$4:$AD$4,E$63)-SUMIFS('Non-energy Use 2019'!$C36:$AF36,'Non-energy Use 2019'!$C$1:$AF$1,'Energy Use 2019'!E$63)</f>
        <v>4060484962875</v>
      </c>
      <c r="F96" s="142">
        <f>SUMIFS($B36:$AD36,$B$4:$AD$4,F$63)-SUMIFS('Non-energy Use 2019'!$C36:$AF36,'Non-energy Use 2019'!$C$1:$AF$1,'Energy Use 2019'!F$63)</f>
        <v>2777824500</v>
      </c>
      <c r="G96" s="142">
        <f>SUMIFS($B36:$AD36,$B$4:$AD$4,G$63)-SUMIFS('Non-energy Use 2019'!$C36:$AF36,'Non-energy Use 2019'!$C$1:$AF$1,'Energy Use 2019'!G$63)</f>
        <v>702789598500</v>
      </c>
      <c r="H96" s="142">
        <f>SUMIFS($B36:$AD36,$B$4:$AD$4,H$63)-SUMIFS('Non-energy Use 2019'!$C36:$AF36,'Non-energy Use 2019'!$C$1:$AF$1,'Energy Use 2019'!H$63)</f>
        <v>78067979748000</v>
      </c>
      <c r="I96" s="142">
        <f>SUMIFS($B36:$AD36,$B$4:$AD$4,I$63)-SUMIFS('Non-energy Use 2019'!$C36:$AF36,'Non-energy Use 2019'!$C$1:$AF$1,'Energy Use 2019'!I$63)</f>
        <v>115937168346343.58</v>
      </c>
      <c r="J96" s="142">
        <f>SUMIFS($B36:$AD36,$B$4:$AD$4,J$63)-SUMIFS('Non-energy Use 2019'!$C36:$AF36,'Non-energy Use 2019'!$C$1:$AF$1,'Energy Use 2019'!J$63)</f>
        <v>6313995088500</v>
      </c>
      <c r="K96" s="143">
        <f>SUMIFS($B36:$AD36,$B$4:$AD$4,K$63)-SUMIFS('Non-energy Use 2019'!$C36:$AF36,'Non-energy Use 2019'!$C$1:$AF$1,'Energy Use 2019'!K$63)</f>
        <v>83334735000</v>
      </c>
      <c r="L96" s="253">
        <f t="shared" si="1"/>
        <v>212543982662346.34</v>
      </c>
      <c r="N96" s="12" t="s">
        <v>32</v>
      </c>
      <c r="O96" s="269">
        <f t="shared" si="3"/>
        <v>6.2079710815042918E-2</v>
      </c>
      <c r="P96" s="271">
        <f t="shared" si="4"/>
        <v>1.4265342179899221E-2</v>
      </c>
      <c r="Q96" s="271">
        <f t="shared" si="5"/>
        <v>4.2031040891101892E-2</v>
      </c>
      <c r="R96" s="271">
        <f t="shared" si="6"/>
        <v>2.8753918858287594E-5</v>
      </c>
      <c r="S96" s="271">
        <f t="shared" si="7"/>
        <v>7.2747414711467617E-3</v>
      </c>
      <c r="T96" s="271">
        <f t="shared" si="8"/>
        <v>0.80810013559331462</v>
      </c>
      <c r="U96" s="271">
        <f t="shared" si="9"/>
        <v>6.5357657564887706E-2</v>
      </c>
      <c r="V96" s="274">
        <f t="shared" si="10"/>
        <v>8.6261756574862783E-4</v>
      </c>
    </row>
    <row r="97" spans="1:22" x14ac:dyDescent="0.2">
      <c r="A97" s="41" t="str">
        <f>VLOOKUP($B97,'Sector Match'!$A$1:$B$43,2,0)</f>
        <v>appliances and electrical equipment 27</v>
      </c>
      <c r="B97" s="12" t="s">
        <v>33</v>
      </c>
      <c r="C97" s="141">
        <f>SUMIFS($B37:$AD37,$B$4:$AD$4,C$63)-SUMIFS('Non-energy Use 2019'!$C37:$AF37,'Non-energy Use 2019'!$C$1:$AF$1,'Energy Use 2019'!C$63)</f>
        <v>3811175214000.0005</v>
      </c>
      <c r="D97" s="142">
        <f>SUMIFS($B37:$AD37,$B$4:$AD$4,D$63)-SUMIFS('Non-energy Use 2019'!$C37:$AF37,'Non-energy Use 2019'!$C$1:$AF$1,'Energy Use 2019'!D$63)</f>
        <v>2363928649500</v>
      </c>
      <c r="E97" s="142">
        <f>SUMIFS($B37:$AD37,$B$4:$AD$4,E$63)-SUMIFS('Non-energy Use 2019'!$C37:$AF37,'Non-energy Use 2019'!$C$1:$AF$1,'Energy Use 2019'!E$63)</f>
        <v>4663772887785</v>
      </c>
      <c r="F97" s="142">
        <f>SUMIFS($B37:$AD37,$B$4:$AD$4,F$63)-SUMIFS('Non-energy Use 2019'!$C37:$AF37,'Non-energy Use 2019'!$C$1:$AF$1,'Energy Use 2019'!F$63)</f>
        <v>0</v>
      </c>
      <c r="G97" s="142">
        <f>SUMIFS($B37:$AD37,$B$4:$AD$4,G$63)-SUMIFS('Non-energy Use 2019'!$C37:$AF37,'Non-energy Use 2019'!$C$1:$AF$1,'Energy Use 2019'!G$63)</f>
        <v>1569470842500</v>
      </c>
      <c r="H97" s="142">
        <f>SUMIFS($B37:$AD37,$B$4:$AD$4,H$63)-SUMIFS('Non-energy Use 2019'!$C37:$AF37,'Non-energy Use 2019'!$C$1:$AF$1,'Energy Use 2019'!H$63)</f>
        <v>42250710645000</v>
      </c>
      <c r="I97" s="142">
        <f>SUMIFS($B37:$AD37,$B$4:$AD$4,I$63)-SUMIFS('Non-energy Use 2019'!$C37:$AF37,'Non-energy Use 2019'!$C$1:$AF$1,'Energy Use 2019'!I$63)</f>
        <v>285826471888795.88</v>
      </c>
      <c r="J97" s="142">
        <f>SUMIFS($B37:$AD37,$B$4:$AD$4,J$63)-SUMIFS('Non-energy Use 2019'!$C37:$AF37,'Non-energy Use 2019'!$C$1:$AF$1,'Energy Use 2019'!J$63)</f>
        <v>13397447563500</v>
      </c>
      <c r="K97" s="143">
        <f>SUMIFS($B37:$AD37,$B$4:$AD$4,K$63)-SUMIFS('Non-energy Use 2019'!$C37:$AF37,'Non-energy Use 2019'!$C$1:$AF$1,'Energy Use 2019'!K$63)</f>
        <v>1719473365500</v>
      </c>
      <c r="L97" s="253">
        <f t="shared" si="1"/>
        <v>355602451056580.88</v>
      </c>
      <c r="N97" s="12" t="s">
        <v>33</v>
      </c>
      <c r="O97" s="269">
        <f t="shared" si="3"/>
        <v>5.4620160970232416E-2</v>
      </c>
      <c r="P97" s="271">
        <f t="shared" si="4"/>
        <v>3.387883162220684E-2</v>
      </c>
      <c r="Q97" s="271">
        <f t="shared" si="5"/>
        <v>6.6839232403609547E-2</v>
      </c>
      <c r="R97" s="271">
        <f t="shared" si="6"/>
        <v>0</v>
      </c>
      <c r="S97" s="271">
        <f t="shared" si="7"/>
        <v>2.249299631791641E-2</v>
      </c>
      <c r="T97" s="271">
        <f t="shared" si="8"/>
        <v>0.60551942300090011</v>
      </c>
      <c r="U97" s="271">
        <f t="shared" si="9"/>
        <v>0.19200658626780678</v>
      </c>
      <c r="V97" s="274">
        <f t="shared" si="10"/>
        <v>2.4642769417327889E-2</v>
      </c>
    </row>
    <row r="98" spans="1:22" x14ac:dyDescent="0.2">
      <c r="A98" s="41" t="str">
        <f>VLOOKUP($B98,'Sector Match'!$A$1:$B$43,2,0)</f>
        <v>computers and electronics 26</v>
      </c>
      <c r="B98" s="12" t="s">
        <v>34</v>
      </c>
      <c r="C98" s="141">
        <f>SUMIFS($B38:$AD38,$B$4:$AD$4,C$63)-SUMIFS('Non-energy Use 2019'!$C38:$AF38,'Non-energy Use 2019'!$C$1:$AF$1,'Energy Use 2019'!C$63)</f>
        <v>3580615780500</v>
      </c>
      <c r="D98" s="142">
        <f>SUMIFS($B38:$AD38,$B$4:$AD$4,D$63)-SUMIFS('Non-energy Use 2019'!$C38:$AF38,'Non-energy Use 2019'!$C$1:$AF$1,'Energy Use 2019'!D$63)</f>
        <v>1208353657500</v>
      </c>
      <c r="E98" s="142">
        <f>SUMIFS($B38:$AD38,$B$4:$AD$4,E$63)-SUMIFS('Non-energy Use 2019'!$C38:$AF38,'Non-energy Use 2019'!$C$1:$AF$1,'Energy Use 2019'!E$63)</f>
        <v>2813075092905</v>
      </c>
      <c r="F98" s="142">
        <f>SUMIFS($B38:$AD38,$B$4:$AD$4,F$63)-SUMIFS('Non-energy Use 2019'!$C38:$AF38,'Non-energy Use 2019'!$C$1:$AF$1,'Energy Use 2019'!F$63)</f>
        <v>2777824500</v>
      </c>
      <c r="G98" s="142">
        <f>SUMIFS($B38:$AD38,$B$4:$AD$4,G$63)-SUMIFS('Non-energy Use 2019'!$C38:$AF38,'Non-energy Use 2019'!$C$1:$AF$1,'Energy Use 2019'!G$63)</f>
        <v>230559433500</v>
      </c>
      <c r="H98" s="142">
        <f>SUMIFS($B38:$AD38,$B$4:$AD$4,H$63)-SUMIFS('Non-energy Use 2019'!$C38:$AF38,'Non-energy Use 2019'!$C$1:$AF$1,'Energy Use 2019'!H$63)</f>
        <v>121588156189500</v>
      </c>
      <c r="I98" s="142">
        <f>SUMIFS($B38:$AD38,$B$4:$AD$4,I$63)-SUMIFS('Non-energy Use 2019'!$C38:$AF38,'Non-energy Use 2019'!$C$1:$AF$1,'Energy Use 2019'!I$63)</f>
        <v>536639354773498.38</v>
      </c>
      <c r="J98" s="142">
        <f>SUMIFS($B38:$AD38,$B$4:$AD$4,J$63)-SUMIFS('Non-energy Use 2019'!$C38:$AF38,'Non-energy Use 2019'!$C$1:$AF$1,'Energy Use 2019'!J$63)</f>
        <v>14766915042000</v>
      </c>
      <c r="K98" s="143">
        <f>SUMIFS($B38:$AD38,$B$4:$AD$4,K$63)-SUMIFS('Non-energy Use 2019'!$C38:$AF38,'Non-energy Use 2019'!$C$1:$AF$1,'Energy Use 2019'!K$63)</f>
        <v>627788337000</v>
      </c>
      <c r="L98" s="253">
        <f t="shared" si="1"/>
        <v>681457596130903.38</v>
      </c>
      <c r="N98" s="12" t="s">
        <v>34</v>
      </c>
      <c r="O98" s="269">
        <f t="shared" si="3"/>
        <v>2.4724894784926982E-2</v>
      </c>
      <c r="P98" s="271">
        <f t="shared" si="4"/>
        <v>8.3439326853710152E-3</v>
      </c>
      <c r="Q98" s="271">
        <f t="shared" si="5"/>
        <v>1.9424867106088213E-2</v>
      </c>
      <c r="R98" s="271">
        <f t="shared" si="6"/>
        <v>1.9181454449128768E-5</v>
      </c>
      <c r="S98" s="271">
        <f t="shared" si="7"/>
        <v>1.5920607192776877E-3</v>
      </c>
      <c r="T98" s="271">
        <f t="shared" si="8"/>
        <v>0.83959144269281538</v>
      </c>
      <c r="U98" s="271">
        <f t="shared" si="9"/>
        <v>0.10196861185156854</v>
      </c>
      <c r="V98" s="274">
        <f t="shared" si="10"/>
        <v>4.3350087055031017E-3</v>
      </c>
    </row>
    <row r="99" spans="1:22" x14ac:dyDescent="0.2">
      <c r="A99" s="41" t="str">
        <f>VLOOKUP($B99,'Sector Match'!$A$1:$B$43,2,0)</f>
        <v>computers and electronics 26</v>
      </c>
      <c r="B99" s="12" t="s">
        <v>35</v>
      </c>
      <c r="C99" s="141">
        <f>SUMIFS($B39:$AD39,$B$4:$AD$4,C$63)-SUMIFS('Non-energy Use 2019'!$C39:$AF39,'Non-energy Use 2019'!$C$1:$AF$1,'Energy Use 2019'!C$63)</f>
        <v>433340622000</v>
      </c>
      <c r="D99" s="142">
        <f>SUMIFS($B39:$AD39,$B$4:$AD$4,D$63)-SUMIFS('Non-energy Use 2019'!$C39:$AF39,'Non-energy Use 2019'!$C$1:$AF$1,'Energy Use 2019'!D$63)</f>
        <v>119446453500</v>
      </c>
      <c r="E99" s="142">
        <f>SUMIFS($B39:$AD39,$B$4:$AD$4,E$63)-SUMIFS('Non-energy Use 2019'!$C39:$AF39,'Non-energy Use 2019'!$C$1:$AF$1,'Energy Use 2019'!E$63)</f>
        <v>678983642535</v>
      </c>
      <c r="F99" s="142">
        <f>SUMIFS($B39:$AD39,$B$4:$AD$4,F$63)-SUMIFS('Non-energy Use 2019'!$C39:$AF39,'Non-energy Use 2019'!$C$1:$AF$1,'Energy Use 2019'!F$63)</f>
        <v>0</v>
      </c>
      <c r="G99" s="142">
        <f>SUMIFS($B39:$AD39,$B$4:$AD$4,G$63)-SUMIFS('Non-energy Use 2019'!$C39:$AF39,'Non-energy Use 2019'!$C$1:$AF$1,'Energy Use 2019'!G$63)</f>
        <v>108335155500</v>
      </c>
      <c r="H99" s="142">
        <f>SUMIFS($B39:$AD39,$B$4:$AD$4,H$63)-SUMIFS('Non-energy Use 2019'!$C39:$AF39,'Non-energy Use 2019'!$C$1:$AF$1,'Energy Use 2019'!H$63)</f>
        <v>3775063495500</v>
      </c>
      <c r="I99" s="142">
        <f>SUMIFS($B39:$AD39,$B$4:$AD$4,I$63)-SUMIFS('Non-energy Use 2019'!$C39:$AF39,'Non-energy Use 2019'!$C$1:$AF$1,'Energy Use 2019'!I$63)</f>
        <v>25758120702817.508</v>
      </c>
      <c r="J99" s="142">
        <f>SUMIFS($B39:$AD39,$B$4:$AD$4,J$63)-SUMIFS('Non-energy Use 2019'!$C39:$AF39,'Non-energy Use 2019'!$C$1:$AF$1,'Energy Use 2019'!J$63)</f>
        <v>544453602000</v>
      </c>
      <c r="K99" s="143">
        <f>SUMIFS($B39:$AD39,$B$4:$AD$4,K$63)-SUMIFS('Non-energy Use 2019'!$C39:$AF39,'Non-energy Use 2019'!$C$1:$AF$1,'Energy Use 2019'!K$63)</f>
        <v>408340201500</v>
      </c>
      <c r="L99" s="253">
        <f t="shared" si="1"/>
        <v>31826083875352.508</v>
      </c>
      <c r="N99" s="12" t="s">
        <v>35</v>
      </c>
      <c r="O99" s="269">
        <f t="shared" si="3"/>
        <v>7.141451087926827E-2</v>
      </c>
      <c r="P99" s="271">
        <f t="shared" si="4"/>
        <v>1.9684769024413691E-2</v>
      </c>
      <c r="Q99" s="271">
        <f t="shared" si="5"/>
        <v>0.11189646727063811</v>
      </c>
      <c r="R99" s="271">
        <f t="shared" si="6"/>
        <v>0</v>
      </c>
      <c r="S99" s="271">
        <f t="shared" si="7"/>
        <v>1.7853627719817067E-2</v>
      </c>
      <c r="T99" s="271">
        <f t="shared" si="8"/>
        <v>0.62213025823670243</v>
      </c>
      <c r="U99" s="271">
        <f t="shared" si="9"/>
        <v>8.9725923925234499E-2</v>
      </c>
      <c r="V99" s="274">
        <f t="shared" si="10"/>
        <v>6.7294442943925878E-2</v>
      </c>
    </row>
    <row r="100" spans="1:22" x14ac:dyDescent="0.2">
      <c r="A100" s="41" t="str">
        <f>VLOOKUP($B100,'Sector Match'!$A$1:$B$43,2,0)</f>
        <v>other machinery 28</v>
      </c>
      <c r="B100" s="12" t="s">
        <v>36</v>
      </c>
      <c r="C100" s="141">
        <f>SUMIFS($B40:$AD40,$B$4:$AD$4,C$63)-SUMIFS('Non-energy Use 2019'!$C40:$AF40,'Non-energy Use 2019'!$C$1:$AF$1,'Energy Use 2019'!C$63)</f>
        <v>394451078999.99994</v>
      </c>
      <c r="D100" s="142">
        <f>SUMIFS($B40:$AD40,$B$4:$AD$4,D$63)-SUMIFS('Non-energy Use 2019'!$C40:$AF40,'Non-energy Use 2019'!$C$1:$AF$1,'Energy Use 2019'!D$63)</f>
        <v>1466691336000</v>
      </c>
      <c r="E100" s="142">
        <f>SUMIFS($B40:$AD40,$B$4:$AD$4,E$63)-SUMIFS('Non-energy Use 2019'!$C40:$AF40,'Non-energy Use 2019'!$C$1:$AF$1,'Energy Use 2019'!E$63)</f>
        <v>669733486950</v>
      </c>
      <c r="F100" s="142">
        <f>SUMIFS($B40:$AD40,$B$4:$AD$4,F$63)-SUMIFS('Non-energy Use 2019'!$C40:$AF40,'Non-energy Use 2019'!$C$1:$AF$1,'Energy Use 2019'!F$63)</f>
        <v>0</v>
      </c>
      <c r="G100" s="142">
        <f>SUMIFS($B40:$AD40,$B$4:$AD$4,G$63)-SUMIFS('Non-energy Use 2019'!$C40:$AF40,'Non-energy Use 2019'!$C$1:$AF$1,'Energy Use 2019'!G$63)</f>
        <v>0</v>
      </c>
      <c r="H100" s="142">
        <f>SUMIFS($B40:$AD40,$B$4:$AD$4,H$63)-SUMIFS('Non-energy Use 2019'!$C40:$AF40,'Non-energy Use 2019'!$C$1:$AF$1,'Energy Use 2019'!H$63)</f>
        <v>15783598809000</v>
      </c>
      <c r="I100" s="142">
        <f>SUMIFS($B40:$AD40,$B$4:$AD$4,I$63)-SUMIFS('Non-energy Use 2019'!$C40:$AF40,'Non-energy Use 2019'!$C$1:$AF$1,'Energy Use 2019'!I$63)</f>
        <v>181571214001878.13</v>
      </c>
      <c r="J100" s="142">
        <f>SUMIFS($B40:$AD40,$B$4:$AD$4,J$63)-SUMIFS('Non-energy Use 2019'!$C40:$AF40,'Non-energy Use 2019'!$C$1:$AF$1,'Energy Use 2019'!J$63)</f>
        <v>652788757500</v>
      </c>
      <c r="K100" s="143">
        <f>SUMIFS($B40:$AD40,$B$4:$AD$4,K$63)-SUMIFS('Non-energy Use 2019'!$C40:$AF40,'Non-energy Use 2019'!$C$1:$AF$1,'Energy Use 2019'!K$63)</f>
        <v>288893748000</v>
      </c>
      <c r="L100" s="253">
        <f t="shared" si="1"/>
        <v>200827371218328.13</v>
      </c>
      <c r="N100" s="12" t="s">
        <v>36</v>
      </c>
      <c r="O100" s="269">
        <f t="shared" si="3"/>
        <v>2.0484413092713604E-2</v>
      </c>
      <c r="P100" s="271">
        <f t="shared" si="4"/>
        <v>7.6167395161639326E-2</v>
      </c>
      <c r="Q100" s="271">
        <f t="shared" si="5"/>
        <v>3.4780225328544023E-2</v>
      </c>
      <c r="R100" s="271">
        <f t="shared" si="6"/>
        <v>0</v>
      </c>
      <c r="S100" s="271">
        <f t="shared" si="7"/>
        <v>0</v>
      </c>
      <c r="T100" s="271">
        <f t="shared" si="8"/>
        <v>0.81966503656900502</v>
      </c>
      <c r="U100" s="271">
        <f t="shared" si="9"/>
        <v>3.3900261104138719E-2</v>
      </c>
      <c r="V100" s="274">
        <f t="shared" si="10"/>
        <v>1.5002668743959263E-2</v>
      </c>
    </row>
    <row r="101" spans="1:22" x14ac:dyDescent="0.2">
      <c r="A101" s="41" t="str">
        <f>VLOOKUP($B101,'Sector Match'!$A$1:$B$43,2,0)</f>
        <v>water and waste 36T39</v>
      </c>
      <c r="B101" s="12" t="s">
        <v>37</v>
      </c>
      <c r="C101" s="141">
        <f>SUMIFS($B41:$AD41,$B$4:$AD$4,C$63)-SUMIFS('Non-energy Use 2019'!$C41:$AF41,'Non-energy Use 2019'!$C$1:$AF$1,'Energy Use 2019'!C$63)</f>
        <v>52967557566000</v>
      </c>
      <c r="D101" s="142">
        <f>SUMIFS($B41:$AD41,$B$4:$AD$4,D$63)-SUMIFS('Non-energy Use 2019'!$C41:$AF41,'Non-energy Use 2019'!$C$1:$AF$1,'Energy Use 2019'!D$63)</f>
        <v>4447297024500</v>
      </c>
      <c r="E101" s="142">
        <f>SUMIFS($B41:$AD41,$B$4:$AD$4,E$63)-SUMIFS('Non-energy Use 2019'!$C41:$AF41,'Non-energy Use 2019'!$C$1:$AF$1,'Energy Use 2019'!E$63)</f>
        <v>1854670083915</v>
      </c>
      <c r="F101" s="142">
        <f>SUMIFS($B41:$AD41,$B$4:$AD$4,F$63)-SUMIFS('Non-energy Use 2019'!$C41:$AF41,'Non-energy Use 2019'!$C$1:$AF$1,'Energy Use 2019'!F$63)</f>
        <v>0</v>
      </c>
      <c r="G101" s="142">
        <f>SUMIFS($B41:$AD41,$B$4:$AD$4,G$63)-SUMIFS('Non-energy Use 2019'!$C41:$AF41,'Non-energy Use 2019'!$C$1:$AF$1,'Energy Use 2019'!G$63)</f>
        <v>522231006000</v>
      </c>
      <c r="H101" s="142">
        <f>SUMIFS($B41:$AD41,$B$4:$AD$4,H$63)-SUMIFS('Non-energy Use 2019'!$C41:$AF41,'Non-energy Use 2019'!$C$1:$AF$1,'Energy Use 2019'!H$63)</f>
        <v>68156701932000</v>
      </c>
      <c r="I101" s="142">
        <f>SUMIFS($B41:$AD41,$B$4:$AD$4,I$63)-SUMIFS('Non-energy Use 2019'!$C41:$AF41,'Non-energy Use 2019'!$C$1:$AF$1,'Energy Use 2019'!I$63)</f>
        <v>37317467034781.367</v>
      </c>
      <c r="J101" s="142">
        <f>SUMIFS($B41:$AD41,$B$4:$AD$4,J$63)-SUMIFS('Non-energy Use 2019'!$C41:$AF41,'Non-energy Use 2019'!$C$1:$AF$1,'Energy Use 2019'!J$63)</f>
        <v>186114241500</v>
      </c>
      <c r="K101" s="143">
        <f>SUMIFS($B41:$AD41,$B$4:$AD$4,K$63)-SUMIFS('Non-energy Use 2019'!$C41:$AF41,'Non-energy Use 2019'!$C$1:$AF$1,'Energy Use 2019'!K$63)</f>
        <v>1630582981500</v>
      </c>
      <c r="L101" s="253">
        <f t="shared" si="1"/>
        <v>167082621870196.38</v>
      </c>
      <c r="N101" s="12" t="s">
        <v>37</v>
      </c>
      <c r="O101" s="269">
        <f t="shared" si="3"/>
        <v>0.40818012842646645</v>
      </c>
      <c r="P101" s="271">
        <f t="shared" si="4"/>
        <v>3.4271889322989975E-2</v>
      </c>
      <c r="Q101" s="271">
        <f t="shared" si="5"/>
        <v>1.4292512394928616E-2</v>
      </c>
      <c r="R101" s="271">
        <f t="shared" si="6"/>
        <v>0</v>
      </c>
      <c r="S101" s="271">
        <f t="shared" si="7"/>
        <v>4.0244317256228077E-3</v>
      </c>
      <c r="T101" s="271">
        <f t="shared" si="8"/>
        <v>0.52523115329724046</v>
      </c>
      <c r="U101" s="271">
        <f t="shared" si="9"/>
        <v>1.434238966046426E-3</v>
      </c>
      <c r="V101" s="274">
        <f t="shared" si="10"/>
        <v>1.2565645866705255E-2</v>
      </c>
    </row>
    <row r="102" spans="1:22" x14ac:dyDescent="0.2">
      <c r="A102" s="41" t="str">
        <f>VLOOKUP($B102,'Sector Match'!$A$1:$B$43,2,0)</f>
        <v>other machinery 28</v>
      </c>
      <c r="B102" s="12" t="s">
        <v>38</v>
      </c>
      <c r="C102" s="141">
        <f>SUMIFS($B42:$AD42,$B$4:$AD$4,C$63)-SUMIFS('Non-energy Use 2019'!$C42:$AF42,'Non-energy Use 2019'!$C$1:$AF$1,'Energy Use 2019'!C$63)</f>
        <v>113890804500</v>
      </c>
      <c r="D102" s="142">
        <f>SUMIFS($B42:$AD42,$B$4:$AD$4,D$63)-SUMIFS('Non-energy Use 2019'!$C42:$AF42,'Non-energy Use 2019'!$C$1:$AF$1,'Energy Use 2019'!D$63)</f>
        <v>194447715000</v>
      </c>
      <c r="E102" s="142">
        <f>SUMIFS($B42:$AD42,$B$4:$AD$4,E$63)-SUMIFS('Non-energy Use 2019'!$C42:$AF42,'Non-energy Use 2019'!$C$1:$AF$1,'Energy Use 2019'!E$63)</f>
        <v>1735529191110</v>
      </c>
      <c r="F102" s="142">
        <f>SUMIFS($B42:$AD42,$B$4:$AD$4,F$63)-SUMIFS('Non-energy Use 2019'!$C42:$AF42,'Non-energy Use 2019'!$C$1:$AF$1,'Energy Use 2019'!F$63)</f>
        <v>5555649000</v>
      </c>
      <c r="G102" s="142">
        <f>SUMIFS($B42:$AD42,$B$4:$AD$4,G$63)-SUMIFS('Non-energy Use 2019'!$C42:$AF42,'Non-energy Use 2019'!$C$1:$AF$1,'Energy Use 2019'!G$63)</f>
        <v>127779927000</v>
      </c>
      <c r="H102" s="142">
        <f>SUMIFS($B42:$AD42,$B$4:$AD$4,H$63)-SUMIFS('Non-energy Use 2019'!$C42:$AF42,'Non-energy Use 2019'!$C$1:$AF$1,'Energy Use 2019'!H$63)</f>
        <v>2194481355000</v>
      </c>
      <c r="I102" s="142">
        <f>SUMIFS($B42:$AD42,$B$4:$AD$4,I$63)-SUMIFS('Non-energy Use 2019'!$C42:$AF42,'Non-energy Use 2019'!$C$1:$AF$1,'Energy Use 2019'!I$63)</f>
        <v>34588197306691.32</v>
      </c>
      <c r="J102" s="142">
        <f>SUMIFS($B42:$AD42,$B$4:$AD$4,J$63)-SUMIFS('Non-energy Use 2019'!$C42:$AF42,'Non-energy Use 2019'!$C$1:$AF$1,'Energy Use 2019'!J$63)</f>
        <v>141669049500</v>
      </c>
      <c r="K102" s="143">
        <f>SUMIFS($B42:$AD42,$B$4:$AD$4,K$63)-SUMIFS('Non-energy Use 2019'!$C42:$AF42,'Non-energy Use 2019'!$C$1:$AF$1,'Energy Use 2019'!K$63)</f>
        <v>0</v>
      </c>
      <c r="L102" s="253">
        <f t="shared" si="1"/>
        <v>39101550997801.32</v>
      </c>
      <c r="N102" s="12" t="s">
        <v>38</v>
      </c>
      <c r="O102" s="269">
        <f t="shared" si="3"/>
        <v>2.5234185551274633E-2</v>
      </c>
      <c r="P102" s="271">
        <f t="shared" si="4"/>
        <v>4.3082755819249377E-2</v>
      </c>
      <c r="Q102" s="271">
        <f t="shared" si="5"/>
        <v>0.38453205972500892</v>
      </c>
      <c r="R102" s="271">
        <f t="shared" si="6"/>
        <v>1.2309358805499822E-3</v>
      </c>
      <c r="S102" s="271">
        <f t="shared" si="7"/>
        <v>2.8311525252649589E-2</v>
      </c>
      <c r="T102" s="271">
        <f t="shared" si="8"/>
        <v>0.48621967281724293</v>
      </c>
      <c r="U102" s="271">
        <f t="shared" si="9"/>
        <v>3.1388864954024542E-2</v>
      </c>
      <c r="V102" s="274">
        <f t="shared" si="10"/>
        <v>0</v>
      </c>
    </row>
    <row r="103" spans="1:22" x14ac:dyDescent="0.2">
      <c r="A103" s="41">
        <f>VLOOKUP($B103,'Sector Match'!$A$1:$B$43,2,0)</f>
        <v>0</v>
      </c>
      <c r="B103" s="12" t="s">
        <v>39</v>
      </c>
      <c r="C103" s="141">
        <f>SUMIFS($B43:$AD43,$B$4:$AD$4,C$63)-SUMIFS('Non-energy Use 2019'!$C43:$AF43,'Non-energy Use 2019'!$C$1:$AF$1,'Energy Use 2019'!C$63)</f>
        <v>198289446283500</v>
      </c>
      <c r="D103" s="142">
        <f>SUMIFS($B43:$AD43,$B$4:$AD$4,D$63)-SUMIFS('Non-energy Use 2019'!$C43:$AF43,'Non-energy Use 2019'!$C$1:$AF$1,'Energy Use 2019'!D$63)</f>
        <v>2797269271500</v>
      </c>
      <c r="E103" s="142">
        <f>SUMIFS($B43:$AD43,$B$4:$AD$4,E$63)-SUMIFS('Non-energy Use 2019'!$C43:$AF43,'Non-energy Use 2019'!$C$1:$AF$1,'Energy Use 2019'!E$63)</f>
        <v>10441286730600</v>
      </c>
      <c r="F103" s="142">
        <f>SUMIFS($B43:$AD43,$B$4:$AD$4,F$63)-SUMIFS('Non-energy Use 2019'!$C43:$AF43,'Non-energy Use 2019'!$C$1:$AF$1,'Energy Use 2019'!F$63)</f>
        <v>66667788000</v>
      </c>
      <c r="G103" s="142">
        <f>SUMIFS($B43:$AD43,$B$4:$AD$4,G$63)-SUMIFS('Non-energy Use 2019'!$C43:$AF43,'Non-energy Use 2019'!$C$1:$AF$1,'Energy Use 2019'!G$63)</f>
        <v>3961177737000</v>
      </c>
      <c r="H103" s="142">
        <f>SUMIFS($B43:$AD43,$B$4:$AD$4,H$63)-SUMIFS('Non-energy Use 2019'!$C43:$AF43,'Non-energy Use 2019'!$C$1:$AF$1,'Energy Use 2019'!H$63)</f>
        <v>4427852253000</v>
      </c>
      <c r="I103" s="142">
        <f>SUMIFS($B43:$AD43,$B$4:$AD$4,I$63)-SUMIFS('Non-energy Use 2019'!$C43:$AF43,'Non-energy Use 2019'!$C$1:$AF$1,'Energy Use 2019'!I$63)</f>
        <v>3005176694794344</v>
      </c>
      <c r="J103" s="142">
        <f>SUMIFS($B43:$AD43,$B$4:$AD$4,J$63)-SUMIFS('Non-energy Use 2019'!$C43:$AF43,'Non-energy Use 2019'!$C$1:$AF$1,'Energy Use 2019'!J$63)</f>
        <v>90801527256000</v>
      </c>
      <c r="K103" s="143">
        <f>SUMIFS($B43:$AD43,$B$4:$AD$4,K$63)-SUMIFS('Non-energy Use 2019'!$C43:$AF43,'Non-energy Use 2019'!$C$1:$AF$1,'Energy Use 2019'!K$63)</f>
        <v>2988939162000</v>
      </c>
      <c r="L103" s="253">
        <f t="shared" si="1"/>
        <v>3318950861275944</v>
      </c>
      <c r="N103" s="12" t="s">
        <v>39</v>
      </c>
      <c r="O103" s="269">
        <f t="shared" si="3"/>
        <v>0.63194955947760556</v>
      </c>
      <c r="P103" s="271">
        <f t="shared" si="4"/>
        <v>8.9149126037564811E-3</v>
      </c>
      <c r="Q103" s="271">
        <f t="shared" si="5"/>
        <v>3.3276438426017733E-2</v>
      </c>
      <c r="R103" s="271">
        <f t="shared" si="6"/>
        <v>2.1247060823252782E-4</v>
      </c>
      <c r="S103" s="271">
        <f t="shared" si="7"/>
        <v>1.2624295305816029E-2</v>
      </c>
      <c r="T103" s="271">
        <f t="shared" si="8"/>
        <v>1.4111589563443723E-2</v>
      </c>
      <c r="U103" s="271">
        <f t="shared" si="9"/>
        <v>0.28938496841270289</v>
      </c>
      <c r="V103" s="274">
        <f t="shared" si="10"/>
        <v>9.5257656024249973E-3</v>
      </c>
    </row>
    <row r="104" spans="1:22" x14ac:dyDescent="0.2">
      <c r="A104" s="41" t="str">
        <f>VLOOKUP($B104,'Sector Match'!$A$1:$B$43,2,0)</f>
        <v>energy pipelines and gas processing 352T353</v>
      </c>
      <c r="B104" s="12" t="s">
        <v>40</v>
      </c>
      <c r="C104" s="141">
        <f>SUMIFS($B44:$AD44,$B$4:$AD$4,C$63)-SUMIFS('Non-energy Use 2019'!$C44:$AF44,'Non-energy Use 2019'!$C$1:$AF$1,'Energy Use 2019'!C$63)</f>
        <v>20530900879499.996</v>
      </c>
      <c r="D104" s="142">
        <f>SUMIFS($B44:$AD44,$B$4:$AD$4,D$63)-SUMIFS('Non-energy Use 2019'!$C44:$AF44,'Non-energy Use 2019'!$C$1:$AF$1,'Energy Use 2019'!D$63)</f>
        <v>2608377205500</v>
      </c>
      <c r="E104" s="142">
        <f>SUMIFS($B44:$AD44,$B$4:$AD$4,E$63)-SUMIFS('Non-energy Use 2019'!$C44:$AF44,'Non-energy Use 2019'!$C$1:$AF$1,'Energy Use 2019'!E$63)</f>
        <v>632510638650</v>
      </c>
      <c r="F104" s="142">
        <f>SUMIFS($B44:$AD44,$B$4:$AD$4,F$63)-SUMIFS('Non-energy Use 2019'!$C44:$AF44,'Non-energy Use 2019'!$C$1:$AF$1,'Energy Use 2019'!F$63)</f>
        <v>0</v>
      </c>
      <c r="G104" s="142">
        <f>SUMIFS($B44:$AD44,$B$4:$AD$4,G$63)-SUMIFS('Non-energy Use 2019'!$C44:$AF44,'Non-energy Use 2019'!$C$1:$AF$1,'Energy Use 2019'!G$63)</f>
        <v>44445192000</v>
      </c>
      <c r="H104" s="142">
        <f>SUMIFS($B44:$AD44,$B$4:$AD$4,H$63)-SUMIFS('Non-energy Use 2019'!$C44:$AF44,'Non-energy Use 2019'!$C$1:$AF$1,'Energy Use 2019'!H$63)</f>
        <v>51798093451500</v>
      </c>
      <c r="I104" s="142">
        <f>SUMIFS($B44:$AD44,$B$4:$AD$4,I$63)-SUMIFS('Non-energy Use 2019'!$C44:$AF44,'Non-energy Use 2019'!$C$1:$AF$1,'Energy Use 2019'!I$63)</f>
        <v>63414481644601.148</v>
      </c>
      <c r="J104" s="142">
        <f>SUMIFS($B44:$AD44,$B$4:$AD$4,J$63)-SUMIFS('Non-energy Use 2019'!$C44:$AF44,'Non-energy Use 2019'!$C$1:$AF$1,'Energy Use 2019'!J$63)</f>
        <v>20850350697000</v>
      </c>
      <c r="K104" s="143">
        <f>SUMIFS($B44:$AD44,$B$4:$AD$4,K$63)-SUMIFS('Non-energy Use 2019'!$C44:$AF44,'Non-energy Use 2019'!$C$1:$AF$1,'Energy Use 2019'!K$63)</f>
        <v>0</v>
      </c>
      <c r="L104" s="253">
        <f t="shared" si="1"/>
        <v>159879159708751.16</v>
      </c>
      <c r="N104" s="12" t="s">
        <v>40</v>
      </c>
      <c r="O104" s="269">
        <f t="shared" si="3"/>
        <v>0.2128333530107957</v>
      </c>
      <c r="P104" s="271">
        <f t="shared" si="4"/>
        <v>2.7039712958616857E-2</v>
      </c>
      <c r="Q104" s="271">
        <f t="shared" si="5"/>
        <v>6.556914420316356E-3</v>
      </c>
      <c r="R104" s="271">
        <f t="shared" si="6"/>
        <v>0</v>
      </c>
      <c r="S104" s="271">
        <f t="shared" si="7"/>
        <v>4.6074058289442995E-4</v>
      </c>
      <c r="T104" s="271">
        <f t="shared" si="8"/>
        <v>0.53696435307702717</v>
      </c>
      <c r="U104" s="271">
        <f t="shared" si="9"/>
        <v>0.21614492595034945</v>
      </c>
      <c r="V104" s="274">
        <f t="shared" si="10"/>
        <v>0</v>
      </c>
    </row>
    <row r="105" spans="1:22" x14ac:dyDescent="0.2">
      <c r="A105" s="111" t="str">
        <f>VLOOKUP($B105,'Sector Match'!$A$1:$B$43,2,0)</f>
        <v>water and waste 36T39</v>
      </c>
      <c r="B105" s="37" t="s">
        <v>41</v>
      </c>
      <c r="C105" s="144">
        <f>SUMIFS($B45:$AD45,$B$4:$AD$4,C$63)-SUMIFS('Non-energy Use 2019'!$C45:$AF45,'Non-energy Use 2019'!$C$1:$AF$1,'Energy Use 2019'!C$63)</f>
        <v>913904260500.00012</v>
      </c>
      <c r="D105" s="145">
        <f>SUMIFS($B45:$AD45,$B$4:$AD$4,D$63)-SUMIFS('Non-energy Use 2019'!$C45:$AF45,'Non-energy Use 2019'!$C$1:$AF$1,'Energy Use 2019'!D$63)</f>
        <v>108335155500</v>
      </c>
      <c r="E105" s="145">
        <f>SUMIFS($B45:$AD45,$B$4:$AD$4,E$63)-SUMIFS('Non-energy Use 2019'!$C45:$AF45,'Non-energy Use 2019'!$C$1:$AF$1,'Energy Use 2019'!E$63)</f>
        <v>853986586035</v>
      </c>
      <c r="F105" s="145">
        <f>SUMIFS($B45:$AD45,$B$4:$AD$4,F$63)-SUMIFS('Non-energy Use 2019'!$C45:$AF45,'Non-energy Use 2019'!$C$1:$AF$1,'Energy Use 2019'!F$63)</f>
        <v>0</v>
      </c>
      <c r="G105" s="145">
        <f>SUMIFS($B45:$AD45,$B$4:$AD$4,G$63)-SUMIFS('Non-energy Use 2019'!$C45:$AF45,'Non-energy Use 2019'!$C$1:$AF$1,'Energy Use 2019'!G$63)</f>
        <v>36111718500</v>
      </c>
      <c r="H105" s="145">
        <f>SUMIFS($B45:$AD45,$B$4:$AD$4,H$63)-SUMIFS('Non-energy Use 2019'!$C45:$AF45,'Non-energy Use 2019'!$C$1:$AF$1,'Energy Use 2019'!H$63)</f>
        <v>1569470842500</v>
      </c>
      <c r="I105" s="145">
        <f>SUMIFS($B45:$AD45,$B$4:$AD$4,I$63)-SUMIFS('Non-energy Use 2019'!$C45:$AF45,'Non-energy Use 2019'!$C$1:$AF$1,'Energy Use 2019'!I$63)</f>
        <v>202599048637274</v>
      </c>
      <c r="J105" s="145">
        <f>SUMIFS($B45:$AD45,$B$4:$AD$4,J$63)-SUMIFS('Non-energy Use 2019'!$C45:$AF45,'Non-energy Use 2019'!$C$1:$AF$1,'Energy Use 2019'!J$63)</f>
        <v>1394467899000</v>
      </c>
      <c r="K105" s="146">
        <f>SUMIFS($B45:$AD45,$B$4:$AD$4,K$63)-SUMIFS('Non-energy Use 2019'!$C45:$AF45,'Non-energy Use 2019'!$C$1:$AF$1,'Energy Use 2019'!K$63)</f>
        <v>0</v>
      </c>
      <c r="L105" s="253">
        <f t="shared" si="1"/>
        <v>207475325099309</v>
      </c>
      <c r="N105" s="37" t="s">
        <v>41</v>
      </c>
      <c r="O105" s="269">
        <f t="shared" si="3"/>
        <v>0.18741846727012756</v>
      </c>
      <c r="P105" s="271">
        <f t="shared" si="4"/>
        <v>2.2216778794939131E-2</v>
      </c>
      <c r="Q105" s="271">
        <f t="shared" si="5"/>
        <v>0.17513087961354198</v>
      </c>
      <c r="R105" s="271">
        <f t="shared" si="6"/>
        <v>0</v>
      </c>
      <c r="S105" s="271">
        <f t="shared" si="7"/>
        <v>7.4055929316463771E-3</v>
      </c>
      <c r="T105" s="271">
        <f t="shared" si="8"/>
        <v>0.32185846202924639</v>
      </c>
      <c r="U105" s="271">
        <f t="shared" si="9"/>
        <v>0.28596981936049859</v>
      </c>
      <c r="V105" s="274">
        <f t="shared" si="10"/>
        <v>0</v>
      </c>
    </row>
    <row r="106" spans="1:22" x14ac:dyDescent="0.2">
      <c r="A106" s="111" t="str">
        <f>VLOOKUP($B106,'Sector Match'!$A$1:$B$43,2,0)</f>
        <v>construction 41T43</v>
      </c>
      <c r="B106" s="76" t="s">
        <v>88</v>
      </c>
      <c r="C106" s="165">
        <f>SUMIFS($B$54:$AE$54,$B$52:$AE$52,C$63)-SUMIFS('Non-energy Use 2019'!$C$46:$AF$46,'Non-energy Use 2019'!$C$1:$AF$1,'Energy Use 2019'!C$63)</f>
        <v>152735902308000</v>
      </c>
      <c r="D106" s="165">
        <f>SUMIFS($B$54:$AE$54,$B$52:$AE$52,D$63)-SUMIFS('Non-energy Use 2019'!$C$46:$AF$46,'Non-energy Use 2019'!$C$1:$AF$1,'Energy Use 2019'!D$63)</f>
        <v>6680667922500</v>
      </c>
      <c r="E106" s="165">
        <f>SUMIFS($B$54:$AE$54,$B$52:$AE$52,E$63)-SUMIFS('Non-energy Use 2019'!$C$46:$AF$46,'Non-energy Use 2019'!$C$1:$AF$1,'Energy Use 2019'!E$63)</f>
        <v>425504379085500</v>
      </c>
      <c r="F106" s="165">
        <f>SUMIFS($B$54:$AE$54,$B$52:$AE$52,F$63)-SUMIFS('Non-energy Use 2019'!$C$46:$AF$46,'Non-energy Use 2019'!$C$1:$AF$1,'Energy Use 2019'!F$63)</f>
        <v>0</v>
      </c>
      <c r="G106" s="353">
        <f>SUMIFS($B$54:$AE$54,$B$52:$AE$52,G$63)-SUMIFS('Non-energy Use 2019'!$C$46:$AF$46,'Non-energy Use 2019'!$C$1:$AF$1,'Energy Use 2019'!G$63)</f>
        <v>45220205035500</v>
      </c>
      <c r="H106" s="165">
        <f>SUMIFS($B$54:$AE$54,$B$52:$AE$52,H$63)-SUMIFS('Non-energy Use 2019'!$C$46:$AF$46,'Non-energy Use 2019'!$C$1:$AF$1,'Energy Use 2019'!H$63)</f>
        <v>9975167779500</v>
      </c>
      <c r="I106" s="165">
        <f>SUMIFS($B$54:$AE$54,$B$52:$AE$52,I$63)-SUMIFS('Non-energy Use 2019'!$C$46:$AF$46,'Non-energy Use 2019'!$C$1:$AF$1,'Energy Use 2019'!I$63)</f>
        <v>338386247116500</v>
      </c>
      <c r="J106" s="165">
        <f>SUMIFS($B$54:$AE$54,$B$52:$AE$52,J$63)-SUMIFS('Non-energy Use 2019'!$C$46:$AF$46,'Non-energy Use 2019'!$C$1:$AF$1,'Energy Use 2019'!J$63)</f>
        <v>21789255378000</v>
      </c>
      <c r="K106" s="166">
        <f>SUMIFS($B$54:$AE$54,$B$52:$AE$52,K$63)-SUMIFS('Non-energy Use 2019'!$C$46:$AF$46,'Non-energy Use 2019'!$C$1:$AF$1,'Energy Use 2019'!K$63)</f>
        <v>8447364304500</v>
      </c>
      <c r="L106" s="254">
        <f t="shared" si="1"/>
        <v>1008739188930000</v>
      </c>
      <c r="N106" s="76" t="s">
        <v>88</v>
      </c>
      <c r="O106" s="270">
        <f t="shared" si="3"/>
        <v>0.22784400989545134</v>
      </c>
      <c r="P106" s="272">
        <f t="shared" si="4"/>
        <v>9.9658963298152273E-3</v>
      </c>
      <c r="Q106" s="272">
        <f t="shared" si="5"/>
        <v>0.63474679164439363</v>
      </c>
      <c r="R106" s="272">
        <f t="shared" si="6"/>
        <v>0</v>
      </c>
      <c r="S106" s="272">
        <f t="shared" si="7"/>
        <v>6.7457308254911461E-2</v>
      </c>
      <c r="T106" s="272">
        <f t="shared" si="8"/>
        <v>1.4880471401399784E-2</v>
      </c>
      <c r="U106" s="272">
        <f t="shared" si="9"/>
        <v>3.2504154183397353E-2</v>
      </c>
      <c r="V106" s="275">
        <f t="shared" si="10"/>
        <v>1.2601368290631229E-2</v>
      </c>
    </row>
    <row r="110" spans="1:22" x14ac:dyDescent="0.2">
      <c r="A110" s="79" t="s">
        <v>286</v>
      </c>
    </row>
    <row r="111" spans="1:22" ht="28.5" x14ac:dyDescent="0.2">
      <c r="A111" s="118" t="s">
        <v>284</v>
      </c>
      <c r="B111" s="107" t="s">
        <v>278</v>
      </c>
      <c r="C111" s="107" t="s">
        <v>204</v>
      </c>
      <c r="D111" s="107" t="s">
        <v>147</v>
      </c>
      <c r="E111" s="107" t="s">
        <v>117</v>
      </c>
      <c r="F111" s="107" t="s">
        <v>132</v>
      </c>
      <c r="G111" s="107" t="s">
        <v>177</v>
      </c>
      <c r="H111" s="107" t="s">
        <v>120</v>
      </c>
      <c r="I111" s="107" t="s">
        <v>129</v>
      </c>
      <c r="J111" s="107" t="s">
        <v>201</v>
      </c>
      <c r="K111" s="252" t="s">
        <v>341</v>
      </c>
    </row>
    <row r="112" spans="1:22" x14ac:dyDescent="0.2">
      <c r="A112" s="104" t="s">
        <v>275</v>
      </c>
      <c r="B112" s="449">
        <f>SUMIFS(C$64:C$106,$A$64:$A$106,$A112)</f>
        <v>493530523266000</v>
      </c>
      <c r="C112" s="147">
        <f t="shared" ref="C112:J112" si="11">SUMIFS(D$64:D$106,$A$64:$A$106,$A112)</f>
        <v>3725062654500</v>
      </c>
      <c r="D112" s="147">
        <f t="shared" ref="D112:D136" si="12">SUMIFS(E$64:E$106,$A$64:$A$106,$A112)</f>
        <v>562505572295700</v>
      </c>
      <c r="E112" s="147">
        <f t="shared" si="11"/>
        <v>0</v>
      </c>
      <c r="F112" s="147">
        <f t="shared" si="11"/>
        <v>472230165000</v>
      </c>
      <c r="G112" s="147">
        <f t="shared" si="11"/>
        <v>4402851832500</v>
      </c>
      <c r="H112" s="147">
        <f t="shared" si="11"/>
        <v>456171561565500</v>
      </c>
      <c r="I112" s="147">
        <f t="shared" si="11"/>
        <v>661122231000</v>
      </c>
      <c r="J112" s="459">
        <f t="shared" si="11"/>
        <v>187736491008000</v>
      </c>
      <c r="K112" s="249">
        <f t="shared" ref="K112:K136" si="13">SUM(B112:J112)</f>
        <v>1709205415018200</v>
      </c>
    </row>
    <row r="113" spans="1:11" x14ac:dyDescent="0.2">
      <c r="A113" s="105" t="s">
        <v>90</v>
      </c>
      <c r="B113" s="450">
        <f t="shared" ref="B113:J113" si="14">SUMIFS(C$64:C$106,$A$64:$A$106,$A113)</f>
        <v>527150533189500</v>
      </c>
      <c r="C113" s="148">
        <f t="shared" si="14"/>
        <v>94368253914000</v>
      </c>
      <c r="D113" s="148">
        <f t="shared" si="12"/>
        <v>48519649420110</v>
      </c>
      <c r="E113" s="148">
        <f t="shared" si="14"/>
        <v>86112559500</v>
      </c>
      <c r="F113" s="148">
        <f t="shared" si="14"/>
        <v>333338940000</v>
      </c>
      <c r="G113" s="148">
        <f t="shared" si="14"/>
        <v>57445410660000</v>
      </c>
      <c r="H113" s="148">
        <f t="shared" si="14"/>
        <v>350343689466391.31</v>
      </c>
      <c r="I113" s="148">
        <f t="shared" si="14"/>
        <v>6683445747000</v>
      </c>
      <c r="J113" s="460">
        <f t="shared" si="14"/>
        <v>800013456000</v>
      </c>
      <c r="K113" s="250">
        <f t="shared" si="13"/>
        <v>1085730447352501.3</v>
      </c>
    </row>
    <row r="114" spans="1:11" x14ac:dyDescent="0.2">
      <c r="A114" s="105" t="s">
        <v>91</v>
      </c>
      <c r="B114" s="450">
        <f t="shared" ref="B114:J114" si="15">SUMIFS(C$64:C$106,$A$64:$A$106,$A114)</f>
        <v>22553157115500</v>
      </c>
      <c r="C114" s="148">
        <f t="shared" si="15"/>
        <v>5661206331000</v>
      </c>
      <c r="D114" s="148">
        <f t="shared" si="12"/>
        <v>12746158831230</v>
      </c>
      <c r="E114" s="148">
        <f t="shared" si="15"/>
        <v>106432345717500</v>
      </c>
      <c r="F114" s="148">
        <f t="shared" si="15"/>
        <v>6814003498500</v>
      </c>
      <c r="G114" s="148">
        <f t="shared" si="15"/>
        <v>471496819332000</v>
      </c>
      <c r="H114" s="148">
        <f t="shared" si="15"/>
        <v>148236978745361.31</v>
      </c>
      <c r="I114" s="148">
        <f t="shared" si="15"/>
        <v>26317109313000</v>
      </c>
      <c r="J114" s="460">
        <f t="shared" si="15"/>
        <v>0</v>
      </c>
      <c r="K114" s="250">
        <f t="shared" si="13"/>
        <v>800257778884091.25</v>
      </c>
    </row>
    <row r="115" spans="1:11" x14ac:dyDescent="0.2">
      <c r="A115" s="105" t="s">
        <v>92</v>
      </c>
      <c r="B115" s="450">
        <f t="shared" ref="B115:J115" si="16">SUMIFS(C$64:C$106,$A$64:$A$106,$A115)</f>
        <v>192878244157500</v>
      </c>
      <c r="C115" s="148">
        <f t="shared" si="16"/>
        <v>14889139320000</v>
      </c>
      <c r="D115" s="148">
        <f t="shared" si="12"/>
        <v>35939465602755</v>
      </c>
      <c r="E115" s="148">
        <f t="shared" si="16"/>
        <v>0</v>
      </c>
      <c r="F115" s="148">
        <f t="shared" si="16"/>
        <v>1155574992000</v>
      </c>
      <c r="G115" s="148">
        <f t="shared" si="16"/>
        <v>8166804030000</v>
      </c>
      <c r="H115" s="148">
        <f t="shared" si="16"/>
        <v>362645620181972.81</v>
      </c>
      <c r="I115" s="148">
        <f t="shared" si="16"/>
        <v>22828161741000</v>
      </c>
      <c r="J115" s="460">
        <f t="shared" si="16"/>
        <v>1011128118000</v>
      </c>
      <c r="K115" s="250">
        <f t="shared" si="13"/>
        <v>639514138143227.75</v>
      </c>
    </row>
    <row r="116" spans="1:11" x14ac:dyDescent="0.2">
      <c r="A116" s="105" t="s">
        <v>93</v>
      </c>
      <c r="B116" s="450">
        <f t="shared" ref="B116:J116" si="17">SUMIFS(C$64:C$106,$A$64:$A$106,$A116)</f>
        <v>448946440041000</v>
      </c>
      <c r="C116" s="148">
        <f t="shared" si="17"/>
        <v>12558544564500</v>
      </c>
      <c r="D116" s="148">
        <f t="shared" si="12"/>
        <v>11980562620785</v>
      </c>
      <c r="E116" s="148">
        <f t="shared" si="17"/>
        <v>0</v>
      </c>
      <c r="F116" s="148">
        <f t="shared" si="17"/>
        <v>2037769567512.908</v>
      </c>
      <c r="G116" s="148">
        <f t="shared" si="17"/>
        <v>259946038885500</v>
      </c>
      <c r="H116" s="148">
        <f t="shared" si="17"/>
        <v>414297221246194</v>
      </c>
      <c r="I116" s="148">
        <f t="shared" si="17"/>
        <v>195436620522000</v>
      </c>
      <c r="J116" s="460">
        <f t="shared" si="17"/>
        <v>76770735706500</v>
      </c>
      <c r="K116" s="250">
        <f t="shared" si="13"/>
        <v>1421973933153992</v>
      </c>
    </row>
    <row r="117" spans="1:11" x14ac:dyDescent="0.2">
      <c r="A117" s="105" t="s">
        <v>94</v>
      </c>
      <c r="B117" s="450">
        <f t="shared" ref="B117:J117" si="18">SUMIFS(C$64:C$106,$A$64:$A$106,$A117)</f>
        <v>100582247320500</v>
      </c>
      <c r="C117" s="148">
        <f t="shared" si="18"/>
        <v>1125018922500</v>
      </c>
      <c r="D117" s="148">
        <f t="shared" si="12"/>
        <v>5137641969240</v>
      </c>
      <c r="E117" s="148">
        <f t="shared" si="18"/>
        <v>0</v>
      </c>
      <c r="F117" s="148">
        <f t="shared" si="18"/>
        <v>2780602324500</v>
      </c>
      <c r="G117" s="148">
        <f t="shared" si="18"/>
        <v>205014559398000</v>
      </c>
      <c r="H117" s="148">
        <f t="shared" si="18"/>
        <v>755643024983194.25</v>
      </c>
      <c r="I117" s="148">
        <f t="shared" si="18"/>
        <v>314471955996000</v>
      </c>
      <c r="J117" s="460">
        <f t="shared" si="18"/>
        <v>23183723277000</v>
      </c>
      <c r="K117" s="250">
        <f t="shared" si="13"/>
        <v>1407938774190934.3</v>
      </c>
    </row>
    <row r="118" spans="1:11" x14ac:dyDescent="0.2">
      <c r="A118" s="105" t="s">
        <v>95</v>
      </c>
      <c r="B118" s="450">
        <f t="shared" ref="B118:J118" si="19">SUMIFS(C$64:C$106,$A$64:$A$106,$A118)</f>
        <v>11011296318000</v>
      </c>
      <c r="C118" s="148">
        <f t="shared" si="19"/>
        <v>250004205000</v>
      </c>
      <c r="D118" s="148">
        <f t="shared" si="12"/>
        <v>2806713874800</v>
      </c>
      <c r="E118" s="148">
        <f t="shared" si="19"/>
        <v>0</v>
      </c>
      <c r="F118" s="148">
        <f t="shared" si="19"/>
        <v>145678098375.36584</v>
      </c>
      <c r="G118" s="148">
        <f t="shared" si="19"/>
        <v>16155827292000</v>
      </c>
      <c r="H118" s="148">
        <f t="shared" si="19"/>
        <v>174890445412711.59</v>
      </c>
      <c r="I118" s="148">
        <f t="shared" si="19"/>
        <v>6939005601000</v>
      </c>
      <c r="J118" s="460">
        <f t="shared" si="19"/>
        <v>30536624728500</v>
      </c>
      <c r="K118" s="250">
        <f t="shared" si="13"/>
        <v>242735595530386.97</v>
      </c>
    </row>
    <row r="119" spans="1:11" x14ac:dyDescent="0.2">
      <c r="A119" s="105" t="s">
        <v>96</v>
      </c>
      <c r="B119" s="450">
        <f t="shared" ref="B119:J119" si="20">SUMIFS(C$64:C$106,$A$64:$A$106,$A119)</f>
        <v>137352310226999.98</v>
      </c>
      <c r="C119" s="148">
        <f t="shared" si="20"/>
        <v>1783363329000</v>
      </c>
      <c r="D119" s="148">
        <f t="shared" si="12"/>
        <v>7657823246865</v>
      </c>
      <c r="E119" s="148">
        <f t="shared" si="20"/>
        <v>13889122500</v>
      </c>
      <c r="F119" s="148">
        <f t="shared" si="20"/>
        <v>7282795286963.2549</v>
      </c>
      <c r="G119" s="148">
        <f t="shared" si="20"/>
        <v>145383000856500</v>
      </c>
      <c r="H119" s="148">
        <f t="shared" si="20"/>
        <v>354287101551797.31</v>
      </c>
      <c r="I119" s="148">
        <f t="shared" si="20"/>
        <v>208311837079500</v>
      </c>
      <c r="J119" s="460">
        <f t="shared" si="20"/>
        <v>29328271071000</v>
      </c>
      <c r="K119" s="250">
        <f t="shared" si="13"/>
        <v>891400391771125.5</v>
      </c>
    </row>
    <row r="120" spans="1:11" x14ac:dyDescent="0.2">
      <c r="A120" s="105" t="s">
        <v>97</v>
      </c>
      <c r="B120" s="450">
        <f t="shared" ref="B120:J120" si="21">SUMIFS(C$64:C$106,$A$64:$A$106,$A120)</f>
        <v>324299469506021.38</v>
      </c>
      <c r="C120" s="148">
        <f t="shared" si="21"/>
        <v>1504445161469083.5</v>
      </c>
      <c r="D120" s="148">
        <f t="shared" si="12"/>
        <v>34014638902789.453</v>
      </c>
      <c r="E120" s="148">
        <f t="shared" si="21"/>
        <v>22203151228500</v>
      </c>
      <c r="F120" s="148">
        <f t="shared" si="21"/>
        <v>1092416534536337.3</v>
      </c>
      <c r="G120" s="148">
        <f t="shared" si="21"/>
        <v>503675138340000</v>
      </c>
      <c r="H120" s="148">
        <f t="shared" si="21"/>
        <v>436530190184994.31</v>
      </c>
      <c r="I120" s="148">
        <f t="shared" si="21"/>
        <v>600935107558500</v>
      </c>
      <c r="J120" s="460">
        <f t="shared" si="21"/>
        <v>1711139892000</v>
      </c>
      <c r="K120" s="250">
        <f t="shared" si="13"/>
        <v>4520230531618226</v>
      </c>
    </row>
    <row r="121" spans="1:11" x14ac:dyDescent="0.2">
      <c r="A121" s="105" t="s">
        <v>98</v>
      </c>
      <c r="B121" s="450">
        <f t="shared" ref="B121:J121" si="22">SUMIFS(C$64:C$106,$A$64:$A$106,$A121)</f>
        <v>2456479494367565</v>
      </c>
      <c r="C121" s="148">
        <f t="shared" si="22"/>
        <v>596456218142458.75</v>
      </c>
      <c r="D121" s="148">
        <f t="shared" si="12"/>
        <v>124384163302614.36</v>
      </c>
      <c r="E121" s="148">
        <f t="shared" si="22"/>
        <v>533342304000</v>
      </c>
      <c r="F121" s="148">
        <f t="shared" si="22"/>
        <v>348587427084506.69</v>
      </c>
      <c r="G121" s="148">
        <f t="shared" si="22"/>
        <v>1084723800303000</v>
      </c>
      <c r="H121" s="148">
        <f t="shared" si="22"/>
        <v>1677679989741281</v>
      </c>
      <c r="I121" s="148">
        <f t="shared" si="22"/>
        <v>1483863847059000</v>
      </c>
      <c r="J121" s="460">
        <f t="shared" si="22"/>
        <v>28769928346500</v>
      </c>
      <c r="K121" s="250">
        <f t="shared" si="13"/>
        <v>7801478210650926</v>
      </c>
    </row>
    <row r="122" spans="1:11" x14ac:dyDescent="0.2">
      <c r="A122" s="105" t="s">
        <v>99</v>
      </c>
      <c r="B122" s="450">
        <f t="shared" ref="B122:J122" si="23">SUMIFS(C$64:C$106,$A$64:$A$106,$A122)</f>
        <v>53653680217500</v>
      </c>
      <c r="C122" s="148">
        <f t="shared" si="23"/>
        <v>2238926547000</v>
      </c>
      <c r="D122" s="148">
        <f t="shared" si="12"/>
        <v>5669335343923.2871</v>
      </c>
      <c r="E122" s="148">
        <f t="shared" si="23"/>
        <v>2777824500</v>
      </c>
      <c r="F122" s="148">
        <f t="shared" si="23"/>
        <v>3238943367000</v>
      </c>
      <c r="G122" s="148">
        <f t="shared" si="23"/>
        <v>59009325853500</v>
      </c>
      <c r="H122" s="148">
        <f t="shared" si="23"/>
        <v>486702354879924</v>
      </c>
      <c r="I122" s="148">
        <f t="shared" si="23"/>
        <v>29733833448000</v>
      </c>
      <c r="J122" s="460">
        <f t="shared" si="23"/>
        <v>4522298286000</v>
      </c>
      <c r="K122" s="250">
        <f t="shared" si="13"/>
        <v>644771475767347.25</v>
      </c>
    </row>
    <row r="123" spans="1:11" x14ac:dyDescent="0.2">
      <c r="A123" s="105" t="s">
        <v>100</v>
      </c>
      <c r="B123" s="450">
        <f t="shared" ref="B123:J123" si="24">SUMIFS(C$64:C$106,$A$64:$A$106,$A123)</f>
        <v>5841764923500</v>
      </c>
      <c r="C123" s="148">
        <f t="shared" si="24"/>
        <v>6474622497897.835</v>
      </c>
      <c r="D123" s="148">
        <f t="shared" si="12"/>
        <v>5769648467788.8447</v>
      </c>
      <c r="E123" s="148">
        <f t="shared" si="24"/>
        <v>0</v>
      </c>
      <c r="F123" s="148">
        <f t="shared" si="24"/>
        <v>1641694279500</v>
      </c>
      <c r="G123" s="148">
        <f t="shared" si="24"/>
        <v>72915115300500</v>
      </c>
      <c r="H123" s="148">
        <f t="shared" si="24"/>
        <v>132608755880141.38</v>
      </c>
      <c r="I123" s="148">
        <f t="shared" si="24"/>
        <v>9050152221000</v>
      </c>
      <c r="J123" s="460">
        <f t="shared" si="24"/>
        <v>1505580879000</v>
      </c>
      <c r="K123" s="250">
        <f t="shared" si="13"/>
        <v>235807334449328.06</v>
      </c>
    </row>
    <row r="124" spans="1:11" x14ac:dyDescent="0.2">
      <c r="A124" s="105" t="s">
        <v>101</v>
      </c>
      <c r="B124" s="450">
        <f t="shared" ref="B124:J124" si="25">SUMIFS(C$64:C$106,$A$64:$A$106,$A124)</f>
        <v>4404210816680231</v>
      </c>
      <c r="C124" s="148">
        <f t="shared" si="25"/>
        <v>110237965282500</v>
      </c>
      <c r="D124" s="148">
        <f t="shared" si="12"/>
        <v>99892446767626.703</v>
      </c>
      <c r="E124" s="148">
        <f t="shared" si="25"/>
        <v>38889543000</v>
      </c>
      <c r="F124" s="148">
        <f t="shared" si="25"/>
        <v>171560917611909.75</v>
      </c>
      <c r="G124" s="148">
        <f t="shared" si="25"/>
        <v>632349524829000</v>
      </c>
      <c r="H124" s="148">
        <f t="shared" si="25"/>
        <v>1283184654763116.3</v>
      </c>
      <c r="I124" s="148">
        <f t="shared" si="25"/>
        <v>23855956806000</v>
      </c>
      <c r="J124" s="460">
        <f t="shared" si="25"/>
        <v>25011531798000</v>
      </c>
      <c r="K124" s="250">
        <f t="shared" si="13"/>
        <v>6750342704081384</v>
      </c>
    </row>
    <row r="125" spans="1:11" x14ac:dyDescent="0.2">
      <c r="A125" s="105" t="s">
        <v>102</v>
      </c>
      <c r="B125" s="450">
        <f t="shared" ref="B125:J125" si="26">SUMIFS(C$64:C$106,$A$64:$A$106,$A125)</f>
        <v>1.1371233440982182E+16</v>
      </c>
      <c r="C125" s="148">
        <f t="shared" si="26"/>
        <v>3850392540291000</v>
      </c>
      <c r="D125" s="148">
        <f t="shared" si="12"/>
        <v>73713849255551.969</v>
      </c>
      <c r="E125" s="148">
        <f t="shared" si="26"/>
        <v>0</v>
      </c>
      <c r="F125" s="148">
        <f t="shared" si="26"/>
        <v>5830653625500</v>
      </c>
      <c r="G125" s="148">
        <f t="shared" si="26"/>
        <v>485377608358500</v>
      </c>
      <c r="H125" s="148">
        <f t="shared" si="26"/>
        <v>1938941600977780.3</v>
      </c>
      <c r="I125" s="148">
        <f t="shared" si="26"/>
        <v>184453102449000</v>
      </c>
      <c r="J125" s="460">
        <f t="shared" si="26"/>
        <v>28189363026000</v>
      </c>
      <c r="K125" s="250">
        <f t="shared" si="13"/>
        <v>1.7938132158965514E+16</v>
      </c>
    </row>
    <row r="126" spans="1:11" x14ac:dyDescent="0.2">
      <c r="A126" s="105" t="s">
        <v>103</v>
      </c>
      <c r="B126" s="450">
        <f t="shared" ref="B126:J126" si="27">SUMIFS(C$64:C$106,$A$64:$A$106,$A126)</f>
        <v>601671231051000</v>
      </c>
      <c r="C126" s="148">
        <f t="shared" si="27"/>
        <v>76881848686500</v>
      </c>
      <c r="D126" s="148">
        <f t="shared" si="12"/>
        <v>17120149067175</v>
      </c>
      <c r="E126" s="148">
        <f t="shared" si="27"/>
        <v>119446453500</v>
      </c>
      <c r="F126" s="148">
        <f t="shared" si="27"/>
        <v>23221434483965.117</v>
      </c>
      <c r="G126" s="148">
        <f t="shared" si="27"/>
        <v>199039458898500</v>
      </c>
      <c r="H126" s="148">
        <f t="shared" si="27"/>
        <v>2120618796098783.5</v>
      </c>
      <c r="I126" s="148">
        <f t="shared" si="27"/>
        <v>207047926932000</v>
      </c>
      <c r="J126" s="460">
        <f t="shared" si="27"/>
        <v>1655583402000</v>
      </c>
      <c r="K126" s="250">
        <f t="shared" si="13"/>
        <v>3247375875073423.5</v>
      </c>
    </row>
    <row r="127" spans="1:11" x14ac:dyDescent="0.2">
      <c r="A127" s="105" t="s">
        <v>104</v>
      </c>
      <c r="B127" s="450">
        <f t="shared" ref="B127:J127" si="28">SUMIFS(C$64:C$106,$A$64:$A$106,$A127)</f>
        <v>181883614786500</v>
      </c>
      <c r="C127" s="148">
        <f t="shared" si="28"/>
        <v>28889374800000</v>
      </c>
      <c r="D127" s="148">
        <f t="shared" si="12"/>
        <v>7863521151090</v>
      </c>
      <c r="E127" s="148">
        <f t="shared" si="28"/>
        <v>2777824500</v>
      </c>
      <c r="F127" s="148">
        <f t="shared" si="28"/>
        <v>1241687551500</v>
      </c>
      <c r="G127" s="148">
        <f t="shared" si="28"/>
        <v>223712096107500</v>
      </c>
      <c r="H127" s="148">
        <f t="shared" si="28"/>
        <v>800006325640470.63</v>
      </c>
      <c r="I127" s="148">
        <f t="shared" si="28"/>
        <v>6036212638500</v>
      </c>
      <c r="J127" s="460">
        <f t="shared" si="28"/>
        <v>1355578356000</v>
      </c>
      <c r="K127" s="250">
        <f t="shared" si="13"/>
        <v>1250991188856060.5</v>
      </c>
    </row>
    <row r="128" spans="1:11" x14ac:dyDescent="0.2">
      <c r="A128" s="105" t="s">
        <v>105</v>
      </c>
      <c r="B128" s="450">
        <f t="shared" ref="B128:J128" si="29">SUMIFS(C$64:C$106,$A$64:$A$106,$A128)</f>
        <v>4013956402500</v>
      </c>
      <c r="C128" s="148">
        <f t="shared" si="29"/>
        <v>1327800111000</v>
      </c>
      <c r="D128" s="148">
        <f t="shared" si="12"/>
        <v>3492058735440</v>
      </c>
      <c r="E128" s="148">
        <f t="shared" si="29"/>
        <v>2777824500</v>
      </c>
      <c r="F128" s="148">
        <f t="shared" si="29"/>
        <v>338894589000</v>
      </c>
      <c r="G128" s="148">
        <f t="shared" si="29"/>
        <v>125363219685000</v>
      </c>
      <c r="H128" s="148">
        <f t="shared" si="29"/>
        <v>562397475476315.88</v>
      </c>
      <c r="I128" s="148">
        <f t="shared" si="29"/>
        <v>15311368644000</v>
      </c>
      <c r="J128" s="460">
        <f t="shared" si="29"/>
        <v>1036128538500</v>
      </c>
      <c r="K128" s="250">
        <f t="shared" si="13"/>
        <v>713283680006255.88</v>
      </c>
    </row>
    <row r="129" spans="1:11" x14ac:dyDescent="0.2">
      <c r="A129" s="105" t="s">
        <v>106</v>
      </c>
      <c r="B129" s="450">
        <f t="shared" ref="B129:J129" si="30">SUMIFS(C$64:C$106,$A$64:$A$106,$A129)</f>
        <v>3811175214000.0005</v>
      </c>
      <c r="C129" s="148">
        <f t="shared" si="30"/>
        <v>2363928649500</v>
      </c>
      <c r="D129" s="148">
        <f t="shared" si="12"/>
        <v>4663772887785</v>
      </c>
      <c r="E129" s="148">
        <f t="shared" si="30"/>
        <v>0</v>
      </c>
      <c r="F129" s="148">
        <f t="shared" si="30"/>
        <v>1569470842500</v>
      </c>
      <c r="G129" s="148">
        <f t="shared" si="30"/>
        <v>42250710645000</v>
      </c>
      <c r="H129" s="148">
        <f t="shared" si="30"/>
        <v>285826471888795.88</v>
      </c>
      <c r="I129" s="148">
        <f t="shared" si="30"/>
        <v>13397447563500</v>
      </c>
      <c r="J129" s="460">
        <f t="shared" si="30"/>
        <v>1719473365500</v>
      </c>
      <c r="K129" s="250">
        <f t="shared" si="13"/>
        <v>355602451056580.88</v>
      </c>
    </row>
    <row r="130" spans="1:11" x14ac:dyDescent="0.2">
      <c r="A130" s="105" t="s">
        <v>107</v>
      </c>
      <c r="B130" s="450">
        <f t="shared" ref="B130:J130" si="31">SUMIFS(C$64:C$106,$A$64:$A$106,$A130)</f>
        <v>508341883499.99994</v>
      </c>
      <c r="C130" s="148">
        <f t="shared" si="31"/>
        <v>1661139051000</v>
      </c>
      <c r="D130" s="148">
        <f t="shared" si="12"/>
        <v>2405262678060</v>
      </c>
      <c r="E130" s="148">
        <f t="shared" si="31"/>
        <v>5555649000</v>
      </c>
      <c r="F130" s="148">
        <f t="shared" si="31"/>
        <v>127779927000</v>
      </c>
      <c r="G130" s="148">
        <f t="shared" si="31"/>
        <v>17978080164000</v>
      </c>
      <c r="H130" s="148">
        <f t="shared" si="31"/>
        <v>216159411308569.44</v>
      </c>
      <c r="I130" s="148">
        <f t="shared" si="31"/>
        <v>794457807000</v>
      </c>
      <c r="J130" s="460">
        <f t="shared" si="31"/>
        <v>288893748000</v>
      </c>
      <c r="K130" s="250">
        <f t="shared" si="13"/>
        <v>239928922216129.44</v>
      </c>
    </row>
    <row r="131" spans="1:11" x14ac:dyDescent="0.2">
      <c r="A131" s="105" t="s">
        <v>108</v>
      </c>
      <c r="B131" s="450">
        <f t="shared" ref="B131:J131" si="32">SUMIFS(C$64:C$106,$A$64:$A$106,$A131)</f>
        <v>8350140447000</v>
      </c>
      <c r="C131" s="148">
        <f t="shared" si="32"/>
        <v>1317580456246.0005</v>
      </c>
      <c r="D131" s="148">
        <f t="shared" si="12"/>
        <v>10305617782020</v>
      </c>
      <c r="E131" s="148">
        <f t="shared" si="32"/>
        <v>2777824500</v>
      </c>
      <c r="F131" s="148">
        <f t="shared" si="32"/>
        <v>900015138000</v>
      </c>
      <c r="G131" s="148">
        <f t="shared" si="32"/>
        <v>94468255596000</v>
      </c>
      <c r="H131" s="148">
        <f t="shared" si="32"/>
        <v>169158900504464.94</v>
      </c>
      <c r="I131" s="148">
        <f t="shared" si="32"/>
        <v>28253252989500</v>
      </c>
      <c r="J131" s="460">
        <f t="shared" si="32"/>
        <v>836125174500</v>
      </c>
      <c r="K131" s="250">
        <f t="shared" si="13"/>
        <v>313592665912230.94</v>
      </c>
    </row>
    <row r="132" spans="1:11" x14ac:dyDescent="0.2">
      <c r="A132" s="105" t="s">
        <v>109</v>
      </c>
      <c r="B132" s="450">
        <f t="shared" ref="B132:J132" si="33">SUMIFS(C$64:C$106,$A$64:$A$106,$A132)</f>
        <v>5997323095500</v>
      </c>
      <c r="C132" s="148">
        <f t="shared" si="33"/>
        <v>1378129263127.7661</v>
      </c>
      <c r="D132" s="148">
        <f t="shared" si="12"/>
        <v>4060484962875</v>
      </c>
      <c r="E132" s="148">
        <f t="shared" si="33"/>
        <v>2777824500</v>
      </c>
      <c r="F132" s="148">
        <f t="shared" si="33"/>
        <v>702789598500</v>
      </c>
      <c r="G132" s="148">
        <f t="shared" si="33"/>
        <v>78067979748000</v>
      </c>
      <c r="H132" s="148">
        <f t="shared" si="33"/>
        <v>115937168346343.58</v>
      </c>
      <c r="I132" s="148">
        <f t="shared" si="33"/>
        <v>6313995088500</v>
      </c>
      <c r="J132" s="460">
        <f t="shared" si="33"/>
        <v>83334735000</v>
      </c>
      <c r="K132" s="250">
        <f t="shared" si="13"/>
        <v>212543982662346.34</v>
      </c>
    </row>
    <row r="133" spans="1:11" x14ac:dyDescent="0.2">
      <c r="A133" s="105" t="s">
        <v>110</v>
      </c>
      <c r="B133" s="450">
        <f t="shared" ref="B133:J133" si="34">SUMIFS(C$64:C$106,$A$64:$A$106,$A133)</f>
        <v>70023399996000</v>
      </c>
      <c r="C133" s="148">
        <f t="shared" si="34"/>
        <v>1688807385686.0491</v>
      </c>
      <c r="D133" s="148">
        <f t="shared" si="12"/>
        <v>8185860053630.3984</v>
      </c>
      <c r="E133" s="148">
        <f t="shared" si="34"/>
        <v>0</v>
      </c>
      <c r="F133" s="148">
        <f t="shared" si="34"/>
        <v>961127277000</v>
      </c>
      <c r="G133" s="148">
        <f t="shared" si="34"/>
        <v>77065185103500</v>
      </c>
      <c r="H133" s="148">
        <f t="shared" si="34"/>
        <v>312974187271704.75</v>
      </c>
      <c r="I133" s="148">
        <f t="shared" si="34"/>
        <v>3255610314000</v>
      </c>
      <c r="J133" s="460">
        <f t="shared" si="34"/>
        <v>1419468319500</v>
      </c>
      <c r="K133" s="250">
        <f t="shared" si="13"/>
        <v>475573645721021.19</v>
      </c>
    </row>
    <row r="134" spans="1:11" x14ac:dyDescent="0.2">
      <c r="A134" s="105" t="s">
        <v>111</v>
      </c>
      <c r="B134" s="450">
        <f t="shared" ref="B134:J134" si="35">SUMIFS(C$64:C$106,$A$64:$A$106,$A134)</f>
        <v>20530900879499.996</v>
      </c>
      <c r="C134" s="148">
        <f t="shared" si="35"/>
        <v>2608377205500</v>
      </c>
      <c r="D134" s="148">
        <f t="shared" si="12"/>
        <v>632510638650</v>
      </c>
      <c r="E134" s="148">
        <f t="shared" si="35"/>
        <v>0</v>
      </c>
      <c r="F134" s="148">
        <f t="shared" si="35"/>
        <v>44445192000</v>
      </c>
      <c r="G134" s="148">
        <f t="shared" si="35"/>
        <v>51798093451500</v>
      </c>
      <c r="H134" s="148">
        <f t="shared" si="35"/>
        <v>63414481644601.148</v>
      </c>
      <c r="I134" s="148">
        <f t="shared" si="35"/>
        <v>20850350697000</v>
      </c>
      <c r="J134" s="460">
        <f t="shared" si="35"/>
        <v>0</v>
      </c>
      <c r="K134" s="250">
        <f t="shared" si="13"/>
        <v>159879159708751.16</v>
      </c>
    </row>
    <row r="135" spans="1:11" x14ac:dyDescent="0.2">
      <c r="A135" s="105" t="s">
        <v>112</v>
      </c>
      <c r="B135" s="450">
        <f t="shared" ref="B135:J135" si="36">SUMIFS(C$64:C$106,$A$64:$A$106,$A135)</f>
        <v>53881461826500</v>
      </c>
      <c r="C135" s="148">
        <f t="shared" si="36"/>
        <v>4555632180000</v>
      </c>
      <c r="D135" s="148">
        <f t="shared" si="12"/>
        <v>2708656669950</v>
      </c>
      <c r="E135" s="148">
        <f t="shared" si="36"/>
        <v>0</v>
      </c>
      <c r="F135" s="148">
        <f t="shared" si="36"/>
        <v>558342724500</v>
      </c>
      <c r="G135" s="148">
        <f t="shared" si="36"/>
        <v>69726172774500</v>
      </c>
      <c r="H135" s="148">
        <f t="shared" si="36"/>
        <v>239916515672055.38</v>
      </c>
      <c r="I135" s="148">
        <f t="shared" si="36"/>
        <v>1580582140500</v>
      </c>
      <c r="J135" s="460">
        <f t="shared" si="36"/>
        <v>1630582981500</v>
      </c>
      <c r="K135" s="250">
        <f t="shared" si="13"/>
        <v>374557946969505.38</v>
      </c>
    </row>
    <row r="136" spans="1:11" x14ac:dyDescent="0.2">
      <c r="A136" s="106" t="s">
        <v>276</v>
      </c>
      <c r="B136" s="451">
        <f t="shared" ref="B136:J136" si="37">SUMIFS(C$64:C$106,$A$64:$A$106,$A136)</f>
        <v>152735902308000</v>
      </c>
      <c r="C136" s="149">
        <f t="shared" si="37"/>
        <v>6680667922500</v>
      </c>
      <c r="D136" s="149">
        <f t="shared" si="12"/>
        <v>425504379085500</v>
      </c>
      <c r="E136" s="149">
        <f t="shared" si="37"/>
        <v>0</v>
      </c>
      <c r="F136" s="149">
        <f t="shared" si="37"/>
        <v>45220205035500</v>
      </c>
      <c r="G136" s="149">
        <f t="shared" si="37"/>
        <v>9975167779500</v>
      </c>
      <c r="H136" s="149">
        <f t="shared" si="37"/>
        <v>338386247116500</v>
      </c>
      <c r="I136" s="149">
        <f t="shared" si="37"/>
        <v>21789255378000</v>
      </c>
      <c r="J136" s="461">
        <f t="shared" si="37"/>
        <v>8447364304500</v>
      </c>
      <c r="K136" s="251">
        <f t="shared" si="13"/>
        <v>1008739188930000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31AB-7B26-4751-BC88-BD859892527F}">
  <dimension ref="A1:AE138"/>
  <sheetViews>
    <sheetView topLeftCell="A120" workbookViewId="0">
      <selection activeCell="Y106" sqref="Y106:AE106"/>
    </sheetView>
  </sheetViews>
  <sheetFormatPr defaultRowHeight="14.25" x14ac:dyDescent="0.2"/>
  <cols>
    <col min="1" max="1" width="25.125" customWidth="1"/>
    <col min="2" max="2" width="10.125" customWidth="1"/>
    <col min="3" max="10" width="13.25" bestFit="1" customWidth="1"/>
    <col min="11" max="11" width="11.5" bestFit="1" customWidth="1"/>
    <col min="12" max="12" width="11.25" bestFit="1" customWidth="1"/>
    <col min="13" max="14" width="9.125" bestFit="1" customWidth="1"/>
    <col min="15" max="15" width="12.75" bestFit="1" customWidth="1"/>
    <col min="16" max="16" width="9.125" bestFit="1" customWidth="1"/>
    <col min="17" max="17" width="12.75" bestFit="1" customWidth="1"/>
    <col min="18" max="21" width="9.125" bestFit="1" customWidth="1"/>
    <col min="22" max="22" width="12.75" bestFit="1" customWidth="1"/>
    <col min="23" max="23" width="9.125" bestFit="1" customWidth="1"/>
    <col min="24" max="24" width="12.75" bestFit="1" customWidth="1"/>
    <col min="25" max="25" width="9.125" bestFit="1" customWidth="1"/>
    <col min="26" max="27" width="12.75" bestFit="1" customWidth="1"/>
    <col min="28" max="28" width="9.125" bestFit="1" customWidth="1"/>
    <col min="29" max="30" width="11.625" bestFit="1" customWidth="1"/>
    <col min="31" max="31" width="12.75" bestFit="1" customWidth="1"/>
  </cols>
  <sheetData>
    <row r="1" spans="1:30" x14ac:dyDescent="0.2">
      <c r="A1" s="79" t="s">
        <v>285</v>
      </c>
    </row>
    <row r="2" spans="1:30" ht="60" x14ac:dyDescent="0.2">
      <c r="A2" s="1" t="s">
        <v>0</v>
      </c>
      <c r="B2" s="13" t="s">
        <v>685</v>
      </c>
      <c r="C2" s="13" t="s">
        <v>686</v>
      </c>
      <c r="D2" s="13" t="s">
        <v>687</v>
      </c>
      <c r="E2" s="13" t="s">
        <v>688</v>
      </c>
      <c r="F2" s="13" t="s">
        <v>690</v>
      </c>
      <c r="G2" s="13" t="s">
        <v>691</v>
      </c>
      <c r="H2" s="13" t="s">
        <v>692</v>
      </c>
      <c r="I2" s="13" t="s">
        <v>693</v>
      </c>
      <c r="J2" s="13" t="s">
        <v>695</v>
      </c>
      <c r="K2" s="14" t="s">
        <v>696</v>
      </c>
      <c r="L2" s="13" t="s">
        <v>698</v>
      </c>
      <c r="M2" s="374" t="s">
        <v>699</v>
      </c>
      <c r="N2" s="13" t="s">
        <v>700</v>
      </c>
      <c r="O2" s="374" t="s">
        <v>701</v>
      </c>
      <c r="P2" s="13" t="s">
        <v>702</v>
      </c>
      <c r="Q2" s="13" t="s">
        <v>703</v>
      </c>
      <c r="R2" s="13" t="s">
        <v>704</v>
      </c>
      <c r="S2" s="13" t="s">
        <v>705</v>
      </c>
      <c r="T2" s="14" t="s">
        <v>718</v>
      </c>
      <c r="U2" s="13" t="s">
        <v>707</v>
      </c>
      <c r="V2" s="13" t="s">
        <v>708</v>
      </c>
      <c r="W2" s="13" t="s">
        <v>709</v>
      </c>
      <c r="X2" s="13" t="s">
        <v>710</v>
      </c>
      <c r="Y2" s="13" t="s">
        <v>711</v>
      </c>
      <c r="Z2" s="13" t="s">
        <v>712</v>
      </c>
      <c r="AA2" s="13" t="s">
        <v>713</v>
      </c>
      <c r="AB2" s="13" t="s">
        <v>714</v>
      </c>
      <c r="AC2" s="13" t="s">
        <v>42</v>
      </c>
      <c r="AD2" s="14" t="s">
        <v>719</v>
      </c>
    </row>
    <row r="3" spans="1:30" s="133" customFormat="1" ht="12.75" x14ac:dyDescent="0.2">
      <c r="A3" s="127" t="s">
        <v>272</v>
      </c>
      <c r="B3" s="131" t="s">
        <v>124</v>
      </c>
      <c r="C3" s="131" t="s">
        <v>126</v>
      </c>
      <c r="D3" s="131" t="s">
        <v>146</v>
      </c>
      <c r="E3" s="131" t="s">
        <v>277</v>
      </c>
      <c r="F3" s="131" t="s">
        <v>192</v>
      </c>
      <c r="G3" s="131" t="s">
        <v>161</v>
      </c>
      <c r="H3" s="131" t="s">
        <v>163</v>
      </c>
      <c r="I3" s="131" t="s">
        <v>165</v>
      </c>
      <c r="J3" s="131" t="s">
        <v>167</v>
      </c>
      <c r="K3" s="131" t="s">
        <v>149</v>
      </c>
      <c r="L3" s="131" t="s">
        <v>119</v>
      </c>
      <c r="M3" s="131" t="s">
        <v>158</v>
      </c>
      <c r="N3" s="131" t="s">
        <v>141</v>
      </c>
      <c r="O3" s="131" t="s">
        <v>151</v>
      </c>
      <c r="P3" s="131" t="s">
        <v>134</v>
      </c>
      <c r="Q3" s="131" t="s">
        <v>169</v>
      </c>
      <c r="R3" s="131" t="s">
        <v>170</v>
      </c>
      <c r="S3" s="131" t="s">
        <v>172</v>
      </c>
      <c r="T3" s="131" t="s">
        <v>136</v>
      </c>
      <c r="U3" s="131" t="s">
        <v>153</v>
      </c>
      <c r="V3" s="131" t="s">
        <v>155</v>
      </c>
      <c r="W3" s="131" t="s">
        <v>174</v>
      </c>
      <c r="X3" s="131" t="s">
        <v>176</v>
      </c>
      <c r="Y3" s="131" t="s">
        <v>138</v>
      </c>
      <c r="Z3" s="131" t="s">
        <v>179</v>
      </c>
      <c r="AA3" s="131" t="s">
        <v>181</v>
      </c>
      <c r="AB3" s="132" t="s">
        <v>131</v>
      </c>
      <c r="AC3" s="132" t="s">
        <v>122</v>
      </c>
      <c r="AD3" s="132" t="s">
        <v>193</v>
      </c>
    </row>
    <row r="4" spans="1:30" s="133" customFormat="1" ht="12.75" x14ac:dyDescent="0.2">
      <c r="A4" s="127" t="s">
        <v>272</v>
      </c>
      <c r="B4" s="134" t="str">
        <f>VLOOKUP(B3,'Fuel Match'!$B$2:$D$35,3,0)</f>
        <v>coal</v>
      </c>
      <c r="C4" s="135" t="str">
        <f>VLOOKUP(C3,'Fuel Match'!$B$2:$D$35,3,0)</f>
        <v>coal</v>
      </c>
      <c r="D4" s="135" t="str">
        <f>VLOOKUP(D3,'Fuel Match'!$B$2:$D$35,3,0)</f>
        <v>coal</v>
      </c>
      <c r="E4" s="135" t="s">
        <v>199</v>
      </c>
      <c r="F4" s="135" t="str">
        <f>VLOOKUP(F3,'Fuel Match'!$B$2:$D$35,3,0)</f>
        <v>coal</v>
      </c>
      <c r="G4" s="135" t="str">
        <f>VLOOKUP(G3,'Fuel Match'!$B$2:$D$35,3,0)</f>
        <v>LPG propane or butane</v>
      </c>
      <c r="H4" s="135" t="str">
        <f>VLOOKUP(H3,'Fuel Match'!$B$2:$D$35,3,0)</f>
        <v>LPG propane or butane</v>
      </c>
      <c r="I4" s="135" t="str">
        <f>VLOOKUP(I3,'Fuel Match'!$B$2:$D$35,3,0)</f>
        <v>LPG propane or butane</v>
      </c>
      <c r="J4" s="135" t="str">
        <f>VLOOKUP(J3,'Fuel Match'!$B$2:$D$35,3,0)</f>
        <v>LPG propane or butane</v>
      </c>
      <c r="K4" s="135" t="str">
        <f>VLOOKUP(K3,'Fuel Match'!$B$2:$D$35,3,0)</f>
        <v>petroleum diesel</v>
      </c>
      <c r="L4" s="135" t="str">
        <f>VLOOKUP(L3,'Fuel Match'!$B$2:$D$35,3,0)</f>
        <v>crude oil</v>
      </c>
      <c r="M4" s="135" t="str">
        <f>VLOOKUP(M3,'Fuel Match'!$B$2:$D$35,3,0)</f>
        <v>petroleum diesel</v>
      </c>
      <c r="N4" s="135" t="str">
        <f>VLOOKUP(N3,'Fuel Match'!$B$2:$D$35,3,0)</f>
        <v>petroleum diesel</v>
      </c>
      <c r="O4" s="135" t="str">
        <f>VLOOKUP(O3,'Fuel Match'!$B$2:$D$35,3,0)</f>
        <v>petroleum diesel</v>
      </c>
      <c r="P4" s="135" t="str">
        <f>VLOOKUP(P3,'Fuel Match'!$B$2:$D$35,3,0)</f>
        <v>heavy fuel oil</v>
      </c>
      <c r="Q4" s="135" t="str">
        <f>VLOOKUP(Q3,'Fuel Match'!$B$2:$D$35,3,0)</f>
        <v>LPG propane or butane</v>
      </c>
      <c r="R4" s="135" t="str">
        <f>VLOOKUP(R3,'Fuel Match'!$B$2:$D$35,3,0)</f>
        <v>LPG propane or butane</v>
      </c>
      <c r="S4" s="135" t="str">
        <f>VLOOKUP(S3,'Fuel Match'!$B$2:$D$35,3,0)</f>
        <v>heavy fuel oil</v>
      </c>
      <c r="T4" s="135" t="str">
        <f>VLOOKUP(T3,'Fuel Match'!$B$2:$D$35,3,0)</f>
        <v>heavy fuel oil</v>
      </c>
      <c r="U4" s="134" t="str">
        <f>VLOOKUP(U3,'Fuel Match'!$B$2:$D$35,3,0)</f>
        <v>heavy fuel oil</v>
      </c>
      <c r="V4" s="135" t="str">
        <f>VLOOKUP(V3,'Fuel Match'!$B$2:$D$35,3,0)</f>
        <v>heavy fuel oil</v>
      </c>
      <c r="W4" s="135" t="str">
        <f>VLOOKUP(W3,'Fuel Match'!$B$2:$D$35,3,0)</f>
        <v>LPG propane or butane</v>
      </c>
      <c r="X4" s="135" t="str">
        <f>VLOOKUP(X3,'Fuel Match'!$B$2:$D$35,3,0)</f>
        <v>LPG propane or butane</v>
      </c>
      <c r="Y4" s="135" t="str">
        <f>VLOOKUP(Y3,'Fuel Match'!$B$2:$D$35,3,0)</f>
        <v>heavy fuel oil</v>
      </c>
      <c r="Z4" s="135" t="str">
        <f>VLOOKUP(Z3,'Fuel Match'!$B$2:$D$35,3,0)</f>
        <v>natural gas</v>
      </c>
      <c r="AA4" s="135" t="str">
        <f>VLOOKUP(AA3,'Fuel Match'!$B$2:$D$35,3,0)</f>
        <v>natural gas</v>
      </c>
      <c r="AB4" s="136" t="str">
        <f>VLOOKUP(AB3,'Fuel Match'!$B$2:$D$35,3,0)</f>
        <v>heat</v>
      </c>
      <c r="AC4" s="136" t="str">
        <f>VLOOKUP(AC3,'Fuel Match'!$B$2:$D$35,3,0)</f>
        <v>electricity</v>
      </c>
      <c r="AD4" s="137" t="str">
        <f>VLOOKUP(AD3,'Fuel Match'!$B$2:$D$35,3,0)</f>
        <v>biomass</v>
      </c>
    </row>
    <row r="5" spans="1:30" x14ac:dyDescent="0.2">
      <c r="A5" s="36" t="s">
        <v>2</v>
      </c>
      <c r="B5" s="154">
        <f>INDEX('Final Energy Consumption-2020'!$A$2:$AH$43,MATCH('Energy Use 2020'!$A5,'Final Energy Consumption-2020'!$A$2:$A$43,0),MATCH('Energy Use 2020'!B$2,'Final Energy Consumption-2020'!$A$2:$AH$2,0))*'Heat Value'!$P$78</f>
        <v>213634148821500</v>
      </c>
      <c r="C5" s="3">
        <f>INDEX('Final Energy Consumption-2020'!$A$2:$AH$43,MATCH('Energy Use 2020'!$A5,'Final Energy Consumption-2020'!$A$2:$A$43,0),MATCH('Energy Use 2020'!C$2,'Final Energy Consumption-2020'!$A$2:$AH$2,0))*'Heat Value'!$P$78</f>
        <v>0</v>
      </c>
      <c r="D5" s="3">
        <f>INDEX('Final Energy Consumption-2020'!$A$2:$AH$43,MATCH('Energy Use 2020'!$A5,'Final Energy Consumption-2020'!$A$2:$A$43,0),MATCH('Energy Use 2020'!D$2,'Final Energy Consumption-2020'!$A$2:$AH$2,0))*'Heat Value'!$P$78</f>
        <v>130202189964000</v>
      </c>
      <c r="E5" s="3">
        <f>INDEX('Final Energy Consumption-2020'!$A$2:$AH$43,MATCH('Energy Use 2020'!$A5,'Final Energy Consumption-2020'!$A$2:$A$43,0),MATCH('Energy Use 2020'!E$2,'Final Energy Consumption-2020'!$A$2:$AH$2,0))*'Heat Value'!$P$78</f>
        <v>700011773999.995</v>
      </c>
      <c r="F5" s="3">
        <f>INDEX('Final Energy Consumption-2020'!$A$2:$AH$43,MATCH('Energy Use 2020'!$A5,'Final Energy Consumption-2020'!$A$2:$A$43,0),MATCH('Energy Use 2020'!F$2,'Final Energy Consumption-2020'!$A$2:$AH$2,0))*'Heat Value'!$P$78</f>
        <v>1325022286500</v>
      </c>
      <c r="G5" s="3">
        <f>INDEX('Final Energy Consumption-2020'!$A$2:$AH$43,MATCH('Energy Use 2020'!$A5,'Final Energy Consumption-2020'!$A$2:$A$43,0),MATCH('Energy Use 2020'!G$2,'Final Energy Consumption-2020'!$A$2:$AH$2,0))*'Heat Value'!$P$78</f>
        <v>1502803054500</v>
      </c>
      <c r="H5" s="3">
        <f>INDEX('Final Energy Consumption-2020'!$A$2:$AH$43,MATCH('Energy Use 2020'!$A5,'Final Energy Consumption-2020'!$A$2:$A$43,0),MATCH('Energy Use 2020'!H$2,'Final Energy Consumption-2020'!$A$2:$AH$2,0))*'Heat Value'!$P$78</f>
        <v>138891225000</v>
      </c>
      <c r="I5" s="3">
        <f>INDEX('Final Energy Consumption-2020'!$A$2:$AH$43,MATCH('Energy Use 2020'!$A5,'Final Energy Consumption-2020'!$A$2:$A$43,0),MATCH('Energy Use 2020'!I$2,'Final Energy Consumption-2020'!$A$2:$AH$2,0))*'Heat Value'!$P$78</f>
        <v>0</v>
      </c>
      <c r="J5" s="3">
        <f>INDEX('Final Energy Consumption-2020'!$A$2:$AH$43,MATCH('Energy Use 2020'!$A5,'Final Energy Consumption-2020'!$A$2:$A$43,0),MATCH('Energy Use 2020'!J$2,'Final Energy Consumption-2020'!$A$2:$AH$2,0))*'Heat Value'!$P$78</f>
        <v>558342724500</v>
      </c>
      <c r="K5" s="3">
        <f>INDEX('Final Energy Consumption-2020'!$A$2:$AH$43,MATCH('Energy Use 2020'!$A5,'Final Energy Consumption-2020'!$A$2:$A$43,0),MATCH('Energy Use 2020'!K$2,'Final Energy Consumption-2020'!$A$2:$AH$2,0))*'Heat Value'!$P$78</f>
        <v>183336417000</v>
      </c>
      <c r="L5" s="3">
        <f>INDEX('Final Energy Consumption-2020'!$A$2:$AH$43,MATCH('Energy Use 2020'!$A5,'Final Energy Consumption-2020'!$A$2:$A$43,0),MATCH('Energy Use 2020'!L$2,'Final Energy Consumption-2020'!$A$2:$AH$2,0))*'Heat Value'!$P$78</f>
        <v>33333894000</v>
      </c>
      <c r="M5" s="375">
        <f>INDEX('Final Energy Consumption-2020'!$A$2:$AH$43,MATCH('Energy Use 2020'!$A5,'Final Energy Consumption-2020'!$A$2:$A$43,0),MATCH('Energy Use 2020'!M$2,'Final Energy Consumption-2020'!$A$2:$AH$2,0))*'Heat Value'!$P$78*0.21</f>
        <v>276504650730</v>
      </c>
      <c r="N5" s="375">
        <f>INDEX('Final Energy Consumption-2020'!$A$2:$AH$43,MATCH('Energy Use 2020'!$A5,'Final Energy Consumption-2020'!$A$2:$A$43,0),MATCH('Energy Use 2020'!N$2,'Final Energy Consumption-2020'!$A$2:$AH$2,0))*'Heat Value'!$P$78</f>
        <v>250004205000</v>
      </c>
      <c r="O5" s="375">
        <f>INDEX('Final Energy Consumption-2020'!$A$2:$AH$43,MATCH('Energy Use 2020'!$A5,'Final Energy Consumption-2020'!$A$2:$A$43,0),MATCH('Energy Use 2020'!O$2,'Final Energy Consumption-2020'!$A$2:$AH$2,0))*'Heat Value'!$P$78*0.74</f>
        <v>44156131582530</v>
      </c>
      <c r="P5" s="375">
        <f>INDEX('Final Energy Consumption-2020'!$A$2:$AH$43,MATCH('Energy Use 2020'!$A5,'Final Energy Consumption-2020'!$A$2:$A$43,0),MATCH('Energy Use 2020'!P$2,'Final Energy Consumption-2020'!$A$2:$AH$2,0))*'Heat Value'!$P$78</f>
        <v>77779086000</v>
      </c>
      <c r="Q5" s="3">
        <f>INDEX('Final Energy Consumption-2020'!$A$2:$AH$43,MATCH('Energy Use 2020'!$A5,'Final Energy Consumption-2020'!$A$2:$A$43,0),MATCH('Energy Use 2020'!Q$2,'Final Energy Consumption-2020'!$A$2:$AH$2,0))*'Heat Value'!$P$78</f>
        <v>59417666055000</v>
      </c>
      <c r="R5" s="3">
        <f>INDEX('Final Energy Consumption-2020'!$A$2:$AH$43,MATCH('Energy Use 2020'!$A5,'Final Energy Consumption-2020'!$A$2:$A$43,0),MATCH('Energy Use 2020'!R$2,'Final Energy Consumption-2020'!$A$2:$AH$2,0))*'Heat Value'!$P$78</f>
        <v>480563638500</v>
      </c>
      <c r="S5" s="3">
        <f>INDEX('Final Energy Consumption-2020'!$A$2:$AH$43,MATCH('Energy Use 2020'!$A5,'Final Energy Consumption-2020'!$A$2:$A$43,0),MATCH('Energy Use 2020'!S$2,'Final Energy Consumption-2020'!$A$2:$AH$2,0))*'Heat Value'!$P$78</f>
        <v>0</v>
      </c>
      <c r="T5" s="3">
        <f>INDEX('Final Energy Consumption-2020'!$A$2:$AH$43,MATCH('Energy Use 2020'!$A5,'Final Energy Consumption-2020'!$A$2:$A$43,0),MATCH('Energy Use 2020'!T$2,'Final Energy Consumption-2020'!$A$2:$AH$2,0))*'Heat Value'!$P$78</f>
        <v>0</v>
      </c>
      <c r="U5" s="8">
        <f>INDEX('Final Energy Consumption-2020'!$A$2:$AH$43,MATCH('Energy Use 2020'!$A5,'Final Energy Consumption-2020'!$A$2:$A$43,0),MATCH('Energy Use 2020'!U$2,'Final Energy Consumption-2020'!$A$2:$AH$2,0))*'Heat Value'!$P$78</f>
        <v>130557751500</v>
      </c>
      <c r="V5" s="3">
        <f>INDEX('Final Energy Consumption-2020'!$A$2:$AH$43,MATCH('Energy Use 2020'!$A5,'Final Energy Consumption-2020'!$A$2:$A$43,0),MATCH('Energy Use 2020'!V$2,'Final Energy Consumption-2020'!$A$2:$AH$2,0))*'Heat Value'!$P$78</f>
        <v>0</v>
      </c>
      <c r="W5" s="3">
        <f>INDEX('Final Energy Consumption-2020'!$A$2:$AH$43,MATCH('Energy Use 2020'!$A5,'Final Energy Consumption-2020'!$A$2:$A$43,0),MATCH('Energy Use 2020'!W$2,'Final Energy Consumption-2020'!$A$2:$AH$2,0))*'Heat Value'!$P$78</f>
        <v>17355847476000</v>
      </c>
      <c r="X5" s="3">
        <f>INDEX('Final Energy Consumption-2020'!$A$2:$AH$43,MATCH('Energy Use 2020'!$A5,'Final Energy Consumption-2020'!$A$2:$A$43,0),MATCH('Energy Use 2020'!X$2,'Final Energy Consumption-2020'!$A$2:$AH$2,0))*'Heat Value'!$P$78</f>
        <v>0</v>
      </c>
      <c r="Y5" s="3">
        <f>INDEX('Final Energy Consumption-2020'!$A$2:$AH$43,MATCH('Energy Use 2020'!$A5,'Final Energy Consumption-2020'!$A$2:$A$43,0),MATCH('Energy Use 2020'!Y$2,'Final Energy Consumption-2020'!$A$2:$AH$2,0))*'Heat Value'!$P$78</f>
        <v>186114241500</v>
      </c>
      <c r="Z5" s="3">
        <f>INDEX('Final Energy Consumption-2020'!$A$2:$AH$43,MATCH('Energy Use 2020'!$A5,'Final Energy Consumption-2020'!$A$2:$A$43,0),MATCH('Energy Use 2020'!Z$2,'Final Energy Consumption-2020'!$A$2:$AH$2,0))*'Heat Value'!$P$78</f>
        <v>30689405076000</v>
      </c>
      <c r="AA5" s="3">
        <f>INDEX('Final Energy Consumption-2020'!$A$2:$AH$43,MATCH('Energy Use 2020'!$A5,'Final Energy Consumption-2020'!$A$2:$A$43,0),MATCH('Energy Use 2020'!AA$2,'Final Energy Consumption-2020'!$A$2:$AH$2,0))*'Heat Value'!$P$78</f>
        <v>7441791835500</v>
      </c>
      <c r="AB5" s="3">
        <f>INDEX('Final Energy Consumption-2020'!$A$2:$AH$43,MATCH('Energy Use 2020'!$A5,'Final Energy Consumption-2020'!$A$2:$A$43,0),MATCH('Energy Use 2020'!AB$2,'Final Energy Consumption-2020'!$A$2:$AH$2,0))*'Heat Value'!$P$78</f>
        <v>5944544430000</v>
      </c>
      <c r="AC5" s="375">
        <f>INDEX('Final Energy Consumption-2020'!$A$2:$AH$43,MATCH('Energy Use 2020'!$A5,'Final Energy Consumption-2020'!$A$2:$A$43,0),MATCH('Energy Use 2020'!AC$2,'Final Energy Consumption-2020'!$A$2:$AH$2,0))*VLOOKUP(AC$3,'Heat Value'!$B$2:$P$78,15,0)</f>
        <v>310098673153218.81</v>
      </c>
      <c r="AD5" s="435">
        <f>INDEX('Final Energy Consumption-2020'!$A$2:$AH$43,MATCH('Energy Use 2020'!$A5,'Final Energy Consumption-2020'!$A$2:$A$43,0),MATCH('Energy Use 2020'!AD$2,'Final Energy Consumption-2020'!$A$2:$AH$2,0))*'Heat Value'!$P$78</f>
        <v>313894168500</v>
      </c>
    </row>
    <row r="6" spans="1:30" x14ac:dyDescent="0.2">
      <c r="A6" s="12" t="s">
        <v>3</v>
      </c>
      <c r="B6" s="9">
        <f>INDEX('Final Energy Consumption-2020'!$A$2:$AH$43,MATCH('Energy Use 2020'!$A6,'Final Energy Consumption-2020'!$A$2:$A$43,0),MATCH('Energy Use 2020'!B$2,'Final Energy Consumption-2020'!$A$2:$AH$2,0))*'Heat Value'!$P$78</f>
        <v>13639118295000</v>
      </c>
      <c r="C6" s="5">
        <f>INDEX('Final Energy Consumption-2020'!$A$2:$AH$43,MATCH('Energy Use 2020'!$A6,'Final Energy Consumption-2020'!$A$2:$A$43,0),MATCH('Energy Use 2020'!C$2,'Final Energy Consumption-2020'!$A$2:$AH$2,0))*'Heat Value'!$P$78</f>
        <v>0</v>
      </c>
      <c r="D6" s="5">
        <f>INDEX('Final Energy Consumption-2020'!$A$2:$AH$43,MATCH('Energy Use 2020'!$A6,'Final Energy Consumption-2020'!$A$2:$A$43,0),MATCH('Energy Use 2020'!D$2,'Final Energy Consumption-2020'!$A$2:$AH$2,0))*'Heat Value'!$P$78</f>
        <v>0</v>
      </c>
      <c r="E6" s="5">
        <f>INDEX('Final Energy Consumption-2020'!$A$2:$AH$43,MATCH('Energy Use 2020'!$A6,'Final Energy Consumption-2020'!$A$2:$A$43,0),MATCH('Energy Use 2020'!E$2,'Final Energy Consumption-2020'!$A$2:$AH$2,0))*'Heat Value'!$P$78</f>
        <v>0</v>
      </c>
      <c r="F6" s="5">
        <f>INDEX('Final Energy Consumption-2020'!$A$2:$AH$43,MATCH('Energy Use 2020'!$A6,'Final Energy Consumption-2020'!$A$2:$A$43,0),MATCH('Energy Use 2020'!F$2,'Final Energy Consumption-2020'!$A$2:$AH$2,0))*'Heat Value'!$P$78</f>
        <v>0</v>
      </c>
      <c r="G6" s="5">
        <f>INDEX('Final Energy Consumption-2020'!$A$2:$AH$43,MATCH('Energy Use 2020'!$A6,'Final Energy Consumption-2020'!$A$2:$A$43,0),MATCH('Energy Use 2020'!G$2,'Final Energy Consumption-2020'!$A$2:$AH$2,0))*'Heat Value'!$P$78</f>
        <v>0</v>
      </c>
      <c r="H6" s="5">
        <f>INDEX('Final Energy Consumption-2020'!$A$2:$AH$43,MATCH('Energy Use 2020'!$A6,'Final Energy Consumption-2020'!$A$2:$A$43,0),MATCH('Energy Use 2020'!H$2,'Final Energy Consumption-2020'!$A$2:$AH$2,0))*'Heat Value'!$P$78</f>
        <v>0</v>
      </c>
      <c r="I6" s="5">
        <f>INDEX('Final Energy Consumption-2020'!$A$2:$AH$43,MATCH('Energy Use 2020'!$A6,'Final Energy Consumption-2020'!$A$2:$A$43,0),MATCH('Energy Use 2020'!I$2,'Final Energy Consumption-2020'!$A$2:$AH$2,0))*'Heat Value'!$P$78</f>
        <v>0</v>
      </c>
      <c r="J6" s="5">
        <f>INDEX('Final Energy Consumption-2020'!$A$2:$AH$43,MATCH('Energy Use 2020'!$A6,'Final Energy Consumption-2020'!$A$2:$A$43,0),MATCH('Energy Use 2020'!J$2,'Final Energy Consumption-2020'!$A$2:$AH$2,0))*'Heat Value'!$P$78</f>
        <v>0</v>
      </c>
      <c r="K6" s="5">
        <f>INDEX('Final Energy Consumption-2020'!$A$2:$AH$43,MATCH('Energy Use 2020'!$A6,'Final Energy Consumption-2020'!$A$2:$A$43,0),MATCH('Energy Use 2020'!K$2,'Final Energy Consumption-2020'!$A$2:$AH$2,0))*'Heat Value'!$P$78</f>
        <v>0</v>
      </c>
      <c r="L6" s="5">
        <f>INDEX('Final Energy Consumption-2020'!$A$2:$AH$43,MATCH('Energy Use 2020'!$A6,'Final Energy Consumption-2020'!$A$2:$A$43,0),MATCH('Energy Use 2020'!L$2,'Final Energy Consumption-2020'!$A$2:$AH$2,0))*'Heat Value'!$P$78</f>
        <v>98223874320000</v>
      </c>
      <c r="M6" s="5">
        <f>INDEX('Final Energy Consumption-2020'!$A$2:$AH$43,MATCH('Energy Use 2020'!$A6,'Final Energy Consumption-2020'!$A$2:$A$43,0),MATCH('Energy Use 2020'!M$2,'Final Energy Consumption-2020'!$A$2:$AH$2,0))*'Heat Value'!$P$78*0.21</f>
        <v>484758153495</v>
      </c>
      <c r="N6" s="5">
        <f>INDEX('Final Energy Consumption-2020'!$A$2:$AH$43,MATCH('Energy Use 2020'!$A6,'Final Energy Consumption-2020'!$A$2:$A$43,0),MATCH('Energy Use 2020'!N$2,'Final Energy Consumption-2020'!$A$2:$AH$2,0))*'Heat Value'!$P$78</f>
        <v>0</v>
      </c>
      <c r="O6" s="5">
        <f>INDEX('Final Energy Consumption-2020'!$A$2:$AH$43,MATCH('Energy Use 2020'!$A6,'Final Energy Consumption-2020'!$A$2:$A$43,0),MATCH('Energy Use 2020'!O$2,'Final Energy Consumption-2020'!$A$2:$AH$2,0))*'Heat Value'!$P$78*0.74</f>
        <v>7488514843590</v>
      </c>
      <c r="P6" s="5">
        <f>INDEX('Final Energy Consumption-2020'!$A$2:$AH$43,MATCH('Energy Use 2020'!$A6,'Final Energy Consumption-2020'!$A$2:$A$43,0),MATCH('Energy Use 2020'!P$2,'Final Energy Consumption-2020'!$A$2:$AH$2,0))*'Heat Value'!$P$78</f>
        <v>116668629000</v>
      </c>
      <c r="Q6" s="5">
        <f>INDEX('Final Energy Consumption-2020'!$A$2:$AH$43,MATCH('Energy Use 2020'!$A6,'Final Energy Consumption-2020'!$A$2:$A$43,0),MATCH('Energy Use 2020'!Q$2,'Final Energy Consumption-2020'!$A$2:$AH$2,0))*'Heat Value'!$P$78</f>
        <v>0</v>
      </c>
      <c r="R6" s="5">
        <f>INDEX('Final Energy Consumption-2020'!$A$2:$AH$43,MATCH('Energy Use 2020'!$A6,'Final Energy Consumption-2020'!$A$2:$A$43,0),MATCH('Energy Use 2020'!R$2,'Final Energy Consumption-2020'!$A$2:$AH$2,0))*'Heat Value'!$P$78</f>
        <v>2777824500</v>
      </c>
      <c r="S6" s="5">
        <f>INDEX('Final Energy Consumption-2020'!$A$2:$AH$43,MATCH('Energy Use 2020'!$A6,'Final Energy Consumption-2020'!$A$2:$A$43,0),MATCH('Energy Use 2020'!S$2,'Final Energy Consumption-2020'!$A$2:$AH$2,0))*'Heat Value'!$P$78</f>
        <v>0</v>
      </c>
      <c r="T6" s="5">
        <f>INDEX('Final Energy Consumption-2020'!$A$2:$AH$43,MATCH('Energy Use 2020'!$A6,'Final Energy Consumption-2020'!$A$2:$A$43,0),MATCH('Energy Use 2020'!T$2,'Final Energy Consumption-2020'!$A$2:$AH$2,0))*'Heat Value'!$P$78</f>
        <v>0</v>
      </c>
      <c r="U6" s="9">
        <f>INDEX('Final Energy Consumption-2020'!$A$2:$AH$43,MATCH('Energy Use 2020'!$A6,'Final Energy Consumption-2020'!$A$2:$A$43,0),MATCH('Energy Use 2020'!U$2,'Final Energy Consumption-2020'!$A$2:$AH$2,0))*'Heat Value'!$P$78</f>
        <v>0</v>
      </c>
      <c r="V6" s="5">
        <f>INDEX('Final Energy Consumption-2020'!$A$2:$AH$43,MATCH('Energy Use 2020'!$A6,'Final Energy Consumption-2020'!$A$2:$A$43,0),MATCH('Energy Use 2020'!V$2,'Final Energy Consumption-2020'!$A$2:$AH$2,0))*'Heat Value'!$P$78</f>
        <v>0</v>
      </c>
      <c r="W6" s="5">
        <f>INDEX('Final Energy Consumption-2020'!$A$2:$AH$43,MATCH('Energy Use 2020'!$A6,'Final Energy Consumption-2020'!$A$2:$A$43,0),MATCH('Energy Use 2020'!W$2,'Final Energy Consumption-2020'!$A$2:$AH$2,0))*'Heat Value'!$P$78</f>
        <v>47223016500</v>
      </c>
      <c r="X6" s="5">
        <f>INDEX('Final Energy Consumption-2020'!$A$2:$AH$43,MATCH('Energy Use 2020'!$A6,'Final Energy Consumption-2020'!$A$2:$A$43,0),MATCH('Energy Use 2020'!X$2,'Final Energy Consumption-2020'!$A$2:$AH$2,0))*'Heat Value'!$P$78</f>
        <v>4638966915000</v>
      </c>
      <c r="Y6" s="5">
        <f>INDEX('Final Energy Consumption-2020'!$A$2:$AH$43,MATCH('Energy Use 2020'!$A6,'Final Energy Consumption-2020'!$A$2:$A$43,0),MATCH('Energy Use 2020'!Y$2,'Final Energy Consumption-2020'!$A$2:$AH$2,0))*'Heat Value'!$P$78</f>
        <v>6025101340500</v>
      </c>
      <c r="Z6" s="5">
        <f>INDEX('Final Energy Consumption-2020'!$A$2:$AH$43,MATCH('Energy Use 2020'!$A6,'Final Energy Consumption-2020'!$A$2:$A$43,0),MATCH('Energy Use 2020'!Z$2,'Final Energy Consumption-2020'!$A$2:$AH$2,0))*'Heat Value'!$P$78</f>
        <v>448401986439000</v>
      </c>
      <c r="AA6" s="5">
        <f>INDEX('Final Energy Consumption-2020'!$A$2:$AH$43,MATCH('Energy Use 2020'!$A6,'Final Energy Consumption-2020'!$A$2:$A$43,0),MATCH('Energy Use 2020'!AA$2,'Final Energy Consumption-2020'!$A$2:$AH$2,0))*'Heat Value'!$P$78</f>
        <v>5700095874000</v>
      </c>
      <c r="AB6" s="5">
        <f>INDEX('Final Energy Consumption-2020'!$A$2:$AH$43,MATCH('Energy Use 2020'!$A6,'Final Energy Consumption-2020'!$A$2:$A$43,0),MATCH('Energy Use 2020'!AB$2,'Final Energy Consumption-2020'!$A$2:$AH$2,0))*'Heat Value'!$P$78</f>
        <v>25436538946500</v>
      </c>
      <c r="AC6" s="5">
        <f>INDEX('Final Energy Consumption-2020'!$A$2:$AH$43,MATCH('Energy Use 2020'!$A6,'Final Energy Consumption-2020'!$A$2:$A$43,0),MATCH('Energy Use 2020'!AC$2,'Final Energy Consumption-2020'!$A$2:$AH$2,0))*VLOOKUP(AC$3,'Heat Value'!$B$2:$P$78,15,0)</f>
        <v>158092881609818.72</v>
      </c>
      <c r="AD6" s="128">
        <f>INDEX('Final Energy Consumption-2020'!$A$2:$AH$43,MATCH('Energy Use 2020'!$A6,'Final Energy Consumption-2020'!$A$2:$A$43,0),MATCH('Energy Use 2020'!AD$2,'Final Energy Consumption-2020'!$A$2:$AH$2,0))*'Heat Value'!$P$78</f>
        <v>0</v>
      </c>
    </row>
    <row r="7" spans="1:30" x14ac:dyDescent="0.2">
      <c r="A7" s="12" t="s">
        <v>4</v>
      </c>
      <c r="B7" s="9">
        <f>INDEX('Final Energy Consumption-2020'!$A$2:$AH$43,MATCH('Energy Use 2020'!$A7,'Final Energy Consumption-2020'!$A$2:$A$43,0),MATCH('Energy Use 2020'!B$2,'Final Energy Consumption-2020'!$A$2:$AH$2,0))*'Heat Value'!$P$78</f>
        <v>33697789009500</v>
      </c>
      <c r="C7" s="5">
        <f>INDEX('Final Energy Consumption-2020'!$A$2:$AH$43,MATCH('Energy Use 2020'!$A7,'Final Energy Consumption-2020'!$A$2:$A$43,0),MATCH('Energy Use 2020'!C$2,'Final Energy Consumption-2020'!$A$2:$AH$2,0))*'Heat Value'!$P$78</f>
        <v>0</v>
      </c>
      <c r="D7" s="5">
        <f>INDEX('Final Energy Consumption-2020'!$A$2:$AH$43,MATCH('Energy Use 2020'!$A7,'Final Energy Consumption-2020'!$A$2:$A$43,0),MATCH('Energy Use 2020'!D$2,'Final Energy Consumption-2020'!$A$2:$AH$2,0))*'Heat Value'!$P$78</f>
        <v>769457386500</v>
      </c>
      <c r="E7" s="5">
        <f>INDEX('Final Energy Consumption-2020'!$A$2:$AH$43,MATCH('Energy Use 2020'!$A7,'Final Energy Consumption-2020'!$A$2:$A$43,0),MATCH('Energy Use 2020'!E$2,'Final Energy Consumption-2020'!$A$2:$AH$2,0))*'Heat Value'!$P$78</f>
        <v>1336133584499.9966</v>
      </c>
      <c r="F7" s="5">
        <f>INDEX('Final Energy Consumption-2020'!$A$2:$AH$43,MATCH('Energy Use 2020'!$A7,'Final Energy Consumption-2020'!$A$2:$A$43,0),MATCH('Energy Use 2020'!F$2,'Final Energy Consumption-2020'!$A$2:$AH$2,0))*'Heat Value'!$P$78</f>
        <v>45772992111000</v>
      </c>
      <c r="G7" s="5">
        <f>INDEX('Final Energy Consumption-2020'!$A$2:$AH$43,MATCH('Energy Use 2020'!$A7,'Final Energy Consumption-2020'!$A$2:$A$43,0),MATCH('Energy Use 2020'!G$2,'Final Energy Consumption-2020'!$A$2:$AH$2,0))*'Heat Value'!$P$78</f>
        <v>4388962710000</v>
      </c>
      <c r="H7" s="5">
        <f>INDEX('Final Energy Consumption-2020'!$A$2:$AH$43,MATCH('Energy Use 2020'!$A7,'Final Energy Consumption-2020'!$A$2:$A$43,0),MATCH('Energy Use 2020'!H$2,'Final Energy Consumption-2020'!$A$2:$AH$2,0))*'Heat Value'!$P$78</f>
        <v>7036229458500</v>
      </c>
      <c r="I7" s="5">
        <f>INDEX('Final Energy Consumption-2020'!$A$2:$AH$43,MATCH('Energy Use 2020'!$A7,'Final Energy Consumption-2020'!$A$2:$A$43,0),MATCH('Energy Use 2020'!I$2,'Final Energy Consumption-2020'!$A$2:$AH$2,0))*'Heat Value'!$P$78</f>
        <v>77779086000</v>
      </c>
      <c r="J7" s="5">
        <f>INDEX('Final Energy Consumption-2020'!$A$2:$AH$43,MATCH('Energy Use 2020'!$A7,'Final Energy Consumption-2020'!$A$2:$A$43,0),MATCH('Energy Use 2020'!J$2,'Final Energy Consumption-2020'!$A$2:$AH$2,0))*'Heat Value'!$P$78</f>
        <v>0</v>
      </c>
      <c r="K7" s="5">
        <f>INDEX('Final Energy Consumption-2020'!$A$2:$AH$43,MATCH('Energy Use 2020'!$A7,'Final Energy Consumption-2020'!$A$2:$A$43,0),MATCH('Energy Use 2020'!K$2,'Final Energy Consumption-2020'!$A$2:$AH$2,0))*'Heat Value'!$P$78</f>
        <v>0</v>
      </c>
      <c r="L7" s="5">
        <f>INDEX('Final Energy Consumption-2020'!$A$2:$AH$43,MATCH('Energy Use 2020'!$A7,'Final Energy Consumption-2020'!$A$2:$A$43,0),MATCH('Energy Use 2020'!L$2,'Final Energy Consumption-2020'!$A$2:$AH$2,0))*'Heat Value'!$P$78</f>
        <v>0</v>
      </c>
      <c r="M7" s="5">
        <f>INDEX('Final Energy Consumption-2020'!$A$2:$AH$43,MATCH('Energy Use 2020'!$A7,'Final Energy Consumption-2020'!$A$2:$A$43,0),MATCH('Energy Use 2020'!M$2,'Final Energy Consumption-2020'!$A$2:$AH$2,0))*'Heat Value'!$P$78*0.21</f>
        <v>51334196760</v>
      </c>
      <c r="N7" s="5">
        <f>INDEX('Final Energy Consumption-2020'!$A$2:$AH$43,MATCH('Energy Use 2020'!$A7,'Final Energy Consumption-2020'!$A$2:$A$43,0),MATCH('Energy Use 2020'!N$2,'Final Energy Consumption-2020'!$A$2:$AH$2,0))*'Heat Value'!$P$78</f>
        <v>2777824500</v>
      </c>
      <c r="O7" s="5">
        <f>INDEX('Final Energy Consumption-2020'!$A$2:$AH$43,MATCH('Energy Use 2020'!$A7,'Final Energy Consumption-2020'!$A$2:$A$43,0),MATCH('Energy Use 2020'!O$2,'Final Energy Consumption-2020'!$A$2:$AH$2,0))*'Heat Value'!$P$78*0.74</f>
        <v>10450620220920</v>
      </c>
      <c r="P7" s="5">
        <f>INDEX('Final Energy Consumption-2020'!$A$2:$AH$43,MATCH('Energy Use 2020'!$A7,'Final Energy Consumption-2020'!$A$2:$A$43,0),MATCH('Energy Use 2020'!P$2,'Final Energy Consumption-2020'!$A$2:$AH$2,0))*'Heat Value'!$P$78</f>
        <v>2777824500</v>
      </c>
      <c r="Q7" s="5">
        <f>INDEX('Final Energy Consumption-2020'!$A$2:$AH$43,MATCH('Energy Use 2020'!$A7,'Final Energy Consumption-2020'!$A$2:$A$43,0),MATCH('Energy Use 2020'!Q$2,'Final Energy Consumption-2020'!$A$2:$AH$2,0))*'Heat Value'!$P$78</f>
        <v>0</v>
      </c>
      <c r="R7" s="5">
        <f>INDEX('Final Energy Consumption-2020'!$A$2:$AH$43,MATCH('Energy Use 2020'!$A7,'Final Energy Consumption-2020'!$A$2:$A$43,0),MATCH('Energy Use 2020'!R$2,'Final Energy Consumption-2020'!$A$2:$AH$2,0))*'Heat Value'!$P$78</f>
        <v>113890804500</v>
      </c>
      <c r="S7" s="5">
        <f>INDEX('Final Energy Consumption-2020'!$A$2:$AH$43,MATCH('Energy Use 2020'!$A7,'Final Energy Consumption-2020'!$A$2:$A$43,0),MATCH('Energy Use 2020'!S$2,'Final Energy Consumption-2020'!$A$2:$AH$2,0))*'Heat Value'!$P$78</f>
        <v>0</v>
      </c>
      <c r="T7" s="5">
        <f>INDEX('Final Energy Consumption-2020'!$A$2:$AH$43,MATCH('Energy Use 2020'!$A7,'Final Energy Consumption-2020'!$A$2:$A$43,0),MATCH('Energy Use 2020'!T$2,'Final Energy Consumption-2020'!$A$2:$AH$2,0))*'Heat Value'!$P$78</f>
        <v>0</v>
      </c>
      <c r="U7" s="9">
        <f>INDEX('Final Energy Consumption-2020'!$A$2:$AH$43,MATCH('Energy Use 2020'!$A7,'Final Energy Consumption-2020'!$A$2:$A$43,0),MATCH('Energy Use 2020'!U$2,'Final Energy Consumption-2020'!$A$2:$AH$2,0))*'Heat Value'!$P$78</f>
        <v>0</v>
      </c>
      <c r="V7" s="5">
        <f>INDEX('Final Energy Consumption-2020'!$A$2:$AH$43,MATCH('Energy Use 2020'!$A7,'Final Energy Consumption-2020'!$A$2:$A$43,0),MATCH('Energy Use 2020'!V$2,'Final Energy Consumption-2020'!$A$2:$AH$2,0))*'Heat Value'!$P$78</f>
        <v>0</v>
      </c>
      <c r="W7" s="5">
        <f>INDEX('Final Energy Consumption-2020'!$A$2:$AH$43,MATCH('Energy Use 2020'!$A7,'Final Energy Consumption-2020'!$A$2:$A$43,0),MATCH('Energy Use 2020'!W$2,'Final Energy Consumption-2020'!$A$2:$AH$2,0))*'Heat Value'!$P$78</f>
        <v>0</v>
      </c>
      <c r="X7" s="5">
        <f>INDEX('Final Energy Consumption-2020'!$A$2:$AH$43,MATCH('Energy Use 2020'!$A7,'Final Energy Consumption-2020'!$A$2:$A$43,0),MATCH('Energy Use 2020'!X$2,'Final Energy Consumption-2020'!$A$2:$AH$2,0))*'Heat Value'!$P$78</f>
        <v>0</v>
      </c>
      <c r="Y7" s="5">
        <f>INDEX('Final Energy Consumption-2020'!$A$2:$AH$43,MATCH('Energy Use 2020'!$A7,'Final Energy Consumption-2020'!$A$2:$A$43,0),MATCH('Energy Use 2020'!Y$2,'Final Energy Consumption-2020'!$A$2:$AH$2,0))*'Heat Value'!$P$78</f>
        <v>2777824500</v>
      </c>
      <c r="Z7" s="5">
        <f>INDEX('Final Energy Consumption-2020'!$A$2:$AH$43,MATCH('Energy Use 2020'!$A7,'Final Energy Consumption-2020'!$A$2:$A$43,0),MATCH('Energy Use 2020'!Z$2,'Final Energy Consumption-2020'!$A$2:$AH$2,0))*'Heat Value'!$P$78</f>
        <v>188892066000</v>
      </c>
      <c r="AA7" s="5">
        <f>INDEX('Final Energy Consumption-2020'!$A$2:$AH$43,MATCH('Energy Use 2020'!$A7,'Final Energy Consumption-2020'!$A$2:$A$43,0),MATCH('Energy Use 2020'!AA$2,'Final Energy Consumption-2020'!$A$2:$AH$2,0))*'Heat Value'!$P$78</f>
        <v>0</v>
      </c>
      <c r="AB7" s="5">
        <f>INDEX('Final Energy Consumption-2020'!$A$2:$AH$43,MATCH('Energy Use 2020'!$A7,'Final Energy Consumption-2020'!$A$2:$A$43,0),MATCH('Energy Use 2020'!AB$2,'Final Energy Consumption-2020'!$A$2:$AH$2,0))*'Heat Value'!$P$78</f>
        <v>1236131902500</v>
      </c>
      <c r="AC7" s="5">
        <f>INDEX('Final Energy Consumption-2020'!$A$2:$AH$43,MATCH('Energy Use 2020'!$A7,'Final Energy Consumption-2020'!$A$2:$A$43,0),MATCH('Energy Use 2020'!AC$2,'Final Energy Consumption-2020'!$A$2:$AH$2,0))*VLOOKUP(AC$3,'Heat Value'!$B$2:$P$78,15,0)</f>
        <v>152673035839758.28</v>
      </c>
      <c r="AD7" s="128">
        <f>INDEX('Final Energy Consumption-2020'!$A$2:$AH$43,MATCH('Energy Use 2020'!$A7,'Final Energy Consumption-2020'!$A$2:$A$43,0),MATCH('Energy Use 2020'!AD$2,'Final Energy Consumption-2020'!$A$2:$AH$2,0))*'Heat Value'!$P$78</f>
        <v>663900055500</v>
      </c>
    </row>
    <row r="8" spans="1:30" x14ac:dyDescent="0.2">
      <c r="A8" s="12" t="s">
        <v>5</v>
      </c>
      <c r="B8" s="9">
        <f>INDEX('Final Energy Consumption-2020'!$A$2:$AH$43,MATCH('Energy Use 2020'!$A8,'Final Energy Consumption-2020'!$A$2:$A$43,0),MATCH('Energy Use 2020'!B$2,'Final Energy Consumption-2020'!$A$2:$AH$2,0))*'Heat Value'!$P$78</f>
        <v>14683580307000</v>
      </c>
      <c r="C8" s="5">
        <f>INDEX('Final Energy Consumption-2020'!$A$2:$AH$43,MATCH('Energy Use 2020'!$A8,'Final Energy Consumption-2020'!$A$2:$A$43,0),MATCH('Energy Use 2020'!C$2,'Final Energy Consumption-2020'!$A$2:$AH$2,0))*'Heat Value'!$P$78</f>
        <v>0</v>
      </c>
      <c r="D8" s="5">
        <f>INDEX('Final Energy Consumption-2020'!$A$2:$AH$43,MATCH('Energy Use 2020'!$A8,'Final Energy Consumption-2020'!$A$2:$A$43,0),MATCH('Energy Use 2020'!D$2,'Final Energy Consumption-2020'!$A$2:$AH$2,0))*'Heat Value'!$P$78</f>
        <v>188892066000</v>
      </c>
      <c r="E8" s="5">
        <f>INDEX('Final Energy Consumption-2020'!$A$2:$AH$43,MATCH('Energy Use 2020'!$A8,'Final Energy Consumption-2020'!$A$2:$A$43,0),MATCH('Energy Use 2020'!E$2,'Final Energy Consumption-2020'!$A$2:$AH$2,0))*'Heat Value'!$P$78</f>
        <v>0</v>
      </c>
      <c r="F8" s="5">
        <f>INDEX('Final Energy Consumption-2020'!$A$2:$AH$43,MATCH('Energy Use 2020'!$A8,'Final Energy Consumption-2020'!$A$2:$A$43,0),MATCH('Energy Use 2020'!F$2,'Final Energy Consumption-2020'!$A$2:$AH$2,0))*'Heat Value'!$P$78</f>
        <v>983349873000</v>
      </c>
      <c r="G8" s="5">
        <f>INDEX('Final Energy Consumption-2020'!$A$2:$AH$43,MATCH('Energy Use 2020'!$A8,'Final Energy Consumption-2020'!$A$2:$A$43,0),MATCH('Energy Use 2020'!G$2,'Final Energy Consumption-2020'!$A$2:$AH$2,0))*'Heat Value'!$P$78</f>
        <v>1600026912000</v>
      </c>
      <c r="H8" s="5">
        <f>INDEX('Final Energy Consumption-2020'!$A$2:$AH$43,MATCH('Energy Use 2020'!$A8,'Final Energy Consumption-2020'!$A$2:$A$43,0),MATCH('Energy Use 2020'!H$2,'Final Energy Consumption-2020'!$A$2:$AH$2,0))*'Heat Value'!$P$78</f>
        <v>0</v>
      </c>
      <c r="I8" s="5">
        <f>INDEX('Final Energy Consumption-2020'!$A$2:$AH$43,MATCH('Energy Use 2020'!$A8,'Final Energy Consumption-2020'!$A$2:$A$43,0),MATCH('Energy Use 2020'!I$2,'Final Energy Consumption-2020'!$A$2:$AH$2,0))*'Heat Value'!$P$78</f>
        <v>0</v>
      </c>
      <c r="J8" s="5">
        <f>INDEX('Final Energy Consumption-2020'!$A$2:$AH$43,MATCH('Energy Use 2020'!$A8,'Final Energy Consumption-2020'!$A$2:$A$43,0),MATCH('Energy Use 2020'!J$2,'Final Energy Consumption-2020'!$A$2:$AH$2,0))*'Heat Value'!$P$78</f>
        <v>0</v>
      </c>
      <c r="K8" s="5">
        <f>INDEX('Final Energy Consumption-2020'!$A$2:$AH$43,MATCH('Energy Use 2020'!$A8,'Final Energy Consumption-2020'!$A$2:$A$43,0),MATCH('Energy Use 2020'!K$2,'Final Energy Consumption-2020'!$A$2:$AH$2,0))*'Heat Value'!$P$78</f>
        <v>0</v>
      </c>
      <c r="L8" s="5">
        <f>INDEX('Final Energy Consumption-2020'!$A$2:$AH$43,MATCH('Energy Use 2020'!$A8,'Final Energy Consumption-2020'!$A$2:$A$43,0),MATCH('Energy Use 2020'!L$2,'Final Energy Consumption-2020'!$A$2:$AH$2,0))*'Heat Value'!$P$78</f>
        <v>0</v>
      </c>
      <c r="M8" s="5">
        <f>INDEX('Final Energy Consumption-2020'!$A$2:$AH$43,MATCH('Energy Use 2020'!$A8,'Final Energy Consumption-2020'!$A$2:$A$43,0),MATCH('Energy Use 2020'!M$2,'Final Energy Consumption-2020'!$A$2:$AH$2,0))*'Heat Value'!$P$78*0.21</f>
        <v>91584873765</v>
      </c>
      <c r="N8" s="5">
        <f>INDEX('Final Energy Consumption-2020'!$A$2:$AH$43,MATCH('Energy Use 2020'!$A8,'Final Energy Consumption-2020'!$A$2:$A$43,0),MATCH('Energy Use 2020'!N$2,'Final Energy Consumption-2020'!$A$2:$AH$2,0))*'Heat Value'!$P$78</f>
        <v>166669470000</v>
      </c>
      <c r="O8" s="5">
        <f>INDEX('Final Energy Consumption-2020'!$A$2:$AH$43,MATCH('Energy Use 2020'!$A8,'Final Energy Consumption-2020'!$A$2:$A$43,0),MATCH('Energy Use 2020'!O$2,'Final Energy Consumption-2020'!$A$2:$AH$2,0))*'Heat Value'!$P$78*0.74</f>
        <v>4962194573820</v>
      </c>
      <c r="P8" s="5">
        <f>INDEX('Final Energy Consumption-2020'!$A$2:$AH$43,MATCH('Energy Use 2020'!$A8,'Final Energy Consumption-2020'!$A$2:$A$43,0),MATCH('Energy Use 2020'!P$2,'Final Energy Consumption-2020'!$A$2:$AH$2,0))*'Heat Value'!$P$78</f>
        <v>205559013000</v>
      </c>
      <c r="Q8" s="5">
        <f>INDEX('Final Energy Consumption-2020'!$A$2:$AH$43,MATCH('Energy Use 2020'!$A8,'Final Energy Consumption-2020'!$A$2:$A$43,0),MATCH('Energy Use 2020'!Q$2,'Final Energy Consumption-2020'!$A$2:$AH$2,0))*'Heat Value'!$P$78</f>
        <v>0</v>
      </c>
      <c r="R8" s="5">
        <f>INDEX('Final Energy Consumption-2020'!$A$2:$AH$43,MATCH('Energy Use 2020'!$A8,'Final Energy Consumption-2020'!$A$2:$A$43,0),MATCH('Energy Use 2020'!R$2,'Final Energy Consumption-2020'!$A$2:$AH$2,0))*'Heat Value'!$P$78</f>
        <v>13889122500</v>
      </c>
      <c r="S8" s="5">
        <f>INDEX('Final Energy Consumption-2020'!$A$2:$AH$43,MATCH('Energy Use 2020'!$A8,'Final Energy Consumption-2020'!$A$2:$A$43,0),MATCH('Energy Use 2020'!S$2,'Final Energy Consumption-2020'!$A$2:$AH$2,0))*'Heat Value'!$P$78</f>
        <v>0</v>
      </c>
      <c r="T8" s="5">
        <f>INDEX('Final Energy Consumption-2020'!$A$2:$AH$43,MATCH('Energy Use 2020'!$A8,'Final Energy Consumption-2020'!$A$2:$A$43,0),MATCH('Energy Use 2020'!T$2,'Final Energy Consumption-2020'!$A$2:$AH$2,0))*'Heat Value'!$P$78</f>
        <v>0</v>
      </c>
      <c r="U8" s="9">
        <f>INDEX('Final Energy Consumption-2020'!$A$2:$AH$43,MATCH('Energy Use 2020'!$A8,'Final Energy Consumption-2020'!$A$2:$A$43,0),MATCH('Energy Use 2020'!U$2,'Final Energy Consumption-2020'!$A$2:$AH$2,0))*'Heat Value'!$P$78</f>
        <v>144446874000</v>
      </c>
      <c r="V8" s="5">
        <f>INDEX('Final Energy Consumption-2020'!$A$2:$AH$43,MATCH('Energy Use 2020'!$A8,'Final Energy Consumption-2020'!$A$2:$A$43,0),MATCH('Energy Use 2020'!V$2,'Final Energy Consumption-2020'!$A$2:$AH$2,0))*'Heat Value'!$P$78</f>
        <v>91668208500</v>
      </c>
      <c r="W8" s="5">
        <f>INDEX('Final Energy Consumption-2020'!$A$2:$AH$43,MATCH('Energy Use 2020'!$A8,'Final Energy Consumption-2020'!$A$2:$A$43,0),MATCH('Energy Use 2020'!W$2,'Final Energy Consumption-2020'!$A$2:$AH$2,0))*'Heat Value'!$P$78</f>
        <v>0</v>
      </c>
      <c r="X8" s="5">
        <f>INDEX('Final Energy Consumption-2020'!$A$2:$AH$43,MATCH('Energy Use 2020'!$A8,'Final Energy Consumption-2020'!$A$2:$A$43,0),MATCH('Energy Use 2020'!X$2,'Final Energy Consumption-2020'!$A$2:$AH$2,0))*'Heat Value'!$P$78</f>
        <v>0</v>
      </c>
      <c r="Y8" s="5">
        <f>INDEX('Final Energy Consumption-2020'!$A$2:$AH$43,MATCH('Energy Use 2020'!$A8,'Final Energy Consumption-2020'!$A$2:$A$43,0),MATCH('Energy Use 2020'!Y$2,'Final Energy Consumption-2020'!$A$2:$AH$2,0))*'Heat Value'!$P$78</f>
        <v>0</v>
      </c>
      <c r="Z8" s="5">
        <f>INDEX('Final Energy Consumption-2020'!$A$2:$AH$43,MATCH('Energy Use 2020'!$A8,'Final Energy Consumption-2020'!$A$2:$A$43,0),MATCH('Energy Use 2020'!Z$2,'Final Energy Consumption-2020'!$A$2:$AH$2,0))*'Heat Value'!$P$78</f>
        <v>2952827443500</v>
      </c>
      <c r="AA8" s="5">
        <f>INDEX('Final Energy Consumption-2020'!$A$2:$AH$43,MATCH('Energy Use 2020'!$A8,'Final Energy Consumption-2020'!$A$2:$A$43,0),MATCH('Energy Use 2020'!AA$2,'Final Energy Consumption-2020'!$A$2:$AH$2,0))*'Heat Value'!$P$78</f>
        <v>0</v>
      </c>
      <c r="AB8" s="5">
        <f>INDEX('Final Energy Consumption-2020'!$A$2:$AH$43,MATCH('Energy Use 2020'!$A8,'Final Energy Consumption-2020'!$A$2:$A$43,0),MATCH('Energy Use 2020'!AB$2,'Final Energy Consumption-2020'!$A$2:$AH$2,0))*'Heat Value'!$P$78</f>
        <v>2777824500</v>
      </c>
      <c r="AC8" s="5">
        <f>INDEX('Final Energy Consumption-2020'!$A$2:$AH$43,MATCH('Energy Use 2020'!$A8,'Final Energy Consumption-2020'!$A$2:$A$43,0),MATCH('Energy Use 2020'!AC$2,'Final Energy Consumption-2020'!$A$2:$AH$2,0))*VLOOKUP(AC$3,'Heat Value'!$B$2:$P$78,15,0)</f>
        <v>112419693901000.98</v>
      </c>
      <c r="AD8" s="128">
        <f>INDEX('Final Energy Consumption-2020'!$A$2:$AH$43,MATCH('Energy Use 2020'!$A8,'Final Energy Consumption-2020'!$A$2:$A$43,0),MATCH('Energy Use 2020'!AD$2,'Final Energy Consumption-2020'!$A$2:$AH$2,0))*'Heat Value'!$P$78</f>
        <v>1669472524500</v>
      </c>
    </row>
    <row r="9" spans="1:30" x14ac:dyDescent="0.2">
      <c r="A9" s="12" t="s">
        <v>6</v>
      </c>
      <c r="B9" s="9">
        <f>INDEX('Final Energy Consumption-2020'!$A$2:$AH$43,MATCH('Energy Use 2020'!$A9,'Final Energy Consumption-2020'!$A$2:$A$43,0),MATCH('Energy Use 2020'!B$2,'Final Energy Consumption-2020'!$A$2:$AH$2,0))*'Heat Value'!$P$78</f>
        <v>52945334970000</v>
      </c>
      <c r="C9" s="5">
        <f>INDEX('Final Energy Consumption-2020'!$A$2:$AH$43,MATCH('Energy Use 2020'!$A9,'Final Energy Consumption-2020'!$A$2:$A$43,0),MATCH('Energy Use 2020'!C$2,'Final Energy Consumption-2020'!$A$2:$AH$2,0))*'Heat Value'!$P$78</f>
        <v>0</v>
      </c>
      <c r="D9" s="5">
        <f>INDEX('Final Energy Consumption-2020'!$A$2:$AH$43,MATCH('Energy Use 2020'!$A9,'Final Energy Consumption-2020'!$A$2:$A$43,0),MATCH('Energy Use 2020'!D$2,'Final Energy Consumption-2020'!$A$2:$AH$2,0))*'Heat Value'!$P$78</f>
        <v>5044529292000</v>
      </c>
      <c r="E9" s="5">
        <f>INDEX('Final Energy Consumption-2020'!$A$2:$AH$43,MATCH('Energy Use 2020'!$A9,'Final Energy Consumption-2020'!$A$2:$A$43,0),MATCH('Energy Use 2020'!E$2,'Final Energy Consumption-2020'!$A$2:$AH$2,0))*'Heat Value'!$P$78</f>
        <v>975016399500.00537</v>
      </c>
      <c r="F9" s="5">
        <f>INDEX('Final Energy Consumption-2020'!$A$2:$AH$43,MATCH('Energy Use 2020'!$A9,'Final Energy Consumption-2020'!$A$2:$A$43,0),MATCH('Energy Use 2020'!F$2,'Final Energy Consumption-2020'!$A$2:$AH$2,0))*'Heat Value'!$P$78</f>
        <v>3975066859500</v>
      </c>
      <c r="G9" s="5">
        <f>INDEX('Final Energy Consumption-2020'!$A$2:$AH$43,MATCH('Energy Use 2020'!$A9,'Final Energy Consumption-2020'!$A$2:$A$43,0),MATCH('Energy Use 2020'!G$2,'Final Energy Consumption-2020'!$A$2:$AH$2,0))*'Heat Value'!$P$78</f>
        <v>2638933275000</v>
      </c>
      <c r="H9" s="5">
        <f>INDEX('Final Energy Consumption-2020'!$A$2:$AH$43,MATCH('Energy Use 2020'!$A9,'Final Energy Consumption-2020'!$A$2:$A$43,0),MATCH('Energy Use 2020'!H$2,'Final Energy Consumption-2020'!$A$2:$AH$2,0))*'Heat Value'!$P$78</f>
        <v>0</v>
      </c>
      <c r="I9" s="5">
        <f>INDEX('Final Energy Consumption-2020'!$A$2:$AH$43,MATCH('Energy Use 2020'!$A9,'Final Energy Consumption-2020'!$A$2:$A$43,0),MATCH('Energy Use 2020'!I$2,'Final Energy Consumption-2020'!$A$2:$AH$2,0))*'Heat Value'!$P$78</f>
        <v>922237734000</v>
      </c>
      <c r="J9" s="5">
        <f>INDEX('Final Energy Consumption-2020'!$A$2:$AH$43,MATCH('Energy Use 2020'!$A9,'Final Energy Consumption-2020'!$A$2:$A$43,0),MATCH('Energy Use 2020'!J$2,'Final Energy Consumption-2020'!$A$2:$AH$2,0))*'Heat Value'!$P$78</f>
        <v>0</v>
      </c>
      <c r="K9" s="5">
        <f>INDEX('Final Energy Consumption-2020'!$A$2:$AH$43,MATCH('Energy Use 2020'!$A9,'Final Energy Consumption-2020'!$A$2:$A$43,0),MATCH('Energy Use 2020'!K$2,'Final Energy Consumption-2020'!$A$2:$AH$2,0))*'Heat Value'!$P$78</f>
        <v>0</v>
      </c>
      <c r="L9" s="5">
        <f>INDEX('Final Energy Consumption-2020'!$A$2:$AH$43,MATCH('Energy Use 2020'!$A9,'Final Energy Consumption-2020'!$A$2:$A$43,0),MATCH('Energy Use 2020'!L$2,'Final Energy Consumption-2020'!$A$2:$AH$2,0))*'Heat Value'!$P$78</f>
        <v>0</v>
      </c>
      <c r="M9" s="5">
        <f>INDEX('Final Energy Consumption-2020'!$A$2:$AH$43,MATCH('Energy Use 2020'!$A9,'Final Energy Consumption-2020'!$A$2:$A$43,0),MATCH('Energy Use 2020'!M$2,'Final Energy Consumption-2020'!$A$2:$AH$2,0))*'Heat Value'!$P$78*0.21</f>
        <v>66501118530</v>
      </c>
      <c r="N9" s="5">
        <f>INDEX('Final Energy Consumption-2020'!$A$2:$AH$43,MATCH('Energy Use 2020'!$A9,'Final Energy Consumption-2020'!$A$2:$A$43,0),MATCH('Energy Use 2020'!N$2,'Final Energy Consumption-2020'!$A$2:$AH$2,0))*'Heat Value'!$P$78</f>
        <v>5555649000</v>
      </c>
      <c r="O9" s="5">
        <f>INDEX('Final Energy Consumption-2020'!$A$2:$AH$43,MATCH('Energy Use 2020'!$A9,'Final Energy Consumption-2020'!$A$2:$A$43,0),MATCH('Energy Use 2020'!O$2,'Final Energy Consumption-2020'!$A$2:$AH$2,0))*'Heat Value'!$P$78*0.74</f>
        <v>14321296435710</v>
      </c>
      <c r="P9" s="5">
        <f>INDEX('Final Energy Consumption-2020'!$A$2:$AH$43,MATCH('Energy Use 2020'!$A9,'Final Energy Consumption-2020'!$A$2:$A$43,0),MATCH('Energy Use 2020'!P$2,'Final Energy Consumption-2020'!$A$2:$AH$2,0))*'Heat Value'!$P$78</f>
        <v>13889122500</v>
      </c>
      <c r="Q9" s="5">
        <f>INDEX('Final Energy Consumption-2020'!$A$2:$AH$43,MATCH('Energy Use 2020'!$A9,'Final Energy Consumption-2020'!$A$2:$A$43,0),MATCH('Energy Use 2020'!Q$2,'Final Energy Consumption-2020'!$A$2:$AH$2,0))*'Heat Value'!$P$78</f>
        <v>0</v>
      </c>
      <c r="R9" s="5">
        <f>INDEX('Final Energy Consumption-2020'!$A$2:$AH$43,MATCH('Energy Use 2020'!$A9,'Final Energy Consumption-2020'!$A$2:$A$43,0),MATCH('Energy Use 2020'!R$2,'Final Energy Consumption-2020'!$A$2:$AH$2,0))*'Heat Value'!$P$78</f>
        <v>63889963500</v>
      </c>
      <c r="S9" s="5">
        <f>INDEX('Final Energy Consumption-2020'!$A$2:$AH$43,MATCH('Energy Use 2020'!$A9,'Final Energy Consumption-2020'!$A$2:$A$43,0),MATCH('Energy Use 2020'!S$2,'Final Energy Consumption-2020'!$A$2:$AH$2,0))*'Heat Value'!$P$78</f>
        <v>0</v>
      </c>
      <c r="T9" s="5">
        <f>INDEX('Final Energy Consumption-2020'!$A$2:$AH$43,MATCH('Energy Use 2020'!$A9,'Final Energy Consumption-2020'!$A$2:$A$43,0),MATCH('Energy Use 2020'!T$2,'Final Energy Consumption-2020'!$A$2:$AH$2,0))*'Heat Value'!$P$78</f>
        <v>0</v>
      </c>
      <c r="U9" s="9">
        <f>INDEX('Final Energy Consumption-2020'!$A$2:$AH$43,MATCH('Energy Use 2020'!$A9,'Final Energy Consumption-2020'!$A$2:$A$43,0),MATCH('Energy Use 2020'!U$2,'Final Energy Consumption-2020'!$A$2:$AH$2,0))*'Heat Value'!$P$78</f>
        <v>213892486500</v>
      </c>
      <c r="V9" s="5">
        <f>INDEX('Final Energy Consumption-2020'!$A$2:$AH$43,MATCH('Energy Use 2020'!$A9,'Final Energy Consumption-2020'!$A$2:$A$43,0),MATCH('Energy Use 2020'!V$2,'Final Energy Consumption-2020'!$A$2:$AH$2,0))*'Heat Value'!$P$78</f>
        <v>211114662000</v>
      </c>
      <c r="W9" s="5">
        <f>INDEX('Final Energy Consumption-2020'!$A$2:$AH$43,MATCH('Energy Use 2020'!$A9,'Final Energy Consumption-2020'!$A$2:$A$43,0),MATCH('Energy Use 2020'!W$2,'Final Energy Consumption-2020'!$A$2:$AH$2,0))*'Heat Value'!$P$78</f>
        <v>30556069500</v>
      </c>
      <c r="X9" s="5">
        <f>INDEX('Final Energy Consumption-2020'!$A$2:$AH$43,MATCH('Energy Use 2020'!$A9,'Final Energy Consumption-2020'!$A$2:$A$43,0),MATCH('Energy Use 2020'!X$2,'Final Energy Consumption-2020'!$A$2:$AH$2,0))*'Heat Value'!$P$78</f>
        <v>0</v>
      </c>
      <c r="Y9" s="5">
        <f>INDEX('Final Energy Consumption-2020'!$A$2:$AH$43,MATCH('Energy Use 2020'!$A9,'Final Energy Consumption-2020'!$A$2:$A$43,0),MATCH('Energy Use 2020'!Y$2,'Final Energy Consumption-2020'!$A$2:$AH$2,0))*'Heat Value'!$P$78</f>
        <v>27778245000</v>
      </c>
      <c r="Z9" s="5">
        <f>INDEX('Final Energy Consumption-2020'!$A$2:$AH$43,MATCH('Energy Use 2020'!$A9,'Final Energy Consumption-2020'!$A$2:$A$43,0),MATCH('Energy Use 2020'!Z$2,'Final Energy Consumption-2020'!$A$2:$AH$2,0))*'Heat Value'!$P$78</f>
        <v>2980605688500</v>
      </c>
      <c r="AA9" s="5">
        <f>INDEX('Final Energy Consumption-2020'!$A$2:$AH$43,MATCH('Energy Use 2020'!$A9,'Final Energy Consumption-2020'!$A$2:$A$43,0),MATCH('Energy Use 2020'!AA$2,'Final Energy Consumption-2020'!$A$2:$AH$2,0))*'Heat Value'!$P$78</f>
        <v>8483476023000</v>
      </c>
      <c r="AB9" s="5">
        <f>INDEX('Final Energy Consumption-2020'!$A$2:$AH$43,MATCH('Energy Use 2020'!$A9,'Final Energy Consumption-2020'!$A$2:$A$43,0),MATCH('Energy Use 2020'!AB$2,'Final Energy Consumption-2020'!$A$2:$AH$2,0))*'Heat Value'!$P$78</f>
        <v>21686475871500</v>
      </c>
      <c r="AC9" s="5">
        <f>INDEX('Final Energy Consumption-2020'!$A$2:$AH$43,MATCH('Energy Use 2020'!$A9,'Final Energy Consumption-2020'!$A$2:$A$43,0),MATCH('Energy Use 2020'!AC$2,'Final Energy Consumption-2020'!$A$2:$AH$2,0))*VLOOKUP(AC$3,'Heat Value'!$B$2:$P$78,15,0)</f>
        <v>77011866052616</v>
      </c>
      <c r="AD9" s="128">
        <f>INDEX('Final Energy Consumption-2020'!$A$2:$AH$43,MATCH('Energy Use 2020'!$A9,'Final Energy Consumption-2020'!$A$2:$A$43,0),MATCH('Energy Use 2020'!AD$2,'Final Energy Consumption-2020'!$A$2:$AH$2,0))*'Heat Value'!$P$78</f>
        <v>91668208500</v>
      </c>
    </row>
    <row r="10" spans="1:30" x14ac:dyDescent="0.2">
      <c r="A10" s="12" t="s">
        <v>7</v>
      </c>
      <c r="B10" s="9">
        <f>INDEX('Final Energy Consumption-2020'!$A$2:$AH$43,MATCH('Energy Use 2020'!$A10,'Final Energy Consumption-2020'!$A$2:$A$43,0),MATCH('Energy Use 2020'!B$2,'Final Energy Consumption-2020'!$A$2:$AH$2,0))*'Heat Value'!$P$78</f>
        <v>700011774000</v>
      </c>
      <c r="C10" s="5">
        <f>INDEX('Final Energy Consumption-2020'!$A$2:$AH$43,MATCH('Energy Use 2020'!$A10,'Final Energy Consumption-2020'!$A$2:$A$43,0),MATCH('Energy Use 2020'!C$2,'Final Energy Consumption-2020'!$A$2:$AH$2,0))*'Heat Value'!$P$78</f>
        <v>0</v>
      </c>
      <c r="D10" s="5">
        <f>INDEX('Final Energy Consumption-2020'!$A$2:$AH$43,MATCH('Energy Use 2020'!$A10,'Final Energy Consumption-2020'!$A$2:$A$43,0),MATCH('Energy Use 2020'!D$2,'Final Energy Consumption-2020'!$A$2:$AH$2,0))*'Heat Value'!$P$78</f>
        <v>0</v>
      </c>
      <c r="E10" s="5">
        <f>INDEX('Final Energy Consumption-2020'!$A$2:$AH$43,MATCH('Energy Use 2020'!$A10,'Final Energy Consumption-2020'!$A$2:$A$43,0),MATCH('Energy Use 2020'!E$2,'Final Energy Consumption-2020'!$A$2:$AH$2,0))*'Heat Value'!$P$78</f>
        <v>0</v>
      </c>
      <c r="F10" s="5">
        <f>INDEX('Final Energy Consumption-2020'!$A$2:$AH$43,MATCH('Energy Use 2020'!$A10,'Final Energy Consumption-2020'!$A$2:$A$43,0),MATCH('Energy Use 2020'!F$2,'Final Energy Consumption-2020'!$A$2:$AH$2,0))*'Heat Value'!$P$78</f>
        <v>0</v>
      </c>
      <c r="G10" s="5">
        <f>INDEX('Final Energy Consumption-2020'!$A$2:$AH$43,MATCH('Energy Use 2020'!$A10,'Final Energy Consumption-2020'!$A$2:$A$43,0),MATCH('Energy Use 2020'!G$2,'Final Energy Consumption-2020'!$A$2:$AH$2,0))*'Heat Value'!$P$78</f>
        <v>0</v>
      </c>
      <c r="H10" s="5">
        <f>INDEX('Final Energy Consumption-2020'!$A$2:$AH$43,MATCH('Energy Use 2020'!$A10,'Final Energy Consumption-2020'!$A$2:$A$43,0),MATCH('Energy Use 2020'!H$2,'Final Energy Consumption-2020'!$A$2:$AH$2,0))*'Heat Value'!$P$78</f>
        <v>0</v>
      </c>
      <c r="I10" s="5">
        <f>INDEX('Final Energy Consumption-2020'!$A$2:$AH$43,MATCH('Energy Use 2020'!$A10,'Final Energy Consumption-2020'!$A$2:$A$43,0),MATCH('Energy Use 2020'!I$2,'Final Energy Consumption-2020'!$A$2:$AH$2,0))*'Heat Value'!$P$78</f>
        <v>0</v>
      </c>
      <c r="J10" s="5">
        <f>INDEX('Final Energy Consumption-2020'!$A$2:$AH$43,MATCH('Energy Use 2020'!$A10,'Final Energy Consumption-2020'!$A$2:$A$43,0),MATCH('Energy Use 2020'!J$2,'Final Energy Consumption-2020'!$A$2:$AH$2,0))*'Heat Value'!$P$78</f>
        <v>0</v>
      </c>
      <c r="K10" s="5">
        <f>INDEX('Final Energy Consumption-2020'!$A$2:$AH$43,MATCH('Energy Use 2020'!$A10,'Final Energy Consumption-2020'!$A$2:$A$43,0),MATCH('Energy Use 2020'!K$2,'Final Energy Consumption-2020'!$A$2:$AH$2,0))*'Heat Value'!$P$78</f>
        <v>0</v>
      </c>
      <c r="L10" s="5">
        <f>INDEX('Final Energy Consumption-2020'!$A$2:$AH$43,MATCH('Energy Use 2020'!$A10,'Final Energy Consumption-2020'!$A$2:$A$43,0),MATCH('Energy Use 2020'!L$2,'Final Energy Consumption-2020'!$A$2:$AH$2,0))*'Heat Value'!$P$78</f>
        <v>36111718500</v>
      </c>
      <c r="M10" s="5">
        <f>INDEX('Final Energy Consumption-2020'!$A$2:$AH$43,MATCH('Energy Use 2020'!$A10,'Final Energy Consumption-2020'!$A$2:$A$43,0),MATCH('Energy Use 2020'!M$2,'Final Energy Consumption-2020'!$A$2:$AH$2,0))*'Heat Value'!$P$78*0.21</f>
        <v>222253738245</v>
      </c>
      <c r="N10" s="5">
        <f>INDEX('Final Energy Consumption-2020'!$A$2:$AH$43,MATCH('Energy Use 2020'!$A10,'Final Energy Consumption-2020'!$A$2:$A$43,0),MATCH('Energy Use 2020'!N$2,'Final Energy Consumption-2020'!$A$2:$AH$2,0))*'Heat Value'!$P$78</f>
        <v>0</v>
      </c>
      <c r="O10" s="5">
        <f>INDEX('Final Energy Consumption-2020'!$A$2:$AH$43,MATCH('Energy Use 2020'!$A10,'Final Energy Consumption-2020'!$A$2:$A$43,0),MATCH('Energy Use 2020'!O$2,'Final Energy Consumption-2020'!$A$2:$AH$2,0))*'Heat Value'!$P$78*0.74</f>
        <v>31499863152120</v>
      </c>
      <c r="P10" s="5">
        <f>INDEX('Final Energy Consumption-2020'!$A$2:$AH$43,MATCH('Energy Use 2020'!$A10,'Final Energy Consumption-2020'!$A$2:$A$43,0),MATCH('Energy Use 2020'!P$2,'Final Energy Consumption-2020'!$A$2:$AH$2,0))*'Heat Value'!$P$78</f>
        <v>27778245000</v>
      </c>
      <c r="Q10" s="5">
        <f>INDEX('Final Energy Consumption-2020'!$A$2:$AH$43,MATCH('Energy Use 2020'!$A10,'Final Energy Consumption-2020'!$A$2:$A$43,0),MATCH('Energy Use 2020'!Q$2,'Final Energy Consumption-2020'!$A$2:$AH$2,0))*'Heat Value'!$P$78</f>
        <v>0</v>
      </c>
      <c r="R10" s="5">
        <f>INDEX('Final Energy Consumption-2020'!$A$2:$AH$43,MATCH('Energy Use 2020'!$A10,'Final Energy Consumption-2020'!$A$2:$A$43,0),MATCH('Energy Use 2020'!R$2,'Final Energy Consumption-2020'!$A$2:$AH$2,0))*'Heat Value'!$P$78</f>
        <v>172225119000</v>
      </c>
      <c r="S10" s="5">
        <f>INDEX('Final Energy Consumption-2020'!$A$2:$AH$43,MATCH('Energy Use 2020'!$A10,'Final Energy Consumption-2020'!$A$2:$A$43,0),MATCH('Energy Use 2020'!S$2,'Final Energy Consumption-2020'!$A$2:$AH$2,0))*'Heat Value'!$P$78</f>
        <v>0</v>
      </c>
      <c r="T10" s="5">
        <f>INDEX('Final Energy Consumption-2020'!$A$2:$AH$43,MATCH('Energy Use 2020'!$A10,'Final Energy Consumption-2020'!$A$2:$A$43,0),MATCH('Energy Use 2020'!T$2,'Final Energy Consumption-2020'!$A$2:$AH$2,0))*'Heat Value'!$P$78</f>
        <v>0</v>
      </c>
      <c r="U10" s="9">
        <f>INDEX('Final Energy Consumption-2020'!$A$2:$AH$43,MATCH('Energy Use 2020'!$A10,'Final Energy Consumption-2020'!$A$2:$A$43,0),MATCH('Energy Use 2020'!U$2,'Final Energy Consumption-2020'!$A$2:$AH$2,0))*'Heat Value'!$P$78</f>
        <v>0</v>
      </c>
      <c r="V10" s="5">
        <f>INDEX('Final Energy Consumption-2020'!$A$2:$AH$43,MATCH('Energy Use 2020'!$A10,'Final Energy Consumption-2020'!$A$2:$A$43,0),MATCH('Energy Use 2020'!V$2,'Final Energy Consumption-2020'!$A$2:$AH$2,0))*'Heat Value'!$P$78</f>
        <v>0</v>
      </c>
      <c r="W10" s="5">
        <f>INDEX('Final Energy Consumption-2020'!$A$2:$AH$43,MATCH('Energy Use 2020'!$A10,'Final Energy Consumption-2020'!$A$2:$A$43,0),MATCH('Energy Use 2020'!W$2,'Final Energy Consumption-2020'!$A$2:$AH$2,0))*'Heat Value'!$P$78</f>
        <v>30556069500</v>
      </c>
      <c r="X10" s="5">
        <f>INDEX('Final Energy Consumption-2020'!$A$2:$AH$43,MATCH('Energy Use 2020'!$A10,'Final Energy Consumption-2020'!$A$2:$A$43,0),MATCH('Energy Use 2020'!X$2,'Final Energy Consumption-2020'!$A$2:$AH$2,0))*'Heat Value'!$P$78</f>
        <v>0</v>
      </c>
      <c r="Y10" s="5">
        <f>INDEX('Final Energy Consumption-2020'!$A$2:$AH$43,MATCH('Energy Use 2020'!$A10,'Final Energy Consumption-2020'!$A$2:$A$43,0),MATCH('Energy Use 2020'!Y$2,'Final Energy Consumption-2020'!$A$2:$AH$2,0))*'Heat Value'!$P$78</f>
        <v>63889963500</v>
      </c>
      <c r="Z10" s="5">
        <f>INDEX('Final Energy Consumption-2020'!$A$2:$AH$43,MATCH('Energy Use 2020'!$A10,'Final Energy Consumption-2020'!$A$2:$A$43,0),MATCH('Energy Use 2020'!Z$2,'Final Energy Consumption-2020'!$A$2:$AH$2,0))*'Heat Value'!$P$78</f>
        <v>10525177030500</v>
      </c>
      <c r="AA10" s="5">
        <f>INDEX('Final Energy Consumption-2020'!$A$2:$AH$43,MATCH('Energy Use 2020'!$A10,'Final Energy Consumption-2020'!$A$2:$A$43,0),MATCH('Energy Use 2020'!AA$2,'Final Energy Consumption-2020'!$A$2:$AH$2,0))*'Heat Value'!$P$78</f>
        <v>244448556000</v>
      </c>
      <c r="AB10" s="5">
        <f>INDEX('Final Energy Consumption-2020'!$A$2:$AH$43,MATCH('Energy Use 2020'!$A10,'Final Energy Consumption-2020'!$A$2:$A$43,0),MATCH('Energy Use 2020'!AB$2,'Final Energy Consumption-2020'!$A$2:$AH$2,0))*'Heat Value'!$P$78</f>
        <v>2377817772000</v>
      </c>
      <c r="AC10" s="5">
        <f>INDEX('Final Energy Consumption-2020'!$A$2:$AH$43,MATCH('Energy Use 2020'!$A10,'Final Energy Consumption-2020'!$A$2:$A$43,0),MATCH('Energy Use 2020'!AC$2,'Final Energy Consumption-2020'!$A$2:$AH$2,0))*VLOOKUP(AC$3,'Heat Value'!$B$2:$P$78,15,0)</f>
        <v>0</v>
      </c>
      <c r="AD10" s="128">
        <f>INDEX('Final Energy Consumption-2020'!$A$2:$AH$43,MATCH('Energy Use 2020'!$A10,'Final Energy Consumption-2020'!$A$2:$A$43,0),MATCH('Energy Use 2020'!AD$2,'Final Energy Consumption-2020'!$A$2:$AH$2,0))*'Heat Value'!$P$78</f>
        <v>0</v>
      </c>
    </row>
    <row r="11" spans="1:30" x14ac:dyDescent="0.2">
      <c r="A11" s="12" t="s">
        <v>8</v>
      </c>
      <c r="B11" s="9">
        <f>INDEX('Final Energy Consumption-2020'!$A$2:$AH$43,MATCH('Energy Use 2020'!$A11,'Final Energy Consumption-2020'!$A$2:$A$43,0),MATCH('Energy Use 2020'!B$2,'Final Energy Consumption-2020'!$A$2:$AH$2,0))*'Heat Value'!$P$78</f>
        <v>1725029014500</v>
      </c>
      <c r="C11" s="5">
        <f>INDEX('Final Energy Consumption-2020'!$A$2:$AH$43,MATCH('Energy Use 2020'!$A11,'Final Energy Consumption-2020'!$A$2:$A$43,0),MATCH('Energy Use 2020'!C$2,'Final Energy Consumption-2020'!$A$2:$AH$2,0))*'Heat Value'!$P$78</f>
        <v>0</v>
      </c>
      <c r="D11" s="5">
        <f>INDEX('Final Energy Consumption-2020'!$A$2:$AH$43,MATCH('Energy Use 2020'!$A11,'Final Energy Consumption-2020'!$A$2:$A$43,0),MATCH('Energy Use 2020'!D$2,'Final Energy Consumption-2020'!$A$2:$AH$2,0))*'Heat Value'!$P$78</f>
        <v>0</v>
      </c>
      <c r="E11" s="5">
        <f>INDEX('Final Energy Consumption-2020'!$A$2:$AH$43,MATCH('Energy Use 2020'!$A11,'Final Energy Consumption-2020'!$A$2:$A$43,0),MATCH('Energy Use 2020'!E$2,'Final Energy Consumption-2020'!$A$2:$AH$2,0))*'Heat Value'!$P$78</f>
        <v>0</v>
      </c>
      <c r="F11" s="5">
        <f>INDEX('Final Energy Consumption-2020'!$A$2:$AH$43,MATCH('Energy Use 2020'!$A11,'Final Energy Consumption-2020'!$A$2:$A$43,0),MATCH('Energy Use 2020'!F$2,'Final Energy Consumption-2020'!$A$2:$AH$2,0))*'Heat Value'!$P$78</f>
        <v>0</v>
      </c>
      <c r="G11" s="5">
        <f>INDEX('Final Energy Consumption-2020'!$A$2:$AH$43,MATCH('Energy Use 2020'!$A11,'Final Energy Consumption-2020'!$A$2:$A$43,0),MATCH('Energy Use 2020'!G$2,'Final Energy Consumption-2020'!$A$2:$AH$2,0))*'Heat Value'!$P$78</f>
        <v>0</v>
      </c>
      <c r="H11" s="5">
        <f>INDEX('Final Energy Consumption-2020'!$A$2:$AH$43,MATCH('Energy Use 2020'!$A11,'Final Energy Consumption-2020'!$A$2:$A$43,0),MATCH('Energy Use 2020'!H$2,'Final Energy Consumption-2020'!$A$2:$AH$2,0))*'Heat Value'!$P$78</f>
        <v>0</v>
      </c>
      <c r="I11" s="5">
        <f>INDEX('Final Energy Consumption-2020'!$A$2:$AH$43,MATCH('Energy Use 2020'!$A11,'Final Energy Consumption-2020'!$A$2:$A$43,0),MATCH('Energy Use 2020'!I$2,'Final Energy Consumption-2020'!$A$2:$AH$2,0))*'Heat Value'!$P$78</f>
        <v>0</v>
      </c>
      <c r="J11" s="5">
        <f>INDEX('Final Energy Consumption-2020'!$A$2:$AH$43,MATCH('Energy Use 2020'!$A11,'Final Energy Consumption-2020'!$A$2:$A$43,0),MATCH('Energy Use 2020'!J$2,'Final Energy Consumption-2020'!$A$2:$AH$2,0))*'Heat Value'!$P$78</f>
        <v>0</v>
      </c>
      <c r="K11" s="5">
        <f>INDEX('Final Energy Consumption-2020'!$A$2:$AH$43,MATCH('Energy Use 2020'!$A11,'Final Energy Consumption-2020'!$A$2:$A$43,0),MATCH('Energy Use 2020'!K$2,'Final Energy Consumption-2020'!$A$2:$AH$2,0))*'Heat Value'!$P$78</f>
        <v>0</v>
      </c>
      <c r="L11" s="5">
        <f>INDEX('Final Energy Consumption-2020'!$A$2:$AH$43,MATCH('Energy Use 2020'!$A11,'Final Energy Consumption-2020'!$A$2:$A$43,0),MATCH('Energy Use 2020'!L$2,'Final Energy Consumption-2020'!$A$2:$AH$2,0))*'Heat Value'!$P$78</f>
        <v>0</v>
      </c>
      <c r="M11" s="5">
        <f>INDEX('Final Energy Consumption-2020'!$A$2:$AH$43,MATCH('Energy Use 2020'!$A11,'Final Energy Consumption-2020'!$A$2:$A$43,0),MATCH('Energy Use 2020'!M$2,'Final Energy Consumption-2020'!$A$2:$AH$2,0))*'Heat Value'!$P$78*0.21</f>
        <v>0</v>
      </c>
      <c r="N11" s="5">
        <f>INDEX('Final Energy Consumption-2020'!$A$2:$AH$43,MATCH('Energy Use 2020'!$A11,'Final Energy Consumption-2020'!$A$2:$A$43,0),MATCH('Energy Use 2020'!N$2,'Final Energy Consumption-2020'!$A$2:$AH$2,0))*'Heat Value'!$P$78</f>
        <v>0</v>
      </c>
      <c r="O11" s="5">
        <f>INDEX('Final Energy Consumption-2020'!$A$2:$AH$43,MATCH('Energy Use 2020'!$A11,'Final Energy Consumption-2020'!$A$2:$A$43,0),MATCH('Energy Use 2020'!O$2,'Final Energy Consumption-2020'!$A$2:$AH$2,0))*'Heat Value'!$P$78*0.74</f>
        <v>67834474290</v>
      </c>
      <c r="P11" s="5">
        <f>INDEX('Final Energy Consumption-2020'!$A$2:$AH$43,MATCH('Energy Use 2020'!$A11,'Final Energy Consumption-2020'!$A$2:$A$43,0),MATCH('Energy Use 2020'!P$2,'Final Energy Consumption-2020'!$A$2:$AH$2,0))*'Heat Value'!$P$78</f>
        <v>0</v>
      </c>
      <c r="Q11" s="5">
        <f>INDEX('Final Energy Consumption-2020'!$A$2:$AH$43,MATCH('Energy Use 2020'!$A11,'Final Energy Consumption-2020'!$A$2:$A$43,0),MATCH('Energy Use 2020'!Q$2,'Final Energy Consumption-2020'!$A$2:$AH$2,0))*'Heat Value'!$P$78</f>
        <v>0</v>
      </c>
      <c r="R11" s="5">
        <f>INDEX('Final Energy Consumption-2020'!$A$2:$AH$43,MATCH('Energy Use 2020'!$A11,'Final Energy Consumption-2020'!$A$2:$A$43,0),MATCH('Energy Use 2020'!R$2,'Final Energy Consumption-2020'!$A$2:$AH$2,0))*'Heat Value'!$P$78</f>
        <v>0</v>
      </c>
      <c r="S11" s="5">
        <f>INDEX('Final Energy Consumption-2020'!$A$2:$AH$43,MATCH('Energy Use 2020'!$A11,'Final Energy Consumption-2020'!$A$2:$A$43,0),MATCH('Energy Use 2020'!S$2,'Final Energy Consumption-2020'!$A$2:$AH$2,0))*'Heat Value'!$P$78</f>
        <v>0</v>
      </c>
      <c r="T11" s="5">
        <f>INDEX('Final Energy Consumption-2020'!$A$2:$AH$43,MATCH('Energy Use 2020'!$A11,'Final Energy Consumption-2020'!$A$2:$A$43,0),MATCH('Energy Use 2020'!T$2,'Final Energy Consumption-2020'!$A$2:$AH$2,0))*'Heat Value'!$P$78</f>
        <v>0</v>
      </c>
      <c r="U11" s="9">
        <f>INDEX('Final Energy Consumption-2020'!$A$2:$AH$43,MATCH('Energy Use 2020'!$A11,'Final Energy Consumption-2020'!$A$2:$A$43,0),MATCH('Energy Use 2020'!U$2,'Final Energy Consumption-2020'!$A$2:$AH$2,0))*'Heat Value'!$P$78</f>
        <v>0</v>
      </c>
      <c r="V11" s="5">
        <f>INDEX('Final Energy Consumption-2020'!$A$2:$AH$43,MATCH('Energy Use 2020'!$A11,'Final Energy Consumption-2020'!$A$2:$A$43,0),MATCH('Energy Use 2020'!V$2,'Final Energy Consumption-2020'!$A$2:$AH$2,0))*'Heat Value'!$P$78</f>
        <v>0</v>
      </c>
      <c r="W11" s="5">
        <f>INDEX('Final Energy Consumption-2020'!$A$2:$AH$43,MATCH('Energy Use 2020'!$A11,'Final Energy Consumption-2020'!$A$2:$A$43,0),MATCH('Energy Use 2020'!W$2,'Final Energy Consumption-2020'!$A$2:$AH$2,0))*'Heat Value'!$P$78</f>
        <v>0</v>
      </c>
      <c r="X11" s="5">
        <f>INDEX('Final Energy Consumption-2020'!$A$2:$AH$43,MATCH('Energy Use 2020'!$A11,'Final Energy Consumption-2020'!$A$2:$A$43,0),MATCH('Energy Use 2020'!X$2,'Final Energy Consumption-2020'!$A$2:$AH$2,0))*'Heat Value'!$P$78</f>
        <v>0</v>
      </c>
      <c r="Y11" s="5">
        <f>INDEX('Final Energy Consumption-2020'!$A$2:$AH$43,MATCH('Energy Use 2020'!$A11,'Final Energy Consumption-2020'!$A$2:$A$43,0),MATCH('Energy Use 2020'!Y$2,'Final Energy Consumption-2020'!$A$2:$AH$2,0))*'Heat Value'!$P$78</f>
        <v>0</v>
      </c>
      <c r="Z11" s="5">
        <f>INDEX('Final Energy Consumption-2020'!$A$2:$AH$43,MATCH('Energy Use 2020'!$A11,'Final Energy Consumption-2020'!$A$2:$A$43,0),MATCH('Energy Use 2020'!Z$2,'Final Energy Consumption-2020'!$A$2:$AH$2,0))*'Heat Value'!$P$78</f>
        <v>0</v>
      </c>
      <c r="AA11" s="5">
        <f>INDEX('Final Energy Consumption-2020'!$A$2:$AH$43,MATCH('Energy Use 2020'!$A11,'Final Energy Consumption-2020'!$A$2:$A$43,0),MATCH('Energy Use 2020'!AA$2,'Final Energy Consumption-2020'!$A$2:$AH$2,0))*'Heat Value'!$P$78</f>
        <v>0</v>
      </c>
      <c r="AB11" s="5">
        <f>INDEX('Final Energy Consumption-2020'!$A$2:$AH$43,MATCH('Energy Use 2020'!$A11,'Final Energy Consumption-2020'!$A$2:$A$43,0),MATCH('Energy Use 2020'!AB$2,'Final Energy Consumption-2020'!$A$2:$AH$2,0))*'Heat Value'!$P$78</f>
        <v>0</v>
      </c>
      <c r="AC11" s="5">
        <f>INDEX('Final Energy Consumption-2020'!$A$2:$AH$43,MATCH('Energy Use 2020'!$A11,'Final Energy Consumption-2020'!$A$2:$A$43,0),MATCH('Energy Use 2020'!AC$2,'Final Energy Consumption-2020'!$A$2:$AH$2,0))*VLOOKUP(AC$3,'Heat Value'!$B$2:$P$78,15,0)</f>
        <v>55176206885577.039</v>
      </c>
      <c r="AD11" s="128">
        <f>INDEX('Final Energy Consumption-2020'!$A$2:$AH$43,MATCH('Energy Use 2020'!$A11,'Final Energy Consumption-2020'!$A$2:$A$43,0),MATCH('Energy Use 2020'!AD$2,'Final Energy Consumption-2020'!$A$2:$AH$2,0))*'Heat Value'!$P$78</f>
        <v>0</v>
      </c>
    </row>
    <row r="12" spans="1:30" x14ac:dyDescent="0.2">
      <c r="A12" s="12" t="s">
        <v>9</v>
      </c>
      <c r="B12" s="9">
        <f>INDEX('Final Energy Consumption-2020'!$A$2:$AH$43,MATCH('Energy Use 2020'!$A12,'Final Energy Consumption-2020'!$A$2:$A$43,0),MATCH('Energy Use 2020'!B$2,'Final Energy Consumption-2020'!$A$2:$AH$2,0))*'Heat Value'!$P$78</f>
        <v>135788395033500</v>
      </c>
      <c r="C12" s="5">
        <f>INDEX('Final Energy Consumption-2020'!$A$2:$AH$43,MATCH('Energy Use 2020'!$A12,'Final Energy Consumption-2020'!$A$2:$A$43,0),MATCH('Energy Use 2020'!C$2,'Final Energy Consumption-2020'!$A$2:$AH$2,0))*'Heat Value'!$P$78</f>
        <v>0</v>
      </c>
      <c r="D12" s="5">
        <f>INDEX('Final Energy Consumption-2020'!$A$2:$AH$43,MATCH('Energy Use 2020'!$A12,'Final Energy Consumption-2020'!$A$2:$A$43,0),MATCH('Energy Use 2020'!D$2,'Final Energy Consumption-2020'!$A$2:$AH$2,0))*'Heat Value'!$P$78</f>
        <v>10133503776000</v>
      </c>
      <c r="E12" s="5">
        <f>INDEX('Final Energy Consumption-2020'!$A$2:$AH$43,MATCH('Energy Use 2020'!$A12,'Final Energy Consumption-2020'!$A$2:$A$43,0),MATCH('Energy Use 2020'!E$2,'Final Energy Consumption-2020'!$A$2:$AH$2,0))*'Heat Value'!$P$78</f>
        <v>705567423000.02148</v>
      </c>
      <c r="F12" s="5">
        <f>INDEX('Final Energy Consumption-2020'!$A$2:$AH$43,MATCH('Energy Use 2020'!$A12,'Final Energy Consumption-2020'!$A$2:$A$43,0),MATCH('Energy Use 2020'!F$2,'Final Energy Consumption-2020'!$A$2:$AH$2,0))*'Heat Value'!$P$78</f>
        <v>3777841320000</v>
      </c>
      <c r="G12" s="5">
        <f>INDEX('Final Energy Consumption-2020'!$A$2:$AH$43,MATCH('Energy Use 2020'!$A12,'Final Energy Consumption-2020'!$A$2:$A$43,0),MATCH('Energy Use 2020'!G$2,'Final Energy Consumption-2020'!$A$2:$AH$2,0))*'Heat Value'!$P$78</f>
        <v>50000841000</v>
      </c>
      <c r="H12" s="5">
        <f>INDEX('Final Energy Consumption-2020'!$A$2:$AH$43,MATCH('Energy Use 2020'!$A12,'Final Energy Consumption-2020'!$A$2:$A$43,0),MATCH('Energy Use 2020'!H$2,'Final Energy Consumption-2020'!$A$2:$AH$2,0))*'Heat Value'!$P$78</f>
        <v>0</v>
      </c>
      <c r="I12" s="5">
        <f>INDEX('Final Energy Consumption-2020'!$A$2:$AH$43,MATCH('Energy Use 2020'!$A12,'Final Energy Consumption-2020'!$A$2:$A$43,0),MATCH('Energy Use 2020'!I$2,'Final Energy Consumption-2020'!$A$2:$AH$2,0))*'Heat Value'!$P$78</f>
        <v>0</v>
      </c>
      <c r="J12" s="5">
        <f>INDEX('Final Energy Consumption-2020'!$A$2:$AH$43,MATCH('Energy Use 2020'!$A12,'Final Energy Consumption-2020'!$A$2:$A$43,0),MATCH('Energy Use 2020'!J$2,'Final Energy Consumption-2020'!$A$2:$AH$2,0))*'Heat Value'!$P$78</f>
        <v>66667788000</v>
      </c>
      <c r="K12" s="5">
        <f>INDEX('Final Energy Consumption-2020'!$A$2:$AH$43,MATCH('Energy Use 2020'!$A12,'Final Energy Consumption-2020'!$A$2:$A$43,0),MATCH('Energy Use 2020'!K$2,'Final Energy Consumption-2020'!$A$2:$AH$2,0))*'Heat Value'!$P$78</f>
        <v>0</v>
      </c>
      <c r="L12" s="5">
        <f>INDEX('Final Energy Consumption-2020'!$A$2:$AH$43,MATCH('Energy Use 2020'!$A12,'Final Energy Consumption-2020'!$A$2:$A$43,0),MATCH('Energy Use 2020'!L$2,'Final Energy Consumption-2020'!$A$2:$AH$2,0))*'Heat Value'!$P$78</f>
        <v>0</v>
      </c>
      <c r="M12" s="5">
        <f>INDEX('Final Energy Consumption-2020'!$A$2:$AH$43,MATCH('Energy Use 2020'!$A12,'Final Energy Consumption-2020'!$A$2:$A$43,0),MATCH('Energy Use 2020'!M$2,'Final Energy Consumption-2020'!$A$2:$AH$2,0))*'Heat Value'!$P$78*0.21</f>
        <v>416507005530</v>
      </c>
      <c r="N12" s="5">
        <f>INDEX('Final Energy Consumption-2020'!$A$2:$AH$43,MATCH('Energy Use 2020'!$A12,'Final Energy Consumption-2020'!$A$2:$A$43,0),MATCH('Energy Use 2020'!N$2,'Final Energy Consumption-2020'!$A$2:$AH$2,0))*'Heat Value'!$P$78</f>
        <v>13889122500</v>
      </c>
      <c r="O12" s="5">
        <f>INDEX('Final Energy Consumption-2020'!$A$2:$AH$43,MATCH('Energy Use 2020'!$A12,'Final Energy Consumption-2020'!$A$2:$A$43,0),MATCH('Energy Use 2020'!O$2,'Final Energy Consumption-2020'!$A$2:$AH$2,0))*'Heat Value'!$P$78*0.74</f>
        <v>3693895463610</v>
      </c>
      <c r="P12" s="5">
        <f>INDEX('Final Energy Consumption-2020'!$A$2:$AH$43,MATCH('Energy Use 2020'!$A12,'Final Energy Consumption-2020'!$A$2:$A$43,0),MATCH('Energy Use 2020'!P$2,'Final Energy Consumption-2020'!$A$2:$AH$2,0))*'Heat Value'!$P$78</f>
        <v>369450658500</v>
      </c>
      <c r="Q12" s="5">
        <f>INDEX('Final Energy Consumption-2020'!$A$2:$AH$43,MATCH('Energy Use 2020'!$A12,'Final Energy Consumption-2020'!$A$2:$A$43,0),MATCH('Energy Use 2020'!Q$2,'Final Energy Consumption-2020'!$A$2:$AH$2,0))*'Heat Value'!$P$78</f>
        <v>0</v>
      </c>
      <c r="R12" s="5">
        <f>INDEX('Final Energy Consumption-2020'!$A$2:$AH$43,MATCH('Energy Use 2020'!$A12,'Final Energy Consumption-2020'!$A$2:$A$43,0),MATCH('Energy Use 2020'!R$2,'Final Energy Consumption-2020'!$A$2:$AH$2,0))*'Heat Value'!$P$78</f>
        <v>11111298000</v>
      </c>
      <c r="S12" s="5">
        <f>INDEX('Final Energy Consumption-2020'!$A$2:$AH$43,MATCH('Energy Use 2020'!$A12,'Final Energy Consumption-2020'!$A$2:$A$43,0),MATCH('Energy Use 2020'!S$2,'Final Energy Consumption-2020'!$A$2:$AH$2,0))*'Heat Value'!$P$78</f>
        <v>5555649000</v>
      </c>
      <c r="T12" s="5">
        <f>INDEX('Final Energy Consumption-2020'!$A$2:$AH$43,MATCH('Energy Use 2020'!$A12,'Final Energy Consumption-2020'!$A$2:$A$43,0),MATCH('Energy Use 2020'!T$2,'Final Energy Consumption-2020'!$A$2:$AH$2,0))*'Heat Value'!$P$78</f>
        <v>547231426500</v>
      </c>
      <c r="U12" s="9">
        <f>INDEX('Final Energy Consumption-2020'!$A$2:$AH$43,MATCH('Energy Use 2020'!$A12,'Final Energy Consumption-2020'!$A$2:$A$43,0),MATCH('Energy Use 2020'!U$2,'Final Energy Consumption-2020'!$A$2:$AH$2,0))*'Heat Value'!$P$78</f>
        <v>0</v>
      </c>
      <c r="V12" s="5">
        <f>INDEX('Final Energy Consumption-2020'!$A$2:$AH$43,MATCH('Energy Use 2020'!$A12,'Final Energy Consumption-2020'!$A$2:$A$43,0),MATCH('Energy Use 2020'!V$2,'Final Energy Consumption-2020'!$A$2:$AH$2,0))*'Heat Value'!$P$78</f>
        <v>0</v>
      </c>
      <c r="W12" s="5">
        <f>INDEX('Final Energy Consumption-2020'!$A$2:$AH$43,MATCH('Energy Use 2020'!$A12,'Final Energy Consumption-2020'!$A$2:$A$43,0),MATCH('Energy Use 2020'!W$2,'Final Energy Consumption-2020'!$A$2:$AH$2,0))*'Heat Value'!$P$78</f>
        <v>463896691500</v>
      </c>
      <c r="X12" s="5">
        <f>INDEX('Final Energy Consumption-2020'!$A$2:$AH$43,MATCH('Energy Use 2020'!$A12,'Final Energy Consumption-2020'!$A$2:$A$43,0),MATCH('Energy Use 2020'!X$2,'Final Energy Consumption-2020'!$A$2:$AH$2,0))*'Heat Value'!$P$78</f>
        <v>0</v>
      </c>
      <c r="Y12" s="5">
        <f>INDEX('Final Energy Consumption-2020'!$A$2:$AH$43,MATCH('Energy Use 2020'!$A12,'Final Energy Consumption-2020'!$A$2:$A$43,0),MATCH('Energy Use 2020'!Y$2,'Final Energy Consumption-2020'!$A$2:$AH$2,0))*'Heat Value'!$P$78</f>
        <v>69445612500</v>
      </c>
      <c r="Z12" s="5">
        <f>INDEX('Final Energy Consumption-2020'!$A$2:$AH$43,MATCH('Energy Use 2020'!$A12,'Final Energy Consumption-2020'!$A$2:$A$43,0),MATCH('Energy Use 2020'!Z$2,'Final Energy Consumption-2020'!$A$2:$AH$2,0))*'Heat Value'!$P$78</f>
        <v>14903028442500</v>
      </c>
      <c r="AA12" s="5">
        <f>INDEX('Final Energy Consumption-2020'!$A$2:$AH$43,MATCH('Energy Use 2020'!$A12,'Final Energy Consumption-2020'!$A$2:$A$43,0),MATCH('Energy Use 2020'!AA$2,'Final Energy Consumption-2020'!$A$2:$AH$2,0))*'Heat Value'!$P$78</f>
        <v>91523761626000</v>
      </c>
      <c r="AB12" s="5">
        <f>INDEX('Final Energy Consumption-2020'!$A$2:$AH$43,MATCH('Energy Use 2020'!$A12,'Final Energy Consumption-2020'!$A$2:$A$43,0),MATCH('Energy Use 2020'!AB$2,'Final Energy Consumption-2020'!$A$2:$AH$2,0))*'Heat Value'!$P$78</f>
        <v>82723613610000</v>
      </c>
      <c r="AC12" s="5">
        <f>INDEX('Final Energy Consumption-2020'!$A$2:$AH$43,MATCH('Energy Use 2020'!$A12,'Final Energy Consumption-2020'!$A$2:$A$43,0),MATCH('Energy Use 2020'!AC$2,'Final Energy Consumption-2020'!$A$2:$AH$2,0))*VLOOKUP(AC$3,'Heat Value'!$B$2:$P$78,15,0)</f>
        <v>236745441845307.94</v>
      </c>
      <c r="AD12" s="128">
        <f>INDEX('Final Energy Consumption-2020'!$A$2:$AH$43,MATCH('Energy Use 2020'!$A12,'Final Energy Consumption-2020'!$A$2:$A$43,0),MATCH('Energy Use 2020'!AD$2,'Final Energy Consumption-2020'!$A$2:$AH$2,0))*'Heat Value'!$P$78</f>
        <v>51895317309000</v>
      </c>
    </row>
    <row r="13" spans="1:30" x14ac:dyDescent="0.2">
      <c r="A13" s="12" t="s">
        <v>10</v>
      </c>
      <c r="B13" s="9">
        <f>INDEX('Final Energy Consumption-2020'!$A$2:$AH$43,MATCH('Energy Use 2020'!$A13,'Final Energy Consumption-2020'!$A$2:$A$43,0),MATCH('Energy Use 2020'!B$2,'Final Energy Consumption-2020'!$A$2:$AH$2,0))*'Heat Value'!$P$78</f>
        <v>111271315996500</v>
      </c>
      <c r="C13" s="5">
        <f>INDEX('Final Energy Consumption-2020'!$A$2:$AH$43,MATCH('Energy Use 2020'!$A13,'Final Energy Consumption-2020'!$A$2:$A$43,0),MATCH('Energy Use 2020'!C$2,'Final Energy Consumption-2020'!$A$2:$AH$2,0))*'Heat Value'!$P$78</f>
        <v>0</v>
      </c>
      <c r="D13" s="5">
        <f>INDEX('Final Energy Consumption-2020'!$A$2:$AH$43,MATCH('Energy Use 2020'!$A13,'Final Energy Consumption-2020'!$A$2:$A$43,0),MATCH('Energy Use 2020'!D$2,'Final Energy Consumption-2020'!$A$2:$AH$2,0))*'Heat Value'!$P$78</f>
        <v>436118446500</v>
      </c>
      <c r="E13" s="5">
        <f>INDEX('Final Energy Consumption-2020'!$A$2:$AH$43,MATCH('Energy Use 2020'!$A13,'Final Energy Consumption-2020'!$A$2:$A$43,0),MATCH('Energy Use 2020'!E$2,'Final Energy Consumption-2020'!$A$2:$AH$2,0))*'Heat Value'!$P$78</f>
        <v>1088907204000.0044</v>
      </c>
      <c r="F13" s="5">
        <f>INDEX('Final Energy Consumption-2020'!$A$2:$AH$43,MATCH('Energy Use 2020'!$A13,'Final Energy Consumption-2020'!$A$2:$A$43,0),MATCH('Energy Use 2020'!F$2,'Final Energy Consumption-2020'!$A$2:$AH$2,0))*'Heat Value'!$P$78</f>
        <v>497230585500</v>
      </c>
      <c r="G13" s="5">
        <f>INDEX('Final Energy Consumption-2020'!$A$2:$AH$43,MATCH('Energy Use 2020'!$A13,'Final Energy Consumption-2020'!$A$2:$A$43,0),MATCH('Energy Use 2020'!G$2,'Final Energy Consumption-2020'!$A$2:$AH$2,0))*'Heat Value'!$P$78</f>
        <v>0</v>
      </c>
      <c r="H13" s="5">
        <f>INDEX('Final Energy Consumption-2020'!$A$2:$AH$43,MATCH('Energy Use 2020'!$A13,'Final Energy Consumption-2020'!$A$2:$A$43,0),MATCH('Energy Use 2020'!H$2,'Final Energy Consumption-2020'!$A$2:$AH$2,0))*'Heat Value'!$P$78</f>
        <v>0</v>
      </c>
      <c r="I13" s="5">
        <f>INDEX('Final Energy Consumption-2020'!$A$2:$AH$43,MATCH('Energy Use 2020'!$A13,'Final Energy Consumption-2020'!$A$2:$A$43,0),MATCH('Energy Use 2020'!I$2,'Final Energy Consumption-2020'!$A$2:$AH$2,0))*'Heat Value'!$P$78</f>
        <v>0</v>
      </c>
      <c r="J13" s="5">
        <f>INDEX('Final Energy Consumption-2020'!$A$2:$AH$43,MATCH('Energy Use 2020'!$A13,'Final Energy Consumption-2020'!$A$2:$A$43,0),MATCH('Energy Use 2020'!J$2,'Final Energy Consumption-2020'!$A$2:$AH$2,0))*'Heat Value'!$P$78</f>
        <v>0</v>
      </c>
      <c r="K13" s="5">
        <f>INDEX('Final Energy Consumption-2020'!$A$2:$AH$43,MATCH('Energy Use 2020'!$A13,'Final Energy Consumption-2020'!$A$2:$A$43,0),MATCH('Energy Use 2020'!K$2,'Final Energy Consumption-2020'!$A$2:$AH$2,0))*'Heat Value'!$P$78</f>
        <v>0</v>
      </c>
      <c r="L13" s="5">
        <f>INDEX('Final Energy Consumption-2020'!$A$2:$AH$43,MATCH('Energy Use 2020'!$A13,'Final Energy Consumption-2020'!$A$2:$A$43,0),MATCH('Energy Use 2020'!L$2,'Final Energy Consumption-2020'!$A$2:$AH$2,0))*'Heat Value'!$P$78</f>
        <v>0</v>
      </c>
      <c r="M13" s="5">
        <f>INDEX('Final Energy Consumption-2020'!$A$2:$AH$43,MATCH('Energy Use 2020'!$A13,'Final Energy Consumption-2020'!$A$2:$A$43,0),MATCH('Energy Use 2020'!M$2,'Final Energy Consumption-2020'!$A$2:$AH$2,0))*'Heat Value'!$P$78*0.21</f>
        <v>316171984590</v>
      </c>
      <c r="N13" s="5">
        <f>INDEX('Final Energy Consumption-2020'!$A$2:$AH$43,MATCH('Energy Use 2020'!$A13,'Final Energy Consumption-2020'!$A$2:$A$43,0),MATCH('Energy Use 2020'!N$2,'Final Energy Consumption-2020'!$A$2:$AH$2,0))*'Heat Value'!$P$78</f>
        <v>5555649000</v>
      </c>
      <c r="O13" s="5">
        <f>INDEX('Final Energy Consumption-2020'!$A$2:$AH$43,MATCH('Energy Use 2020'!$A13,'Final Energy Consumption-2020'!$A$2:$A$43,0),MATCH('Energy Use 2020'!O$2,'Final Energy Consumption-2020'!$A$2:$AH$2,0))*'Heat Value'!$P$78*0.74</f>
        <v>1500580794900</v>
      </c>
      <c r="P13" s="5">
        <f>INDEX('Final Energy Consumption-2020'!$A$2:$AH$43,MATCH('Energy Use 2020'!$A13,'Final Energy Consumption-2020'!$A$2:$A$43,0),MATCH('Energy Use 2020'!P$2,'Final Energy Consumption-2020'!$A$2:$AH$2,0))*'Heat Value'!$P$78</f>
        <v>172225119000</v>
      </c>
      <c r="Q13" s="5">
        <f>INDEX('Final Energy Consumption-2020'!$A$2:$AH$43,MATCH('Energy Use 2020'!$A13,'Final Energy Consumption-2020'!$A$2:$A$43,0),MATCH('Energy Use 2020'!Q$2,'Final Energy Consumption-2020'!$A$2:$AH$2,0))*'Heat Value'!$P$78</f>
        <v>0</v>
      </c>
      <c r="R13" s="5">
        <f>INDEX('Final Energy Consumption-2020'!$A$2:$AH$43,MATCH('Energy Use 2020'!$A13,'Final Energy Consumption-2020'!$A$2:$A$43,0),MATCH('Energy Use 2020'!R$2,'Final Energy Consumption-2020'!$A$2:$AH$2,0))*'Heat Value'!$P$78</f>
        <v>2777824500</v>
      </c>
      <c r="S13" s="5">
        <f>INDEX('Final Energy Consumption-2020'!$A$2:$AH$43,MATCH('Energy Use 2020'!$A13,'Final Energy Consumption-2020'!$A$2:$A$43,0),MATCH('Energy Use 2020'!S$2,'Final Energy Consumption-2020'!$A$2:$AH$2,0))*'Heat Value'!$P$78</f>
        <v>0</v>
      </c>
      <c r="T13" s="5">
        <f>INDEX('Final Energy Consumption-2020'!$A$2:$AH$43,MATCH('Energy Use 2020'!$A13,'Final Energy Consumption-2020'!$A$2:$A$43,0),MATCH('Energy Use 2020'!T$2,'Final Energy Consumption-2020'!$A$2:$AH$2,0))*'Heat Value'!$P$78</f>
        <v>0</v>
      </c>
      <c r="U13" s="9">
        <f>INDEX('Final Energy Consumption-2020'!$A$2:$AH$43,MATCH('Energy Use 2020'!$A13,'Final Energy Consumption-2020'!$A$2:$A$43,0),MATCH('Energy Use 2020'!U$2,'Final Energy Consumption-2020'!$A$2:$AH$2,0))*'Heat Value'!$P$78</f>
        <v>0</v>
      </c>
      <c r="V13" s="5">
        <f>INDEX('Final Energy Consumption-2020'!$A$2:$AH$43,MATCH('Energy Use 2020'!$A13,'Final Energy Consumption-2020'!$A$2:$A$43,0),MATCH('Energy Use 2020'!V$2,'Final Energy Consumption-2020'!$A$2:$AH$2,0))*'Heat Value'!$P$78</f>
        <v>0</v>
      </c>
      <c r="W13" s="5">
        <f>INDEX('Final Energy Consumption-2020'!$A$2:$AH$43,MATCH('Energy Use 2020'!$A13,'Final Energy Consumption-2020'!$A$2:$A$43,0),MATCH('Energy Use 2020'!W$2,'Final Energy Consumption-2020'!$A$2:$AH$2,0))*'Heat Value'!$P$78</f>
        <v>575009671500</v>
      </c>
      <c r="X13" s="5">
        <f>INDEX('Final Energy Consumption-2020'!$A$2:$AH$43,MATCH('Energy Use 2020'!$A13,'Final Energy Consumption-2020'!$A$2:$A$43,0),MATCH('Energy Use 2020'!X$2,'Final Energy Consumption-2020'!$A$2:$AH$2,0))*'Heat Value'!$P$78</f>
        <v>0</v>
      </c>
      <c r="Y13" s="5">
        <f>INDEX('Final Energy Consumption-2020'!$A$2:$AH$43,MATCH('Energy Use 2020'!$A13,'Final Energy Consumption-2020'!$A$2:$A$43,0),MATCH('Energy Use 2020'!Y$2,'Final Energy Consumption-2020'!$A$2:$AH$2,0))*'Heat Value'!$P$78</f>
        <v>358339360500</v>
      </c>
      <c r="Z13" s="5">
        <f>INDEX('Final Energy Consumption-2020'!$A$2:$AH$43,MATCH('Energy Use 2020'!$A13,'Final Energy Consumption-2020'!$A$2:$A$43,0),MATCH('Energy Use 2020'!Z$2,'Final Energy Consumption-2020'!$A$2:$AH$2,0))*'Heat Value'!$P$78</f>
        <v>49159160176500</v>
      </c>
      <c r="AA13" s="5">
        <f>INDEX('Final Energy Consumption-2020'!$A$2:$AH$43,MATCH('Energy Use 2020'!$A13,'Final Energy Consumption-2020'!$A$2:$A$43,0),MATCH('Energy Use 2020'!AA$2,'Final Energy Consumption-2020'!$A$2:$AH$2,0))*'Heat Value'!$P$78</f>
        <v>43672956789000</v>
      </c>
      <c r="AB13" s="5">
        <f>INDEX('Final Energy Consumption-2020'!$A$2:$AH$43,MATCH('Energy Use 2020'!$A13,'Final Energy Consumption-2020'!$A$2:$A$43,0),MATCH('Energy Use 2020'!AB$2,'Final Energy Consumption-2020'!$A$2:$AH$2,0))*'Heat Value'!$P$78</f>
        <v>83315290228500</v>
      </c>
      <c r="AC13" s="5">
        <f>INDEX('Final Energy Consumption-2020'!$A$2:$AH$43,MATCH('Energy Use 2020'!$A13,'Final Energy Consumption-2020'!$A$2:$A$43,0),MATCH('Energy Use 2020'!AC$2,'Final Energy Consumption-2020'!$A$2:$AH$2,0))*VLOOKUP(AC$3,'Heat Value'!$B$2:$P$78,15,0)</f>
        <v>140294058966100.77</v>
      </c>
      <c r="AD13" s="128">
        <f>INDEX('Final Energy Consumption-2020'!$A$2:$AH$43,MATCH('Energy Use 2020'!$A13,'Final Energy Consumption-2020'!$A$2:$A$43,0),MATCH('Energy Use 2020'!AD$2,'Final Energy Consumption-2020'!$A$2:$AH$2,0))*'Heat Value'!$P$78</f>
        <v>10727958219000</v>
      </c>
    </row>
    <row r="14" spans="1:30" x14ac:dyDescent="0.2">
      <c r="A14" s="12" t="s">
        <v>11</v>
      </c>
      <c r="B14" s="9">
        <f>INDEX('Final Energy Consumption-2020'!$A$2:$AH$43,MATCH('Energy Use 2020'!$A14,'Final Energy Consumption-2020'!$A$2:$A$43,0),MATCH('Energy Use 2020'!B$2,'Final Energy Consumption-2020'!$A$2:$AH$2,0))*'Heat Value'!$P$78</f>
        <v>69590059374000</v>
      </c>
      <c r="C14" s="5">
        <f>INDEX('Final Energy Consumption-2020'!$A$2:$AH$43,MATCH('Energy Use 2020'!$A14,'Final Energy Consumption-2020'!$A$2:$A$43,0),MATCH('Energy Use 2020'!C$2,'Final Energy Consumption-2020'!$A$2:$AH$2,0))*'Heat Value'!$P$78</f>
        <v>0</v>
      </c>
      <c r="D14" s="5">
        <f>INDEX('Final Energy Consumption-2020'!$A$2:$AH$43,MATCH('Energy Use 2020'!$A14,'Final Energy Consumption-2020'!$A$2:$A$43,0),MATCH('Energy Use 2020'!D$2,'Final Energy Consumption-2020'!$A$2:$AH$2,0))*'Heat Value'!$P$78</f>
        <v>747234790500</v>
      </c>
      <c r="E14" s="5">
        <f>INDEX('Final Energy Consumption-2020'!$A$2:$AH$43,MATCH('Energy Use 2020'!$A14,'Final Energy Consumption-2020'!$A$2:$A$43,0),MATCH('Energy Use 2020'!E$2,'Final Energy Consumption-2020'!$A$2:$AH$2,0))*'Heat Value'!$P$78</f>
        <v>311116344000.00128</v>
      </c>
      <c r="F14" s="5">
        <f>INDEX('Final Energy Consumption-2020'!$A$2:$AH$43,MATCH('Energy Use 2020'!$A14,'Final Energy Consumption-2020'!$A$2:$A$43,0),MATCH('Energy Use 2020'!F$2,'Final Energy Consumption-2020'!$A$2:$AH$2,0))*'Heat Value'!$P$78</f>
        <v>2777824500</v>
      </c>
      <c r="G14" s="5">
        <f>INDEX('Final Energy Consumption-2020'!$A$2:$AH$43,MATCH('Energy Use 2020'!$A14,'Final Energy Consumption-2020'!$A$2:$A$43,0),MATCH('Energy Use 2020'!G$2,'Final Energy Consumption-2020'!$A$2:$AH$2,0))*'Heat Value'!$P$78</f>
        <v>25000420500</v>
      </c>
      <c r="H14" s="5">
        <f>INDEX('Final Energy Consumption-2020'!$A$2:$AH$43,MATCH('Energy Use 2020'!$A14,'Final Energy Consumption-2020'!$A$2:$A$43,0),MATCH('Energy Use 2020'!H$2,'Final Energy Consumption-2020'!$A$2:$AH$2,0))*'Heat Value'!$P$78</f>
        <v>0</v>
      </c>
      <c r="I14" s="5">
        <f>INDEX('Final Energy Consumption-2020'!$A$2:$AH$43,MATCH('Energy Use 2020'!$A14,'Final Energy Consumption-2020'!$A$2:$A$43,0),MATCH('Energy Use 2020'!I$2,'Final Energy Consumption-2020'!$A$2:$AH$2,0))*'Heat Value'!$P$78</f>
        <v>2777824500</v>
      </c>
      <c r="J14" s="5">
        <f>INDEX('Final Energy Consumption-2020'!$A$2:$AH$43,MATCH('Energy Use 2020'!$A14,'Final Energy Consumption-2020'!$A$2:$A$43,0),MATCH('Energy Use 2020'!J$2,'Final Energy Consumption-2020'!$A$2:$AH$2,0))*'Heat Value'!$P$78</f>
        <v>8333473500</v>
      </c>
      <c r="K14" s="5">
        <f>INDEX('Final Energy Consumption-2020'!$A$2:$AH$43,MATCH('Energy Use 2020'!$A14,'Final Energy Consumption-2020'!$A$2:$A$43,0),MATCH('Energy Use 2020'!K$2,'Final Energy Consumption-2020'!$A$2:$AH$2,0))*'Heat Value'!$P$78</f>
        <v>2777824500</v>
      </c>
      <c r="L14" s="5">
        <f>INDEX('Final Energy Consumption-2020'!$A$2:$AH$43,MATCH('Energy Use 2020'!$A14,'Final Energy Consumption-2020'!$A$2:$A$43,0),MATCH('Energy Use 2020'!L$2,'Final Energy Consumption-2020'!$A$2:$AH$2,0))*'Heat Value'!$P$78</f>
        <v>0</v>
      </c>
      <c r="M14" s="5">
        <f>INDEX('Final Energy Consumption-2020'!$A$2:$AH$43,MATCH('Energy Use 2020'!$A14,'Final Energy Consumption-2020'!$A$2:$A$43,0),MATCH('Energy Use 2020'!M$2,'Final Energy Consumption-2020'!$A$2:$AH$2,0))*'Heat Value'!$P$78*0.21</f>
        <v>156335962860</v>
      </c>
      <c r="N14" s="5">
        <f>INDEX('Final Energy Consumption-2020'!$A$2:$AH$43,MATCH('Energy Use 2020'!$A14,'Final Energy Consumption-2020'!$A$2:$A$43,0),MATCH('Energy Use 2020'!N$2,'Final Energy Consumption-2020'!$A$2:$AH$2,0))*'Heat Value'!$P$78</f>
        <v>0</v>
      </c>
      <c r="O14" s="5">
        <f>INDEX('Final Energy Consumption-2020'!$A$2:$AH$43,MATCH('Energy Use 2020'!$A14,'Final Energy Consumption-2020'!$A$2:$A$43,0),MATCH('Energy Use 2020'!O$2,'Final Energy Consumption-2020'!$A$2:$AH$2,0))*'Heat Value'!$P$78*0.74</f>
        <v>865403444730</v>
      </c>
      <c r="P14" s="5">
        <f>INDEX('Final Energy Consumption-2020'!$A$2:$AH$43,MATCH('Energy Use 2020'!$A14,'Final Energy Consumption-2020'!$A$2:$A$43,0),MATCH('Energy Use 2020'!P$2,'Final Energy Consumption-2020'!$A$2:$AH$2,0))*'Heat Value'!$P$78</f>
        <v>152780347500</v>
      </c>
      <c r="Q14" s="5">
        <f>INDEX('Final Energy Consumption-2020'!$A$2:$AH$43,MATCH('Energy Use 2020'!$A14,'Final Energy Consumption-2020'!$A$2:$A$43,0),MATCH('Energy Use 2020'!Q$2,'Final Energy Consumption-2020'!$A$2:$AH$2,0))*'Heat Value'!$P$78</f>
        <v>0</v>
      </c>
      <c r="R14" s="5">
        <f>INDEX('Final Energy Consumption-2020'!$A$2:$AH$43,MATCH('Energy Use 2020'!$A14,'Final Energy Consumption-2020'!$A$2:$A$43,0),MATCH('Energy Use 2020'!R$2,'Final Energy Consumption-2020'!$A$2:$AH$2,0))*'Heat Value'!$P$78</f>
        <v>5555649000</v>
      </c>
      <c r="S14" s="5">
        <f>INDEX('Final Energy Consumption-2020'!$A$2:$AH$43,MATCH('Energy Use 2020'!$A14,'Final Energy Consumption-2020'!$A$2:$A$43,0),MATCH('Energy Use 2020'!S$2,'Final Energy Consumption-2020'!$A$2:$AH$2,0))*'Heat Value'!$P$78</f>
        <v>0</v>
      </c>
      <c r="T14" s="5">
        <f>INDEX('Final Energy Consumption-2020'!$A$2:$AH$43,MATCH('Energy Use 2020'!$A14,'Final Energy Consumption-2020'!$A$2:$A$43,0),MATCH('Energy Use 2020'!T$2,'Final Energy Consumption-2020'!$A$2:$AH$2,0))*'Heat Value'!$P$78</f>
        <v>0</v>
      </c>
      <c r="U14" s="9">
        <f>INDEX('Final Energy Consumption-2020'!$A$2:$AH$43,MATCH('Energy Use 2020'!$A14,'Final Energy Consumption-2020'!$A$2:$A$43,0),MATCH('Energy Use 2020'!U$2,'Final Energy Consumption-2020'!$A$2:$AH$2,0))*'Heat Value'!$P$78</f>
        <v>0</v>
      </c>
      <c r="V14" s="5">
        <f>INDEX('Final Energy Consumption-2020'!$A$2:$AH$43,MATCH('Energy Use 2020'!$A14,'Final Energy Consumption-2020'!$A$2:$A$43,0),MATCH('Energy Use 2020'!V$2,'Final Energy Consumption-2020'!$A$2:$AH$2,0))*'Heat Value'!$P$78</f>
        <v>0</v>
      </c>
      <c r="W14" s="5">
        <f>INDEX('Final Energy Consumption-2020'!$A$2:$AH$43,MATCH('Energy Use 2020'!$A14,'Final Energy Consumption-2020'!$A$2:$A$43,0),MATCH('Energy Use 2020'!W$2,'Final Energy Consumption-2020'!$A$2:$AH$2,0))*'Heat Value'!$P$78</f>
        <v>333338940000</v>
      </c>
      <c r="X14" s="5">
        <f>INDEX('Final Energy Consumption-2020'!$A$2:$AH$43,MATCH('Energy Use 2020'!$A14,'Final Energy Consumption-2020'!$A$2:$A$43,0),MATCH('Energy Use 2020'!X$2,'Final Energy Consumption-2020'!$A$2:$AH$2,0))*'Heat Value'!$P$78</f>
        <v>0</v>
      </c>
      <c r="Y14" s="5">
        <f>INDEX('Final Energy Consumption-2020'!$A$2:$AH$43,MATCH('Energy Use 2020'!$A14,'Final Energy Consumption-2020'!$A$2:$A$43,0),MATCH('Energy Use 2020'!Y$2,'Final Energy Consumption-2020'!$A$2:$AH$2,0))*'Heat Value'!$P$78</f>
        <v>2777824500</v>
      </c>
      <c r="Z14" s="5">
        <f>INDEX('Final Energy Consumption-2020'!$A$2:$AH$43,MATCH('Energy Use 2020'!$A14,'Final Energy Consumption-2020'!$A$2:$A$43,0),MATCH('Energy Use 2020'!Z$2,'Final Energy Consumption-2020'!$A$2:$AH$2,0))*'Heat Value'!$P$78</f>
        <v>35356150236000</v>
      </c>
      <c r="AA14" s="5">
        <f>INDEX('Final Energy Consumption-2020'!$A$2:$AH$43,MATCH('Energy Use 2020'!$A14,'Final Energy Consumption-2020'!$A$2:$A$43,0),MATCH('Energy Use 2020'!AA$2,'Final Energy Consumption-2020'!$A$2:$AH$2,0))*'Heat Value'!$P$78</f>
        <v>16978063344000</v>
      </c>
      <c r="AB14" s="5">
        <f>INDEX('Final Energy Consumption-2020'!$A$2:$AH$43,MATCH('Energy Use 2020'!$A14,'Final Energy Consumption-2020'!$A$2:$A$43,0),MATCH('Energy Use 2020'!AB$2,'Final Energy Consumption-2020'!$A$2:$AH$2,0))*'Heat Value'!$P$78</f>
        <v>55789827258000</v>
      </c>
      <c r="AC14" s="5">
        <f>INDEX('Final Energy Consumption-2020'!$A$2:$AH$43,MATCH('Energy Use 2020'!$A14,'Final Energy Consumption-2020'!$A$2:$A$43,0),MATCH('Energy Use 2020'!AC$2,'Final Energy Consumption-2020'!$A$2:$AH$2,0))*VLOOKUP(AC$3,'Heat Value'!$B$2:$P$78,15,0)</f>
        <v>50931332086884.219</v>
      </c>
      <c r="AD14" s="128">
        <f>INDEX('Final Energy Consumption-2020'!$A$2:$AH$43,MATCH('Energy Use 2020'!$A14,'Final Energy Consumption-2020'!$A$2:$A$43,0),MATCH('Energy Use 2020'!AD$2,'Final Energy Consumption-2020'!$A$2:$AH$2,0))*'Heat Value'!$P$78</f>
        <v>4202848468500</v>
      </c>
    </row>
    <row r="15" spans="1:30" x14ac:dyDescent="0.2">
      <c r="A15" s="12" t="s">
        <v>12</v>
      </c>
      <c r="B15" s="9">
        <f>INDEX('Final Energy Consumption-2020'!$A$2:$AH$43,MATCH('Energy Use 2020'!$A15,'Final Energy Consumption-2020'!$A$2:$A$43,0),MATCH('Energy Use 2020'!B$2,'Final Energy Consumption-2020'!$A$2:$AH$2,0))*'Heat Value'!$P$78</f>
        <v>858347770500</v>
      </c>
      <c r="C15" s="5">
        <f>INDEX('Final Energy Consumption-2020'!$A$2:$AH$43,MATCH('Energy Use 2020'!$A15,'Final Energy Consumption-2020'!$A$2:$A$43,0),MATCH('Energy Use 2020'!C$2,'Final Energy Consumption-2020'!$A$2:$AH$2,0))*'Heat Value'!$P$78</f>
        <v>0</v>
      </c>
      <c r="D15" s="5">
        <f>INDEX('Final Energy Consumption-2020'!$A$2:$AH$43,MATCH('Energy Use 2020'!$A15,'Final Energy Consumption-2020'!$A$2:$A$43,0),MATCH('Energy Use 2020'!D$2,'Final Energy Consumption-2020'!$A$2:$AH$2,0))*'Heat Value'!$P$78</f>
        <v>0</v>
      </c>
      <c r="E15" s="5">
        <f>INDEX('Final Energy Consumption-2020'!$A$2:$AH$43,MATCH('Energy Use 2020'!$A15,'Final Energy Consumption-2020'!$A$2:$A$43,0),MATCH('Energy Use 2020'!E$2,'Final Energy Consumption-2020'!$A$2:$AH$2,0))*'Heat Value'!$P$78</f>
        <v>0</v>
      </c>
      <c r="F15" s="5">
        <f>INDEX('Final Energy Consumption-2020'!$A$2:$AH$43,MATCH('Energy Use 2020'!$A15,'Final Energy Consumption-2020'!$A$2:$A$43,0),MATCH('Energy Use 2020'!F$2,'Final Energy Consumption-2020'!$A$2:$AH$2,0))*'Heat Value'!$P$78</f>
        <v>0</v>
      </c>
      <c r="G15" s="5">
        <f>INDEX('Final Energy Consumption-2020'!$A$2:$AH$43,MATCH('Energy Use 2020'!$A15,'Final Energy Consumption-2020'!$A$2:$A$43,0),MATCH('Energy Use 2020'!G$2,'Final Energy Consumption-2020'!$A$2:$AH$2,0))*'Heat Value'!$P$78</f>
        <v>0</v>
      </c>
      <c r="H15" s="5">
        <f>INDEX('Final Energy Consumption-2020'!$A$2:$AH$43,MATCH('Energy Use 2020'!$A15,'Final Energy Consumption-2020'!$A$2:$A$43,0),MATCH('Energy Use 2020'!H$2,'Final Energy Consumption-2020'!$A$2:$AH$2,0))*'Heat Value'!$P$78</f>
        <v>0</v>
      </c>
      <c r="I15" s="5">
        <f>INDEX('Final Energy Consumption-2020'!$A$2:$AH$43,MATCH('Energy Use 2020'!$A15,'Final Energy Consumption-2020'!$A$2:$A$43,0),MATCH('Energy Use 2020'!I$2,'Final Energy Consumption-2020'!$A$2:$AH$2,0))*'Heat Value'!$P$78</f>
        <v>0</v>
      </c>
      <c r="J15" s="5">
        <f>INDEX('Final Energy Consumption-2020'!$A$2:$AH$43,MATCH('Energy Use 2020'!$A15,'Final Energy Consumption-2020'!$A$2:$A$43,0),MATCH('Energy Use 2020'!J$2,'Final Energy Consumption-2020'!$A$2:$AH$2,0))*'Heat Value'!$P$78</f>
        <v>0</v>
      </c>
      <c r="K15" s="5">
        <f>INDEX('Final Energy Consumption-2020'!$A$2:$AH$43,MATCH('Energy Use 2020'!$A15,'Final Energy Consumption-2020'!$A$2:$A$43,0),MATCH('Energy Use 2020'!K$2,'Final Energy Consumption-2020'!$A$2:$AH$2,0))*'Heat Value'!$P$78</f>
        <v>0</v>
      </c>
      <c r="L15" s="5">
        <f>INDEX('Final Energy Consumption-2020'!$A$2:$AH$43,MATCH('Energy Use 2020'!$A15,'Final Energy Consumption-2020'!$A$2:$A$43,0),MATCH('Energy Use 2020'!L$2,'Final Energy Consumption-2020'!$A$2:$AH$2,0))*'Heat Value'!$P$78</f>
        <v>0</v>
      </c>
      <c r="M15" s="5">
        <f>INDEX('Final Energy Consumption-2020'!$A$2:$AH$43,MATCH('Energy Use 2020'!$A15,'Final Energy Consumption-2020'!$A$2:$A$43,0),MATCH('Energy Use 2020'!M$2,'Final Energy Consumption-2020'!$A$2:$AH$2,0))*'Heat Value'!$P$78*0.21</f>
        <v>7000117740</v>
      </c>
      <c r="N15" s="5">
        <f>INDEX('Final Energy Consumption-2020'!$A$2:$AH$43,MATCH('Energy Use 2020'!$A15,'Final Energy Consumption-2020'!$A$2:$A$43,0),MATCH('Energy Use 2020'!N$2,'Final Energy Consumption-2020'!$A$2:$AH$2,0))*'Heat Value'!$P$78</f>
        <v>0</v>
      </c>
      <c r="O15" s="5">
        <f>INDEX('Final Energy Consumption-2020'!$A$2:$AH$43,MATCH('Energy Use 2020'!$A15,'Final Energy Consumption-2020'!$A$2:$A$43,0),MATCH('Energy Use 2020'!O$2,'Final Energy Consumption-2020'!$A$2:$AH$2,0))*'Heat Value'!$P$78*0.74</f>
        <v>166502800530</v>
      </c>
      <c r="P15" s="5">
        <f>INDEX('Final Energy Consumption-2020'!$A$2:$AH$43,MATCH('Energy Use 2020'!$A15,'Final Energy Consumption-2020'!$A$2:$A$43,0),MATCH('Energy Use 2020'!P$2,'Final Energy Consumption-2020'!$A$2:$AH$2,0))*'Heat Value'!$P$78</f>
        <v>0</v>
      </c>
      <c r="Q15" s="5">
        <f>INDEX('Final Energy Consumption-2020'!$A$2:$AH$43,MATCH('Energy Use 2020'!$A15,'Final Energy Consumption-2020'!$A$2:$A$43,0),MATCH('Energy Use 2020'!Q$2,'Final Energy Consumption-2020'!$A$2:$AH$2,0))*'Heat Value'!$P$78</f>
        <v>0</v>
      </c>
      <c r="R15" s="5">
        <f>INDEX('Final Energy Consumption-2020'!$A$2:$AH$43,MATCH('Energy Use 2020'!$A15,'Final Energy Consumption-2020'!$A$2:$A$43,0),MATCH('Energy Use 2020'!R$2,'Final Energy Consumption-2020'!$A$2:$AH$2,0))*'Heat Value'!$P$78</f>
        <v>0</v>
      </c>
      <c r="S15" s="5">
        <f>INDEX('Final Energy Consumption-2020'!$A$2:$AH$43,MATCH('Energy Use 2020'!$A15,'Final Energy Consumption-2020'!$A$2:$A$43,0),MATCH('Energy Use 2020'!S$2,'Final Energy Consumption-2020'!$A$2:$AH$2,0))*'Heat Value'!$P$78</f>
        <v>0</v>
      </c>
      <c r="T15" s="5">
        <f>INDEX('Final Energy Consumption-2020'!$A$2:$AH$43,MATCH('Energy Use 2020'!$A15,'Final Energy Consumption-2020'!$A$2:$A$43,0),MATCH('Energy Use 2020'!T$2,'Final Energy Consumption-2020'!$A$2:$AH$2,0))*'Heat Value'!$P$78</f>
        <v>0</v>
      </c>
      <c r="U15" s="9">
        <f>INDEX('Final Energy Consumption-2020'!$A$2:$AH$43,MATCH('Energy Use 2020'!$A15,'Final Energy Consumption-2020'!$A$2:$A$43,0),MATCH('Energy Use 2020'!U$2,'Final Energy Consumption-2020'!$A$2:$AH$2,0))*'Heat Value'!$P$78</f>
        <v>0</v>
      </c>
      <c r="V15" s="5">
        <f>INDEX('Final Energy Consumption-2020'!$A$2:$AH$43,MATCH('Energy Use 2020'!$A15,'Final Energy Consumption-2020'!$A$2:$A$43,0),MATCH('Energy Use 2020'!V$2,'Final Energy Consumption-2020'!$A$2:$AH$2,0))*'Heat Value'!$P$78</f>
        <v>0</v>
      </c>
      <c r="W15" s="5">
        <f>INDEX('Final Energy Consumption-2020'!$A$2:$AH$43,MATCH('Energy Use 2020'!$A15,'Final Energy Consumption-2020'!$A$2:$A$43,0),MATCH('Energy Use 2020'!W$2,'Final Energy Consumption-2020'!$A$2:$AH$2,0))*'Heat Value'!$P$78</f>
        <v>16666947000</v>
      </c>
      <c r="X15" s="5">
        <f>INDEX('Final Energy Consumption-2020'!$A$2:$AH$43,MATCH('Energy Use 2020'!$A15,'Final Energy Consumption-2020'!$A$2:$A$43,0),MATCH('Energy Use 2020'!X$2,'Final Energy Consumption-2020'!$A$2:$AH$2,0))*'Heat Value'!$P$78</f>
        <v>0</v>
      </c>
      <c r="Y15" s="5">
        <f>INDEX('Final Energy Consumption-2020'!$A$2:$AH$43,MATCH('Energy Use 2020'!$A15,'Final Energy Consumption-2020'!$A$2:$A$43,0),MATCH('Energy Use 2020'!Y$2,'Final Energy Consumption-2020'!$A$2:$AH$2,0))*'Heat Value'!$P$78</f>
        <v>0</v>
      </c>
      <c r="Z15" s="5">
        <f>INDEX('Final Energy Consumption-2020'!$A$2:$AH$43,MATCH('Energy Use 2020'!$A15,'Final Energy Consumption-2020'!$A$2:$A$43,0),MATCH('Energy Use 2020'!Z$2,'Final Energy Consumption-2020'!$A$2:$AH$2,0))*'Heat Value'!$P$78</f>
        <v>4050068121000</v>
      </c>
      <c r="AA15" s="5">
        <f>INDEX('Final Energy Consumption-2020'!$A$2:$AH$43,MATCH('Energy Use 2020'!$A15,'Final Energy Consumption-2020'!$A$2:$A$43,0),MATCH('Energy Use 2020'!AA$2,'Final Energy Consumption-2020'!$A$2:$AH$2,0))*'Heat Value'!$P$78</f>
        <v>0</v>
      </c>
      <c r="AB15" s="5">
        <f>INDEX('Final Energy Consumption-2020'!$A$2:$AH$43,MATCH('Energy Use 2020'!$A15,'Final Energy Consumption-2020'!$A$2:$A$43,0),MATCH('Energy Use 2020'!AB$2,'Final Energy Consumption-2020'!$A$2:$AH$2,0))*'Heat Value'!$P$78</f>
        <v>2036145358500</v>
      </c>
      <c r="AC15" s="5">
        <f>INDEX('Final Energy Consumption-2020'!$A$2:$AH$43,MATCH('Energy Use 2020'!$A15,'Final Energy Consumption-2020'!$A$2:$A$43,0),MATCH('Energy Use 2020'!AC$2,'Final Energy Consumption-2020'!$A$2:$AH$2,0))*VLOOKUP(AC$3,'Heat Value'!$B$2:$P$78,15,0)</f>
        <v>12685182463814.424</v>
      </c>
      <c r="AD15" s="128">
        <f>INDEX('Final Energy Consumption-2020'!$A$2:$AH$43,MATCH('Energy Use 2020'!$A15,'Final Energy Consumption-2020'!$A$2:$A$43,0),MATCH('Energy Use 2020'!AD$2,'Final Energy Consumption-2020'!$A$2:$AH$2,0))*'Heat Value'!$P$78</f>
        <v>619454863500</v>
      </c>
    </row>
    <row r="16" spans="1:30" x14ac:dyDescent="0.2">
      <c r="A16" s="12" t="s">
        <v>13</v>
      </c>
      <c r="B16" s="9">
        <f>INDEX('Final Energy Consumption-2020'!$A$2:$AH$43,MATCH('Energy Use 2020'!$A16,'Final Energy Consumption-2020'!$A$2:$A$43,0),MATCH('Energy Use 2020'!B$2,'Final Energy Consumption-2020'!$A$2:$AH$2,0))*'Heat Value'!$P$78</f>
        <v>48561927909000</v>
      </c>
      <c r="C16" s="5">
        <f>INDEX('Final Energy Consumption-2020'!$A$2:$AH$43,MATCH('Energy Use 2020'!$A16,'Final Energy Consumption-2020'!$A$2:$A$43,0),MATCH('Energy Use 2020'!C$2,'Final Energy Consumption-2020'!$A$2:$AH$2,0))*'Heat Value'!$P$78</f>
        <v>0</v>
      </c>
      <c r="D16" s="5">
        <f>INDEX('Final Energy Consumption-2020'!$A$2:$AH$43,MATCH('Energy Use 2020'!$A16,'Final Energy Consumption-2020'!$A$2:$A$43,0),MATCH('Energy Use 2020'!D$2,'Final Energy Consumption-2020'!$A$2:$AH$2,0))*'Heat Value'!$P$78</f>
        <v>1091685028500</v>
      </c>
      <c r="E16" s="5">
        <f>INDEX('Final Energy Consumption-2020'!$A$2:$AH$43,MATCH('Energy Use 2020'!$A16,'Final Energy Consumption-2020'!$A$2:$A$43,0),MATCH('Energy Use 2020'!E$2,'Final Energy Consumption-2020'!$A$2:$AH$2,0))*'Heat Value'!$P$78</f>
        <v>8008468033500.0039</v>
      </c>
      <c r="F16" s="5">
        <f>INDEX('Final Energy Consumption-2020'!$A$2:$AH$43,MATCH('Energy Use 2020'!$A16,'Final Energy Consumption-2020'!$A$2:$A$43,0),MATCH('Energy Use 2020'!F$2,'Final Energy Consumption-2020'!$A$2:$AH$2,0))*'Heat Value'!$P$78</f>
        <v>1061128959000</v>
      </c>
      <c r="G16" s="5">
        <f>INDEX('Final Energy Consumption-2020'!$A$2:$AH$43,MATCH('Energy Use 2020'!$A16,'Final Energy Consumption-2020'!$A$2:$A$43,0),MATCH('Energy Use 2020'!G$2,'Final Energy Consumption-2020'!$A$2:$AH$2,0))*'Heat Value'!$P$78</f>
        <v>0</v>
      </c>
      <c r="H16" s="5">
        <f>INDEX('Final Energy Consumption-2020'!$A$2:$AH$43,MATCH('Energy Use 2020'!$A16,'Final Energy Consumption-2020'!$A$2:$A$43,0),MATCH('Energy Use 2020'!H$2,'Final Energy Consumption-2020'!$A$2:$AH$2,0))*'Heat Value'!$P$78</f>
        <v>0</v>
      </c>
      <c r="I16" s="5">
        <f>INDEX('Final Energy Consumption-2020'!$A$2:$AH$43,MATCH('Energy Use 2020'!$A16,'Final Energy Consumption-2020'!$A$2:$A$43,0),MATCH('Energy Use 2020'!I$2,'Final Energy Consumption-2020'!$A$2:$AH$2,0))*'Heat Value'!$P$78</f>
        <v>0</v>
      </c>
      <c r="J16" s="5">
        <f>INDEX('Final Energy Consumption-2020'!$A$2:$AH$43,MATCH('Energy Use 2020'!$A16,'Final Energy Consumption-2020'!$A$2:$A$43,0),MATCH('Energy Use 2020'!J$2,'Final Energy Consumption-2020'!$A$2:$AH$2,0))*'Heat Value'!$P$78</f>
        <v>0</v>
      </c>
      <c r="K16" s="5">
        <f>INDEX('Final Energy Consumption-2020'!$A$2:$AH$43,MATCH('Energy Use 2020'!$A16,'Final Energy Consumption-2020'!$A$2:$A$43,0),MATCH('Energy Use 2020'!K$2,'Final Energy Consumption-2020'!$A$2:$AH$2,0))*'Heat Value'!$P$78</f>
        <v>0</v>
      </c>
      <c r="L16" s="5">
        <f>INDEX('Final Energy Consumption-2020'!$A$2:$AH$43,MATCH('Energy Use 2020'!$A16,'Final Energy Consumption-2020'!$A$2:$A$43,0),MATCH('Energy Use 2020'!L$2,'Final Energy Consumption-2020'!$A$2:$AH$2,0))*'Heat Value'!$P$78</f>
        <v>0</v>
      </c>
      <c r="M16" s="5">
        <f>INDEX('Final Energy Consumption-2020'!$A$2:$AH$43,MATCH('Energy Use 2020'!$A16,'Final Energy Consumption-2020'!$A$2:$A$43,0),MATCH('Energy Use 2020'!M$2,'Final Energy Consumption-2020'!$A$2:$AH$2,0))*'Heat Value'!$P$78*0.21</f>
        <v>280588052745</v>
      </c>
      <c r="N16" s="5">
        <f>INDEX('Final Energy Consumption-2020'!$A$2:$AH$43,MATCH('Energy Use 2020'!$A16,'Final Energy Consumption-2020'!$A$2:$A$43,0),MATCH('Energy Use 2020'!N$2,'Final Energy Consumption-2020'!$A$2:$AH$2,0))*'Heat Value'!$P$78</f>
        <v>5555649000</v>
      </c>
      <c r="O16" s="5">
        <f>INDEX('Final Energy Consumption-2020'!$A$2:$AH$43,MATCH('Energy Use 2020'!$A16,'Final Energy Consumption-2020'!$A$2:$A$43,0),MATCH('Energy Use 2020'!O$2,'Final Energy Consumption-2020'!$A$2:$AH$2,0))*'Heat Value'!$P$78*0.74</f>
        <v>1138796932020</v>
      </c>
      <c r="P16" s="5">
        <f>INDEX('Final Energy Consumption-2020'!$A$2:$AH$43,MATCH('Energy Use 2020'!$A16,'Final Energy Consumption-2020'!$A$2:$A$43,0),MATCH('Energy Use 2020'!P$2,'Final Energy Consumption-2020'!$A$2:$AH$2,0))*'Heat Value'!$P$78</f>
        <v>463896691500</v>
      </c>
      <c r="Q16" s="5">
        <f>INDEX('Final Energy Consumption-2020'!$A$2:$AH$43,MATCH('Energy Use 2020'!$A16,'Final Energy Consumption-2020'!$A$2:$A$43,0),MATCH('Energy Use 2020'!Q$2,'Final Energy Consumption-2020'!$A$2:$AH$2,0))*'Heat Value'!$P$78</f>
        <v>0</v>
      </c>
      <c r="R16" s="5">
        <f>INDEX('Final Energy Consumption-2020'!$A$2:$AH$43,MATCH('Energy Use 2020'!$A16,'Final Energy Consumption-2020'!$A$2:$A$43,0),MATCH('Energy Use 2020'!R$2,'Final Energy Consumption-2020'!$A$2:$AH$2,0))*'Heat Value'!$P$78</f>
        <v>41667367500</v>
      </c>
      <c r="S16" s="5">
        <f>INDEX('Final Energy Consumption-2020'!$A$2:$AH$43,MATCH('Energy Use 2020'!$A16,'Final Energy Consumption-2020'!$A$2:$A$43,0),MATCH('Energy Use 2020'!S$2,'Final Energy Consumption-2020'!$A$2:$AH$2,0))*'Heat Value'!$P$78</f>
        <v>0</v>
      </c>
      <c r="T16" s="5">
        <f>INDEX('Final Energy Consumption-2020'!$A$2:$AH$43,MATCH('Energy Use 2020'!$A16,'Final Energy Consumption-2020'!$A$2:$A$43,0),MATCH('Energy Use 2020'!T$2,'Final Energy Consumption-2020'!$A$2:$AH$2,0))*'Heat Value'!$P$78</f>
        <v>0</v>
      </c>
      <c r="U16" s="9">
        <f>INDEX('Final Energy Consumption-2020'!$A$2:$AH$43,MATCH('Energy Use 2020'!$A16,'Final Energy Consumption-2020'!$A$2:$A$43,0),MATCH('Energy Use 2020'!U$2,'Final Energy Consumption-2020'!$A$2:$AH$2,0))*'Heat Value'!$P$78</f>
        <v>572231847000</v>
      </c>
      <c r="V16" s="5">
        <f>INDEX('Final Energy Consumption-2020'!$A$2:$AH$43,MATCH('Energy Use 2020'!$A16,'Final Energy Consumption-2020'!$A$2:$A$43,0),MATCH('Energy Use 2020'!V$2,'Final Energy Consumption-2020'!$A$2:$AH$2,0))*'Heat Value'!$P$78</f>
        <v>0</v>
      </c>
      <c r="W16" s="5">
        <f>INDEX('Final Energy Consumption-2020'!$A$2:$AH$43,MATCH('Energy Use 2020'!$A16,'Final Energy Consumption-2020'!$A$2:$A$43,0),MATCH('Energy Use 2020'!W$2,'Final Energy Consumption-2020'!$A$2:$AH$2,0))*'Heat Value'!$P$78</f>
        <v>650010933000</v>
      </c>
      <c r="X16" s="5">
        <f>INDEX('Final Energy Consumption-2020'!$A$2:$AH$43,MATCH('Energy Use 2020'!$A16,'Final Energy Consumption-2020'!$A$2:$A$43,0),MATCH('Energy Use 2020'!X$2,'Final Energy Consumption-2020'!$A$2:$AH$2,0))*'Heat Value'!$P$78</f>
        <v>0</v>
      </c>
      <c r="Y16" s="5">
        <f>INDEX('Final Energy Consumption-2020'!$A$2:$AH$43,MATCH('Energy Use 2020'!$A16,'Final Energy Consumption-2020'!$A$2:$A$43,0),MATCH('Energy Use 2020'!Y$2,'Final Energy Consumption-2020'!$A$2:$AH$2,0))*'Heat Value'!$P$78</f>
        <v>208336837500</v>
      </c>
      <c r="Z16" s="5">
        <f>INDEX('Final Energy Consumption-2020'!$A$2:$AH$43,MATCH('Energy Use 2020'!$A16,'Final Energy Consumption-2020'!$A$2:$A$43,0),MATCH('Energy Use 2020'!Z$2,'Final Energy Consumption-2020'!$A$2:$AH$2,0))*'Heat Value'!$P$78</f>
        <v>56348169982500</v>
      </c>
      <c r="AA16" s="5">
        <f>INDEX('Final Energy Consumption-2020'!$A$2:$AH$43,MATCH('Energy Use 2020'!$A16,'Final Energy Consumption-2020'!$A$2:$A$43,0),MATCH('Energy Use 2020'!AA$2,'Final Energy Consumption-2020'!$A$2:$AH$2,0))*'Heat Value'!$P$78</f>
        <v>123577078531500</v>
      </c>
      <c r="AB16" s="5">
        <f>INDEX('Final Energy Consumption-2020'!$A$2:$AH$43,MATCH('Energy Use 2020'!$A16,'Final Energy Consumption-2020'!$A$2:$A$43,0),MATCH('Energy Use 2020'!AB$2,'Final Energy Consumption-2020'!$A$2:$AH$2,0))*'Heat Value'!$P$78</f>
        <v>303588439605000</v>
      </c>
      <c r="AC16" s="5">
        <f>INDEX('Final Energy Consumption-2020'!$A$2:$AH$43,MATCH('Energy Use 2020'!$A16,'Final Energy Consumption-2020'!$A$2:$A$43,0),MATCH('Energy Use 2020'!AC$2,'Final Energy Consumption-2020'!$A$2:$AH$2,0))*VLOOKUP(AC$3,'Heat Value'!$B$2:$P$78,15,0)</f>
        <v>527566299563929.5</v>
      </c>
      <c r="AD16" s="128">
        <f>INDEX('Final Energy Consumption-2020'!$A$2:$AH$43,MATCH('Energy Use 2020'!$A16,'Final Energy Consumption-2020'!$A$2:$A$43,0),MATCH('Energy Use 2020'!AD$2,'Final Energy Consumption-2020'!$A$2:$AH$2,0))*'Heat Value'!$P$78</f>
        <v>14466909996000</v>
      </c>
    </row>
    <row r="17" spans="1:30" x14ac:dyDescent="0.2">
      <c r="A17" s="12" t="s">
        <v>14</v>
      </c>
      <c r="B17" s="9">
        <f>INDEX('Final Energy Consumption-2020'!$A$2:$AH$43,MATCH('Energy Use 2020'!$A17,'Final Energy Consumption-2020'!$A$2:$A$43,0),MATCH('Energy Use 2020'!B$2,'Final Energy Consumption-2020'!$A$2:$AH$2,0))*'Heat Value'!$P$78</f>
        <v>6066768708000</v>
      </c>
      <c r="C17" s="5">
        <f>INDEX('Final Energy Consumption-2020'!$A$2:$AH$43,MATCH('Energy Use 2020'!$A17,'Final Energy Consumption-2020'!$A$2:$A$43,0),MATCH('Energy Use 2020'!C$2,'Final Energy Consumption-2020'!$A$2:$AH$2,0))*'Heat Value'!$P$78</f>
        <v>0</v>
      </c>
      <c r="D17" s="5">
        <f>INDEX('Final Energy Consumption-2020'!$A$2:$AH$43,MATCH('Energy Use 2020'!$A17,'Final Energy Consumption-2020'!$A$2:$A$43,0),MATCH('Energy Use 2020'!D$2,'Final Energy Consumption-2020'!$A$2:$AH$2,0))*'Heat Value'!$P$78</f>
        <v>44445192000</v>
      </c>
      <c r="E17" s="5">
        <f>INDEX('Final Energy Consumption-2020'!$A$2:$AH$43,MATCH('Energy Use 2020'!$A17,'Final Energy Consumption-2020'!$A$2:$A$43,0),MATCH('Energy Use 2020'!E$2,'Final Energy Consumption-2020'!$A$2:$AH$2,0))*'Heat Value'!$P$78</f>
        <v>13889122500.000196</v>
      </c>
      <c r="F17" s="5">
        <f>INDEX('Final Energy Consumption-2020'!$A$2:$AH$43,MATCH('Energy Use 2020'!$A17,'Final Energy Consumption-2020'!$A$2:$A$43,0),MATCH('Energy Use 2020'!F$2,'Final Energy Consumption-2020'!$A$2:$AH$2,0))*'Heat Value'!$P$78</f>
        <v>11111298000</v>
      </c>
      <c r="G17" s="5">
        <f>INDEX('Final Energy Consumption-2020'!$A$2:$AH$43,MATCH('Energy Use 2020'!$A17,'Final Energy Consumption-2020'!$A$2:$A$43,0),MATCH('Energy Use 2020'!G$2,'Final Energy Consumption-2020'!$A$2:$AH$2,0))*'Heat Value'!$P$78</f>
        <v>0</v>
      </c>
      <c r="H17" s="5">
        <f>INDEX('Final Energy Consumption-2020'!$A$2:$AH$43,MATCH('Energy Use 2020'!$A17,'Final Energy Consumption-2020'!$A$2:$A$43,0),MATCH('Energy Use 2020'!H$2,'Final Energy Consumption-2020'!$A$2:$AH$2,0))*'Heat Value'!$P$78</f>
        <v>0</v>
      </c>
      <c r="I17" s="5">
        <f>INDEX('Final Energy Consumption-2020'!$A$2:$AH$43,MATCH('Energy Use 2020'!$A17,'Final Energy Consumption-2020'!$A$2:$A$43,0),MATCH('Energy Use 2020'!I$2,'Final Energy Consumption-2020'!$A$2:$AH$2,0))*'Heat Value'!$P$78</f>
        <v>0</v>
      </c>
      <c r="J17" s="5">
        <f>INDEX('Final Energy Consumption-2020'!$A$2:$AH$43,MATCH('Energy Use 2020'!$A17,'Final Energy Consumption-2020'!$A$2:$A$43,0),MATCH('Energy Use 2020'!J$2,'Final Energy Consumption-2020'!$A$2:$AH$2,0))*'Heat Value'!$P$78</f>
        <v>0</v>
      </c>
      <c r="K17" s="5">
        <f>INDEX('Final Energy Consumption-2020'!$A$2:$AH$43,MATCH('Energy Use 2020'!$A17,'Final Energy Consumption-2020'!$A$2:$A$43,0),MATCH('Energy Use 2020'!K$2,'Final Energy Consumption-2020'!$A$2:$AH$2,0))*'Heat Value'!$P$78</f>
        <v>0</v>
      </c>
      <c r="L17" s="5">
        <f>INDEX('Final Energy Consumption-2020'!$A$2:$AH$43,MATCH('Energy Use 2020'!$A17,'Final Energy Consumption-2020'!$A$2:$A$43,0),MATCH('Energy Use 2020'!L$2,'Final Energy Consumption-2020'!$A$2:$AH$2,0))*'Heat Value'!$P$78</f>
        <v>0</v>
      </c>
      <c r="M17" s="5">
        <f>INDEX('Final Energy Consumption-2020'!$A$2:$AH$43,MATCH('Energy Use 2020'!$A17,'Final Energy Consumption-2020'!$A$2:$A$43,0),MATCH('Energy Use 2020'!M$2,'Final Energy Consumption-2020'!$A$2:$AH$2,0))*'Heat Value'!$P$78*0.21</f>
        <v>247920836625</v>
      </c>
      <c r="N17" s="5">
        <f>INDEX('Final Energy Consumption-2020'!$A$2:$AH$43,MATCH('Energy Use 2020'!$A17,'Final Energy Consumption-2020'!$A$2:$A$43,0),MATCH('Energy Use 2020'!N$2,'Final Energy Consumption-2020'!$A$2:$AH$2,0))*'Heat Value'!$P$78</f>
        <v>0</v>
      </c>
      <c r="O17" s="5">
        <f>INDEX('Final Energy Consumption-2020'!$A$2:$AH$43,MATCH('Energy Use 2020'!$A17,'Final Energy Consumption-2020'!$A$2:$A$43,0),MATCH('Energy Use 2020'!O$2,'Final Energy Consumption-2020'!$A$2:$AH$2,0))*'Heat Value'!$P$78*0.74</f>
        <v>647510890950</v>
      </c>
      <c r="P17" s="5">
        <f>INDEX('Final Energy Consumption-2020'!$A$2:$AH$43,MATCH('Energy Use 2020'!$A17,'Final Energy Consumption-2020'!$A$2:$A$43,0),MATCH('Energy Use 2020'!P$2,'Final Energy Consumption-2020'!$A$2:$AH$2,0))*'Heat Value'!$P$78</f>
        <v>100001682000</v>
      </c>
      <c r="Q17" s="5">
        <f>INDEX('Final Energy Consumption-2020'!$A$2:$AH$43,MATCH('Energy Use 2020'!$A17,'Final Energy Consumption-2020'!$A$2:$A$43,0),MATCH('Energy Use 2020'!Q$2,'Final Energy Consumption-2020'!$A$2:$AH$2,0))*'Heat Value'!$P$78</f>
        <v>0</v>
      </c>
      <c r="R17" s="5">
        <f>INDEX('Final Energy Consumption-2020'!$A$2:$AH$43,MATCH('Energy Use 2020'!$A17,'Final Energy Consumption-2020'!$A$2:$A$43,0),MATCH('Energy Use 2020'!R$2,'Final Energy Consumption-2020'!$A$2:$AH$2,0))*'Heat Value'!$P$78</f>
        <v>8333473500</v>
      </c>
      <c r="S17" s="5">
        <f>INDEX('Final Energy Consumption-2020'!$A$2:$AH$43,MATCH('Energy Use 2020'!$A17,'Final Energy Consumption-2020'!$A$2:$A$43,0),MATCH('Energy Use 2020'!S$2,'Final Energy Consumption-2020'!$A$2:$AH$2,0))*'Heat Value'!$P$78</f>
        <v>0</v>
      </c>
      <c r="T17" s="5">
        <f>INDEX('Final Energy Consumption-2020'!$A$2:$AH$43,MATCH('Energy Use 2020'!$A17,'Final Energy Consumption-2020'!$A$2:$A$43,0),MATCH('Energy Use 2020'!T$2,'Final Energy Consumption-2020'!$A$2:$AH$2,0))*'Heat Value'!$P$78</f>
        <v>0</v>
      </c>
      <c r="U17" s="9">
        <f>INDEX('Final Energy Consumption-2020'!$A$2:$AH$43,MATCH('Energy Use 2020'!$A17,'Final Energy Consumption-2020'!$A$2:$A$43,0),MATCH('Energy Use 2020'!U$2,'Final Energy Consumption-2020'!$A$2:$AH$2,0))*'Heat Value'!$P$78</f>
        <v>0</v>
      </c>
      <c r="V17" s="5">
        <f>INDEX('Final Energy Consumption-2020'!$A$2:$AH$43,MATCH('Energy Use 2020'!$A17,'Final Energy Consumption-2020'!$A$2:$A$43,0),MATCH('Energy Use 2020'!V$2,'Final Energy Consumption-2020'!$A$2:$AH$2,0))*'Heat Value'!$P$78</f>
        <v>0</v>
      </c>
      <c r="W17" s="5">
        <f>INDEX('Final Energy Consumption-2020'!$A$2:$AH$43,MATCH('Energy Use 2020'!$A17,'Final Energy Consumption-2020'!$A$2:$A$43,0),MATCH('Energy Use 2020'!W$2,'Final Energy Consumption-2020'!$A$2:$AH$2,0))*'Heat Value'!$P$78</f>
        <v>97223857500</v>
      </c>
      <c r="X17" s="5">
        <f>INDEX('Final Energy Consumption-2020'!$A$2:$AH$43,MATCH('Energy Use 2020'!$A17,'Final Energy Consumption-2020'!$A$2:$A$43,0),MATCH('Energy Use 2020'!X$2,'Final Energy Consumption-2020'!$A$2:$AH$2,0))*'Heat Value'!$P$78</f>
        <v>0</v>
      </c>
      <c r="Y17" s="5">
        <f>INDEX('Final Energy Consumption-2020'!$A$2:$AH$43,MATCH('Energy Use 2020'!$A17,'Final Energy Consumption-2020'!$A$2:$A$43,0),MATCH('Energy Use 2020'!Y$2,'Final Energy Consumption-2020'!$A$2:$AH$2,0))*'Heat Value'!$P$78</f>
        <v>11111298000</v>
      </c>
      <c r="Z17" s="5">
        <f>INDEX('Final Energy Consumption-2020'!$A$2:$AH$43,MATCH('Energy Use 2020'!$A17,'Final Energy Consumption-2020'!$A$2:$A$43,0),MATCH('Energy Use 2020'!Z$2,'Final Energy Consumption-2020'!$A$2:$AH$2,0))*'Heat Value'!$P$78</f>
        <v>3575060131500</v>
      </c>
      <c r="AA17" s="5">
        <f>INDEX('Final Energy Consumption-2020'!$A$2:$AH$43,MATCH('Energy Use 2020'!$A17,'Final Energy Consumption-2020'!$A$2:$A$43,0),MATCH('Energy Use 2020'!AA$2,'Final Energy Consumption-2020'!$A$2:$AH$2,0))*'Heat Value'!$P$78</f>
        <v>37508964223500</v>
      </c>
      <c r="AB17" s="5">
        <f>INDEX('Final Energy Consumption-2020'!$A$2:$AH$43,MATCH('Energy Use 2020'!$A17,'Final Energy Consumption-2020'!$A$2:$A$43,0),MATCH('Energy Use 2020'!AB$2,'Final Energy Consumption-2020'!$A$2:$AH$2,0))*'Heat Value'!$P$78</f>
        <v>3044495652000</v>
      </c>
      <c r="AC17" s="5">
        <f>INDEX('Final Energy Consumption-2020'!$A$2:$AH$43,MATCH('Energy Use 2020'!$A17,'Final Energy Consumption-2020'!$A$2:$A$43,0),MATCH('Energy Use 2020'!AC$2,'Final Energy Consumption-2020'!$A$2:$AH$2,0))*VLOOKUP(AC$3,'Heat Value'!$B$2:$P$78,15,0)</f>
        <v>111318937010153.91</v>
      </c>
      <c r="AD17" s="128">
        <f>INDEX('Final Energy Consumption-2020'!$A$2:$AH$43,MATCH('Energy Use 2020'!$A17,'Final Energy Consumption-2020'!$A$2:$A$43,0),MATCH('Energy Use 2020'!AD$2,'Final Energy Consumption-2020'!$A$2:$AH$2,0))*'Heat Value'!$P$78</f>
        <v>1738918137000</v>
      </c>
    </row>
    <row r="18" spans="1:30" x14ac:dyDescent="0.2">
      <c r="A18" s="12" t="s">
        <v>15</v>
      </c>
      <c r="B18" s="9">
        <f>INDEX('Final Energy Consumption-2020'!$A$2:$AH$43,MATCH('Energy Use 2020'!$A18,'Final Energy Consumption-2020'!$A$2:$A$43,0),MATCH('Energy Use 2020'!B$2,'Final Energy Consumption-2020'!$A$2:$AH$2,0))*'Heat Value'!$P$78</f>
        <v>3283388559000</v>
      </c>
      <c r="C18" s="5">
        <f>INDEX('Final Energy Consumption-2020'!$A$2:$AH$43,MATCH('Energy Use 2020'!$A18,'Final Energy Consumption-2020'!$A$2:$A$43,0),MATCH('Energy Use 2020'!C$2,'Final Energy Consumption-2020'!$A$2:$AH$2,0))*'Heat Value'!$P$78</f>
        <v>0</v>
      </c>
      <c r="D18" s="5">
        <f>INDEX('Final Energy Consumption-2020'!$A$2:$AH$43,MATCH('Energy Use 2020'!$A18,'Final Energy Consumption-2020'!$A$2:$A$43,0),MATCH('Energy Use 2020'!D$2,'Final Energy Consumption-2020'!$A$2:$AH$2,0))*'Heat Value'!$P$78</f>
        <v>2777824500</v>
      </c>
      <c r="E18" s="5">
        <f>INDEX('Final Energy Consumption-2020'!$A$2:$AH$43,MATCH('Energy Use 2020'!$A18,'Final Energy Consumption-2020'!$A$2:$A$43,0),MATCH('Energy Use 2020'!E$2,'Final Energy Consumption-2020'!$A$2:$AH$2,0))*'Heat Value'!$P$78</f>
        <v>352783711499.99988</v>
      </c>
      <c r="F18" s="5">
        <f>INDEX('Final Energy Consumption-2020'!$A$2:$AH$43,MATCH('Energy Use 2020'!$A18,'Final Energy Consumption-2020'!$A$2:$A$43,0),MATCH('Energy Use 2020'!F$2,'Final Energy Consumption-2020'!$A$2:$AH$2,0))*'Heat Value'!$P$78</f>
        <v>0</v>
      </c>
      <c r="G18" s="5">
        <f>INDEX('Final Energy Consumption-2020'!$A$2:$AH$43,MATCH('Energy Use 2020'!$A18,'Final Energy Consumption-2020'!$A$2:$A$43,0),MATCH('Energy Use 2020'!G$2,'Final Energy Consumption-2020'!$A$2:$AH$2,0))*'Heat Value'!$P$78</f>
        <v>0</v>
      </c>
      <c r="H18" s="5">
        <f>INDEX('Final Energy Consumption-2020'!$A$2:$AH$43,MATCH('Energy Use 2020'!$A18,'Final Energy Consumption-2020'!$A$2:$A$43,0),MATCH('Energy Use 2020'!H$2,'Final Energy Consumption-2020'!$A$2:$AH$2,0))*'Heat Value'!$P$78</f>
        <v>25000420500</v>
      </c>
      <c r="I18" s="5">
        <f>INDEX('Final Energy Consumption-2020'!$A$2:$AH$43,MATCH('Energy Use 2020'!$A18,'Final Energy Consumption-2020'!$A$2:$A$43,0),MATCH('Energy Use 2020'!I$2,'Final Energy Consumption-2020'!$A$2:$AH$2,0))*'Heat Value'!$P$78</f>
        <v>0</v>
      </c>
      <c r="J18" s="5">
        <f>INDEX('Final Energy Consumption-2020'!$A$2:$AH$43,MATCH('Energy Use 2020'!$A18,'Final Energy Consumption-2020'!$A$2:$A$43,0),MATCH('Energy Use 2020'!J$2,'Final Energy Consumption-2020'!$A$2:$AH$2,0))*'Heat Value'!$P$78</f>
        <v>0</v>
      </c>
      <c r="K18" s="5">
        <f>INDEX('Final Energy Consumption-2020'!$A$2:$AH$43,MATCH('Energy Use 2020'!$A18,'Final Energy Consumption-2020'!$A$2:$A$43,0),MATCH('Energy Use 2020'!K$2,'Final Energy Consumption-2020'!$A$2:$AH$2,0))*'Heat Value'!$P$78</f>
        <v>0</v>
      </c>
      <c r="L18" s="5">
        <f>INDEX('Final Energy Consumption-2020'!$A$2:$AH$43,MATCH('Energy Use 2020'!$A18,'Final Energy Consumption-2020'!$A$2:$A$43,0),MATCH('Energy Use 2020'!L$2,'Final Energy Consumption-2020'!$A$2:$AH$2,0))*'Heat Value'!$P$78</f>
        <v>0</v>
      </c>
      <c r="M18" s="5">
        <f>INDEX('Final Energy Consumption-2020'!$A$2:$AH$43,MATCH('Energy Use 2020'!$A18,'Final Energy Consumption-2020'!$A$2:$A$43,0),MATCH('Energy Use 2020'!M$2,'Final Energy Consumption-2020'!$A$2:$AH$2,0))*'Heat Value'!$P$78*0.21</f>
        <v>134168923350</v>
      </c>
      <c r="N18" s="5">
        <f>INDEX('Final Energy Consumption-2020'!$A$2:$AH$43,MATCH('Energy Use 2020'!$A18,'Final Energy Consumption-2020'!$A$2:$A$43,0),MATCH('Energy Use 2020'!N$2,'Final Energy Consumption-2020'!$A$2:$AH$2,0))*'Heat Value'!$P$78</f>
        <v>0</v>
      </c>
      <c r="O18" s="5">
        <f>INDEX('Final Energy Consumption-2020'!$A$2:$AH$43,MATCH('Energy Use 2020'!$A18,'Final Energy Consumption-2020'!$A$2:$A$43,0),MATCH('Energy Use 2020'!O$2,'Final Energy Consumption-2020'!$A$2:$AH$2,0))*'Heat Value'!$P$78*0.74</f>
        <v>300116158980</v>
      </c>
      <c r="P18" s="5">
        <f>INDEX('Final Energy Consumption-2020'!$A$2:$AH$43,MATCH('Energy Use 2020'!$A18,'Final Energy Consumption-2020'!$A$2:$A$43,0),MATCH('Energy Use 2020'!P$2,'Final Energy Consumption-2020'!$A$2:$AH$2,0))*'Heat Value'!$P$78</f>
        <v>55556490000</v>
      </c>
      <c r="Q18" s="5">
        <f>INDEX('Final Energy Consumption-2020'!$A$2:$AH$43,MATCH('Energy Use 2020'!$A18,'Final Energy Consumption-2020'!$A$2:$A$43,0),MATCH('Energy Use 2020'!Q$2,'Final Energy Consumption-2020'!$A$2:$AH$2,0))*'Heat Value'!$P$78</f>
        <v>0</v>
      </c>
      <c r="R18" s="5">
        <f>INDEX('Final Energy Consumption-2020'!$A$2:$AH$43,MATCH('Energy Use 2020'!$A18,'Final Energy Consumption-2020'!$A$2:$A$43,0),MATCH('Energy Use 2020'!R$2,'Final Energy Consumption-2020'!$A$2:$AH$2,0))*'Heat Value'!$P$78</f>
        <v>16666947000</v>
      </c>
      <c r="S18" s="5">
        <f>INDEX('Final Energy Consumption-2020'!$A$2:$AH$43,MATCH('Energy Use 2020'!$A18,'Final Energy Consumption-2020'!$A$2:$A$43,0),MATCH('Energy Use 2020'!S$2,'Final Energy Consumption-2020'!$A$2:$AH$2,0))*'Heat Value'!$P$78</f>
        <v>0</v>
      </c>
      <c r="T18" s="5">
        <f>INDEX('Final Energy Consumption-2020'!$A$2:$AH$43,MATCH('Energy Use 2020'!$A18,'Final Energy Consumption-2020'!$A$2:$A$43,0),MATCH('Energy Use 2020'!T$2,'Final Energy Consumption-2020'!$A$2:$AH$2,0))*'Heat Value'!$P$78</f>
        <v>41667367500</v>
      </c>
      <c r="U18" s="9">
        <f>INDEX('Final Energy Consumption-2020'!$A$2:$AH$43,MATCH('Energy Use 2020'!$A18,'Final Energy Consumption-2020'!$A$2:$A$43,0),MATCH('Energy Use 2020'!U$2,'Final Energy Consumption-2020'!$A$2:$AH$2,0))*'Heat Value'!$P$78</f>
        <v>0</v>
      </c>
      <c r="V18" s="5">
        <f>INDEX('Final Energy Consumption-2020'!$A$2:$AH$43,MATCH('Energy Use 2020'!$A18,'Final Energy Consumption-2020'!$A$2:$A$43,0),MATCH('Energy Use 2020'!V$2,'Final Energy Consumption-2020'!$A$2:$AH$2,0))*'Heat Value'!$P$78</f>
        <v>0</v>
      </c>
      <c r="W18" s="5">
        <f>INDEX('Final Energy Consumption-2020'!$A$2:$AH$43,MATCH('Energy Use 2020'!$A18,'Final Energy Consumption-2020'!$A$2:$A$43,0),MATCH('Energy Use 2020'!W$2,'Final Energy Consumption-2020'!$A$2:$AH$2,0))*'Heat Value'!$P$78</f>
        <v>97223857500</v>
      </c>
      <c r="X18" s="5">
        <f>INDEX('Final Energy Consumption-2020'!$A$2:$AH$43,MATCH('Energy Use 2020'!$A18,'Final Energy Consumption-2020'!$A$2:$A$43,0),MATCH('Energy Use 2020'!X$2,'Final Energy Consumption-2020'!$A$2:$AH$2,0))*'Heat Value'!$P$78</f>
        <v>0</v>
      </c>
      <c r="Y18" s="5">
        <f>INDEX('Final Energy Consumption-2020'!$A$2:$AH$43,MATCH('Energy Use 2020'!$A18,'Final Energy Consumption-2020'!$A$2:$A$43,0),MATCH('Energy Use 2020'!Y$2,'Final Energy Consumption-2020'!$A$2:$AH$2,0))*'Heat Value'!$P$78</f>
        <v>27778245000</v>
      </c>
      <c r="Z18" s="5">
        <f>INDEX('Final Energy Consumption-2020'!$A$2:$AH$43,MATCH('Energy Use 2020'!$A18,'Final Energy Consumption-2020'!$A$2:$A$43,0),MATCH('Energy Use 2020'!Z$2,'Final Energy Consumption-2020'!$A$2:$AH$2,0))*'Heat Value'!$P$78</f>
        <v>397228903500</v>
      </c>
      <c r="AA18" s="5">
        <f>INDEX('Final Energy Consumption-2020'!$A$2:$AH$43,MATCH('Energy Use 2020'!$A18,'Final Energy Consumption-2020'!$A$2:$A$43,0),MATCH('Energy Use 2020'!AA$2,'Final Energy Consumption-2020'!$A$2:$AH$2,0))*'Heat Value'!$P$78</f>
        <v>9989056902000</v>
      </c>
      <c r="AB18" s="5">
        <f>INDEX('Final Energy Consumption-2020'!$A$2:$AH$43,MATCH('Energy Use 2020'!$A18,'Final Energy Consumption-2020'!$A$2:$A$43,0),MATCH('Energy Use 2020'!AB$2,'Final Energy Consumption-2020'!$A$2:$AH$2,0))*'Heat Value'!$P$78</f>
        <v>1750029435000</v>
      </c>
      <c r="AC18" s="5">
        <f>INDEX('Final Energy Consumption-2020'!$A$2:$AH$43,MATCH('Energy Use 2020'!$A18,'Final Energy Consumption-2020'!$A$2:$A$43,0),MATCH('Energy Use 2020'!AC$2,'Final Energy Consumption-2020'!$A$2:$AH$2,0))*VLOOKUP(AC$3,'Heat Value'!$B$2:$P$78,15,0)</f>
        <v>68257982571409.922</v>
      </c>
      <c r="AD18" s="128">
        <f>INDEX('Final Energy Consumption-2020'!$A$2:$AH$43,MATCH('Energy Use 2020'!$A18,'Final Energy Consumption-2020'!$A$2:$A$43,0),MATCH('Energy Use 2020'!AD$2,'Final Energy Consumption-2020'!$A$2:$AH$2,0))*'Heat Value'!$P$78</f>
        <v>2152813987500</v>
      </c>
    </row>
    <row r="19" spans="1:30" x14ac:dyDescent="0.2">
      <c r="A19" s="74" t="s">
        <v>253</v>
      </c>
      <c r="B19" s="9">
        <f>INDEX('Final Energy Consumption-2020'!$A$2:$AH$43,MATCH('Energy Use 2020'!$A19,'Final Energy Consumption-2020'!$A$2:$A$43,0),MATCH('Energy Use 2020'!B$2,'Final Energy Consumption-2020'!$A$2:$AH$2,0))*'Heat Value'!$P$78</f>
        <v>7044562932000</v>
      </c>
      <c r="C19" s="5">
        <f>INDEX('Final Energy Consumption-2020'!$A$2:$AH$43,MATCH('Energy Use 2020'!$A19,'Final Energy Consumption-2020'!$A$2:$A$43,0),MATCH('Energy Use 2020'!C$2,'Final Energy Consumption-2020'!$A$2:$AH$2,0))*'Heat Value'!$P$78</f>
        <v>0</v>
      </c>
      <c r="D19" s="5">
        <f>INDEX('Final Energy Consumption-2020'!$A$2:$AH$43,MATCH('Energy Use 2020'!$A19,'Final Energy Consumption-2020'!$A$2:$A$43,0),MATCH('Energy Use 2020'!D$2,'Final Energy Consumption-2020'!$A$2:$AH$2,0))*'Heat Value'!$P$78</f>
        <v>77779086000</v>
      </c>
      <c r="E19" s="5">
        <f>INDEX('Final Energy Consumption-2020'!$A$2:$AH$43,MATCH('Energy Use 2020'!$A19,'Final Energy Consumption-2020'!$A$2:$A$43,0),MATCH('Energy Use 2020'!E$2,'Final Energy Consumption-2020'!$A$2:$AH$2,0))*'Heat Value'!$P$78</f>
        <v>0</v>
      </c>
      <c r="F19" s="5">
        <f>INDEX('Final Energy Consumption-2020'!$A$2:$AH$43,MATCH('Energy Use 2020'!$A19,'Final Energy Consumption-2020'!$A$2:$A$43,0),MATCH('Energy Use 2020'!F$2,'Final Energy Consumption-2020'!$A$2:$AH$2,0))*'Heat Value'!$P$78</f>
        <v>2777824500</v>
      </c>
      <c r="G19" s="5">
        <f>INDEX('Final Energy Consumption-2020'!$A$2:$AH$43,MATCH('Energy Use 2020'!$A19,'Final Energy Consumption-2020'!$A$2:$A$43,0),MATCH('Energy Use 2020'!G$2,'Final Energy Consumption-2020'!$A$2:$AH$2,0))*'Heat Value'!$P$78</f>
        <v>0</v>
      </c>
      <c r="H19" s="5">
        <f>INDEX('Final Energy Consumption-2020'!$A$2:$AH$43,MATCH('Energy Use 2020'!$A19,'Final Energy Consumption-2020'!$A$2:$A$43,0),MATCH('Energy Use 2020'!H$2,'Final Energy Consumption-2020'!$A$2:$AH$2,0))*'Heat Value'!$P$78</f>
        <v>0</v>
      </c>
      <c r="I19" s="5">
        <f>INDEX('Final Energy Consumption-2020'!$A$2:$AH$43,MATCH('Energy Use 2020'!$A19,'Final Energy Consumption-2020'!$A$2:$A$43,0),MATCH('Energy Use 2020'!I$2,'Final Energy Consumption-2020'!$A$2:$AH$2,0))*'Heat Value'!$P$78</f>
        <v>0</v>
      </c>
      <c r="J19" s="5">
        <f>INDEX('Final Energy Consumption-2020'!$A$2:$AH$43,MATCH('Energy Use 2020'!$A19,'Final Energy Consumption-2020'!$A$2:$A$43,0),MATCH('Energy Use 2020'!J$2,'Final Energy Consumption-2020'!$A$2:$AH$2,0))*'Heat Value'!$P$78</f>
        <v>0</v>
      </c>
      <c r="K19" s="5">
        <f>INDEX('Final Energy Consumption-2020'!$A$2:$AH$43,MATCH('Energy Use 2020'!$A19,'Final Energy Consumption-2020'!$A$2:$A$43,0),MATCH('Energy Use 2020'!K$2,'Final Energy Consumption-2020'!$A$2:$AH$2,0))*'Heat Value'!$P$78</f>
        <v>0</v>
      </c>
      <c r="L19" s="5">
        <f>INDEX('Final Energy Consumption-2020'!$A$2:$AH$43,MATCH('Energy Use 2020'!$A19,'Final Energy Consumption-2020'!$A$2:$A$43,0),MATCH('Energy Use 2020'!L$2,'Final Energy Consumption-2020'!$A$2:$AH$2,0))*'Heat Value'!$P$78</f>
        <v>0</v>
      </c>
      <c r="M19" s="5">
        <f>INDEX('Final Energy Consumption-2020'!$A$2:$AH$43,MATCH('Energy Use 2020'!$A19,'Final Energy Consumption-2020'!$A$2:$A$43,0),MATCH('Energy Use 2020'!M$2,'Final Energy Consumption-2020'!$A$2:$AH$2,0))*'Heat Value'!$P$78*0.21</f>
        <v>108501824970</v>
      </c>
      <c r="N19" s="5">
        <f>INDEX('Final Energy Consumption-2020'!$A$2:$AH$43,MATCH('Energy Use 2020'!$A19,'Final Energy Consumption-2020'!$A$2:$A$43,0),MATCH('Energy Use 2020'!N$2,'Final Energy Consumption-2020'!$A$2:$AH$2,0))*'Heat Value'!$P$78</f>
        <v>0</v>
      </c>
      <c r="O19" s="5">
        <f>INDEX('Final Energy Consumption-2020'!$A$2:$AH$43,MATCH('Energy Use 2020'!$A19,'Final Energy Consumption-2020'!$A$2:$A$43,0),MATCH('Energy Use 2020'!O$2,'Final Energy Consumption-2020'!$A$2:$AH$2,0))*'Heat Value'!$P$78*0.74</f>
        <v>1161408423450</v>
      </c>
      <c r="P19" s="5">
        <f>INDEX('Final Energy Consumption-2020'!$A$2:$AH$43,MATCH('Energy Use 2020'!$A19,'Final Energy Consumption-2020'!$A$2:$A$43,0),MATCH('Energy Use 2020'!P$2,'Final Energy Consumption-2020'!$A$2:$AH$2,0))*'Heat Value'!$P$78</f>
        <v>52778665500</v>
      </c>
      <c r="Q19" s="5">
        <f>INDEX('Final Energy Consumption-2020'!$A$2:$AH$43,MATCH('Energy Use 2020'!$A19,'Final Energy Consumption-2020'!$A$2:$A$43,0),MATCH('Energy Use 2020'!Q$2,'Final Energy Consumption-2020'!$A$2:$AH$2,0))*'Heat Value'!$P$78</f>
        <v>0</v>
      </c>
      <c r="R19" s="5">
        <f>INDEX('Final Energy Consumption-2020'!$A$2:$AH$43,MATCH('Energy Use 2020'!$A19,'Final Energy Consumption-2020'!$A$2:$A$43,0),MATCH('Energy Use 2020'!R$2,'Final Energy Consumption-2020'!$A$2:$AH$2,0))*'Heat Value'!$P$78</f>
        <v>25000420500</v>
      </c>
      <c r="S19" s="5">
        <f>INDEX('Final Energy Consumption-2020'!$A$2:$AH$43,MATCH('Energy Use 2020'!$A19,'Final Energy Consumption-2020'!$A$2:$A$43,0),MATCH('Energy Use 2020'!S$2,'Final Energy Consumption-2020'!$A$2:$AH$2,0))*'Heat Value'!$P$78</f>
        <v>638899635000</v>
      </c>
      <c r="T19" s="5">
        <f>INDEX('Final Energy Consumption-2020'!$A$2:$AH$43,MATCH('Energy Use 2020'!$A19,'Final Energy Consumption-2020'!$A$2:$A$43,0),MATCH('Energy Use 2020'!T$2,'Final Energy Consumption-2020'!$A$2:$AH$2,0))*'Heat Value'!$P$78</f>
        <v>0</v>
      </c>
      <c r="U19" s="9">
        <f>INDEX('Final Energy Consumption-2020'!$A$2:$AH$43,MATCH('Energy Use 2020'!$A19,'Final Energy Consumption-2020'!$A$2:$A$43,0),MATCH('Energy Use 2020'!U$2,'Final Energy Consumption-2020'!$A$2:$AH$2,0))*'Heat Value'!$P$78</f>
        <v>0</v>
      </c>
      <c r="V19" s="5">
        <f>INDEX('Final Energy Consumption-2020'!$A$2:$AH$43,MATCH('Energy Use 2020'!$A19,'Final Energy Consumption-2020'!$A$2:$A$43,0),MATCH('Energy Use 2020'!V$2,'Final Energy Consumption-2020'!$A$2:$AH$2,0))*'Heat Value'!$P$78</f>
        <v>0</v>
      </c>
      <c r="W19" s="5">
        <f>INDEX('Final Energy Consumption-2020'!$A$2:$AH$43,MATCH('Energy Use 2020'!$A19,'Final Energy Consumption-2020'!$A$2:$A$43,0),MATCH('Energy Use 2020'!W$2,'Final Energy Consumption-2020'!$A$2:$AH$2,0))*'Heat Value'!$P$78</f>
        <v>113890804500</v>
      </c>
      <c r="X19" s="5">
        <f>INDEX('Final Energy Consumption-2020'!$A$2:$AH$43,MATCH('Energy Use 2020'!$A19,'Final Energy Consumption-2020'!$A$2:$A$43,0),MATCH('Energy Use 2020'!X$2,'Final Energy Consumption-2020'!$A$2:$AH$2,0))*'Heat Value'!$P$78</f>
        <v>0</v>
      </c>
      <c r="Y19" s="5">
        <f>INDEX('Final Energy Consumption-2020'!$A$2:$AH$43,MATCH('Energy Use 2020'!$A19,'Final Energy Consumption-2020'!$A$2:$A$43,0),MATCH('Energy Use 2020'!Y$2,'Final Energy Consumption-2020'!$A$2:$AH$2,0))*'Heat Value'!$P$78</f>
        <v>0</v>
      </c>
      <c r="Z19" s="5">
        <f>INDEX('Final Energy Consumption-2020'!$A$2:$AH$43,MATCH('Energy Use 2020'!$A19,'Final Energy Consumption-2020'!$A$2:$A$43,0),MATCH('Energy Use 2020'!Z$2,'Final Energy Consumption-2020'!$A$2:$AH$2,0))*'Heat Value'!$P$78</f>
        <v>9969612130500</v>
      </c>
      <c r="AA19" s="5">
        <f>INDEX('Final Energy Consumption-2020'!$A$2:$AH$43,MATCH('Energy Use 2020'!$A19,'Final Energy Consumption-2020'!$A$2:$A$43,0),MATCH('Energy Use 2020'!AA$2,'Final Energy Consumption-2020'!$A$2:$AH$2,0))*'Heat Value'!$P$78</f>
        <v>1119463273500</v>
      </c>
      <c r="AB19" s="5">
        <f>INDEX('Final Energy Consumption-2020'!$A$2:$AH$43,MATCH('Energy Use 2020'!$A19,'Final Energy Consumption-2020'!$A$2:$A$43,0),MATCH('Energy Use 2020'!AB$2,'Final Energy Consumption-2020'!$A$2:$AH$2,0))*'Heat Value'!$P$78</f>
        <v>6575110591500</v>
      </c>
      <c r="AC19" s="5">
        <f>INDEX('Final Energy Consumption-2020'!$A$2:$AH$43,MATCH('Energy Use 2020'!$A19,'Final Energy Consumption-2020'!$A$2:$A$43,0),MATCH('Energy Use 2020'!AC$2,'Final Energy Consumption-2020'!$A$2:$AH$2,0))*VLOOKUP(AC$3,'Heat Value'!$B$2:$P$78,15,0)</f>
        <v>121487084955458.84</v>
      </c>
      <c r="AD19" s="128">
        <f>INDEX('Final Energy Consumption-2020'!$A$2:$AH$43,MATCH('Energy Use 2020'!$A19,'Final Energy Consumption-2020'!$A$2:$A$43,0),MATCH('Energy Use 2020'!AD$2,'Final Energy Consumption-2020'!$A$2:$AH$2,0))*'Heat Value'!$P$78</f>
        <v>22508711923500</v>
      </c>
    </row>
    <row r="20" spans="1:30" x14ac:dyDescent="0.2">
      <c r="A20" s="12" t="s">
        <v>17</v>
      </c>
      <c r="B20" s="9">
        <f>INDEX('Final Energy Consumption-2020'!$A$2:$AH$43,MATCH('Energy Use 2020'!$A20,'Final Energy Consumption-2020'!$A$2:$A$43,0),MATCH('Energy Use 2020'!B$2,'Final Energy Consumption-2020'!$A$2:$AH$2,0))*'Heat Value'!$P$78</f>
        <v>358339360500</v>
      </c>
      <c r="C20" s="5">
        <f>INDEX('Final Energy Consumption-2020'!$A$2:$AH$43,MATCH('Energy Use 2020'!$A20,'Final Energy Consumption-2020'!$A$2:$A$43,0),MATCH('Energy Use 2020'!C$2,'Final Energy Consumption-2020'!$A$2:$AH$2,0))*'Heat Value'!$P$78</f>
        <v>0</v>
      </c>
      <c r="D20" s="5">
        <f>INDEX('Final Energy Consumption-2020'!$A$2:$AH$43,MATCH('Energy Use 2020'!$A20,'Final Energy Consumption-2020'!$A$2:$A$43,0),MATCH('Energy Use 2020'!D$2,'Final Energy Consumption-2020'!$A$2:$AH$2,0))*'Heat Value'!$P$78</f>
        <v>27778245000</v>
      </c>
      <c r="E20" s="5">
        <f>INDEX('Final Energy Consumption-2020'!$A$2:$AH$43,MATCH('Energy Use 2020'!$A20,'Final Energy Consumption-2020'!$A$2:$A$43,0),MATCH('Energy Use 2020'!E$2,'Final Energy Consumption-2020'!$A$2:$AH$2,0))*'Heat Value'!$P$78</f>
        <v>2777824499.9999409</v>
      </c>
      <c r="F20" s="5">
        <f>INDEX('Final Energy Consumption-2020'!$A$2:$AH$43,MATCH('Energy Use 2020'!$A20,'Final Energy Consumption-2020'!$A$2:$A$43,0),MATCH('Energy Use 2020'!F$2,'Final Energy Consumption-2020'!$A$2:$AH$2,0))*'Heat Value'!$P$78</f>
        <v>16666947000</v>
      </c>
      <c r="G20" s="5">
        <f>INDEX('Final Energy Consumption-2020'!$A$2:$AH$43,MATCH('Energy Use 2020'!$A20,'Final Energy Consumption-2020'!$A$2:$A$43,0),MATCH('Energy Use 2020'!G$2,'Final Energy Consumption-2020'!$A$2:$AH$2,0))*'Heat Value'!$P$78</f>
        <v>0</v>
      </c>
      <c r="H20" s="5">
        <f>INDEX('Final Energy Consumption-2020'!$A$2:$AH$43,MATCH('Energy Use 2020'!$A20,'Final Energy Consumption-2020'!$A$2:$A$43,0),MATCH('Energy Use 2020'!H$2,'Final Energy Consumption-2020'!$A$2:$AH$2,0))*'Heat Value'!$P$78</f>
        <v>0</v>
      </c>
      <c r="I20" s="5">
        <f>INDEX('Final Energy Consumption-2020'!$A$2:$AH$43,MATCH('Energy Use 2020'!$A20,'Final Energy Consumption-2020'!$A$2:$A$43,0),MATCH('Energy Use 2020'!I$2,'Final Energy Consumption-2020'!$A$2:$AH$2,0))*'Heat Value'!$P$78</f>
        <v>0</v>
      </c>
      <c r="J20" s="5">
        <f>INDEX('Final Energy Consumption-2020'!$A$2:$AH$43,MATCH('Energy Use 2020'!$A20,'Final Energy Consumption-2020'!$A$2:$A$43,0),MATCH('Energy Use 2020'!J$2,'Final Energy Consumption-2020'!$A$2:$AH$2,0))*'Heat Value'!$P$78</f>
        <v>0</v>
      </c>
      <c r="K20" s="5">
        <f>INDEX('Final Energy Consumption-2020'!$A$2:$AH$43,MATCH('Energy Use 2020'!$A20,'Final Energy Consumption-2020'!$A$2:$A$43,0),MATCH('Energy Use 2020'!K$2,'Final Energy Consumption-2020'!$A$2:$AH$2,0))*'Heat Value'!$P$78</f>
        <v>0</v>
      </c>
      <c r="L20" s="5">
        <f>INDEX('Final Energy Consumption-2020'!$A$2:$AH$43,MATCH('Energy Use 2020'!$A20,'Final Energy Consumption-2020'!$A$2:$A$43,0),MATCH('Energy Use 2020'!L$2,'Final Energy Consumption-2020'!$A$2:$AH$2,0))*'Heat Value'!$P$78</f>
        <v>0</v>
      </c>
      <c r="M20" s="5">
        <f>INDEX('Final Energy Consumption-2020'!$A$2:$AH$43,MATCH('Energy Use 2020'!$A20,'Final Energy Consumption-2020'!$A$2:$A$43,0),MATCH('Energy Use 2020'!M$2,'Final Energy Consumption-2020'!$A$2:$AH$2,0))*'Heat Value'!$P$78*0.21</f>
        <v>140002354800</v>
      </c>
      <c r="N20" s="5">
        <f>INDEX('Final Energy Consumption-2020'!$A$2:$AH$43,MATCH('Energy Use 2020'!$A20,'Final Energy Consumption-2020'!$A$2:$A$43,0),MATCH('Energy Use 2020'!N$2,'Final Energy Consumption-2020'!$A$2:$AH$2,0))*'Heat Value'!$P$78</f>
        <v>5555649000</v>
      </c>
      <c r="O20" s="5">
        <f>INDEX('Final Energy Consumption-2020'!$A$2:$AH$43,MATCH('Energy Use 2020'!$A20,'Final Energy Consumption-2020'!$A$2:$A$43,0),MATCH('Energy Use 2020'!O$2,'Final Energy Consumption-2020'!$A$2:$AH$2,0))*'Heat Value'!$P$78*0.74</f>
        <v>565287285750</v>
      </c>
      <c r="P20" s="5">
        <f>INDEX('Final Energy Consumption-2020'!$A$2:$AH$43,MATCH('Energy Use 2020'!$A20,'Final Energy Consumption-2020'!$A$2:$A$43,0),MATCH('Energy Use 2020'!P$2,'Final Energy Consumption-2020'!$A$2:$AH$2,0))*'Heat Value'!$P$78</f>
        <v>22222596000</v>
      </c>
      <c r="Q20" s="5">
        <f>INDEX('Final Energy Consumption-2020'!$A$2:$AH$43,MATCH('Energy Use 2020'!$A20,'Final Energy Consumption-2020'!$A$2:$A$43,0),MATCH('Energy Use 2020'!Q$2,'Final Energy Consumption-2020'!$A$2:$AH$2,0))*'Heat Value'!$P$78</f>
        <v>0</v>
      </c>
      <c r="R20" s="5">
        <f>INDEX('Final Energy Consumption-2020'!$A$2:$AH$43,MATCH('Energy Use 2020'!$A20,'Final Energy Consumption-2020'!$A$2:$A$43,0),MATCH('Energy Use 2020'!R$2,'Final Energy Consumption-2020'!$A$2:$AH$2,0))*'Heat Value'!$P$78</f>
        <v>30556069500</v>
      </c>
      <c r="S20" s="5">
        <f>INDEX('Final Energy Consumption-2020'!$A$2:$AH$43,MATCH('Energy Use 2020'!$A20,'Final Energy Consumption-2020'!$A$2:$A$43,0),MATCH('Energy Use 2020'!S$2,'Final Energy Consumption-2020'!$A$2:$AH$2,0))*'Heat Value'!$P$78</f>
        <v>0</v>
      </c>
      <c r="T20" s="5">
        <f>INDEX('Final Energy Consumption-2020'!$A$2:$AH$43,MATCH('Energy Use 2020'!$A20,'Final Energy Consumption-2020'!$A$2:$A$43,0),MATCH('Energy Use 2020'!T$2,'Final Energy Consumption-2020'!$A$2:$AH$2,0))*'Heat Value'!$P$78</f>
        <v>0</v>
      </c>
      <c r="U20" s="9">
        <f>INDEX('Final Energy Consumption-2020'!$A$2:$AH$43,MATCH('Energy Use 2020'!$A20,'Final Energy Consumption-2020'!$A$2:$A$43,0),MATCH('Energy Use 2020'!U$2,'Final Energy Consumption-2020'!$A$2:$AH$2,0))*'Heat Value'!$P$78</f>
        <v>0</v>
      </c>
      <c r="V20" s="5">
        <f>INDEX('Final Energy Consumption-2020'!$A$2:$AH$43,MATCH('Energy Use 2020'!$A20,'Final Energy Consumption-2020'!$A$2:$A$43,0),MATCH('Energy Use 2020'!V$2,'Final Energy Consumption-2020'!$A$2:$AH$2,0))*'Heat Value'!$P$78</f>
        <v>0</v>
      </c>
      <c r="W20" s="5">
        <f>INDEX('Final Energy Consumption-2020'!$A$2:$AH$43,MATCH('Energy Use 2020'!$A20,'Final Energy Consumption-2020'!$A$2:$A$43,0),MATCH('Energy Use 2020'!W$2,'Final Energy Consumption-2020'!$A$2:$AH$2,0))*'Heat Value'!$P$78</f>
        <v>86112559500</v>
      </c>
      <c r="X20" s="5">
        <f>INDEX('Final Energy Consumption-2020'!$A$2:$AH$43,MATCH('Energy Use 2020'!$A20,'Final Energy Consumption-2020'!$A$2:$A$43,0),MATCH('Energy Use 2020'!X$2,'Final Energy Consumption-2020'!$A$2:$AH$2,0))*'Heat Value'!$P$78</f>
        <v>0</v>
      </c>
      <c r="Y20" s="5">
        <f>INDEX('Final Energy Consumption-2020'!$A$2:$AH$43,MATCH('Energy Use 2020'!$A20,'Final Energy Consumption-2020'!$A$2:$A$43,0),MATCH('Energy Use 2020'!Y$2,'Final Energy Consumption-2020'!$A$2:$AH$2,0))*'Heat Value'!$P$78</f>
        <v>0</v>
      </c>
      <c r="Z20" s="5">
        <f>INDEX('Final Energy Consumption-2020'!$A$2:$AH$43,MATCH('Energy Use 2020'!$A20,'Final Energy Consumption-2020'!$A$2:$A$43,0),MATCH('Energy Use 2020'!Z$2,'Final Energy Consumption-2020'!$A$2:$AH$2,0))*'Heat Value'!$P$78</f>
        <v>4844525928000</v>
      </c>
      <c r="AA20" s="5">
        <f>INDEX('Final Energy Consumption-2020'!$A$2:$AH$43,MATCH('Energy Use 2020'!$A20,'Final Energy Consumption-2020'!$A$2:$A$43,0),MATCH('Energy Use 2020'!AA$2,'Final Energy Consumption-2020'!$A$2:$AH$2,0))*'Heat Value'!$P$78</f>
        <v>1088907204000</v>
      </c>
      <c r="AB20" s="5">
        <f>INDEX('Final Energy Consumption-2020'!$A$2:$AH$43,MATCH('Energy Use 2020'!$A20,'Final Energy Consumption-2020'!$A$2:$A$43,0),MATCH('Energy Use 2020'!AB$2,'Final Energy Consumption-2020'!$A$2:$AH$2,0))*'Heat Value'!$P$78</f>
        <v>722234370000</v>
      </c>
      <c r="AC20" s="5">
        <f>INDEX('Final Energy Consumption-2020'!$A$2:$AH$43,MATCH('Energy Use 2020'!$A20,'Final Energy Consumption-2020'!$A$2:$A$43,0),MATCH('Energy Use 2020'!AC$2,'Final Energy Consumption-2020'!$A$2:$AH$2,0))*VLOOKUP(AC$3,'Heat Value'!$B$2:$P$78,15,0)</f>
        <v>57980543729595.906</v>
      </c>
      <c r="AD20" s="128">
        <f>INDEX('Final Energy Consumption-2020'!$A$2:$AH$43,MATCH('Energy Use 2020'!$A20,'Final Energy Consumption-2020'!$A$2:$A$43,0),MATCH('Energy Use 2020'!AD$2,'Final Energy Consumption-2020'!$A$2:$AH$2,0))*'Heat Value'!$P$78</f>
        <v>869459068500</v>
      </c>
    </row>
    <row r="21" spans="1:30" x14ac:dyDescent="0.2">
      <c r="A21" s="12" t="s">
        <v>18</v>
      </c>
      <c r="B21" s="9">
        <f>INDEX('Final Energy Consumption-2020'!$A$2:$AH$43,MATCH('Energy Use 2020'!$A21,'Final Energy Consumption-2020'!$A$2:$A$43,0),MATCH('Energy Use 2020'!B$2,'Final Energy Consumption-2020'!$A$2:$AH$2,0))*'Heat Value'!$P$78</f>
        <v>91343203033500</v>
      </c>
      <c r="C21" s="5">
        <f>INDEX('Final Energy Consumption-2020'!$A$2:$AH$43,MATCH('Energy Use 2020'!$A21,'Final Energy Consumption-2020'!$A$2:$A$43,0),MATCH('Energy Use 2020'!C$2,'Final Energy Consumption-2020'!$A$2:$AH$2,0))*'Heat Value'!$P$78</f>
        <v>0</v>
      </c>
      <c r="D21" s="5">
        <f>INDEX('Final Energy Consumption-2020'!$A$2:$AH$43,MATCH('Energy Use 2020'!$A21,'Final Energy Consumption-2020'!$A$2:$A$43,0),MATCH('Energy Use 2020'!D$2,'Final Energy Consumption-2020'!$A$2:$AH$2,0))*'Heat Value'!$P$78</f>
        <v>6500109330000</v>
      </c>
      <c r="E21" s="5">
        <f>INDEX('Final Energy Consumption-2020'!$A$2:$AH$43,MATCH('Energy Use 2020'!$A21,'Final Energy Consumption-2020'!$A$2:$A$43,0),MATCH('Energy Use 2020'!E$2,'Final Energy Consumption-2020'!$A$2:$AH$2,0))*'Heat Value'!$P$78</f>
        <v>4769524666500.0049</v>
      </c>
      <c r="F21" s="5">
        <f>INDEX('Final Energy Consumption-2020'!$A$2:$AH$43,MATCH('Energy Use 2020'!$A21,'Final Energy Consumption-2020'!$A$2:$A$43,0),MATCH('Energy Use 2020'!F$2,'Final Energy Consumption-2020'!$A$2:$AH$2,0))*'Heat Value'!$P$78</f>
        <v>2138924865000</v>
      </c>
      <c r="G21" s="5">
        <f>INDEX('Final Energy Consumption-2020'!$A$2:$AH$43,MATCH('Energy Use 2020'!$A21,'Final Energy Consumption-2020'!$A$2:$A$43,0),MATCH('Energy Use 2020'!G$2,'Final Energy Consumption-2020'!$A$2:$AH$2,0))*'Heat Value'!$P$78</f>
        <v>116668629000</v>
      </c>
      <c r="H21" s="5">
        <f>INDEX('Final Energy Consumption-2020'!$A$2:$AH$43,MATCH('Energy Use 2020'!$A21,'Final Energy Consumption-2020'!$A$2:$A$43,0),MATCH('Energy Use 2020'!H$2,'Final Energy Consumption-2020'!$A$2:$AH$2,0))*'Heat Value'!$P$78</f>
        <v>0</v>
      </c>
      <c r="I21" s="5">
        <f>INDEX('Final Energy Consumption-2020'!$A$2:$AH$43,MATCH('Energy Use 2020'!$A21,'Final Energy Consumption-2020'!$A$2:$A$43,0),MATCH('Energy Use 2020'!I$2,'Final Energy Consumption-2020'!$A$2:$AH$2,0))*'Heat Value'!$P$78</f>
        <v>0</v>
      </c>
      <c r="J21" s="5">
        <f>INDEX('Final Energy Consumption-2020'!$A$2:$AH$43,MATCH('Energy Use 2020'!$A21,'Final Energy Consumption-2020'!$A$2:$A$43,0),MATCH('Energy Use 2020'!J$2,'Final Energy Consumption-2020'!$A$2:$AH$2,0))*'Heat Value'!$P$78</f>
        <v>0</v>
      </c>
      <c r="K21" s="5">
        <f>INDEX('Final Energy Consumption-2020'!$A$2:$AH$43,MATCH('Energy Use 2020'!$A21,'Final Energy Consumption-2020'!$A$2:$A$43,0),MATCH('Energy Use 2020'!K$2,'Final Energy Consumption-2020'!$A$2:$AH$2,0))*'Heat Value'!$P$78</f>
        <v>0</v>
      </c>
      <c r="L21" s="5">
        <f>INDEX('Final Energy Consumption-2020'!$A$2:$AH$43,MATCH('Energy Use 2020'!$A21,'Final Energy Consumption-2020'!$A$2:$A$43,0),MATCH('Energy Use 2020'!L$2,'Final Energy Consumption-2020'!$A$2:$AH$2,0))*'Heat Value'!$P$78</f>
        <v>11111298000</v>
      </c>
      <c r="M21" s="5">
        <f>INDEX('Final Energy Consumption-2020'!$A$2:$AH$43,MATCH('Energy Use 2020'!$A21,'Final Energy Consumption-2020'!$A$2:$A$43,0),MATCH('Energy Use 2020'!M$2,'Final Energy Consumption-2020'!$A$2:$AH$2,0))*'Heat Value'!$P$78*0.21</f>
        <v>140002354800</v>
      </c>
      <c r="N21" s="5">
        <f>INDEX('Final Energy Consumption-2020'!$A$2:$AH$43,MATCH('Energy Use 2020'!$A21,'Final Energy Consumption-2020'!$A$2:$A$43,0),MATCH('Energy Use 2020'!N$2,'Final Energy Consumption-2020'!$A$2:$AH$2,0))*'Heat Value'!$P$78</f>
        <v>0</v>
      </c>
      <c r="O21" s="5">
        <f>INDEX('Final Energy Consumption-2020'!$A$2:$AH$43,MATCH('Energy Use 2020'!$A21,'Final Energy Consumption-2020'!$A$2:$A$43,0),MATCH('Energy Use 2020'!O$2,'Final Energy Consumption-2020'!$A$2:$AH$2,0))*'Heat Value'!$P$78*0.74</f>
        <v>2762713134720</v>
      </c>
      <c r="P21" s="5">
        <f>INDEX('Final Energy Consumption-2020'!$A$2:$AH$43,MATCH('Energy Use 2020'!$A21,'Final Energy Consumption-2020'!$A$2:$A$43,0),MATCH('Energy Use 2020'!P$2,'Final Energy Consumption-2020'!$A$2:$AH$2,0))*'Heat Value'!$P$78</f>
        <v>1077795906000</v>
      </c>
      <c r="Q21" s="5">
        <f>INDEX('Final Energy Consumption-2020'!$A$2:$AH$43,MATCH('Energy Use 2020'!$A21,'Final Energy Consumption-2020'!$A$2:$A$43,0),MATCH('Energy Use 2020'!Q$2,'Final Energy Consumption-2020'!$A$2:$AH$2,0))*'Heat Value'!$P$78</f>
        <v>0</v>
      </c>
      <c r="R21" s="5">
        <f>INDEX('Final Energy Consumption-2020'!$A$2:$AH$43,MATCH('Energy Use 2020'!$A21,'Final Energy Consumption-2020'!$A$2:$A$43,0),MATCH('Energy Use 2020'!R$2,'Final Energy Consumption-2020'!$A$2:$AH$2,0))*'Heat Value'!$P$78</f>
        <v>33333894000</v>
      </c>
      <c r="S21" s="5">
        <f>INDEX('Final Energy Consumption-2020'!$A$2:$AH$43,MATCH('Energy Use 2020'!$A21,'Final Energy Consumption-2020'!$A$2:$A$43,0),MATCH('Energy Use 2020'!S$2,'Final Energy Consumption-2020'!$A$2:$AH$2,0))*'Heat Value'!$P$78</f>
        <v>13889122500</v>
      </c>
      <c r="T21" s="5">
        <f>INDEX('Final Energy Consumption-2020'!$A$2:$AH$43,MATCH('Energy Use 2020'!$A21,'Final Energy Consumption-2020'!$A$2:$A$43,0),MATCH('Energy Use 2020'!T$2,'Final Energy Consumption-2020'!$A$2:$AH$2,0))*'Heat Value'!$P$78</f>
        <v>105557331000</v>
      </c>
      <c r="U21" s="9">
        <f>INDEX('Final Energy Consumption-2020'!$A$2:$AH$43,MATCH('Energy Use 2020'!$A21,'Final Energy Consumption-2020'!$A$2:$A$43,0),MATCH('Energy Use 2020'!U$2,'Final Energy Consumption-2020'!$A$2:$AH$2,0))*'Heat Value'!$P$78</f>
        <v>0</v>
      </c>
      <c r="V21" s="5">
        <f>INDEX('Final Energy Consumption-2020'!$A$2:$AH$43,MATCH('Energy Use 2020'!$A21,'Final Energy Consumption-2020'!$A$2:$A$43,0),MATCH('Energy Use 2020'!V$2,'Final Energy Consumption-2020'!$A$2:$AH$2,0))*'Heat Value'!$P$78</f>
        <v>0</v>
      </c>
      <c r="W21" s="5">
        <f>INDEX('Final Energy Consumption-2020'!$A$2:$AH$43,MATCH('Energy Use 2020'!$A21,'Final Energy Consumption-2020'!$A$2:$A$43,0),MATCH('Energy Use 2020'!W$2,'Final Energy Consumption-2020'!$A$2:$AH$2,0))*'Heat Value'!$P$78</f>
        <v>675011353500</v>
      </c>
      <c r="X21" s="5">
        <f>INDEX('Final Energy Consumption-2020'!$A$2:$AH$43,MATCH('Energy Use 2020'!$A21,'Final Energy Consumption-2020'!$A$2:$A$43,0),MATCH('Energy Use 2020'!X$2,'Final Energy Consumption-2020'!$A$2:$AH$2,0))*'Heat Value'!$P$78</f>
        <v>0</v>
      </c>
      <c r="Y21" s="5">
        <f>INDEX('Final Energy Consumption-2020'!$A$2:$AH$43,MATCH('Energy Use 2020'!$A21,'Final Energy Consumption-2020'!$A$2:$A$43,0),MATCH('Energy Use 2020'!Y$2,'Final Energy Consumption-2020'!$A$2:$AH$2,0))*'Heat Value'!$P$78</f>
        <v>33333894000</v>
      </c>
      <c r="Z21" s="5">
        <f>INDEX('Final Energy Consumption-2020'!$A$2:$AH$43,MATCH('Energy Use 2020'!$A21,'Final Energy Consumption-2020'!$A$2:$A$43,0),MATCH('Energy Use 2020'!Z$2,'Final Energy Consumption-2020'!$A$2:$AH$2,0))*'Heat Value'!$P$78</f>
        <v>18125304862500</v>
      </c>
      <c r="AA21" s="5">
        <f>INDEX('Final Energy Consumption-2020'!$A$2:$AH$43,MATCH('Energy Use 2020'!$A21,'Final Energy Consumption-2020'!$A$2:$A$43,0),MATCH('Energy Use 2020'!AA$2,'Final Energy Consumption-2020'!$A$2:$AH$2,0))*'Heat Value'!$P$78</f>
        <v>57189850806000</v>
      </c>
      <c r="AB21" s="5">
        <f>INDEX('Final Energy Consumption-2020'!$A$2:$AH$43,MATCH('Energy Use 2020'!$A21,'Final Energy Consumption-2020'!$A$2:$A$43,0),MATCH('Energy Use 2020'!AB$2,'Final Energy Consumption-2020'!$A$2:$AH$2,0))*'Heat Value'!$P$78</f>
        <v>215167507945500</v>
      </c>
      <c r="AC21" s="5">
        <f>INDEX('Final Energy Consumption-2020'!$A$2:$AH$43,MATCH('Energy Use 2020'!$A21,'Final Energy Consumption-2020'!$A$2:$A$43,0),MATCH('Energy Use 2020'!AC$2,'Final Energy Consumption-2020'!$A$2:$AH$2,0))*VLOOKUP(AC$3,'Heat Value'!$B$2:$P$78,15,0)</f>
        <v>272374649442850.28</v>
      </c>
      <c r="AD21" s="128">
        <f>INDEX('Final Energy Consumption-2020'!$A$2:$AH$43,MATCH('Energy Use 2020'!$A21,'Final Energy Consumption-2020'!$A$2:$A$43,0),MATCH('Energy Use 2020'!AD$2,'Final Energy Consumption-2020'!$A$2:$AH$2,0))*'Heat Value'!$P$78</f>
        <v>17455849158000</v>
      </c>
    </row>
    <row r="22" spans="1:30" x14ac:dyDescent="0.2">
      <c r="A22" s="12" t="s">
        <v>19</v>
      </c>
      <c r="B22" s="9">
        <f>INDEX('Final Energy Consumption-2020'!$A$2:$AH$43,MATCH('Energy Use 2020'!$A22,'Final Energy Consumption-2020'!$A$2:$A$43,0),MATCH('Energy Use 2020'!B$2,'Final Energy Consumption-2020'!$A$2:$AH$2,0))*'Heat Value'!$P$78</f>
        <v>2505597699000</v>
      </c>
      <c r="C22" s="5">
        <f>INDEX('Final Energy Consumption-2020'!$A$2:$AH$43,MATCH('Energy Use 2020'!$A22,'Final Energy Consumption-2020'!$A$2:$A$43,0),MATCH('Energy Use 2020'!C$2,'Final Energy Consumption-2020'!$A$2:$AH$2,0))*'Heat Value'!$P$78</f>
        <v>0</v>
      </c>
      <c r="D22" s="5">
        <f>INDEX('Final Energy Consumption-2020'!$A$2:$AH$43,MATCH('Energy Use 2020'!$A22,'Final Energy Consumption-2020'!$A$2:$A$43,0),MATCH('Energy Use 2020'!D$2,'Final Energy Consumption-2020'!$A$2:$AH$2,0))*'Heat Value'!$P$78</f>
        <v>47223016500</v>
      </c>
      <c r="E22" s="5">
        <f>INDEX('Final Energy Consumption-2020'!$A$2:$AH$43,MATCH('Energy Use 2020'!$A22,'Final Energy Consumption-2020'!$A$2:$A$43,0),MATCH('Energy Use 2020'!E$2,'Final Energy Consumption-2020'!$A$2:$AH$2,0))*'Heat Value'!$P$78</f>
        <v>91668208500.000015</v>
      </c>
      <c r="F22" s="5">
        <f>INDEX('Final Energy Consumption-2020'!$A$2:$AH$43,MATCH('Energy Use 2020'!$A22,'Final Energy Consumption-2020'!$A$2:$A$43,0),MATCH('Energy Use 2020'!F$2,'Final Energy Consumption-2020'!$A$2:$AH$2,0))*'Heat Value'!$P$78</f>
        <v>5555649000</v>
      </c>
      <c r="G22" s="5">
        <f>INDEX('Final Energy Consumption-2020'!$A$2:$AH$43,MATCH('Energy Use 2020'!$A22,'Final Energy Consumption-2020'!$A$2:$A$43,0),MATCH('Energy Use 2020'!G$2,'Final Energy Consumption-2020'!$A$2:$AH$2,0))*'Heat Value'!$P$78</f>
        <v>633343986000</v>
      </c>
      <c r="H22" s="5">
        <f>INDEX('Final Energy Consumption-2020'!$A$2:$AH$43,MATCH('Energy Use 2020'!$A22,'Final Energy Consumption-2020'!$A$2:$A$43,0),MATCH('Energy Use 2020'!H$2,'Final Energy Consumption-2020'!$A$2:$AH$2,0))*'Heat Value'!$P$78</f>
        <v>0</v>
      </c>
      <c r="I22" s="5">
        <f>INDEX('Final Energy Consumption-2020'!$A$2:$AH$43,MATCH('Energy Use 2020'!$A22,'Final Energy Consumption-2020'!$A$2:$A$43,0),MATCH('Energy Use 2020'!I$2,'Final Energy Consumption-2020'!$A$2:$AH$2,0))*'Heat Value'!$P$78</f>
        <v>0</v>
      </c>
      <c r="J22" s="5">
        <f>INDEX('Final Energy Consumption-2020'!$A$2:$AH$43,MATCH('Energy Use 2020'!$A22,'Final Energy Consumption-2020'!$A$2:$A$43,0),MATCH('Energy Use 2020'!J$2,'Final Energy Consumption-2020'!$A$2:$AH$2,0))*'Heat Value'!$P$78</f>
        <v>0</v>
      </c>
      <c r="K22" s="5">
        <f>INDEX('Final Energy Consumption-2020'!$A$2:$AH$43,MATCH('Energy Use 2020'!$A22,'Final Energy Consumption-2020'!$A$2:$A$43,0),MATCH('Energy Use 2020'!K$2,'Final Energy Consumption-2020'!$A$2:$AH$2,0))*'Heat Value'!$P$78</f>
        <v>0</v>
      </c>
      <c r="L22" s="5">
        <f>INDEX('Final Energy Consumption-2020'!$A$2:$AH$43,MATCH('Energy Use 2020'!$A22,'Final Energy Consumption-2020'!$A$2:$A$43,0),MATCH('Energy Use 2020'!L$2,'Final Energy Consumption-2020'!$A$2:$AH$2,0))*'Heat Value'!$P$78</f>
        <v>0</v>
      </c>
      <c r="M22" s="5">
        <f>INDEX('Final Energy Consumption-2020'!$A$2:$AH$43,MATCH('Energy Use 2020'!$A22,'Final Energy Consumption-2020'!$A$2:$A$43,0),MATCH('Energy Use 2020'!M$2,'Final Energy Consumption-2020'!$A$2:$AH$2,0))*'Heat Value'!$P$78*0.21</f>
        <v>243254091465</v>
      </c>
      <c r="N22" s="5">
        <f>INDEX('Final Energy Consumption-2020'!$A$2:$AH$43,MATCH('Energy Use 2020'!$A22,'Final Energy Consumption-2020'!$A$2:$A$43,0),MATCH('Energy Use 2020'!N$2,'Final Energy Consumption-2020'!$A$2:$AH$2,0))*'Heat Value'!$P$78</f>
        <v>2777824500</v>
      </c>
      <c r="O22" s="5">
        <f>INDEX('Final Energy Consumption-2020'!$A$2:$AH$43,MATCH('Energy Use 2020'!$A22,'Final Energy Consumption-2020'!$A$2:$A$43,0),MATCH('Energy Use 2020'!O$2,'Final Energy Consumption-2020'!$A$2:$AH$2,0))*'Heat Value'!$P$78*0.74</f>
        <v>933237919020</v>
      </c>
      <c r="P22" s="5">
        <f>INDEX('Final Energy Consumption-2020'!$A$2:$AH$43,MATCH('Energy Use 2020'!$A22,'Final Energy Consumption-2020'!$A$2:$A$43,0),MATCH('Energy Use 2020'!P$2,'Final Energy Consumption-2020'!$A$2:$AH$2,0))*'Heat Value'!$P$78</f>
        <v>63889963500</v>
      </c>
      <c r="Q22" s="5">
        <f>INDEX('Final Energy Consumption-2020'!$A$2:$AH$43,MATCH('Energy Use 2020'!$A22,'Final Energy Consumption-2020'!$A$2:$A$43,0),MATCH('Energy Use 2020'!Q$2,'Final Energy Consumption-2020'!$A$2:$AH$2,0))*'Heat Value'!$P$78</f>
        <v>0</v>
      </c>
      <c r="R22" s="5">
        <f>INDEX('Final Energy Consumption-2020'!$A$2:$AH$43,MATCH('Energy Use 2020'!$A22,'Final Energy Consumption-2020'!$A$2:$A$43,0),MATCH('Energy Use 2020'!R$2,'Final Energy Consumption-2020'!$A$2:$AH$2,0))*'Heat Value'!$P$78</f>
        <v>22222596000</v>
      </c>
      <c r="S22" s="5">
        <f>INDEX('Final Energy Consumption-2020'!$A$2:$AH$43,MATCH('Energy Use 2020'!$A22,'Final Energy Consumption-2020'!$A$2:$A$43,0),MATCH('Energy Use 2020'!S$2,'Final Energy Consumption-2020'!$A$2:$AH$2,0))*'Heat Value'!$P$78</f>
        <v>0</v>
      </c>
      <c r="T22" s="5">
        <f>INDEX('Final Energy Consumption-2020'!$A$2:$AH$43,MATCH('Energy Use 2020'!$A22,'Final Energy Consumption-2020'!$A$2:$A$43,0),MATCH('Energy Use 2020'!T$2,'Final Energy Consumption-2020'!$A$2:$AH$2,0))*'Heat Value'!$P$78</f>
        <v>11111298000</v>
      </c>
      <c r="U22" s="9">
        <f>INDEX('Final Energy Consumption-2020'!$A$2:$AH$43,MATCH('Energy Use 2020'!$A22,'Final Energy Consumption-2020'!$A$2:$A$43,0),MATCH('Energy Use 2020'!U$2,'Final Energy Consumption-2020'!$A$2:$AH$2,0))*'Heat Value'!$P$78</f>
        <v>0</v>
      </c>
      <c r="V22" s="5">
        <f>INDEX('Final Energy Consumption-2020'!$A$2:$AH$43,MATCH('Energy Use 2020'!$A22,'Final Energy Consumption-2020'!$A$2:$A$43,0),MATCH('Energy Use 2020'!V$2,'Final Energy Consumption-2020'!$A$2:$AH$2,0))*'Heat Value'!$P$78</f>
        <v>0</v>
      </c>
      <c r="W22" s="5">
        <f>INDEX('Final Energy Consumption-2020'!$A$2:$AH$43,MATCH('Energy Use 2020'!$A22,'Final Energy Consumption-2020'!$A$2:$A$43,0),MATCH('Energy Use 2020'!W$2,'Final Energy Consumption-2020'!$A$2:$AH$2,0))*'Heat Value'!$P$78</f>
        <v>197225539500</v>
      </c>
      <c r="X22" s="5">
        <f>INDEX('Final Energy Consumption-2020'!$A$2:$AH$43,MATCH('Energy Use 2020'!$A22,'Final Energy Consumption-2020'!$A$2:$A$43,0),MATCH('Energy Use 2020'!X$2,'Final Energy Consumption-2020'!$A$2:$AH$2,0))*'Heat Value'!$P$78</f>
        <v>0</v>
      </c>
      <c r="Y22" s="5">
        <f>INDEX('Final Energy Consumption-2020'!$A$2:$AH$43,MATCH('Energy Use 2020'!$A22,'Final Energy Consumption-2020'!$A$2:$A$43,0),MATCH('Energy Use 2020'!Y$2,'Final Energy Consumption-2020'!$A$2:$AH$2,0))*'Heat Value'!$P$78</f>
        <v>69445612500</v>
      </c>
      <c r="Z22" s="5">
        <f>INDEX('Final Energy Consumption-2020'!$A$2:$AH$43,MATCH('Energy Use 2020'!$A22,'Final Energy Consumption-2020'!$A$2:$A$43,0),MATCH('Energy Use 2020'!Z$2,'Final Energy Consumption-2020'!$A$2:$AH$2,0))*'Heat Value'!$P$78</f>
        <v>12655768422000</v>
      </c>
      <c r="AA22" s="5">
        <f>INDEX('Final Energy Consumption-2020'!$A$2:$AH$43,MATCH('Energy Use 2020'!$A22,'Final Energy Consumption-2020'!$A$2:$A$43,0),MATCH('Energy Use 2020'!AA$2,'Final Energy Consumption-2020'!$A$2:$AH$2,0))*'Heat Value'!$P$78</f>
        <v>4025067700500</v>
      </c>
      <c r="AB22" s="5">
        <f>INDEX('Final Energy Consumption-2020'!$A$2:$AH$43,MATCH('Energy Use 2020'!$A22,'Final Energy Consumption-2020'!$A$2:$A$43,0),MATCH('Energy Use 2020'!AB$2,'Final Energy Consumption-2020'!$A$2:$AH$2,0))*'Heat Value'!$P$78</f>
        <v>4747302070500</v>
      </c>
      <c r="AC22" s="5">
        <f>INDEX('Final Energy Consumption-2020'!$A$2:$AH$43,MATCH('Energy Use 2020'!$A22,'Final Energy Consumption-2020'!$A$2:$A$43,0),MATCH('Energy Use 2020'!AC$2,'Final Energy Consumption-2020'!$A$2:$AH$2,0))*VLOOKUP(AC$3,'Heat Value'!$B$2:$P$78,15,0)</f>
        <v>45221351913758.93</v>
      </c>
      <c r="AD22" s="128">
        <f>INDEX('Final Energy Consumption-2020'!$A$2:$AH$43,MATCH('Energy Use 2020'!$A22,'Final Energy Consumption-2020'!$A$2:$A$43,0),MATCH('Energy Use 2020'!AD$2,'Final Energy Consumption-2020'!$A$2:$AH$2,0))*'Heat Value'!$P$78</f>
        <v>2033367534000</v>
      </c>
    </row>
    <row r="23" spans="1:30" x14ac:dyDescent="0.2">
      <c r="A23" s="12" t="s">
        <v>20</v>
      </c>
      <c r="B23" s="9">
        <f>INDEX('Final Energy Consumption-2020'!$A$2:$AH$43,MATCH('Energy Use 2020'!$A23,'Final Energy Consumption-2020'!$A$2:$A$43,0),MATCH('Energy Use 2020'!B$2,'Final Energy Consumption-2020'!$A$2:$AH$2,0))*'Heat Value'!$P$78</f>
        <v>2038923183000</v>
      </c>
      <c r="C23" s="5">
        <f>INDEX('Final Energy Consumption-2020'!$A$2:$AH$43,MATCH('Energy Use 2020'!$A23,'Final Energy Consumption-2020'!$A$2:$A$43,0),MATCH('Energy Use 2020'!C$2,'Final Energy Consumption-2020'!$A$2:$AH$2,0))*'Heat Value'!$P$78</f>
        <v>0</v>
      </c>
      <c r="D23" s="5">
        <f>INDEX('Final Energy Consumption-2020'!$A$2:$AH$43,MATCH('Energy Use 2020'!$A23,'Final Energy Consumption-2020'!$A$2:$A$43,0),MATCH('Energy Use 2020'!D$2,'Final Energy Consumption-2020'!$A$2:$AH$2,0))*'Heat Value'!$P$78</f>
        <v>0</v>
      </c>
      <c r="E23" s="5">
        <f>INDEX('Final Energy Consumption-2020'!$A$2:$AH$43,MATCH('Energy Use 2020'!$A23,'Final Energy Consumption-2020'!$A$2:$A$43,0),MATCH('Energy Use 2020'!E$2,'Final Energy Consumption-2020'!$A$2:$AH$2,0))*'Heat Value'!$P$78</f>
        <v>80556910500.000015</v>
      </c>
      <c r="F23" s="5">
        <f>INDEX('Final Energy Consumption-2020'!$A$2:$AH$43,MATCH('Energy Use 2020'!$A23,'Final Energy Consumption-2020'!$A$2:$A$43,0),MATCH('Energy Use 2020'!F$2,'Final Energy Consumption-2020'!$A$2:$AH$2,0))*'Heat Value'!$P$78</f>
        <v>119446453500</v>
      </c>
      <c r="G23" s="5">
        <f>INDEX('Final Energy Consumption-2020'!$A$2:$AH$43,MATCH('Energy Use 2020'!$A23,'Final Energy Consumption-2020'!$A$2:$A$43,0),MATCH('Energy Use 2020'!G$2,'Final Energy Consumption-2020'!$A$2:$AH$2,0))*'Heat Value'!$P$78</f>
        <v>0</v>
      </c>
      <c r="H23" s="5">
        <f>INDEX('Final Energy Consumption-2020'!$A$2:$AH$43,MATCH('Energy Use 2020'!$A23,'Final Energy Consumption-2020'!$A$2:$A$43,0),MATCH('Energy Use 2020'!H$2,'Final Energy Consumption-2020'!$A$2:$AH$2,0))*'Heat Value'!$P$78</f>
        <v>0</v>
      </c>
      <c r="I23" s="5">
        <f>INDEX('Final Energy Consumption-2020'!$A$2:$AH$43,MATCH('Energy Use 2020'!$A23,'Final Energy Consumption-2020'!$A$2:$A$43,0),MATCH('Energy Use 2020'!I$2,'Final Energy Consumption-2020'!$A$2:$AH$2,0))*'Heat Value'!$P$78</f>
        <v>0</v>
      </c>
      <c r="J23" s="5">
        <f>INDEX('Final Energy Consumption-2020'!$A$2:$AH$43,MATCH('Energy Use 2020'!$A23,'Final Energy Consumption-2020'!$A$2:$A$43,0),MATCH('Energy Use 2020'!J$2,'Final Energy Consumption-2020'!$A$2:$AH$2,0))*'Heat Value'!$P$78</f>
        <v>0</v>
      </c>
      <c r="K23" s="5">
        <f>INDEX('Final Energy Consumption-2020'!$A$2:$AH$43,MATCH('Energy Use 2020'!$A23,'Final Energy Consumption-2020'!$A$2:$A$43,0),MATCH('Energy Use 2020'!K$2,'Final Energy Consumption-2020'!$A$2:$AH$2,0))*'Heat Value'!$P$78</f>
        <v>0</v>
      </c>
      <c r="L23" s="5">
        <f>INDEX('Final Energy Consumption-2020'!$A$2:$AH$43,MATCH('Energy Use 2020'!$A23,'Final Energy Consumption-2020'!$A$2:$A$43,0),MATCH('Energy Use 2020'!L$2,'Final Energy Consumption-2020'!$A$2:$AH$2,0))*'Heat Value'!$P$78</f>
        <v>0</v>
      </c>
      <c r="M23" s="5">
        <f>INDEX('Final Energy Consumption-2020'!$A$2:$AH$43,MATCH('Energy Use 2020'!$A23,'Final Energy Consumption-2020'!$A$2:$A$43,0),MATCH('Energy Use 2020'!M$2,'Final Energy Consumption-2020'!$A$2:$AH$2,0))*'Heat Value'!$P$78*0.21</f>
        <v>176752972935</v>
      </c>
      <c r="N23" s="5">
        <f>INDEX('Final Energy Consumption-2020'!$A$2:$AH$43,MATCH('Energy Use 2020'!$A23,'Final Energy Consumption-2020'!$A$2:$A$43,0),MATCH('Energy Use 2020'!N$2,'Final Energy Consumption-2020'!$A$2:$AH$2,0))*'Heat Value'!$P$78</f>
        <v>0</v>
      </c>
      <c r="O23" s="5">
        <f>INDEX('Final Energy Consumption-2020'!$A$2:$AH$43,MATCH('Energy Use 2020'!$A23,'Final Energy Consumption-2020'!$A$2:$A$43,0),MATCH('Energy Use 2020'!O$2,'Final Energy Consumption-2020'!$A$2:$AH$2,0))*'Heat Value'!$P$78*0.74</f>
        <v>592009957440</v>
      </c>
      <c r="P23" s="5">
        <f>INDEX('Final Energy Consumption-2020'!$A$2:$AH$43,MATCH('Energy Use 2020'!$A23,'Final Energy Consumption-2020'!$A$2:$A$43,0),MATCH('Energy Use 2020'!P$2,'Final Energy Consumption-2020'!$A$2:$AH$2,0))*'Heat Value'!$P$78</f>
        <v>108335155500</v>
      </c>
      <c r="Q23" s="5">
        <f>INDEX('Final Energy Consumption-2020'!$A$2:$AH$43,MATCH('Energy Use 2020'!$A23,'Final Energy Consumption-2020'!$A$2:$A$43,0),MATCH('Energy Use 2020'!Q$2,'Final Energy Consumption-2020'!$A$2:$AH$2,0))*'Heat Value'!$P$78</f>
        <v>0</v>
      </c>
      <c r="R23" s="5">
        <f>INDEX('Final Energy Consumption-2020'!$A$2:$AH$43,MATCH('Energy Use 2020'!$A23,'Final Energy Consumption-2020'!$A$2:$A$43,0),MATCH('Energy Use 2020'!R$2,'Final Energy Consumption-2020'!$A$2:$AH$2,0))*'Heat Value'!$P$78</f>
        <v>8333473500</v>
      </c>
      <c r="S23" s="5">
        <f>INDEX('Final Energy Consumption-2020'!$A$2:$AH$43,MATCH('Energy Use 2020'!$A23,'Final Energy Consumption-2020'!$A$2:$A$43,0),MATCH('Energy Use 2020'!S$2,'Final Energy Consumption-2020'!$A$2:$AH$2,0))*'Heat Value'!$P$78</f>
        <v>191669890500</v>
      </c>
      <c r="T23" s="5">
        <f>INDEX('Final Energy Consumption-2020'!$A$2:$AH$43,MATCH('Energy Use 2020'!$A23,'Final Energy Consumption-2020'!$A$2:$A$43,0),MATCH('Energy Use 2020'!T$2,'Final Energy Consumption-2020'!$A$2:$AH$2,0))*'Heat Value'!$P$78</f>
        <v>22222596000</v>
      </c>
      <c r="U23" s="9">
        <f>INDEX('Final Energy Consumption-2020'!$A$2:$AH$43,MATCH('Energy Use 2020'!$A23,'Final Energy Consumption-2020'!$A$2:$A$43,0),MATCH('Energy Use 2020'!U$2,'Final Energy Consumption-2020'!$A$2:$AH$2,0))*'Heat Value'!$P$78</f>
        <v>0</v>
      </c>
      <c r="V23" s="5">
        <f>INDEX('Final Energy Consumption-2020'!$A$2:$AH$43,MATCH('Energy Use 2020'!$A23,'Final Energy Consumption-2020'!$A$2:$A$43,0),MATCH('Energy Use 2020'!V$2,'Final Energy Consumption-2020'!$A$2:$AH$2,0))*'Heat Value'!$P$78</f>
        <v>3230609893500</v>
      </c>
      <c r="W23" s="5">
        <f>INDEX('Final Energy Consumption-2020'!$A$2:$AH$43,MATCH('Energy Use 2020'!$A23,'Final Energy Consumption-2020'!$A$2:$A$43,0),MATCH('Energy Use 2020'!W$2,'Final Energy Consumption-2020'!$A$2:$AH$2,0))*'Heat Value'!$P$78</f>
        <v>336116764500</v>
      </c>
      <c r="X23" s="5">
        <f>INDEX('Final Energy Consumption-2020'!$A$2:$AH$43,MATCH('Energy Use 2020'!$A23,'Final Energy Consumption-2020'!$A$2:$A$43,0),MATCH('Energy Use 2020'!X$2,'Final Energy Consumption-2020'!$A$2:$AH$2,0))*'Heat Value'!$P$78</f>
        <v>0</v>
      </c>
      <c r="Y23" s="5">
        <f>INDEX('Final Energy Consumption-2020'!$A$2:$AH$43,MATCH('Energy Use 2020'!$A23,'Final Energy Consumption-2020'!$A$2:$A$43,0),MATCH('Energy Use 2020'!Y$2,'Final Energy Consumption-2020'!$A$2:$AH$2,0))*'Heat Value'!$P$78</f>
        <v>52778665500</v>
      </c>
      <c r="Z23" s="5">
        <f>INDEX('Final Energy Consumption-2020'!$A$2:$AH$43,MATCH('Energy Use 2020'!$A23,'Final Energy Consumption-2020'!$A$2:$A$43,0),MATCH('Energy Use 2020'!Z$2,'Final Energy Consumption-2020'!$A$2:$AH$2,0))*'Heat Value'!$P$78</f>
        <v>11475193009500</v>
      </c>
      <c r="AA23" s="5">
        <f>INDEX('Final Energy Consumption-2020'!$A$2:$AH$43,MATCH('Energy Use 2020'!$A23,'Final Energy Consumption-2020'!$A$2:$A$43,0),MATCH('Energy Use 2020'!AA$2,'Final Energy Consumption-2020'!$A$2:$AH$2,0))*'Heat Value'!$P$78</f>
        <v>46939678401000</v>
      </c>
      <c r="AB23" s="5">
        <f>INDEX('Final Energy Consumption-2020'!$A$2:$AH$43,MATCH('Energy Use 2020'!$A23,'Final Energy Consumption-2020'!$A$2:$A$43,0),MATCH('Energy Use 2020'!AB$2,'Final Energy Consumption-2020'!$A$2:$AH$2,0))*'Heat Value'!$P$78</f>
        <v>1019461591500</v>
      </c>
      <c r="AC23" s="5">
        <f>INDEX('Final Energy Consumption-2020'!$A$2:$AH$43,MATCH('Energy Use 2020'!$A23,'Final Energy Consumption-2020'!$A$2:$A$43,0),MATCH('Energy Use 2020'!AC$2,'Final Energy Consumption-2020'!$A$2:$AH$2,0))*VLOOKUP(AC$3,'Heat Value'!$B$2:$P$78,15,0)</f>
        <v>52575881989802.898</v>
      </c>
      <c r="AD23" s="128">
        <f>INDEX('Final Energy Consumption-2020'!$A$2:$AH$43,MATCH('Energy Use 2020'!$A23,'Final Energy Consumption-2020'!$A$2:$A$43,0),MATCH('Energy Use 2020'!AD$2,'Final Energy Consumption-2020'!$A$2:$AH$2,0))*'Heat Value'!$P$78</f>
        <v>1475024809500</v>
      </c>
    </row>
    <row r="24" spans="1:30" x14ac:dyDescent="0.2">
      <c r="A24" s="12" t="s">
        <v>21</v>
      </c>
      <c r="B24" s="9">
        <f>INDEX('Final Energy Consumption-2020'!$A$2:$AH$43,MATCH('Energy Use 2020'!$A24,'Final Energy Consumption-2020'!$A$2:$A$43,0),MATCH('Energy Use 2020'!B$2,'Final Energy Consumption-2020'!$A$2:$AH$2,0))*'Heat Value'!$P$78</f>
        <v>220403707128000</v>
      </c>
      <c r="C24" s="5">
        <f>INDEX('Final Energy Consumption-2020'!$A$2:$AH$43,MATCH('Energy Use 2020'!$A24,'Final Energy Consumption-2020'!$A$2:$A$43,0),MATCH('Energy Use 2020'!C$2,'Final Energy Consumption-2020'!$A$2:$AH$2,0))*'Heat Value'!$P$78</f>
        <v>0</v>
      </c>
      <c r="D24" s="5">
        <f>INDEX('Final Energy Consumption-2020'!$A$2:$AH$43,MATCH('Energy Use 2020'!$A24,'Final Energy Consumption-2020'!$A$2:$A$43,0),MATCH('Energy Use 2020'!D$2,'Final Energy Consumption-2020'!$A$2:$AH$2,0))*'Heat Value'!$P$78</f>
        <v>108746273526000</v>
      </c>
      <c r="E24" s="5">
        <f>INDEX('Final Energy Consumption-2020'!$A$2:$AH$43,MATCH('Energy Use 2020'!$A24,'Final Energy Consumption-2020'!$A$2:$A$43,0),MATCH('Energy Use 2020'!E$2,'Final Energy Consumption-2020'!$A$2:$AH$2,0))*'Heat Value'!$P$78</f>
        <v>6625111432499.9746</v>
      </c>
      <c r="F24" s="5">
        <f>INDEX('Final Energy Consumption-2020'!$A$2:$AH$43,MATCH('Energy Use 2020'!$A24,'Final Energy Consumption-2020'!$A$2:$A$43,0),MATCH('Energy Use 2020'!F$2,'Final Energy Consumption-2020'!$A$2:$AH$2,0))*'Heat Value'!$P$78</f>
        <v>15250256505000</v>
      </c>
      <c r="G24" s="5">
        <f>INDEX('Final Energy Consumption-2020'!$A$2:$AH$43,MATCH('Energy Use 2020'!$A24,'Final Energy Consumption-2020'!$A$2:$A$43,0),MATCH('Energy Use 2020'!G$2,'Final Energy Consumption-2020'!$A$2:$AH$2,0))*'Heat Value'!$P$78</f>
        <v>312346920253500</v>
      </c>
      <c r="H24" s="5">
        <f>INDEX('Final Energy Consumption-2020'!$A$2:$AH$43,MATCH('Energy Use 2020'!$A24,'Final Energy Consumption-2020'!$A$2:$A$43,0),MATCH('Energy Use 2020'!H$2,'Final Energy Consumption-2020'!$A$2:$AH$2,0))*'Heat Value'!$P$78</f>
        <v>35778379560000</v>
      </c>
      <c r="I24" s="5">
        <f>INDEX('Final Energy Consumption-2020'!$A$2:$AH$43,MATCH('Energy Use 2020'!$A24,'Final Energy Consumption-2020'!$A$2:$A$43,0),MATCH('Energy Use 2020'!I$2,'Final Energy Consumption-2020'!$A$2:$AH$2,0))*'Heat Value'!$P$78</f>
        <v>2172258759000</v>
      </c>
      <c r="J24" s="5">
        <f>INDEX('Final Energy Consumption-2020'!$A$2:$AH$43,MATCH('Energy Use 2020'!$A24,'Final Energy Consumption-2020'!$A$2:$A$43,0),MATCH('Energy Use 2020'!J$2,'Final Energy Consumption-2020'!$A$2:$AH$2,0))*'Heat Value'!$P$78</f>
        <v>1275021445500</v>
      </c>
      <c r="K24" s="5">
        <f>INDEX('Final Energy Consumption-2020'!$A$2:$AH$43,MATCH('Energy Use 2020'!$A24,'Final Energy Consumption-2020'!$A$2:$A$43,0),MATCH('Energy Use 2020'!K$2,'Final Energy Consumption-2020'!$A$2:$AH$2,0))*'Heat Value'!$P$78</f>
        <v>29214380266500</v>
      </c>
      <c r="L24" s="5">
        <f>INDEX('Final Energy Consumption-2020'!$A$2:$AH$43,MATCH('Energy Use 2020'!$A24,'Final Energy Consumption-2020'!$A$2:$A$43,0),MATCH('Energy Use 2020'!L$2,'Final Energy Consumption-2020'!$A$2:$AH$2,0))*'Heat Value'!$P$78</f>
        <v>20733682068000</v>
      </c>
      <c r="M24" s="5">
        <f>INDEX('Final Energy Consumption-2020'!$A$2:$AH$43,MATCH('Energy Use 2020'!$A24,'Final Energy Consumption-2020'!$A$2:$A$43,0),MATCH('Energy Use 2020'!M$2,'Final Energy Consumption-2020'!$A$2:$AH$2,0))*'Heat Value'!$P$78*0.21</f>
        <v>102668393520</v>
      </c>
      <c r="N24" s="5">
        <f>INDEX('Final Energy Consumption-2020'!$A$2:$AH$43,MATCH('Energy Use 2020'!$A24,'Final Energy Consumption-2020'!$A$2:$A$43,0),MATCH('Energy Use 2020'!N$2,'Final Energy Consumption-2020'!$A$2:$AH$2,0))*'Heat Value'!$P$78</f>
        <v>11111298000</v>
      </c>
      <c r="O24" s="5">
        <f>INDEX('Final Energy Consumption-2020'!$A$2:$AH$43,MATCH('Energy Use 2020'!$A24,'Final Energy Consumption-2020'!$A$2:$A$43,0),MATCH('Energy Use 2020'!O$2,'Final Energy Consumption-2020'!$A$2:$AH$2,0))*'Heat Value'!$P$78*0.74</f>
        <v>3510947942040</v>
      </c>
      <c r="P24" s="5">
        <f>INDEX('Final Energy Consumption-2020'!$A$2:$AH$43,MATCH('Energy Use 2020'!$A24,'Final Energy Consumption-2020'!$A$2:$A$43,0),MATCH('Energy Use 2020'!P$2,'Final Energy Consumption-2020'!$A$2:$AH$2,0))*'Heat Value'!$P$78</f>
        <v>46295223117000</v>
      </c>
      <c r="Q24" s="5">
        <f>INDEX('Final Energy Consumption-2020'!$A$2:$AH$43,MATCH('Energy Use 2020'!$A24,'Final Energy Consumption-2020'!$A$2:$A$43,0),MATCH('Energy Use 2020'!Q$2,'Final Energy Consumption-2020'!$A$2:$AH$2,0))*'Heat Value'!$P$78</f>
        <v>539722966876500</v>
      </c>
      <c r="R24" s="5">
        <f>INDEX('Final Energy Consumption-2020'!$A$2:$AH$43,MATCH('Energy Use 2020'!$A24,'Final Energy Consumption-2020'!$A$2:$A$43,0),MATCH('Energy Use 2020'!R$2,'Final Energy Consumption-2020'!$A$2:$AH$2,0))*'Heat Value'!$P$78</f>
        <v>94804372360500</v>
      </c>
      <c r="S24" s="5">
        <f>INDEX('Final Energy Consumption-2020'!$A$2:$AH$43,MATCH('Energy Use 2020'!$A24,'Final Energy Consumption-2020'!$A$2:$A$43,0),MATCH('Energy Use 2020'!S$2,'Final Energy Consumption-2020'!$A$2:$AH$2,0))*'Heat Value'!$P$78</f>
        <v>5555649000</v>
      </c>
      <c r="T24" s="5">
        <f>INDEX('Final Energy Consumption-2020'!$A$2:$AH$43,MATCH('Energy Use 2020'!$A24,'Final Energy Consumption-2020'!$A$2:$A$43,0),MATCH('Energy Use 2020'!T$2,'Final Energy Consumption-2020'!$A$2:$AH$2,0))*'Heat Value'!$P$78</f>
        <v>427784973000</v>
      </c>
      <c r="U24" s="9">
        <f>INDEX('Final Energy Consumption-2020'!$A$2:$AH$43,MATCH('Energy Use 2020'!$A24,'Final Energy Consumption-2020'!$A$2:$A$43,0),MATCH('Energy Use 2020'!U$2,'Final Energy Consumption-2020'!$A$2:$AH$2,0))*'Heat Value'!$P$78</f>
        <v>2866714884000</v>
      </c>
      <c r="V24" s="5">
        <f>INDEX('Final Energy Consumption-2020'!$A$2:$AH$43,MATCH('Energy Use 2020'!$A24,'Final Energy Consumption-2020'!$A$2:$A$43,0),MATCH('Energy Use 2020'!V$2,'Final Energy Consumption-2020'!$A$2:$AH$2,0))*'Heat Value'!$P$78</f>
        <v>64037188198500</v>
      </c>
      <c r="W24" s="5">
        <f>INDEX('Final Energy Consumption-2020'!$A$2:$AH$43,MATCH('Energy Use 2020'!$A24,'Final Energy Consumption-2020'!$A$2:$A$43,0),MATCH('Energy Use 2020'!W$2,'Final Energy Consumption-2020'!$A$2:$AH$2,0))*'Heat Value'!$P$78</f>
        <v>723645504846000</v>
      </c>
      <c r="X24" s="5">
        <f>INDEX('Final Energy Consumption-2020'!$A$2:$AH$43,MATCH('Energy Use 2020'!$A24,'Final Energy Consumption-2020'!$A$2:$A$43,0),MATCH('Energy Use 2020'!X$2,'Final Energy Consumption-2020'!$A$2:$AH$2,0))*'Heat Value'!$P$78</f>
        <v>724751078997000</v>
      </c>
      <c r="Y24" s="5">
        <f>INDEX('Final Energy Consumption-2020'!$A$2:$AH$43,MATCH('Energy Use 2020'!$A24,'Final Energy Consumption-2020'!$A$2:$A$43,0),MATCH('Energy Use 2020'!Y$2,'Final Energy Consumption-2020'!$A$2:$AH$2,0))*'Heat Value'!$P$78</f>
        <v>2326811358531000</v>
      </c>
      <c r="Z24" s="5">
        <f>INDEX('Final Energy Consumption-2020'!$A$2:$AH$43,MATCH('Energy Use 2020'!$A24,'Final Energy Consumption-2020'!$A$2:$A$43,0),MATCH('Energy Use 2020'!Z$2,'Final Energy Consumption-2020'!$A$2:$AH$2,0))*'Heat Value'!$P$78</f>
        <v>97287747463500</v>
      </c>
      <c r="AA24" s="5">
        <f>INDEX('Final Energy Consumption-2020'!$A$2:$AH$43,MATCH('Energy Use 2020'!$A24,'Final Energy Consumption-2020'!$A$2:$A$43,0),MATCH('Energy Use 2020'!AA$2,'Final Energy Consumption-2020'!$A$2:$AH$2,0))*'Heat Value'!$P$78</f>
        <v>280696387900500</v>
      </c>
      <c r="AB24" s="5">
        <f>INDEX('Final Energy Consumption-2020'!$A$2:$AH$43,MATCH('Energy Use 2020'!$A24,'Final Energy Consumption-2020'!$A$2:$A$43,0),MATCH('Energy Use 2020'!AB$2,'Final Energy Consumption-2020'!$A$2:$AH$2,0))*'Heat Value'!$P$78</f>
        <v>629546699908500</v>
      </c>
      <c r="AC24" s="5">
        <f>INDEX('Final Energy Consumption-2020'!$A$2:$AH$43,MATCH('Energy Use 2020'!$A24,'Final Energy Consumption-2020'!$A$2:$A$43,0),MATCH('Energy Use 2020'!AC$2,'Final Energy Consumption-2020'!$A$2:$AH$2,0))*VLOOKUP(AC$3,'Heat Value'!$B$2:$P$78,15,0)</f>
        <v>463310144942684.69</v>
      </c>
      <c r="AD24" s="128">
        <f>INDEX('Final Energy Consumption-2020'!$A$2:$AH$43,MATCH('Energy Use 2020'!$A24,'Final Energy Consumption-2020'!$A$2:$A$43,0),MATCH('Energy Use 2020'!AD$2,'Final Energy Consumption-2020'!$A$2:$AH$2,0))*'Heat Value'!$P$78</f>
        <v>14472465645000</v>
      </c>
    </row>
    <row r="25" spans="1:30" x14ac:dyDescent="0.2">
      <c r="A25" s="12" t="s">
        <v>1</v>
      </c>
      <c r="B25" s="9">
        <f>INDEX('Final Energy Consumption-2020'!$A$2:$AH$43,MATCH('Energy Use 2020'!$A25,'Final Energy Consumption-2020'!$A$2:$A$43,0),MATCH('Energy Use 2020'!B$2,'Final Energy Consumption-2020'!$A$2:$AH$2,0))*'Heat Value'!$P$78</f>
        <v>2518000685392500</v>
      </c>
      <c r="C25" s="5">
        <f>INDEX('Final Energy Consumption-2020'!$A$2:$AH$43,MATCH('Energy Use 2020'!$A25,'Final Energy Consumption-2020'!$A$2:$A$43,0),MATCH('Energy Use 2020'!C$2,'Final Energy Consumption-2020'!$A$2:$AH$2,0))*'Heat Value'!$P$78</f>
        <v>0</v>
      </c>
      <c r="D25" s="5">
        <f>INDEX('Final Energy Consumption-2020'!$A$2:$AH$43,MATCH('Energy Use 2020'!$A25,'Final Energy Consumption-2020'!$A$2:$A$43,0),MATCH('Energy Use 2020'!D$2,'Final Energy Consumption-2020'!$A$2:$AH$2,0))*'Heat Value'!$P$78</f>
        <v>34456135098000</v>
      </c>
      <c r="E25" s="5">
        <f>INDEX('Final Energy Consumption-2020'!$A$2:$AH$43,MATCH('Energy Use 2020'!$A25,'Final Energy Consumption-2020'!$A$2:$A$43,0),MATCH('Energy Use 2020'!E$2,'Final Energy Consumption-2020'!$A$2:$AH$2,0))*'Heat Value'!$P$78</f>
        <v>33545008662000.063</v>
      </c>
      <c r="F25" s="5">
        <f>INDEX('Final Energy Consumption-2020'!$A$2:$AH$43,MATCH('Energy Use 2020'!$A25,'Final Energy Consumption-2020'!$A$2:$A$43,0),MATCH('Energy Use 2020'!F$2,'Final Energy Consumption-2020'!$A$2:$AH$2,0))*'Heat Value'!$P$78</f>
        <v>1095526759783500</v>
      </c>
      <c r="G25" s="5">
        <f>INDEX('Final Energy Consumption-2020'!$A$2:$AH$43,MATCH('Energy Use 2020'!$A25,'Final Energy Consumption-2020'!$A$2:$A$43,0),MATCH('Energy Use 2020'!G$2,'Final Energy Consumption-2020'!$A$2:$AH$2,0))*'Heat Value'!$P$78</f>
        <v>143516302792500</v>
      </c>
      <c r="H25" s="5">
        <f>INDEX('Final Energy Consumption-2020'!$A$2:$AH$43,MATCH('Energy Use 2020'!$A25,'Final Energy Consumption-2020'!$A$2:$A$43,0),MATCH('Energy Use 2020'!H$2,'Final Energy Consumption-2020'!$A$2:$AH$2,0))*'Heat Value'!$P$78</f>
        <v>3363945469500</v>
      </c>
      <c r="I25" s="5">
        <f>INDEX('Final Energy Consumption-2020'!$A$2:$AH$43,MATCH('Energy Use 2020'!$A25,'Final Energy Consumption-2020'!$A$2:$A$43,0),MATCH('Energy Use 2020'!I$2,'Final Energy Consumption-2020'!$A$2:$AH$2,0))*'Heat Value'!$P$78</f>
        <v>6469553260500</v>
      </c>
      <c r="J25" s="5">
        <f>INDEX('Final Energy Consumption-2020'!$A$2:$AH$43,MATCH('Energy Use 2020'!$A25,'Final Energy Consumption-2020'!$A$2:$A$43,0),MATCH('Energy Use 2020'!J$2,'Final Energy Consumption-2020'!$A$2:$AH$2,0))*'Heat Value'!$P$78</f>
        <v>6633444906000</v>
      </c>
      <c r="K25" s="348">
        <f>INDEX('Final Energy Consumption-2020'!$A$2:$AH$43,MATCH('Energy Use 2020'!$A25,'Final Energy Consumption-2020'!$A$2:$A$43,0),MATCH('Energy Use 2020'!K$2,'Final Energy Consumption-2020'!$A$2:$AH$2,0))*'Heat Value'!$P$78</f>
        <v>174916830940500</v>
      </c>
      <c r="L25" s="5">
        <f>INDEX('Final Energy Consumption-2020'!$A$2:$AH$43,MATCH('Energy Use 2020'!$A25,'Final Energy Consumption-2020'!$A$2:$A$43,0),MATCH('Energy Use 2020'!L$2,'Final Energy Consumption-2020'!$A$2:$AH$2,0))*'Heat Value'!$P$78</f>
        <v>46917455805000</v>
      </c>
      <c r="M25" s="348">
        <f>INDEX('Final Energy Consumption-2020'!$A$2:$AH$43,MATCH('Energy Use 2020'!$A25,'Final Energy Consumption-2020'!$A$2:$A$43,0),MATCH('Energy Use 2020'!M$2,'Final Energy Consumption-2020'!$A$2:$AH$2,0))*'Heat Value'!$P$78*0.21</f>
        <v>754262686485</v>
      </c>
      <c r="N25" s="348">
        <f>INDEX('Final Energy Consumption-2020'!$A$2:$AH$43,MATCH('Energy Use 2020'!$A25,'Final Energy Consumption-2020'!$A$2:$A$43,0),MATCH('Energy Use 2020'!N$2,'Final Energy Consumption-2020'!$A$2:$AH$2,0))*'Heat Value'!$P$78</f>
        <v>819458227500</v>
      </c>
      <c r="O25" s="348">
        <f>INDEX('Final Energy Consumption-2020'!$A$2:$AH$43,MATCH('Energy Use 2020'!$A25,'Final Energy Consumption-2020'!$A$2:$A$43,0),MATCH('Energy Use 2020'!O$2,'Final Energy Consumption-2020'!$A$2:$AH$2,0))*'Heat Value'!$P$78*0.74</f>
        <v>7634461742820</v>
      </c>
      <c r="P25" s="5">
        <f>INDEX('Final Energy Consumption-2020'!$A$2:$AH$43,MATCH('Energy Use 2020'!$A25,'Final Energy Consumption-2020'!$A$2:$A$43,0),MATCH('Energy Use 2020'!P$2,'Final Energy Consumption-2020'!$A$2:$AH$2,0))*'Heat Value'!$P$78</f>
        <v>11816865423000</v>
      </c>
      <c r="Q25" s="5">
        <f>INDEX('Final Energy Consumption-2020'!$A$2:$AH$43,MATCH('Energy Use 2020'!$A25,'Final Energy Consumption-2020'!$A$2:$A$43,0),MATCH('Energy Use 2020'!Q$2,'Final Energy Consumption-2020'!$A$2:$AH$2,0))*'Heat Value'!$P$78</f>
        <v>1975341558019500</v>
      </c>
      <c r="R25" s="5">
        <f>INDEX('Final Energy Consumption-2020'!$A$2:$AH$43,MATCH('Energy Use 2020'!$A25,'Final Energy Consumption-2020'!$A$2:$A$43,0),MATCH('Energy Use 2020'!R$2,'Final Energy Consumption-2020'!$A$2:$AH$2,0))*'Heat Value'!$P$78</f>
        <v>466674516000</v>
      </c>
      <c r="S25" s="5">
        <f>INDEX('Final Energy Consumption-2020'!$A$2:$AH$43,MATCH('Energy Use 2020'!$A25,'Final Energy Consumption-2020'!$A$2:$A$43,0),MATCH('Energy Use 2020'!S$2,'Final Energy Consumption-2020'!$A$2:$AH$2,0))*'Heat Value'!$P$78</f>
        <v>73179008628000</v>
      </c>
      <c r="T25" s="5">
        <f>INDEX('Final Energy Consumption-2020'!$A$2:$AH$43,MATCH('Energy Use 2020'!$A25,'Final Energy Consumption-2020'!$A$2:$A$43,0),MATCH('Energy Use 2020'!T$2,'Final Energy Consumption-2020'!$A$2:$AH$2,0))*'Heat Value'!$P$78</f>
        <v>16158605116500</v>
      </c>
      <c r="U25" s="9">
        <f>INDEX('Final Energy Consumption-2020'!$A$2:$AH$43,MATCH('Energy Use 2020'!$A25,'Final Energy Consumption-2020'!$A$2:$A$43,0),MATCH('Energy Use 2020'!U$2,'Final Energy Consumption-2020'!$A$2:$AH$2,0))*'Heat Value'!$P$78</f>
        <v>14214127966500</v>
      </c>
      <c r="V25" s="5">
        <f>INDEX('Final Energy Consumption-2020'!$A$2:$AH$43,MATCH('Energy Use 2020'!$A25,'Final Energy Consumption-2020'!$A$2:$A$43,0),MATCH('Energy Use 2020'!V$2,'Final Energy Consumption-2020'!$A$2:$AH$2,0))*'Heat Value'!$P$78</f>
        <v>24761527593000</v>
      </c>
      <c r="W25" s="5">
        <f>INDEX('Final Energy Consumption-2020'!$A$2:$AH$43,MATCH('Energy Use 2020'!$A25,'Final Energy Consumption-2020'!$A$2:$A$43,0),MATCH('Energy Use 2020'!W$2,'Final Energy Consumption-2020'!$A$2:$AH$2,0))*'Heat Value'!$P$78</f>
        <v>400151174874000</v>
      </c>
      <c r="X25" s="5">
        <f>INDEX('Final Energy Consumption-2020'!$A$2:$AH$43,MATCH('Energy Use 2020'!$A25,'Final Energy Consumption-2020'!$A$2:$A$43,0),MATCH('Energy Use 2020'!X$2,'Final Energy Consumption-2020'!$A$2:$AH$2,0))*'Heat Value'!$P$78</f>
        <v>83120842513500</v>
      </c>
      <c r="Y25" s="5">
        <f>INDEX('Final Energy Consumption-2020'!$A$2:$AH$43,MATCH('Energy Use 2020'!$A25,'Final Energy Consumption-2020'!$A$2:$A$43,0),MATCH('Energy Use 2020'!Y$2,'Final Energy Consumption-2020'!$A$2:$AH$2,0))*'Heat Value'!$P$78</f>
        <v>670477943916000</v>
      </c>
      <c r="Z25" s="5">
        <f>INDEX('Final Energy Consumption-2020'!$A$2:$AH$43,MATCH('Energy Use 2020'!$A25,'Final Energy Consumption-2020'!$A$2:$A$43,0),MATCH('Energy Use 2020'!Z$2,'Final Energy Consumption-2020'!$A$2:$AH$2,0))*'Heat Value'!$P$78</f>
        <v>661725018916500</v>
      </c>
      <c r="AA25" s="5">
        <f>INDEX('Final Energy Consumption-2020'!$A$2:$AH$43,MATCH('Energy Use 2020'!$A25,'Final Energy Consumption-2020'!$A$2:$A$43,0),MATCH('Energy Use 2020'!AA$2,'Final Energy Consumption-2020'!$A$2:$AH$2,0))*'Heat Value'!$P$78</f>
        <v>839130780609000</v>
      </c>
      <c r="AB25" s="5">
        <f>INDEX('Final Energy Consumption-2020'!$A$2:$AH$43,MATCH('Energy Use 2020'!$A25,'Final Energy Consumption-2020'!$A$2:$A$43,0),MATCH('Energy Use 2020'!AB$2,'Final Energy Consumption-2020'!$A$2:$AH$2,0))*'Heat Value'!$P$78</f>
        <v>1579926573918000</v>
      </c>
      <c r="AC25" s="5">
        <f>INDEX('Final Energy Consumption-2020'!$A$2:$AH$43,MATCH('Energy Use 2020'!$A25,'Final Energy Consumption-2020'!$A$2:$A$43,0),MATCH('Energy Use 2020'!AC$2,'Final Energy Consumption-2020'!$A$2:$AH$2,0))*VLOOKUP(AC$3,'Heat Value'!$B$2:$P$78,15,0)</f>
        <v>1632344058111481.8</v>
      </c>
      <c r="AD25" s="128">
        <f>INDEX('Final Energy Consumption-2020'!$A$2:$AH$43,MATCH('Energy Use 2020'!$A25,'Final Energy Consumption-2020'!$A$2:$A$43,0),MATCH('Energy Use 2020'!AD$2,'Final Energy Consumption-2020'!$A$2:$AH$2,0))*'Heat Value'!$P$78</f>
        <v>64526085310500</v>
      </c>
    </row>
    <row r="26" spans="1:30" x14ac:dyDescent="0.2">
      <c r="A26" s="12" t="s">
        <v>22</v>
      </c>
      <c r="B26" s="9">
        <f>INDEX('Final Energy Consumption-2020'!$A$2:$AH$43,MATCH('Energy Use 2020'!$A26,'Final Energy Consumption-2020'!$A$2:$A$43,0),MATCH('Energy Use 2020'!B$2,'Final Energy Consumption-2020'!$A$2:$AH$2,0))*'Heat Value'!$P$78</f>
        <v>81254144449500</v>
      </c>
      <c r="C26" s="5">
        <f>INDEX('Final Energy Consumption-2020'!$A$2:$AH$43,MATCH('Energy Use 2020'!$A26,'Final Energy Consumption-2020'!$A$2:$A$43,0),MATCH('Energy Use 2020'!C$2,'Final Energy Consumption-2020'!$A$2:$AH$2,0))*'Heat Value'!$P$78</f>
        <v>0</v>
      </c>
      <c r="D26" s="5">
        <f>INDEX('Final Energy Consumption-2020'!$A$2:$AH$43,MATCH('Energy Use 2020'!$A26,'Final Energy Consumption-2020'!$A$2:$A$43,0),MATCH('Energy Use 2020'!D$2,'Final Energy Consumption-2020'!$A$2:$AH$2,0))*'Heat Value'!$P$78</f>
        <v>500008410000</v>
      </c>
      <c r="E26" s="5">
        <f>INDEX('Final Energy Consumption-2020'!$A$2:$AH$43,MATCH('Energy Use 2020'!$A26,'Final Energy Consumption-2020'!$A$2:$A$43,0),MATCH('Energy Use 2020'!E$2,'Final Energy Consumption-2020'!$A$2:$AH$2,0))*'Heat Value'!$P$78</f>
        <v>1716695541000.002</v>
      </c>
      <c r="F26" s="5">
        <f>INDEX('Final Energy Consumption-2020'!$A$2:$AH$43,MATCH('Energy Use 2020'!$A26,'Final Energy Consumption-2020'!$A$2:$A$43,0),MATCH('Energy Use 2020'!F$2,'Final Energy Consumption-2020'!$A$2:$AH$2,0))*'Heat Value'!$P$78</f>
        <v>933349032000</v>
      </c>
      <c r="G26" s="5">
        <f>INDEX('Final Energy Consumption-2020'!$A$2:$AH$43,MATCH('Energy Use 2020'!$A26,'Final Energy Consumption-2020'!$A$2:$A$43,0),MATCH('Energy Use 2020'!G$2,'Final Energy Consumption-2020'!$A$2:$AH$2,0))*'Heat Value'!$P$78</f>
        <v>238892907000</v>
      </c>
      <c r="H26" s="5">
        <f>INDEX('Final Energy Consumption-2020'!$A$2:$AH$43,MATCH('Energy Use 2020'!$A26,'Final Energy Consumption-2020'!$A$2:$A$43,0),MATCH('Energy Use 2020'!H$2,'Final Energy Consumption-2020'!$A$2:$AH$2,0))*'Heat Value'!$P$78</f>
        <v>0</v>
      </c>
      <c r="I26" s="5">
        <f>INDEX('Final Energy Consumption-2020'!$A$2:$AH$43,MATCH('Energy Use 2020'!$A26,'Final Energy Consumption-2020'!$A$2:$A$43,0),MATCH('Energy Use 2020'!I$2,'Final Energy Consumption-2020'!$A$2:$AH$2,0))*'Heat Value'!$P$78</f>
        <v>0</v>
      </c>
      <c r="J26" s="5">
        <f>INDEX('Final Energy Consumption-2020'!$A$2:$AH$43,MATCH('Energy Use 2020'!$A26,'Final Energy Consumption-2020'!$A$2:$A$43,0),MATCH('Energy Use 2020'!J$2,'Final Energy Consumption-2020'!$A$2:$AH$2,0))*'Heat Value'!$P$78</f>
        <v>8333473500</v>
      </c>
      <c r="K26" s="5">
        <f>INDEX('Final Energy Consumption-2020'!$A$2:$AH$43,MATCH('Energy Use 2020'!$A26,'Final Energy Consumption-2020'!$A$2:$A$43,0),MATCH('Energy Use 2020'!K$2,'Final Energy Consumption-2020'!$A$2:$AH$2,0))*'Heat Value'!$P$78</f>
        <v>2777824500</v>
      </c>
      <c r="L26" s="5">
        <f>INDEX('Final Energy Consumption-2020'!$A$2:$AH$43,MATCH('Energy Use 2020'!$A26,'Final Energy Consumption-2020'!$A$2:$A$43,0),MATCH('Energy Use 2020'!L$2,'Final Energy Consumption-2020'!$A$2:$AH$2,0))*'Heat Value'!$P$78</f>
        <v>0</v>
      </c>
      <c r="M26" s="5">
        <f>INDEX('Final Energy Consumption-2020'!$A$2:$AH$43,MATCH('Energy Use 2020'!$A26,'Final Energy Consumption-2020'!$A$2:$A$43,0),MATCH('Energy Use 2020'!M$2,'Final Energy Consumption-2020'!$A$2:$AH$2,0))*'Heat Value'!$P$78*0.21</f>
        <v>255504297510</v>
      </c>
      <c r="N26" s="5">
        <f>INDEX('Final Energy Consumption-2020'!$A$2:$AH$43,MATCH('Energy Use 2020'!$A26,'Final Energy Consumption-2020'!$A$2:$A$43,0),MATCH('Energy Use 2020'!N$2,'Final Energy Consumption-2020'!$A$2:$AH$2,0))*'Heat Value'!$P$78</f>
        <v>2777824500</v>
      </c>
      <c r="O26" s="5">
        <f>INDEX('Final Energy Consumption-2020'!$A$2:$AH$43,MATCH('Energy Use 2020'!$A26,'Final Energy Consumption-2020'!$A$2:$A$43,0),MATCH('Energy Use 2020'!O$2,'Final Energy Consumption-2020'!$A$2:$AH$2,0))*'Heat Value'!$P$78*0.74</f>
        <v>1124407801110</v>
      </c>
      <c r="P26" s="5">
        <f>INDEX('Final Energy Consumption-2020'!$A$2:$AH$43,MATCH('Energy Use 2020'!$A26,'Final Energy Consumption-2020'!$A$2:$A$43,0),MATCH('Energy Use 2020'!P$2,'Final Energy Consumption-2020'!$A$2:$AH$2,0))*'Heat Value'!$P$78</f>
        <v>597232267500</v>
      </c>
      <c r="Q26" s="5">
        <f>INDEX('Final Energy Consumption-2020'!$A$2:$AH$43,MATCH('Energy Use 2020'!$A26,'Final Energy Consumption-2020'!$A$2:$A$43,0),MATCH('Energy Use 2020'!Q$2,'Final Energy Consumption-2020'!$A$2:$AH$2,0))*'Heat Value'!$P$78</f>
        <v>0</v>
      </c>
      <c r="R26" s="5">
        <f>INDEX('Final Energy Consumption-2020'!$A$2:$AH$43,MATCH('Energy Use 2020'!$A26,'Final Energy Consumption-2020'!$A$2:$A$43,0),MATCH('Energy Use 2020'!R$2,'Final Energy Consumption-2020'!$A$2:$AH$2,0))*'Heat Value'!$P$78</f>
        <v>2777824500</v>
      </c>
      <c r="S26" s="5">
        <f>INDEX('Final Energy Consumption-2020'!$A$2:$AH$43,MATCH('Energy Use 2020'!$A26,'Final Energy Consumption-2020'!$A$2:$A$43,0),MATCH('Energy Use 2020'!S$2,'Final Energy Consumption-2020'!$A$2:$AH$2,0))*'Heat Value'!$P$78</f>
        <v>11111298000</v>
      </c>
      <c r="T26" s="5">
        <f>INDEX('Final Energy Consumption-2020'!$A$2:$AH$43,MATCH('Energy Use 2020'!$A26,'Final Energy Consumption-2020'!$A$2:$A$43,0),MATCH('Energy Use 2020'!T$2,'Final Energy Consumption-2020'!$A$2:$AH$2,0))*'Heat Value'!$P$78</f>
        <v>138891225000</v>
      </c>
      <c r="U26" s="9">
        <f>INDEX('Final Energy Consumption-2020'!$A$2:$AH$43,MATCH('Energy Use 2020'!$A26,'Final Energy Consumption-2020'!$A$2:$A$43,0),MATCH('Energy Use 2020'!U$2,'Final Energy Consumption-2020'!$A$2:$AH$2,0))*'Heat Value'!$P$78</f>
        <v>0</v>
      </c>
      <c r="V26" s="5">
        <f>INDEX('Final Energy Consumption-2020'!$A$2:$AH$43,MATCH('Energy Use 2020'!$A26,'Final Energy Consumption-2020'!$A$2:$A$43,0),MATCH('Energy Use 2020'!V$2,'Final Energy Consumption-2020'!$A$2:$AH$2,0))*'Heat Value'!$P$78</f>
        <v>0</v>
      </c>
      <c r="W26" s="5">
        <f>INDEX('Final Energy Consumption-2020'!$A$2:$AH$43,MATCH('Energy Use 2020'!$A26,'Final Energy Consumption-2020'!$A$2:$A$43,0),MATCH('Energy Use 2020'!W$2,'Final Energy Consumption-2020'!$A$2:$AH$2,0))*'Heat Value'!$P$78</f>
        <v>219448135500</v>
      </c>
      <c r="X26" s="5">
        <f>INDEX('Final Energy Consumption-2020'!$A$2:$AH$43,MATCH('Energy Use 2020'!$A26,'Final Energy Consumption-2020'!$A$2:$A$43,0),MATCH('Energy Use 2020'!X$2,'Final Energy Consumption-2020'!$A$2:$AH$2,0))*'Heat Value'!$P$78</f>
        <v>0</v>
      </c>
      <c r="Y26" s="5">
        <f>INDEX('Final Energy Consumption-2020'!$A$2:$AH$43,MATCH('Energy Use 2020'!$A26,'Final Energy Consumption-2020'!$A$2:$A$43,0),MATCH('Energy Use 2020'!Y$2,'Final Energy Consumption-2020'!$A$2:$AH$2,0))*'Heat Value'!$P$78</f>
        <v>280560274500</v>
      </c>
      <c r="Z26" s="5">
        <f>INDEX('Final Energy Consumption-2020'!$A$2:$AH$43,MATCH('Energy Use 2020'!$A26,'Final Energy Consumption-2020'!$A$2:$A$43,0),MATCH('Energy Use 2020'!Z$2,'Final Energy Consumption-2020'!$A$2:$AH$2,0))*'Heat Value'!$P$78</f>
        <v>28319920777500</v>
      </c>
      <c r="AA26" s="5">
        <f>INDEX('Final Energy Consumption-2020'!$A$2:$AH$43,MATCH('Energy Use 2020'!$A26,'Final Energy Consumption-2020'!$A$2:$A$43,0),MATCH('Energy Use 2020'!AA$2,'Final Energy Consumption-2020'!$A$2:$AH$2,0))*'Heat Value'!$P$78</f>
        <v>40061784939000</v>
      </c>
      <c r="AB26" s="5">
        <f>INDEX('Final Energy Consumption-2020'!$A$2:$AH$43,MATCH('Energy Use 2020'!$A26,'Final Energy Consumption-2020'!$A$2:$A$43,0),MATCH('Energy Use 2020'!AB$2,'Final Energy Consumption-2020'!$A$2:$AH$2,0))*'Heat Value'!$P$78</f>
        <v>104682316282500</v>
      </c>
      <c r="AC26" s="5">
        <f>INDEX('Final Energy Consumption-2020'!$A$2:$AH$43,MATCH('Energy Use 2020'!$A26,'Final Energy Consumption-2020'!$A$2:$A$43,0),MATCH('Energy Use 2020'!AC$2,'Final Energy Consumption-2020'!$A$2:$AH$2,0))*VLOOKUP(AC$3,'Heat Value'!$B$2:$P$78,15,0)</f>
        <v>146876967333229.16</v>
      </c>
      <c r="AD26" s="128">
        <f>INDEX('Final Energy Consumption-2020'!$A$2:$AH$43,MATCH('Energy Use 2020'!$A26,'Final Energy Consumption-2020'!$A$2:$A$43,0),MATCH('Energy Use 2020'!AD$2,'Final Energy Consumption-2020'!$A$2:$AH$2,0))*'Heat Value'!$P$78</f>
        <v>5527870755000</v>
      </c>
    </row>
    <row r="27" spans="1:30" x14ac:dyDescent="0.2">
      <c r="A27" s="12" t="s">
        <v>23</v>
      </c>
      <c r="B27" s="9">
        <f>INDEX('Final Energy Consumption-2020'!$A$2:$AH$43,MATCH('Energy Use 2020'!$A27,'Final Energy Consumption-2020'!$A$2:$A$43,0),MATCH('Energy Use 2020'!B$2,'Final Energy Consumption-2020'!$A$2:$AH$2,0))*'Heat Value'!$P$78</f>
        <v>74834592030000</v>
      </c>
      <c r="C27" s="5">
        <f>INDEX('Final Energy Consumption-2020'!$A$2:$AH$43,MATCH('Energy Use 2020'!$A27,'Final Energy Consumption-2020'!$A$2:$A$43,0),MATCH('Energy Use 2020'!C$2,'Final Energy Consumption-2020'!$A$2:$AH$2,0))*'Heat Value'!$P$78</f>
        <v>0</v>
      </c>
      <c r="D27" s="5">
        <f>INDEX('Final Energy Consumption-2020'!$A$2:$AH$43,MATCH('Energy Use 2020'!$A27,'Final Energy Consumption-2020'!$A$2:$A$43,0),MATCH('Energy Use 2020'!D$2,'Final Energy Consumption-2020'!$A$2:$AH$2,0))*'Heat Value'!$P$78</f>
        <v>641677459500</v>
      </c>
      <c r="E27" s="5">
        <f>INDEX('Final Energy Consumption-2020'!$A$2:$AH$43,MATCH('Energy Use 2020'!$A27,'Final Energy Consumption-2020'!$A$2:$A$43,0),MATCH('Energy Use 2020'!E$2,'Final Energy Consumption-2020'!$A$2:$AH$2,0))*'Heat Value'!$P$78</f>
        <v>29656054362000.012</v>
      </c>
      <c r="F27" s="5">
        <f>INDEX('Final Energy Consumption-2020'!$A$2:$AH$43,MATCH('Energy Use 2020'!$A27,'Final Energy Consumption-2020'!$A$2:$A$43,0),MATCH('Energy Use 2020'!F$2,'Final Energy Consumption-2020'!$A$2:$AH$2,0))*'Heat Value'!$P$78</f>
        <v>16666947000</v>
      </c>
      <c r="G27" s="5">
        <f>INDEX('Final Energy Consumption-2020'!$A$2:$AH$43,MATCH('Energy Use 2020'!$A27,'Final Energy Consumption-2020'!$A$2:$A$43,0),MATCH('Energy Use 2020'!G$2,'Final Energy Consumption-2020'!$A$2:$AH$2,0))*'Heat Value'!$P$78</f>
        <v>0</v>
      </c>
      <c r="H27" s="5">
        <f>INDEX('Final Energy Consumption-2020'!$A$2:$AH$43,MATCH('Energy Use 2020'!$A27,'Final Energy Consumption-2020'!$A$2:$A$43,0),MATCH('Energy Use 2020'!H$2,'Final Energy Consumption-2020'!$A$2:$AH$2,0))*'Heat Value'!$P$78</f>
        <v>0</v>
      </c>
      <c r="I27" s="5">
        <f>INDEX('Final Energy Consumption-2020'!$A$2:$AH$43,MATCH('Energy Use 2020'!$A27,'Final Energy Consumption-2020'!$A$2:$A$43,0),MATCH('Energy Use 2020'!I$2,'Final Energy Consumption-2020'!$A$2:$AH$2,0))*'Heat Value'!$P$78</f>
        <v>0</v>
      </c>
      <c r="J27" s="5">
        <f>INDEX('Final Energy Consumption-2020'!$A$2:$AH$43,MATCH('Energy Use 2020'!$A27,'Final Energy Consumption-2020'!$A$2:$A$43,0),MATCH('Energy Use 2020'!J$2,'Final Energy Consumption-2020'!$A$2:$AH$2,0))*'Heat Value'!$P$78</f>
        <v>0</v>
      </c>
      <c r="K27" s="5">
        <f>INDEX('Final Energy Consumption-2020'!$A$2:$AH$43,MATCH('Energy Use 2020'!$A27,'Final Energy Consumption-2020'!$A$2:$A$43,0),MATCH('Energy Use 2020'!K$2,'Final Energy Consumption-2020'!$A$2:$AH$2,0))*'Heat Value'!$P$78</f>
        <v>0</v>
      </c>
      <c r="L27" s="5">
        <f>INDEX('Final Energy Consumption-2020'!$A$2:$AH$43,MATCH('Energy Use 2020'!$A27,'Final Energy Consumption-2020'!$A$2:$A$43,0),MATCH('Energy Use 2020'!L$2,'Final Energy Consumption-2020'!$A$2:$AH$2,0))*'Heat Value'!$P$78</f>
        <v>0</v>
      </c>
      <c r="M27" s="5">
        <f>INDEX('Final Energy Consumption-2020'!$A$2:$AH$43,MATCH('Energy Use 2020'!$A27,'Final Energy Consumption-2020'!$A$2:$A$43,0),MATCH('Energy Use 2020'!M$2,'Final Energy Consumption-2020'!$A$2:$AH$2,0))*'Heat Value'!$P$78*0.21</f>
        <v>32083872975</v>
      </c>
      <c r="N27" s="5">
        <f>INDEX('Final Energy Consumption-2020'!$A$2:$AH$43,MATCH('Energy Use 2020'!$A27,'Final Energy Consumption-2020'!$A$2:$A$43,0),MATCH('Energy Use 2020'!N$2,'Final Energy Consumption-2020'!$A$2:$AH$2,0))*'Heat Value'!$P$78</f>
        <v>5555649000</v>
      </c>
      <c r="O27" s="5">
        <f>INDEX('Final Energy Consumption-2020'!$A$2:$AH$43,MATCH('Energy Use 2020'!$A27,'Final Energy Consumption-2020'!$A$2:$A$43,0),MATCH('Energy Use 2020'!O$2,'Final Energy Consumption-2020'!$A$2:$AH$2,0))*'Heat Value'!$P$78*0.74</f>
        <v>333005601060</v>
      </c>
      <c r="P27" s="5">
        <f>INDEX('Final Energy Consumption-2020'!$A$2:$AH$43,MATCH('Energy Use 2020'!$A27,'Final Energy Consumption-2020'!$A$2:$A$43,0),MATCH('Energy Use 2020'!P$2,'Final Energy Consumption-2020'!$A$2:$AH$2,0))*'Heat Value'!$P$78</f>
        <v>250004205000</v>
      </c>
      <c r="Q27" s="5">
        <f>INDEX('Final Energy Consumption-2020'!$A$2:$AH$43,MATCH('Energy Use 2020'!$A27,'Final Energy Consumption-2020'!$A$2:$A$43,0),MATCH('Energy Use 2020'!Q$2,'Final Energy Consumption-2020'!$A$2:$AH$2,0))*'Heat Value'!$P$78</f>
        <v>0</v>
      </c>
      <c r="R27" s="5">
        <f>INDEX('Final Energy Consumption-2020'!$A$2:$AH$43,MATCH('Energy Use 2020'!$A27,'Final Energy Consumption-2020'!$A$2:$A$43,0),MATCH('Energy Use 2020'!R$2,'Final Energy Consumption-2020'!$A$2:$AH$2,0))*'Heat Value'!$P$78</f>
        <v>16666947000</v>
      </c>
      <c r="S27" s="5">
        <f>INDEX('Final Energy Consumption-2020'!$A$2:$AH$43,MATCH('Energy Use 2020'!$A27,'Final Energy Consumption-2020'!$A$2:$A$43,0),MATCH('Energy Use 2020'!S$2,'Final Energy Consumption-2020'!$A$2:$AH$2,0))*'Heat Value'!$P$78</f>
        <v>0</v>
      </c>
      <c r="T27" s="5">
        <f>INDEX('Final Energy Consumption-2020'!$A$2:$AH$43,MATCH('Energy Use 2020'!$A27,'Final Energy Consumption-2020'!$A$2:$A$43,0),MATCH('Energy Use 2020'!T$2,'Final Energy Consumption-2020'!$A$2:$AH$2,0))*'Heat Value'!$P$78</f>
        <v>36111718500</v>
      </c>
      <c r="U27" s="9">
        <f>INDEX('Final Energy Consumption-2020'!$A$2:$AH$43,MATCH('Energy Use 2020'!$A27,'Final Energy Consumption-2020'!$A$2:$A$43,0),MATCH('Energy Use 2020'!U$2,'Final Energy Consumption-2020'!$A$2:$AH$2,0))*'Heat Value'!$P$78</f>
        <v>0</v>
      </c>
      <c r="V27" s="5">
        <f>INDEX('Final Energy Consumption-2020'!$A$2:$AH$43,MATCH('Energy Use 2020'!$A27,'Final Energy Consumption-2020'!$A$2:$A$43,0),MATCH('Energy Use 2020'!V$2,'Final Energy Consumption-2020'!$A$2:$AH$2,0))*'Heat Value'!$P$78</f>
        <v>0</v>
      </c>
      <c r="W27" s="5">
        <f>INDEX('Final Energy Consumption-2020'!$A$2:$AH$43,MATCH('Energy Use 2020'!$A27,'Final Energy Consumption-2020'!$A$2:$A$43,0),MATCH('Energy Use 2020'!W$2,'Final Energy Consumption-2020'!$A$2:$AH$2,0))*'Heat Value'!$P$78</f>
        <v>41667367500</v>
      </c>
      <c r="X27" s="5">
        <f>INDEX('Final Energy Consumption-2020'!$A$2:$AH$43,MATCH('Energy Use 2020'!$A27,'Final Energy Consumption-2020'!$A$2:$A$43,0),MATCH('Energy Use 2020'!X$2,'Final Energy Consumption-2020'!$A$2:$AH$2,0))*'Heat Value'!$P$78</f>
        <v>0</v>
      </c>
      <c r="Y27" s="5">
        <f>INDEX('Final Energy Consumption-2020'!$A$2:$AH$43,MATCH('Energy Use 2020'!$A27,'Final Energy Consumption-2020'!$A$2:$A$43,0),MATCH('Energy Use 2020'!Y$2,'Final Energy Consumption-2020'!$A$2:$AH$2,0))*'Heat Value'!$P$78</f>
        <v>19444771500</v>
      </c>
      <c r="Z27" s="5">
        <f>INDEX('Final Energy Consumption-2020'!$A$2:$AH$43,MATCH('Energy Use 2020'!$A27,'Final Energy Consumption-2020'!$A$2:$A$43,0),MATCH('Energy Use 2020'!Z$2,'Final Energy Consumption-2020'!$A$2:$AH$2,0))*'Heat Value'!$P$78</f>
        <v>8030690629500</v>
      </c>
      <c r="AA27" s="5">
        <f>INDEX('Final Energy Consumption-2020'!$A$2:$AH$43,MATCH('Energy Use 2020'!$A27,'Final Energy Consumption-2020'!$A$2:$A$43,0),MATCH('Energy Use 2020'!AA$2,'Final Energy Consumption-2020'!$A$2:$AH$2,0))*'Heat Value'!$P$78</f>
        <v>56695398045000</v>
      </c>
      <c r="AB27" s="5">
        <f>INDEX('Final Energy Consumption-2020'!$A$2:$AH$43,MATCH('Energy Use 2020'!$A27,'Final Energy Consumption-2020'!$A$2:$A$43,0),MATCH('Energy Use 2020'!AB$2,'Final Energy Consumption-2020'!$A$2:$AH$2,0))*'Heat Value'!$P$78</f>
        <v>104860097050500</v>
      </c>
      <c r="AC27" s="5">
        <f>INDEX('Final Energy Consumption-2020'!$A$2:$AH$43,MATCH('Energy Use 2020'!$A27,'Final Energy Consumption-2020'!$A$2:$A$43,0),MATCH('Energy Use 2020'!AC$2,'Final Energy Consumption-2020'!$A$2:$AH$2,0))*VLOOKUP(AC$3,'Heat Value'!$B$2:$P$78,15,0)</f>
        <v>138806433456889.64</v>
      </c>
      <c r="AD27" s="128">
        <f>INDEX('Final Energy Consumption-2020'!$A$2:$AH$43,MATCH('Energy Use 2020'!$A27,'Final Energy Consumption-2020'!$A$2:$A$43,0),MATCH('Energy Use 2020'!AD$2,'Final Energy Consumption-2020'!$A$2:$AH$2,0))*'Heat Value'!$P$78</f>
        <v>4108402435500</v>
      </c>
    </row>
    <row r="28" spans="1:30" x14ac:dyDescent="0.2">
      <c r="A28" s="12" t="s">
        <v>24</v>
      </c>
      <c r="B28" s="9">
        <f>INDEX('Final Energy Consumption-2020'!$A$2:$AH$43,MATCH('Energy Use 2020'!$A28,'Final Energy Consumption-2020'!$A$2:$A$43,0),MATCH('Energy Use 2020'!B$2,'Final Energy Consumption-2020'!$A$2:$AH$2,0))*'Heat Value'!$P$78</f>
        <v>39909004591500</v>
      </c>
      <c r="C28" s="5">
        <f>INDEX('Final Energy Consumption-2020'!$A$2:$AH$43,MATCH('Energy Use 2020'!$A28,'Final Energy Consumption-2020'!$A$2:$A$43,0),MATCH('Energy Use 2020'!C$2,'Final Energy Consumption-2020'!$A$2:$AH$2,0))*'Heat Value'!$P$78</f>
        <v>0</v>
      </c>
      <c r="D28" s="5">
        <f>INDEX('Final Energy Consumption-2020'!$A$2:$AH$43,MATCH('Energy Use 2020'!$A28,'Final Energy Consumption-2020'!$A$2:$A$43,0),MATCH('Energy Use 2020'!D$2,'Final Energy Consumption-2020'!$A$2:$AH$2,0))*'Heat Value'!$P$78</f>
        <v>283338099000</v>
      </c>
      <c r="E28" s="5">
        <f>INDEX('Final Energy Consumption-2020'!$A$2:$AH$43,MATCH('Energy Use 2020'!$A28,'Final Energy Consumption-2020'!$A$2:$A$43,0),MATCH('Energy Use 2020'!E$2,'Final Energy Consumption-2020'!$A$2:$AH$2,0))*'Heat Value'!$P$78</f>
        <v>3488947572000.0005</v>
      </c>
      <c r="F28" s="5">
        <f>INDEX('Final Energy Consumption-2020'!$A$2:$AH$43,MATCH('Energy Use 2020'!$A28,'Final Energy Consumption-2020'!$A$2:$A$43,0),MATCH('Energy Use 2020'!F$2,'Final Energy Consumption-2020'!$A$2:$AH$2,0))*'Heat Value'!$P$78</f>
        <v>533342304000</v>
      </c>
      <c r="G28" s="5">
        <f>INDEX('Final Energy Consumption-2020'!$A$2:$AH$43,MATCH('Energy Use 2020'!$A28,'Final Energy Consumption-2020'!$A$2:$A$43,0),MATCH('Energy Use 2020'!G$2,'Final Energy Consumption-2020'!$A$2:$AH$2,0))*'Heat Value'!$P$78</f>
        <v>1122241098000</v>
      </c>
      <c r="H28" s="5">
        <f>INDEX('Final Energy Consumption-2020'!$A$2:$AH$43,MATCH('Energy Use 2020'!$A28,'Final Energy Consumption-2020'!$A$2:$A$43,0),MATCH('Energy Use 2020'!H$2,'Final Energy Consumption-2020'!$A$2:$AH$2,0))*'Heat Value'!$P$78</f>
        <v>0</v>
      </c>
      <c r="I28" s="5">
        <f>INDEX('Final Energy Consumption-2020'!$A$2:$AH$43,MATCH('Energy Use 2020'!$A28,'Final Energy Consumption-2020'!$A$2:$A$43,0),MATCH('Energy Use 2020'!I$2,'Final Energy Consumption-2020'!$A$2:$AH$2,0))*'Heat Value'!$P$78</f>
        <v>0</v>
      </c>
      <c r="J28" s="5">
        <f>INDEX('Final Energy Consumption-2020'!$A$2:$AH$43,MATCH('Energy Use 2020'!$A28,'Final Energy Consumption-2020'!$A$2:$A$43,0),MATCH('Energy Use 2020'!J$2,'Final Energy Consumption-2020'!$A$2:$AH$2,0))*'Heat Value'!$P$78</f>
        <v>0</v>
      </c>
      <c r="K28" s="5">
        <f>INDEX('Final Energy Consumption-2020'!$A$2:$AH$43,MATCH('Energy Use 2020'!$A28,'Final Energy Consumption-2020'!$A$2:$A$43,0),MATCH('Energy Use 2020'!K$2,'Final Energy Consumption-2020'!$A$2:$AH$2,0))*'Heat Value'!$P$78</f>
        <v>822236052000</v>
      </c>
      <c r="L28" s="5">
        <f>INDEX('Final Energy Consumption-2020'!$A$2:$AH$43,MATCH('Energy Use 2020'!$A28,'Final Energy Consumption-2020'!$A$2:$A$43,0),MATCH('Energy Use 2020'!L$2,'Final Energy Consumption-2020'!$A$2:$AH$2,0))*'Heat Value'!$P$78</f>
        <v>16666947000</v>
      </c>
      <c r="M28" s="5">
        <f>INDEX('Final Energy Consumption-2020'!$A$2:$AH$43,MATCH('Energy Use 2020'!$A28,'Final Energy Consumption-2020'!$A$2:$A$43,0),MATCH('Energy Use 2020'!M$2,'Final Energy Consumption-2020'!$A$2:$AH$2,0))*'Heat Value'!$P$78*0.21</f>
        <v>508091879295</v>
      </c>
      <c r="N28" s="5">
        <f>INDEX('Final Energy Consumption-2020'!$A$2:$AH$43,MATCH('Energy Use 2020'!$A28,'Final Energy Consumption-2020'!$A$2:$A$43,0),MATCH('Energy Use 2020'!N$2,'Final Energy Consumption-2020'!$A$2:$AH$2,0))*'Heat Value'!$P$78</f>
        <v>19444771500</v>
      </c>
      <c r="O28" s="5">
        <f>INDEX('Final Energy Consumption-2020'!$A$2:$AH$43,MATCH('Energy Use 2020'!$A28,'Final Energy Consumption-2020'!$A$2:$A$43,0),MATCH('Energy Use 2020'!O$2,'Final Energy Consumption-2020'!$A$2:$AH$2,0))*'Heat Value'!$P$78*0.74</f>
        <v>2302260945600</v>
      </c>
      <c r="P28" s="5">
        <f>INDEX('Final Energy Consumption-2020'!$A$2:$AH$43,MATCH('Energy Use 2020'!$A28,'Final Energy Consumption-2020'!$A$2:$A$43,0),MATCH('Energy Use 2020'!P$2,'Final Energy Consumption-2020'!$A$2:$AH$2,0))*'Heat Value'!$P$78</f>
        <v>877792542000</v>
      </c>
      <c r="Q28" s="5">
        <f>INDEX('Final Energy Consumption-2020'!$A$2:$AH$43,MATCH('Energy Use 2020'!$A28,'Final Energy Consumption-2020'!$A$2:$A$43,0),MATCH('Energy Use 2020'!Q$2,'Final Energy Consumption-2020'!$A$2:$AH$2,0))*'Heat Value'!$P$78</f>
        <v>0</v>
      </c>
      <c r="R28" s="5">
        <f>INDEX('Final Energy Consumption-2020'!$A$2:$AH$43,MATCH('Energy Use 2020'!$A28,'Final Energy Consumption-2020'!$A$2:$A$43,0),MATCH('Energy Use 2020'!R$2,'Final Energy Consumption-2020'!$A$2:$AH$2,0))*'Heat Value'!$P$78</f>
        <v>213892486500</v>
      </c>
      <c r="S28" s="5">
        <f>INDEX('Final Energy Consumption-2020'!$A$2:$AH$43,MATCH('Energy Use 2020'!$A28,'Final Energy Consumption-2020'!$A$2:$A$43,0),MATCH('Energy Use 2020'!S$2,'Final Energy Consumption-2020'!$A$2:$AH$2,0))*'Heat Value'!$P$78</f>
        <v>477785814000</v>
      </c>
      <c r="T28" s="5">
        <f>INDEX('Final Energy Consumption-2020'!$A$2:$AH$43,MATCH('Energy Use 2020'!$A28,'Final Energy Consumption-2020'!$A$2:$A$43,0),MATCH('Energy Use 2020'!T$2,'Final Energy Consumption-2020'!$A$2:$AH$2,0))*'Heat Value'!$P$78</f>
        <v>205559013000</v>
      </c>
      <c r="U28" s="9">
        <f>INDEX('Final Energy Consumption-2020'!$A$2:$AH$43,MATCH('Energy Use 2020'!$A28,'Final Energy Consumption-2020'!$A$2:$A$43,0),MATCH('Energy Use 2020'!U$2,'Final Energy Consumption-2020'!$A$2:$AH$2,0))*'Heat Value'!$P$78</f>
        <v>1050017661000</v>
      </c>
      <c r="V28" s="5">
        <f>INDEX('Final Energy Consumption-2020'!$A$2:$AH$43,MATCH('Energy Use 2020'!$A28,'Final Energy Consumption-2020'!$A$2:$A$43,0),MATCH('Energy Use 2020'!V$2,'Final Energy Consumption-2020'!$A$2:$AH$2,0))*'Heat Value'!$P$78</f>
        <v>0</v>
      </c>
      <c r="W28" s="5">
        <f>INDEX('Final Energy Consumption-2020'!$A$2:$AH$43,MATCH('Energy Use 2020'!$A28,'Final Energy Consumption-2020'!$A$2:$A$43,0),MATCH('Energy Use 2020'!W$2,'Final Energy Consumption-2020'!$A$2:$AH$2,0))*'Heat Value'!$P$78</f>
        <v>1213909306500</v>
      </c>
      <c r="X28" s="5">
        <f>INDEX('Final Energy Consumption-2020'!$A$2:$AH$43,MATCH('Energy Use 2020'!$A28,'Final Energy Consumption-2020'!$A$2:$A$43,0),MATCH('Energy Use 2020'!X$2,'Final Energy Consumption-2020'!$A$2:$AH$2,0))*'Heat Value'!$P$78</f>
        <v>2777824500</v>
      </c>
      <c r="Y28" s="5">
        <f>INDEX('Final Energy Consumption-2020'!$A$2:$AH$43,MATCH('Energy Use 2020'!$A28,'Final Energy Consumption-2020'!$A$2:$A$43,0),MATCH('Energy Use 2020'!Y$2,'Final Energy Consumption-2020'!$A$2:$AH$2,0))*'Heat Value'!$P$78</f>
        <v>1100018502000</v>
      </c>
      <c r="Z28" s="5">
        <f>INDEX('Final Energy Consumption-2020'!$A$2:$AH$43,MATCH('Energy Use 2020'!$A28,'Final Energy Consumption-2020'!$A$2:$A$43,0),MATCH('Energy Use 2020'!Z$2,'Final Energy Consumption-2020'!$A$2:$AH$2,0))*'Heat Value'!$P$78</f>
        <v>29350493667000</v>
      </c>
      <c r="AA28" s="5">
        <f>INDEX('Final Energy Consumption-2020'!$A$2:$AH$43,MATCH('Energy Use 2020'!$A28,'Final Energy Consumption-2020'!$A$2:$A$43,0),MATCH('Energy Use 2020'!AA$2,'Final Energy Consumption-2020'!$A$2:$AH$2,0))*'Heat Value'!$P$78</f>
        <v>37583965485000</v>
      </c>
      <c r="AB28" s="5">
        <f>INDEX('Final Energy Consumption-2020'!$A$2:$AH$43,MATCH('Energy Use 2020'!$A28,'Final Energy Consumption-2020'!$A$2:$A$43,0),MATCH('Energy Use 2020'!AB$2,'Final Energy Consumption-2020'!$A$2:$AH$2,0))*'Heat Value'!$P$78</f>
        <v>29608831345500</v>
      </c>
      <c r="AC28" s="5">
        <f>INDEX('Final Energy Consumption-2020'!$A$2:$AH$43,MATCH('Energy Use 2020'!$A28,'Final Energy Consumption-2020'!$A$2:$A$43,0),MATCH('Energy Use 2020'!AC$2,'Final Energy Consumption-2020'!$A$2:$AH$2,0))*VLOOKUP(AC$3,'Heat Value'!$B$2:$P$78,15,0)</f>
        <v>505257922295037</v>
      </c>
      <c r="AD28" s="128">
        <f>INDEX('Final Energy Consumption-2020'!$A$2:$AH$43,MATCH('Energy Use 2020'!$A28,'Final Energy Consumption-2020'!$A$2:$A$43,0),MATCH('Energy Use 2020'!AD$2,'Final Energy Consumption-2020'!$A$2:$AH$2,0))*'Heat Value'!$P$78</f>
        <v>3847286932500</v>
      </c>
    </row>
    <row r="29" spans="1:30" x14ac:dyDescent="0.2">
      <c r="A29" s="12" t="s">
        <v>25</v>
      </c>
      <c r="B29" s="9">
        <f>INDEX('Final Energy Consumption-2020'!$A$2:$AH$43,MATCH('Energy Use 2020'!$A29,'Final Energy Consumption-2020'!$A$2:$A$43,0),MATCH('Energy Use 2020'!B$2,'Final Energy Consumption-2020'!$A$2:$AH$2,0))*'Heat Value'!$P$78</f>
        <v>2994769815625500</v>
      </c>
      <c r="C29" s="5">
        <f>INDEX('Final Energy Consumption-2020'!$A$2:$AH$43,MATCH('Energy Use 2020'!$A29,'Final Energy Consumption-2020'!$A$2:$A$43,0),MATCH('Energy Use 2020'!C$2,'Final Energy Consumption-2020'!$A$2:$AH$2,0))*'Heat Value'!$P$78</f>
        <v>0</v>
      </c>
      <c r="D29" s="5">
        <f>INDEX('Final Energy Consumption-2020'!$A$2:$AH$43,MATCH('Energy Use 2020'!$A29,'Final Energy Consumption-2020'!$A$2:$A$43,0),MATCH('Energy Use 2020'!D$2,'Final Energy Consumption-2020'!$A$2:$AH$2,0))*'Heat Value'!$P$78</f>
        <v>1474302575130000</v>
      </c>
      <c r="E29" s="5">
        <f>INDEX('Final Energy Consumption-2020'!$A$2:$AH$43,MATCH('Energy Use 2020'!$A29,'Final Energy Consumption-2020'!$A$2:$A$43,0),MATCH('Energy Use 2020'!E$2,'Final Energy Consumption-2020'!$A$2:$AH$2,0))*'Heat Value'!$P$78</f>
        <v>32817218643000.344</v>
      </c>
      <c r="F29" s="5">
        <f>INDEX('Final Energy Consumption-2020'!$A$2:$AH$43,MATCH('Energy Use 2020'!$A29,'Final Energy Consumption-2020'!$A$2:$A$43,0),MATCH('Energy Use 2020'!F$2,'Final Energy Consumption-2020'!$A$2:$AH$2,0))*'Heat Value'!$P$78</f>
        <v>394812196185000</v>
      </c>
      <c r="G29" s="5">
        <f>INDEX('Final Energy Consumption-2020'!$A$2:$AH$43,MATCH('Energy Use 2020'!$A29,'Final Energy Consumption-2020'!$A$2:$A$43,0),MATCH('Energy Use 2020'!G$2,'Final Energy Consumption-2020'!$A$2:$AH$2,0))*'Heat Value'!$P$78</f>
        <v>60748243990500</v>
      </c>
      <c r="H29" s="5">
        <f>INDEX('Final Energy Consumption-2020'!$A$2:$AH$43,MATCH('Energy Use 2020'!$A29,'Final Energy Consumption-2020'!$A$2:$A$43,0),MATCH('Energy Use 2020'!H$2,'Final Energy Consumption-2020'!$A$2:$AH$2,0))*'Heat Value'!$P$78</f>
        <v>16475277109500</v>
      </c>
      <c r="I29" s="5">
        <f>INDEX('Final Energy Consumption-2020'!$A$2:$AH$43,MATCH('Energy Use 2020'!$A29,'Final Energy Consumption-2020'!$A$2:$A$43,0),MATCH('Energy Use 2020'!I$2,'Final Energy Consumption-2020'!$A$2:$AH$2,0))*'Heat Value'!$P$78</f>
        <v>7116786369000</v>
      </c>
      <c r="J29" s="5">
        <f>INDEX('Final Energy Consumption-2020'!$A$2:$AH$43,MATCH('Energy Use 2020'!$A29,'Final Energy Consumption-2020'!$A$2:$A$43,0),MATCH('Energy Use 2020'!J$2,'Final Energy Consumption-2020'!$A$2:$AH$2,0))*'Heat Value'!$P$78</f>
        <v>4205626293000</v>
      </c>
      <c r="K29" s="5">
        <f>INDEX('Final Energy Consumption-2020'!$A$2:$AH$43,MATCH('Energy Use 2020'!$A29,'Final Energy Consumption-2020'!$A$2:$A$43,0),MATCH('Energy Use 2020'!K$2,'Final Energy Consumption-2020'!$A$2:$AH$2,0))*'Heat Value'!$P$78</f>
        <v>5308422619500</v>
      </c>
      <c r="L29" s="5">
        <f>INDEX('Final Energy Consumption-2020'!$A$2:$AH$43,MATCH('Energy Use 2020'!$A29,'Final Energy Consumption-2020'!$A$2:$A$43,0),MATCH('Energy Use 2020'!L$2,'Final Energy Consumption-2020'!$A$2:$AH$2,0))*'Heat Value'!$P$78</f>
        <v>144446874000</v>
      </c>
      <c r="M29" s="5">
        <f>INDEX('Final Energy Consumption-2020'!$A$2:$AH$43,MATCH('Energy Use 2020'!$A29,'Final Energy Consumption-2020'!$A$2:$A$43,0),MATCH('Energy Use 2020'!M$2,'Final Energy Consumption-2020'!$A$2:$AH$2,0))*'Heat Value'!$P$78*0.21</f>
        <v>1108935318645</v>
      </c>
      <c r="N29" s="5">
        <f>INDEX('Final Energy Consumption-2020'!$A$2:$AH$43,MATCH('Energy Use 2020'!$A29,'Final Energy Consumption-2020'!$A$2:$A$43,0),MATCH('Energy Use 2020'!N$2,'Final Energy Consumption-2020'!$A$2:$AH$2,0))*'Heat Value'!$P$78</f>
        <v>213892486500</v>
      </c>
      <c r="O29" s="5">
        <f>INDEX('Final Energy Consumption-2020'!$A$2:$AH$43,MATCH('Energy Use 2020'!$A29,'Final Energy Consumption-2020'!$A$2:$A$43,0),MATCH('Energy Use 2020'!O$2,'Final Energy Consumption-2020'!$A$2:$AH$2,0))*'Heat Value'!$P$78*0.74</f>
        <v>69569392359720</v>
      </c>
      <c r="P29" s="5">
        <f>INDEX('Final Energy Consumption-2020'!$A$2:$AH$43,MATCH('Energy Use 2020'!$A29,'Final Energy Consumption-2020'!$A$2:$A$43,0),MATCH('Energy Use 2020'!P$2,'Final Energy Consumption-2020'!$A$2:$AH$2,0))*'Heat Value'!$P$78</f>
        <v>23130944611500</v>
      </c>
      <c r="Q29" s="5">
        <f>INDEX('Final Energy Consumption-2020'!$A$2:$AH$43,MATCH('Energy Use 2020'!$A29,'Final Energy Consumption-2020'!$A$2:$A$43,0),MATCH('Energy Use 2020'!Q$2,'Final Energy Consumption-2020'!$A$2:$AH$2,0))*'Heat Value'!$P$78</f>
        <v>0</v>
      </c>
      <c r="R29" s="5">
        <f>INDEX('Final Energy Consumption-2020'!$A$2:$AH$43,MATCH('Energy Use 2020'!$A29,'Final Energy Consumption-2020'!$A$2:$A$43,0),MATCH('Energy Use 2020'!R$2,'Final Energy Consumption-2020'!$A$2:$AH$2,0))*'Heat Value'!$P$78</f>
        <v>308338519500</v>
      </c>
      <c r="S29" s="5">
        <f>INDEX('Final Energy Consumption-2020'!$A$2:$AH$43,MATCH('Energy Use 2020'!$A29,'Final Energy Consumption-2020'!$A$2:$A$43,0),MATCH('Energy Use 2020'!S$2,'Final Energy Consumption-2020'!$A$2:$AH$2,0))*'Heat Value'!$P$78</f>
        <v>336116764500</v>
      </c>
      <c r="T29" s="5">
        <f>INDEX('Final Energy Consumption-2020'!$A$2:$AH$43,MATCH('Energy Use 2020'!$A29,'Final Energy Consumption-2020'!$A$2:$A$43,0),MATCH('Energy Use 2020'!T$2,'Final Energy Consumption-2020'!$A$2:$AH$2,0))*'Heat Value'!$P$78</f>
        <v>105557331000</v>
      </c>
      <c r="U29" s="9">
        <f>INDEX('Final Energy Consumption-2020'!$A$2:$AH$43,MATCH('Energy Use 2020'!$A29,'Final Energy Consumption-2020'!$A$2:$A$43,0),MATCH('Energy Use 2020'!U$2,'Final Energy Consumption-2020'!$A$2:$AH$2,0))*'Heat Value'!$P$78</f>
        <v>102190607706000</v>
      </c>
      <c r="V29" s="5">
        <f>INDEX('Final Energy Consumption-2020'!$A$2:$AH$43,MATCH('Energy Use 2020'!$A29,'Final Energy Consumption-2020'!$A$2:$A$43,0),MATCH('Energy Use 2020'!V$2,'Final Energy Consumption-2020'!$A$2:$AH$2,0))*'Heat Value'!$P$78</f>
        <v>748026470482500</v>
      </c>
      <c r="W29" s="5">
        <f>INDEX('Final Energy Consumption-2020'!$A$2:$AH$43,MATCH('Energy Use 2020'!$A29,'Final Energy Consumption-2020'!$A$2:$A$43,0),MATCH('Energy Use 2020'!W$2,'Final Energy Consumption-2020'!$A$2:$AH$2,0))*'Heat Value'!$P$78</f>
        <v>25939325181000</v>
      </c>
      <c r="X29" s="5">
        <f>INDEX('Final Energy Consumption-2020'!$A$2:$AH$43,MATCH('Energy Use 2020'!$A29,'Final Energy Consumption-2020'!$A$2:$A$43,0),MATCH('Energy Use 2020'!X$2,'Final Energy Consumption-2020'!$A$2:$AH$2,0))*'Heat Value'!$P$78</f>
        <v>36111718500</v>
      </c>
      <c r="Y29" s="5">
        <f>INDEX('Final Energy Consumption-2020'!$A$2:$AH$43,MATCH('Energy Use 2020'!$A29,'Final Energy Consumption-2020'!$A$2:$A$43,0),MATCH('Energy Use 2020'!Y$2,'Final Energy Consumption-2020'!$A$2:$AH$2,0))*'Heat Value'!$P$78</f>
        <v>5708429347500</v>
      </c>
      <c r="Z29" s="5">
        <f>INDEX('Final Energy Consumption-2020'!$A$2:$AH$43,MATCH('Energy Use 2020'!$A29,'Final Energy Consumption-2020'!$A$2:$A$43,0),MATCH('Energy Use 2020'!Z$2,'Final Energy Consumption-2020'!$A$2:$AH$2,0))*'Heat Value'!$P$78</f>
        <v>150435863622000</v>
      </c>
      <c r="AA29" s="5">
        <f>INDEX('Final Energy Consumption-2020'!$A$2:$AH$43,MATCH('Energy Use 2020'!$A29,'Final Energy Consumption-2020'!$A$2:$A$43,0),MATCH('Energy Use 2020'!AA$2,'Final Energy Consumption-2020'!$A$2:$AH$2,0))*'Heat Value'!$P$78</f>
        <v>651958187974500</v>
      </c>
      <c r="AB29" s="5">
        <f>INDEX('Final Energy Consumption-2020'!$A$2:$AH$43,MATCH('Energy Use 2020'!$A29,'Final Energy Consumption-2020'!$A$2:$A$43,0),MATCH('Energy Use 2020'!AB$2,'Final Energy Consumption-2020'!$A$2:$AH$2,0))*'Heat Value'!$P$78</f>
        <v>45331318015500</v>
      </c>
      <c r="AC29" s="5">
        <f>INDEX('Final Energy Consumption-2020'!$A$2:$AH$43,MATCH('Energy Use 2020'!$A29,'Final Energy Consumption-2020'!$A$2:$A$43,0),MATCH('Energy Use 2020'!AC$2,'Final Energy Consumption-2020'!$A$2:$AH$2,0))*VLOOKUP(AC$3,'Heat Value'!$B$2:$P$78,15,0)</f>
        <v>1340811052312610</v>
      </c>
      <c r="AD29" s="128">
        <f>INDEX('Final Energy Consumption-2020'!$A$2:$AH$43,MATCH('Energy Use 2020'!$A29,'Final Energy Consumption-2020'!$A$2:$A$43,0),MATCH('Energy Use 2020'!AD$2,'Final Energy Consumption-2020'!$A$2:$AH$2,0))*'Heat Value'!$P$78</f>
        <v>23064276823500</v>
      </c>
    </row>
    <row r="30" spans="1:30" x14ac:dyDescent="0.2">
      <c r="A30" s="12" t="s">
        <v>26</v>
      </c>
      <c r="B30" s="9">
        <f>INDEX('Final Energy Consumption-2020'!$A$2:$AH$43,MATCH('Energy Use 2020'!$A30,'Final Energy Consumption-2020'!$A$2:$A$43,0),MATCH('Energy Use 2020'!B$2,'Final Energy Consumption-2020'!$A$2:$AH$2,0))*'Heat Value'!$P$78</f>
        <v>2185853432103000</v>
      </c>
      <c r="C30" s="5">
        <f>INDEX('Final Energy Consumption-2020'!$A$2:$AH$43,MATCH('Energy Use 2020'!$A30,'Final Energy Consumption-2020'!$A$2:$A$43,0),MATCH('Energy Use 2020'!C$2,'Final Energy Consumption-2020'!$A$2:$AH$2,0))*'Heat Value'!$P$78</f>
        <v>0</v>
      </c>
      <c r="D30" s="5">
        <f>INDEX('Final Energy Consumption-2020'!$A$2:$AH$43,MATCH('Energy Use 2020'!$A30,'Final Energy Consumption-2020'!$A$2:$A$43,0),MATCH('Energy Use 2020'!D$2,'Final Energy Consumption-2020'!$A$2:$AH$2,0))*'Heat Value'!$P$78</f>
        <v>132616119454500</v>
      </c>
      <c r="E30" s="5">
        <f>INDEX('Final Energy Consumption-2020'!$A$2:$AH$43,MATCH('Energy Use 2020'!$A30,'Final Energy Consumption-2020'!$A$2:$A$43,0),MATCH('Energy Use 2020'!E$2,'Final Energy Consumption-2020'!$A$2:$AH$2,0))*'Heat Value'!$P$78</f>
        <v>18994763930999.777</v>
      </c>
      <c r="F30" s="5">
        <f>INDEX('Final Energy Consumption-2020'!$A$2:$AH$43,MATCH('Energy Use 2020'!$A30,'Final Energy Consumption-2020'!$A$2:$A$43,0),MATCH('Energy Use 2020'!F$2,'Final Energy Consumption-2020'!$A$2:$AH$2,0))*'Heat Value'!$P$78</f>
        <v>1.08840191772345E+16</v>
      </c>
      <c r="G30" s="5">
        <f>INDEX('Final Energy Consumption-2020'!$A$2:$AH$43,MATCH('Energy Use 2020'!$A30,'Final Energy Consumption-2020'!$A$2:$A$43,0),MATCH('Energy Use 2020'!G$2,'Final Energy Consumption-2020'!$A$2:$AH$2,0))*'Heat Value'!$P$78</f>
        <v>561395553625500</v>
      </c>
      <c r="H30" s="5">
        <f>INDEX('Final Energy Consumption-2020'!$A$2:$AH$43,MATCH('Energy Use 2020'!$A30,'Final Energy Consumption-2020'!$A$2:$A$43,0),MATCH('Energy Use 2020'!H$2,'Final Energy Consumption-2020'!$A$2:$AH$2,0))*'Heat Value'!$P$78</f>
        <v>2983202954407500</v>
      </c>
      <c r="I30" s="5">
        <f>INDEX('Final Energy Consumption-2020'!$A$2:$AH$43,MATCH('Energy Use 2020'!$A30,'Final Energy Consumption-2020'!$A$2:$A$43,0),MATCH('Energy Use 2020'!I$2,'Final Energy Consumption-2020'!$A$2:$AH$2,0))*'Heat Value'!$P$78</f>
        <v>469046778123000</v>
      </c>
      <c r="J30" s="5">
        <f>INDEX('Final Energy Consumption-2020'!$A$2:$AH$43,MATCH('Energy Use 2020'!$A30,'Final Energy Consumption-2020'!$A$2:$A$43,0),MATCH('Energy Use 2020'!J$2,'Final Energy Consumption-2020'!$A$2:$AH$2,0))*'Heat Value'!$P$78</f>
        <v>777790860000</v>
      </c>
      <c r="K30" s="5">
        <f>INDEX('Final Energy Consumption-2020'!$A$2:$AH$43,MATCH('Energy Use 2020'!$A30,'Final Energy Consumption-2020'!$A$2:$A$43,0),MATCH('Energy Use 2020'!K$2,'Final Energy Consumption-2020'!$A$2:$AH$2,0))*'Heat Value'!$P$78</f>
        <v>105476774089500</v>
      </c>
      <c r="L30" s="5">
        <f>INDEX('Final Energy Consumption-2020'!$A$2:$AH$43,MATCH('Energy Use 2020'!$A30,'Final Energy Consumption-2020'!$A$2:$A$43,0),MATCH('Energy Use 2020'!L$2,'Final Energy Consumption-2020'!$A$2:$AH$2,0))*'Heat Value'!$P$78</f>
        <v>0</v>
      </c>
      <c r="M30" s="5">
        <f>INDEX('Final Energy Consumption-2020'!$A$2:$AH$43,MATCH('Energy Use 2020'!$A30,'Final Energy Consumption-2020'!$A$2:$A$43,0),MATCH('Energy Use 2020'!M$2,'Final Energy Consumption-2020'!$A$2:$AH$2,0))*'Heat Value'!$P$78*0.21</f>
        <v>214670277360</v>
      </c>
      <c r="N30" s="5">
        <f>INDEX('Final Energy Consumption-2020'!$A$2:$AH$43,MATCH('Energy Use 2020'!$A30,'Final Energy Consumption-2020'!$A$2:$A$43,0),MATCH('Energy Use 2020'!N$2,'Final Energy Consumption-2020'!$A$2:$AH$2,0))*'Heat Value'!$P$78</f>
        <v>8333473500</v>
      </c>
      <c r="O30" s="5">
        <f>INDEX('Final Energy Consumption-2020'!$A$2:$AH$43,MATCH('Energy Use 2020'!$A30,'Final Energy Consumption-2020'!$A$2:$A$43,0),MATCH('Energy Use 2020'!O$2,'Final Energy Consumption-2020'!$A$2:$AH$2,0))*'Heat Value'!$P$78*0.74</f>
        <v>12265706305710</v>
      </c>
      <c r="P30" s="5">
        <f>INDEX('Final Energy Consumption-2020'!$A$2:$AH$43,MATCH('Energy Use 2020'!$A30,'Final Energy Consumption-2020'!$A$2:$A$43,0),MATCH('Energy Use 2020'!P$2,'Final Energy Consumption-2020'!$A$2:$AH$2,0))*'Heat Value'!$P$78</f>
        <v>105557331000</v>
      </c>
      <c r="Q30" s="5">
        <f>INDEX('Final Energy Consumption-2020'!$A$2:$AH$43,MATCH('Energy Use 2020'!$A30,'Final Energy Consumption-2020'!$A$2:$A$43,0),MATCH('Energy Use 2020'!Q$2,'Final Energy Consumption-2020'!$A$2:$AH$2,0))*'Heat Value'!$P$78</f>
        <v>0</v>
      </c>
      <c r="R30" s="5">
        <f>INDEX('Final Energy Consumption-2020'!$A$2:$AH$43,MATCH('Energy Use 2020'!$A30,'Final Energy Consumption-2020'!$A$2:$A$43,0),MATCH('Energy Use 2020'!R$2,'Final Energy Consumption-2020'!$A$2:$AH$2,0))*'Heat Value'!$P$78</f>
        <v>508341883500</v>
      </c>
      <c r="S30" s="5">
        <f>INDEX('Final Energy Consumption-2020'!$A$2:$AH$43,MATCH('Energy Use 2020'!$A30,'Final Energy Consumption-2020'!$A$2:$A$43,0),MATCH('Energy Use 2020'!S$2,'Final Energy Consumption-2020'!$A$2:$AH$2,0))*'Heat Value'!$P$78</f>
        <v>2777824500</v>
      </c>
      <c r="T30" s="5">
        <f>INDEX('Final Energy Consumption-2020'!$A$2:$AH$43,MATCH('Energy Use 2020'!$A30,'Final Energy Consumption-2020'!$A$2:$A$43,0),MATCH('Energy Use 2020'!T$2,'Final Energy Consumption-2020'!$A$2:$AH$2,0))*'Heat Value'!$P$78</f>
        <v>0</v>
      </c>
      <c r="U30" s="9">
        <f>INDEX('Final Energy Consumption-2020'!$A$2:$AH$43,MATCH('Energy Use 2020'!$A30,'Final Energy Consumption-2020'!$A$2:$A$43,0),MATCH('Energy Use 2020'!U$2,'Final Energy Consumption-2020'!$A$2:$AH$2,0))*'Heat Value'!$P$78</f>
        <v>0</v>
      </c>
      <c r="V30" s="5">
        <f>INDEX('Final Energy Consumption-2020'!$A$2:$AH$43,MATCH('Energy Use 2020'!$A30,'Final Energy Consumption-2020'!$A$2:$A$43,0),MATCH('Energy Use 2020'!V$2,'Final Energy Consumption-2020'!$A$2:$AH$2,0))*'Heat Value'!$P$78</f>
        <v>6213993406500</v>
      </c>
      <c r="W30" s="5">
        <f>INDEX('Final Energy Consumption-2020'!$A$2:$AH$43,MATCH('Energy Use 2020'!$A30,'Final Energy Consumption-2020'!$A$2:$A$43,0),MATCH('Energy Use 2020'!W$2,'Final Energy Consumption-2020'!$A$2:$AH$2,0))*'Heat Value'!$P$78</f>
        <v>4213959766500</v>
      </c>
      <c r="X30" s="5">
        <f>INDEX('Final Energy Consumption-2020'!$A$2:$AH$43,MATCH('Energy Use 2020'!$A30,'Final Energy Consumption-2020'!$A$2:$A$43,0),MATCH('Energy Use 2020'!X$2,'Final Energy Consumption-2020'!$A$2:$AH$2,0))*'Heat Value'!$P$78</f>
        <v>402784552500</v>
      </c>
      <c r="Y30" s="5">
        <f>INDEX('Final Energy Consumption-2020'!$A$2:$AH$43,MATCH('Energy Use 2020'!$A30,'Final Energy Consumption-2020'!$A$2:$A$43,0),MATCH('Energy Use 2020'!Y$2,'Final Energy Consumption-2020'!$A$2:$AH$2,0))*'Heat Value'!$P$78</f>
        <v>150002523000</v>
      </c>
      <c r="Z30" s="5">
        <f>INDEX('Final Energy Consumption-2020'!$A$2:$AH$43,MATCH('Energy Use 2020'!$A30,'Final Energy Consumption-2020'!$A$2:$A$43,0),MATCH('Energy Use 2020'!Z$2,'Final Energy Consumption-2020'!$A$2:$AH$2,0))*'Heat Value'!$P$78</f>
        <v>171200101759500</v>
      </c>
      <c r="AA30" s="5">
        <f>INDEX('Final Energy Consumption-2020'!$A$2:$AH$43,MATCH('Energy Use 2020'!$A30,'Final Energy Consumption-2020'!$A$2:$A$43,0),MATCH('Energy Use 2020'!AA$2,'Final Energy Consumption-2020'!$A$2:$AH$2,0))*'Heat Value'!$P$78</f>
        <v>338397358414500</v>
      </c>
      <c r="AB30" s="5">
        <f>INDEX('Final Energy Consumption-2020'!$A$2:$AH$43,MATCH('Energy Use 2020'!$A30,'Final Energy Consumption-2020'!$A$2:$A$43,0),MATCH('Energy Use 2020'!AB$2,'Final Energy Consumption-2020'!$A$2:$AH$2,0))*'Heat Value'!$P$78</f>
        <v>177597431583000</v>
      </c>
      <c r="AC30" s="5">
        <f>INDEX('Final Energy Consumption-2020'!$A$2:$AH$43,MATCH('Energy Use 2020'!$A30,'Final Energy Consumption-2020'!$A$2:$A$43,0),MATCH('Energy Use 2020'!AC$2,'Final Energy Consumption-2020'!$A$2:$AH$2,0))*VLOOKUP(AC$3,'Heat Value'!$B$2:$P$78,15,0)</f>
        <v>2030208678223862.3</v>
      </c>
      <c r="AD30" s="128">
        <f>INDEX('Final Energy Consumption-2020'!$A$2:$AH$43,MATCH('Energy Use 2020'!$A30,'Final Energy Consumption-2020'!$A$2:$A$43,0),MATCH('Energy Use 2020'!AD$2,'Final Energy Consumption-2020'!$A$2:$AH$2,0))*'Heat Value'!$P$78</f>
        <v>13136332060500</v>
      </c>
    </row>
    <row r="31" spans="1:30" x14ac:dyDescent="0.2">
      <c r="A31" s="12" t="s">
        <v>27</v>
      </c>
      <c r="B31" s="9">
        <f>INDEX('Final Energy Consumption-2020'!$A$2:$AH$43,MATCH('Energy Use 2020'!$A31,'Final Energy Consumption-2020'!$A$2:$A$43,0),MATCH('Energy Use 2020'!B$2,'Final Energy Consumption-2020'!$A$2:$AH$2,0))*'Heat Value'!$P$78</f>
        <v>428629431648000</v>
      </c>
      <c r="C31" s="5">
        <f>INDEX('Final Energy Consumption-2020'!$A$2:$AH$43,MATCH('Energy Use 2020'!$A31,'Final Energy Consumption-2020'!$A$2:$A$43,0),MATCH('Energy Use 2020'!C$2,'Final Energy Consumption-2020'!$A$2:$AH$2,0))*'Heat Value'!$P$78</f>
        <v>0</v>
      </c>
      <c r="D31" s="5">
        <f>INDEX('Final Energy Consumption-2020'!$A$2:$AH$43,MATCH('Energy Use 2020'!$A31,'Final Energy Consumption-2020'!$A$2:$A$43,0),MATCH('Energy Use 2020'!D$2,'Final Energy Consumption-2020'!$A$2:$AH$2,0))*'Heat Value'!$P$78</f>
        <v>42072929877000</v>
      </c>
      <c r="E31" s="5">
        <f>INDEX('Final Energy Consumption-2020'!$A$2:$AH$43,MATCH('Energy Use 2020'!$A31,'Final Energy Consumption-2020'!$A$2:$A$43,0),MATCH('Energy Use 2020'!E$2,'Final Energy Consumption-2020'!$A$2:$AH$2,0))*'Heat Value'!$P$78</f>
        <v>1513914352500.0127</v>
      </c>
      <c r="F31" s="5">
        <f>INDEX('Final Energy Consumption-2020'!$A$2:$AH$43,MATCH('Energy Use 2020'!$A31,'Final Energy Consumption-2020'!$A$2:$A$43,0),MATCH('Energy Use 2020'!F$2,'Final Energy Consumption-2020'!$A$2:$AH$2,0))*'Heat Value'!$P$78</f>
        <v>107843480563500</v>
      </c>
      <c r="G31" s="5">
        <f>INDEX('Final Energy Consumption-2020'!$A$2:$AH$43,MATCH('Energy Use 2020'!$A31,'Final Energy Consumption-2020'!$A$2:$A$43,0),MATCH('Energy Use 2020'!G$2,'Final Energy Consumption-2020'!$A$2:$AH$2,0))*'Heat Value'!$P$78</f>
        <v>37495075101000</v>
      </c>
      <c r="H31" s="5">
        <f>INDEX('Final Energy Consumption-2020'!$A$2:$AH$43,MATCH('Energy Use 2020'!$A31,'Final Energy Consumption-2020'!$A$2:$A$43,0),MATCH('Energy Use 2020'!H$2,'Final Energy Consumption-2020'!$A$2:$AH$2,0))*'Heat Value'!$P$78</f>
        <v>0</v>
      </c>
      <c r="I31" s="5">
        <f>INDEX('Final Energy Consumption-2020'!$A$2:$AH$43,MATCH('Energy Use 2020'!$A31,'Final Energy Consumption-2020'!$A$2:$A$43,0),MATCH('Energy Use 2020'!I$2,'Final Energy Consumption-2020'!$A$2:$AH$2,0))*'Heat Value'!$P$78</f>
        <v>1391690074500</v>
      </c>
      <c r="J31" s="5">
        <f>INDEX('Final Energy Consumption-2020'!$A$2:$AH$43,MATCH('Energy Use 2020'!$A31,'Final Energy Consumption-2020'!$A$2:$A$43,0),MATCH('Energy Use 2020'!J$2,'Final Energy Consumption-2020'!$A$2:$AH$2,0))*'Heat Value'!$P$78</f>
        <v>34108907035500</v>
      </c>
      <c r="K31" s="5">
        <f>INDEX('Final Energy Consumption-2020'!$A$2:$AH$43,MATCH('Energy Use 2020'!$A31,'Final Energy Consumption-2020'!$A$2:$A$43,0),MATCH('Energy Use 2020'!K$2,'Final Energy Consumption-2020'!$A$2:$AH$2,0))*'Heat Value'!$P$78</f>
        <v>3138941685000</v>
      </c>
      <c r="L31" s="5">
        <f>INDEX('Final Energy Consumption-2020'!$A$2:$AH$43,MATCH('Energy Use 2020'!$A31,'Final Energy Consumption-2020'!$A$2:$A$43,0),MATCH('Energy Use 2020'!L$2,'Final Energy Consumption-2020'!$A$2:$AH$2,0))*'Heat Value'!$P$78</f>
        <v>83334735000</v>
      </c>
      <c r="M31" s="5">
        <f>INDEX('Final Energy Consumption-2020'!$A$2:$AH$43,MATCH('Energy Use 2020'!$A31,'Final Energy Consumption-2020'!$A$2:$A$43,0),MATCH('Energy Use 2020'!M$2,'Final Energy Consumption-2020'!$A$2:$AH$2,0))*'Heat Value'!$P$78*0.21</f>
        <v>212920247925</v>
      </c>
      <c r="N31" s="5">
        <f>INDEX('Final Energy Consumption-2020'!$A$2:$AH$43,MATCH('Energy Use 2020'!$A31,'Final Energy Consumption-2020'!$A$2:$A$43,0),MATCH('Energy Use 2020'!N$2,'Final Energy Consumption-2020'!$A$2:$AH$2,0))*'Heat Value'!$P$78</f>
        <v>152780347500</v>
      </c>
      <c r="O31" s="5">
        <f>INDEX('Final Energy Consumption-2020'!$A$2:$AH$43,MATCH('Energy Use 2020'!$A31,'Final Energy Consumption-2020'!$A$2:$A$43,0),MATCH('Energy Use 2020'!O$2,'Final Energy Consumption-2020'!$A$2:$AH$2,0))*'Heat Value'!$P$78*0.74</f>
        <v>7260344339160</v>
      </c>
      <c r="P31" s="5">
        <f>INDEX('Final Energy Consumption-2020'!$A$2:$AH$43,MATCH('Energy Use 2020'!$A31,'Final Energy Consumption-2020'!$A$2:$A$43,0),MATCH('Energy Use 2020'!P$2,'Final Energy Consumption-2020'!$A$2:$AH$2,0))*'Heat Value'!$P$78</f>
        <v>3063940423500</v>
      </c>
      <c r="Q31" s="5">
        <f>INDEX('Final Energy Consumption-2020'!$A$2:$AH$43,MATCH('Energy Use 2020'!$A31,'Final Energy Consumption-2020'!$A$2:$A$43,0),MATCH('Energy Use 2020'!Q$2,'Final Energy Consumption-2020'!$A$2:$AH$2,0))*'Heat Value'!$P$78</f>
        <v>0</v>
      </c>
      <c r="R31" s="5">
        <f>INDEX('Final Energy Consumption-2020'!$A$2:$AH$43,MATCH('Energy Use 2020'!$A31,'Final Energy Consumption-2020'!$A$2:$A$43,0),MATCH('Energy Use 2020'!R$2,'Final Energy Consumption-2020'!$A$2:$AH$2,0))*'Heat Value'!$P$78</f>
        <v>188892066000</v>
      </c>
      <c r="S31" s="5">
        <f>INDEX('Final Energy Consumption-2020'!$A$2:$AH$43,MATCH('Energy Use 2020'!$A31,'Final Energy Consumption-2020'!$A$2:$A$43,0),MATCH('Energy Use 2020'!S$2,'Final Energy Consumption-2020'!$A$2:$AH$2,0))*'Heat Value'!$P$78</f>
        <v>2777824500</v>
      </c>
      <c r="T31" s="5">
        <f>INDEX('Final Energy Consumption-2020'!$A$2:$AH$43,MATCH('Energy Use 2020'!$A31,'Final Energy Consumption-2020'!$A$2:$A$43,0),MATCH('Energy Use 2020'!T$2,'Final Energy Consumption-2020'!$A$2:$AH$2,0))*'Heat Value'!$P$78</f>
        <v>41667367500</v>
      </c>
      <c r="U31" s="9">
        <f>INDEX('Final Energy Consumption-2020'!$A$2:$AH$43,MATCH('Energy Use 2020'!$A31,'Final Energy Consumption-2020'!$A$2:$A$43,0),MATCH('Energy Use 2020'!U$2,'Final Energy Consumption-2020'!$A$2:$AH$2,0))*'Heat Value'!$P$78</f>
        <v>5711207172000</v>
      </c>
      <c r="V31" s="5">
        <f>INDEX('Final Energy Consumption-2020'!$A$2:$AH$43,MATCH('Energy Use 2020'!$A31,'Final Energy Consumption-2020'!$A$2:$A$43,0),MATCH('Energy Use 2020'!V$2,'Final Energy Consumption-2020'!$A$2:$AH$2,0))*'Heat Value'!$P$78</f>
        <v>75215153986500</v>
      </c>
      <c r="W31" s="5">
        <f>INDEX('Final Energy Consumption-2020'!$A$2:$AH$43,MATCH('Energy Use 2020'!$A31,'Final Energy Consumption-2020'!$A$2:$A$43,0),MATCH('Energy Use 2020'!W$2,'Final Energy Consumption-2020'!$A$2:$AH$2,0))*'Heat Value'!$P$78</f>
        <v>1319466637500</v>
      </c>
      <c r="X31" s="5">
        <f>INDEX('Final Energy Consumption-2020'!$A$2:$AH$43,MATCH('Energy Use 2020'!$A31,'Final Energy Consumption-2020'!$A$2:$A$43,0),MATCH('Energy Use 2020'!X$2,'Final Energy Consumption-2020'!$A$2:$AH$2,0))*'Heat Value'!$P$78</f>
        <v>0</v>
      </c>
      <c r="Y31" s="5">
        <f>INDEX('Final Energy Consumption-2020'!$A$2:$AH$43,MATCH('Energy Use 2020'!$A31,'Final Energy Consumption-2020'!$A$2:$A$43,0),MATCH('Energy Use 2020'!Y$2,'Final Energy Consumption-2020'!$A$2:$AH$2,0))*'Heat Value'!$P$78</f>
        <v>2533375944000</v>
      </c>
      <c r="Z31" s="5">
        <f>INDEX('Final Energy Consumption-2020'!$A$2:$AH$43,MATCH('Energy Use 2020'!$A31,'Final Energy Consumption-2020'!$A$2:$A$43,0),MATCH('Energy Use 2020'!Z$2,'Final Energy Consumption-2020'!$A$2:$AH$2,0))*'Heat Value'!$P$78</f>
        <v>77590193934000</v>
      </c>
      <c r="AA31" s="5">
        <f>INDEX('Final Energy Consumption-2020'!$A$2:$AH$43,MATCH('Energy Use 2020'!$A31,'Final Energy Consumption-2020'!$A$2:$A$43,0),MATCH('Energy Use 2020'!AA$2,'Final Energy Consumption-2020'!$A$2:$AH$2,0))*'Heat Value'!$P$78</f>
        <v>107221247875500</v>
      </c>
      <c r="AB31" s="5">
        <f>INDEX('Final Energy Consumption-2020'!$A$2:$AH$43,MATCH('Energy Use 2020'!$A31,'Final Energy Consumption-2020'!$A$2:$A$43,0),MATCH('Energy Use 2020'!AB$2,'Final Energy Consumption-2020'!$A$2:$AH$2,0))*'Heat Value'!$P$78</f>
        <v>205222896235500</v>
      </c>
      <c r="AC31" s="5">
        <f>INDEX('Final Energy Consumption-2020'!$A$2:$AH$43,MATCH('Energy Use 2020'!$A31,'Final Energy Consumption-2020'!$A$2:$A$43,0),MATCH('Energy Use 2020'!AC$2,'Final Energy Consumption-2020'!$A$2:$AH$2,0))*VLOOKUP(AC$3,'Heat Value'!$B$2:$P$78,15,0)</f>
        <v>2266549337707232</v>
      </c>
      <c r="AD31" s="128">
        <f>INDEX('Final Energy Consumption-2020'!$A$2:$AH$43,MATCH('Energy Use 2020'!$A31,'Final Energy Consumption-2020'!$A$2:$A$43,0),MATCH('Energy Use 2020'!AD$2,'Final Energy Consumption-2020'!$A$2:$AH$2,0))*'Heat Value'!$P$78</f>
        <v>1966699746000</v>
      </c>
    </row>
    <row r="32" spans="1:30" x14ac:dyDescent="0.2">
      <c r="A32" s="12" t="s">
        <v>28</v>
      </c>
      <c r="B32" s="9">
        <f>INDEX('Final Energy Consumption-2020'!$A$2:$AH$43,MATCH('Energy Use 2020'!$A32,'Final Energy Consumption-2020'!$A$2:$A$43,0),MATCH('Energy Use 2020'!B$2,'Final Energy Consumption-2020'!$A$2:$AH$2,0))*'Heat Value'!$P$78</f>
        <v>44414635930500</v>
      </c>
      <c r="C32" s="5">
        <f>INDEX('Final Energy Consumption-2020'!$A$2:$AH$43,MATCH('Energy Use 2020'!$A32,'Final Energy Consumption-2020'!$A$2:$A$43,0),MATCH('Energy Use 2020'!C$2,'Final Energy Consumption-2020'!$A$2:$AH$2,0))*'Heat Value'!$P$78</f>
        <v>0</v>
      </c>
      <c r="D32" s="5">
        <f>INDEX('Final Energy Consumption-2020'!$A$2:$AH$43,MATCH('Energy Use 2020'!$A32,'Final Energy Consumption-2020'!$A$2:$A$43,0),MATCH('Energy Use 2020'!D$2,'Final Energy Consumption-2020'!$A$2:$AH$2,0))*'Heat Value'!$P$78</f>
        <v>7677906918000</v>
      </c>
      <c r="E32" s="5">
        <f>INDEX('Final Energy Consumption-2020'!$A$2:$AH$43,MATCH('Energy Use 2020'!$A32,'Final Energy Consumption-2020'!$A$2:$A$43,0),MATCH('Energy Use 2020'!E$2,'Final Energy Consumption-2020'!$A$2:$AH$2,0))*'Heat Value'!$P$78</f>
        <v>197225539500.0101</v>
      </c>
      <c r="F32" s="5">
        <f>INDEX('Final Energy Consumption-2020'!$A$2:$AH$43,MATCH('Energy Use 2020'!$A32,'Final Energy Consumption-2020'!$A$2:$A$43,0),MATCH('Energy Use 2020'!F$2,'Final Energy Consumption-2020'!$A$2:$AH$2,0))*'Heat Value'!$P$78</f>
        <v>158963784837000</v>
      </c>
      <c r="G32" s="5">
        <f>INDEX('Final Energy Consumption-2020'!$A$2:$AH$43,MATCH('Energy Use 2020'!$A32,'Final Energy Consumption-2020'!$A$2:$A$43,0),MATCH('Energy Use 2020'!G$2,'Final Energy Consumption-2020'!$A$2:$AH$2,0))*'Heat Value'!$P$78</f>
        <v>5088974484000</v>
      </c>
      <c r="H32" s="5">
        <f>INDEX('Final Energy Consumption-2020'!$A$2:$AH$43,MATCH('Energy Use 2020'!$A32,'Final Energy Consumption-2020'!$A$2:$A$43,0),MATCH('Energy Use 2020'!H$2,'Final Energy Consumption-2020'!$A$2:$AH$2,0))*'Heat Value'!$P$78</f>
        <v>33786679393500</v>
      </c>
      <c r="I32" s="5">
        <f>INDEX('Final Energy Consumption-2020'!$A$2:$AH$43,MATCH('Energy Use 2020'!$A32,'Final Energy Consumption-2020'!$A$2:$A$43,0),MATCH('Energy Use 2020'!I$2,'Final Energy Consumption-2020'!$A$2:$AH$2,0))*'Heat Value'!$P$78</f>
        <v>2294483037000</v>
      </c>
      <c r="J32" s="5">
        <f>INDEX('Final Energy Consumption-2020'!$A$2:$AH$43,MATCH('Energy Use 2020'!$A32,'Final Energy Consumption-2020'!$A$2:$A$43,0),MATCH('Energy Use 2020'!J$2,'Final Energy Consumption-2020'!$A$2:$AH$2,0))*'Heat Value'!$P$78</f>
        <v>311116344000</v>
      </c>
      <c r="K32" s="5">
        <f>INDEX('Final Energy Consumption-2020'!$A$2:$AH$43,MATCH('Energy Use 2020'!$A32,'Final Energy Consumption-2020'!$A$2:$A$43,0),MATCH('Energy Use 2020'!K$2,'Final Energy Consumption-2020'!$A$2:$AH$2,0))*'Heat Value'!$P$78</f>
        <v>963905101500</v>
      </c>
      <c r="L32" s="5">
        <f>INDEX('Final Energy Consumption-2020'!$A$2:$AH$43,MATCH('Energy Use 2020'!$A32,'Final Energy Consumption-2020'!$A$2:$A$43,0),MATCH('Energy Use 2020'!L$2,'Final Energy Consumption-2020'!$A$2:$AH$2,0))*'Heat Value'!$P$78</f>
        <v>0</v>
      </c>
      <c r="M32" s="5">
        <f>INDEX('Final Energy Consumption-2020'!$A$2:$AH$43,MATCH('Energy Use 2020'!$A32,'Final Energy Consumption-2020'!$A$2:$A$43,0),MATCH('Energy Use 2020'!M$2,'Final Energy Consumption-2020'!$A$2:$AH$2,0))*'Heat Value'!$P$78*0.21</f>
        <v>707011891740</v>
      </c>
      <c r="N32" s="5">
        <f>INDEX('Final Energy Consumption-2020'!$A$2:$AH$43,MATCH('Energy Use 2020'!$A32,'Final Energy Consumption-2020'!$A$2:$A$43,0),MATCH('Energy Use 2020'!N$2,'Final Energy Consumption-2020'!$A$2:$AH$2,0))*'Heat Value'!$P$78</f>
        <v>122224278000</v>
      </c>
      <c r="O32" s="5">
        <f>INDEX('Final Energy Consumption-2020'!$A$2:$AH$43,MATCH('Energy Use 2020'!$A32,'Final Energy Consumption-2020'!$A$2:$A$43,0),MATCH('Energy Use 2020'!O$2,'Final Energy Consumption-2020'!$A$2:$AH$2,0))*'Heat Value'!$P$78*0.74</f>
        <v>3926177148300</v>
      </c>
      <c r="P32" s="5">
        <f>INDEX('Final Energy Consumption-2020'!$A$2:$AH$43,MATCH('Energy Use 2020'!$A32,'Final Energy Consumption-2020'!$A$2:$A$43,0),MATCH('Energy Use 2020'!P$2,'Final Energy Consumption-2020'!$A$2:$AH$2,0))*'Heat Value'!$P$78</f>
        <v>297227221500</v>
      </c>
      <c r="Q32" s="5">
        <f>INDEX('Final Energy Consumption-2020'!$A$2:$AH$43,MATCH('Energy Use 2020'!$A32,'Final Energy Consumption-2020'!$A$2:$A$43,0),MATCH('Energy Use 2020'!Q$2,'Final Energy Consumption-2020'!$A$2:$AH$2,0))*'Heat Value'!$P$78</f>
        <v>0</v>
      </c>
      <c r="R32" s="5">
        <f>INDEX('Final Energy Consumption-2020'!$A$2:$AH$43,MATCH('Energy Use 2020'!$A32,'Final Energy Consumption-2020'!$A$2:$A$43,0),MATCH('Energy Use 2020'!R$2,'Final Energy Consumption-2020'!$A$2:$AH$2,0))*'Heat Value'!$P$78</f>
        <v>261115503000</v>
      </c>
      <c r="S32" s="5">
        <f>INDEX('Final Energy Consumption-2020'!$A$2:$AH$43,MATCH('Energy Use 2020'!$A32,'Final Energy Consumption-2020'!$A$2:$A$43,0),MATCH('Energy Use 2020'!S$2,'Final Energy Consumption-2020'!$A$2:$AH$2,0))*'Heat Value'!$P$78</f>
        <v>11111298000</v>
      </c>
      <c r="T32" s="5">
        <f>INDEX('Final Energy Consumption-2020'!$A$2:$AH$43,MATCH('Energy Use 2020'!$A32,'Final Energy Consumption-2020'!$A$2:$A$43,0),MATCH('Energy Use 2020'!T$2,'Final Energy Consumption-2020'!$A$2:$AH$2,0))*'Heat Value'!$P$78</f>
        <v>8333473500</v>
      </c>
      <c r="U32" s="9">
        <f>INDEX('Final Energy Consumption-2020'!$A$2:$AH$43,MATCH('Energy Use 2020'!$A32,'Final Energy Consumption-2020'!$A$2:$A$43,0),MATCH('Energy Use 2020'!U$2,'Final Energy Consumption-2020'!$A$2:$AH$2,0))*'Heat Value'!$P$78</f>
        <v>69445612500</v>
      </c>
      <c r="V32" s="5">
        <f>INDEX('Final Energy Consumption-2020'!$A$2:$AH$43,MATCH('Energy Use 2020'!$A32,'Final Energy Consumption-2020'!$A$2:$A$43,0),MATCH('Energy Use 2020'!V$2,'Final Energy Consumption-2020'!$A$2:$AH$2,0))*'Heat Value'!$P$78</f>
        <v>0</v>
      </c>
      <c r="W32" s="5">
        <f>INDEX('Final Energy Consumption-2020'!$A$2:$AH$43,MATCH('Energy Use 2020'!$A32,'Final Energy Consumption-2020'!$A$2:$A$43,0),MATCH('Energy Use 2020'!W$2,'Final Energy Consumption-2020'!$A$2:$AH$2,0))*'Heat Value'!$P$78</f>
        <v>2661155871000</v>
      </c>
      <c r="X32" s="5">
        <f>INDEX('Final Energy Consumption-2020'!$A$2:$AH$43,MATCH('Energy Use 2020'!$A32,'Final Energy Consumption-2020'!$A$2:$A$43,0),MATCH('Energy Use 2020'!X$2,'Final Energy Consumption-2020'!$A$2:$AH$2,0))*'Heat Value'!$P$78</f>
        <v>2777824500</v>
      </c>
      <c r="Y32" s="5">
        <f>INDEX('Final Energy Consumption-2020'!$A$2:$AH$43,MATCH('Energy Use 2020'!$A32,'Final Energy Consumption-2020'!$A$2:$A$43,0),MATCH('Energy Use 2020'!Y$2,'Final Energy Consumption-2020'!$A$2:$AH$2,0))*'Heat Value'!$P$78</f>
        <v>197225539500</v>
      </c>
      <c r="Z32" s="5">
        <f>INDEX('Final Energy Consumption-2020'!$A$2:$AH$43,MATCH('Energy Use 2020'!$A32,'Final Energy Consumption-2020'!$A$2:$A$43,0),MATCH('Energy Use 2020'!Z$2,'Final Energy Consumption-2020'!$A$2:$AH$2,0))*'Heat Value'!$P$78</f>
        <v>47914694800500</v>
      </c>
      <c r="AA32" s="5">
        <f>INDEX('Final Energy Consumption-2020'!$A$2:$AH$43,MATCH('Energy Use 2020'!$A32,'Final Energy Consumption-2020'!$A$2:$A$43,0),MATCH('Energy Use 2020'!AA$2,'Final Energy Consumption-2020'!$A$2:$AH$2,0))*'Heat Value'!$P$78</f>
        <v>215198064015000</v>
      </c>
      <c r="AB32" s="5">
        <f>INDEX('Final Energy Consumption-2020'!$A$2:$AH$43,MATCH('Energy Use 2020'!$A32,'Final Energy Consumption-2020'!$A$2:$A$43,0),MATCH('Energy Use 2020'!AB$2,'Final Energy Consumption-2020'!$A$2:$AH$2,0))*'Heat Value'!$P$78</f>
        <v>5963989201500</v>
      </c>
      <c r="AC32" s="5">
        <f>INDEX('Final Energy Consumption-2020'!$A$2:$AH$43,MATCH('Energy Use 2020'!$A32,'Final Energy Consumption-2020'!$A$2:$A$43,0),MATCH('Energy Use 2020'!AC$2,'Final Energy Consumption-2020'!$A$2:$AH$2,0))*VLOOKUP(AC$3,'Heat Value'!$B$2:$P$78,15,0)</f>
        <v>742149881502071.5</v>
      </c>
      <c r="AD32" s="128">
        <f>INDEX('Final Energy Consumption-2020'!$A$2:$AH$43,MATCH('Energy Use 2020'!$A32,'Final Energy Consumption-2020'!$A$2:$A$43,0),MATCH('Energy Use 2020'!AD$2,'Final Energy Consumption-2020'!$A$2:$AH$2,0))*'Heat Value'!$P$78</f>
        <v>1288910568000</v>
      </c>
    </row>
    <row r="33" spans="1:30" x14ac:dyDescent="0.2">
      <c r="A33" s="12" t="s">
        <v>29</v>
      </c>
      <c r="B33" s="9">
        <f>INDEX('Final Energy Consumption-2020'!$A$2:$AH$43,MATCH('Energy Use 2020'!$A33,'Final Energy Consumption-2020'!$A$2:$A$43,0),MATCH('Energy Use 2020'!B$2,'Final Energy Consumption-2020'!$A$2:$AH$2,0))*'Heat Value'!$P$78</f>
        <v>2655600222000</v>
      </c>
      <c r="C33" s="5">
        <f>INDEX('Final Energy Consumption-2020'!$A$2:$AH$43,MATCH('Energy Use 2020'!$A33,'Final Energy Consumption-2020'!$A$2:$A$43,0),MATCH('Energy Use 2020'!C$2,'Final Energy Consumption-2020'!$A$2:$AH$2,0))*'Heat Value'!$P$78</f>
        <v>0</v>
      </c>
      <c r="D33" s="5">
        <f>INDEX('Final Energy Consumption-2020'!$A$2:$AH$43,MATCH('Energy Use 2020'!$A33,'Final Energy Consumption-2020'!$A$2:$A$43,0),MATCH('Energy Use 2020'!D$2,'Final Energy Consumption-2020'!$A$2:$AH$2,0))*'Heat Value'!$P$78</f>
        <v>69445612500</v>
      </c>
      <c r="E33" s="5">
        <f>INDEX('Final Energy Consumption-2020'!$A$2:$AH$43,MATCH('Energy Use 2020'!$A33,'Final Energy Consumption-2020'!$A$2:$A$43,0),MATCH('Energy Use 2020'!E$2,'Final Energy Consumption-2020'!$A$2:$AH$2,0))*'Heat Value'!$P$78</f>
        <v>219448135499.99976</v>
      </c>
      <c r="F33" s="5">
        <f>INDEX('Final Energy Consumption-2020'!$A$2:$AH$43,MATCH('Energy Use 2020'!$A33,'Final Energy Consumption-2020'!$A$2:$A$43,0),MATCH('Energy Use 2020'!F$2,'Final Energy Consumption-2020'!$A$2:$AH$2,0))*'Heat Value'!$P$78</f>
        <v>111196314735000</v>
      </c>
      <c r="G33" s="5">
        <f>INDEX('Final Energy Consumption-2020'!$A$2:$AH$43,MATCH('Energy Use 2020'!$A33,'Final Energy Consumption-2020'!$A$2:$A$43,0),MATCH('Energy Use 2020'!G$2,'Final Energy Consumption-2020'!$A$2:$AH$2,0))*'Heat Value'!$P$78</f>
        <v>1861142415000</v>
      </c>
      <c r="H33" s="5">
        <f>INDEX('Final Energy Consumption-2020'!$A$2:$AH$43,MATCH('Energy Use 2020'!$A33,'Final Energy Consumption-2020'!$A$2:$A$43,0),MATCH('Energy Use 2020'!H$2,'Final Energy Consumption-2020'!$A$2:$AH$2,0))*'Heat Value'!$P$78</f>
        <v>86112559500</v>
      </c>
      <c r="I33" s="5">
        <f>INDEX('Final Energy Consumption-2020'!$A$2:$AH$43,MATCH('Energy Use 2020'!$A33,'Final Energy Consumption-2020'!$A$2:$A$43,0),MATCH('Energy Use 2020'!I$2,'Final Energy Consumption-2020'!$A$2:$AH$2,0))*'Heat Value'!$P$78</f>
        <v>280560274500</v>
      </c>
      <c r="J33" s="5">
        <f>INDEX('Final Energy Consumption-2020'!$A$2:$AH$43,MATCH('Energy Use 2020'!$A33,'Final Energy Consumption-2020'!$A$2:$A$43,0),MATCH('Energy Use 2020'!J$2,'Final Energy Consumption-2020'!$A$2:$AH$2,0))*'Heat Value'!$P$78</f>
        <v>0</v>
      </c>
      <c r="K33" s="5">
        <f>INDEX('Final Energy Consumption-2020'!$A$2:$AH$43,MATCH('Energy Use 2020'!$A33,'Final Energy Consumption-2020'!$A$2:$A$43,0),MATCH('Energy Use 2020'!K$2,'Final Energy Consumption-2020'!$A$2:$AH$2,0))*'Heat Value'!$P$78</f>
        <v>0</v>
      </c>
      <c r="L33" s="5">
        <f>INDEX('Final Energy Consumption-2020'!$A$2:$AH$43,MATCH('Energy Use 2020'!$A33,'Final Energy Consumption-2020'!$A$2:$A$43,0),MATCH('Energy Use 2020'!L$2,'Final Energy Consumption-2020'!$A$2:$AH$2,0))*'Heat Value'!$P$78</f>
        <v>0</v>
      </c>
      <c r="M33" s="5">
        <f>INDEX('Final Energy Consumption-2020'!$A$2:$AH$43,MATCH('Energy Use 2020'!$A33,'Final Energy Consumption-2020'!$A$2:$A$43,0),MATCH('Energy Use 2020'!M$2,'Final Energy Consumption-2020'!$A$2:$AH$2,0))*'Heat Value'!$P$78*0.21</f>
        <v>933932375145</v>
      </c>
      <c r="N33" s="5">
        <f>INDEX('Final Energy Consumption-2020'!$A$2:$AH$43,MATCH('Energy Use 2020'!$A33,'Final Energy Consumption-2020'!$A$2:$A$43,0),MATCH('Energy Use 2020'!N$2,'Final Energy Consumption-2020'!$A$2:$AH$2,0))*'Heat Value'!$P$78</f>
        <v>588898794000</v>
      </c>
      <c r="O33" s="5">
        <f>INDEX('Final Energy Consumption-2020'!$A$2:$AH$43,MATCH('Energy Use 2020'!$A33,'Final Energy Consumption-2020'!$A$2:$A$43,0),MATCH('Energy Use 2020'!O$2,'Final Energy Consumption-2020'!$A$2:$AH$2,0))*'Heat Value'!$P$78*0.74</f>
        <v>4396907288070</v>
      </c>
      <c r="P33" s="5">
        <f>INDEX('Final Energy Consumption-2020'!$A$2:$AH$43,MATCH('Energy Use 2020'!$A33,'Final Energy Consumption-2020'!$A$2:$A$43,0),MATCH('Energy Use 2020'!P$2,'Final Energy Consumption-2020'!$A$2:$AH$2,0))*'Heat Value'!$P$78</f>
        <v>180558592500</v>
      </c>
      <c r="Q33" s="5">
        <f>INDEX('Final Energy Consumption-2020'!$A$2:$AH$43,MATCH('Energy Use 2020'!$A33,'Final Energy Consumption-2020'!$A$2:$A$43,0),MATCH('Energy Use 2020'!Q$2,'Final Energy Consumption-2020'!$A$2:$AH$2,0))*'Heat Value'!$P$78</f>
        <v>11111298000</v>
      </c>
      <c r="R33" s="5">
        <f>INDEX('Final Energy Consumption-2020'!$A$2:$AH$43,MATCH('Energy Use 2020'!$A33,'Final Energy Consumption-2020'!$A$2:$A$43,0),MATCH('Energy Use 2020'!R$2,'Final Energy Consumption-2020'!$A$2:$AH$2,0))*'Heat Value'!$P$78</f>
        <v>1413912670500</v>
      </c>
      <c r="S33" s="5">
        <f>INDEX('Final Energy Consumption-2020'!$A$2:$AH$43,MATCH('Energy Use 2020'!$A33,'Final Energy Consumption-2020'!$A$2:$A$43,0),MATCH('Energy Use 2020'!S$2,'Final Energy Consumption-2020'!$A$2:$AH$2,0))*'Heat Value'!$P$78</f>
        <v>52778665500</v>
      </c>
      <c r="T33" s="5">
        <f>INDEX('Final Energy Consumption-2020'!$A$2:$AH$43,MATCH('Energy Use 2020'!$A33,'Final Energy Consumption-2020'!$A$2:$A$43,0),MATCH('Energy Use 2020'!T$2,'Final Energy Consumption-2020'!$A$2:$AH$2,0))*'Heat Value'!$P$78</f>
        <v>16666947000</v>
      </c>
      <c r="U33" s="9">
        <f>INDEX('Final Energy Consumption-2020'!$A$2:$AH$43,MATCH('Energy Use 2020'!$A33,'Final Energy Consumption-2020'!$A$2:$A$43,0),MATCH('Energy Use 2020'!U$2,'Final Energy Consumption-2020'!$A$2:$AH$2,0))*'Heat Value'!$P$78</f>
        <v>0</v>
      </c>
      <c r="V33" s="5">
        <f>INDEX('Final Energy Consumption-2020'!$A$2:$AH$43,MATCH('Energy Use 2020'!$A33,'Final Energy Consumption-2020'!$A$2:$A$43,0),MATCH('Energy Use 2020'!V$2,'Final Energy Consumption-2020'!$A$2:$AH$2,0))*'Heat Value'!$P$78</f>
        <v>0</v>
      </c>
      <c r="W33" s="5">
        <f>INDEX('Final Energy Consumption-2020'!$A$2:$AH$43,MATCH('Energy Use 2020'!$A33,'Final Energy Consumption-2020'!$A$2:$A$43,0),MATCH('Energy Use 2020'!W$2,'Final Energy Consumption-2020'!$A$2:$AH$2,0))*'Heat Value'!$P$78</f>
        <v>1319466637500</v>
      </c>
      <c r="X33" s="5">
        <f>INDEX('Final Energy Consumption-2020'!$A$2:$AH$43,MATCH('Energy Use 2020'!$A33,'Final Energy Consumption-2020'!$A$2:$A$43,0),MATCH('Energy Use 2020'!X$2,'Final Energy Consumption-2020'!$A$2:$AH$2,0))*'Heat Value'!$P$78</f>
        <v>2777824500</v>
      </c>
      <c r="Y33" s="5">
        <f>INDEX('Final Energy Consumption-2020'!$A$2:$AH$43,MATCH('Energy Use 2020'!$A33,'Final Energy Consumption-2020'!$A$2:$A$43,0),MATCH('Energy Use 2020'!Y$2,'Final Energy Consumption-2020'!$A$2:$AH$2,0))*'Heat Value'!$P$78</f>
        <v>566676198000</v>
      </c>
      <c r="Z33" s="5">
        <f>INDEX('Final Energy Consumption-2020'!$A$2:$AH$43,MATCH('Energy Use 2020'!$A33,'Final Energy Consumption-2020'!$A$2:$A$43,0),MATCH('Energy Use 2020'!Z$2,'Final Energy Consumption-2020'!$A$2:$AH$2,0))*'Heat Value'!$P$78</f>
        <v>36981177568500</v>
      </c>
      <c r="AA33" s="5">
        <f>INDEX('Final Energy Consumption-2020'!$A$2:$AH$43,MATCH('Energy Use 2020'!$A33,'Final Energy Consumption-2020'!$A$2:$A$43,0),MATCH('Energy Use 2020'!AA$2,'Final Energy Consumption-2020'!$A$2:$AH$2,0))*'Heat Value'!$P$78</f>
        <v>41500698030000</v>
      </c>
      <c r="AB33" s="5">
        <f>INDEX('Final Energy Consumption-2020'!$A$2:$AH$43,MATCH('Energy Use 2020'!$A33,'Final Energy Consumption-2020'!$A$2:$A$43,0),MATCH('Energy Use 2020'!AB$2,'Final Energy Consumption-2020'!$A$2:$AH$2,0))*'Heat Value'!$P$78</f>
        <v>3327833751000</v>
      </c>
      <c r="AC33" s="5">
        <f>INDEX('Final Energy Consumption-2020'!$A$2:$AH$43,MATCH('Energy Use 2020'!$A33,'Final Energy Consumption-2020'!$A$2:$A$43,0),MATCH('Energy Use 2020'!AC$2,'Final Energy Consumption-2020'!$A$2:$AH$2,0))*VLOOKUP(AC$3,'Heat Value'!$B$2:$P$78,15,0)</f>
        <v>334734199258737.25</v>
      </c>
      <c r="AD33" s="128">
        <f>INDEX('Final Energy Consumption-2020'!$A$2:$AH$43,MATCH('Energy Use 2020'!$A33,'Final Energy Consumption-2020'!$A$2:$A$43,0),MATCH('Energy Use 2020'!AD$2,'Final Energy Consumption-2020'!$A$2:$AH$2,0))*'Heat Value'!$P$78</f>
        <v>1405579197000</v>
      </c>
    </row>
    <row r="34" spans="1:30" x14ac:dyDescent="0.2">
      <c r="A34" s="12" t="s">
        <v>30</v>
      </c>
      <c r="B34" s="9">
        <f>INDEX('Final Energy Consumption-2020'!$A$2:$AH$43,MATCH('Energy Use 2020'!$A34,'Final Energy Consumption-2020'!$A$2:$A$43,0),MATCH('Energy Use 2020'!B$2,'Final Energy Consumption-2020'!$A$2:$AH$2,0))*'Heat Value'!$P$78</f>
        <v>819458227500</v>
      </c>
      <c r="C34" s="5">
        <f>INDEX('Final Energy Consumption-2020'!$A$2:$AH$43,MATCH('Energy Use 2020'!$A34,'Final Energy Consumption-2020'!$A$2:$A$43,0),MATCH('Energy Use 2020'!C$2,'Final Energy Consumption-2020'!$A$2:$AH$2,0))*'Heat Value'!$P$78</f>
        <v>0</v>
      </c>
      <c r="D34" s="5">
        <f>INDEX('Final Energy Consumption-2020'!$A$2:$AH$43,MATCH('Energy Use 2020'!$A34,'Final Energy Consumption-2020'!$A$2:$A$43,0),MATCH('Energy Use 2020'!D$2,'Final Energy Consumption-2020'!$A$2:$AH$2,0))*'Heat Value'!$P$78</f>
        <v>0</v>
      </c>
      <c r="E34" s="5">
        <f>INDEX('Final Energy Consumption-2020'!$A$2:$AH$43,MATCH('Energy Use 2020'!$A34,'Final Energy Consumption-2020'!$A$2:$A$43,0),MATCH('Energy Use 2020'!E$2,'Final Energy Consumption-2020'!$A$2:$AH$2,0))*'Heat Value'!$P$78</f>
        <v>1108351975500</v>
      </c>
      <c r="F34" s="5">
        <f>INDEX('Final Energy Consumption-2020'!$A$2:$AH$43,MATCH('Energy Use 2020'!$A34,'Final Energy Consumption-2020'!$A$2:$A$43,0),MATCH('Energy Use 2020'!F$2,'Final Energy Consumption-2020'!$A$2:$AH$2,0))*'Heat Value'!$P$78</f>
        <v>0</v>
      </c>
      <c r="G34" s="5">
        <f>INDEX('Final Energy Consumption-2020'!$A$2:$AH$43,MATCH('Energy Use 2020'!$A34,'Final Energy Consumption-2020'!$A$2:$A$43,0),MATCH('Energy Use 2020'!G$2,'Final Energy Consumption-2020'!$A$2:$AH$2,0))*'Heat Value'!$P$78</f>
        <v>530564479500</v>
      </c>
      <c r="H34" s="5">
        <f>INDEX('Final Energy Consumption-2020'!$A$2:$AH$43,MATCH('Energy Use 2020'!$A34,'Final Energy Consumption-2020'!$A$2:$A$43,0),MATCH('Energy Use 2020'!H$2,'Final Energy Consumption-2020'!$A$2:$AH$2,0))*'Heat Value'!$P$78</f>
        <v>1330577935500</v>
      </c>
      <c r="I34" s="5">
        <f>INDEX('Final Energy Consumption-2020'!$A$2:$AH$43,MATCH('Energy Use 2020'!$A34,'Final Energy Consumption-2020'!$A$2:$A$43,0),MATCH('Energy Use 2020'!I$2,'Final Energy Consumption-2020'!$A$2:$AH$2,0))*'Heat Value'!$P$78</f>
        <v>2777824500</v>
      </c>
      <c r="J34" s="5">
        <f>INDEX('Final Energy Consumption-2020'!$A$2:$AH$43,MATCH('Energy Use 2020'!$A34,'Final Energy Consumption-2020'!$A$2:$A$43,0),MATCH('Energy Use 2020'!J$2,'Final Energy Consumption-2020'!$A$2:$AH$2,0))*'Heat Value'!$P$78</f>
        <v>247226380500</v>
      </c>
      <c r="K34" s="5">
        <f>INDEX('Final Energy Consumption-2020'!$A$2:$AH$43,MATCH('Energy Use 2020'!$A34,'Final Energy Consumption-2020'!$A$2:$A$43,0),MATCH('Energy Use 2020'!K$2,'Final Energy Consumption-2020'!$A$2:$AH$2,0))*'Heat Value'!$P$78</f>
        <v>888903840000</v>
      </c>
      <c r="L34" s="5">
        <f>INDEX('Final Energy Consumption-2020'!$A$2:$AH$43,MATCH('Energy Use 2020'!$A34,'Final Energy Consumption-2020'!$A$2:$A$43,0),MATCH('Energy Use 2020'!L$2,'Final Energy Consumption-2020'!$A$2:$AH$2,0))*'Heat Value'!$P$78</f>
        <v>2777824500</v>
      </c>
      <c r="M34" s="5">
        <f>INDEX('Final Energy Consumption-2020'!$A$2:$AH$43,MATCH('Energy Use 2020'!$A34,'Final Energy Consumption-2020'!$A$2:$A$43,0),MATCH('Energy Use 2020'!M$2,'Final Energy Consumption-2020'!$A$2:$AH$2,0))*'Heat Value'!$P$78*0.21</f>
        <v>712845323190</v>
      </c>
      <c r="N34" s="5">
        <f>INDEX('Final Energy Consumption-2020'!$A$2:$AH$43,MATCH('Energy Use 2020'!$A34,'Final Energy Consumption-2020'!$A$2:$A$43,0),MATCH('Energy Use 2020'!N$2,'Final Energy Consumption-2020'!$A$2:$AH$2,0))*'Heat Value'!$P$78</f>
        <v>361117185000</v>
      </c>
      <c r="O34" s="5">
        <f>INDEX('Final Energy Consumption-2020'!$A$2:$AH$43,MATCH('Energy Use 2020'!$A34,'Final Energy Consumption-2020'!$A$2:$A$43,0),MATCH('Energy Use 2020'!O$2,'Final Energy Consumption-2020'!$A$2:$AH$2,0))*'Heat Value'!$P$78*0.74</f>
        <v>4495575614310</v>
      </c>
      <c r="P34" s="5">
        <f>INDEX('Final Energy Consumption-2020'!$A$2:$AH$43,MATCH('Energy Use 2020'!$A34,'Final Energy Consumption-2020'!$A$2:$A$43,0),MATCH('Energy Use 2020'!P$2,'Final Energy Consumption-2020'!$A$2:$AH$2,0))*'Heat Value'!$P$78</f>
        <v>150002523000</v>
      </c>
      <c r="Q34" s="5">
        <f>INDEX('Final Energy Consumption-2020'!$A$2:$AH$43,MATCH('Energy Use 2020'!$A34,'Final Energy Consumption-2020'!$A$2:$A$43,0),MATCH('Energy Use 2020'!Q$2,'Final Energy Consumption-2020'!$A$2:$AH$2,0))*'Heat Value'!$P$78</f>
        <v>0</v>
      </c>
      <c r="R34" s="5">
        <f>INDEX('Final Energy Consumption-2020'!$A$2:$AH$43,MATCH('Energy Use 2020'!$A34,'Final Energy Consumption-2020'!$A$2:$A$43,0),MATCH('Energy Use 2020'!R$2,'Final Energy Consumption-2020'!$A$2:$AH$2,0))*'Heat Value'!$P$78</f>
        <v>1450024389000</v>
      </c>
      <c r="S34" s="5">
        <f>INDEX('Final Energy Consumption-2020'!$A$2:$AH$43,MATCH('Energy Use 2020'!$A34,'Final Energy Consumption-2020'!$A$2:$A$43,0),MATCH('Energy Use 2020'!S$2,'Final Energy Consumption-2020'!$A$2:$AH$2,0))*'Heat Value'!$P$78</f>
        <v>13889122500</v>
      </c>
      <c r="T34" s="5">
        <f>INDEX('Final Energy Consumption-2020'!$A$2:$AH$43,MATCH('Energy Use 2020'!$A34,'Final Energy Consumption-2020'!$A$2:$A$43,0),MATCH('Energy Use 2020'!T$2,'Final Energy Consumption-2020'!$A$2:$AH$2,0))*'Heat Value'!$P$78</f>
        <v>16666947000</v>
      </c>
      <c r="U34" s="9">
        <f>INDEX('Final Energy Consumption-2020'!$A$2:$AH$43,MATCH('Energy Use 2020'!$A34,'Final Energy Consumption-2020'!$A$2:$A$43,0),MATCH('Energy Use 2020'!U$2,'Final Energy Consumption-2020'!$A$2:$AH$2,0))*'Heat Value'!$P$78</f>
        <v>0</v>
      </c>
      <c r="V34" s="5">
        <f>INDEX('Final Energy Consumption-2020'!$A$2:$AH$43,MATCH('Energy Use 2020'!$A34,'Final Energy Consumption-2020'!$A$2:$A$43,0),MATCH('Energy Use 2020'!V$2,'Final Energy Consumption-2020'!$A$2:$AH$2,0))*'Heat Value'!$P$78</f>
        <v>0</v>
      </c>
      <c r="W34" s="5">
        <f>INDEX('Final Energy Consumption-2020'!$A$2:$AH$43,MATCH('Energy Use 2020'!$A34,'Final Energy Consumption-2020'!$A$2:$A$43,0),MATCH('Energy Use 2020'!W$2,'Final Energy Consumption-2020'!$A$2:$AH$2,0))*'Heat Value'!$P$78</f>
        <v>1866698064000</v>
      </c>
      <c r="X34" s="5">
        <f>INDEX('Final Energy Consumption-2020'!$A$2:$AH$43,MATCH('Energy Use 2020'!$A34,'Final Energy Consumption-2020'!$A$2:$A$43,0),MATCH('Energy Use 2020'!X$2,'Final Energy Consumption-2020'!$A$2:$AH$2,0))*'Heat Value'!$P$78</f>
        <v>0</v>
      </c>
      <c r="Y34" s="5">
        <f>INDEX('Final Energy Consumption-2020'!$A$2:$AH$43,MATCH('Energy Use 2020'!$A34,'Final Energy Consumption-2020'!$A$2:$A$43,0),MATCH('Energy Use 2020'!Y$2,'Final Energy Consumption-2020'!$A$2:$AH$2,0))*'Heat Value'!$P$78</f>
        <v>1166686290000</v>
      </c>
      <c r="Z34" s="5">
        <f>INDEX('Final Energy Consumption-2020'!$A$2:$AH$43,MATCH('Energy Use 2020'!$A34,'Final Energy Consumption-2020'!$A$2:$A$43,0),MATCH('Energy Use 2020'!Z$2,'Final Energy Consumption-2020'!$A$2:$AH$2,0))*'Heat Value'!$P$78</f>
        <v>18705870183000</v>
      </c>
      <c r="AA34" s="5">
        <f>INDEX('Final Energy Consumption-2020'!$A$2:$AH$43,MATCH('Energy Use 2020'!$A34,'Final Energy Consumption-2020'!$A$2:$A$43,0),MATCH('Energy Use 2020'!AA$2,'Final Energy Consumption-2020'!$A$2:$AH$2,0))*'Heat Value'!$P$78</f>
        <v>45761880813000</v>
      </c>
      <c r="AB34" s="5">
        <f>INDEX('Final Energy Consumption-2020'!$A$2:$AH$43,MATCH('Energy Use 2020'!$A34,'Final Energy Consumption-2020'!$A$2:$A$43,0),MATCH('Energy Use 2020'!AB$2,'Final Energy Consumption-2020'!$A$2:$AH$2,0))*'Heat Value'!$P$78</f>
        <v>7891799404500</v>
      </c>
      <c r="AC34" s="5">
        <f>INDEX('Final Energy Consumption-2020'!$A$2:$AH$43,MATCH('Energy Use 2020'!$A34,'Final Energy Consumption-2020'!$A$2:$A$43,0),MATCH('Energy Use 2020'!AC$2,'Final Energy Consumption-2020'!$A$2:$AH$2,0))*VLOOKUP(AC$3,'Heat Value'!$B$2:$P$78,15,0)</f>
        <v>132374785328357.8</v>
      </c>
      <c r="AD34" s="128">
        <f>INDEX('Final Energy Consumption-2020'!$A$2:$AH$43,MATCH('Energy Use 2020'!$A34,'Final Energy Consumption-2020'!$A$2:$A$43,0),MATCH('Energy Use 2020'!AD$2,'Final Energy Consumption-2020'!$A$2:$AH$2,0))*'Heat Value'!$P$78</f>
        <v>1208353657500</v>
      </c>
    </row>
    <row r="35" spans="1:30" x14ac:dyDescent="0.2">
      <c r="A35" s="12" t="s">
        <v>31</v>
      </c>
      <c r="B35" s="9">
        <f>INDEX('Final Energy Consumption-2020'!$A$2:$AH$43,MATCH('Energy Use 2020'!$A35,'Final Energy Consumption-2020'!$A$2:$A$43,0),MATCH('Energy Use 2020'!B$2,'Final Energy Consumption-2020'!$A$2:$AH$2,0))*'Heat Value'!$P$78</f>
        <v>3275055085500</v>
      </c>
      <c r="C35" s="5">
        <f>INDEX('Final Energy Consumption-2020'!$A$2:$AH$43,MATCH('Energy Use 2020'!$A35,'Final Energy Consumption-2020'!$A$2:$A$43,0),MATCH('Energy Use 2020'!C$2,'Final Energy Consumption-2020'!$A$2:$AH$2,0))*'Heat Value'!$P$78</f>
        <v>0</v>
      </c>
      <c r="D35" s="5">
        <f>INDEX('Final Energy Consumption-2020'!$A$2:$AH$43,MATCH('Energy Use 2020'!$A35,'Final Energy Consumption-2020'!$A$2:$A$43,0),MATCH('Energy Use 2020'!D$2,'Final Energy Consumption-2020'!$A$2:$AH$2,0))*'Heat Value'!$P$78</f>
        <v>8333473500</v>
      </c>
      <c r="E35" s="5">
        <f>INDEX('Final Energy Consumption-2020'!$A$2:$AH$43,MATCH('Energy Use 2020'!$A35,'Final Energy Consumption-2020'!$A$2:$A$43,0),MATCH('Energy Use 2020'!E$2,'Final Energy Consumption-2020'!$A$2:$AH$2,0))*'Heat Value'!$P$78</f>
        <v>166669470000.0004</v>
      </c>
      <c r="F35" s="5">
        <f>INDEX('Final Energy Consumption-2020'!$A$2:$AH$43,MATCH('Energy Use 2020'!$A35,'Final Energy Consumption-2020'!$A$2:$A$43,0),MATCH('Energy Use 2020'!F$2,'Final Energy Consumption-2020'!$A$2:$AH$2,0))*'Heat Value'!$P$78</f>
        <v>3030606529500</v>
      </c>
      <c r="G35" s="5">
        <f>INDEX('Final Energy Consumption-2020'!$A$2:$AH$43,MATCH('Energy Use 2020'!$A35,'Final Energy Consumption-2020'!$A$2:$A$43,0),MATCH('Energy Use 2020'!G$2,'Final Energy Consumption-2020'!$A$2:$AH$2,0))*'Heat Value'!$P$78</f>
        <v>102779506500</v>
      </c>
      <c r="H35" s="5">
        <f>INDEX('Final Energy Consumption-2020'!$A$2:$AH$43,MATCH('Energy Use 2020'!$A35,'Final Energy Consumption-2020'!$A$2:$A$43,0),MATCH('Energy Use 2020'!H$2,'Final Energy Consumption-2020'!$A$2:$AH$2,0))*'Heat Value'!$P$78</f>
        <v>5555649000</v>
      </c>
      <c r="I35" s="5">
        <f>INDEX('Final Energy Consumption-2020'!$A$2:$AH$43,MATCH('Energy Use 2020'!$A35,'Final Energy Consumption-2020'!$A$2:$A$43,0),MATCH('Energy Use 2020'!I$2,'Final Energy Consumption-2020'!$A$2:$AH$2,0))*'Heat Value'!$P$78</f>
        <v>8333473500</v>
      </c>
      <c r="J35" s="5">
        <f>INDEX('Final Energy Consumption-2020'!$A$2:$AH$43,MATCH('Energy Use 2020'!$A35,'Final Energy Consumption-2020'!$A$2:$A$43,0),MATCH('Energy Use 2020'!J$2,'Final Energy Consumption-2020'!$A$2:$AH$2,0))*'Heat Value'!$P$78</f>
        <v>80556910500</v>
      </c>
      <c r="K35" s="5">
        <f>INDEX('Final Energy Consumption-2020'!$A$2:$AH$43,MATCH('Energy Use 2020'!$A35,'Final Energy Consumption-2020'!$A$2:$A$43,0),MATCH('Energy Use 2020'!K$2,'Final Energy Consumption-2020'!$A$2:$AH$2,0))*'Heat Value'!$P$78</f>
        <v>0</v>
      </c>
      <c r="L35" s="5">
        <f>INDEX('Final Energy Consumption-2020'!$A$2:$AH$43,MATCH('Energy Use 2020'!$A35,'Final Energy Consumption-2020'!$A$2:$A$43,0),MATCH('Energy Use 2020'!L$2,'Final Energy Consumption-2020'!$A$2:$AH$2,0))*'Heat Value'!$P$78</f>
        <v>2777824500</v>
      </c>
      <c r="M35" s="5">
        <f>INDEX('Final Energy Consumption-2020'!$A$2:$AH$43,MATCH('Energy Use 2020'!$A35,'Final Energy Consumption-2020'!$A$2:$A$43,0),MATCH('Energy Use 2020'!M$2,'Final Energy Consumption-2020'!$A$2:$AH$2,0))*'Heat Value'!$P$78*0.21</f>
        <v>1169603005725</v>
      </c>
      <c r="N35" s="5">
        <f>INDEX('Final Energy Consumption-2020'!$A$2:$AH$43,MATCH('Energy Use 2020'!$A35,'Final Energy Consumption-2020'!$A$2:$A$43,0),MATCH('Energy Use 2020'!N$2,'Final Energy Consumption-2020'!$A$2:$AH$2,0))*'Heat Value'!$P$78</f>
        <v>100001682000</v>
      </c>
      <c r="O35" s="5">
        <f>INDEX('Final Energy Consumption-2020'!$A$2:$AH$43,MATCH('Energy Use 2020'!$A35,'Final Energy Consumption-2020'!$A$2:$A$43,0),MATCH('Energy Use 2020'!O$2,'Final Energy Consumption-2020'!$A$2:$AH$2,0))*'Heat Value'!$P$78*0.74</f>
        <v>4890248919270</v>
      </c>
      <c r="P35" s="5">
        <f>INDEX('Final Energy Consumption-2020'!$A$2:$AH$43,MATCH('Energy Use 2020'!$A35,'Final Energy Consumption-2020'!$A$2:$A$43,0),MATCH('Energy Use 2020'!P$2,'Final Energy Consumption-2020'!$A$2:$AH$2,0))*'Heat Value'!$P$78</f>
        <v>69445612500</v>
      </c>
      <c r="Q35" s="5">
        <f>INDEX('Final Energy Consumption-2020'!$A$2:$AH$43,MATCH('Energy Use 2020'!$A35,'Final Energy Consumption-2020'!$A$2:$A$43,0),MATCH('Energy Use 2020'!Q$2,'Final Energy Consumption-2020'!$A$2:$AH$2,0))*'Heat Value'!$P$78</f>
        <v>2777824500</v>
      </c>
      <c r="R35" s="5">
        <f>INDEX('Final Energy Consumption-2020'!$A$2:$AH$43,MATCH('Energy Use 2020'!$A35,'Final Energy Consumption-2020'!$A$2:$A$43,0),MATCH('Energy Use 2020'!R$2,'Final Energy Consumption-2020'!$A$2:$AH$2,0))*'Heat Value'!$P$78</f>
        <v>3286166383500</v>
      </c>
      <c r="S35" s="5">
        <f>INDEX('Final Energy Consumption-2020'!$A$2:$AH$43,MATCH('Energy Use 2020'!$A35,'Final Energy Consumption-2020'!$A$2:$A$43,0),MATCH('Energy Use 2020'!S$2,'Final Energy Consumption-2020'!$A$2:$AH$2,0))*'Heat Value'!$P$78</f>
        <v>5555649000</v>
      </c>
      <c r="T35" s="5">
        <f>INDEX('Final Energy Consumption-2020'!$A$2:$AH$43,MATCH('Energy Use 2020'!$A35,'Final Energy Consumption-2020'!$A$2:$A$43,0),MATCH('Energy Use 2020'!T$2,'Final Energy Consumption-2020'!$A$2:$AH$2,0))*'Heat Value'!$P$78</f>
        <v>50000841000</v>
      </c>
      <c r="U35" s="9">
        <f>INDEX('Final Energy Consumption-2020'!$A$2:$AH$43,MATCH('Energy Use 2020'!$A35,'Final Energy Consumption-2020'!$A$2:$A$43,0),MATCH('Energy Use 2020'!U$2,'Final Energy Consumption-2020'!$A$2:$AH$2,0))*'Heat Value'!$P$78</f>
        <v>2777824500</v>
      </c>
      <c r="V35" s="5">
        <f>INDEX('Final Energy Consumption-2020'!$A$2:$AH$43,MATCH('Energy Use 2020'!$A35,'Final Energy Consumption-2020'!$A$2:$A$43,0),MATCH('Energy Use 2020'!V$2,'Final Energy Consumption-2020'!$A$2:$AH$2,0))*'Heat Value'!$P$78</f>
        <v>0</v>
      </c>
      <c r="W35" s="5">
        <f>INDEX('Final Energy Consumption-2020'!$A$2:$AH$43,MATCH('Energy Use 2020'!$A35,'Final Energy Consumption-2020'!$A$2:$A$43,0),MATCH('Energy Use 2020'!W$2,'Final Energy Consumption-2020'!$A$2:$AH$2,0))*'Heat Value'!$P$78</f>
        <v>758346088500</v>
      </c>
      <c r="X35" s="5">
        <f>INDEX('Final Energy Consumption-2020'!$A$2:$AH$43,MATCH('Energy Use 2020'!$A35,'Final Energy Consumption-2020'!$A$2:$A$43,0),MATCH('Energy Use 2020'!X$2,'Final Energy Consumption-2020'!$A$2:$AH$2,0))*'Heat Value'!$P$78</f>
        <v>0</v>
      </c>
      <c r="Y35" s="5">
        <f>INDEX('Final Energy Consumption-2020'!$A$2:$AH$43,MATCH('Energy Use 2020'!$A35,'Final Energy Consumption-2020'!$A$2:$A$43,0),MATCH('Energy Use 2020'!Y$2,'Final Energy Consumption-2020'!$A$2:$AH$2,0))*'Heat Value'!$P$78</f>
        <v>508341883500</v>
      </c>
      <c r="Z35" s="5">
        <f>INDEX('Final Energy Consumption-2020'!$A$2:$AH$43,MATCH('Energy Use 2020'!$A35,'Final Energy Consumption-2020'!$A$2:$A$43,0),MATCH('Energy Use 2020'!Z$2,'Final Energy Consumption-2020'!$A$2:$AH$2,0))*'Heat Value'!$P$78</f>
        <v>24394854759000</v>
      </c>
      <c r="AA35" s="5">
        <f>INDEX('Final Energy Consumption-2020'!$A$2:$AH$43,MATCH('Energy Use 2020'!$A35,'Final Energy Consumption-2020'!$A$2:$A$43,0),MATCH('Energy Use 2020'!AA$2,'Final Energy Consumption-2020'!$A$2:$AH$2,0))*'Heat Value'!$P$78</f>
        <v>77965200241500</v>
      </c>
      <c r="AB35" s="5">
        <f>INDEX('Final Energy Consumption-2020'!$A$2:$AH$43,MATCH('Energy Use 2020'!$A35,'Final Energy Consumption-2020'!$A$2:$A$43,0),MATCH('Energy Use 2020'!AB$2,'Final Energy Consumption-2020'!$A$2:$AH$2,0))*'Heat Value'!$P$78</f>
        <v>24744860646000</v>
      </c>
      <c r="AC35" s="5">
        <f>INDEX('Final Energy Consumption-2020'!$A$2:$AH$43,MATCH('Energy Use 2020'!$A35,'Final Energy Consumption-2020'!$A$2:$A$43,0),MATCH('Energy Use 2020'!AC$2,'Final Energy Consumption-2020'!$A$2:$AH$2,0))*VLOOKUP(AC$3,'Heat Value'!$B$2:$P$78,15,0)</f>
        <v>193986086605516.16</v>
      </c>
      <c r="AD35" s="128">
        <f>INDEX('Final Energy Consumption-2020'!$A$2:$AH$43,MATCH('Energy Use 2020'!$A35,'Final Energy Consumption-2020'!$A$2:$A$43,0),MATCH('Energy Use 2020'!AD$2,'Final Energy Consumption-2020'!$A$2:$AH$2,0))*'Heat Value'!$P$78</f>
        <v>644455284000</v>
      </c>
    </row>
    <row r="36" spans="1:30" x14ac:dyDescent="0.2">
      <c r="A36" s="12" t="s">
        <v>32</v>
      </c>
      <c r="B36" s="9">
        <f>INDEX('Final Energy Consumption-2020'!$A$2:$AH$43,MATCH('Energy Use 2020'!$A36,'Final Energy Consumption-2020'!$A$2:$A$43,0),MATCH('Energy Use 2020'!B$2,'Final Energy Consumption-2020'!$A$2:$AH$2,0))*'Heat Value'!$P$78</f>
        <v>2077812726000</v>
      </c>
      <c r="C36" s="5">
        <f>INDEX('Final Energy Consumption-2020'!$A$2:$AH$43,MATCH('Energy Use 2020'!$A36,'Final Energy Consumption-2020'!$A$2:$A$43,0),MATCH('Energy Use 2020'!C$2,'Final Energy Consumption-2020'!$A$2:$AH$2,0))*'Heat Value'!$P$78</f>
        <v>0</v>
      </c>
      <c r="D36" s="5">
        <f>INDEX('Final Energy Consumption-2020'!$A$2:$AH$43,MATCH('Energy Use 2020'!$A36,'Final Energy Consumption-2020'!$A$2:$A$43,0),MATCH('Energy Use 2020'!D$2,'Final Energy Consumption-2020'!$A$2:$AH$2,0))*'Heat Value'!$P$78</f>
        <v>3038940003000</v>
      </c>
      <c r="E36" s="5">
        <f>INDEX('Final Energy Consumption-2020'!$A$2:$AH$43,MATCH('Energy Use 2020'!$A36,'Final Energy Consumption-2020'!$A$2:$A$43,0),MATCH('Energy Use 2020'!E$2,'Final Energy Consumption-2020'!$A$2:$AH$2,0))*'Heat Value'!$P$78</f>
        <v>0</v>
      </c>
      <c r="F36" s="5">
        <f>INDEX('Final Energy Consumption-2020'!$A$2:$AH$43,MATCH('Energy Use 2020'!$A36,'Final Energy Consumption-2020'!$A$2:$A$43,0),MATCH('Energy Use 2020'!F$2,'Final Energy Consumption-2020'!$A$2:$AH$2,0))*'Heat Value'!$P$78</f>
        <v>108335155500</v>
      </c>
      <c r="G36" s="5">
        <f>INDEX('Final Energy Consumption-2020'!$A$2:$AH$43,MATCH('Energy Use 2020'!$A36,'Final Energy Consumption-2020'!$A$2:$A$43,0),MATCH('Energy Use 2020'!G$2,'Final Energy Consumption-2020'!$A$2:$AH$2,0))*'Heat Value'!$P$78</f>
        <v>372228483000</v>
      </c>
      <c r="H36" s="5">
        <f>INDEX('Final Energy Consumption-2020'!$A$2:$AH$43,MATCH('Energy Use 2020'!$A36,'Final Energy Consumption-2020'!$A$2:$A$43,0),MATCH('Energy Use 2020'!H$2,'Final Energy Consumption-2020'!$A$2:$AH$2,0))*'Heat Value'!$P$78</f>
        <v>0</v>
      </c>
      <c r="I36" s="5">
        <f>INDEX('Final Energy Consumption-2020'!$A$2:$AH$43,MATCH('Energy Use 2020'!$A36,'Final Energy Consumption-2020'!$A$2:$A$43,0),MATCH('Energy Use 2020'!I$2,'Final Energy Consumption-2020'!$A$2:$AH$2,0))*'Heat Value'!$P$78</f>
        <v>0</v>
      </c>
      <c r="J36" s="5">
        <f>INDEX('Final Energy Consumption-2020'!$A$2:$AH$43,MATCH('Energy Use 2020'!$A36,'Final Energy Consumption-2020'!$A$2:$A$43,0),MATCH('Energy Use 2020'!J$2,'Final Energy Consumption-2020'!$A$2:$AH$2,0))*'Heat Value'!$P$78</f>
        <v>2777824500</v>
      </c>
      <c r="K36" s="5">
        <f>INDEX('Final Energy Consumption-2020'!$A$2:$AH$43,MATCH('Energy Use 2020'!$A36,'Final Energy Consumption-2020'!$A$2:$A$43,0),MATCH('Energy Use 2020'!K$2,'Final Energy Consumption-2020'!$A$2:$AH$2,0))*'Heat Value'!$P$78</f>
        <v>0</v>
      </c>
      <c r="L36" s="5">
        <f>INDEX('Final Energy Consumption-2020'!$A$2:$AH$43,MATCH('Energy Use 2020'!$A36,'Final Energy Consumption-2020'!$A$2:$A$43,0),MATCH('Energy Use 2020'!L$2,'Final Energy Consumption-2020'!$A$2:$AH$2,0))*'Heat Value'!$P$78</f>
        <v>0</v>
      </c>
      <c r="M36" s="5">
        <f>INDEX('Final Energy Consumption-2020'!$A$2:$AH$43,MATCH('Energy Use 2020'!$A36,'Final Energy Consumption-2020'!$A$2:$A$43,0),MATCH('Energy Use 2020'!M$2,'Final Energy Consumption-2020'!$A$2:$AH$2,0))*'Heat Value'!$P$78*0.21</f>
        <v>232753914855</v>
      </c>
      <c r="N36" s="5">
        <f>INDEX('Final Energy Consumption-2020'!$A$2:$AH$43,MATCH('Energy Use 2020'!$A36,'Final Energy Consumption-2020'!$A$2:$A$43,0),MATCH('Energy Use 2020'!N$2,'Final Energy Consumption-2020'!$A$2:$AH$2,0))*'Heat Value'!$P$78</f>
        <v>533342304000</v>
      </c>
      <c r="O36" s="5">
        <f>INDEX('Final Energy Consumption-2020'!$A$2:$AH$43,MATCH('Energy Use 2020'!$A36,'Final Energy Consumption-2020'!$A$2:$A$43,0),MATCH('Energy Use 2020'!O$2,'Final Energy Consumption-2020'!$A$2:$AH$2,0))*'Heat Value'!$P$78*0.74</f>
        <v>2273482683780</v>
      </c>
      <c r="P36" s="5">
        <f>INDEX('Final Energy Consumption-2020'!$A$2:$AH$43,MATCH('Energy Use 2020'!$A36,'Final Energy Consumption-2020'!$A$2:$A$43,0),MATCH('Energy Use 2020'!P$2,'Final Energy Consumption-2020'!$A$2:$AH$2,0))*'Heat Value'!$P$78</f>
        <v>388895430000</v>
      </c>
      <c r="Q36" s="5">
        <f>INDEX('Final Energy Consumption-2020'!$A$2:$AH$43,MATCH('Energy Use 2020'!$A36,'Final Energy Consumption-2020'!$A$2:$A$43,0),MATCH('Energy Use 2020'!Q$2,'Final Energy Consumption-2020'!$A$2:$AH$2,0))*'Heat Value'!$P$78</f>
        <v>0</v>
      </c>
      <c r="R36" s="5">
        <f>INDEX('Final Energy Consumption-2020'!$A$2:$AH$43,MATCH('Energy Use 2020'!$A36,'Final Energy Consumption-2020'!$A$2:$A$43,0),MATCH('Energy Use 2020'!R$2,'Final Energy Consumption-2020'!$A$2:$AH$2,0))*'Heat Value'!$P$78</f>
        <v>133335576000</v>
      </c>
      <c r="S36" s="5">
        <f>INDEX('Final Energy Consumption-2020'!$A$2:$AH$43,MATCH('Energy Use 2020'!$A36,'Final Energy Consumption-2020'!$A$2:$A$43,0),MATCH('Energy Use 2020'!S$2,'Final Energy Consumption-2020'!$A$2:$AH$2,0))*'Heat Value'!$P$78</f>
        <v>83334735000</v>
      </c>
      <c r="T36" s="5">
        <f>INDEX('Final Energy Consumption-2020'!$A$2:$AH$43,MATCH('Energy Use 2020'!$A36,'Final Energy Consumption-2020'!$A$2:$A$43,0),MATCH('Energy Use 2020'!T$2,'Final Energy Consumption-2020'!$A$2:$AH$2,0))*'Heat Value'!$P$78</f>
        <v>11111298000</v>
      </c>
      <c r="U36" s="9">
        <f>INDEX('Final Energy Consumption-2020'!$A$2:$AH$43,MATCH('Energy Use 2020'!$A36,'Final Energy Consumption-2020'!$A$2:$A$43,0),MATCH('Energy Use 2020'!U$2,'Final Energy Consumption-2020'!$A$2:$AH$2,0))*'Heat Value'!$P$78</f>
        <v>0</v>
      </c>
      <c r="V36" s="5">
        <f>INDEX('Final Energy Consumption-2020'!$A$2:$AH$43,MATCH('Energy Use 2020'!$A36,'Final Energy Consumption-2020'!$A$2:$A$43,0),MATCH('Energy Use 2020'!V$2,'Final Energy Consumption-2020'!$A$2:$AH$2,0))*'Heat Value'!$P$78</f>
        <v>0</v>
      </c>
      <c r="W36" s="5">
        <f>INDEX('Final Energy Consumption-2020'!$A$2:$AH$43,MATCH('Energy Use 2020'!$A36,'Final Energy Consumption-2020'!$A$2:$A$43,0),MATCH('Energy Use 2020'!W$2,'Final Energy Consumption-2020'!$A$2:$AH$2,0))*'Heat Value'!$P$78</f>
        <v>625010512500</v>
      </c>
      <c r="X36" s="5">
        <f>INDEX('Final Energy Consumption-2020'!$A$2:$AH$43,MATCH('Energy Use 2020'!$A36,'Final Energy Consumption-2020'!$A$2:$A$43,0),MATCH('Energy Use 2020'!X$2,'Final Energy Consumption-2020'!$A$2:$AH$2,0))*'Heat Value'!$P$78</f>
        <v>0</v>
      </c>
      <c r="Y36" s="5">
        <f>INDEX('Final Energy Consumption-2020'!$A$2:$AH$43,MATCH('Energy Use 2020'!$A36,'Final Energy Consumption-2020'!$A$2:$A$43,0),MATCH('Energy Use 2020'!Y$2,'Final Energy Consumption-2020'!$A$2:$AH$2,0))*'Heat Value'!$P$78</f>
        <v>119446453500</v>
      </c>
      <c r="Z36" s="5">
        <f>INDEX('Final Energy Consumption-2020'!$A$2:$AH$43,MATCH('Energy Use 2020'!$A36,'Final Energy Consumption-2020'!$A$2:$A$43,0),MATCH('Energy Use 2020'!Z$2,'Final Energy Consumption-2020'!$A$2:$AH$2,0))*'Heat Value'!$P$78</f>
        <v>17683630767000</v>
      </c>
      <c r="AA36" s="5">
        <f>INDEX('Final Energy Consumption-2020'!$A$2:$AH$43,MATCH('Energy Use 2020'!$A36,'Final Energy Consumption-2020'!$A$2:$A$43,0),MATCH('Energy Use 2020'!AA$2,'Final Energy Consumption-2020'!$A$2:$AH$2,0))*'Heat Value'!$P$78</f>
        <v>62337159604500</v>
      </c>
      <c r="AB36" s="5">
        <f>INDEX('Final Energy Consumption-2020'!$A$2:$AH$43,MATCH('Energy Use 2020'!$A36,'Final Energy Consumption-2020'!$A$2:$A$43,0),MATCH('Energy Use 2020'!AB$2,'Final Energy Consumption-2020'!$A$2:$AH$2,0))*'Heat Value'!$P$78</f>
        <v>5611205490000</v>
      </c>
      <c r="AC36" s="5">
        <f>INDEX('Final Energy Consumption-2020'!$A$2:$AH$43,MATCH('Energy Use 2020'!$A36,'Final Energy Consumption-2020'!$A$2:$A$43,0),MATCH('Energy Use 2020'!AC$2,'Final Energy Consumption-2020'!$A$2:$AH$2,0))*VLOOKUP(AC$3,'Heat Value'!$B$2:$P$78,15,0)</f>
        <v>111457196989128.25</v>
      </c>
      <c r="AD36" s="128">
        <f>INDEX('Final Energy Consumption-2020'!$A$2:$AH$43,MATCH('Energy Use 2020'!$A36,'Final Energy Consumption-2020'!$A$2:$A$43,0),MATCH('Energy Use 2020'!AD$2,'Final Energy Consumption-2020'!$A$2:$AH$2,0))*'Heat Value'!$P$78</f>
        <v>66667788000</v>
      </c>
    </row>
    <row r="37" spans="1:30" x14ac:dyDescent="0.2">
      <c r="A37" s="12" t="s">
        <v>33</v>
      </c>
      <c r="B37" s="9">
        <f>INDEX('Final Energy Consumption-2020'!$A$2:$AH$43,MATCH('Energy Use 2020'!$A37,'Final Energy Consumption-2020'!$A$2:$A$43,0),MATCH('Energy Use 2020'!B$2,'Final Energy Consumption-2020'!$A$2:$AH$2,0))*'Heat Value'!$P$78</f>
        <v>2391706894500</v>
      </c>
      <c r="C37" s="5">
        <f>INDEX('Final Energy Consumption-2020'!$A$2:$AH$43,MATCH('Energy Use 2020'!$A37,'Final Energy Consumption-2020'!$A$2:$A$43,0),MATCH('Energy Use 2020'!C$2,'Final Energy Consumption-2020'!$A$2:$AH$2,0))*'Heat Value'!$P$78</f>
        <v>0</v>
      </c>
      <c r="D37" s="5">
        <f>INDEX('Final Energy Consumption-2020'!$A$2:$AH$43,MATCH('Energy Use 2020'!$A37,'Final Energy Consumption-2020'!$A$2:$A$43,0),MATCH('Energy Use 2020'!D$2,'Final Energy Consumption-2020'!$A$2:$AH$2,0))*'Heat Value'!$P$78</f>
        <v>0</v>
      </c>
      <c r="E37" s="5">
        <f>INDEX('Final Energy Consumption-2020'!$A$2:$AH$43,MATCH('Energy Use 2020'!$A37,'Final Energy Consumption-2020'!$A$2:$A$43,0),MATCH('Energy Use 2020'!E$2,'Final Energy Consumption-2020'!$A$2:$AH$2,0))*'Heat Value'!$P$78</f>
        <v>0</v>
      </c>
      <c r="F37" s="5">
        <f>INDEX('Final Energy Consumption-2020'!$A$2:$AH$43,MATCH('Energy Use 2020'!$A37,'Final Energy Consumption-2020'!$A$2:$A$43,0),MATCH('Energy Use 2020'!F$2,'Final Energy Consumption-2020'!$A$2:$AH$2,0))*'Heat Value'!$P$78</f>
        <v>188892066000</v>
      </c>
      <c r="G37" s="5">
        <f>INDEX('Final Energy Consumption-2020'!$A$2:$AH$43,MATCH('Energy Use 2020'!$A37,'Final Energy Consumption-2020'!$A$2:$A$43,0),MATCH('Energy Use 2020'!G$2,'Final Energy Consumption-2020'!$A$2:$AH$2,0))*'Heat Value'!$P$78</f>
        <v>8333473500</v>
      </c>
      <c r="H37" s="5">
        <f>INDEX('Final Energy Consumption-2020'!$A$2:$AH$43,MATCH('Energy Use 2020'!$A37,'Final Energy Consumption-2020'!$A$2:$A$43,0),MATCH('Energy Use 2020'!H$2,'Final Energy Consumption-2020'!$A$2:$AH$2,0))*'Heat Value'!$P$78</f>
        <v>0</v>
      </c>
      <c r="I37" s="5">
        <f>INDEX('Final Energy Consumption-2020'!$A$2:$AH$43,MATCH('Energy Use 2020'!$A37,'Final Energy Consumption-2020'!$A$2:$A$43,0),MATCH('Energy Use 2020'!I$2,'Final Energy Consumption-2020'!$A$2:$AH$2,0))*'Heat Value'!$P$78</f>
        <v>0</v>
      </c>
      <c r="J37" s="5">
        <f>INDEX('Final Energy Consumption-2020'!$A$2:$AH$43,MATCH('Energy Use 2020'!$A37,'Final Energy Consumption-2020'!$A$2:$A$43,0),MATCH('Energy Use 2020'!J$2,'Final Energy Consumption-2020'!$A$2:$AH$2,0))*'Heat Value'!$P$78</f>
        <v>2777824500</v>
      </c>
      <c r="K37" s="5">
        <f>INDEX('Final Energy Consumption-2020'!$A$2:$AH$43,MATCH('Energy Use 2020'!$A37,'Final Energy Consumption-2020'!$A$2:$A$43,0),MATCH('Energy Use 2020'!K$2,'Final Energy Consumption-2020'!$A$2:$AH$2,0))*'Heat Value'!$P$78</f>
        <v>0</v>
      </c>
      <c r="L37" s="5">
        <f>INDEX('Final Energy Consumption-2020'!$A$2:$AH$43,MATCH('Energy Use 2020'!$A37,'Final Energy Consumption-2020'!$A$2:$A$43,0),MATCH('Energy Use 2020'!L$2,'Final Energy Consumption-2020'!$A$2:$AH$2,0))*'Heat Value'!$P$78</f>
        <v>0</v>
      </c>
      <c r="M37" s="5">
        <f>INDEX('Final Energy Consumption-2020'!$A$2:$AH$43,MATCH('Energy Use 2020'!$A37,'Final Energy Consumption-2020'!$A$2:$A$43,0),MATCH('Energy Use 2020'!M$2,'Final Energy Consumption-2020'!$A$2:$AH$2,0))*'Heat Value'!$P$78*0.21</f>
        <v>880848148950</v>
      </c>
      <c r="N37" s="5">
        <f>INDEX('Final Energy Consumption-2020'!$A$2:$AH$43,MATCH('Energy Use 2020'!$A37,'Final Energy Consumption-2020'!$A$2:$A$43,0),MATCH('Energy Use 2020'!N$2,'Final Energy Consumption-2020'!$A$2:$AH$2,0))*'Heat Value'!$P$78</f>
        <v>50000841000</v>
      </c>
      <c r="O37" s="5">
        <f>INDEX('Final Energy Consumption-2020'!$A$2:$AH$43,MATCH('Energy Use 2020'!$A37,'Final Energy Consumption-2020'!$A$2:$A$43,0),MATCH('Energy Use 2020'!O$2,'Final Energy Consumption-2020'!$A$2:$AH$2,0))*'Heat Value'!$P$78*0.74</f>
        <v>1944588262980</v>
      </c>
      <c r="P37" s="5">
        <f>INDEX('Final Energy Consumption-2020'!$A$2:$AH$43,MATCH('Energy Use 2020'!$A37,'Final Energy Consumption-2020'!$A$2:$A$43,0),MATCH('Energy Use 2020'!P$2,'Final Energy Consumption-2020'!$A$2:$AH$2,0))*'Heat Value'!$P$78</f>
        <v>472230165000</v>
      </c>
      <c r="Q37" s="5">
        <f>INDEX('Final Energy Consumption-2020'!$A$2:$AH$43,MATCH('Energy Use 2020'!$A37,'Final Energy Consumption-2020'!$A$2:$A$43,0),MATCH('Energy Use 2020'!Q$2,'Final Energy Consumption-2020'!$A$2:$AH$2,0))*'Heat Value'!$P$78</f>
        <v>0</v>
      </c>
      <c r="R37" s="5">
        <f>INDEX('Final Energy Consumption-2020'!$A$2:$AH$43,MATCH('Energy Use 2020'!$A37,'Final Energy Consumption-2020'!$A$2:$A$43,0),MATCH('Energy Use 2020'!R$2,'Final Energy Consumption-2020'!$A$2:$AH$2,0))*'Heat Value'!$P$78</f>
        <v>741679141500</v>
      </c>
      <c r="S37" s="5">
        <f>INDEX('Final Energy Consumption-2020'!$A$2:$AH$43,MATCH('Energy Use 2020'!$A37,'Final Energy Consumption-2020'!$A$2:$A$43,0),MATCH('Energy Use 2020'!S$2,'Final Energy Consumption-2020'!$A$2:$AH$2,0))*'Heat Value'!$P$78</f>
        <v>55556490000</v>
      </c>
      <c r="T37" s="5">
        <f>INDEX('Final Energy Consumption-2020'!$A$2:$AH$43,MATCH('Energy Use 2020'!$A37,'Final Energy Consumption-2020'!$A$2:$A$43,0),MATCH('Energy Use 2020'!T$2,'Final Energy Consumption-2020'!$A$2:$AH$2,0))*'Heat Value'!$P$78</f>
        <v>38889543000</v>
      </c>
      <c r="U37" s="9">
        <f>INDEX('Final Energy Consumption-2020'!$A$2:$AH$43,MATCH('Energy Use 2020'!$A37,'Final Energy Consumption-2020'!$A$2:$A$43,0),MATCH('Energy Use 2020'!U$2,'Final Energy Consumption-2020'!$A$2:$AH$2,0))*'Heat Value'!$P$78</f>
        <v>13889122500</v>
      </c>
      <c r="V37" s="5">
        <f>INDEX('Final Energy Consumption-2020'!$A$2:$AH$43,MATCH('Energy Use 2020'!$A37,'Final Energy Consumption-2020'!$A$2:$A$43,0),MATCH('Energy Use 2020'!V$2,'Final Energy Consumption-2020'!$A$2:$AH$2,0))*'Heat Value'!$P$78</f>
        <v>91668208500</v>
      </c>
      <c r="W37" s="5">
        <f>INDEX('Final Energy Consumption-2020'!$A$2:$AH$43,MATCH('Energy Use 2020'!$A37,'Final Energy Consumption-2020'!$A$2:$A$43,0),MATCH('Energy Use 2020'!W$2,'Final Energy Consumption-2020'!$A$2:$AH$2,0))*'Heat Value'!$P$78</f>
        <v>1263910147500</v>
      </c>
      <c r="X37" s="5">
        <f>INDEX('Final Energy Consumption-2020'!$A$2:$AH$43,MATCH('Energy Use 2020'!$A37,'Final Energy Consumption-2020'!$A$2:$A$43,0),MATCH('Energy Use 2020'!X$2,'Final Energy Consumption-2020'!$A$2:$AH$2,0))*'Heat Value'!$P$78</f>
        <v>0</v>
      </c>
      <c r="Y37" s="5">
        <f>INDEX('Final Energy Consumption-2020'!$A$2:$AH$43,MATCH('Energy Use 2020'!$A37,'Final Energy Consumption-2020'!$A$2:$A$43,0),MATCH('Energy Use 2020'!Y$2,'Final Energy Consumption-2020'!$A$2:$AH$2,0))*'Heat Value'!$P$78</f>
        <v>430562797500</v>
      </c>
      <c r="Z37" s="5">
        <f>INDEX('Final Energy Consumption-2020'!$A$2:$AH$43,MATCH('Energy Use 2020'!$A37,'Final Energy Consumption-2020'!$A$2:$A$43,0),MATCH('Energy Use 2020'!Z$2,'Final Energy Consumption-2020'!$A$2:$AH$2,0))*'Heat Value'!$P$78</f>
        <v>12183538257000</v>
      </c>
      <c r="AA37" s="5">
        <f>INDEX('Final Energy Consumption-2020'!$A$2:$AH$43,MATCH('Energy Use 2020'!$A37,'Final Energy Consumption-2020'!$A$2:$A$43,0),MATCH('Energy Use 2020'!AA$2,'Final Energy Consumption-2020'!$A$2:$AH$2,0))*'Heat Value'!$P$78</f>
        <v>42914610700500</v>
      </c>
      <c r="AB37" s="5">
        <f>INDEX('Final Energy Consumption-2020'!$A$2:$AH$43,MATCH('Energy Use 2020'!$A37,'Final Energy Consumption-2020'!$A$2:$A$43,0),MATCH('Energy Use 2020'!AB$2,'Final Energy Consumption-2020'!$A$2:$AH$2,0))*'Heat Value'!$P$78</f>
        <v>13236333742500</v>
      </c>
      <c r="AC37" s="5">
        <f>INDEX('Final Energy Consumption-2020'!$A$2:$AH$43,MATCH('Energy Use 2020'!$A37,'Final Energy Consumption-2020'!$A$2:$A$43,0),MATCH('Energy Use 2020'!AC$2,'Final Energy Consumption-2020'!$A$2:$AH$2,0))*VLOOKUP(AC$3,'Heat Value'!$B$2:$P$78,15,0)</f>
        <v>313619116161782.25</v>
      </c>
      <c r="AD37" s="128">
        <f>INDEX('Final Energy Consumption-2020'!$A$2:$AH$43,MATCH('Energy Use 2020'!$A37,'Final Energy Consumption-2020'!$A$2:$A$43,0),MATCH('Energy Use 2020'!AD$2,'Final Energy Consumption-2020'!$A$2:$AH$2,0))*'Heat Value'!$P$78</f>
        <v>1322244462000</v>
      </c>
    </row>
    <row r="38" spans="1:30" x14ac:dyDescent="0.2">
      <c r="A38" s="12" t="s">
        <v>34</v>
      </c>
      <c r="B38" s="9">
        <f>INDEX('Final Energy Consumption-2020'!$A$2:$AH$43,MATCH('Energy Use 2020'!$A38,'Final Energy Consumption-2020'!$A$2:$A$43,0),MATCH('Energy Use 2020'!B$2,'Final Energy Consumption-2020'!$A$2:$AH$2,0))*'Heat Value'!$P$78</f>
        <v>3111163440000</v>
      </c>
      <c r="C38" s="5">
        <f>INDEX('Final Energy Consumption-2020'!$A$2:$AH$43,MATCH('Energy Use 2020'!$A38,'Final Energy Consumption-2020'!$A$2:$A$43,0),MATCH('Energy Use 2020'!C$2,'Final Energy Consumption-2020'!$A$2:$AH$2,0))*'Heat Value'!$P$78</f>
        <v>0</v>
      </c>
      <c r="D38" s="5">
        <f>INDEX('Final Energy Consumption-2020'!$A$2:$AH$43,MATCH('Energy Use 2020'!$A38,'Final Energy Consumption-2020'!$A$2:$A$43,0),MATCH('Energy Use 2020'!D$2,'Final Energy Consumption-2020'!$A$2:$AH$2,0))*'Heat Value'!$P$78</f>
        <v>130557751500</v>
      </c>
      <c r="E38" s="5">
        <f>INDEX('Final Energy Consumption-2020'!$A$2:$AH$43,MATCH('Energy Use 2020'!$A38,'Final Energy Consumption-2020'!$A$2:$A$43,0),MATCH('Energy Use 2020'!E$2,'Final Energy Consumption-2020'!$A$2:$AH$2,0))*'Heat Value'!$P$78</f>
        <v>2777824499.9999409</v>
      </c>
      <c r="F38" s="5">
        <f>INDEX('Final Energy Consumption-2020'!$A$2:$AH$43,MATCH('Energy Use 2020'!$A38,'Final Energy Consumption-2020'!$A$2:$A$43,0),MATCH('Energy Use 2020'!F$2,'Final Energy Consumption-2020'!$A$2:$AH$2,0))*'Heat Value'!$P$78</f>
        <v>5555649000</v>
      </c>
      <c r="G38" s="5">
        <f>INDEX('Final Energy Consumption-2020'!$A$2:$AH$43,MATCH('Energy Use 2020'!$A38,'Final Energy Consumption-2020'!$A$2:$A$43,0),MATCH('Energy Use 2020'!G$2,'Final Energy Consumption-2020'!$A$2:$AH$2,0))*'Heat Value'!$P$78</f>
        <v>72223437000</v>
      </c>
      <c r="H38" s="5">
        <f>INDEX('Final Energy Consumption-2020'!$A$2:$AH$43,MATCH('Energy Use 2020'!$A38,'Final Energy Consumption-2020'!$A$2:$A$43,0),MATCH('Energy Use 2020'!H$2,'Final Energy Consumption-2020'!$A$2:$AH$2,0))*'Heat Value'!$P$78</f>
        <v>2777824500</v>
      </c>
      <c r="I38" s="5">
        <f>INDEX('Final Energy Consumption-2020'!$A$2:$AH$43,MATCH('Energy Use 2020'!$A38,'Final Energy Consumption-2020'!$A$2:$A$43,0),MATCH('Energy Use 2020'!I$2,'Final Energy Consumption-2020'!$A$2:$AH$2,0))*'Heat Value'!$P$78</f>
        <v>0</v>
      </c>
      <c r="J38" s="5">
        <f>INDEX('Final Energy Consumption-2020'!$A$2:$AH$43,MATCH('Energy Use 2020'!$A38,'Final Energy Consumption-2020'!$A$2:$A$43,0),MATCH('Energy Use 2020'!J$2,'Final Energy Consumption-2020'!$A$2:$AH$2,0))*'Heat Value'!$P$78</f>
        <v>0</v>
      </c>
      <c r="K38" s="5">
        <f>INDEX('Final Energy Consumption-2020'!$A$2:$AH$43,MATCH('Energy Use 2020'!$A38,'Final Energy Consumption-2020'!$A$2:$A$43,0),MATCH('Energy Use 2020'!K$2,'Final Energy Consumption-2020'!$A$2:$AH$2,0))*'Heat Value'!$P$78</f>
        <v>0</v>
      </c>
      <c r="L38" s="5">
        <f>INDEX('Final Energy Consumption-2020'!$A$2:$AH$43,MATCH('Energy Use 2020'!$A38,'Final Energy Consumption-2020'!$A$2:$A$43,0),MATCH('Energy Use 2020'!L$2,'Final Energy Consumption-2020'!$A$2:$AH$2,0))*'Heat Value'!$P$78</f>
        <v>0</v>
      </c>
      <c r="M38" s="5">
        <f>INDEX('Final Energy Consumption-2020'!$A$2:$AH$43,MATCH('Energy Use 2020'!$A38,'Final Energy Consumption-2020'!$A$2:$A$43,0),MATCH('Energy Use 2020'!M$2,'Final Energy Consumption-2020'!$A$2:$AH$2,0))*'Heat Value'!$P$78*0.21</f>
        <v>540175752270</v>
      </c>
      <c r="N38" s="5">
        <f>INDEX('Final Energy Consumption-2020'!$A$2:$AH$43,MATCH('Energy Use 2020'!$A38,'Final Energy Consumption-2020'!$A$2:$A$43,0),MATCH('Energy Use 2020'!N$2,'Final Energy Consumption-2020'!$A$2:$AH$2,0))*'Heat Value'!$P$78</f>
        <v>11111298000</v>
      </c>
      <c r="O38" s="5">
        <f>INDEX('Final Energy Consumption-2020'!$A$2:$AH$43,MATCH('Energy Use 2020'!$A38,'Final Energy Consumption-2020'!$A$2:$A$43,0),MATCH('Energy Use 2020'!O$2,'Final Energy Consumption-2020'!$A$2:$AH$2,0))*'Heat Value'!$P$78*0.74</f>
        <v>1054517736690</v>
      </c>
      <c r="P38" s="5">
        <f>INDEX('Final Energy Consumption-2020'!$A$2:$AH$43,MATCH('Energy Use 2020'!$A38,'Final Energy Consumption-2020'!$A$2:$A$43,0),MATCH('Energy Use 2020'!P$2,'Final Energy Consumption-2020'!$A$2:$AH$2,0))*'Heat Value'!$P$78</f>
        <v>105557331000</v>
      </c>
      <c r="Q38" s="5">
        <f>INDEX('Final Energy Consumption-2020'!$A$2:$AH$43,MATCH('Energy Use 2020'!$A38,'Final Energy Consumption-2020'!$A$2:$A$43,0),MATCH('Energy Use 2020'!Q$2,'Final Energy Consumption-2020'!$A$2:$AH$2,0))*'Heat Value'!$P$78</f>
        <v>0</v>
      </c>
      <c r="R38" s="5">
        <f>INDEX('Final Energy Consumption-2020'!$A$2:$AH$43,MATCH('Energy Use 2020'!$A38,'Final Energy Consumption-2020'!$A$2:$A$43,0),MATCH('Energy Use 2020'!R$2,'Final Energy Consumption-2020'!$A$2:$AH$2,0))*'Heat Value'!$P$78</f>
        <v>125002102500</v>
      </c>
      <c r="S38" s="5">
        <f>INDEX('Final Energy Consumption-2020'!$A$2:$AH$43,MATCH('Energy Use 2020'!$A38,'Final Energy Consumption-2020'!$A$2:$A$43,0),MATCH('Energy Use 2020'!S$2,'Final Energy Consumption-2020'!$A$2:$AH$2,0))*'Heat Value'!$P$78</f>
        <v>2777824500</v>
      </c>
      <c r="T38" s="5">
        <f>INDEX('Final Energy Consumption-2020'!$A$2:$AH$43,MATCH('Energy Use 2020'!$A38,'Final Energy Consumption-2020'!$A$2:$A$43,0),MATCH('Energy Use 2020'!T$2,'Final Energy Consumption-2020'!$A$2:$AH$2,0))*'Heat Value'!$P$78</f>
        <v>11111298000</v>
      </c>
      <c r="U38" s="9">
        <f>INDEX('Final Energy Consumption-2020'!$A$2:$AH$43,MATCH('Energy Use 2020'!$A38,'Final Energy Consumption-2020'!$A$2:$A$43,0),MATCH('Energy Use 2020'!U$2,'Final Energy Consumption-2020'!$A$2:$AH$2,0))*'Heat Value'!$P$78</f>
        <v>0</v>
      </c>
      <c r="V38" s="5">
        <f>INDEX('Final Energy Consumption-2020'!$A$2:$AH$43,MATCH('Energy Use 2020'!$A38,'Final Energy Consumption-2020'!$A$2:$A$43,0),MATCH('Energy Use 2020'!V$2,'Final Energy Consumption-2020'!$A$2:$AH$2,0))*'Heat Value'!$P$78</f>
        <v>0</v>
      </c>
      <c r="W38" s="5">
        <f>INDEX('Final Energy Consumption-2020'!$A$2:$AH$43,MATCH('Energy Use 2020'!$A38,'Final Energy Consumption-2020'!$A$2:$A$43,0),MATCH('Energy Use 2020'!W$2,'Final Energy Consumption-2020'!$A$2:$AH$2,0))*'Heat Value'!$P$78</f>
        <v>733345668000</v>
      </c>
      <c r="X38" s="5">
        <f>INDEX('Final Energy Consumption-2020'!$A$2:$AH$43,MATCH('Energy Use 2020'!$A38,'Final Energy Consumption-2020'!$A$2:$A$43,0),MATCH('Energy Use 2020'!X$2,'Final Energy Consumption-2020'!$A$2:$AH$2,0))*'Heat Value'!$P$78</f>
        <v>0</v>
      </c>
      <c r="Y38" s="5">
        <f>INDEX('Final Energy Consumption-2020'!$A$2:$AH$43,MATCH('Energy Use 2020'!$A38,'Final Energy Consumption-2020'!$A$2:$A$43,0),MATCH('Energy Use 2020'!Y$2,'Final Energy Consumption-2020'!$A$2:$AH$2,0))*'Heat Value'!$P$78</f>
        <v>200003364000</v>
      </c>
      <c r="Z38" s="5">
        <f>INDEX('Final Energy Consumption-2020'!$A$2:$AH$43,MATCH('Energy Use 2020'!$A38,'Final Energy Consumption-2020'!$A$2:$A$43,0),MATCH('Energy Use 2020'!Z$2,'Final Energy Consumption-2020'!$A$2:$AH$2,0))*'Heat Value'!$P$78</f>
        <v>44247966460500</v>
      </c>
      <c r="AA38" s="5">
        <f>INDEX('Final Energy Consumption-2020'!$A$2:$AH$43,MATCH('Energy Use 2020'!$A38,'Final Energy Consumption-2020'!$A$2:$A$43,0),MATCH('Energy Use 2020'!AA$2,'Final Energy Consumption-2020'!$A$2:$AH$2,0))*'Heat Value'!$P$78</f>
        <v>55464821791500</v>
      </c>
      <c r="AB38" s="5">
        <f>INDEX('Final Energy Consumption-2020'!$A$2:$AH$43,MATCH('Energy Use 2020'!$A38,'Final Energy Consumption-2020'!$A$2:$A$43,0),MATCH('Energy Use 2020'!AB$2,'Final Energy Consumption-2020'!$A$2:$AH$2,0))*'Heat Value'!$P$78</f>
        <v>11891866684500</v>
      </c>
      <c r="AC38" s="5">
        <f>INDEX('Final Energy Consumption-2020'!$A$2:$AH$43,MATCH('Energy Use 2020'!$A38,'Final Energy Consumption-2020'!$A$2:$A$43,0),MATCH('Energy Use 2020'!AC$2,'Final Energy Consumption-2020'!$A$2:$AH$2,0))*VLOOKUP(AC$3,'Heat Value'!$B$2:$P$78,15,0)</f>
        <v>622740006008611.88</v>
      </c>
      <c r="AD38" s="128">
        <f>INDEX('Final Energy Consumption-2020'!$A$2:$AH$43,MATCH('Energy Use 2020'!$A38,'Final Energy Consumption-2020'!$A$2:$A$43,0),MATCH('Energy Use 2020'!AD$2,'Final Energy Consumption-2020'!$A$2:$AH$2,0))*'Heat Value'!$P$78</f>
        <v>797235631500</v>
      </c>
    </row>
    <row r="39" spans="1:30" x14ac:dyDescent="0.2">
      <c r="A39" s="12" t="s">
        <v>35</v>
      </c>
      <c r="B39" s="9">
        <f>INDEX('Final Energy Consumption-2020'!$A$2:$AH$43,MATCH('Energy Use 2020'!$A39,'Final Energy Consumption-2020'!$A$2:$A$43,0),MATCH('Energy Use 2020'!B$2,'Final Energy Consumption-2020'!$A$2:$AH$2,0))*'Heat Value'!$P$78</f>
        <v>461118867000</v>
      </c>
      <c r="C39" s="5">
        <f>INDEX('Final Energy Consumption-2020'!$A$2:$AH$43,MATCH('Energy Use 2020'!$A39,'Final Energy Consumption-2020'!$A$2:$A$43,0),MATCH('Energy Use 2020'!C$2,'Final Energy Consumption-2020'!$A$2:$AH$2,0))*'Heat Value'!$P$78</f>
        <v>0</v>
      </c>
      <c r="D39" s="5">
        <f>INDEX('Final Energy Consumption-2020'!$A$2:$AH$43,MATCH('Energy Use 2020'!$A39,'Final Energy Consumption-2020'!$A$2:$A$43,0),MATCH('Energy Use 2020'!D$2,'Final Energy Consumption-2020'!$A$2:$AH$2,0))*'Heat Value'!$P$78</f>
        <v>0</v>
      </c>
      <c r="E39" s="5">
        <f>INDEX('Final Energy Consumption-2020'!$A$2:$AH$43,MATCH('Energy Use 2020'!$A39,'Final Energy Consumption-2020'!$A$2:$A$43,0),MATCH('Energy Use 2020'!E$2,'Final Energy Consumption-2020'!$A$2:$AH$2,0))*'Heat Value'!$P$78</f>
        <v>0</v>
      </c>
      <c r="F39" s="5">
        <f>INDEX('Final Energy Consumption-2020'!$A$2:$AH$43,MATCH('Energy Use 2020'!$A39,'Final Energy Consumption-2020'!$A$2:$A$43,0),MATCH('Energy Use 2020'!F$2,'Final Energy Consumption-2020'!$A$2:$AH$2,0))*'Heat Value'!$P$78</f>
        <v>0</v>
      </c>
      <c r="G39" s="5">
        <f>INDEX('Final Energy Consumption-2020'!$A$2:$AH$43,MATCH('Energy Use 2020'!$A39,'Final Energy Consumption-2020'!$A$2:$A$43,0),MATCH('Energy Use 2020'!G$2,'Final Energy Consumption-2020'!$A$2:$AH$2,0))*'Heat Value'!$P$78</f>
        <v>0</v>
      </c>
      <c r="H39" s="5">
        <f>INDEX('Final Energy Consumption-2020'!$A$2:$AH$43,MATCH('Energy Use 2020'!$A39,'Final Energy Consumption-2020'!$A$2:$A$43,0),MATCH('Energy Use 2020'!H$2,'Final Energy Consumption-2020'!$A$2:$AH$2,0))*'Heat Value'!$P$78</f>
        <v>0</v>
      </c>
      <c r="I39" s="5">
        <f>INDEX('Final Energy Consumption-2020'!$A$2:$AH$43,MATCH('Energy Use 2020'!$A39,'Final Energy Consumption-2020'!$A$2:$A$43,0),MATCH('Energy Use 2020'!I$2,'Final Energy Consumption-2020'!$A$2:$AH$2,0))*'Heat Value'!$P$78</f>
        <v>0</v>
      </c>
      <c r="J39" s="5">
        <f>INDEX('Final Energy Consumption-2020'!$A$2:$AH$43,MATCH('Energy Use 2020'!$A39,'Final Energy Consumption-2020'!$A$2:$A$43,0),MATCH('Energy Use 2020'!J$2,'Final Energy Consumption-2020'!$A$2:$AH$2,0))*'Heat Value'!$P$78</f>
        <v>0</v>
      </c>
      <c r="K39" s="5">
        <f>INDEX('Final Energy Consumption-2020'!$A$2:$AH$43,MATCH('Energy Use 2020'!$A39,'Final Energy Consumption-2020'!$A$2:$A$43,0),MATCH('Energy Use 2020'!K$2,'Final Energy Consumption-2020'!$A$2:$AH$2,0))*'Heat Value'!$P$78</f>
        <v>0</v>
      </c>
      <c r="L39" s="5">
        <f>INDEX('Final Energy Consumption-2020'!$A$2:$AH$43,MATCH('Energy Use 2020'!$A39,'Final Energy Consumption-2020'!$A$2:$A$43,0),MATCH('Energy Use 2020'!L$2,'Final Energy Consumption-2020'!$A$2:$AH$2,0))*'Heat Value'!$P$78</f>
        <v>0</v>
      </c>
      <c r="M39" s="5">
        <f>INDEX('Final Energy Consumption-2020'!$A$2:$AH$43,MATCH('Energy Use 2020'!$A39,'Final Energy Consumption-2020'!$A$2:$A$43,0),MATCH('Energy Use 2020'!M$2,'Final Energy Consumption-2020'!$A$2:$AH$2,0))*'Heat Value'!$P$78*0.21</f>
        <v>227503826550</v>
      </c>
      <c r="N39" s="5">
        <f>INDEX('Final Energy Consumption-2020'!$A$2:$AH$43,MATCH('Energy Use 2020'!$A39,'Final Energy Consumption-2020'!$A$2:$A$43,0),MATCH('Energy Use 2020'!N$2,'Final Energy Consumption-2020'!$A$2:$AH$2,0))*'Heat Value'!$P$78</f>
        <v>16666947000</v>
      </c>
      <c r="O39" s="5">
        <f>INDEX('Final Energy Consumption-2020'!$A$2:$AH$43,MATCH('Energy Use 2020'!$A39,'Final Energy Consumption-2020'!$A$2:$A$43,0),MATCH('Energy Use 2020'!O$2,'Final Energy Consumption-2020'!$A$2:$AH$2,0))*'Heat Value'!$P$78*0.74</f>
        <v>209670193260</v>
      </c>
      <c r="P39" s="5">
        <f>INDEX('Final Energy Consumption-2020'!$A$2:$AH$43,MATCH('Energy Use 2020'!$A39,'Final Energy Consumption-2020'!$A$2:$A$43,0),MATCH('Energy Use 2020'!P$2,'Final Energy Consumption-2020'!$A$2:$AH$2,0))*'Heat Value'!$P$78</f>
        <v>27778245000</v>
      </c>
      <c r="Q39" s="5">
        <f>INDEX('Final Energy Consumption-2020'!$A$2:$AH$43,MATCH('Energy Use 2020'!$A39,'Final Energy Consumption-2020'!$A$2:$A$43,0),MATCH('Energy Use 2020'!Q$2,'Final Energy Consumption-2020'!$A$2:$AH$2,0))*'Heat Value'!$P$78</f>
        <v>0</v>
      </c>
      <c r="R39" s="5">
        <f>INDEX('Final Energy Consumption-2020'!$A$2:$AH$43,MATCH('Energy Use 2020'!$A39,'Final Energy Consumption-2020'!$A$2:$A$43,0),MATCH('Energy Use 2020'!R$2,'Final Energy Consumption-2020'!$A$2:$AH$2,0))*'Heat Value'!$P$78</f>
        <v>33333894000</v>
      </c>
      <c r="S39" s="5">
        <f>INDEX('Final Energy Consumption-2020'!$A$2:$AH$43,MATCH('Energy Use 2020'!$A39,'Final Energy Consumption-2020'!$A$2:$A$43,0),MATCH('Energy Use 2020'!S$2,'Final Energy Consumption-2020'!$A$2:$AH$2,0))*'Heat Value'!$P$78</f>
        <v>22222596000</v>
      </c>
      <c r="T39" s="5">
        <f>INDEX('Final Energy Consumption-2020'!$A$2:$AH$43,MATCH('Energy Use 2020'!$A39,'Final Energy Consumption-2020'!$A$2:$A$43,0),MATCH('Energy Use 2020'!T$2,'Final Energy Consumption-2020'!$A$2:$AH$2,0))*'Heat Value'!$P$78</f>
        <v>0</v>
      </c>
      <c r="U39" s="9">
        <f>INDEX('Final Energy Consumption-2020'!$A$2:$AH$43,MATCH('Energy Use 2020'!$A39,'Final Energy Consumption-2020'!$A$2:$A$43,0),MATCH('Energy Use 2020'!U$2,'Final Energy Consumption-2020'!$A$2:$AH$2,0))*'Heat Value'!$P$78</f>
        <v>0</v>
      </c>
      <c r="V39" s="5">
        <f>INDEX('Final Energy Consumption-2020'!$A$2:$AH$43,MATCH('Energy Use 2020'!$A39,'Final Energy Consumption-2020'!$A$2:$A$43,0),MATCH('Energy Use 2020'!V$2,'Final Energy Consumption-2020'!$A$2:$AH$2,0))*'Heat Value'!$P$78</f>
        <v>0</v>
      </c>
      <c r="W39" s="5">
        <f>INDEX('Final Energy Consumption-2020'!$A$2:$AH$43,MATCH('Energy Use 2020'!$A39,'Final Energy Consumption-2020'!$A$2:$A$43,0),MATCH('Energy Use 2020'!W$2,'Final Energy Consumption-2020'!$A$2:$AH$2,0))*'Heat Value'!$P$78</f>
        <v>41667367500</v>
      </c>
      <c r="X39" s="5">
        <f>INDEX('Final Energy Consumption-2020'!$A$2:$AH$43,MATCH('Energy Use 2020'!$A39,'Final Energy Consumption-2020'!$A$2:$A$43,0),MATCH('Energy Use 2020'!X$2,'Final Energy Consumption-2020'!$A$2:$AH$2,0))*'Heat Value'!$P$78</f>
        <v>0</v>
      </c>
      <c r="Y39" s="5">
        <f>INDEX('Final Energy Consumption-2020'!$A$2:$AH$43,MATCH('Energy Use 2020'!$A39,'Final Energy Consumption-2020'!$A$2:$A$43,0),MATCH('Energy Use 2020'!Y$2,'Final Energy Consumption-2020'!$A$2:$AH$2,0))*'Heat Value'!$P$78</f>
        <v>50000841000</v>
      </c>
      <c r="Z39" s="5">
        <f>INDEX('Final Energy Consumption-2020'!$A$2:$AH$43,MATCH('Energy Use 2020'!$A39,'Final Energy Consumption-2020'!$A$2:$A$43,0),MATCH('Energy Use 2020'!Z$2,'Final Energy Consumption-2020'!$A$2:$AH$2,0))*'Heat Value'!$P$78</f>
        <v>1836141994500</v>
      </c>
      <c r="AA39" s="5">
        <f>INDEX('Final Energy Consumption-2020'!$A$2:$AH$43,MATCH('Energy Use 2020'!$A39,'Final Energy Consumption-2020'!$A$2:$A$43,0),MATCH('Energy Use 2020'!AA$2,'Final Energy Consumption-2020'!$A$2:$AH$2,0))*'Heat Value'!$P$78</f>
        <v>1325022286500</v>
      </c>
      <c r="AB39" s="5">
        <f>INDEX('Final Energy Consumption-2020'!$A$2:$AH$43,MATCH('Energy Use 2020'!$A39,'Final Energy Consumption-2020'!$A$2:$A$43,0),MATCH('Energy Use 2020'!AB$2,'Final Energy Consumption-2020'!$A$2:$AH$2,0))*'Heat Value'!$P$78</f>
        <v>647233108500</v>
      </c>
      <c r="AC39" s="5">
        <f>INDEX('Final Energy Consumption-2020'!$A$2:$AH$43,MATCH('Energy Use 2020'!$A39,'Final Energy Consumption-2020'!$A$2:$A$43,0),MATCH('Energy Use 2020'!AC$2,'Final Energy Consumption-2020'!$A$2:$AH$2,0))*VLOOKUP(AC$3,'Heat Value'!$B$2:$P$78,15,0)</f>
        <v>26691989746388.297</v>
      </c>
      <c r="AD39" s="128">
        <f>INDEX('Final Energy Consumption-2020'!$A$2:$AH$43,MATCH('Energy Use 2020'!$A39,'Final Energy Consumption-2020'!$A$2:$A$43,0),MATCH('Energy Use 2020'!AD$2,'Final Energy Consumption-2020'!$A$2:$AH$2,0))*'Heat Value'!$P$78</f>
        <v>336116764500</v>
      </c>
    </row>
    <row r="40" spans="1:30" x14ac:dyDescent="0.2">
      <c r="A40" s="12" t="s">
        <v>36</v>
      </c>
      <c r="B40" s="9">
        <f>INDEX('Final Energy Consumption-2020'!$A$2:$AH$43,MATCH('Energy Use 2020'!$A40,'Final Energy Consumption-2020'!$A$2:$A$43,0),MATCH('Energy Use 2020'!B$2,'Final Energy Consumption-2020'!$A$2:$AH$2,0))*'Heat Value'!$P$78</f>
        <v>730567843500</v>
      </c>
      <c r="C40" s="5">
        <f>INDEX('Final Energy Consumption-2020'!$A$2:$AH$43,MATCH('Energy Use 2020'!$A40,'Final Energy Consumption-2020'!$A$2:$A$43,0),MATCH('Energy Use 2020'!C$2,'Final Energy Consumption-2020'!$A$2:$AH$2,0))*'Heat Value'!$P$78</f>
        <v>0</v>
      </c>
      <c r="D40" s="5">
        <f>INDEX('Final Energy Consumption-2020'!$A$2:$AH$43,MATCH('Energy Use 2020'!$A40,'Final Energy Consumption-2020'!$A$2:$A$43,0),MATCH('Energy Use 2020'!D$2,'Final Energy Consumption-2020'!$A$2:$AH$2,0))*'Heat Value'!$P$78</f>
        <v>0</v>
      </c>
      <c r="E40" s="5">
        <f>INDEX('Final Energy Consumption-2020'!$A$2:$AH$43,MATCH('Energy Use 2020'!$A40,'Final Energy Consumption-2020'!$A$2:$A$43,0),MATCH('Energy Use 2020'!E$2,'Final Energy Consumption-2020'!$A$2:$AH$2,0))*'Heat Value'!$P$78</f>
        <v>8333473500.0000687</v>
      </c>
      <c r="F40" s="5">
        <f>INDEX('Final Energy Consumption-2020'!$A$2:$AH$43,MATCH('Energy Use 2020'!$A40,'Final Energy Consumption-2020'!$A$2:$A$43,0),MATCH('Energy Use 2020'!F$2,'Final Energy Consumption-2020'!$A$2:$AH$2,0))*'Heat Value'!$P$78</f>
        <v>16666947000</v>
      </c>
      <c r="G40" s="5">
        <f>INDEX('Final Energy Consumption-2020'!$A$2:$AH$43,MATCH('Energy Use 2020'!$A40,'Final Energy Consumption-2020'!$A$2:$A$43,0),MATCH('Energy Use 2020'!G$2,'Final Energy Consumption-2020'!$A$2:$AH$2,0))*'Heat Value'!$P$78</f>
        <v>0</v>
      </c>
      <c r="H40" s="5">
        <f>INDEX('Final Energy Consumption-2020'!$A$2:$AH$43,MATCH('Energy Use 2020'!$A40,'Final Energy Consumption-2020'!$A$2:$A$43,0),MATCH('Energy Use 2020'!H$2,'Final Energy Consumption-2020'!$A$2:$AH$2,0))*'Heat Value'!$P$78</f>
        <v>247226380500</v>
      </c>
      <c r="I40" s="5">
        <f>INDEX('Final Energy Consumption-2020'!$A$2:$AH$43,MATCH('Energy Use 2020'!$A40,'Final Energy Consumption-2020'!$A$2:$A$43,0),MATCH('Energy Use 2020'!I$2,'Final Energy Consumption-2020'!$A$2:$AH$2,0))*'Heat Value'!$P$78</f>
        <v>0</v>
      </c>
      <c r="J40" s="5">
        <f>INDEX('Final Energy Consumption-2020'!$A$2:$AH$43,MATCH('Energy Use 2020'!$A40,'Final Energy Consumption-2020'!$A$2:$A$43,0),MATCH('Energy Use 2020'!J$2,'Final Energy Consumption-2020'!$A$2:$AH$2,0))*'Heat Value'!$P$78</f>
        <v>0</v>
      </c>
      <c r="K40" s="5">
        <f>INDEX('Final Energy Consumption-2020'!$A$2:$AH$43,MATCH('Energy Use 2020'!$A40,'Final Energy Consumption-2020'!$A$2:$A$43,0),MATCH('Energy Use 2020'!K$2,'Final Energy Consumption-2020'!$A$2:$AH$2,0))*'Heat Value'!$P$78</f>
        <v>0</v>
      </c>
      <c r="L40" s="5">
        <f>INDEX('Final Energy Consumption-2020'!$A$2:$AH$43,MATCH('Energy Use 2020'!$A40,'Final Energy Consumption-2020'!$A$2:$A$43,0),MATCH('Energy Use 2020'!L$2,'Final Energy Consumption-2020'!$A$2:$AH$2,0))*'Heat Value'!$P$78</f>
        <v>0</v>
      </c>
      <c r="M40" s="5">
        <f>INDEX('Final Energy Consumption-2020'!$A$2:$AH$43,MATCH('Energy Use 2020'!$A40,'Final Energy Consumption-2020'!$A$2:$A$43,0),MATCH('Energy Use 2020'!M$2,'Final Energy Consumption-2020'!$A$2:$AH$2,0))*'Heat Value'!$P$78*0.21</f>
        <v>38500647570</v>
      </c>
      <c r="N40" s="5">
        <f>INDEX('Final Energy Consumption-2020'!$A$2:$AH$43,MATCH('Energy Use 2020'!$A40,'Final Energy Consumption-2020'!$A$2:$A$43,0),MATCH('Energy Use 2020'!N$2,'Final Energy Consumption-2020'!$A$2:$AH$2,0))*'Heat Value'!$P$78</f>
        <v>36111718500</v>
      </c>
      <c r="O40" s="5">
        <f>INDEX('Final Energy Consumption-2020'!$A$2:$AH$43,MATCH('Energy Use 2020'!$A40,'Final Energy Consumption-2020'!$A$2:$A$43,0),MATCH('Energy Use 2020'!O$2,'Final Energy Consumption-2020'!$A$2:$AH$2,0))*'Heat Value'!$P$78*0.74</f>
        <v>248726405730</v>
      </c>
      <c r="P40" s="5">
        <f>INDEX('Final Energy Consumption-2020'!$A$2:$AH$43,MATCH('Energy Use 2020'!$A40,'Final Energy Consumption-2020'!$A$2:$A$43,0),MATCH('Energy Use 2020'!P$2,'Final Energy Consumption-2020'!$A$2:$AH$2,0))*'Heat Value'!$P$78</f>
        <v>0</v>
      </c>
      <c r="Q40" s="5">
        <f>INDEX('Final Energy Consumption-2020'!$A$2:$AH$43,MATCH('Energy Use 2020'!$A40,'Final Energy Consumption-2020'!$A$2:$A$43,0),MATCH('Energy Use 2020'!Q$2,'Final Energy Consumption-2020'!$A$2:$AH$2,0))*'Heat Value'!$P$78</f>
        <v>0</v>
      </c>
      <c r="R40" s="5">
        <f>INDEX('Final Energy Consumption-2020'!$A$2:$AH$43,MATCH('Energy Use 2020'!$A40,'Final Energy Consumption-2020'!$A$2:$A$43,0),MATCH('Energy Use 2020'!R$2,'Final Energy Consumption-2020'!$A$2:$AH$2,0))*'Heat Value'!$P$78</f>
        <v>2777824500</v>
      </c>
      <c r="S40" s="5">
        <f>INDEX('Final Energy Consumption-2020'!$A$2:$AH$43,MATCH('Energy Use 2020'!$A40,'Final Energy Consumption-2020'!$A$2:$A$43,0),MATCH('Energy Use 2020'!S$2,'Final Energy Consumption-2020'!$A$2:$AH$2,0))*'Heat Value'!$P$78</f>
        <v>27778245000</v>
      </c>
      <c r="T40" s="5">
        <f>INDEX('Final Energy Consumption-2020'!$A$2:$AH$43,MATCH('Energy Use 2020'!$A40,'Final Energy Consumption-2020'!$A$2:$A$43,0),MATCH('Energy Use 2020'!T$2,'Final Energy Consumption-2020'!$A$2:$AH$2,0))*'Heat Value'!$P$78</f>
        <v>0</v>
      </c>
      <c r="U40" s="9">
        <f>INDEX('Final Energy Consumption-2020'!$A$2:$AH$43,MATCH('Energy Use 2020'!$A40,'Final Energy Consumption-2020'!$A$2:$A$43,0),MATCH('Energy Use 2020'!U$2,'Final Energy Consumption-2020'!$A$2:$AH$2,0))*'Heat Value'!$P$78</f>
        <v>0</v>
      </c>
      <c r="V40" s="5">
        <f>INDEX('Final Energy Consumption-2020'!$A$2:$AH$43,MATCH('Energy Use 2020'!$A40,'Final Energy Consumption-2020'!$A$2:$A$43,0),MATCH('Energy Use 2020'!V$2,'Final Energy Consumption-2020'!$A$2:$AH$2,0))*'Heat Value'!$P$78</f>
        <v>0</v>
      </c>
      <c r="W40" s="5">
        <f>INDEX('Final Energy Consumption-2020'!$A$2:$AH$43,MATCH('Energy Use 2020'!$A40,'Final Energy Consumption-2020'!$A$2:$A$43,0),MATCH('Energy Use 2020'!W$2,'Final Energy Consumption-2020'!$A$2:$AH$2,0))*'Heat Value'!$P$78</f>
        <v>1402801372500</v>
      </c>
      <c r="X40" s="5">
        <f>INDEX('Final Energy Consumption-2020'!$A$2:$AH$43,MATCH('Energy Use 2020'!$A40,'Final Energy Consumption-2020'!$A$2:$A$43,0),MATCH('Energy Use 2020'!X$2,'Final Energy Consumption-2020'!$A$2:$AH$2,0))*'Heat Value'!$P$78</f>
        <v>0</v>
      </c>
      <c r="Y40" s="5">
        <f>INDEX('Final Energy Consumption-2020'!$A$2:$AH$43,MATCH('Energy Use 2020'!$A40,'Final Energy Consumption-2020'!$A$2:$A$43,0),MATCH('Energy Use 2020'!Y$2,'Final Energy Consumption-2020'!$A$2:$AH$2,0))*'Heat Value'!$P$78</f>
        <v>0</v>
      </c>
      <c r="Z40" s="5">
        <f>INDEX('Final Energy Consumption-2020'!$A$2:$AH$43,MATCH('Energy Use 2020'!$A40,'Final Energy Consumption-2020'!$A$2:$A$43,0),MATCH('Energy Use 2020'!Z$2,'Final Energy Consumption-2020'!$A$2:$AH$2,0))*'Heat Value'!$P$78</f>
        <v>161113821000</v>
      </c>
      <c r="AA40" s="5">
        <f>INDEX('Final Energy Consumption-2020'!$A$2:$AH$43,MATCH('Energy Use 2020'!$A40,'Final Energy Consumption-2020'!$A$2:$A$43,0),MATCH('Energy Use 2020'!AA$2,'Final Energy Consumption-2020'!$A$2:$AH$2,0))*'Heat Value'!$P$78</f>
        <v>14603023396500</v>
      </c>
      <c r="AB40" s="5">
        <f>INDEX('Final Energy Consumption-2020'!$A$2:$AH$43,MATCH('Energy Use 2020'!$A40,'Final Energy Consumption-2020'!$A$2:$A$43,0),MATCH('Energy Use 2020'!AB$2,'Final Energy Consumption-2020'!$A$2:$AH$2,0))*'Heat Value'!$P$78</f>
        <v>783346509000</v>
      </c>
      <c r="AC40" s="5">
        <f>INDEX('Final Energy Consumption-2020'!$A$2:$AH$43,MATCH('Energy Use 2020'!$A40,'Final Energy Consumption-2020'!$A$2:$A$43,0),MATCH('Energy Use 2020'!AC$2,'Final Energy Consumption-2020'!$A$2:$AH$2,0))*VLOOKUP(AC$3,'Heat Value'!$B$2:$P$78,15,0)</f>
        <v>188569004670178.56</v>
      </c>
      <c r="AD40" s="128">
        <f>INDEX('Final Energy Consumption-2020'!$A$2:$AH$43,MATCH('Energy Use 2020'!$A40,'Final Energy Consumption-2020'!$A$2:$A$43,0),MATCH('Energy Use 2020'!AD$2,'Final Energy Consumption-2020'!$A$2:$AH$2,0))*'Heat Value'!$P$78</f>
        <v>211114662000</v>
      </c>
    </row>
    <row r="41" spans="1:30" x14ac:dyDescent="0.2">
      <c r="A41" s="12" t="s">
        <v>37</v>
      </c>
      <c r="B41" s="9">
        <f>INDEX('Final Energy Consumption-2020'!$A$2:$AH$43,MATCH('Energy Use 2020'!$A41,'Final Energy Consumption-2020'!$A$2:$A$43,0),MATCH('Energy Use 2020'!B$2,'Final Energy Consumption-2020'!$A$2:$AH$2,0))*'Heat Value'!$P$78</f>
        <v>16389164550000</v>
      </c>
      <c r="C41" s="5">
        <f>INDEX('Final Energy Consumption-2020'!$A$2:$AH$43,MATCH('Energy Use 2020'!$A41,'Final Energy Consumption-2020'!$A$2:$A$43,0),MATCH('Energy Use 2020'!C$2,'Final Energy Consumption-2020'!$A$2:$AH$2,0))*'Heat Value'!$P$78</f>
        <v>0</v>
      </c>
      <c r="D41" s="5">
        <f>INDEX('Final Energy Consumption-2020'!$A$2:$AH$43,MATCH('Energy Use 2020'!$A41,'Final Energy Consumption-2020'!$A$2:$A$43,0),MATCH('Energy Use 2020'!D$2,'Final Energy Consumption-2020'!$A$2:$AH$2,0))*'Heat Value'!$P$78</f>
        <v>35128368627000</v>
      </c>
      <c r="E41" s="5">
        <f>INDEX('Final Energy Consumption-2020'!$A$2:$AH$43,MATCH('Energy Use 2020'!$A41,'Final Energy Consumption-2020'!$A$2:$A$43,0),MATCH('Energy Use 2020'!E$2,'Final Energy Consumption-2020'!$A$2:$AH$2,0))*'Heat Value'!$P$78</f>
        <v>797235631500.00916</v>
      </c>
      <c r="F41" s="5">
        <f>INDEX('Final Energy Consumption-2020'!$A$2:$AH$43,MATCH('Energy Use 2020'!$A41,'Final Energy Consumption-2020'!$A$2:$A$43,0),MATCH('Energy Use 2020'!F$2,'Final Energy Consumption-2020'!$A$2:$AH$2,0))*'Heat Value'!$P$78</f>
        <v>18578090256000</v>
      </c>
      <c r="G41" s="5">
        <f>INDEX('Final Energy Consumption-2020'!$A$2:$AH$43,MATCH('Energy Use 2020'!$A41,'Final Energy Consumption-2020'!$A$2:$A$43,0),MATCH('Energy Use 2020'!G$2,'Final Energy Consumption-2020'!$A$2:$AH$2,0))*'Heat Value'!$P$78</f>
        <v>1808363749500</v>
      </c>
      <c r="H41" s="5">
        <f>INDEX('Final Energy Consumption-2020'!$A$2:$AH$43,MATCH('Energy Use 2020'!$A41,'Final Energy Consumption-2020'!$A$2:$A$43,0),MATCH('Energy Use 2020'!H$2,'Final Energy Consumption-2020'!$A$2:$AH$2,0))*'Heat Value'!$P$78</f>
        <v>3916732545000</v>
      </c>
      <c r="I41" s="5">
        <f>INDEX('Final Energy Consumption-2020'!$A$2:$AH$43,MATCH('Energy Use 2020'!$A41,'Final Energy Consumption-2020'!$A$2:$A$43,0),MATCH('Energy Use 2020'!I$2,'Final Energy Consumption-2020'!$A$2:$AH$2,0))*'Heat Value'!$P$78</f>
        <v>1283354919000</v>
      </c>
      <c r="J41" s="5">
        <f>INDEX('Final Energy Consumption-2020'!$A$2:$AH$43,MATCH('Energy Use 2020'!$A41,'Final Energy Consumption-2020'!$A$2:$A$43,0),MATCH('Energy Use 2020'!J$2,'Final Energy Consumption-2020'!$A$2:$AH$2,0))*'Heat Value'!$P$78</f>
        <v>0</v>
      </c>
      <c r="K41" s="5">
        <f>INDEX('Final Energy Consumption-2020'!$A$2:$AH$43,MATCH('Energy Use 2020'!$A41,'Final Energy Consumption-2020'!$A$2:$A$43,0),MATCH('Energy Use 2020'!K$2,'Final Energy Consumption-2020'!$A$2:$AH$2,0))*'Heat Value'!$P$78</f>
        <v>191669890500</v>
      </c>
      <c r="L41" s="5">
        <f>INDEX('Final Energy Consumption-2020'!$A$2:$AH$43,MATCH('Energy Use 2020'!$A41,'Final Energy Consumption-2020'!$A$2:$A$43,0),MATCH('Energy Use 2020'!L$2,'Final Energy Consumption-2020'!$A$2:$AH$2,0))*'Heat Value'!$P$78</f>
        <v>0</v>
      </c>
      <c r="M41" s="5">
        <f>INDEX('Final Energy Consumption-2020'!$A$2:$AH$43,MATCH('Energy Use 2020'!$A41,'Final Energy Consumption-2020'!$A$2:$A$43,0),MATCH('Energy Use 2020'!M$2,'Final Energy Consumption-2020'!$A$2:$AH$2,0))*'Heat Value'!$P$78*0.21</f>
        <v>20417010075</v>
      </c>
      <c r="N41" s="5">
        <f>INDEX('Final Energy Consumption-2020'!$A$2:$AH$43,MATCH('Energy Use 2020'!$A41,'Final Energy Consumption-2020'!$A$2:$A$43,0),MATCH('Energy Use 2020'!N$2,'Final Energy Consumption-2020'!$A$2:$AH$2,0))*'Heat Value'!$P$78</f>
        <v>2777824500</v>
      </c>
      <c r="O41" s="5">
        <f>INDEX('Final Energy Consumption-2020'!$A$2:$AH$43,MATCH('Energy Use 2020'!$A41,'Final Energy Consumption-2020'!$A$2:$A$43,0),MATCH('Energy Use 2020'!O$2,'Final Energy Consumption-2020'!$A$2:$AH$2,0))*'Heat Value'!$P$78*0.74</f>
        <v>1225131717480</v>
      </c>
      <c r="P41" s="5">
        <f>INDEX('Final Energy Consumption-2020'!$A$2:$AH$43,MATCH('Energy Use 2020'!$A41,'Final Energy Consumption-2020'!$A$2:$A$43,0),MATCH('Energy Use 2020'!P$2,'Final Energy Consumption-2020'!$A$2:$AH$2,0))*'Heat Value'!$P$78</f>
        <v>255559854000</v>
      </c>
      <c r="Q41" s="5">
        <f>INDEX('Final Energy Consumption-2020'!$A$2:$AH$43,MATCH('Energy Use 2020'!$A41,'Final Energy Consumption-2020'!$A$2:$A$43,0),MATCH('Energy Use 2020'!Q$2,'Final Energy Consumption-2020'!$A$2:$AH$2,0))*'Heat Value'!$P$78</f>
        <v>0</v>
      </c>
      <c r="R41" s="5">
        <f>INDEX('Final Energy Consumption-2020'!$A$2:$AH$43,MATCH('Energy Use 2020'!$A41,'Final Energy Consumption-2020'!$A$2:$A$43,0),MATCH('Energy Use 2020'!R$2,'Final Energy Consumption-2020'!$A$2:$AH$2,0))*'Heat Value'!$P$78</f>
        <v>8333473500</v>
      </c>
      <c r="S41" s="5">
        <f>INDEX('Final Energy Consumption-2020'!$A$2:$AH$43,MATCH('Energy Use 2020'!$A41,'Final Energy Consumption-2020'!$A$2:$A$43,0),MATCH('Energy Use 2020'!S$2,'Final Energy Consumption-2020'!$A$2:$AH$2,0))*'Heat Value'!$P$78</f>
        <v>0</v>
      </c>
      <c r="T41" s="5">
        <f>INDEX('Final Energy Consumption-2020'!$A$2:$AH$43,MATCH('Energy Use 2020'!$A41,'Final Energy Consumption-2020'!$A$2:$A$43,0),MATCH('Energy Use 2020'!T$2,'Final Energy Consumption-2020'!$A$2:$AH$2,0))*'Heat Value'!$P$78</f>
        <v>0</v>
      </c>
      <c r="U41" s="9">
        <f>INDEX('Final Energy Consumption-2020'!$A$2:$AH$43,MATCH('Energy Use 2020'!$A41,'Final Energy Consumption-2020'!$A$2:$A$43,0),MATCH('Energy Use 2020'!U$2,'Final Energy Consumption-2020'!$A$2:$AH$2,0))*'Heat Value'!$P$78</f>
        <v>0</v>
      </c>
      <c r="V41" s="5">
        <f>INDEX('Final Energy Consumption-2020'!$A$2:$AH$43,MATCH('Energy Use 2020'!$A41,'Final Energy Consumption-2020'!$A$2:$A$43,0),MATCH('Energy Use 2020'!V$2,'Final Energy Consumption-2020'!$A$2:$AH$2,0))*'Heat Value'!$P$78</f>
        <v>794457807000</v>
      </c>
      <c r="W41" s="5">
        <f>INDEX('Final Energy Consumption-2020'!$A$2:$AH$43,MATCH('Energy Use 2020'!$A41,'Final Energy Consumption-2020'!$A$2:$A$43,0),MATCH('Energy Use 2020'!W$2,'Final Energy Consumption-2020'!$A$2:$AH$2,0))*'Heat Value'!$P$78</f>
        <v>122224278000</v>
      </c>
      <c r="X41" s="5">
        <f>INDEX('Final Energy Consumption-2020'!$A$2:$AH$43,MATCH('Energy Use 2020'!$A41,'Final Energy Consumption-2020'!$A$2:$A$43,0),MATCH('Energy Use 2020'!X$2,'Final Energy Consumption-2020'!$A$2:$AH$2,0))*'Heat Value'!$P$78</f>
        <v>0</v>
      </c>
      <c r="Y41" s="5">
        <f>INDEX('Final Energy Consumption-2020'!$A$2:$AH$43,MATCH('Energy Use 2020'!$A41,'Final Energy Consumption-2020'!$A$2:$A$43,0),MATCH('Energy Use 2020'!Y$2,'Final Energy Consumption-2020'!$A$2:$AH$2,0))*'Heat Value'!$P$78</f>
        <v>8333473500</v>
      </c>
      <c r="Z41" s="5">
        <f>INDEX('Final Energy Consumption-2020'!$A$2:$AH$43,MATCH('Energy Use 2020'!$A41,'Final Energy Consumption-2020'!$A$2:$A$43,0),MATCH('Energy Use 2020'!Z$2,'Final Energy Consumption-2020'!$A$2:$AH$2,0))*'Heat Value'!$P$78</f>
        <v>10330729315500</v>
      </c>
      <c r="AA41" s="5">
        <f>INDEX('Final Energy Consumption-2020'!$A$2:$AH$43,MATCH('Energy Use 2020'!$A41,'Final Energy Consumption-2020'!$A$2:$A$43,0),MATCH('Energy Use 2020'!AA$2,'Final Energy Consumption-2020'!$A$2:$AH$2,0))*'Heat Value'!$P$78</f>
        <v>46528560375000</v>
      </c>
      <c r="AB41" s="5">
        <f>INDEX('Final Energy Consumption-2020'!$A$2:$AH$43,MATCH('Energy Use 2020'!$A41,'Final Energy Consumption-2020'!$A$2:$A$43,0),MATCH('Energy Use 2020'!AB$2,'Final Energy Consumption-2020'!$A$2:$AH$2,0))*'Heat Value'!$P$78</f>
        <v>377784132000</v>
      </c>
      <c r="AC41" s="5">
        <f>INDEX('Final Energy Consumption-2020'!$A$2:$AH$43,MATCH('Energy Use 2020'!$A41,'Final Energy Consumption-2020'!$A$2:$A$43,0),MATCH('Energy Use 2020'!AC$2,'Final Energy Consumption-2020'!$A$2:$AH$2,0))*VLOOKUP(AC$3,'Heat Value'!$B$2:$P$78,15,0)</f>
        <v>42613349699310.25</v>
      </c>
      <c r="AD41" s="128">
        <f>INDEX('Final Energy Consumption-2020'!$A$2:$AH$43,MATCH('Energy Use 2020'!$A41,'Final Energy Consumption-2020'!$A$2:$A$43,0),MATCH('Energy Use 2020'!AD$2,'Final Energy Consumption-2020'!$A$2:$AH$2,0))*'Heat Value'!$P$78</f>
        <v>1666694700000</v>
      </c>
    </row>
    <row r="42" spans="1:30" x14ac:dyDescent="0.2">
      <c r="A42" s="12" t="s">
        <v>38</v>
      </c>
      <c r="B42" s="9">
        <f>INDEX('Final Energy Consumption-2020'!$A$2:$AH$43,MATCH('Energy Use 2020'!$A42,'Final Energy Consumption-2020'!$A$2:$A$43,0),MATCH('Energy Use 2020'!B$2,'Final Energy Consumption-2020'!$A$2:$AH$2,0))*'Heat Value'!$P$78</f>
        <v>258337678500</v>
      </c>
      <c r="C42" s="5">
        <f>INDEX('Final Energy Consumption-2020'!$A$2:$AH$43,MATCH('Energy Use 2020'!$A42,'Final Energy Consumption-2020'!$A$2:$A$43,0),MATCH('Energy Use 2020'!C$2,'Final Energy Consumption-2020'!$A$2:$AH$2,0))*'Heat Value'!$P$78</f>
        <v>0</v>
      </c>
      <c r="D42" s="5">
        <f>INDEX('Final Energy Consumption-2020'!$A$2:$AH$43,MATCH('Energy Use 2020'!$A42,'Final Energy Consumption-2020'!$A$2:$A$43,0),MATCH('Energy Use 2020'!D$2,'Final Energy Consumption-2020'!$A$2:$AH$2,0))*'Heat Value'!$P$78</f>
        <v>0</v>
      </c>
      <c r="E42" s="5">
        <f>INDEX('Final Energy Consumption-2020'!$A$2:$AH$43,MATCH('Energy Use 2020'!$A42,'Final Energy Consumption-2020'!$A$2:$A$43,0),MATCH('Energy Use 2020'!E$2,'Final Energy Consumption-2020'!$A$2:$AH$2,0))*'Heat Value'!$P$78</f>
        <v>0</v>
      </c>
      <c r="F42" s="5">
        <f>INDEX('Final Energy Consumption-2020'!$A$2:$AH$43,MATCH('Energy Use 2020'!$A42,'Final Energy Consumption-2020'!$A$2:$A$43,0),MATCH('Energy Use 2020'!F$2,'Final Energy Consumption-2020'!$A$2:$AH$2,0))*'Heat Value'!$P$78</f>
        <v>0</v>
      </c>
      <c r="G42" s="5">
        <f>INDEX('Final Energy Consumption-2020'!$A$2:$AH$43,MATCH('Energy Use 2020'!$A42,'Final Energy Consumption-2020'!$A$2:$A$43,0),MATCH('Energy Use 2020'!G$2,'Final Energy Consumption-2020'!$A$2:$AH$2,0))*'Heat Value'!$P$78</f>
        <v>97223857500</v>
      </c>
      <c r="H42" s="5">
        <f>INDEX('Final Energy Consumption-2020'!$A$2:$AH$43,MATCH('Energy Use 2020'!$A42,'Final Energy Consumption-2020'!$A$2:$A$43,0),MATCH('Energy Use 2020'!H$2,'Final Energy Consumption-2020'!$A$2:$AH$2,0))*'Heat Value'!$P$78</f>
        <v>0</v>
      </c>
      <c r="I42" s="5">
        <f>INDEX('Final Energy Consumption-2020'!$A$2:$AH$43,MATCH('Energy Use 2020'!$A42,'Final Energy Consumption-2020'!$A$2:$A$43,0),MATCH('Energy Use 2020'!I$2,'Final Energy Consumption-2020'!$A$2:$AH$2,0))*'Heat Value'!$P$78</f>
        <v>0</v>
      </c>
      <c r="J42" s="5">
        <f>INDEX('Final Energy Consumption-2020'!$A$2:$AH$43,MATCH('Energy Use 2020'!$A42,'Final Energy Consumption-2020'!$A$2:$A$43,0),MATCH('Energy Use 2020'!J$2,'Final Energy Consumption-2020'!$A$2:$AH$2,0))*'Heat Value'!$P$78</f>
        <v>2777824500</v>
      </c>
      <c r="K42" s="5">
        <f>INDEX('Final Energy Consumption-2020'!$A$2:$AH$43,MATCH('Energy Use 2020'!$A42,'Final Energy Consumption-2020'!$A$2:$A$43,0),MATCH('Energy Use 2020'!K$2,'Final Energy Consumption-2020'!$A$2:$AH$2,0))*'Heat Value'!$P$78</f>
        <v>0</v>
      </c>
      <c r="L42" s="5">
        <f>INDEX('Final Energy Consumption-2020'!$A$2:$AH$43,MATCH('Energy Use 2020'!$A42,'Final Energy Consumption-2020'!$A$2:$A$43,0),MATCH('Energy Use 2020'!L$2,'Final Energy Consumption-2020'!$A$2:$AH$2,0))*'Heat Value'!$P$78</f>
        <v>0</v>
      </c>
      <c r="M42" s="5">
        <f>INDEX('Final Energy Consumption-2020'!$A$2:$AH$43,MATCH('Energy Use 2020'!$A42,'Final Energy Consumption-2020'!$A$2:$A$43,0),MATCH('Energy Use 2020'!M$2,'Final Energy Consumption-2020'!$A$2:$AH$2,0))*'Heat Value'!$P$78*0.21</f>
        <v>35583931845</v>
      </c>
      <c r="N42" s="5">
        <f>INDEX('Final Energy Consumption-2020'!$A$2:$AH$43,MATCH('Energy Use 2020'!$A42,'Final Energy Consumption-2020'!$A$2:$A$43,0),MATCH('Energy Use 2020'!N$2,'Final Energy Consumption-2020'!$A$2:$AH$2,0))*'Heat Value'!$P$78</f>
        <v>322227642000</v>
      </c>
      <c r="O42" s="5">
        <f>INDEX('Final Energy Consumption-2020'!$A$2:$AH$43,MATCH('Energy Use 2020'!$A42,'Final Energy Consumption-2020'!$A$2:$A$43,0),MATCH('Energy Use 2020'!O$2,'Final Energy Consumption-2020'!$A$2:$AH$2,0))*'Heat Value'!$P$78*0.74</f>
        <v>1375189796970</v>
      </c>
      <c r="P42" s="5">
        <f>INDEX('Final Energy Consumption-2020'!$A$2:$AH$43,MATCH('Energy Use 2020'!$A42,'Final Energy Consumption-2020'!$A$2:$A$43,0),MATCH('Energy Use 2020'!P$2,'Final Energy Consumption-2020'!$A$2:$AH$2,0))*'Heat Value'!$P$78</f>
        <v>69445612500</v>
      </c>
      <c r="Q42" s="5">
        <f>INDEX('Final Energy Consumption-2020'!$A$2:$AH$43,MATCH('Energy Use 2020'!$A42,'Final Energy Consumption-2020'!$A$2:$A$43,0),MATCH('Energy Use 2020'!Q$2,'Final Energy Consumption-2020'!$A$2:$AH$2,0))*'Heat Value'!$P$78</f>
        <v>0</v>
      </c>
      <c r="R42" s="5">
        <f>INDEX('Final Energy Consumption-2020'!$A$2:$AH$43,MATCH('Energy Use 2020'!$A42,'Final Energy Consumption-2020'!$A$2:$A$43,0),MATCH('Energy Use 2020'!R$2,'Final Energy Consumption-2020'!$A$2:$AH$2,0))*'Heat Value'!$P$78</f>
        <v>38889543000</v>
      </c>
      <c r="S42" s="5">
        <f>INDEX('Final Energy Consumption-2020'!$A$2:$AH$43,MATCH('Energy Use 2020'!$A42,'Final Energy Consumption-2020'!$A$2:$A$43,0),MATCH('Energy Use 2020'!S$2,'Final Energy Consumption-2020'!$A$2:$AH$2,0))*'Heat Value'!$P$78</f>
        <v>0</v>
      </c>
      <c r="T42" s="5">
        <f>INDEX('Final Energy Consumption-2020'!$A$2:$AH$43,MATCH('Energy Use 2020'!$A42,'Final Energy Consumption-2020'!$A$2:$A$43,0),MATCH('Energy Use 2020'!T$2,'Final Energy Consumption-2020'!$A$2:$AH$2,0))*'Heat Value'!$P$78</f>
        <v>0</v>
      </c>
      <c r="U42" s="9">
        <f>INDEX('Final Energy Consumption-2020'!$A$2:$AH$43,MATCH('Energy Use 2020'!$A42,'Final Energy Consumption-2020'!$A$2:$A$43,0),MATCH('Energy Use 2020'!U$2,'Final Energy Consumption-2020'!$A$2:$AH$2,0))*'Heat Value'!$P$78</f>
        <v>0</v>
      </c>
      <c r="V42" s="5">
        <f>INDEX('Final Energy Consumption-2020'!$A$2:$AH$43,MATCH('Energy Use 2020'!$A42,'Final Energy Consumption-2020'!$A$2:$A$43,0),MATCH('Energy Use 2020'!V$2,'Final Energy Consumption-2020'!$A$2:$AH$2,0))*'Heat Value'!$P$78</f>
        <v>0</v>
      </c>
      <c r="W42" s="5">
        <f>INDEX('Final Energy Consumption-2020'!$A$2:$AH$43,MATCH('Energy Use 2020'!$A42,'Final Energy Consumption-2020'!$A$2:$A$43,0),MATCH('Energy Use 2020'!W$2,'Final Energy Consumption-2020'!$A$2:$AH$2,0))*'Heat Value'!$P$78</f>
        <v>11111298000</v>
      </c>
      <c r="X42" s="5">
        <f>INDEX('Final Energy Consumption-2020'!$A$2:$AH$43,MATCH('Energy Use 2020'!$A42,'Final Energy Consumption-2020'!$A$2:$A$43,0),MATCH('Energy Use 2020'!X$2,'Final Energy Consumption-2020'!$A$2:$AH$2,0))*'Heat Value'!$P$78</f>
        <v>0</v>
      </c>
      <c r="Y42" s="5">
        <f>INDEX('Final Energy Consumption-2020'!$A$2:$AH$43,MATCH('Energy Use 2020'!$A42,'Final Energy Consumption-2020'!$A$2:$A$43,0),MATCH('Energy Use 2020'!Y$2,'Final Energy Consumption-2020'!$A$2:$AH$2,0))*'Heat Value'!$P$78</f>
        <v>0</v>
      </c>
      <c r="Z42" s="5">
        <f>INDEX('Final Energy Consumption-2020'!$A$2:$AH$43,MATCH('Energy Use 2020'!$A42,'Final Energy Consumption-2020'!$A$2:$A$43,0),MATCH('Energy Use 2020'!Z$2,'Final Energy Consumption-2020'!$A$2:$AH$2,0))*'Heat Value'!$P$78</f>
        <v>797235631500</v>
      </c>
      <c r="AA42" s="5">
        <f>INDEX('Final Energy Consumption-2020'!$A$2:$AH$43,MATCH('Energy Use 2020'!$A42,'Final Energy Consumption-2020'!$A$2:$A$43,0),MATCH('Energy Use 2020'!AA$2,'Final Energy Consumption-2020'!$A$2:$AH$2,0))*'Heat Value'!$P$78</f>
        <v>1422246144000</v>
      </c>
      <c r="AB42" s="5">
        <f>INDEX('Final Energy Consumption-2020'!$A$2:$AH$43,MATCH('Energy Use 2020'!$A42,'Final Energy Consumption-2020'!$A$2:$A$43,0),MATCH('Energy Use 2020'!AB$2,'Final Energy Consumption-2020'!$A$2:$AH$2,0))*'Heat Value'!$P$78</f>
        <v>275004625500</v>
      </c>
      <c r="AC42" s="5">
        <f>INDEX('Final Energy Consumption-2020'!$A$2:$AH$43,MATCH('Energy Use 2020'!$A42,'Final Energy Consumption-2020'!$A$2:$A$43,0),MATCH('Energy Use 2020'!AC$2,'Final Energy Consumption-2020'!$A$2:$AH$2,0))*VLOOKUP(AC$3,'Heat Value'!$B$2:$P$78,15,0)</f>
        <v>31000910443534.922</v>
      </c>
      <c r="AD42" s="128">
        <f>INDEX('Final Energy Consumption-2020'!$A$2:$AH$43,MATCH('Energy Use 2020'!$A42,'Final Energy Consumption-2020'!$A$2:$A$43,0),MATCH('Energy Use 2020'!AD$2,'Final Energy Consumption-2020'!$A$2:$AH$2,0))*'Heat Value'!$P$78</f>
        <v>0</v>
      </c>
    </row>
    <row r="43" spans="1:30" x14ac:dyDescent="0.2">
      <c r="A43" s="12" t="s">
        <v>39</v>
      </c>
      <c r="B43" s="9">
        <f>INDEX('Final Energy Consumption-2020'!$A$2:$AH$43,MATCH('Energy Use 2020'!$A43,'Final Energy Consumption-2020'!$A$2:$A$43,0),MATCH('Energy Use 2020'!B$2,'Final Energy Consumption-2020'!$A$2:$AH$2,0))*'Heat Value'!$P$78</f>
        <v>77367967974000</v>
      </c>
      <c r="C43" s="5">
        <f>INDEX('Final Energy Consumption-2020'!$A$2:$AH$43,MATCH('Energy Use 2020'!$A43,'Final Energy Consumption-2020'!$A$2:$A$43,0),MATCH('Energy Use 2020'!C$2,'Final Energy Consumption-2020'!$A$2:$AH$2,0))*'Heat Value'!$P$78</f>
        <v>0</v>
      </c>
      <c r="D43" s="5">
        <f>INDEX('Final Energy Consumption-2020'!$A$2:$AH$43,MATCH('Energy Use 2020'!$A43,'Final Energy Consumption-2020'!$A$2:$A$43,0),MATCH('Energy Use 2020'!D$2,'Final Energy Consumption-2020'!$A$2:$AH$2,0))*'Heat Value'!$P$78</f>
        <v>147224698500</v>
      </c>
      <c r="E43" s="5">
        <f>INDEX('Final Energy Consumption-2020'!$A$2:$AH$43,MATCH('Energy Use 2020'!$A43,'Final Energy Consumption-2020'!$A$2:$A$43,0),MATCH('Energy Use 2020'!E$2,'Final Energy Consumption-2020'!$A$2:$AH$2,0))*'Heat Value'!$P$78</f>
        <v>2141702689500.01</v>
      </c>
      <c r="F43" s="5">
        <f>INDEX('Final Energy Consumption-2020'!$A$2:$AH$43,MATCH('Energy Use 2020'!$A43,'Final Energy Consumption-2020'!$A$2:$A$43,0),MATCH('Energy Use 2020'!F$2,'Final Energy Consumption-2020'!$A$2:$AH$2,0))*'Heat Value'!$P$78</f>
        <v>27111567120000</v>
      </c>
      <c r="G43" s="5">
        <f>INDEX('Final Energy Consumption-2020'!$A$2:$AH$43,MATCH('Energy Use 2020'!$A43,'Final Energy Consumption-2020'!$A$2:$A$43,0),MATCH('Energy Use 2020'!G$2,'Final Energy Consumption-2020'!$A$2:$AH$2,0))*'Heat Value'!$P$78</f>
        <v>119446453500</v>
      </c>
      <c r="H43" s="5">
        <f>INDEX('Final Energy Consumption-2020'!$A$2:$AH$43,MATCH('Energy Use 2020'!$A43,'Final Energy Consumption-2020'!$A$2:$A$43,0),MATCH('Energy Use 2020'!H$2,'Final Energy Consumption-2020'!$A$2:$AH$2,0))*'Heat Value'!$P$78</f>
        <v>80556910500</v>
      </c>
      <c r="I43" s="5">
        <f>INDEX('Final Energy Consumption-2020'!$A$2:$AH$43,MATCH('Energy Use 2020'!$A43,'Final Energy Consumption-2020'!$A$2:$A$43,0),MATCH('Energy Use 2020'!I$2,'Final Energy Consumption-2020'!$A$2:$AH$2,0))*'Heat Value'!$P$78</f>
        <v>0</v>
      </c>
      <c r="J43" s="5">
        <f>INDEX('Final Energy Consumption-2020'!$A$2:$AH$43,MATCH('Energy Use 2020'!$A43,'Final Energy Consumption-2020'!$A$2:$A$43,0),MATCH('Energy Use 2020'!J$2,'Final Energy Consumption-2020'!$A$2:$AH$2,0))*'Heat Value'!$P$78</f>
        <v>0</v>
      </c>
      <c r="K43" s="5">
        <f>INDEX('Final Energy Consumption-2020'!$A$2:$AH$43,MATCH('Energy Use 2020'!$A43,'Final Energy Consumption-2020'!$A$2:$A$43,0),MATCH('Energy Use 2020'!K$2,'Final Energy Consumption-2020'!$A$2:$AH$2,0))*'Heat Value'!$P$78</f>
        <v>77779086000</v>
      </c>
      <c r="L43" s="5">
        <f>INDEX('Final Energy Consumption-2020'!$A$2:$AH$43,MATCH('Energy Use 2020'!$A43,'Final Energy Consumption-2020'!$A$2:$A$43,0),MATCH('Energy Use 2020'!L$2,'Final Energy Consumption-2020'!$A$2:$AH$2,0))*'Heat Value'!$P$78</f>
        <v>63889963500</v>
      </c>
      <c r="M43" s="5">
        <f>INDEX('Final Energy Consumption-2020'!$A$2:$AH$43,MATCH('Energy Use 2020'!$A43,'Final Energy Consumption-2020'!$A$2:$A$43,0),MATCH('Energy Use 2020'!M$2,'Final Energy Consumption-2020'!$A$2:$AH$2,0))*'Heat Value'!$P$78*0.21</f>
        <v>1167269633145</v>
      </c>
      <c r="N43" s="5">
        <f>INDEX('Final Energy Consumption-2020'!$A$2:$AH$43,MATCH('Energy Use 2020'!$A43,'Final Energy Consumption-2020'!$A$2:$A$43,0),MATCH('Energy Use 2020'!N$2,'Final Energy Consumption-2020'!$A$2:$AH$2,0))*'Heat Value'!$P$78</f>
        <v>0</v>
      </c>
      <c r="O43" s="5">
        <f>INDEX('Final Energy Consumption-2020'!$A$2:$AH$43,MATCH('Energy Use 2020'!$A43,'Final Energy Consumption-2020'!$A$2:$A$43,0),MATCH('Energy Use 2020'!O$2,'Final Energy Consumption-2020'!$A$2:$AH$2,0))*'Heat Value'!$P$78*0.74</f>
        <v>5634372546330</v>
      </c>
      <c r="P43" s="5">
        <f>INDEX('Final Energy Consumption-2020'!$A$2:$AH$43,MATCH('Energy Use 2020'!$A43,'Final Energy Consumption-2020'!$A$2:$A$43,0),MATCH('Energy Use 2020'!P$2,'Final Energy Consumption-2020'!$A$2:$AH$2,0))*'Heat Value'!$P$78</f>
        <v>286115923500</v>
      </c>
      <c r="Q43" s="5">
        <f>INDEX('Final Energy Consumption-2020'!$A$2:$AH$43,MATCH('Energy Use 2020'!$A43,'Final Energy Consumption-2020'!$A$2:$A$43,0),MATCH('Energy Use 2020'!Q$2,'Final Energy Consumption-2020'!$A$2:$AH$2,0))*'Heat Value'!$P$78</f>
        <v>0</v>
      </c>
      <c r="R43" s="5">
        <f>INDEX('Final Energy Consumption-2020'!$A$2:$AH$43,MATCH('Energy Use 2020'!$A43,'Final Energy Consumption-2020'!$A$2:$A$43,0),MATCH('Energy Use 2020'!R$2,'Final Energy Consumption-2020'!$A$2:$AH$2,0))*'Heat Value'!$P$78</f>
        <v>125002102500</v>
      </c>
      <c r="S43" s="5">
        <f>INDEX('Final Energy Consumption-2020'!$A$2:$AH$43,MATCH('Energy Use 2020'!$A43,'Final Energy Consumption-2020'!$A$2:$A$43,0),MATCH('Energy Use 2020'!S$2,'Final Energy Consumption-2020'!$A$2:$AH$2,0))*'Heat Value'!$P$78</f>
        <v>0</v>
      </c>
      <c r="T43" s="5">
        <f>INDEX('Final Energy Consumption-2020'!$A$2:$AH$43,MATCH('Energy Use 2020'!$A43,'Final Energy Consumption-2020'!$A$2:$A$43,0),MATCH('Energy Use 2020'!T$2,'Final Energy Consumption-2020'!$A$2:$AH$2,0))*'Heat Value'!$P$78</f>
        <v>0</v>
      </c>
      <c r="U43" s="9">
        <f>INDEX('Final Energy Consumption-2020'!$A$2:$AH$43,MATCH('Energy Use 2020'!$A43,'Final Energy Consumption-2020'!$A$2:$A$43,0),MATCH('Energy Use 2020'!U$2,'Final Energy Consumption-2020'!$A$2:$AH$2,0))*'Heat Value'!$P$78</f>
        <v>0</v>
      </c>
      <c r="V43" s="5">
        <f>INDEX('Final Energy Consumption-2020'!$A$2:$AH$43,MATCH('Energy Use 2020'!$A43,'Final Energy Consumption-2020'!$A$2:$A$43,0),MATCH('Energy Use 2020'!V$2,'Final Energy Consumption-2020'!$A$2:$AH$2,0))*'Heat Value'!$P$78</f>
        <v>5555649000</v>
      </c>
      <c r="W43" s="5">
        <f>INDEX('Final Energy Consumption-2020'!$A$2:$AH$43,MATCH('Energy Use 2020'!$A43,'Final Energy Consumption-2020'!$A$2:$A$43,0),MATCH('Energy Use 2020'!W$2,'Final Energy Consumption-2020'!$A$2:$AH$2,0))*'Heat Value'!$P$78</f>
        <v>5555649000</v>
      </c>
      <c r="X43" s="5">
        <f>INDEX('Final Energy Consumption-2020'!$A$2:$AH$43,MATCH('Energy Use 2020'!$A43,'Final Energy Consumption-2020'!$A$2:$A$43,0),MATCH('Energy Use 2020'!X$2,'Final Energy Consumption-2020'!$A$2:$AH$2,0))*'Heat Value'!$P$78</f>
        <v>508341883500</v>
      </c>
      <c r="Y43" s="5">
        <f>INDEX('Final Energy Consumption-2020'!$A$2:$AH$43,MATCH('Energy Use 2020'!$A43,'Final Energy Consumption-2020'!$A$2:$A$43,0),MATCH('Energy Use 2020'!Y$2,'Final Energy Consumption-2020'!$A$2:$AH$2,0))*'Heat Value'!$P$78</f>
        <v>75001261500</v>
      </c>
      <c r="Z43" s="5">
        <f>INDEX('Final Energy Consumption-2020'!$A$2:$AH$43,MATCH('Energy Use 2020'!$A43,'Final Energy Consumption-2020'!$A$2:$A$43,0),MATCH('Energy Use 2020'!Z$2,'Final Energy Consumption-2020'!$A$2:$AH$2,0))*'Heat Value'!$P$78</f>
        <v>9122375658000</v>
      </c>
      <c r="AA43" s="5">
        <f>INDEX('Final Energy Consumption-2020'!$A$2:$AH$43,MATCH('Energy Use 2020'!$A43,'Final Energy Consumption-2020'!$A$2:$A$43,0),MATCH('Energy Use 2020'!AA$2,'Final Energy Consumption-2020'!$A$2:$AH$2,0))*'Heat Value'!$P$78</f>
        <v>0</v>
      </c>
      <c r="AB43" s="5">
        <f>INDEX('Final Energy Consumption-2020'!$A$2:$AH$43,MATCH('Energy Use 2020'!$A43,'Final Energy Consumption-2020'!$A$2:$A$43,0),MATCH('Energy Use 2020'!AB$2,'Final Energy Consumption-2020'!$A$2:$AH$2,0))*'Heat Value'!$P$78</f>
        <v>95521051081500</v>
      </c>
      <c r="AC43" s="5">
        <f>INDEX('Final Energy Consumption-2020'!$A$2:$AH$43,MATCH('Energy Use 2020'!$A43,'Final Energy Consumption-2020'!$A$2:$A$43,0),MATCH('Energy Use 2020'!AC$2,'Final Energy Consumption-2020'!$A$2:$AH$2,0))*VLOOKUP(AC$3,'Heat Value'!$B$2:$P$78,15,0)</f>
        <v>3091574475322870</v>
      </c>
      <c r="AD43" s="128">
        <f>INDEX('Final Energy Consumption-2020'!$A$2:$AH$43,MATCH('Energy Use 2020'!$A43,'Final Energy Consumption-2020'!$A$2:$A$43,0),MATCH('Energy Use 2020'!AD$2,'Final Energy Consumption-2020'!$A$2:$AH$2,0))*'Heat Value'!$P$78</f>
        <v>2672267169000</v>
      </c>
    </row>
    <row r="44" spans="1:30" x14ac:dyDescent="0.2">
      <c r="A44" s="12" t="s">
        <v>40</v>
      </c>
      <c r="B44" s="9">
        <f>INDEX('Final Energy Consumption-2020'!$A$2:$AH$43,MATCH('Energy Use 2020'!$A44,'Final Energy Consumption-2020'!$A$2:$A$43,0),MATCH('Energy Use 2020'!B$2,'Final Energy Consumption-2020'!$A$2:$AH$2,0))*'Heat Value'!$P$78</f>
        <v>24161517501000</v>
      </c>
      <c r="C44" s="5">
        <f>INDEX('Final Energy Consumption-2020'!$A$2:$AH$43,MATCH('Energy Use 2020'!$A44,'Final Energy Consumption-2020'!$A$2:$A$43,0),MATCH('Energy Use 2020'!C$2,'Final Energy Consumption-2020'!$A$2:$AH$2,0))*'Heat Value'!$P$78</f>
        <v>0</v>
      </c>
      <c r="D44" s="5">
        <f>INDEX('Final Energy Consumption-2020'!$A$2:$AH$43,MATCH('Energy Use 2020'!$A44,'Final Energy Consumption-2020'!$A$2:$A$43,0),MATCH('Energy Use 2020'!D$2,'Final Energy Consumption-2020'!$A$2:$AH$2,0))*'Heat Value'!$P$78</f>
        <v>0</v>
      </c>
      <c r="E44" s="5">
        <f>INDEX('Final Energy Consumption-2020'!$A$2:$AH$43,MATCH('Energy Use 2020'!$A44,'Final Energy Consumption-2020'!$A$2:$A$43,0),MATCH('Energy Use 2020'!E$2,'Final Energy Consumption-2020'!$A$2:$AH$2,0))*'Heat Value'!$P$78</f>
        <v>0</v>
      </c>
      <c r="F44" s="5">
        <f>INDEX('Final Energy Consumption-2020'!$A$2:$AH$43,MATCH('Energy Use 2020'!$A44,'Final Energy Consumption-2020'!$A$2:$A$43,0),MATCH('Energy Use 2020'!F$2,'Final Energy Consumption-2020'!$A$2:$AH$2,0))*'Heat Value'!$P$78</f>
        <v>0</v>
      </c>
      <c r="G44" s="5">
        <f>INDEX('Final Energy Consumption-2020'!$A$2:$AH$43,MATCH('Energy Use 2020'!$A44,'Final Energy Consumption-2020'!$A$2:$A$43,0),MATCH('Energy Use 2020'!G$2,'Final Energy Consumption-2020'!$A$2:$AH$2,0))*'Heat Value'!$P$78</f>
        <v>2680600642500</v>
      </c>
      <c r="H44" s="5">
        <f>INDEX('Final Energy Consumption-2020'!$A$2:$AH$43,MATCH('Energy Use 2020'!$A44,'Final Energy Consumption-2020'!$A$2:$A$43,0),MATCH('Energy Use 2020'!H$2,'Final Energy Consumption-2020'!$A$2:$AH$2,0))*'Heat Value'!$P$78</f>
        <v>552787075500</v>
      </c>
      <c r="I44" s="5">
        <f>INDEX('Final Energy Consumption-2020'!$A$2:$AH$43,MATCH('Energy Use 2020'!$A44,'Final Energy Consumption-2020'!$A$2:$A$43,0),MATCH('Energy Use 2020'!I$2,'Final Energy Consumption-2020'!$A$2:$AH$2,0))*'Heat Value'!$P$78</f>
        <v>0</v>
      </c>
      <c r="J44" s="5">
        <f>INDEX('Final Energy Consumption-2020'!$A$2:$AH$43,MATCH('Energy Use 2020'!$A44,'Final Energy Consumption-2020'!$A$2:$A$43,0),MATCH('Energy Use 2020'!J$2,'Final Energy Consumption-2020'!$A$2:$AH$2,0))*'Heat Value'!$P$78</f>
        <v>138891225000</v>
      </c>
      <c r="K44" s="5">
        <f>INDEX('Final Energy Consumption-2020'!$A$2:$AH$43,MATCH('Energy Use 2020'!$A44,'Final Energy Consumption-2020'!$A$2:$A$43,0),MATCH('Energy Use 2020'!K$2,'Final Energy Consumption-2020'!$A$2:$AH$2,0))*'Heat Value'!$P$78</f>
        <v>0</v>
      </c>
      <c r="L44" s="5">
        <f>INDEX('Final Energy Consumption-2020'!$A$2:$AH$43,MATCH('Energy Use 2020'!$A44,'Final Energy Consumption-2020'!$A$2:$A$43,0),MATCH('Energy Use 2020'!L$2,'Final Energy Consumption-2020'!$A$2:$AH$2,0))*'Heat Value'!$P$78</f>
        <v>0</v>
      </c>
      <c r="M44" s="5">
        <f>INDEX('Final Energy Consumption-2020'!$A$2:$AH$43,MATCH('Energy Use 2020'!$A44,'Final Energy Consumption-2020'!$A$2:$A$43,0),MATCH('Energy Use 2020'!M$2,'Final Energy Consumption-2020'!$A$2:$AH$2,0))*'Heat Value'!$P$78*0.21</f>
        <v>195419953575</v>
      </c>
      <c r="N44" s="5">
        <f>INDEX('Final Energy Consumption-2020'!$A$2:$AH$43,MATCH('Energy Use 2020'!$A44,'Final Energy Consumption-2020'!$A$2:$A$43,0),MATCH('Energy Use 2020'!N$2,'Final Energy Consumption-2020'!$A$2:$AH$2,0))*'Heat Value'!$P$78</f>
        <v>0</v>
      </c>
      <c r="O44" s="5">
        <f>INDEX('Final Energy Consumption-2020'!$A$2:$AH$43,MATCH('Energy Use 2020'!$A44,'Final Energy Consumption-2020'!$A$2:$A$43,0),MATCH('Energy Use 2020'!O$2,'Final Energy Consumption-2020'!$A$2:$AH$2,0))*'Heat Value'!$P$78*0.74</f>
        <v>222003734040</v>
      </c>
      <c r="P44" s="5">
        <f>INDEX('Final Energy Consumption-2020'!$A$2:$AH$43,MATCH('Energy Use 2020'!$A44,'Final Energy Consumption-2020'!$A$2:$A$43,0),MATCH('Energy Use 2020'!P$2,'Final Energy Consumption-2020'!$A$2:$AH$2,0))*'Heat Value'!$P$78</f>
        <v>0</v>
      </c>
      <c r="Q44" s="5">
        <f>INDEX('Final Energy Consumption-2020'!$A$2:$AH$43,MATCH('Energy Use 2020'!$A44,'Final Energy Consumption-2020'!$A$2:$A$43,0),MATCH('Energy Use 2020'!Q$2,'Final Energy Consumption-2020'!$A$2:$AH$2,0))*'Heat Value'!$P$78</f>
        <v>0</v>
      </c>
      <c r="R44" s="5">
        <f>INDEX('Final Energy Consumption-2020'!$A$2:$AH$43,MATCH('Energy Use 2020'!$A44,'Final Energy Consumption-2020'!$A$2:$A$43,0),MATCH('Energy Use 2020'!R$2,'Final Energy Consumption-2020'!$A$2:$AH$2,0))*'Heat Value'!$P$78</f>
        <v>11111298000</v>
      </c>
      <c r="S44" s="5">
        <f>INDEX('Final Energy Consumption-2020'!$A$2:$AH$43,MATCH('Energy Use 2020'!$A44,'Final Energy Consumption-2020'!$A$2:$A$43,0),MATCH('Energy Use 2020'!S$2,'Final Energy Consumption-2020'!$A$2:$AH$2,0))*'Heat Value'!$P$78</f>
        <v>0</v>
      </c>
      <c r="T44" s="5">
        <f>INDEX('Final Energy Consumption-2020'!$A$2:$AH$43,MATCH('Energy Use 2020'!$A44,'Final Energy Consumption-2020'!$A$2:$A$43,0),MATCH('Energy Use 2020'!T$2,'Final Energy Consumption-2020'!$A$2:$AH$2,0))*'Heat Value'!$P$78</f>
        <v>0</v>
      </c>
      <c r="U44" s="9">
        <f>INDEX('Final Energy Consumption-2020'!$A$2:$AH$43,MATCH('Energy Use 2020'!$A44,'Final Energy Consumption-2020'!$A$2:$A$43,0),MATCH('Energy Use 2020'!U$2,'Final Energy Consumption-2020'!$A$2:$AH$2,0))*'Heat Value'!$P$78</f>
        <v>0</v>
      </c>
      <c r="V44" s="5">
        <f>INDEX('Final Energy Consumption-2020'!$A$2:$AH$43,MATCH('Energy Use 2020'!$A44,'Final Energy Consumption-2020'!$A$2:$A$43,0),MATCH('Energy Use 2020'!V$2,'Final Energy Consumption-2020'!$A$2:$AH$2,0))*'Heat Value'!$P$78</f>
        <v>0</v>
      </c>
      <c r="W44" s="5">
        <f>INDEX('Final Energy Consumption-2020'!$A$2:$AH$43,MATCH('Energy Use 2020'!$A44,'Final Energy Consumption-2020'!$A$2:$A$43,0),MATCH('Energy Use 2020'!W$2,'Final Energy Consumption-2020'!$A$2:$AH$2,0))*'Heat Value'!$P$78</f>
        <v>13889122500</v>
      </c>
      <c r="X44" s="5">
        <f>INDEX('Final Energy Consumption-2020'!$A$2:$AH$43,MATCH('Energy Use 2020'!$A44,'Final Energy Consumption-2020'!$A$2:$A$43,0),MATCH('Energy Use 2020'!X$2,'Final Energy Consumption-2020'!$A$2:$AH$2,0))*'Heat Value'!$P$78</f>
        <v>0</v>
      </c>
      <c r="Y44" s="5">
        <f>INDEX('Final Energy Consumption-2020'!$A$2:$AH$43,MATCH('Energy Use 2020'!$A44,'Final Energy Consumption-2020'!$A$2:$A$43,0),MATCH('Energy Use 2020'!Y$2,'Final Energy Consumption-2020'!$A$2:$AH$2,0))*'Heat Value'!$P$78</f>
        <v>2777824500</v>
      </c>
      <c r="Z44" s="5">
        <f>INDEX('Final Energy Consumption-2020'!$A$2:$AH$43,MATCH('Energy Use 2020'!$A44,'Final Energy Consumption-2020'!$A$2:$A$43,0),MATCH('Energy Use 2020'!Z$2,'Final Energy Consumption-2020'!$A$2:$AH$2,0))*'Heat Value'!$P$78</f>
        <v>13408558861500</v>
      </c>
      <c r="AA44" s="5">
        <f>INDEX('Final Energy Consumption-2020'!$A$2:$AH$43,MATCH('Energy Use 2020'!$A44,'Final Energy Consumption-2020'!$A$2:$A$43,0),MATCH('Energy Use 2020'!AA$2,'Final Energy Consumption-2020'!$A$2:$AH$2,0))*'Heat Value'!$P$78</f>
        <v>32792218222500</v>
      </c>
      <c r="AB44" s="5">
        <f>INDEX('Final Energy Consumption-2020'!$A$2:$AH$43,MATCH('Energy Use 2020'!$A44,'Final Energy Consumption-2020'!$A$2:$A$43,0),MATCH('Energy Use 2020'!AB$2,'Final Energy Consumption-2020'!$A$2:$AH$2,0))*'Heat Value'!$P$78</f>
        <v>38553426235500</v>
      </c>
      <c r="AC44" s="5">
        <f>INDEX('Final Energy Consumption-2020'!$A$2:$AH$43,MATCH('Energy Use 2020'!$A44,'Final Energy Consumption-2020'!$A$2:$A$43,0),MATCH('Energy Use 2020'!AC$2,'Final Energy Consumption-2020'!$A$2:$AH$2,0))*VLOOKUP(AC$3,'Heat Value'!$B$2:$P$78,15,0)</f>
        <v>57845013463928.055</v>
      </c>
      <c r="AD44" s="128">
        <f>INDEX('Final Energy Consumption-2020'!$A$2:$AH$43,MATCH('Energy Use 2020'!$A44,'Final Energy Consumption-2020'!$A$2:$A$43,0),MATCH('Energy Use 2020'!AD$2,'Final Energy Consumption-2020'!$A$2:$AH$2,0))*'Heat Value'!$P$78</f>
        <v>0</v>
      </c>
    </row>
    <row r="45" spans="1:30" x14ac:dyDescent="0.2">
      <c r="A45" s="37" t="s">
        <v>41</v>
      </c>
      <c r="B45" s="428">
        <f>INDEX('Final Energy Consumption-2020'!$A$2:$AH$43,MATCH('Energy Use 2020'!$A45,'Final Energy Consumption-2020'!$A$2:$A$43,0),MATCH('Energy Use 2020'!B$2,'Final Energy Consumption-2020'!$A$2:$AH$2,0))*'Heat Value'!$P$78</f>
        <v>847236472500</v>
      </c>
      <c r="C45" s="7">
        <f>INDEX('Final Energy Consumption-2020'!$A$2:$AH$43,MATCH('Energy Use 2020'!$A45,'Final Energy Consumption-2020'!$A$2:$A$43,0),MATCH('Energy Use 2020'!C$2,'Final Energy Consumption-2020'!$A$2:$AH$2,0))*'Heat Value'!$P$78</f>
        <v>0</v>
      </c>
      <c r="D45" s="7">
        <f>INDEX('Final Energy Consumption-2020'!$A$2:$AH$43,MATCH('Energy Use 2020'!$A45,'Final Energy Consumption-2020'!$A$2:$A$43,0),MATCH('Energy Use 2020'!D$2,'Final Energy Consumption-2020'!$A$2:$AH$2,0))*'Heat Value'!$P$78</f>
        <v>0</v>
      </c>
      <c r="E45" s="7">
        <f>INDEX('Final Energy Consumption-2020'!$A$2:$AH$43,MATCH('Energy Use 2020'!$A45,'Final Energy Consumption-2020'!$A$2:$A$43,0),MATCH('Energy Use 2020'!E$2,'Final Energy Consumption-2020'!$A$2:$AH$2,0))*'Heat Value'!$P$78</f>
        <v>5555649000.0000048</v>
      </c>
      <c r="F45" s="7">
        <f>INDEX('Final Energy Consumption-2020'!$A$2:$AH$43,MATCH('Energy Use 2020'!$A45,'Final Energy Consumption-2020'!$A$2:$A$43,0),MATCH('Energy Use 2020'!F$2,'Final Energy Consumption-2020'!$A$2:$AH$2,0))*'Heat Value'!$P$78</f>
        <v>0</v>
      </c>
      <c r="G45" s="7">
        <f>INDEX('Final Energy Consumption-2020'!$A$2:$AH$43,MATCH('Energy Use 2020'!$A45,'Final Energy Consumption-2020'!$A$2:$A$43,0),MATCH('Energy Use 2020'!G$2,'Final Energy Consumption-2020'!$A$2:$AH$2,0))*'Heat Value'!$P$78</f>
        <v>0</v>
      </c>
      <c r="H45" s="7">
        <f>INDEX('Final Energy Consumption-2020'!$A$2:$AH$43,MATCH('Energy Use 2020'!$A45,'Final Energy Consumption-2020'!$A$2:$A$43,0),MATCH('Energy Use 2020'!H$2,'Final Energy Consumption-2020'!$A$2:$AH$2,0))*'Heat Value'!$P$78</f>
        <v>0</v>
      </c>
      <c r="I45" s="7">
        <f>INDEX('Final Energy Consumption-2020'!$A$2:$AH$43,MATCH('Energy Use 2020'!$A45,'Final Energy Consumption-2020'!$A$2:$A$43,0),MATCH('Energy Use 2020'!I$2,'Final Energy Consumption-2020'!$A$2:$AH$2,0))*'Heat Value'!$P$78</f>
        <v>0</v>
      </c>
      <c r="J45" s="7">
        <f>INDEX('Final Energy Consumption-2020'!$A$2:$AH$43,MATCH('Energy Use 2020'!$A45,'Final Energy Consumption-2020'!$A$2:$A$43,0),MATCH('Energy Use 2020'!J$2,'Final Energy Consumption-2020'!$A$2:$AH$2,0))*'Heat Value'!$P$78</f>
        <v>0</v>
      </c>
      <c r="K45" s="7">
        <f>INDEX('Final Energy Consumption-2020'!$A$2:$AH$43,MATCH('Energy Use 2020'!$A45,'Final Energy Consumption-2020'!$A$2:$A$43,0),MATCH('Energy Use 2020'!K$2,'Final Energy Consumption-2020'!$A$2:$AH$2,0))*'Heat Value'!$P$78</f>
        <v>0</v>
      </c>
      <c r="L45" s="7">
        <f>INDEX('Final Energy Consumption-2020'!$A$2:$AH$43,MATCH('Energy Use 2020'!$A45,'Final Energy Consumption-2020'!$A$2:$A$43,0),MATCH('Energy Use 2020'!L$2,'Final Energy Consumption-2020'!$A$2:$AH$2,0))*'Heat Value'!$P$78</f>
        <v>13889122500</v>
      </c>
      <c r="M45" s="7">
        <f>INDEX('Final Energy Consumption-2020'!$A$2:$AH$43,MATCH('Energy Use 2020'!$A45,'Final Energy Consumption-2020'!$A$2:$A$43,0),MATCH('Energy Use 2020'!M$2,'Final Energy Consumption-2020'!$A$2:$AH$2,0))*'Heat Value'!$P$78*0.21</f>
        <v>154002590280</v>
      </c>
      <c r="N45" s="7">
        <f>INDEX('Final Energy Consumption-2020'!$A$2:$AH$43,MATCH('Energy Use 2020'!$A45,'Final Energy Consumption-2020'!$A$2:$A$43,0),MATCH('Energy Use 2020'!N$2,'Final Energy Consumption-2020'!$A$2:$AH$2,0))*'Heat Value'!$P$78</f>
        <v>0</v>
      </c>
      <c r="O45" s="7">
        <f>INDEX('Final Energy Consumption-2020'!$A$2:$AH$43,MATCH('Energy Use 2020'!$A45,'Final Energy Consumption-2020'!$A$2:$A$43,0),MATCH('Energy Use 2020'!O$2,'Final Energy Consumption-2020'!$A$2:$AH$2,0))*'Heat Value'!$P$78*0.74</f>
        <v>281615847810</v>
      </c>
      <c r="P45" s="7">
        <f>INDEX('Final Energy Consumption-2020'!$A$2:$AH$43,MATCH('Energy Use 2020'!$A45,'Final Energy Consumption-2020'!$A$2:$A$43,0),MATCH('Energy Use 2020'!P$2,'Final Energy Consumption-2020'!$A$2:$AH$2,0))*'Heat Value'!$P$78</f>
        <v>25000420500</v>
      </c>
      <c r="Q45" s="7">
        <f>INDEX('Final Energy Consumption-2020'!$A$2:$AH$43,MATCH('Energy Use 2020'!$A45,'Final Energy Consumption-2020'!$A$2:$A$43,0),MATCH('Energy Use 2020'!Q$2,'Final Energy Consumption-2020'!$A$2:$AH$2,0))*'Heat Value'!$P$78</f>
        <v>0</v>
      </c>
      <c r="R45" s="7">
        <f>INDEX('Final Energy Consumption-2020'!$A$2:$AH$43,MATCH('Energy Use 2020'!$A45,'Final Energy Consumption-2020'!$A$2:$A$43,0),MATCH('Energy Use 2020'!R$2,'Final Energy Consumption-2020'!$A$2:$AH$2,0))*'Heat Value'!$P$78</f>
        <v>2777824500</v>
      </c>
      <c r="S45" s="7">
        <f>INDEX('Final Energy Consumption-2020'!$A$2:$AH$43,MATCH('Energy Use 2020'!$A45,'Final Energy Consumption-2020'!$A$2:$A$43,0),MATCH('Energy Use 2020'!S$2,'Final Energy Consumption-2020'!$A$2:$AH$2,0))*'Heat Value'!$P$78</f>
        <v>8333473500</v>
      </c>
      <c r="T45" s="7">
        <f>INDEX('Final Energy Consumption-2020'!$A$2:$AH$43,MATCH('Energy Use 2020'!$A45,'Final Energy Consumption-2020'!$A$2:$A$43,0),MATCH('Energy Use 2020'!T$2,'Final Energy Consumption-2020'!$A$2:$AH$2,0))*'Heat Value'!$P$78</f>
        <v>0</v>
      </c>
      <c r="U45" s="10">
        <f>INDEX('Final Energy Consumption-2020'!$A$2:$AH$43,MATCH('Energy Use 2020'!$A45,'Final Energy Consumption-2020'!$A$2:$A$43,0),MATCH('Energy Use 2020'!U$2,'Final Energy Consumption-2020'!$A$2:$AH$2,0))*'Heat Value'!$P$78</f>
        <v>0</v>
      </c>
      <c r="V45" s="7">
        <f>INDEX('Final Energy Consumption-2020'!$A$2:$AH$43,MATCH('Energy Use 2020'!$A45,'Final Energy Consumption-2020'!$A$2:$A$43,0),MATCH('Energy Use 2020'!V$2,'Final Energy Consumption-2020'!$A$2:$AH$2,0))*'Heat Value'!$P$78</f>
        <v>0</v>
      </c>
      <c r="W45" s="7">
        <f>INDEX('Final Energy Consumption-2020'!$A$2:$AH$43,MATCH('Energy Use 2020'!$A45,'Final Energy Consumption-2020'!$A$2:$A$43,0),MATCH('Energy Use 2020'!W$2,'Final Energy Consumption-2020'!$A$2:$AH$2,0))*'Heat Value'!$P$78</f>
        <v>91668208500</v>
      </c>
      <c r="X45" s="7">
        <f>INDEX('Final Energy Consumption-2020'!$A$2:$AH$43,MATCH('Energy Use 2020'!$A45,'Final Energy Consumption-2020'!$A$2:$A$43,0),MATCH('Energy Use 2020'!X$2,'Final Energy Consumption-2020'!$A$2:$AH$2,0))*'Heat Value'!$P$78</f>
        <v>0</v>
      </c>
      <c r="Y45" s="7">
        <f>INDEX('Final Energy Consumption-2020'!$A$2:$AH$43,MATCH('Energy Use 2020'!$A45,'Final Energy Consumption-2020'!$A$2:$A$43,0),MATCH('Energy Use 2020'!Y$2,'Final Energy Consumption-2020'!$A$2:$AH$2,0))*'Heat Value'!$P$78</f>
        <v>2777824500</v>
      </c>
      <c r="Z45" s="7">
        <f>INDEX('Final Energy Consumption-2020'!$A$2:$AH$43,MATCH('Energy Use 2020'!$A45,'Final Energy Consumption-2020'!$A$2:$A$43,0),MATCH('Energy Use 2020'!Z$2,'Final Energy Consumption-2020'!$A$2:$AH$2,0))*'Heat Value'!$P$78</f>
        <v>1672250349000</v>
      </c>
      <c r="AA45" s="7">
        <f>INDEX('Final Energy Consumption-2020'!$A$2:$AH$43,MATCH('Energy Use 2020'!$A45,'Final Energy Consumption-2020'!$A$2:$A$43,0),MATCH('Energy Use 2020'!AA$2,'Final Energy Consumption-2020'!$A$2:$AH$2,0))*'Heat Value'!$P$78</f>
        <v>58334314500</v>
      </c>
      <c r="AB45" s="7">
        <f>INDEX('Final Energy Consumption-2020'!$A$2:$AH$43,MATCH('Energy Use 2020'!$A45,'Final Energy Consumption-2020'!$A$2:$A$43,0),MATCH('Energy Use 2020'!AB$2,'Final Energy Consumption-2020'!$A$2:$AH$2,0))*'Heat Value'!$P$78</f>
        <v>1902809782500</v>
      </c>
      <c r="AC45" s="7">
        <f>INDEX('Final Energy Consumption-2020'!$A$2:$AH$43,MATCH('Energy Use 2020'!$A45,'Final Energy Consumption-2020'!$A$2:$A$43,0),MATCH('Energy Use 2020'!AC$2,'Final Energy Consumption-2020'!$A$2:$AH$2,0))*VLOOKUP(AC$3,'Heat Value'!$B$2:$P$78,15,0)</f>
        <v>220098899431097.31</v>
      </c>
      <c r="AD45" s="130">
        <f>INDEX('Final Energy Consumption-2020'!$A$2:$AH$43,MATCH('Energy Use 2020'!$A45,'Final Energy Consumption-2020'!$A$2:$A$43,0),MATCH('Energy Use 2020'!AD$2,'Final Energy Consumption-2020'!$A$2:$AH$2,0))*'Heat Value'!$P$78</f>
        <v>0</v>
      </c>
    </row>
    <row r="46" spans="1:30" x14ac:dyDescent="0.2">
      <c r="A46" s="32"/>
      <c r="B46" s="11"/>
      <c r="C46" s="5"/>
      <c r="D46" s="5"/>
      <c r="E46" s="5"/>
      <c r="F46" s="5"/>
      <c r="G46" s="5"/>
      <c r="H46" s="5"/>
      <c r="I46" s="5"/>
      <c r="J46" s="5"/>
      <c r="K46" s="5"/>
      <c r="L46" s="11"/>
      <c r="M46" s="5"/>
      <c r="N46" s="11"/>
      <c r="O46" s="11"/>
      <c r="P46" s="5"/>
      <c r="Q46" s="5"/>
      <c r="R46" s="5"/>
      <c r="S46" s="5"/>
      <c r="T46" s="5"/>
      <c r="U46" s="5"/>
      <c r="V46" s="11"/>
      <c r="W46" s="5"/>
      <c r="X46" s="5"/>
      <c r="Y46" s="11"/>
      <c r="Z46" s="11"/>
      <c r="AA46" s="11"/>
      <c r="AB46" s="11"/>
      <c r="AC46" s="5"/>
    </row>
    <row r="47" spans="1:30" x14ac:dyDescent="0.2">
      <c r="A47" s="32"/>
      <c r="B47" s="11"/>
      <c r="C47" s="5"/>
      <c r="D47" s="5"/>
      <c r="E47" s="5"/>
      <c r="F47" s="5"/>
      <c r="G47" s="5"/>
      <c r="H47" s="5"/>
      <c r="I47" s="5"/>
      <c r="J47" s="5"/>
      <c r="K47" s="5"/>
      <c r="L47" s="11"/>
      <c r="M47" s="5"/>
      <c r="N47" s="11"/>
      <c r="O47" s="11"/>
      <c r="P47" s="5"/>
      <c r="Q47" s="5"/>
      <c r="R47" s="5"/>
      <c r="S47" s="5"/>
      <c r="T47" s="5"/>
      <c r="U47" s="5"/>
      <c r="V47" s="11"/>
      <c r="W47" s="5"/>
      <c r="X47" s="5"/>
      <c r="Y47" s="11"/>
      <c r="Z47" s="11"/>
      <c r="AA47" s="11"/>
      <c r="AB47" s="11"/>
      <c r="AC47" s="5"/>
    </row>
    <row r="49" spans="1:31" x14ac:dyDescent="0.2">
      <c r="A49" s="79" t="s">
        <v>288</v>
      </c>
    </row>
    <row r="50" spans="1:31" ht="48" x14ac:dyDescent="0.2">
      <c r="A50" s="1" t="s">
        <v>43</v>
      </c>
      <c r="B50" s="13" t="s">
        <v>685</v>
      </c>
      <c r="C50" s="13" t="s">
        <v>686</v>
      </c>
      <c r="D50" s="13" t="s">
        <v>687</v>
      </c>
      <c r="E50" s="13" t="s">
        <v>688</v>
      </c>
      <c r="F50" s="13" t="s">
        <v>689</v>
      </c>
      <c r="G50" s="13" t="s">
        <v>690</v>
      </c>
      <c r="H50" s="13" t="s">
        <v>691</v>
      </c>
      <c r="I50" s="13" t="s">
        <v>692</v>
      </c>
      <c r="J50" s="13" t="s">
        <v>693</v>
      </c>
      <c r="K50" s="14" t="s">
        <v>695</v>
      </c>
      <c r="L50" s="13" t="s">
        <v>696</v>
      </c>
      <c r="M50" s="13" t="s">
        <v>698</v>
      </c>
      <c r="N50" s="13" t="s">
        <v>699</v>
      </c>
      <c r="O50" s="13" t="s">
        <v>700</v>
      </c>
      <c r="P50" s="13" t="s">
        <v>701</v>
      </c>
      <c r="Q50" s="13" t="s">
        <v>702</v>
      </c>
      <c r="R50" s="13" t="s">
        <v>703</v>
      </c>
      <c r="S50" s="13" t="s">
        <v>704</v>
      </c>
      <c r="T50" s="13" t="s">
        <v>705</v>
      </c>
      <c r="U50" s="14" t="s">
        <v>706</v>
      </c>
      <c r="V50" s="13" t="s">
        <v>707</v>
      </c>
      <c r="W50" s="13" t="s">
        <v>708</v>
      </c>
      <c r="X50" s="13" t="s">
        <v>709</v>
      </c>
      <c r="Y50" s="13" t="s">
        <v>710</v>
      </c>
      <c r="Z50" s="13" t="s">
        <v>711</v>
      </c>
      <c r="AA50" s="13" t="s">
        <v>712</v>
      </c>
      <c r="AB50" s="13" t="s">
        <v>713</v>
      </c>
      <c r="AC50" s="13" t="s">
        <v>714</v>
      </c>
      <c r="AD50" s="13" t="s">
        <v>715</v>
      </c>
      <c r="AE50" s="14" t="s">
        <v>716</v>
      </c>
    </row>
    <row r="51" spans="1:31" s="133" customFormat="1" ht="12.75" x14ac:dyDescent="0.2">
      <c r="A51" s="151" t="s">
        <v>272</v>
      </c>
      <c r="B51" s="150" t="s">
        <v>124</v>
      </c>
      <c r="C51" s="131" t="s">
        <v>126</v>
      </c>
      <c r="D51" s="131" t="s">
        <v>146</v>
      </c>
      <c r="E51" s="155" t="s">
        <v>277</v>
      </c>
      <c r="F51" s="131" t="s">
        <v>144</v>
      </c>
      <c r="G51" s="131" t="s">
        <v>192</v>
      </c>
      <c r="H51" s="131" t="s">
        <v>161</v>
      </c>
      <c r="I51" s="131" t="s">
        <v>163</v>
      </c>
      <c r="J51" s="131" t="s">
        <v>165</v>
      </c>
      <c r="K51" s="131" t="s">
        <v>167</v>
      </c>
      <c r="L51" s="131" t="s">
        <v>149</v>
      </c>
      <c r="M51" s="131" t="s">
        <v>119</v>
      </c>
      <c r="N51" s="131" t="s">
        <v>158</v>
      </c>
      <c r="O51" s="131" t="s">
        <v>141</v>
      </c>
      <c r="P51" s="131" t="s">
        <v>151</v>
      </c>
      <c r="Q51" s="131" t="s">
        <v>134</v>
      </c>
      <c r="R51" s="131" t="s">
        <v>169</v>
      </c>
      <c r="S51" s="131" t="s">
        <v>170</v>
      </c>
      <c r="T51" s="131" t="s">
        <v>172</v>
      </c>
      <c r="U51" s="131" t="s">
        <v>136</v>
      </c>
      <c r="V51" s="131" t="s">
        <v>153</v>
      </c>
      <c r="W51" s="131" t="s">
        <v>155</v>
      </c>
      <c r="X51" s="131" t="s">
        <v>174</v>
      </c>
      <c r="Y51" s="131" t="s">
        <v>176</v>
      </c>
      <c r="Z51" s="131" t="s">
        <v>138</v>
      </c>
      <c r="AA51" s="131" t="s">
        <v>179</v>
      </c>
      <c r="AB51" s="131" t="s">
        <v>181</v>
      </c>
      <c r="AC51" s="132" t="s">
        <v>131</v>
      </c>
      <c r="AD51" s="132" t="s">
        <v>122</v>
      </c>
      <c r="AE51" s="132" t="s">
        <v>193</v>
      </c>
    </row>
    <row r="52" spans="1:31" x14ac:dyDescent="0.2">
      <c r="A52" s="152" t="s">
        <v>272</v>
      </c>
      <c r="B52" s="30" t="str">
        <f>VLOOKUP(B51,'Fuel Match'!$B$2:$D$35,3,0)</f>
        <v>coal</v>
      </c>
      <c r="C52" s="24" t="str">
        <f>VLOOKUP(C51,'Fuel Match'!$B$2:$D$35,3,0)</f>
        <v>coal</v>
      </c>
      <c r="D52" s="24" t="str">
        <f>VLOOKUP(D51,'Fuel Match'!$B$2:$D$35,3,0)</f>
        <v>coal</v>
      </c>
      <c r="E52" s="24" t="str">
        <f>VLOOKUP(E51,'Fuel Match'!$B$2:$D$35,3,0)</f>
        <v>coal</v>
      </c>
      <c r="F52" s="24" t="str">
        <f>VLOOKUP(F51,'Fuel Match'!$B$2:$D$35,3,0)</f>
        <v>coal</v>
      </c>
      <c r="G52" s="24" t="str">
        <f>VLOOKUP(G51,'Fuel Match'!$B$2:$D$35,3,0)</f>
        <v>coal</v>
      </c>
      <c r="H52" s="24" t="str">
        <f>VLOOKUP(H51,'Fuel Match'!$B$2:$D$35,3,0)</f>
        <v>LPG propane or butane</v>
      </c>
      <c r="I52" s="24" t="str">
        <f>VLOOKUP(I51,'Fuel Match'!$B$2:$D$35,3,0)</f>
        <v>LPG propane or butane</v>
      </c>
      <c r="J52" s="24" t="str">
        <f>VLOOKUP(J51,'Fuel Match'!$B$2:$D$35,3,0)</f>
        <v>LPG propane or butane</v>
      </c>
      <c r="K52" s="24" t="str">
        <f>VLOOKUP(K51,'Fuel Match'!$B$2:$D$35,3,0)</f>
        <v>LPG propane or butane</v>
      </c>
      <c r="L52" s="24" t="str">
        <f>VLOOKUP(L51,'Fuel Match'!$B$2:$D$35,3,0)</f>
        <v>petroleum diesel</v>
      </c>
      <c r="M52" s="24" t="str">
        <f>VLOOKUP(M51,'Fuel Match'!$B$2:$D$35,3,0)</f>
        <v>crude oil</v>
      </c>
      <c r="N52" s="24" t="str">
        <f>VLOOKUP(N51,'Fuel Match'!$B$2:$D$35,3,0)</f>
        <v>petroleum diesel</v>
      </c>
      <c r="O52" s="24" t="str">
        <f>VLOOKUP(O51,'Fuel Match'!$B$2:$D$35,3,0)</f>
        <v>petroleum diesel</v>
      </c>
      <c r="P52" s="24" t="str">
        <f>VLOOKUP(P51,'Fuel Match'!$B$2:$D$35,3,0)</f>
        <v>petroleum diesel</v>
      </c>
      <c r="Q52" s="24" t="str">
        <f>VLOOKUP(Q51,'Fuel Match'!$B$2:$D$35,3,0)</f>
        <v>heavy fuel oil</v>
      </c>
      <c r="R52" s="24" t="str">
        <f>VLOOKUP(R51,'Fuel Match'!$B$2:$D$35,3,0)</f>
        <v>LPG propane or butane</v>
      </c>
      <c r="S52" s="24" t="str">
        <f>VLOOKUP(S51,'Fuel Match'!$B$2:$D$35,3,0)</f>
        <v>LPG propane or butane</v>
      </c>
      <c r="T52" s="24" t="str">
        <f>VLOOKUP(T51,'Fuel Match'!$B$2:$D$35,3,0)</f>
        <v>heavy fuel oil</v>
      </c>
      <c r="U52" s="24" t="str">
        <f>VLOOKUP(U51,'Fuel Match'!$B$2:$D$35,3,0)</f>
        <v>heavy fuel oil</v>
      </c>
      <c r="V52" s="24" t="str">
        <f>VLOOKUP(V51,'Fuel Match'!$B$2:$D$35,3,0)</f>
        <v>heavy fuel oil</v>
      </c>
      <c r="W52" s="24" t="str">
        <f>VLOOKUP(W51,'Fuel Match'!$B$2:$D$35,3,0)</f>
        <v>heavy fuel oil</v>
      </c>
      <c r="X52" s="24" t="str">
        <f>VLOOKUP(X51,'Fuel Match'!$B$2:$D$35,3,0)</f>
        <v>LPG propane or butane</v>
      </c>
      <c r="Y52" s="24" t="str">
        <f>VLOOKUP(Y51,'Fuel Match'!$B$2:$D$35,3,0)</f>
        <v>LPG propane or butane</v>
      </c>
      <c r="Z52" s="24" t="str">
        <f>VLOOKUP(Z51,'Fuel Match'!$B$2:$D$35,3,0)</f>
        <v>heavy fuel oil</v>
      </c>
      <c r="AA52" s="24" t="str">
        <f>VLOOKUP(AA51,'Fuel Match'!$B$2:$D$35,3,0)</f>
        <v>natural gas</v>
      </c>
      <c r="AB52" s="24" t="str">
        <f>VLOOKUP(AB51,'Fuel Match'!$B$2:$D$35,3,0)</f>
        <v>natural gas</v>
      </c>
      <c r="AC52" s="24" t="str">
        <f>VLOOKUP(AC51,'Fuel Match'!$B$2:$D$35,3,0)</f>
        <v>heat</v>
      </c>
      <c r="AD52" s="24" t="str">
        <f>VLOOKUP(AD51,'Fuel Match'!$B$2:$D$35,3,0)</f>
        <v>electricity</v>
      </c>
      <c r="AE52" s="25" t="str">
        <f>VLOOKUP(AE51,'Fuel Match'!$B$2:$D$35,3,0)</f>
        <v>biomass</v>
      </c>
    </row>
    <row r="53" spans="1:31" s="38" customFormat="1" ht="12" x14ac:dyDescent="0.2">
      <c r="A53" s="151" t="s">
        <v>287</v>
      </c>
      <c r="B53" s="349">
        <f>INDEX('Energy Balance-2020'!$A$2:$AI$38,MATCH("  1.农、林、牧、渔业",'Energy Balance-2020'!$A$2:$A$38,0),MATCH('Energy Use 2020'!B$50,'Energy Balance-2020'!$A$2:$AI$2,0))*'Heat Value'!$P$78</f>
        <v>467521752472500</v>
      </c>
      <c r="C53" s="158">
        <f>INDEX('Energy Balance-2020'!$A$2:$AI$38,MATCH("  1.农、林、牧、渔业",'Energy Balance-2020'!$A$2:$A$38,0),MATCH('Energy Use 2020'!C$50,'Energy Balance-2020'!$A$2:$AI$2,0))*'Heat Value'!$P$78</f>
        <v>0</v>
      </c>
      <c r="D53" s="158">
        <f>INDEX('Energy Balance-2020'!$A$2:$AI$38,MATCH("  1.农、林、牧、渔业",'Energy Balance-2020'!$A$2:$A$38,0),MATCH('Energy Use 2020'!D$50,'Energy Balance-2020'!$A$2:$AI$2,0))*'Heat Value'!$P$78</f>
        <v>12241872571500</v>
      </c>
      <c r="E53" s="158">
        <f>INDEX('Energy Balance-2020'!$A$2:$AI$38,MATCH("  1.农、林、牧、渔业",'Energy Balance-2020'!$A$2:$A$38,0),MATCH('Energy Use 2020'!E$50,'Energy Balance-2020'!$A$2:$AI$2,0))*'Heat Value'!$P$78</f>
        <v>0</v>
      </c>
      <c r="F53" s="158">
        <f>INDEX('Energy Balance-2020'!$A$2:$AI$38,MATCH("  1.农、林、牧、渔业",'Energy Balance-2020'!$A$2:$A$38,0),MATCH('Energy Use 2020'!F$50,'Energy Balance-2020'!$A$2:$AI$2,0))*'Heat Value'!$P$78</f>
        <v>0</v>
      </c>
      <c r="G53" s="158">
        <f>INDEX('Energy Balance-2020'!$A$2:$AI$38,MATCH("  1.农、林、牧、渔业",'Energy Balance-2020'!$A$2:$A$38,0),MATCH('Energy Use 2020'!G$50,'Energy Balance-2020'!$A$2:$AI$2,0))*'Heat Value'!$P$78</f>
        <v>6272327721000</v>
      </c>
      <c r="H53" s="158">
        <f>INDEX('Energy Balance-2020'!$A$2:$AI$38,MATCH("  1.农、林、牧、渔业",'Energy Balance-2020'!$A$2:$A$38,0),MATCH('Energy Use 2020'!H$50,'Energy Balance-2020'!$A$2:$AI$2,0))*'Heat Value'!$P$78</f>
        <v>0</v>
      </c>
      <c r="I53" s="158">
        <f>INDEX('Energy Balance-2020'!$A$2:$AI$38,MATCH("  1.农、林、牧、渔业",'Energy Balance-2020'!$A$2:$A$38,0),MATCH('Energy Use 2020'!I$50,'Energy Balance-2020'!$A$2:$AI$2,0))*'Heat Value'!$P$78</f>
        <v>0</v>
      </c>
      <c r="J53" s="158">
        <f>INDEX('Energy Balance-2020'!$A$2:$AI$38,MATCH("  1.农、林、牧、渔业",'Energy Balance-2020'!$A$2:$A$38,0),MATCH('Energy Use 2020'!J$50,'Energy Balance-2020'!$A$2:$AI$2,0))*'Heat Value'!$P$78</f>
        <v>0</v>
      </c>
      <c r="K53" s="158">
        <f>INDEX('Energy Balance-2020'!$A$2:$AI$38,MATCH("  1.农、林、牧、渔业",'Energy Balance-2020'!$A$2:$A$38,0),MATCH('Energy Use 2020'!K$50,'Energy Balance-2020'!$A$2:$AI$2,0))*'Heat Value'!$P$78</f>
        <v>0</v>
      </c>
      <c r="L53" s="158">
        <f>INDEX('Energy Balance-2020'!$A$2:$AI$38,MATCH("  1.农、林、牧、渔业",'Energy Balance-2020'!$A$2:$A$38,0),MATCH('Energy Use 2020'!L$50,'Energy Balance-2020'!$A$2:$AI$2,0))*'Heat Value'!$P$78</f>
        <v>0</v>
      </c>
      <c r="M53" s="158">
        <f>INDEX('Energy Balance-2020'!$A$2:$AI$38,MATCH("  1.农、林、牧、渔业",'Energy Balance-2020'!$A$2:$A$38,0),MATCH('Energy Use 2020'!M$50,'Energy Balance-2020'!$A$2:$AI$2,0))*'Heat Value'!$P$78</f>
        <v>0</v>
      </c>
      <c r="N53" s="158">
        <f>INDEX('Energy Balance-2020'!$A$2:$AI$38,MATCH("  1.农、林、牧、渔业",'Energy Balance-2020'!$A$2:$A$38,0),MATCH('Energy Use 2020'!N$50,'Energy Balance-2020'!$A$2:$AI$2,0))*'Heat Value'!$P$78*0.2</f>
        <v>21037020503400</v>
      </c>
      <c r="O53" s="158">
        <f>INDEX('Energy Balance-2020'!$A$2:$AI$38,MATCH("  1.农、林、牧、渔业",'Energy Balance-2020'!$A$2:$A$38,0),MATCH('Energy Use 2020'!O$50,'Energy Balance-2020'!$A$2:$AI$2,0))*'Heat Value'!$P$78</f>
        <v>4497297865500</v>
      </c>
      <c r="P53" s="158">
        <f>INDEX('Energy Balance-2020'!$A$2:$AI$38,MATCH("  1.农、林、牧、渔业",'Energy Balance-2020'!$A$2:$A$38,0),MATCH('Energy Use 2020'!P$50,'Energy Balance-2020'!$A$2:$AI$2,0))*'Heat Value'!$P$78*0.9</f>
        <v>545384173207500</v>
      </c>
      <c r="Q53" s="158">
        <f>INDEX('Energy Balance-2020'!$A$2:$AI$38,MATCH("  1.农、林、牧、渔业",'Energy Balance-2020'!$A$2:$A$38,0),MATCH('Energy Use 2020'!Q$50,'Energy Balance-2020'!$A$2:$AI$2,0))*'Heat Value'!$P$78</f>
        <v>450007569000</v>
      </c>
      <c r="R53" s="158">
        <f>INDEX('Energy Balance-2020'!$A$2:$AI$38,MATCH("  1.农、林、牧、渔业",'Energy Balance-2020'!$A$2:$A$38,0),MATCH('Energy Use 2020'!R$50,'Energy Balance-2020'!$A$2:$AI$2,0))*'Heat Value'!$P$78</f>
        <v>0</v>
      </c>
      <c r="S53" s="158">
        <f>INDEX('Energy Balance-2020'!$A$2:$AI$38,MATCH("  1.农、林、牧、渔业",'Energy Balance-2020'!$A$2:$A$38,0),MATCH('Energy Use 2020'!S$50,'Energy Balance-2020'!$A$2:$AI$2,0))*'Heat Value'!$P$78</f>
        <v>0</v>
      </c>
      <c r="T53" s="158">
        <f>INDEX('Energy Balance-2020'!$A$2:$AI$38,MATCH("  1.农、林、牧、渔业",'Energy Balance-2020'!$A$2:$A$38,0),MATCH('Energy Use 2020'!T$50,'Energy Balance-2020'!$A$2:$AI$2,0))*'Heat Value'!$P$78</f>
        <v>0</v>
      </c>
      <c r="U53" s="158">
        <f>INDEX('Energy Balance-2020'!$A$2:$AI$38,MATCH("  1.农、林、牧、渔业",'Energy Balance-2020'!$A$2:$A$38,0),MATCH('Energy Use 2020'!U$50,'Energy Balance-2020'!$A$2:$AI$2,0))*'Heat Value'!$P$78</f>
        <v>0</v>
      </c>
      <c r="V53" s="158">
        <f>INDEX('Energy Balance-2020'!$A$2:$AI$38,MATCH("  1.农、林、牧、渔业",'Energy Balance-2020'!$A$2:$A$38,0),MATCH('Energy Use 2020'!V$50,'Energy Balance-2020'!$A$2:$AI$2,0))*'Heat Value'!$P$78</f>
        <v>0</v>
      </c>
      <c r="W53" s="158">
        <f>INDEX('Energy Balance-2020'!$A$2:$AI$38,MATCH("  1.农、林、牧、渔业",'Energy Balance-2020'!$A$2:$A$38,0),MATCH('Energy Use 2020'!W$50,'Energy Balance-2020'!$A$2:$AI$2,0))*'Heat Value'!$P$78</f>
        <v>0</v>
      </c>
      <c r="X53" s="158">
        <f>INDEX('Energy Balance-2020'!$A$2:$AI$38,MATCH("  1.农、林、牧、渔业",'Energy Balance-2020'!$A$2:$A$38,0),MATCH('Energy Use 2020'!X$50,'Energy Balance-2020'!$A$2:$AI$2,0))*'Heat Value'!$P$78</f>
        <v>3080607370500</v>
      </c>
      <c r="Y53" s="158">
        <f>INDEX('Energy Balance-2020'!$A$2:$AI$38,MATCH("  1.农、林、牧、渔业",'Energy Balance-2020'!$A$2:$A$38,0),MATCH('Energy Use 2020'!Y$50,'Energy Balance-2020'!$A$2:$AI$2,0))*'Heat Value'!$P$78</f>
        <v>0</v>
      </c>
      <c r="Z53" s="158">
        <f>INDEX('Energy Balance-2020'!$A$2:$AI$38,MATCH("  1.农、林、牧、渔业",'Energy Balance-2020'!$A$2:$A$38,0),MATCH('Energy Use 2020'!Z$50,'Energy Balance-2020'!$A$2:$AI$2,0))*'Heat Value'!$P$78</f>
        <v>0</v>
      </c>
      <c r="AA53" s="158">
        <f>INDEX('Energy Balance-2020'!$A$2:$AI$38,MATCH("  1.农、林、牧、渔业",'Energy Balance-2020'!$A$2:$A$38,0),MATCH('Energy Use 2020'!AA$50,'Energy Balance-2020'!$A$2:$AI$2,0))*'Heat Value'!$P$78</f>
        <v>4538965233000</v>
      </c>
      <c r="AB53" s="158">
        <f>INDEX('Energy Balance-2020'!$A$2:$AI$38,MATCH("  1.农、林、牧、渔业",'Energy Balance-2020'!$A$2:$A$38,0),MATCH('Energy Use 2020'!AB$50,'Energy Balance-2020'!$A$2:$AI$2,0))*'Heat Value'!$P$78</f>
        <v>0</v>
      </c>
      <c r="AC53" s="158">
        <f>INDEX('Energy Balance-2020'!$A$2:$AI$38,MATCH("  1.农、林、牧、渔业",'Energy Balance-2020'!$A$2:$A$38,0),MATCH('Energy Use 2020'!AC$50,'Energy Balance-2020'!$A$2:$AI$2,0))*'Heat Value'!$P$78</f>
        <v>1061128959000</v>
      </c>
      <c r="AD53" s="158">
        <f>INDEX('Energy Balance-2020'!$A$2:$AI$38,MATCH("  1.农、林、牧、渔业",'Energy Balance-2020'!$A$2:$A$38,0),MATCH('Energy Use 2020'!AD$50,'Energy Balance-2020'!$A$2:$AI$2,0))*'Heat Value'!$P$78</f>
        <v>485499832636500</v>
      </c>
      <c r="AE53" s="350">
        <f>INDEX('Energy Balance-2020'!$A$2:$AI$38,MATCH("  1.农、林、牧、渔业",'Energy Balance-2020'!$A$2:$A$38,0),MATCH('Energy Use 2020'!AE$50,'Energy Balance-2020'!$A$2:$AI$2,0))*'Heat Value'!$P$78</f>
        <v>185067001663500</v>
      </c>
    </row>
    <row r="54" spans="1:31" s="38" customFormat="1" ht="12" x14ac:dyDescent="0.2">
      <c r="A54" s="153" t="s">
        <v>88</v>
      </c>
      <c r="B54" s="351">
        <f>INDEX('Energy Balance-2020'!$A$2:$AI$38,MATCH("  3.建筑业",'Energy Balance-2020'!$A$2:$A$38,0),MATCH('Energy Use 2020'!B$50,'Energy Balance-2020'!$A$2:$AI$2,0))*'Heat Value'!$P$78</f>
        <v>141088484179500</v>
      </c>
      <c r="C54" s="161">
        <f>INDEX('Energy Balance-2020'!$A$2:$AI$38,MATCH("  3.建筑业",'Energy Balance-2020'!$A$2:$A$38,0),MATCH('Energy Use 2020'!C$50,'Energy Balance-2020'!$A$2:$AI$2,0))*'Heat Value'!$P$78</f>
        <v>0</v>
      </c>
      <c r="D54" s="161">
        <f>INDEX('Energy Balance-2020'!$A$2:$AI$38,MATCH("  3.建筑业",'Energy Balance-2020'!$A$2:$A$38,0),MATCH('Energy Use 2020'!D$50,'Energy Balance-2020'!$A$2:$AI$2,0))*'Heat Value'!$P$78</f>
        <v>6275105545500</v>
      </c>
      <c r="E54" s="161">
        <f>INDEX('Energy Balance-2020'!$A$2:$AI$38,MATCH("  3.建筑业",'Energy Balance-2020'!$A$2:$A$38,0),MATCH('Energy Use 2020'!E$50,'Energy Balance-2020'!$A$2:$AI$2,0))*'Heat Value'!$P$78</f>
        <v>0</v>
      </c>
      <c r="F54" s="161">
        <f>INDEX('Energy Balance-2020'!$A$2:$AI$38,MATCH("  3.建筑业",'Energy Balance-2020'!$A$2:$A$38,0),MATCH('Energy Use 2020'!F$50,'Energy Balance-2020'!$A$2:$AI$2,0))*'Heat Value'!$P$78</f>
        <v>0</v>
      </c>
      <c r="G54" s="161">
        <f>INDEX('Energy Balance-2020'!$A$2:$AI$38,MATCH("  3.建筑业",'Energy Balance-2020'!$A$2:$A$38,0),MATCH('Energy Use 2020'!G$50,'Energy Balance-2020'!$A$2:$AI$2,0))*'Heat Value'!$P$78</f>
        <v>963905101500</v>
      </c>
      <c r="H54" s="161">
        <f>INDEX('Energy Balance-2020'!$A$2:$AI$38,MATCH("  3.建筑业",'Energy Balance-2020'!$A$2:$A$38,0),MATCH('Energy Use 2020'!H$50,'Energy Balance-2020'!$A$2:$AI$2,0))*'Heat Value'!$P$78</f>
        <v>0</v>
      </c>
      <c r="I54" s="161">
        <f>INDEX('Energy Balance-2020'!$A$2:$AI$38,MATCH("  3.建筑业",'Energy Balance-2020'!$A$2:$A$38,0),MATCH('Energy Use 2020'!I$50,'Energy Balance-2020'!$A$2:$AI$2,0))*'Heat Value'!$P$78</f>
        <v>0</v>
      </c>
      <c r="J54" s="161">
        <f>INDEX('Energy Balance-2020'!$A$2:$AI$38,MATCH("  3.建筑业",'Energy Balance-2020'!$A$2:$A$38,0),MATCH('Energy Use 2020'!J$50,'Energy Balance-2020'!$A$2:$AI$2,0))*'Heat Value'!$P$78</f>
        <v>0</v>
      </c>
      <c r="K54" s="161">
        <f>INDEX('Energy Balance-2020'!$A$2:$AI$38,MATCH("  3.建筑业",'Energy Balance-2020'!$A$2:$A$38,0),MATCH('Energy Use 2020'!K$50,'Energy Balance-2020'!$A$2:$AI$2,0))*'Heat Value'!$P$78</f>
        <v>0</v>
      </c>
      <c r="L54" s="161">
        <f>INDEX('Energy Balance-2020'!$A$2:$AI$38,MATCH("  3.建筑业",'Energy Balance-2020'!$A$2:$A$38,0),MATCH('Energy Use 2020'!L$50,'Energy Balance-2020'!$A$2:$AI$2,0))*'Heat Value'!$P$78</f>
        <v>0</v>
      </c>
      <c r="M54" s="161">
        <f>INDEX('Energy Balance-2020'!$A$2:$AI$38,MATCH("  3.建筑业",'Energy Balance-2020'!$A$2:$A$38,0),MATCH('Energy Use 2020'!M$50,'Energy Balance-2020'!$A$2:$AI$2,0))*'Heat Value'!$P$78</f>
        <v>0</v>
      </c>
      <c r="N54" s="161">
        <f>INDEX('Energy Balance-2020'!$A$2:$AI$38,MATCH("  3.建筑业",'Energy Balance-2020'!$A$2:$A$38,0),MATCH('Energy Use 2020'!N$50,'Energy Balance-2020'!$A$2:$AI$2,0))*'Heat Value'!$P$78</f>
        <v>207795161722500</v>
      </c>
      <c r="O54" s="160">
        <f>INDEX('Energy Balance-2020'!$A$2:$AI$38,MATCH("  3.建筑业",'Energy Balance-2020'!$A$2:$A$38,0),MATCH('Energy Use 2020'!O$50,'Energy Balance-2020'!$A$2:$AI$2,0))*'Heat Value'!$P$78</f>
        <v>4419518779500</v>
      </c>
      <c r="P54" s="161">
        <f>INDEX('Energy Balance-2020'!$A$2:$AI$38,MATCH("  3.建筑业",'Energy Balance-2020'!$A$2:$A$38,0),MATCH('Energy Use 2020'!P$50,'Energy Balance-2020'!$A$2:$AI$2,0))*'Heat Value'!$P$78</f>
        <v>203964541737000</v>
      </c>
      <c r="Q54" s="161">
        <f>INDEX('Energy Balance-2020'!$A$2:$AI$38,MATCH("  3.建筑业",'Energy Balance-2020'!$A$2:$A$38,0),MATCH('Energy Use 2020'!Q$50,'Energy Balance-2020'!$A$2:$AI$2,0))*'Heat Value'!$P$78</f>
        <v>16169716414500</v>
      </c>
      <c r="R54" s="161">
        <f>INDEX('Energy Balance-2020'!$A$2:$AI$38,MATCH("  3.建筑业",'Energy Balance-2020'!$A$2:$A$38,0),MATCH('Energy Use 2020'!R$50,'Energy Balance-2020'!$A$2:$AI$2,0))*'Heat Value'!$P$78</f>
        <v>0</v>
      </c>
      <c r="S54" s="161">
        <f>INDEX('Energy Balance-2020'!$A$2:$AI$38,MATCH("  3.建筑业",'Energy Balance-2020'!$A$2:$A$38,0),MATCH('Energy Use 2020'!S$50,'Energy Balance-2020'!$A$2:$AI$2,0))*'Heat Value'!$P$78</f>
        <v>0</v>
      </c>
      <c r="T54" s="161">
        <f>INDEX('Energy Balance-2020'!$A$2:$AI$38,MATCH("  3.建筑业",'Energy Balance-2020'!$A$2:$A$38,0),MATCH('Energy Use 2020'!T$50,'Energy Balance-2020'!$A$2:$AI$2,0))*'Heat Value'!$P$78</f>
        <v>0</v>
      </c>
      <c r="U54" s="161">
        <f>INDEX('Energy Balance-2020'!$A$2:$AI$38,MATCH("  3.建筑业",'Energy Balance-2020'!$A$2:$A$38,0),MATCH('Energy Use 2020'!U$50,'Energy Balance-2020'!$A$2:$AI$2,0))*'Heat Value'!$P$78</f>
        <v>0</v>
      </c>
      <c r="V54" s="161">
        <f>INDEX('Energy Balance-2020'!$A$2:$AI$38,MATCH("  3.建筑业",'Energy Balance-2020'!$A$2:$A$38,0),MATCH('Energy Use 2020'!V$50,'Energy Balance-2020'!$A$2:$AI$2,0))*'Heat Value'!$P$78</f>
        <v>1098535143717000</v>
      </c>
      <c r="W54" s="161">
        <f>INDEX('Energy Balance-2020'!$A$2:$AI$38,MATCH("  3.建筑业",'Energy Balance-2020'!$A$2:$A$38,0),MATCH('Energy Use 2020'!W$50,'Energy Balance-2020'!$A$2:$AI$2,0))*'Heat Value'!$P$78</f>
        <v>0</v>
      </c>
      <c r="X54" s="161">
        <f>INDEX('Energy Balance-2020'!$A$2:$AI$38,MATCH("  3.建筑业",'Energy Balance-2020'!$A$2:$A$38,0),MATCH('Energy Use 2020'!X$50,'Energy Balance-2020'!$A$2:$AI$2,0))*'Heat Value'!$P$78</f>
        <v>5397313003500</v>
      </c>
      <c r="Y54" s="161">
        <f>INDEX('Energy Balance-2020'!$A$2:$AI$38,MATCH("  3.建筑业",'Energy Balance-2020'!$A$2:$A$38,0),MATCH('Energy Use 2020'!Y$50,'Energy Balance-2020'!$A$2:$AI$2,0))*'Heat Value'!$P$78</f>
        <v>0</v>
      </c>
      <c r="Z54" s="161">
        <f>INDEX('Energy Balance-2020'!$A$2:$AI$38,MATCH("  3.建筑业",'Energy Balance-2020'!$A$2:$A$38,0),MATCH('Energy Use 2020'!Z$50,'Energy Balance-2020'!$A$2:$AI$2,0))*'Heat Value'!$P$78</f>
        <v>31869980488500</v>
      </c>
      <c r="AA54" s="161">
        <f>INDEX('Energy Balance-2020'!$A$2:$AI$38,MATCH("  3.建筑业",'Energy Balance-2020'!$A$2:$A$38,0),MATCH('Energy Use 2020'!AA$50,'Energy Balance-2020'!$A$2:$AI$2,0))*'Heat Value'!$P$78</f>
        <v>9361268565000</v>
      </c>
      <c r="AB54" s="161">
        <f>INDEX('Energy Balance-2020'!$A$2:$AI$38,MATCH("  3.建筑业",'Energy Balance-2020'!$A$2:$A$38,0),MATCH('Energy Use 2020'!AB$50,'Energy Balance-2020'!$A$2:$AI$2,0))*'Heat Value'!$P$78</f>
        <v>0</v>
      </c>
      <c r="AC54" s="161">
        <f>INDEX('Energy Balance-2020'!$A$2:$AI$38,MATCH("  3.建筑业",'Energy Balance-2020'!$A$2:$A$38,0),MATCH('Energy Use 2020'!AC$50,'Energy Balance-2020'!$A$2:$AI$2,0))*'Heat Value'!$P$78</f>
        <v>18311419104000</v>
      </c>
      <c r="AD54" s="161">
        <f>INDEX('Energy Balance-2020'!$A$2:$AI$38,MATCH("  3.建筑业",'Energy Balance-2020'!$A$2:$A$38,0),MATCH('Energy Use 2020'!AD$50,'Energy Balance-2020'!$A$2:$AI$2,0))*'Heat Value'!$P$78</f>
        <v>345186361492500</v>
      </c>
      <c r="AE54" s="352">
        <f>INDEX('Energy Balance-2020'!$A$2:$AI$38,MATCH("  3.建筑业",'Energy Balance-2020'!$A$2:$A$38,0),MATCH('Energy Use 2020'!AE$50,'Energy Balance-2020'!$A$2:$AI$2,0))*'Heat Value'!$P$78</f>
        <v>7930688947500</v>
      </c>
    </row>
    <row r="55" spans="1:31" x14ac:dyDescent="0.2">
      <c r="A55" s="38" t="s">
        <v>289</v>
      </c>
      <c r="B55" s="38" t="s">
        <v>290</v>
      </c>
    </row>
    <row r="56" spans="1:31" x14ac:dyDescent="0.2">
      <c r="A56" s="133"/>
      <c r="B56" s="38" t="s">
        <v>408</v>
      </c>
    </row>
    <row r="57" spans="1:31" x14ac:dyDescent="0.2">
      <c r="B57" s="38" t="s">
        <v>291</v>
      </c>
    </row>
    <row r="60" spans="1:31" x14ac:dyDescent="0.2">
      <c r="E60">
        <f>SUMIFS($B25:$AD25,$B$4:$AD$4,E$63)</f>
        <v>184125013597305</v>
      </c>
    </row>
    <row r="61" spans="1:31" x14ac:dyDescent="0.2">
      <c r="E61">
        <f>SUMIFS('Non-energy Use 2020'!$C25:$AF25,'Non-energy Use 2020'!$C$1:$AF$1,'Energy Use 2020'!E$63)</f>
        <v>75138281884978.984</v>
      </c>
    </row>
    <row r="62" spans="1:31" x14ac:dyDescent="0.2">
      <c r="A62" s="79" t="s">
        <v>286</v>
      </c>
      <c r="O62" s="80" t="s">
        <v>724</v>
      </c>
      <c r="Y62" s="80" t="s">
        <v>725</v>
      </c>
    </row>
    <row r="63" spans="1:31" ht="38.25" x14ac:dyDescent="0.2">
      <c r="C63" s="107" t="s">
        <v>278</v>
      </c>
      <c r="D63" s="107" t="s">
        <v>159</v>
      </c>
      <c r="E63" s="107" t="s">
        <v>147</v>
      </c>
      <c r="F63" s="107" t="s">
        <v>117</v>
      </c>
      <c r="G63" s="107" t="s">
        <v>132</v>
      </c>
      <c r="H63" s="107" t="s">
        <v>177</v>
      </c>
      <c r="I63" s="107" t="s">
        <v>120</v>
      </c>
      <c r="J63" s="107" t="s">
        <v>129</v>
      </c>
      <c r="K63" s="107" t="s">
        <v>186</v>
      </c>
      <c r="L63" s="252" t="s">
        <v>341</v>
      </c>
      <c r="O63" s="268" t="s">
        <v>278</v>
      </c>
      <c r="P63" s="268" t="s">
        <v>159</v>
      </c>
      <c r="Q63" s="268" t="s">
        <v>203</v>
      </c>
      <c r="R63" s="268" t="s">
        <v>202</v>
      </c>
      <c r="S63" s="268" t="s">
        <v>214</v>
      </c>
      <c r="T63" s="268" t="s">
        <v>200</v>
      </c>
      <c r="U63" s="268" t="s">
        <v>129</v>
      </c>
      <c r="V63" s="268" t="s">
        <v>201</v>
      </c>
      <c r="Y63" s="268" t="s">
        <v>159</v>
      </c>
      <c r="Z63" s="268" t="s">
        <v>203</v>
      </c>
      <c r="AA63" s="268" t="s">
        <v>202</v>
      </c>
      <c r="AB63" s="268" t="s">
        <v>214</v>
      </c>
      <c r="AC63" s="268" t="s">
        <v>200</v>
      </c>
      <c r="AD63" s="268" t="s">
        <v>129</v>
      </c>
      <c r="AE63" s="268" t="s">
        <v>201</v>
      </c>
    </row>
    <row r="64" spans="1:31" x14ac:dyDescent="0.2">
      <c r="A64" s="26" t="str">
        <f>VLOOKUP($B64,'Sector Match'!$A$1:$B$43,2,0)</f>
        <v>agriculture and forestry 01T03</v>
      </c>
      <c r="B64" s="151" t="s">
        <v>287</v>
      </c>
      <c r="C64" s="156">
        <f>SUMIFS($B$53:$AE$53,$B$52:$AE$52,C$63)</f>
        <v>486035952765000</v>
      </c>
      <c r="D64" s="163">
        <f t="shared" ref="D64:K64" si="0">SUMIFS($B$53:$AE$53,$B$52:$AE$52,D$63)</f>
        <v>3080607370500</v>
      </c>
      <c r="E64" s="163">
        <f t="shared" si="0"/>
        <v>570918491576400</v>
      </c>
      <c r="F64" s="163">
        <f t="shared" si="0"/>
        <v>0</v>
      </c>
      <c r="G64" s="163">
        <f t="shared" si="0"/>
        <v>450007569000</v>
      </c>
      <c r="H64" s="163">
        <f t="shared" si="0"/>
        <v>4538965233000</v>
      </c>
      <c r="I64" s="163">
        <f>SUMIFS($B$53:$AE$53,$B$52:$AE$52,I$63)</f>
        <v>485499832636500</v>
      </c>
      <c r="J64" s="163">
        <f t="shared" si="0"/>
        <v>1061128959000</v>
      </c>
      <c r="K64" s="164">
        <f t="shared" si="0"/>
        <v>185067001663500</v>
      </c>
      <c r="L64" s="254">
        <f>SUM(C64:K64)</f>
        <v>1736651987772900</v>
      </c>
      <c r="N64" s="151" t="s">
        <v>287</v>
      </c>
      <c r="O64" s="263">
        <f>C64/($L64-$I64)</f>
        <v>0.38847069940267387</v>
      </c>
      <c r="P64" s="264">
        <f>D64/($L64-$I64)</f>
        <v>2.462216412171031E-3</v>
      </c>
      <c r="Q64" s="264">
        <f t="shared" ref="P64:T79" si="1">E64/($L64-$I64)</f>
        <v>0.45631419746398372</v>
      </c>
      <c r="R64" s="264">
        <f t="shared" si="1"/>
        <v>0</v>
      </c>
      <c r="S64" s="264">
        <f t="shared" si="1"/>
        <v>3.5967453451010554E-4</v>
      </c>
      <c r="T64" s="264">
        <f>H64/($L64-$I64)</f>
        <v>3.6278283295648915E-3</v>
      </c>
      <c r="U64" s="264">
        <f>J64/($L64-$I64)</f>
        <v>8.4812143322753281E-4</v>
      </c>
      <c r="V64" s="273">
        <f>K64/($L64-$I64)</f>
        <v>0.14791726242386888</v>
      </c>
      <c r="X64" s="151" t="s">
        <v>287</v>
      </c>
      <c r="Y64" s="264">
        <f>D64/($L64-$I64-$C64)</f>
        <v>4.0263261462140914E-3</v>
      </c>
      <c r="Z64" s="264">
        <f t="shared" ref="Z64:AC79" si="2">E64/($L64-$I64-$C64)</f>
        <v>0.74618533734731551</v>
      </c>
      <c r="AA64" s="264">
        <f t="shared" si="2"/>
        <v>0</v>
      </c>
      <c r="AB64" s="264">
        <f t="shared" si="2"/>
        <v>5.8815584822965094E-4</v>
      </c>
      <c r="AC64" s="264">
        <f t="shared" si="2"/>
        <v>5.932386765476849E-3</v>
      </c>
      <c r="AD64" s="264">
        <f>J64/($L64-$I64-$C64)</f>
        <v>1.3868860124921399E-3</v>
      </c>
      <c r="AE64" s="273">
        <f>K64/($L64-$I64-$C64)</f>
        <v>0.24188090788027181</v>
      </c>
    </row>
    <row r="65" spans="1:31" x14ac:dyDescent="0.2">
      <c r="A65" s="110" t="str">
        <f>VLOOKUP($B65,'Sector Match'!$A$1:$B$43,2,0)</f>
        <v>coal mining 05</v>
      </c>
      <c r="B65" s="36" t="s">
        <v>2</v>
      </c>
      <c r="C65" s="138">
        <f>SUMIFS($B5:$AD5,$B$4:$AD$4,C$63)-SUMIFS('Non-energy Use 2020'!$C5:$AF5,'Non-energy Use 2020'!$C$1:$AF$1,'Energy Use 2020'!C$63)</f>
        <v>345861372846000</v>
      </c>
      <c r="D65" s="139">
        <f>SUMIFS($B5:$AD5,$B$4:$AD$4,D$63)-SUMIFS('Non-energy Use 2020'!$C5:$AF5,'Non-energy Use 2020'!$C$1:$AF$1,'Energy Use 2020'!D$63)</f>
        <v>79454114173500</v>
      </c>
      <c r="E65" s="139">
        <f>SUMIFS($B5:$AD5,$B$4:$AD$4,E$63)-SUMIFS('Non-energy Use 2020'!$C5:$AF5,'Non-energy Use 2020'!$C$1:$AF$1,'Energy Use 2020'!E$63)</f>
        <v>44865976855260</v>
      </c>
      <c r="F65" s="139">
        <f>SUMIFS($B5:$AD5,$B$4:$AD$4,F$63)-SUMIFS('Non-energy Use 2020'!$C5:$AF5,'Non-energy Use 2020'!$C$1:$AF$1,'Energy Use 2020'!F$63)</f>
        <v>33333894000</v>
      </c>
      <c r="G65" s="139">
        <f>SUMIFS($B5:$AD5,$B$4:$AD$4,G$63)-SUMIFS('Non-energy Use 2020'!$C5:$AF5,'Non-energy Use 2020'!$C$1:$AF$1,'Energy Use 2020'!G$63)</f>
        <v>394451079000</v>
      </c>
      <c r="H65" s="139">
        <f>SUMIFS($B5:$AD5,$B$4:$AD$4,H$63)-SUMIFS('Non-energy Use 2020'!$C5:$AF5,'Non-energy Use 2020'!$C$1:$AF$1,'Energy Use 2020'!H$63)</f>
        <v>38131196911500</v>
      </c>
      <c r="I65" s="410">
        <f>SUMIFS($B5:$AD5,$B$4:$AD$4,I$63)-SUMIFS('Non-energy Use 2020'!$C5:$AF5,'Non-energy Use 2020'!$C$1:$AF$1,'Energy Use 2020'!I$63)</f>
        <v>310098673153218.81</v>
      </c>
      <c r="J65" s="139">
        <f>SUMIFS($B5:$AD5,$B$4:$AD$4,J$63)-SUMIFS('Non-energy Use 2020'!$C5:$AF5,'Non-energy Use 2020'!$C$1:$AF$1,'Energy Use 2020'!J$63)</f>
        <v>5944544430000</v>
      </c>
      <c r="K65" s="140">
        <f>SUMIFS($B5:$AD5,$B$4:$AD$4,K$63)-SUMIFS('Non-energy Use 2020'!$C5:$AF5,'Non-energy Use 2020'!$C$1:$AF$1,'Energy Use 2020'!K$63)</f>
        <v>313894168500</v>
      </c>
      <c r="L65" s="253">
        <f t="shared" ref="L65:L106" si="3">SUM(C65:K65)</f>
        <v>825097557510978.75</v>
      </c>
      <c r="N65" s="36" t="s">
        <v>2</v>
      </c>
      <c r="O65" s="269">
        <f t="shared" ref="O65:T105" si="4">C65/($L65-$I65)</f>
        <v>0.67157693608853852</v>
      </c>
      <c r="P65" s="271">
        <f t="shared" si="1"/>
        <v>0.15428016756305191</v>
      </c>
      <c r="Q65" s="271">
        <f t="shared" si="1"/>
        <v>8.7118590385319078E-2</v>
      </c>
      <c r="R65" s="271">
        <f t="shared" si="1"/>
        <v>6.4726147982960633E-5</v>
      </c>
      <c r="S65" s="271">
        <f t="shared" si="1"/>
        <v>7.6592608446503414E-4</v>
      </c>
      <c r="T65" s="271">
        <f t="shared" si="1"/>
        <v>7.4041319446841725E-2</v>
      </c>
      <c r="U65" s="271">
        <f t="shared" ref="U65:V106" si="5">J65/($L65-$I65)</f>
        <v>1.154282972362798E-2</v>
      </c>
      <c r="V65" s="274">
        <f t="shared" si="5"/>
        <v>6.095045601728793E-4</v>
      </c>
      <c r="X65" s="36" t="s">
        <v>2</v>
      </c>
      <c r="Y65" s="271">
        <f t="shared" ref="Y65:Y106" si="6">D65/($L65-$I65-$C65)</f>
        <v>0.46976045386582177</v>
      </c>
      <c r="Z65" s="271">
        <f t="shared" si="2"/>
        <v>0.26526331417700039</v>
      </c>
      <c r="AA65" s="271">
        <f t="shared" si="2"/>
        <v>1.970816154385855E-4</v>
      </c>
      <c r="AB65" s="271">
        <f t="shared" si="2"/>
        <v>2.3321324493565951E-3</v>
      </c>
      <c r="AC65" s="271">
        <f t="shared" si="2"/>
        <v>0.22544494459378861</v>
      </c>
      <c r="AD65" s="271">
        <f t="shared" ref="AD65:AD106" si="7">J65/($L65-$I65-$C65)</f>
        <v>3.514622141988108E-2</v>
      </c>
      <c r="AE65" s="274">
        <f t="shared" ref="AE65:AE106" si="8">K65/($L65-$I65-$C65)</f>
        <v>1.8558518787133468E-3</v>
      </c>
    </row>
    <row r="66" spans="1:31" x14ac:dyDescent="0.2">
      <c r="A66" s="41" t="str">
        <f>VLOOKUP($B66,'Sector Match'!$A$1:$B$43,2,0)</f>
        <v>oil and gas extraction 06</v>
      </c>
      <c r="B66" s="12" t="s">
        <v>3</v>
      </c>
      <c r="C66" s="141">
        <f>SUMIFS($B6:$AD6,$B$4:$AD$4,C$63)-SUMIFS('Non-energy Use 2020'!$C6:$AF6,'Non-energy Use 2020'!$C$1:$AF$1,'Energy Use 2020'!C$63)</f>
        <v>13639118295000</v>
      </c>
      <c r="D66" s="142">
        <f>SUMIFS($B6:$AD6,$B$4:$AD$4,D$63)-SUMIFS('Non-energy Use 2020'!$C6:$AF6,'Non-energy Use 2020'!$C$1:$AF$1,'Energy Use 2020'!D$63)</f>
        <v>4688967756000</v>
      </c>
      <c r="E66" s="142">
        <f>SUMIFS($B6:$AD6,$B$4:$AD$4,E$63)-SUMIFS('Non-energy Use 2020'!$C6:$AF6,'Non-energy Use 2020'!$C$1:$AF$1,'Energy Use 2020'!E$63)</f>
        <v>7973272997085</v>
      </c>
      <c r="F66" s="142">
        <f>SUMIFS($B6:$AD6,$B$4:$AD$4,F$63)-SUMIFS('Non-energy Use 2020'!$C6:$AF6,'Non-energy Use 2020'!$C$1:$AF$1,'Energy Use 2020'!F$63)</f>
        <v>98223874320000</v>
      </c>
      <c r="G66" s="142">
        <f>SUMIFS($B6:$AD6,$B$4:$AD$4,G$63)-SUMIFS('Non-energy Use 2020'!$C6:$AF6,'Non-energy Use 2020'!$C$1:$AF$1,'Energy Use 2020'!G$63)</f>
        <v>6141769969500</v>
      </c>
      <c r="H66" s="142">
        <f>SUMIFS($B6:$AD6,$B$4:$AD$4,H$63)-SUMIFS('Non-energy Use 2020'!$C6:$AF6,'Non-energy Use 2020'!$C$1:$AF$1,'Energy Use 2020'!H$63)</f>
        <v>454102082313000</v>
      </c>
      <c r="I66" s="411">
        <f>SUMIFS($B6:$AD6,$B$4:$AD$4,I$63)-SUMIFS('Non-energy Use 2020'!$C6:$AF6,'Non-energy Use 2020'!$C$1:$AF$1,'Energy Use 2020'!I$63)</f>
        <v>158092881609818.72</v>
      </c>
      <c r="J66" s="142">
        <f>SUMIFS($B6:$AD6,$B$4:$AD$4,J$63)-SUMIFS('Non-energy Use 2020'!$C6:$AF6,'Non-energy Use 2020'!$C$1:$AF$1,'Energy Use 2020'!J$63)</f>
        <v>25436538946500</v>
      </c>
      <c r="K66" s="143">
        <f>SUMIFS($B6:$AD6,$B$4:$AD$4,K$63)-SUMIFS('Non-energy Use 2020'!$C6:$AF6,'Non-energy Use 2020'!$C$1:$AF$1,'Energy Use 2020'!K$63)</f>
        <v>0</v>
      </c>
      <c r="L66" s="253">
        <f t="shared" si="3"/>
        <v>768298506206903.75</v>
      </c>
      <c r="N66" s="12" t="s">
        <v>3</v>
      </c>
      <c r="O66" s="269">
        <f t="shared" si="4"/>
        <v>2.2351675804374672E-2</v>
      </c>
      <c r="P66" s="271">
        <f t="shared" si="1"/>
        <v>7.6842421095284011E-3</v>
      </c>
      <c r="Q66" s="271">
        <f t="shared" si="1"/>
        <v>1.3066534747774085E-2</v>
      </c>
      <c r="R66" s="271">
        <f t="shared" si="1"/>
        <v>0.16096848400054756</v>
      </c>
      <c r="S66" s="271">
        <f t="shared" si="1"/>
        <v>1.006508252616546E-2</v>
      </c>
      <c r="T66" s="271">
        <f t="shared" si="1"/>
        <v>0.74417878827787076</v>
      </c>
      <c r="U66" s="271">
        <f t="shared" si="5"/>
        <v>4.1685192533739084E-2</v>
      </c>
      <c r="V66" s="274">
        <f t="shared" si="5"/>
        <v>0</v>
      </c>
      <c r="X66" s="12" t="s">
        <v>3</v>
      </c>
      <c r="Y66" s="271">
        <f t="shared" si="6"/>
        <v>7.8599245959437673E-3</v>
      </c>
      <c r="Z66" s="271">
        <f t="shared" si="2"/>
        <v>1.3365270951110944E-2</v>
      </c>
      <c r="AA66" s="271">
        <f t="shared" si="2"/>
        <v>0.16464865741266088</v>
      </c>
      <c r="AB66" s="271">
        <f t="shared" si="2"/>
        <v>1.0295197441724921E-2</v>
      </c>
      <c r="AC66" s="271">
        <f t="shared" si="2"/>
        <v>0.76119272120693804</v>
      </c>
      <c r="AD66" s="271">
        <f t="shared" si="7"/>
        <v>4.2638228391621485E-2</v>
      </c>
      <c r="AE66" s="274">
        <f t="shared" si="8"/>
        <v>0</v>
      </c>
    </row>
    <row r="67" spans="1:31" x14ac:dyDescent="0.2">
      <c r="A67" s="41" t="str">
        <f>VLOOKUP($B67,'Sector Match'!$A$1:$B$43,2,0)</f>
        <v>other mining and quarrying 07T08</v>
      </c>
      <c r="B67" s="12" t="s">
        <v>4</v>
      </c>
      <c r="C67" s="141">
        <f>SUMIFS($B7:$AD7,$B$4:$AD$4,C$63)-SUMIFS('Non-energy Use 2020'!$C7:$AF7,'Non-energy Use 2020'!$C$1:$AF$1,'Energy Use 2020'!C$63)</f>
        <v>81576372091500</v>
      </c>
      <c r="D67" s="142">
        <f>SUMIFS($B7:$AD7,$B$4:$AD$4,D$63)-SUMIFS('Non-energy Use 2020'!$C7:$AF7,'Non-energy Use 2020'!$C$1:$AF$1,'Energy Use 2020'!D$63)</f>
        <v>11616862059000</v>
      </c>
      <c r="E67" s="142">
        <f>SUMIFS($B7:$AD7,$B$4:$AD$4,E$63)-SUMIFS('Non-energy Use 2020'!$C7:$AF7,'Non-energy Use 2020'!$C$1:$AF$1,'Energy Use 2020'!E$63)</f>
        <v>10504732242180</v>
      </c>
      <c r="F67" s="142">
        <f>SUMIFS($B7:$AD7,$B$4:$AD$4,F$63)-SUMIFS('Non-energy Use 2020'!$C7:$AF7,'Non-energy Use 2020'!$C$1:$AF$1,'Energy Use 2020'!F$63)</f>
        <v>0</v>
      </c>
      <c r="G67" s="142">
        <f>SUMIFS($B7:$AD7,$B$4:$AD$4,G$63)-SUMIFS('Non-energy Use 2020'!$C7:$AF7,'Non-energy Use 2020'!$C$1:$AF$1,'Energy Use 2020'!G$63)</f>
        <v>5555649000</v>
      </c>
      <c r="H67" s="142">
        <f>SUMIFS($B7:$AD7,$B$4:$AD$4,H$63)-SUMIFS('Non-energy Use 2020'!$C7:$AF7,'Non-energy Use 2020'!$C$1:$AF$1,'Energy Use 2020'!H$63)</f>
        <v>188892066000</v>
      </c>
      <c r="I67" s="411">
        <f>SUMIFS($B7:$AD7,$B$4:$AD$4,I$63)-SUMIFS('Non-energy Use 2020'!$C7:$AF7,'Non-energy Use 2020'!$C$1:$AF$1,'Energy Use 2020'!I$63)</f>
        <v>152673035839758.28</v>
      </c>
      <c r="J67" s="142">
        <f>SUMIFS($B7:$AD7,$B$4:$AD$4,J$63)-SUMIFS('Non-energy Use 2020'!$C7:$AF7,'Non-energy Use 2020'!$C$1:$AF$1,'Energy Use 2020'!J$63)</f>
        <v>1236131902500</v>
      </c>
      <c r="K67" s="143">
        <f>SUMIFS($B7:$AD7,$B$4:$AD$4,K$63)-SUMIFS('Non-energy Use 2020'!$C7:$AF7,'Non-energy Use 2020'!$C$1:$AF$1,'Energy Use 2020'!K$63)</f>
        <v>663900055500</v>
      </c>
      <c r="L67" s="253">
        <f t="shared" si="3"/>
        <v>258465481905438.28</v>
      </c>
      <c r="N67" s="12" t="s">
        <v>4</v>
      </c>
      <c r="O67" s="269">
        <f t="shared" si="4"/>
        <v>0.77109826953858562</v>
      </c>
      <c r="P67" s="271">
        <f t="shared" si="1"/>
        <v>0.10980804859912027</v>
      </c>
      <c r="Q67" s="271">
        <f t="shared" si="1"/>
        <v>9.9295674056522523E-2</v>
      </c>
      <c r="R67" s="271">
        <f t="shared" si="1"/>
        <v>0</v>
      </c>
      <c r="S67" s="271">
        <f t="shared" si="1"/>
        <v>5.2514609564380809E-5</v>
      </c>
      <c r="T67" s="271">
        <f t="shared" si="1"/>
        <v>1.7854967251889477E-3</v>
      </c>
      <c r="U67" s="271">
        <f t="shared" si="5"/>
        <v>1.168450062807473E-2</v>
      </c>
      <c r="V67" s="274">
        <f t="shared" si="5"/>
        <v>6.2754958429435065E-3</v>
      </c>
      <c r="X67" s="12" t="s">
        <v>4</v>
      </c>
      <c r="Y67" s="271">
        <f t="shared" si="6"/>
        <v>0.47971698762509118</v>
      </c>
      <c r="Z67" s="271">
        <f t="shared" si="2"/>
        <v>0.43379171427129359</v>
      </c>
      <c r="AA67" s="271">
        <f t="shared" si="2"/>
        <v>0</v>
      </c>
      <c r="AB67" s="271">
        <f t="shared" si="2"/>
        <v>2.2941988886900585E-4</v>
      </c>
      <c r="AC67" s="271">
        <f t="shared" si="2"/>
        <v>7.8002762215461981E-3</v>
      </c>
      <c r="AD67" s="271">
        <f t="shared" si="7"/>
        <v>5.1045925273353797E-2</v>
      </c>
      <c r="AE67" s="274">
        <f t="shared" si="8"/>
        <v>2.7415676719846196E-2</v>
      </c>
    </row>
    <row r="68" spans="1:31" x14ac:dyDescent="0.2">
      <c r="A68" s="41" t="str">
        <f>VLOOKUP($B68,'Sector Match'!$A$1:$B$43,2,0)</f>
        <v>other mining and quarrying 07T08</v>
      </c>
      <c r="B68" s="12" t="s">
        <v>5</v>
      </c>
      <c r="C68" s="141">
        <f>SUMIFS($B8:$AD8,$B$4:$AD$4,C$63)-SUMIFS('Non-energy Use 2020'!$C8:$AF8,'Non-energy Use 2020'!$C$1:$AF$1,'Energy Use 2020'!C$63)</f>
        <v>15855822246000</v>
      </c>
      <c r="D68" s="142">
        <f>SUMIFS($B8:$AD8,$B$4:$AD$4,D$63)-SUMIFS('Non-energy Use 2020'!$C8:$AF8,'Non-energy Use 2020'!$C$1:$AF$1,'Energy Use 2020'!D$63)</f>
        <v>1613916034500</v>
      </c>
      <c r="E68" s="142">
        <f>SUMIFS($B8:$AD8,$B$4:$AD$4,E$63)-SUMIFS('Non-energy Use 2020'!$C8:$AF8,'Non-energy Use 2020'!$C$1:$AF$1,'Energy Use 2020'!E$63)</f>
        <v>5220448917585</v>
      </c>
      <c r="F68" s="142">
        <f>SUMIFS($B8:$AD8,$B$4:$AD$4,F$63)-SUMIFS('Non-energy Use 2020'!$C8:$AF8,'Non-energy Use 2020'!$C$1:$AF$1,'Energy Use 2020'!F$63)</f>
        <v>0</v>
      </c>
      <c r="G68" s="142">
        <f>SUMIFS($B8:$AD8,$B$4:$AD$4,G$63)-SUMIFS('Non-energy Use 2020'!$C8:$AF8,'Non-energy Use 2020'!$C$1:$AF$1,'Energy Use 2020'!G$63)</f>
        <v>441674095500</v>
      </c>
      <c r="H68" s="142">
        <f>SUMIFS($B8:$AD8,$B$4:$AD$4,H$63)-SUMIFS('Non-energy Use 2020'!$C8:$AF8,'Non-energy Use 2020'!$C$1:$AF$1,'Energy Use 2020'!H$63)</f>
        <v>2952827443500</v>
      </c>
      <c r="I68" s="411">
        <f>SUMIFS($B8:$AD8,$B$4:$AD$4,I$63)-SUMIFS('Non-energy Use 2020'!$C8:$AF8,'Non-energy Use 2020'!$C$1:$AF$1,'Energy Use 2020'!I$63)</f>
        <v>112419693901000.98</v>
      </c>
      <c r="J68" s="142">
        <f>SUMIFS($B8:$AD8,$B$4:$AD$4,J$63)-SUMIFS('Non-energy Use 2020'!$C8:$AF8,'Non-energy Use 2020'!$C$1:$AF$1,'Energy Use 2020'!J$63)</f>
        <v>2777824500</v>
      </c>
      <c r="K68" s="143">
        <f>SUMIFS($B8:$AD8,$B$4:$AD$4,K$63)-SUMIFS('Non-energy Use 2020'!$C8:$AF8,'Non-energy Use 2020'!$C$1:$AF$1,'Energy Use 2020'!K$63)</f>
        <v>1669472524500</v>
      </c>
      <c r="L68" s="253">
        <f t="shared" si="3"/>
        <v>140176632987085.98</v>
      </c>
      <c r="N68" s="12" t="s">
        <v>5</v>
      </c>
      <c r="O68" s="269">
        <f t="shared" si="4"/>
        <v>0.57123813965311399</v>
      </c>
      <c r="P68" s="271">
        <f t="shared" si="1"/>
        <v>5.8144596905826768E-2</v>
      </c>
      <c r="Q68" s="271">
        <f t="shared" si="1"/>
        <v>0.18807725525478042</v>
      </c>
      <c r="R68" s="271">
        <f t="shared" si="1"/>
        <v>0</v>
      </c>
      <c r="S68" s="271">
        <f t="shared" si="1"/>
        <v>1.5912204660974968E-2</v>
      </c>
      <c r="T68" s="271">
        <f t="shared" si="1"/>
        <v>0.10638159468312196</v>
      </c>
      <c r="U68" s="271">
        <f t="shared" si="5"/>
        <v>1.000767588740564E-4</v>
      </c>
      <c r="V68" s="274">
        <f t="shared" si="5"/>
        <v>6.01461320833079E-2</v>
      </c>
      <c r="X68" s="12" t="s">
        <v>5</v>
      </c>
      <c r="Y68" s="271">
        <f t="shared" si="6"/>
        <v>0.1356104688481046</v>
      </c>
      <c r="Z68" s="271">
        <f t="shared" si="2"/>
        <v>0.43865201793512637</v>
      </c>
      <c r="AA68" s="271">
        <f t="shared" si="2"/>
        <v>0</v>
      </c>
      <c r="AB68" s="271">
        <f t="shared" si="2"/>
        <v>3.7111987171856507E-2</v>
      </c>
      <c r="AC68" s="271">
        <f t="shared" si="2"/>
        <v>0.24811347398543063</v>
      </c>
      <c r="AD68" s="271">
        <f t="shared" si="7"/>
        <v>2.334087243512988E-4</v>
      </c>
      <c r="AE68" s="274">
        <f t="shared" si="8"/>
        <v>0.14027864333513057</v>
      </c>
    </row>
    <row r="69" spans="1:31" x14ac:dyDescent="0.2">
      <c r="A69" s="41" t="str">
        <f>VLOOKUP($B69,'Sector Match'!$A$1:$B$43,2,0)</f>
        <v>other mining and quarrying 07T08</v>
      </c>
      <c r="B69" s="12" t="s">
        <v>6</v>
      </c>
      <c r="C69" s="141">
        <f>SUMIFS($B9:$AD9,$B$4:$AD$4,C$63)-SUMIFS('Non-energy Use 2020'!$C9:$AF9,'Non-energy Use 2020'!$C$1:$AF$1,'Energy Use 2020'!C$63)</f>
        <v>62939947521000.008</v>
      </c>
      <c r="D69" s="142">
        <f>SUMIFS($B9:$AD9,$B$4:$AD$4,D$63)-SUMIFS('Non-energy Use 2020'!$C9:$AF9,'Non-energy Use 2020'!$C$1:$AF$1,'Energy Use 2020'!D$63)</f>
        <v>3655617042000</v>
      </c>
      <c r="E69" s="142">
        <f>SUMIFS($B9:$AD9,$B$4:$AD$4,E$63)-SUMIFS('Non-energy Use 2020'!$C9:$AF9,'Non-energy Use 2020'!$C$1:$AF$1,'Energy Use 2020'!E$63)</f>
        <v>14393353203240</v>
      </c>
      <c r="F69" s="142">
        <f>SUMIFS($B9:$AD9,$B$4:$AD$4,F$63)-SUMIFS('Non-energy Use 2020'!$C9:$AF9,'Non-energy Use 2020'!$C$1:$AF$1,'Energy Use 2020'!F$63)</f>
        <v>0</v>
      </c>
      <c r="G69" s="142">
        <f>SUMIFS($B9:$AD9,$B$4:$AD$4,G$63)-SUMIFS('Non-energy Use 2020'!$C9:$AF9,'Non-energy Use 2020'!$C$1:$AF$1,'Energy Use 2020'!G$63)</f>
        <v>466674516000</v>
      </c>
      <c r="H69" s="142">
        <f>SUMIFS($B9:$AD9,$B$4:$AD$4,H$63)-SUMIFS('Non-energy Use 2020'!$C9:$AF9,'Non-energy Use 2020'!$C$1:$AF$1,'Energy Use 2020'!H$63)</f>
        <v>11464081711500</v>
      </c>
      <c r="I69" s="411">
        <f>SUMIFS($B9:$AD9,$B$4:$AD$4,I$63)-SUMIFS('Non-energy Use 2020'!$C9:$AF9,'Non-energy Use 2020'!$C$1:$AF$1,'Energy Use 2020'!I$63)</f>
        <v>77011866052616</v>
      </c>
      <c r="J69" s="142">
        <f>SUMIFS($B9:$AD9,$B$4:$AD$4,J$63)-SUMIFS('Non-energy Use 2020'!$C9:$AF9,'Non-energy Use 2020'!$C$1:$AF$1,'Energy Use 2020'!J$63)</f>
        <v>21686475871500</v>
      </c>
      <c r="K69" s="143">
        <f>SUMIFS($B9:$AD9,$B$4:$AD$4,K$63)-SUMIFS('Non-energy Use 2020'!$C9:$AF9,'Non-energy Use 2020'!$C$1:$AF$1,'Energy Use 2020'!K$63)</f>
        <v>91668208500</v>
      </c>
      <c r="L69" s="253">
        <f t="shared" si="3"/>
        <v>191709684126356</v>
      </c>
      <c r="N69" s="12" t="s">
        <v>6</v>
      </c>
      <c r="O69" s="269">
        <f t="shared" si="4"/>
        <v>0.54874581380907783</v>
      </c>
      <c r="P69" s="271">
        <f t="shared" si="1"/>
        <v>3.1871722613326256E-2</v>
      </c>
      <c r="Q69" s="271">
        <f t="shared" si="1"/>
        <v>0.12548933750410507</v>
      </c>
      <c r="R69" s="271">
        <f t="shared" si="1"/>
        <v>0</v>
      </c>
      <c r="S69" s="271">
        <f t="shared" si="1"/>
        <v>4.0687305463820754E-3</v>
      </c>
      <c r="T69" s="271">
        <f t="shared" si="1"/>
        <v>9.9950303362612042E-2</v>
      </c>
      <c r="U69" s="271">
        <f t="shared" si="5"/>
        <v>0.18907487723574321</v>
      </c>
      <c r="V69" s="274">
        <f t="shared" si="5"/>
        <v>7.9921492875362188E-4</v>
      </c>
      <c r="X69" s="12" t="s">
        <v>6</v>
      </c>
      <c r="Y69" s="271">
        <f t="shared" si="6"/>
        <v>7.0629200988379465E-2</v>
      </c>
      <c r="Z69" s="271">
        <f t="shared" si="2"/>
        <v>0.27809013488245288</v>
      </c>
      <c r="AA69" s="271">
        <f t="shared" si="2"/>
        <v>0</v>
      </c>
      <c r="AB69" s="271">
        <f t="shared" si="2"/>
        <v>9.0164937431973791E-3</v>
      </c>
      <c r="AC69" s="271">
        <f t="shared" si="2"/>
        <v>0.22149446237009277</v>
      </c>
      <c r="AD69" s="271">
        <f t="shared" si="7"/>
        <v>0.41899861103060676</v>
      </c>
      <c r="AE69" s="274">
        <f t="shared" si="8"/>
        <v>1.7710969852709137E-3</v>
      </c>
    </row>
    <row r="70" spans="1:31" x14ac:dyDescent="0.2">
      <c r="A70" s="41" t="str">
        <f>VLOOKUP($B70,'Sector Match'!$A$1:$B$43,2,0)</f>
        <v>Mining Support Service Activities 09</v>
      </c>
      <c r="B70" s="12" t="s">
        <v>7</v>
      </c>
      <c r="C70" s="141">
        <f>SUMIFS($B10:$AD10,$B$4:$AD$4,C$63)-SUMIFS('Non-energy Use 2020'!$C10:$AF10,'Non-energy Use 2020'!$C$1:$AF$1,'Energy Use 2020'!C$63)</f>
        <v>700011774000</v>
      </c>
      <c r="D70" s="142">
        <f>SUMIFS($B10:$AD10,$B$4:$AD$4,D$63)-SUMIFS('Non-energy Use 2020'!$C10:$AF10,'Non-energy Use 2020'!$C$1:$AF$1,'Energy Use 2020'!D$63)</f>
        <v>202781188500</v>
      </c>
      <c r="E70" s="142">
        <f>SUMIFS($B10:$AD10,$B$4:$AD$4,E$63)-SUMIFS('Non-energy Use 2020'!$C10:$AF10,'Non-energy Use 2020'!$C$1:$AF$1,'Energy Use 2020'!E$63)</f>
        <v>31722116890365</v>
      </c>
      <c r="F70" s="142">
        <f>SUMIFS($B10:$AD10,$B$4:$AD$4,F$63)-SUMIFS('Non-energy Use 2020'!$C10:$AF10,'Non-energy Use 2020'!$C$1:$AF$1,'Energy Use 2020'!F$63)</f>
        <v>36111718500</v>
      </c>
      <c r="G70" s="142">
        <f>SUMIFS($B10:$AD10,$B$4:$AD$4,G$63)-SUMIFS('Non-energy Use 2020'!$C10:$AF10,'Non-energy Use 2020'!$C$1:$AF$1,'Energy Use 2020'!G$63)</f>
        <v>91668208500</v>
      </c>
      <c r="H70" s="142">
        <f>SUMIFS($B10:$AD10,$B$4:$AD$4,H$63)-SUMIFS('Non-energy Use 2020'!$C10:$AF10,'Non-energy Use 2020'!$C$1:$AF$1,'Energy Use 2020'!H$63)</f>
        <v>10769625586500</v>
      </c>
      <c r="I70" s="411">
        <f>SUMIFS($B10:$AD10,$B$4:$AD$4,I$63)-SUMIFS('Non-energy Use 2020'!$C10:$AF10,'Non-energy Use 2020'!$C$1:$AF$1,'Energy Use 2020'!I$63)</f>
        <v>0</v>
      </c>
      <c r="J70" s="142">
        <f>SUMIFS($B10:$AD10,$B$4:$AD$4,J$63)-SUMIFS('Non-energy Use 2020'!$C10:$AF10,'Non-energy Use 2020'!$C$1:$AF$1,'Energy Use 2020'!J$63)</f>
        <v>2377817772000</v>
      </c>
      <c r="K70" s="143">
        <f>SUMIFS($B10:$AD10,$B$4:$AD$4,K$63)-SUMIFS('Non-energy Use 2020'!$C10:$AF10,'Non-energy Use 2020'!$C$1:$AF$1,'Energy Use 2020'!K$63)</f>
        <v>0</v>
      </c>
      <c r="L70" s="253">
        <f t="shared" si="3"/>
        <v>45900133138365</v>
      </c>
      <c r="N70" s="12" t="s">
        <v>7</v>
      </c>
      <c r="O70" s="269">
        <f t="shared" si="4"/>
        <v>1.5250756939850894E-2</v>
      </c>
      <c r="P70" s="271">
        <f t="shared" si="1"/>
        <v>4.4178780024171239E-3</v>
      </c>
      <c r="Q70" s="271">
        <f t="shared" si="1"/>
        <v>0.69111165309127398</v>
      </c>
      <c r="R70" s="271">
        <f t="shared" si="1"/>
        <v>7.8674539769072068E-4</v>
      </c>
      <c r="S70" s="271">
        <f t="shared" si="1"/>
        <v>1.997122932599522E-3</v>
      </c>
      <c r="T70" s="271">
        <f t="shared" si="1"/>
        <v>0.23463168514207108</v>
      </c>
      <c r="U70" s="271">
        <f t="shared" si="5"/>
        <v>5.1804158494096683E-2</v>
      </c>
      <c r="V70" s="274">
        <f t="shared" si="5"/>
        <v>0</v>
      </c>
      <c r="X70" s="12" t="s">
        <v>7</v>
      </c>
      <c r="Y70" s="271">
        <f t="shared" si="6"/>
        <v>4.486297434145148E-3</v>
      </c>
      <c r="Z70" s="271">
        <f t="shared" si="2"/>
        <v>0.70181486095243484</v>
      </c>
      <c r="AA70" s="271">
        <f t="shared" si="2"/>
        <v>7.9892968005324558E-4</v>
      </c>
      <c r="AB70" s="271">
        <f t="shared" si="2"/>
        <v>2.0280522647505464E-3</v>
      </c>
      <c r="AC70" s="271">
        <f t="shared" si="2"/>
        <v>0.23826541304357179</v>
      </c>
      <c r="AD70" s="271">
        <f t="shared" si="7"/>
        <v>5.2606446625044476E-2</v>
      </c>
      <c r="AE70" s="274">
        <f t="shared" si="8"/>
        <v>0</v>
      </c>
    </row>
    <row r="71" spans="1:31" x14ac:dyDescent="0.2">
      <c r="A71" s="41" t="str">
        <f>VLOOKUP($B71,'Sector Match'!$A$1:$B$43,2,0)</f>
        <v>Mining Support Service Activities 09</v>
      </c>
      <c r="B71" s="12" t="s">
        <v>8</v>
      </c>
      <c r="C71" s="141">
        <f>SUMIFS($B11:$AD11,$B$4:$AD$4,C$63)-SUMIFS('Non-energy Use 2020'!$C11:$AF11,'Non-energy Use 2020'!$C$1:$AF$1,'Energy Use 2020'!C$63)</f>
        <v>1725029014500</v>
      </c>
      <c r="D71" s="142">
        <f>SUMIFS($B11:$AD11,$B$4:$AD$4,D$63)-SUMIFS('Non-energy Use 2020'!$C11:$AF11,'Non-energy Use 2020'!$C$1:$AF$1,'Energy Use 2020'!D$63)</f>
        <v>0</v>
      </c>
      <c r="E71" s="142">
        <f>SUMIFS($B11:$AD11,$B$4:$AD$4,E$63)-SUMIFS('Non-energy Use 2020'!$C11:$AF11,'Non-energy Use 2020'!$C$1:$AF$1,'Energy Use 2020'!E$63)</f>
        <v>67834474290</v>
      </c>
      <c r="F71" s="142">
        <f>SUMIFS($B11:$AD11,$B$4:$AD$4,F$63)-SUMIFS('Non-energy Use 2020'!$C11:$AF11,'Non-energy Use 2020'!$C$1:$AF$1,'Energy Use 2020'!F$63)</f>
        <v>0</v>
      </c>
      <c r="G71" s="142">
        <f>SUMIFS($B11:$AD11,$B$4:$AD$4,G$63)-SUMIFS('Non-energy Use 2020'!$C11:$AF11,'Non-energy Use 2020'!$C$1:$AF$1,'Energy Use 2020'!G$63)</f>
        <v>0</v>
      </c>
      <c r="H71" s="142">
        <f>SUMIFS($B11:$AD11,$B$4:$AD$4,H$63)-SUMIFS('Non-energy Use 2020'!$C11:$AF11,'Non-energy Use 2020'!$C$1:$AF$1,'Energy Use 2020'!H$63)</f>
        <v>0</v>
      </c>
      <c r="I71" s="411">
        <f>SUMIFS($B11:$AD11,$B$4:$AD$4,I$63)-SUMIFS('Non-energy Use 2020'!$C11:$AF11,'Non-energy Use 2020'!$C$1:$AF$1,'Energy Use 2020'!I$63)</f>
        <v>55176206885577.039</v>
      </c>
      <c r="J71" s="142">
        <f>SUMIFS($B11:$AD11,$B$4:$AD$4,J$63)-SUMIFS('Non-energy Use 2020'!$C11:$AF11,'Non-energy Use 2020'!$C$1:$AF$1,'Energy Use 2020'!J$63)</f>
        <v>0</v>
      </c>
      <c r="K71" s="143">
        <f>SUMIFS($B11:$AD11,$B$4:$AD$4,K$63)-SUMIFS('Non-energy Use 2020'!$C11:$AF11,'Non-energy Use 2020'!$C$1:$AF$1,'Energy Use 2020'!K$63)</f>
        <v>0</v>
      </c>
      <c r="L71" s="253">
        <f t="shared" si="3"/>
        <v>56969070374367.039</v>
      </c>
      <c r="N71" s="12" t="s">
        <v>8</v>
      </c>
      <c r="O71" s="269">
        <f t="shared" si="4"/>
        <v>0.96216417216696104</v>
      </c>
      <c r="P71" s="271">
        <f t="shared" si="1"/>
        <v>0</v>
      </c>
      <c r="Q71" s="271">
        <f t="shared" si="1"/>
        <v>3.7835827833038953E-2</v>
      </c>
      <c r="R71" s="271">
        <f t="shared" si="1"/>
        <v>0</v>
      </c>
      <c r="S71" s="271">
        <f t="shared" si="1"/>
        <v>0</v>
      </c>
      <c r="T71" s="271">
        <f t="shared" si="1"/>
        <v>0</v>
      </c>
      <c r="U71" s="271">
        <f t="shared" si="5"/>
        <v>0</v>
      </c>
      <c r="V71" s="274">
        <f t="shared" si="5"/>
        <v>0</v>
      </c>
      <c r="X71" s="12" t="s">
        <v>8</v>
      </c>
      <c r="Y71" s="271">
        <f t="shared" si="6"/>
        <v>0</v>
      </c>
      <c r="Z71" s="271">
        <f t="shared" si="2"/>
        <v>1</v>
      </c>
      <c r="AA71" s="271">
        <f t="shared" si="2"/>
        <v>0</v>
      </c>
      <c r="AB71" s="271">
        <f t="shared" si="2"/>
        <v>0</v>
      </c>
      <c r="AC71" s="271">
        <f t="shared" si="2"/>
        <v>0</v>
      </c>
      <c r="AD71" s="271">
        <f t="shared" si="7"/>
        <v>0</v>
      </c>
      <c r="AE71" s="274">
        <f t="shared" si="8"/>
        <v>0</v>
      </c>
    </row>
    <row r="72" spans="1:31" x14ac:dyDescent="0.2">
      <c r="A72" s="41" t="str">
        <f>VLOOKUP($B72,'Sector Match'!$A$1:$B$43,2,0)</f>
        <v>food beverage and tobacco 10T12</v>
      </c>
      <c r="B72" s="12" t="s">
        <v>9</v>
      </c>
      <c r="C72" s="141">
        <f>SUMIFS($B12:$AD12,$B$4:$AD$4,C$63)-SUMIFS('Non-energy Use 2020'!$C12:$AF12,'Non-energy Use 2020'!$C$1:$AF$1,'Energy Use 2020'!C$63)</f>
        <v>150405307552500.03</v>
      </c>
      <c r="D72" s="142">
        <f>SUMIFS($B12:$AD12,$B$4:$AD$4,D$63)-SUMIFS('Non-energy Use 2020'!$C12:$AF12,'Non-energy Use 2020'!$C$1:$AF$1,'Energy Use 2020'!D$63)</f>
        <v>591676618500</v>
      </c>
      <c r="E72" s="142">
        <f>SUMIFS($B12:$AD12,$B$4:$AD$4,E$63)-SUMIFS('Non-energy Use 2020'!$C12:$AF12,'Non-energy Use 2020'!$C$1:$AF$1,'Energy Use 2020'!E$63)</f>
        <v>4124291591640</v>
      </c>
      <c r="F72" s="142">
        <f>SUMIFS($B12:$AD12,$B$4:$AD$4,F$63)-SUMIFS('Non-energy Use 2020'!$C12:$AF12,'Non-energy Use 2020'!$C$1:$AF$1,'Energy Use 2020'!F$63)</f>
        <v>0</v>
      </c>
      <c r="G72" s="142">
        <f>SUMIFS($B12:$AD12,$B$4:$AD$4,G$63)-SUMIFS('Non-energy Use 2020'!$C12:$AF12,'Non-energy Use 2020'!$C$1:$AF$1,'Energy Use 2020'!G$63)</f>
        <v>991683346500</v>
      </c>
      <c r="H72" s="142">
        <f>SUMIFS($B12:$AD12,$B$4:$AD$4,H$63)-SUMIFS('Non-energy Use 2020'!$C12:$AF12,'Non-energy Use 2020'!$C$1:$AF$1,'Energy Use 2020'!H$63)</f>
        <v>106426790068500</v>
      </c>
      <c r="I72" s="411">
        <f>SUMIFS($B12:$AD12,$B$4:$AD$4,I$63)-SUMIFS('Non-energy Use 2020'!$C12:$AF12,'Non-energy Use 2020'!$C$1:$AF$1,'Energy Use 2020'!I$63)</f>
        <v>236745441845307.94</v>
      </c>
      <c r="J72" s="142">
        <f>SUMIFS($B12:$AD12,$B$4:$AD$4,J$63)-SUMIFS('Non-energy Use 2020'!$C12:$AF12,'Non-energy Use 2020'!$C$1:$AF$1,'Energy Use 2020'!J$63)</f>
        <v>82723613610000</v>
      </c>
      <c r="K72" s="143">
        <f>SUMIFS($B12:$AD12,$B$4:$AD$4,K$63)-SUMIFS('Non-energy Use 2020'!$C12:$AF12,'Non-energy Use 2020'!$C$1:$AF$1,'Energy Use 2020'!K$63)</f>
        <v>41990787385237.695</v>
      </c>
      <c r="L72" s="253">
        <f t="shared" si="3"/>
        <v>623999592018185.75</v>
      </c>
      <c r="N72" s="12" t="s">
        <v>9</v>
      </c>
      <c r="O72" s="269">
        <f t="shared" si="4"/>
        <v>0.38838914311274952</v>
      </c>
      <c r="P72" s="271">
        <f t="shared" si="1"/>
        <v>1.5278767657773687E-3</v>
      </c>
      <c r="Q72" s="271">
        <f t="shared" si="1"/>
        <v>1.0650090101807393E-2</v>
      </c>
      <c r="R72" s="271">
        <f t="shared" si="1"/>
        <v>0</v>
      </c>
      <c r="S72" s="271">
        <f t="shared" si="1"/>
        <v>2.5608075370071393E-3</v>
      </c>
      <c r="T72" s="271">
        <f t="shared" si="1"/>
        <v>0.27482414332032079</v>
      </c>
      <c r="U72" s="271">
        <f t="shared" si="5"/>
        <v>0.21361582199460113</v>
      </c>
      <c r="V72" s="274">
        <f t="shared" si="5"/>
        <v>0.10843211716773646</v>
      </c>
      <c r="X72" s="12" t="s">
        <v>9</v>
      </c>
      <c r="Y72" s="271">
        <f t="shared" si="6"/>
        <v>2.4981191039567018E-3</v>
      </c>
      <c r="Z72" s="271">
        <f t="shared" si="2"/>
        <v>1.7413180263035653E-2</v>
      </c>
      <c r="AA72" s="271">
        <f t="shared" si="2"/>
        <v>0</v>
      </c>
      <c r="AB72" s="271">
        <f t="shared" si="2"/>
        <v>4.1869883573358805E-3</v>
      </c>
      <c r="AC72" s="271">
        <f t="shared" si="2"/>
        <v>0.44934477572719772</v>
      </c>
      <c r="AD72" s="271">
        <f t="shared" si="7"/>
        <v>0.34926754420577738</v>
      </c>
      <c r="AE72" s="274">
        <f t="shared" si="8"/>
        <v>0.17728939234269633</v>
      </c>
    </row>
    <row r="73" spans="1:31" x14ac:dyDescent="0.2">
      <c r="A73" s="41" t="str">
        <f>VLOOKUP($B73,'Sector Match'!$A$1:$B$43,2,0)</f>
        <v>food beverage and tobacco 10T12</v>
      </c>
      <c r="B73" s="12" t="s">
        <v>10</v>
      </c>
      <c r="C73" s="141">
        <f>SUMIFS($B13:$AD13,$B$4:$AD$4,C$63)-SUMIFS('Non-energy Use 2020'!$C13:$AF13,'Non-energy Use 2020'!$C$1:$AF$1,'Energy Use 2020'!C$63)</f>
        <v>113293572232500</v>
      </c>
      <c r="D73" s="142">
        <f>SUMIFS($B13:$AD13,$B$4:$AD$4,D$63)-SUMIFS('Non-energy Use 2020'!$C13:$AF13,'Non-energy Use 2020'!$C$1:$AF$1,'Energy Use 2020'!D$63)</f>
        <v>577787496000</v>
      </c>
      <c r="E73" s="142">
        <f>SUMIFS($B13:$AD13,$B$4:$AD$4,E$63)-SUMIFS('Non-energy Use 2020'!$C13:$AF13,'Non-energy Use 2020'!$C$1:$AF$1,'Energy Use 2020'!E$63)</f>
        <v>1822308428490</v>
      </c>
      <c r="F73" s="142">
        <f>SUMIFS($B13:$AD13,$B$4:$AD$4,F$63)-SUMIFS('Non-energy Use 2020'!$C13:$AF13,'Non-energy Use 2020'!$C$1:$AF$1,'Energy Use 2020'!F$63)</f>
        <v>0</v>
      </c>
      <c r="G73" s="142">
        <f>SUMIFS($B13:$AD13,$B$4:$AD$4,G$63)-SUMIFS('Non-energy Use 2020'!$C13:$AF13,'Non-energy Use 2020'!$C$1:$AF$1,'Energy Use 2020'!G$63)</f>
        <v>530564479500</v>
      </c>
      <c r="H73" s="142">
        <f>SUMIFS($B13:$AD13,$B$4:$AD$4,H$63)-SUMIFS('Non-energy Use 2020'!$C13:$AF13,'Non-energy Use 2020'!$C$1:$AF$1,'Energy Use 2020'!H$63)</f>
        <v>92832116965500</v>
      </c>
      <c r="I73" s="411">
        <f>SUMIFS($B13:$AD13,$B$4:$AD$4,I$63)-SUMIFS('Non-energy Use 2020'!$C13:$AF13,'Non-energy Use 2020'!$C$1:$AF$1,'Energy Use 2020'!I$63)</f>
        <v>140294058966100.77</v>
      </c>
      <c r="J73" s="142">
        <f>SUMIFS($B13:$AD13,$B$4:$AD$4,J$63)-SUMIFS('Non-energy Use 2020'!$C13:$AF13,'Non-energy Use 2020'!$C$1:$AF$1,'Energy Use 2020'!J$63)</f>
        <v>83315290228500</v>
      </c>
      <c r="K73" s="143">
        <f>SUMIFS($B13:$AD13,$B$4:$AD$4,K$63)-SUMIFS('Non-energy Use 2020'!$C13:$AF13,'Non-energy Use 2020'!$C$1:$AF$1,'Energy Use 2020'!K$63)</f>
        <v>10727958219000</v>
      </c>
      <c r="L73" s="253">
        <f t="shared" si="3"/>
        <v>443393657015590.75</v>
      </c>
      <c r="N73" s="12" t="s">
        <v>10</v>
      </c>
      <c r="O73" s="269">
        <f t="shared" si="4"/>
        <v>0.37378331400492804</v>
      </c>
      <c r="P73" s="271">
        <f t="shared" si="1"/>
        <v>1.9062628248872142E-3</v>
      </c>
      <c r="Q73" s="271">
        <f t="shared" si="1"/>
        <v>6.0122429729928383E-3</v>
      </c>
      <c r="R73" s="271">
        <f t="shared" si="1"/>
        <v>0</v>
      </c>
      <c r="S73" s="271">
        <f t="shared" si="1"/>
        <v>1.7504624978531631E-3</v>
      </c>
      <c r="T73" s="271">
        <f t="shared" si="1"/>
        <v>0.30627594877358566</v>
      </c>
      <c r="U73" s="271">
        <f t="shared" si="5"/>
        <v>0.2748776005136645</v>
      </c>
      <c r="V73" s="274">
        <f t="shared" si="5"/>
        <v>3.5394168412088568E-2</v>
      </c>
      <c r="X73" s="12" t="s">
        <v>10</v>
      </c>
      <c r="Y73" s="271">
        <f t="shared" si="6"/>
        <v>3.0440945882144951E-3</v>
      </c>
      <c r="Z73" s="271">
        <f t="shared" si="2"/>
        <v>9.60089871038689E-3</v>
      </c>
      <c r="AA73" s="271">
        <f t="shared" si="2"/>
        <v>0</v>
      </c>
      <c r="AB73" s="271">
        <f t="shared" si="2"/>
        <v>2.7952983959085029E-3</v>
      </c>
      <c r="AC73" s="271">
        <f t="shared" si="2"/>
        <v>0.48908940886317409</v>
      </c>
      <c r="AD73" s="271">
        <f t="shared" si="7"/>
        <v>0.43894965857844881</v>
      </c>
      <c r="AE73" s="274">
        <f t="shared" si="8"/>
        <v>5.6520640863867211E-2</v>
      </c>
    </row>
    <row r="74" spans="1:31" x14ac:dyDescent="0.2">
      <c r="A74" s="41" t="str">
        <f>VLOOKUP($B74,'Sector Match'!$A$1:$B$43,2,0)</f>
        <v>food beverage and tobacco 10T12</v>
      </c>
      <c r="B74" s="12" t="s">
        <v>11</v>
      </c>
      <c r="C74" s="141">
        <f>SUMIFS($B14:$AD14,$B$4:$AD$4,C$63)-SUMIFS('Non-energy Use 2020'!$C14:$AF14,'Non-energy Use 2020'!$C$1:$AF$1,'Energy Use 2020'!C$63)</f>
        <v>70651188333000</v>
      </c>
      <c r="D74" s="142">
        <f>SUMIFS($B14:$AD14,$B$4:$AD$4,D$63)-SUMIFS('Non-energy Use 2020'!$C14:$AF14,'Non-energy Use 2020'!$C$1:$AF$1,'Energy Use 2020'!D$63)</f>
        <v>375006307500</v>
      </c>
      <c r="E74" s="142">
        <f>SUMIFS($B14:$AD14,$B$4:$AD$4,E$63)-SUMIFS('Non-energy Use 2020'!$C14:$AF14,'Non-energy Use 2020'!$C$1:$AF$1,'Energy Use 2020'!E$63)</f>
        <v>1024517232090</v>
      </c>
      <c r="F74" s="142">
        <f>SUMIFS($B14:$AD14,$B$4:$AD$4,F$63)-SUMIFS('Non-energy Use 2020'!$C14:$AF14,'Non-energy Use 2020'!$C$1:$AF$1,'Energy Use 2020'!F$63)</f>
        <v>0</v>
      </c>
      <c r="G74" s="142">
        <f>SUMIFS($B14:$AD14,$B$4:$AD$4,G$63)-SUMIFS('Non-energy Use 2020'!$C14:$AF14,'Non-energy Use 2020'!$C$1:$AF$1,'Energy Use 2020'!G$63)</f>
        <v>155558172000</v>
      </c>
      <c r="H74" s="142">
        <f>SUMIFS($B14:$AD14,$B$4:$AD$4,H$63)-SUMIFS('Non-energy Use 2020'!$C14:$AF14,'Non-energy Use 2020'!$C$1:$AF$1,'Energy Use 2020'!H$63)</f>
        <v>52334213580000</v>
      </c>
      <c r="I74" s="411">
        <f>SUMIFS($B14:$AD14,$B$4:$AD$4,I$63)-SUMIFS('Non-energy Use 2020'!$C14:$AF14,'Non-energy Use 2020'!$C$1:$AF$1,'Energy Use 2020'!I$63)</f>
        <v>50931332086884.219</v>
      </c>
      <c r="J74" s="142">
        <f>SUMIFS($B14:$AD14,$B$4:$AD$4,J$63)-SUMIFS('Non-energy Use 2020'!$C14:$AF14,'Non-energy Use 2020'!$C$1:$AF$1,'Energy Use 2020'!J$63)</f>
        <v>55789827258000</v>
      </c>
      <c r="K74" s="143">
        <f>SUMIFS($B14:$AD14,$B$4:$AD$4,K$63)-SUMIFS('Non-energy Use 2020'!$C14:$AF14,'Non-energy Use 2020'!$C$1:$AF$1,'Energy Use 2020'!K$63)</f>
        <v>4202848468500</v>
      </c>
      <c r="L74" s="253">
        <f t="shared" si="3"/>
        <v>235464491437974.22</v>
      </c>
      <c r="N74" s="12" t="s">
        <v>11</v>
      </c>
      <c r="O74" s="269">
        <f t="shared" si="4"/>
        <v>0.3828644595987224</v>
      </c>
      <c r="P74" s="271">
        <f t="shared" si="1"/>
        <v>2.0321892760017113E-3</v>
      </c>
      <c r="Q74" s="271">
        <f t="shared" si="1"/>
        <v>5.5519411020366755E-3</v>
      </c>
      <c r="R74" s="271">
        <f t="shared" si="1"/>
        <v>0</v>
      </c>
      <c r="S74" s="271">
        <f t="shared" si="1"/>
        <v>8.4298221819330244E-4</v>
      </c>
      <c r="T74" s="271">
        <f t="shared" si="1"/>
        <v>0.28360330340646106</v>
      </c>
      <c r="U74" s="271">
        <f t="shared" si="5"/>
        <v>0.30232955125346939</v>
      </c>
      <c r="V74" s="274">
        <f t="shared" si="5"/>
        <v>2.2775573145115476E-2</v>
      </c>
      <c r="X74" s="12" t="s">
        <v>11</v>
      </c>
      <c r="Y74" s="271">
        <f t="shared" si="6"/>
        <v>3.2929383303387919E-3</v>
      </c>
      <c r="Z74" s="271">
        <f t="shared" si="2"/>
        <v>8.9963075184855794E-3</v>
      </c>
      <c r="AA74" s="271">
        <f t="shared" si="2"/>
        <v>0</v>
      </c>
      <c r="AB74" s="271">
        <f t="shared" si="2"/>
        <v>1.3659596036960915E-3</v>
      </c>
      <c r="AC74" s="271">
        <f t="shared" si="2"/>
        <v>0.45954783810061367</v>
      </c>
      <c r="AD74" s="271">
        <f t="shared" si="7"/>
        <v>0.48989165501129112</v>
      </c>
      <c r="AE74" s="274">
        <f t="shared" si="8"/>
        <v>3.6905301435574758E-2</v>
      </c>
    </row>
    <row r="75" spans="1:31" x14ac:dyDescent="0.2">
      <c r="A75" s="41" t="str">
        <f>VLOOKUP($B75,'Sector Match'!$A$1:$B$43,2,0)</f>
        <v>food beverage and tobacco 10T12</v>
      </c>
      <c r="B75" s="12" t="s">
        <v>12</v>
      </c>
      <c r="C75" s="141">
        <f>SUMIFS($B15:$AD15,$B$4:$AD$4,C$63)-SUMIFS('Non-energy Use 2020'!$C15:$AF15,'Non-energy Use 2020'!$C$1:$AF$1,'Energy Use 2020'!C$63)</f>
        <v>858347770500</v>
      </c>
      <c r="D75" s="142">
        <f>SUMIFS($B15:$AD15,$B$4:$AD$4,D$63)-SUMIFS('Non-energy Use 2020'!$C15:$AF15,'Non-energy Use 2020'!$C$1:$AF$1,'Energy Use 2020'!D$63)</f>
        <v>16666947000</v>
      </c>
      <c r="E75" s="142">
        <f>SUMIFS($B15:$AD15,$B$4:$AD$4,E$63)-SUMIFS('Non-energy Use 2020'!$C15:$AF15,'Non-energy Use 2020'!$C$1:$AF$1,'Energy Use 2020'!E$63)</f>
        <v>173502918270</v>
      </c>
      <c r="F75" s="142">
        <f>SUMIFS($B15:$AD15,$B$4:$AD$4,F$63)-SUMIFS('Non-energy Use 2020'!$C15:$AF15,'Non-energy Use 2020'!$C$1:$AF$1,'Energy Use 2020'!F$63)</f>
        <v>0</v>
      </c>
      <c r="G75" s="142">
        <f>SUMIFS($B15:$AD15,$B$4:$AD$4,G$63)-SUMIFS('Non-energy Use 2020'!$C15:$AF15,'Non-energy Use 2020'!$C$1:$AF$1,'Energy Use 2020'!G$63)</f>
        <v>0</v>
      </c>
      <c r="H75" s="142">
        <f>SUMIFS($B15:$AD15,$B$4:$AD$4,H$63)-SUMIFS('Non-energy Use 2020'!$C15:$AF15,'Non-energy Use 2020'!$C$1:$AF$1,'Energy Use 2020'!H$63)</f>
        <v>4050068121000</v>
      </c>
      <c r="I75" s="411">
        <f>SUMIFS($B15:$AD15,$B$4:$AD$4,I$63)-SUMIFS('Non-energy Use 2020'!$C15:$AF15,'Non-energy Use 2020'!$C$1:$AF$1,'Energy Use 2020'!I$63)</f>
        <v>12685182463814.424</v>
      </c>
      <c r="J75" s="142">
        <f>SUMIFS($B15:$AD15,$B$4:$AD$4,J$63)-SUMIFS('Non-energy Use 2020'!$C15:$AF15,'Non-energy Use 2020'!$C$1:$AF$1,'Energy Use 2020'!J$63)</f>
        <v>2036145358500</v>
      </c>
      <c r="K75" s="143">
        <f>SUMIFS($B15:$AD15,$B$4:$AD$4,K$63)-SUMIFS('Non-energy Use 2020'!$C15:$AF15,'Non-energy Use 2020'!$C$1:$AF$1,'Energy Use 2020'!K$63)</f>
        <v>619454863500</v>
      </c>
      <c r="L75" s="253">
        <f t="shared" si="3"/>
        <v>20439368442584.422</v>
      </c>
      <c r="N75" s="12" t="s">
        <v>12</v>
      </c>
      <c r="O75" s="269">
        <f t="shared" si="4"/>
        <v>0.11069476188087957</v>
      </c>
      <c r="P75" s="271">
        <f t="shared" si="1"/>
        <v>2.149412852055914E-3</v>
      </c>
      <c r="Q75" s="271">
        <f t="shared" si="1"/>
        <v>2.2375387789902064E-2</v>
      </c>
      <c r="R75" s="271">
        <f t="shared" si="1"/>
        <v>0</v>
      </c>
      <c r="S75" s="271">
        <f t="shared" si="1"/>
        <v>0</v>
      </c>
      <c r="T75" s="271">
        <f t="shared" si="1"/>
        <v>0.52230732304958705</v>
      </c>
      <c r="U75" s="271">
        <f t="shared" si="5"/>
        <v>0.26258660342616413</v>
      </c>
      <c r="V75" s="274">
        <f t="shared" si="5"/>
        <v>7.9886511001411462E-2</v>
      </c>
      <c r="X75" s="12" t="s">
        <v>12</v>
      </c>
      <c r="Y75" s="271">
        <f t="shared" si="6"/>
        <v>2.4169573729284667E-3</v>
      </c>
      <c r="Z75" s="271">
        <f t="shared" si="2"/>
        <v>2.5160526252185341E-2</v>
      </c>
      <c r="AA75" s="271">
        <f t="shared" si="2"/>
        <v>0</v>
      </c>
      <c r="AB75" s="271">
        <f t="shared" si="2"/>
        <v>0</v>
      </c>
      <c r="AC75" s="271">
        <f t="shared" si="2"/>
        <v>0.58732064162161746</v>
      </c>
      <c r="AD75" s="271">
        <f t="shared" si="7"/>
        <v>0.29527162572609433</v>
      </c>
      <c r="AE75" s="274">
        <f t="shared" si="8"/>
        <v>8.983024902717468E-2</v>
      </c>
    </row>
    <row r="76" spans="1:31" x14ac:dyDescent="0.2">
      <c r="A76" s="41" t="str">
        <f>VLOOKUP($B76,'Sector Match'!$A$1:$B$43,2,0)</f>
        <v>textiles apparel and leather 13T15</v>
      </c>
      <c r="B76" s="12" t="s">
        <v>13</v>
      </c>
      <c r="C76" s="141">
        <f>SUMIFS($B16:$AD16,$B$4:$AD$4,C$63)-SUMIFS('Non-energy Use 2020'!$C16:$AF16,'Non-energy Use 2020'!$C$1:$AF$1,'Energy Use 2020'!C$63)</f>
        <v>58723209930000</v>
      </c>
      <c r="D76" s="142">
        <f>SUMIFS($B16:$AD16,$B$4:$AD$4,D$63)-SUMIFS('Non-energy Use 2020'!$C16:$AF16,'Non-energy Use 2020'!$C$1:$AF$1,'Energy Use 2020'!D$63)</f>
        <v>691678300500</v>
      </c>
      <c r="E76" s="142">
        <f>SUMIFS($B16:$AD16,$B$4:$AD$4,E$63)-SUMIFS('Non-energy Use 2020'!$C16:$AF16,'Non-energy Use 2020'!$C$1:$AF$1,'Energy Use 2020'!E$63)</f>
        <v>1424940633765</v>
      </c>
      <c r="F76" s="142">
        <f>SUMIFS($B16:$AD16,$B$4:$AD$4,F$63)-SUMIFS('Non-energy Use 2020'!$C16:$AF16,'Non-energy Use 2020'!$C$1:$AF$1,'Energy Use 2020'!F$63)</f>
        <v>0</v>
      </c>
      <c r="G76" s="142">
        <f>SUMIFS($B16:$AD16,$B$4:$AD$4,G$63)-SUMIFS('Non-energy Use 2020'!$C16:$AF16,'Non-energy Use 2020'!$C$1:$AF$1,'Energy Use 2020'!G$63)</f>
        <v>1244465376000</v>
      </c>
      <c r="H76" s="142">
        <f>SUMIFS($B16:$AD16,$B$4:$AD$4,H$63)-SUMIFS('Non-energy Use 2020'!$C16:$AF16,'Non-energy Use 2020'!$C$1:$AF$1,'Energy Use 2020'!H$63)</f>
        <v>179925248514000</v>
      </c>
      <c r="I76" s="411">
        <f>SUMIFS($B16:$AD16,$B$4:$AD$4,I$63)-SUMIFS('Non-energy Use 2020'!$C16:$AF16,'Non-energy Use 2020'!$C$1:$AF$1,'Energy Use 2020'!I$63)</f>
        <v>527566299563929.5</v>
      </c>
      <c r="J76" s="142">
        <f>SUMIFS($B16:$AD16,$B$4:$AD$4,J$63)-SUMIFS('Non-energy Use 2020'!$C16:$AF16,'Non-energy Use 2020'!$C$1:$AF$1,'Energy Use 2020'!J$63)</f>
        <v>303588439605000</v>
      </c>
      <c r="K76" s="143">
        <f>SUMIFS($B16:$AD16,$B$4:$AD$4,K$63)-SUMIFS('Non-energy Use 2020'!$C16:$AF16,'Non-energy Use 2020'!$C$1:$AF$1,'Energy Use 2020'!K$63)</f>
        <v>14466909996000</v>
      </c>
      <c r="L76" s="253">
        <f t="shared" si="3"/>
        <v>1087631191919194.5</v>
      </c>
      <c r="N76" s="12" t="s">
        <v>13</v>
      </c>
      <c r="O76" s="269">
        <f t="shared" si="4"/>
        <v>0.10485072485627292</v>
      </c>
      <c r="P76" s="271">
        <f t="shared" si="1"/>
        <v>1.2349967118832524E-3</v>
      </c>
      <c r="Q76" s="271">
        <f t="shared" si="1"/>
        <v>2.5442420212640642E-3</v>
      </c>
      <c r="R76" s="271">
        <f t="shared" si="1"/>
        <v>0</v>
      </c>
      <c r="S76" s="271">
        <f t="shared" si="1"/>
        <v>2.2220021161594261E-3</v>
      </c>
      <c r="T76" s="271">
        <f t="shared" si="1"/>
        <v>0.32125785952651414</v>
      </c>
      <c r="U76" s="271">
        <f t="shared" si="5"/>
        <v>0.54205940016755283</v>
      </c>
      <c r="V76" s="274">
        <f t="shared" si="5"/>
        <v>2.5830774600353327E-2</v>
      </c>
      <c r="X76" s="12" t="s">
        <v>13</v>
      </c>
      <c r="Y76" s="271">
        <f t="shared" si="6"/>
        <v>1.379654484650014E-3</v>
      </c>
      <c r="Z76" s="271">
        <f t="shared" si="2"/>
        <v>2.8422544618109144E-3</v>
      </c>
      <c r="AA76" s="271">
        <f t="shared" si="2"/>
        <v>0</v>
      </c>
      <c r="AB76" s="271">
        <f t="shared" si="2"/>
        <v>2.4822699161574551E-3</v>
      </c>
      <c r="AC76" s="271">
        <f t="shared" si="2"/>
        <v>0.35888747100301488</v>
      </c>
      <c r="AD76" s="271">
        <f t="shared" si="7"/>
        <v>0.6055519623590363</v>
      </c>
      <c r="AE76" s="274">
        <f t="shared" si="8"/>
        <v>2.8856387775330415E-2</v>
      </c>
    </row>
    <row r="77" spans="1:31" x14ac:dyDescent="0.2">
      <c r="A77" s="41" t="str">
        <f>VLOOKUP($B77,'Sector Match'!$A$1:$B$43,2,0)</f>
        <v>textiles apparel and leather 13T15</v>
      </c>
      <c r="B77" s="12" t="s">
        <v>14</v>
      </c>
      <c r="C77" s="141">
        <f>SUMIFS($B17:$AD17,$B$4:$AD$4,C$63)-SUMIFS('Non-energy Use 2020'!$C17:$AF17,'Non-energy Use 2020'!$C$1:$AF$1,'Energy Use 2020'!C$63)</f>
        <v>6136214320500</v>
      </c>
      <c r="D77" s="142">
        <f>SUMIFS($B17:$AD17,$B$4:$AD$4,D$63)-SUMIFS('Non-energy Use 2020'!$C17:$AF17,'Non-energy Use 2020'!$C$1:$AF$1,'Energy Use 2020'!D$63)</f>
        <v>105557331000</v>
      </c>
      <c r="E77" s="142">
        <f>SUMIFS($B17:$AD17,$B$4:$AD$4,E$63)-SUMIFS('Non-energy Use 2020'!$C17:$AF17,'Non-energy Use 2020'!$C$1:$AF$1,'Energy Use 2020'!E$63)</f>
        <v>895431727575</v>
      </c>
      <c r="F77" s="142">
        <f>SUMIFS($B17:$AD17,$B$4:$AD$4,F$63)-SUMIFS('Non-energy Use 2020'!$C17:$AF17,'Non-energy Use 2020'!$C$1:$AF$1,'Energy Use 2020'!F$63)</f>
        <v>0</v>
      </c>
      <c r="G77" s="142">
        <f>SUMIFS($B17:$AD17,$B$4:$AD$4,G$63)-SUMIFS('Non-energy Use 2020'!$C17:$AF17,'Non-energy Use 2020'!$C$1:$AF$1,'Energy Use 2020'!G$63)</f>
        <v>111112980000</v>
      </c>
      <c r="H77" s="142">
        <f>SUMIFS($B17:$AD17,$B$4:$AD$4,H$63)-SUMIFS('Non-energy Use 2020'!$C17:$AF17,'Non-energy Use 2020'!$C$1:$AF$1,'Energy Use 2020'!H$63)</f>
        <v>41084024355000</v>
      </c>
      <c r="I77" s="411">
        <f>SUMIFS($B17:$AD17,$B$4:$AD$4,I$63)-SUMIFS('Non-energy Use 2020'!$C17:$AF17,'Non-energy Use 2020'!$C$1:$AF$1,'Energy Use 2020'!I$63)</f>
        <v>111318937010153.91</v>
      </c>
      <c r="J77" s="142">
        <f>SUMIFS($B17:$AD17,$B$4:$AD$4,J$63)-SUMIFS('Non-energy Use 2020'!$C17:$AF17,'Non-energy Use 2020'!$C$1:$AF$1,'Energy Use 2020'!J$63)</f>
        <v>3044495652000</v>
      </c>
      <c r="K77" s="143">
        <f>SUMIFS($B17:$AD17,$B$4:$AD$4,K$63)-SUMIFS('Non-energy Use 2020'!$C17:$AF17,'Non-energy Use 2020'!$C$1:$AF$1,'Energy Use 2020'!K$63)</f>
        <v>1738918137000</v>
      </c>
      <c r="L77" s="253">
        <f t="shared" si="3"/>
        <v>164434691513228.91</v>
      </c>
      <c r="N77" s="12" t="s">
        <v>14</v>
      </c>
      <c r="O77" s="269">
        <f t="shared" si="4"/>
        <v>0.11552531594265049</v>
      </c>
      <c r="P77" s="271">
        <f t="shared" si="1"/>
        <v>1.9873073815394834E-3</v>
      </c>
      <c r="Q77" s="271">
        <f t="shared" si="1"/>
        <v>1.685811932734875E-2</v>
      </c>
      <c r="R77" s="271">
        <f t="shared" si="1"/>
        <v>0</v>
      </c>
      <c r="S77" s="271">
        <f t="shared" si="1"/>
        <v>2.0919025068836666E-3</v>
      </c>
      <c r="T77" s="271">
        <f t="shared" si="1"/>
        <v>0.7734809519202358</v>
      </c>
      <c r="U77" s="271">
        <f t="shared" si="5"/>
        <v>5.7318128688612469E-2</v>
      </c>
      <c r="V77" s="274">
        <f t="shared" si="5"/>
        <v>3.2738274232729382E-2</v>
      </c>
      <c r="X77" s="12" t="s">
        <v>14</v>
      </c>
      <c r="Y77" s="271">
        <f t="shared" si="6"/>
        <v>2.2468787601959517E-3</v>
      </c>
      <c r="Z77" s="271">
        <f t="shared" si="2"/>
        <v>1.9060036009188552E-2</v>
      </c>
      <c r="AA77" s="271">
        <f t="shared" si="2"/>
        <v>0</v>
      </c>
      <c r="AB77" s="271">
        <f t="shared" si="2"/>
        <v>2.3651355370483702E-3</v>
      </c>
      <c r="AC77" s="271">
        <f t="shared" si="2"/>
        <v>0.87450886482363477</v>
      </c>
      <c r="AD77" s="271">
        <f t="shared" si="7"/>
        <v>6.4804713715125334E-2</v>
      </c>
      <c r="AE77" s="274">
        <f t="shared" si="8"/>
        <v>3.7014371154806991E-2</v>
      </c>
    </row>
    <row r="78" spans="1:31" x14ac:dyDescent="0.2">
      <c r="A78" s="41" t="str">
        <f>VLOOKUP($B78,'Sector Match'!$A$1:$B$43,2,0)</f>
        <v>textiles apparel and leather 13T15</v>
      </c>
      <c r="B78" s="12" t="s">
        <v>15</v>
      </c>
      <c r="C78" s="141">
        <f>SUMIFS($B18:$AD18,$B$4:$AD$4,C$63)-SUMIFS('Non-energy Use 2020'!$C18:$AF18,'Non-energy Use 2020'!$C$1:$AF$1,'Energy Use 2020'!C$63)</f>
        <v>3638950095000</v>
      </c>
      <c r="D78" s="142">
        <f>SUMIFS($B18:$AD18,$B$4:$AD$4,D$63)-SUMIFS('Non-energy Use 2020'!$C18:$AF18,'Non-energy Use 2020'!$C$1:$AF$1,'Energy Use 2020'!D$63)</f>
        <v>138891225000</v>
      </c>
      <c r="E78" s="142">
        <f>SUMIFS($B18:$AD18,$B$4:$AD$4,E$63)-SUMIFS('Non-energy Use 2020'!$C18:$AF18,'Non-energy Use 2020'!$C$1:$AF$1,'Energy Use 2020'!E$63)</f>
        <v>434285082330</v>
      </c>
      <c r="F78" s="142">
        <f>SUMIFS($B18:$AD18,$B$4:$AD$4,F$63)-SUMIFS('Non-energy Use 2020'!$C18:$AF18,'Non-energy Use 2020'!$C$1:$AF$1,'Energy Use 2020'!F$63)</f>
        <v>0</v>
      </c>
      <c r="G78" s="142">
        <f>SUMIFS($B18:$AD18,$B$4:$AD$4,G$63)-SUMIFS('Non-energy Use 2020'!$C18:$AF18,'Non-energy Use 2020'!$C$1:$AF$1,'Energy Use 2020'!G$63)</f>
        <v>125002102500</v>
      </c>
      <c r="H78" s="142">
        <f>SUMIFS($B18:$AD18,$B$4:$AD$4,H$63)-SUMIFS('Non-energy Use 2020'!$C18:$AF18,'Non-energy Use 2020'!$C$1:$AF$1,'Energy Use 2020'!H$63)</f>
        <v>10386285805500</v>
      </c>
      <c r="I78" s="411">
        <f>SUMIFS($B18:$AD18,$B$4:$AD$4,I$63)-SUMIFS('Non-energy Use 2020'!$C18:$AF18,'Non-energy Use 2020'!$C$1:$AF$1,'Energy Use 2020'!I$63)</f>
        <v>68257982571409.922</v>
      </c>
      <c r="J78" s="142">
        <f>SUMIFS($B18:$AD18,$B$4:$AD$4,J$63)-SUMIFS('Non-energy Use 2020'!$C18:$AF18,'Non-energy Use 2020'!$C$1:$AF$1,'Energy Use 2020'!J$63)</f>
        <v>1750029435000</v>
      </c>
      <c r="K78" s="143">
        <f>SUMIFS($B18:$AD18,$B$4:$AD$4,K$63)-SUMIFS('Non-energy Use 2020'!$C18:$AF18,'Non-energy Use 2020'!$C$1:$AF$1,'Energy Use 2020'!K$63)</f>
        <v>2152813987500</v>
      </c>
      <c r="L78" s="253">
        <f t="shared" si="3"/>
        <v>86884240304239.922</v>
      </c>
      <c r="N78" s="12" t="s">
        <v>15</v>
      </c>
      <c r="O78" s="269">
        <f t="shared" si="4"/>
        <v>0.19536667790149342</v>
      </c>
      <c r="P78" s="271">
        <f t="shared" si="1"/>
        <v>7.4567434313547116E-3</v>
      </c>
      <c r="Q78" s="271">
        <f t="shared" si="1"/>
        <v>2.331574536115991E-2</v>
      </c>
      <c r="R78" s="271">
        <f t="shared" si="1"/>
        <v>0</v>
      </c>
      <c r="S78" s="271">
        <f t="shared" si="1"/>
        <v>6.7110690882192401E-3</v>
      </c>
      <c r="T78" s="271">
        <f t="shared" si="1"/>
        <v>0.55761527379670528</v>
      </c>
      <c r="U78" s="271">
        <f t="shared" si="5"/>
        <v>9.3954967235069367E-2</v>
      </c>
      <c r="V78" s="274">
        <f t="shared" si="5"/>
        <v>0.11557952318599803</v>
      </c>
      <c r="X78" s="12" t="s">
        <v>15</v>
      </c>
      <c r="Y78" s="271">
        <f t="shared" si="6"/>
        <v>9.2672565584374662E-3</v>
      </c>
      <c r="Z78" s="271">
        <f t="shared" si="2"/>
        <v>2.897685780692227E-2</v>
      </c>
      <c r="AA78" s="271">
        <f t="shared" si="2"/>
        <v>0</v>
      </c>
      <c r="AB78" s="271">
        <f t="shared" si="2"/>
        <v>8.340530902593719E-3</v>
      </c>
      <c r="AC78" s="271">
        <f t="shared" si="2"/>
        <v>0.69300544543995379</v>
      </c>
      <c r="AD78" s="271">
        <f t="shared" si="7"/>
        <v>0.11676743263631208</v>
      </c>
      <c r="AE78" s="274">
        <f t="shared" si="8"/>
        <v>0.14364247665578073</v>
      </c>
    </row>
    <row r="79" spans="1:31" x14ac:dyDescent="0.2">
      <c r="A79" s="41" t="str">
        <f>VLOOKUP($B79,'Sector Match'!$A$1:$B$43,2,0)</f>
        <v>wood products 16</v>
      </c>
      <c r="B79" s="74" t="s">
        <v>253</v>
      </c>
      <c r="C79" s="141">
        <f>SUMIFS($B19:$AD19,$B$4:$AD$4,C$63)-SUMIFS('Non-energy Use 2020'!$C19:$AF19,'Non-energy Use 2020'!$C$1:$AF$1,'Energy Use 2020'!C$63)</f>
        <v>7125119842500</v>
      </c>
      <c r="D79" s="142">
        <f>SUMIFS($B19:$AD19,$B$4:$AD$4,D$63)-SUMIFS('Non-energy Use 2020'!$C19:$AF19,'Non-energy Use 2020'!$C$1:$AF$1,'Energy Use 2020'!D$63)</f>
        <v>138891225000</v>
      </c>
      <c r="E79" s="142">
        <f>SUMIFS($B19:$AD19,$B$4:$AD$4,E$63)-SUMIFS('Non-energy Use 2020'!$C19:$AF19,'Non-energy Use 2020'!$C$1:$AF$1,'Energy Use 2020'!E$63)</f>
        <v>1269910248420</v>
      </c>
      <c r="F79" s="142">
        <f>SUMIFS($B19:$AD19,$B$4:$AD$4,F$63)-SUMIFS('Non-energy Use 2020'!$C19:$AF19,'Non-energy Use 2020'!$C$1:$AF$1,'Energy Use 2020'!F$63)</f>
        <v>0</v>
      </c>
      <c r="G79" s="142">
        <f>SUMIFS($B19:$AD19,$B$4:$AD$4,G$63)-SUMIFS('Non-energy Use 2020'!$C19:$AF19,'Non-energy Use 2020'!$C$1:$AF$1,'Energy Use 2020'!G$63)</f>
        <v>55775717865.182007</v>
      </c>
      <c r="H79" s="142">
        <f>SUMIFS($B19:$AD19,$B$4:$AD$4,H$63)-SUMIFS('Non-energy Use 2020'!$C19:$AF19,'Non-energy Use 2020'!$C$1:$AF$1,'Energy Use 2020'!H$63)</f>
        <v>11089075404000</v>
      </c>
      <c r="I79" s="411">
        <f>SUMIFS($B19:$AD19,$B$4:$AD$4,I$63)-SUMIFS('Non-energy Use 2020'!$C19:$AF19,'Non-energy Use 2020'!$C$1:$AF$1,'Energy Use 2020'!I$63)</f>
        <v>121487084955458.84</v>
      </c>
      <c r="J79" s="142">
        <f>SUMIFS($B19:$AD19,$B$4:$AD$4,J$63)-SUMIFS('Non-energy Use 2020'!$C19:$AF19,'Non-energy Use 2020'!$C$1:$AF$1,'Energy Use 2020'!J$63)</f>
        <v>6575110591500</v>
      </c>
      <c r="K79" s="143">
        <f>SUMIFS($B19:$AD19,$B$4:$AD$4,K$63)-SUMIFS('Non-energy Use 2020'!$C19:$AF19,'Non-energy Use 2020'!$C$1:$AF$1,'Energy Use 2020'!K$63)</f>
        <v>22508711923500</v>
      </c>
      <c r="L79" s="253">
        <f t="shared" si="3"/>
        <v>170249679908244.03</v>
      </c>
      <c r="N79" s="74" t="s">
        <v>253</v>
      </c>
      <c r="O79" s="269">
        <f t="shared" si="4"/>
        <v>0.14611855356342213</v>
      </c>
      <c r="P79" s="271">
        <f t="shared" si="1"/>
        <v>2.8483148842772346E-3</v>
      </c>
      <c r="Q79" s="271">
        <f t="shared" si="1"/>
        <v>2.6042712649923611E-2</v>
      </c>
      <c r="R79" s="271">
        <f t="shared" si="1"/>
        <v>0</v>
      </c>
      <c r="S79" s="271">
        <f t="shared" si="1"/>
        <v>1.143821774029609E-3</v>
      </c>
      <c r="T79" s="271">
        <f t="shared" si="1"/>
        <v>0.2274094603606944</v>
      </c>
      <c r="U79" s="271">
        <f t="shared" si="5"/>
        <v>0.13483922662168429</v>
      </c>
      <c r="V79" s="274">
        <f t="shared" si="5"/>
        <v>0.46159791014596863</v>
      </c>
      <c r="X79" s="74" t="s">
        <v>253</v>
      </c>
      <c r="Y79" s="271">
        <f t="shared" si="6"/>
        <v>3.335726401087453E-3</v>
      </c>
      <c r="Z79" s="271">
        <f t="shared" si="2"/>
        <v>3.0499213630422798E-2</v>
      </c>
      <c r="AA79" s="271">
        <f t="shared" si="2"/>
        <v>0</v>
      </c>
      <c r="AB79" s="271">
        <f t="shared" si="2"/>
        <v>1.3395557179547717E-3</v>
      </c>
      <c r="AC79" s="271">
        <f t="shared" si="2"/>
        <v>0.26632439586282225</v>
      </c>
      <c r="AD79" s="271">
        <f t="shared" si="7"/>
        <v>0.15791328782748001</v>
      </c>
      <c r="AE79" s="274">
        <f t="shared" si="8"/>
        <v>0.54058782056023258</v>
      </c>
    </row>
    <row r="80" spans="1:31" x14ac:dyDescent="0.2">
      <c r="A80" s="41" t="str">
        <f>VLOOKUP($B80,'Sector Match'!$A$1:$B$43,2,0)</f>
        <v>wood products 16</v>
      </c>
      <c r="B80" s="12" t="s">
        <v>17</v>
      </c>
      <c r="C80" s="141">
        <f>SUMIFS($B20:$AD20,$B$4:$AD$4,C$63)-SUMIFS('Non-energy Use 2020'!$C20:$AF20,'Non-energy Use 2020'!$C$1:$AF$1,'Energy Use 2020'!C$63)</f>
        <v>405562376999.99994</v>
      </c>
      <c r="D80" s="142">
        <f>SUMIFS($B20:$AD20,$B$4:$AD$4,D$63)-SUMIFS('Non-energy Use 2020'!$C20:$AF20,'Non-energy Use 2020'!$C$1:$AF$1,'Energy Use 2020'!D$63)</f>
        <v>116668629000</v>
      </c>
      <c r="E80" s="142">
        <f>SUMIFS($B20:$AD20,$B$4:$AD$4,E$63)-SUMIFS('Non-energy Use 2020'!$C20:$AF20,'Non-energy Use 2020'!$C$1:$AF$1,'Energy Use 2020'!E$63)</f>
        <v>710845289550</v>
      </c>
      <c r="F80" s="142">
        <f>SUMIFS($B20:$AD20,$B$4:$AD$4,F$63)-SUMIFS('Non-energy Use 2020'!$C20:$AF20,'Non-energy Use 2020'!$C$1:$AF$1,'Energy Use 2020'!F$63)</f>
        <v>0</v>
      </c>
      <c r="G80" s="142">
        <f>SUMIFS($B20:$AD20,$B$4:$AD$4,G$63)-SUMIFS('Non-energy Use 2020'!$C20:$AF20,'Non-energy Use 2020'!$C$1:$AF$1,'Energy Use 2020'!G$63)</f>
        <v>22222596000</v>
      </c>
      <c r="H80" s="142">
        <f>SUMIFS($B20:$AD20,$B$4:$AD$4,H$63)-SUMIFS('Non-energy Use 2020'!$C20:$AF20,'Non-energy Use 2020'!$C$1:$AF$1,'Energy Use 2020'!H$63)</f>
        <v>5933433132000</v>
      </c>
      <c r="I80" s="411">
        <f>SUMIFS($B20:$AD20,$B$4:$AD$4,I$63)-SUMIFS('Non-energy Use 2020'!$C20:$AF20,'Non-energy Use 2020'!$C$1:$AF$1,'Energy Use 2020'!I$63)</f>
        <v>57980543729595.906</v>
      </c>
      <c r="J80" s="142">
        <f>SUMIFS($B20:$AD20,$B$4:$AD$4,J$63)-SUMIFS('Non-energy Use 2020'!$C20:$AF20,'Non-energy Use 2020'!$C$1:$AF$1,'Energy Use 2020'!J$63)</f>
        <v>722234370000</v>
      </c>
      <c r="K80" s="143">
        <f>SUMIFS($B20:$AD20,$B$4:$AD$4,K$63)-SUMIFS('Non-energy Use 2020'!$C20:$AF20,'Non-energy Use 2020'!$C$1:$AF$1,'Energy Use 2020'!K$63)</f>
        <v>869459068500</v>
      </c>
      <c r="L80" s="253">
        <f t="shared" si="3"/>
        <v>66760969191645.906</v>
      </c>
      <c r="N80" s="12" t="s">
        <v>17</v>
      </c>
      <c r="O80" s="269">
        <f t="shared" si="4"/>
        <v>4.6189376443418008E-2</v>
      </c>
      <c r="P80" s="271">
        <f t="shared" si="4"/>
        <v>1.3287354867284634E-2</v>
      </c>
      <c r="Q80" s="271">
        <f t="shared" si="4"/>
        <v>8.0957955012812804E-2</v>
      </c>
      <c r="R80" s="271">
        <f t="shared" si="4"/>
        <v>0</v>
      </c>
      <c r="S80" s="271">
        <f t="shared" si="4"/>
        <v>2.5309247366256445E-3</v>
      </c>
      <c r="T80" s="271">
        <f t="shared" si="4"/>
        <v>0.67575690467904714</v>
      </c>
      <c r="U80" s="271">
        <f t="shared" si="5"/>
        <v>8.2255053940333445E-2</v>
      </c>
      <c r="V80" s="274">
        <f t="shared" si="5"/>
        <v>9.9022430320478347E-2</v>
      </c>
      <c r="X80" s="12" t="s">
        <v>17</v>
      </c>
      <c r="Y80" s="271">
        <f t="shared" si="6"/>
        <v>1.3930810308799628E-2</v>
      </c>
      <c r="Z80" s="271">
        <f t="shared" ref="Z80:Z106" si="9">E80/($L80-$I80-$C80)</f>
        <v>8.4878437095757736E-2</v>
      </c>
      <c r="AA80" s="271">
        <f t="shared" ref="AA80:AA106" si="10">F80/($L80-$I80-$C80)</f>
        <v>0</v>
      </c>
      <c r="AB80" s="271">
        <f t="shared" ref="AB80:AB106" si="11">G80/($L80-$I80-$C80)</f>
        <v>2.6534876778665957E-3</v>
      </c>
      <c r="AC80" s="271">
        <f t="shared" ref="AC80:AC106" si="12">H80/($L80-$I80-$C80)</f>
        <v>0.70848120999038111</v>
      </c>
      <c r="AD80" s="271">
        <f t="shared" si="7"/>
        <v>8.6238349530664365E-2</v>
      </c>
      <c r="AE80" s="274">
        <f t="shared" si="8"/>
        <v>0.10381770539653057</v>
      </c>
    </row>
    <row r="81" spans="1:31" x14ac:dyDescent="0.2">
      <c r="A81" s="41" t="str">
        <f>VLOOKUP($B81,'Sector Match'!$A$1:$B$43,2,0)</f>
        <v>pulp paper and printing 17T18</v>
      </c>
      <c r="B81" s="12" t="s">
        <v>18</v>
      </c>
      <c r="C81" s="141">
        <f>SUMIFS($B21:$AD21,$B$4:$AD$4,C$63)-SUMIFS('Non-energy Use 2020'!$C21:$AF21,'Non-energy Use 2020'!$C$1:$AF$1,'Energy Use 2020'!C$63)</f>
        <v>104751761895000</v>
      </c>
      <c r="D81" s="142">
        <f>SUMIFS($B21:$AD21,$B$4:$AD$4,D$63)-SUMIFS('Non-energy Use 2020'!$C21:$AF21,'Non-energy Use 2020'!$C$1:$AF$1,'Energy Use 2020'!D$63)</f>
        <v>825013876500</v>
      </c>
      <c r="E81" s="142">
        <f>SUMIFS($B21:$AD21,$B$4:$AD$4,E$63)-SUMIFS('Non-energy Use 2020'!$C21:$AF21,'Non-energy Use 2020'!$C$1:$AF$1,'Energy Use 2020'!E$63)</f>
        <v>2902715489520</v>
      </c>
      <c r="F81" s="142">
        <f>SUMIFS($B21:$AD21,$B$4:$AD$4,F$63)-SUMIFS('Non-energy Use 2020'!$C21:$AF21,'Non-energy Use 2020'!$C$1:$AF$1,'Energy Use 2020'!F$63)</f>
        <v>11111298000</v>
      </c>
      <c r="G81" s="142">
        <f>SUMIFS($B21:$AD21,$B$4:$AD$4,G$63)-SUMIFS('Non-energy Use 2020'!$C21:$AF21,'Non-energy Use 2020'!$C$1:$AF$1,'Energy Use 2020'!G$63)</f>
        <v>1230576253500</v>
      </c>
      <c r="H81" s="142">
        <f>SUMIFS($B21:$AD21,$B$4:$AD$4,H$63)-SUMIFS('Non-energy Use 2020'!$C21:$AF21,'Non-energy Use 2020'!$C$1:$AF$1,'Energy Use 2020'!H$63)</f>
        <v>75315155668500</v>
      </c>
      <c r="I81" s="411">
        <f>SUMIFS($B21:$AD21,$B$4:$AD$4,I$63)-SUMIFS('Non-energy Use 2020'!$C21:$AF21,'Non-energy Use 2020'!$C$1:$AF$1,'Energy Use 2020'!I$63)</f>
        <v>272374649442850.28</v>
      </c>
      <c r="J81" s="142">
        <f>SUMIFS($B21:$AD21,$B$4:$AD$4,J$63)-SUMIFS('Non-energy Use 2020'!$C21:$AF21,'Non-energy Use 2020'!$C$1:$AF$1,'Energy Use 2020'!J$63)</f>
        <v>215167507945500</v>
      </c>
      <c r="K81" s="143">
        <f>SUMIFS($B21:$AD21,$B$4:$AD$4,K$63)-SUMIFS('Non-energy Use 2020'!$C21:$AF21,'Non-energy Use 2020'!$C$1:$AF$1,'Energy Use 2020'!K$63)</f>
        <v>17455849158000</v>
      </c>
      <c r="L81" s="253">
        <f t="shared" si="3"/>
        <v>690034341027370.25</v>
      </c>
      <c r="N81" s="12" t="s">
        <v>18</v>
      </c>
      <c r="O81" s="269">
        <f t="shared" si="4"/>
        <v>0.25080649151847068</v>
      </c>
      <c r="P81" s="271">
        <f t="shared" si="4"/>
        <v>1.975325589524948E-3</v>
      </c>
      <c r="Q81" s="271">
        <f t="shared" si="4"/>
        <v>6.9499536297306054E-3</v>
      </c>
      <c r="R81" s="271">
        <f t="shared" si="4"/>
        <v>2.6603711643433644E-5</v>
      </c>
      <c r="S81" s="271">
        <f t="shared" si="4"/>
        <v>2.9463610645102762E-3</v>
      </c>
      <c r="T81" s="271">
        <f t="shared" si="4"/>
        <v>0.1803266084471041</v>
      </c>
      <c r="U81" s="271">
        <f t="shared" si="5"/>
        <v>0.51517422504718169</v>
      </c>
      <c r="V81" s="274">
        <f t="shared" si="5"/>
        <v>4.1794430991834254E-2</v>
      </c>
      <c r="X81" s="12" t="s">
        <v>18</v>
      </c>
      <c r="Y81" s="271">
        <f t="shared" si="6"/>
        <v>2.6366026495992364E-3</v>
      </c>
      <c r="Z81" s="271">
        <f t="shared" si="9"/>
        <v>9.2765801505899602E-3</v>
      </c>
      <c r="AA81" s="271">
        <f t="shared" si="10"/>
        <v>3.5509799994602513E-5</v>
      </c>
      <c r="AB81" s="271">
        <f t="shared" si="11"/>
        <v>3.9327103494022284E-3</v>
      </c>
      <c r="AC81" s="271">
        <f t="shared" si="12"/>
        <v>0.24069430181341447</v>
      </c>
      <c r="AD81" s="271">
        <f t="shared" si="7"/>
        <v>0.687638399445479</v>
      </c>
      <c r="AE81" s="274">
        <f t="shared" si="8"/>
        <v>5.5785895791520546E-2</v>
      </c>
    </row>
    <row r="82" spans="1:31" x14ac:dyDescent="0.2">
      <c r="A82" s="41" t="str">
        <f>VLOOKUP($B82,'Sector Match'!$A$1:$B$43,2,0)</f>
        <v>pulp paper and printing 17T18</v>
      </c>
      <c r="B82" s="12" t="s">
        <v>19</v>
      </c>
      <c r="C82" s="141">
        <f>SUMIFS($B22:$AD22,$B$4:$AD$4,C$63)-SUMIFS('Non-energy Use 2020'!$C22:$AF22,'Non-energy Use 2020'!$C$1:$AF$1,'Energy Use 2020'!C$63)</f>
        <v>2650044573000</v>
      </c>
      <c r="D82" s="142">
        <f>SUMIFS($B22:$AD22,$B$4:$AD$4,D$63)-SUMIFS('Non-energy Use 2020'!$C22:$AF22,'Non-energy Use 2020'!$C$1:$AF$1,'Energy Use 2020'!D$63)</f>
        <v>852792121500</v>
      </c>
      <c r="E82" s="142">
        <f>SUMIFS($B22:$AD22,$B$4:$AD$4,E$63)-SUMIFS('Non-energy Use 2020'!$C22:$AF22,'Non-energy Use 2020'!$C$1:$AF$1,'Energy Use 2020'!E$63)</f>
        <v>1179269834985</v>
      </c>
      <c r="F82" s="142">
        <f>SUMIFS($B22:$AD22,$B$4:$AD$4,F$63)-SUMIFS('Non-energy Use 2020'!$C22:$AF22,'Non-energy Use 2020'!$C$1:$AF$1,'Energy Use 2020'!F$63)</f>
        <v>0</v>
      </c>
      <c r="G82" s="142">
        <f>SUMIFS($B22:$AD22,$B$4:$AD$4,G$63)-SUMIFS('Non-energy Use 2020'!$C22:$AF22,'Non-energy Use 2020'!$C$1:$AF$1,'Energy Use 2020'!G$63)</f>
        <v>144446874000</v>
      </c>
      <c r="H82" s="142">
        <f>SUMIFS($B22:$AD22,$B$4:$AD$4,H$63)-SUMIFS('Non-energy Use 2020'!$C22:$AF22,'Non-energy Use 2020'!$C$1:$AF$1,'Energy Use 2020'!H$63)</f>
        <v>16680836122500</v>
      </c>
      <c r="I82" s="411">
        <f>SUMIFS($B22:$AD22,$B$4:$AD$4,I$63)-SUMIFS('Non-energy Use 2020'!$C22:$AF22,'Non-energy Use 2020'!$C$1:$AF$1,'Energy Use 2020'!I$63)</f>
        <v>45221351913758.93</v>
      </c>
      <c r="J82" s="142">
        <f>SUMIFS($B22:$AD22,$B$4:$AD$4,J$63)-SUMIFS('Non-energy Use 2020'!$C22:$AF22,'Non-energy Use 2020'!$C$1:$AF$1,'Energy Use 2020'!J$63)</f>
        <v>4747302070500</v>
      </c>
      <c r="K82" s="143">
        <f>SUMIFS($B22:$AD22,$B$4:$AD$4,K$63)-SUMIFS('Non-energy Use 2020'!$C22:$AF22,'Non-energy Use 2020'!$C$1:$AF$1,'Energy Use 2020'!K$63)</f>
        <v>2033367534000</v>
      </c>
      <c r="L82" s="253">
        <f t="shared" si="3"/>
        <v>73509411044243.938</v>
      </c>
      <c r="N82" s="12" t="s">
        <v>19</v>
      </c>
      <c r="O82" s="269">
        <f t="shared" si="4"/>
        <v>9.3680678507354495E-2</v>
      </c>
      <c r="P82" s="271">
        <f t="shared" si="4"/>
        <v>3.0146717297440073E-2</v>
      </c>
      <c r="Q82" s="271">
        <f t="shared" si="4"/>
        <v>4.168790193577275E-2</v>
      </c>
      <c r="R82" s="271">
        <f t="shared" si="4"/>
        <v>0</v>
      </c>
      <c r="S82" s="271">
        <f t="shared" si="4"/>
        <v>5.1062843630843126E-3</v>
      </c>
      <c r="T82" s="271">
        <f t="shared" si="4"/>
        <v>0.58967764616002494</v>
      </c>
      <c r="U82" s="271">
        <f t="shared" si="5"/>
        <v>0.16781999954829019</v>
      </c>
      <c r="V82" s="274">
        <f t="shared" si="5"/>
        <v>7.1880772188033015E-2</v>
      </c>
      <c r="X82" s="12" t="s">
        <v>19</v>
      </c>
      <c r="Y82" s="271">
        <f t="shared" si="6"/>
        <v>3.3262798864080824E-2</v>
      </c>
      <c r="Z82" s="271">
        <f t="shared" si="9"/>
        <v>4.5996925087192941E-2</v>
      </c>
      <c r="AA82" s="271">
        <f t="shared" si="10"/>
        <v>0</v>
      </c>
      <c r="AB82" s="271">
        <f t="shared" si="11"/>
        <v>5.6340897098768822E-3</v>
      </c>
      <c r="AC82" s="271">
        <f t="shared" si="12"/>
        <v>0.65062901361174386</v>
      </c>
      <c r="AD82" s="271">
        <f t="shared" si="7"/>
        <v>0.18516652527268446</v>
      </c>
      <c r="AE82" s="274">
        <f t="shared" si="8"/>
        <v>7.9310647454420735E-2</v>
      </c>
    </row>
    <row r="83" spans="1:31" x14ac:dyDescent="0.2">
      <c r="A83" s="41" t="str">
        <f>VLOOKUP($B83,'Sector Match'!$A$1:$B$43,2,0)</f>
        <v>pulp paper and printing 17T18</v>
      </c>
      <c r="B83" s="12" t="s">
        <v>20</v>
      </c>
      <c r="C83" s="141">
        <f>SUMIFS($B23:$AD23,$B$4:$AD$4,C$63)-SUMIFS('Non-energy Use 2020'!$C23:$AF23,'Non-energy Use 2020'!$C$1:$AF$1,'Energy Use 2020'!C$63)</f>
        <v>2238926547000</v>
      </c>
      <c r="D83" s="142">
        <f>SUMIFS($B23:$AD23,$B$4:$AD$4,D$63)-SUMIFS('Non-energy Use 2020'!$C23:$AF23,'Non-energy Use 2020'!$C$1:$AF$1,'Energy Use 2020'!D$63)</f>
        <v>344450238000</v>
      </c>
      <c r="E83" s="142">
        <f>SUMIFS($B23:$AD23,$B$4:$AD$4,E$63)-SUMIFS('Non-energy Use 2020'!$C23:$AF23,'Non-energy Use 2020'!$C$1:$AF$1,'Energy Use 2020'!E$63)</f>
        <v>768762930375</v>
      </c>
      <c r="F83" s="142">
        <f>SUMIFS($B23:$AD23,$B$4:$AD$4,F$63)-SUMIFS('Non-energy Use 2020'!$C23:$AF23,'Non-energy Use 2020'!$C$1:$AF$1,'Energy Use 2020'!F$63)</f>
        <v>0</v>
      </c>
      <c r="G83" s="142">
        <f>SUMIFS($B23:$AD23,$B$4:$AD$4,G$63)-SUMIFS('Non-energy Use 2020'!$C23:$AF23,'Non-energy Use 2020'!$C$1:$AF$1,'Energy Use 2020'!G$63)</f>
        <v>3414845426209.5547</v>
      </c>
      <c r="H83" s="142">
        <f>SUMIFS($B23:$AD23,$B$4:$AD$4,H$63)-SUMIFS('Non-energy Use 2020'!$C23:$AF23,'Non-energy Use 2020'!$C$1:$AF$1,'Energy Use 2020'!H$63)</f>
        <v>58414871410500</v>
      </c>
      <c r="I83" s="411">
        <f>SUMIFS($B23:$AD23,$B$4:$AD$4,I$63)-SUMIFS('Non-energy Use 2020'!$C23:$AF23,'Non-energy Use 2020'!$C$1:$AF$1,'Energy Use 2020'!I$63)</f>
        <v>52575881989802.898</v>
      </c>
      <c r="J83" s="142">
        <f>SUMIFS($B23:$AD23,$B$4:$AD$4,J$63)-SUMIFS('Non-energy Use 2020'!$C23:$AF23,'Non-energy Use 2020'!$C$1:$AF$1,'Energy Use 2020'!J$63)</f>
        <v>1019461591500</v>
      </c>
      <c r="K83" s="143">
        <f>SUMIFS($B23:$AD23,$B$4:$AD$4,K$63)-SUMIFS('Non-energy Use 2020'!$C23:$AF23,'Non-energy Use 2020'!$C$1:$AF$1,'Energy Use 2020'!K$63)</f>
        <v>1475024809500</v>
      </c>
      <c r="L83" s="253">
        <f t="shared" si="3"/>
        <v>120252224942887.45</v>
      </c>
      <c r="N83" s="12" t="s">
        <v>20</v>
      </c>
      <c r="O83" s="269">
        <f t="shared" si="4"/>
        <v>3.3082853613294334E-2</v>
      </c>
      <c r="P83" s="271">
        <f t="shared" si="4"/>
        <v>5.089669786660667E-3</v>
      </c>
      <c r="Q83" s="271">
        <f t="shared" si="4"/>
        <v>1.1359404140793061E-2</v>
      </c>
      <c r="R83" s="271">
        <f t="shared" si="4"/>
        <v>0</v>
      </c>
      <c r="S83" s="271">
        <f t="shared" si="4"/>
        <v>5.0458480426119313E-2</v>
      </c>
      <c r="T83" s="271">
        <f t="shared" si="4"/>
        <v>0.86315053180392876</v>
      </c>
      <c r="U83" s="271">
        <f t="shared" si="5"/>
        <v>1.5063780739552135E-2</v>
      </c>
      <c r="V83" s="274">
        <f t="shared" si="5"/>
        <v>2.1795279489651726E-2</v>
      </c>
      <c r="X83" s="12" t="s">
        <v>20</v>
      </c>
      <c r="Y83" s="271">
        <f t="shared" si="6"/>
        <v>5.2638116985311185E-3</v>
      </c>
      <c r="Z83" s="271">
        <f t="shared" si="9"/>
        <v>1.1748063609423282E-2</v>
      </c>
      <c r="AA83" s="271">
        <f t="shared" si="10"/>
        <v>0</v>
      </c>
      <c r="AB83" s="271">
        <f t="shared" si="11"/>
        <v>5.2184906033240532E-2</v>
      </c>
      <c r="AC83" s="271">
        <f t="shared" si="12"/>
        <v>0.89268303393879744</v>
      </c>
      <c r="AD83" s="271">
        <f t="shared" si="7"/>
        <v>1.5579184623878389E-2</v>
      </c>
      <c r="AE83" s="274">
        <f t="shared" si="8"/>
        <v>2.2541000096129225E-2</v>
      </c>
    </row>
    <row r="84" spans="1:31" x14ac:dyDescent="0.2">
      <c r="A84" s="41" t="str">
        <f>VLOOKUP($B84,'Sector Match'!$A$1:$B$43,2,0)</f>
        <v>refined petroleum and coke 19</v>
      </c>
      <c r="B84" s="12" t="s">
        <v>21</v>
      </c>
      <c r="C84" s="141">
        <f>SUMIFS($B24:$AD24,$B$4:$AD$4,C$63)-SUMIFS('Non-energy Use 2020'!$C24:$AF24,'Non-energy Use 2020'!$C$1:$AF$1,'Energy Use 2020'!C$63)</f>
        <v>214628005579656.88</v>
      </c>
      <c r="D84" s="142">
        <f>SUMIFS($B24:$AD24,$B$4:$AD$4,D$63)-SUMIFS('Non-energy Use 2020'!$C24:$AF24,'Non-energy Use 2020'!$C$1:$AF$1,'Energy Use 2020'!D$63)</f>
        <v>1508406364093664</v>
      </c>
      <c r="E84" s="142">
        <f>SUMIFS($B24:$AD24,$B$4:$AD$4,E$63)-SUMIFS('Non-energy Use 2020'!$C24:$AF24,'Non-energy Use 2020'!$C$1:$AF$1,'Energy Use 2020'!E$63)</f>
        <v>21760764126572.617</v>
      </c>
      <c r="F84" s="142">
        <f>SUMIFS($B24:$AD24,$B$4:$AD$4,F$63)-SUMIFS('Non-energy Use 2020'!$C24:$AF24,'Non-energy Use 2020'!$C$1:$AF$1,'Energy Use 2020'!F$63)</f>
        <v>20733682068000</v>
      </c>
      <c r="G84" s="142">
        <f>SUMIFS($B24:$AD24,$B$4:$AD$4,G$63)-SUMIFS('Non-energy Use 2020'!$C24:$AF24,'Non-energy Use 2020'!$C$1:$AF$1,'Energy Use 2020'!G$63)</f>
        <v>1169742151757934.8</v>
      </c>
      <c r="H84" s="142">
        <f>SUMIFS($B24:$AD24,$B$4:$AD$4,H$63)-SUMIFS('Non-energy Use 2020'!$C24:$AF24,'Non-energy Use 2020'!$C$1:$AF$1,'Energy Use 2020'!H$63)</f>
        <v>377984135364000</v>
      </c>
      <c r="I84" s="411">
        <f>SUMIFS($B24:$AD24,$B$4:$AD$4,I$63)-SUMIFS('Non-energy Use 2020'!$C24:$AF24,'Non-energy Use 2020'!$C$1:$AF$1,'Energy Use 2020'!I$63)</f>
        <v>463310144942684.69</v>
      </c>
      <c r="J84" s="142">
        <f>SUMIFS($B24:$AD24,$B$4:$AD$4,J$63)-SUMIFS('Non-energy Use 2020'!$C24:$AF24,'Non-energy Use 2020'!$C$1:$AF$1,'Energy Use 2020'!J$63)</f>
        <v>629546699908500</v>
      </c>
      <c r="K84" s="143">
        <f>SUMIFS($B24:$AD24,$B$4:$AD$4,K$63)-SUMIFS('Non-energy Use 2020'!$C24:$AF24,'Non-energy Use 2020'!$C$1:$AF$1,'Energy Use 2020'!K$63)</f>
        <v>11710309510603.168</v>
      </c>
      <c r="L84" s="253">
        <f t="shared" si="3"/>
        <v>4417822257351615.5</v>
      </c>
      <c r="N84" s="12" t="s">
        <v>21</v>
      </c>
      <c r="O84" s="269">
        <f t="shared" si="4"/>
        <v>5.4274206141933921E-2</v>
      </c>
      <c r="P84" s="271">
        <f t="shared" si="4"/>
        <v>0.38143930811601512</v>
      </c>
      <c r="Q84" s="271">
        <f t="shared" si="4"/>
        <v>5.5027683587791131E-3</v>
      </c>
      <c r="R84" s="271">
        <f t="shared" si="4"/>
        <v>5.2430442690868046E-3</v>
      </c>
      <c r="S84" s="271">
        <f t="shared" si="4"/>
        <v>0.29579935994819206</v>
      </c>
      <c r="T84" s="271">
        <f t="shared" si="4"/>
        <v>9.5583001042762558E-2</v>
      </c>
      <c r="U84" s="271">
        <f t="shared" si="5"/>
        <v>0.1591970594635517</v>
      </c>
      <c r="V84" s="274">
        <f t="shared" si="5"/>
        <v>2.9612526596788486E-3</v>
      </c>
      <c r="X84" s="12" t="s">
        <v>21</v>
      </c>
      <c r="Y84" s="271">
        <f t="shared" si="6"/>
        <v>0.40332970782148436</v>
      </c>
      <c r="Z84" s="271">
        <f t="shared" si="9"/>
        <v>5.8185664328036348E-3</v>
      </c>
      <c r="AA84" s="271">
        <f t="shared" si="10"/>
        <v>5.5439370514554004E-3</v>
      </c>
      <c r="AB84" s="271">
        <f t="shared" si="11"/>
        <v>0.31277497332655541</v>
      </c>
      <c r="AC84" s="271">
        <f t="shared" si="12"/>
        <v>0.10106840869046614</v>
      </c>
      <c r="AD84" s="271">
        <f t="shared" si="7"/>
        <v>0.16833321084974434</v>
      </c>
      <c r="AE84" s="274">
        <f t="shared" si="8"/>
        <v>3.1311958274908504E-3</v>
      </c>
    </row>
    <row r="85" spans="1:31" x14ac:dyDescent="0.2">
      <c r="A85" s="41" t="str">
        <f>VLOOKUP($B85,'Sector Match'!$A$1:$B$43,2,0)</f>
        <v>chemicals 20</v>
      </c>
      <c r="B85" s="12" t="s">
        <v>1</v>
      </c>
      <c r="C85" s="141">
        <f>SUMIFS($B25:$AD25,$B$4:$AD$4,C$63)-SUMIFS('Non-energy Use 2020'!$C25:$AF25,'Non-energy Use 2020'!$C$1:$AF$1,'Energy Use 2020'!C$63)</f>
        <v>2348684287200952</v>
      </c>
      <c r="D85" s="142">
        <f>SUMIFS($B25:$AD25,$B$4:$AD$4,D$63)-SUMIFS('Non-energy Use 2020'!$C25:$AF25,'Non-energy Use 2020'!$C$1:$AF$1,'Energy Use 2020'!D$63)</f>
        <v>422818613579658.5</v>
      </c>
      <c r="E85" s="142">
        <f>SUMIFS($B25:$AD25,$B$4:$AD$4,E$63)-SUMIFS('Non-energy Use 2020'!$C25:$AF25,'Non-energy Use 2020'!$C$1:$AF$1,'Energy Use 2020'!E$63)</f>
        <v>108986731712326.02</v>
      </c>
      <c r="F85" s="142">
        <f>SUMIFS($B25:$AD25,$B$4:$AD$4,F$63)-SUMIFS('Non-energy Use 2020'!$C25:$AF25,'Non-energy Use 2020'!$C$1:$AF$1,'Energy Use 2020'!F$63)</f>
        <v>46917455805000</v>
      </c>
      <c r="G85" s="142">
        <f>SUMIFS($B25:$AD25,$B$4:$AD$4,G$63)-SUMIFS('Non-energy Use 2020'!$C25:$AF25,'Non-energy Use 2020'!$C$1:$AF$1,'Energy Use 2020'!G$63)</f>
        <v>343317657279308.25</v>
      </c>
      <c r="H85" s="142">
        <f>SUMIFS($B25:$AD25,$B$4:$AD$4,H$63)-SUMIFS('Non-energy Use 2020'!$C25:$AF25,'Non-energy Use 2020'!$C$1:$AF$1,'Energy Use 2020'!H$63)</f>
        <v>1111168689543000</v>
      </c>
      <c r="I85" s="411">
        <f>SUMIFS($B25:$AD25,$B$4:$AD$4,I$63)-SUMIFS('Non-energy Use 2020'!$C25:$AF25,'Non-energy Use 2020'!$C$1:$AF$1,'Energy Use 2020'!I$63)</f>
        <v>1632344058111481.8</v>
      </c>
      <c r="J85" s="142">
        <f>SUMIFS($B25:$AD25,$B$4:$AD$4,J$63)-SUMIFS('Non-energy Use 2020'!$C25:$AF25,'Non-energy Use 2020'!$C$1:$AF$1,'Energy Use 2020'!J$63)</f>
        <v>1579926573918000</v>
      </c>
      <c r="K85" s="143">
        <f>SUMIFS($B25:$AD25,$B$4:$AD$4,K$63)-SUMIFS('Non-energy Use 2020'!$C25:$AF25,'Non-energy Use 2020'!$C$1:$AF$1,'Energy Use 2020'!K$63)</f>
        <v>52210898199961.805</v>
      </c>
      <c r="L85" s="253">
        <f t="shared" si="3"/>
        <v>7646374965349689</v>
      </c>
      <c r="N85" s="12" t="s">
        <v>1</v>
      </c>
      <c r="O85" s="269">
        <f t="shared" si="4"/>
        <v>0.39053412319085112</v>
      </c>
      <c r="P85" s="271">
        <f t="shared" si="4"/>
        <v>7.030536093034935E-2</v>
      </c>
      <c r="Q85" s="271">
        <f t="shared" si="4"/>
        <v>1.8122077088289432E-2</v>
      </c>
      <c r="R85" s="271">
        <f t="shared" si="4"/>
        <v>7.8013326716582614E-3</v>
      </c>
      <c r="S85" s="271">
        <f t="shared" si="4"/>
        <v>5.7086114550244017E-2</v>
      </c>
      <c r="T85" s="271">
        <f t="shared" si="4"/>
        <v>0.18476271683367126</v>
      </c>
      <c r="U85" s="271">
        <f t="shared" si="5"/>
        <v>0.26270675995636705</v>
      </c>
      <c r="V85" s="274">
        <f t="shared" si="5"/>
        <v>8.681514778569429E-3</v>
      </c>
      <c r="X85" s="12" t="s">
        <v>1</v>
      </c>
      <c r="Y85" s="271">
        <f t="shared" si="6"/>
        <v>0.115355696857767</v>
      </c>
      <c r="Z85" s="271">
        <f t="shared" si="9"/>
        <v>2.9734358850683068E-2</v>
      </c>
      <c r="AA85" s="271">
        <f t="shared" si="10"/>
        <v>1.2800278027872607E-2</v>
      </c>
      <c r="AB85" s="271">
        <f t="shared" si="11"/>
        <v>9.3665809231384164E-2</v>
      </c>
      <c r="AC85" s="271">
        <f t="shared" si="12"/>
        <v>0.30315514594679888</v>
      </c>
      <c r="AD85" s="271">
        <f t="shared" si="7"/>
        <v>0.43104424702456695</v>
      </c>
      <c r="AE85" s="274">
        <f t="shared" si="8"/>
        <v>1.4244464060927239E-2</v>
      </c>
    </row>
    <row r="86" spans="1:31" x14ac:dyDescent="0.2">
      <c r="A86" s="41">
        <f>VLOOKUP($B86,'Sector Match'!$A$1:$B$43,2,0)</f>
        <v>0</v>
      </c>
      <c r="B86" s="12" t="s">
        <v>22</v>
      </c>
      <c r="C86" s="141">
        <f>SUMIFS($B26:$AD26,$B$4:$AD$4,C$63)-SUMIFS('Non-energy Use 2020'!$C26:$AF26,'Non-energy Use 2020'!$C$1:$AF$1,'Energy Use 2020'!C$63)</f>
        <v>84404197432500</v>
      </c>
      <c r="D86" s="142">
        <f>SUMIFS($B26:$AD26,$B$4:$AD$4,D$63)-SUMIFS('Non-energy Use 2020'!$C26:$AF26,'Non-energy Use 2020'!$C$1:$AF$1,'Energy Use 2020'!D$63)</f>
        <v>469452340500</v>
      </c>
      <c r="E86" s="142">
        <f>SUMIFS($B26:$AD26,$B$4:$AD$4,E$63)-SUMIFS('Non-energy Use 2020'!$C26:$AF26,'Non-energy Use 2020'!$C$1:$AF$1,'Energy Use 2020'!E$63)</f>
        <v>1385467747620</v>
      </c>
      <c r="F86" s="142">
        <f>SUMIFS($B26:$AD26,$B$4:$AD$4,F$63)-SUMIFS('Non-energy Use 2020'!$C26:$AF26,'Non-energy Use 2020'!$C$1:$AF$1,'Energy Use 2020'!F$63)</f>
        <v>0</v>
      </c>
      <c r="G86" s="142">
        <f>SUMIFS($B26:$AD26,$B$4:$AD$4,G$63)-SUMIFS('Non-energy Use 2020'!$C26:$AF26,'Non-energy Use 2020'!$C$1:$AF$1,'Energy Use 2020'!G$63)</f>
        <v>1016735889649.8292</v>
      </c>
      <c r="H86" s="142">
        <f>SUMIFS($B26:$AD26,$B$4:$AD$4,H$63)-SUMIFS('Non-energy Use 2020'!$C26:$AF26,'Non-energy Use 2020'!$C$1:$AF$1,'Energy Use 2020'!H$63)</f>
        <v>68381705716500</v>
      </c>
      <c r="I86" s="411">
        <f>SUMIFS($B26:$AD26,$B$4:$AD$4,I$63)-SUMIFS('Non-energy Use 2020'!$C26:$AF26,'Non-energy Use 2020'!$C$1:$AF$1,'Energy Use 2020'!I$63)</f>
        <v>146876967333229.16</v>
      </c>
      <c r="J86" s="142">
        <f>SUMIFS($B26:$AD26,$B$4:$AD$4,J$63)-SUMIFS('Non-energy Use 2020'!$C26:$AF26,'Non-energy Use 2020'!$C$1:$AF$1,'Energy Use 2020'!J$63)</f>
        <v>104682316282500</v>
      </c>
      <c r="K86" s="143">
        <f>SUMIFS($B26:$AD26,$B$4:$AD$4,K$63)-SUMIFS('Non-energy Use 2020'!$C26:$AF26,'Non-energy Use 2020'!$C$1:$AF$1,'Energy Use 2020'!K$63)</f>
        <v>5527870755000</v>
      </c>
      <c r="L86" s="253">
        <f t="shared" si="3"/>
        <v>412744713497499</v>
      </c>
      <c r="N86" s="12" t="s">
        <v>22</v>
      </c>
      <c r="O86" s="269">
        <f t="shared" si="4"/>
        <v>0.31746685579660261</v>
      </c>
      <c r="P86" s="271">
        <f t="shared" si="4"/>
        <v>1.7657363379834077E-3</v>
      </c>
      <c r="Q86" s="271">
        <f t="shared" si="4"/>
        <v>5.211116307293517E-3</v>
      </c>
      <c r="R86" s="271">
        <f t="shared" si="4"/>
        <v>0</v>
      </c>
      <c r="S86" s="271">
        <f t="shared" si="4"/>
        <v>3.8242167555805197E-3</v>
      </c>
      <c r="T86" s="271">
        <f t="shared" si="4"/>
        <v>0.25720196113690857</v>
      </c>
      <c r="U86" s="271">
        <f t="shared" si="5"/>
        <v>0.39373830708227642</v>
      </c>
      <c r="V86" s="274">
        <f t="shared" si="5"/>
        <v>2.0791806583354919E-2</v>
      </c>
      <c r="X86" s="12" t="s">
        <v>22</v>
      </c>
      <c r="Y86" s="271">
        <f t="shared" si="6"/>
        <v>2.5870338356157713E-3</v>
      </c>
      <c r="Z86" s="271">
        <f t="shared" si="9"/>
        <v>7.6349644724953971E-3</v>
      </c>
      <c r="AA86" s="271">
        <f t="shared" si="10"/>
        <v>0</v>
      </c>
      <c r="AB86" s="271">
        <f t="shared" si="11"/>
        <v>5.6029758965681657E-3</v>
      </c>
      <c r="AC86" s="271">
        <f t="shared" si="12"/>
        <v>0.37683439012635173</v>
      </c>
      <c r="AD86" s="271">
        <f t="shared" si="7"/>
        <v>0.57687792955728012</v>
      </c>
      <c r="AE86" s="274">
        <f t="shared" si="8"/>
        <v>3.0462706111688671E-2</v>
      </c>
    </row>
    <row r="87" spans="1:31" x14ac:dyDescent="0.2">
      <c r="A87" s="41" t="str">
        <f>VLOOKUP($B87,'Sector Match'!$A$1:$B$43,2,0)</f>
        <v>chemicals 20</v>
      </c>
      <c r="B87" s="12" t="s">
        <v>23</v>
      </c>
      <c r="C87" s="141">
        <f>SUMIFS($B27:$AD27,$B$4:$AD$4,C$63)-SUMIFS('Non-energy Use 2020'!$C27:$AF27,'Non-energy Use 2020'!$C$1:$AF$1,'Energy Use 2020'!C$63)</f>
        <v>105148990798500.02</v>
      </c>
      <c r="D87" s="142">
        <f>SUMIFS($B27:$AD27,$B$4:$AD$4,D$63)-SUMIFS('Non-energy Use 2020'!$C27:$AF27,'Non-energy Use 2020'!$C$1:$AF$1,'Energy Use 2020'!D$63)</f>
        <v>58334314500</v>
      </c>
      <c r="E87" s="142">
        <f>SUMIFS($B27:$AD27,$B$4:$AD$4,E$63)-SUMIFS('Non-energy Use 2020'!$C27:$AF27,'Non-energy Use 2020'!$C$1:$AF$1,'Energy Use 2020'!E$63)</f>
        <v>370645123035</v>
      </c>
      <c r="F87" s="142">
        <f>SUMIFS($B27:$AD27,$B$4:$AD$4,F$63)-SUMIFS('Non-energy Use 2020'!$C27:$AF27,'Non-energy Use 2020'!$C$1:$AF$1,'Energy Use 2020'!F$63)</f>
        <v>0</v>
      </c>
      <c r="G87" s="142">
        <f>SUMIFS($B27:$AD27,$B$4:$AD$4,G$63)-SUMIFS('Non-energy Use 2020'!$C27:$AF27,'Non-energy Use 2020'!$C$1:$AF$1,'Energy Use 2020'!G$63)</f>
        <v>305560695000</v>
      </c>
      <c r="H87" s="142">
        <f>SUMIFS($B27:$AD27,$B$4:$AD$4,H$63)-SUMIFS('Non-energy Use 2020'!$C27:$AF27,'Non-energy Use 2020'!$C$1:$AF$1,'Energy Use 2020'!H$63)</f>
        <v>64726088674500</v>
      </c>
      <c r="I87" s="411">
        <f>SUMIFS($B27:$AD27,$B$4:$AD$4,I$63)-SUMIFS('Non-energy Use 2020'!$C27:$AF27,'Non-energy Use 2020'!$C$1:$AF$1,'Energy Use 2020'!I$63)</f>
        <v>138806433456889.64</v>
      </c>
      <c r="J87" s="142">
        <f>SUMIFS($B27:$AD27,$B$4:$AD$4,J$63)-SUMIFS('Non-energy Use 2020'!$C27:$AF27,'Non-energy Use 2020'!$C$1:$AF$1,'Energy Use 2020'!J$63)</f>
        <v>104860097050500</v>
      </c>
      <c r="K87" s="143">
        <f>SUMIFS($B27:$AD27,$B$4:$AD$4,K$63)-SUMIFS('Non-energy Use 2020'!$C27:$AF27,'Non-energy Use 2020'!$C$1:$AF$1,'Energy Use 2020'!K$63)</f>
        <v>4108402435500</v>
      </c>
      <c r="L87" s="253">
        <f t="shared" si="3"/>
        <v>418384552548424.63</v>
      </c>
      <c r="N87" s="12" t="s">
        <v>23</v>
      </c>
      <c r="O87" s="269">
        <f t="shared" si="4"/>
        <v>0.37609878462653873</v>
      </c>
      <c r="P87" s="271">
        <f t="shared" si="4"/>
        <v>2.0865121594476824E-4</v>
      </c>
      <c r="Q87" s="271">
        <f t="shared" si="4"/>
        <v>1.325730083024306E-3</v>
      </c>
      <c r="R87" s="271">
        <f t="shared" si="4"/>
        <v>0</v>
      </c>
      <c r="S87" s="271">
        <f t="shared" si="4"/>
        <v>1.0929349406630718E-3</v>
      </c>
      <c r="T87" s="271">
        <f t="shared" si="4"/>
        <v>0.23151342774900213</v>
      </c>
      <c r="U87" s="271">
        <f t="shared" si="5"/>
        <v>0.37506546431900267</v>
      </c>
      <c r="V87" s="274">
        <f t="shared" si="5"/>
        <v>1.4695007065824391E-2</v>
      </c>
      <c r="X87" s="12" t="s">
        <v>23</v>
      </c>
      <c r="Y87" s="271">
        <f t="shared" si="6"/>
        <v>3.3442989178963467E-4</v>
      </c>
      <c r="Z87" s="271">
        <f t="shared" si="9"/>
        <v>2.1249038314995693E-3</v>
      </c>
      <c r="AA87" s="271">
        <f t="shared" si="10"/>
        <v>0</v>
      </c>
      <c r="AB87" s="271">
        <f t="shared" si="11"/>
        <v>1.7517756236599912E-3</v>
      </c>
      <c r="AC87" s="271">
        <f t="shared" si="12"/>
        <v>0.3710738527900132</v>
      </c>
      <c r="AD87" s="271">
        <f t="shared" si="7"/>
        <v>0.6011616183412819</v>
      </c>
      <c r="AE87" s="274">
        <f t="shared" si="8"/>
        <v>2.35534195217557E-2</v>
      </c>
    </row>
    <row r="88" spans="1:31" x14ac:dyDescent="0.2">
      <c r="A88" s="41" t="str">
        <f>VLOOKUP($B88,'Sector Match'!$A$1:$B$43,2,0)</f>
        <v>rubber and plastic products 22</v>
      </c>
      <c r="B88" s="12" t="s">
        <v>24</v>
      </c>
      <c r="C88" s="141">
        <f>SUMIFS($B28:$AD28,$B$4:$AD$4,C$63)-SUMIFS('Non-energy Use 2020'!$C28:$AF28,'Non-energy Use 2020'!$C$1:$AF$1,'Energy Use 2020'!C$63)</f>
        <v>44214632566500</v>
      </c>
      <c r="D88" s="142">
        <f>SUMIFS($B28:$AD28,$B$4:$AD$4,D$63)-SUMIFS('Non-energy Use 2020'!$C28:$AF28,'Non-energy Use 2020'!$C$1:$AF$1,'Energy Use 2020'!D$63)</f>
        <v>2552820715500</v>
      </c>
      <c r="E88" s="142">
        <f>SUMIFS($B28:$AD28,$B$4:$AD$4,E$63)-SUMIFS('Non-energy Use 2020'!$C28:$AF28,'Non-energy Use 2020'!$C$1:$AF$1,'Energy Use 2020'!E$63)</f>
        <v>3195384718596.9609</v>
      </c>
      <c r="F88" s="142">
        <f>SUMIFS($B28:$AD28,$B$4:$AD$4,F$63)-SUMIFS('Non-energy Use 2020'!$C28:$AF28,'Non-energy Use 2020'!$C$1:$AF$1,'Energy Use 2020'!F$63)</f>
        <v>16666947000</v>
      </c>
      <c r="G88" s="142">
        <f>SUMIFS($B28:$AD28,$B$4:$AD$4,G$63)-SUMIFS('Non-energy Use 2020'!$C28:$AF28,'Non-energy Use 2020'!$C$1:$AF$1,'Energy Use 2020'!G$63)</f>
        <v>3711173532000</v>
      </c>
      <c r="H88" s="142">
        <f>SUMIFS($B28:$AD28,$B$4:$AD$4,H$63)-SUMIFS('Non-energy Use 2020'!$C28:$AF28,'Non-energy Use 2020'!$C$1:$AF$1,'Energy Use 2020'!H$63)</f>
        <v>66934459152000</v>
      </c>
      <c r="I88" s="411">
        <f>SUMIFS($B28:$AD28,$B$4:$AD$4,I$63)-SUMIFS('Non-energy Use 2020'!$C28:$AF28,'Non-energy Use 2020'!$C$1:$AF$1,'Energy Use 2020'!I$63)</f>
        <v>505257922295037</v>
      </c>
      <c r="J88" s="142">
        <f>SUMIFS($B28:$AD28,$B$4:$AD$4,J$63)-SUMIFS('Non-energy Use 2020'!$C28:$AF28,'Non-energy Use 2020'!$C$1:$AF$1,'Energy Use 2020'!J$63)</f>
        <v>29608831345500</v>
      </c>
      <c r="K88" s="143">
        <f>SUMIFS($B28:$AD28,$B$4:$AD$4,K$63)-SUMIFS('Non-energy Use 2020'!$C28:$AF28,'Non-energy Use 2020'!$C$1:$AF$1,'Energy Use 2020'!K$63)</f>
        <v>3847286932500</v>
      </c>
      <c r="L88" s="253">
        <f t="shared" si="3"/>
        <v>659339178204634</v>
      </c>
      <c r="N88" s="12" t="s">
        <v>24</v>
      </c>
      <c r="O88" s="269">
        <f t="shared" si="4"/>
        <v>0.28695659511265753</v>
      </c>
      <c r="P88" s="271">
        <f t="shared" si="4"/>
        <v>1.6568016014860357E-2</v>
      </c>
      <c r="Q88" s="271">
        <f t="shared" si="4"/>
        <v>2.0738309145609288E-2</v>
      </c>
      <c r="R88" s="271">
        <f t="shared" si="4"/>
        <v>1.0816985428635706E-4</v>
      </c>
      <c r="S88" s="271">
        <f t="shared" si="4"/>
        <v>2.408582088776217E-2</v>
      </c>
      <c r="T88" s="271">
        <f t="shared" si="4"/>
        <v>0.43441013481400997</v>
      </c>
      <c r="U88" s="271">
        <f t="shared" si="5"/>
        <v>0.19216374613971332</v>
      </c>
      <c r="V88" s="274">
        <f t="shared" si="5"/>
        <v>2.4969208031100754E-2</v>
      </c>
      <c r="X88" s="12" t="s">
        <v>24</v>
      </c>
      <c r="Y88" s="271">
        <f t="shared" si="6"/>
        <v>2.3235634606953593E-2</v>
      </c>
      <c r="Z88" s="271">
        <f t="shared" si="9"/>
        <v>2.9084217038492694E-2</v>
      </c>
      <c r="AA88" s="271">
        <f t="shared" si="10"/>
        <v>1.5170164052418015E-4</v>
      </c>
      <c r="AB88" s="271">
        <f t="shared" si="11"/>
        <v>3.377889862338411E-2</v>
      </c>
      <c r="AC88" s="271">
        <f t="shared" si="12"/>
        <v>0.60923378834510744</v>
      </c>
      <c r="AD88" s="271">
        <f t="shared" si="7"/>
        <v>0.26949796439120605</v>
      </c>
      <c r="AE88" s="274">
        <f t="shared" si="8"/>
        <v>3.5017795354331582E-2</v>
      </c>
    </row>
    <row r="89" spans="1:31" x14ac:dyDescent="0.2">
      <c r="A89" s="41" t="str">
        <f>VLOOKUP($B89,'Sector Match'!$A$1:$B$43,2,0)</f>
        <v>cement and other nonmetallic minerals 239</v>
      </c>
      <c r="B89" s="12" t="s">
        <v>25</v>
      </c>
      <c r="C89" s="141">
        <f>SUMIFS($B29:$AD29,$B$4:$AD$4,C$63)-SUMIFS('Non-energy Use 2020'!$C29:$AF29,'Non-energy Use 2020'!$C$1:$AF$1,'Energy Use 2020'!C$63)</f>
        <v>4575946248071598</v>
      </c>
      <c r="D89" s="142">
        <f>SUMIFS($B29:$AD29,$B$4:$AD$4,D$63)-SUMIFS('Non-energy Use 2020'!$C29:$AF29,'Non-energy Use 2020'!$C$1:$AF$1,'Energy Use 2020'!D$63)</f>
        <v>114829709181000</v>
      </c>
      <c r="E89" s="142">
        <f>SUMIFS($B29:$AD29,$B$4:$AD$4,E$63)-SUMIFS('Non-energy Use 2020'!$C29:$AF29,'Non-energy Use 2020'!$C$1:$AF$1,'Energy Use 2020'!E$63)</f>
        <v>74201462206604.5</v>
      </c>
      <c r="F89" s="142">
        <f>SUMIFS($B29:$AD29,$B$4:$AD$4,F$63)-SUMIFS('Non-energy Use 2020'!$C29:$AF29,'Non-energy Use 2020'!$C$1:$AF$1,'Energy Use 2020'!F$63)</f>
        <v>144446874000</v>
      </c>
      <c r="G89" s="142">
        <f>SUMIFS($B29:$AD29,$B$4:$AD$4,G$63)-SUMIFS('Non-energy Use 2020'!$C29:$AF29,'Non-energy Use 2020'!$C$1:$AF$1,'Energy Use 2020'!G$63)</f>
        <v>142405459299772.25</v>
      </c>
      <c r="H89" s="142">
        <f>SUMIFS($B29:$AD29,$B$4:$AD$4,H$63)-SUMIFS('Non-energy Use 2020'!$C29:$AF29,'Non-energy Use 2020'!$C$1:$AF$1,'Energy Use 2020'!H$63)</f>
        <v>802394051596500</v>
      </c>
      <c r="I89" s="411">
        <f>SUMIFS($B29:$AD29,$B$4:$AD$4,I$63)-SUMIFS('Non-energy Use 2020'!$C29:$AF29,'Non-energy Use 2020'!$C$1:$AF$1,'Energy Use 2020'!I$63)</f>
        <v>1340811052312610</v>
      </c>
      <c r="J89" s="142">
        <f>SUMIFS($B29:$AD29,$B$4:$AD$4,J$63)-SUMIFS('Non-energy Use 2020'!$C29:$AF29,'Non-energy Use 2020'!$C$1:$AF$1,'Energy Use 2020'!J$63)</f>
        <v>45331318015500</v>
      </c>
      <c r="K89" s="143">
        <f>SUMIFS($B29:$AD29,$B$4:$AD$4,K$63)-SUMIFS('Non-energy Use 2020'!$C29:$AF29,'Non-energy Use 2020'!$C$1:$AF$1,'Energy Use 2020'!K$63)</f>
        <v>18662322431197.332</v>
      </c>
      <c r="L89" s="253">
        <f t="shared" si="3"/>
        <v>7114726069988781</v>
      </c>
      <c r="N89" s="12" t="s">
        <v>25</v>
      </c>
      <c r="O89" s="269">
        <f t="shared" si="4"/>
        <v>0.79252054006040429</v>
      </c>
      <c r="P89" s="271">
        <f t="shared" si="4"/>
        <v>1.9887668735937777E-2</v>
      </c>
      <c r="Q89" s="271">
        <f t="shared" si="4"/>
        <v>1.2851152464046549E-2</v>
      </c>
      <c r="R89" s="271">
        <f t="shared" si="4"/>
        <v>2.5017145828747506E-5</v>
      </c>
      <c r="S89" s="271">
        <f t="shared" si="4"/>
        <v>2.4663587680770233E-2</v>
      </c>
      <c r="T89" s="271">
        <f t="shared" si="4"/>
        <v>0.13896880178181767</v>
      </c>
      <c r="U89" s="271">
        <f t="shared" si="5"/>
        <v>7.8510538996025107E-3</v>
      </c>
      <c r="V89" s="274">
        <f t="shared" si="5"/>
        <v>3.2321782315923937E-3</v>
      </c>
      <c r="X89" s="12" t="s">
        <v>25</v>
      </c>
      <c r="Y89" s="271">
        <f t="shared" si="6"/>
        <v>9.5853675066089689E-2</v>
      </c>
      <c r="Z89" s="271">
        <f t="shared" si="9"/>
        <v>6.1939396158964155E-2</v>
      </c>
      <c r="AA89" s="271">
        <f t="shared" si="10"/>
        <v>1.2057649386609569E-4</v>
      </c>
      <c r="AB89" s="271">
        <f t="shared" si="11"/>
        <v>0.11887243049480965</v>
      </c>
      <c r="AC89" s="271">
        <f t="shared" si="12"/>
        <v>0.66979546708997695</v>
      </c>
      <c r="AD89" s="271">
        <f t="shared" si="7"/>
        <v>3.7840150065400299E-2</v>
      </c>
      <c r="AE89" s="274">
        <f t="shared" si="8"/>
        <v>1.557830463089402E-2</v>
      </c>
    </row>
    <row r="90" spans="1:31" x14ac:dyDescent="0.2">
      <c r="A90" s="41" t="str">
        <f>VLOOKUP($B90,'Sector Match'!$A$1:$B$43,2,0)</f>
        <v>iron and steel 241</v>
      </c>
      <c r="B90" s="12" t="s">
        <v>26</v>
      </c>
      <c r="C90" s="141">
        <f>SUMIFS($B30:$AD30,$B$4:$AD$4,C$63)-SUMIFS('Non-energy Use 2020'!$C30:$AF30,'Non-energy Use 2020'!$C$1:$AF$1,'Energy Use 2020'!C$63)</f>
        <v>1.1628776576633294E+16</v>
      </c>
      <c r="D90" s="142">
        <f>SUMIFS($B30:$AD30,$B$4:$AD$4,D$63)-SUMIFS('Non-energy Use 2020'!$C30:$AF30,'Non-energy Use 2020'!$C$1:$AF$1,'Energy Use 2020'!D$63)</f>
        <v>4019548163218500</v>
      </c>
      <c r="E90" s="142">
        <f>SUMIFS($B30:$AD30,$B$4:$AD$4,E$63)-SUMIFS('Non-energy Use 2020'!$C30:$AF30,'Non-energy Use 2020'!$C$1:$AF$1,'Energy Use 2020'!E$63)</f>
        <v>78242362367868.031</v>
      </c>
      <c r="F90" s="142">
        <f>SUMIFS($B30:$AD30,$B$4:$AD$4,F$63)-SUMIFS('Non-energy Use 2020'!$C30:$AF30,'Non-energy Use 2020'!$C$1:$AF$1,'Energy Use 2020'!F$63)</f>
        <v>0</v>
      </c>
      <c r="G90" s="142">
        <f>SUMIFS($B30:$AD30,$B$4:$AD$4,G$63)-SUMIFS('Non-energy Use 2020'!$C30:$AF30,'Non-energy Use 2020'!$C$1:$AF$1,'Energy Use 2020'!G$63)</f>
        <v>6472331085000</v>
      </c>
      <c r="H90" s="142">
        <f>SUMIFS($B30:$AD30,$B$4:$AD$4,H$63)-SUMIFS('Non-energy Use 2020'!$C30:$AF30,'Non-energy Use 2020'!$C$1:$AF$1,'Energy Use 2020'!H$63)</f>
        <v>509597460174000</v>
      </c>
      <c r="I90" s="411">
        <f>SUMIFS($B30:$AD30,$B$4:$AD$4,I$63)-SUMIFS('Non-energy Use 2020'!$C30:$AF30,'Non-energy Use 2020'!$C$1:$AF$1,'Energy Use 2020'!I$63)</f>
        <v>2030208678223862.3</v>
      </c>
      <c r="J90" s="142">
        <f>SUMIFS($B30:$AD30,$B$4:$AD$4,J$63)-SUMIFS('Non-energy Use 2020'!$C30:$AF30,'Non-energy Use 2020'!$C$1:$AF$1,'Energy Use 2020'!J$63)</f>
        <v>177597431583000</v>
      </c>
      <c r="K90" s="143">
        <f>SUMIFS($B30:$AD30,$B$4:$AD$4,K$63)-SUMIFS('Non-energy Use 2020'!$C30:$AF30,'Non-energy Use 2020'!$C$1:$AF$1,'Energy Use 2020'!K$63)</f>
        <v>13136332060500</v>
      </c>
      <c r="L90" s="253">
        <f t="shared" si="3"/>
        <v>1.8463579335346024E+16</v>
      </c>
      <c r="N90" s="12" t="s">
        <v>26</v>
      </c>
      <c r="O90" s="269">
        <f t="shared" si="4"/>
        <v>0.70763185589034505</v>
      </c>
      <c r="P90" s="271">
        <f t="shared" si="4"/>
        <v>0.24459669577746929</v>
      </c>
      <c r="Q90" s="271">
        <f t="shared" si="4"/>
        <v>4.7611877076452411E-3</v>
      </c>
      <c r="R90" s="271">
        <f t="shared" si="4"/>
        <v>0</v>
      </c>
      <c r="S90" s="271">
        <f t="shared" si="4"/>
        <v>3.9385292403143815E-4</v>
      </c>
      <c r="T90" s="271">
        <f t="shared" si="4"/>
        <v>3.1009917004040943E-2</v>
      </c>
      <c r="U90" s="271">
        <f t="shared" si="5"/>
        <v>1.0807121392715007E-2</v>
      </c>
      <c r="V90" s="274">
        <f t="shared" si="5"/>
        <v>7.9936930375307767E-4</v>
      </c>
      <c r="X90" s="12" t="s">
        <v>26</v>
      </c>
      <c r="Y90" s="271">
        <f t="shared" si="6"/>
        <v>0.83660515246056133</v>
      </c>
      <c r="Z90" s="271">
        <f t="shared" si="9"/>
        <v>1.628490587490106E-2</v>
      </c>
      <c r="AA90" s="271">
        <f t="shared" si="10"/>
        <v>0</v>
      </c>
      <c r="AB90" s="271">
        <f t="shared" si="11"/>
        <v>1.3471129873975616E-3</v>
      </c>
      <c r="AC90" s="271">
        <f t="shared" si="12"/>
        <v>0.10606462307470278</v>
      </c>
      <c r="AD90" s="271">
        <f t="shared" si="7"/>
        <v>3.6964086582092583E-2</v>
      </c>
      <c r="AE90" s="274">
        <f t="shared" si="8"/>
        <v>2.7341190203446649E-3</v>
      </c>
    </row>
    <row r="91" spans="1:31" x14ac:dyDescent="0.2">
      <c r="A91" s="41" t="str">
        <f>VLOOKUP($B91,'Sector Match'!$A$1:$B$43,2,0)</f>
        <v>other metals 242</v>
      </c>
      <c r="B91" s="12" t="s">
        <v>27</v>
      </c>
      <c r="C91" s="141">
        <f>SUMIFS($B31:$AD31,$B$4:$AD$4,C$63)-SUMIFS('Non-energy Use 2020'!$C31:$AF31,'Non-energy Use 2020'!$C$1:$AF$1,'Energy Use 2020'!C$63)</f>
        <v>580059756441000</v>
      </c>
      <c r="D91" s="142">
        <f>SUMIFS($B31:$AD31,$B$4:$AD$4,D$63)-SUMIFS('Non-energy Use 2020'!$C31:$AF31,'Non-energy Use 2020'!$C$1:$AF$1,'Energy Use 2020'!D$63)</f>
        <v>74504030914500</v>
      </c>
      <c r="E91" s="142">
        <f>SUMIFS($B31:$AD31,$B$4:$AD$4,E$63)-SUMIFS('Non-energy Use 2020'!$C31:$AF31,'Non-energy Use 2020'!$C$1:$AF$1,'Energy Use 2020'!E$63)</f>
        <v>10764986619585</v>
      </c>
      <c r="F91" s="142">
        <f>SUMIFS($B31:$AD31,$B$4:$AD$4,F$63)-SUMIFS('Non-energy Use 2020'!$C31:$AF31,'Non-energy Use 2020'!$C$1:$AF$1,'Energy Use 2020'!F$63)</f>
        <v>83334735000</v>
      </c>
      <c r="G91" s="142">
        <f>SUMIFS($B31:$AD31,$B$4:$AD$4,G$63)-SUMIFS('Non-energy Use 2020'!$C31:$AF31,'Non-energy Use 2020'!$C$1:$AF$1,'Energy Use 2020'!G$63)</f>
        <v>21997886783260.242</v>
      </c>
      <c r="H91" s="142">
        <f>SUMIFS($B31:$AD31,$B$4:$AD$4,H$63)-SUMIFS('Non-energy Use 2020'!$C31:$AF31,'Non-energy Use 2020'!$C$1:$AF$1,'Energy Use 2020'!H$63)</f>
        <v>184811441809500</v>
      </c>
      <c r="I91" s="411">
        <f>SUMIFS($B31:$AD31,$B$4:$AD$4,I$63)-SUMIFS('Non-energy Use 2020'!$C31:$AF31,'Non-energy Use 2020'!$C$1:$AF$1,'Energy Use 2020'!I$63)</f>
        <v>2266549337707232</v>
      </c>
      <c r="J91" s="142">
        <f>SUMIFS($B31:$AD31,$B$4:$AD$4,J$63)-SUMIFS('Non-energy Use 2020'!$C31:$AF31,'Non-energy Use 2020'!$C$1:$AF$1,'Energy Use 2020'!J$63)</f>
        <v>205222896235500</v>
      </c>
      <c r="K91" s="143">
        <f>SUMIFS($B31:$AD31,$B$4:$AD$4,K$63)-SUMIFS('Non-energy Use 2020'!$C31:$AF31,'Non-energy Use 2020'!$C$1:$AF$1,'Energy Use 2020'!K$63)</f>
        <v>1966699746000</v>
      </c>
      <c r="L91" s="253">
        <f t="shared" si="3"/>
        <v>3345960370991577</v>
      </c>
      <c r="N91" s="12" t="s">
        <v>27</v>
      </c>
      <c r="O91" s="269">
        <f t="shared" si="4"/>
        <v>0.53738542460145222</v>
      </c>
      <c r="P91" s="271">
        <f t="shared" si="4"/>
        <v>6.9022854702351089E-2</v>
      </c>
      <c r="Q91" s="271">
        <f t="shared" si="4"/>
        <v>9.9730188849655958E-3</v>
      </c>
      <c r="R91" s="271">
        <f t="shared" si="4"/>
        <v>7.720389400359915E-5</v>
      </c>
      <c r="S91" s="271">
        <f t="shared" si="4"/>
        <v>2.0379527450564261E-2</v>
      </c>
      <c r="T91" s="271">
        <f t="shared" si="4"/>
        <v>0.17121507573178182</v>
      </c>
      <c r="U91" s="271">
        <f t="shared" si="5"/>
        <v>0.1901248828363967</v>
      </c>
      <c r="V91" s="274">
        <f t="shared" si="5"/>
        <v>1.8220118984849398E-3</v>
      </c>
      <c r="X91" s="12" t="s">
        <v>27</v>
      </c>
      <c r="Y91" s="271">
        <f t="shared" si="6"/>
        <v>0.14920164295058602</v>
      </c>
      <c r="Z91" s="271">
        <f t="shared" si="9"/>
        <v>2.1557943513504142E-2</v>
      </c>
      <c r="AA91" s="271">
        <f t="shared" si="10"/>
        <v>1.6688599561975992E-4</v>
      </c>
      <c r="AB91" s="271">
        <f t="shared" si="11"/>
        <v>4.4052929877981178E-2</v>
      </c>
      <c r="AC91" s="271">
        <f t="shared" si="12"/>
        <v>0.3701030724859416</v>
      </c>
      <c r="AD91" s="271">
        <f t="shared" si="7"/>
        <v>0.41097901567974143</v>
      </c>
      <c r="AE91" s="274">
        <f t="shared" si="8"/>
        <v>3.9385094966263344E-3</v>
      </c>
    </row>
    <row r="92" spans="1:31" x14ac:dyDescent="0.2">
      <c r="A92" s="41" t="str">
        <f>VLOOKUP($B92,'Sector Match'!$A$1:$B$43,2,0)</f>
        <v>metal products except machinery and vehicles 25</v>
      </c>
      <c r="B92" s="12" t="s">
        <v>28</v>
      </c>
      <c r="C92" s="141">
        <f>SUMIFS($B32:$AD32,$B$4:$AD$4,C$63)-SUMIFS('Non-energy Use 2020'!$C32:$AF32,'Non-energy Use 2020'!$C$1:$AF$1,'Energy Use 2020'!C$63)</f>
        <v>211253553225000</v>
      </c>
      <c r="D92" s="142">
        <f>SUMIFS($B32:$AD32,$B$4:$AD$4,D$63)-SUMIFS('Non-energy Use 2020'!$C32:$AF32,'Non-energy Use 2020'!$C$1:$AF$1,'Energy Use 2020'!D$63)</f>
        <v>44406302457000</v>
      </c>
      <c r="E92" s="142">
        <f>SUMIFS($B32:$AD32,$B$4:$AD$4,E$63)-SUMIFS('Non-energy Use 2020'!$C32:$AF32,'Non-energy Use 2020'!$C$1:$AF$1,'Energy Use 2020'!E$63)</f>
        <v>5719318419540</v>
      </c>
      <c r="F92" s="142">
        <f>SUMIFS($B32:$AD32,$B$4:$AD$4,F$63)-SUMIFS('Non-energy Use 2020'!$C32:$AF32,'Non-energy Use 2020'!$C$1:$AF$1,'Energy Use 2020'!F$63)</f>
        <v>0</v>
      </c>
      <c r="G92" s="142">
        <f>SUMIFS($B32:$AD32,$B$4:$AD$4,G$63)-SUMIFS('Non-energy Use 2020'!$C32:$AF32,'Non-energy Use 2020'!$C$1:$AF$1,'Energy Use 2020'!G$63)</f>
        <v>583343145000</v>
      </c>
      <c r="H92" s="142">
        <f>SUMIFS($B32:$AD32,$B$4:$AD$4,H$63)-SUMIFS('Non-energy Use 2020'!$C32:$AF32,'Non-energy Use 2020'!$C$1:$AF$1,'Energy Use 2020'!H$63)</f>
        <v>263112758815500</v>
      </c>
      <c r="I92" s="411">
        <f>SUMIFS($B32:$AD32,$B$4:$AD$4,I$63)-SUMIFS('Non-energy Use 2020'!$C32:$AF32,'Non-energy Use 2020'!$C$1:$AF$1,'Energy Use 2020'!I$63)</f>
        <v>742149881502071.5</v>
      </c>
      <c r="J92" s="142">
        <f>SUMIFS($B32:$AD32,$B$4:$AD$4,J$63)-SUMIFS('Non-energy Use 2020'!$C32:$AF32,'Non-energy Use 2020'!$C$1:$AF$1,'Energy Use 2020'!J$63)</f>
        <v>5963989201500</v>
      </c>
      <c r="K92" s="143">
        <f>SUMIFS($B32:$AD32,$B$4:$AD$4,K$63)-SUMIFS('Non-energy Use 2020'!$C32:$AF32,'Non-energy Use 2020'!$C$1:$AF$1,'Energy Use 2020'!K$63)</f>
        <v>1288910568000</v>
      </c>
      <c r="L92" s="253">
        <f t="shared" si="3"/>
        <v>1274478057333611.5</v>
      </c>
      <c r="N92" s="12" t="s">
        <v>28</v>
      </c>
      <c r="O92" s="269">
        <f t="shared" si="4"/>
        <v>0.39684834058427348</v>
      </c>
      <c r="P92" s="271">
        <f t="shared" si="4"/>
        <v>8.3419034484946683E-2</v>
      </c>
      <c r="Q92" s="271">
        <f t="shared" si="4"/>
        <v>1.0743970879628828E-2</v>
      </c>
      <c r="R92" s="271">
        <f t="shared" si="4"/>
        <v>0</v>
      </c>
      <c r="S92" s="271">
        <f t="shared" si="4"/>
        <v>1.0958336820867513E-3</v>
      </c>
      <c r="T92" s="271">
        <f t="shared" si="4"/>
        <v>0.49426795492178566</v>
      </c>
      <c r="U92" s="271">
        <f t="shared" si="5"/>
        <v>1.1203594835429785E-2</v>
      </c>
      <c r="V92" s="274">
        <f t="shared" si="5"/>
        <v>2.4212706118488217E-3</v>
      </c>
      <c r="X92" s="12" t="s">
        <v>28</v>
      </c>
      <c r="Y92" s="271">
        <f t="shared" si="6"/>
        <v>0.1383052391263497</v>
      </c>
      <c r="Z92" s="271">
        <f t="shared" si="9"/>
        <v>1.7813050352935313E-2</v>
      </c>
      <c r="AA92" s="271">
        <f t="shared" si="10"/>
        <v>0</v>
      </c>
      <c r="AB92" s="271">
        <f t="shared" si="11"/>
        <v>1.8168460037866531E-3</v>
      </c>
      <c r="AC92" s="271">
        <f t="shared" si="12"/>
        <v>0.81947541253651424</v>
      </c>
      <c r="AD92" s="271">
        <f t="shared" si="7"/>
        <v>1.8575087476809259E-2</v>
      </c>
      <c r="AE92" s="274">
        <f t="shared" si="8"/>
        <v>4.0143645036047953E-3</v>
      </c>
    </row>
    <row r="93" spans="1:31" x14ac:dyDescent="0.2">
      <c r="A93" s="41" t="str">
        <f>VLOOKUP($B93,'Sector Match'!$A$1:$B$43,2,0)</f>
        <v>other manufacturing 31T33</v>
      </c>
      <c r="B93" s="12" t="s">
        <v>29</v>
      </c>
      <c r="C93" s="141">
        <f>SUMIFS($B33:$AD33,$B$4:$AD$4,C$63)-SUMIFS('Non-energy Use 2020'!$C33:$AF33,'Non-energy Use 2020'!$C$1:$AF$1,'Energy Use 2020'!C$63)</f>
        <v>114140808705000</v>
      </c>
      <c r="D93" s="142">
        <f>SUMIFS($B33:$AD33,$B$4:$AD$4,D$63)-SUMIFS('Non-energy Use 2020'!$C33:$AF33,'Non-energy Use 2020'!$C$1:$AF$1,'Energy Use 2020'!D$63)</f>
        <v>3623491800500.1514</v>
      </c>
      <c r="E93" s="142">
        <f>SUMIFS($B33:$AD33,$B$4:$AD$4,E$63)-SUMIFS('Non-energy Use 2020'!$C33:$AF33,'Non-energy Use 2020'!$C$1:$AF$1,'Energy Use 2020'!E$63)</f>
        <v>5698695212408.2773</v>
      </c>
      <c r="F93" s="142">
        <f>SUMIFS($B33:$AD33,$B$4:$AD$4,F$63)-SUMIFS('Non-energy Use 2020'!$C33:$AF33,'Non-energy Use 2020'!$C$1:$AF$1,'Energy Use 2020'!F$63)</f>
        <v>0</v>
      </c>
      <c r="G93" s="142">
        <f>SUMIFS($B33:$AD33,$B$4:$AD$4,G$63)-SUMIFS('Non-energy Use 2020'!$C33:$AF33,'Non-energy Use 2020'!$C$1:$AF$1,'Energy Use 2020'!G$63)</f>
        <v>816680403000</v>
      </c>
      <c r="H93" s="142">
        <f>SUMIFS($B33:$AD33,$B$4:$AD$4,H$63)-SUMIFS('Non-energy Use 2020'!$C33:$AF33,'Non-energy Use 2020'!$C$1:$AF$1,'Energy Use 2020'!H$63)</f>
        <v>78481875598500</v>
      </c>
      <c r="I93" s="411">
        <f>SUMIFS($B33:$AD33,$B$4:$AD$4,I$63)-SUMIFS('Non-energy Use 2020'!$C33:$AF33,'Non-energy Use 2020'!$C$1:$AF$1,'Energy Use 2020'!I$63)</f>
        <v>334734199258737.25</v>
      </c>
      <c r="J93" s="142">
        <f>SUMIFS($B33:$AD33,$B$4:$AD$4,J$63)-SUMIFS('Non-energy Use 2020'!$C33:$AF33,'Non-energy Use 2020'!$C$1:$AF$1,'Energy Use 2020'!J$63)</f>
        <v>3327833751000</v>
      </c>
      <c r="K93" s="143">
        <f>SUMIFS($B33:$AD33,$B$4:$AD$4,K$63)-SUMIFS('Non-energy Use 2020'!$C33:$AF33,'Non-energy Use 2020'!$C$1:$AF$1,'Energy Use 2020'!K$63)</f>
        <v>1405579197000</v>
      </c>
      <c r="L93" s="253">
        <f t="shared" si="3"/>
        <v>542229163926145.69</v>
      </c>
      <c r="N93" s="12" t="s">
        <v>29</v>
      </c>
      <c r="O93" s="269">
        <f t="shared" si="4"/>
        <v>0.55008953536754557</v>
      </c>
      <c r="P93" s="271">
        <f t="shared" si="4"/>
        <v>1.7463034856331137E-2</v>
      </c>
      <c r="Q93" s="271">
        <f t="shared" si="4"/>
        <v>2.746425785099247E-2</v>
      </c>
      <c r="R93" s="271">
        <f t="shared" si="4"/>
        <v>0</v>
      </c>
      <c r="S93" s="271">
        <f t="shared" si="4"/>
        <v>3.9359046823572259E-3</v>
      </c>
      <c r="T93" s="271">
        <f t="shared" si="4"/>
        <v>0.37823508500217246</v>
      </c>
      <c r="U93" s="271">
        <f t="shared" si="5"/>
        <v>1.6038142209061076E-2</v>
      </c>
      <c r="V93" s="274">
        <f t="shared" si="5"/>
        <v>6.774040031539987E-3</v>
      </c>
      <c r="X93" s="12" t="s">
        <v>29</v>
      </c>
      <c r="Y93" s="271">
        <f t="shared" si="6"/>
        <v>3.8814466941988611E-2</v>
      </c>
      <c r="Z93" s="271">
        <f t="shared" si="9"/>
        <v>6.1043829850521175E-2</v>
      </c>
      <c r="AA93" s="271">
        <f t="shared" si="10"/>
        <v>0</v>
      </c>
      <c r="AB93" s="271">
        <f t="shared" si="11"/>
        <v>8.7481954561172224E-3</v>
      </c>
      <c r="AC93" s="271">
        <f t="shared" si="12"/>
        <v>0.84068968102612207</v>
      </c>
      <c r="AD93" s="271">
        <f t="shared" si="7"/>
        <v>3.5647408695334802E-2</v>
      </c>
      <c r="AE93" s="274">
        <f t="shared" si="8"/>
        <v>1.5056418029916035E-2</v>
      </c>
    </row>
    <row r="94" spans="1:31" x14ac:dyDescent="0.2">
      <c r="A94" s="41" t="str">
        <f>VLOOKUP($B94,'Sector Match'!$A$1:$B$43,2,0)</f>
        <v>glass and glass products 231</v>
      </c>
      <c r="B94" s="12" t="s">
        <v>30</v>
      </c>
      <c r="C94" s="141">
        <f>SUMIFS($B34:$AD34,$B$4:$AD$4,C$63)-SUMIFS('Non-energy Use 2020'!$C34:$AF34,'Non-energy Use 2020'!$C$1:$AF$1,'Energy Use 2020'!C$63)</f>
        <v>1927810203000</v>
      </c>
      <c r="D94" s="142">
        <f>SUMIFS($B34:$AD34,$B$4:$AD$4,D$63)-SUMIFS('Non-energy Use 2020'!$C34:$AF34,'Non-energy Use 2020'!$C$1:$AF$1,'Energy Use 2020'!D$63)</f>
        <v>4041757165656.3438</v>
      </c>
      <c r="E94" s="142">
        <f>SUMIFS($B34:$AD34,$B$4:$AD$4,E$63)-SUMIFS('Non-energy Use 2020'!$C34:$AF34,'Non-energy Use 2020'!$C$1:$AF$1,'Energy Use 2020'!E$63)</f>
        <v>6322896576533.6133</v>
      </c>
      <c r="F94" s="142">
        <f>SUMIFS($B34:$AD34,$B$4:$AD$4,F$63)-SUMIFS('Non-energy Use 2020'!$C34:$AF34,'Non-energy Use 2020'!$C$1:$AF$1,'Energy Use 2020'!F$63)</f>
        <v>2777824500</v>
      </c>
      <c r="G94" s="142">
        <f>SUMIFS($B34:$AD34,$B$4:$AD$4,G$63)-SUMIFS('Non-energy Use 2020'!$C34:$AF34,'Non-energy Use 2020'!$C$1:$AF$1,'Energy Use 2020'!G$63)</f>
        <v>1347244882500</v>
      </c>
      <c r="H94" s="142">
        <f>SUMIFS($B34:$AD34,$B$4:$AD$4,H$63)-SUMIFS('Non-energy Use 2020'!$C34:$AF34,'Non-energy Use 2020'!$C$1:$AF$1,'Energy Use 2020'!H$63)</f>
        <v>64467750996000</v>
      </c>
      <c r="I94" s="411">
        <f>SUMIFS($B34:$AD34,$B$4:$AD$4,I$63)-SUMIFS('Non-energy Use 2020'!$C34:$AF34,'Non-energy Use 2020'!$C$1:$AF$1,'Energy Use 2020'!I$63)</f>
        <v>132374785328357.8</v>
      </c>
      <c r="J94" s="142">
        <f>SUMIFS($B34:$AD34,$B$4:$AD$4,J$63)-SUMIFS('Non-energy Use 2020'!$C34:$AF34,'Non-energy Use 2020'!$C$1:$AF$1,'Energy Use 2020'!J$63)</f>
        <v>7891799404500</v>
      </c>
      <c r="K94" s="143">
        <f>SUMIFS($B34:$AD34,$B$4:$AD$4,K$63)-SUMIFS('Non-energy Use 2020'!$C34:$AF34,'Non-energy Use 2020'!$C$1:$AF$1,'Energy Use 2020'!K$63)</f>
        <v>1208353657500</v>
      </c>
      <c r="L94" s="253">
        <f t="shared" si="3"/>
        <v>219585176038547.75</v>
      </c>
      <c r="N94" s="12" t="s">
        <v>30</v>
      </c>
      <c r="O94" s="269">
        <f t="shared" si="4"/>
        <v>2.2105281117319294E-2</v>
      </c>
      <c r="P94" s="271">
        <f t="shared" si="4"/>
        <v>4.6344903775142603E-2</v>
      </c>
      <c r="Q94" s="271">
        <f t="shared" si="4"/>
        <v>7.2501642580014555E-2</v>
      </c>
      <c r="R94" s="271">
        <f t="shared" si="4"/>
        <v>3.1851990082592643E-5</v>
      </c>
      <c r="S94" s="271">
        <f t="shared" si="4"/>
        <v>1.5448215190057433E-2</v>
      </c>
      <c r="T94" s="271">
        <f t="shared" si="4"/>
        <v>0.73922098583681006</v>
      </c>
      <c r="U94" s="271">
        <f t="shared" si="5"/>
        <v>9.04915038246457E-2</v>
      </c>
      <c r="V94" s="274">
        <f t="shared" si="5"/>
        <v>1.3855615685927801E-2</v>
      </c>
      <c r="X94" s="12" t="s">
        <v>30</v>
      </c>
      <c r="Y94" s="271">
        <f t="shared" si="6"/>
        <v>4.739252895045306E-2</v>
      </c>
      <c r="Z94" s="271">
        <f t="shared" si="9"/>
        <v>7.4140540060235932E-2</v>
      </c>
      <c r="AA94" s="271">
        <f t="shared" si="10"/>
        <v>3.2572003373723067E-5</v>
      </c>
      <c r="AB94" s="271">
        <f t="shared" si="11"/>
        <v>1.5797421636255686E-2</v>
      </c>
      <c r="AC94" s="271">
        <f t="shared" si="12"/>
        <v>0.75593105429736485</v>
      </c>
      <c r="AD94" s="271">
        <f t="shared" si="7"/>
        <v>9.2537061584747227E-2</v>
      </c>
      <c r="AE94" s="274">
        <f t="shared" si="8"/>
        <v>1.4168821467569533E-2</v>
      </c>
    </row>
    <row r="95" spans="1:31" x14ac:dyDescent="0.2">
      <c r="A95" s="41" t="str">
        <f>VLOOKUP($B95,'Sector Match'!$A$1:$B$43,2,0)</f>
        <v>road vehicles 29</v>
      </c>
      <c r="B95" s="12" t="s">
        <v>31</v>
      </c>
      <c r="C95" s="141">
        <f>SUMIFS($B35:$AD35,$B$4:$AD$4,C$63)-SUMIFS('Non-energy Use 2020'!$C35:$AF35,'Non-energy Use 2020'!$C$1:$AF$1,'Energy Use 2020'!C$63)</f>
        <v>6480664558500</v>
      </c>
      <c r="D95" s="142">
        <f>SUMIFS($B35:$AD35,$B$4:$AD$4,D$63)-SUMIFS('Non-energy Use 2020'!$C35:$AF35,'Non-energy Use 2020'!$C$1:$AF$1,'Energy Use 2020'!D$63)</f>
        <v>1103193256713.5146</v>
      </c>
      <c r="E95" s="142">
        <f>SUMIFS($B35:$AD35,$B$4:$AD$4,E$63)-SUMIFS('Non-energy Use 2020'!$C35:$AF35,'Non-energy Use 2020'!$C$1:$AF$1,'Energy Use 2020'!E$63)</f>
        <v>6159853606995</v>
      </c>
      <c r="F95" s="142">
        <f>SUMIFS($B35:$AD35,$B$4:$AD$4,F$63)-SUMIFS('Non-energy Use 2020'!$C35:$AF35,'Non-energy Use 2020'!$C$1:$AF$1,'Energy Use 2020'!F$63)</f>
        <v>2777824500</v>
      </c>
      <c r="G95" s="142">
        <f>SUMIFS($B35:$AD35,$B$4:$AD$4,G$63)-SUMIFS('Non-energy Use 2020'!$C35:$AF35,'Non-energy Use 2020'!$C$1:$AF$1,'Energy Use 2020'!G$63)</f>
        <v>636121810500</v>
      </c>
      <c r="H95" s="142">
        <f>SUMIFS($B35:$AD35,$B$4:$AD$4,H$63)-SUMIFS('Non-energy Use 2020'!$C35:$AF35,'Non-energy Use 2020'!$C$1:$AF$1,'Energy Use 2020'!H$63)</f>
        <v>102360055000500</v>
      </c>
      <c r="I95" s="411">
        <f>SUMIFS($B35:$AD35,$B$4:$AD$4,I$63)-SUMIFS('Non-energy Use 2020'!$C35:$AF35,'Non-energy Use 2020'!$C$1:$AF$1,'Energy Use 2020'!I$63)</f>
        <v>193986086605516.16</v>
      </c>
      <c r="J95" s="142">
        <f>SUMIFS($B35:$AD35,$B$4:$AD$4,J$63)-SUMIFS('Non-energy Use 2020'!$C35:$AF35,'Non-energy Use 2020'!$C$1:$AF$1,'Energy Use 2020'!J$63)</f>
        <v>24744860646000</v>
      </c>
      <c r="K95" s="143">
        <f>SUMIFS($B35:$AD35,$B$4:$AD$4,K$63)-SUMIFS('Non-energy Use 2020'!$C35:$AF35,'Non-energy Use 2020'!$C$1:$AF$1,'Energy Use 2020'!K$63)</f>
        <v>644455284000</v>
      </c>
      <c r="L95" s="253">
        <f t="shared" si="3"/>
        <v>336118068593224.69</v>
      </c>
      <c r="N95" s="12" t="s">
        <v>31</v>
      </c>
      <c r="O95" s="269">
        <f t="shared" si="4"/>
        <v>4.5596103479795584E-2</v>
      </c>
      <c r="P95" s="271">
        <f t="shared" si="4"/>
        <v>7.7617524309829015E-3</v>
      </c>
      <c r="Q95" s="271">
        <f t="shared" si="4"/>
        <v>4.3338969321680881E-2</v>
      </c>
      <c r="R95" s="271">
        <f t="shared" si="4"/>
        <v>1.9543979202655628E-5</v>
      </c>
      <c r="S95" s="271">
        <f t="shared" si="4"/>
        <v>4.4755712374081394E-3</v>
      </c>
      <c r="T95" s="271">
        <f t="shared" si="4"/>
        <v>0.72017608963865731</v>
      </c>
      <c r="U95" s="271">
        <f t="shared" si="5"/>
        <v>0.17409776673725635</v>
      </c>
      <c r="V95" s="274">
        <f t="shared" si="5"/>
        <v>4.5342031750161063E-3</v>
      </c>
      <c r="X95" s="12" t="s">
        <v>31</v>
      </c>
      <c r="Y95" s="271">
        <f t="shared" si="6"/>
        <v>8.1325657400211464E-3</v>
      </c>
      <c r="Z95" s="271">
        <f t="shared" si="9"/>
        <v>4.5409463938377179E-2</v>
      </c>
      <c r="AA95" s="271">
        <f t="shared" si="10"/>
        <v>2.0477681696306748E-5</v>
      </c>
      <c r="AB95" s="271">
        <f t="shared" si="11"/>
        <v>4.6893891084542451E-3</v>
      </c>
      <c r="AC95" s="271">
        <f t="shared" si="12"/>
        <v>0.75458209282720734</v>
      </c>
      <c r="AD95" s="271">
        <f t="shared" si="7"/>
        <v>0.18241518855070052</v>
      </c>
      <c r="AE95" s="274">
        <f t="shared" si="8"/>
        <v>4.7508221535431652E-3</v>
      </c>
    </row>
    <row r="96" spans="1:31" x14ac:dyDescent="0.2">
      <c r="A96" s="41" t="str">
        <f>VLOOKUP($B96,'Sector Match'!$A$1:$B$43,2,0)</f>
        <v>nonroad vehicles 30</v>
      </c>
      <c r="B96" s="12" t="s">
        <v>32</v>
      </c>
      <c r="C96" s="141">
        <f>SUMIFS($B36:$AD36,$B$4:$AD$4,C$63)-SUMIFS('Non-energy Use 2020'!$C36:$AF36,'Non-energy Use 2020'!$C$1:$AF$1,'Energy Use 2020'!C$63)</f>
        <v>5225087884500</v>
      </c>
      <c r="D96" s="142">
        <f>SUMIFS($B36:$AD36,$B$4:$AD$4,D$63)-SUMIFS('Non-energy Use 2020'!$C36:$AF36,'Non-energy Use 2020'!$C$1:$AF$1,'Energy Use 2020'!D$63)</f>
        <v>1005893829807.4799</v>
      </c>
      <c r="E96" s="142">
        <f>SUMIFS($B36:$AD36,$B$4:$AD$4,E$63)-SUMIFS('Non-energy Use 2020'!$C36:$AF36,'Non-energy Use 2020'!$C$1:$AF$1,'Energy Use 2020'!E$63)</f>
        <v>3039578902635</v>
      </c>
      <c r="F96" s="142">
        <f>SUMIFS($B36:$AD36,$B$4:$AD$4,F$63)-SUMIFS('Non-energy Use 2020'!$C36:$AF36,'Non-energy Use 2020'!$C$1:$AF$1,'Energy Use 2020'!F$63)</f>
        <v>0</v>
      </c>
      <c r="G96" s="142">
        <f>SUMIFS($B36:$AD36,$B$4:$AD$4,G$63)-SUMIFS('Non-energy Use 2020'!$C36:$AF36,'Non-energy Use 2020'!$C$1:$AF$1,'Energy Use 2020'!G$63)</f>
        <v>602787916500</v>
      </c>
      <c r="H96" s="142">
        <f>SUMIFS($B36:$AD36,$B$4:$AD$4,H$63)-SUMIFS('Non-energy Use 2020'!$C36:$AF36,'Non-energy Use 2020'!$C$1:$AF$1,'Energy Use 2020'!H$63)</f>
        <v>80020790371500</v>
      </c>
      <c r="I96" s="411">
        <f>SUMIFS($B36:$AD36,$B$4:$AD$4,I$63)-SUMIFS('Non-energy Use 2020'!$C36:$AF36,'Non-energy Use 2020'!$C$1:$AF$1,'Energy Use 2020'!I$63)</f>
        <v>111457196989128.25</v>
      </c>
      <c r="J96" s="142">
        <f>SUMIFS($B36:$AD36,$B$4:$AD$4,J$63)-SUMIFS('Non-energy Use 2020'!$C36:$AF36,'Non-energy Use 2020'!$C$1:$AF$1,'Energy Use 2020'!J$63)</f>
        <v>5611205490000</v>
      </c>
      <c r="K96" s="143">
        <f>SUMIFS($B36:$AD36,$B$4:$AD$4,K$63)-SUMIFS('Non-energy Use 2020'!$C36:$AF36,'Non-energy Use 2020'!$C$1:$AF$1,'Energy Use 2020'!K$63)</f>
        <v>66667788000</v>
      </c>
      <c r="L96" s="253">
        <f t="shared" si="3"/>
        <v>207029209172070.75</v>
      </c>
      <c r="N96" s="12" t="s">
        <v>32</v>
      </c>
      <c r="O96" s="269">
        <f t="shared" si="4"/>
        <v>5.4671736684775624E-2</v>
      </c>
      <c r="P96" s="271">
        <f t="shared" si="4"/>
        <v>1.0524983275250218E-2</v>
      </c>
      <c r="Q96" s="271">
        <f t="shared" si="4"/>
        <v>3.1804069342148869E-2</v>
      </c>
      <c r="R96" s="271">
        <f t="shared" si="4"/>
        <v>0</v>
      </c>
      <c r="S96" s="271">
        <f t="shared" si="4"/>
        <v>6.3071594155216957E-3</v>
      </c>
      <c r="T96" s="271">
        <f t="shared" si="4"/>
        <v>0.83728267872319584</v>
      </c>
      <c r="U96" s="271">
        <f t="shared" si="5"/>
        <v>5.8711806540801041E-2</v>
      </c>
      <c r="V96" s="274">
        <f t="shared" si="5"/>
        <v>6.9756601830654697E-4</v>
      </c>
      <c r="X96" s="12" t="s">
        <v>32</v>
      </c>
      <c r="Y96" s="271">
        <f t="shared" si="6"/>
        <v>1.1133680948393065E-2</v>
      </c>
      <c r="Z96" s="271">
        <f t="shared" si="9"/>
        <v>3.3643413168049592E-2</v>
      </c>
      <c r="AA96" s="271">
        <f t="shared" si="10"/>
        <v>0</v>
      </c>
      <c r="AB96" s="271">
        <f t="shared" si="11"/>
        <v>6.6719251505321193E-3</v>
      </c>
      <c r="AC96" s="271">
        <f t="shared" si="12"/>
        <v>0.88570575028285148</v>
      </c>
      <c r="AD96" s="271">
        <f t="shared" si="7"/>
        <v>6.2107321677764435E-2</v>
      </c>
      <c r="AE96" s="274">
        <f t="shared" si="8"/>
        <v>7.3790877240908234E-4</v>
      </c>
    </row>
    <row r="97" spans="1:31" x14ac:dyDescent="0.2">
      <c r="A97" s="41" t="str">
        <f>VLOOKUP($B97,'Sector Match'!$A$1:$B$43,2,0)</f>
        <v>appliances and electrical equipment 27</v>
      </c>
      <c r="B97" s="12" t="s">
        <v>33</v>
      </c>
      <c r="C97" s="141">
        <f>SUMIFS($B37:$AD37,$B$4:$AD$4,C$63)-SUMIFS('Non-energy Use 2020'!$C37:$AF37,'Non-energy Use 2020'!$C$1:$AF$1,'Energy Use 2020'!C$63)</f>
        <v>2580598960500</v>
      </c>
      <c r="D97" s="142">
        <f>SUMIFS($B37:$AD37,$B$4:$AD$4,D$63)-SUMIFS('Non-energy Use 2020'!$C37:$AF37,'Non-energy Use 2020'!$C$1:$AF$1,'Energy Use 2020'!D$63)</f>
        <v>2016700587000</v>
      </c>
      <c r="E97" s="142">
        <f>SUMIFS($B37:$AD37,$B$4:$AD$4,E$63)-SUMIFS('Non-energy Use 2020'!$C37:$AF37,'Non-energy Use 2020'!$C$1:$AF$1,'Energy Use 2020'!E$63)</f>
        <v>2875437252930</v>
      </c>
      <c r="F97" s="142">
        <f>SUMIFS($B37:$AD37,$B$4:$AD$4,F$63)-SUMIFS('Non-energy Use 2020'!$C37:$AF37,'Non-energy Use 2020'!$C$1:$AF$1,'Energy Use 2020'!F$63)</f>
        <v>0</v>
      </c>
      <c r="G97" s="142">
        <f>SUMIFS($B37:$AD37,$B$4:$AD$4,G$63)-SUMIFS('Non-energy Use 2020'!$C37:$AF37,'Non-energy Use 2020'!$C$1:$AF$1,'Energy Use 2020'!G$63)</f>
        <v>1102796326500</v>
      </c>
      <c r="H97" s="142">
        <f>SUMIFS($B37:$AD37,$B$4:$AD$4,H$63)-SUMIFS('Non-energy Use 2020'!$C37:$AF37,'Non-energy Use 2020'!$C$1:$AF$1,'Energy Use 2020'!H$63)</f>
        <v>55098148957500</v>
      </c>
      <c r="I97" s="411">
        <f>SUMIFS($B37:$AD37,$B$4:$AD$4,I$63)-SUMIFS('Non-energy Use 2020'!$C37:$AF37,'Non-energy Use 2020'!$C$1:$AF$1,'Energy Use 2020'!I$63)</f>
        <v>313619116161782.25</v>
      </c>
      <c r="J97" s="142">
        <f>SUMIFS($B37:$AD37,$B$4:$AD$4,J$63)-SUMIFS('Non-energy Use 2020'!$C37:$AF37,'Non-energy Use 2020'!$C$1:$AF$1,'Energy Use 2020'!J$63)</f>
        <v>13236333742500</v>
      </c>
      <c r="K97" s="143">
        <f>SUMIFS($B37:$AD37,$B$4:$AD$4,K$63)-SUMIFS('Non-energy Use 2020'!$C37:$AF37,'Non-energy Use 2020'!$C$1:$AF$1,'Energy Use 2020'!K$63)</f>
        <v>1322244462000</v>
      </c>
      <c r="L97" s="253">
        <f t="shared" si="3"/>
        <v>391851376450712.25</v>
      </c>
      <c r="N97" s="12" t="s">
        <v>33</v>
      </c>
      <c r="O97" s="269">
        <f t="shared" si="4"/>
        <v>3.2986378649539787E-2</v>
      </c>
      <c r="P97" s="271">
        <f t="shared" si="4"/>
        <v>2.5778375564656498E-2</v>
      </c>
      <c r="Q97" s="271">
        <f t="shared" si="4"/>
        <v>3.6755134548207335E-2</v>
      </c>
      <c r="R97" s="271">
        <f t="shared" si="4"/>
        <v>0</v>
      </c>
      <c r="S97" s="271">
        <f t="shared" si="4"/>
        <v>1.4096439530535302E-2</v>
      </c>
      <c r="T97" s="271">
        <f t="shared" si="4"/>
        <v>0.70428936546137966</v>
      </c>
      <c r="U97" s="271">
        <f t="shared" si="5"/>
        <v>0.16919278177078267</v>
      </c>
      <c r="V97" s="274">
        <f t="shared" si="5"/>
        <v>1.690152447489875E-2</v>
      </c>
      <c r="X97" s="12" t="s">
        <v>33</v>
      </c>
      <c r="Y97" s="271">
        <f t="shared" si="6"/>
        <v>2.6657717115355948E-2</v>
      </c>
      <c r="Z97" s="271">
        <f t="shared" si="9"/>
        <v>3.8008910874365781E-2</v>
      </c>
      <c r="AA97" s="271">
        <f t="shared" si="10"/>
        <v>0</v>
      </c>
      <c r="AB97" s="271">
        <f t="shared" si="11"/>
        <v>1.4577291590628528E-2</v>
      </c>
      <c r="AC97" s="271">
        <f t="shared" si="12"/>
        <v>0.72831380025218351</v>
      </c>
      <c r="AD97" s="271">
        <f t="shared" si="7"/>
        <v>0.17496421770615853</v>
      </c>
      <c r="AE97" s="274">
        <f t="shared" si="8"/>
        <v>1.7478062461307755E-2</v>
      </c>
    </row>
    <row r="98" spans="1:31" x14ac:dyDescent="0.2">
      <c r="A98" s="41" t="str">
        <f>VLOOKUP($B98,'Sector Match'!$A$1:$B$43,2,0)</f>
        <v>computers and electronics 26</v>
      </c>
      <c r="B98" s="12" t="s">
        <v>34</v>
      </c>
      <c r="C98" s="141">
        <f>SUMIFS($B38:$AD38,$B$4:$AD$4,C$63)-SUMIFS('Non-energy Use 2020'!$C38:$AF38,'Non-energy Use 2020'!$C$1:$AF$1,'Energy Use 2020'!C$63)</f>
        <v>3250054665000</v>
      </c>
      <c r="D98" s="142">
        <f>SUMIFS($B38:$AD38,$B$4:$AD$4,D$63)-SUMIFS('Non-energy Use 2020'!$C38:$AF38,'Non-energy Use 2020'!$C$1:$AF$1,'Energy Use 2020'!D$63)</f>
        <v>933349032000</v>
      </c>
      <c r="E98" s="142">
        <f>SUMIFS($B38:$AD38,$B$4:$AD$4,E$63)-SUMIFS('Non-energy Use 2020'!$C38:$AF38,'Non-energy Use 2020'!$C$1:$AF$1,'Energy Use 2020'!E$63)</f>
        <v>1605804786960</v>
      </c>
      <c r="F98" s="142">
        <f>SUMIFS($B38:$AD38,$B$4:$AD$4,F$63)-SUMIFS('Non-energy Use 2020'!$C38:$AF38,'Non-energy Use 2020'!$C$1:$AF$1,'Energy Use 2020'!F$63)</f>
        <v>0</v>
      </c>
      <c r="G98" s="142">
        <f>SUMIFS($B38:$AD38,$B$4:$AD$4,G$63)-SUMIFS('Non-energy Use 2020'!$C38:$AF38,'Non-energy Use 2020'!$C$1:$AF$1,'Energy Use 2020'!G$63)</f>
        <v>319449817500</v>
      </c>
      <c r="H98" s="142">
        <f>SUMIFS($B38:$AD38,$B$4:$AD$4,H$63)-SUMIFS('Non-energy Use 2020'!$C38:$AF38,'Non-energy Use 2020'!$C$1:$AF$1,'Energy Use 2020'!H$63)</f>
        <v>99712788252000</v>
      </c>
      <c r="I98" s="411">
        <f>SUMIFS($B38:$AD38,$B$4:$AD$4,I$63)-SUMIFS('Non-energy Use 2020'!$C38:$AF38,'Non-energy Use 2020'!$C$1:$AF$1,'Energy Use 2020'!I$63)</f>
        <v>622740006008611.88</v>
      </c>
      <c r="J98" s="142">
        <f>SUMIFS($B38:$AD38,$B$4:$AD$4,J$63)-SUMIFS('Non-energy Use 2020'!$C38:$AF38,'Non-energy Use 2020'!$C$1:$AF$1,'Energy Use 2020'!J$63)</f>
        <v>11891866684500</v>
      </c>
      <c r="K98" s="143">
        <f>SUMIFS($B38:$AD38,$B$4:$AD$4,K$63)-SUMIFS('Non-energy Use 2020'!$C38:$AF38,'Non-energy Use 2020'!$C$1:$AF$1,'Energy Use 2020'!K$63)</f>
        <v>797235631500</v>
      </c>
      <c r="L98" s="253">
        <f t="shared" si="3"/>
        <v>741250554878071.88</v>
      </c>
      <c r="N98" s="12" t="s">
        <v>34</v>
      </c>
      <c r="O98" s="269">
        <f t="shared" si="4"/>
        <v>2.7424180345160264E-2</v>
      </c>
      <c r="P98" s="271">
        <f t="shared" si="4"/>
        <v>7.8756620478408965E-3</v>
      </c>
      <c r="Q98" s="271">
        <f t="shared" si="4"/>
        <v>1.354988903754722E-2</v>
      </c>
      <c r="R98" s="271">
        <f t="shared" si="4"/>
        <v>0</v>
      </c>
      <c r="S98" s="271">
        <f t="shared" si="4"/>
        <v>2.6955390937550686E-3</v>
      </c>
      <c r="T98" s="271">
        <f t="shared" si="4"/>
        <v>0.84138322877766913</v>
      </c>
      <c r="U98" s="271">
        <f t="shared" si="5"/>
        <v>0.10034437269882999</v>
      </c>
      <c r="V98" s="274">
        <f t="shared" si="5"/>
        <v>6.7271279991974325E-3</v>
      </c>
      <c r="X98" s="12" t="s">
        <v>34</v>
      </c>
      <c r="Y98" s="271">
        <f t="shared" si="6"/>
        <v>8.0977358152250923E-3</v>
      </c>
      <c r="Z98" s="271">
        <f t="shared" si="9"/>
        <v>1.3931961666861076E-2</v>
      </c>
      <c r="AA98" s="271">
        <f t="shared" si="10"/>
        <v>0</v>
      </c>
      <c r="AB98" s="271">
        <f t="shared" si="11"/>
        <v>2.7715464843776358E-3</v>
      </c>
      <c r="AC98" s="271">
        <f t="shared" si="12"/>
        <v>0.86510810959321405</v>
      </c>
      <c r="AD98" s="271">
        <f t="shared" si="7"/>
        <v>0.103173830431484</v>
      </c>
      <c r="AE98" s="274">
        <f t="shared" si="8"/>
        <v>6.9168160088381005E-3</v>
      </c>
    </row>
    <row r="99" spans="1:31" x14ac:dyDescent="0.2">
      <c r="A99" s="41" t="str">
        <f>VLOOKUP($B99,'Sector Match'!$A$1:$B$43,2,0)</f>
        <v>computers and electronics 26</v>
      </c>
      <c r="B99" s="12" t="s">
        <v>35</v>
      </c>
      <c r="C99" s="141">
        <f>SUMIFS($B39:$AD39,$B$4:$AD$4,C$63)-SUMIFS('Non-energy Use 2020'!$C39:$AF39,'Non-energy Use 2020'!$C$1:$AF$1,'Energy Use 2020'!C$63)</f>
        <v>461118867000</v>
      </c>
      <c r="D99" s="142">
        <f>SUMIFS($B39:$AD39,$B$4:$AD$4,D$63)-SUMIFS('Non-energy Use 2020'!$C39:$AF39,'Non-energy Use 2020'!$C$1:$AF$1,'Energy Use 2020'!D$63)</f>
        <v>75001261500</v>
      </c>
      <c r="E99" s="142">
        <f>SUMIFS($B39:$AD39,$B$4:$AD$4,E$63)-SUMIFS('Non-energy Use 2020'!$C39:$AF39,'Non-energy Use 2020'!$C$1:$AF$1,'Energy Use 2020'!E$63)</f>
        <v>453840966810</v>
      </c>
      <c r="F99" s="142">
        <f>SUMIFS($B39:$AD39,$B$4:$AD$4,F$63)-SUMIFS('Non-energy Use 2020'!$C39:$AF39,'Non-energy Use 2020'!$C$1:$AF$1,'Energy Use 2020'!F$63)</f>
        <v>0</v>
      </c>
      <c r="G99" s="142">
        <f>SUMIFS($B39:$AD39,$B$4:$AD$4,G$63)-SUMIFS('Non-energy Use 2020'!$C39:$AF39,'Non-energy Use 2020'!$C$1:$AF$1,'Energy Use 2020'!G$63)</f>
        <v>100001682000</v>
      </c>
      <c r="H99" s="142">
        <f>SUMIFS($B39:$AD39,$B$4:$AD$4,H$63)-SUMIFS('Non-energy Use 2020'!$C39:$AF39,'Non-energy Use 2020'!$C$1:$AF$1,'Energy Use 2020'!H$63)</f>
        <v>3161164281000</v>
      </c>
      <c r="I99" s="411">
        <f>SUMIFS($B39:$AD39,$B$4:$AD$4,I$63)-SUMIFS('Non-energy Use 2020'!$C39:$AF39,'Non-energy Use 2020'!$C$1:$AF$1,'Energy Use 2020'!I$63)</f>
        <v>26691989746388.297</v>
      </c>
      <c r="J99" s="142">
        <f>SUMIFS($B39:$AD39,$B$4:$AD$4,J$63)-SUMIFS('Non-energy Use 2020'!$C39:$AF39,'Non-energy Use 2020'!$C$1:$AF$1,'Energy Use 2020'!J$63)</f>
        <v>647233108500</v>
      </c>
      <c r="K99" s="143">
        <f>SUMIFS($B39:$AD39,$B$4:$AD$4,K$63)-SUMIFS('Non-energy Use 2020'!$C39:$AF39,'Non-energy Use 2020'!$C$1:$AF$1,'Energy Use 2020'!K$63)</f>
        <v>336116764500</v>
      </c>
      <c r="L99" s="253">
        <f t="shared" si="3"/>
        <v>31926466677698.297</v>
      </c>
      <c r="N99" s="12" t="s">
        <v>35</v>
      </c>
      <c r="O99" s="269">
        <f t="shared" si="4"/>
        <v>8.8092635243422243E-2</v>
      </c>
      <c r="P99" s="271">
        <f t="shared" si="4"/>
        <v>1.4328320190195183E-2</v>
      </c>
      <c r="Q99" s="271">
        <f t="shared" si="4"/>
        <v>8.670225750644775E-2</v>
      </c>
      <c r="R99" s="271">
        <f t="shared" si="4"/>
        <v>0</v>
      </c>
      <c r="S99" s="271">
        <f t="shared" si="4"/>
        <v>1.9104426920260244E-2</v>
      </c>
      <c r="T99" s="271">
        <f t="shared" si="4"/>
        <v>0.60391216209044885</v>
      </c>
      <c r="U99" s="271">
        <f t="shared" si="5"/>
        <v>0.1236480964561288</v>
      </c>
      <c r="V99" s="274">
        <f t="shared" si="5"/>
        <v>6.421210159309694E-2</v>
      </c>
      <c r="X99" s="12" t="s">
        <v>35</v>
      </c>
      <c r="Y99" s="271">
        <f t="shared" si="6"/>
        <v>1.5712473376086781E-2</v>
      </c>
      <c r="Z99" s="271">
        <f t="shared" si="9"/>
        <v>9.5077922229076225E-2</v>
      </c>
      <c r="AA99" s="271">
        <f t="shared" si="10"/>
        <v>0</v>
      </c>
      <c r="AB99" s="271">
        <f t="shared" si="11"/>
        <v>2.094996450144904E-2</v>
      </c>
      <c r="AC99" s="271">
        <f t="shared" si="12"/>
        <v>0.66225165562913912</v>
      </c>
      <c r="AD99" s="271">
        <f t="shared" si="7"/>
        <v>0.13559282580104517</v>
      </c>
      <c r="AE99" s="274">
        <f t="shared" si="8"/>
        <v>7.0415158463203717E-2</v>
      </c>
    </row>
    <row r="100" spans="1:31" x14ac:dyDescent="0.2">
      <c r="A100" s="41" t="str">
        <f>VLOOKUP($B100,'Sector Match'!$A$1:$B$43,2,0)</f>
        <v>other machinery 28</v>
      </c>
      <c r="B100" s="12" t="s">
        <v>36</v>
      </c>
      <c r="C100" s="141">
        <f>SUMIFS($B40:$AD40,$B$4:$AD$4,C$63)-SUMIFS('Non-energy Use 2020'!$C40:$AF40,'Non-energy Use 2020'!$C$1:$AF$1,'Energy Use 2020'!C$63)</f>
        <v>755568264000.00012</v>
      </c>
      <c r="D100" s="142">
        <f>SUMIFS($B40:$AD40,$B$4:$AD$4,D$63)-SUMIFS('Non-energy Use 2020'!$C40:$AF40,'Non-energy Use 2020'!$C$1:$AF$1,'Energy Use 2020'!D$63)</f>
        <v>1652805577500</v>
      </c>
      <c r="E100" s="142">
        <f>SUMIFS($B40:$AD40,$B$4:$AD$4,E$63)-SUMIFS('Non-energy Use 2020'!$C40:$AF40,'Non-energy Use 2020'!$C$1:$AF$1,'Energy Use 2020'!E$63)</f>
        <v>323338771800</v>
      </c>
      <c r="F100" s="142">
        <f>SUMIFS($B40:$AD40,$B$4:$AD$4,F$63)-SUMIFS('Non-energy Use 2020'!$C40:$AF40,'Non-energy Use 2020'!$C$1:$AF$1,'Energy Use 2020'!F$63)</f>
        <v>0</v>
      </c>
      <c r="G100" s="142">
        <f>SUMIFS($B40:$AD40,$B$4:$AD$4,G$63)-SUMIFS('Non-energy Use 2020'!$C40:$AF40,'Non-energy Use 2020'!$C$1:$AF$1,'Energy Use 2020'!G$63)</f>
        <v>27778245000</v>
      </c>
      <c r="H100" s="142">
        <f>SUMIFS($B40:$AD40,$B$4:$AD$4,H$63)-SUMIFS('Non-energy Use 2020'!$C40:$AF40,'Non-energy Use 2020'!$C$1:$AF$1,'Energy Use 2020'!H$63)</f>
        <v>14764137217500</v>
      </c>
      <c r="I100" s="411">
        <f>SUMIFS($B40:$AD40,$B$4:$AD$4,I$63)-SUMIFS('Non-energy Use 2020'!$C40:$AF40,'Non-energy Use 2020'!$C$1:$AF$1,'Energy Use 2020'!I$63)</f>
        <v>188569004670178.56</v>
      </c>
      <c r="J100" s="142">
        <f>SUMIFS($B40:$AD40,$B$4:$AD$4,J$63)-SUMIFS('Non-energy Use 2020'!$C40:$AF40,'Non-energy Use 2020'!$C$1:$AF$1,'Energy Use 2020'!J$63)</f>
        <v>783346509000</v>
      </c>
      <c r="K100" s="143">
        <f>SUMIFS($B40:$AD40,$B$4:$AD$4,K$63)-SUMIFS('Non-energy Use 2020'!$C40:$AF40,'Non-energy Use 2020'!$C$1:$AF$1,'Energy Use 2020'!K$63)</f>
        <v>211114662000</v>
      </c>
      <c r="L100" s="253">
        <f t="shared" si="3"/>
        <v>207087093916978.56</v>
      </c>
      <c r="N100" s="12" t="s">
        <v>36</v>
      </c>
      <c r="O100" s="269">
        <f t="shared" si="4"/>
        <v>4.0801632065282617E-2</v>
      </c>
      <c r="P100" s="271">
        <f t="shared" si="4"/>
        <v>8.9253570142805716E-2</v>
      </c>
      <c r="Q100" s="271">
        <f t="shared" si="4"/>
        <v>1.7460698427937116E-2</v>
      </c>
      <c r="R100" s="271">
        <f t="shared" si="4"/>
        <v>0</v>
      </c>
      <c r="S100" s="271">
        <f t="shared" si="4"/>
        <v>1.5000600024000961E-3</v>
      </c>
      <c r="T100" s="271">
        <f t="shared" si="4"/>
        <v>0.79728189127565108</v>
      </c>
      <c r="U100" s="271">
        <f t="shared" si="5"/>
        <v>4.2301692067682709E-2</v>
      </c>
      <c r="V100" s="274">
        <f t="shared" si="5"/>
        <v>1.140045601824073E-2</v>
      </c>
      <c r="X100" s="12" t="s">
        <v>36</v>
      </c>
      <c r="Y100" s="271">
        <f t="shared" si="6"/>
        <v>9.3050168897785557E-2</v>
      </c>
      <c r="Z100" s="271">
        <f t="shared" si="9"/>
        <v>1.8203427999499561E-2</v>
      </c>
      <c r="AA100" s="271">
        <f t="shared" si="10"/>
        <v>0</v>
      </c>
      <c r="AB100" s="271">
        <f t="shared" si="11"/>
        <v>1.5638683848367321E-3</v>
      </c>
      <c r="AC100" s="271">
        <f t="shared" si="12"/>
        <v>0.8311960465407231</v>
      </c>
      <c r="AD100" s="271">
        <f t="shared" si="7"/>
        <v>4.4101088452395847E-2</v>
      </c>
      <c r="AE100" s="274">
        <f t="shared" si="8"/>
        <v>1.1885399724759164E-2</v>
      </c>
    </row>
    <row r="101" spans="1:31" x14ac:dyDescent="0.2">
      <c r="A101" s="41" t="str">
        <f>VLOOKUP($B101,'Sector Match'!$A$1:$B$43,2,0)</f>
        <v>water and waste 36T39</v>
      </c>
      <c r="B101" s="12" t="s">
        <v>37</v>
      </c>
      <c r="C101" s="141">
        <f>SUMIFS($B41:$AD41,$B$4:$AD$4,C$63)-SUMIFS('Non-energy Use 2020'!$C41:$AF41,'Non-energy Use 2020'!$C$1:$AF$1,'Energy Use 2020'!C$63)</f>
        <v>70892859064500</v>
      </c>
      <c r="D101" s="142">
        <f>SUMIFS($B41:$AD41,$B$4:$AD$4,D$63)-SUMIFS('Non-energy Use 2020'!$C41:$AF41,'Non-energy Use 2020'!$C$1:$AF$1,'Energy Use 2020'!D$63)</f>
        <v>7139008965000</v>
      </c>
      <c r="E101" s="142">
        <f>SUMIFS($B41:$AD41,$B$4:$AD$4,E$63)-SUMIFS('Non-energy Use 2020'!$C41:$AF41,'Non-energy Use 2020'!$C$1:$AF$1,'Energy Use 2020'!E$63)</f>
        <v>1439996442555</v>
      </c>
      <c r="F101" s="142">
        <f>SUMIFS($B41:$AD41,$B$4:$AD$4,F$63)-SUMIFS('Non-energy Use 2020'!$C41:$AF41,'Non-energy Use 2020'!$C$1:$AF$1,'Energy Use 2020'!F$63)</f>
        <v>0</v>
      </c>
      <c r="G101" s="142">
        <f>SUMIFS($B41:$AD41,$B$4:$AD$4,G$63)-SUMIFS('Non-energy Use 2020'!$C41:$AF41,'Non-energy Use 2020'!$C$1:$AF$1,'Energy Use 2020'!G$63)</f>
        <v>1058351134500</v>
      </c>
      <c r="H101" s="142">
        <f>SUMIFS($B41:$AD41,$B$4:$AD$4,H$63)-SUMIFS('Non-energy Use 2020'!$C41:$AF41,'Non-energy Use 2020'!$C$1:$AF$1,'Energy Use 2020'!H$63)</f>
        <v>56859289690500</v>
      </c>
      <c r="I101" s="411">
        <f>SUMIFS($B41:$AD41,$B$4:$AD$4,I$63)-SUMIFS('Non-energy Use 2020'!$C41:$AF41,'Non-energy Use 2020'!$C$1:$AF$1,'Energy Use 2020'!I$63)</f>
        <v>42613349699310.25</v>
      </c>
      <c r="J101" s="142">
        <f>SUMIFS($B41:$AD41,$B$4:$AD$4,J$63)-SUMIFS('Non-energy Use 2020'!$C41:$AF41,'Non-energy Use 2020'!$C$1:$AF$1,'Energy Use 2020'!J$63)</f>
        <v>377784132000</v>
      </c>
      <c r="K101" s="143">
        <f>SUMIFS($B41:$AD41,$B$4:$AD$4,K$63)-SUMIFS('Non-energy Use 2020'!$C41:$AF41,'Non-energy Use 2020'!$C$1:$AF$1,'Energy Use 2020'!K$63)</f>
        <v>1666694700000</v>
      </c>
      <c r="L101" s="253">
        <f t="shared" si="3"/>
        <v>182047333828365.25</v>
      </c>
      <c r="N101" s="12" t="s">
        <v>37</v>
      </c>
      <c r="O101" s="269">
        <f t="shared" si="4"/>
        <v>0.50843314495614045</v>
      </c>
      <c r="P101" s="271">
        <f t="shared" si="4"/>
        <v>5.1199920948915824E-2</v>
      </c>
      <c r="Q101" s="271">
        <f t="shared" si="4"/>
        <v>1.0327442420509134E-2</v>
      </c>
      <c r="R101" s="271">
        <f t="shared" si="4"/>
        <v>0</v>
      </c>
      <c r="S101" s="271">
        <f t="shared" si="4"/>
        <v>7.5903384753061983E-3</v>
      </c>
      <c r="T101" s="271">
        <f t="shared" si="4"/>
        <v>0.40778645210247394</v>
      </c>
      <c r="U101" s="271">
        <f t="shared" si="5"/>
        <v>2.7094121591644173E-3</v>
      </c>
      <c r="V101" s="274">
        <f t="shared" si="5"/>
        <v>1.1953288937490076E-2</v>
      </c>
      <c r="X101" s="12" t="s">
        <v>37</v>
      </c>
      <c r="Y101" s="271">
        <f t="shared" si="6"/>
        <v>0.10415657692044261</v>
      </c>
      <c r="Z101" s="271">
        <f t="shared" si="9"/>
        <v>2.1009232649723052E-2</v>
      </c>
      <c r="AA101" s="271">
        <f t="shared" si="10"/>
        <v>0</v>
      </c>
      <c r="AB101" s="271">
        <f t="shared" si="11"/>
        <v>1.5441111208828262E-2</v>
      </c>
      <c r="AC101" s="271">
        <f t="shared" si="12"/>
        <v>0.82956458092783647</v>
      </c>
      <c r="AD101" s="271">
        <f t="shared" si="7"/>
        <v>5.5117877280856792E-3</v>
      </c>
      <c r="AE101" s="274">
        <f t="shared" si="8"/>
        <v>2.4316710565083877E-2</v>
      </c>
    </row>
    <row r="102" spans="1:31" x14ac:dyDescent="0.2">
      <c r="A102" s="41" t="str">
        <f>VLOOKUP($B102,'Sector Match'!$A$1:$B$43,2,0)</f>
        <v>other machinery 28</v>
      </c>
      <c r="B102" s="12" t="s">
        <v>38</v>
      </c>
      <c r="C102" s="141">
        <f>SUMIFS($B42:$AD42,$B$4:$AD$4,C$63)-SUMIFS('Non-energy Use 2020'!$C42:$AF42,'Non-energy Use 2020'!$C$1:$AF$1,'Energy Use 2020'!C$63)</f>
        <v>258337678500</v>
      </c>
      <c r="D102" s="142">
        <f>SUMIFS($B42:$AD42,$B$4:$AD$4,D$63)-SUMIFS('Non-energy Use 2020'!$C42:$AF42,'Non-energy Use 2020'!$C$1:$AF$1,'Energy Use 2020'!D$63)</f>
        <v>150002523000</v>
      </c>
      <c r="E102" s="142">
        <f>SUMIFS($B42:$AD42,$B$4:$AD$4,E$63)-SUMIFS('Non-energy Use 2020'!$C42:$AF42,'Non-energy Use 2020'!$C$1:$AF$1,'Energy Use 2020'!E$63)</f>
        <v>1733001370815</v>
      </c>
      <c r="F102" s="142">
        <f>SUMIFS($B42:$AD42,$B$4:$AD$4,F$63)-SUMIFS('Non-energy Use 2020'!$C42:$AF42,'Non-energy Use 2020'!$C$1:$AF$1,'Energy Use 2020'!F$63)</f>
        <v>0</v>
      </c>
      <c r="G102" s="142">
        <f>SUMIFS($B42:$AD42,$B$4:$AD$4,G$63)-SUMIFS('Non-energy Use 2020'!$C42:$AF42,'Non-energy Use 2020'!$C$1:$AF$1,'Energy Use 2020'!G$63)</f>
        <v>69445612500</v>
      </c>
      <c r="H102" s="142">
        <f>SUMIFS($B42:$AD42,$B$4:$AD$4,H$63)-SUMIFS('Non-energy Use 2020'!$C42:$AF42,'Non-energy Use 2020'!$C$1:$AF$1,'Energy Use 2020'!H$63)</f>
        <v>2219481775500</v>
      </c>
      <c r="I102" s="411">
        <f>SUMIFS($B42:$AD42,$B$4:$AD$4,I$63)-SUMIFS('Non-energy Use 2020'!$C42:$AF42,'Non-energy Use 2020'!$C$1:$AF$1,'Energy Use 2020'!I$63)</f>
        <v>31000910443534.922</v>
      </c>
      <c r="J102" s="142">
        <f>SUMIFS($B42:$AD42,$B$4:$AD$4,J$63)-SUMIFS('Non-energy Use 2020'!$C42:$AF42,'Non-energy Use 2020'!$C$1:$AF$1,'Energy Use 2020'!J$63)</f>
        <v>275004625500</v>
      </c>
      <c r="K102" s="143">
        <f>SUMIFS($B42:$AD42,$B$4:$AD$4,K$63)-SUMIFS('Non-energy Use 2020'!$C42:$AF42,'Non-energy Use 2020'!$C$1:$AF$1,'Energy Use 2020'!K$63)</f>
        <v>0</v>
      </c>
      <c r="L102" s="253">
        <f t="shared" si="3"/>
        <v>35706184029349.922</v>
      </c>
      <c r="N102" s="12" t="s">
        <v>38</v>
      </c>
      <c r="O102" s="269">
        <f t="shared" si="4"/>
        <v>5.4903859209974794E-2</v>
      </c>
      <c r="P102" s="271">
        <f t="shared" si="4"/>
        <v>3.1879660186436974E-2</v>
      </c>
      <c r="Q102" s="271">
        <f t="shared" si="4"/>
        <v>0.36831043704652661</v>
      </c>
      <c r="R102" s="271">
        <f t="shared" si="4"/>
        <v>0</v>
      </c>
      <c r="S102" s="271">
        <f t="shared" si="4"/>
        <v>1.4759101938165266E-2</v>
      </c>
      <c r="T102" s="271">
        <f t="shared" si="4"/>
        <v>0.47170089794376191</v>
      </c>
      <c r="U102" s="271">
        <f t="shared" si="5"/>
        <v>5.8446043675134458E-2</v>
      </c>
      <c r="V102" s="274">
        <f t="shared" si="5"/>
        <v>0</v>
      </c>
      <c r="X102" s="12" t="s">
        <v>38</v>
      </c>
      <c r="Y102" s="271">
        <f t="shared" si="6"/>
        <v>3.3731658410739163E-2</v>
      </c>
      <c r="Z102" s="271">
        <f t="shared" si="9"/>
        <v>0.38970684690199703</v>
      </c>
      <c r="AA102" s="271">
        <f t="shared" si="10"/>
        <v>0</v>
      </c>
      <c r="AB102" s="271">
        <f t="shared" si="11"/>
        <v>1.5616508523490353E-2</v>
      </c>
      <c r="AC102" s="271">
        <f t="shared" si="12"/>
        <v>0.49910361241075163</v>
      </c>
      <c r="AD102" s="271">
        <f t="shared" si="7"/>
        <v>6.1841373753021796E-2</v>
      </c>
      <c r="AE102" s="274">
        <f t="shared" si="8"/>
        <v>0</v>
      </c>
    </row>
    <row r="103" spans="1:31" x14ac:dyDescent="0.2">
      <c r="A103" s="41">
        <f>VLOOKUP($B103,'Sector Match'!$A$1:$B$43,2,0)</f>
        <v>0</v>
      </c>
      <c r="B103" s="12" t="s">
        <v>39</v>
      </c>
      <c r="C103" s="141">
        <f>SUMIFS($B43:$AD43,$B$4:$AD$4,C$63)-SUMIFS('Non-energy Use 2020'!$C43:$AF43,'Non-energy Use 2020'!$C$1:$AF$1,'Energy Use 2020'!C$63)</f>
        <v>106768462482000.02</v>
      </c>
      <c r="D103" s="142">
        <f>SUMIFS($B43:$AD43,$B$4:$AD$4,D$63)-SUMIFS('Non-energy Use 2020'!$C43:$AF43,'Non-energy Use 2020'!$C$1:$AF$1,'Energy Use 2020'!D$63)</f>
        <v>838902999000</v>
      </c>
      <c r="E103" s="142">
        <f>SUMIFS($B43:$AD43,$B$4:$AD$4,E$63)-SUMIFS('Non-energy Use 2020'!$C43:$AF43,'Non-energy Use 2020'!$C$1:$AF$1,'Energy Use 2020'!E$63)</f>
        <v>6879421265475</v>
      </c>
      <c r="F103" s="142">
        <f>SUMIFS($B43:$AD43,$B$4:$AD$4,F$63)-SUMIFS('Non-energy Use 2020'!$C43:$AF43,'Non-energy Use 2020'!$C$1:$AF$1,'Energy Use 2020'!F$63)</f>
        <v>63889963500</v>
      </c>
      <c r="G103" s="142">
        <f>SUMIFS($B43:$AD43,$B$4:$AD$4,G$63)-SUMIFS('Non-energy Use 2020'!$C43:$AF43,'Non-energy Use 2020'!$C$1:$AF$1,'Energy Use 2020'!G$63)</f>
        <v>366672834000</v>
      </c>
      <c r="H103" s="142">
        <f>SUMIFS($B43:$AD43,$B$4:$AD$4,H$63)-SUMIFS('Non-energy Use 2020'!$C43:$AF43,'Non-energy Use 2020'!$C$1:$AF$1,'Energy Use 2020'!H$63)</f>
        <v>9122375658000</v>
      </c>
      <c r="I103" s="411">
        <f>SUMIFS($B43:$AD43,$B$4:$AD$4,I$63)-SUMIFS('Non-energy Use 2020'!$C43:$AF43,'Non-energy Use 2020'!$C$1:$AF$1,'Energy Use 2020'!I$63)</f>
        <v>3091574475322870</v>
      </c>
      <c r="J103" s="142">
        <f>SUMIFS($B43:$AD43,$B$4:$AD$4,J$63)-SUMIFS('Non-energy Use 2020'!$C43:$AF43,'Non-energy Use 2020'!$C$1:$AF$1,'Energy Use 2020'!J$63)</f>
        <v>95521051081500</v>
      </c>
      <c r="K103" s="143">
        <f>SUMIFS($B43:$AD43,$B$4:$AD$4,K$63)-SUMIFS('Non-energy Use 2020'!$C43:$AF43,'Non-energy Use 2020'!$C$1:$AF$1,'Energy Use 2020'!K$63)</f>
        <v>2672267169000</v>
      </c>
      <c r="L103" s="253">
        <f t="shared" si="3"/>
        <v>3313807518775345</v>
      </c>
      <c r="N103" s="12" t="s">
        <v>39</v>
      </c>
      <c r="O103" s="269">
        <f t="shared" si="4"/>
        <v>0.48043468614437923</v>
      </c>
      <c r="P103" s="271">
        <f t="shared" si="4"/>
        <v>3.7748796757103367E-3</v>
      </c>
      <c r="Q103" s="271">
        <f t="shared" si="4"/>
        <v>3.095588828106104E-2</v>
      </c>
      <c r="R103" s="271">
        <f t="shared" si="4"/>
        <v>2.8749083622959517E-4</v>
      </c>
      <c r="S103" s="271">
        <f t="shared" si="4"/>
        <v>1.6499474079263723E-3</v>
      </c>
      <c r="T103" s="271">
        <f t="shared" si="4"/>
        <v>4.1048691572956111E-2</v>
      </c>
      <c r="U103" s="271">
        <f t="shared" si="5"/>
        <v>0.4298237993663952</v>
      </c>
      <c r="V103" s="274">
        <f t="shared" si="5"/>
        <v>1.2024616715342199E-2</v>
      </c>
      <c r="X103" s="12" t="s">
        <v>39</v>
      </c>
      <c r="Y103" s="271">
        <f t="shared" si="6"/>
        <v>7.2654574411395714E-3</v>
      </c>
      <c r="Z103" s="271">
        <f t="shared" si="9"/>
        <v>5.9580359688258956E-2</v>
      </c>
      <c r="AA103" s="271">
        <f t="shared" si="10"/>
        <v>5.5332954021923889E-4</v>
      </c>
      <c r="AB103" s="271">
        <f t="shared" si="11"/>
        <v>3.1756304047365013E-3</v>
      </c>
      <c r="AC103" s="271">
        <f t="shared" si="12"/>
        <v>7.9005835220868709E-2</v>
      </c>
      <c r="AD103" s="271">
        <f t="shared" si="7"/>
        <v>0.82727577823995513</v>
      </c>
      <c r="AE103" s="274">
        <f t="shared" si="8"/>
        <v>2.3143609464822079E-2</v>
      </c>
    </row>
    <row r="104" spans="1:31" x14ac:dyDescent="0.2">
      <c r="A104" s="41" t="str">
        <f>VLOOKUP($B104,'Sector Match'!$A$1:$B$43,2,0)</f>
        <v>energy pipelines and gas processing 352T353</v>
      </c>
      <c r="B104" s="12" t="s">
        <v>40</v>
      </c>
      <c r="C104" s="141">
        <f>SUMIFS($B44:$AD44,$B$4:$AD$4,C$63)-SUMIFS('Non-energy Use 2020'!$C44:$AF44,'Non-energy Use 2020'!$C$1:$AF$1,'Energy Use 2020'!C$63)</f>
        <v>24161517501000</v>
      </c>
      <c r="D104" s="142">
        <f>SUMIFS($B44:$AD44,$B$4:$AD$4,D$63)-SUMIFS('Non-energy Use 2020'!$C44:$AF44,'Non-energy Use 2020'!$C$1:$AF$1,'Energy Use 2020'!D$63)</f>
        <v>3397279363500</v>
      </c>
      <c r="E104" s="142">
        <f>SUMIFS($B44:$AD44,$B$4:$AD$4,E$63)-SUMIFS('Non-energy Use 2020'!$C44:$AF44,'Non-energy Use 2020'!$C$1:$AF$1,'Energy Use 2020'!E$63)</f>
        <v>417423687615</v>
      </c>
      <c r="F104" s="142">
        <f>SUMIFS($B44:$AD44,$B$4:$AD$4,F$63)-SUMIFS('Non-energy Use 2020'!$C44:$AF44,'Non-energy Use 2020'!$C$1:$AF$1,'Energy Use 2020'!F$63)</f>
        <v>0</v>
      </c>
      <c r="G104" s="142">
        <f>SUMIFS($B44:$AD44,$B$4:$AD$4,G$63)-SUMIFS('Non-energy Use 2020'!$C44:$AF44,'Non-energy Use 2020'!$C$1:$AF$1,'Energy Use 2020'!G$63)</f>
        <v>2777824500</v>
      </c>
      <c r="H104" s="142">
        <f>SUMIFS($B44:$AD44,$B$4:$AD$4,H$63)-SUMIFS('Non-energy Use 2020'!$C44:$AF44,'Non-energy Use 2020'!$C$1:$AF$1,'Energy Use 2020'!H$63)</f>
        <v>46200777084000</v>
      </c>
      <c r="I104" s="411">
        <f>SUMIFS($B44:$AD44,$B$4:$AD$4,I$63)-SUMIFS('Non-energy Use 2020'!$C44:$AF44,'Non-energy Use 2020'!$C$1:$AF$1,'Energy Use 2020'!I$63)</f>
        <v>57845013463928.055</v>
      </c>
      <c r="J104" s="142">
        <f>SUMIFS($B44:$AD44,$B$4:$AD$4,J$63)-SUMIFS('Non-energy Use 2020'!$C44:$AF44,'Non-energy Use 2020'!$C$1:$AF$1,'Energy Use 2020'!J$63)</f>
        <v>38553426235500</v>
      </c>
      <c r="K104" s="143">
        <f>SUMIFS($B44:$AD44,$B$4:$AD$4,K$63)-SUMIFS('Non-energy Use 2020'!$C44:$AF44,'Non-energy Use 2020'!$C$1:$AF$1,'Energy Use 2020'!K$63)</f>
        <v>0</v>
      </c>
      <c r="L104" s="253">
        <f t="shared" si="3"/>
        <v>170578215160043.06</v>
      </c>
      <c r="N104" s="12" t="s">
        <v>40</v>
      </c>
      <c r="O104" s="269">
        <f t="shared" si="4"/>
        <v>0.21432476978814177</v>
      </c>
      <c r="P104" s="271">
        <f t="shared" si="4"/>
        <v>3.0135570642779649E-2</v>
      </c>
      <c r="Q104" s="271">
        <f t="shared" si="4"/>
        <v>3.70275731847138E-3</v>
      </c>
      <c r="R104" s="271">
        <f t="shared" si="4"/>
        <v>0</v>
      </c>
      <c r="S104" s="271">
        <f t="shared" si="4"/>
        <v>2.4640695537841086E-5</v>
      </c>
      <c r="T104" s="271">
        <f t="shared" si="4"/>
        <v>0.40982404818537294</v>
      </c>
      <c r="U104" s="271">
        <f t="shared" si="5"/>
        <v>0.34198821336969643</v>
      </c>
      <c r="V104" s="274">
        <f t="shared" si="5"/>
        <v>0</v>
      </c>
      <c r="X104" s="12" t="s">
        <v>40</v>
      </c>
      <c r="Y104" s="271">
        <f t="shared" si="6"/>
        <v>3.8356269211457204E-2</v>
      </c>
      <c r="Z104" s="271">
        <f t="shared" si="9"/>
        <v>4.7128344843873045E-3</v>
      </c>
      <c r="AA104" s="271">
        <f t="shared" si="10"/>
        <v>0</v>
      </c>
      <c r="AB104" s="271">
        <f t="shared" si="11"/>
        <v>3.1362444163088473E-5</v>
      </c>
      <c r="AC104" s="271">
        <f t="shared" si="12"/>
        <v>0.52162017132048744</v>
      </c>
      <c r="AD104" s="271">
        <f t="shared" si="7"/>
        <v>0.43527936253950494</v>
      </c>
      <c r="AE104" s="274">
        <f t="shared" si="8"/>
        <v>0</v>
      </c>
    </row>
    <row r="105" spans="1:31" x14ac:dyDescent="0.2">
      <c r="A105" s="111" t="str">
        <f>VLOOKUP($B105,'Sector Match'!$A$1:$B$43,2,0)</f>
        <v>water and waste 36T39</v>
      </c>
      <c r="B105" s="37" t="s">
        <v>41</v>
      </c>
      <c r="C105" s="144">
        <f>SUMIFS($B45:$AD45,$B$4:$AD$4,C$63)-SUMIFS('Non-energy Use 2020'!$C45:$AF45,'Non-energy Use 2020'!$C$1:$AF$1,'Energy Use 2020'!C$63)</f>
        <v>852792121500</v>
      </c>
      <c r="D105" s="145">
        <f>SUMIFS($B45:$AD45,$B$4:$AD$4,D$63)-SUMIFS('Non-energy Use 2020'!$C45:$AF45,'Non-energy Use 2020'!$C$1:$AF$1,'Energy Use 2020'!D$63)</f>
        <v>94446033000</v>
      </c>
      <c r="E105" s="145">
        <f>SUMIFS($B45:$AD45,$B$4:$AD$4,E$63)-SUMIFS('Non-energy Use 2020'!$C45:$AF45,'Non-energy Use 2020'!$C$1:$AF$1,'Energy Use 2020'!E$63)</f>
        <v>435618438090</v>
      </c>
      <c r="F105" s="145">
        <f>SUMIFS($B45:$AD45,$B$4:$AD$4,F$63)-SUMIFS('Non-energy Use 2020'!$C45:$AF45,'Non-energy Use 2020'!$C$1:$AF$1,'Energy Use 2020'!F$63)</f>
        <v>13889122500</v>
      </c>
      <c r="G105" s="145">
        <f>SUMIFS($B45:$AD45,$B$4:$AD$4,G$63)-SUMIFS('Non-energy Use 2020'!$C45:$AF45,'Non-energy Use 2020'!$C$1:$AF$1,'Energy Use 2020'!G$63)</f>
        <v>36111718500</v>
      </c>
      <c r="H105" s="145">
        <f>SUMIFS($B45:$AD45,$B$4:$AD$4,H$63)-SUMIFS('Non-energy Use 2020'!$C45:$AF45,'Non-energy Use 2020'!$C$1:$AF$1,'Energy Use 2020'!H$63)</f>
        <v>1730584663500</v>
      </c>
      <c r="I105" s="412">
        <f>SUMIFS($B45:$AD45,$B$4:$AD$4,I$63)-SUMIFS('Non-energy Use 2020'!$C45:$AF45,'Non-energy Use 2020'!$C$1:$AF$1,'Energy Use 2020'!I$63)</f>
        <v>220098899431097.31</v>
      </c>
      <c r="J105" s="145">
        <f>SUMIFS($B45:$AD45,$B$4:$AD$4,J$63)-SUMIFS('Non-energy Use 2020'!$C45:$AF45,'Non-energy Use 2020'!$C$1:$AF$1,'Energy Use 2020'!J$63)</f>
        <v>1902809782500</v>
      </c>
      <c r="K105" s="146">
        <f>SUMIFS($B45:$AD45,$B$4:$AD$4,K$63)-SUMIFS('Non-energy Use 2020'!$C45:$AF45,'Non-energy Use 2020'!$C$1:$AF$1,'Energy Use 2020'!K$63)</f>
        <v>0</v>
      </c>
      <c r="L105" s="253">
        <f t="shared" si="3"/>
        <v>225165151310687.31</v>
      </c>
      <c r="N105" s="37" t="s">
        <v>41</v>
      </c>
      <c r="O105" s="269">
        <f t="shared" si="4"/>
        <v>0.1683280148260245</v>
      </c>
      <c r="P105" s="271">
        <f t="shared" si="4"/>
        <v>1.8642190567051572E-2</v>
      </c>
      <c r="Q105" s="271">
        <f t="shared" si="4"/>
        <v>8.5984362491912575E-2</v>
      </c>
      <c r="R105" s="271">
        <f t="shared" si="4"/>
        <v>2.7414986128017019E-3</v>
      </c>
      <c r="S105" s="271">
        <f t="shared" si="4"/>
        <v>7.1278963932844249E-3</v>
      </c>
      <c r="T105" s="271">
        <f t="shared" si="4"/>
        <v>0.34159072715509203</v>
      </c>
      <c r="U105" s="271">
        <f t="shared" si="5"/>
        <v>0.37558530995383316</v>
      </c>
      <c r="V105" s="274">
        <f t="shared" si="5"/>
        <v>0</v>
      </c>
      <c r="X105" s="37" t="s">
        <v>41</v>
      </c>
      <c r="Y105" s="271">
        <f t="shared" si="6"/>
        <v>2.241531625374138E-2</v>
      </c>
      <c r="Z105" s="271">
        <f t="shared" si="9"/>
        <v>0.1033873498503448</v>
      </c>
      <c r="AA105" s="271">
        <f t="shared" si="10"/>
        <v>3.2963700373149088E-3</v>
      </c>
      <c r="AB105" s="271">
        <f t="shared" si="11"/>
        <v>8.5705620970187631E-3</v>
      </c>
      <c r="AC105" s="271">
        <f t="shared" si="12"/>
        <v>0.41072770664943764</v>
      </c>
      <c r="AD105" s="271">
        <f t="shared" si="7"/>
        <v>0.45160269511214252</v>
      </c>
      <c r="AE105" s="274">
        <f t="shared" si="8"/>
        <v>0</v>
      </c>
    </row>
    <row r="106" spans="1:31" x14ac:dyDescent="0.2">
      <c r="A106" s="111" t="str">
        <f>VLOOKUP($B106,'Sector Match'!$A$1:$B$43,2,0)</f>
        <v>construction 41T43</v>
      </c>
      <c r="B106" s="76" t="s">
        <v>88</v>
      </c>
      <c r="C106" s="353">
        <f>SUMIFS($B$54:$AE$54,$B$52:$AE$52,C$63)-SUMIFS('Non-energy Use 2020'!$C$46:$AF$46,'Non-energy Use 2020'!$C$1:$AF$1,'Energy Use 2020'!C$63)</f>
        <v>148327494826500</v>
      </c>
      <c r="D106" s="353">
        <f>SUMIFS($B$54:$AE$54,$B$52:$AE$52,D$63)-SUMIFS('Non-energy Use 2020'!$C$46:$AF$46,'Non-energy Use 2020'!$C$1:$AF$1,'Energy Use 2020'!D$63)</f>
        <v>5397313003500</v>
      </c>
      <c r="E106" s="353">
        <f>SUMIFS($B$54:$AE$54,$B$52:$AE$52,E$63)-SUMIFS('Non-energy Use 2020'!$C$46:$AF$46,'Non-energy Use 2020'!$C$1:$AF$1,'Energy Use 2020'!E$63)</f>
        <v>416179222239000</v>
      </c>
      <c r="F106" s="353">
        <f>SUMIFS($B$54:$AE$54,$B$52:$AE$52,F$63)-SUMIFS('Non-energy Use 2020'!$C$46:$AF$46,'Non-energy Use 2020'!$C$1:$AF$1,'Energy Use 2020'!F$63)</f>
        <v>0</v>
      </c>
      <c r="G106" s="353">
        <f>SUMIFS($B$54:$AE$54,$B$52:$AE$52,G$63)-SUMIFS('Non-energy Use 2020'!$C$46:$AF$46,'Non-energy Use 2020'!$C$1:$AF$1,'Energy Use 2020'!G$63)</f>
        <v>48039696903000</v>
      </c>
      <c r="H106" s="353">
        <f>SUMIFS($B$54:$AE$54,$B$52:$AE$52,H$63)-SUMIFS('Non-energy Use 2020'!$C$46:$AF$46,'Non-energy Use 2020'!$C$1:$AF$1,'Energy Use 2020'!H$63)</f>
        <v>9361268565000</v>
      </c>
      <c r="I106" s="353">
        <f>SUMIFS($B$54:$AE$54,$B$52:$AE$52,I$63)-SUMIFS('Non-energy Use 2020'!$C$46:$AF$46,'Non-energy Use 2020'!$C$1:$AF$1,'Energy Use 2020'!I$63)</f>
        <v>345186361492500</v>
      </c>
      <c r="J106" s="353">
        <f>SUMIFS($B$54:$AE$54,$B$52:$AE$52,J$63)-SUMIFS('Non-energy Use 2020'!$C$46:$AF$46,'Non-energy Use 2020'!$C$1:$AF$1,'Energy Use 2020'!J$63)</f>
        <v>18311419104000</v>
      </c>
      <c r="K106" s="354">
        <f>SUMIFS($B$54:$AE$54,$B$52:$AE$52,K$63)-SUMIFS('Non-energy Use 2020'!$C$46:$AF$46,'Non-energy Use 2020'!$C$1:$AF$1,'Energy Use 2020'!K$63)</f>
        <v>7930688947500</v>
      </c>
      <c r="L106" s="254">
        <f t="shared" si="3"/>
        <v>998733465081000</v>
      </c>
      <c r="N106" s="76" t="s">
        <v>88</v>
      </c>
      <c r="O106" s="270">
        <f>C106/($L106-$I106)</f>
        <v>0.22695761944634532</v>
      </c>
      <c r="P106" s="272">
        <f t="shared" ref="P106:T106" si="13">D106/($L106-$I106)</f>
        <v>8.2584911995851624E-3</v>
      </c>
      <c r="Q106" s="272">
        <f t="shared" si="13"/>
        <v>0.63680065285859411</v>
      </c>
      <c r="R106" s="272">
        <f t="shared" si="13"/>
        <v>0</v>
      </c>
      <c r="S106" s="272">
        <f t="shared" si="13"/>
        <v>7.3506097172221202E-2</v>
      </c>
      <c r="T106" s="272">
        <f t="shared" si="13"/>
        <v>1.4323785559753988E-2</v>
      </c>
      <c r="U106" s="272">
        <f t="shared" si="5"/>
        <v>2.8018514661690887E-2</v>
      </c>
      <c r="V106" s="275">
        <f t="shared" si="5"/>
        <v>1.2134839101809387E-2</v>
      </c>
      <c r="X106" s="76" t="s">
        <v>88</v>
      </c>
      <c r="Y106" s="272">
        <f t="shared" si="6"/>
        <v>1.0683102773318085E-2</v>
      </c>
      <c r="Z106" s="272">
        <f t="shared" si="9"/>
        <v>0.82375904462380967</v>
      </c>
      <c r="AA106" s="272">
        <f t="shared" si="10"/>
        <v>0</v>
      </c>
      <c r="AB106" s="272">
        <f t="shared" si="11"/>
        <v>9.5086762409553757E-2</v>
      </c>
      <c r="AC106" s="272">
        <f t="shared" si="12"/>
        <v>1.8529107743737491E-2</v>
      </c>
      <c r="AD106" s="272">
        <f t="shared" si="7"/>
        <v>3.6244474257186216E-2</v>
      </c>
      <c r="AE106" s="275">
        <f t="shared" si="8"/>
        <v>1.5697508192394818E-2</v>
      </c>
    </row>
    <row r="107" spans="1:31" x14ac:dyDescent="0.2">
      <c r="I107" s="341"/>
    </row>
    <row r="108" spans="1:31" x14ac:dyDescent="0.2">
      <c r="I108" s="372"/>
    </row>
    <row r="110" spans="1:31" x14ac:dyDescent="0.2">
      <c r="A110" s="79" t="s">
        <v>286</v>
      </c>
    </row>
    <row r="111" spans="1:31" ht="28.5" x14ac:dyDescent="0.2">
      <c r="A111" s="118" t="s">
        <v>284</v>
      </c>
      <c r="B111" s="107" t="s">
        <v>278</v>
      </c>
      <c r="C111" s="107" t="s">
        <v>204</v>
      </c>
      <c r="D111" s="107" t="s">
        <v>147</v>
      </c>
      <c r="E111" s="107" t="s">
        <v>117</v>
      </c>
      <c r="F111" s="107" t="s">
        <v>132</v>
      </c>
      <c r="G111" s="107" t="s">
        <v>177</v>
      </c>
      <c r="H111" s="107" t="s">
        <v>120</v>
      </c>
      <c r="I111" s="107" t="s">
        <v>129</v>
      </c>
      <c r="J111" s="107" t="s">
        <v>201</v>
      </c>
      <c r="K111" s="252" t="s">
        <v>341</v>
      </c>
    </row>
    <row r="112" spans="1:31" x14ac:dyDescent="0.2">
      <c r="A112" s="104" t="s">
        <v>275</v>
      </c>
      <c r="B112" s="449">
        <f>SUMIFS(C$64:C$106,$A$64:$A$106,$A112)</f>
        <v>486035952765000</v>
      </c>
      <c r="C112" s="147">
        <f t="shared" ref="C112:J112" si="14">SUMIFS(D$64:D$106,$A$64:$A$106,$A112)</f>
        <v>3080607370500</v>
      </c>
      <c r="D112" s="147">
        <f t="shared" si="14"/>
        <v>570918491576400</v>
      </c>
      <c r="E112" s="462">
        <f t="shared" si="14"/>
        <v>0</v>
      </c>
      <c r="F112" s="462">
        <f t="shared" si="14"/>
        <v>450007569000</v>
      </c>
      <c r="G112" s="147">
        <f t="shared" si="14"/>
        <v>4538965233000</v>
      </c>
      <c r="H112" s="147">
        <f t="shared" si="14"/>
        <v>485499832636500</v>
      </c>
      <c r="I112" s="147">
        <f t="shared" si="14"/>
        <v>1061128959000</v>
      </c>
      <c r="J112" s="459">
        <f t="shared" si="14"/>
        <v>185067001663500</v>
      </c>
      <c r="K112" s="249">
        <f>SUM(B112:J112)</f>
        <v>1736651987772900</v>
      </c>
    </row>
    <row r="113" spans="1:11" x14ac:dyDescent="0.2">
      <c r="A113" s="105" t="s">
        <v>90</v>
      </c>
      <c r="B113" s="450">
        <f t="shared" ref="B113:J128" si="15">SUMIFS(C$64:C$106,$A$64:$A$106,$A113)</f>
        <v>345861372846000</v>
      </c>
      <c r="C113" s="148">
        <f t="shared" si="15"/>
        <v>79454114173500</v>
      </c>
      <c r="D113" s="148">
        <f t="shared" si="15"/>
        <v>44865976855260</v>
      </c>
      <c r="E113" s="463">
        <f t="shared" si="15"/>
        <v>33333894000</v>
      </c>
      <c r="F113" s="463">
        <f t="shared" si="15"/>
        <v>394451079000</v>
      </c>
      <c r="G113" s="148">
        <f t="shared" si="15"/>
        <v>38131196911500</v>
      </c>
      <c r="H113" s="148">
        <f t="shared" si="15"/>
        <v>310098673153218.81</v>
      </c>
      <c r="I113" s="148">
        <f t="shared" si="15"/>
        <v>5944544430000</v>
      </c>
      <c r="J113" s="460">
        <f t="shared" si="15"/>
        <v>313894168500</v>
      </c>
      <c r="K113" s="250">
        <f t="shared" ref="K113:K136" si="16">SUM(B113:J113)</f>
        <v>825097557510978.75</v>
      </c>
    </row>
    <row r="114" spans="1:11" x14ac:dyDescent="0.2">
      <c r="A114" s="105" t="s">
        <v>91</v>
      </c>
      <c r="B114" s="450">
        <f t="shared" si="15"/>
        <v>13639118295000</v>
      </c>
      <c r="C114" s="148">
        <f t="shared" si="15"/>
        <v>4688967756000</v>
      </c>
      <c r="D114" s="148">
        <f t="shared" si="15"/>
        <v>7973272997085</v>
      </c>
      <c r="E114" s="463">
        <f t="shared" si="15"/>
        <v>98223874320000</v>
      </c>
      <c r="F114" s="463">
        <f t="shared" si="15"/>
        <v>6141769969500</v>
      </c>
      <c r="G114" s="148">
        <f t="shared" si="15"/>
        <v>454102082313000</v>
      </c>
      <c r="H114" s="148">
        <f t="shared" si="15"/>
        <v>158092881609818.72</v>
      </c>
      <c r="I114" s="148">
        <f t="shared" si="15"/>
        <v>25436538946500</v>
      </c>
      <c r="J114" s="460">
        <f t="shared" si="15"/>
        <v>0</v>
      </c>
      <c r="K114" s="250">
        <f t="shared" si="16"/>
        <v>768298506206903.75</v>
      </c>
    </row>
    <row r="115" spans="1:11" x14ac:dyDescent="0.2">
      <c r="A115" s="105" t="s">
        <v>92</v>
      </c>
      <c r="B115" s="450">
        <f t="shared" si="15"/>
        <v>160372141858500</v>
      </c>
      <c r="C115" s="148">
        <f t="shared" si="15"/>
        <v>16886395135500</v>
      </c>
      <c r="D115" s="148">
        <f t="shared" si="15"/>
        <v>30118534363005</v>
      </c>
      <c r="E115" s="463">
        <f t="shared" si="15"/>
        <v>0</v>
      </c>
      <c r="F115" s="463">
        <f t="shared" si="15"/>
        <v>913904260500</v>
      </c>
      <c r="G115" s="148">
        <f t="shared" si="15"/>
        <v>14605801221000</v>
      </c>
      <c r="H115" s="148">
        <f t="shared" si="15"/>
        <v>342104595793375.25</v>
      </c>
      <c r="I115" s="148">
        <f t="shared" si="15"/>
        <v>22925385598500</v>
      </c>
      <c r="J115" s="460">
        <f t="shared" si="15"/>
        <v>2425040788500</v>
      </c>
      <c r="K115" s="250">
        <f t="shared" si="16"/>
        <v>590351799018880.25</v>
      </c>
    </row>
    <row r="116" spans="1:11" x14ac:dyDescent="0.2">
      <c r="A116" s="105" t="s">
        <v>93</v>
      </c>
      <c r="B116" s="450">
        <f t="shared" si="15"/>
        <v>335208415888500</v>
      </c>
      <c r="C116" s="148">
        <f t="shared" si="15"/>
        <v>1561137369000</v>
      </c>
      <c r="D116" s="148">
        <f t="shared" si="15"/>
        <v>7144620170490</v>
      </c>
      <c r="E116" s="463">
        <f t="shared" si="15"/>
        <v>0</v>
      </c>
      <c r="F116" s="463">
        <f t="shared" si="15"/>
        <v>1677805998000</v>
      </c>
      <c r="G116" s="148">
        <f t="shared" si="15"/>
        <v>255643188735000</v>
      </c>
      <c r="H116" s="148">
        <f t="shared" si="15"/>
        <v>440656015362107.31</v>
      </c>
      <c r="I116" s="148">
        <f t="shared" si="15"/>
        <v>223864876455000</v>
      </c>
      <c r="J116" s="460">
        <f t="shared" si="15"/>
        <v>57541048936237.695</v>
      </c>
      <c r="K116" s="250">
        <f t="shared" si="16"/>
        <v>1323297108914335</v>
      </c>
    </row>
    <row r="117" spans="1:11" x14ac:dyDescent="0.2">
      <c r="A117" s="105" t="s">
        <v>94</v>
      </c>
      <c r="B117" s="450">
        <f t="shared" si="15"/>
        <v>68498374345500</v>
      </c>
      <c r="C117" s="148">
        <f t="shared" si="15"/>
        <v>936126856500</v>
      </c>
      <c r="D117" s="148">
        <f t="shared" si="15"/>
        <v>2754657443670</v>
      </c>
      <c r="E117" s="463">
        <f t="shared" si="15"/>
        <v>0</v>
      </c>
      <c r="F117" s="463">
        <f t="shared" si="15"/>
        <v>1480580458500</v>
      </c>
      <c r="G117" s="148">
        <f t="shared" si="15"/>
        <v>231395558674500</v>
      </c>
      <c r="H117" s="148">
        <f t="shared" si="15"/>
        <v>707143219145493.25</v>
      </c>
      <c r="I117" s="148">
        <f t="shared" si="15"/>
        <v>308382964692000</v>
      </c>
      <c r="J117" s="460">
        <f t="shared" si="15"/>
        <v>18358642120500</v>
      </c>
      <c r="K117" s="250">
        <f t="shared" si="16"/>
        <v>1338950123736663.3</v>
      </c>
    </row>
    <row r="118" spans="1:11" x14ac:dyDescent="0.2">
      <c r="A118" s="105" t="s">
        <v>95</v>
      </c>
      <c r="B118" s="450">
        <f t="shared" si="15"/>
        <v>7530682219500</v>
      </c>
      <c r="C118" s="148">
        <f t="shared" si="15"/>
        <v>255559854000</v>
      </c>
      <c r="D118" s="148">
        <f t="shared" si="15"/>
        <v>1980755537970</v>
      </c>
      <c r="E118" s="463">
        <f t="shared" si="15"/>
        <v>0</v>
      </c>
      <c r="F118" s="463">
        <f t="shared" si="15"/>
        <v>77998313865.182007</v>
      </c>
      <c r="G118" s="148">
        <f t="shared" si="15"/>
        <v>17022508536000</v>
      </c>
      <c r="H118" s="148">
        <f t="shared" si="15"/>
        <v>179467628685054.75</v>
      </c>
      <c r="I118" s="148">
        <f t="shared" si="15"/>
        <v>7297344961500</v>
      </c>
      <c r="J118" s="460">
        <f t="shared" si="15"/>
        <v>23378170992000</v>
      </c>
      <c r="K118" s="250">
        <f t="shared" si="16"/>
        <v>237010649099889.94</v>
      </c>
    </row>
    <row r="119" spans="1:11" x14ac:dyDescent="0.2">
      <c r="A119" s="105" t="s">
        <v>96</v>
      </c>
      <c r="B119" s="450">
        <f t="shared" si="15"/>
        <v>109640733015000</v>
      </c>
      <c r="C119" s="148">
        <f t="shared" si="15"/>
        <v>2022256236000</v>
      </c>
      <c r="D119" s="148">
        <f t="shared" si="15"/>
        <v>4850748254880</v>
      </c>
      <c r="E119" s="463">
        <f t="shared" si="15"/>
        <v>11111298000</v>
      </c>
      <c r="F119" s="463">
        <f t="shared" si="15"/>
        <v>4789868553709.5547</v>
      </c>
      <c r="G119" s="148">
        <f t="shared" si="15"/>
        <v>150410863201500</v>
      </c>
      <c r="H119" s="148">
        <f t="shared" si="15"/>
        <v>370171883346412.06</v>
      </c>
      <c r="I119" s="148">
        <f t="shared" si="15"/>
        <v>220934271607500</v>
      </c>
      <c r="J119" s="460">
        <f t="shared" si="15"/>
        <v>20964241501500</v>
      </c>
      <c r="K119" s="250">
        <f t="shared" si="16"/>
        <v>883795977014501.63</v>
      </c>
    </row>
    <row r="120" spans="1:11" x14ac:dyDescent="0.2">
      <c r="A120" s="105" t="s">
        <v>97</v>
      </c>
      <c r="B120" s="450">
        <f t="shared" si="15"/>
        <v>214628005579656.88</v>
      </c>
      <c r="C120" s="148">
        <f t="shared" si="15"/>
        <v>1508406364093664</v>
      </c>
      <c r="D120" s="148">
        <f t="shared" si="15"/>
        <v>21760764126572.617</v>
      </c>
      <c r="E120" s="463">
        <f t="shared" si="15"/>
        <v>20733682068000</v>
      </c>
      <c r="F120" s="463">
        <f t="shared" si="15"/>
        <v>1169742151757934.8</v>
      </c>
      <c r="G120" s="148">
        <f t="shared" si="15"/>
        <v>377984135364000</v>
      </c>
      <c r="H120" s="148">
        <f t="shared" si="15"/>
        <v>463310144942684.69</v>
      </c>
      <c r="I120" s="148">
        <f t="shared" si="15"/>
        <v>629546699908500</v>
      </c>
      <c r="J120" s="460">
        <f t="shared" si="15"/>
        <v>11710309510603.168</v>
      </c>
      <c r="K120" s="250">
        <f t="shared" si="16"/>
        <v>4417822257351615.5</v>
      </c>
    </row>
    <row r="121" spans="1:11" x14ac:dyDescent="0.2">
      <c r="A121" s="105" t="s">
        <v>98</v>
      </c>
      <c r="B121" s="450">
        <f t="shared" si="15"/>
        <v>2453833277999452</v>
      </c>
      <c r="C121" s="148">
        <f t="shared" si="15"/>
        <v>422876947894158.5</v>
      </c>
      <c r="D121" s="148">
        <f t="shared" si="15"/>
        <v>109357376835361.02</v>
      </c>
      <c r="E121" s="463">
        <f t="shared" si="15"/>
        <v>46917455805000</v>
      </c>
      <c r="F121" s="463">
        <f t="shared" si="15"/>
        <v>343623217974308.25</v>
      </c>
      <c r="G121" s="148">
        <f t="shared" si="15"/>
        <v>1175894778217500</v>
      </c>
      <c r="H121" s="148">
        <f t="shared" si="15"/>
        <v>1771150491568371.5</v>
      </c>
      <c r="I121" s="148">
        <f t="shared" si="15"/>
        <v>1684786670968500</v>
      </c>
      <c r="J121" s="460">
        <f t="shared" si="15"/>
        <v>56319300635461.805</v>
      </c>
      <c r="K121" s="250">
        <f t="shared" si="16"/>
        <v>8064759517898114</v>
      </c>
    </row>
    <row r="122" spans="1:11" x14ac:dyDescent="0.2">
      <c r="A122" s="105" t="s">
        <v>99</v>
      </c>
      <c r="B122" s="450">
        <f t="shared" si="15"/>
        <v>44214632566500</v>
      </c>
      <c r="C122" s="148">
        <f t="shared" si="15"/>
        <v>2552820715500</v>
      </c>
      <c r="D122" s="148">
        <f t="shared" si="15"/>
        <v>3195384718596.9609</v>
      </c>
      <c r="E122" s="463">
        <f t="shared" si="15"/>
        <v>16666947000</v>
      </c>
      <c r="F122" s="463">
        <f t="shared" si="15"/>
        <v>3711173532000</v>
      </c>
      <c r="G122" s="148">
        <f t="shared" si="15"/>
        <v>66934459152000</v>
      </c>
      <c r="H122" s="148">
        <f t="shared" si="15"/>
        <v>505257922295037</v>
      </c>
      <c r="I122" s="148">
        <f t="shared" si="15"/>
        <v>29608831345500</v>
      </c>
      <c r="J122" s="460">
        <f t="shared" si="15"/>
        <v>3847286932500</v>
      </c>
      <c r="K122" s="250">
        <f t="shared" si="16"/>
        <v>659339178204634</v>
      </c>
    </row>
    <row r="123" spans="1:11" x14ac:dyDescent="0.2">
      <c r="A123" s="105" t="s">
        <v>100</v>
      </c>
      <c r="B123" s="450">
        <f t="shared" si="15"/>
        <v>1927810203000</v>
      </c>
      <c r="C123" s="148">
        <f t="shared" si="15"/>
        <v>4041757165656.3438</v>
      </c>
      <c r="D123" s="148">
        <f t="shared" si="15"/>
        <v>6322896576533.6133</v>
      </c>
      <c r="E123" s="463">
        <f t="shared" si="15"/>
        <v>2777824500</v>
      </c>
      <c r="F123" s="463">
        <f t="shared" si="15"/>
        <v>1347244882500</v>
      </c>
      <c r="G123" s="148">
        <f t="shared" si="15"/>
        <v>64467750996000</v>
      </c>
      <c r="H123" s="148">
        <f t="shared" si="15"/>
        <v>132374785328357.8</v>
      </c>
      <c r="I123" s="148">
        <f t="shared" si="15"/>
        <v>7891799404500</v>
      </c>
      <c r="J123" s="460">
        <f t="shared" si="15"/>
        <v>1208353657500</v>
      </c>
      <c r="K123" s="250">
        <f t="shared" si="16"/>
        <v>219585176038547.75</v>
      </c>
    </row>
    <row r="124" spans="1:11" x14ac:dyDescent="0.2">
      <c r="A124" s="105" t="s">
        <v>101</v>
      </c>
      <c r="B124" s="450">
        <f t="shared" si="15"/>
        <v>4575946248071598</v>
      </c>
      <c r="C124" s="148">
        <f t="shared" si="15"/>
        <v>114829709181000</v>
      </c>
      <c r="D124" s="148">
        <f t="shared" si="15"/>
        <v>74201462206604.5</v>
      </c>
      <c r="E124" s="463">
        <f t="shared" si="15"/>
        <v>144446874000</v>
      </c>
      <c r="F124" s="463">
        <f t="shared" si="15"/>
        <v>142405459299772.25</v>
      </c>
      <c r="G124" s="148">
        <f t="shared" si="15"/>
        <v>802394051596500</v>
      </c>
      <c r="H124" s="148">
        <f t="shared" si="15"/>
        <v>1340811052312610</v>
      </c>
      <c r="I124" s="148">
        <f t="shared" si="15"/>
        <v>45331318015500</v>
      </c>
      <c r="J124" s="460">
        <f t="shared" si="15"/>
        <v>18662322431197.332</v>
      </c>
      <c r="K124" s="250">
        <f t="shared" si="16"/>
        <v>7114726069988781</v>
      </c>
    </row>
    <row r="125" spans="1:11" x14ac:dyDescent="0.2">
      <c r="A125" s="105" t="s">
        <v>102</v>
      </c>
      <c r="B125" s="450">
        <f t="shared" si="15"/>
        <v>1.1628776576633294E+16</v>
      </c>
      <c r="C125" s="148">
        <f t="shared" si="15"/>
        <v>4019548163218500</v>
      </c>
      <c r="D125" s="148">
        <f t="shared" si="15"/>
        <v>78242362367868.031</v>
      </c>
      <c r="E125" s="463">
        <f t="shared" si="15"/>
        <v>0</v>
      </c>
      <c r="F125" s="463">
        <f t="shared" si="15"/>
        <v>6472331085000</v>
      </c>
      <c r="G125" s="148">
        <f t="shared" si="15"/>
        <v>509597460174000</v>
      </c>
      <c r="H125" s="148">
        <f t="shared" si="15"/>
        <v>2030208678223862.3</v>
      </c>
      <c r="I125" s="148">
        <f t="shared" si="15"/>
        <v>177597431583000</v>
      </c>
      <c r="J125" s="460">
        <f t="shared" si="15"/>
        <v>13136332060500</v>
      </c>
      <c r="K125" s="250">
        <f t="shared" si="16"/>
        <v>1.8463579335346024E+16</v>
      </c>
    </row>
    <row r="126" spans="1:11" x14ac:dyDescent="0.2">
      <c r="A126" s="105" t="s">
        <v>103</v>
      </c>
      <c r="B126" s="450">
        <f t="shared" si="15"/>
        <v>580059756441000</v>
      </c>
      <c r="C126" s="148">
        <f t="shared" si="15"/>
        <v>74504030914500</v>
      </c>
      <c r="D126" s="148">
        <f t="shared" si="15"/>
        <v>10764986619585</v>
      </c>
      <c r="E126" s="463">
        <f t="shared" si="15"/>
        <v>83334735000</v>
      </c>
      <c r="F126" s="463">
        <f t="shared" si="15"/>
        <v>21997886783260.242</v>
      </c>
      <c r="G126" s="148">
        <f t="shared" si="15"/>
        <v>184811441809500</v>
      </c>
      <c r="H126" s="148">
        <f t="shared" si="15"/>
        <v>2266549337707232</v>
      </c>
      <c r="I126" s="148">
        <f t="shared" si="15"/>
        <v>205222896235500</v>
      </c>
      <c r="J126" s="460">
        <f t="shared" si="15"/>
        <v>1966699746000</v>
      </c>
      <c r="K126" s="250">
        <f t="shared" si="16"/>
        <v>3345960370991577</v>
      </c>
    </row>
    <row r="127" spans="1:11" x14ac:dyDescent="0.2">
      <c r="A127" s="105" t="s">
        <v>104</v>
      </c>
      <c r="B127" s="450">
        <f t="shared" si="15"/>
        <v>211253553225000</v>
      </c>
      <c r="C127" s="148">
        <f t="shared" si="15"/>
        <v>44406302457000</v>
      </c>
      <c r="D127" s="148">
        <f t="shared" si="15"/>
        <v>5719318419540</v>
      </c>
      <c r="E127" s="463">
        <f t="shared" si="15"/>
        <v>0</v>
      </c>
      <c r="F127" s="463">
        <f t="shared" si="15"/>
        <v>583343145000</v>
      </c>
      <c r="G127" s="148">
        <f t="shared" si="15"/>
        <v>263112758815500</v>
      </c>
      <c r="H127" s="148">
        <f t="shared" si="15"/>
        <v>742149881502071.5</v>
      </c>
      <c r="I127" s="148">
        <f t="shared" si="15"/>
        <v>5963989201500</v>
      </c>
      <c r="J127" s="460">
        <f t="shared" si="15"/>
        <v>1288910568000</v>
      </c>
      <c r="K127" s="250">
        <f t="shared" si="16"/>
        <v>1274478057333611.5</v>
      </c>
    </row>
    <row r="128" spans="1:11" x14ac:dyDescent="0.2">
      <c r="A128" s="105" t="s">
        <v>105</v>
      </c>
      <c r="B128" s="450">
        <f t="shared" si="15"/>
        <v>3711173532000</v>
      </c>
      <c r="C128" s="148">
        <f t="shared" si="15"/>
        <v>1008350293500</v>
      </c>
      <c r="D128" s="148">
        <f t="shared" si="15"/>
        <v>2059645753770</v>
      </c>
      <c r="E128" s="463">
        <f t="shared" si="15"/>
        <v>0</v>
      </c>
      <c r="F128" s="463">
        <f t="shared" si="15"/>
        <v>419451499500</v>
      </c>
      <c r="G128" s="148">
        <f t="shared" si="15"/>
        <v>102873952533000</v>
      </c>
      <c r="H128" s="148">
        <f t="shared" si="15"/>
        <v>649431995755000.13</v>
      </c>
      <c r="I128" s="148">
        <f t="shared" si="15"/>
        <v>12539099793000</v>
      </c>
      <c r="J128" s="460">
        <f t="shared" si="15"/>
        <v>1133352396000</v>
      </c>
      <c r="K128" s="250">
        <f t="shared" si="16"/>
        <v>773177021555770.13</v>
      </c>
    </row>
    <row r="129" spans="1:11" x14ac:dyDescent="0.2">
      <c r="A129" s="105" t="s">
        <v>106</v>
      </c>
      <c r="B129" s="450">
        <f t="shared" ref="B129:J136" si="17">SUMIFS(C$64:C$106,$A$64:$A$106,$A129)</f>
        <v>2580598960500</v>
      </c>
      <c r="C129" s="148">
        <f t="shared" si="17"/>
        <v>2016700587000</v>
      </c>
      <c r="D129" s="148">
        <f t="shared" si="17"/>
        <v>2875437252930</v>
      </c>
      <c r="E129" s="463">
        <f t="shared" si="17"/>
        <v>0</v>
      </c>
      <c r="F129" s="463">
        <f t="shared" si="17"/>
        <v>1102796326500</v>
      </c>
      <c r="G129" s="148">
        <f t="shared" si="17"/>
        <v>55098148957500</v>
      </c>
      <c r="H129" s="148">
        <f t="shared" si="17"/>
        <v>313619116161782.25</v>
      </c>
      <c r="I129" s="148">
        <f t="shared" si="17"/>
        <v>13236333742500</v>
      </c>
      <c r="J129" s="460">
        <f t="shared" si="17"/>
        <v>1322244462000</v>
      </c>
      <c r="K129" s="250">
        <f t="shared" si="16"/>
        <v>391851376450712.25</v>
      </c>
    </row>
    <row r="130" spans="1:11" x14ac:dyDescent="0.2">
      <c r="A130" s="105" t="s">
        <v>107</v>
      </c>
      <c r="B130" s="450">
        <f t="shared" si="17"/>
        <v>1013905942500.0001</v>
      </c>
      <c r="C130" s="148">
        <f t="shared" si="17"/>
        <v>1802808100500</v>
      </c>
      <c r="D130" s="148">
        <f t="shared" si="17"/>
        <v>2056340142615</v>
      </c>
      <c r="E130" s="463">
        <f t="shared" si="17"/>
        <v>0</v>
      </c>
      <c r="F130" s="463">
        <f t="shared" si="17"/>
        <v>97223857500</v>
      </c>
      <c r="G130" s="148">
        <f t="shared" si="17"/>
        <v>16983618993000</v>
      </c>
      <c r="H130" s="148">
        <f t="shared" si="17"/>
        <v>219569915113713.5</v>
      </c>
      <c r="I130" s="148">
        <f t="shared" si="17"/>
        <v>1058351134500</v>
      </c>
      <c r="J130" s="460">
        <f t="shared" si="17"/>
        <v>211114662000</v>
      </c>
      <c r="K130" s="250">
        <f t="shared" si="16"/>
        <v>242793277946328.5</v>
      </c>
    </row>
    <row r="131" spans="1:11" x14ac:dyDescent="0.2">
      <c r="A131" s="105" t="s">
        <v>108</v>
      </c>
      <c r="B131" s="450">
        <f t="shared" si="17"/>
        <v>6480664558500</v>
      </c>
      <c r="C131" s="148">
        <f t="shared" si="17"/>
        <v>1103193256713.5146</v>
      </c>
      <c r="D131" s="148">
        <f t="shared" si="17"/>
        <v>6159853606995</v>
      </c>
      <c r="E131" s="463">
        <f t="shared" si="17"/>
        <v>2777824500</v>
      </c>
      <c r="F131" s="463">
        <f t="shared" si="17"/>
        <v>636121810500</v>
      </c>
      <c r="G131" s="148">
        <f t="shared" si="17"/>
        <v>102360055000500</v>
      </c>
      <c r="H131" s="148">
        <f t="shared" si="17"/>
        <v>193986086605516.16</v>
      </c>
      <c r="I131" s="148">
        <f t="shared" si="17"/>
        <v>24744860646000</v>
      </c>
      <c r="J131" s="460">
        <f t="shared" si="17"/>
        <v>644455284000</v>
      </c>
      <c r="K131" s="250">
        <f t="shared" si="16"/>
        <v>336118068593224.69</v>
      </c>
    </row>
    <row r="132" spans="1:11" x14ac:dyDescent="0.2">
      <c r="A132" s="105" t="s">
        <v>109</v>
      </c>
      <c r="B132" s="450">
        <f t="shared" si="17"/>
        <v>5225087884500</v>
      </c>
      <c r="C132" s="148">
        <f t="shared" si="17"/>
        <v>1005893829807.4799</v>
      </c>
      <c r="D132" s="148">
        <f t="shared" si="17"/>
        <v>3039578902635</v>
      </c>
      <c r="E132" s="463">
        <f t="shared" si="17"/>
        <v>0</v>
      </c>
      <c r="F132" s="463">
        <f t="shared" si="17"/>
        <v>602787916500</v>
      </c>
      <c r="G132" s="148">
        <f t="shared" si="17"/>
        <v>80020790371500</v>
      </c>
      <c r="H132" s="148">
        <f t="shared" si="17"/>
        <v>111457196989128.25</v>
      </c>
      <c r="I132" s="148">
        <f t="shared" si="17"/>
        <v>5611205490000</v>
      </c>
      <c r="J132" s="460">
        <f t="shared" si="17"/>
        <v>66667788000</v>
      </c>
      <c r="K132" s="250">
        <f t="shared" si="16"/>
        <v>207029209172070.75</v>
      </c>
    </row>
    <row r="133" spans="1:11" x14ac:dyDescent="0.2">
      <c r="A133" s="105" t="s">
        <v>110</v>
      </c>
      <c r="B133" s="450">
        <f t="shared" si="17"/>
        <v>114140808705000</v>
      </c>
      <c r="C133" s="148">
        <f t="shared" si="17"/>
        <v>3623491800500.1514</v>
      </c>
      <c r="D133" s="148">
        <f t="shared" si="17"/>
        <v>5698695212408.2773</v>
      </c>
      <c r="E133" s="463">
        <f t="shared" si="17"/>
        <v>0</v>
      </c>
      <c r="F133" s="463">
        <f t="shared" si="17"/>
        <v>816680403000</v>
      </c>
      <c r="G133" s="148">
        <f t="shared" si="17"/>
        <v>78481875598500</v>
      </c>
      <c r="H133" s="148">
        <f t="shared" si="17"/>
        <v>334734199258737.25</v>
      </c>
      <c r="I133" s="148">
        <f t="shared" si="17"/>
        <v>3327833751000</v>
      </c>
      <c r="J133" s="460">
        <f t="shared" si="17"/>
        <v>1405579197000</v>
      </c>
      <c r="K133" s="250">
        <f t="shared" si="16"/>
        <v>542229163926145.69</v>
      </c>
    </row>
    <row r="134" spans="1:11" x14ac:dyDescent="0.2">
      <c r="A134" s="105" t="s">
        <v>111</v>
      </c>
      <c r="B134" s="450">
        <f t="shared" si="17"/>
        <v>24161517501000</v>
      </c>
      <c r="C134" s="148">
        <f t="shared" si="17"/>
        <v>3397279363500</v>
      </c>
      <c r="D134" s="148">
        <f t="shared" si="17"/>
        <v>417423687615</v>
      </c>
      <c r="E134" s="463">
        <f t="shared" si="17"/>
        <v>0</v>
      </c>
      <c r="F134" s="463">
        <f t="shared" si="17"/>
        <v>2777824500</v>
      </c>
      <c r="G134" s="148">
        <f t="shared" si="17"/>
        <v>46200777084000</v>
      </c>
      <c r="H134" s="148">
        <f t="shared" si="17"/>
        <v>57845013463928.055</v>
      </c>
      <c r="I134" s="148">
        <f t="shared" si="17"/>
        <v>38553426235500</v>
      </c>
      <c r="J134" s="460">
        <f t="shared" si="17"/>
        <v>0</v>
      </c>
      <c r="K134" s="250">
        <f t="shared" si="16"/>
        <v>170578215160043.06</v>
      </c>
    </row>
    <row r="135" spans="1:11" x14ac:dyDescent="0.2">
      <c r="A135" s="105" t="s">
        <v>112</v>
      </c>
      <c r="B135" s="450">
        <f t="shared" si="17"/>
        <v>71745651186000</v>
      </c>
      <c r="C135" s="148">
        <f t="shared" si="17"/>
        <v>7233454998000</v>
      </c>
      <c r="D135" s="148">
        <f t="shared" si="17"/>
        <v>1875614880645</v>
      </c>
      <c r="E135" s="463">
        <f t="shared" si="17"/>
        <v>13889122500</v>
      </c>
      <c r="F135" s="463">
        <f t="shared" si="17"/>
        <v>1094462853000</v>
      </c>
      <c r="G135" s="148">
        <f t="shared" si="17"/>
        <v>58589874354000</v>
      </c>
      <c r="H135" s="148">
        <f t="shared" si="17"/>
        <v>262712249130407.56</v>
      </c>
      <c r="I135" s="148">
        <f t="shared" si="17"/>
        <v>2280593914500</v>
      </c>
      <c r="J135" s="460">
        <f t="shared" si="17"/>
        <v>1666694700000</v>
      </c>
      <c r="K135" s="250">
        <f t="shared" si="16"/>
        <v>407212485139052.56</v>
      </c>
    </row>
    <row r="136" spans="1:11" x14ac:dyDescent="0.2">
      <c r="A136" s="106" t="s">
        <v>276</v>
      </c>
      <c r="B136" s="451">
        <f t="shared" si="17"/>
        <v>148327494826500</v>
      </c>
      <c r="C136" s="149">
        <f t="shared" si="17"/>
        <v>5397313003500</v>
      </c>
      <c r="D136" s="149">
        <f t="shared" si="17"/>
        <v>416179222239000</v>
      </c>
      <c r="E136" s="464">
        <f t="shared" si="17"/>
        <v>0</v>
      </c>
      <c r="F136" s="464">
        <f>SUMIFS(G$64:G$106,$A$64:$A$106,$A136)</f>
        <v>48039696903000</v>
      </c>
      <c r="G136" s="149">
        <f t="shared" si="17"/>
        <v>9361268565000</v>
      </c>
      <c r="H136" s="149">
        <f t="shared" si="17"/>
        <v>345186361492500</v>
      </c>
      <c r="I136" s="149">
        <f t="shared" si="17"/>
        <v>18311419104000</v>
      </c>
      <c r="J136" s="461">
        <f t="shared" si="17"/>
        <v>7930688947500</v>
      </c>
      <c r="K136" s="251">
        <f t="shared" si="16"/>
        <v>998733465081000</v>
      </c>
    </row>
    <row r="138" spans="1:11" x14ac:dyDescent="0.2">
      <c r="K138" s="318">
        <f>SUM(B112:B136)/'Heat Value'!P78</f>
        <v>77812.02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4596-CEB9-4DDE-A290-F01175FD3C60}">
  <sheetPr codeName="Sheet13">
    <tabColor theme="9" tint="-0.499984740745262"/>
  </sheetPr>
  <dimension ref="A1"/>
  <sheetViews>
    <sheetView workbookViewId="0"/>
  </sheetViews>
  <sheetFormatPr defaultRowHeight="14.25" x14ac:dyDescent="0.2"/>
  <cols>
    <col min="1" max="1" width="26.875" customWidth="1"/>
  </cols>
  <sheetData/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3186-5E50-4143-A6D9-C1AFC967D183}">
  <sheetPr codeName="Sheet14"/>
  <dimension ref="A1:AQ138"/>
  <sheetViews>
    <sheetView topLeftCell="A111" workbookViewId="0">
      <selection activeCell="B93" sqref="B93"/>
    </sheetView>
  </sheetViews>
  <sheetFormatPr defaultColWidth="9" defaultRowHeight="12" x14ac:dyDescent="0.2"/>
  <cols>
    <col min="1" max="1" width="26.875" style="38" customWidth="1"/>
    <col min="2" max="2" width="11.125" style="38" customWidth="1"/>
    <col min="3" max="16384" width="9" style="38"/>
  </cols>
  <sheetData>
    <row r="1" spans="1:43" x14ac:dyDescent="0.2">
      <c r="A1" s="168" t="s">
        <v>279</v>
      </c>
      <c r="B1" s="168" t="s">
        <v>343</v>
      </c>
      <c r="C1" s="168">
        <v>2020</v>
      </c>
      <c r="D1" s="172">
        <v>2021</v>
      </c>
      <c r="E1" s="168">
        <v>2022</v>
      </c>
      <c r="F1" s="168">
        <v>2023</v>
      </c>
      <c r="G1" s="168">
        <v>2024</v>
      </c>
      <c r="H1" s="168">
        <v>2025</v>
      </c>
      <c r="I1" s="168">
        <v>2026</v>
      </c>
      <c r="J1" s="168">
        <v>2027</v>
      </c>
      <c r="K1" s="168">
        <v>2028</v>
      </c>
      <c r="L1" s="168">
        <v>2029</v>
      </c>
      <c r="M1" s="168">
        <v>2030</v>
      </c>
      <c r="N1" s="168">
        <v>2031</v>
      </c>
      <c r="O1" s="168">
        <v>2032</v>
      </c>
      <c r="P1" s="168">
        <v>2033</v>
      </c>
      <c r="Q1" s="168">
        <v>2034</v>
      </c>
      <c r="R1" s="168">
        <v>2035</v>
      </c>
      <c r="S1" s="168">
        <v>2036</v>
      </c>
      <c r="T1" s="168">
        <v>2037</v>
      </c>
      <c r="U1" s="168">
        <v>2038</v>
      </c>
      <c r="V1" s="168">
        <v>2039</v>
      </c>
      <c r="W1" s="168">
        <v>2040</v>
      </c>
      <c r="X1" s="168">
        <v>2041</v>
      </c>
      <c r="Y1" s="168">
        <v>2042</v>
      </c>
      <c r="Z1" s="168">
        <v>2043</v>
      </c>
      <c r="AA1" s="168">
        <v>2044</v>
      </c>
      <c r="AB1" s="168">
        <v>2045</v>
      </c>
      <c r="AC1" s="168">
        <v>2046</v>
      </c>
      <c r="AD1" s="168">
        <v>2047</v>
      </c>
      <c r="AE1" s="168">
        <v>2048</v>
      </c>
      <c r="AF1" s="168">
        <v>2049</v>
      </c>
      <c r="AG1" s="168">
        <v>2050</v>
      </c>
      <c r="AH1" s="168">
        <v>2051</v>
      </c>
      <c r="AI1" s="168">
        <v>2052</v>
      </c>
      <c r="AJ1" s="168">
        <v>2053</v>
      </c>
      <c r="AK1" s="168">
        <v>2054</v>
      </c>
      <c r="AL1" s="168">
        <v>2055</v>
      </c>
      <c r="AM1" s="168">
        <v>2056</v>
      </c>
      <c r="AN1" s="168">
        <v>2057</v>
      </c>
      <c r="AO1" s="168">
        <v>2058</v>
      </c>
      <c r="AP1" s="168">
        <v>2059</v>
      </c>
      <c r="AQ1" s="168">
        <v>2060</v>
      </c>
    </row>
    <row r="2" spans="1:43" x14ac:dyDescent="0.2">
      <c r="A2" s="218" t="s">
        <v>2</v>
      </c>
      <c r="B2" s="151" t="s">
        <v>344</v>
      </c>
      <c r="C2" s="152">
        <v>1</v>
      </c>
      <c r="D2" s="301">
        <f>'Product Output &amp; Intensity'!G2/'Product Output &amp; Intensity'!$F2</f>
        <v>1.0496668375192211</v>
      </c>
      <c r="E2" s="301">
        <f>'Product Output &amp; Intensity'!H2/'Product Output &amp; Intensity'!$F2</f>
        <v>1.1324449000512558</v>
      </c>
      <c r="F2" s="301">
        <f>'Product Output &amp; Intensity'!I2/'Product Output &amp; Intensity'!$F2</f>
        <v>1.2052895950794464</v>
      </c>
      <c r="G2" s="301">
        <f>'Product Output &amp; Intensity'!J2/'Product Output &amp; Intensity'!$F2</f>
        <v>1.2682009226037929</v>
      </c>
      <c r="H2" s="301">
        <f>'Product Output &amp; Intensity'!K2/'Product Output &amp; Intensity'!$F2</f>
        <v>1.3311122501281394</v>
      </c>
      <c r="I2" s="301">
        <f>'Product Output &amp; Intensity'!L2/'Product Output &amp; Intensity'!$F2</f>
        <v>1.3528446950281907</v>
      </c>
      <c r="J2" s="301">
        <f>'Product Output &amp; Intensity'!M2/'Product Output &amp; Intensity'!$F2</f>
        <v>1.3745771399282418</v>
      </c>
      <c r="K2" s="301">
        <f>'Product Output &amp; Intensity'!N2/'Product Output &amp; Intensity'!$F2</f>
        <v>1.3963095848282931</v>
      </c>
      <c r="L2" s="301">
        <f>'Product Output &amp; Intensity'!O2/'Product Output &amp; Intensity'!$F2</f>
        <v>1.4180420297283443</v>
      </c>
      <c r="M2" s="301">
        <f>'Product Output &amp; Intensity'!P2/'Product Output &amp; Intensity'!$F2</f>
        <v>1.4397744746283956</v>
      </c>
      <c r="N2" s="301">
        <f>'Product Output &amp; Intensity'!Q2/'Product Output &amp; Intensity'!$F2</f>
        <v>1.4479241414659147</v>
      </c>
      <c r="O2" s="301">
        <f>'Product Output &amp; Intensity'!R2/'Product Output &amp; Intensity'!$F2</f>
        <v>1.4560738083034339</v>
      </c>
      <c r="P2" s="301">
        <f>'Product Output &amp; Intensity'!S2/'Product Output &amp; Intensity'!$F2</f>
        <v>1.4642234751409531</v>
      </c>
      <c r="Q2" s="301">
        <f>'Product Output &amp; Intensity'!T2/'Product Output &amp; Intensity'!$F2</f>
        <v>1.4723731419784722</v>
      </c>
      <c r="R2" s="301">
        <f>'Product Output &amp; Intensity'!U2/'Product Output &amp; Intensity'!$F2</f>
        <v>1.4805228088159919</v>
      </c>
      <c r="S2" s="301">
        <f>'Product Output &amp; Intensity'!V2/'Product Output &amp; Intensity'!$F2</f>
        <v>1.4669400307534597</v>
      </c>
      <c r="T2" s="301">
        <f>'Product Output &amp; Intensity'!W2/'Product Output &amp; Intensity'!$F2</f>
        <v>1.4533572526909275</v>
      </c>
      <c r="U2" s="301">
        <f>'Product Output &amp; Intensity'!X2/'Product Output &amp; Intensity'!$F2</f>
        <v>1.4397744746283956</v>
      </c>
      <c r="V2" s="301">
        <f>'Product Output &amp; Intensity'!Y2/'Product Output &amp; Intensity'!$F2</f>
        <v>1.4261916965658634</v>
      </c>
      <c r="W2" s="301">
        <f>'Product Output &amp; Intensity'!Z2/'Product Output &amp; Intensity'!$F2</f>
        <v>1.4126089185033317</v>
      </c>
      <c r="X2" s="301">
        <f>'Product Output &amp; Intensity'!AA2/'Product Output &amp; Intensity'!$F2</f>
        <v>1.3908764736032804</v>
      </c>
      <c r="Y2" s="301">
        <f>'Product Output &amp; Intensity'!AB2/'Product Output &amp; Intensity'!$F2</f>
        <v>1.3691440287032293</v>
      </c>
      <c r="Z2" s="301">
        <f>'Product Output &amp; Intensity'!AC2/'Product Output &amp; Intensity'!$F2</f>
        <v>1.3474115838031779</v>
      </c>
      <c r="AA2" s="301">
        <f>'Product Output &amp; Intensity'!AD2/'Product Output &amp; Intensity'!$F2</f>
        <v>1.3256791389031266</v>
      </c>
      <c r="AB2" s="301">
        <f>'Product Output &amp; Intensity'!AE2/'Product Output &amp; Intensity'!$F2</f>
        <v>1.3039466940030753</v>
      </c>
      <c r="AC2" s="301">
        <f>'Product Output &amp; Intensity'!AF2/'Product Output &amp; Intensity'!$F2</f>
        <v>1.2822142491030242</v>
      </c>
      <c r="AD2" s="301">
        <f>'Product Output &amp; Intensity'!AG2/'Product Output &amp; Intensity'!$F2</f>
        <v>1.2604818042029728</v>
      </c>
      <c r="AE2" s="301">
        <f>'Product Output &amp; Intensity'!AH2/'Product Output &amp; Intensity'!$F2</f>
        <v>1.2387493593029215</v>
      </c>
      <c r="AF2" s="301">
        <f>'Product Output &amp; Intensity'!AI2/'Product Output &amp; Intensity'!$F2</f>
        <v>1.2170169144028704</v>
      </c>
      <c r="AG2" s="301">
        <f>'Product Output &amp; Intensity'!AJ2/'Product Output &amp; Intensity'!$F2</f>
        <v>1.1952844695028191</v>
      </c>
      <c r="AH2" s="301">
        <f>'Product Output &amp; Intensity'!AK2/'Product Output &amp; Intensity'!$F2</f>
        <v>1.1681189133777548</v>
      </c>
      <c r="AI2" s="301">
        <f>'Product Output &amp; Intensity'!AL2/'Product Output &amp; Intensity'!$F2</f>
        <v>1.1409533572526906</v>
      </c>
      <c r="AJ2" s="301">
        <f>'Product Output &amp; Intensity'!AM2/'Product Output &amp; Intensity'!$F2</f>
        <v>1.1137878011276265</v>
      </c>
      <c r="AK2" s="301">
        <f>'Product Output &amp; Intensity'!AN2/'Product Output &amp; Intensity'!$F2</f>
        <v>1.0866222450025624</v>
      </c>
      <c r="AL2" s="301">
        <f>'Product Output &amp; Intensity'!AO2/'Product Output &amp; Intensity'!$F2</f>
        <v>1.0594566888774988</v>
      </c>
      <c r="AM2" s="301">
        <f>'Product Output &amp; Intensity'!AP2/'Product Output &amp; Intensity'!$F2</f>
        <v>1.0377242439774474</v>
      </c>
      <c r="AN2" s="301">
        <f>'Product Output &amp; Intensity'!AQ2/'Product Output &amp; Intensity'!$F2</f>
        <v>1.0159917990773963</v>
      </c>
      <c r="AO2" s="301">
        <f>'Product Output &amp; Intensity'!AR2/'Product Output &amp; Intensity'!$F2</f>
        <v>0.99425935417734501</v>
      </c>
      <c r="AP2" s="301">
        <f>'Product Output &amp; Intensity'!AS2/'Product Output &amp; Intensity'!$F2</f>
        <v>0.97252690927729379</v>
      </c>
      <c r="AQ2" s="302">
        <f>'Product Output &amp; Intensity'!AT2/'Product Output &amp; Intensity'!$F2</f>
        <v>0.95079446437724235</v>
      </c>
    </row>
    <row r="3" spans="1:43" x14ac:dyDescent="0.2">
      <c r="A3" s="219" t="s">
        <v>3</v>
      </c>
      <c r="B3" s="152" t="s">
        <v>345</v>
      </c>
      <c r="C3" s="152">
        <v>1</v>
      </c>
      <c r="D3" s="303">
        <f>('Product Output &amp; Intensity'!G3*'Product Output &amp; Intensity'!$E$27+'Product Output &amp; Intensity'!G4*'Product Output &amp; Intensity'!$E$28)/('Product Output &amp; Intensity'!$F3*'Product Output &amp; Intensity'!$E$27+'Product Output &amp; Intensity'!$F4*'Product Output &amp; Intensity'!$E$28)</f>
        <v>1.05589158936668</v>
      </c>
      <c r="E3" s="303">
        <f>('Product Output &amp; Intensity'!H3*'Product Output &amp; Intensity'!$E$27+'Product Output &amp; Intensity'!H4*'Product Output &amp; Intensity'!$E$28)/('Product Output &amp; Intensity'!$F3*'Product Output &amp; Intensity'!$E$27+'Product Output &amp; Intensity'!$F4*'Product Output &amp; Intensity'!$E$28)</f>
        <v>1.1490442383111463</v>
      </c>
      <c r="F3" s="303">
        <f>('Product Output &amp; Intensity'!I3*'Product Output &amp; Intensity'!$E$27+'Product Output &amp; Intensity'!I4*'Product Output &amp; Intensity'!$E$28)/('Product Output &amp; Intensity'!$F3*'Product Output &amp; Intensity'!$E$27+'Product Output &amp; Intensity'!$F4*'Product Output &amp; Intensity'!$E$28)</f>
        <v>1.2310185693822771</v>
      </c>
      <c r="G3" s="303">
        <f>('Product Output &amp; Intensity'!J3*'Product Output &amp; Intensity'!$E$27+'Product Output &amp; Intensity'!J4*'Product Output &amp; Intensity'!$E$28)/('Product Output &amp; Intensity'!$F3*'Product Output &amp; Intensity'!$E$27+'Product Output &amp; Intensity'!$F4*'Product Output &amp; Intensity'!$E$28)</f>
        <v>1.3018145825800715</v>
      </c>
      <c r="H3" s="303">
        <f>('Product Output &amp; Intensity'!K3*'Product Output &amp; Intensity'!$E$27+'Product Output &amp; Intensity'!K4*'Product Output &amp; Intensity'!$E$28)/('Product Output &amp; Intensity'!$F3*'Product Output &amp; Intensity'!$E$27+'Product Output &amp; Intensity'!$F4*'Product Output &amp; Intensity'!$E$28)</f>
        <v>1.3726105957778663</v>
      </c>
      <c r="I3" s="303">
        <f>('Product Output &amp; Intensity'!L3*'Product Output &amp; Intensity'!$E$27+'Product Output &amp; Intensity'!L4*'Product Output &amp; Intensity'!$E$28)/('Product Output &amp; Intensity'!$F3*'Product Output &amp; Intensity'!$E$27+'Product Output &amp; Intensity'!$F4*'Product Output &amp; Intensity'!$E$28)</f>
        <v>1.4063904689906475</v>
      </c>
      <c r="J3" s="303">
        <f>('Product Output &amp; Intensity'!M3*'Product Output &amp; Intensity'!$E$27+'Product Output &amp; Intensity'!M4*'Product Output &amp; Intensity'!$E$28)/('Product Output &amp; Intensity'!$F3*'Product Output &amp; Intensity'!$E$27+'Product Output &amp; Intensity'!$F4*'Product Output &amp; Intensity'!$E$28)</f>
        <v>1.4401703422034287</v>
      </c>
      <c r="K3" s="303">
        <f>('Product Output &amp; Intensity'!N3*'Product Output &amp; Intensity'!$E$27+'Product Output &amp; Intensity'!N4*'Product Output &amp; Intensity'!$E$28)/('Product Output &amp; Intensity'!$F3*'Product Output &amp; Intensity'!$E$27+'Product Output &amp; Intensity'!$F4*'Product Output &amp; Intensity'!$E$28)</f>
        <v>1.4739502154162101</v>
      </c>
      <c r="L3" s="303">
        <f>('Product Output &amp; Intensity'!O3*'Product Output &amp; Intensity'!$E$27+'Product Output &amp; Intensity'!O4*'Product Output &amp; Intensity'!$E$28)/('Product Output &amp; Intensity'!$F3*'Product Output &amp; Intensity'!$E$27+'Product Output &amp; Intensity'!$F4*'Product Output &amp; Intensity'!$E$28)</f>
        <v>1.5077300886289913</v>
      </c>
      <c r="M3" s="303">
        <f>('Product Output &amp; Intensity'!P3*'Product Output &amp; Intensity'!$E$27+'Product Output &amp; Intensity'!P4*'Product Output &amp; Intensity'!$E$28)/('Product Output &amp; Intensity'!$F3*'Product Output &amp; Intensity'!$E$27+'Product Output &amp; Intensity'!$F4*'Product Output &amp; Intensity'!$E$28)</f>
        <v>1.5415099618417729</v>
      </c>
      <c r="N3" s="303">
        <f>('Product Output &amp; Intensity'!Q3*'Product Output &amp; Intensity'!$E$27+'Product Output &amp; Intensity'!Q4*'Product Output &amp; Intensity'!$E$28)/('Product Output &amp; Intensity'!$F3*'Product Output &amp; Intensity'!$E$27+'Product Output &amp; Intensity'!$F4*'Product Output &amp; Intensity'!$E$28)</f>
        <v>1.5635230453593878</v>
      </c>
      <c r="O3" s="303">
        <f>('Product Output &amp; Intensity'!R3*'Product Output &amp; Intensity'!$E$27+'Product Output &amp; Intensity'!R4*'Product Output &amp; Intensity'!$E$28)/('Product Output &amp; Intensity'!$F3*'Product Output &amp; Intensity'!$E$27+'Product Output &amp; Intensity'!$F4*'Product Output &amp; Intensity'!$E$28)</f>
        <v>1.5855361288770029</v>
      </c>
      <c r="P3" s="303">
        <f>('Product Output &amp; Intensity'!S3*'Product Output &amp; Intensity'!$E$27+'Product Output &amp; Intensity'!S4*'Product Output &amp; Intensity'!$E$28)/('Product Output &amp; Intensity'!$F3*'Product Output &amp; Intensity'!$E$27+'Product Output &amp; Intensity'!$F4*'Product Output &amp; Intensity'!$E$28)</f>
        <v>1.6075492123946178</v>
      </c>
      <c r="Q3" s="303">
        <f>('Product Output &amp; Intensity'!T3*'Product Output &amp; Intensity'!$E$27+'Product Output &amp; Intensity'!T4*'Product Output &amp; Intensity'!$E$28)/('Product Output &amp; Intensity'!$F3*'Product Output &amp; Intensity'!$E$27+'Product Output &amp; Intensity'!$F4*'Product Output &amp; Intensity'!$E$28)</f>
        <v>1.6295622959122327</v>
      </c>
      <c r="R3" s="303">
        <f>('Product Output &amp; Intensity'!U3*'Product Output &amp; Intensity'!$E$27+'Product Output &amp; Intensity'!U4*'Product Output &amp; Intensity'!$E$28)/('Product Output &amp; Intensity'!$F3*'Product Output &amp; Intensity'!$E$27+'Product Output &amp; Intensity'!$F4*'Product Output &amp; Intensity'!$E$28)</f>
        <v>1.6515753794298473</v>
      </c>
      <c r="S3" s="303">
        <f>('Product Output &amp; Intensity'!V3*'Product Output &amp; Intensity'!$E$27+'Product Output &amp; Intensity'!V4*'Product Output &amp; Intensity'!$E$28)/('Product Output &amp; Intensity'!$F3*'Product Output &amp; Intensity'!$E$27+'Product Output &amp; Intensity'!$F4*'Product Output &amp; Intensity'!$E$28)</f>
        <v>1.6735818616629208</v>
      </c>
      <c r="T3" s="303">
        <f>('Product Output &amp; Intensity'!W3*'Product Output &amp; Intensity'!$E$27+'Product Output &amp; Intensity'!W4*'Product Output &amp; Intensity'!$E$28)/('Product Output &amp; Intensity'!$F3*'Product Output &amp; Intensity'!$E$27+'Product Output &amp; Intensity'!$F4*'Product Output &amp; Intensity'!$E$28)</f>
        <v>1.6955883438959942</v>
      </c>
      <c r="U3" s="303">
        <f>('Product Output &amp; Intensity'!X3*'Product Output &amp; Intensity'!$E$27+'Product Output &amp; Intensity'!X4*'Product Output &amp; Intensity'!$E$28)/('Product Output &amp; Intensity'!$F3*'Product Output &amp; Intensity'!$E$27+'Product Output &amp; Intensity'!$F4*'Product Output &amp; Intensity'!$E$28)</f>
        <v>1.7175948261290677</v>
      </c>
      <c r="V3" s="303">
        <f>('Product Output &amp; Intensity'!Y3*'Product Output &amp; Intensity'!$E$27+'Product Output &amp; Intensity'!Y4*'Product Output &amp; Intensity'!$E$28)/('Product Output &amp; Intensity'!$F3*'Product Output &amp; Intensity'!$E$27+'Product Output &amp; Intensity'!$F4*'Product Output &amp; Intensity'!$E$28)</f>
        <v>1.7396013083621411</v>
      </c>
      <c r="W3" s="303">
        <f>('Product Output &amp; Intensity'!Z3*'Product Output &amp; Intensity'!$E$27+'Product Output &amp; Intensity'!Z4*'Product Output &amp; Intensity'!$E$28)/('Product Output &amp; Intensity'!$F3*'Product Output &amp; Intensity'!$E$27+'Product Output &amp; Intensity'!$F4*'Product Output &amp; Intensity'!$E$28)</f>
        <v>1.7616077905952143</v>
      </c>
      <c r="X3" s="303">
        <f>('Product Output &amp; Intensity'!AA3*'Product Output &amp; Intensity'!$E$27+'Product Output &amp; Intensity'!AA4*'Product Output &amp; Intensity'!$E$28)/('Product Output &amp; Intensity'!$F3*'Product Output &amp; Intensity'!$E$27+'Product Output &amp; Intensity'!$F4*'Product Output &amp; Intensity'!$E$28)</f>
        <v>1.7725989293567581</v>
      </c>
      <c r="Y3" s="303">
        <f>('Product Output &amp; Intensity'!AB3*'Product Output &amp; Intensity'!$E$27+'Product Output &amp; Intensity'!AB4*'Product Output &amp; Intensity'!$E$28)/('Product Output &amp; Intensity'!$F3*'Product Output &amp; Intensity'!$E$27+'Product Output &amp; Intensity'!$F4*'Product Output &amp; Intensity'!$E$28)</f>
        <v>1.7835900681183021</v>
      </c>
      <c r="Z3" s="303">
        <f>('Product Output &amp; Intensity'!AC3*'Product Output &amp; Intensity'!$E$27+'Product Output &amp; Intensity'!AC4*'Product Output &amp; Intensity'!$E$28)/('Product Output &amp; Intensity'!$F3*'Product Output &amp; Intensity'!$E$27+'Product Output &amp; Intensity'!$F4*'Product Output &amp; Intensity'!$E$28)</f>
        <v>1.7945812068798461</v>
      </c>
      <c r="AA3" s="303">
        <f>('Product Output &amp; Intensity'!AD3*'Product Output &amp; Intensity'!$E$27+'Product Output &amp; Intensity'!AD4*'Product Output &amp; Intensity'!$E$28)/('Product Output &amp; Intensity'!$F3*'Product Output &amp; Intensity'!$E$27+'Product Output &amp; Intensity'!$F4*'Product Output &amp; Intensity'!$E$28)</f>
        <v>1.8055723456413899</v>
      </c>
      <c r="AB3" s="303">
        <f>('Product Output &amp; Intensity'!AE3*'Product Output &amp; Intensity'!$E$27+'Product Output &amp; Intensity'!AE4*'Product Output &amp; Intensity'!$E$28)/('Product Output &amp; Intensity'!$F3*'Product Output &amp; Intensity'!$E$27+'Product Output &amp; Intensity'!$F4*'Product Output &amp; Intensity'!$E$28)</f>
        <v>1.8165634844029344</v>
      </c>
      <c r="AC3" s="303">
        <f>('Product Output &amp; Intensity'!AF3*'Product Output &amp; Intensity'!$E$27+'Product Output &amp; Intensity'!AF4*'Product Output &amp; Intensity'!$E$28)/('Product Output &amp; Intensity'!$F3*'Product Output &amp; Intensity'!$E$27+'Product Output &amp; Intensity'!$F4*'Product Output &amp; Intensity'!$E$28)</f>
        <v>1.8275546231644784</v>
      </c>
      <c r="AD3" s="303">
        <f>('Product Output &amp; Intensity'!AG3*'Product Output &amp; Intensity'!$E$27+'Product Output &amp; Intensity'!AG4*'Product Output &amp; Intensity'!$E$28)/('Product Output &amp; Intensity'!$F3*'Product Output &amp; Intensity'!$E$27+'Product Output &amp; Intensity'!$F4*'Product Output &amp; Intensity'!$E$28)</f>
        <v>1.8385457619260221</v>
      </c>
      <c r="AE3" s="303">
        <f>('Product Output &amp; Intensity'!AH3*'Product Output &amp; Intensity'!$E$27+'Product Output &amp; Intensity'!AH4*'Product Output &amp; Intensity'!$E$28)/('Product Output &amp; Intensity'!$F3*'Product Output &amp; Intensity'!$E$27+'Product Output &amp; Intensity'!$F4*'Product Output &amp; Intensity'!$E$28)</f>
        <v>1.8495369006875659</v>
      </c>
      <c r="AF3" s="303">
        <f>('Product Output &amp; Intensity'!AI3*'Product Output &amp; Intensity'!$E$27+'Product Output &amp; Intensity'!AI4*'Product Output &amp; Intensity'!$E$28)/('Product Output &amp; Intensity'!$F3*'Product Output &amp; Intensity'!$E$27+'Product Output &amp; Intensity'!$F4*'Product Output &amp; Intensity'!$E$28)</f>
        <v>1.8605280394491099</v>
      </c>
      <c r="AG3" s="303">
        <f>('Product Output &amp; Intensity'!AJ3*'Product Output &amp; Intensity'!$E$27+'Product Output &amp; Intensity'!AJ4*'Product Output &amp; Intensity'!$E$28)/('Product Output &amp; Intensity'!$F3*'Product Output &amp; Intensity'!$E$27+'Product Output &amp; Intensity'!$F4*'Product Output &amp; Intensity'!$E$28)</f>
        <v>1.8715191782106544</v>
      </c>
      <c r="AH3" s="303">
        <f>('Product Output &amp; Intensity'!AK3*'Product Output &amp; Intensity'!$E$27+'Product Output &amp; Intensity'!AK4*'Product Output &amp; Intensity'!$E$28)/('Product Output &amp; Intensity'!$F3*'Product Output &amp; Intensity'!$E$27+'Product Output &amp; Intensity'!$F4*'Product Output &amp; Intensity'!$E$28)</f>
        <v>1.882504815901747</v>
      </c>
      <c r="AI3" s="303">
        <f>('Product Output &amp; Intensity'!AL3*'Product Output &amp; Intensity'!$E$27+'Product Output &amp; Intensity'!AL4*'Product Output &amp; Intensity'!$E$28)/('Product Output &amp; Intensity'!$F3*'Product Output &amp; Intensity'!$E$27+'Product Output &amp; Intensity'!$F4*'Product Output &amp; Intensity'!$E$28)</f>
        <v>1.8934904535928399</v>
      </c>
      <c r="AJ3" s="303">
        <f>('Product Output &amp; Intensity'!AM3*'Product Output &amp; Intensity'!$E$27+'Product Output &amp; Intensity'!AM4*'Product Output &amp; Intensity'!$E$28)/('Product Output &amp; Intensity'!$F3*'Product Output &amp; Intensity'!$E$27+'Product Output &amp; Intensity'!$F4*'Product Output &amp; Intensity'!$E$28)</f>
        <v>1.9044760912839325</v>
      </c>
      <c r="AK3" s="303">
        <f>('Product Output &amp; Intensity'!AN3*'Product Output &amp; Intensity'!$E$27+'Product Output &amp; Intensity'!AN4*'Product Output &amp; Intensity'!$E$28)/('Product Output &amp; Intensity'!$F3*'Product Output &amp; Intensity'!$E$27+'Product Output &amp; Intensity'!$F4*'Product Output &amp; Intensity'!$E$28)</f>
        <v>1.9154617289750253</v>
      </c>
      <c r="AL3" s="303">
        <f>('Product Output &amp; Intensity'!AO3*'Product Output &amp; Intensity'!$E$27+'Product Output &amp; Intensity'!AO4*'Product Output &amp; Intensity'!$E$28)/('Product Output &amp; Intensity'!$F3*'Product Output &amp; Intensity'!$E$27+'Product Output &amp; Intensity'!$F4*'Product Output &amp; Intensity'!$E$28)</f>
        <v>1.9264473666661184</v>
      </c>
      <c r="AM3" s="303">
        <f>('Product Output &amp; Intensity'!AP3*'Product Output &amp; Intensity'!$E$27+'Product Output &amp; Intensity'!AP4*'Product Output &amp; Intensity'!$E$28)/('Product Output &amp; Intensity'!$F3*'Product Output &amp; Intensity'!$E$27+'Product Output &amp; Intensity'!$F4*'Product Output &amp; Intensity'!$E$28)</f>
        <v>1.9264407653815767</v>
      </c>
      <c r="AN3" s="303">
        <f>('Product Output &amp; Intensity'!AQ3*'Product Output &amp; Intensity'!$E$27+'Product Output &amp; Intensity'!AQ4*'Product Output &amp; Intensity'!$E$28)/('Product Output &amp; Intensity'!$F3*'Product Output &amp; Intensity'!$E$27+'Product Output &amp; Intensity'!$F4*'Product Output &amp; Intensity'!$E$28)</f>
        <v>1.9264341640970355</v>
      </c>
      <c r="AO3" s="303">
        <f>('Product Output &amp; Intensity'!AR3*'Product Output &amp; Intensity'!$E$27+'Product Output &amp; Intensity'!AR4*'Product Output &amp; Intensity'!$E$28)/('Product Output &amp; Intensity'!$F3*'Product Output &amp; Intensity'!$E$27+'Product Output &amp; Intensity'!$F4*'Product Output &amp; Intensity'!$E$28)</f>
        <v>1.9264275628124938</v>
      </c>
      <c r="AP3" s="303">
        <f>('Product Output &amp; Intensity'!AS3*'Product Output &amp; Intensity'!$E$27+'Product Output &amp; Intensity'!AS4*'Product Output &amp; Intensity'!$E$28)/('Product Output &amp; Intensity'!$F3*'Product Output &amp; Intensity'!$E$27+'Product Output &amp; Intensity'!$F4*'Product Output &amp; Intensity'!$E$28)</f>
        <v>1.9264209615279526</v>
      </c>
      <c r="AQ3" s="304">
        <f>('Product Output &amp; Intensity'!AT3*'Product Output &amp; Intensity'!$E$27+'Product Output &amp; Intensity'!AT4*'Product Output &amp; Intensity'!$E$28)/('Product Output &amp; Intensity'!$F3*'Product Output &amp; Intensity'!$E$27+'Product Output &amp; Intensity'!$F4*'Product Output &amp; Intensity'!$E$28)</f>
        <v>1.926414360243411</v>
      </c>
    </row>
    <row r="4" spans="1:43" x14ac:dyDescent="0.2">
      <c r="A4" s="220" t="s">
        <v>4</v>
      </c>
      <c r="B4" s="152" t="s">
        <v>344</v>
      </c>
      <c r="C4" s="152">
        <v>1</v>
      </c>
      <c r="D4" s="303">
        <f>'Product Output &amp; Intensity'!G5/'Product Output &amp; Intensity'!$F5</f>
        <v>1.0697736360818635</v>
      </c>
      <c r="E4" s="303">
        <f>'Product Output &amp; Intensity'!H5/'Product Output &amp; Intensity'!$F5</f>
        <v>1.1860630295516359</v>
      </c>
      <c r="F4" s="303">
        <f>'Product Output &amp; Intensity'!I5/'Product Output &amp; Intensity'!$F5</f>
        <v>1.2883976958050358</v>
      </c>
      <c r="G4" s="303">
        <f>'Product Output &amp; Intensity'!J5/'Product Output &amp; Intensity'!$F5</f>
        <v>1.3767776348420631</v>
      </c>
      <c r="H4" s="303">
        <f>'Product Output &amp; Intensity'!K5/'Product Output &amp; Intensity'!$F5</f>
        <v>1.4651575738790901</v>
      </c>
      <c r="I4" s="303">
        <f>'Product Output &amp; Intensity'!L5/'Product Output &amp; Intensity'!$F5</f>
        <v>1.4977166310764032</v>
      </c>
      <c r="J4" s="303">
        <f>'Product Output &amp; Intensity'!M5/'Product Output &amp; Intensity'!$F5</f>
        <v>1.5302756882737163</v>
      </c>
      <c r="K4" s="303">
        <f>'Product Output &amp; Intensity'!N5/'Product Output &amp; Intensity'!$F5</f>
        <v>1.5628347454710294</v>
      </c>
      <c r="L4" s="303">
        <f>'Product Output &amp; Intensity'!O5/'Product Output &amp; Intensity'!$F5</f>
        <v>1.5953938026683425</v>
      </c>
      <c r="M4" s="303">
        <f>'Product Output &amp; Intensity'!P5/'Product Output &amp; Intensity'!$F5</f>
        <v>1.6279528598656556</v>
      </c>
      <c r="N4" s="303">
        <f>'Product Output &amp; Intensity'!Q5/'Product Output &amp; Intensity'!$F5</f>
        <v>1.630278506808321</v>
      </c>
      <c r="O4" s="303">
        <f>'Product Output &amp; Intensity'!R5/'Product Output &amp; Intensity'!$F5</f>
        <v>1.6326041537509861</v>
      </c>
      <c r="P4" s="303">
        <f>'Product Output &amp; Intensity'!S5/'Product Output &amp; Intensity'!$F5</f>
        <v>1.6349298006936515</v>
      </c>
      <c r="Q4" s="303">
        <f>'Product Output &amp; Intensity'!T5/'Product Output &amp; Intensity'!$F5</f>
        <v>1.6372554476363166</v>
      </c>
      <c r="R4" s="303">
        <f>'Product Output &amp; Intensity'!U5/'Product Output &amp; Intensity'!$F5</f>
        <v>1.6395810945789819</v>
      </c>
      <c r="S4" s="303">
        <f>'Product Output &amp; Intensity'!V5/'Product Output &amp; Intensity'!$F5</f>
        <v>1.6209759190376603</v>
      </c>
      <c r="T4" s="303">
        <f>'Product Output &amp; Intensity'!W5/'Product Output &amp; Intensity'!$F5</f>
        <v>1.6023707434963386</v>
      </c>
      <c r="U4" s="303">
        <f>'Product Output &amp; Intensity'!X5/'Product Output &amp; Intensity'!$F5</f>
        <v>1.5837655679550169</v>
      </c>
      <c r="V4" s="303">
        <f>'Product Output &amp; Intensity'!Y5/'Product Output &amp; Intensity'!$F5</f>
        <v>1.5651603924136952</v>
      </c>
      <c r="W4" s="303">
        <f>'Product Output &amp; Intensity'!Z5/'Product Output &amp; Intensity'!$F5</f>
        <v>1.5465552168723731</v>
      </c>
      <c r="X4" s="303">
        <f>'Product Output &amp; Intensity'!AA5/'Product Output &amp; Intensity'!$F5</f>
        <v>1.5116705127323946</v>
      </c>
      <c r="Y4" s="303">
        <f>'Product Output &amp; Intensity'!AB5/'Product Output &amp; Intensity'!$F5</f>
        <v>1.4767858085924161</v>
      </c>
      <c r="Z4" s="303">
        <f>'Product Output &amp; Intensity'!AC5/'Product Output &amp; Intensity'!$F5</f>
        <v>1.4419011044524379</v>
      </c>
      <c r="AA4" s="303">
        <f>'Product Output &amp; Intensity'!AD5/'Product Output &amp; Intensity'!$F5</f>
        <v>1.4070164003124594</v>
      </c>
      <c r="AB4" s="303">
        <f>'Product Output &amp; Intensity'!AE5/'Product Output &amp; Intensity'!$F5</f>
        <v>1.3721316961724814</v>
      </c>
      <c r="AC4" s="303">
        <f>'Product Output &amp; Intensity'!AF5/'Product Output &amp; Intensity'!$F5</f>
        <v>1.337246992032503</v>
      </c>
      <c r="AD4" s="303">
        <f>'Product Output &amp; Intensity'!AG5/'Product Output &amp; Intensity'!$F5</f>
        <v>1.3023622878925245</v>
      </c>
      <c r="AE4" s="303">
        <f>'Product Output &amp; Intensity'!AH5/'Product Output &amp; Intensity'!$F5</f>
        <v>1.2674775837525463</v>
      </c>
      <c r="AF4" s="303">
        <f>'Product Output &amp; Intensity'!AI5/'Product Output &amp; Intensity'!$F5</f>
        <v>1.2325928796125678</v>
      </c>
      <c r="AG4" s="303">
        <f>'Product Output &amp; Intensity'!AJ5/'Product Output &amp; Intensity'!$F5</f>
        <v>1.1977081754725896</v>
      </c>
      <c r="AH4" s="303">
        <f>'Product Output &amp; Intensity'!AK5/'Product Output &amp; Intensity'!$F5</f>
        <v>1.1674747652179416</v>
      </c>
      <c r="AI4" s="303">
        <f>'Product Output &amp; Intensity'!AL5/'Product Output &amp; Intensity'!$F5</f>
        <v>1.1372413549632938</v>
      </c>
      <c r="AJ4" s="303">
        <f>'Product Output &amp; Intensity'!AM5/'Product Output &amp; Intensity'!$F5</f>
        <v>1.1070079447086458</v>
      </c>
      <c r="AK4" s="303">
        <f>'Product Output &amp; Intensity'!AN5/'Product Output &amp; Intensity'!$F5</f>
        <v>1.0767745344539978</v>
      </c>
      <c r="AL4" s="303">
        <f>'Product Output &amp; Intensity'!AO5/'Product Output &amp; Intensity'!$F5</f>
        <v>1.0465411241993501</v>
      </c>
      <c r="AM4" s="303">
        <f>'Product Output &amp; Intensity'!AP5/'Product Output &amp; Intensity'!$F5</f>
        <v>1.0147888920676209</v>
      </c>
      <c r="AN4" s="303">
        <f>'Product Output &amp; Intensity'!AQ5/'Product Output &amp; Intensity'!$F5</f>
        <v>0.98303665993589195</v>
      </c>
      <c r="AO4" s="303">
        <f>'Product Output &amp; Intensity'!AR5/'Product Output &amp; Intensity'!$F5</f>
        <v>0.95128442780416289</v>
      </c>
      <c r="AP4" s="303">
        <f>'Product Output &amp; Intensity'!AS5/'Product Output &amp; Intensity'!$F5</f>
        <v>0.91953219567243372</v>
      </c>
      <c r="AQ4" s="304">
        <f>'Product Output &amp; Intensity'!AT5/'Product Output &amp; Intensity'!$F5</f>
        <v>0.88777996354070488</v>
      </c>
    </row>
    <row r="5" spans="1:43" x14ac:dyDescent="0.2">
      <c r="A5" s="219" t="s">
        <v>5</v>
      </c>
      <c r="B5" s="152" t="s">
        <v>345</v>
      </c>
      <c r="C5" s="152">
        <v>1</v>
      </c>
      <c r="D5" s="303">
        <f>('Product Output &amp; Intensity'!G6*'Product Output &amp; Intensity'!$E$29+'Product Output &amp; Intensity'!G7*'Product Output &amp; Intensity'!$E$30)/('Product Output &amp; Intensity'!$F6*'Product Output &amp; Intensity'!$E$29+'Product Output &amp; Intensity'!$F7*'Product Output &amp; Intensity'!$E$30)</f>
        <v>1.0433411962007006</v>
      </c>
      <c r="E5" s="303">
        <f>('Product Output &amp; Intensity'!H6*'Product Output &amp; Intensity'!$E$29+'Product Output &amp; Intensity'!H7*'Product Output &amp; Intensity'!$E$30)/('Product Output &amp; Intensity'!$F6*'Product Output &amp; Intensity'!$E$29+'Product Output &amp; Intensity'!$F7*'Product Output &amp; Intensity'!$E$30)</f>
        <v>1.1155765232018684</v>
      </c>
      <c r="F5" s="303">
        <f>('Product Output &amp; Intensity'!I6*'Product Output &amp; Intensity'!$E$29+'Product Output &amp; Intensity'!I7*'Product Output &amp; Intensity'!$E$30)/('Product Output &amp; Intensity'!$F6*'Product Output &amp; Intensity'!$E$29+'Product Output &amp; Intensity'!$F7*'Product Output &amp; Intensity'!$E$30)</f>
        <v>1.1791436109628959</v>
      </c>
      <c r="G5" s="303">
        <f>('Product Output &amp; Intensity'!J6*'Product Output &amp; Intensity'!$E$29+'Product Output &amp; Intensity'!J7*'Product Output &amp; Intensity'!$E$30)/('Product Output &amp; Intensity'!$F6*'Product Output &amp; Intensity'!$E$29+'Product Output &amp; Intensity'!$F7*'Product Output &amp; Intensity'!$E$30)</f>
        <v>1.2340424594837833</v>
      </c>
      <c r="H5" s="303">
        <f>('Product Output &amp; Intensity'!K6*'Product Output &amp; Intensity'!$E$29+'Product Output &amp; Intensity'!K7*'Product Output &amp; Intensity'!$E$30)/('Product Output &amp; Intensity'!$F6*'Product Output &amp; Intensity'!$E$29+'Product Output &amp; Intensity'!$F7*'Product Output &amp; Intensity'!$E$30)</f>
        <v>1.2889413080046708</v>
      </c>
      <c r="I5" s="303">
        <f>('Product Output &amp; Intensity'!L6*'Product Output &amp; Intensity'!$E$29+'Product Output &amp; Intensity'!L7*'Product Output &amp; Intensity'!$E$30)/('Product Output &amp; Intensity'!$F6*'Product Output &amp; Intensity'!$E$29+'Product Output &amp; Intensity'!$F7*'Product Output &amp; Intensity'!$E$30)</f>
        <v>1.3557585379531227</v>
      </c>
      <c r="J5" s="303">
        <f>('Product Output &amp; Intensity'!M6*'Product Output &amp; Intensity'!$E$29+'Product Output &amp; Intensity'!M7*'Product Output &amp; Intensity'!$E$30)/('Product Output &amp; Intensity'!$F6*'Product Output &amp; Intensity'!$E$29+'Product Output &amp; Intensity'!$F7*'Product Output &amp; Intensity'!$E$30)</f>
        <v>1.4225757679015747</v>
      </c>
      <c r="K5" s="303">
        <f>('Product Output &amp; Intensity'!N6*'Product Output &amp; Intensity'!$E$29+'Product Output &amp; Intensity'!N7*'Product Output &amp; Intensity'!$E$30)/('Product Output &amp; Intensity'!$F6*'Product Output &amp; Intensity'!$E$29+'Product Output &amp; Intensity'!$F7*'Product Output &amp; Intensity'!$E$30)</f>
        <v>1.4893929978500267</v>
      </c>
      <c r="L5" s="303">
        <f>('Product Output &amp; Intensity'!O6*'Product Output &amp; Intensity'!$E$29+'Product Output &amp; Intensity'!O7*'Product Output &amp; Intensity'!$E$30)/('Product Output &amp; Intensity'!$F6*'Product Output &amp; Intensity'!$E$29+'Product Output &amp; Intensity'!$F7*'Product Output &amp; Intensity'!$E$30)</f>
        <v>1.5562102277984786</v>
      </c>
      <c r="M5" s="303">
        <f>('Product Output &amp; Intensity'!P6*'Product Output &amp; Intensity'!$E$29+'Product Output &amp; Intensity'!P7*'Product Output &amp; Intensity'!$E$30)/('Product Output &amp; Intensity'!$F6*'Product Output &amp; Intensity'!$E$29+'Product Output &amp; Intensity'!$F7*'Product Output &amp; Intensity'!$E$30)</f>
        <v>1.623027457746931</v>
      </c>
      <c r="N5" s="303">
        <f>('Product Output &amp; Intensity'!Q6*'Product Output &amp; Intensity'!$E$29+'Product Output &amp; Intensity'!Q7*'Product Output &amp; Intensity'!$E$30)/('Product Output &amp; Intensity'!$F6*'Product Output &amp; Intensity'!$E$29+'Product Output &amp; Intensity'!$F7*'Product Output &amp; Intensity'!$E$30)</f>
        <v>1.6590511878210157</v>
      </c>
      <c r="O5" s="303">
        <f>('Product Output &amp; Intensity'!R6*'Product Output &amp; Intensity'!$E$29+'Product Output &amp; Intensity'!R7*'Product Output &amp; Intensity'!$E$30)/('Product Output &amp; Intensity'!$F6*'Product Output &amp; Intensity'!$E$29+'Product Output &amp; Intensity'!$F7*'Product Output &amp; Intensity'!$E$30)</f>
        <v>1.6950749178951001</v>
      </c>
      <c r="P5" s="303">
        <f>('Product Output &amp; Intensity'!S6*'Product Output &amp; Intensity'!$E$29+'Product Output &amp; Intensity'!S7*'Product Output &amp; Intensity'!$E$30)/('Product Output &amp; Intensity'!$F6*'Product Output &amp; Intensity'!$E$29+'Product Output &amp; Intensity'!$F7*'Product Output &amp; Intensity'!$E$30)</f>
        <v>1.7310986479691848</v>
      </c>
      <c r="Q5" s="303">
        <f>('Product Output &amp; Intensity'!T6*'Product Output &amp; Intensity'!$E$29+'Product Output &amp; Intensity'!T7*'Product Output &amp; Intensity'!$E$30)/('Product Output &amp; Intensity'!$F6*'Product Output &amp; Intensity'!$E$29+'Product Output &amp; Intensity'!$F7*'Product Output &amp; Intensity'!$E$30)</f>
        <v>1.7671223780432692</v>
      </c>
      <c r="R5" s="303">
        <f>('Product Output &amp; Intensity'!U6*'Product Output &amp; Intensity'!$E$29+'Product Output &amp; Intensity'!U7*'Product Output &amp; Intensity'!$E$30)/('Product Output &amp; Intensity'!$F6*'Product Output &amp; Intensity'!$E$29+'Product Output &amp; Intensity'!$F7*'Product Output &amp; Intensity'!$E$30)</f>
        <v>1.8031461081173541</v>
      </c>
      <c r="S5" s="303">
        <f>('Product Output &amp; Intensity'!V6*'Product Output &amp; Intensity'!$E$29+'Product Output &amp; Intensity'!V7*'Product Output &amp; Intensity'!$E$30)/('Product Output &amp; Intensity'!$F6*'Product Output &amp; Intensity'!$E$29+'Product Output &amp; Intensity'!$F7*'Product Output &amp; Intensity'!$E$30)</f>
        <v>1.8136065685167886</v>
      </c>
      <c r="T5" s="303">
        <f>('Product Output &amp; Intensity'!W6*'Product Output &amp; Intensity'!$E$29+'Product Output &amp; Intensity'!W7*'Product Output &amp; Intensity'!$E$30)/('Product Output &amp; Intensity'!$F6*'Product Output &amp; Intensity'!$E$29+'Product Output &amp; Intensity'!$F7*'Product Output &amp; Intensity'!$E$30)</f>
        <v>1.8240670289162231</v>
      </c>
      <c r="U5" s="303">
        <f>('Product Output &amp; Intensity'!X6*'Product Output &amp; Intensity'!$E$29+'Product Output &amp; Intensity'!X7*'Product Output &amp; Intensity'!$E$30)/('Product Output &amp; Intensity'!$F6*'Product Output &amp; Intensity'!$E$29+'Product Output &amp; Intensity'!$F7*'Product Output &amp; Intensity'!$E$30)</f>
        <v>1.8345274893156576</v>
      </c>
      <c r="V5" s="303">
        <f>('Product Output &amp; Intensity'!Y6*'Product Output &amp; Intensity'!$E$29+'Product Output &amp; Intensity'!Y7*'Product Output &amp; Intensity'!$E$30)/('Product Output &amp; Intensity'!$F6*'Product Output &amp; Intensity'!$E$29+'Product Output &amp; Intensity'!$F7*'Product Output &amp; Intensity'!$E$30)</f>
        <v>1.8449879497150918</v>
      </c>
      <c r="W5" s="303">
        <f>('Product Output &amp; Intensity'!Z6*'Product Output &amp; Intensity'!$E$29+'Product Output &amp; Intensity'!Z7*'Product Output &amp; Intensity'!$E$30)/('Product Output &amp; Intensity'!$F6*'Product Output &amp; Intensity'!$E$29+'Product Output &amp; Intensity'!$F7*'Product Output &amp; Intensity'!$E$30)</f>
        <v>1.855448410114527</v>
      </c>
      <c r="X5" s="303">
        <f>('Product Output &amp; Intensity'!AA6*'Product Output &amp; Intensity'!$E$29+'Product Output &amp; Intensity'!AA7*'Product Output &amp; Intensity'!$E$30)/('Product Output &amp; Intensity'!$F6*'Product Output &amp; Intensity'!$E$29+'Product Output &amp; Intensity'!$F7*'Product Output &amp; Intensity'!$E$30)</f>
        <v>1.850610100797434</v>
      </c>
      <c r="Y5" s="303">
        <f>('Product Output &amp; Intensity'!AB6*'Product Output &amp; Intensity'!$E$29+'Product Output &amp; Intensity'!AB7*'Product Output &amp; Intensity'!$E$30)/('Product Output &amp; Intensity'!$F6*'Product Output &amp; Intensity'!$E$29+'Product Output &amp; Intensity'!$F7*'Product Output &amp; Intensity'!$E$30)</f>
        <v>1.8457717914803409</v>
      </c>
      <c r="Z5" s="303">
        <f>('Product Output &amp; Intensity'!AC6*'Product Output &amp; Intensity'!$E$29+'Product Output &amp; Intensity'!AC7*'Product Output &amp; Intensity'!$E$30)/('Product Output &amp; Intensity'!$F6*'Product Output &amp; Intensity'!$E$29+'Product Output &amp; Intensity'!$F7*'Product Output &amp; Intensity'!$E$30)</f>
        <v>1.8409334821632479</v>
      </c>
      <c r="AA5" s="303">
        <f>('Product Output &amp; Intensity'!AD6*'Product Output &amp; Intensity'!$E$29+'Product Output &amp; Intensity'!AD7*'Product Output &amp; Intensity'!$E$30)/('Product Output &amp; Intensity'!$F6*'Product Output &amp; Intensity'!$E$29+'Product Output &amp; Intensity'!$F7*'Product Output &amp; Intensity'!$E$30)</f>
        <v>1.8360951728461548</v>
      </c>
      <c r="AB5" s="303">
        <f>('Product Output &amp; Intensity'!AE6*'Product Output &amp; Intensity'!$E$29+'Product Output &amp; Intensity'!AE7*'Product Output &amp; Intensity'!$E$30)/('Product Output &amp; Intensity'!$F6*'Product Output &amp; Intensity'!$E$29+'Product Output &amp; Intensity'!$F7*'Product Output &amp; Intensity'!$E$30)</f>
        <v>1.8312568635290616</v>
      </c>
      <c r="AC5" s="303">
        <f>('Product Output &amp; Intensity'!AF6*'Product Output &amp; Intensity'!$E$29+'Product Output &amp; Intensity'!AF7*'Product Output &amp; Intensity'!$E$30)/('Product Output &amp; Intensity'!$F6*'Product Output &amp; Intensity'!$E$29+'Product Output &amp; Intensity'!$F7*'Product Output &amp; Intensity'!$E$30)</f>
        <v>1.8062814751783478</v>
      </c>
      <c r="AD5" s="303">
        <f>('Product Output &amp; Intensity'!AG6*'Product Output &amp; Intensity'!$E$29+'Product Output &amp; Intensity'!AG7*'Product Output &amp; Intensity'!$E$30)/('Product Output &amp; Intensity'!$F6*'Product Output &amp; Intensity'!$E$29+'Product Output &amp; Intensity'!$F7*'Product Output &amp; Intensity'!$E$30)</f>
        <v>1.7813060868276342</v>
      </c>
      <c r="AE5" s="303">
        <f>('Product Output &amp; Intensity'!AH6*'Product Output &amp; Intensity'!$E$29+'Product Output &amp; Intensity'!AH7*'Product Output &amp; Intensity'!$E$30)/('Product Output &amp; Intensity'!$F6*'Product Output &amp; Intensity'!$E$29+'Product Output &amp; Intensity'!$F7*'Product Output &amp; Intensity'!$E$30)</f>
        <v>1.7563306984769205</v>
      </c>
      <c r="AF5" s="303">
        <f>('Product Output &amp; Intensity'!AI6*'Product Output &amp; Intensity'!$E$29+'Product Output &amp; Intensity'!AI7*'Product Output &amp; Intensity'!$E$30)/('Product Output &amp; Intensity'!$F6*'Product Output &amp; Intensity'!$E$29+'Product Output &amp; Intensity'!$F7*'Product Output &amp; Intensity'!$E$30)</f>
        <v>1.7313553101262065</v>
      </c>
      <c r="AG5" s="303">
        <f>('Product Output &amp; Intensity'!AJ6*'Product Output &amp; Intensity'!$E$29+'Product Output &amp; Intensity'!AJ7*'Product Output &amp; Intensity'!$E$30)/('Product Output &amp; Intensity'!$F6*'Product Output &amp; Intensity'!$E$29+'Product Output &amp; Intensity'!$F7*'Product Output &amp; Intensity'!$E$30)</f>
        <v>1.7063799217754925</v>
      </c>
      <c r="AH5" s="303">
        <f>('Product Output &amp; Intensity'!AK6*'Product Output &amp; Intensity'!$E$29+'Product Output &amp; Intensity'!AK7*'Product Output &amp; Intensity'!$E$30)/('Product Output &amp; Intensity'!$F6*'Product Output &amp; Intensity'!$E$29+'Product Output &amp; Intensity'!$F7*'Product Output &amp; Intensity'!$E$30)</f>
        <v>1.6663017241495632</v>
      </c>
      <c r="AI5" s="303">
        <f>('Product Output &amp; Intensity'!AL6*'Product Output &amp; Intensity'!$E$29+'Product Output &amp; Intensity'!AL7*'Product Output &amp; Intensity'!$E$30)/('Product Output &amp; Intensity'!$F6*'Product Output &amp; Intensity'!$E$29+'Product Output &amp; Intensity'!$F7*'Product Output &amp; Intensity'!$E$30)</f>
        <v>1.6262235265236338</v>
      </c>
      <c r="AJ5" s="303">
        <f>('Product Output &amp; Intensity'!AM6*'Product Output &amp; Intensity'!$E$29+'Product Output &amp; Intensity'!AM7*'Product Output &amp; Intensity'!$E$30)/('Product Output &amp; Intensity'!$F6*'Product Output &amp; Intensity'!$E$29+'Product Output &amp; Intensity'!$F7*'Product Output &amp; Intensity'!$E$30)</f>
        <v>1.5861453288977043</v>
      </c>
      <c r="AK5" s="303">
        <f>('Product Output &amp; Intensity'!AN6*'Product Output &amp; Intensity'!$E$29+'Product Output &amp; Intensity'!AN7*'Product Output &amp; Intensity'!$E$30)/('Product Output &amp; Intensity'!$F6*'Product Output &amp; Intensity'!$E$29+'Product Output &amp; Intensity'!$F7*'Product Output &amp; Intensity'!$E$30)</f>
        <v>1.5460671312717751</v>
      </c>
      <c r="AL5" s="303">
        <f>('Product Output &amp; Intensity'!AO6*'Product Output &amp; Intensity'!$E$29+'Product Output &amp; Intensity'!AO7*'Product Output &amp; Intensity'!$E$30)/('Product Output &amp; Intensity'!$F6*'Product Output &amp; Intensity'!$E$29+'Product Output &amp; Intensity'!$F7*'Product Output &amp; Intensity'!$E$30)</f>
        <v>1.5059889336458456</v>
      </c>
      <c r="AM5" s="303">
        <f>('Product Output &amp; Intensity'!AP6*'Product Output &amp; Intensity'!$E$29+'Product Output &amp; Intensity'!AP7*'Product Output &amp; Intensity'!$E$30)/('Product Output &amp; Intensity'!$F6*'Product Output &amp; Intensity'!$E$29+'Product Output &amp; Intensity'!$F7*'Product Output &amp; Intensity'!$E$30)</f>
        <v>1.4658715439316539</v>
      </c>
      <c r="AN5" s="303">
        <f>('Product Output &amp; Intensity'!AQ6*'Product Output &amp; Intensity'!$E$29+'Product Output &amp; Intensity'!AQ7*'Product Output &amp; Intensity'!$E$30)/('Product Output &amp; Intensity'!$F6*'Product Output &amp; Intensity'!$E$29+'Product Output &amp; Intensity'!$F7*'Product Output &amp; Intensity'!$E$30)</f>
        <v>1.4257541542174623</v>
      </c>
      <c r="AO5" s="303">
        <f>('Product Output &amp; Intensity'!AR6*'Product Output &amp; Intensity'!$E$29+'Product Output &amp; Intensity'!AR7*'Product Output &amp; Intensity'!$E$30)/('Product Output &amp; Intensity'!$F6*'Product Output &amp; Intensity'!$E$29+'Product Output &amp; Intensity'!$F7*'Product Output &amp; Intensity'!$E$30)</f>
        <v>1.3856367645032706</v>
      </c>
      <c r="AP5" s="303">
        <f>('Product Output &amp; Intensity'!AS6*'Product Output &amp; Intensity'!$E$29+'Product Output &amp; Intensity'!AS7*'Product Output &amp; Intensity'!$E$30)/('Product Output &amp; Intensity'!$F6*'Product Output &amp; Intensity'!$E$29+'Product Output &amp; Intensity'!$F7*'Product Output &amp; Intensity'!$E$30)</f>
        <v>1.3455193747890788</v>
      </c>
      <c r="AQ5" s="304">
        <f>('Product Output &amp; Intensity'!AT6*'Product Output &amp; Intensity'!$E$29+'Product Output &amp; Intensity'!AT7*'Product Output &amp; Intensity'!$E$30)/('Product Output &amp; Intensity'!$F6*'Product Output &amp; Intensity'!$E$29+'Product Output &amp; Intensity'!$F7*'Product Output &amp; Intensity'!$E$30)</f>
        <v>1.3054019850748872</v>
      </c>
    </row>
    <row r="6" spans="1:43" x14ac:dyDescent="0.2">
      <c r="A6" s="220" t="s">
        <v>6</v>
      </c>
      <c r="B6" s="152" t="s">
        <v>344</v>
      </c>
      <c r="C6" s="152">
        <v>1</v>
      </c>
      <c r="D6" s="303">
        <f>'Product Output &amp; Intensity'!G8/'Product Output &amp; Intensity'!$F8</f>
        <v>1.0093513498074065</v>
      </c>
      <c r="E6" s="303">
        <f>'Product Output &amp; Intensity'!H8/'Product Output &amp; Intensity'!$F8</f>
        <v>1.0249369328197508</v>
      </c>
      <c r="F6" s="303">
        <f>'Product Output &amp; Intensity'!I8/'Product Output &amp; Intensity'!$F8</f>
        <v>1.038652245870614</v>
      </c>
      <c r="G6" s="303">
        <f>'Product Output &amp; Intensity'!J8/'Product Output &amp; Intensity'!$F8</f>
        <v>1.0504972889599957</v>
      </c>
      <c r="H6" s="303">
        <f>'Product Output &amp; Intensity'!K8/'Product Output &amp; Intensity'!$F8</f>
        <v>1.0623423320493774</v>
      </c>
      <c r="I6" s="303">
        <f>'Product Output &amp; Intensity'!L8/'Product Output &amp; Intensity'!$F8</f>
        <v>1.0756216111999946</v>
      </c>
      <c r="J6" s="303">
        <f>'Product Output &amp; Intensity'!M8/'Product Output &amp; Intensity'!$F8</f>
        <v>1.0889008903506117</v>
      </c>
      <c r="K6" s="303">
        <f>'Product Output &amp; Intensity'!N8/'Product Output &amp; Intensity'!$F8</f>
        <v>1.102180169501229</v>
      </c>
      <c r="L6" s="303">
        <f>'Product Output &amp; Intensity'!O8/'Product Output &amp; Intensity'!$F8</f>
        <v>1.1154594486518461</v>
      </c>
      <c r="M6" s="303">
        <f>'Product Output &amp; Intensity'!P8/'Product Output &amp; Intensity'!$F8</f>
        <v>1.1287387278024636</v>
      </c>
      <c r="N6" s="303">
        <f>'Product Output &amp; Intensity'!Q8/'Product Output &amp; Intensity'!$F8</f>
        <v>1.1154594486518465</v>
      </c>
      <c r="O6" s="303">
        <f>'Product Output &amp; Intensity'!R8/'Product Output &amp; Intensity'!$F8</f>
        <v>1.1021801695012294</v>
      </c>
      <c r="P6" s="303">
        <f>'Product Output &amp; Intensity'!S8/'Product Output &amp; Intensity'!$F8</f>
        <v>1.0889008903506121</v>
      </c>
      <c r="Q6" s="303">
        <f>'Product Output &amp; Intensity'!T8/'Product Output &amp; Intensity'!$F8</f>
        <v>1.075621611199995</v>
      </c>
      <c r="R6" s="303">
        <f>'Product Output &amp; Intensity'!U8/'Product Output &amp; Intensity'!$F8</f>
        <v>1.0623423320493774</v>
      </c>
      <c r="S6" s="303">
        <f>'Product Output &amp; Intensity'!V8/'Product Output &amp; Intensity'!$F8</f>
        <v>1.0437513412385133</v>
      </c>
      <c r="T6" s="303">
        <f>'Product Output &amp; Intensity'!W8/'Product Output &amp; Intensity'!$F8</f>
        <v>1.0251603504276492</v>
      </c>
      <c r="U6" s="303">
        <f>'Product Output &amp; Intensity'!X8/'Product Output &amp; Intensity'!$F8</f>
        <v>1.0065693596167851</v>
      </c>
      <c r="V6" s="303">
        <f>'Product Output &amp; Intensity'!Y8/'Product Output &amp; Intensity'!$F8</f>
        <v>0.98797836880592083</v>
      </c>
      <c r="W6" s="303">
        <f>'Product Output &amp; Intensity'!Z8/'Product Output &amp; Intensity'!$F8</f>
        <v>0.96938737799505692</v>
      </c>
      <c r="X6" s="303">
        <f>'Product Output &amp; Intensity'!AA8/'Product Output &amp; Intensity'!$F8</f>
        <v>0.94371410497053032</v>
      </c>
      <c r="Y6" s="303">
        <f>'Product Output &amp; Intensity'!AB8/'Product Output &amp; Intensity'!$F8</f>
        <v>0.91804083194600372</v>
      </c>
      <c r="Z6" s="303">
        <f>'Product Output &amp; Intensity'!AC8/'Product Output &amp; Intensity'!$F8</f>
        <v>0.89236755892147701</v>
      </c>
      <c r="AA6" s="303">
        <f>'Product Output &amp; Intensity'!AD8/'Product Output &amp; Intensity'!$F8</f>
        <v>0.86669428589695041</v>
      </c>
      <c r="AB6" s="303">
        <f>'Product Output &amp; Intensity'!AE8/'Product Output &amp; Intensity'!$F8</f>
        <v>0.8410210128724237</v>
      </c>
      <c r="AC6" s="303">
        <f>'Product Output &amp; Intensity'!AF8/'Product Output &amp; Intensity'!$F8</f>
        <v>0.82154473678485174</v>
      </c>
      <c r="AD6" s="303">
        <f>'Product Output &amp; Intensity'!AG8/'Product Output &amp; Intensity'!$F8</f>
        <v>0.80206846069727977</v>
      </c>
      <c r="AE6" s="303">
        <f>'Product Output &amp; Intensity'!AH8/'Product Output &amp; Intensity'!$F8</f>
        <v>0.78259218460970781</v>
      </c>
      <c r="AF6" s="303">
        <f>'Product Output &amp; Intensity'!AI8/'Product Output &amp; Intensity'!$F8</f>
        <v>0.76311590852213596</v>
      </c>
      <c r="AG6" s="303">
        <f>'Product Output &amp; Intensity'!AJ8/'Product Output &amp; Intensity'!$F8</f>
        <v>0.7436396324345641</v>
      </c>
      <c r="AH6" s="303">
        <f>'Product Output &amp; Intensity'!AK8/'Product Output &amp; Intensity'!$F8</f>
        <v>0.73213092383736256</v>
      </c>
      <c r="AI6" s="303">
        <f>'Product Output &amp; Intensity'!AL8/'Product Output &amp; Intensity'!$F8</f>
        <v>0.7206222152401609</v>
      </c>
      <c r="AJ6" s="303">
        <f>'Product Output &amp; Intensity'!AM8/'Product Output &amp; Intensity'!$F8</f>
        <v>0.70911350664295936</v>
      </c>
      <c r="AK6" s="303">
        <f>'Product Output &amp; Intensity'!AN8/'Product Output &amp; Intensity'!$F8</f>
        <v>0.69760479804575781</v>
      </c>
      <c r="AL6" s="303">
        <f>'Product Output &amp; Intensity'!AO8/'Product Output &amp; Intensity'!$F8</f>
        <v>0.68609608944855616</v>
      </c>
      <c r="AM6" s="303">
        <f>'Product Output &amp; Intensity'!AP8/'Product Output &amp; Intensity'!$F8</f>
        <v>0.6808277797842851</v>
      </c>
      <c r="AN6" s="303">
        <f>'Product Output &amp; Intensity'!AQ8/'Product Output &amp; Intensity'!$F8</f>
        <v>0.67555947012001405</v>
      </c>
      <c r="AO6" s="303">
        <f>'Product Output &amp; Intensity'!AR8/'Product Output &amp; Intensity'!$F8</f>
        <v>0.670291160455743</v>
      </c>
      <c r="AP6" s="303">
        <f>'Product Output &amp; Intensity'!AS8/'Product Output &amp; Intensity'!$F8</f>
        <v>0.66502285079147205</v>
      </c>
      <c r="AQ6" s="304">
        <f>'Product Output &amp; Intensity'!AT8/'Product Output &amp; Intensity'!$F8</f>
        <v>0.65975454112720111</v>
      </c>
    </row>
    <row r="7" spans="1:43" x14ac:dyDescent="0.2">
      <c r="A7" s="220" t="s">
        <v>18</v>
      </c>
      <c r="B7" s="152" t="s">
        <v>344</v>
      </c>
      <c r="C7" s="152">
        <v>1</v>
      </c>
      <c r="D7" s="303">
        <f>'Product Output &amp; Intensity'!G9/'Product Output &amp; Intensity'!$F9</f>
        <v>1.0503050242389551</v>
      </c>
      <c r="E7" s="303">
        <f>'Product Output &amp; Intensity'!H9/'Product Output &amp; Intensity'!$F9</f>
        <v>1.1341467313038802</v>
      </c>
      <c r="F7" s="303">
        <f>'Product Output &amp; Intensity'!I9/'Product Output &amp; Intensity'!$F9</f>
        <v>1.2079274335210144</v>
      </c>
      <c r="G7" s="303">
        <f>'Product Output &amp; Intensity'!J9/'Product Output &amp; Intensity'!$F9</f>
        <v>1.2716471308903576</v>
      </c>
      <c r="H7" s="303">
        <f>'Product Output &amp; Intensity'!K9/'Product Output &amp; Intensity'!$F9</f>
        <v>1.3353668282597007</v>
      </c>
      <c r="I7" s="303">
        <f>'Product Output &amp; Intensity'!L9/'Product Output &amp; Intensity'!$F9</f>
        <v>1.368750998966193</v>
      </c>
      <c r="J7" s="303">
        <f>'Product Output &amp; Intensity'!M9/'Product Output &amp; Intensity'!$F9</f>
        <v>1.4021351696726856</v>
      </c>
      <c r="K7" s="303">
        <f>'Product Output &amp; Intensity'!N9/'Product Output &amp; Intensity'!$F9</f>
        <v>1.4355193403791782</v>
      </c>
      <c r="L7" s="303">
        <f>'Product Output &amp; Intensity'!O9/'Product Output &amp; Intensity'!$F9</f>
        <v>1.4689035110856707</v>
      </c>
      <c r="M7" s="303">
        <f>'Product Output &amp; Intensity'!P9/'Product Output &amp; Intensity'!$F9</f>
        <v>1.5022876817921631</v>
      </c>
      <c r="N7" s="303">
        <f>'Product Output &amp; Intensity'!Q9/'Product Output &amp; Intensity'!$F9</f>
        <v>1.5189797671454095</v>
      </c>
      <c r="O7" s="303">
        <f>'Product Output &amp; Intensity'!R9/'Product Output &amp; Intensity'!$F9</f>
        <v>1.5356718524986557</v>
      </c>
      <c r="P7" s="303">
        <f>'Product Output &amp; Intensity'!S9/'Product Output &amp; Intensity'!$F9</f>
        <v>1.5523639378519019</v>
      </c>
      <c r="Q7" s="303">
        <f>'Product Output &amp; Intensity'!T9/'Product Output &amp; Intensity'!$F9</f>
        <v>1.5690560232051483</v>
      </c>
      <c r="R7" s="303">
        <f>'Product Output &amp; Intensity'!U9/'Product Output &amp; Intensity'!$F9</f>
        <v>1.5857481085583944</v>
      </c>
      <c r="S7" s="303">
        <f>'Product Output &amp; Intensity'!V9/'Product Output &amp; Intensity'!$F9</f>
        <v>1.5940941512350175</v>
      </c>
      <c r="T7" s="303">
        <f>'Product Output &amp; Intensity'!W9/'Product Output &amp; Intensity'!$F9</f>
        <v>1.6024401939116406</v>
      </c>
      <c r="U7" s="303">
        <f>'Product Output &amp; Intensity'!X9/'Product Output &amp; Intensity'!$F9</f>
        <v>1.6107862365882639</v>
      </c>
      <c r="V7" s="303">
        <f>'Product Output &amp; Intensity'!Y9/'Product Output &amp; Intensity'!$F9</f>
        <v>1.619132279264887</v>
      </c>
      <c r="W7" s="303">
        <f>'Product Output &amp; Intensity'!Z9/'Product Output &amp; Intensity'!$F9</f>
        <v>1.6274783219415101</v>
      </c>
      <c r="X7" s="303">
        <f>'Product Output &amp; Intensity'!AA9/'Product Output &amp; Intensity'!$F9</f>
        <v>1.619132279264887</v>
      </c>
      <c r="Y7" s="303">
        <f>'Product Output &amp; Intensity'!AB9/'Product Output &amp; Intensity'!$F9</f>
        <v>1.6107862365882639</v>
      </c>
      <c r="Z7" s="303">
        <f>'Product Output &amp; Intensity'!AC9/'Product Output &amp; Intensity'!$F9</f>
        <v>1.6024401939116406</v>
      </c>
      <c r="AA7" s="303">
        <f>'Product Output &amp; Intensity'!AD9/'Product Output &amp; Intensity'!$F9</f>
        <v>1.5940941512350175</v>
      </c>
      <c r="AB7" s="303">
        <f>'Product Output &amp; Intensity'!AE9/'Product Output &amp; Intensity'!$F9</f>
        <v>1.5857481085583944</v>
      </c>
      <c r="AC7" s="303">
        <f>'Product Output &amp; Intensity'!AF9/'Product Output &amp; Intensity'!$F9</f>
        <v>1.5657176061344988</v>
      </c>
      <c r="AD7" s="303">
        <f>'Product Output &amp; Intensity'!AG9/'Product Output &amp; Intensity'!$F9</f>
        <v>1.5456871037106032</v>
      </c>
      <c r="AE7" s="303">
        <f>'Product Output &amp; Intensity'!AH9/'Product Output &amp; Intensity'!$F9</f>
        <v>1.5256566012867077</v>
      </c>
      <c r="AF7" s="303">
        <f>'Product Output &amp; Intensity'!AI9/'Product Output &amp; Intensity'!$F9</f>
        <v>1.5056260988628118</v>
      </c>
      <c r="AG7" s="303">
        <f>'Product Output &amp; Intensity'!AJ9/'Product Output &amp; Intensity'!$F9</f>
        <v>1.4855955964389169</v>
      </c>
      <c r="AH7" s="303">
        <f>'Product Output &amp; Intensity'!AK9/'Product Output &amp; Intensity'!$F9</f>
        <v>1.4638958854796968</v>
      </c>
      <c r="AI7" s="303">
        <f>'Product Output &amp; Intensity'!AL9/'Product Output &amp; Intensity'!$F9</f>
        <v>1.4421961745204768</v>
      </c>
      <c r="AJ7" s="303">
        <f>'Product Output &amp; Intensity'!AM9/'Product Output &amp; Intensity'!$F9</f>
        <v>1.4204964635612569</v>
      </c>
      <c r="AK7" s="303">
        <f>'Product Output &amp; Intensity'!AN9/'Product Output &amp; Intensity'!$F9</f>
        <v>1.3987967526020368</v>
      </c>
      <c r="AL7" s="303">
        <f>'Product Output &amp; Intensity'!AO9/'Product Output &amp; Intensity'!$F9</f>
        <v>1.3770970416428163</v>
      </c>
      <c r="AM7" s="303">
        <f>'Product Output &amp; Intensity'!AP9/'Product Output &amp; Intensity'!$F9</f>
        <v>1.3520589136129468</v>
      </c>
      <c r="AN7" s="303">
        <f>'Product Output &amp; Intensity'!AQ9/'Product Output &amp; Intensity'!$F9</f>
        <v>1.3270207855830776</v>
      </c>
      <c r="AO7" s="303">
        <f>'Product Output &amp; Intensity'!AR9/'Product Output &amp; Intensity'!$F9</f>
        <v>1.3019826575532081</v>
      </c>
      <c r="AP7" s="303">
        <f>'Product Output &amp; Intensity'!AS9/'Product Output &amp; Intensity'!$F9</f>
        <v>1.2769445295233386</v>
      </c>
      <c r="AQ7" s="304">
        <f>'Product Output &amp; Intensity'!AT9/'Product Output &amp; Intensity'!$F9</f>
        <v>1.2519064014934693</v>
      </c>
    </row>
    <row r="8" spans="1:43" x14ac:dyDescent="0.2">
      <c r="A8" s="219" t="s">
        <v>21</v>
      </c>
      <c r="B8" s="152" t="s">
        <v>345</v>
      </c>
      <c r="C8" s="152">
        <v>1</v>
      </c>
      <c r="D8" s="303">
        <f>('Product Output &amp; Intensity'!G10*'Product Output &amp; Intensity'!$E$31+'Product Output &amp; Intensity'!G11*'Product Output &amp; Intensity'!$E$32)/('Product Output &amp; Intensity'!$F10*'Product Output &amp; Intensity'!$E$31+'Product Output &amp; Intensity'!$F11*'Product Output &amp; Intensity'!$E$32)</f>
        <v>1.0475738864125415</v>
      </c>
      <c r="E8" s="303">
        <f>('Product Output &amp; Intensity'!H10*'Product Output &amp; Intensity'!$E$31+'Product Output &amp; Intensity'!H11*'Product Output &amp; Intensity'!$E$32)/('Product Output &amp; Intensity'!$F10*'Product Output &amp; Intensity'!$E$31+'Product Output &amp; Intensity'!$F11*'Product Output &amp; Intensity'!$E$32)</f>
        <v>1.1173489198176023</v>
      </c>
      <c r="F8" s="303">
        <f>('Product Output &amp; Intensity'!I10*'Product Output &amp; Intensity'!$E$31+'Product Output &amp; Intensity'!I11*'Product Output &amp; Intensity'!$E$32)/('Product Output &amp; Intensity'!$F10*'Product Output &amp; Intensity'!$E$31+'Product Output &amp; Intensity'!$F11*'Product Output &amp; Intensity'!$E$32)</f>
        <v>1.187123953222663</v>
      </c>
      <c r="G8" s="303">
        <f>('Product Output &amp; Intensity'!J10*'Product Output &amp; Intensity'!$E$31+'Product Output &amp; Intensity'!J11*'Product Output &amp; Intensity'!$E$32)/('Product Output &amp; Intensity'!$F10*'Product Output &amp; Intensity'!$E$31+'Product Output &amp; Intensity'!$F11*'Product Output &amp; Intensity'!$E$32)</f>
        <v>1.2521415979864694</v>
      </c>
      <c r="H8" s="303">
        <f>('Product Output &amp; Intensity'!K10*'Product Output &amp; Intensity'!$E$31+'Product Output &amp; Intensity'!K11*'Product Output &amp; Intensity'!$E$32)/('Product Output &amp; Intensity'!$F10*'Product Output &amp; Intensity'!$E$31+'Product Output &amp; Intensity'!$F11*'Product Output &amp; Intensity'!$E$32)</f>
        <v>1.3171592427502758</v>
      </c>
      <c r="I8" s="303">
        <f>('Product Output &amp; Intensity'!L10*'Product Output &amp; Intensity'!$E$31+'Product Output &amp; Intensity'!L11*'Product Output &amp; Intensity'!$E$32)/('Product Output &amp; Intensity'!$F10*'Product Output &amp; Intensity'!$E$31+'Product Output &amp; Intensity'!$F11*'Product Output &amp; Intensity'!$E$32)</f>
        <v>1.3464292506834428</v>
      </c>
      <c r="J8" s="303">
        <f>('Product Output &amp; Intensity'!M10*'Product Output &amp; Intensity'!$E$31+'Product Output &amp; Intensity'!M11*'Product Output &amp; Intensity'!$E$32)/('Product Output &amp; Intensity'!$F10*'Product Output &amp; Intensity'!$E$31+'Product Output &amp; Intensity'!$F11*'Product Output &amp; Intensity'!$E$32)</f>
        <v>1.3756992586166095</v>
      </c>
      <c r="K8" s="303">
        <f>('Product Output &amp; Intensity'!N10*'Product Output &amp; Intensity'!$E$31+'Product Output &amp; Intensity'!N11*'Product Output &amp; Intensity'!$E$32)/('Product Output &amp; Intensity'!$F10*'Product Output &amp; Intensity'!$E$31+'Product Output &amp; Intensity'!$F11*'Product Output &amp; Intensity'!$E$32)</f>
        <v>1.4049692665497766</v>
      </c>
      <c r="L8" s="303">
        <f>('Product Output &amp; Intensity'!O10*'Product Output &amp; Intensity'!$E$31+'Product Output &amp; Intensity'!O11*'Product Output &amp; Intensity'!$E$32)/('Product Output &amp; Intensity'!$F10*'Product Output &amp; Intensity'!$E$31+'Product Output &amp; Intensity'!$F11*'Product Output &amp; Intensity'!$E$32)</f>
        <v>1.4342392744829431</v>
      </c>
      <c r="M8" s="303">
        <f>('Product Output &amp; Intensity'!P10*'Product Output &amp; Intensity'!$E$31+'Product Output &amp; Intensity'!P11*'Product Output &amp; Intensity'!$E$32)/('Product Output &amp; Intensity'!$F10*'Product Output &amp; Intensity'!$E$31+'Product Output &amp; Intensity'!$F11*'Product Output &amp; Intensity'!$E$32)</f>
        <v>1.46350928241611</v>
      </c>
      <c r="N8" s="303">
        <f>('Product Output &amp; Intensity'!Q10*'Product Output &amp; Intensity'!$E$31+'Product Output &amp; Intensity'!Q11*'Product Output &amp; Intensity'!$E$32)/('Product Output &amp; Intensity'!$F10*'Product Output &amp; Intensity'!$E$31+'Product Output &amp; Intensity'!$F11*'Product Output &amp; Intensity'!$E$32)</f>
        <v>1.4656000700916065</v>
      </c>
      <c r="O8" s="303">
        <f>('Product Output &amp; Intensity'!R10*'Product Output &amp; Intensity'!$E$31+'Product Output &amp; Intensity'!R11*'Product Output &amp; Intensity'!$E$32)/('Product Output &amp; Intensity'!$F10*'Product Output &amp; Intensity'!$E$31+'Product Output &amp; Intensity'!$F11*'Product Output &amp; Intensity'!$E$32)</f>
        <v>1.4676908577671035</v>
      </c>
      <c r="P8" s="303">
        <f>('Product Output &amp; Intensity'!S10*'Product Output &amp; Intensity'!$E$31+'Product Output &amp; Intensity'!S11*'Product Output &amp; Intensity'!$E$32)/('Product Output &amp; Intensity'!$F10*'Product Output &amp; Intensity'!$E$31+'Product Output &amp; Intensity'!$F11*'Product Output &amp; Intensity'!$E$32)</f>
        <v>1.4697816454425998</v>
      </c>
      <c r="Q8" s="303">
        <f>('Product Output &amp; Intensity'!T10*'Product Output &amp; Intensity'!$E$31+'Product Output &amp; Intensity'!T11*'Product Output &amp; Intensity'!$E$32)/('Product Output &amp; Intensity'!$F10*'Product Output &amp; Intensity'!$E$31+'Product Output &amp; Intensity'!$F11*'Product Output &amp; Intensity'!$E$32)</f>
        <v>1.4718724331180966</v>
      </c>
      <c r="R8" s="303">
        <f>('Product Output &amp; Intensity'!U10*'Product Output &amp; Intensity'!$E$31+'Product Output &amp; Intensity'!U11*'Product Output &amp; Intensity'!$E$32)/('Product Output &amp; Intensity'!$F10*'Product Output &amp; Intensity'!$E$31+'Product Output &amp; Intensity'!$F11*'Product Output &amp; Intensity'!$E$32)</f>
        <v>1.4739632207935931</v>
      </c>
      <c r="S8" s="303">
        <f>('Product Output &amp; Intensity'!V10*'Product Output &amp; Intensity'!$E$31+'Product Output &amp; Intensity'!V11*'Product Output &amp; Intensity'!$E$32)/('Product Output &amp; Intensity'!$F10*'Product Output &amp; Intensity'!$E$31+'Product Output &amp; Intensity'!$F11*'Product Output &amp; Intensity'!$E$32)</f>
        <v>1.4572375367159494</v>
      </c>
      <c r="T8" s="303">
        <f>('Product Output &amp; Intensity'!W10*'Product Output &amp; Intensity'!$E$31+'Product Output &amp; Intensity'!W11*'Product Output &amp; Intensity'!$E$32)/('Product Output &amp; Intensity'!$F10*'Product Output &amp; Intensity'!$E$31+'Product Output &amp; Intensity'!$F11*'Product Output &amp; Intensity'!$E$32)</f>
        <v>1.4405118526383056</v>
      </c>
      <c r="U8" s="303">
        <f>('Product Output &amp; Intensity'!X10*'Product Output &amp; Intensity'!$E$31+'Product Output &amp; Intensity'!X11*'Product Output &amp; Intensity'!$E$32)/('Product Output &amp; Intensity'!$F10*'Product Output &amp; Intensity'!$E$31+'Product Output &amp; Intensity'!$F11*'Product Output &amp; Intensity'!$E$32)</f>
        <v>1.4237861685606614</v>
      </c>
      <c r="V8" s="303">
        <f>('Product Output &amp; Intensity'!Y10*'Product Output &amp; Intensity'!$E$31+'Product Output &amp; Intensity'!Y11*'Product Output &amp; Intensity'!$E$32)/('Product Output &amp; Intensity'!$F10*'Product Output &amp; Intensity'!$E$31+'Product Output &amp; Intensity'!$F11*'Product Output &amp; Intensity'!$E$32)</f>
        <v>1.4070604844830177</v>
      </c>
      <c r="W8" s="303">
        <f>('Product Output &amp; Intensity'!Z10*'Product Output &amp; Intensity'!$E$31+'Product Output &amp; Intensity'!Z11*'Product Output &amp; Intensity'!$E$32)/('Product Output &amp; Intensity'!$F10*'Product Output &amp; Intensity'!$E$31+'Product Output &amp; Intensity'!$F11*'Product Output &amp; Intensity'!$E$32)</f>
        <v>1.3903348004053739</v>
      </c>
      <c r="X8" s="303">
        <f>('Product Output &amp; Intensity'!AA10*'Product Output &amp; Intensity'!$E$31+'Product Output &amp; Intensity'!AA11*'Product Output &amp; Intensity'!$E$32)/('Product Output &amp; Intensity'!$F10*'Product Output &amp; Intensity'!$E$31+'Product Output &amp; Intensity'!$F11*'Product Output &amp; Intensity'!$E$32)</f>
        <v>1.3589740141501394</v>
      </c>
      <c r="Y8" s="303">
        <f>('Product Output &amp; Intensity'!AB10*'Product Output &amp; Intensity'!$E$31+'Product Output &amp; Intensity'!AB11*'Product Output &amp; Intensity'!$E$32)/('Product Output &amp; Intensity'!$F10*'Product Output &amp; Intensity'!$E$31+'Product Output &amp; Intensity'!$F11*'Product Output &amp; Intensity'!$E$32)</f>
        <v>1.3276132278949055</v>
      </c>
      <c r="Z8" s="303">
        <f>('Product Output &amp; Intensity'!AC10*'Product Output &amp; Intensity'!$E$31+'Product Output &amp; Intensity'!AC11*'Product Output &amp; Intensity'!$E$32)/('Product Output &amp; Intensity'!$F10*'Product Output &amp; Intensity'!$E$31+'Product Output &amp; Intensity'!$F11*'Product Output &amp; Intensity'!$E$32)</f>
        <v>1.296252441639671</v>
      </c>
      <c r="AA8" s="303">
        <f>('Product Output &amp; Intensity'!AD10*'Product Output &amp; Intensity'!$E$31+'Product Output &amp; Intensity'!AD11*'Product Output &amp; Intensity'!$E$32)/('Product Output &amp; Intensity'!$F10*'Product Output &amp; Intensity'!$E$31+'Product Output &amp; Intensity'!$F11*'Product Output &amp; Intensity'!$E$32)</f>
        <v>1.2648916553844367</v>
      </c>
      <c r="AB8" s="303">
        <f>('Product Output &amp; Intensity'!AE10*'Product Output &amp; Intensity'!$E$31+'Product Output &amp; Intensity'!AE11*'Product Output &amp; Intensity'!$E$32)/('Product Output &amp; Intensity'!$F10*'Product Output &amp; Intensity'!$E$31+'Product Output &amp; Intensity'!$F11*'Product Output &amp; Intensity'!$E$32)</f>
        <v>1.2335308691292022</v>
      </c>
      <c r="AC8" s="303">
        <f>('Product Output &amp; Intensity'!AF10*'Product Output &amp; Intensity'!$E$31+'Product Output &amp; Intensity'!AF11*'Product Output &amp; Intensity'!$E$32)/('Product Output &amp; Intensity'!$F10*'Product Output &amp; Intensity'!$E$31+'Product Output &amp; Intensity'!$F11*'Product Output &amp; Intensity'!$E$32)</f>
        <v>1.2021700828739679</v>
      </c>
      <c r="AD8" s="303">
        <f>('Product Output &amp; Intensity'!AG10*'Product Output &amp; Intensity'!$E$31+'Product Output &amp; Intensity'!AG11*'Product Output &amp; Intensity'!$E$32)/('Product Output &amp; Intensity'!$F10*'Product Output &amp; Intensity'!$E$31+'Product Output &amp; Intensity'!$F11*'Product Output &amp; Intensity'!$E$32)</f>
        <v>1.1708092966187338</v>
      </c>
      <c r="AE8" s="303">
        <f>('Product Output &amp; Intensity'!AH10*'Product Output &amp; Intensity'!$E$31+'Product Output &amp; Intensity'!AH11*'Product Output &amp; Intensity'!$E$32)/('Product Output &amp; Intensity'!$F10*'Product Output &amp; Intensity'!$E$31+'Product Output &amp; Intensity'!$F11*'Product Output &amp; Intensity'!$E$32)</f>
        <v>1.1394485103634995</v>
      </c>
      <c r="AF8" s="303">
        <f>('Product Output &amp; Intensity'!AI10*'Product Output &amp; Intensity'!$E$31+'Product Output &amp; Intensity'!AI11*'Product Output &amp; Intensity'!$E$32)/('Product Output &amp; Intensity'!$F10*'Product Output &amp; Intensity'!$E$31+'Product Output &amp; Intensity'!$F11*'Product Output &amp; Intensity'!$E$32)</f>
        <v>1.1080877241082654</v>
      </c>
      <c r="AG8" s="303">
        <f>('Product Output &amp; Intensity'!AJ10*'Product Output &amp; Intensity'!$E$31+'Product Output &amp; Intensity'!AJ11*'Product Output &amp; Intensity'!$E$32)/('Product Output &amp; Intensity'!$F10*'Product Output &amp; Intensity'!$E$31+'Product Output &amp; Intensity'!$F11*'Product Output &amp; Intensity'!$E$32)</f>
        <v>1.0767269378530311</v>
      </c>
      <c r="AH8" s="303">
        <f>('Product Output &amp; Intensity'!AK10*'Product Output &amp; Intensity'!$E$31+'Product Output &amp; Intensity'!AK11*'Product Output &amp; Intensity'!$E$32)/('Product Output &amp; Intensity'!$F10*'Product Output &amp; Intensity'!$E$31+'Product Output &amp; Intensity'!$F11*'Product Output &amp; Intensity'!$E$32)</f>
        <v>1.0495475305267763</v>
      </c>
      <c r="AI8" s="303">
        <f>('Product Output &amp; Intensity'!AL10*'Product Output &amp; Intensity'!$E$31+'Product Output &amp; Intensity'!AL11*'Product Output &amp; Intensity'!$E$32)/('Product Output &amp; Intensity'!$F10*'Product Output &amp; Intensity'!$E$31+'Product Output &amp; Intensity'!$F11*'Product Output &amp; Intensity'!$E$32)</f>
        <v>1.0223681232005215</v>
      </c>
      <c r="AJ8" s="303">
        <f>('Product Output &amp; Intensity'!AM10*'Product Output &amp; Intensity'!$E$31+'Product Output &amp; Intensity'!AM11*'Product Output &amp; Intensity'!$E$32)/('Product Output &amp; Intensity'!$F10*'Product Output &amp; Intensity'!$E$31+'Product Output &amp; Intensity'!$F11*'Product Output &amp; Intensity'!$E$32)</f>
        <v>0.99518871587426672</v>
      </c>
      <c r="AK8" s="303">
        <f>('Product Output &amp; Intensity'!AN10*'Product Output &amp; Intensity'!$E$31+'Product Output &amp; Intensity'!AN11*'Product Output &amp; Intensity'!$E$32)/('Product Output &amp; Intensity'!$F10*'Product Output &amp; Intensity'!$E$31+'Product Output &amp; Intensity'!$F11*'Product Output &amp; Intensity'!$E$32)</f>
        <v>0.96800930854801193</v>
      </c>
      <c r="AL8" s="303">
        <f>('Product Output &amp; Intensity'!AO10*'Product Output &amp; Intensity'!$E$31+'Product Output &amp; Intensity'!AO11*'Product Output &amp; Intensity'!$E$32)/('Product Output &amp; Intensity'!$F10*'Product Output &amp; Intensity'!$E$31+'Product Output &amp; Intensity'!$F11*'Product Output &amp; Intensity'!$E$32)</f>
        <v>0.94082990122175703</v>
      </c>
      <c r="AM8" s="303">
        <f>('Product Output &amp; Intensity'!AP10*'Product Output &amp; Intensity'!$E$31+'Product Output &amp; Intensity'!AP11*'Product Output &amp; Intensity'!$E$32)/('Product Output &amp; Intensity'!$F10*'Product Output &amp; Intensity'!$E$31+'Product Output &amp; Intensity'!$F11*'Product Output &amp; Intensity'!$E$32)</f>
        <v>0.91228518578311657</v>
      </c>
      <c r="AN8" s="303">
        <f>('Product Output &amp; Intensity'!AQ10*'Product Output &amp; Intensity'!$E$31+'Product Output &amp; Intensity'!AQ11*'Product Output &amp; Intensity'!$E$32)/('Product Output &amp; Intensity'!$F10*'Product Output &amp; Intensity'!$E$31+'Product Output &amp; Intensity'!$F11*'Product Output &amp; Intensity'!$E$32)</f>
        <v>0.88374047034447623</v>
      </c>
      <c r="AO8" s="303">
        <f>('Product Output &amp; Intensity'!AR10*'Product Output &amp; Intensity'!$E$31+'Product Output &amp; Intensity'!AR11*'Product Output &amp; Intensity'!$E$32)/('Product Output &amp; Intensity'!$F10*'Product Output &amp; Intensity'!$E$31+'Product Output &amp; Intensity'!$F11*'Product Output &amp; Intensity'!$E$32)</f>
        <v>0.85519575490583588</v>
      </c>
      <c r="AP8" s="303">
        <f>('Product Output &amp; Intensity'!AS10*'Product Output &amp; Intensity'!$E$31+'Product Output &amp; Intensity'!AS11*'Product Output &amp; Intensity'!$E$32)/('Product Output &amp; Intensity'!$F10*'Product Output &amp; Intensity'!$E$31+'Product Output &amp; Intensity'!$F11*'Product Output &amp; Intensity'!$E$32)</f>
        <v>0.82665103946719543</v>
      </c>
      <c r="AQ8" s="304">
        <f>('Product Output &amp; Intensity'!AT10*'Product Output &amp; Intensity'!$E$31+'Product Output &amp; Intensity'!AT11*'Product Output &amp; Intensity'!$E$32)/('Product Output &amp; Intensity'!$F10*'Product Output &amp; Intensity'!$E$31+'Product Output &amp; Intensity'!$F11*'Product Output &amp; Intensity'!$E$32)</f>
        <v>0.79810632402855486</v>
      </c>
    </row>
    <row r="9" spans="1:43" x14ac:dyDescent="0.2">
      <c r="A9" s="219" t="s">
        <v>1</v>
      </c>
      <c r="B9" s="152" t="s">
        <v>345</v>
      </c>
      <c r="C9" s="152">
        <v>1</v>
      </c>
      <c r="D9" s="303">
        <f>('Product Output &amp; Intensity'!G12*'Product Output &amp; Intensity'!$E$33+'Product Output &amp; Intensity'!G13*'Product Output &amp; Intensity'!$E$34+'Product Output &amp; Intensity'!G14*'Product Output &amp; Intensity'!$E$35+'Product Output &amp; Intensity'!G15*'Product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1.0647409711204243</v>
      </c>
      <c r="E9" s="303">
        <f>('Product Output &amp; Intensity'!H12*'Product Output &amp; Intensity'!$E$33+'Product Output &amp; Intensity'!H13*'Product Output &amp; Intensity'!$E$34+'Product Output &amp; Intensity'!H14*'Product Output &amp; Intensity'!$E$35+'Product Output &amp; Intensity'!H15*'Product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1.172642589654465</v>
      </c>
      <c r="F9" s="303">
        <f>('Product Output &amp; Intensity'!I12*'Product Output &amp; Intensity'!$E$33+'Product Output &amp; Intensity'!I13*'Product Output &amp; Intensity'!$E$34+'Product Output &amp; Intensity'!I14*'Product Output &amp; Intensity'!$E$35+'Product Output &amp; Intensity'!I15*'Product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1.2675960139644207</v>
      </c>
      <c r="G9" s="303">
        <f>('Product Output &amp; Intensity'!J12*'Product Output &amp; Intensity'!$E$33+'Product Output &amp; Intensity'!J13*'Product Output &amp; Intensity'!$E$34+'Product Output &amp; Intensity'!J14*'Product Output &amp; Intensity'!$E$35+'Product Output &amp; Intensity'!J15*'Product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1.3496012440502918</v>
      </c>
      <c r="H9" s="303">
        <f>('Product Output &amp; Intensity'!K12*'Product Output &amp; Intensity'!$E$33+'Product Output &amp; Intensity'!K13*'Product Output &amp; Intensity'!$E$34+'Product Output &amp; Intensity'!K14*'Product Output &amp; Intensity'!$E$35+'Product Output &amp; Intensity'!K15*'Product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1.4316064741361625</v>
      </c>
      <c r="I9" s="303">
        <f>('Product Output &amp; Intensity'!L12*'Product Output &amp; Intensity'!$E$33+'Product Output &amp; Intensity'!L13*'Product Output &amp; Intensity'!$E$34+'Product Output &amp; Intensity'!L14*'Product Output &amp; Intensity'!$E$35+'Product Output &amp; Intensity'!L15*'Product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1.4837436031169453</v>
      </c>
      <c r="J9" s="303">
        <f>('Product Output &amp; Intensity'!M12*'Product Output &amp; Intensity'!$E$33+'Product Output &amp; Intensity'!M13*'Product Output &amp; Intensity'!$E$34+'Product Output &amp; Intensity'!M14*'Product Output &amp; Intensity'!$E$35+'Product Output &amp; Intensity'!M15*'Product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1.5358807320977279</v>
      </c>
      <c r="K9" s="303">
        <f>('Product Output &amp; Intensity'!N12*'Product Output &amp; Intensity'!$E$33+'Product Output &amp; Intensity'!N13*'Product Output &amp; Intensity'!$E$34+'Product Output &amp; Intensity'!N14*'Product Output &amp; Intensity'!$E$35+'Product Output &amp; Intensity'!N15*'Product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1.588017861078511</v>
      </c>
      <c r="L9" s="303">
        <f>('Product Output &amp; Intensity'!O12*'Product Output &amp; Intensity'!$E$33+'Product Output &amp; Intensity'!O13*'Product Output &amp; Intensity'!$E$34+'Product Output &amp; Intensity'!O14*'Product Output &amp; Intensity'!$E$35+'Product Output &amp; Intensity'!O15*'Product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1.6401549900592938</v>
      </c>
      <c r="M9" s="303">
        <f>('Product Output &amp; Intensity'!P12*'Product Output &amp; Intensity'!$E$33+'Product Output &amp; Intensity'!P13*'Product Output &amp; Intensity'!$E$34+'Product Output &amp; Intensity'!P14*'Product Output &amp; Intensity'!$E$35+'Product Output &amp; Intensity'!P15*'Product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1.6922921190400766</v>
      </c>
      <c r="N9" s="303">
        <f>('Product Output &amp; Intensity'!Q12*'Product Output &amp; Intensity'!$E$33+'Product Output &amp; Intensity'!Q13*'Product Output &amp; Intensity'!$E$34+'Product Output &amp; Intensity'!Q14*'Product Output &amp; Intensity'!$E$35+'Product Output &amp; Intensity'!Q15*'Product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1.7222342996940545</v>
      </c>
      <c r="O9" s="303">
        <f>('Product Output &amp; Intensity'!R12*'Product Output &amp; Intensity'!$E$33+'Product Output &amp; Intensity'!R13*'Product Output &amp; Intensity'!$E$34+'Product Output &amp; Intensity'!R14*'Product Output &amp; Intensity'!$E$35+'Product Output &amp; Intensity'!R15*'Product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1.7521764803480322</v>
      </c>
      <c r="P9" s="303">
        <f>('Product Output &amp; Intensity'!S12*'Product Output &amp; Intensity'!$E$33+'Product Output &amp; Intensity'!S13*'Product Output &amp; Intensity'!$E$34+'Product Output &amp; Intensity'!S14*'Product Output &amp; Intensity'!$E$35+'Product Output &amp; Intensity'!S15*'Product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1.7821186610020103</v>
      </c>
      <c r="Q9" s="303">
        <f>('Product Output &amp; Intensity'!T12*'Product Output &amp; Intensity'!$E$33+'Product Output &amp; Intensity'!T13*'Product Output &amp; Intensity'!$E$34+'Product Output &amp; Intensity'!T14*'Product Output &amp; Intensity'!$E$35+'Product Output &amp; Intensity'!T15*'Product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1.8120608416559878</v>
      </c>
      <c r="R9" s="303">
        <f>('Product Output &amp; Intensity'!U12*'Product Output &amp; Intensity'!$E$33+'Product Output &amp; Intensity'!U13*'Product Output &amp; Intensity'!$E$34+'Product Output &amp; Intensity'!U14*'Product Output &amp; Intensity'!$E$35+'Product Output &amp; Intensity'!U15*'Product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1.8420030223099659</v>
      </c>
      <c r="S9" s="303">
        <f>('Product Output &amp; Intensity'!V12*'Product Output &amp; Intensity'!$E$33+'Product Output &amp; Intensity'!V13*'Product Output &amp; Intensity'!$E$34+'Product Output &amp; Intensity'!V14*'Product Output &amp; Intensity'!$E$35+'Product Output &amp; Intensity'!V15*'Product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1.8575960234889071</v>
      </c>
      <c r="T9" s="303">
        <f>('Product Output &amp; Intensity'!W12*'Product Output &amp; Intensity'!$E$33+'Product Output &amp; Intensity'!W13*'Product Output &amp; Intensity'!$E$34+'Product Output &amp; Intensity'!W14*'Product Output &amp; Intensity'!$E$35+'Product Output &amp; Intensity'!W15*'Product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1.873189024667848</v>
      </c>
      <c r="U9" s="303">
        <f>('Product Output &amp; Intensity'!X12*'Product Output &amp; Intensity'!$E$33+'Product Output &amp; Intensity'!X13*'Product Output &amp; Intensity'!$E$34+'Product Output &amp; Intensity'!X14*'Product Output &amp; Intensity'!$E$35+'Product Output &amp; Intensity'!X15*'Product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1.8887820258467891</v>
      </c>
      <c r="V9" s="303">
        <f>('Product Output &amp; Intensity'!Y12*'Product Output &amp; Intensity'!$E$33+'Product Output &amp; Intensity'!Y13*'Product Output &amp; Intensity'!$E$34+'Product Output &amp; Intensity'!Y14*'Product Output &amp; Intensity'!$E$35+'Product Output &amp; Intensity'!Y15*'Product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1.90437502702573</v>
      </c>
      <c r="W9" s="303">
        <f>('Product Output &amp; Intensity'!Z12*'Product Output &amp; Intensity'!$E$33+'Product Output &amp; Intensity'!Z13*'Product Output &amp; Intensity'!$E$34+'Product Output &amp; Intensity'!Z14*'Product Output &amp; Intensity'!$E$35+'Product Output &amp; Intensity'!Z15*'Product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1.9199680282046705</v>
      </c>
      <c r="X9" s="303">
        <f>('Product Output &amp; Intensity'!AA12*'Product Output &amp; Intensity'!$E$33+'Product Output &amp; Intensity'!AA13*'Product Output &amp; Intensity'!$E$34+'Product Output &amp; Intensity'!AA14*'Product Output &amp; Intensity'!$E$35+'Product Output &amp; Intensity'!AA15*'Product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1.9270238895068166</v>
      </c>
      <c r="Y9" s="303">
        <f>('Product Output &amp; Intensity'!AB12*'Product Output &amp; Intensity'!$E$33+'Product Output &amp; Intensity'!AB13*'Product Output &amp; Intensity'!$E$34+'Product Output &amp; Intensity'!AB14*'Product Output &amp; Intensity'!$E$35+'Product Output &amp; Intensity'!AB15*'Product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1.9340797508089622</v>
      </c>
      <c r="Z9" s="303">
        <f>('Product Output &amp; Intensity'!AC12*'Product Output &amp; Intensity'!$E$33+'Product Output &amp; Intensity'!AC13*'Product Output &amp; Intensity'!$E$34+'Product Output &amp; Intensity'!AC14*'Product Output &amp; Intensity'!$E$35+'Product Output &amp; Intensity'!AC15*'Product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1.9411356121111079</v>
      </c>
      <c r="AA9" s="303">
        <f>('Product Output &amp; Intensity'!AD12*'Product Output &amp; Intensity'!$E$33+'Product Output &amp; Intensity'!AD13*'Product Output &amp; Intensity'!$E$34+'Product Output &amp; Intensity'!AD14*'Product Output &amp; Intensity'!$E$35+'Product Output &amp; Intensity'!AD15*'Product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1.9481914734132537</v>
      </c>
      <c r="AB9" s="303">
        <f>('Product Output &amp; Intensity'!AE12*'Product Output &amp; Intensity'!$E$33+'Product Output &amp; Intensity'!AE13*'Product Output &amp; Intensity'!$E$34+'Product Output &amp; Intensity'!AE14*'Product Output &amp; Intensity'!$E$35+'Product Output &amp; Intensity'!AE15*'Product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1.9552473347153998</v>
      </c>
      <c r="AC9" s="303">
        <f>('Product Output &amp; Intensity'!AF12*'Product Output &amp; Intensity'!$E$33+'Product Output &amp; Intensity'!AF13*'Product Output &amp; Intensity'!$E$34+'Product Output &amp; Intensity'!AF14*'Product Output &amp; Intensity'!$E$35+'Product Output &amp; Intensity'!AF15*'Product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1.9549743400816857</v>
      </c>
      <c r="AD9" s="303">
        <f>('Product Output &amp; Intensity'!AG12*'Product Output &amp; Intensity'!$E$33+'Product Output &amp; Intensity'!AG13*'Product Output &amp; Intensity'!$E$34+'Product Output &amp; Intensity'!AG14*'Product Output &amp; Intensity'!$E$35+'Product Output &amp; Intensity'!AG15*'Product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1.9547013454479718</v>
      </c>
      <c r="AE9" s="303">
        <f>('Product Output &amp; Intensity'!AH12*'Product Output &amp; Intensity'!$E$33+'Product Output &amp; Intensity'!AH13*'Product Output &amp; Intensity'!$E$34+'Product Output &amp; Intensity'!AH14*'Product Output &amp; Intensity'!$E$35+'Product Output &amp; Intensity'!AH15*'Product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1.9544283508142577</v>
      </c>
      <c r="AF9" s="303">
        <f>('Product Output &amp; Intensity'!AI12*'Product Output &amp; Intensity'!$E$33+'Product Output &amp; Intensity'!AI13*'Product Output &amp; Intensity'!$E$34+'Product Output &amp; Intensity'!AI14*'Product Output &amp; Intensity'!$E$35+'Product Output &amp; Intensity'!AI15*'Product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1.9541553561805436</v>
      </c>
      <c r="AG9" s="303">
        <f>('Product Output &amp; Intensity'!AJ12*'Product Output &amp; Intensity'!$E$33+'Product Output &amp; Intensity'!AJ13*'Product Output &amp; Intensity'!$E$34+'Product Output &amp; Intensity'!AJ14*'Product Output &amp; Intensity'!$E$35+'Product Output &amp; Intensity'!AJ15*'Product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1.9538823615468299</v>
      </c>
      <c r="AH9" s="303">
        <f>('Product Output &amp; Intensity'!AK12*'Product Output &amp; Intensity'!$E$33+'Product Output &amp; Intensity'!AK13*'Product Output &amp; Intensity'!$E$34+'Product Output &amp; Intensity'!AK14*'Product Output &amp; Intensity'!$E$35+'Product Output &amp; Intensity'!AK15*'Product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1.9469508824150743</v>
      </c>
      <c r="AI9" s="303">
        <f>('Product Output &amp; Intensity'!AL12*'Product Output &amp; Intensity'!$E$33+'Product Output &amp; Intensity'!AL13*'Product Output &amp; Intensity'!$E$34+'Product Output &amp; Intensity'!AL14*'Product Output &amp; Intensity'!$E$35+'Product Output &amp; Intensity'!AL15*'Product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1.9400194032833191</v>
      </c>
      <c r="AJ9" s="303">
        <f>('Product Output &amp; Intensity'!AM12*'Product Output &amp; Intensity'!$E$33+'Product Output &amp; Intensity'!AM13*'Product Output &amp; Intensity'!$E$34+'Product Output &amp; Intensity'!AM14*'Product Output &amp; Intensity'!$E$35+'Product Output &amp; Intensity'!AM15*'Product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1.9330879241515637</v>
      </c>
      <c r="AK9" s="303">
        <f>('Product Output &amp; Intensity'!AN12*'Product Output &amp; Intensity'!$E$33+'Product Output &amp; Intensity'!AN13*'Product Output &amp; Intensity'!$E$34+'Product Output &amp; Intensity'!AN14*'Product Output &amp; Intensity'!$E$35+'Product Output &amp; Intensity'!AN15*'Product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1.9261564450198083</v>
      </c>
      <c r="AL9" s="303">
        <f>('Product Output &amp; Intensity'!AO12*'Product Output &amp; Intensity'!$E$33+'Product Output &amp; Intensity'!AO13*'Product Output &amp; Intensity'!$E$34+'Product Output &amp; Intensity'!AO14*'Product Output &amp; Intensity'!$E$35+'Product Output &amp; Intensity'!AO15*'Product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1.9192249658880527</v>
      </c>
      <c r="AM9" s="303">
        <f>('Product Output &amp; Intensity'!AP12*'Product Output &amp; Intensity'!$E$33+'Product Output &amp; Intensity'!AP13*'Product Output &amp; Intensity'!$E$34+'Product Output &amp; Intensity'!AP14*'Product Output &amp; Intensity'!$E$35+'Product Output &amp; Intensity'!AP15*'Product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1.911069856963171</v>
      </c>
      <c r="AN9" s="303">
        <f>('Product Output &amp; Intensity'!AQ12*'Product Output &amp; Intensity'!$E$33+'Product Output &amp; Intensity'!AQ13*'Product Output &amp; Intensity'!$E$34+'Product Output &amp; Intensity'!AQ14*'Product Output &amp; Intensity'!$E$35+'Product Output &amp; Intensity'!AQ15*'Product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1.9029147480382893</v>
      </c>
      <c r="AO9" s="303">
        <f>('Product Output &amp; Intensity'!AR12*'Product Output &amp; Intensity'!$E$33+'Product Output &amp; Intensity'!AR13*'Product Output &amp; Intensity'!$E$34+'Product Output &amp; Intensity'!AR14*'Product Output &amp; Intensity'!$E$35+'Product Output &amp; Intensity'!AR15*'Product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1.8947596391134076</v>
      </c>
      <c r="AP9" s="303">
        <f>('Product Output &amp; Intensity'!AS12*'Product Output &amp; Intensity'!$E$33+'Product Output &amp; Intensity'!AS13*'Product Output &amp; Intensity'!$E$34+'Product Output &amp; Intensity'!AS14*'Product Output &amp; Intensity'!$E$35+'Product Output &amp; Intensity'!AS15*'Product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1.8866045301885259</v>
      </c>
      <c r="AQ9" s="304">
        <f>('Product Output &amp; Intensity'!AT12*'Product Output &amp; Intensity'!$E$33+'Product Output &amp; Intensity'!AT13*'Product Output &amp; Intensity'!$E$34+'Product Output &amp; Intensity'!AT14*'Product Output &amp; Intensity'!$E$35+'Product Output &amp; Intensity'!AT15*'Product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1.878449421263644</v>
      </c>
    </row>
    <row r="10" spans="1:43" x14ac:dyDescent="0.2">
      <c r="A10" s="219" t="s">
        <v>25</v>
      </c>
      <c r="B10" s="152" t="s">
        <v>345</v>
      </c>
      <c r="C10" s="152">
        <v>1</v>
      </c>
      <c r="D10" s="303">
        <f>('Product Output &amp; Intensity'!G16*'Product Output &amp; Intensity'!$E$37+'Product Output &amp; Intensity'!G17*'Product Output &amp; Intensity'!$E$38)/('Product Output &amp; Intensity'!$F16*'Product Output &amp; Intensity'!$E$37+'Product Output &amp; Intensity'!$F17*'Product Output &amp; Intensity'!$E$38)</f>
        <v>1.010765992769737</v>
      </c>
      <c r="E10" s="303">
        <f>('Product Output &amp; Intensity'!H16*'Product Output &amp; Intensity'!$E$37+'Product Output &amp; Intensity'!H17*'Product Output &amp; Intensity'!$E$38)/('Product Output &amp; Intensity'!$F16*'Product Output &amp; Intensity'!$E$37+'Product Output &amp; Intensity'!$F17*'Product Output &amp; Intensity'!$E$38)</f>
        <v>1.0265561154986846</v>
      </c>
      <c r="F10" s="303">
        <f>('Product Output &amp; Intensity'!I16*'Product Output &amp; Intensity'!$E$37+'Product Output &amp; Intensity'!I17*'Product Output &amp; Intensity'!$E$38)/('Product Output &amp; Intensity'!$F16*'Product Output &amp; Intensity'!$E$37+'Product Output &amp; Intensity'!$F17*'Product Output &amp; Intensity'!$E$38)</f>
        <v>1.0423462382276321</v>
      </c>
      <c r="G10" s="303">
        <f>('Product Output &amp; Intensity'!J16*'Product Output &amp; Intensity'!$E$37+'Product Output &amp; Intensity'!J17*'Product Output &amp; Intensity'!$E$38)/('Product Output &amp; Intensity'!$F16*'Product Output &amp; Intensity'!$E$37+'Product Output &amp; Intensity'!$F17*'Product Output &amp; Intensity'!$E$38)</f>
        <v>1.057059761679606</v>
      </c>
      <c r="H10" s="303">
        <f>('Product Output &amp; Intensity'!K16*'Product Output &amp; Intensity'!$E$37+'Product Output &amp; Intensity'!K17*'Product Output &amp; Intensity'!$E$38)/('Product Output &amp; Intensity'!$F16*'Product Output &amp; Intensity'!$E$37+'Product Output &amp; Intensity'!$F17*'Product Output &amp; Intensity'!$E$38)</f>
        <v>1.0717732851315798</v>
      </c>
      <c r="I10" s="303">
        <f>('Product Output &amp; Intensity'!L16*'Product Output &amp; Intensity'!$E$37+'Product Output &amp; Intensity'!L17*'Product Output &amp; Intensity'!$E$38)/('Product Output &amp; Intensity'!$F16*'Product Output &amp; Intensity'!$E$37+'Product Output &amp; Intensity'!$F17*'Product Output &amp; Intensity'!$E$38)</f>
        <v>1.0853624355069242</v>
      </c>
      <c r="J10" s="303">
        <f>('Product Output &amp; Intensity'!M16*'Product Output &amp; Intensity'!$E$37+'Product Output &amp; Intensity'!M17*'Product Output &amp; Intensity'!$E$38)/('Product Output &amp; Intensity'!$F16*'Product Output &amp; Intensity'!$E$37+'Product Output &amp; Intensity'!$F17*'Product Output &amp; Intensity'!$E$38)</f>
        <v>1.0989515858822685</v>
      </c>
      <c r="K10" s="303">
        <f>('Product Output &amp; Intensity'!N16*'Product Output &amp; Intensity'!$E$37+'Product Output &amp; Intensity'!N17*'Product Output &amp; Intensity'!$E$38)/('Product Output &amp; Intensity'!$F16*'Product Output &amp; Intensity'!$E$37+'Product Output &amp; Intensity'!$F17*'Product Output &amp; Intensity'!$E$38)</f>
        <v>1.1125407362576127</v>
      </c>
      <c r="L10" s="303">
        <f>('Product Output &amp; Intensity'!O16*'Product Output &amp; Intensity'!$E$37+'Product Output &amp; Intensity'!O17*'Product Output &amp; Intensity'!$E$38)/('Product Output &amp; Intensity'!$F16*'Product Output &amp; Intensity'!$E$37+'Product Output &amp; Intensity'!$F17*'Product Output &amp; Intensity'!$E$38)</f>
        <v>1.1261298866329572</v>
      </c>
      <c r="M10" s="303">
        <f>('Product Output &amp; Intensity'!P16*'Product Output &amp; Intensity'!$E$37+'Product Output &amp; Intensity'!P17*'Product Output &amp; Intensity'!$E$38)/('Product Output &amp; Intensity'!$F16*'Product Output &amp; Intensity'!$E$37+'Product Output &amp; Intensity'!$F17*'Product Output &amp; Intensity'!$E$38)</f>
        <v>1.1397190370083015</v>
      </c>
      <c r="N10" s="303">
        <f>('Product Output &amp; Intensity'!Q16*'Product Output &amp; Intensity'!$E$37+'Product Output &amp; Intensity'!Q17*'Product Output &amp; Intensity'!$E$38)/('Product Output &amp; Intensity'!$F16*'Product Output &amp; Intensity'!$E$37+'Product Output &amp; Intensity'!$F17*'Product Output &amp; Intensity'!$E$38)</f>
        <v>1.1268210301532757</v>
      </c>
      <c r="O10" s="303">
        <f>('Product Output &amp; Intensity'!R16*'Product Output &amp; Intensity'!$E$37+'Product Output &amp; Intensity'!R17*'Product Output &amp; Intensity'!$E$38)/('Product Output &amp; Intensity'!$F16*'Product Output &amp; Intensity'!$E$37+'Product Output &amp; Intensity'!$F17*'Product Output &amp; Intensity'!$E$38)</f>
        <v>1.1139230232982498</v>
      </c>
      <c r="P10" s="303">
        <f>('Product Output &amp; Intensity'!S16*'Product Output &amp; Intensity'!$E$37+'Product Output &amp; Intensity'!S17*'Product Output &amp; Intensity'!$E$38)/('Product Output &amp; Intensity'!$F16*'Product Output &amp; Intensity'!$E$37+'Product Output &amp; Intensity'!$F17*'Product Output &amp; Intensity'!$E$38)</f>
        <v>1.101025016443224</v>
      </c>
      <c r="Q10" s="303">
        <f>('Product Output &amp; Intensity'!T16*'Product Output &amp; Intensity'!$E$37+'Product Output &amp; Intensity'!T17*'Product Output &amp; Intensity'!$E$38)/('Product Output &amp; Intensity'!$F16*'Product Output &amp; Intensity'!$E$37+'Product Output &amp; Intensity'!$F17*'Product Output &amp; Intensity'!$E$38)</f>
        <v>1.0881270095881981</v>
      </c>
      <c r="R10" s="303">
        <f>('Product Output &amp; Intensity'!U16*'Product Output &amp; Intensity'!$E$37+'Product Output &amp; Intensity'!U17*'Product Output &amp; Intensity'!$E$38)/('Product Output &amp; Intensity'!$F16*'Product Output &amp; Intensity'!$E$37+'Product Output &amp; Intensity'!$F17*'Product Output &amp; Intensity'!$E$38)</f>
        <v>1.0752290027331723</v>
      </c>
      <c r="S10" s="303">
        <f>('Product Output &amp; Intensity'!V16*'Product Output &amp; Intensity'!$E$37+'Product Output &amp; Intensity'!V17*'Product Output &amp; Intensity'!$E$38)/('Product Output &amp; Intensity'!$F16*'Product Output &amp; Intensity'!$E$37+'Product Output &amp; Intensity'!$F17*'Product Output &amp; Intensity'!$E$38)</f>
        <v>1.056818542003529</v>
      </c>
      <c r="T10" s="303">
        <f>('Product Output &amp; Intensity'!W16*'Product Output &amp; Intensity'!$E$37+'Product Output &amp; Intensity'!W17*'Product Output &amp; Intensity'!$E$38)/('Product Output &amp; Intensity'!$F16*'Product Output &amp; Intensity'!$E$37+'Product Output &amp; Intensity'!$F17*'Product Output &amp; Intensity'!$E$38)</f>
        <v>1.0384080812738856</v>
      </c>
      <c r="U10" s="303">
        <f>('Product Output &amp; Intensity'!X16*'Product Output &amp; Intensity'!$E$37+'Product Output &amp; Intensity'!X17*'Product Output &amp; Intensity'!$E$38)/('Product Output &amp; Intensity'!$F16*'Product Output &amp; Intensity'!$E$37+'Product Output &amp; Intensity'!$F17*'Product Output &amp; Intensity'!$E$38)</f>
        <v>1.019997620544242</v>
      </c>
      <c r="V10" s="303">
        <f>('Product Output &amp; Intensity'!Y16*'Product Output &amp; Intensity'!$E$37+'Product Output &amp; Intensity'!Y17*'Product Output &amp; Intensity'!$E$38)/('Product Output &amp; Intensity'!$F16*'Product Output &amp; Intensity'!$E$37+'Product Output &amp; Intensity'!$F17*'Product Output &amp; Intensity'!$E$38)</f>
        <v>1.0015871598145987</v>
      </c>
      <c r="W10" s="303">
        <f>('Product Output &amp; Intensity'!Z16*'Product Output &amp; Intensity'!$E$37+'Product Output &amp; Intensity'!Z17*'Product Output &amp; Intensity'!$E$38)/('Product Output &amp; Intensity'!$F16*'Product Output &amp; Intensity'!$E$37+'Product Output &amp; Intensity'!$F17*'Product Output &amp; Intensity'!$E$38)</f>
        <v>0.98317669908495531</v>
      </c>
      <c r="X10" s="303">
        <f>('Product Output &amp; Intensity'!AA16*'Product Output &amp; Intensity'!$E$37+'Product Output &amp; Intensity'!AA17*'Product Output &amp; Intensity'!$E$38)/('Product Output &amp; Intensity'!$F16*'Product Output &amp; Intensity'!$E$37+'Product Output &amp; Intensity'!$F17*'Product Output &amp; Intensity'!$E$38)</f>
        <v>0.95792825801902071</v>
      </c>
      <c r="Y10" s="303">
        <f>('Product Output &amp; Intensity'!AB16*'Product Output &amp; Intensity'!$E$37+'Product Output &amp; Intensity'!AB17*'Product Output &amp; Intensity'!$E$38)/('Product Output &amp; Intensity'!$F16*'Product Output &amp; Intensity'!$E$37+'Product Output &amp; Intensity'!$F17*'Product Output &amp; Intensity'!$E$38)</f>
        <v>0.9326798169530861</v>
      </c>
      <c r="Z10" s="303">
        <f>('Product Output &amp; Intensity'!AC16*'Product Output &amp; Intensity'!$E$37+'Product Output &amp; Intensity'!AC17*'Product Output &amp; Intensity'!$E$38)/('Product Output &amp; Intensity'!$F16*'Product Output &amp; Intensity'!$E$37+'Product Output &amp; Intensity'!$F17*'Product Output &amp; Intensity'!$E$38)</f>
        <v>0.9074313758871515</v>
      </c>
      <c r="AA10" s="303">
        <f>('Product Output &amp; Intensity'!AD16*'Product Output &amp; Intensity'!$E$37+'Product Output &amp; Intensity'!AD17*'Product Output &amp; Intensity'!$E$38)/('Product Output &amp; Intensity'!$F16*'Product Output &amp; Intensity'!$E$37+'Product Output &amp; Intensity'!$F17*'Product Output &amp; Intensity'!$E$38)</f>
        <v>0.8821829348212169</v>
      </c>
      <c r="AB10" s="303">
        <f>('Product Output &amp; Intensity'!AE16*'Product Output &amp; Intensity'!$E$37+'Product Output &amp; Intensity'!AE17*'Product Output &amp; Intensity'!$E$38)/('Product Output &amp; Intensity'!$F16*'Product Output &amp; Intensity'!$E$37+'Product Output &amp; Intensity'!$F17*'Product Output &amp; Intensity'!$E$38)</f>
        <v>0.8569344937552823</v>
      </c>
      <c r="AC10" s="303">
        <f>('Product Output &amp; Intensity'!AF16*'Product Output &amp; Intensity'!$E$37+'Product Output &amp; Intensity'!AF17*'Product Output &amp; Intensity'!$E$38)/('Product Output &amp; Intensity'!$F16*'Product Output &amp; Intensity'!$E$37+'Product Output &amp; Intensity'!$F17*'Product Output &amp; Intensity'!$E$38)</f>
        <v>0.83743890431016299</v>
      </c>
      <c r="AD10" s="303">
        <f>('Product Output &amp; Intensity'!AG16*'Product Output &amp; Intensity'!$E$37+'Product Output &amp; Intensity'!AG17*'Product Output &amp; Intensity'!$E$38)/('Product Output &amp; Intensity'!$F16*'Product Output &amp; Intensity'!$E$37+'Product Output &amp; Intensity'!$F17*'Product Output &amp; Intensity'!$E$38)</f>
        <v>0.81794331486504368</v>
      </c>
      <c r="AE10" s="303">
        <f>('Product Output &amp; Intensity'!AH16*'Product Output &amp; Intensity'!$E$37+'Product Output &amp; Intensity'!AH17*'Product Output &amp; Intensity'!$E$38)/('Product Output &amp; Intensity'!$F16*'Product Output &amp; Intensity'!$E$37+'Product Output &amp; Intensity'!$F17*'Product Output &amp; Intensity'!$E$38)</f>
        <v>0.79844772541992437</v>
      </c>
      <c r="AF10" s="303">
        <f>('Product Output &amp; Intensity'!AI16*'Product Output &amp; Intensity'!$E$37+'Product Output &amp; Intensity'!AI17*'Product Output &amp; Intensity'!$E$38)/('Product Output &amp; Intensity'!$F16*'Product Output &amp; Intensity'!$E$37+'Product Output &amp; Intensity'!$F17*'Product Output &amp; Intensity'!$E$38)</f>
        <v>0.77895213597480517</v>
      </c>
      <c r="AG10" s="303">
        <f>('Product Output &amp; Intensity'!AJ16*'Product Output &amp; Intensity'!$E$37+'Product Output &amp; Intensity'!AJ17*'Product Output &amp; Intensity'!$E$38)/('Product Output &amp; Intensity'!$F16*'Product Output &amp; Intensity'!$E$37+'Product Output &amp; Intensity'!$F17*'Product Output &amp; Intensity'!$E$38)</f>
        <v>0.75945654652968586</v>
      </c>
      <c r="AH10" s="303">
        <f>('Product Output &amp; Intensity'!AK16*'Product Output &amp; Intensity'!$E$37+'Product Output &amp; Intensity'!AK17*'Product Output &amp; Intensity'!$E$38)/('Product Output &amp; Intensity'!$F16*'Product Output &amp; Intensity'!$E$37+'Product Output &amp; Intensity'!$F17*'Product Output &amp; Intensity'!$E$38)</f>
        <v>0.74773047868737397</v>
      </c>
      <c r="AI10" s="303">
        <f>('Product Output &amp; Intensity'!AL16*'Product Output &amp; Intensity'!$E$37+'Product Output &amp; Intensity'!AL17*'Product Output &amp; Intensity'!$E$38)/('Product Output &amp; Intensity'!$F16*'Product Output &amp; Intensity'!$E$37+'Product Output &amp; Intensity'!$F17*'Product Output &amp; Intensity'!$E$38)</f>
        <v>0.73600441084506207</v>
      </c>
      <c r="AJ10" s="303">
        <f>('Product Output &amp; Intensity'!AM16*'Product Output &amp; Intensity'!$E$37+'Product Output &amp; Intensity'!AM17*'Product Output &amp; Intensity'!$E$38)/('Product Output &amp; Intensity'!$F16*'Product Output &amp; Intensity'!$E$37+'Product Output &amp; Intensity'!$F17*'Product Output &amp; Intensity'!$E$38)</f>
        <v>0.72427834300275018</v>
      </c>
      <c r="AK10" s="303">
        <f>('Product Output &amp; Intensity'!AN16*'Product Output &amp; Intensity'!$E$37+'Product Output &amp; Intensity'!AN17*'Product Output &amp; Intensity'!$E$38)/('Product Output &amp; Intensity'!$F16*'Product Output &amp; Intensity'!$E$37+'Product Output &amp; Intensity'!$F17*'Product Output &amp; Intensity'!$E$38)</f>
        <v>0.7125522751604384</v>
      </c>
      <c r="AL10" s="303">
        <f>('Product Output &amp; Intensity'!AO16*'Product Output &amp; Intensity'!$E$37+'Product Output &amp; Intensity'!AO17*'Product Output &amp; Intensity'!$E$38)/('Product Output &amp; Intensity'!$F16*'Product Output &amp; Intensity'!$E$37+'Product Output &amp; Intensity'!$F17*'Product Output &amp; Intensity'!$E$38)</f>
        <v>0.7008262073181265</v>
      </c>
      <c r="AM10" s="303">
        <f>('Product Output &amp; Intensity'!AP16*'Product Output &amp; Intensity'!$E$37+'Product Output &amp; Intensity'!AP17*'Product Output &amp; Intensity'!$E$38)/('Product Output &amp; Intensity'!$F16*'Product Output &amp; Intensity'!$E$37+'Product Output &amp; Intensity'!$F17*'Product Output &amp; Intensity'!$E$38)</f>
        <v>0.69497168967410572</v>
      </c>
      <c r="AN10" s="303">
        <f>('Product Output &amp; Intensity'!AQ16*'Product Output &amp; Intensity'!$E$37+'Product Output &amp; Intensity'!AQ17*'Product Output &amp; Intensity'!$E$38)/('Product Output &amp; Intensity'!$F16*'Product Output &amp; Intensity'!$E$37+'Product Output &amp; Intensity'!$F17*'Product Output &amp; Intensity'!$E$38)</f>
        <v>0.68911717203008482</v>
      </c>
      <c r="AO10" s="303">
        <f>('Product Output &amp; Intensity'!AR16*'Product Output &amp; Intensity'!$E$37+'Product Output &amp; Intensity'!AR17*'Product Output &amp; Intensity'!$E$38)/('Product Output &amp; Intensity'!$F16*'Product Output &amp; Intensity'!$E$37+'Product Output &amp; Intensity'!$F17*'Product Output &amp; Intensity'!$E$38)</f>
        <v>0.68326265438606404</v>
      </c>
      <c r="AP10" s="303">
        <f>('Product Output &amp; Intensity'!AS16*'Product Output &amp; Intensity'!$E$37+'Product Output &amp; Intensity'!AS17*'Product Output &amp; Intensity'!$E$38)/('Product Output &amp; Intensity'!$F16*'Product Output &amp; Intensity'!$E$37+'Product Output &amp; Intensity'!$F17*'Product Output &amp; Intensity'!$E$38)</f>
        <v>0.67740813674204325</v>
      </c>
      <c r="AQ10" s="304">
        <f>('Product Output &amp; Intensity'!AT16*'Product Output &amp; Intensity'!$E$37+'Product Output &amp; Intensity'!AT17*'Product Output &amp; Intensity'!$E$38)/('Product Output &amp; Intensity'!$F16*'Product Output &amp; Intensity'!$E$37+'Product Output &amp; Intensity'!$F17*'Product Output &amp; Intensity'!$E$38)</f>
        <v>0.67155361909802225</v>
      </c>
    </row>
    <row r="11" spans="1:43" x14ac:dyDescent="0.2">
      <c r="A11" s="220" t="s">
        <v>26</v>
      </c>
      <c r="B11" s="152" t="s">
        <v>344</v>
      </c>
      <c r="C11" s="152">
        <v>1</v>
      </c>
      <c r="D11" s="303">
        <f>'Product Output &amp; Intensity'!G18/'Product Output &amp; Intensity'!$F18</f>
        <v>1.0381538755716275</v>
      </c>
      <c r="E11" s="303">
        <f>'Product Output &amp; Intensity'!H18/'Product Output &amp; Intensity'!$F18</f>
        <v>1.0941128930766812</v>
      </c>
      <c r="F11" s="303">
        <f>'Product Output &amp; Intensity'!I18/'Product Output &amp; Intensity'!$F18</f>
        <v>1.1500719105817352</v>
      </c>
      <c r="G11" s="303">
        <f>'Product Output &amp; Intensity'!J18/'Product Output &amp; Intensity'!$F18</f>
        <v>1.202215540529626</v>
      </c>
      <c r="H11" s="303">
        <f>'Product Output &amp; Intensity'!K18/'Product Output &amp; Intensity'!$F18</f>
        <v>1.2543591704775168</v>
      </c>
      <c r="I11" s="303">
        <f>'Product Output &amp; Intensity'!L18/'Product Output &amp; Intensity'!$F18</f>
        <v>1.2822338187103506</v>
      </c>
      <c r="J11" s="303">
        <f>'Product Output &amp; Intensity'!M18/'Product Output &amp; Intensity'!$F18</f>
        <v>1.3101084669431842</v>
      </c>
      <c r="K11" s="303">
        <f>'Product Output &amp; Intensity'!N18/'Product Output &amp; Intensity'!$F18</f>
        <v>1.337983115176018</v>
      </c>
      <c r="L11" s="303">
        <f>'Product Output &amp; Intensity'!O18/'Product Output &amp; Intensity'!$F18</f>
        <v>1.3658577634088518</v>
      </c>
      <c r="M11" s="303">
        <f>'Product Output &amp; Intensity'!P18/'Product Output &amp; Intensity'!$F18</f>
        <v>1.3937324116416854</v>
      </c>
      <c r="N11" s="303">
        <f>'Product Output &amp; Intensity'!Q18/'Product Output &amp; Intensity'!$F18</f>
        <v>1.3957234579440307</v>
      </c>
      <c r="O11" s="303">
        <f>'Product Output &amp; Intensity'!R18/'Product Output &amp; Intensity'!$F18</f>
        <v>1.3977145042463759</v>
      </c>
      <c r="P11" s="303">
        <f>'Product Output &amp; Intensity'!S18/'Product Output &amp; Intensity'!$F18</f>
        <v>1.3997055505487213</v>
      </c>
      <c r="Q11" s="303">
        <f>'Product Output &amp; Intensity'!T18/'Product Output &amp; Intensity'!$F18</f>
        <v>1.4016965968510664</v>
      </c>
      <c r="R11" s="303">
        <f>'Product Output &amp; Intensity'!U18/'Product Output &amp; Intensity'!$F18</f>
        <v>1.4036876431534118</v>
      </c>
      <c r="S11" s="303">
        <f>'Product Output &amp; Intensity'!V18/'Product Output &amp; Intensity'!$F18</f>
        <v>1.3877592727346495</v>
      </c>
      <c r="T11" s="303">
        <f>'Product Output &amp; Intensity'!W18/'Product Output &amp; Intensity'!$F18</f>
        <v>1.3718309023158874</v>
      </c>
      <c r="U11" s="303">
        <f>'Product Output &amp; Intensity'!X18/'Product Output &amp; Intensity'!$F18</f>
        <v>1.3559025318971254</v>
      </c>
      <c r="V11" s="303">
        <f>'Product Output &amp; Intensity'!Y18/'Product Output &amp; Intensity'!$F18</f>
        <v>1.3399741614783633</v>
      </c>
      <c r="W11" s="303">
        <f>'Product Output &amp; Intensity'!Z18/'Product Output &amp; Intensity'!$F18</f>
        <v>1.3240457910596011</v>
      </c>
      <c r="X11" s="303">
        <f>'Product Output &amp; Intensity'!AA18/'Product Output &amp; Intensity'!$F18</f>
        <v>1.2941800965244221</v>
      </c>
      <c r="Y11" s="303">
        <f>'Product Output &amp; Intensity'!AB18/'Product Output &amp; Intensity'!$F18</f>
        <v>1.2643144019892432</v>
      </c>
      <c r="Z11" s="303">
        <f>'Product Output &amp; Intensity'!AC18/'Product Output &amp; Intensity'!$F18</f>
        <v>1.2344487074540642</v>
      </c>
      <c r="AA11" s="303">
        <f>'Product Output &amp; Intensity'!AD18/'Product Output &amp; Intensity'!$F18</f>
        <v>1.2045830129188853</v>
      </c>
      <c r="AB11" s="303">
        <f>'Product Output &amp; Intensity'!AE18/'Product Output &amp; Intensity'!$F18</f>
        <v>1.1747173183837063</v>
      </c>
      <c r="AC11" s="303">
        <f>'Product Output &amp; Intensity'!AF18/'Product Output &amp; Intensity'!$F18</f>
        <v>1.1448516238485273</v>
      </c>
      <c r="AD11" s="303">
        <f>'Product Output &amp; Intensity'!AG18/'Product Output &amp; Intensity'!$F18</f>
        <v>1.1149859293133484</v>
      </c>
      <c r="AE11" s="303">
        <f>'Product Output &amp; Intensity'!AH18/'Product Output &amp; Intensity'!$F18</f>
        <v>1.0851202347781694</v>
      </c>
      <c r="AF11" s="303">
        <f>'Product Output &amp; Intensity'!AI18/'Product Output &amp; Intensity'!$F18</f>
        <v>1.0552545402429903</v>
      </c>
      <c r="AG11" s="303">
        <f>'Product Output &amp; Intensity'!AJ18/'Product Output &amp; Intensity'!$F18</f>
        <v>1.0253888457078113</v>
      </c>
      <c r="AH11" s="303">
        <f>'Product Output &amp; Intensity'!AK18/'Product Output &amp; Intensity'!$F18</f>
        <v>0.99950524377732297</v>
      </c>
      <c r="AI11" s="303">
        <f>'Product Output &amp; Intensity'!AL18/'Product Output &amp; Intensity'!$F18</f>
        <v>0.97362164184683453</v>
      </c>
      <c r="AJ11" s="303">
        <f>'Product Output &amp; Intensity'!AM18/'Product Output &amp; Intensity'!$F18</f>
        <v>0.94773803991634609</v>
      </c>
      <c r="AK11" s="303">
        <f>'Product Output &amp; Intensity'!AN18/'Product Output &amp; Intensity'!$F18</f>
        <v>0.92185443798585764</v>
      </c>
      <c r="AL11" s="303">
        <f>'Product Output &amp; Intensity'!AO18/'Product Output &amp; Intensity'!$F18</f>
        <v>0.8959708360553692</v>
      </c>
      <c r="AM11" s="303">
        <f>'Product Output &amp; Intensity'!AP18/'Product Output &amp; Intensity'!$F18</f>
        <v>0.86878693156097664</v>
      </c>
      <c r="AN11" s="303">
        <f>'Product Output &amp; Intensity'!AQ18/'Product Output &amp; Intensity'!$F18</f>
        <v>0.84160302706658408</v>
      </c>
      <c r="AO11" s="303">
        <f>'Product Output &amp; Intensity'!AR18/'Product Output &amp; Intensity'!$F18</f>
        <v>0.8144191225721914</v>
      </c>
      <c r="AP11" s="303">
        <f>'Product Output &amp; Intensity'!AS18/'Product Output &amp; Intensity'!$F18</f>
        <v>0.78723521807779884</v>
      </c>
      <c r="AQ11" s="304">
        <f>'Product Output &amp; Intensity'!AT18/'Product Output &amp; Intensity'!$F18</f>
        <v>0.76005131358340616</v>
      </c>
    </row>
    <row r="12" spans="1:43" x14ac:dyDescent="0.2">
      <c r="A12" s="219" t="s">
        <v>27</v>
      </c>
      <c r="B12" s="152" t="s">
        <v>345</v>
      </c>
      <c r="C12" s="152">
        <v>1</v>
      </c>
      <c r="D12" s="303">
        <f>('Product Output &amp; Intensity'!G19*'Product Output &amp; Intensity'!$E$39+'Product Output &amp; Intensity'!G20*'Product Output &amp; Intensity'!$E$40)/('Product Output &amp; Intensity'!$F19*'Product Output &amp; Intensity'!$E$39+'Product Output &amp; Intensity'!$F20*'Product Output &amp; Intensity'!$E$40)</f>
        <v>1.0654535805753571</v>
      </c>
      <c r="E12" s="303">
        <f>('Product Output &amp; Intensity'!H19*'Product Output &amp; Intensity'!$E$39+'Product Output &amp; Intensity'!H20*'Product Output &amp; Intensity'!$E$40)/('Product Output &amp; Intensity'!$F19*'Product Output &amp; Intensity'!$E$39+'Product Output &amp; Intensity'!$F20*'Product Output &amp; Intensity'!$E$40)</f>
        <v>1.1614521654192138</v>
      </c>
      <c r="F12" s="303">
        <f>('Product Output &amp; Intensity'!I19*'Product Output &amp; Intensity'!$E$39+'Product Output &amp; Intensity'!I20*'Product Output &amp; Intensity'!$E$40)/('Product Output &amp; Intensity'!$F19*'Product Output &amp; Intensity'!$E$39+'Product Output &amp; Intensity'!$F20*'Product Output &amp; Intensity'!$E$40)</f>
        <v>1.257450750263071</v>
      </c>
      <c r="G12" s="303">
        <f>('Product Output &amp; Intensity'!J19*'Product Output &amp; Intensity'!$E$39+'Product Output &amp; Intensity'!J20*'Product Output &amp; Intensity'!$E$40)/('Product Output &amp; Intensity'!$F19*'Product Output &amp; Intensity'!$E$39+'Product Output &amp; Intensity'!$F20*'Product Output &amp; Intensity'!$E$40)</f>
        <v>1.3469039770493918</v>
      </c>
      <c r="H12" s="303">
        <f>('Product Output &amp; Intensity'!K19*'Product Output &amp; Intensity'!$E$39+'Product Output &amp; Intensity'!K20*'Product Output &amp; Intensity'!$E$40)/('Product Output &amp; Intensity'!$F19*'Product Output &amp; Intensity'!$E$39+'Product Output &amp; Intensity'!$F20*'Product Output &amp; Intensity'!$E$40)</f>
        <v>1.4363572038357133</v>
      </c>
      <c r="I12" s="303">
        <f>('Product Output &amp; Intensity'!L19*'Product Output &amp; Intensity'!$E$39+'Product Output &amp; Intensity'!L20*'Product Output &amp; Intensity'!$E$40)/('Product Output &amp; Intensity'!$F19*'Product Output &amp; Intensity'!$E$39+'Product Output &amp; Intensity'!$F20*'Product Output &amp; Intensity'!$E$40)</f>
        <v>1.5106717583936193</v>
      </c>
      <c r="J12" s="303">
        <f>('Product Output &amp; Intensity'!M19*'Product Output &amp; Intensity'!$E$39+'Product Output &amp; Intensity'!M20*'Product Output &amp; Intensity'!$E$40)/('Product Output &amp; Intensity'!$F19*'Product Output &amp; Intensity'!$E$39+'Product Output &amp; Intensity'!$F20*'Product Output &amp; Intensity'!$E$40)</f>
        <v>1.5849863129515258</v>
      </c>
      <c r="K12" s="303">
        <f>('Product Output &amp; Intensity'!N19*'Product Output &amp; Intensity'!$E$39+'Product Output &amp; Intensity'!N20*'Product Output &amp; Intensity'!$E$40)/('Product Output &amp; Intensity'!$F19*'Product Output &amp; Intensity'!$E$39+'Product Output &amp; Intensity'!$F20*'Product Output &amp; Intensity'!$E$40)</f>
        <v>1.6593008675094316</v>
      </c>
      <c r="L12" s="303">
        <f>('Product Output &amp; Intensity'!O19*'Product Output &amp; Intensity'!$E$39+'Product Output &amp; Intensity'!O20*'Product Output &amp; Intensity'!$E$40)/('Product Output &amp; Intensity'!$F19*'Product Output &amp; Intensity'!$E$39+'Product Output &amp; Intensity'!$F20*'Product Output &amp; Intensity'!$E$40)</f>
        <v>1.7336154220673377</v>
      </c>
      <c r="M12" s="303">
        <f>('Product Output &amp; Intensity'!P19*'Product Output &amp; Intensity'!$E$39+'Product Output &amp; Intensity'!P20*'Product Output &amp; Intensity'!$E$40)/('Product Output &amp; Intensity'!$F19*'Product Output &amp; Intensity'!$E$39+'Product Output &amp; Intensity'!$F20*'Product Output &amp; Intensity'!$E$40)</f>
        <v>1.8079299766252435</v>
      </c>
      <c r="N12" s="303">
        <f>('Product Output &amp; Intensity'!Q19*'Product Output &amp; Intensity'!$E$39+'Product Output &amp; Intensity'!Q20*'Product Output &amp; Intensity'!$E$40)/('Product Output &amp; Intensity'!$F19*'Product Output &amp; Intensity'!$E$39+'Product Output &amp; Intensity'!$F20*'Product Output &amp; Intensity'!$E$40)</f>
        <v>1.8480273681306363</v>
      </c>
      <c r="O12" s="303">
        <f>('Product Output &amp; Intensity'!R19*'Product Output &amp; Intensity'!$E$39+'Product Output &amp; Intensity'!R20*'Product Output &amp; Intensity'!$E$40)/('Product Output &amp; Intensity'!$F19*'Product Output &amp; Intensity'!$E$39+'Product Output &amp; Intensity'!$F20*'Product Output &amp; Intensity'!$E$40)</f>
        <v>1.8881247596360293</v>
      </c>
      <c r="P12" s="303">
        <f>('Product Output &amp; Intensity'!S19*'Product Output &amp; Intensity'!$E$39+'Product Output &amp; Intensity'!S20*'Product Output &amp; Intensity'!$E$40)/('Product Output &amp; Intensity'!$F19*'Product Output &amp; Intensity'!$E$39+'Product Output &amp; Intensity'!$F20*'Product Output &amp; Intensity'!$E$40)</f>
        <v>1.9282221511414224</v>
      </c>
      <c r="Q12" s="303">
        <f>('Product Output &amp; Intensity'!T19*'Product Output &amp; Intensity'!$E$39+'Product Output &amp; Intensity'!T20*'Product Output &amp; Intensity'!$E$40)/('Product Output &amp; Intensity'!$F19*'Product Output &amp; Intensity'!$E$39+'Product Output &amp; Intensity'!$F20*'Product Output &amp; Intensity'!$E$40)</f>
        <v>1.9683195426468152</v>
      </c>
      <c r="R12" s="303">
        <f>('Product Output &amp; Intensity'!U19*'Product Output &amp; Intensity'!$E$39+'Product Output &amp; Intensity'!U20*'Product Output &amp; Intensity'!$E$40)/('Product Output &amp; Intensity'!$F19*'Product Output &amp; Intensity'!$E$39+'Product Output &amp; Intensity'!$F20*'Product Output &amp; Intensity'!$E$40)</f>
        <v>2.0084169341522085</v>
      </c>
      <c r="S12" s="303">
        <f>('Product Output &amp; Intensity'!V19*'Product Output &amp; Intensity'!$E$39+'Product Output &amp; Intensity'!V20*'Product Output &amp; Intensity'!$E$40)/('Product Output &amp; Intensity'!$F19*'Product Output &amp; Intensity'!$E$39+'Product Output &amp; Intensity'!$F20*'Product Output &amp; Intensity'!$E$40)</f>
        <v>2.0201773910579686</v>
      </c>
      <c r="T12" s="303">
        <f>('Product Output &amp; Intensity'!W19*'Product Output &amp; Intensity'!$E$39+'Product Output &amp; Intensity'!W20*'Product Output &amp; Intensity'!$E$40)/('Product Output &amp; Intensity'!$F19*'Product Output &amp; Intensity'!$E$39+'Product Output &amp; Intensity'!$F20*'Product Output &amp; Intensity'!$E$40)</f>
        <v>2.0319378479637287</v>
      </c>
      <c r="U12" s="303">
        <f>('Product Output &amp; Intensity'!X19*'Product Output &amp; Intensity'!$E$39+'Product Output &amp; Intensity'!X20*'Product Output &amp; Intensity'!$E$40)/('Product Output &amp; Intensity'!$F19*'Product Output &amp; Intensity'!$E$39+'Product Output &amp; Intensity'!$F20*'Product Output &amp; Intensity'!$E$40)</f>
        <v>2.0436983048694883</v>
      </c>
      <c r="V12" s="303">
        <f>('Product Output &amp; Intensity'!Y19*'Product Output &amp; Intensity'!$E$39+'Product Output &amp; Intensity'!Y20*'Product Output &amp; Intensity'!$E$40)/('Product Output &amp; Intensity'!$F19*'Product Output &amp; Intensity'!$E$39+'Product Output &amp; Intensity'!$F20*'Product Output &amp; Intensity'!$E$40)</f>
        <v>2.055458761775248</v>
      </c>
      <c r="W12" s="303">
        <f>('Product Output &amp; Intensity'!Z19*'Product Output &amp; Intensity'!$E$39+'Product Output &amp; Intensity'!Z20*'Product Output &amp; Intensity'!$E$40)/('Product Output &amp; Intensity'!$F19*'Product Output &amp; Intensity'!$E$39+'Product Output &amp; Intensity'!$F20*'Product Output &amp; Intensity'!$E$40)</f>
        <v>2.0672192186810086</v>
      </c>
      <c r="X12" s="303">
        <f>('Product Output &amp; Intensity'!AA19*'Product Output &amp; Intensity'!$E$39+'Product Output &amp; Intensity'!AA20*'Product Output &amp; Intensity'!$E$40)/('Product Output &amp; Intensity'!$F19*'Product Output &amp; Intensity'!$E$39+'Product Output &amp; Intensity'!$F20*'Product Output &amp; Intensity'!$E$40)</f>
        <v>2.0620484620046402</v>
      </c>
      <c r="Y12" s="303">
        <f>('Product Output &amp; Intensity'!AB19*'Product Output &amp; Intensity'!$E$39+'Product Output &amp; Intensity'!AB20*'Product Output &amp; Intensity'!$E$40)/('Product Output &amp; Intensity'!$F19*'Product Output &amp; Intensity'!$E$39+'Product Output &amp; Intensity'!$F20*'Product Output &amp; Intensity'!$E$40)</f>
        <v>2.0568777053282719</v>
      </c>
      <c r="Z12" s="303">
        <f>('Product Output &amp; Intensity'!AC19*'Product Output &amp; Intensity'!$E$39+'Product Output &amp; Intensity'!AC20*'Product Output &amp; Intensity'!$E$40)/('Product Output &amp; Intensity'!$F19*'Product Output &amp; Intensity'!$E$39+'Product Output &amp; Intensity'!$F20*'Product Output &amp; Intensity'!$E$40)</f>
        <v>2.0517069486519031</v>
      </c>
      <c r="AA12" s="303">
        <f>('Product Output &amp; Intensity'!AD19*'Product Output &amp; Intensity'!$E$39+'Product Output &amp; Intensity'!AD20*'Product Output &amp; Intensity'!$E$40)/('Product Output &amp; Intensity'!$F19*'Product Output &amp; Intensity'!$E$39+'Product Output &amp; Intensity'!$F20*'Product Output &amp; Intensity'!$E$40)</f>
        <v>2.0465361919755347</v>
      </c>
      <c r="AB12" s="303">
        <f>('Product Output &amp; Intensity'!AE19*'Product Output &amp; Intensity'!$E$39+'Product Output &amp; Intensity'!AE20*'Product Output &amp; Intensity'!$E$40)/('Product Output &amp; Intensity'!$F19*'Product Output &amp; Intensity'!$E$39+'Product Output &amp; Intensity'!$F20*'Product Output &amp; Intensity'!$E$40)</f>
        <v>2.0413654352991659</v>
      </c>
      <c r="AC12" s="303">
        <f>('Product Output &amp; Intensity'!AF19*'Product Output &amp; Intensity'!$E$39+'Product Output &amp; Intensity'!AF20*'Product Output &amp; Intensity'!$E$40)/('Product Output &amp; Intensity'!$F19*'Product Output &amp; Intensity'!$E$39+'Product Output &amp; Intensity'!$F20*'Product Output &amp; Intensity'!$E$40)</f>
        <v>2.0140927083643003</v>
      </c>
      <c r="AD12" s="303">
        <f>('Product Output &amp; Intensity'!AG19*'Product Output &amp; Intensity'!$E$39+'Product Output &amp; Intensity'!AG20*'Product Output &amp; Intensity'!$E$40)/('Product Output &amp; Intensity'!$F19*'Product Output &amp; Intensity'!$E$39+'Product Output &amp; Intensity'!$F20*'Product Output &amp; Intensity'!$E$40)</f>
        <v>1.9868199814294343</v>
      </c>
      <c r="AE12" s="303">
        <f>('Product Output &amp; Intensity'!AH19*'Product Output &amp; Intensity'!$E$39+'Product Output &amp; Intensity'!AH20*'Product Output &amp; Intensity'!$E$40)/('Product Output &amp; Intensity'!$F19*'Product Output &amp; Intensity'!$E$39+'Product Output &amp; Intensity'!$F20*'Product Output &amp; Intensity'!$E$40)</f>
        <v>1.9595472544945685</v>
      </c>
      <c r="AF12" s="303">
        <f>('Product Output &amp; Intensity'!AI19*'Product Output &amp; Intensity'!$E$39+'Product Output &amp; Intensity'!AI20*'Product Output &amp; Intensity'!$E$40)/('Product Output &amp; Intensity'!$F19*'Product Output &amp; Intensity'!$E$39+'Product Output &amp; Intensity'!$F20*'Product Output &amp; Intensity'!$E$40)</f>
        <v>1.9322745275597026</v>
      </c>
      <c r="AG12" s="303">
        <f>('Product Output &amp; Intensity'!AJ19*'Product Output &amp; Intensity'!$E$39+'Product Output &amp; Intensity'!AJ20*'Product Output &amp; Intensity'!$E$40)/('Product Output &amp; Intensity'!$F19*'Product Output &amp; Intensity'!$E$39+'Product Output &amp; Intensity'!$F20*'Product Output &amp; Intensity'!$E$40)</f>
        <v>1.9050018006248368</v>
      </c>
      <c r="AH12" s="303">
        <f>('Product Output &amp; Intensity'!AK19*'Product Output &amp; Intensity'!$E$39+'Product Output &amp; Intensity'!AK20*'Product Output &amp; Intensity'!$E$40)/('Product Output &amp; Intensity'!$F19*'Product Output &amp; Intensity'!$E$39+'Product Output &amp; Intensity'!$F20*'Product Output &amp; Intensity'!$E$40)</f>
        <v>1.8611525959960977</v>
      </c>
      <c r="AI12" s="303">
        <f>('Product Output &amp; Intensity'!AL19*'Product Output &amp; Intensity'!$E$39+'Product Output &amp; Intensity'!AL20*'Product Output &amp; Intensity'!$E$40)/('Product Output &amp; Intensity'!$F19*'Product Output &amp; Intensity'!$E$39+'Product Output &amp; Intensity'!$F20*'Product Output &amp; Intensity'!$E$40)</f>
        <v>1.8173033913673589</v>
      </c>
      <c r="AJ12" s="303">
        <f>('Product Output &amp; Intensity'!AM19*'Product Output &amp; Intensity'!$E$39+'Product Output &amp; Intensity'!AM20*'Product Output &amp; Intensity'!$E$40)/('Product Output &amp; Intensity'!$F19*'Product Output &amp; Intensity'!$E$39+'Product Output &amp; Intensity'!$F20*'Product Output &amp; Intensity'!$E$40)</f>
        <v>1.7734541867386202</v>
      </c>
      <c r="AK12" s="303">
        <f>('Product Output &amp; Intensity'!AN19*'Product Output &amp; Intensity'!$E$39+'Product Output &amp; Intensity'!AN20*'Product Output &amp; Intensity'!$E$40)/('Product Output &amp; Intensity'!$F19*'Product Output &amp; Intensity'!$E$39+'Product Output &amp; Intensity'!$F20*'Product Output &amp; Intensity'!$E$40)</f>
        <v>1.7296049821098813</v>
      </c>
      <c r="AL12" s="303">
        <f>('Product Output &amp; Intensity'!AO19*'Product Output &amp; Intensity'!$E$39+'Product Output &amp; Intensity'!AO20*'Product Output &amp; Intensity'!$E$40)/('Product Output &amp; Intensity'!$F19*'Product Output &amp; Intensity'!$E$39+'Product Output &amp; Intensity'!$F20*'Product Output &amp; Intensity'!$E$40)</f>
        <v>1.6857557774811429</v>
      </c>
      <c r="AM12" s="303">
        <f>('Product Output &amp; Intensity'!AP19*'Product Output &amp; Intensity'!$E$39+'Product Output &amp; Intensity'!AP20*'Product Output &amp; Intensity'!$E$40)/('Product Output &amp; Intensity'!$F19*'Product Output &amp; Intensity'!$E$39+'Product Output &amp; Intensity'!$F20*'Product Output &amp; Intensity'!$E$40)</f>
        <v>1.6418356256747528</v>
      </c>
      <c r="AN12" s="303">
        <f>('Product Output &amp; Intensity'!AQ19*'Product Output &amp; Intensity'!$E$39+'Product Output &amp; Intensity'!AQ20*'Product Output &amp; Intensity'!$E$40)/('Product Output &amp; Intensity'!$F19*'Product Output &amp; Intensity'!$E$39+'Product Output &amp; Intensity'!$F20*'Product Output &amp; Intensity'!$E$40)</f>
        <v>1.597915473868363</v>
      </c>
      <c r="AO12" s="303">
        <f>('Product Output &amp; Intensity'!AR19*'Product Output &amp; Intensity'!$E$39+'Product Output &amp; Intensity'!AR20*'Product Output &amp; Intensity'!$E$40)/('Product Output &amp; Intensity'!$F19*'Product Output &amp; Intensity'!$E$39+'Product Output &amp; Intensity'!$F20*'Product Output &amp; Intensity'!$E$40)</f>
        <v>1.5539953220619731</v>
      </c>
      <c r="AP12" s="303">
        <f>('Product Output &amp; Intensity'!AS19*'Product Output &amp; Intensity'!$E$39+'Product Output &amp; Intensity'!AS20*'Product Output &amp; Intensity'!$E$40)/('Product Output &amp; Intensity'!$F19*'Product Output &amp; Intensity'!$E$39+'Product Output &amp; Intensity'!$F20*'Product Output &amp; Intensity'!$E$40)</f>
        <v>1.5100751702555832</v>
      </c>
      <c r="AQ12" s="304">
        <f>('Product Output &amp; Intensity'!AT19*'Product Output &amp; Intensity'!$E$39+'Product Output &amp; Intensity'!AT20*'Product Output &amp; Intensity'!$E$40)/('Product Output &amp; Intensity'!$F19*'Product Output &amp; Intensity'!$E$39+'Product Output &amp; Intensity'!$F20*'Product Output &amp; Intensity'!$E$40)</f>
        <v>1.4661550184491936</v>
      </c>
    </row>
    <row r="13" spans="1:43" x14ac:dyDescent="0.2">
      <c r="A13" s="221" t="s">
        <v>31</v>
      </c>
      <c r="B13" s="152" t="s">
        <v>344</v>
      </c>
      <c r="C13" s="152">
        <v>1</v>
      </c>
      <c r="D13" s="305">
        <f>'Product Output &amp; Intensity'!G21/'Product Output &amp; Intensity'!$F21</f>
        <v>1.0646500000000001</v>
      </c>
      <c r="E13" s="305">
        <f>'Product Output &amp; Intensity'!H21/'Product Output &amp; Intensity'!$F21</f>
        <v>1.1724000000000001</v>
      </c>
      <c r="F13" s="305">
        <f>'Product Output &amp; Intensity'!I21/'Product Output &amp; Intensity'!$F21</f>
        <v>1.2672200000000002</v>
      </c>
      <c r="G13" s="305">
        <f>'Product Output &amp; Intensity'!J21/'Product Output &amp; Intensity'!$F21</f>
        <v>1.3491100000000003</v>
      </c>
      <c r="H13" s="305">
        <f>'Product Output &amp; Intensity'!K21/'Product Output &amp; Intensity'!$F21</f>
        <v>1.4310000000000003</v>
      </c>
      <c r="I13" s="305">
        <f>'Product Output &amp; Intensity'!L21/'Product Output &amp; Intensity'!$F21</f>
        <v>1.4734</v>
      </c>
      <c r="J13" s="305">
        <f>'Product Output &amp; Intensity'!M21/'Product Output &amp; Intensity'!$F21</f>
        <v>1.5158</v>
      </c>
      <c r="K13" s="305">
        <f>'Product Output &amp; Intensity'!N21/'Product Output &amp; Intensity'!$F21</f>
        <v>1.5582</v>
      </c>
      <c r="L13" s="305">
        <f>'Product Output &amp; Intensity'!O21/'Product Output &amp; Intensity'!$F21</f>
        <v>1.6006</v>
      </c>
      <c r="M13" s="305">
        <f>'Product Output &amp; Intensity'!P21/'Product Output &amp; Intensity'!$F21</f>
        <v>1.6430000000000002</v>
      </c>
      <c r="N13" s="305">
        <f>'Product Output &amp; Intensity'!Q21/'Product Output &amp; Intensity'!$F21</f>
        <v>1.6642000000000001</v>
      </c>
      <c r="O13" s="305">
        <f>'Product Output &amp; Intensity'!R21/'Product Output &amp; Intensity'!$F21</f>
        <v>1.6853999999999998</v>
      </c>
      <c r="P13" s="305">
        <f>'Product Output &amp; Intensity'!S21/'Product Output &amp; Intensity'!$F21</f>
        <v>1.7065999999999997</v>
      </c>
      <c r="Q13" s="305">
        <f>'Product Output &amp; Intensity'!T21/'Product Output &amp; Intensity'!$F21</f>
        <v>1.7277999999999996</v>
      </c>
      <c r="R13" s="305">
        <f>'Product Output &amp; Intensity'!U21/'Product Output &amp; Intensity'!$F21</f>
        <v>1.7489999999999999</v>
      </c>
      <c r="S13" s="305">
        <f>'Product Output &amp; Intensity'!V21/'Product Output &amp; Intensity'!$F21</f>
        <v>1.7437</v>
      </c>
      <c r="T13" s="305">
        <f>'Product Output &amp; Intensity'!W21/'Product Output &amp; Intensity'!$F21</f>
        <v>1.7384000000000002</v>
      </c>
      <c r="U13" s="305">
        <f>'Product Output &amp; Intensity'!X21/'Product Output &amp; Intensity'!$F21</f>
        <v>1.7331000000000001</v>
      </c>
      <c r="V13" s="305">
        <f>'Product Output &amp; Intensity'!Y21/'Product Output &amp; Intensity'!$F21</f>
        <v>1.7278000000000002</v>
      </c>
      <c r="W13" s="305">
        <f>'Product Output &amp; Intensity'!Z21/'Product Output &amp; Intensity'!$F21</f>
        <v>1.7224999999999999</v>
      </c>
      <c r="X13" s="305">
        <f>'Product Output &amp; Intensity'!AA21/'Product Output &amp; Intensity'!$F21</f>
        <v>1.7171999999999998</v>
      </c>
      <c r="Y13" s="305">
        <f>'Product Output &amp; Intensity'!AB21/'Product Output &amp; Intensity'!$F21</f>
        <v>1.7119</v>
      </c>
      <c r="Z13" s="305">
        <f>'Product Output &amp; Intensity'!AC21/'Product Output &amp; Intensity'!$F21</f>
        <v>1.7066000000000001</v>
      </c>
      <c r="AA13" s="305">
        <f>'Product Output &amp; Intensity'!AD21/'Product Output &amp; Intensity'!$F21</f>
        <v>1.7013</v>
      </c>
      <c r="AB13" s="305">
        <f>'Product Output &amp; Intensity'!AE21/'Product Output &amp; Intensity'!$F21</f>
        <v>1.6960000000000002</v>
      </c>
      <c r="AC13" s="305">
        <f>'Product Output &amp; Intensity'!AF21/'Product Output &amp; Intensity'!$F21</f>
        <v>1.6907000000000001</v>
      </c>
      <c r="AD13" s="305">
        <f>'Product Output &amp; Intensity'!AG21/'Product Output &amp; Intensity'!$F21</f>
        <v>1.6854000000000002</v>
      </c>
      <c r="AE13" s="305">
        <f>'Product Output &amp; Intensity'!AH21/'Product Output &amp; Intensity'!$F21</f>
        <v>1.6801000000000004</v>
      </c>
      <c r="AF13" s="305">
        <f>'Product Output &amp; Intensity'!AI21/'Product Output &amp; Intensity'!$F21</f>
        <v>1.6748000000000003</v>
      </c>
      <c r="AG13" s="305">
        <f>'Product Output &amp; Intensity'!AJ21/'Product Output &amp; Intensity'!$F21</f>
        <v>1.6695</v>
      </c>
      <c r="AH13" s="305">
        <f>'Product Output &amp; Intensity'!AK21/'Product Output &amp; Intensity'!$F21</f>
        <v>1.6673800000000001</v>
      </c>
      <c r="AI13" s="305">
        <f>'Product Output &amp; Intensity'!AL21/'Product Output &amp; Intensity'!$F21</f>
        <v>1.66526</v>
      </c>
      <c r="AJ13" s="305">
        <f>'Product Output &amp; Intensity'!AM21/'Product Output &amp; Intensity'!$F21</f>
        <v>1.6631400000000001</v>
      </c>
      <c r="AK13" s="305">
        <f>'Product Output &amp; Intensity'!AN21/'Product Output &amp; Intensity'!$F21</f>
        <v>1.6610200000000002</v>
      </c>
      <c r="AL13" s="305">
        <f>'Product Output &amp; Intensity'!AO21/'Product Output &amp; Intensity'!$F21</f>
        <v>1.6589</v>
      </c>
      <c r="AM13" s="305">
        <f>'Product Output &amp; Intensity'!AP21/'Product Output &amp; Intensity'!$F21</f>
        <v>1.6557200000000001</v>
      </c>
      <c r="AN13" s="305">
        <f>'Product Output &amp; Intensity'!AQ21/'Product Output &amp; Intensity'!$F21</f>
        <v>1.6525400000000001</v>
      </c>
      <c r="AO13" s="305">
        <f>'Product Output &amp; Intensity'!AR21/'Product Output &amp; Intensity'!$F21</f>
        <v>1.6493600000000002</v>
      </c>
      <c r="AP13" s="305">
        <f>'Product Output &amp; Intensity'!AS21/'Product Output &amp; Intensity'!$F21</f>
        <v>1.6461800000000002</v>
      </c>
      <c r="AQ13" s="306">
        <f>'Product Output &amp; Intensity'!AT21/'Product Output &amp; Intensity'!$F21</f>
        <v>1.643</v>
      </c>
    </row>
    <row r="14" spans="1:43" x14ac:dyDescent="0.2">
      <c r="A14" s="151" t="s">
        <v>287</v>
      </c>
      <c r="B14" s="151" t="s">
        <v>314</v>
      </c>
      <c r="C14" s="151">
        <v>1</v>
      </c>
      <c r="D14" s="307">
        <f>VLOOKUP($A14,'Value Added'!$A$2:$AX$44,COLUMN('Value Added'!K$1),0)/VLOOKUP($A14,'Value Added'!$A$2:$AX$44,COLUMN('Value Added'!$J$1),0)</f>
        <v>1.0192038044221221</v>
      </c>
      <c r="E14" s="301">
        <f>VLOOKUP($A14,'Value Added'!$A$2:$AX$44,COLUMN('Value Added'!L$1),0)/VLOOKUP($A14,'Value Added'!$A$2:$AX$44,COLUMN('Value Added'!$J$1),0)</f>
        <v>1.0636088457625972</v>
      </c>
      <c r="F14" s="301">
        <f>VLOOKUP($A14,'Value Added'!$A$2:$AX$44,COLUMN('Value Added'!M$1),0)/VLOOKUP($A14,'Value Added'!$A$2:$AX$44,COLUMN('Value Added'!$J$1),0)</f>
        <v>1.1119424197058372</v>
      </c>
      <c r="G14" s="301">
        <f>VLOOKUP($A14,'Value Added'!$A$2:$AX$44,COLUMN('Value Added'!N$1),0)/VLOOKUP($A14,'Value Added'!$A$2:$AX$44,COLUMN('Value Added'!$J$1),0)</f>
        <v>1.1686174845048376</v>
      </c>
      <c r="H14" s="301">
        <f>VLOOKUP($A14,'Value Added'!$A$2:$AX$44,COLUMN('Value Added'!O$1),0)/VLOOKUP($A14,'Value Added'!$A$2:$AX$44,COLUMN('Value Added'!$J$1),0)</f>
        <v>1.2012407916711332</v>
      </c>
      <c r="I14" s="301">
        <f>VLOOKUP($A14,'Value Added'!$A$2:$AX$44,COLUMN('Value Added'!P$1),0)/VLOOKUP($A14,'Value Added'!$A$2:$AX$44,COLUMN('Value Added'!$J$1),0)</f>
        <v>1.279012850870616</v>
      </c>
      <c r="J14" s="301">
        <f>VLOOKUP($A14,'Value Added'!$A$2:$AX$44,COLUMN('Value Added'!Q$1),0)/VLOOKUP($A14,'Value Added'!$A$2:$AX$44,COLUMN('Value Added'!$J$1),0)</f>
        <v>1.3322077166990669</v>
      </c>
      <c r="K14" s="301">
        <f>VLOOKUP($A14,'Value Added'!$A$2:$AX$44,COLUMN('Value Added'!R$1),0)/VLOOKUP($A14,'Value Added'!$A$2:$AX$44,COLUMN('Value Added'!$J$1),0)</f>
        <v>1.3837444443612514</v>
      </c>
      <c r="L14" s="301">
        <f>VLOOKUP($A14,'Value Added'!$A$2:$AX$44,COLUMN('Value Added'!S$1),0)/VLOOKUP($A14,'Value Added'!$A$2:$AX$44,COLUMN('Value Added'!$J$1),0)</f>
        <v>1.4334054087039074</v>
      </c>
      <c r="M14" s="301">
        <f>VLOOKUP($A14,'Value Added'!$A$2:$AX$44,COLUMN('Value Added'!T$1),0)/VLOOKUP($A14,'Value Added'!$A$2:$AX$44,COLUMN('Value Added'!$J$1),0)</f>
        <v>1.5059465133453944</v>
      </c>
      <c r="N14" s="301">
        <f>VLOOKUP($A14,'Value Added'!$A$2:$AX$44,COLUMN('Value Added'!U$1),0)/VLOOKUP($A14,'Value Added'!$A$2:$AX$44,COLUMN('Value Added'!$J$1),0)</f>
        <v>1.5263429532357278</v>
      </c>
      <c r="O14" s="301">
        <f>VLOOKUP($A14,'Value Added'!$A$2:$AX$44,COLUMN('Value Added'!V$1),0)/VLOOKUP($A14,'Value Added'!$A$2:$AX$44,COLUMN('Value Added'!$J$1),0)</f>
        <v>1.5693024557354653</v>
      </c>
      <c r="P14" s="301">
        <f>VLOOKUP($A14,'Value Added'!$A$2:$AX$44,COLUMN('Value Added'!W$1),0)/VLOOKUP($A14,'Value Added'!$A$2:$AX$44,COLUMN('Value Added'!$J$1),0)</f>
        <v>1.6097541961561923</v>
      </c>
      <c r="Q14" s="301">
        <f>VLOOKUP($A14,'Value Added'!$A$2:$AX$44,COLUMN('Value Added'!X$1),0)/VLOOKUP($A14,'Value Added'!$A$2:$AX$44,COLUMN('Value Added'!$J$1),0)</f>
        <v>1.6476052054416812</v>
      </c>
      <c r="R14" s="301">
        <f>VLOOKUP($A14,'Value Added'!$A$2:$AX$44,COLUMN('Value Added'!Y$1),0)/VLOOKUP($A14,'Value Added'!$A$2:$AX$44,COLUMN('Value Added'!$J$1),0)</f>
        <v>1.6724403255641946</v>
      </c>
      <c r="S14" s="301">
        <f>VLOOKUP($A14,'Value Added'!$A$2:$AX$44,COLUMN('Value Added'!Z$1),0)/VLOOKUP($A14,'Value Added'!$A$2:$AX$44,COLUMN('Value Added'!$J$1),0)</f>
        <v>1.7152662738895492</v>
      </c>
      <c r="T14" s="301">
        <f>VLOOKUP($A14,'Value Added'!$A$2:$AX$44,COLUMN('Value Added'!AA$1),0)/VLOOKUP($A14,'Value Added'!$A$2:$AX$44,COLUMN('Value Added'!$J$1),0)</f>
        <v>1.7450221416557825</v>
      </c>
      <c r="U14" s="301">
        <f>VLOOKUP($A14,'Value Added'!$A$2:$AX$44,COLUMN('Value Added'!AB$1),0)/VLOOKUP($A14,'Value Added'!$A$2:$AX$44,COLUMN('Value Added'!$J$1),0)</f>
        <v>1.7720672244597595</v>
      </c>
      <c r="V14" s="301">
        <f>VLOOKUP($A14,'Value Added'!$A$2:$AX$44,COLUMN('Value Added'!AC$1),0)/VLOOKUP($A14,'Value Added'!$A$2:$AX$44,COLUMN('Value Added'!$J$1),0)</f>
        <v>1.7964353691765211</v>
      </c>
      <c r="W14" s="301">
        <f>VLOOKUP($A14,'Value Added'!$A$2:$AX$44,COLUMN('Value Added'!AD$1),0)/VLOOKUP($A14,'Value Added'!$A$2:$AX$44,COLUMN('Value Added'!$J$1),0)</f>
        <v>1.8181823972190441</v>
      </c>
      <c r="X14" s="301">
        <f>VLOOKUP($A14,'Value Added'!$A$2:$AX$44,COLUMN('Value Added'!AE$1),0)/VLOOKUP($A14,'Value Added'!$A$2:$AX$44,COLUMN('Value Added'!$J$1),0)</f>
        <v>1.8373844780201409</v>
      </c>
      <c r="Y14" s="301">
        <f>VLOOKUP($A14,'Value Added'!$A$2:$AX$44,COLUMN('Value Added'!AF$1),0)/VLOOKUP($A14,'Value Added'!$A$2:$AX$44,COLUMN('Value Added'!$J$1),0)</f>
        <v>1.8541363795267809</v>
      </c>
      <c r="Z14" s="301">
        <f>VLOOKUP($A14,'Value Added'!$A$2:$AX$44,COLUMN('Value Added'!AG$1),0)/VLOOKUP($A14,'Value Added'!$A$2:$AX$44,COLUMN('Value Added'!$J$1),0)</f>
        <v>1.8685496393690759</v>
      </c>
      <c r="AA14" s="301">
        <f>VLOOKUP($A14,'Value Added'!$A$2:$AX$44,COLUMN('Value Added'!AH$1),0)/VLOOKUP($A14,'Value Added'!$A$2:$AX$44,COLUMN('Value Added'!$J$1),0)</f>
        <v>1.8807506980593955</v>
      </c>
      <c r="AB14" s="301">
        <f>VLOOKUP($A14,'Value Added'!$A$2:$AX$44,COLUMN('Value Added'!AI$1),0)/VLOOKUP($A14,'Value Added'!$A$2:$AX$44,COLUMN('Value Added'!$J$1),0)</f>
        <v>1.8908790325929752</v>
      </c>
      <c r="AC14" s="301">
        <f>VLOOKUP($A14,'Value Added'!$A$2:$AX$44,COLUMN('Value Added'!AJ$1),0)/VLOOKUP($A14,'Value Added'!$A$2:$AX$44,COLUMN('Value Added'!$J$1),0)</f>
        <v>1.8990853253315292</v>
      </c>
      <c r="AD14" s="301">
        <f>VLOOKUP($A14,'Value Added'!$A$2:$AX$44,COLUMN('Value Added'!AK$1),0)/VLOOKUP($A14,'Value Added'!$A$2:$AX$44,COLUMN('Value Added'!$J$1),0)</f>
        <v>1.9055296992218784</v>
      </c>
      <c r="AE14" s="301">
        <f>VLOOKUP($A14,'Value Added'!$A$2:$AX$44,COLUMN('Value Added'!AL$1),0)/VLOOKUP($A14,'Value Added'!$A$2:$AX$44,COLUMN('Value Added'!$J$1),0)</f>
        <v>1.9103800463882994</v>
      </c>
      <c r="AF14" s="301">
        <f>VLOOKUP($A14,'Value Added'!$A$2:$AX$44,COLUMN('Value Added'!AM$1),0)/VLOOKUP($A14,'Value Added'!$A$2:$AX$44,COLUMN('Value Added'!$J$1),0)</f>
        <v>1.9138104730818304</v>
      </c>
      <c r="AG14" s="301">
        <f>VLOOKUP($A14,'Value Added'!$A$2:$AX$44,COLUMN('Value Added'!AN$1),0)/VLOOKUP($A14,'Value Added'!$A$2:$AX$44,COLUMN('Value Added'!$J$1),0)</f>
        <v>1.9159998799983513</v>
      </c>
      <c r="AH14" s="301">
        <f>VLOOKUP($A14,'Value Added'!$A$2:$AX$44,COLUMN('Value Added'!AO$1),0)/VLOOKUP($A14,'Value Added'!$A$2:$AX$44,COLUMN('Value Added'!$J$1),0)</f>
        <v>1.9171306931966141</v>
      </c>
      <c r="AI14" s="301">
        <f>VLOOKUP($A14,'Value Added'!$A$2:$AX$44,COLUMN('Value Added'!AP$1),0)/VLOOKUP($A14,'Value Added'!$A$2:$AX$44,COLUMN('Value Added'!$J$1),0)</f>
        <v>1.9173877573483518</v>
      </c>
      <c r="AJ14" s="301">
        <f>VLOOKUP($A14,'Value Added'!$A$2:$AX$44,COLUMN('Value Added'!AQ$1),0)/VLOOKUP($A14,'Value Added'!$A$2:$AX$44,COLUMN('Value Added'!$J$1),0)</f>
        <v>1.9169573999057687</v>
      </c>
      <c r="AK14" s="301">
        <f>VLOOKUP($A14,'Value Added'!$A$2:$AX$44,COLUMN('Value Added'!AR$1),0)/VLOOKUP($A14,'Value Added'!$A$2:$AX$44,COLUMN('Value Added'!$J$1),0)</f>
        <v>1.9160266720326491</v>
      </c>
      <c r="AL14" s="301">
        <f>VLOOKUP($A14,'Value Added'!$A$2:$AX$44,COLUMN('Value Added'!AS$1),0)/VLOOKUP($A14,'Value Added'!$A$2:$AX$44,COLUMN('Value Added'!$J$1),0)</f>
        <v>1.9147827698530846</v>
      </c>
      <c r="AM14" s="301">
        <f>VLOOKUP($A14,'Value Added'!$A$2:$AX$44,COLUMN('Value Added'!AT$1),0)/VLOOKUP($A14,'Value Added'!$A$2:$AX$44,COLUMN('Value Added'!$J$1),0)</f>
        <v>1.913412637753175</v>
      </c>
      <c r="AN14" s="301">
        <f>VLOOKUP($A14,'Value Added'!$A$2:$AX$44,COLUMN('Value Added'!AU$1),0)/VLOOKUP($A14,'Value Added'!$A$2:$AX$44,COLUMN('Value Added'!$J$1),0)</f>
        <v>1.9121027541414313</v>
      </c>
      <c r="AO14" s="301">
        <f>VLOOKUP($A14,'Value Added'!$A$2:$AX$44,COLUMN('Value Added'!AV$1),0)/VLOOKUP($A14,'Value Added'!$A$2:$AX$44,COLUMN('Value Added'!$J$1),0)</f>
        <v>1.9110390992398141</v>
      </c>
      <c r="AP14" s="301">
        <f>VLOOKUP($A14,'Value Added'!$A$2:$AX$44,COLUMN('Value Added'!AW$1),0)/VLOOKUP($A14,'Value Added'!$A$2:$AX$44,COLUMN('Value Added'!$J$1),0)</f>
        <v>1.91040730414094</v>
      </c>
      <c r="AQ14" s="302">
        <f>VLOOKUP($A14,'Value Added'!$A$2:$AX$44,COLUMN('Value Added'!AX$1),0)/VLOOKUP($A14,'Value Added'!$A$2:$AX$44,COLUMN('Value Added'!$J$1),0)</f>
        <v>1.9105849744809367</v>
      </c>
    </row>
    <row r="15" spans="1:43" x14ac:dyDescent="0.2">
      <c r="A15" s="74" t="s">
        <v>7</v>
      </c>
      <c r="B15" s="152" t="s">
        <v>314</v>
      </c>
      <c r="C15" s="152">
        <v>1</v>
      </c>
      <c r="D15" s="308">
        <f>VLOOKUP($A15,'Value Added'!$A$2:$AX$44,COLUMN('Value Added'!K$1),0)/VLOOKUP($A15,'Value Added'!$A$2:$AX$44,COLUMN('Value Added'!$J$1),0)</f>
        <v>1.0994959076007489</v>
      </c>
      <c r="E15" s="303">
        <f>VLOOKUP($A15,'Value Added'!$A$2:$AX$44,COLUMN('Value Added'!L$1),0)/VLOOKUP($A15,'Value Added'!$A$2:$AX$44,COLUMN('Value Added'!$J$1),0)</f>
        <v>1.2230088991819954</v>
      </c>
      <c r="F15" s="303">
        <f>VLOOKUP($A15,'Value Added'!$A$2:$AX$44,COLUMN('Value Added'!M$1),0)/VLOOKUP($A15,'Value Added'!$A$2:$AX$44,COLUMN('Value Added'!$J$1),0)</f>
        <v>1.2673986748755577</v>
      </c>
      <c r="G15" s="303">
        <f>VLOOKUP($A15,'Value Added'!$A$2:$AX$44,COLUMN('Value Added'!N$1),0)/VLOOKUP($A15,'Value Added'!$A$2:$AX$44,COLUMN('Value Added'!$J$1),0)</f>
        <v>1.380704835113298</v>
      </c>
      <c r="H15" s="303">
        <f>VLOOKUP($A15,'Value Added'!$A$2:$AX$44,COLUMN('Value Added'!O$1),0)/VLOOKUP($A15,'Value Added'!$A$2:$AX$44,COLUMN('Value Added'!$J$1),0)</f>
        <v>1.5314310977179353</v>
      </c>
      <c r="I15" s="303">
        <f>VLOOKUP($A15,'Value Added'!$A$2:$AX$44,COLUMN('Value Added'!P$1),0)/VLOOKUP($A15,'Value Added'!$A$2:$AX$44,COLUMN('Value Added'!$J$1),0)</f>
        <v>1.6846164822942333</v>
      </c>
      <c r="J15" s="303">
        <f>VLOOKUP($A15,'Value Added'!$A$2:$AX$44,COLUMN('Value Added'!Q$1),0)/VLOOKUP($A15,'Value Added'!$A$2:$AX$44,COLUMN('Value Added'!$J$1),0)</f>
        <v>1.831812953969649</v>
      </c>
      <c r="K15" s="303">
        <f>VLOOKUP($A15,'Value Added'!$A$2:$AX$44,COLUMN('Value Added'!R$1),0)/VLOOKUP($A15,'Value Added'!$A$2:$AX$44,COLUMN('Value Added'!$J$1),0)</f>
        <v>1.9737862846395664</v>
      </c>
      <c r="L15" s="303">
        <f>VLOOKUP($A15,'Value Added'!$A$2:$AX$44,COLUMN('Value Added'!S$1),0)/VLOOKUP($A15,'Value Added'!$A$2:$AX$44,COLUMN('Value Added'!$J$1),0)</f>
        <v>2.1126155513438682</v>
      </c>
      <c r="M15" s="303">
        <f>VLOOKUP($A15,'Value Added'!$A$2:$AX$44,COLUMN('Value Added'!T$1),0)/VLOOKUP($A15,'Value Added'!$A$2:$AX$44,COLUMN('Value Added'!$J$1),0)</f>
        <v>2.2516691960411905</v>
      </c>
      <c r="N15" s="303">
        <f>VLOOKUP($A15,'Value Added'!$A$2:$AX$44,COLUMN('Value Added'!U$1),0)/VLOOKUP($A15,'Value Added'!$A$2:$AX$44,COLUMN('Value Added'!$J$1),0)</f>
        <v>2.3945224810370829</v>
      </c>
      <c r="O15" s="303">
        <f>VLOOKUP($A15,'Value Added'!$A$2:$AX$44,COLUMN('Value Added'!V$1),0)/VLOOKUP($A15,'Value Added'!$A$2:$AX$44,COLUMN('Value Added'!$J$1),0)</f>
        <v>2.5412419818845255</v>
      </c>
      <c r="P15" s="303">
        <f>VLOOKUP($A15,'Value Added'!$A$2:$AX$44,COLUMN('Value Added'!W$1),0)/VLOOKUP($A15,'Value Added'!$A$2:$AX$44,COLUMN('Value Added'!$J$1),0)</f>
        <v>2.6907445666246721</v>
      </c>
      <c r="Q15" s="303">
        <f>VLOOKUP($A15,'Value Added'!$A$2:$AX$44,COLUMN('Value Added'!X$1),0)/VLOOKUP($A15,'Value Added'!$A$2:$AX$44,COLUMN('Value Added'!$J$1),0)</f>
        <v>2.8417433239592831</v>
      </c>
      <c r="R15" s="303">
        <f>VLOOKUP($A15,'Value Added'!$A$2:$AX$44,COLUMN('Value Added'!Y$1),0)/VLOOKUP($A15,'Value Added'!$A$2:$AX$44,COLUMN('Value Added'!$J$1),0)</f>
        <v>2.9927450994250258</v>
      </c>
      <c r="S15" s="303">
        <f>VLOOKUP($A15,'Value Added'!$A$2:$AX$44,COLUMN('Value Added'!Z$1),0)/VLOOKUP($A15,'Value Added'!$A$2:$AX$44,COLUMN('Value Added'!$J$1),0)</f>
        <v>3.1422362009685196</v>
      </c>
      <c r="T15" s="303">
        <f>VLOOKUP($A15,'Value Added'!$A$2:$AX$44,COLUMN('Value Added'!AA$1),0)/VLOOKUP($A15,'Value Added'!$A$2:$AX$44,COLUMN('Value Added'!$J$1),0)</f>
        <v>3.28930704532744</v>
      </c>
      <c r="U15" s="303">
        <f>VLOOKUP($A15,'Value Added'!$A$2:$AX$44,COLUMN('Value Added'!AB$1),0)/VLOOKUP($A15,'Value Added'!$A$2:$AX$44,COLUMN('Value Added'!$J$1),0)</f>
        <v>3.4332378972717033</v>
      </c>
      <c r="V15" s="303">
        <f>VLOOKUP($A15,'Value Added'!$A$2:$AX$44,COLUMN('Value Added'!AC$1),0)/VLOOKUP($A15,'Value Added'!$A$2:$AX$44,COLUMN('Value Added'!$J$1),0)</f>
        <v>3.5733428079015797</v>
      </c>
      <c r="W15" s="303">
        <f>VLOOKUP($A15,'Value Added'!$A$2:$AX$44,COLUMN('Value Added'!AD$1),0)/VLOOKUP($A15,'Value Added'!$A$2:$AX$44,COLUMN('Value Added'!$J$1),0)</f>
        <v>3.7089772992907459</v>
      </c>
      <c r="X15" s="303">
        <f>VLOOKUP($A15,'Value Added'!$A$2:$AX$44,COLUMN('Value Added'!AE$1),0)/VLOOKUP($A15,'Value Added'!$A$2:$AX$44,COLUMN('Value Added'!$J$1),0)</f>
        <v>3.8395451942558112</v>
      </c>
      <c r="Y15" s="303">
        <f>VLOOKUP($A15,'Value Added'!$A$2:$AX$44,COLUMN('Value Added'!AF$1),0)/VLOOKUP($A15,'Value Added'!$A$2:$AX$44,COLUMN('Value Added'!$J$1),0)</f>
        <v>3.9645044989342035</v>
      </c>
      <c r="Z15" s="303">
        <f>VLOOKUP($A15,'Value Added'!$A$2:$AX$44,COLUMN('Value Added'!AG$1),0)/VLOOKUP($A15,'Value Added'!$A$2:$AX$44,COLUMN('Value Added'!$J$1),0)</f>
        <v>4.0833722723563888</v>
      </c>
      <c r="AA15" s="303">
        <f>VLOOKUP($A15,'Value Added'!$A$2:$AX$44,COLUMN('Value Added'!AH$1),0)/VLOOKUP($A15,'Value Added'!$A$2:$AX$44,COLUMN('Value Added'!$J$1),0)</f>
        <v>4.1957284437673126</v>
      </c>
      <c r="AB15" s="303">
        <f>VLOOKUP($A15,'Value Added'!$A$2:$AX$44,COLUMN('Value Added'!AI$1),0)/VLOOKUP($A15,'Value Added'!$A$2:$AX$44,COLUMN('Value Added'!$J$1),0)</f>
        <v>4.3012185642752607</v>
      </c>
      <c r="AC15" s="303">
        <f>VLOOKUP($A15,'Value Added'!$A$2:$AX$44,COLUMN('Value Added'!AJ$1),0)/VLOOKUP($A15,'Value Added'!$A$2:$AX$44,COLUMN('Value Added'!$J$1),0)</f>
        <v>4.3995555037727252</v>
      </c>
      <c r="AD15" s="303">
        <f>VLOOKUP($A15,'Value Added'!$A$2:$AX$44,COLUMN('Value Added'!AK$1),0)/VLOOKUP($A15,'Value Added'!$A$2:$AX$44,COLUMN('Value Added'!$J$1),0)</f>
        <v>4.4905201263794483</v>
      </c>
      <c r="AE15" s="303">
        <f>VLOOKUP($A15,'Value Added'!$A$2:$AX$44,COLUMN('Value Added'!AL$1),0)/VLOOKUP($A15,'Value Added'!$A$2:$AX$44,COLUMN('Value Added'!$J$1),0)</f>
        <v>4.5739609974255409</v>
      </c>
      <c r="AF15" s="303">
        <f>VLOOKUP($A15,'Value Added'!$A$2:$AX$44,COLUMN('Value Added'!AM$1),0)/VLOOKUP($A15,'Value Added'!$A$2:$AX$44,COLUMN('Value Added'!$J$1),0)</f>
        <v>4.6497931918730195</v>
      </c>
      <c r="AG15" s="303">
        <f>VLOOKUP($A15,'Value Added'!$A$2:$AX$44,COLUMN('Value Added'!AN$1),0)/VLOOKUP($A15,'Value Added'!$A$2:$AX$44,COLUMN('Value Added'!$J$1),0)</f>
        <v>4.717996287847023</v>
      </c>
      <c r="AH15" s="303">
        <f>VLOOKUP($A15,'Value Added'!$A$2:$AX$44,COLUMN('Value Added'!AO$1),0)/VLOOKUP($A15,'Value Added'!$A$2:$AX$44,COLUMN('Value Added'!$J$1),0)</f>
        <v>4.7786116395164013</v>
      </c>
      <c r="AI15" s="303">
        <f>VLOOKUP($A15,'Value Added'!$A$2:$AX$44,COLUMN('Value Added'!AP$1),0)/VLOOKUP($A15,'Value Added'!$A$2:$AX$44,COLUMN('Value Added'!$J$1),0)</f>
        <v>4.8317390309433286</v>
      </c>
      <c r="AJ15" s="303">
        <f>VLOOKUP($A15,'Value Added'!$A$2:$AX$44,COLUMN('Value Added'!AQ$1),0)/VLOOKUP($A15,'Value Added'!$A$2:$AX$44,COLUMN('Value Added'!$J$1),0)</f>
        <v>4.877532816828472</v>
      </c>
      <c r="AK15" s="303">
        <f>VLOOKUP($A15,'Value Added'!$A$2:$AX$44,COLUMN('Value Added'!AR$1),0)/VLOOKUP($A15,'Value Added'!$A$2:$AX$44,COLUMN('Value Added'!$J$1),0)</f>
        <v>4.9161976575125728</v>
      </c>
      <c r="AL15" s="303">
        <f>VLOOKUP($A15,'Value Added'!$A$2:$AX$44,COLUMN('Value Added'!AS$1),0)/VLOOKUP($A15,'Value Added'!$A$2:$AX$44,COLUMN('Value Added'!$J$1),0)</f>
        <v>4.9479839544242932</v>
      </c>
      <c r="AM15" s="303">
        <f>VLOOKUP($A15,'Value Added'!$A$2:$AX$44,COLUMN('Value Added'!AT$1),0)/VLOOKUP($A15,'Value Added'!$A$2:$AX$44,COLUMN('Value Added'!$J$1),0)</f>
        <v>4.973183088705424</v>
      </c>
      <c r="AN15" s="303">
        <f>VLOOKUP($A15,'Value Added'!$A$2:$AX$44,COLUMN('Value Added'!AU$1),0)/VLOOKUP($A15,'Value Added'!$A$2:$AX$44,COLUMN('Value Added'!$J$1),0)</f>
        <v>4.9921225603477506</v>
      </c>
      <c r="AO15" s="303">
        <f>VLOOKUP($A15,'Value Added'!$A$2:$AX$44,COLUMN('Value Added'!AV$1),0)/VLOOKUP($A15,'Value Added'!$A$2:$AX$44,COLUMN('Value Added'!$J$1),0)</f>
        <v>5.0051611182104025</v>
      </c>
      <c r="AP15" s="303">
        <f>VLOOKUP($A15,'Value Added'!$A$2:$AX$44,COLUMN('Value Added'!AW$1),0)/VLOOKUP($A15,'Value Added'!$A$2:$AX$44,COLUMN('Value Added'!$J$1),0)</f>
        <v>5.0126839631200157</v>
      </c>
      <c r="AQ15" s="304">
        <f>VLOOKUP($A15,'Value Added'!$A$2:$AX$44,COLUMN('Value Added'!AX$1),0)/VLOOKUP($A15,'Value Added'!$A$2:$AX$44,COLUMN('Value Added'!$J$1),0)</f>
        <v>5.0150980972516139</v>
      </c>
    </row>
    <row r="16" spans="1:43" x14ac:dyDescent="0.2">
      <c r="A16" s="74" t="s">
        <v>8</v>
      </c>
      <c r="B16" s="152" t="s">
        <v>314</v>
      </c>
      <c r="C16" s="152">
        <v>1</v>
      </c>
      <c r="D16" s="308">
        <f>VLOOKUP($A16,'Value Added'!$A$2:$AX$44,COLUMN('Value Added'!K$1),0)/VLOOKUP($A16,'Value Added'!$A$2:$AX$44,COLUMN('Value Added'!$J$1),0)</f>
        <v>0.92874086134457201</v>
      </c>
      <c r="E16" s="303">
        <f>VLOOKUP($A16,'Value Added'!$A$2:$AX$44,COLUMN('Value Added'!L$1),0)/VLOOKUP($A16,'Value Added'!$A$2:$AX$44,COLUMN('Value Added'!$J$1),0)</f>
        <v>1.2057222852271812</v>
      </c>
      <c r="F16" s="303">
        <f>VLOOKUP($A16,'Value Added'!$A$2:$AX$44,COLUMN('Value Added'!M$1),0)/VLOOKUP($A16,'Value Added'!$A$2:$AX$44,COLUMN('Value Added'!$J$1),0)</f>
        <v>1.226241204465945</v>
      </c>
      <c r="G16" s="303">
        <f>VLOOKUP($A16,'Value Added'!$A$2:$AX$44,COLUMN('Value Added'!N$1),0)/VLOOKUP($A16,'Value Added'!$A$2:$AX$44,COLUMN('Value Added'!$J$1),0)</f>
        <v>1.277871943608456</v>
      </c>
      <c r="H16" s="303">
        <f>VLOOKUP($A16,'Value Added'!$A$2:$AX$44,COLUMN('Value Added'!O$1),0)/VLOOKUP($A16,'Value Added'!$A$2:$AX$44,COLUMN('Value Added'!$J$1),0)</f>
        <v>1.3454573763858089</v>
      </c>
      <c r="I16" s="303">
        <f>VLOOKUP($A16,'Value Added'!$A$2:$AX$44,COLUMN('Value Added'!P$1),0)/VLOOKUP($A16,'Value Added'!$A$2:$AX$44,COLUMN('Value Added'!$J$1),0)</f>
        <v>1.4146282482806918</v>
      </c>
      <c r="J16" s="303">
        <f>VLOOKUP($A16,'Value Added'!$A$2:$AX$44,COLUMN('Value Added'!Q$1),0)/VLOOKUP($A16,'Value Added'!$A$2:$AX$44,COLUMN('Value Added'!$J$1),0)</f>
        <v>1.4819856012806849</v>
      </c>
      <c r="K16" s="303">
        <f>VLOOKUP($A16,'Value Added'!$A$2:$AX$44,COLUMN('Value Added'!R$1),0)/VLOOKUP($A16,'Value Added'!$A$2:$AX$44,COLUMN('Value Added'!$J$1),0)</f>
        <v>1.5471935562352166</v>
      </c>
      <c r="L16" s="303">
        <f>VLOOKUP($A16,'Value Added'!$A$2:$AX$44,COLUMN('Value Added'!S$1),0)/VLOOKUP($A16,'Value Added'!$A$2:$AX$44,COLUMN('Value Added'!$J$1),0)</f>
        <v>1.6099561508633369</v>
      </c>
      <c r="M16" s="303">
        <f>VLOOKUP($A16,'Value Added'!$A$2:$AX$44,COLUMN('Value Added'!T$1),0)/VLOOKUP($A16,'Value Added'!$A$2:$AX$44,COLUMN('Value Added'!$J$1),0)</f>
        <v>1.6700209260128904</v>
      </c>
      <c r="N16" s="303">
        <f>VLOOKUP($A16,'Value Added'!$A$2:$AX$44,COLUMN('Value Added'!U$1),0)/VLOOKUP($A16,'Value Added'!$A$2:$AX$44,COLUMN('Value Added'!$J$1),0)</f>
        <v>1.7271325616153059</v>
      </c>
      <c r="O16" s="303">
        <f>VLOOKUP($A16,'Value Added'!$A$2:$AX$44,COLUMN('Value Added'!V$1),0)/VLOOKUP($A16,'Value Added'!$A$2:$AX$44,COLUMN('Value Added'!$J$1),0)</f>
        <v>1.7808754356337559</v>
      </c>
      <c r="P16" s="303">
        <f>VLOOKUP($A16,'Value Added'!$A$2:$AX$44,COLUMN('Value Added'!W$1),0)/VLOOKUP($A16,'Value Added'!$A$2:$AX$44,COLUMN('Value Added'!$J$1),0)</f>
        <v>1.83080227992986</v>
      </c>
      <c r="Q16" s="303">
        <f>VLOOKUP($A16,'Value Added'!$A$2:$AX$44,COLUMN('Value Added'!X$1),0)/VLOOKUP($A16,'Value Added'!$A$2:$AX$44,COLUMN('Value Added'!$J$1),0)</f>
        <v>1.8764858420134567</v>
      </c>
      <c r="R16" s="303">
        <f>VLOOKUP($A16,'Value Added'!$A$2:$AX$44,COLUMN('Value Added'!Y$1),0)/VLOOKUP($A16,'Value Added'!$A$2:$AX$44,COLUMN('Value Added'!$J$1),0)</f>
        <v>1.9175248584395512</v>
      </c>
      <c r="S16" s="303">
        <f>VLOOKUP($A16,'Value Added'!$A$2:$AX$44,COLUMN('Value Added'!Z$1),0)/VLOOKUP($A16,'Value Added'!$A$2:$AX$44,COLUMN('Value Added'!$J$1),0)</f>
        <v>1.9536106268893987</v>
      </c>
      <c r="T16" s="303">
        <f>VLOOKUP($A16,'Value Added'!$A$2:$AX$44,COLUMN('Value Added'!AA$1),0)/VLOOKUP($A16,'Value Added'!$A$2:$AX$44,COLUMN('Value Added'!$J$1),0)</f>
        <v>1.9847225501248884</v>
      </c>
      <c r="U16" s="303">
        <f>VLOOKUP($A16,'Value Added'!$A$2:$AX$44,COLUMN('Value Added'!AB$1),0)/VLOOKUP($A16,'Value Added'!$A$2:$AX$44,COLUMN('Value Added'!$J$1),0)</f>
        <v>2.0109598363158976</v>
      </c>
      <c r="V16" s="303">
        <f>VLOOKUP($A16,'Value Added'!$A$2:$AX$44,COLUMN('Value Added'!AC$1),0)/VLOOKUP($A16,'Value Added'!$A$2:$AX$44,COLUMN('Value Added'!$J$1),0)</f>
        <v>2.0324777300151364</v>
      </c>
      <c r="W16" s="303">
        <f>VLOOKUP($A16,'Value Added'!$A$2:$AX$44,COLUMN('Value Added'!AD$1),0)/VLOOKUP($A16,'Value Added'!$A$2:$AX$44,COLUMN('Value Added'!$J$1),0)</f>
        <v>2.0494815335697383</v>
      </c>
      <c r="X16" s="303">
        <f>VLOOKUP($A16,'Value Added'!$A$2:$AX$44,COLUMN('Value Added'!AE$1),0)/VLOOKUP($A16,'Value Added'!$A$2:$AX$44,COLUMN('Value Added'!$J$1),0)</f>
        <v>2.0622202495758568</v>
      </c>
      <c r="Y16" s="303">
        <f>VLOOKUP($A16,'Value Added'!$A$2:$AX$44,COLUMN('Value Added'!AF$1),0)/VLOOKUP($A16,'Value Added'!$A$2:$AX$44,COLUMN('Value Added'!$J$1),0)</f>
        <v>2.0709800570252699</v>
      </c>
      <c r="Z16" s="303">
        <f>VLOOKUP($A16,'Value Added'!$A$2:$AX$44,COLUMN('Value Added'!AG$1),0)/VLOOKUP($A16,'Value Added'!$A$2:$AX$44,COLUMN('Value Added'!$J$1),0)</f>
        <v>2.0760778146617147</v>
      </c>
      <c r="AA16" s="303">
        <f>VLOOKUP($A16,'Value Added'!$A$2:$AX$44,COLUMN('Value Added'!AH$1),0)/VLOOKUP($A16,'Value Added'!$A$2:$AX$44,COLUMN('Value Added'!$J$1),0)</f>
        <v>2.0778547619574015</v>
      </c>
      <c r="AB16" s="303">
        <f>VLOOKUP($A16,'Value Added'!$A$2:$AX$44,COLUMN('Value Added'!AI$1),0)/VLOOKUP($A16,'Value Added'!$A$2:$AX$44,COLUMN('Value Added'!$J$1),0)</f>
        <v>2.0766705626094715</v>
      </c>
      <c r="AC16" s="303">
        <f>VLOOKUP($A16,'Value Added'!$A$2:$AX$44,COLUMN('Value Added'!AJ$1),0)/VLOOKUP($A16,'Value Added'!$A$2:$AX$44,COLUMN('Value Added'!$J$1),0)</f>
        <v>2.0728978089826642</v>
      </c>
      <c r="AD16" s="303">
        <f>VLOOKUP($A16,'Value Added'!$A$2:$AX$44,COLUMN('Value Added'!AK$1),0)/VLOOKUP($A16,'Value Added'!$A$2:$AX$44,COLUMN('Value Added'!$J$1),0)</f>
        <v>2.0669170797475354</v>
      </c>
      <c r="AE16" s="303">
        <f>VLOOKUP($A16,'Value Added'!$A$2:$AX$44,COLUMN('Value Added'!AL$1),0)/VLOOKUP($A16,'Value Added'!$A$2:$AX$44,COLUMN('Value Added'!$J$1),0)</f>
        <v>2.0591126181331263</v>
      </c>
      <c r="AF16" s="303">
        <f>VLOOKUP($A16,'Value Added'!$A$2:$AX$44,COLUMN('Value Added'!AM$1),0)/VLOOKUP($A16,'Value Added'!$A$2:$AX$44,COLUMN('Value Added'!$J$1),0)</f>
        <v>2.0498686755583422</v>
      </c>
      <c r="AG16" s="303">
        <f>VLOOKUP($A16,'Value Added'!$A$2:$AX$44,COLUMN('Value Added'!AN$1),0)/VLOOKUP($A16,'Value Added'!$A$2:$AX$44,COLUMN('Value Added'!$J$1),0)</f>
        <v>2.0395665455388134</v>
      </c>
      <c r="AH16" s="303">
        <f>VLOOKUP($A16,'Value Added'!$A$2:$AX$44,COLUMN('Value Added'!AO$1),0)/VLOOKUP($A16,'Value Added'!$A$2:$AX$44,COLUMN('Value Added'!$J$1),0)</f>
        <v>2.028582296096292</v>
      </c>
      <c r="AI16" s="303">
        <f>VLOOKUP($A16,'Value Added'!$A$2:$AX$44,COLUMN('Value Added'!AP$1),0)/VLOOKUP($A16,'Value Added'!$A$2:$AX$44,COLUMN('Value Added'!$J$1),0)</f>
        <v>2.0172851956583449</v>
      </c>
      <c r="AJ16" s="303">
        <f>VLOOKUP($A16,'Value Added'!$A$2:$AX$44,COLUMN('Value Added'!AQ$1),0)/VLOOKUP($A16,'Value Added'!$A$2:$AX$44,COLUMN('Value Added'!$J$1),0)</f>
        <v>2.006036817713194</v>
      </c>
      <c r="AK16" s="303">
        <f>VLOOKUP($A16,'Value Added'!$A$2:$AX$44,COLUMN('Value Added'!AR$1),0)/VLOOKUP($A16,'Value Added'!$A$2:$AX$44,COLUMN('Value Added'!$J$1),0)</f>
        <v>1.995190803250362</v>
      </c>
      <c r="AL16" s="303">
        <f>VLOOKUP($A16,'Value Added'!$A$2:$AX$44,COLUMN('Value Added'!AS$1),0)/VLOOKUP($A16,'Value Added'!$A$2:$AX$44,COLUMN('Value Added'!$J$1),0)</f>
        <v>1.985093257165256</v>
      </c>
      <c r="AM16" s="303">
        <f>VLOOKUP($A16,'Value Added'!$A$2:$AX$44,COLUMN('Value Added'!AT$1),0)/VLOOKUP($A16,'Value Added'!$A$2:$AX$44,COLUMN('Value Added'!$J$1),0)</f>
        <v>1.9760837551833419</v>
      </c>
      <c r="AN16" s="303">
        <f>VLOOKUP($A16,'Value Added'!$A$2:$AX$44,COLUMN('Value Added'!AU$1),0)/VLOOKUP($A16,'Value Added'!$A$2:$AX$44,COLUMN('Value Added'!$J$1),0)</f>
        <v>1.9684969413029962</v>
      </c>
      <c r="AO16" s="303">
        <f>VLOOKUP($A16,'Value Added'!$A$2:$AX$44,COLUMN('Value Added'!AV$1),0)/VLOOKUP($A16,'Value Added'!$A$2:$AX$44,COLUMN('Value Added'!$J$1),0)</f>
        <v>1.9626647021194119</v>
      </c>
      <c r="AP16" s="303">
        <f>VLOOKUP($A16,'Value Added'!$A$2:$AX$44,COLUMN('Value Added'!AW$1),0)/VLOOKUP($A16,'Value Added'!$A$2:$AX$44,COLUMN('Value Added'!$J$1),0)</f>
        <v>1.9589189135769045</v>
      </c>
      <c r="AQ16" s="304">
        <f>VLOOKUP($A16,'Value Added'!$A$2:$AX$44,COLUMN('Value Added'!AX$1),0)/VLOOKUP($A16,'Value Added'!$A$2:$AX$44,COLUMN('Value Added'!$J$1),0)</f>
        <v>1.9575947676791652</v>
      </c>
    </row>
    <row r="17" spans="1:43" x14ac:dyDescent="0.2">
      <c r="A17" s="74" t="s">
        <v>9</v>
      </c>
      <c r="B17" s="152" t="s">
        <v>314</v>
      </c>
      <c r="C17" s="152">
        <v>1</v>
      </c>
      <c r="D17" s="308">
        <f>VLOOKUP($A17,'Value Added'!$A$2:$AX$44,COLUMN('Value Added'!K$1),0)/VLOOKUP($A17,'Value Added'!$A$2:$AX$44,COLUMN('Value Added'!$J$1),0)</f>
        <v>1.1213608830359911</v>
      </c>
      <c r="E17" s="303">
        <f>VLOOKUP($A17,'Value Added'!$A$2:$AX$44,COLUMN('Value Added'!L$1),0)/VLOOKUP($A17,'Value Added'!$A$2:$AX$44,COLUMN('Value Added'!$J$1),0)</f>
        <v>1.1470880452728847</v>
      </c>
      <c r="F17" s="303">
        <f>VLOOKUP($A17,'Value Added'!$A$2:$AX$44,COLUMN('Value Added'!M$1),0)/VLOOKUP($A17,'Value Added'!$A$2:$AX$44,COLUMN('Value Added'!$J$1),0)</f>
        <v>1.1544675826946278</v>
      </c>
      <c r="G17" s="303">
        <f>VLOOKUP($A17,'Value Added'!$A$2:$AX$44,COLUMN('Value Added'!N$1),0)/VLOOKUP($A17,'Value Added'!$A$2:$AX$44,COLUMN('Value Added'!$J$1),0)</f>
        <v>1.173670132060566</v>
      </c>
      <c r="H17" s="303">
        <f>VLOOKUP($A17,'Value Added'!$A$2:$AX$44,COLUMN('Value Added'!O$1),0)/VLOOKUP($A17,'Value Added'!$A$2:$AX$44,COLUMN('Value Added'!$J$1),0)</f>
        <v>1.200338399494681</v>
      </c>
      <c r="I17" s="303">
        <f>VLOOKUP($A17,'Value Added'!$A$2:$AX$44,COLUMN('Value Added'!P$1),0)/VLOOKUP($A17,'Value Added'!$A$2:$AX$44,COLUMN('Value Added'!$J$1),0)</f>
        <v>1.2305059693314502</v>
      </c>
      <c r="J17" s="303">
        <f>VLOOKUP($A17,'Value Added'!$A$2:$AX$44,COLUMN('Value Added'!Q$1),0)/VLOOKUP($A17,'Value Added'!$A$2:$AX$44,COLUMN('Value Added'!$J$1),0)</f>
        <v>1.2623368880583832</v>
      </c>
      <c r="K17" s="303">
        <f>VLOOKUP($A17,'Value Added'!$A$2:$AX$44,COLUMN('Value Added'!R$1),0)/VLOOKUP($A17,'Value Added'!$A$2:$AX$44,COLUMN('Value Added'!$J$1),0)</f>
        <v>1.2944417626640103</v>
      </c>
      <c r="L17" s="303">
        <f>VLOOKUP($A17,'Value Added'!$A$2:$AX$44,COLUMN('Value Added'!S$1),0)/VLOOKUP($A17,'Value Added'!$A$2:$AX$44,COLUMN('Value Added'!$J$1),0)</f>
        <v>1.3252860427899671</v>
      </c>
      <c r="M17" s="303">
        <f>VLOOKUP($A17,'Value Added'!$A$2:$AX$44,COLUMN('Value Added'!T$1),0)/VLOOKUP($A17,'Value Added'!$A$2:$AX$44,COLUMN('Value Added'!$J$1),0)</f>
        <v>1.3531961969158051</v>
      </c>
      <c r="N17" s="303">
        <f>VLOOKUP($A17,'Value Added'!$A$2:$AX$44,COLUMN('Value Added'!U$1),0)/VLOOKUP($A17,'Value Added'!$A$2:$AX$44,COLUMN('Value Added'!$J$1),0)</f>
        <v>1.3767085339977161</v>
      </c>
      <c r="O17" s="303">
        <f>VLOOKUP($A17,'Value Added'!$A$2:$AX$44,COLUMN('Value Added'!V$1),0)/VLOOKUP($A17,'Value Added'!$A$2:$AX$44,COLUMN('Value Added'!$J$1),0)</f>
        <v>1.3956191670537823</v>
      </c>
      <c r="P17" s="303">
        <f>VLOOKUP($A17,'Value Added'!$A$2:$AX$44,COLUMN('Value Added'!W$1),0)/VLOOKUP($A17,'Value Added'!$A$2:$AX$44,COLUMN('Value Added'!$J$1),0)</f>
        <v>1.4101035577714118</v>
      </c>
      <c r="Q17" s="303">
        <f>VLOOKUP($A17,'Value Added'!$A$2:$AX$44,COLUMN('Value Added'!X$1),0)/VLOOKUP($A17,'Value Added'!$A$2:$AX$44,COLUMN('Value Added'!$J$1),0)</f>
        <v>1.4203969503874765</v>
      </c>
      <c r="R17" s="303">
        <f>VLOOKUP($A17,'Value Added'!$A$2:$AX$44,COLUMN('Value Added'!Y$1),0)/VLOOKUP($A17,'Value Added'!$A$2:$AX$44,COLUMN('Value Added'!$J$1),0)</f>
        <v>1.4267851198855488</v>
      </c>
      <c r="S17" s="303">
        <f>VLOOKUP($A17,'Value Added'!$A$2:$AX$44,COLUMN('Value Added'!Z$1),0)/VLOOKUP($A17,'Value Added'!$A$2:$AX$44,COLUMN('Value Added'!$J$1),0)</f>
        <v>1.429577206163712</v>
      </c>
      <c r="T17" s="303">
        <f>VLOOKUP($A17,'Value Added'!$A$2:$AX$44,COLUMN('Value Added'!AA$1),0)/VLOOKUP($A17,'Value Added'!$A$2:$AX$44,COLUMN('Value Added'!$J$1),0)</f>
        <v>1.4290432804187698</v>
      </c>
      <c r="U17" s="303">
        <f>VLOOKUP($A17,'Value Added'!$A$2:$AX$44,COLUMN('Value Added'!AB$1),0)/VLOOKUP($A17,'Value Added'!$A$2:$AX$44,COLUMN('Value Added'!$J$1),0)</f>
        <v>1.4254598907065494</v>
      </c>
      <c r="V17" s="303">
        <f>VLOOKUP($A17,'Value Added'!$A$2:$AX$44,COLUMN('Value Added'!AC$1),0)/VLOOKUP($A17,'Value Added'!$A$2:$AX$44,COLUMN('Value Added'!$J$1),0)</f>
        <v>1.4191215741024505</v>
      </c>
      <c r="W17" s="303">
        <f>VLOOKUP($A17,'Value Added'!$A$2:$AX$44,COLUMN('Value Added'!AD$1),0)/VLOOKUP($A17,'Value Added'!$A$2:$AX$44,COLUMN('Value Added'!$J$1),0)</f>
        <v>1.4103350947958195</v>
      </c>
      <c r="X17" s="303">
        <f>VLOOKUP($A17,'Value Added'!$A$2:$AX$44,COLUMN('Value Added'!AE$1),0)/VLOOKUP($A17,'Value Added'!$A$2:$AX$44,COLUMN('Value Added'!$J$1),0)</f>
        <v>1.3994141544093424</v>
      </c>
      <c r="Y17" s="303">
        <f>VLOOKUP($A17,'Value Added'!$A$2:$AX$44,COLUMN('Value Added'!AF$1),0)/VLOOKUP($A17,'Value Added'!$A$2:$AX$44,COLUMN('Value Added'!$J$1),0)</f>
        <v>1.3866746586711016</v>
      </c>
      <c r="Z17" s="303">
        <f>VLOOKUP($A17,'Value Added'!$A$2:$AX$44,COLUMN('Value Added'!AG$1),0)/VLOOKUP($A17,'Value Added'!$A$2:$AX$44,COLUMN('Value Added'!$J$1),0)</f>
        <v>1.3724305973400708</v>
      </c>
      <c r="AA17" s="303">
        <f>VLOOKUP($A17,'Value Added'!$A$2:$AX$44,COLUMN('Value Added'!AH$1),0)/VLOOKUP($A17,'Value Added'!$A$2:$AX$44,COLUMN('Value Added'!$J$1),0)</f>
        <v>1.3569905695626334</v>
      </c>
      <c r="AB17" s="303">
        <f>VLOOKUP($A17,'Value Added'!$A$2:$AX$44,COLUMN('Value Added'!AI$1),0)/VLOOKUP($A17,'Value Added'!$A$2:$AX$44,COLUMN('Value Added'!$J$1),0)</f>
        <v>1.3406549652554434</v>
      </c>
      <c r="AC17" s="303">
        <f>VLOOKUP($A17,'Value Added'!$A$2:$AX$44,COLUMN('Value Added'!AJ$1),0)/VLOOKUP($A17,'Value Added'!$A$2:$AX$44,COLUMN('Value Added'!$J$1),0)</f>
        <v>1.3237137950580937</v>
      </c>
      <c r="AD17" s="303">
        <f>VLOOKUP($A17,'Value Added'!$A$2:$AX$44,COLUMN('Value Added'!AK$1),0)/VLOOKUP($A17,'Value Added'!$A$2:$AX$44,COLUMN('Value Added'!$J$1),0)</f>
        <v>1.3064451470499894</v>
      </c>
      <c r="AE17" s="303">
        <f>VLOOKUP($A17,'Value Added'!$A$2:$AX$44,COLUMN('Value Added'!AL$1),0)/VLOOKUP($A17,'Value Added'!$A$2:$AX$44,COLUMN('Value Added'!$J$1),0)</f>
        <v>1.289114237771515</v>
      </c>
      <c r="AF17" s="303">
        <f>VLOOKUP($A17,'Value Added'!$A$2:$AX$44,COLUMN('Value Added'!AM$1),0)/VLOOKUP($A17,'Value Added'!$A$2:$AX$44,COLUMN('Value Added'!$J$1),0)</f>
        <v>1.2719730179827859</v>
      </c>
      <c r="AG17" s="303">
        <f>VLOOKUP($A17,'Value Added'!$A$2:$AX$44,COLUMN('Value Added'!AN$1),0)/VLOOKUP($A17,'Value Added'!$A$2:$AX$44,COLUMN('Value Added'!$J$1),0)</f>
        <v>1.2552602897871286</v>
      </c>
      <c r="AH17" s="303">
        <f>VLOOKUP($A17,'Value Added'!$A$2:$AX$44,COLUMN('Value Added'!AO$1),0)/VLOOKUP($A17,'Value Added'!$A$2:$AX$44,COLUMN('Value Added'!$J$1),0)</f>
        <v>1.2392022909336986</v>
      </c>
      <c r="AI17" s="303">
        <f>VLOOKUP($A17,'Value Added'!$A$2:$AX$44,COLUMN('Value Added'!AP$1),0)/VLOOKUP($A17,'Value Added'!$A$2:$AX$44,COLUMN('Value Added'!$J$1),0)</f>
        <v>1.2240137039609114</v>
      </c>
      <c r="AJ17" s="303">
        <f>VLOOKUP($A17,'Value Added'!$A$2:$AX$44,COLUMN('Value Added'!AQ$1),0)/VLOOKUP($A17,'Value Added'!$A$2:$AX$44,COLUMN('Value Added'!$J$1),0)</f>
        <v>1.209899052021687</v>
      </c>
      <c r="AK17" s="303">
        <f>VLOOKUP($A17,'Value Added'!$A$2:$AX$44,COLUMN('Value Added'!AR$1),0)/VLOOKUP($A17,'Value Added'!$A$2:$AX$44,COLUMN('Value Added'!$J$1),0)</f>
        <v>1.1970544494454032</v>
      </c>
      <c r="AL17" s="303">
        <f>VLOOKUP($A17,'Value Added'!$A$2:$AX$44,COLUMN('Value Added'!AS$1),0)/VLOOKUP($A17,'Value Added'!$A$2:$AX$44,COLUMN('Value Added'!$J$1),0)</f>
        <v>1.1856696830959281</v>
      </c>
      <c r="AM17" s="303">
        <f>VLOOKUP($A17,'Value Added'!$A$2:$AX$44,COLUMN('Value Added'!AT$1),0)/VLOOKUP($A17,'Value Added'!$A$2:$AX$44,COLUMN('Value Added'!$J$1),0)</f>
        <v>1.1759306102079439</v>
      </c>
      <c r="AN17" s="303">
        <f>VLOOKUP($A17,'Value Added'!$A$2:$AX$44,COLUMN('Value Added'!AU$1),0)/VLOOKUP($A17,'Value Added'!$A$2:$AX$44,COLUMN('Value Added'!$J$1),0)</f>
        <v>1.1680218695395548</v>
      </c>
      <c r="AO17" s="303">
        <f>VLOOKUP($A17,'Value Added'!$A$2:$AX$44,COLUMN('Value Added'!AV$1),0)/VLOOKUP($A17,'Value Added'!$A$2:$AX$44,COLUMN('Value Added'!$J$1),0)</f>
        <v>1.1621299153867257</v>
      </c>
      <c r="AP17" s="303">
        <f>VLOOKUP($A17,'Value Added'!$A$2:$AX$44,COLUMN('Value Added'!AW$1),0)/VLOOKUP($A17,'Value Added'!$A$2:$AX$44,COLUMN('Value Added'!$J$1),0)</f>
        <v>1.1584463983995932</v>
      </c>
      <c r="AQ17" s="304">
        <f>VLOOKUP($A17,'Value Added'!$A$2:$AX$44,COLUMN('Value Added'!AX$1),0)/VLOOKUP($A17,'Value Added'!$A$2:$AX$44,COLUMN('Value Added'!$J$1),0)</f>
        <v>1.1571719334948005</v>
      </c>
    </row>
    <row r="18" spans="1:43" x14ac:dyDescent="0.2">
      <c r="A18" s="74" t="s">
        <v>10</v>
      </c>
      <c r="B18" s="152" t="s">
        <v>314</v>
      </c>
      <c r="C18" s="152">
        <v>1</v>
      </c>
      <c r="D18" s="308">
        <f>VLOOKUP($A18,'Value Added'!$A$2:$AX$44,COLUMN('Value Added'!K$1),0)/VLOOKUP($A18,'Value Added'!$A$2:$AX$44,COLUMN('Value Added'!$J$1),0)</f>
        <v>1.1244844509553111</v>
      </c>
      <c r="E18" s="303">
        <f>VLOOKUP($A18,'Value Added'!$A$2:$AX$44,COLUMN('Value Added'!L$1),0)/VLOOKUP($A18,'Value Added'!$A$2:$AX$44,COLUMN('Value Added'!$J$1),0)</f>
        <v>1.1685598728485502</v>
      </c>
      <c r="F18" s="303">
        <f>VLOOKUP($A18,'Value Added'!$A$2:$AX$44,COLUMN('Value Added'!M$1),0)/VLOOKUP($A18,'Value Added'!$A$2:$AX$44,COLUMN('Value Added'!$J$1),0)</f>
        <v>1.1836064224058576</v>
      </c>
      <c r="G18" s="303">
        <f>VLOOKUP($A18,'Value Added'!$A$2:$AX$44,COLUMN('Value Added'!N$1),0)/VLOOKUP($A18,'Value Added'!$A$2:$AX$44,COLUMN('Value Added'!$J$1),0)</f>
        <v>1.2215611967754207</v>
      </c>
      <c r="H18" s="303">
        <f>VLOOKUP($A18,'Value Added'!$A$2:$AX$44,COLUMN('Value Added'!O$1),0)/VLOOKUP($A18,'Value Added'!$A$2:$AX$44,COLUMN('Value Added'!$J$1),0)</f>
        <v>1.2715488274450255</v>
      </c>
      <c r="I18" s="303">
        <f>VLOOKUP($A18,'Value Added'!$A$2:$AX$44,COLUMN('Value Added'!P$1),0)/VLOOKUP($A18,'Value Added'!$A$2:$AX$44,COLUMN('Value Added'!$J$1),0)</f>
        <v>1.3235249499851136</v>
      </c>
      <c r="J18" s="303">
        <f>VLOOKUP($A18,'Value Added'!$A$2:$AX$44,COLUMN('Value Added'!Q$1),0)/VLOOKUP($A18,'Value Added'!$A$2:$AX$44,COLUMN('Value Added'!$J$1),0)</f>
        <v>1.3747891744661798</v>
      </c>
      <c r="K18" s="303">
        <f>VLOOKUP($A18,'Value Added'!$A$2:$AX$44,COLUMN('Value Added'!R$1),0)/VLOOKUP($A18,'Value Added'!$A$2:$AX$44,COLUMN('Value Added'!$J$1),0)</f>
        <v>1.4245628424544969</v>
      </c>
      <c r="L18" s="303">
        <f>VLOOKUP($A18,'Value Added'!$A$2:$AX$44,COLUMN('Value Added'!S$1),0)/VLOOKUP($A18,'Value Added'!$A$2:$AX$44,COLUMN('Value Added'!$J$1),0)</f>
        <v>1.4719915459067743</v>
      </c>
      <c r="M18" s="303">
        <f>VLOOKUP($A18,'Value Added'!$A$2:$AX$44,COLUMN('Value Added'!T$1),0)/VLOOKUP($A18,'Value Added'!$A$2:$AX$44,COLUMN('Value Added'!$J$1),0)</f>
        <v>1.5161559393258208</v>
      </c>
      <c r="N18" s="303">
        <f>VLOOKUP($A18,'Value Added'!$A$2:$AX$44,COLUMN('Value Added'!U$1),0)/VLOOKUP($A18,'Value Added'!$A$2:$AX$44,COLUMN('Value Added'!$J$1),0)</f>
        <v>1.5562500770109575</v>
      </c>
      <c r="O18" s="303">
        <f>VLOOKUP($A18,'Value Added'!$A$2:$AX$44,COLUMN('Value Added'!V$1),0)/VLOOKUP($A18,'Value Added'!$A$2:$AX$44,COLUMN('Value Added'!$J$1),0)</f>
        <v>1.5921198616711836</v>
      </c>
      <c r="P18" s="303">
        <f>VLOOKUP($A18,'Value Added'!$A$2:$AX$44,COLUMN('Value Added'!W$1),0)/VLOOKUP($A18,'Value Added'!$A$2:$AX$44,COLUMN('Value Added'!$J$1),0)</f>
        <v>1.623836669696118</v>
      </c>
      <c r="Q18" s="303">
        <f>VLOOKUP($A18,'Value Added'!$A$2:$AX$44,COLUMN('Value Added'!X$1),0)/VLOOKUP($A18,'Value Added'!$A$2:$AX$44,COLUMN('Value Added'!$J$1),0)</f>
        <v>1.6515376886099302</v>
      </c>
      <c r="R18" s="303">
        <f>VLOOKUP($A18,'Value Added'!$A$2:$AX$44,COLUMN('Value Added'!Y$1),0)/VLOOKUP($A18,'Value Added'!$A$2:$AX$44,COLUMN('Value Added'!$J$1),0)</f>
        <v>1.6754194139193064</v>
      </c>
      <c r="S18" s="303">
        <f>VLOOKUP($A18,'Value Added'!$A$2:$AX$44,COLUMN('Value Added'!Z$1),0)/VLOOKUP($A18,'Value Added'!$A$2:$AX$44,COLUMN('Value Added'!$J$1),0)</f>
        <v>1.6956996929413348</v>
      </c>
      <c r="T18" s="303">
        <f>VLOOKUP($A18,'Value Added'!$A$2:$AX$44,COLUMN('Value Added'!AA$1),0)/VLOOKUP($A18,'Value Added'!$A$2:$AX$44,COLUMN('Value Added'!$J$1),0)</f>
        <v>1.7125152515882753</v>
      </c>
      <c r="U18" s="303">
        <f>VLOOKUP($A18,'Value Added'!$A$2:$AX$44,COLUMN('Value Added'!AB$1),0)/VLOOKUP($A18,'Value Added'!$A$2:$AX$44,COLUMN('Value Added'!$J$1),0)</f>
        <v>1.7260044497340097</v>
      </c>
      <c r="V18" s="303">
        <f>VLOOKUP($A18,'Value Added'!$A$2:$AX$44,COLUMN('Value Added'!AC$1),0)/VLOOKUP($A18,'Value Added'!$A$2:$AX$44,COLUMN('Value Added'!$J$1),0)</f>
        <v>1.7363336371413103</v>
      </c>
      <c r="W18" s="303">
        <f>VLOOKUP($A18,'Value Added'!$A$2:$AX$44,COLUMN('Value Added'!AD$1),0)/VLOOKUP($A18,'Value Added'!$A$2:$AX$44,COLUMN('Value Added'!$J$1),0)</f>
        <v>1.7436933013493572</v>
      </c>
      <c r="X18" s="303">
        <f>VLOOKUP($A18,'Value Added'!$A$2:$AX$44,COLUMN('Value Added'!AE$1),0)/VLOOKUP($A18,'Value Added'!$A$2:$AX$44,COLUMN('Value Added'!$J$1),0)</f>
        <v>1.7482942147512064</v>
      </c>
      <c r="Y18" s="303">
        <f>VLOOKUP($A18,'Value Added'!$A$2:$AX$44,COLUMN('Value Added'!AF$1),0)/VLOOKUP($A18,'Value Added'!$A$2:$AX$44,COLUMN('Value Added'!$J$1),0)</f>
        <v>1.7503636702241423</v>
      </c>
      <c r="Z18" s="303">
        <f>VLOOKUP($A18,'Value Added'!$A$2:$AX$44,COLUMN('Value Added'!AG$1),0)/VLOOKUP($A18,'Value Added'!$A$2:$AX$44,COLUMN('Value Added'!$J$1),0)</f>
        <v>1.7501418827179345</v>
      </c>
      <c r="AA18" s="303">
        <f>VLOOKUP($A18,'Value Added'!$A$2:$AX$44,COLUMN('Value Added'!AH$1),0)/VLOOKUP($A18,'Value Added'!$A$2:$AX$44,COLUMN('Value Added'!$J$1),0)</f>
        <v>1.7478786216620956</v>
      </c>
      <c r="AB18" s="303">
        <f>VLOOKUP($A18,'Value Added'!$A$2:$AX$44,COLUMN('Value Added'!AI$1),0)/VLOOKUP($A18,'Value Added'!$A$2:$AX$44,COLUMN('Value Added'!$J$1),0)</f>
        <v>1.7438301264657827</v>
      </c>
      <c r="AC18" s="303">
        <f>VLOOKUP($A18,'Value Added'!$A$2:$AX$44,COLUMN('Value Added'!AJ$1),0)/VLOOKUP($A18,'Value Added'!$A$2:$AX$44,COLUMN('Value Added'!$J$1),0)</f>
        <v>1.7382563452166375</v>
      </c>
      <c r="AD18" s="303">
        <f>VLOOKUP($A18,'Value Added'!$A$2:$AX$44,COLUMN('Value Added'!AK$1),0)/VLOOKUP($A18,'Value Added'!$A$2:$AX$44,COLUMN('Value Added'!$J$1),0)</f>
        <v>1.7314185253186833</v>
      </c>
      <c r="AE18" s="303">
        <f>VLOOKUP($A18,'Value Added'!$A$2:$AX$44,COLUMN('Value Added'!AL$1),0)/VLOOKUP($A18,'Value Added'!$A$2:$AX$44,COLUMN('Value Added'!$J$1),0)</f>
        <v>1.7235771745394739</v>
      </c>
      <c r="AF18" s="303">
        <f>VLOOKUP($A18,'Value Added'!$A$2:$AX$44,COLUMN('Value Added'!AM$1),0)/VLOOKUP($A18,'Value Added'!$A$2:$AX$44,COLUMN('Value Added'!$J$1),0)</f>
        <v>1.7149904019783127</v>
      </c>
      <c r="AG18" s="303">
        <f>VLOOKUP($A18,'Value Added'!$A$2:$AX$44,COLUMN('Value Added'!AN$1),0)/VLOOKUP($A18,'Value Added'!$A$2:$AX$44,COLUMN('Value Added'!$J$1),0)</f>
        <v>1.7059126409601195</v>
      </c>
      <c r="AH18" s="303">
        <f>VLOOKUP($A18,'Value Added'!$A$2:$AX$44,COLUMN('Value Added'!AO$1),0)/VLOOKUP($A18,'Value Added'!$A$2:$AX$44,COLUMN('Value Added'!$J$1),0)</f>
        <v>1.6965937498798149</v>
      </c>
      <c r="AI18" s="303">
        <f>VLOOKUP($A18,'Value Added'!$A$2:$AX$44,COLUMN('Value Added'!AP$1),0)/VLOOKUP($A18,'Value Added'!$A$2:$AX$44,COLUMN('Value Added'!$J$1),0)</f>
        <v>1.687278482591702</v>
      </c>
      <c r="AJ18" s="303">
        <f>VLOOKUP($A18,'Value Added'!$A$2:$AX$44,COLUMN('Value Added'!AQ$1),0)/VLOOKUP($A18,'Value Added'!$A$2:$AX$44,COLUMN('Value Added'!$J$1),0)</f>
        <v>1.6782063170384864</v>
      </c>
      <c r="AK18" s="303">
        <f>VLOOKUP($A18,'Value Added'!$A$2:$AX$44,COLUMN('Value Added'!AR$1),0)/VLOOKUP($A18,'Value Added'!$A$2:$AX$44,COLUMN('Value Added'!$J$1),0)</f>
        <v>1.6696116293962111</v>
      </c>
      <c r="AL18" s="303">
        <f>VLOOKUP($A18,'Value Added'!$A$2:$AX$44,COLUMN('Value Added'!AS$1),0)/VLOOKUP($A18,'Value Added'!$A$2:$AX$44,COLUMN('Value Added'!$J$1),0)</f>
        <v>1.6617242010097308</v>
      </c>
      <c r="AM18" s="303">
        <f>VLOOKUP($A18,'Value Added'!$A$2:$AX$44,COLUMN('Value Added'!AT$1),0)/VLOOKUP($A18,'Value Added'!$A$2:$AX$44,COLUMN('Value Added'!$J$1),0)</f>
        <v>1.6547700467361306</v>
      </c>
      <c r="AN18" s="303">
        <f>VLOOKUP($A18,'Value Added'!$A$2:$AX$44,COLUMN('Value Added'!AU$1),0)/VLOOKUP($A18,'Value Added'!$A$2:$AX$44,COLUMN('Value Added'!$J$1),0)</f>
        <v>1.6489725559354969</v>
      </c>
      <c r="AO18" s="303">
        <f>VLOOKUP($A18,'Value Added'!$A$2:$AX$44,COLUMN('Value Added'!AV$1),0)/VLOOKUP($A18,'Value Added'!$A$2:$AX$44,COLUMN('Value Added'!$J$1),0)</f>
        <v>1.6445539411983101</v>
      </c>
      <c r="AP18" s="303">
        <f>VLOOKUP($A18,'Value Added'!$A$2:$AX$44,COLUMN('Value Added'!AW$1),0)/VLOOKUP($A18,'Value Added'!$A$2:$AX$44,COLUMN('Value Added'!$J$1),0)</f>
        <v>1.6417369949505731</v>
      </c>
      <c r="AQ18" s="304">
        <f>VLOOKUP($A18,'Value Added'!$A$2:$AX$44,COLUMN('Value Added'!AX$1),0)/VLOOKUP($A18,'Value Added'!$A$2:$AX$44,COLUMN('Value Added'!$J$1),0)</f>
        <v>1.6407471603405788</v>
      </c>
    </row>
    <row r="19" spans="1:43" x14ac:dyDescent="0.2">
      <c r="A19" s="74" t="s">
        <v>11</v>
      </c>
      <c r="B19" s="152" t="s">
        <v>314</v>
      </c>
      <c r="C19" s="152">
        <v>1</v>
      </c>
      <c r="D19" s="308">
        <f>VLOOKUP($A19,'Value Added'!$A$2:$AX$44,COLUMN('Value Added'!K$1),0)/VLOOKUP($A19,'Value Added'!$A$2:$AX$44,COLUMN('Value Added'!$J$1),0)</f>
        <v>1.1515553729227539</v>
      </c>
      <c r="E19" s="303">
        <f>VLOOKUP($A19,'Value Added'!$A$2:$AX$44,COLUMN('Value Added'!L$1),0)/VLOOKUP($A19,'Value Added'!$A$2:$AX$44,COLUMN('Value Added'!$J$1),0)</f>
        <v>1.2434833407469297</v>
      </c>
      <c r="F19" s="303">
        <f>VLOOKUP($A19,'Value Added'!$A$2:$AX$44,COLUMN('Value Added'!M$1),0)/VLOOKUP($A19,'Value Added'!$A$2:$AX$44,COLUMN('Value Added'!$J$1),0)</f>
        <v>1.265439933311167</v>
      </c>
      <c r="G19" s="303">
        <f>VLOOKUP($A19,'Value Added'!$A$2:$AX$44,COLUMN('Value Added'!N$1),0)/VLOOKUP($A19,'Value Added'!$A$2:$AX$44,COLUMN('Value Added'!$J$1),0)</f>
        <v>1.3207133097689221</v>
      </c>
      <c r="H19" s="303">
        <f>VLOOKUP($A19,'Value Added'!$A$2:$AX$44,COLUMN('Value Added'!O$1),0)/VLOOKUP($A19,'Value Added'!$A$2:$AX$44,COLUMN('Value Added'!$J$1),0)</f>
        <v>1.3931071456225101</v>
      </c>
      <c r="I19" s="303">
        <f>VLOOKUP($A19,'Value Added'!$A$2:$AX$44,COLUMN('Value Added'!P$1),0)/VLOOKUP($A19,'Value Added'!$A$2:$AX$44,COLUMN('Value Added'!$J$1),0)</f>
        <v>1.4671808503804797</v>
      </c>
      <c r="J19" s="303">
        <f>VLOOKUP($A19,'Value Added'!$A$2:$AX$44,COLUMN('Value Added'!Q$1),0)/VLOOKUP($A19,'Value Added'!$A$2:$AX$44,COLUMN('Value Added'!$J$1),0)</f>
        <v>1.5392284276412052</v>
      </c>
      <c r="K19" s="303">
        <f>VLOOKUP($A19,'Value Added'!$A$2:$AX$44,COLUMN('Value Added'!R$1),0)/VLOOKUP($A19,'Value Added'!$A$2:$AX$44,COLUMN('Value Added'!$J$1),0)</f>
        <v>1.6088318509467965</v>
      </c>
      <c r="L19" s="303">
        <f>VLOOKUP($A19,'Value Added'!$A$2:$AX$44,COLUMN('Value Added'!S$1),0)/VLOOKUP($A19,'Value Added'!$A$2:$AX$44,COLUMN('Value Added'!$J$1),0)</f>
        <v>1.6756150354881123</v>
      </c>
      <c r="M19" s="303">
        <f>VLOOKUP($A19,'Value Added'!$A$2:$AX$44,COLUMN('Value Added'!T$1),0)/VLOOKUP($A19,'Value Added'!$A$2:$AX$44,COLUMN('Value Added'!$J$1),0)</f>
        <v>1.7392488044150738</v>
      </c>
      <c r="N19" s="303">
        <f>VLOOKUP($A19,'Value Added'!$A$2:$AX$44,COLUMN('Value Added'!U$1),0)/VLOOKUP($A19,'Value Added'!$A$2:$AX$44,COLUMN('Value Added'!$J$1),0)</f>
        <v>1.7994886497572871</v>
      </c>
      <c r="O19" s="303">
        <f>VLOOKUP($A19,'Value Added'!$A$2:$AX$44,COLUMN('Value Added'!V$1),0)/VLOOKUP($A19,'Value Added'!$A$2:$AX$44,COLUMN('Value Added'!$J$1),0)</f>
        <v>1.8562878260427333</v>
      </c>
      <c r="P19" s="303">
        <f>VLOOKUP($A19,'Value Added'!$A$2:$AX$44,COLUMN('Value Added'!W$1),0)/VLOOKUP($A19,'Value Added'!$A$2:$AX$44,COLUMN('Value Added'!$J$1),0)</f>
        <v>1.909709919464772</v>
      </c>
      <c r="Q19" s="303">
        <f>VLOOKUP($A19,'Value Added'!$A$2:$AX$44,COLUMN('Value Added'!X$1),0)/VLOOKUP($A19,'Value Added'!$A$2:$AX$44,COLUMN('Value Added'!$J$1),0)</f>
        <v>1.9598933986538749</v>
      </c>
      <c r="R19" s="303">
        <f>VLOOKUP($A19,'Value Added'!$A$2:$AX$44,COLUMN('Value Added'!Y$1),0)/VLOOKUP($A19,'Value Added'!$A$2:$AX$44,COLUMN('Value Added'!$J$1),0)</f>
        <v>2.0070469465158793</v>
      </c>
      <c r="S19" s="303">
        <f>VLOOKUP($A19,'Value Added'!$A$2:$AX$44,COLUMN('Value Added'!Z$1),0)/VLOOKUP($A19,'Value Added'!$A$2:$AX$44,COLUMN('Value Added'!$J$1),0)</f>
        <v>2.0513790000342431</v>
      </c>
      <c r="T19" s="303">
        <f>VLOOKUP($A19,'Value Added'!$A$2:$AX$44,COLUMN('Value Added'!AA$1),0)/VLOOKUP($A19,'Value Added'!$A$2:$AX$44,COLUMN('Value Added'!$J$1),0)</f>
        <v>2.0928859398187902</v>
      </c>
      <c r="U19" s="303">
        <f>VLOOKUP($A19,'Value Added'!$A$2:$AX$44,COLUMN('Value Added'!AB$1),0)/VLOOKUP($A19,'Value Added'!$A$2:$AX$44,COLUMN('Value Added'!$J$1),0)</f>
        <v>2.1315261556056133</v>
      </c>
      <c r="V19" s="303">
        <f>VLOOKUP($A19,'Value Added'!$A$2:$AX$44,COLUMN('Value Added'!AC$1),0)/VLOOKUP($A19,'Value Added'!$A$2:$AX$44,COLUMN('Value Added'!$J$1),0)</f>
        <v>2.1672818434075527</v>
      </c>
      <c r="W19" s="303">
        <f>VLOOKUP($A19,'Value Added'!$A$2:$AX$44,COLUMN('Value Added'!AD$1),0)/VLOOKUP($A19,'Value Added'!$A$2:$AX$44,COLUMN('Value Added'!$J$1),0)</f>
        <v>2.2001582018495709</v>
      </c>
      <c r="X19" s="303">
        <f>VLOOKUP($A19,'Value Added'!$A$2:$AX$44,COLUMN('Value Added'!AE$1),0)/VLOOKUP($A19,'Value Added'!$A$2:$AX$44,COLUMN('Value Added'!$J$1),0)</f>
        <v>2.2301824169754032</v>
      </c>
      <c r="Y19" s="303">
        <f>VLOOKUP($A19,'Value Added'!$A$2:$AX$44,COLUMN('Value Added'!AF$1),0)/VLOOKUP($A19,'Value Added'!$A$2:$AX$44,COLUMN('Value Added'!$J$1),0)</f>
        <v>2.2574024685766614</v>
      </c>
      <c r="Z19" s="303">
        <f>VLOOKUP($A19,'Value Added'!$A$2:$AX$44,COLUMN('Value Added'!AG$1),0)/VLOOKUP($A19,'Value Added'!$A$2:$AX$44,COLUMN('Value Added'!$J$1),0)</f>
        <v>2.2818857917864754</v>
      </c>
      <c r="AA19" s="303">
        <f>VLOOKUP($A19,'Value Added'!$A$2:$AX$44,COLUMN('Value Added'!AH$1),0)/VLOOKUP($A19,'Value Added'!$A$2:$AX$44,COLUMN('Value Added'!$J$1),0)</f>
        <v>2.3037178276050527</v>
      </c>
      <c r="AB19" s="303">
        <f>VLOOKUP($A19,'Value Added'!$A$2:$AX$44,COLUMN('Value Added'!AI$1),0)/VLOOKUP($A19,'Value Added'!$A$2:$AX$44,COLUMN('Value Added'!$J$1),0)</f>
        <v>2.3230004952695995</v>
      </c>
      <c r="AC19" s="303">
        <f>VLOOKUP($A19,'Value Added'!$A$2:$AX$44,COLUMN('Value Added'!AJ$1),0)/VLOOKUP($A19,'Value Added'!$A$2:$AX$44,COLUMN('Value Added'!$J$1),0)</f>
        <v>2.3398506180415239</v>
      </c>
      <c r="AD19" s="303">
        <f>VLOOKUP($A19,'Value Added'!$A$2:$AX$44,COLUMN('Value Added'!AK$1),0)/VLOOKUP($A19,'Value Added'!$A$2:$AX$44,COLUMN('Value Added'!$J$1),0)</f>
        <v>2.354398332160125</v>
      </c>
      <c r="AE19" s="303">
        <f>VLOOKUP($A19,'Value Added'!$A$2:$AX$44,COLUMN('Value Added'!AL$1),0)/VLOOKUP($A19,'Value Added'!$A$2:$AX$44,COLUMN('Value Added'!$J$1),0)</f>
        <v>2.3667855065070587</v>
      </c>
      <c r="AF19" s="303">
        <f>VLOOKUP($A19,'Value Added'!$A$2:$AX$44,COLUMN('Value Added'!AM$1),0)/VLOOKUP($A19,'Value Added'!$A$2:$AX$44,COLUMN('Value Added'!$J$1),0)</f>
        <v>2.3771641980410969</v>
      </c>
      <c r="AG19" s="303">
        <f>VLOOKUP($A19,'Value Added'!$A$2:$AX$44,COLUMN('Value Added'!AN$1),0)/VLOOKUP($A19,'Value Added'!$A$2:$AX$44,COLUMN('Value Added'!$J$1),0)</f>
        <v>2.3856951653953065</v>
      </c>
      <c r="AH19" s="303">
        <f>VLOOKUP($A19,'Value Added'!$A$2:$AX$44,COLUMN('Value Added'!AO$1),0)/VLOOKUP($A19,'Value Added'!$A$2:$AX$44,COLUMN('Value Added'!$J$1),0)</f>
        <v>2.3925464602690543</v>
      </c>
      <c r="AI19" s="303">
        <f>VLOOKUP($A19,'Value Added'!$A$2:$AX$44,COLUMN('Value Added'!AP$1),0)/VLOOKUP($A19,'Value Added'!$A$2:$AX$44,COLUMN('Value Added'!$J$1),0)</f>
        <v>2.397892113478862</v>
      </c>
      <c r="AJ19" s="303">
        <f>VLOOKUP($A19,'Value Added'!$A$2:$AX$44,COLUMN('Value Added'!AQ$1),0)/VLOOKUP($A19,'Value Added'!$A$2:$AX$44,COLUMN('Value Added'!$J$1),0)</f>
        <v>2.4019109298271326</v>
      </c>
      <c r="AK19" s="303">
        <f>VLOOKUP($A19,'Value Added'!$A$2:$AX$44,COLUMN('Value Added'!AR$1),0)/VLOOKUP($A19,'Value Added'!$A$2:$AX$44,COLUMN('Value Added'!$J$1),0)</f>
        <v>2.4047854033715841</v>
      </c>
      <c r="AL19" s="303">
        <f>VLOOKUP($A19,'Value Added'!$A$2:$AX$44,COLUMN('Value Added'!AS$1),0)/VLOOKUP($A19,'Value Added'!$A$2:$AX$44,COLUMN('Value Added'!$J$1),0)</f>
        <v>2.4067007622822518</v>
      </c>
      <c r="AM19" s="303">
        <f>VLOOKUP($A19,'Value Added'!$A$2:$AX$44,COLUMN('Value Added'!AT$1),0)/VLOOKUP($A19,'Value Added'!$A$2:$AX$44,COLUMN('Value Added'!$J$1),0)</f>
        <v>2.4078441503031018</v>
      </c>
      <c r="AN19" s="303">
        <f>VLOOKUP($A19,'Value Added'!$A$2:$AX$44,COLUMN('Value Added'!AU$1),0)/VLOOKUP($A19,'Value Added'!$A$2:$AX$44,COLUMN('Value Added'!$J$1),0)</f>
        <v>2.4084039499242587</v>
      </c>
      <c r="AO19" s="303">
        <f>VLOOKUP($A19,'Value Added'!$A$2:$AX$44,COLUMN('Value Added'!AV$1),0)/VLOOKUP($A19,'Value Added'!$A$2:$AX$44,COLUMN('Value Added'!$J$1),0)</f>
        <v>2.4085692507455265</v>
      </c>
      <c r="AP19" s="303">
        <f>VLOOKUP($A19,'Value Added'!$A$2:$AX$44,COLUMN('Value Added'!AW$1),0)/VLOOKUP($A19,'Value Added'!$A$2:$AX$44,COLUMN('Value Added'!$J$1),0)</f>
        <v>2.4085294651906528</v>
      </c>
      <c r="AQ19" s="304">
        <f>VLOOKUP($A19,'Value Added'!$A$2:$AX$44,COLUMN('Value Added'!AX$1),0)/VLOOKUP($A19,'Value Added'!$A$2:$AX$44,COLUMN('Value Added'!$J$1),0)</f>
        <v>2.4084740927262249</v>
      </c>
    </row>
    <row r="20" spans="1:43" x14ac:dyDescent="0.2">
      <c r="A20" s="74" t="s">
        <v>12</v>
      </c>
      <c r="B20" s="152" t="s">
        <v>314</v>
      </c>
      <c r="C20" s="152">
        <v>1</v>
      </c>
      <c r="D20" s="308">
        <f>VLOOKUP($A20,'Value Added'!$A$2:$AX$44,COLUMN('Value Added'!K$1),0)/VLOOKUP($A20,'Value Added'!$A$2:$AX$44,COLUMN('Value Added'!$J$1),0)</f>
        <v>1.0776309321655062</v>
      </c>
      <c r="E20" s="303">
        <f>VLOOKUP($A20,'Value Added'!$A$2:$AX$44,COLUMN('Value Added'!L$1),0)/VLOOKUP($A20,'Value Added'!$A$2:$AX$44,COLUMN('Value Added'!$J$1),0)</f>
        <v>1.1713204004074138</v>
      </c>
      <c r="F20" s="303">
        <f>VLOOKUP($A20,'Value Added'!$A$2:$AX$44,COLUMN('Value Added'!M$1),0)/VLOOKUP($A20,'Value Added'!$A$2:$AX$44,COLUMN('Value Added'!$J$1),0)</f>
        <v>1.1861183246519842</v>
      </c>
      <c r="G20" s="303">
        <f>VLOOKUP($A20,'Value Added'!$A$2:$AX$44,COLUMN('Value Added'!N$1),0)/VLOOKUP($A20,'Value Added'!$A$2:$AX$44,COLUMN('Value Added'!$J$1),0)</f>
        <v>1.2235266947001779</v>
      </c>
      <c r="H20" s="303">
        <f>VLOOKUP($A20,'Value Added'!$A$2:$AX$44,COLUMN('Value Added'!O$1),0)/VLOOKUP($A20,'Value Added'!$A$2:$AX$44,COLUMN('Value Added'!$J$1),0)</f>
        <v>1.2729893545631374</v>
      </c>
      <c r="I20" s="303">
        <f>VLOOKUP($A20,'Value Added'!$A$2:$AX$44,COLUMN('Value Added'!P$1),0)/VLOOKUP($A20,'Value Added'!$A$2:$AX$44,COLUMN('Value Added'!$J$1),0)</f>
        <v>1.3247730960168871</v>
      </c>
      <c r="J20" s="303">
        <f>VLOOKUP($A20,'Value Added'!$A$2:$AX$44,COLUMN('Value Added'!Q$1),0)/VLOOKUP($A20,'Value Added'!$A$2:$AX$44,COLUMN('Value Added'!$J$1),0)</f>
        <v>1.3762272695505855</v>
      </c>
      <c r="K20" s="303">
        <f>VLOOKUP($A20,'Value Added'!$A$2:$AX$44,COLUMN('Value Added'!R$1),0)/VLOOKUP($A20,'Value Added'!$A$2:$AX$44,COLUMN('Value Added'!$J$1),0)</f>
        <v>1.4265402459130154</v>
      </c>
      <c r="L20" s="303">
        <f>VLOOKUP($A20,'Value Added'!$A$2:$AX$44,COLUMN('Value Added'!S$1),0)/VLOOKUP($A20,'Value Added'!$A$2:$AX$44,COLUMN('Value Added'!$J$1),0)</f>
        <v>1.4748110648790886</v>
      </c>
      <c r="M20" s="303">
        <f>VLOOKUP($A20,'Value Added'!$A$2:$AX$44,COLUMN('Value Added'!T$1),0)/VLOOKUP($A20,'Value Added'!$A$2:$AX$44,COLUMN('Value Added'!$J$1),0)</f>
        <v>1.5200592407788083</v>
      </c>
      <c r="N20" s="303">
        <f>VLOOKUP($A20,'Value Added'!$A$2:$AX$44,COLUMN('Value Added'!U$1),0)/VLOOKUP($A20,'Value Added'!$A$2:$AX$44,COLUMN('Value Added'!$J$1),0)</f>
        <v>1.5614232874945311</v>
      </c>
      <c r="O20" s="303">
        <f>VLOOKUP($A20,'Value Added'!$A$2:$AX$44,COLUMN('Value Added'!V$1),0)/VLOOKUP($A20,'Value Added'!$A$2:$AX$44,COLUMN('Value Added'!$J$1),0)</f>
        <v>1.5987660084728335</v>
      </c>
      <c r="P20" s="303">
        <f>VLOOKUP($A20,'Value Added'!$A$2:$AX$44,COLUMN('Value Added'!W$1),0)/VLOOKUP($A20,'Value Added'!$A$2:$AX$44,COLUMN('Value Added'!$J$1),0)</f>
        <v>1.6321961312475708</v>
      </c>
      <c r="Q20" s="303">
        <f>VLOOKUP($A20,'Value Added'!$A$2:$AX$44,COLUMN('Value Added'!X$1),0)/VLOOKUP($A20,'Value Added'!$A$2:$AX$44,COLUMN('Value Added'!$J$1),0)</f>
        <v>1.6618890832838791</v>
      </c>
      <c r="R20" s="303">
        <f>VLOOKUP($A20,'Value Added'!$A$2:$AX$44,COLUMN('Value Added'!Y$1),0)/VLOOKUP($A20,'Value Added'!$A$2:$AX$44,COLUMN('Value Added'!$J$1),0)</f>
        <v>1.6880800894260715</v>
      </c>
      <c r="S20" s="303">
        <f>VLOOKUP($A20,'Value Added'!$A$2:$AX$44,COLUMN('Value Added'!Z$1),0)/VLOOKUP($A20,'Value Added'!$A$2:$AX$44,COLUMN('Value Added'!$J$1),0)</f>
        <v>1.7110137548516877</v>
      </c>
      <c r="T20" s="303">
        <f>VLOOKUP($A20,'Value Added'!$A$2:$AX$44,COLUMN('Value Added'!AA$1),0)/VLOOKUP($A20,'Value Added'!$A$2:$AX$44,COLUMN('Value Added'!$J$1),0)</f>
        <v>1.7308033093499515</v>
      </c>
      <c r="U20" s="303">
        <f>VLOOKUP($A20,'Value Added'!$A$2:$AX$44,COLUMN('Value Added'!AB$1),0)/VLOOKUP($A20,'Value Added'!$A$2:$AX$44,COLUMN('Value Added'!$J$1),0)</f>
        <v>1.747547817763333</v>
      </c>
      <c r="V20" s="303">
        <f>VLOOKUP($A20,'Value Added'!$A$2:$AX$44,COLUMN('Value Added'!AC$1),0)/VLOOKUP($A20,'Value Added'!$A$2:$AX$44,COLUMN('Value Added'!$J$1),0)</f>
        <v>1.7613713452876498</v>
      </c>
      <c r="W20" s="303">
        <f>VLOOKUP($A20,'Value Added'!$A$2:$AX$44,COLUMN('Value Added'!AD$1),0)/VLOOKUP($A20,'Value Added'!$A$2:$AX$44,COLUMN('Value Added'!$J$1),0)</f>
        <v>1.7724200957395224</v>
      </c>
      <c r="X20" s="303">
        <f>VLOOKUP($A20,'Value Added'!$A$2:$AX$44,COLUMN('Value Added'!AE$1),0)/VLOOKUP($A20,'Value Added'!$A$2:$AX$44,COLUMN('Value Added'!$J$1),0)</f>
        <v>1.7808594961482089</v>
      </c>
      <c r="Y20" s="303">
        <f>VLOOKUP($A20,'Value Added'!$A$2:$AX$44,COLUMN('Value Added'!AF$1),0)/VLOOKUP($A20,'Value Added'!$A$2:$AX$44,COLUMN('Value Added'!$J$1),0)</f>
        <v>1.7868712950257986</v>
      </c>
      <c r="Z20" s="303">
        <f>VLOOKUP($A20,'Value Added'!$A$2:$AX$44,COLUMN('Value Added'!AG$1),0)/VLOOKUP($A20,'Value Added'!$A$2:$AX$44,COLUMN('Value Added'!$J$1),0)</f>
        <v>1.7906507345112748</v>
      </c>
      <c r="AA20" s="303">
        <f>VLOOKUP($A20,'Value Added'!$A$2:$AX$44,COLUMN('Value Added'!AH$1),0)/VLOOKUP($A20,'Value Added'!$A$2:$AX$44,COLUMN('Value Added'!$J$1),0)</f>
        <v>1.7924038487714464</v>
      </c>
      <c r="AB20" s="303">
        <f>VLOOKUP($A20,'Value Added'!$A$2:$AX$44,COLUMN('Value Added'!AI$1),0)/VLOOKUP($A20,'Value Added'!$A$2:$AX$44,COLUMN('Value Added'!$J$1),0)</f>
        <v>1.7923449329257422</v>
      </c>
      <c r="AC20" s="303">
        <f>VLOOKUP($A20,'Value Added'!$A$2:$AX$44,COLUMN('Value Added'!AJ$1),0)/VLOOKUP($A20,'Value Added'!$A$2:$AX$44,COLUMN('Value Added'!$J$1),0)</f>
        <v>1.7906942186557926</v>
      </c>
      <c r="AD20" s="303">
        <f>VLOOKUP($A20,'Value Added'!$A$2:$AX$44,COLUMN('Value Added'!AK$1),0)/VLOOKUP($A20,'Value Added'!$A$2:$AX$44,COLUMN('Value Added'!$J$1),0)</f>
        <v>1.787675784834333</v>
      </c>
      <c r="AE20" s="303">
        <f>VLOOKUP($A20,'Value Added'!$A$2:$AX$44,COLUMN('Value Added'!AL$1),0)/VLOOKUP($A20,'Value Added'!$A$2:$AX$44,COLUMN('Value Added'!$J$1),0)</f>
        <v>1.7835157241838318</v>
      </c>
      <c r="AF20" s="303">
        <f>VLOOKUP($A20,'Value Added'!$A$2:$AX$44,COLUMN('Value Added'!AM$1),0)/VLOOKUP($A20,'Value Added'!$A$2:$AX$44,COLUMN('Value Added'!$J$1),0)</f>
        <v>1.7784405803307093</v>
      </c>
      <c r="AG20" s="303">
        <f>VLOOKUP($A20,'Value Added'!$A$2:$AX$44,COLUMN('Value Added'!AN$1),0)/VLOOKUP($A20,'Value Added'!$A$2:$AX$44,COLUMN('Value Added'!$J$1),0)</f>
        <v>1.7726760637865955</v>
      </c>
      <c r="AH20" s="303">
        <f>VLOOKUP($A20,'Value Added'!$A$2:$AX$44,COLUMN('Value Added'!AO$1),0)/VLOOKUP($A20,'Value Added'!$A$2:$AX$44,COLUMN('Value Added'!$J$1),0)</f>
        <v>1.7664460504551085</v>
      </c>
      <c r="AI20" s="303">
        <f>VLOOKUP($A20,'Value Added'!$A$2:$AX$44,COLUMN('Value Added'!AP$1),0)/VLOOKUP($A20,'Value Added'!$A$2:$AX$44,COLUMN('Value Added'!$J$1),0)</f>
        <v>1.7599718622847704</v>
      </c>
      <c r="AJ20" s="303">
        <f>VLOOKUP($A20,'Value Added'!$A$2:$AX$44,COLUMN('Value Added'!AQ$1),0)/VLOOKUP($A20,'Value Added'!$A$2:$AX$44,COLUMN('Value Added'!$J$1),0)</f>
        <v>1.7534718266905125</v>
      </c>
      <c r="AK20" s="303">
        <f>VLOOKUP($A20,'Value Added'!$A$2:$AX$44,COLUMN('Value Added'!AR$1),0)/VLOOKUP($A20,'Value Added'!$A$2:$AX$44,COLUMN('Value Added'!$J$1),0)</f>
        <v>1.7471611093478163</v>
      </c>
      <c r="AL20" s="303">
        <f>VLOOKUP($A20,'Value Added'!$A$2:$AX$44,COLUMN('Value Added'!AS$1),0)/VLOOKUP($A20,'Value Added'!$A$2:$AX$44,COLUMN('Value Added'!$J$1),0)</f>
        <v>1.7412518139082662</v>
      </c>
      <c r="AM20" s="303">
        <f>VLOOKUP($A20,'Value Added'!$A$2:$AX$44,COLUMN('Value Added'!AT$1),0)/VLOOKUP($A20,'Value Added'!$A$2:$AX$44,COLUMN('Value Added'!$J$1),0)</f>
        <v>1.735953342065669</v>
      </c>
      <c r="AN20" s="303">
        <f>VLOOKUP($A20,'Value Added'!$A$2:$AX$44,COLUMN('Value Added'!AU$1),0)/VLOOKUP($A20,'Value Added'!$A$2:$AX$44,COLUMN('Value Added'!$J$1),0)</f>
        <v>1.7314730081870773</v>
      </c>
      <c r="AO20" s="303">
        <f>VLOOKUP($A20,'Value Added'!$A$2:$AX$44,COLUMN('Value Added'!AV$1),0)/VLOOKUP($A20,'Value Added'!$A$2:$AX$44,COLUMN('Value Added'!$J$1),0)</f>
        <v>1.7280169043831999</v>
      </c>
      <c r="AP20" s="303">
        <f>VLOOKUP($A20,'Value Added'!$A$2:$AX$44,COLUMN('Value Added'!AW$1),0)/VLOOKUP($A20,'Value Added'!$A$2:$AX$44,COLUMN('Value Added'!$J$1),0)</f>
        <v>1.7257910144078976</v>
      </c>
      <c r="AQ20" s="304">
        <f>VLOOKUP($A20,'Value Added'!$A$2:$AX$44,COLUMN('Value Added'!AX$1),0)/VLOOKUP($A20,'Value Added'!$A$2:$AX$44,COLUMN('Value Added'!$J$1),0)</f>
        <v>1.7250025781389344</v>
      </c>
    </row>
    <row r="21" spans="1:43" x14ac:dyDescent="0.2">
      <c r="A21" s="74" t="s">
        <v>13</v>
      </c>
      <c r="B21" s="152" t="s">
        <v>314</v>
      </c>
      <c r="C21" s="152">
        <v>1</v>
      </c>
      <c r="D21" s="308">
        <f>VLOOKUP($A21,'Value Added'!$A$2:$AX$44,COLUMN('Value Added'!K$1),0)/VLOOKUP($A21,'Value Added'!$A$2:$AX$44,COLUMN('Value Added'!$J$1),0)</f>
        <v>1.0557659567302644</v>
      </c>
      <c r="E21" s="303">
        <f>VLOOKUP($A21,'Value Added'!$A$2:$AX$44,COLUMN('Value Added'!L$1),0)/VLOOKUP($A21,'Value Added'!$A$2:$AX$44,COLUMN('Value Added'!$J$1),0)</f>
        <v>1.0435238395329482</v>
      </c>
      <c r="F21" s="303">
        <f>VLOOKUP($A21,'Value Added'!$A$2:$AX$44,COLUMN('Value Added'!M$1),0)/VLOOKUP($A21,'Value Added'!$A$2:$AX$44,COLUMN('Value Added'!$J$1),0)</f>
        <v>1.0480934793055559</v>
      </c>
      <c r="G21" s="303">
        <f>VLOOKUP($A21,'Value Added'!$A$2:$AX$44,COLUMN('Value Added'!N$1),0)/VLOOKUP($A21,'Value Added'!$A$2:$AX$44,COLUMN('Value Added'!$J$1),0)</f>
        <v>1.0596277446670603</v>
      </c>
      <c r="H21" s="303">
        <f>VLOOKUP($A21,'Value Added'!$A$2:$AX$44,COLUMN('Value Added'!O$1),0)/VLOOKUP($A21,'Value Added'!$A$2:$AX$44,COLUMN('Value Added'!$J$1),0)</f>
        <v>1.0748623144189822</v>
      </c>
      <c r="I21" s="303">
        <f>VLOOKUP($A21,'Value Added'!$A$2:$AX$44,COLUMN('Value Added'!P$1),0)/VLOOKUP($A21,'Value Added'!$A$2:$AX$44,COLUMN('Value Added'!$J$1),0)</f>
        <v>1.0907720185219318</v>
      </c>
      <c r="J21" s="303">
        <f>VLOOKUP($A21,'Value Added'!$A$2:$AX$44,COLUMN('Value Added'!Q$1),0)/VLOOKUP($A21,'Value Added'!$A$2:$AX$44,COLUMN('Value Added'!$J$1),0)</f>
        <v>1.1056347337389236</v>
      </c>
      <c r="K21" s="303">
        <f>VLOOKUP($A21,'Value Added'!$A$2:$AX$44,COLUMN('Value Added'!R$1),0)/VLOOKUP($A21,'Value Added'!$A$2:$AX$44,COLUMN('Value Added'!$J$1),0)</f>
        <v>1.118009919020752</v>
      </c>
      <c r="L21" s="303">
        <f>VLOOKUP($A21,'Value Added'!$A$2:$AX$44,COLUMN('Value Added'!S$1),0)/VLOOKUP($A21,'Value Added'!$A$2:$AX$44,COLUMN('Value Added'!$J$1),0)</f>
        <v>1.1264079369768658</v>
      </c>
      <c r="M21" s="303">
        <f>VLOOKUP($A21,'Value Added'!$A$2:$AX$44,COLUMN('Value Added'!T$1),0)/VLOOKUP($A21,'Value Added'!$A$2:$AX$44,COLUMN('Value Added'!$J$1),0)</f>
        <v>1.1293318442220193</v>
      </c>
      <c r="N21" s="303">
        <f>VLOOKUP($A21,'Value Added'!$A$2:$AX$44,COLUMN('Value Added'!U$1),0)/VLOOKUP($A21,'Value Added'!$A$2:$AX$44,COLUMN('Value Added'!$J$1),0)</f>
        <v>1.1258197291147229</v>
      </c>
      <c r="O21" s="303">
        <f>VLOOKUP($A21,'Value Added'!$A$2:$AX$44,COLUMN('Value Added'!V$1),0)/VLOOKUP($A21,'Value Added'!$A$2:$AX$44,COLUMN('Value Added'!$J$1),0)</f>
        <v>1.1169311241555788</v>
      </c>
      <c r="P21" s="303">
        <f>VLOOKUP($A21,'Value Added'!$A$2:$AX$44,COLUMN('Value Added'!W$1),0)/VLOOKUP($A21,'Value Added'!$A$2:$AX$44,COLUMN('Value Added'!$J$1),0)</f>
        <v>1.1042536765133404</v>
      </c>
      <c r="Q21" s="303">
        <f>VLOOKUP($A21,'Value Added'!$A$2:$AX$44,COLUMN('Value Added'!X$1),0)/VLOOKUP($A21,'Value Added'!$A$2:$AX$44,COLUMN('Value Added'!$J$1),0)</f>
        <v>1.0893586922938916</v>
      </c>
      <c r="R21" s="303">
        <f>VLOOKUP($A21,'Value Added'!$A$2:$AX$44,COLUMN('Value Added'!Y$1),0)/VLOOKUP($A21,'Value Added'!$A$2:$AX$44,COLUMN('Value Added'!$J$1),0)</f>
        <v>1.0737599626414505</v>
      </c>
      <c r="S21" s="303">
        <f>VLOOKUP($A21,'Value Added'!$A$2:$AX$44,COLUMN('Value Added'!Z$1),0)/VLOOKUP($A21,'Value Added'!$A$2:$AX$44,COLUMN('Value Added'!$J$1),0)</f>
        <v>1.0586617011547865</v>
      </c>
      <c r="T21" s="303">
        <f>VLOOKUP($A21,'Value Added'!$A$2:$AX$44,COLUMN('Value Added'!AA$1),0)/VLOOKUP($A21,'Value Added'!$A$2:$AX$44,COLUMN('Value Added'!$J$1),0)</f>
        <v>1.0442859135393259</v>
      </c>
      <c r="U21" s="303">
        <f>VLOOKUP($A21,'Value Added'!$A$2:$AX$44,COLUMN('Value Added'!AB$1),0)/VLOOKUP($A21,'Value Added'!$A$2:$AX$44,COLUMN('Value Added'!$J$1),0)</f>
        <v>1.0306166684476954</v>
      </c>
      <c r="V21" s="303">
        <f>VLOOKUP($A21,'Value Added'!$A$2:$AX$44,COLUMN('Value Added'!AC$1),0)/VLOOKUP($A21,'Value Added'!$A$2:$AX$44,COLUMN('Value Added'!$J$1),0)</f>
        <v>1.017638974234129</v>
      </c>
      <c r="W21" s="303">
        <f>VLOOKUP($A21,'Value Added'!$A$2:$AX$44,COLUMN('Value Added'!AD$1),0)/VLOOKUP($A21,'Value Added'!$A$2:$AX$44,COLUMN('Value Added'!$J$1),0)</f>
        <v>1.0053387685591226</v>
      </c>
      <c r="X21" s="303">
        <f>VLOOKUP($A21,'Value Added'!$A$2:$AX$44,COLUMN('Value Added'!AE$1),0)/VLOOKUP($A21,'Value Added'!$A$2:$AX$44,COLUMN('Value Added'!$J$1),0)</f>
        <v>0.99370290935667138</v>
      </c>
      <c r="Y21" s="303">
        <f>VLOOKUP($A21,'Value Added'!$A$2:$AX$44,COLUMN('Value Added'!AF$1),0)/VLOOKUP($A21,'Value Added'!$A$2:$AX$44,COLUMN('Value Added'!$J$1),0)</f>
        <v>0.98271916722456032</v>
      </c>
      <c r="Z21" s="303">
        <f>VLOOKUP($A21,'Value Added'!$A$2:$AX$44,COLUMN('Value Added'!AG$1),0)/VLOOKUP($A21,'Value Added'!$A$2:$AX$44,COLUMN('Value Added'!$J$1),0)</f>
        <v>0.97237621930104134</v>
      </c>
      <c r="AA21" s="303">
        <f>VLOOKUP($A21,'Value Added'!$A$2:$AX$44,COLUMN('Value Added'!AH$1),0)/VLOOKUP($A21,'Value Added'!$A$2:$AX$44,COLUMN('Value Added'!$J$1),0)</f>
        <v>0.96266364469487298</v>
      </c>
      <c r="AB21" s="303">
        <f>VLOOKUP($A21,'Value Added'!$A$2:$AX$44,COLUMN('Value Added'!AI$1),0)/VLOOKUP($A21,'Value Added'!$A$2:$AX$44,COLUMN('Value Added'!$J$1),0)</f>
        <v>0.95357192153970971</v>
      </c>
      <c r="AC21" s="303">
        <f>VLOOKUP($A21,'Value Added'!$A$2:$AX$44,COLUMN('Value Added'!AJ$1),0)/VLOOKUP($A21,'Value Added'!$A$2:$AX$44,COLUMN('Value Added'!$J$1),0)</f>
        <v>0.94509242574862973</v>
      </c>
      <c r="AD21" s="303">
        <f>VLOOKUP($A21,'Value Added'!$A$2:$AX$44,COLUMN('Value Added'!AK$1),0)/VLOOKUP($A21,'Value Added'!$A$2:$AX$44,COLUMN('Value Added'!$J$1),0)</f>
        <v>0.93721743154970616</v>
      </c>
      <c r="AE21" s="303">
        <f>VLOOKUP($A21,'Value Added'!$A$2:$AX$44,COLUMN('Value Added'!AL$1),0)/VLOOKUP($A21,'Value Added'!$A$2:$AX$44,COLUMN('Value Added'!$J$1),0)</f>
        <v>0.92994011388974729</v>
      </c>
      <c r="AF21" s="303">
        <f>VLOOKUP($A21,'Value Added'!$A$2:$AX$44,COLUMN('Value Added'!AM$1),0)/VLOOKUP($A21,'Value Added'!$A$2:$AX$44,COLUMN('Value Added'!$J$1),0)</f>
        <v>0.92325455279985935</v>
      </c>
      <c r="AG21" s="303">
        <f>VLOOKUP($A21,'Value Added'!$A$2:$AX$44,COLUMN('Value Added'!AN$1),0)/VLOOKUP($A21,'Value Added'!$A$2:$AX$44,COLUMN('Value Added'!$J$1),0)</f>
        <v>0.91715573982395804</v>
      </c>
      <c r="AH21" s="303">
        <f>VLOOKUP($A21,'Value Added'!$A$2:$AX$44,COLUMN('Value Added'!AO$1),0)/VLOOKUP($A21,'Value Added'!$A$2:$AX$44,COLUMN('Value Added'!$J$1),0)</f>
        <v>0.91163958661977418</v>
      </c>
      <c r="AI21" s="303">
        <f>VLOOKUP($A21,'Value Added'!$A$2:$AX$44,COLUMN('Value Added'!AP$1),0)/VLOOKUP($A21,'Value Added'!$A$2:$AX$44,COLUMN('Value Added'!$J$1),0)</f>
        <v>0.90670293585087647</v>
      </c>
      <c r="AJ21" s="303">
        <f>VLOOKUP($A21,'Value Added'!$A$2:$AX$44,COLUMN('Value Added'!AQ$1),0)/VLOOKUP($A21,'Value Added'!$A$2:$AX$44,COLUMN('Value Added'!$J$1),0)</f>
        <v>0.90234357449856439</v>
      </c>
      <c r="AK21" s="303">
        <f>VLOOKUP($A21,'Value Added'!$A$2:$AX$44,COLUMN('Value Added'!AR$1),0)/VLOOKUP($A21,'Value Added'!$A$2:$AX$44,COLUMN('Value Added'!$J$1),0)</f>
        <v>0.89856024973349125</v>
      </c>
      <c r="AL21" s="303">
        <f>VLOOKUP($A21,'Value Added'!$A$2:$AX$44,COLUMN('Value Added'!AS$1),0)/VLOOKUP($A21,'Value Added'!$A$2:$AX$44,COLUMN('Value Added'!$J$1),0)</f>
        <v>0.89535268749931751</v>
      </c>
      <c r="AM21" s="303">
        <f>VLOOKUP($A21,'Value Added'!$A$2:$AX$44,COLUMN('Value Added'!AT$1),0)/VLOOKUP($A21,'Value Added'!$A$2:$AX$44,COLUMN('Value Added'!$J$1),0)</f>
        <v>0.89272161397414218</v>
      </c>
      <c r="AN21" s="303">
        <f>VLOOKUP($A21,'Value Added'!$A$2:$AX$44,COLUMN('Value Added'!AU$1),0)/VLOOKUP($A21,'Value Added'!$A$2:$AX$44,COLUMN('Value Added'!$J$1),0)</f>
        <v>0.89066878009042227</v>
      </c>
      <c r="AO21" s="303">
        <f>VLOOKUP($A21,'Value Added'!$A$2:$AX$44,COLUMN('Value Added'!AV$1),0)/VLOOKUP($A21,'Value Added'!$A$2:$AX$44,COLUMN('Value Added'!$J$1),0)</f>
        <v>0.88919698931033364</v>
      </c>
      <c r="AP21" s="303">
        <f>VLOOKUP($A21,'Value Added'!$A$2:$AX$44,COLUMN('Value Added'!AW$1),0)/VLOOKUP($A21,'Value Added'!$A$2:$AX$44,COLUMN('Value Added'!$J$1),0)</f>
        <v>0.88831012887161354</v>
      </c>
      <c r="AQ21" s="304">
        <f>VLOOKUP($A21,'Value Added'!$A$2:$AX$44,COLUMN('Value Added'!AX$1),0)/VLOOKUP($A21,'Value Added'!$A$2:$AX$44,COLUMN('Value Added'!$J$1),0)</f>
        <v>0.88801320473850998</v>
      </c>
    </row>
    <row r="22" spans="1:43" x14ac:dyDescent="0.2">
      <c r="A22" s="74" t="s">
        <v>14</v>
      </c>
      <c r="B22" s="152" t="s">
        <v>314</v>
      </c>
      <c r="C22" s="152">
        <v>1</v>
      </c>
      <c r="D22" s="308">
        <f>VLOOKUP($A22,'Value Added'!$A$2:$AX$44,COLUMN('Value Added'!K$1),0)/VLOOKUP($A22,'Value Added'!$A$2:$AX$44,COLUMN('Value Added'!$J$1),0)</f>
        <v>1.1296903974875121</v>
      </c>
      <c r="E22" s="303">
        <f>VLOOKUP($A22,'Value Added'!$A$2:$AX$44,COLUMN('Value Added'!L$1),0)/VLOOKUP($A22,'Value Added'!$A$2:$AX$44,COLUMN('Value Added'!$J$1),0)</f>
        <v>1.1257716956861668</v>
      </c>
      <c r="F22" s="303">
        <f>VLOOKUP($A22,'Value Added'!$A$2:$AX$44,COLUMN('Value Added'!M$1),0)/VLOOKUP($A22,'Value Added'!$A$2:$AX$44,COLUMN('Value Added'!$J$1),0)</f>
        <v>1.1320989745621517</v>
      </c>
      <c r="G22" s="303">
        <f>VLOOKUP($A22,'Value Added'!$A$2:$AX$44,COLUMN('Value Added'!N$1),0)/VLOOKUP($A22,'Value Added'!$A$2:$AX$44,COLUMN('Value Added'!$J$1),0)</f>
        <v>1.1478981734778697</v>
      </c>
      <c r="H22" s="303">
        <f>VLOOKUP($A22,'Value Added'!$A$2:$AX$44,COLUMN('Value Added'!O$1),0)/VLOOKUP($A22,'Value Added'!$A$2:$AX$44,COLUMN('Value Added'!$J$1),0)</f>
        <v>1.1683752756088366</v>
      </c>
      <c r="I22" s="303">
        <f>VLOOKUP($A22,'Value Added'!$A$2:$AX$44,COLUMN('Value Added'!P$1),0)/VLOOKUP($A22,'Value Added'!$A$2:$AX$44,COLUMN('Value Added'!$J$1),0)</f>
        <v>1.1891548148667763</v>
      </c>
      <c r="J22" s="303">
        <f>VLOOKUP($A22,'Value Added'!$A$2:$AX$44,COLUMN('Value Added'!Q$1),0)/VLOOKUP($A22,'Value Added'!$A$2:$AX$44,COLUMN('Value Added'!$J$1),0)</f>
        <v>1.2082479802423658</v>
      </c>
      <c r="K22" s="303">
        <f>VLOOKUP($A22,'Value Added'!$A$2:$AX$44,COLUMN('Value Added'!R$1),0)/VLOOKUP($A22,'Value Added'!$A$2:$AX$44,COLUMN('Value Added'!$J$1),0)</f>
        <v>1.2242267913676792</v>
      </c>
      <c r="L22" s="303">
        <f>VLOOKUP($A22,'Value Added'!$A$2:$AX$44,COLUMN('Value Added'!S$1),0)/VLOOKUP($A22,'Value Added'!$A$2:$AX$44,COLUMN('Value Added'!$J$1),0)</f>
        <v>1.2356124840471601</v>
      </c>
      <c r="M22" s="303">
        <f>VLOOKUP($A22,'Value Added'!$A$2:$AX$44,COLUMN('Value Added'!T$1),0)/VLOOKUP($A22,'Value Added'!$A$2:$AX$44,COLUMN('Value Added'!$J$1),0)</f>
        <v>1.2409200047818612</v>
      </c>
      <c r="N22" s="303">
        <f>VLOOKUP($A22,'Value Added'!$A$2:$AX$44,COLUMN('Value Added'!U$1),0)/VLOOKUP($A22,'Value Added'!$A$2:$AX$44,COLUMN('Value Added'!$J$1),0)</f>
        <v>1.2392132639397466</v>
      </c>
      <c r="O22" s="303">
        <f>VLOOKUP($A22,'Value Added'!$A$2:$AX$44,COLUMN('Value Added'!V$1),0)/VLOOKUP($A22,'Value Added'!$A$2:$AX$44,COLUMN('Value Added'!$J$1),0)</f>
        <v>1.2316336578723348</v>
      </c>
      <c r="P22" s="303">
        <f>VLOOKUP($A22,'Value Added'!$A$2:$AX$44,COLUMN('Value Added'!W$1),0)/VLOOKUP($A22,'Value Added'!$A$2:$AX$44,COLUMN('Value Added'!$J$1),0)</f>
        <v>1.219876671810092</v>
      </c>
      <c r="Q22" s="303">
        <f>VLOOKUP($A22,'Value Added'!$A$2:$AX$44,COLUMN('Value Added'!X$1),0)/VLOOKUP($A22,'Value Added'!$A$2:$AX$44,COLUMN('Value Added'!$J$1),0)</f>
        <v>1.2056322029657944</v>
      </c>
      <c r="R22" s="303">
        <f>VLOOKUP($A22,'Value Added'!$A$2:$AX$44,COLUMN('Value Added'!Y$1),0)/VLOOKUP($A22,'Value Added'!$A$2:$AX$44,COLUMN('Value Added'!$J$1),0)</f>
        <v>1.1905398671934448</v>
      </c>
      <c r="S22" s="303">
        <f>VLOOKUP($A22,'Value Added'!$A$2:$AX$44,COLUMN('Value Added'!Z$1),0)/VLOOKUP($A22,'Value Added'!$A$2:$AX$44,COLUMN('Value Added'!$J$1),0)</f>
        <v>1.1759122626392335</v>
      </c>
      <c r="T22" s="303">
        <f>VLOOKUP($A22,'Value Added'!$A$2:$AX$44,COLUMN('Value Added'!AA$1),0)/VLOOKUP($A22,'Value Added'!$A$2:$AX$44,COLUMN('Value Added'!$J$1),0)</f>
        <v>1.161993147991482</v>
      </c>
      <c r="U22" s="303">
        <f>VLOOKUP($A22,'Value Added'!$A$2:$AX$44,COLUMN('Value Added'!AB$1),0)/VLOOKUP($A22,'Value Added'!$A$2:$AX$44,COLUMN('Value Added'!$J$1),0)</f>
        <v>1.1487663728176829</v>
      </c>
      <c r="V22" s="303">
        <f>VLOOKUP($A22,'Value Added'!$A$2:$AX$44,COLUMN('Value Added'!AC$1),0)/VLOOKUP($A22,'Value Added'!$A$2:$AX$44,COLUMN('Value Added'!$J$1),0)</f>
        <v>1.136216752564063</v>
      </c>
      <c r="W22" s="303">
        <f>VLOOKUP($A22,'Value Added'!$A$2:$AX$44,COLUMN('Value Added'!AD$1),0)/VLOOKUP($A22,'Value Added'!$A$2:$AX$44,COLUMN('Value Added'!$J$1),0)</f>
        <v>1.1243300468851618</v>
      </c>
      <c r="X22" s="303">
        <f>VLOOKUP($A22,'Value Added'!$A$2:$AX$44,COLUMN('Value Added'!AE$1),0)/VLOOKUP($A22,'Value Added'!$A$2:$AX$44,COLUMN('Value Added'!$J$1),0)</f>
        <v>1.1130929397762523</v>
      </c>
      <c r="Y22" s="303">
        <f>VLOOKUP($A22,'Value Added'!$A$2:$AX$44,COLUMN('Value Added'!AF$1),0)/VLOOKUP($A22,'Value Added'!$A$2:$AX$44,COLUMN('Value Added'!$J$1),0)</f>
        <v>1.1024930214924273</v>
      </c>
      <c r="Z22" s="303">
        <f>VLOOKUP($A22,'Value Added'!$A$2:$AX$44,COLUMN('Value Added'!AG$1),0)/VLOOKUP($A22,'Value Added'!$A$2:$AX$44,COLUMN('Value Added'!$J$1),0)</f>
        <v>1.092518772242393</v>
      </c>
      <c r="AA22" s="303">
        <f>VLOOKUP($A22,'Value Added'!$A$2:$AX$44,COLUMN('Value Added'!AH$1),0)/VLOOKUP($A22,'Value Added'!$A$2:$AX$44,COLUMN('Value Added'!$J$1),0)</f>
        <v>1.0831595476495619</v>
      </c>
      <c r="AB22" s="303">
        <f>VLOOKUP($A22,'Value Added'!$A$2:$AX$44,COLUMN('Value Added'!AI$1),0)/VLOOKUP($A22,'Value Added'!$A$2:$AX$44,COLUMN('Value Added'!$J$1),0)</f>
        <v>1.0744055659775711</v>
      </c>
      <c r="AC22" s="303">
        <f>VLOOKUP($A22,'Value Added'!$A$2:$AX$44,COLUMN('Value Added'!AJ$1),0)/VLOOKUP($A22,'Value Added'!$A$2:$AX$44,COLUMN('Value Added'!$J$1),0)</f>
        <v>1.0662478971220686</v>
      </c>
      <c r="AD22" s="303">
        <f>VLOOKUP($A22,'Value Added'!$A$2:$AX$44,COLUMN('Value Added'!AK$1),0)/VLOOKUP($A22,'Value Added'!$A$2:$AX$44,COLUMN('Value Added'!$J$1),0)</f>
        <v>1.0586784533755396</v>
      </c>
      <c r="AE22" s="303">
        <f>VLOOKUP($A22,'Value Added'!$A$2:$AX$44,COLUMN('Value Added'!AL$1),0)/VLOOKUP($A22,'Value Added'!$A$2:$AX$44,COLUMN('Value Added'!$J$1),0)</f>
        <v>1.051689981977082</v>
      </c>
      <c r="AF22" s="303">
        <f>VLOOKUP($A22,'Value Added'!$A$2:$AX$44,COLUMN('Value Added'!AM$1),0)/VLOOKUP($A22,'Value Added'!$A$2:$AX$44,COLUMN('Value Added'!$J$1),0)</f>
        <v>1.0452760594642567</v>
      </c>
      <c r="AG22" s="303">
        <f>VLOOKUP($A22,'Value Added'!$A$2:$AX$44,COLUMN('Value Added'!AN$1),0)/VLOOKUP($A22,'Value Added'!$A$2:$AX$44,COLUMN('Value Added'!$J$1),0)</f>
        <v>1.0394310878497588</v>
      </c>
      <c r="AH22" s="303">
        <f>VLOOKUP($A22,'Value Added'!$A$2:$AX$44,COLUMN('Value Added'!AO$1),0)/VLOOKUP($A22,'Value Added'!$A$2:$AX$44,COLUMN('Value Added'!$J$1),0)</f>
        <v>1.0341502926515025</v>
      </c>
      <c r="AI22" s="303">
        <f>VLOOKUP($A22,'Value Added'!$A$2:$AX$44,COLUMN('Value Added'!AP$1),0)/VLOOKUP($A22,'Value Added'!$A$2:$AX$44,COLUMN('Value Added'!$J$1),0)</f>
        <v>1.0294297228106868</v>
      </c>
      <c r="AJ22" s="303">
        <f>VLOOKUP($A22,'Value Added'!$A$2:$AX$44,COLUMN('Value Added'!AQ$1),0)/VLOOKUP($A22,'Value Added'!$A$2:$AX$44,COLUMN('Value Added'!$J$1),0)</f>
        <v>1.0252662525390059</v>
      </c>
      <c r="AK22" s="303">
        <f>VLOOKUP($A22,'Value Added'!$A$2:$AX$44,COLUMN('Value Added'!AR$1),0)/VLOOKUP($A22,'Value Added'!$A$2:$AX$44,COLUMN('Value Added'!$J$1),0)</f>
        <v>1.0216575851428364</v>
      </c>
      <c r="AL22" s="303">
        <f>VLOOKUP($A22,'Value Added'!$A$2:$AX$44,COLUMN('Value Added'!AS$1),0)/VLOOKUP($A22,'Value Added'!$A$2:$AX$44,COLUMN('Value Added'!$J$1),0)</f>
        <v>1.0186022588794492</v>
      </c>
      <c r="AM22" s="303">
        <f>VLOOKUP($A22,'Value Added'!$A$2:$AX$44,COLUMN('Value Added'!AT$1),0)/VLOOKUP($A22,'Value Added'!$A$2:$AX$44,COLUMN('Value Added'!$J$1),0)</f>
        <v>1.0160996549079422</v>
      </c>
      <c r="AN22" s="303">
        <f>VLOOKUP($A22,'Value Added'!$A$2:$AX$44,COLUMN('Value Added'!AU$1),0)/VLOOKUP($A22,'Value Added'!$A$2:$AX$44,COLUMN('Value Added'!$J$1),0)</f>
        <v>1.0141500074056002</v>
      </c>
      <c r="AO22" s="303">
        <f>VLOOKUP($A22,'Value Added'!$A$2:$AX$44,COLUMN('Value Added'!AV$1),0)/VLOOKUP($A22,'Value Added'!$A$2:$AX$44,COLUMN('Value Added'!$J$1),0)</f>
        <v>1.0127544159290807</v>
      </c>
      <c r="AP22" s="303">
        <f>VLOOKUP($A22,'Value Added'!$A$2:$AX$44,COLUMN('Value Added'!AW$1),0)/VLOOKUP($A22,'Value Added'!$A$2:$AX$44,COLUMN('Value Added'!$J$1),0)</f>
        <v>1.0119148601089514</v>
      </c>
      <c r="AQ22" s="304">
        <f>VLOOKUP($A22,'Value Added'!$A$2:$AX$44,COLUMN('Value Added'!AX$1),0)/VLOOKUP($A22,'Value Added'!$A$2:$AX$44,COLUMN('Value Added'!$J$1),0)</f>
        <v>1.0116342167759185</v>
      </c>
    </row>
    <row r="23" spans="1:43" x14ac:dyDescent="0.2">
      <c r="A23" s="74" t="s">
        <v>15</v>
      </c>
      <c r="B23" s="152" t="s">
        <v>314</v>
      </c>
      <c r="C23" s="152">
        <v>1</v>
      </c>
      <c r="D23" s="308">
        <f>VLOOKUP($A23,'Value Added'!$A$2:$AX$44,COLUMN('Value Added'!K$1),0)/VLOOKUP($A23,'Value Added'!$A$2:$AX$44,COLUMN('Value Added'!$J$1),0)</f>
        <v>1.1307315867939522</v>
      </c>
      <c r="E23" s="303">
        <f>VLOOKUP($A23,'Value Added'!$A$2:$AX$44,COLUMN('Value Added'!L$1),0)/VLOOKUP($A23,'Value Added'!$A$2:$AX$44,COLUMN('Value Added'!$J$1),0)</f>
        <v>1.1440387728774049</v>
      </c>
      <c r="F23" s="303">
        <f>VLOOKUP($A23,'Value Added'!$A$2:$AX$44,COLUMN('Value Added'!M$1),0)/VLOOKUP($A23,'Value Added'!$A$2:$AX$44,COLUMN('Value Added'!$J$1),0)</f>
        <v>1.1420745107419943</v>
      </c>
      <c r="G23" s="303">
        <f>VLOOKUP($A23,'Value Added'!$A$2:$AX$44,COLUMN('Value Added'!N$1),0)/VLOOKUP($A23,'Value Added'!$A$2:$AX$44,COLUMN('Value Added'!$J$1),0)</f>
        <v>1.1389953553969723</v>
      </c>
      <c r="H23" s="303">
        <f>VLOOKUP($A23,'Value Added'!$A$2:$AX$44,COLUMN('Value Added'!O$1),0)/VLOOKUP($A23,'Value Added'!$A$2:$AX$44,COLUMN('Value Added'!$J$1),0)</f>
        <v>1.1389979125060863</v>
      </c>
      <c r="I23" s="303">
        <f>VLOOKUP($A23,'Value Added'!$A$2:$AX$44,COLUMN('Value Added'!P$1),0)/VLOOKUP($A23,'Value Added'!$A$2:$AX$44,COLUMN('Value Added'!$J$1),0)</f>
        <v>1.1451886295072595</v>
      </c>
      <c r="J23" s="303">
        <f>VLOOKUP($A23,'Value Added'!$A$2:$AX$44,COLUMN('Value Added'!Q$1),0)/VLOOKUP($A23,'Value Added'!$A$2:$AX$44,COLUMN('Value Added'!$J$1),0)</f>
        <v>1.1563358743595882</v>
      </c>
      <c r="K23" s="303">
        <f>VLOOKUP($A23,'Value Added'!$A$2:$AX$44,COLUMN('Value Added'!R$1),0)/VLOOKUP($A23,'Value Added'!$A$2:$AX$44,COLUMN('Value Added'!$J$1),0)</f>
        <v>1.1701017124159478</v>
      </c>
      <c r="L23" s="303">
        <f>VLOOKUP($A23,'Value Added'!$A$2:$AX$44,COLUMN('Value Added'!S$1),0)/VLOOKUP($A23,'Value Added'!$A$2:$AX$44,COLUMN('Value Added'!$J$1),0)</f>
        <v>1.1840652725710836</v>
      </c>
      <c r="M23" s="303">
        <f>VLOOKUP($A23,'Value Added'!$A$2:$AX$44,COLUMN('Value Added'!T$1),0)/VLOOKUP($A23,'Value Added'!$A$2:$AX$44,COLUMN('Value Added'!$J$1),0)</f>
        <v>1.1956934676639219</v>
      </c>
      <c r="N23" s="303">
        <f>VLOOKUP($A23,'Value Added'!$A$2:$AX$44,COLUMN('Value Added'!U$1),0)/VLOOKUP($A23,'Value Added'!$A$2:$AX$44,COLUMN('Value Added'!$J$1),0)</f>
        <v>1.2028458816707703</v>
      </c>
      <c r="O23" s="303">
        <f>VLOOKUP($A23,'Value Added'!$A$2:$AX$44,COLUMN('Value Added'!V$1),0)/VLOOKUP($A23,'Value Added'!$A$2:$AX$44,COLUMN('Value Added'!$J$1),0)</f>
        <v>1.2053012650628867</v>
      </c>
      <c r="P23" s="303">
        <f>VLOOKUP($A23,'Value Added'!$A$2:$AX$44,COLUMN('Value Added'!W$1),0)/VLOOKUP($A23,'Value Added'!$A$2:$AX$44,COLUMN('Value Added'!$J$1),0)</f>
        <v>1.2033730493111294</v>
      </c>
      <c r="Q23" s="303">
        <f>VLOOKUP($A23,'Value Added'!$A$2:$AX$44,COLUMN('Value Added'!X$1),0)/VLOOKUP($A23,'Value Added'!$A$2:$AX$44,COLUMN('Value Added'!$J$1),0)</f>
        <v>1.197422831613054</v>
      </c>
      <c r="R23" s="303">
        <f>VLOOKUP($A23,'Value Added'!$A$2:$AX$44,COLUMN('Value Added'!Y$1),0)/VLOOKUP($A23,'Value Added'!$A$2:$AX$44,COLUMN('Value Added'!$J$1),0)</f>
        <v>1.187848128727762</v>
      </c>
      <c r="S23" s="303">
        <f>VLOOKUP($A23,'Value Added'!$A$2:$AX$44,COLUMN('Value Added'!Z$1),0)/VLOOKUP($A23,'Value Added'!$A$2:$AX$44,COLUMN('Value Added'!$J$1),0)</f>
        <v>1.1750645228835159</v>
      </c>
      <c r="T23" s="303">
        <f>VLOOKUP($A23,'Value Added'!$A$2:$AX$44,COLUMN('Value Added'!AA$1),0)/VLOOKUP($A23,'Value Added'!$A$2:$AX$44,COLUMN('Value Added'!$J$1),0)</f>
        <v>1.1594770843928854</v>
      </c>
      <c r="U23" s="303">
        <f>VLOOKUP($A23,'Value Added'!$A$2:$AX$44,COLUMN('Value Added'!AB$1),0)/VLOOKUP($A23,'Value Added'!$A$2:$AX$44,COLUMN('Value Added'!$J$1),0)</f>
        <v>1.1414904165671025</v>
      </c>
      <c r="V23" s="303">
        <f>VLOOKUP($A23,'Value Added'!$A$2:$AX$44,COLUMN('Value Added'!AC$1),0)/VLOOKUP($A23,'Value Added'!$A$2:$AX$44,COLUMN('Value Added'!$J$1),0)</f>
        <v>1.1215070292134885</v>
      </c>
      <c r="W23" s="303">
        <f>VLOOKUP($A23,'Value Added'!$A$2:$AX$44,COLUMN('Value Added'!AD$1),0)/VLOOKUP($A23,'Value Added'!$A$2:$AX$44,COLUMN('Value Added'!$J$1),0)</f>
        <v>1.0999206261977132</v>
      </c>
      <c r="X23" s="303">
        <f>VLOOKUP($A23,'Value Added'!$A$2:$AX$44,COLUMN('Value Added'!AE$1),0)/VLOOKUP($A23,'Value Added'!$A$2:$AX$44,COLUMN('Value Added'!$J$1),0)</f>
        <v>1.0771105860972174</v>
      </c>
      <c r="Y23" s="303">
        <f>VLOOKUP($A23,'Value Added'!$A$2:$AX$44,COLUMN('Value Added'!AF$1),0)/VLOOKUP($A23,'Value Added'!$A$2:$AX$44,COLUMN('Value Added'!$J$1),0)</f>
        <v>1.0534376349552748</v>
      </c>
      <c r="Z23" s="303">
        <f>VLOOKUP($A23,'Value Added'!$A$2:$AX$44,COLUMN('Value Added'!AG$1),0)/VLOOKUP($A23,'Value Added'!$A$2:$AX$44,COLUMN('Value Added'!$J$1),0)</f>
        <v>1.029240669631329</v>
      </c>
      <c r="AA23" s="303">
        <f>VLOOKUP($A23,'Value Added'!$A$2:$AX$44,COLUMN('Value Added'!AH$1),0)/VLOOKUP($A23,'Value Added'!$A$2:$AX$44,COLUMN('Value Added'!$J$1),0)</f>
        <v>1.0048346591981947</v>
      </c>
      <c r="AB23" s="303">
        <f>VLOOKUP($A23,'Value Added'!$A$2:$AX$44,COLUMN('Value Added'!AI$1),0)/VLOOKUP($A23,'Value Added'!$A$2:$AX$44,COLUMN('Value Added'!$J$1),0)</f>
        <v>0.98050952999526397</v>
      </c>
      <c r="AC23" s="303">
        <f>VLOOKUP($A23,'Value Added'!$A$2:$AX$44,COLUMN('Value Added'!AJ$1),0)/VLOOKUP($A23,'Value Added'!$A$2:$AX$44,COLUMN('Value Added'!$J$1),0)</f>
        <v>0.95652992662374503</v>
      </c>
      <c r="AD23" s="303">
        <f>VLOOKUP($A23,'Value Added'!$A$2:$AX$44,COLUMN('Value Added'!AK$1),0)/VLOOKUP($A23,'Value Added'!$A$2:$AX$44,COLUMN('Value Added'!$J$1),0)</f>
        <v>0.93313573539994821</v>
      </c>
      <c r="AE23" s="303">
        <f>VLOOKUP($A23,'Value Added'!$A$2:$AX$44,COLUMN('Value Added'!AL$1),0)/VLOOKUP($A23,'Value Added'!$A$2:$AX$44,COLUMN('Value Added'!$J$1),0)</f>
        <v>0.91054325744650966</v>
      </c>
      <c r="AF23" s="303">
        <f>VLOOKUP($A23,'Value Added'!$A$2:$AX$44,COLUMN('Value Added'!AM$1),0)/VLOOKUP($A23,'Value Added'!$A$2:$AX$44,COLUMN('Value Added'!$J$1),0)</f>
        <v>0.88894692453521629</v>
      </c>
      <c r="AG23" s="303">
        <f>VLOOKUP($A23,'Value Added'!$A$2:$AX$44,COLUMN('Value Added'!AN$1),0)/VLOOKUP($A23,'Value Added'!$A$2:$AX$44,COLUMN('Value Added'!$J$1),0)</f>
        <v>0.86852146087724047</v>
      </c>
      <c r="AH23" s="303">
        <f>VLOOKUP($A23,'Value Added'!$A$2:$AX$44,COLUMN('Value Added'!AO$1),0)/VLOOKUP($A23,'Value Added'!$A$2:$AX$44,COLUMN('Value Added'!$J$1),0)</f>
        <v>0.84942440727607338</v>
      </c>
      <c r="AI23" s="303">
        <f>VLOOKUP($A23,'Value Added'!$A$2:$AX$44,COLUMN('Value Added'!AP$1),0)/VLOOKUP($A23,'Value Added'!$A$2:$AX$44,COLUMN('Value Added'!$J$1),0)</f>
        <v>0.8317989395610782</v>
      </c>
      <c r="AJ23" s="303">
        <f>VLOOKUP($A23,'Value Added'!$A$2:$AX$44,COLUMN('Value Added'!AQ$1),0)/VLOOKUP($A23,'Value Added'!$A$2:$AX$44,COLUMN('Value Added'!$J$1),0)</f>
        <v>0.81577693034128662</v>
      </c>
      <c r="AK23" s="303">
        <f>VLOOKUP($A23,'Value Added'!$A$2:$AX$44,COLUMN('Value Added'!AR$1),0)/VLOOKUP($A23,'Value Added'!$A$2:$AX$44,COLUMN('Value Added'!$J$1),0)</f>
        <v>0.80148222140347436</v>
      </c>
      <c r="AL23" s="303">
        <f>VLOOKUP($A23,'Value Added'!$A$2:$AX$44,COLUMN('Value Added'!AS$1),0)/VLOOKUP($A23,'Value Added'!$A$2:$AX$44,COLUMN('Value Added'!$J$1),0)</f>
        <v>0.78903409328946383</v>
      </c>
      <c r="AM23" s="303">
        <f>VLOOKUP($A23,'Value Added'!$A$2:$AX$44,COLUMN('Value Added'!AT$1),0)/VLOOKUP($A23,'Value Added'!$A$2:$AX$44,COLUMN('Value Added'!$J$1),0)</f>
        <v>0.7785509387156011</v>
      </c>
      <c r="AN23" s="303">
        <f>VLOOKUP($A23,'Value Added'!$A$2:$AX$44,COLUMN('Value Added'!AU$1),0)/VLOOKUP($A23,'Value Added'!$A$2:$AX$44,COLUMN('Value Added'!$J$1),0)</f>
        <v>0.77015416776867507</v>
      </c>
      <c r="AO23" s="303">
        <f>VLOOKUP($A23,'Value Added'!$A$2:$AX$44,COLUMN('Value Added'!AV$1),0)/VLOOKUP($A23,'Value Added'!$A$2:$AX$44,COLUMN('Value Added'!$J$1),0)</f>
        <v>0.76397239570279996</v>
      </c>
      <c r="AP23" s="303">
        <f>VLOOKUP($A23,'Value Added'!$A$2:$AX$44,COLUMN('Value Added'!AW$1),0)/VLOOKUP($A23,'Value Added'!$A$2:$AX$44,COLUMN('Value Added'!$J$1),0)</f>
        <v>0.76014598942065648</v>
      </c>
      <c r="AQ23" s="304">
        <f>VLOOKUP($A23,'Value Added'!$A$2:$AX$44,COLUMN('Value Added'!AX$1),0)/VLOOKUP($A23,'Value Added'!$A$2:$AX$44,COLUMN('Value Added'!$J$1),0)</f>
        <v>0.75883207741422576</v>
      </c>
    </row>
    <row r="24" spans="1:43" x14ac:dyDescent="0.2">
      <c r="A24" s="74" t="s">
        <v>253</v>
      </c>
      <c r="B24" s="152" t="s">
        <v>314</v>
      </c>
      <c r="C24" s="152">
        <v>1</v>
      </c>
      <c r="D24" s="308">
        <f>VLOOKUP($A24,'Value Added'!$A$2:$AX$44,COLUMN('Value Added'!K$1),0)/VLOOKUP($A24,'Value Added'!$A$2:$AX$44,COLUMN('Value Added'!$J$1),0)</f>
        <v>1.149472994309874</v>
      </c>
      <c r="E24" s="303">
        <f>VLOOKUP($A24,'Value Added'!$A$2:$AX$44,COLUMN('Value Added'!L$1),0)/VLOOKUP($A24,'Value Added'!$A$2:$AX$44,COLUMN('Value Added'!$J$1),0)</f>
        <v>1.1618330700614352</v>
      </c>
      <c r="F24" s="303">
        <f>VLOOKUP($A24,'Value Added'!$A$2:$AX$44,COLUMN('Value Added'!M$1),0)/VLOOKUP($A24,'Value Added'!$A$2:$AX$44,COLUMN('Value Added'!$J$1),0)</f>
        <v>1.1677080585323389</v>
      </c>
      <c r="G24" s="303">
        <f>VLOOKUP($A24,'Value Added'!$A$2:$AX$44,COLUMN('Value Added'!N$1),0)/VLOOKUP($A24,'Value Added'!$A$2:$AX$44,COLUMN('Value Added'!$J$1),0)</f>
        <v>1.1833006709614573</v>
      </c>
      <c r="H24" s="303">
        <f>VLOOKUP($A24,'Value Added'!$A$2:$AX$44,COLUMN('Value Added'!O$1),0)/VLOOKUP($A24,'Value Added'!$A$2:$AX$44,COLUMN('Value Added'!$J$1),0)</f>
        <v>1.2056188760450839</v>
      </c>
      <c r="I24" s="303">
        <f>VLOOKUP($A24,'Value Added'!$A$2:$AX$44,COLUMN('Value Added'!P$1),0)/VLOOKUP($A24,'Value Added'!$A$2:$AX$44,COLUMN('Value Added'!$J$1),0)</f>
        <v>1.2318874493117538</v>
      </c>
      <c r="J24" s="303">
        <f>VLOOKUP($A24,'Value Added'!$A$2:$AX$44,COLUMN('Value Added'!Q$1),0)/VLOOKUP($A24,'Value Added'!$A$2:$AX$44,COLUMN('Value Added'!$J$1),0)</f>
        <v>1.2603835004422503</v>
      </c>
      <c r="K24" s="303">
        <f>VLOOKUP($A24,'Value Added'!$A$2:$AX$44,COLUMN('Value Added'!R$1),0)/VLOOKUP($A24,'Value Added'!$A$2:$AX$44,COLUMN('Value Added'!$J$1),0)</f>
        <v>1.2895490398892115</v>
      </c>
      <c r="L24" s="303">
        <f>VLOOKUP($A24,'Value Added'!$A$2:$AX$44,COLUMN('Value Added'!S$1),0)/VLOOKUP($A24,'Value Added'!$A$2:$AX$44,COLUMN('Value Added'!$J$1),0)</f>
        <v>1.3176779475337903</v>
      </c>
      <c r="M24" s="303">
        <f>VLOOKUP($A24,'Value Added'!$A$2:$AX$44,COLUMN('Value Added'!T$1),0)/VLOOKUP($A24,'Value Added'!$A$2:$AX$44,COLUMN('Value Added'!$J$1),0)</f>
        <v>1.3429187653363039</v>
      </c>
      <c r="N24" s="303">
        <f>VLOOKUP($A24,'Value Added'!$A$2:$AX$44,COLUMN('Value Added'!U$1),0)/VLOOKUP($A24,'Value Added'!$A$2:$AX$44,COLUMN('Value Added'!$J$1),0)</f>
        <v>1.3636598345415605</v>
      </c>
      <c r="O24" s="303">
        <f>VLOOKUP($A24,'Value Added'!$A$2:$AX$44,COLUMN('Value Added'!V$1),0)/VLOOKUP($A24,'Value Added'!$A$2:$AX$44,COLUMN('Value Added'!$J$1),0)</f>
        <v>1.3796883824752273</v>
      </c>
      <c r="P24" s="303">
        <f>VLOOKUP($A24,'Value Added'!$A$2:$AX$44,COLUMN('Value Added'!W$1),0)/VLOOKUP($A24,'Value Added'!$A$2:$AX$44,COLUMN('Value Added'!$J$1),0)</f>
        <v>1.3912059709267632</v>
      </c>
      <c r="Q24" s="303">
        <f>VLOOKUP($A24,'Value Added'!$A$2:$AX$44,COLUMN('Value Added'!X$1),0)/VLOOKUP($A24,'Value Added'!$A$2:$AX$44,COLUMN('Value Added'!$J$1),0)</f>
        <v>1.398473176163529</v>
      </c>
      <c r="R24" s="303">
        <f>VLOOKUP($A24,'Value Added'!$A$2:$AX$44,COLUMN('Value Added'!Y$1),0)/VLOOKUP($A24,'Value Added'!$A$2:$AX$44,COLUMN('Value Added'!$J$1),0)</f>
        <v>1.401799644735527</v>
      </c>
      <c r="S24" s="303">
        <f>VLOOKUP($A24,'Value Added'!$A$2:$AX$44,COLUMN('Value Added'!Z$1),0)/VLOOKUP($A24,'Value Added'!$A$2:$AX$44,COLUMN('Value Added'!$J$1),0)</f>
        <v>1.4015184045617692</v>
      </c>
      <c r="T24" s="303">
        <f>VLOOKUP($A24,'Value Added'!$A$2:$AX$44,COLUMN('Value Added'!AA$1),0)/VLOOKUP($A24,'Value Added'!$A$2:$AX$44,COLUMN('Value Added'!$J$1),0)</f>
        <v>1.3979294274619838</v>
      </c>
      <c r="U24" s="303">
        <f>VLOOKUP($A24,'Value Added'!$A$2:$AX$44,COLUMN('Value Added'!AB$1),0)/VLOOKUP($A24,'Value Added'!$A$2:$AX$44,COLUMN('Value Added'!$J$1),0)</f>
        <v>1.3913389448017282</v>
      </c>
      <c r="V24" s="303">
        <f>VLOOKUP($A24,'Value Added'!$A$2:$AX$44,COLUMN('Value Added'!AC$1),0)/VLOOKUP($A24,'Value Added'!$A$2:$AX$44,COLUMN('Value Added'!$J$1),0)</f>
        <v>1.3820684674800088</v>
      </c>
      <c r="W24" s="303">
        <f>VLOOKUP($A24,'Value Added'!$A$2:$AX$44,COLUMN('Value Added'!AD$1),0)/VLOOKUP($A24,'Value Added'!$A$2:$AX$44,COLUMN('Value Added'!$J$1),0)</f>
        <v>1.3704486516572958</v>
      </c>
      <c r="X24" s="303">
        <f>VLOOKUP($A24,'Value Added'!$A$2:$AX$44,COLUMN('Value Added'!AE$1),0)/VLOOKUP($A24,'Value Added'!$A$2:$AX$44,COLUMN('Value Added'!$J$1),0)</f>
        <v>1.3568137623491692</v>
      </c>
      <c r="Y24" s="303">
        <f>VLOOKUP($A24,'Value Added'!$A$2:$AX$44,COLUMN('Value Added'!AF$1),0)/VLOOKUP($A24,'Value Added'!$A$2:$AX$44,COLUMN('Value Added'!$J$1),0)</f>
        <v>1.3414968119950608</v>
      </c>
      <c r="Z24" s="303">
        <f>VLOOKUP($A24,'Value Added'!$A$2:$AX$44,COLUMN('Value Added'!AG$1),0)/VLOOKUP($A24,'Value Added'!$A$2:$AX$44,COLUMN('Value Added'!$J$1),0)</f>
        <v>1.3248254204293017</v>
      </c>
      <c r="AA24" s="303">
        <f>VLOOKUP($A24,'Value Added'!$A$2:$AX$44,COLUMN('Value Added'!AH$1),0)/VLOOKUP($A24,'Value Added'!$A$2:$AX$44,COLUMN('Value Added'!$J$1),0)</f>
        <v>1.3071184155295623</v>
      </c>
      <c r="AB24" s="303">
        <f>VLOOKUP($A24,'Value Added'!$A$2:$AX$44,COLUMN('Value Added'!AI$1),0)/VLOOKUP($A24,'Value Added'!$A$2:$AX$44,COLUMN('Value Added'!$J$1),0)</f>
        <v>1.2886831707841899</v>
      </c>
      <c r="AC24" s="303">
        <f>VLOOKUP($A24,'Value Added'!$A$2:$AX$44,COLUMN('Value Added'!AJ$1),0)/VLOOKUP($A24,'Value Added'!$A$2:$AX$44,COLUMN('Value Added'!$J$1),0)</f>
        <v>1.2698136574019654</v>
      </c>
      <c r="AD24" s="303">
        <f>VLOOKUP($A24,'Value Added'!$A$2:$AX$44,COLUMN('Value Added'!AK$1),0)/VLOOKUP($A24,'Value Added'!$A$2:$AX$44,COLUMN('Value Added'!$J$1),0)</f>
        <v>1.2507891744371307</v>
      </c>
      <c r="AE24" s="303">
        <f>VLOOKUP($A24,'Value Added'!$A$2:$AX$44,COLUMN('Value Added'!AL$1),0)/VLOOKUP($A24,'Value Added'!$A$2:$AX$44,COLUMN('Value Added'!$J$1),0)</f>
        <v>1.2318737105766924</v>
      </c>
      <c r="AF24" s="303">
        <f>VLOOKUP($A24,'Value Added'!$A$2:$AX$44,COLUMN('Value Added'!AM$1),0)/VLOOKUP($A24,'Value Added'!$A$2:$AX$44,COLUMN('Value Added'!$J$1),0)</f>
        <v>1.2133158854486457</v>
      </c>
      <c r="AG24" s="303">
        <f>VLOOKUP($A24,'Value Added'!$A$2:$AX$44,COLUMN('Value Added'!AN$1),0)/VLOOKUP($A24,'Value Added'!$A$2:$AX$44,COLUMN('Value Added'!$J$1),0)</f>
        <v>1.1953494161816993</v>
      </c>
      <c r="AH24" s="303">
        <f>VLOOKUP($A24,'Value Added'!$A$2:$AX$44,COLUMN('Value Added'!AO$1),0)/VLOOKUP($A24,'Value Added'!$A$2:$AX$44,COLUMN('Value Added'!$J$1),0)</f>
        <v>1.1781940560518396</v>
      </c>
      <c r="AI24" s="303">
        <f>VLOOKUP($A24,'Value Added'!$A$2:$AX$44,COLUMN('Value Added'!AP$1),0)/VLOOKUP($A24,'Value Added'!$A$2:$AX$44,COLUMN('Value Added'!$J$1),0)</f>
        <v>1.1620569559570335</v>
      </c>
      <c r="AJ24" s="303">
        <f>VLOOKUP($A24,'Value Added'!$A$2:$AX$44,COLUMN('Value Added'!AQ$1),0)/VLOOKUP($A24,'Value Added'!$A$2:$AX$44,COLUMN('Value Added'!$J$1),0)</f>
        <v>1.1471344057624486</v>
      </c>
      <c r="AK24" s="303">
        <f>VLOOKUP($A24,'Value Added'!$A$2:$AX$44,COLUMN('Value Added'!AR$1),0)/VLOOKUP($A24,'Value Added'!$A$2:$AX$44,COLUMN('Value Added'!$J$1),0)</f>
        <v>1.1336139209047045</v>
      </c>
      <c r="AL24" s="303">
        <f>VLOOKUP($A24,'Value Added'!$A$2:$AX$44,COLUMN('Value Added'!AS$1),0)/VLOOKUP($A24,'Value Added'!$A$2:$AX$44,COLUMN('Value Added'!$J$1),0)</f>
        <v>1.1216766497624544</v>
      </c>
      <c r="AM24" s="303">
        <f>VLOOKUP($A24,'Value Added'!$A$2:$AX$44,COLUMN('Value Added'!AT$1),0)/VLOOKUP($A24,'Value Added'!$A$2:$AX$44,COLUMN('Value Added'!$J$1),0)</f>
        <v>1.111500089016767</v>
      </c>
      <c r="AN24" s="303">
        <f>VLOOKUP($A24,'Value Added'!$A$2:$AX$44,COLUMN('Value Added'!AU$1),0)/VLOOKUP($A24,'Value Added'!$A$2:$AX$44,COLUMN('Value Added'!$J$1),0)</f>
        <v>1.1032611074756633</v>
      </c>
      <c r="AO24" s="303">
        <f>VLOOKUP($A24,'Value Added'!$A$2:$AX$44,COLUMN('Value Added'!AV$1),0)/VLOOKUP($A24,'Value Added'!$A$2:$AX$44,COLUMN('Value Added'!$J$1),0)</f>
        <v>1.0971392936888338</v>
      </c>
      <c r="AP24" s="303">
        <f>VLOOKUP($A24,'Value Added'!$A$2:$AX$44,COLUMN('Value Added'!AW$1),0)/VLOOKUP($A24,'Value Added'!$A$2:$AX$44,COLUMN('Value Added'!$J$1),0)</f>
        <v>1.0933206593422775</v>
      </c>
      <c r="AQ24" s="304">
        <f>VLOOKUP($A24,'Value Added'!$A$2:$AX$44,COLUMN('Value Added'!AX$1),0)/VLOOKUP($A24,'Value Added'!$A$2:$AX$44,COLUMN('Value Added'!$J$1),0)</f>
        <v>1.0920017492755307</v>
      </c>
    </row>
    <row r="25" spans="1:43" x14ac:dyDescent="0.2">
      <c r="A25" s="74" t="s">
        <v>17</v>
      </c>
      <c r="B25" s="152" t="s">
        <v>314</v>
      </c>
      <c r="C25" s="152">
        <v>1</v>
      </c>
      <c r="D25" s="308">
        <f>VLOOKUP($A25,'Value Added'!$A$2:$AX$44,COLUMN('Value Added'!K$1),0)/VLOOKUP($A25,'Value Added'!$A$2:$AX$44,COLUMN('Value Added'!$J$1),0)</f>
        <v>1.1682144018257958</v>
      </c>
      <c r="E25" s="303">
        <f>VLOOKUP($A25,'Value Added'!$A$2:$AX$44,COLUMN('Value Added'!L$1),0)/VLOOKUP($A25,'Value Added'!$A$2:$AX$44,COLUMN('Value Added'!$J$1),0)</f>
        <v>1.1072000085573988</v>
      </c>
      <c r="F25" s="303">
        <f>VLOOKUP($A25,'Value Added'!$A$2:$AX$44,COLUMN('Value Added'!M$1),0)/VLOOKUP($A25,'Value Added'!$A$2:$AX$44,COLUMN('Value Added'!$J$1),0)</f>
        <v>1.1121795712395823</v>
      </c>
      <c r="G25" s="303">
        <f>VLOOKUP($A25,'Value Added'!$A$2:$AX$44,COLUMN('Value Added'!N$1),0)/VLOOKUP($A25,'Value Added'!$A$2:$AX$44,COLUMN('Value Added'!$J$1),0)</f>
        <v>1.1255507535111386</v>
      </c>
      <c r="H25" s="303">
        <f>VLOOKUP($A25,'Value Added'!$A$2:$AX$44,COLUMN('Value Added'!O$1),0)/VLOOKUP($A25,'Value Added'!$A$2:$AX$44,COLUMN('Value Added'!$J$1),0)</f>
        <v>1.1450174199362058</v>
      </c>
      <c r="I25" s="303">
        <f>VLOOKUP($A25,'Value Added'!$A$2:$AX$44,COLUMN('Value Added'!P$1),0)/VLOOKUP($A25,'Value Added'!$A$2:$AX$44,COLUMN('Value Added'!$J$1),0)</f>
        <v>1.1684124063688892</v>
      </c>
      <c r="J25" s="303">
        <f>VLOOKUP($A25,'Value Added'!$A$2:$AX$44,COLUMN('Value Added'!Q$1),0)/VLOOKUP($A25,'Value Added'!$A$2:$AX$44,COLUMN('Value Added'!$J$1),0)</f>
        <v>1.194142972592203</v>
      </c>
      <c r="K25" s="303">
        <f>VLOOKUP($A25,'Value Added'!$A$2:$AX$44,COLUMN('Value Added'!R$1),0)/VLOOKUP($A25,'Value Added'!$A$2:$AX$44,COLUMN('Value Added'!$J$1),0)</f>
        <v>1.2206646044228544</v>
      </c>
      <c r="L25" s="303">
        <f>VLOOKUP($A25,'Value Added'!$A$2:$AX$44,COLUMN('Value Added'!S$1),0)/VLOOKUP($A25,'Value Added'!$A$2:$AX$44,COLUMN('Value Added'!$J$1),0)</f>
        <v>1.2462925182108635</v>
      </c>
      <c r="M25" s="303">
        <f>VLOOKUP($A25,'Value Added'!$A$2:$AX$44,COLUMN('Value Added'!T$1),0)/VLOOKUP($A25,'Value Added'!$A$2:$AX$44,COLUMN('Value Added'!$J$1),0)</f>
        <v>1.2692027117516982</v>
      </c>
      <c r="N25" s="303">
        <f>VLOOKUP($A25,'Value Added'!$A$2:$AX$44,COLUMN('Value Added'!U$1),0)/VLOOKUP($A25,'Value Added'!$A$2:$AX$44,COLUMN('Value Added'!$J$1),0)</f>
        <v>1.2878107660651961</v>
      </c>
      <c r="O25" s="303">
        <f>VLOOKUP($A25,'Value Added'!$A$2:$AX$44,COLUMN('Value Added'!V$1),0)/VLOOKUP($A25,'Value Added'!$A$2:$AX$44,COLUMN('Value Added'!$J$1),0)</f>
        <v>1.3019118954886499</v>
      </c>
      <c r="P25" s="303">
        <f>VLOOKUP($A25,'Value Added'!$A$2:$AX$44,COLUMN('Value Added'!W$1),0)/VLOOKUP($A25,'Value Added'!$A$2:$AX$44,COLUMN('Value Added'!$J$1),0)</f>
        <v>1.311707445280859</v>
      </c>
      <c r="Q25" s="303">
        <f>VLOOKUP($A25,'Value Added'!$A$2:$AX$44,COLUMN('Value Added'!X$1),0)/VLOOKUP($A25,'Value Added'!$A$2:$AX$44,COLUMN('Value Added'!$J$1),0)</f>
        <v>1.3174543571713178</v>
      </c>
      <c r="R25" s="303">
        <f>VLOOKUP($A25,'Value Added'!$A$2:$AX$44,COLUMN('Value Added'!Y$1),0)/VLOOKUP($A25,'Value Added'!$A$2:$AX$44,COLUMN('Value Added'!$J$1),0)</f>
        <v>1.3194554762394011</v>
      </c>
      <c r="S25" s="303">
        <f>VLOOKUP($A25,'Value Added'!$A$2:$AX$44,COLUMN('Value Added'!Z$1),0)/VLOOKUP($A25,'Value Added'!$A$2:$AX$44,COLUMN('Value Added'!$J$1),0)</f>
        <v>1.3180357471550517</v>
      </c>
      <c r="T25" s="303">
        <f>VLOOKUP($A25,'Value Added'!$A$2:$AX$44,COLUMN('Value Added'!AA$1),0)/VLOOKUP($A25,'Value Added'!$A$2:$AX$44,COLUMN('Value Added'!$J$1),0)</f>
        <v>1.3134909390223222</v>
      </c>
      <c r="U25" s="303">
        <f>VLOOKUP($A25,'Value Added'!$A$2:$AX$44,COLUMN('Value Added'!AB$1),0)/VLOOKUP($A25,'Value Added'!$A$2:$AX$44,COLUMN('Value Added'!$J$1),0)</f>
        <v>1.3061225585787684</v>
      </c>
      <c r="V25" s="303">
        <f>VLOOKUP($A25,'Value Added'!$A$2:$AX$44,COLUMN('Value Added'!AC$1),0)/VLOOKUP($A25,'Value Added'!$A$2:$AX$44,COLUMN('Value Added'!$J$1),0)</f>
        <v>1.2962454681777618</v>
      </c>
      <c r="W25" s="303">
        <f>VLOOKUP($A25,'Value Added'!$A$2:$AX$44,COLUMN('Value Added'!AD$1),0)/VLOOKUP($A25,'Value Added'!$A$2:$AX$44,COLUMN('Value Added'!$J$1),0)</f>
        <v>1.2841819385984745</v>
      </c>
      <c r="X25" s="303">
        <f>VLOOKUP($A25,'Value Added'!$A$2:$AX$44,COLUMN('Value Added'!AE$1),0)/VLOOKUP($A25,'Value Added'!$A$2:$AX$44,COLUMN('Value Added'!$J$1),0)</f>
        <v>1.270256318858684</v>
      </c>
      <c r="Y25" s="303">
        <f>VLOOKUP($A25,'Value Added'!$A$2:$AX$44,COLUMN('Value Added'!AF$1),0)/VLOOKUP($A25,'Value Added'!$A$2:$AX$44,COLUMN('Value Added'!$J$1),0)</f>
        <v>1.2547903926492703</v>
      </c>
      <c r="Z25" s="303">
        <f>VLOOKUP($A25,'Value Added'!$A$2:$AX$44,COLUMN('Value Added'!AG$1),0)/VLOOKUP($A25,'Value Added'!$A$2:$AX$44,COLUMN('Value Added'!$J$1),0)</f>
        <v>1.2380994606309172</v>
      </c>
      <c r="AA25" s="303">
        <f>VLOOKUP($A25,'Value Added'!$A$2:$AX$44,COLUMN('Value Added'!AH$1),0)/VLOOKUP($A25,'Value Added'!$A$2:$AX$44,COLUMN('Value Added'!$J$1),0)</f>
        <v>1.2204891612321322</v>
      </c>
      <c r="AB25" s="303">
        <f>VLOOKUP($A25,'Value Added'!$A$2:$AX$44,COLUMN('Value Added'!AI$1),0)/VLOOKUP($A25,'Value Added'!$A$2:$AX$44,COLUMN('Value Added'!$J$1),0)</f>
        <v>1.2022530202911983</v>
      </c>
      <c r="AC25" s="303">
        <f>VLOOKUP($A25,'Value Added'!$A$2:$AX$44,COLUMN('Value Added'!AJ$1),0)/VLOOKUP($A25,'Value Added'!$A$2:$AX$44,COLUMN('Value Added'!$J$1),0)</f>
        <v>1.1836707021298449</v>
      </c>
      <c r="AD25" s="303">
        <f>VLOOKUP($A25,'Value Added'!$A$2:$AX$44,COLUMN('Value Added'!AK$1),0)/VLOOKUP($A25,'Value Added'!$A$2:$AX$44,COLUMN('Value Added'!$J$1),0)</f>
        <v>1.165006921426696</v>
      </c>
      <c r="AE25" s="303">
        <f>VLOOKUP($A25,'Value Added'!$A$2:$AX$44,COLUMN('Value Added'!AL$1),0)/VLOOKUP($A25,'Value Added'!$A$2:$AX$44,COLUMN('Value Added'!$J$1),0)</f>
        <v>1.1465109663784316</v>
      </c>
      <c r="AF25" s="303">
        <f>VLOOKUP($A25,'Value Added'!$A$2:$AX$44,COLUMN('Value Added'!AM$1),0)/VLOOKUP($A25,'Value Added'!$A$2:$AX$44,COLUMN('Value Added'!$J$1),0)</f>
        <v>1.1284167787656934</v>
      </c>
      <c r="AG25" s="303">
        <f>VLOOKUP($A25,'Value Added'!$A$2:$AX$44,COLUMN('Value Added'!AN$1),0)/VLOOKUP($A25,'Value Added'!$A$2:$AX$44,COLUMN('Value Added'!$J$1),0)</f>
        <v>1.1109435352641948</v>
      </c>
      <c r="AH25" s="303">
        <f>VLOOKUP($A25,'Value Added'!$A$2:$AX$44,COLUMN('Value Added'!AO$1),0)/VLOOKUP($A25,'Value Added'!$A$2:$AX$44,COLUMN('Value Added'!$J$1),0)</f>
        <v>1.0942966762078004</v>
      </c>
      <c r="AI25" s="303">
        <f>VLOOKUP($A25,'Value Added'!$A$2:$AX$44,COLUMN('Value Added'!AP$1),0)/VLOOKUP($A25,'Value Added'!$A$2:$AX$44,COLUMN('Value Added'!$J$1),0)</f>
        <v>1.0786693325692218</v>
      </c>
      <c r="AJ25" s="303">
        <f>VLOOKUP($A25,'Value Added'!$A$2:$AX$44,COLUMN('Value Added'!AQ$1),0)/VLOOKUP($A25,'Value Added'!$A$2:$AX$44,COLUMN('Value Added'!$J$1),0)</f>
        <v>1.0642441087619663</v>
      </c>
      <c r="AK25" s="303">
        <f>VLOOKUP($A25,'Value Added'!$A$2:$AX$44,COLUMN('Value Added'!AR$1),0)/VLOOKUP($A25,'Value Added'!$A$2:$AX$44,COLUMN('Value Added'!$J$1),0)</f>
        <v>1.0511951876326233</v>
      </c>
      <c r="AL25" s="303">
        <f>VLOOKUP($A25,'Value Added'!$A$2:$AX$44,COLUMN('Value Added'!AS$1),0)/VLOOKUP($A25,'Value Added'!$A$2:$AX$44,COLUMN('Value Added'!$J$1),0)</f>
        <v>1.0396907344390178</v>
      </c>
      <c r="AM25" s="303">
        <f>VLOOKUP($A25,'Value Added'!$A$2:$AX$44,COLUMN('Value Added'!AT$1),0)/VLOOKUP($A25,'Value Added'!$A$2:$AX$44,COLUMN('Value Added'!$J$1),0)</f>
        <v>1.0298955885323444</v>
      </c>
      <c r="AN25" s="303">
        <f>VLOOKUP($A25,'Value Added'!$A$2:$AX$44,COLUMN('Value Added'!AU$1),0)/VLOOKUP($A25,'Value Added'!$A$2:$AX$44,COLUMN('Value Added'!$J$1),0)</f>
        <v>1.0219742448329752</v>
      </c>
      <c r="AO25" s="303">
        <f>VLOOKUP($A25,'Value Added'!$A$2:$AX$44,COLUMN('Value Added'!AV$1),0)/VLOOKUP($A25,'Value Added'!$A$2:$AX$44,COLUMN('Value Added'!$J$1),0)</f>
        <v>1.0160941420950056</v>
      </c>
      <c r="AP25" s="303">
        <f>VLOOKUP($A25,'Value Added'!$A$2:$AX$44,COLUMN('Value Added'!AW$1),0)/VLOOKUP($A25,'Value Added'!$A$2:$AX$44,COLUMN('Value Added'!$J$1),0)</f>
        <v>1.0124292916273812</v>
      </c>
      <c r="AQ25" s="304">
        <f>VLOOKUP($A25,'Value Added'!$A$2:$AX$44,COLUMN('Value Added'!AX$1),0)/VLOOKUP($A25,'Value Added'!$A$2:$AX$44,COLUMN('Value Added'!$J$1),0)</f>
        <v>1.011164298982564</v>
      </c>
    </row>
    <row r="26" spans="1:43" x14ac:dyDescent="0.2">
      <c r="A26" s="74" t="s">
        <v>19</v>
      </c>
      <c r="B26" s="152" t="s">
        <v>314</v>
      </c>
      <c r="C26" s="152">
        <v>1</v>
      </c>
      <c r="D26" s="308">
        <f>VLOOKUP($A26,'Value Added'!$A$2:$AX$44,COLUMN('Value Added'!K$1),0)/VLOOKUP($A26,'Value Added'!$A$2:$AX$44,COLUMN('Value Added'!$J$1),0)</f>
        <v>1.1578025087613952</v>
      </c>
      <c r="E26" s="303">
        <f>VLOOKUP($A26,'Value Added'!$A$2:$AX$44,COLUMN('Value Added'!L$1),0)/VLOOKUP($A26,'Value Added'!$A$2:$AX$44,COLUMN('Value Added'!$J$1),0)</f>
        <v>1.1808373456084309</v>
      </c>
      <c r="F26" s="303">
        <f>VLOOKUP($A26,'Value Added'!$A$2:$AX$44,COLUMN('Value Added'!M$1),0)/VLOOKUP($A26,'Value Added'!$A$2:$AX$44,COLUMN('Value Added'!$J$1),0)</f>
        <v>1.1929764184588516</v>
      </c>
      <c r="G26" s="303">
        <f>VLOOKUP($A26,'Value Added'!$A$2:$AX$44,COLUMN('Value Added'!N$1),0)/VLOOKUP($A26,'Value Added'!$A$2:$AX$44,COLUMN('Value Added'!$J$1),0)</f>
        <v>1.2237931491384533</v>
      </c>
      <c r="H26" s="303">
        <f>VLOOKUP($A26,'Value Added'!$A$2:$AX$44,COLUMN('Value Added'!O$1),0)/VLOOKUP($A26,'Value Added'!$A$2:$AX$44,COLUMN('Value Added'!$J$1),0)</f>
        <v>1.2648667815856489</v>
      </c>
      <c r="I26" s="303">
        <f>VLOOKUP($A26,'Value Added'!$A$2:$AX$44,COLUMN('Value Added'!P$1),0)/VLOOKUP($A26,'Value Added'!$A$2:$AX$44,COLUMN('Value Added'!$J$1),0)</f>
        <v>1.3085224974288931</v>
      </c>
      <c r="J26" s="303">
        <f>VLOOKUP($A26,'Value Added'!$A$2:$AX$44,COLUMN('Value Added'!Q$1),0)/VLOOKUP($A26,'Value Added'!$A$2:$AX$44,COLUMN('Value Added'!$J$1),0)</f>
        <v>1.3524071066387469</v>
      </c>
      <c r="K26" s="303">
        <f>VLOOKUP($A26,'Value Added'!$A$2:$AX$44,COLUMN('Value Added'!R$1),0)/VLOOKUP($A26,'Value Added'!$A$2:$AX$44,COLUMN('Value Added'!$J$1),0)</f>
        <v>1.3954893920961715</v>
      </c>
      <c r="L26" s="303">
        <f>VLOOKUP($A26,'Value Added'!$A$2:$AX$44,COLUMN('Value Added'!S$1),0)/VLOOKUP($A26,'Value Added'!$A$2:$AX$44,COLUMN('Value Added'!$J$1),0)</f>
        <v>1.4366185869231352</v>
      </c>
      <c r="M26" s="303">
        <f>VLOOKUP($A26,'Value Added'!$A$2:$AX$44,COLUMN('Value Added'!T$1),0)/VLOOKUP($A26,'Value Added'!$A$2:$AX$44,COLUMN('Value Added'!$J$1),0)</f>
        <v>1.4745356263689051</v>
      </c>
      <c r="N26" s="303">
        <f>VLOOKUP($A26,'Value Added'!$A$2:$AX$44,COLUMN('Value Added'!U$1),0)/VLOOKUP($A26,'Value Added'!$A$2:$AX$44,COLUMN('Value Added'!$J$1),0)</f>
        <v>1.5081309053614165</v>
      </c>
      <c r="O26" s="303">
        <f>VLOOKUP($A26,'Value Added'!$A$2:$AX$44,COLUMN('Value Added'!V$1),0)/VLOOKUP($A26,'Value Added'!$A$2:$AX$44,COLUMN('Value Added'!$J$1),0)</f>
        <v>1.5372215049860971</v>
      </c>
      <c r="P26" s="303">
        <f>VLOOKUP($A26,'Value Added'!$A$2:$AX$44,COLUMN('Value Added'!W$1),0)/VLOOKUP($A26,'Value Added'!$A$2:$AX$44,COLUMN('Value Added'!$J$1),0)</f>
        <v>1.5619218407648185</v>
      </c>
      <c r="Q26" s="303">
        <f>VLOOKUP($A26,'Value Added'!$A$2:$AX$44,COLUMN('Value Added'!X$1),0)/VLOOKUP($A26,'Value Added'!$A$2:$AX$44,COLUMN('Value Added'!$J$1),0)</f>
        <v>1.5824112870654512</v>
      </c>
      <c r="R26" s="303">
        <f>VLOOKUP($A26,'Value Added'!$A$2:$AX$44,COLUMN('Value Added'!Y$1),0)/VLOOKUP($A26,'Value Added'!$A$2:$AX$44,COLUMN('Value Added'!$J$1),0)</f>
        <v>1.5989263770996029</v>
      </c>
      <c r="S26" s="303">
        <f>VLOOKUP($A26,'Value Added'!$A$2:$AX$44,COLUMN('Value Added'!Z$1),0)/VLOOKUP($A26,'Value Added'!$A$2:$AX$44,COLUMN('Value Added'!$J$1),0)</f>
        <v>1.6117270012264042</v>
      </c>
      <c r="T26" s="303">
        <f>VLOOKUP($A26,'Value Added'!$A$2:$AX$44,COLUMN('Value Added'!AA$1),0)/VLOOKUP($A26,'Value Added'!$A$2:$AX$44,COLUMN('Value Added'!$J$1),0)</f>
        <v>1.6210101652505726</v>
      </c>
      <c r="U26" s="303">
        <f>VLOOKUP($A26,'Value Added'!$A$2:$AX$44,COLUMN('Value Added'!AB$1),0)/VLOOKUP($A26,'Value Added'!$A$2:$AX$44,COLUMN('Value Added'!$J$1),0)</f>
        <v>1.6269779418043386</v>
      </c>
      <c r="V26" s="303">
        <f>VLOOKUP($A26,'Value Added'!$A$2:$AX$44,COLUMN('Value Added'!AC$1),0)/VLOOKUP($A26,'Value Added'!$A$2:$AX$44,COLUMN('Value Added'!$J$1),0)</f>
        <v>1.6298577041333648</v>
      </c>
      <c r="W26" s="303">
        <f>VLOOKUP($A26,'Value Added'!$A$2:$AX$44,COLUMN('Value Added'!AD$1),0)/VLOOKUP($A26,'Value Added'!$A$2:$AX$44,COLUMN('Value Added'!$J$1),0)</f>
        <v>1.6298973013880436</v>
      </c>
      <c r="X26" s="303">
        <f>VLOOKUP($A26,'Value Added'!$A$2:$AX$44,COLUMN('Value Added'!AE$1),0)/VLOOKUP($A26,'Value Added'!$A$2:$AX$44,COLUMN('Value Added'!$J$1),0)</f>
        <v>1.6273604088638765</v>
      </c>
      <c r="Y26" s="303">
        <f>VLOOKUP($A26,'Value Added'!$A$2:$AX$44,COLUMN('Value Added'!AF$1),0)/VLOOKUP($A26,'Value Added'!$A$2:$AX$44,COLUMN('Value Added'!$J$1),0)</f>
        <v>1.6225221486083008</v>
      </c>
      <c r="Z26" s="303">
        <f>VLOOKUP($A26,'Value Added'!$A$2:$AX$44,COLUMN('Value Added'!AG$1),0)/VLOOKUP($A26,'Value Added'!$A$2:$AX$44,COLUMN('Value Added'!$J$1),0)</f>
        <v>1.615665057321128</v>
      </c>
      <c r="AA26" s="303">
        <f>VLOOKUP($A26,'Value Added'!$A$2:$AX$44,COLUMN('Value Added'!AH$1),0)/VLOOKUP($A26,'Value Added'!$A$2:$AX$44,COLUMN('Value Added'!$J$1),0)</f>
        <v>1.6070754603442905</v>
      </c>
      <c r="AB26" s="303">
        <f>VLOOKUP($A26,'Value Added'!$A$2:$AX$44,COLUMN('Value Added'!AI$1),0)/VLOOKUP($A26,'Value Added'!$A$2:$AX$44,COLUMN('Value Added'!$J$1),0)</f>
        <v>1.5970402934168435</v>
      </c>
      <c r="AC26" s="303">
        <f>VLOOKUP($A26,'Value Added'!$A$2:$AX$44,COLUMN('Value Added'!AJ$1),0)/VLOOKUP($A26,'Value Added'!$A$2:$AX$44,COLUMN('Value Added'!$J$1),0)</f>
        <v>1.585844398272676</v>
      </c>
      <c r="AD26" s="303">
        <f>VLOOKUP($A26,'Value Added'!$A$2:$AX$44,COLUMN('Value Added'!AK$1),0)/VLOOKUP($A26,'Value Added'!$A$2:$AX$44,COLUMN('Value Added'!$J$1),0)</f>
        <v>1.5737683044507307</v>
      </c>
      <c r="AE26" s="303">
        <f>VLOOKUP($A26,'Value Added'!$A$2:$AX$44,COLUMN('Value Added'!AL$1),0)/VLOOKUP($A26,'Value Added'!$A$2:$AX$44,COLUMN('Value Added'!$J$1),0)</f>
        <v>1.5610864981106429</v>
      </c>
      <c r="AF26" s="303">
        <f>VLOOKUP($A26,'Value Added'!$A$2:$AX$44,COLUMN('Value Added'!AM$1),0)/VLOOKUP($A26,'Value Added'!$A$2:$AX$44,COLUMN('Value Added'!$J$1),0)</f>
        <v>1.5480661693258619</v>
      </c>
      <c r="AG26" s="303">
        <f>VLOOKUP($A26,'Value Added'!$A$2:$AX$44,COLUMN('Value Added'!AN$1),0)/VLOOKUP($A26,'Value Added'!$A$2:$AX$44,COLUMN('Value Added'!$J$1),0)</f>
        <v>1.5349664222914456</v>
      </c>
      <c r="AH26" s="303">
        <f>VLOOKUP($A26,'Value Added'!$A$2:$AX$44,COLUMN('Value Added'!AO$1),0)/VLOOKUP($A26,'Value Added'!$A$2:$AX$44,COLUMN('Value Added'!$J$1),0)</f>
        <v>1.5220379280893359</v>
      </c>
      <c r="AI26" s="303">
        <f>VLOOKUP($A26,'Value Added'!$A$2:$AX$44,COLUMN('Value Added'!AP$1),0)/VLOOKUP($A26,'Value Added'!$A$2:$AX$44,COLUMN('Value Added'!$J$1),0)</f>
        <v>1.5095229969997579</v>
      </c>
      <c r="AJ26" s="303">
        <f>VLOOKUP($A26,'Value Added'!$A$2:$AX$44,COLUMN('Value Added'!AQ$1),0)/VLOOKUP($A26,'Value Added'!$A$2:$AX$44,COLUMN('Value Added'!$J$1),0)</f>
        <v>1.4976560466996829</v>
      </c>
      <c r="AK26" s="303">
        <f>VLOOKUP($A26,'Value Added'!$A$2:$AX$44,COLUMN('Value Added'!AR$1),0)/VLOOKUP($A26,'Value Added'!$A$2:$AX$44,COLUMN('Value Added'!$J$1),0)</f>
        <v>1.4866644438981806</v>
      </c>
      <c r="AL26" s="303">
        <f>VLOOKUP($A26,'Value Added'!$A$2:$AX$44,COLUMN('Value Added'!AS$1),0)/VLOOKUP($A26,'Value Added'!$A$2:$AX$44,COLUMN('Value Added'!$J$1),0)</f>
        <v>1.4767696998772983</v>
      </c>
      <c r="AM26" s="303">
        <f>VLOOKUP($A26,'Value Added'!$A$2:$AX$44,COLUMN('Value Added'!AT$1),0)/VLOOKUP($A26,'Value Added'!$A$2:$AX$44,COLUMN('Value Added'!$J$1),0)</f>
        <v>1.468189004906737</v>
      </c>
      <c r="AN26" s="303">
        <f>VLOOKUP($A26,'Value Added'!$A$2:$AX$44,COLUMN('Value Added'!AU$1),0)/VLOOKUP($A26,'Value Added'!$A$2:$AX$44,COLUMN('Value Added'!$J$1),0)</f>
        <v>1.46113709248442</v>
      </c>
      <c r="AO26" s="303">
        <f>VLOOKUP($A26,'Value Added'!$A$2:$AX$44,COLUMN('Value Added'!AV$1),0)/VLOOKUP($A26,'Value Added'!$A$2:$AX$44,COLUMN('Value Added'!$J$1),0)</f>
        <v>1.4558284317718799</v>
      </c>
      <c r="AP26" s="303">
        <f>VLOOKUP($A26,'Value Added'!$A$2:$AX$44,COLUMN('Value Added'!AW$1),0)/VLOOKUP($A26,'Value Added'!$A$2:$AX$44,COLUMN('Value Added'!$J$1),0)</f>
        <v>1.4524797554496549</v>
      </c>
      <c r="AQ26" s="304">
        <f>VLOOKUP($A26,'Value Added'!$A$2:$AX$44,COLUMN('Value Added'!AX$1),0)/VLOOKUP($A26,'Value Added'!$A$2:$AX$44,COLUMN('Value Added'!$J$1),0)</f>
        <v>1.4513129405905465</v>
      </c>
    </row>
    <row r="27" spans="1:43" x14ac:dyDescent="0.2">
      <c r="A27" s="74" t="s">
        <v>20</v>
      </c>
      <c r="B27" s="152" t="s">
        <v>314</v>
      </c>
      <c r="C27" s="152">
        <v>1</v>
      </c>
      <c r="D27" s="308">
        <f>VLOOKUP($A27,'Value Added'!$A$2:$AX$44,COLUMN('Value Added'!K$1),0)/VLOOKUP($A27,'Value Added'!$A$2:$AX$44,COLUMN('Value Added'!$J$1),0)</f>
        <v>1.1963265130996792</v>
      </c>
      <c r="E27" s="303">
        <f>VLOOKUP($A27,'Value Added'!$A$2:$AX$44,COLUMN('Value Added'!L$1),0)/VLOOKUP($A27,'Value Added'!$A$2:$AX$44,COLUMN('Value Added'!$J$1),0)</f>
        <v>1.1836697949581001</v>
      </c>
      <c r="F27" s="303">
        <f>VLOOKUP($A27,'Value Added'!$A$2:$AX$44,COLUMN('Value Added'!M$1),0)/VLOOKUP($A27,'Value Added'!$A$2:$AX$44,COLUMN('Value Added'!$J$1),0)</f>
        <v>1.194471297428171</v>
      </c>
      <c r="G27" s="303">
        <f>VLOOKUP($A27,'Value Added'!$A$2:$AX$44,COLUMN('Value Added'!N$1),0)/VLOOKUP($A27,'Value Added'!$A$2:$AX$44,COLUMN('Value Added'!$J$1),0)</f>
        <v>1.222075292578626</v>
      </c>
      <c r="H27" s="303">
        <f>VLOOKUP($A27,'Value Added'!$A$2:$AX$44,COLUMN('Value Added'!O$1),0)/VLOOKUP($A27,'Value Added'!$A$2:$AX$44,COLUMN('Value Added'!$J$1),0)</f>
        <v>1.2592950078527105</v>
      </c>
      <c r="I27" s="303">
        <f>VLOOKUP($A27,'Value Added'!$A$2:$AX$44,COLUMN('Value Added'!P$1),0)/VLOOKUP($A27,'Value Added'!$A$2:$AX$44,COLUMN('Value Added'!$J$1),0)</f>
        <v>1.2996064422276024</v>
      </c>
      <c r="J27" s="303">
        <f>VLOOKUP($A27,'Value Added'!$A$2:$AX$44,COLUMN('Value Added'!Q$1),0)/VLOOKUP($A27,'Value Added'!$A$2:$AX$44,COLUMN('Value Added'!$J$1),0)</f>
        <v>1.3408132178290684</v>
      </c>
      <c r="K27" s="303">
        <f>VLOOKUP($A27,'Value Added'!$A$2:$AX$44,COLUMN('Value Added'!R$1),0)/VLOOKUP($A27,'Value Added'!$A$2:$AX$44,COLUMN('Value Added'!$J$1),0)</f>
        <v>1.3817560156266289</v>
      </c>
      <c r="L27" s="303">
        <f>VLOOKUP($A27,'Value Added'!$A$2:$AX$44,COLUMN('Value Added'!S$1),0)/VLOOKUP($A27,'Value Added'!$A$2:$AX$44,COLUMN('Value Added'!$J$1),0)</f>
        <v>1.4211361949567438</v>
      </c>
      <c r="M27" s="303">
        <f>VLOOKUP($A27,'Value Added'!$A$2:$AX$44,COLUMN('Value Added'!T$1),0)/VLOOKUP($A27,'Value Added'!$A$2:$AX$44,COLUMN('Value Added'!$J$1),0)</f>
        <v>1.4575246000252269</v>
      </c>
      <c r="N27" s="303">
        <f>VLOOKUP($A27,'Value Added'!$A$2:$AX$44,COLUMN('Value Added'!U$1),0)/VLOOKUP($A27,'Value Added'!$A$2:$AX$44,COLUMN('Value Added'!$J$1),0)</f>
        <v>1.4896612868486832</v>
      </c>
      <c r="O27" s="303">
        <f>VLOOKUP($A27,'Value Added'!$A$2:$AX$44,COLUMN('Value Added'!V$1),0)/VLOOKUP($A27,'Value Added'!$A$2:$AX$44,COLUMN('Value Added'!$J$1),0)</f>
        <v>1.5173653265071039</v>
      </c>
      <c r="P27" s="303">
        <f>VLOOKUP($A27,'Value Added'!$A$2:$AX$44,COLUMN('Value Added'!W$1),0)/VLOOKUP($A27,'Value Added'!$A$2:$AX$44,COLUMN('Value Added'!$J$1),0)</f>
        <v>1.5407929943619634</v>
      </c>
      <c r="Q27" s="303">
        <f>VLOOKUP($A27,'Value Added'!$A$2:$AX$44,COLUMN('Value Added'!X$1),0)/VLOOKUP($A27,'Value Added'!$A$2:$AX$44,COLUMN('Value Added'!$J$1),0)</f>
        <v>1.5601648127406367</v>
      </c>
      <c r="R27" s="303">
        <f>VLOOKUP($A27,'Value Added'!$A$2:$AX$44,COLUMN('Value Added'!Y$1),0)/VLOOKUP($A27,'Value Added'!$A$2:$AX$44,COLUMN('Value Added'!$J$1),0)</f>
        <v>1.5757569659452655</v>
      </c>
      <c r="S27" s="303">
        <f>VLOOKUP($A27,'Value Added'!$A$2:$AX$44,COLUMN('Value Added'!Z$1),0)/VLOOKUP($A27,'Value Added'!$A$2:$AX$44,COLUMN('Value Added'!$J$1),0)</f>
        <v>1.5878597345171774</v>
      </c>
      <c r="T27" s="303">
        <f>VLOOKUP($A27,'Value Added'!$A$2:$AX$44,COLUMN('Value Added'!AA$1),0)/VLOOKUP($A27,'Value Added'!$A$2:$AX$44,COLUMN('Value Added'!$J$1),0)</f>
        <v>1.596669073760421</v>
      </c>
      <c r="U27" s="303">
        <f>VLOOKUP($A27,'Value Added'!$A$2:$AX$44,COLUMN('Value Added'!AB$1),0)/VLOOKUP($A27,'Value Added'!$A$2:$AX$44,COLUMN('Value Added'!$J$1),0)</f>
        <v>1.6023756749757605</v>
      </c>
      <c r="V27" s="303">
        <f>VLOOKUP($A27,'Value Added'!$A$2:$AX$44,COLUMN('Value Added'!AC$1),0)/VLOOKUP($A27,'Value Added'!$A$2:$AX$44,COLUMN('Value Added'!$J$1),0)</f>
        <v>1.6051927929538325</v>
      </c>
      <c r="W27" s="303">
        <f>VLOOKUP($A27,'Value Added'!$A$2:$AX$44,COLUMN('Value Added'!AD$1),0)/VLOOKUP($A27,'Value Added'!$A$2:$AX$44,COLUMN('Value Added'!$J$1),0)</f>
        <v>1.6053519560877934</v>
      </c>
      <c r="X27" s="303">
        <f>VLOOKUP($A27,'Value Added'!$A$2:$AX$44,COLUMN('Value Added'!AE$1),0)/VLOOKUP($A27,'Value Added'!$A$2:$AX$44,COLUMN('Value Added'!$J$1),0)</f>
        <v>1.6030988397764947</v>
      </c>
      <c r="Y27" s="303">
        <f>VLOOKUP($A27,'Value Added'!$A$2:$AX$44,COLUMN('Value Added'!AF$1),0)/VLOOKUP($A27,'Value Added'!$A$2:$AX$44,COLUMN('Value Added'!$J$1),0)</f>
        <v>1.598689383770648</v>
      </c>
      <c r="Z27" s="303">
        <f>VLOOKUP($A27,'Value Added'!$A$2:$AX$44,COLUMN('Value Added'!AG$1),0)/VLOOKUP($A27,'Value Added'!$A$2:$AX$44,COLUMN('Value Added'!$J$1),0)</f>
        <v>1.592386218507774</v>
      </c>
      <c r="AA27" s="303">
        <f>VLOOKUP($A27,'Value Added'!$A$2:$AX$44,COLUMN('Value Added'!AH$1),0)/VLOOKUP($A27,'Value Added'!$A$2:$AX$44,COLUMN('Value Added'!$J$1),0)</f>
        <v>1.5844554502258266</v>
      </c>
      <c r="AB27" s="303">
        <f>VLOOKUP($A27,'Value Added'!$A$2:$AX$44,COLUMN('Value Added'!AI$1),0)/VLOOKUP($A27,'Value Added'!$A$2:$AX$44,COLUMN('Value Added'!$J$1),0)</f>
        <v>1.5751638402630115</v>
      </c>
      <c r="AC27" s="303">
        <f>VLOOKUP($A27,'Value Added'!$A$2:$AX$44,COLUMN('Value Added'!AJ$1),0)/VLOOKUP($A27,'Value Added'!$A$2:$AX$44,COLUMN('Value Added'!$J$1),0)</f>
        <v>1.5647764008514691</v>
      </c>
      <c r="AD27" s="303">
        <f>VLOOKUP($A27,'Value Added'!$A$2:$AX$44,COLUMN('Value Added'!AK$1),0)/VLOOKUP($A27,'Value Added'!$A$2:$AX$44,COLUMN('Value Added'!$J$1),0)</f>
        <v>1.5535544181922267</v>
      </c>
      <c r="AE27" s="303">
        <f>VLOOKUP($A27,'Value Added'!$A$2:$AX$44,COLUMN('Value Added'!AL$1),0)/VLOOKUP($A27,'Value Added'!$A$2:$AX$44,COLUMN('Value Added'!$J$1),0)</f>
        <v>1.5417539038516552</v>
      </c>
      <c r="AF27" s="303">
        <f>VLOOKUP($A27,'Value Added'!$A$2:$AX$44,COLUMN('Value Added'!AM$1),0)/VLOOKUP($A27,'Value Added'!$A$2:$AX$44,COLUMN('Value Added'!$J$1),0)</f>
        <v>1.5296244676489263</v>
      </c>
      <c r="AG27" s="303">
        <f>VLOOKUP($A27,'Value Added'!$A$2:$AX$44,COLUMN('Value Added'!AN$1),0)/VLOOKUP($A27,'Value Added'!$A$2:$AX$44,COLUMN('Value Added'!$J$1),0)</f>
        <v>1.5174085992354123</v>
      </c>
      <c r="AH27" s="303">
        <f>VLOOKUP($A27,'Value Added'!$A$2:$AX$44,COLUMN('Value Added'!AO$1),0)/VLOOKUP($A27,'Value Added'!$A$2:$AX$44,COLUMN('Value Added'!$J$1),0)</f>
        <v>1.5053413414672749</v>
      </c>
      <c r="AI27" s="303">
        <f>VLOOKUP($A27,'Value Added'!$A$2:$AX$44,COLUMN('Value Added'!AP$1),0)/VLOOKUP($A27,'Value Added'!$A$2:$AX$44,COLUMN('Value Added'!$J$1),0)</f>
        <v>1.493650336363487</v>
      </c>
      <c r="AJ27" s="303">
        <f>VLOOKUP($A27,'Value Added'!$A$2:$AX$44,COLUMN('Value Added'!AQ$1),0)/VLOOKUP($A27,'Value Added'!$A$2:$AX$44,COLUMN('Value Added'!$J$1),0)</f>
        <v>1.4825562238178396</v>
      </c>
      <c r="AK27" s="303">
        <f>VLOOKUP($A27,'Value Added'!$A$2:$AX$44,COLUMN('Value Added'!AR$1),0)/VLOOKUP($A27,'Value Added'!$A$2:$AX$44,COLUMN('Value Added'!$J$1),0)</f>
        <v>1.4722733741766545</v>
      </c>
      <c r="AL27" s="303">
        <f>VLOOKUP($A27,'Value Added'!$A$2:$AX$44,COLUMN('Value Added'!AS$1),0)/VLOOKUP($A27,'Value Added'!$A$2:$AX$44,COLUMN('Value Added'!$J$1),0)</f>
        <v>1.4630109381867662</v>
      </c>
      <c r="AM27" s="303">
        <f>VLOOKUP($A27,'Value Added'!$A$2:$AX$44,COLUMN('Value Added'!AT$1),0)/VLOOKUP($A27,'Value Added'!$A$2:$AX$44,COLUMN('Value Added'!$J$1),0)</f>
        <v>1.4549742015577196</v>
      </c>
      <c r="AN27" s="303">
        <f>VLOOKUP($A27,'Value Added'!$A$2:$AX$44,COLUMN('Value Added'!AU$1),0)/VLOOKUP($A27,'Value Added'!$A$2:$AX$44,COLUMN('Value Added'!$J$1),0)</f>
        <v>1.4483662363898973</v>
      </c>
      <c r="AO27" s="303">
        <f>VLOOKUP($A27,'Value Added'!$A$2:$AX$44,COLUMN('Value Added'!AV$1),0)/VLOOKUP($A27,'Value Added'!$A$2:$AX$44,COLUMN('Value Added'!$J$1),0)</f>
        <v>1.4433898479549028</v>
      </c>
      <c r="AP27" s="303">
        <f>VLOOKUP($A27,'Value Added'!$A$2:$AX$44,COLUMN('Value Added'!AW$1),0)/VLOOKUP($A27,'Value Added'!$A$2:$AX$44,COLUMN('Value Added'!$J$1),0)</f>
        <v>1.4402498227796339</v>
      </c>
      <c r="AQ27" s="304">
        <f>VLOOKUP($A27,'Value Added'!$A$2:$AX$44,COLUMN('Value Added'!AX$1),0)/VLOOKUP($A27,'Value Added'!$A$2:$AX$44,COLUMN('Value Added'!$J$1),0)</f>
        <v>1.4391554927418049</v>
      </c>
    </row>
    <row r="28" spans="1:43" x14ac:dyDescent="0.2">
      <c r="A28" s="74" t="s">
        <v>22</v>
      </c>
      <c r="B28" s="152" t="s">
        <v>314</v>
      </c>
      <c r="C28" s="152">
        <v>1</v>
      </c>
      <c r="D28" s="308">
        <f>VLOOKUP($A28,'Value Added'!$A$2:$AX$44,COLUMN('Value Added'!K$1),0)/VLOOKUP($A28,'Value Added'!$A$2:$AX$44,COLUMN('Value Added'!$J$1),0)</f>
        <v>1.2994042544372491</v>
      </c>
      <c r="E28" s="303">
        <f>VLOOKUP($A28,'Value Added'!$A$2:$AX$44,COLUMN('Value Added'!L$1),0)/VLOOKUP($A28,'Value Added'!$A$2:$AX$44,COLUMN('Value Added'!$J$1),0)</f>
        <v>1.2750971984995847</v>
      </c>
      <c r="F28" s="303">
        <f>VLOOKUP($A28,'Value Added'!$A$2:$AX$44,COLUMN('Value Added'!M$1),0)/VLOOKUP($A28,'Value Added'!$A$2:$AX$44,COLUMN('Value Added'!$J$1),0)</f>
        <v>1.3006129589117248</v>
      </c>
      <c r="G28" s="303">
        <f>VLOOKUP($A28,'Value Added'!$A$2:$AX$44,COLUMN('Value Added'!N$1),0)/VLOOKUP($A28,'Value Added'!$A$2:$AX$44,COLUMN('Value Added'!$J$1),0)</f>
        <v>1.362240228787456</v>
      </c>
      <c r="H28" s="303">
        <f>VLOOKUP($A28,'Value Added'!$A$2:$AX$44,COLUMN('Value Added'!O$1),0)/VLOOKUP($A28,'Value Added'!$A$2:$AX$44,COLUMN('Value Added'!$J$1),0)</f>
        <v>1.4364716797273061</v>
      </c>
      <c r="I28" s="303">
        <f>VLOOKUP($A28,'Value Added'!$A$2:$AX$44,COLUMN('Value Added'!P$1),0)/VLOOKUP($A28,'Value Added'!$A$2:$AX$44,COLUMN('Value Added'!$J$1),0)</f>
        <v>1.5009640960092885</v>
      </c>
      <c r="J28" s="303">
        <f>VLOOKUP($A28,'Value Added'!$A$2:$AX$44,COLUMN('Value Added'!Q$1),0)/VLOOKUP($A28,'Value Added'!$A$2:$AX$44,COLUMN('Value Added'!$J$1),0)</f>
        <v>1.5530535436689852</v>
      </c>
      <c r="K28" s="303">
        <f>VLOOKUP($A28,'Value Added'!$A$2:$AX$44,COLUMN('Value Added'!R$1),0)/VLOOKUP($A28,'Value Added'!$A$2:$AX$44,COLUMN('Value Added'!$J$1),0)</f>
        <v>1.596296965056029</v>
      </c>
      <c r="L28" s="303">
        <f>VLOOKUP($A28,'Value Added'!$A$2:$AX$44,COLUMN('Value Added'!S$1),0)/VLOOKUP($A28,'Value Added'!$A$2:$AX$44,COLUMN('Value Added'!$J$1),0)</f>
        <v>1.6350096690750549</v>
      </c>
      <c r="M28" s="303">
        <f>VLOOKUP($A28,'Value Added'!$A$2:$AX$44,COLUMN('Value Added'!T$1),0)/VLOOKUP($A28,'Value Added'!$A$2:$AX$44,COLUMN('Value Added'!$J$1),0)</f>
        <v>1.674073745421653</v>
      </c>
      <c r="N28" s="303">
        <f>VLOOKUP($A28,'Value Added'!$A$2:$AX$44,COLUMN('Value Added'!U$1),0)/VLOOKUP($A28,'Value Added'!$A$2:$AX$44,COLUMN('Value Added'!$J$1),0)</f>
        <v>1.7178051141789143</v>
      </c>
      <c r="O28" s="303">
        <f>VLOOKUP($A28,'Value Added'!$A$2:$AX$44,COLUMN('Value Added'!V$1),0)/VLOOKUP($A28,'Value Added'!$A$2:$AX$44,COLUMN('Value Added'!$J$1),0)</f>
        <v>1.7665762271524035</v>
      </c>
      <c r="P28" s="303">
        <f>VLOOKUP($A28,'Value Added'!$A$2:$AX$44,COLUMN('Value Added'!W$1),0)/VLOOKUP($A28,'Value Added'!$A$2:$AX$44,COLUMN('Value Added'!$J$1),0)</f>
        <v>1.8196730965581109</v>
      </c>
      <c r="Q28" s="303">
        <f>VLOOKUP($A28,'Value Added'!$A$2:$AX$44,COLUMN('Value Added'!X$1),0)/VLOOKUP($A28,'Value Added'!$A$2:$AX$44,COLUMN('Value Added'!$J$1),0)</f>
        <v>1.8762909587634149</v>
      </c>
      <c r="R28" s="303">
        <f>VLOOKUP($A28,'Value Added'!$A$2:$AX$44,COLUMN('Value Added'!Y$1),0)/VLOOKUP($A28,'Value Added'!$A$2:$AX$44,COLUMN('Value Added'!$J$1),0)</f>
        <v>1.9355131853863241</v>
      </c>
      <c r="S28" s="303">
        <f>VLOOKUP($A28,'Value Added'!$A$2:$AX$44,COLUMN('Value Added'!Z$1),0)/VLOOKUP($A28,'Value Added'!$A$2:$AX$44,COLUMN('Value Added'!$J$1),0)</f>
        <v>1.9964618471510007</v>
      </c>
      <c r="T28" s="303">
        <f>VLOOKUP($A28,'Value Added'!$A$2:$AX$44,COLUMN('Value Added'!AA$1),0)/VLOOKUP($A28,'Value Added'!$A$2:$AX$44,COLUMN('Value Added'!$J$1),0)</f>
        <v>2.058830237504873</v>
      </c>
      <c r="U28" s="303">
        <f>VLOOKUP($A28,'Value Added'!$A$2:$AX$44,COLUMN('Value Added'!AB$1),0)/VLOOKUP($A28,'Value Added'!$A$2:$AX$44,COLUMN('Value Added'!$J$1),0)</f>
        <v>2.122447177865403</v>
      </c>
      <c r="V28" s="303">
        <f>VLOOKUP($A28,'Value Added'!$A$2:$AX$44,COLUMN('Value Added'!AC$1),0)/VLOOKUP($A28,'Value Added'!$A$2:$AX$44,COLUMN('Value Added'!$J$1),0)</f>
        <v>2.1871182312789523</v>
      </c>
      <c r="W28" s="303">
        <f>VLOOKUP($A28,'Value Added'!$A$2:$AX$44,COLUMN('Value Added'!AD$1),0)/VLOOKUP($A28,'Value Added'!$A$2:$AX$44,COLUMN('Value Added'!$J$1),0)</f>
        <v>2.2526246713627343</v>
      </c>
      <c r="X28" s="303">
        <f>VLOOKUP($A28,'Value Added'!$A$2:$AX$44,COLUMN('Value Added'!AE$1),0)/VLOOKUP($A28,'Value Added'!$A$2:$AX$44,COLUMN('Value Added'!$J$1),0)</f>
        <v>2.3187226536467431</v>
      </c>
      <c r="Y28" s="303">
        <f>VLOOKUP($A28,'Value Added'!$A$2:$AX$44,COLUMN('Value Added'!AF$1),0)/VLOOKUP($A28,'Value Added'!$A$2:$AX$44,COLUMN('Value Added'!$J$1),0)</f>
        <v>2.385142630461178</v>
      </c>
      <c r="Z28" s="303">
        <f>VLOOKUP($A28,'Value Added'!$A$2:$AX$44,COLUMN('Value Added'!AG$1),0)/VLOOKUP($A28,'Value Added'!$A$2:$AX$44,COLUMN('Value Added'!$J$1),0)</f>
        <v>2.4515890521806449</v>
      </c>
      <c r="AA28" s="303">
        <f>VLOOKUP($A28,'Value Added'!$A$2:$AX$44,COLUMN('Value Added'!AH$1),0)/VLOOKUP($A28,'Value Added'!$A$2:$AX$44,COLUMN('Value Added'!$J$1),0)</f>
        <v>2.5177403985070561</v>
      </c>
      <c r="AB28" s="303">
        <f>VLOOKUP($A28,'Value Added'!$A$2:$AX$44,COLUMN('Value Added'!AI$1),0)/VLOOKUP($A28,'Value Added'!$A$2:$AX$44,COLUMN('Value Added'!$J$1),0)</f>
        <v>2.5832495833826878</v>
      </c>
      <c r="AC28" s="303">
        <f>VLOOKUP($A28,'Value Added'!$A$2:$AX$44,COLUMN('Value Added'!AJ$1),0)/VLOOKUP($A28,'Value Added'!$A$2:$AX$44,COLUMN('Value Added'!$J$1),0)</f>
        <v>2.647744775908786</v>
      </c>
      <c r="AD28" s="303">
        <f>VLOOKUP($A28,'Value Added'!$A$2:$AX$44,COLUMN('Value Added'!AK$1),0)/VLOOKUP($A28,'Value Added'!$A$2:$AX$44,COLUMN('Value Added'!$J$1),0)</f>
        <v>2.7108306771440889</v>
      </c>
      <c r="AE28" s="303">
        <f>VLOOKUP($A28,'Value Added'!$A$2:$AX$44,COLUMN('Value Added'!AL$1),0)/VLOOKUP($A28,'Value Added'!$A$2:$AX$44,COLUMN('Value Added'!$J$1),0)</f>
        <v>2.7720902887265786</v>
      </c>
      <c r="AF28" s="303">
        <f>VLOOKUP($A28,'Value Added'!$A$2:$AX$44,COLUMN('Value Added'!AM$1),0)/VLOOKUP($A28,'Value Added'!$A$2:$AX$44,COLUMN('Value Added'!$J$1),0)</f>
        <v>2.8310872037766304</v>
      </c>
      <c r="AG28" s="303">
        <f>VLOOKUP($A28,'Value Added'!$A$2:$AX$44,COLUMN('Value Added'!AN$1),0)/VLOOKUP($A28,'Value Added'!$A$2:$AX$44,COLUMN('Value Added'!$J$1),0)</f>
        <v>2.8873684434091533</v>
      </c>
      <c r="AH28" s="303">
        <f>VLOOKUP($A28,'Value Added'!$A$2:$AX$44,COLUMN('Value Added'!AO$1),0)/VLOOKUP($A28,'Value Added'!$A$2:$AX$44,COLUMN('Value Added'!$J$1),0)</f>
        <v>2.9404678533526045</v>
      </c>
      <c r="AI28" s="303">
        <f>VLOOKUP($A28,'Value Added'!$A$2:$AX$44,COLUMN('Value Added'!AP$1),0)/VLOOKUP($A28,'Value Added'!$A$2:$AX$44,COLUMN('Value Added'!$J$1),0)</f>
        <v>2.9899100646436865</v>
      </c>
      <c r="AJ28" s="303">
        <f>VLOOKUP($A28,'Value Added'!$A$2:$AX$44,COLUMN('Value Added'!AQ$1),0)/VLOOKUP($A28,'Value Added'!$A$2:$AX$44,COLUMN('Value Added'!$J$1),0)</f>
        <v>3.0352150101949249</v>
      </c>
      <c r="AK28" s="303">
        <f>VLOOKUP($A28,'Value Added'!$A$2:$AX$44,COLUMN('Value Added'!AR$1),0)/VLOOKUP($A28,'Value Added'!$A$2:$AX$44,COLUMN('Value Added'!$J$1),0)</f>
        <v>3.0759029753436704</v>
      </c>
      <c r="AL28" s="303">
        <f>VLOOKUP($A28,'Value Added'!$A$2:$AX$44,COLUMN('Value Added'!AS$1),0)/VLOOKUP($A28,'Value Added'!$A$2:$AX$44,COLUMN('Value Added'!$J$1),0)</f>
        <v>3.1115001454869176</v>
      </c>
      <c r="AM28" s="303">
        <f>VLOOKUP($A28,'Value Added'!$A$2:$AX$44,COLUMN('Value Added'!AT$1),0)/VLOOKUP($A28,'Value Added'!$A$2:$AX$44,COLUMN('Value Added'!$J$1),0)</f>
        <v>3.1415445978670022</v>
      </c>
      <c r="AN28" s="303">
        <f>VLOOKUP($A28,'Value Added'!$A$2:$AX$44,COLUMN('Value Added'!AU$1),0)/VLOOKUP($A28,'Value Added'!$A$2:$AX$44,COLUMN('Value Added'!$J$1),0)</f>
        <v>3.1655926678609125</v>
      </c>
      <c r="AO28" s="303">
        <f>VLOOKUP($A28,'Value Added'!$A$2:$AX$44,COLUMN('Value Added'!AV$1),0)/VLOOKUP($A28,'Value Added'!$A$2:$AX$44,COLUMN('Value Added'!$J$1),0)</f>
        <v>3.1832256031861323</v>
      </c>
      <c r="AP28" s="303">
        <f>VLOOKUP($A28,'Value Added'!$A$2:$AX$44,COLUMN('Value Added'!AW$1),0)/VLOOKUP($A28,'Value Added'!$A$2:$AX$44,COLUMN('Value Added'!$J$1),0)</f>
        <v>3.194056402786237</v>
      </c>
      <c r="AQ28" s="304">
        <f>VLOOKUP($A28,'Value Added'!$A$2:$AX$44,COLUMN('Value Added'!AX$1),0)/VLOOKUP($A28,'Value Added'!$A$2:$AX$44,COLUMN('Value Added'!$J$1),0)</f>
        <v>3.1977367213871832</v>
      </c>
    </row>
    <row r="29" spans="1:43" x14ac:dyDescent="0.2">
      <c r="A29" s="74" t="s">
        <v>23</v>
      </c>
      <c r="B29" s="152" t="s">
        <v>314</v>
      </c>
      <c r="C29" s="152">
        <v>1</v>
      </c>
      <c r="D29" s="308">
        <f>VLOOKUP($A29,'Value Added'!$A$2:$AX$44,COLUMN('Value Added'!K$1),0)/VLOOKUP($A29,'Value Added'!$A$2:$AX$44,COLUMN('Value Added'!$J$1),0)</f>
        <v>1.1161549365037908</v>
      </c>
      <c r="E29" s="303">
        <f>VLOOKUP($A29,'Value Added'!$A$2:$AX$44,COLUMN('Value Added'!L$1),0)/VLOOKUP($A29,'Value Added'!$A$2:$AX$44,COLUMN('Value Added'!$J$1),0)</f>
        <v>1.1462979632474168</v>
      </c>
      <c r="F29" s="303">
        <f>VLOOKUP($A29,'Value Added'!$A$2:$AX$44,COLUMN('Value Added'!M$1),0)/VLOOKUP($A29,'Value Added'!$A$2:$AX$44,COLUMN('Value Added'!$J$1),0)</f>
        <v>1.1742396852455101</v>
      </c>
      <c r="G29" s="303">
        <f>VLOOKUP($A29,'Value Added'!$A$2:$AX$44,COLUMN('Value Added'!N$1),0)/VLOOKUP($A29,'Value Added'!$A$2:$AX$44,COLUMN('Value Added'!$J$1),0)</f>
        <v>1.2432324051159247</v>
      </c>
      <c r="H29" s="303">
        <f>VLOOKUP($A29,'Value Added'!$A$2:$AX$44,COLUMN('Value Added'!O$1),0)/VLOOKUP($A29,'Value Added'!$A$2:$AX$44,COLUMN('Value Added'!$J$1),0)</f>
        <v>1.3298756242501264</v>
      </c>
      <c r="I29" s="303">
        <f>VLOOKUP($A29,'Value Added'!$A$2:$AX$44,COLUMN('Value Added'!P$1),0)/VLOOKUP($A29,'Value Added'!$A$2:$AX$44,COLUMN('Value Added'!$J$1),0)</f>
        <v>1.4105844401833458</v>
      </c>
      <c r="J29" s="303">
        <f>VLOOKUP($A29,'Value Added'!$A$2:$AX$44,COLUMN('Value Added'!Q$1),0)/VLOOKUP($A29,'Value Added'!$A$2:$AX$44,COLUMN('Value Added'!$J$1),0)</f>
        <v>1.4795866873668866</v>
      </c>
      <c r="K29" s="303">
        <f>VLOOKUP($A29,'Value Added'!$A$2:$AX$44,COLUMN('Value Added'!R$1),0)/VLOOKUP($A29,'Value Added'!$A$2:$AX$44,COLUMN('Value Added'!$J$1),0)</f>
        <v>1.5367326852831786</v>
      </c>
      <c r="L29" s="303">
        <f>VLOOKUP($A29,'Value Added'!$A$2:$AX$44,COLUMN('Value Added'!S$1),0)/VLOOKUP($A29,'Value Added'!$A$2:$AX$44,COLUMN('Value Added'!$J$1),0)</f>
        <v>1.5824724342846193</v>
      </c>
      <c r="M29" s="303">
        <f>VLOOKUP($A29,'Value Added'!$A$2:$AX$44,COLUMN('Value Added'!T$1),0)/VLOOKUP($A29,'Value Added'!$A$2:$AX$44,COLUMN('Value Added'!$J$1),0)</f>
        <v>1.6177716281607255</v>
      </c>
      <c r="N29" s="303">
        <f>VLOOKUP($A29,'Value Added'!$A$2:$AX$44,COLUMN('Value Added'!U$1),0)/VLOOKUP($A29,'Value Added'!$A$2:$AX$44,COLUMN('Value Added'!$J$1),0)</f>
        <v>1.6439724512546505</v>
      </c>
      <c r="O29" s="303">
        <f>VLOOKUP($A29,'Value Added'!$A$2:$AX$44,COLUMN('Value Added'!V$1),0)/VLOOKUP($A29,'Value Added'!$A$2:$AX$44,COLUMN('Value Added'!$J$1),0)</f>
        <v>1.6625699962268505</v>
      </c>
      <c r="P29" s="303">
        <f>VLOOKUP($A29,'Value Added'!$A$2:$AX$44,COLUMN('Value Added'!W$1),0)/VLOOKUP($A29,'Value Added'!$A$2:$AX$44,COLUMN('Value Added'!$J$1),0)</f>
        <v>1.6752319440458636</v>
      </c>
      <c r="Q29" s="303">
        <f>VLOOKUP($A29,'Value Added'!$A$2:$AX$44,COLUMN('Value Added'!X$1),0)/VLOOKUP($A29,'Value Added'!$A$2:$AX$44,COLUMN('Value Added'!$J$1),0)</f>
        <v>1.6837634524805918</v>
      </c>
      <c r="R29" s="303">
        <f>VLOOKUP($A29,'Value Added'!$A$2:$AX$44,COLUMN('Value Added'!Y$1),0)/VLOOKUP($A29,'Value Added'!$A$2:$AX$44,COLUMN('Value Added'!$J$1),0)</f>
        <v>1.6900511893083738</v>
      </c>
      <c r="S29" s="303">
        <f>VLOOKUP($A29,'Value Added'!$A$2:$AX$44,COLUMN('Value Added'!Z$1),0)/VLOOKUP($A29,'Value Added'!$A$2:$AX$44,COLUMN('Value Added'!$J$1),0)</f>
        <v>1.6957021484528836</v>
      </c>
      <c r="T29" s="303">
        <f>VLOOKUP($A29,'Value Added'!$A$2:$AX$44,COLUMN('Value Added'!AA$1),0)/VLOOKUP($A29,'Value Added'!$A$2:$AX$44,COLUMN('Value Added'!$J$1),0)</f>
        <v>1.7010439804770021</v>
      </c>
      <c r="U29" s="303">
        <f>VLOOKUP($A29,'Value Added'!$A$2:$AX$44,COLUMN('Value Added'!AB$1),0)/VLOOKUP($A29,'Value Added'!$A$2:$AX$44,COLUMN('Value Added'!$J$1),0)</f>
        <v>1.7060818633941071</v>
      </c>
      <c r="V29" s="303">
        <f>VLOOKUP($A29,'Value Added'!$A$2:$AX$44,COLUMN('Value Added'!AC$1),0)/VLOOKUP($A29,'Value Added'!$A$2:$AX$44,COLUMN('Value Added'!$J$1),0)</f>
        <v>1.7108212378151355</v>
      </c>
      <c r="W29" s="303">
        <f>VLOOKUP($A29,'Value Added'!$A$2:$AX$44,COLUMN('Value Added'!AD$1),0)/VLOOKUP($A29,'Value Added'!$A$2:$AX$44,COLUMN('Value Added'!$J$1),0)</f>
        <v>1.7152677949697763</v>
      </c>
      <c r="X29" s="303">
        <f>VLOOKUP($A29,'Value Added'!$A$2:$AX$44,COLUMN('Value Added'!AE$1),0)/VLOOKUP($A29,'Value Added'!$A$2:$AX$44,COLUMN('Value Added'!$J$1),0)</f>
        <v>1.7194274647316401</v>
      </c>
      <c r="Y29" s="303">
        <f>VLOOKUP($A29,'Value Added'!$A$2:$AX$44,COLUMN('Value Added'!AF$1),0)/VLOOKUP($A29,'Value Added'!$A$2:$AX$44,COLUMN('Value Added'!$J$1),0)</f>
        <v>1.7233064036780901</v>
      </c>
      <c r="Z29" s="303">
        <f>VLOOKUP($A29,'Value Added'!$A$2:$AX$44,COLUMN('Value Added'!AG$1),0)/VLOOKUP($A29,'Value Added'!$A$2:$AX$44,COLUMN('Value Added'!$J$1),0)</f>
        <v>1.7269109832143106</v>
      </c>
      <c r="AA29" s="303">
        <f>VLOOKUP($A29,'Value Added'!$A$2:$AX$44,COLUMN('Value Added'!AH$1),0)/VLOOKUP($A29,'Value Added'!$A$2:$AX$44,COLUMN('Value Added'!$J$1),0)</f>
        <v>1.7302477777899072</v>
      </c>
      <c r="AB29" s="303">
        <f>VLOOKUP($A29,'Value Added'!$A$2:$AX$44,COLUMN('Value Added'!AI$1),0)/VLOOKUP($A29,'Value Added'!$A$2:$AX$44,COLUMN('Value Added'!$J$1),0)</f>
        <v>1.7333235532351219</v>
      </c>
      <c r="AC29" s="303">
        <f>VLOOKUP($A29,'Value Added'!$A$2:$AX$44,COLUMN('Value Added'!AJ$1),0)/VLOOKUP($A29,'Value Added'!$A$2:$AX$44,COLUMN('Value Added'!$J$1),0)</f>
        <v>1.7361452552425183</v>
      </c>
      <c r="AD29" s="303">
        <f>VLOOKUP($A29,'Value Added'!$A$2:$AX$44,COLUMN('Value Added'!AK$1),0)/VLOOKUP($A29,'Value Added'!$A$2:$AX$44,COLUMN('Value Added'!$J$1),0)</f>
        <v>1.7387199980186472</v>
      </c>
      <c r="AE29" s="303">
        <f>VLOOKUP($A29,'Value Added'!$A$2:$AX$44,COLUMN('Value Added'!AL$1),0)/VLOOKUP($A29,'Value Added'!$A$2:$AX$44,COLUMN('Value Added'!$J$1),0)</f>
        <v>1.7410550531289537</v>
      </c>
      <c r="AF29" s="303">
        <f>VLOOKUP($A29,'Value Added'!$A$2:$AX$44,COLUMN('Value Added'!AM$1),0)/VLOOKUP($A29,'Value Added'!$A$2:$AX$44,COLUMN('Value Added'!$J$1),0)</f>
        <v>1.7431578385578383</v>
      </c>
      <c r="AG29" s="303">
        <f>VLOOKUP($A29,'Value Added'!$A$2:$AX$44,COLUMN('Value Added'!AN$1),0)/VLOOKUP($A29,'Value Added'!$A$2:$AX$44,COLUMN('Value Added'!$J$1),0)</f>
        <v>1.7450359080045887</v>
      </c>
      <c r="AH29" s="303">
        <f>VLOOKUP($A29,'Value Added'!$A$2:$AX$44,COLUMN('Value Added'!AO$1),0)/VLOOKUP($A29,'Value Added'!$A$2:$AX$44,COLUMN('Value Added'!$J$1),0)</f>
        <v>1.7466969404344341</v>
      </c>
      <c r="AI29" s="303">
        <f>VLOOKUP($A29,'Value Added'!$A$2:$AX$44,COLUMN('Value Added'!AP$1),0)/VLOOKUP($A29,'Value Added'!$A$2:$AX$44,COLUMN('Value Added'!$J$1),0)</f>
        <v>1.7481487299028589</v>
      </c>
      <c r="AJ29" s="303">
        <f>VLOOKUP($A29,'Value Added'!$A$2:$AX$44,COLUMN('Value Added'!AQ$1),0)/VLOOKUP($A29,'Value Added'!$A$2:$AX$44,COLUMN('Value Added'!$J$1),0)</f>
        <v>1.7493991756699303</v>
      </c>
      <c r="AK29" s="303">
        <f>VLOOKUP($A29,'Value Added'!$A$2:$AX$44,COLUMN('Value Added'!AR$1),0)/VLOOKUP($A29,'Value Added'!$A$2:$AX$44,COLUMN('Value Added'!$J$1),0)</f>
        <v>1.7504562726201864</v>
      </c>
      <c r="AL29" s="303">
        <f>VLOOKUP($A29,'Value Added'!$A$2:$AX$44,COLUMN('Value Added'!AS$1),0)/VLOOKUP($A29,'Value Added'!$A$2:$AX$44,COLUMN('Value Added'!$J$1),0)</f>
        <v>1.7513281020023814</v>
      </c>
      <c r="AM29" s="303">
        <f>VLOOKUP($A29,'Value Added'!$A$2:$AX$44,COLUMN('Value Added'!AT$1),0)/VLOOKUP($A29,'Value Added'!$A$2:$AX$44,COLUMN('Value Added'!$J$1),0)</f>
        <v>1.752022822502223</v>
      </c>
      <c r="AN29" s="303">
        <f>VLOOKUP($A29,'Value Added'!$A$2:$AX$44,COLUMN('Value Added'!AU$1),0)/VLOOKUP($A29,'Value Added'!$A$2:$AX$44,COLUMN('Value Added'!$J$1),0)</f>
        <v>1.7525486616600121</v>
      </c>
      <c r="AO29" s="303">
        <f>VLOOKUP($A29,'Value Added'!$A$2:$AX$44,COLUMN('Value Added'!AV$1),0)/VLOOKUP($A29,'Value Added'!$A$2:$AX$44,COLUMN('Value Added'!$J$1),0)</f>
        <v>1.7529139076440281</v>
      </c>
      <c r="AP29" s="303">
        <f>VLOOKUP($A29,'Value Added'!$A$2:$AX$44,COLUMN('Value Added'!AW$1),0)/VLOOKUP($A29,'Value Added'!$A$2:$AX$44,COLUMN('Value Added'!$J$1),0)</f>
        <v>1.7531269013892981</v>
      </c>
      <c r="AQ29" s="304">
        <f>VLOOKUP($A29,'Value Added'!$A$2:$AX$44,COLUMN('Value Added'!AX$1),0)/VLOOKUP($A29,'Value Added'!$A$2:$AX$44,COLUMN('Value Added'!$J$1),0)</f>
        <v>1.7531960291105004</v>
      </c>
    </row>
    <row r="30" spans="1:43" x14ac:dyDescent="0.2">
      <c r="A30" s="74" t="s">
        <v>24</v>
      </c>
      <c r="B30" s="152" t="s">
        <v>314</v>
      </c>
      <c r="C30" s="152">
        <v>1</v>
      </c>
      <c r="D30" s="308">
        <f>VLOOKUP($A30,'Value Added'!$A$2:$AX$44,COLUMN('Value Added'!K$1),0)/VLOOKUP($A30,'Value Added'!$A$2:$AX$44,COLUMN('Value Added'!$J$1),0)</f>
        <v>1.1067842327458299</v>
      </c>
      <c r="E30" s="303">
        <f>VLOOKUP($A30,'Value Added'!$A$2:$AX$44,COLUMN('Value Added'!L$1),0)/VLOOKUP($A30,'Value Added'!$A$2:$AX$44,COLUMN('Value Added'!$J$1),0)</f>
        <v>1.1040692953105653</v>
      </c>
      <c r="F30" s="303">
        <f>VLOOKUP($A30,'Value Added'!$A$2:$AX$44,COLUMN('Value Added'!M$1),0)/VLOOKUP($A30,'Value Added'!$A$2:$AX$44,COLUMN('Value Added'!$J$1),0)</f>
        <v>1.1201184380533695</v>
      </c>
      <c r="G30" s="303">
        <f>VLOOKUP($A30,'Value Added'!$A$2:$AX$44,COLUMN('Value Added'!N$1),0)/VLOOKUP($A30,'Value Added'!$A$2:$AX$44,COLUMN('Value Added'!$J$1),0)</f>
        <v>1.1594058534244489</v>
      </c>
      <c r="H30" s="303">
        <f>VLOOKUP($A30,'Value Added'!$A$2:$AX$44,COLUMN('Value Added'!O$1),0)/VLOOKUP($A30,'Value Added'!$A$2:$AX$44,COLUMN('Value Added'!$J$1),0)</f>
        <v>1.2082700494146716</v>
      </c>
      <c r="I30" s="303">
        <f>VLOOKUP($A30,'Value Added'!$A$2:$AX$44,COLUMN('Value Added'!P$1),0)/VLOOKUP($A30,'Value Added'!$A$2:$AX$44,COLUMN('Value Added'!$J$1),0)</f>
        <v>1.2539056988395825</v>
      </c>
      <c r="J30" s="303">
        <f>VLOOKUP($A30,'Value Added'!$A$2:$AX$44,COLUMN('Value Added'!Q$1),0)/VLOOKUP($A30,'Value Added'!$A$2:$AX$44,COLUMN('Value Added'!$J$1),0)</f>
        <v>1.2930124554218891</v>
      </c>
      <c r="K30" s="303">
        <f>VLOOKUP($A30,'Value Added'!$A$2:$AX$44,COLUMN('Value Added'!R$1),0)/VLOOKUP($A30,'Value Added'!$A$2:$AX$44,COLUMN('Value Added'!$J$1),0)</f>
        <v>1.3249651135594336</v>
      </c>
      <c r="L30" s="303">
        <f>VLOOKUP($A30,'Value Added'!$A$2:$AX$44,COLUMN('Value Added'!S$1),0)/VLOOKUP($A30,'Value Added'!$A$2:$AX$44,COLUMN('Value Added'!$J$1),0)</f>
        <v>1.3492642630856371</v>
      </c>
      <c r="M30" s="303">
        <f>VLOOKUP($A30,'Value Added'!$A$2:$AX$44,COLUMN('Value Added'!T$1),0)/VLOOKUP($A30,'Value Added'!$A$2:$AX$44,COLUMN('Value Added'!$J$1),0)</f>
        <v>1.3655492488942012</v>
      </c>
      <c r="N30" s="303">
        <f>VLOOKUP($A30,'Value Added'!$A$2:$AX$44,COLUMN('Value Added'!U$1),0)/VLOOKUP($A30,'Value Added'!$A$2:$AX$44,COLUMN('Value Added'!$J$1),0)</f>
        <v>1.3738781280514365</v>
      </c>
      <c r="O30" s="303">
        <f>VLOOKUP($A30,'Value Added'!$A$2:$AX$44,COLUMN('Value Added'!V$1),0)/VLOOKUP($A30,'Value Added'!$A$2:$AX$44,COLUMN('Value Added'!$J$1),0)</f>
        <v>1.3755468254334819</v>
      </c>
      <c r="P30" s="303">
        <f>VLOOKUP($A30,'Value Added'!$A$2:$AX$44,COLUMN('Value Added'!W$1),0)/VLOOKUP($A30,'Value Added'!$A$2:$AX$44,COLUMN('Value Added'!$J$1),0)</f>
        <v>1.3722413142758878</v>
      </c>
      <c r="Q30" s="303">
        <f>VLOOKUP($A30,'Value Added'!$A$2:$AX$44,COLUMN('Value Added'!X$1),0)/VLOOKUP($A30,'Value Added'!$A$2:$AX$44,COLUMN('Value Added'!$J$1),0)</f>
        <v>1.3656995289868037</v>
      </c>
      <c r="R30" s="303">
        <f>VLOOKUP($A30,'Value Added'!$A$2:$AX$44,COLUMN('Value Added'!Y$1),0)/VLOOKUP($A30,'Value Added'!$A$2:$AX$44,COLUMN('Value Added'!$J$1),0)</f>
        <v>1.3576599325397256</v>
      </c>
      <c r="S30" s="303">
        <f>VLOOKUP($A30,'Value Added'!$A$2:$AX$44,COLUMN('Value Added'!Z$1),0)/VLOOKUP($A30,'Value Added'!$A$2:$AX$44,COLUMN('Value Added'!$J$1),0)</f>
        <v>1.3495533545490079</v>
      </c>
      <c r="T30" s="303">
        <f>VLOOKUP($A30,'Value Added'!$A$2:$AX$44,COLUMN('Value Added'!AA$1),0)/VLOOKUP($A30,'Value Added'!$A$2:$AX$44,COLUMN('Value Added'!$J$1),0)</f>
        <v>1.3416711807760504</v>
      </c>
      <c r="U30" s="303">
        <f>VLOOKUP($A30,'Value Added'!$A$2:$AX$44,COLUMN('Value Added'!AB$1),0)/VLOOKUP($A30,'Value Added'!$A$2:$AX$44,COLUMN('Value Added'!$J$1),0)</f>
        <v>1.334022898603284</v>
      </c>
      <c r="V30" s="303">
        <f>VLOOKUP($A30,'Value Added'!$A$2:$AX$44,COLUMN('Value Added'!AC$1),0)/VLOOKUP($A30,'Value Added'!$A$2:$AX$44,COLUMN('Value Added'!$J$1),0)</f>
        <v>1.3266178153533394</v>
      </c>
      <c r="W30" s="303">
        <f>VLOOKUP($A30,'Value Added'!$A$2:$AX$44,COLUMN('Value Added'!AD$1),0)/VLOOKUP($A30,'Value Added'!$A$2:$AX$44,COLUMN('Value Added'!$J$1),0)</f>
        <v>1.3194650784804061</v>
      </c>
      <c r="X30" s="303">
        <f>VLOOKUP($A30,'Value Added'!$A$2:$AX$44,COLUMN('Value Added'!AE$1),0)/VLOOKUP($A30,'Value Added'!$A$2:$AX$44,COLUMN('Value Added'!$J$1),0)</f>
        <v>1.3125736964156964</v>
      </c>
      <c r="Y30" s="303">
        <f>VLOOKUP($A30,'Value Added'!$A$2:$AX$44,COLUMN('Value Added'!AF$1),0)/VLOOKUP($A30,'Value Added'!$A$2:$AX$44,COLUMN('Value Added'!$J$1),0)</f>
        <v>1.3059525600612294</v>
      </c>
      <c r="Z30" s="303">
        <f>VLOOKUP($A30,'Value Added'!$A$2:$AX$44,COLUMN('Value Added'!AG$1),0)/VLOOKUP($A30,'Value Added'!$A$2:$AX$44,COLUMN('Value Added'!$J$1),0)</f>
        <v>1.2996104649311608</v>
      </c>
      <c r="AA30" s="303">
        <f>VLOOKUP($A30,'Value Added'!$A$2:$AX$44,COLUMN('Value Added'!AH$1),0)/VLOOKUP($A30,'Value Added'!$A$2:$AX$44,COLUMN('Value Added'!$J$1),0)</f>
        <v>1.2935561339451116</v>
      </c>
      <c r="AB30" s="303">
        <f>VLOOKUP($A30,'Value Added'!$A$2:$AX$44,COLUMN('Value Added'!AI$1),0)/VLOOKUP($A30,'Value Added'!$A$2:$AX$44,COLUMN('Value Added'!$J$1),0)</f>
        <v>1.2877982408832309</v>
      </c>
      <c r="AC30" s="303">
        <f>VLOOKUP($A30,'Value Added'!$A$2:$AX$44,COLUMN('Value Added'!AJ$1),0)/VLOOKUP($A30,'Value Added'!$A$2:$AX$44,COLUMN('Value Added'!$J$1),0)</f>
        <v>1.2823454345182319</v>
      </c>
      <c r="AD30" s="303">
        <f>VLOOKUP($A30,'Value Added'!$A$2:$AX$44,COLUMN('Value Added'!AK$1),0)/VLOOKUP($A30,'Value Added'!$A$2:$AX$44,COLUMN('Value Added'!$J$1),0)</f>
        <v>1.2772063634453386</v>
      </c>
      <c r="AE30" s="303">
        <f>VLOOKUP($A30,'Value Added'!$A$2:$AX$44,COLUMN('Value Added'!AL$1),0)/VLOOKUP($A30,'Value Added'!$A$2:$AX$44,COLUMN('Value Added'!$J$1),0)</f>
        <v>1.2723897016369472</v>
      </c>
      <c r="AF30" s="303">
        <f>VLOOKUP($A30,'Value Added'!$A$2:$AX$44,COLUMN('Value Added'!AM$1),0)/VLOOKUP($A30,'Value Added'!$A$2:$AX$44,COLUMN('Value Added'!$J$1),0)</f>
        <v>1.2679041747548496</v>
      </c>
      <c r="AG30" s="303">
        <f>VLOOKUP($A30,'Value Added'!$A$2:$AX$44,COLUMN('Value Added'!AN$1),0)/VLOOKUP($A30,'Value Added'!$A$2:$AX$44,COLUMN('Value Added'!$J$1),0)</f>
        <v>1.2637585872592079</v>
      </c>
      <c r="AH30" s="303">
        <f>VLOOKUP($A30,'Value Added'!$A$2:$AX$44,COLUMN('Value Added'!AO$1),0)/VLOOKUP($A30,'Value Added'!$A$2:$AX$44,COLUMN('Value Added'!$J$1),0)</f>
        <v>1.2599618503600376</v>
      </c>
      <c r="AI30" s="303">
        <f>VLOOKUP($A30,'Value Added'!$A$2:$AX$44,COLUMN('Value Added'!AP$1),0)/VLOOKUP($A30,'Value Added'!$A$2:$AX$44,COLUMN('Value Added'!$J$1),0)</f>
        <v>1.2565230108638163</v>
      </c>
      <c r="AJ30" s="303">
        <f>VLOOKUP($A30,'Value Added'!$A$2:$AX$44,COLUMN('Value Added'!AQ$1),0)/VLOOKUP($A30,'Value Added'!$A$2:$AX$44,COLUMN('Value Added'!$J$1),0)</f>
        <v>1.2534512809749718</v>
      </c>
      <c r="AK30" s="303">
        <f>VLOOKUP($A30,'Value Added'!$A$2:$AX$44,COLUMN('Value Added'!AR$1),0)/VLOOKUP($A30,'Value Added'!$A$2:$AX$44,COLUMN('Value Added'!$J$1),0)</f>
        <v>1.2507560691195518</v>
      </c>
      <c r="AL30" s="303">
        <f>VLOOKUP($A30,'Value Added'!$A$2:$AX$44,COLUMN('Value Added'!AS$1),0)/VLOOKUP($A30,'Value Added'!$A$2:$AX$44,COLUMN('Value Added'!$J$1),0)</f>
        <v>1.2484470118662943</v>
      </c>
      <c r="AM30" s="303">
        <f>VLOOKUP($A30,'Value Added'!$A$2:$AX$44,COLUMN('Value Added'!AT$1),0)/VLOOKUP($A30,'Value Added'!$A$2:$AX$44,COLUMN('Value Added'!$J$1),0)</f>
        <v>1.2465340070286479</v>
      </c>
      <c r="AN30" s="303">
        <f>VLOOKUP($A30,'Value Added'!$A$2:$AX$44,COLUMN('Value Added'!AU$1),0)/VLOOKUP($A30,'Value Added'!$A$2:$AX$44,COLUMN('Value Added'!$J$1),0)</f>
        <v>1.2450272480401312</v>
      </c>
      <c r="AO30" s="303">
        <f>VLOOKUP($A30,'Value Added'!$A$2:$AX$44,COLUMN('Value Added'!AV$1),0)/VLOOKUP($A30,'Value Added'!$A$2:$AX$44,COLUMN('Value Added'!$J$1),0)</f>
        <v>1.2439372597047509</v>
      </c>
      <c r="AP30" s="303">
        <f>VLOOKUP($A30,'Value Added'!$A$2:$AX$44,COLUMN('Value Added'!AW$1),0)/VLOOKUP($A30,'Value Added'!$A$2:$AX$44,COLUMN('Value Added'!$J$1),0)</f>
        <v>1.243274935434171</v>
      </c>
      <c r="AQ30" s="304">
        <f>VLOOKUP($A30,'Value Added'!$A$2:$AX$44,COLUMN('Value Added'!AX$1),0)/VLOOKUP($A30,'Value Added'!$A$2:$AX$44,COLUMN('Value Added'!$J$1),0)</f>
        <v>1.2430515760939884</v>
      </c>
    </row>
    <row r="31" spans="1:43" x14ac:dyDescent="0.2">
      <c r="A31" s="74" t="s">
        <v>28</v>
      </c>
      <c r="B31" s="152" t="s">
        <v>314</v>
      </c>
      <c r="C31" s="152">
        <v>1</v>
      </c>
      <c r="D31" s="308">
        <f>VLOOKUP($A31,'Value Added'!$A$2:$AX$44,COLUMN('Value Added'!K$1),0)/VLOOKUP($A31,'Value Added'!$A$2:$AX$44,COLUMN('Value Added'!$J$1),0)</f>
        <v>1.2077795954705199</v>
      </c>
      <c r="E31" s="303">
        <f>VLOOKUP($A31,'Value Added'!$A$2:$AX$44,COLUMN('Value Added'!L$1),0)/VLOOKUP($A31,'Value Added'!$A$2:$AX$44,COLUMN('Value Added'!$J$1),0)</f>
        <v>1.2219935327235634</v>
      </c>
      <c r="F31" s="303">
        <f>VLOOKUP($A31,'Value Added'!$A$2:$AX$44,COLUMN('Value Added'!M$1),0)/VLOOKUP($A31,'Value Added'!$A$2:$AX$44,COLUMN('Value Added'!$J$1),0)</f>
        <v>1.2384790632234746</v>
      </c>
      <c r="G31" s="303">
        <f>VLOOKUP($A31,'Value Added'!$A$2:$AX$44,COLUMN('Value Added'!N$1),0)/VLOOKUP($A31,'Value Added'!$A$2:$AX$44,COLUMN('Value Added'!$J$1),0)</f>
        <v>1.2788435937909546</v>
      </c>
      <c r="H31" s="303">
        <f>VLOOKUP($A31,'Value Added'!$A$2:$AX$44,COLUMN('Value Added'!O$1),0)/VLOOKUP($A31,'Value Added'!$A$2:$AX$44,COLUMN('Value Added'!$J$1),0)</f>
        <v>1.3291053740704928</v>
      </c>
      <c r="I31" s="303">
        <f>VLOOKUP($A31,'Value Added'!$A$2:$AX$44,COLUMN('Value Added'!P$1),0)/VLOOKUP($A31,'Value Added'!$A$2:$AX$44,COLUMN('Value Added'!$J$1),0)</f>
        <v>1.376396322056562</v>
      </c>
      <c r="J31" s="303">
        <f>VLOOKUP($A31,'Value Added'!$A$2:$AX$44,COLUMN('Value Added'!Q$1),0)/VLOOKUP($A31,'Value Added'!$A$2:$AX$44,COLUMN('Value Added'!$J$1),0)</f>
        <v>1.4180687198536446</v>
      </c>
      <c r="K31" s="303">
        <f>VLOOKUP($A31,'Value Added'!$A$2:$AX$44,COLUMN('Value Added'!R$1),0)/VLOOKUP($A31,'Value Added'!$A$2:$AX$44,COLUMN('Value Added'!$J$1),0)</f>
        <v>1.4543635597641604</v>
      </c>
      <c r="L31" s="303">
        <f>VLOOKUP($A31,'Value Added'!$A$2:$AX$44,COLUMN('Value Added'!S$1),0)/VLOOKUP($A31,'Value Added'!$A$2:$AX$44,COLUMN('Value Added'!$J$1),0)</f>
        <v>1.4856717775776773</v>
      </c>
      <c r="M31" s="303">
        <f>VLOOKUP($A31,'Value Added'!$A$2:$AX$44,COLUMN('Value Added'!T$1),0)/VLOOKUP($A31,'Value Added'!$A$2:$AX$44,COLUMN('Value Added'!$J$1),0)</f>
        <v>1.5125132678604116</v>
      </c>
      <c r="N31" s="303">
        <f>VLOOKUP($A31,'Value Added'!$A$2:$AX$44,COLUMN('Value Added'!U$1),0)/VLOOKUP($A31,'Value Added'!$A$2:$AX$44,COLUMN('Value Added'!$J$1),0)</f>
        <v>1.5354824143130283</v>
      </c>
      <c r="O31" s="303">
        <f>VLOOKUP($A31,'Value Added'!$A$2:$AX$44,COLUMN('Value Added'!V$1),0)/VLOOKUP($A31,'Value Added'!$A$2:$AX$44,COLUMN('Value Added'!$J$1),0)</f>
        <v>1.5551251985834214</v>
      </c>
      <c r="P31" s="303">
        <f>VLOOKUP($A31,'Value Added'!$A$2:$AX$44,COLUMN('Value Added'!W$1),0)/VLOOKUP($A31,'Value Added'!$A$2:$AX$44,COLUMN('Value Added'!$J$1),0)</f>
        <v>1.5720157988983354</v>
      </c>
      <c r="Q31" s="303">
        <f>VLOOKUP($A31,'Value Added'!$A$2:$AX$44,COLUMN('Value Added'!X$1),0)/VLOOKUP($A31,'Value Added'!$A$2:$AX$44,COLUMN('Value Added'!$J$1),0)</f>
        <v>1.5867761673510536</v>
      </c>
      <c r="R31" s="303">
        <f>VLOOKUP($A31,'Value Added'!$A$2:$AX$44,COLUMN('Value Added'!Y$1),0)/VLOOKUP($A31,'Value Added'!$A$2:$AX$44,COLUMN('Value Added'!$J$1),0)</f>
        <v>1.6000657333536632</v>
      </c>
      <c r="S31" s="303">
        <f>VLOOKUP($A31,'Value Added'!$A$2:$AX$44,COLUMN('Value Added'!Z$1),0)/VLOOKUP($A31,'Value Added'!$A$2:$AX$44,COLUMN('Value Added'!$J$1),0)</f>
        <v>1.6124572553477978</v>
      </c>
      <c r="T31" s="303">
        <f>VLOOKUP($A31,'Value Added'!$A$2:$AX$44,COLUMN('Value Added'!AA$1),0)/VLOOKUP($A31,'Value Added'!$A$2:$AX$44,COLUMN('Value Added'!$J$1),0)</f>
        <v>1.6240758226976315</v>
      </c>
      <c r="U31" s="303">
        <f>VLOOKUP($A31,'Value Added'!$A$2:$AX$44,COLUMN('Value Added'!AB$1),0)/VLOOKUP($A31,'Value Added'!$A$2:$AX$44,COLUMN('Value Added'!$J$1),0)</f>
        <v>1.6349340111818096</v>
      </c>
      <c r="V31" s="303">
        <f>VLOOKUP($A31,'Value Added'!$A$2:$AX$44,COLUMN('Value Added'!AC$1),0)/VLOOKUP($A31,'Value Added'!$A$2:$AX$44,COLUMN('Value Added'!$J$1),0)</f>
        <v>1.6450462987208299</v>
      </c>
      <c r="W31" s="303">
        <f>VLOOKUP($A31,'Value Added'!$A$2:$AX$44,COLUMN('Value Added'!AD$1),0)/VLOOKUP($A31,'Value Added'!$A$2:$AX$44,COLUMN('Value Added'!$J$1),0)</f>
        <v>1.654428963847393</v>
      </c>
      <c r="X31" s="303">
        <f>VLOOKUP($A31,'Value Added'!$A$2:$AX$44,COLUMN('Value Added'!AE$1),0)/VLOOKUP($A31,'Value Added'!$A$2:$AX$44,COLUMN('Value Added'!$J$1),0)</f>
        <v>1.6630999819153163</v>
      </c>
      <c r="Y31" s="303">
        <f>VLOOKUP($A31,'Value Added'!$A$2:$AX$44,COLUMN('Value Added'!AF$1),0)/VLOOKUP($A31,'Value Added'!$A$2:$AX$44,COLUMN('Value Added'!$J$1),0)</f>
        <v>1.6710789198299132</v>
      </c>
      <c r="Z31" s="303">
        <f>VLOOKUP($A31,'Value Added'!$A$2:$AX$44,COLUMN('Value Added'!AG$1),0)/VLOOKUP($A31,'Value Added'!$A$2:$AX$44,COLUMN('Value Added'!$J$1),0)</f>
        <v>1.6783868300515699</v>
      </c>
      <c r="AA31" s="303">
        <f>VLOOKUP($A31,'Value Added'!$A$2:$AX$44,COLUMN('Value Added'!AH$1),0)/VLOOKUP($A31,'Value Added'!$A$2:$AX$44,COLUMN('Value Added'!$J$1),0)</f>
        <v>1.6850461445888654</v>
      </c>
      <c r="AB31" s="303">
        <f>VLOOKUP($A31,'Value Added'!$A$2:$AX$44,COLUMN('Value Added'!AI$1),0)/VLOOKUP($A31,'Value Added'!$A$2:$AX$44,COLUMN('Value Added'!$J$1),0)</f>
        <v>1.6910805696596813</v>
      </c>
      <c r="AC31" s="303">
        <f>VLOOKUP($A31,'Value Added'!$A$2:$AX$44,COLUMN('Value Added'!AJ$1),0)/VLOOKUP($A31,'Value Added'!$A$2:$AX$44,COLUMN('Value Added'!$J$1),0)</f>
        <v>1.6965149816582616</v>
      </c>
      <c r="AD31" s="303">
        <f>VLOOKUP($A31,'Value Added'!$A$2:$AX$44,COLUMN('Value Added'!AK$1),0)/VLOOKUP($A31,'Value Added'!$A$2:$AX$44,COLUMN('Value Added'!$J$1),0)</f>
        <v>1.701375325023863</v>
      </c>
      <c r="AE31" s="303">
        <f>VLOOKUP($A31,'Value Added'!$A$2:$AX$44,COLUMN('Value Added'!AL$1),0)/VLOOKUP($A31,'Value Added'!$A$2:$AX$44,COLUMN('Value Added'!$J$1),0)</f>
        <v>1.7056885125634464</v>
      </c>
      <c r="AF31" s="303">
        <f>VLOOKUP($A31,'Value Added'!$A$2:$AX$44,COLUMN('Value Added'!AM$1),0)/VLOOKUP($A31,'Value Added'!$A$2:$AX$44,COLUMN('Value Added'!$J$1),0)</f>
        <v>1.7094823287364753</v>
      </c>
      <c r="AG31" s="303">
        <f>VLOOKUP($A31,'Value Added'!$A$2:$AX$44,COLUMN('Value Added'!AN$1),0)/VLOOKUP($A31,'Value Added'!$A$2:$AX$44,COLUMN('Value Added'!$J$1),0)</f>
        <v>1.7127853363658185</v>
      </c>
      <c r="AH31" s="303">
        <f>VLOOKUP($A31,'Value Added'!$A$2:$AX$44,COLUMN('Value Added'!AO$1),0)/VLOOKUP($A31,'Value Added'!$A$2:$AX$44,COLUMN('Value Added'!$J$1),0)</f>
        <v>1.7156267871946209</v>
      </c>
      <c r="AI31" s="303">
        <f>VLOOKUP($A31,'Value Added'!$A$2:$AX$44,COLUMN('Value Added'!AP$1),0)/VLOOKUP($A31,'Value Added'!$A$2:$AX$44,COLUMN('Value Added'!$J$1),0)</f>
        <v>1.7180365366658472</v>
      </c>
      <c r="AJ31" s="303">
        <f>VLOOKUP($A31,'Value Added'!$A$2:$AX$44,COLUMN('Value Added'!AQ$1),0)/VLOOKUP($A31,'Value Added'!$A$2:$AX$44,COLUMN('Value Added'!$J$1),0)</f>
        <v>1.7200449632588699</v>
      </c>
      <c r="AK31" s="303">
        <f>VLOOKUP($A31,'Value Added'!$A$2:$AX$44,COLUMN('Value Added'!AR$1),0)/VLOOKUP($A31,'Value Added'!$A$2:$AX$44,COLUMN('Value Added'!$J$1),0)</f>
        <v>1.7216828926769376</v>
      </c>
      <c r="AL31" s="303">
        <f>VLOOKUP($A31,'Value Added'!$A$2:$AX$44,COLUMN('Value Added'!AS$1),0)/VLOOKUP($A31,'Value Added'!$A$2:$AX$44,COLUMN('Value Added'!$J$1),0)</f>
        <v>1.7229815271402538</v>
      </c>
      <c r="AM31" s="303">
        <f>VLOOKUP($A31,'Value Added'!$A$2:$AX$44,COLUMN('Value Added'!AT$1),0)/VLOOKUP($A31,'Value Added'!$A$2:$AX$44,COLUMN('Value Added'!$J$1),0)</f>
        <v>1.7239723800027411</v>
      </c>
      <c r="AN31" s="303">
        <f>VLOOKUP($A31,'Value Added'!$A$2:$AX$44,COLUMN('Value Added'!AU$1),0)/VLOOKUP($A31,'Value Added'!$A$2:$AX$44,COLUMN('Value Added'!$J$1),0)</f>
        <v>1.7246872158756628</v>
      </c>
      <c r="AO31" s="303">
        <f>VLOOKUP($A31,'Value Added'!$A$2:$AX$44,COLUMN('Value Added'!AV$1),0)/VLOOKUP($A31,'Value Added'!$A$2:$AX$44,COLUMN('Value Added'!$J$1),0)</f>
        <v>1.7251579964094768</v>
      </c>
      <c r="AP31" s="303">
        <f>VLOOKUP($A31,'Value Added'!$A$2:$AX$44,COLUMN('Value Added'!AW$1),0)/VLOOKUP($A31,'Value Added'!$A$2:$AX$44,COLUMN('Value Added'!$J$1),0)</f>
        <v>1.725416831855781</v>
      </c>
      <c r="AQ31" s="304">
        <f>VLOOKUP($A31,'Value Added'!$A$2:$AX$44,COLUMN('Value Added'!AX$1),0)/VLOOKUP($A31,'Value Added'!$A$2:$AX$44,COLUMN('Value Added'!$J$1),0)</f>
        <v>1.7254959385044593</v>
      </c>
    </row>
    <row r="32" spans="1:43" x14ac:dyDescent="0.2">
      <c r="A32" s="74" t="s">
        <v>29</v>
      </c>
      <c r="B32" s="152" t="s">
        <v>314</v>
      </c>
      <c r="C32" s="152">
        <v>1</v>
      </c>
      <c r="D32" s="308">
        <f>VLOOKUP($A32,'Value Added'!$A$2:$AX$44,COLUMN('Value Added'!K$1),0)/VLOOKUP($A32,'Value Added'!$A$2:$AX$44,COLUMN('Value Added'!$J$1),0)</f>
        <v>1.1702967804386764</v>
      </c>
      <c r="E32" s="303">
        <f>VLOOKUP($A32,'Value Added'!$A$2:$AX$44,COLUMN('Value Added'!L$1),0)/VLOOKUP($A32,'Value Added'!$A$2:$AX$44,COLUMN('Value Added'!$J$1),0)</f>
        <v>1.1745589963404566</v>
      </c>
      <c r="F32" s="303">
        <f>VLOOKUP($A32,'Value Added'!$A$2:$AX$44,COLUMN('Value Added'!M$1),0)/VLOOKUP($A32,'Value Added'!$A$2:$AX$44,COLUMN('Value Added'!$J$1),0)</f>
        <v>1.1913999447709331</v>
      </c>
      <c r="G32" s="303">
        <f>VLOOKUP($A32,'Value Added'!$A$2:$AX$44,COLUMN('Value Added'!N$1),0)/VLOOKUP($A32,'Value Added'!$A$2:$AX$44,COLUMN('Value Added'!$J$1),0)</f>
        <v>1.2326636445929358</v>
      </c>
      <c r="H32" s="303">
        <f>VLOOKUP($A32,'Value Added'!$A$2:$AX$44,COLUMN('Value Added'!O$1),0)/VLOOKUP($A32,'Value Added'!$A$2:$AX$44,COLUMN('Value Added'!$J$1),0)</f>
        <v>1.2840858443694643</v>
      </c>
      <c r="I32" s="303">
        <f>VLOOKUP($A32,'Value Added'!$A$2:$AX$44,COLUMN('Value Added'!P$1),0)/VLOOKUP($A32,'Value Added'!$A$2:$AX$44,COLUMN('Value Added'!$J$1),0)</f>
        <v>1.3324584681828684</v>
      </c>
      <c r="J32" s="303">
        <f>VLOOKUP($A32,'Value Added'!$A$2:$AX$44,COLUMN('Value Added'!Q$1),0)/VLOOKUP($A32,'Value Added'!$A$2:$AX$44,COLUMN('Value Added'!$J$1),0)</f>
        <v>1.3750838090249751</v>
      </c>
      <c r="K32" s="303">
        <f>VLOOKUP($A32,'Value Added'!$A$2:$AX$44,COLUMN('Value Added'!R$1),0)/VLOOKUP($A32,'Value Added'!$A$2:$AX$44,COLUMN('Value Added'!$J$1),0)</f>
        <v>1.41226350879887</v>
      </c>
      <c r="L32" s="303">
        <f>VLOOKUP($A32,'Value Added'!$A$2:$AX$44,COLUMN('Value Added'!S$1),0)/VLOOKUP($A32,'Value Added'!$A$2:$AX$44,COLUMN('Value Added'!$J$1),0)</f>
        <v>1.444470264964355</v>
      </c>
      <c r="M32" s="303">
        <f>VLOOKUP($A32,'Value Added'!$A$2:$AX$44,COLUMN('Value Added'!T$1),0)/VLOOKUP($A32,'Value Added'!$A$2:$AX$44,COLUMN('Value Added'!$J$1),0)</f>
        <v>1.4723226443064741</v>
      </c>
      <c r="N32" s="303">
        <f>VLOOKUP($A32,'Value Added'!$A$2:$AX$44,COLUMN('Value Added'!U$1),0)/VLOOKUP($A32,'Value Added'!$A$2:$AX$44,COLUMN('Value Added'!$J$1),0)</f>
        <v>1.4965028581941708</v>
      </c>
      <c r="O32" s="303">
        <f>VLOOKUP($A32,'Value Added'!$A$2:$AX$44,COLUMN('Value Added'!V$1),0)/VLOOKUP($A32,'Value Added'!$A$2:$AX$44,COLUMN('Value Added'!$J$1),0)</f>
        <v>1.517555897187945</v>
      </c>
      <c r="P32" s="303">
        <f>VLOOKUP($A32,'Value Added'!$A$2:$AX$44,COLUMN('Value Added'!W$1),0)/VLOOKUP($A32,'Value Added'!$A$2:$AX$44,COLUMN('Value Added'!$J$1),0)</f>
        <v>1.5360320670499776</v>
      </c>
      <c r="Q32" s="303">
        <f>VLOOKUP($A32,'Value Added'!$A$2:$AX$44,COLUMN('Value Added'!X$1),0)/VLOOKUP($A32,'Value Added'!$A$2:$AX$44,COLUMN('Value Added'!$J$1),0)</f>
        <v>1.5525305692212403</v>
      </c>
      <c r="R32" s="303">
        <f>VLOOKUP($A32,'Value Added'!$A$2:$AX$44,COLUMN('Value Added'!Y$1),0)/VLOOKUP($A32,'Value Added'!$A$2:$AX$44,COLUMN('Value Added'!$J$1),0)</f>
        <v>1.5676899805740665</v>
      </c>
      <c r="S32" s="303">
        <f>VLOOKUP($A32,'Value Added'!$A$2:$AX$44,COLUMN('Value Added'!Z$1),0)/VLOOKUP($A32,'Value Added'!$A$2:$AX$44,COLUMN('Value Added'!$J$1),0)</f>
        <v>1.5820651851502625</v>
      </c>
      <c r="T32" s="303">
        <f>VLOOKUP($A32,'Value Added'!$A$2:$AX$44,COLUMN('Value Added'!AA$1),0)/VLOOKUP($A32,'Value Added'!$A$2:$AX$44,COLUMN('Value Added'!$J$1),0)</f>
        <v>1.5957668567877963</v>
      </c>
      <c r="U32" s="303">
        <f>VLOOKUP($A32,'Value Added'!$A$2:$AX$44,COLUMN('Value Added'!AB$1),0)/VLOOKUP($A32,'Value Added'!$A$2:$AX$44,COLUMN('Value Added'!$J$1),0)</f>
        <v>1.6087933531161076</v>
      </c>
      <c r="V32" s="303">
        <f>VLOOKUP($A32,'Value Added'!$A$2:$AX$44,COLUMN('Value Added'!AC$1),0)/VLOOKUP($A32,'Value Added'!$A$2:$AX$44,COLUMN('Value Added'!$J$1),0)</f>
        <v>1.6211444732762896</v>
      </c>
      <c r="W32" s="303">
        <f>VLOOKUP($A32,'Value Added'!$A$2:$AX$44,COLUMN('Value Added'!AD$1),0)/VLOOKUP($A32,'Value Added'!$A$2:$AX$44,COLUMN('Value Added'!$J$1),0)</f>
        <v>1.6328214244228321</v>
      </c>
      <c r="X32" s="303">
        <f>VLOOKUP($A32,'Value Added'!$A$2:$AX$44,COLUMN('Value Added'!AE$1),0)/VLOOKUP($A32,'Value Added'!$A$2:$AX$44,COLUMN('Value Added'!$J$1),0)</f>
        <v>1.643826784609864</v>
      </c>
      <c r="Y32" s="303">
        <f>VLOOKUP($A32,'Value Added'!$A$2:$AX$44,COLUMN('Value Added'!AF$1),0)/VLOOKUP($A32,'Value Added'!$A$2:$AX$44,COLUMN('Value Added'!$J$1),0)</f>
        <v>1.6541644623753353</v>
      </c>
      <c r="Z32" s="303">
        <f>VLOOKUP($A32,'Value Added'!$A$2:$AX$44,COLUMN('Value Added'!AG$1),0)/VLOOKUP($A32,'Value Added'!$A$2:$AX$44,COLUMN('Value Added'!$J$1),0)</f>
        <v>1.6638396533407402</v>
      </c>
      <c r="AA32" s="303">
        <f>VLOOKUP($A32,'Value Added'!$A$2:$AX$44,COLUMN('Value Added'!AH$1),0)/VLOOKUP($A32,'Value Added'!$A$2:$AX$44,COLUMN('Value Added'!$J$1),0)</f>
        <v>1.6728587941458564</v>
      </c>
      <c r="AB32" s="303">
        <f>VLOOKUP($A32,'Value Added'!$A$2:$AX$44,COLUMN('Value Added'!AI$1),0)/VLOOKUP($A32,'Value Added'!$A$2:$AX$44,COLUMN('Value Added'!$J$1),0)</f>
        <v>1.6812295140380078</v>
      </c>
      <c r="AC32" s="303">
        <f>VLOOKUP($A32,'Value Added'!$A$2:$AX$44,COLUMN('Value Added'!AJ$1),0)/VLOOKUP($A32,'Value Added'!$A$2:$AX$44,COLUMN('Value Added'!$J$1),0)</f>
        <v>1.688960584433139</v>
      </c>
      <c r="AD32" s="303">
        <f>VLOOKUP($A32,'Value Added'!$A$2:$AX$44,COLUMN('Value Added'!AK$1),0)/VLOOKUP($A32,'Value Added'!$A$2:$AX$44,COLUMN('Value Added'!$J$1),0)</f>
        <v>1.6960618667623963</v>
      </c>
      <c r="AE32" s="303">
        <f>VLOOKUP($A32,'Value Added'!$A$2:$AX$44,COLUMN('Value Added'!AL$1),0)/VLOOKUP($A32,'Value Added'!$A$2:$AX$44,COLUMN('Value Added'!$J$1),0)</f>
        <v>1.702544258912235</v>
      </c>
      <c r="AF32" s="303">
        <f>VLOOKUP($A32,'Value Added'!$A$2:$AX$44,COLUMN('Value Added'!AM$1),0)/VLOOKUP($A32,'Value Added'!$A$2:$AX$44,COLUMN('Value Added'!$J$1),0)</f>
        <v>1.7084196405591234</v>
      </c>
      <c r="AG32" s="303">
        <f>VLOOKUP($A32,'Value Added'!$A$2:$AX$44,COLUMN('Value Added'!AN$1),0)/VLOOKUP($A32,'Value Added'!$A$2:$AX$44,COLUMN('Value Added'!$J$1),0)</f>
        <v>1.7137008176915778</v>
      </c>
      <c r="AH32" s="303">
        <f>VLOOKUP($A32,'Value Added'!$A$2:$AX$44,COLUMN('Value Added'!AO$1),0)/VLOOKUP($A32,'Value Added'!$A$2:$AX$44,COLUMN('Value Added'!$J$1),0)</f>
        <v>1.7184014666024694</v>
      </c>
      <c r="AI32" s="303">
        <f>VLOOKUP($A32,'Value Added'!$A$2:$AX$44,COLUMN('Value Added'!AP$1),0)/VLOOKUP($A32,'Value Added'!$A$2:$AX$44,COLUMN('Value Added'!$J$1),0)</f>
        <v>1.722536077623908</v>
      </c>
      <c r="AJ32" s="303">
        <f>VLOOKUP($A32,'Value Added'!$A$2:$AX$44,COLUMN('Value Added'!AQ$1),0)/VLOOKUP($A32,'Value Added'!$A$2:$AX$44,COLUMN('Value Added'!$J$1),0)</f>
        <v>1.7261198988652424</v>
      </c>
      <c r="AK32" s="303">
        <f>VLOOKUP($A32,'Value Added'!$A$2:$AX$44,COLUMN('Value Added'!AR$1),0)/VLOOKUP($A32,'Value Added'!$A$2:$AX$44,COLUMN('Value Added'!$J$1),0)</f>
        <v>1.7291688802022183</v>
      </c>
      <c r="AL32" s="303">
        <f>VLOOKUP($A32,'Value Added'!$A$2:$AX$44,COLUMN('Value Added'!AS$1),0)/VLOOKUP($A32,'Value Added'!$A$2:$AX$44,COLUMN('Value Added'!$J$1),0)</f>
        <v>1.7316996177521344</v>
      </c>
      <c r="AM32" s="303">
        <f>VLOOKUP($A32,'Value Added'!$A$2:$AX$44,COLUMN('Value Added'!AT$1),0)/VLOOKUP($A32,'Value Added'!$A$2:$AX$44,COLUMN('Value Added'!$J$1),0)</f>
        <v>1.7337292990560931</v>
      </c>
      <c r="AN32" s="303">
        <f>VLOOKUP($A32,'Value Added'!$A$2:$AX$44,COLUMN('Value Added'!AU$1),0)/VLOOKUP($A32,'Value Added'!$A$2:$AX$44,COLUMN('Value Added'!$J$1),0)</f>
        <v>1.7352756491753452</v>
      </c>
      <c r="AO32" s="303">
        <f>VLOOKUP($A32,'Value Added'!$A$2:$AX$44,COLUMN('Value Added'!AV$1),0)/VLOOKUP($A32,'Value Added'!$A$2:$AX$44,COLUMN('Value Added'!$J$1),0)</f>
        <v>1.7363568778942025</v>
      </c>
      <c r="AP32" s="303">
        <f>VLOOKUP($A32,'Value Added'!$A$2:$AX$44,COLUMN('Value Added'!AW$1),0)/VLOOKUP($A32,'Value Added'!$A$2:$AX$44,COLUMN('Value Added'!$J$1),0)</f>
        <v>1.7369916282075857</v>
      </c>
      <c r="AQ32" s="304">
        <f>VLOOKUP($A32,'Value Added'!$A$2:$AX$44,COLUMN('Value Added'!AX$1),0)/VLOOKUP($A32,'Value Added'!$A$2:$AX$44,COLUMN('Value Added'!$J$1),0)</f>
        <v>1.7371989262564389</v>
      </c>
    </row>
    <row r="33" spans="1:43" x14ac:dyDescent="0.2">
      <c r="A33" s="74" t="s">
        <v>30</v>
      </c>
      <c r="B33" s="152" t="s">
        <v>314</v>
      </c>
      <c r="C33" s="152">
        <v>1</v>
      </c>
      <c r="D33" s="308">
        <f>VLOOKUP($A33,'Value Added'!$A$2:$AX$44,COLUMN('Value Added'!K$1),0)/VLOOKUP($A33,'Value Added'!$A$2:$AX$44,COLUMN('Value Added'!$J$1),0)</f>
        <v>1.1723791590515567</v>
      </c>
      <c r="E33" s="303">
        <f>VLOOKUP($A33,'Value Added'!$A$2:$AX$44,COLUMN('Value Added'!L$1),0)/VLOOKUP($A33,'Value Added'!$A$2:$AX$44,COLUMN('Value Added'!$J$1),0)</f>
        <v>1.2338140905771489</v>
      </c>
      <c r="F33" s="303">
        <f>VLOOKUP($A33,'Value Added'!$A$2:$AX$44,COLUMN('Value Added'!M$1),0)/VLOOKUP($A33,'Value Added'!$A$2:$AX$44,COLUMN('Value Added'!$J$1),0)</f>
        <v>1.2623654193994156</v>
      </c>
      <c r="G33" s="303">
        <f>VLOOKUP($A33,'Value Added'!$A$2:$AX$44,COLUMN('Value Added'!N$1),0)/VLOOKUP($A33,'Value Added'!$A$2:$AX$44,COLUMN('Value Added'!$J$1),0)</f>
        <v>1.333047813701395</v>
      </c>
      <c r="H33" s="303">
        <f>VLOOKUP($A33,'Value Added'!$A$2:$AX$44,COLUMN('Value Added'!O$1),0)/VLOOKUP($A33,'Value Added'!$A$2:$AX$44,COLUMN('Value Added'!$J$1),0)</f>
        <v>1.422372870104474</v>
      </c>
      <c r="I33" s="303">
        <f>VLOOKUP($A33,'Value Added'!$A$2:$AX$44,COLUMN('Value Added'!P$1),0)/VLOOKUP($A33,'Value Added'!$A$2:$AX$44,COLUMN('Value Added'!$J$1),0)</f>
        <v>1.5070568770888366</v>
      </c>
      <c r="J33" s="303">
        <f>VLOOKUP($A33,'Value Added'!$A$2:$AX$44,COLUMN('Value Added'!Q$1),0)/VLOOKUP($A33,'Value Added'!$A$2:$AX$44,COLUMN('Value Added'!$J$1),0)</f>
        <v>1.5822451164208666</v>
      </c>
      <c r="K33" s="303">
        <f>VLOOKUP($A33,'Value Added'!$A$2:$AX$44,COLUMN('Value Added'!R$1),0)/VLOOKUP($A33,'Value Added'!$A$2:$AX$44,COLUMN('Value Added'!$J$1),0)</f>
        <v>1.6488640292270049</v>
      </c>
      <c r="L33" s="303">
        <f>VLOOKUP($A33,'Value Added'!$A$2:$AX$44,COLUMN('Value Added'!S$1),0)/VLOOKUP($A33,'Value Added'!$A$2:$AX$44,COLUMN('Value Added'!$J$1),0)</f>
        <v>1.7084485478598248</v>
      </c>
      <c r="M33" s="303">
        <f>VLOOKUP($A33,'Value Added'!$A$2:$AX$44,COLUMN('Value Added'!T$1),0)/VLOOKUP($A33,'Value Added'!$A$2:$AX$44,COLUMN('Value Added'!$J$1),0)</f>
        <v>1.7630473078537852</v>
      </c>
      <c r="N33" s="303">
        <f>VLOOKUP($A33,'Value Added'!$A$2:$AX$44,COLUMN('Value Added'!U$1),0)/VLOOKUP($A33,'Value Added'!$A$2:$AX$44,COLUMN('Value Added'!$J$1),0)</f>
        <v>1.8147591315225786</v>
      </c>
      <c r="O33" s="303">
        <f>VLOOKUP($A33,'Value Added'!$A$2:$AX$44,COLUMN('Value Added'!V$1),0)/VLOOKUP($A33,'Value Added'!$A$2:$AX$44,COLUMN('Value Added'!$J$1),0)</f>
        <v>1.8644498102967046</v>
      </c>
      <c r="P33" s="303">
        <f>VLOOKUP($A33,'Value Added'!$A$2:$AX$44,COLUMN('Value Added'!W$1),0)/VLOOKUP($A33,'Value Added'!$A$2:$AX$44,COLUMN('Value Added'!$J$1),0)</f>
        <v>1.9127215227097651</v>
      </c>
      <c r="Q33" s="303">
        <f>VLOOKUP($A33,'Value Added'!$A$2:$AX$44,COLUMN('Value Added'!X$1),0)/VLOOKUP($A33,'Value Added'!$A$2:$AX$44,COLUMN('Value Added'!$J$1),0)</f>
        <v>1.9602650322278352</v>
      </c>
      <c r="R33" s="303">
        <f>VLOOKUP($A33,'Value Added'!$A$2:$AX$44,COLUMN('Value Added'!Y$1),0)/VLOOKUP($A33,'Value Added'!$A$2:$AX$44,COLUMN('Value Added'!$J$1),0)</f>
        <v>2.0078557126105907</v>
      </c>
      <c r="S33" s="303">
        <f>VLOOKUP($A33,'Value Added'!$A$2:$AX$44,COLUMN('Value Added'!Z$1),0)/VLOOKUP($A33,'Value Added'!$A$2:$AX$44,COLUMN('Value Added'!$J$1),0)</f>
        <v>2.0561774619615232</v>
      </c>
      <c r="T33" s="303">
        <f>VLOOKUP($A33,'Value Added'!$A$2:$AX$44,COLUMN('Value Added'!AA$1),0)/VLOOKUP($A33,'Value Added'!$A$2:$AX$44,COLUMN('Value Added'!$J$1),0)</f>
        <v>2.1052664616318921</v>
      </c>
      <c r="U33" s="303">
        <f>VLOOKUP($A33,'Value Added'!$A$2:$AX$44,COLUMN('Value Added'!AB$1),0)/VLOOKUP($A33,'Value Added'!$A$2:$AX$44,COLUMN('Value Added'!$J$1),0)</f>
        <v>2.1549787784658516</v>
      </c>
      <c r="V33" s="303">
        <f>VLOOKUP($A33,'Value Added'!$A$2:$AX$44,COLUMN('Value Added'!AC$1),0)/VLOOKUP($A33,'Value Added'!$A$2:$AX$44,COLUMN('Value Added'!$J$1),0)</f>
        <v>2.2051566018200095</v>
      </c>
      <c r="W33" s="303">
        <f>VLOOKUP($A33,'Value Added'!$A$2:$AX$44,COLUMN('Value Added'!AD$1),0)/VLOOKUP($A33,'Value Added'!$A$2:$AX$44,COLUMN('Value Added'!$J$1),0)</f>
        <v>2.2556278811016175</v>
      </c>
      <c r="X33" s="303">
        <f>VLOOKUP($A33,'Value Added'!$A$2:$AX$44,COLUMN('Value Added'!AE$1),0)/VLOOKUP($A33,'Value Added'!$A$2:$AX$44,COLUMN('Value Added'!$J$1),0)</f>
        <v>2.3062060890977754</v>
      </c>
      <c r="Y33" s="303">
        <f>VLOOKUP($A33,'Value Added'!$A$2:$AX$44,COLUMN('Value Added'!AF$1),0)/VLOOKUP($A33,'Value Added'!$A$2:$AX$44,COLUMN('Value Added'!$J$1),0)</f>
        <v>2.3566901290086335</v>
      </c>
      <c r="Z33" s="303">
        <f>VLOOKUP($A33,'Value Added'!$A$2:$AX$44,COLUMN('Value Added'!AG$1),0)/VLOOKUP($A33,'Value Added'!$A$2:$AX$44,COLUMN('Value Added'!$J$1),0)</f>
        <v>2.4068644033444917</v>
      </c>
      <c r="AA33" s="303">
        <f>VLOOKUP($A33,'Value Added'!$A$2:$AX$44,COLUMN('Value Added'!AH$1),0)/VLOOKUP($A33,'Value Added'!$A$2:$AX$44,COLUMN('Value Added'!$J$1),0)</f>
        <v>2.4564990627493244</v>
      </c>
      <c r="AB33" s="303">
        <f>VLOOKUP($A33,'Value Added'!$A$2:$AX$44,COLUMN('Value Added'!AI$1),0)/VLOOKUP($A33,'Value Added'!$A$2:$AX$44,COLUMN('Value Added'!$J$1),0)</f>
        <v>2.5053504523205441</v>
      </c>
      <c r="AC33" s="303">
        <f>VLOOKUP($A33,'Value Added'!$A$2:$AX$44,COLUMN('Value Added'!AJ$1),0)/VLOOKUP($A33,'Value Added'!$A$2:$AX$44,COLUMN('Value Added'!$J$1),0)</f>
        <v>2.5531617720571154</v>
      </c>
      <c r="AD33" s="303">
        <f>VLOOKUP($A33,'Value Added'!$A$2:$AX$44,COLUMN('Value Added'!AK$1),0)/VLOOKUP($A33,'Value Added'!$A$2:$AX$44,COLUMN('Value Added'!$J$1),0)</f>
        <v>2.5996639666405974</v>
      </c>
      <c r="AE33" s="303">
        <f>VLOOKUP($A33,'Value Added'!$A$2:$AX$44,COLUMN('Value Added'!AL$1),0)/VLOOKUP($A33,'Value Added'!$A$2:$AX$44,COLUMN('Value Added'!$J$1),0)</f>
        <v>2.6445768577948017</v>
      </c>
      <c r="AF33" s="303">
        <f>VLOOKUP($A33,'Value Added'!$A$2:$AX$44,COLUMN('Value Added'!AM$1),0)/VLOOKUP($A33,'Value Added'!$A$2:$AX$44,COLUMN('Value Added'!$J$1),0)</f>
        <v>2.6876105299488557</v>
      </c>
      <c r="AG33" s="303">
        <f>VLOOKUP($A33,'Value Added'!$A$2:$AX$44,COLUMN('Value Added'!AN$1),0)/VLOOKUP($A33,'Value Added'!$A$2:$AX$44,COLUMN('Value Added'!$J$1),0)</f>
        <v>2.7284669768230692</v>
      </c>
      <c r="AH33" s="303">
        <f>VLOOKUP($A33,'Value Added'!$A$2:$AX$44,COLUMN('Value Added'!AO$1),0)/VLOOKUP($A33,'Value Added'!$A$2:$AX$44,COLUMN('Value Added'!$J$1),0)</f>
        <v>2.7668420128586475</v>
      </c>
      <c r="AI33" s="303">
        <f>VLOOKUP($A33,'Value Added'!$A$2:$AX$44,COLUMN('Value Added'!AP$1),0)/VLOOKUP($A33,'Value Added'!$A$2:$AX$44,COLUMN('Value Added'!$J$1),0)</f>
        <v>2.8024274491276255</v>
      </c>
      <c r="AJ33" s="303">
        <f>VLOOKUP($A33,'Value Added'!$A$2:$AX$44,COLUMN('Value Added'!AQ$1),0)/VLOOKUP($A33,'Value Added'!$A$2:$AX$44,COLUMN('Value Added'!$J$1),0)</f>
        <v>2.8349135285132343</v>
      </c>
      <c r="AK33" s="303">
        <f>VLOOKUP($A33,'Value Added'!$A$2:$AX$44,COLUMN('Value Added'!AR$1),0)/VLOOKUP($A33,'Value Added'!$A$2:$AX$44,COLUMN('Value Added'!$J$1),0)</f>
        <v>2.8639916095869942</v>
      </c>
      <c r="AL33" s="303">
        <f>VLOOKUP($A33,'Value Added'!$A$2:$AX$44,COLUMN('Value Added'!AS$1),0)/VLOOKUP($A33,'Value Added'!$A$2:$AX$44,COLUMN('Value Added'!$J$1),0)</f>
        <v>2.8893570827940538</v>
      </c>
      <c r="AM33" s="303">
        <f>VLOOKUP($A33,'Value Added'!$A$2:$AX$44,COLUMN('Value Added'!AT$1),0)/VLOOKUP($A33,'Value Added'!$A$2:$AX$44,COLUMN('Value Added'!$J$1),0)</f>
        <v>2.9107124963810826</v>
      </c>
      <c r="AN33" s="303">
        <f>VLOOKUP($A33,'Value Added'!$A$2:$AX$44,COLUMN('Value Added'!AU$1),0)/VLOOKUP($A33,'Value Added'!$A$2:$AX$44,COLUMN('Value Added'!$J$1),0)</f>
        <v>2.9277708630741799</v>
      </c>
      <c r="AO33" s="303">
        <f>VLOOKUP($A33,'Value Added'!$A$2:$AX$44,COLUMN('Value Added'!AV$1),0)/VLOOKUP($A33,'Value Added'!$A$2:$AX$44,COLUMN('Value Added'!$J$1),0)</f>
        <v>2.9402591119742443</v>
      </c>
      <c r="AP33" s="303">
        <f>VLOOKUP($A33,'Value Added'!$A$2:$AX$44,COLUMN('Value Added'!AW$1),0)/VLOOKUP($A33,'Value Added'!$A$2:$AX$44,COLUMN('Value Added'!$J$1),0)</f>
        <v>2.9479216436414961</v>
      </c>
      <c r="AQ33" s="304">
        <f>VLOOKUP($A33,'Value Added'!$A$2:$AX$44,COLUMN('Value Added'!AX$1),0)/VLOOKUP($A33,'Value Added'!$A$2:$AX$44,COLUMN('Value Added'!$J$1),0)</f>
        <v>2.9505239400690386</v>
      </c>
    </row>
    <row r="34" spans="1:43" x14ac:dyDescent="0.2">
      <c r="A34" s="74" t="s">
        <v>32</v>
      </c>
      <c r="B34" s="152" t="s">
        <v>314</v>
      </c>
      <c r="C34" s="152">
        <v>1</v>
      </c>
      <c r="D34" s="308">
        <f>VLOOKUP($A34,'Value Added'!$A$2:$AX$44,COLUMN('Value Added'!K$1),0)/VLOOKUP($A34,'Value Added'!$A$2:$AX$44,COLUMN('Value Added'!$J$1),0)</f>
        <v>1.1286492081810726</v>
      </c>
      <c r="E34" s="303">
        <f>VLOOKUP($A34,'Value Added'!$A$2:$AX$44,COLUMN('Value Added'!L$1),0)/VLOOKUP($A34,'Value Added'!$A$2:$AX$44,COLUMN('Value Added'!$J$1),0)</f>
        <v>1.174034390336933</v>
      </c>
      <c r="F34" s="303">
        <f>VLOOKUP($A34,'Value Added'!$A$2:$AX$44,COLUMN('Value Added'!M$1),0)/VLOOKUP($A34,'Value Added'!$A$2:$AX$44,COLUMN('Value Added'!$J$1),0)</f>
        <v>1.1845028979599779</v>
      </c>
      <c r="G34" s="303">
        <f>VLOOKUP($A34,'Value Added'!$A$2:$AX$44,COLUMN('Value Added'!N$1),0)/VLOOKUP($A34,'Value Added'!$A$2:$AX$44,COLUMN('Value Added'!$J$1),0)</f>
        <v>1.2100971044546189</v>
      </c>
      <c r="H34" s="303">
        <f>VLOOKUP($A34,'Value Added'!$A$2:$AX$44,COLUMN('Value Added'!O$1),0)/VLOOKUP($A34,'Value Added'!$A$2:$AX$44,COLUMN('Value Added'!$J$1),0)</f>
        <v>1.2419678455401317</v>
      </c>
      <c r="I34" s="303">
        <f>VLOOKUP($A34,'Value Added'!$A$2:$AX$44,COLUMN('Value Added'!P$1),0)/VLOOKUP($A34,'Value Added'!$A$2:$AX$44,COLUMN('Value Added'!$J$1),0)</f>
        <v>1.2722061479014148</v>
      </c>
      <c r="J34" s="303">
        <f>VLOOKUP($A34,'Value Added'!$A$2:$AX$44,COLUMN('Value Added'!Q$1),0)/VLOOKUP($A34,'Value Added'!$A$2:$AX$44,COLUMN('Value Added'!$J$1),0)</f>
        <v>1.2989950238667392</v>
      </c>
      <c r="K34" s="303">
        <f>VLOOKUP($A34,'Value Added'!$A$2:$AX$44,COLUMN('Value Added'!R$1),0)/VLOOKUP($A34,'Value Added'!$A$2:$AX$44,COLUMN('Value Added'!$J$1),0)</f>
        <v>1.3221475264648042</v>
      </c>
      <c r="L34" s="303">
        <f>VLOOKUP($A34,'Value Added'!$A$2:$AX$44,COLUMN('Value Added'!S$1),0)/VLOOKUP($A34,'Value Added'!$A$2:$AX$44,COLUMN('Value Added'!$J$1),0)</f>
        <v>1.3415113477065277</v>
      </c>
      <c r="M34" s="303">
        <f>VLOOKUP($A34,'Value Added'!$A$2:$AX$44,COLUMN('Value Added'!T$1),0)/VLOOKUP($A34,'Value Added'!$A$2:$AX$44,COLUMN('Value Added'!$J$1),0)</f>
        <v>1.3569703591685005</v>
      </c>
      <c r="N34" s="303">
        <f>VLOOKUP($A34,'Value Added'!$A$2:$AX$44,COLUMN('Value Added'!U$1),0)/VLOOKUP($A34,'Value Added'!$A$2:$AX$44,COLUMN('Value Added'!$J$1),0)</f>
        <v>1.3685392515326082</v>
      </c>
      <c r="O34" s="303">
        <f>VLOOKUP($A34,'Value Added'!$A$2:$AX$44,COLUMN('Value Added'!V$1),0)/VLOOKUP($A34,'Value Added'!$A$2:$AX$44,COLUMN('Value Added'!$J$1),0)</f>
        <v>1.3766492363801364</v>
      </c>
      <c r="P34" s="303">
        <f>VLOOKUP($A34,'Value Added'!$A$2:$AX$44,COLUMN('Value Added'!W$1),0)/VLOOKUP($A34,'Value Added'!$A$2:$AX$44,COLUMN('Value Added'!$J$1),0)</f>
        <v>1.3818677324389745</v>
      </c>
      <c r="Q34" s="303">
        <f>VLOOKUP($A34,'Value Added'!$A$2:$AX$44,COLUMN('Value Added'!X$1),0)/VLOOKUP($A34,'Value Added'!$A$2:$AX$44,COLUMN('Value Added'!$J$1),0)</f>
        <v>1.3847927631246439</v>
      </c>
      <c r="R34" s="303">
        <f>VLOOKUP($A34,'Value Added'!$A$2:$AX$44,COLUMN('Value Added'!Y$1),0)/VLOOKUP($A34,'Value Added'!$A$2:$AX$44,COLUMN('Value Added'!$J$1),0)</f>
        <v>1.3860414575876583</v>
      </c>
      <c r="S34" s="303">
        <f>VLOOKUP($A34,'Value Added'!$A$2:$AX$44,COLUMN('Value Added'!Z$1),0)/VLOOKUP($A34,'Value Added'!$A$2:$AX$44,COLUMN('Value Added'!$J$1),0)</f>
        <v>1.386149454857901</v>
      </c>
      <c r="T34" s="303">
        <f>VLOOKUP($A34,'Value Added'!$A$2:$AX$44,COLUMN('Value Added'!AA$1),0)/VLOOKUP($A34,'Value Added'!$A$2:$AX$44,COLUMN('Value Added'!$J$1),0)</f>
        <v>1.3852900221392708</v>
      </c>
      <c r="U34" s="303">
        <f>VLOOKUP($A34,'Value Added'!$A$2:$AX$44,COLUMN('Value Added'!AB$1),0)/VLOOKUP($A34,'Value Added'!$A$2:$AX$44,COLUMN('Value Added'!$J$1),0)</f>
        <v>1.3835467962736678</v>
      </c>
      <c r="V34" s="303">
        <f>VLOOKUP($A34,'Value Added'!$A$2:$AX$44,COLUMN('Value Added'!AC$1),0)/VLOOKUP($A34,'Value Added'!$A$2:$AX$44,COLUMN('Value Added'!$J$1),0)</f>
        <v>1.3810048025076156</v>
      </c>
      <c r="W34" s="303">
        <f>VLOOKUP($A34,'Value Added'!$A$2:$AX$44,COLUMN('Value Added'!AD$1),0)/VLOOKUP($A34,'Value Added'!$A$2:$AX$44,COLUMN('Value Added'!$J$1),0)</f>
        <v>1.3777499475845338</v>
      </c>
      <c r="X34" s="303">
        <f>VLOOKUP($A34,'Value Added'!$A$2:$AX$44,COLUMN('Value Added'!AE$1),0)/VLOOKUP($A34,'Value Added'!$A$2:$AX$44,COLUMN('Value Added'!$J$1),0)</f>
        <v>1.3738685614850061</v>
      </c>
      <c r="Y34" s="303">
        <f>VLOOKUP($A34,'Value Added'!$A$2:$AX$44,COLUMN('Value Added'!AF$1),0)/VLOOKUP($A34,'Value Added'!$A$2:$AX$44,COLUMN('Value Added'!$J$1),0)</f>
        <v>1.3694469898251991</v>
      </c>
      <c r="Z34" s="303">
        <f>VLOOKUP($A34,'Value Added'!$A$2:$AX$44,COLUMN('Value Added'!AG$1),0)/VLOOKUP($A34,'Value Added'!$A$2:$AX$44,COLUMN('Value Added'!$J$1),0)</f>
        <v>1.364571238198639</v>
      </c>
      <c r="AA34" s="303">
        <f>VLOOKUP($A34,'Value Added'!$A$2:$AX$44,COLUMN('Value Added'!AH$1),0)/VLOOKUP($A34,'Value Added'!$A$2:$AX$44,COLUMN('Value Added'!$J$1),0)</f>
        <v>1.359326669102864</v>
      </c>
      <c r="AB34" s="303">
        <f>VLOOKUP($A34,'Value Added'!$A$2:$AX$44,COLUMN('Value Added'!AI$1),0)/VLOOKUP($A34,'Value Added'!$A$2:$AX$44,COLUMN('Value Added'!$J$1),0)</f>
        <v>1.3537977515345994</v>
      </c>
      <c r="AC34" s="303">
        <f>VLOOKUP($A34,'Value Added'!$A$2:$AX$44,COLUMN('Value Added'!AJ$1),0)/VLOOKUP($A34,'Value Added'!$A$2:$AX$44,COLUMN('Value Added'!$J$1),0)</f>
        <v>1.3480678628673632</v>
      </c>
      <c r="AD34" s="303">
        <f>VLOOKUP($A34,'Value Added'!$A$2:$AX$44,COLUMN('Value Added'!AK$1),0)/VLOOKUP($A34,'Value Added'!$A$2:$AX$44,COLUMN('Value Added'!$J$1),0)</f>
        <v>1.342219142245187</v>
      </c>
      <c r="AE34" s="303">
        <f>VLOOKUP($A34,'Value Added'!$A$2:$AX$44,COLUMN('Value Added'!AL$1),0)/VLOOKUP($A34,'Value Added'!$A$2:$AX$44,COLUMN('Value Added'!$J$1),0)</f>
        <v>1.3363323944341816</v>
      </c>
      <c r="AF34" s="303">
        <f>VLOOKUP($A34,'Value Added'!$A$2:$AX$44,COLUMN('Value Added'!AM$1),0)/VLOOKUP($A34,'Value Added'!$A$2:$AX$44,COLUMN('Value Added'!$J$1),0)</f>
        <v>1.3304870428691176</v>
      </c>
      <c r="AG34" s="303">
        <f>VLOOKUP($A34,'Value Added'!$A$2:$AX$44,COLUMN('Value Added'!AN$1),0)/VLOOKUP($A34,'Value Added'!$A$2:$AX$44,COLUMN('Value Added'!$J$1),0)</f>
        <v>1.3247611305118072</v>
      </c>
      <c r="AH34" s="303">
        <f>VLOOKUP($A34,'Value Added'!$A$2:$AX$44,COLUMN('Value Added'!AO$1),0)/VLOOKUP($A34,'Value Added'!$A$2:$AX$44,COLUMN('Value Added'!$J$1),0)</f>
        <v>1.3192313670994371</v>
      </c>
      <c r="AI34" s="303">
        <f>VLOOKUP($A34,'Value Added'!$A$2:$AX$44,COLUMN('Value Added'!AP$1),0)/VLOOKUP($A34,'Value Added'!$A$2:$AX$44,COLUMN('Value Added'!$J$1),0)</f>
        <v>1.3139732214003403</v>
      </c>
      <c r="AJ34" s="303">
        <f>VLOOKUP($A34,'Value Added'!$A$2:$AX$44,COLUMN('Value Added'!AQ$1),0)/VLOOKUP($A34,'Value Added'!$A$2:$AX$44,COLUMN('Value Added'!$J$1),0)</f>
        <v>1.3090610572092216</v>
      </c>
      <c r="AK34" s="303">
        <f>VLOOKUP($A34,'Value Added'!$A$2:$AX$44,COLUMN('Value Added'!AR$1),0)/VLOOKUP($A34,'Value Added'!$A$2:$AX$44,COLUMN('Value Added'!$J$1),0)</f>
        <v>1.3045683120000382</v>
      </c>
      <c r="AL34" s="303">
        <f>VLOOKUP($A34,'Value Added'!$A$2:$AX$44,COLUMN('Value Added'!AS$1),0)/VLOOKUP($A34,'Value Added'!$A$2:$AX$44,COLUMN('Value Added'!$J$1),0)</f>
        <v>1.3005677174104016</v>
      </c>
      <c r="AM34" s="303">
        <f>VLOOKUP($A34,'Value Added'!$A$2:$AX$44,COLUMN('Value Added'!AT$1),0)/VLOOKUP($A34,'Value Added'!$A$2:$AX$44,COLUMN('Value Added'!$J$1),0)</f>
        <v>1.2971315610544603</v>
      </c>
      <c r="AN34" s="303">
        <f>VLOOKUP($A34,'Value Added'!$A$2:$AX$44,COLUMN('Value Added'!AU$1),0)/VLOOKUP($A34,'Value Added'!$A$2:$AX$44,COLUMN('Value Added'!$J$1),0)</f>
        <v>1.2943319895509842</v>
      </c>
      <c r="AO34" s="303">
        <f>VLOOKUP($A34,'Value Added'!$A$2:$AX$44,COLUMN('Value Added'!AV$1),0)/VLOOKUP($A34,'Value Added'!$A$2:$AX$44,COLUMN('Value Added'!$J$1),0)</f>
        <v>1.2922413531097192</v>
      </c>
      <c r="AP34" s="303">
        <f>VLOOKUP($A34,'Value Added'!$A$2:$AX$44,COLUMN('Value Added'!AW$1),0)/VLOOKUP($A34,'Value Added'!$A$2:$AX$44,COLUMN('Value Added'!$J$1),0)</f>
        <v>1.2909325925441091</v>
      </c>
      <c r="AQ34" s="304">
        <f>VLOOKUP($A34,'Value Added'!$A$2:$AX$44,COLUMN('Value Added'!AX$1),0)/VLOOKUP($A34,'Value Added'!$A$2:$AX$44,COLUMN('Value Added'!$J$1),0)</f>
        <v>1.2904796701745922</v>
      </c>
    </row>
    <row r="35" spans="1:43" x14ac:dyDescent="0.2">
      <c r="A35" s="74" t="s">
        <v>33</v>
      </c>
      <c r="B35" s="152" t="s">
        <v>314</v>
      </c>
      <c r="C35" s="152">
        <v>1</v>
      </c>
      <c r="D35" s="308">
        <f>VLOOKUP($A35,'Value Added'!$A$2:$AX$44,COLUMN('Value Added'!K$1),0)/VLOOKUP($A35,'Value Added'!$A$2:$AX$44,COLUMN('Value Added'!$J$1),0)</f>
        <v>1.2161091099220409</v>
      </c>
      <c r="E35" s="303">
        <f>VLOOKUP($A35,'Value Added'!$A$2:$AX$44,COLUMN('Value Added'!L$1),0)/VLOOKUP($A35,'Value Added'!$A$2:$AX$44,COLUMN('Value Added'!$J$1),0)</f>
        <v>1.3823706648329832</v>
      </c>
      <c r="F35" s="303">
        <f>VLOOKUP($A35,'Value Added'!$A$2:$AX$44,COLUMN('Value Added'!M$1),0)/VLOOKUP($A35,'Value Added'!$A$2:$AX$44,COLUMN('Value Added'!$J$1),0)</f>
        <v>1.4266869702224982</v>
      </c>
      <c r="G35" s="303">
        <f>VLOOKUP($A35,'Value Added'!$A$2:$AX$44,COLUMN('Value Added'!N$1),0)/VLOOKUP($A35,'Value Added'!$A$2:$AX$44,COLUMN('Value Added'!$J$1),0)</f>
        <v>1.5377424225050498</v>
      </c>
      <c r="H35" s="303">
        <f>VLOOKUP($A35,'Value Added'!$A$2:$AX$44,COLUMN('Value Added'!O$1),0)/VLOOKUP($A35,'Value Added'!$A$2:$AX$44,COLUMN('Value Added'!$J$1),0)</f>
        <v>1.6805549848522527</v>
      </c>
      <c r="I35" s="303">
        <f>VLOOKUP($A35,'Value Added'!$A$2:$AX$44,COLUMN('Value Added'!P$1),0)/VLOOKUP($A35,'Value Added'!$A$2:$AX$44,COLUMN('Value Added'!$J$1),0)</f>
        <v>1.8178032796228574</v>
      </c>
      <c r="J35" s="303">
        <f>VLOOKUP($A35,'Value Added'!$A$2:$AX$44,COLUMN('Value Added'!Q$1),0)/VLOOKUP($A35,'Value Added'!$A$2:$AX$44,COLUMN('Value Added'!$J$1),0)</f>
        <v>1.941180773888797</v>
      </c>
      <c r="K35" s="303">
        <f>VLOOKUP($A35,'Value Added'!$A$2:$AX$44,COLUMN('Value Added'!R$1),0)/VLOOKUP($A35,'Value Added'!$A$2:$AX$44,COLUMN('Value Added'!$J$1),0)</f>
        <v>2.0523773806933749</v>
      </c>
      <c r="L35" s="303">
        <f>VLOOKUP($A35,'Value Added'!$A$2:$AX$44,COLUMN('Value Added'!S$1),0)/VLOOKUP($A35,'Value Added'!$A$2:$AX$44,COLUMN('Value Added'!$J$1),0)</f>
        <v>2.1546056535542175</v>
      </c>
      <c r="M35" s="303">
        <f>VLOOKUP($A35,'Value Added'!$A$2:$AX$44,COLUMN('Value Added'!T$1),0)/VLOOKUP($A35,'Value Added'!$A$2:$AX$44,COLUMN('Value Added'!$J$1),0)</f>
        <v>2.2523968167618915</v>
      </c>
      <c r="N35" s="303">
        <f>VLOOKUP($A35,'Value Added'!$A$2:$AX$44,COLUMN('Value Added'!U$1),0)/VLOOKUP($A35,'Value Added'!$A$2:$AX$44,COLUMN('Value Added'!$J$1),0)</f>
        <v>2.350293451859029</v>
      </c>
      <c r="O35" s="303">
        <f>VLOOKUP($A35,'Value Added'!$A$2:$AX$44,COLUMN('Value Added'!V$1),0)/VLOOKUP($A35,'Value Added'!$A$2:$AX$44,COLUMN('Value Added'!$J$1),0)</f>
        <v>2.4489407075807508</v>
      </c>
      <c r="P35" s="303">
        <f>VLOOKUP($A35,'Value Added'!$A$2:$AX$44,COLUMN('Value Added'!W$1),0)/VLOOKUP($A35,'Value Added'!$A$2:$AX$44,COLUMN('Value Added'!$J$1),0)</f>
        <v>2.5478784555210376</v>
      </c>
      <c r="Q35" s="303">
        <f>VLOOKUP($A35,'Value Added'!$A$2:$AX$44,COLUMN('Value Added'!X$1),0)/VLOOKUP($A35,'Value Added'!$A$2:$AX$44,COLUMN('Value Added'!$J$1),0)</f>
        <v>2.6466021523784953</v>
      </c>
      <c r="R35" s="303">
        <f>VLOOKUP($A35,'Value Added'!$A$2:$AX$44,COLUMN('Value Added'!Y$1),0)/VLOOKUP($A35,'Value Added'!$A$2:$AX$44,COLUMN('Value Added'!$J$1),0)</f>
        <v>2.7445642200192144</v>
      </c>
      <c r="S35" s="303">
        <f>VLOOKUP($A35,'Value Added'!$A$2:$AX$44,COLUMN('Value Added'!Z$1),0)/VLOOKUP($A35,'Value Added'!$A$2:$AX$44,COLUMN('Value Added'!$J$1),0)</f>
        <v>2.8412266528236767</v>
      </c>
      <c r="T35" s="303">
        <f>VLOOKUP($A35,'Value Added'!$A$2:$AX$44,COLUMN('Value Added'!AA$1),0)/VLOOKUP($A35,'Value Added'!$A$2:$AX$44,COLUMN('Value Added'!$J$1),0)</f>
        <v>2.9362287649384178</v>
      </c>
      <c r="U35" s="303">
        <f>VLOOKUP($A35,'Value Added'!$A$2:$AX$44,COLUMN('Value Added'!AB$1),0)/VLOOKUP($A35,'Value Added'!$A$2:$AX$44,COLUMN('Value Added'!$J$1),0)</f>
        <v>3.0292624872196372</v>
      </c>
      <c r="V35" s="303">
        <f>VLOOKUP($A35,'Value Added'!$A$2:$AX$44,COLUMN('Value Added'!AC$1),0)/VLOOKUP($A35,'Value Added'!$A$2:$AX$44,COLUMN('Value Added'!$J$1),0)</f>
        <v>3.1200274604795997</v>
      </c>
      <c r="W35" s="303">
        <f>VLOOKUP($A35,'Value Added'!$A$2:$AX$44,COLUMN('Value Added'!AD$1),0)/VLOOKUP($A35,'Value Added'!$A$2:$AX$44,COLUMN('Value Added'!$J$1),0)</f>
        <v>3.2082329915259225</v>
      </c>
      <c r="X35" s="303">
        <f>VLOOKUP($A35,'Value Added'!$A$2:$AX$44,COLUMN('Value Added'!AE$1),0)/VLOOKUP($A35,'Value Added'!$A$2:$AX$44,COLUMN('Value Added'!$J$1),0)</f>
        <v>3.2935999085099419</v>
      </c>
      <c r="Y35" s="303">
        <f>VLOOKUP($A35,'Value Added'!$A$2:$AX$44,COLUMN('Value Added'!AF$1),0)/VLOOKUP($A35,'Value Added'!$A$2:$AX$44,COLUMN('Value Added'!$J$1),0)</f>
        <v>3.3758622981218296</v>
      </c>
      <c r="Z35" s="303">
        <f>VLOOKUP($A35,'Value Added'!$A$2:$AX$44,COLUMN('Value Added'!AG$1),0)/VLOOKUP($A35,'Value Added'!$A$2:$AX$44,COLUMN('Value Added'!$J$1),0)</f>
        <v>3.4547691090463979</v>
      </c>
      <c r="AA35" s="303">
        <f>VLOOKUP($A35,'Value Added'!$A$2:$AX$44,COLUMN('Value Added'!AH$1),0)/VLOOKUP($A35,'Value Added'!$A$2:$AX$44,COLUMN('Value Added'!$J$1),0)</f>
        <v>3.5300856081353582</v>
      </c>
      <c r="AB35" s="303">
        <f>VLOOKUP($A35,'Value Added'!$A$2:$AX$44,COLUMN('Value Added'!AI$1),0)/VLOOKUP($A35,'Value Added'!$A$2:$AX$44,COLUMN('Value Added'!$J$1),0)</f>
        <v>3.6015946779176429</v>
      </c>
      <c r="AC35" s="303">
        <f>VLOOKUP($A35,'Value Added'!$A$2:$AX$44,COLUMN('Value Added'!AJ$1),0)/VLOOKUP($A35,'Value Added'!$A$2:$AX$44,COLUMN('Value Added'!$J$1),0)</f>
        <v>3.6690979463215201</v>
      </c>
      <c r="AD35" s="303">
        <f>VLOOKUP($A35,'Value Added'!$A$2:$AX$44,COLUMN('Value Added'!AK$1),0)/VLOOKUP($A35,'Value Added'!$A$2:$AX$44,COLUMN('Value Added'!$J$1),0)</f>
        <v>3.7324167417789207</v>
      </c>
      <c r="AE35" s="303">
        <f>VLOOKUP($A35,'Value Added'!$A$2:$AX$44,COLUMN('Value Added'!AL$1),0)/VLOOKUP($A35,'Value Added'!$A$2:$AX$44,COLUMN('Value Added'!$J$1),0)</f>
        <v>3.7913928691862222</v>
      </c>
      <c r="AF35" s="303">
        <f>VLOOKUP($A35,'Value Added'!$A$2:$AX$44,COLUMN('Value Added'!AM$1),0)/VLOOKUP($A35,'Value Added'!$A$2:$AX$44,COLUMN('Value Added'!$J$1),0)</f>
        <v>3.8458892044688362</v>
      </c>
      <c r="AG35" s="303">
        <f>VLOOKUP($A35,'Value Added'!$A$2:$AX$44,COLUMN('Value Added'!AN$1),0)/VLOOKUP($A35,'Value Added'!$A$2:$AX$44,COLUMN('Value Added'!$J$1),0)</f>
        <v>3.8957901077056976</v>
      </c>
      <c r="AH35" s="303">
        <f>VLOOKUP($A35,'Value Added'!$A$2:$AX$44,COLUMN('Value Added'!AO$1),0)/VLOOKUP($A35,'Value Added'!$A$2:$AX$44,COLUMN('Value Added'!$J$1),0)</f>
        <v>3.9410016568821251</v>
      </c>
      <c r="AI35" s="303">
        <f>VLOOKUP($A35,'Value Added'!$A$2:$AX$44,COLUMN('Value Added'!AP$1),0)/VLOOKUP($A35,'Value Added'!$A$2:$AX$44,COLUMN('Value Added'!$J$1),0)</f>
        <v>3.9814517063273591</v>
      </c>
      <c r="AJ35" s="303">
        <f>VLOOKUP($A35,'Value Added'!$A$2:$AX$44,COLUMN('Value Added'!AQ$1),0)/VLOOKUP($A35,'Value Added'!$A$2:$AX$44,COLUMN('Value Added'!$J$1),0)</f>
        <v>4.0170897757328383</v>
      </c>
      <c r="AK35" s="303">
        <f>VLOOKUP($A35,'Value Added'!$A$2:$AX$44,COLUMN('Value Added'!AR$1),0)/VLOOKUP($A35,'Value Added'!$A$2:$AX$44,COLUMN('Value Added'!$J$1),0)</f>
        <v>4.0478867773179426</v>
      </c>
      <c r="AL35" s="303">
        <f>VLOOKUP($A35,'Value Added'!$A$2:$AX$44,COLUMN('Value Added'!AS$1),0)/VLOOKUP($A35,'Value Added'!$A$2:$AX$44,COLUMN('Value Added'!$J$1),0)</f>
        <v>4.0738345901957782</v>
      </c>
      <c r="AM35" s="303">
        <f>VLOOKUP($A35,'Value Added'!$A$2:$AX$44,COLUMN('Value Added'!AT$1),0)/VLOOKUP($A35,'Value Added'!$A$2:$AX$44,COLUMN('Value Added'!$J$1),0)</f>
        <v>4.094945492280444</v>
      </c>
      <c r="AN35" s="303">
        <f>VLOOKUP($A35,'Value Added'!$A$2:$AX$44,COLUMN('Value Added'!AU$1),0)/VLOOKUP($A35,'Value Added'!$A$2:$AX$44,COLUMN('Value Added'!$J$1),0)</f>
        <v>4.1112514611618254</v>
      </c>
      <c r="AO35" s="303">
        <f>VLOOKUP($A35,'Value Added'!$A$2:$AX$44,COLUMN('Value Added'!AV$1),0)/VLOOKUP($A35,'Value Added'!$A$2:$AX$44,COLUMN('Value Added'!$J$1),0)</f>
        <v>4.122803356249694</v>
      </c>
      <c r="AP35" s="303">
        <f>VLOOKUP($A35,'Value Added'!$A$2:$AX$44,COLUMN('Value Added'!AW$1),0)/VLOOKUP($A35,'Value Added'!$A$2:$AX$44,COLUMN('Value Added'!$J$1),0)</f>
        <v>4.129669995156422</v>
      </c>
      <c r="AQ35" s="304">
        <f>VLOOKUP($A35,'Value Added'!$A$2:$AX$44,COLUMN('Value Added'!AX$1),0)/VLOOKUP($A35,'Value Added'!$A$2:$AX$44,COLUMN('Value Added'!$J$1),0)</f>
        <v>4.1319371377498513</v>
      </c>
    </row>
    <row r="36" spans="1:43" x14ac:dyDescent="0.2">
      <c r="A36" s="74" t="s">
        <v>34</v>
      </c>
      <c r="B36" s="152" t="s">
        <v>314</v>
      </c>
      <c r="C36" s="152">
        <v>1</v>
      </c>
      <c r="D36" s="308">
        <f>VLOOKUP($A36,'Value Added'!$A$2:$AX$44,COLUMN('Value Added'!K$1),0)/VLOOKUP($A36,'Value Added'!$A$2:$AX$44,COLUMN('Value Added'!$J$1),0)</f>
        <v>1.2046560275511999</v>
      </c>
      <c r="E36" s="303">
        <f>VLOOKUP($A36,'Value Added'!$A$2:$AX$44,COLUMN('Value Added'!L$1),0)/VLOOKUP($A36,'Value Added'!$A$2:$AX$44,COLUMN('Value Added'!$J$1),0)</f>
        <v>1.3167314539888968</v>
      </c>
      <c r="F36" s="303">
        <f>VLOOKUP($A36,'Value Added'!$A$2:$AX$44,COLUMN('Value Added'!M$1),0)/VLOOKUP($A36,'Value Added'!$A$2:$AX$44,COLUMN('Value Added'!$J$1),0)</f>
        <v>1.3535737305212812</v>
      </c>
      <c r="G36" s="303">
        <f>VLOOKUP($A36,'Value Added'!$A$2:$AX$44,COLUMN('Value Added'!N$1),0)/VLOOKUP($A36,'Value Added'!$A$2:$AX$44,COLUMN('Value Added'!$J$1),0)</f>
        <v>1.4439826037535095</v>
      </c>
      <c r="H36" s="303">
        <f>VLOOKUP($A36,'Value Added'!$A$2:$AX$44,COLUMN('Value Added'!O$1),0)/VLOOKUP($A36,'Value Added'!$A$2:$AX$44,COLUMN('Value Added'!$J$1),0)</f>
        <v>1.555701339816264</v>
      </c>
      <c r="I36" s="303">
        <f>VLOOKUP($A36,'Value Added'!$A$2:$AX$44,COLUMN('Value Added'!P$1),0)/VLOOKUP($A36,'Value Added'!$A$2:$AX$44,COLUMN('Value Added'!$J$1),0)</f>
        <v>1.6559122160480133</v>
      </c>
      <c r="J36" s="303">
        <f>VLOOKUP($A36,'Value Added'!$A$2:$AX$44,COLUMN('Value Added'!Q$1),0)/VLOOKUP($A36,'Value Added'!$A$2:$AX$44,COLUMN('Value Added'!$J$1),0)</f>
        <v>1.7396131180492298</v>
      </c>
      <c r="K36" s="303">
        <f>VLOOKUP($A36,'Value Added'!$A$2:$AX$44,COLUMN('Value Added'!R$1),0)/VLOOKUP($A36,'Value Added'!$A$2:$AX$44,COLUMN('Value Added'!$J$1),0)</f>
        <v>1.8113546588140579</v>
      </c>
      <c r="L36" s="303">
        <f>VLOOKUP($A36,'Value Added'!$A$2:$AX$44,COLUMN('Value Added'!S$1),0)/VLOOKUP($A36,'Value Added'!$A$2:$AX$44,COLUMN('Value Added'!$J$1),0)</f>
        <v>1.8772449324464084</v>
      </c>
      <c r="M36" s="303">
        <f>VLOOKUP($A36,'Value Added'!$A$2:$AX$44,COLUMN('Value Added'!T$1),0)/VLOOKUP($A36,'Value Added'!$A$2:$AX$44,COLUMN('Value Added'!$J$1),0)</f>
        <v>1.9446264725851845</v>
      </c>
      <c r="N36" s="303">
        <f>VLOOKUP($A36,'Value Added'!$A$2:$AX$44,COLUMN('Value Added'!U$1),0)/VLOOKUP($A36,'Value Added'!$A$2:$AX$44,COLUMN('Value Added'!$J$1),0)</f>
        <v>2.0201990677955011</v>
      </c>
      <c r="O36" s="303">
        <f>VLOOKUP($A36,'Value Added'!$A$2:$AX$44,COLUMN('Value Added'!V$1),0)/VLOOKUP($A36,'Value Added'!$A$2:$AX$44,COLUMN('Value Added'!$J$1),0)</f>
        <v>2.1042373939742651</v>
      </c>
      <c r="P36" s="303">
        <f>VLOOKUP($A36,'Value Added'!$A$2:$AX$44,COLUMN('Value Added'!W$1),0)/VLOOKUP($A36,'Value Added'!$A$2:$AX$44,COLUMN('Value Added'!$J$1),0)</f>
        <v>2.1950858585319981</v>
      </c>
      <c r="Q36" s="303">
        <f>VLOOKUP($A36,'Value Added'!$A$2:$AX$44,COLUMN('Value Added'!X$1),0)/VLOOKUP($A36,'Value Added'!$A$2:$AX$44,COLUMN('Value Added'!$J$1),0)</f>
        <v>2.290752213610602</v>
      </c>
      <c r="R36" s="303">
        <f>VLOOKUP($A36,'Value Added'!$A$2:$AX$44,COLUMN('Value Added'!Y$1),0)/VLOOKUP($A36,'Value Added'!$A$2:$AX$44,COLUMN('Value Added'!$J$1),0)</f>
        <v>2.3888460272834551</v>
      </c>
      <c r="S36" s="303">
        <f>VLOOKUP($A36,'Value Added'!$A$2:$AX$44,COLUMN('Value Added'!Z$1),0)/VLOOKUP($A36,'Value Added'!$A$2:$AX$44,COLUMN('Value Added'!$J$1),0)</f>
        <v>2.4870097395047286</v>
      </c>
      <c r="T36" s="303">
        <f>VLOOKUP($A36,'Value Added'!$A$2:$AX$44,COLUMN('Value Added'!AA$1),0)/VLOOKUP($A36,'Value Added'!$A$2:$AX$44,COLUMN('Value Added'!$J$1),0)</f>
        <v>2.5844662073526221</v>
      </c>
      <c r="U36" s="303">
        <f>VLOOKUP($A36,'Value Added'!$A$2:$AX$44,COLUMN('Value Added'!AB$1),0)/VLOOKUP($A36,'Value Added'!$A$2:$AX$44,COLUMN('Value Added'!$J$1),0)</f>
        <v>2.6808669636766833</v>
      </c>
      <c r="V36" s="303">
        <f>VLOOKUP($A36,'Value Added'!$A$2:$AX$44,COLUMN('Value Added'!AC$1),0)/VLOOKUP($A36,'Value Added'!$A$2:$AX$44,COLUMN('Value Added'!$J$1),0)</f>
        <v>2.7758608356393588</v>
      </c>
      <c r="W36" s="303">
        <f>VLOOKUP($A36,'Value Added'!$A$2:$AX$44,COLUMN('Value Added'!AD$1),0)/VLOOKUP($A36,'Value Added'!$A$2:$AX$44,COLUMN('Value Added'!$J$1),0)</f>
        <v>2.8690963071679967</v>
      </c>
      <c r="X36" s="303">
        <f>VLOOKUP($A36,'Value Added'!$A$2:$AX$44,COLUMN('Value Added'!AE$1),0)/VLOOKUP($A36,'Value Added'!$A$2:$AX$44,COLUMN('Value Added'!$J$1),0)</f>
        <v>2.9602239130320096</v>
      </c>
      <c r="Y36" s="303">
        <f>VLOOKUP($A36,'Value Added'!$A$2:$AX$44,COLUMN('Value Added'!AF$1),0)/VLOOKUP($A36,'Value Added'!$A$2:$AX$44,COLUMN('Value Added'!$J$1),0)</f>
        <v>3.0488986397220295</v>
      </c>
      <c r="Z36" s="303">
        <f>VLOOKUP($A36,'Value Added'!$A$2:$AX$44,COLUMN('Value Added'!AG$1),0)/VLOOKUP($A36,'Value Added'!$A$2:$AX$44,COLUMN('Value Added'!$J$1),0)</f>
        <v>3.1347823081858688</v>
      </c>
      <c r="AA36" s="303">
        <f>VLOOKUP($A36,'Value Added'!$A$2:$AX$44,COLUMN('Value Added'!AH$1),0)/VLOOKUP($A36,'Value Added'!$A$2:$AX$44,COLUMN('Value Added'!$J$1),0)</f>
        <v>3.217545913707613</v>
      </c>
      <c r="AB36" s="303">
        <f>VLOOKUP($A36,'Value Added'!$A$2:$AX$44,COLUMN('Value Added'!AI$1),0)/VLOOKUP($A36,'Value Added'!$A$2:$AX$44,COLUMN('Value Added'!$J$1),0)</f>
        <v>3.2968718987931522</v>
      </c>
      <c r="AC36" s="303">
        <f>VLOOKUP($A36,'Value Added'!$A$2:$AX$44,COLUMN('Value Added'!AJ$1),0)/VLOOKUP($A36,'Value Added'!$A$2:$AX$44,COLUMN('Value Added'!$J$1),0)</f>
        <v>3.3724563358363375</v>
      </c>
      <c r="AD36" s="303">
        <f>VLOOKUP($A36,'Value Added'!$A$2:$AX$44,COLUMN('Value Added'!AK$1),0)/VLOOKUP($A36,'Value Added'!$A$2:$AX$44,COLUMN('Value Added'!$J$1),0)</f>
        <v>3.4440109975650417</v>
      </c>
      <c r="AE36" s="303">
        <f>VLOOKUP($A36,'Value Added'!$A$2:$AX$44,COLUMN('Value Added'!AL$1),0)/VLOOKUP($A36,'Value Added'!$A$2:$AX$44,COLUMN('Value Added'!$J$1),0)</f>
        <v>3.5112652947829508</v>
      </c>
      <c r="AF36" s="303">
        <f>VLOOKUP($A36,'Value Added'!$A$2:$AX$44,COLUMN('Value Added'!AM$1),0)/VLOOKUP($A36,'Value Added'!$A$2:$AX$44,COLUMN('Value Added'!$J$1),0)</f>
        <v>3.5739680627014176</v>
      </c>
      <c r="AG36" s="303">
        <f>VLOOKUP($A36,'Value Added'!$A$2:$AX$44,COLUMN('Value Added'!AN$1),0)/VLOOKUP($A36,'Value Added'!$A$2:$AX$44,COLUMN('Value Added'!$J$1),0)</f>
        <v>3.6318891791646379</v>
      </c>
      <c r="AH36" s="303">
        <f>VLOOKUP($A36,'Value Added'!$A$2:$AX$44,COLUMN('Value Added'!AO$1),0)/VLOOKUP($A36,'Value Added'!$A$2:$AX$44,COLUMN('Value Added'!$J$1),0)</f>
        <v>3.6848210002744453</v>
      </c>
      <c r="AI36" s="303">
        <f>VLOOKUP($A36,'Value Added'!$A$2:$AX$44,COLUMN('Value Added'!AP$1),0)/VLOOKUP($A36,'Value Added'!$A$2:$AX$44,COLUMN('Value Added'!$J$1),0)</f>
        <v>3.7325796012800567</v>
      </c>
      <c r="AJ36" s="303">
        <f>VLOOKUP($A36,'Value Added'!$A$2:$AX$44,COLUMN('Value Added'!AQ$1),0)/VLOOKUP($A36,'Value Added'!$A$2:$AX$44,COLUMN('Value Added'!$J$1),0)</f>
        <v>3.7750058130736761</v>
      </c>
      <c r="AK36" s="303">
        <f>VLOOKUP($A36,'Value Added'!$A$2:$AX$44,COLUMN('Value Added'!AR$1),0)/VLOOKUP($A36,'Value Added'!$A$2:$AX$44,COLUMN('Value Added'!$J$1),0)</f>
        <v>3.8119660471834043</v>
      </c>
      <c r="AL36" s="303">
        <f>VLOOKUP($A36,'Value Added'!$A$2:$AX$44,COLUMN('Value Added'!AS$1),0)/VLOOKUP($A36,'Value Added'!$A$2:$AX$44,COLUMN('Value Added'!$J$1),0)</f>
        <v>3.8433529047405286</v>
      </c>
      <c r="AM36" s="303">
        <f>VLOOKUP($A36,'Value Added'!$A$2:$AX$44,COLUMN('Value Added'!AT$1),0)/VLOOKUP($A36,'Value Added'!$A$2:$AX$44,COLUMN('Value Added'!$J$1),0)</f>
        <v>3.869085567478272</v>
      </c>
      <c r="AN36" s="303">
        <f>VLOOKUP($A36,'Value Added'!$A$2:$AX$44,COLUMN('Value Added'!AU$1),0)/VLOOKUP($A36,'Value Added'!$A$2:$AX$44,COLUMN('Value Added'!$J$1),0)</f>
        <v>3.8891099713549178</v>
      </c>
      <c r="AO36" s="303">
        <f>VLOOKUP($A36,'Value Added'!$A$2:$AX$44,COLUMN('Value Added'!AV$1),0)/VLOOKUP($A36,'Value Added'!$A$2:$AX$44,COLUMN('Value Added'!$J$1),0)</f>
        <v>3.9033987658494009</v>
      </c>
      <c r="AP36" s="303">
        <f>VLOOKUP($A36,'Value Added'!$A$2:$AX$44,COLUMN('Value Added'!AW$1),0)/VLOOKUP($A36,'Value Added'!$A$2:$AX$44,COLUMN('Value Added'!$J$1),0)</f>
        <v>3.9119510643183766</v>
      </c>
      <c r="AQ36" s="304">
        <f>VLOOKUP($A36,'Value Added'!$A$2:$AX$44,COLUMN('Value Added'!AX$1),0)/VLOOKUP($A36,'Value Added'!$A$2:$AX$44,COLUMN('Value Added'!$J$1),0)</f>
        <v>3.9147919929991835</v>
      </c>
    </row>
    <row r="37" spans="1:43" x14ac:dyDescent="0.2">
      <c r="A37" s="74" t="s">
        <v>35</v>
      </c>
      <c r="B37" s="152" t="s">
        <v>314</v>
      </c>
      <c r="C37" s="152">
        <v>1</v>
      </c>
      <c r="D37" s="308">
        <f>VLOOKUP($A37,'Value Added'!$A$2:$AX$44,COLUMN('Value Added'!K$1),0)/VLOOKUP($A37,'Value Added'!$A$2:$AX$44,COLUMN('Value Added'!$J$1),0)</f>
        <v>1.166132023212916</v>
      </c>
      <c r="E37" s="303">
        <f>VLOOKUP($A37,'Value Added'!$A$2:$AX$44,COLUMN('Value Added'!L$1),0)/VLOOKUP($A37,'Value Added'!$A$2:$AX$44,COLUMN('Value Added'!$J$1),0)</f>
        <v>1.2390855347738448</v>
      </c>
      <c r="F37" s="303">
        <f>VLOOKUP($A37,'Value Added'!$A$2:$AX$44,COLUMN('Value Added'!M$1),0)/VLOOKUP($A37,'Value Added'!$A$2:$AX$44,COLUMN('Value Added'!$J$1),0)</f>
        <v>1.259866028559931</v>
      </c>
      <c r="G37" s="303">
        <f>VLOOKUP($A37,'Value Added'!$A$2:$AX$44,COLUMN('Value Added'!N$1),0)/VLOOKUP($A37,'Value Added'!$A$2:$AX$44,COLUMN('Value Added'!$J$1),0)</f>
        <v>1.3096719442430482</v>
      </c>
      <c r="H37" s="303">
        <f>VLOOKUP($A37,'Value Added'!$A$2:$AX$44,COLUMN('Value Added'!O$1),0)/VLOOKUP($A37,'Value Added'!$A$2:$AX$44,COLUMN('Value Added'!$J$1),0)</f>
        <v>1.3688918775971435</v>
      </c>
      <c r="I37" s="303">
        <f>VLOOKUP($A37,'Value Added'!$A$2:$AX$44,COLUMN('Value Added'!P$1),0)/VLOOKUP($A37,'Value Added'!$A$2:$AX$44,COLUMN('Value Added'!$J$1),0)</f>
        <v>1.4194046211874443</v>
      </c>
      <c r="J37" s="303">
        <f>VLOOKUP($A37,'Value Added'!$A$2:$AX$44,COLUMN('Value Added'!Q$1),0)/VLOOKUP($A37,'Value Added'!$A$2:$AX$44,COLUMN('Value Added'!$J$1),0)</f>
        <v>1.4593857548823765</v>
      </c>
      <c r="K37" s="303">
        <f>VLOOKUP($A37,'Value Added'!$A$2:$AX$44,COLUMN('Value Added'!R$1),0)/VLOOKUP($A37,'Value Added'!$A$2:$AX$44,COLUMN('Value Added'!$J$1),0)</f>
        <v>1.4919895531102167</v>
      </c>
      <c r="L37" s="303">
        <f>VLOOKUP($A37,'Value Added'!$A$2:$AX$44,COLUMN('Value Added'!S$1),0)/VLOOKUP($A37,'Value Added'!$A$2:$AX$44,COLUMN('Value Added'!$J$1),0)</f>
        <v>1.5208914730843599</v>
      </c>
      <c r="M37" s="303">
        <f>VLOOKUP($A37,'Value Added'!$A$2:$AX$44,COLUMN('Value Added'!T$1),0)/VLOOKUP($A37,'Value Added'!$A$2:$AX$44,COLUMN('Value Added'!$J$1),0)</f>
        <v>1.5501452825763415</v>
      </c>
      <c r="N37" s="303">
        <f>VLOOKUP($A37,'Value Added'!$A$2:$AX$44,COLUMN('Value Added'!U$1),0)/VLOOKUP($A37,'Value Added'!$A$2:$AX$44,COLUMN('Value Added'!$J$1),0)</f>
        <v>1.583251344635481</v>
      </c>
      <c r="O37" s="303">
        <f>VLOOKUP($A37,'Value Added'!$A$2:$AX$44,COLUMN('Value Added'!V$1),0)/VLOOKUP($A37,'Value Added'!$A$2:$AX$44,COLUMN('Value Added'!$J$1),0)</f>
        <v>1.6203859633170941</v>
      </c>
      <c r="P37" s="303">
        <f>VLOOKUP($A37,'Value Added'!$A$2:$AX$44,COLUMN('Value Added'!W$1),0)/VLOOKUP($A37,'Value Added'!$A$2:$AX$44,COLUMN('Value Added'!$J$1),0)</f>
        <v>1.6608203629111287</v>
      </c>
      <c r="Q37" s="303">
        <f>VLOOKUP($A37,'Value Added'!$A$2:$AX$44,COLUMN('Value Added'!X$1),0)/VLOOKUP($A37,'Value Added'!$A$2:$AX$44,COLUMN('Value Added'!$J$1),0)</f>
        <v>1.7037539217853805</v>
      </c>
      <c r="R37" s="303">
        <f>VLOOKUP($A37,'Value Added'!$A$2:$AX$44,COLUMN('Value Added'!Y$1),0)/VLOOKUP($A37,'Value Added'!$A$2:$AX$44,COLUMN('Value Added'!$J$1),0)</f>
        <v>1.7482982884129232</v>
      </c>
      <c r="S37" s="303">
        <f>VLOOKUP($A37,'Value Added'!$A$2:$AX$44,COLUMN('Value Added'!Z$1),0)/VLOOKUP($A37,'Value Added'!$A$2:$AX$44,COLUMN('Value Added'!$J$1),0)</f>
        <v>1.7936242461704239</v>
      </c>
      <c r="T37" s="303">
        <f>VLOOKUP($A37,'Value Added'!$A$2:$AX$44,COLUMN('Value Added'!AA$1),0)/VLOOKUP($A37,'Value Added'!$A$2:$AX$44,COLUMN('Value Added'!$J$1),0)</f>
        <v>1.8394627079621508</v>
      </c>
      <c r="U37" s="303">
        <f>VLOOKUP($A37,'Value Added'!$A$2:$AX$44,COLUMN('Value Added'!AB$1),0)/VLOOKUP($A37,'Value Added'!$A$2:$AX$44,COLUMN('Value Added'!$J$1),0)</f>
        <v>1.885683458584853</v>
      </c>
      <c r="V37" s="303">
        <f>VLOOKUP($A37,'Value Added'!$A$2:$AX$44,COLUMN('Value Added'!AC$1),0)/VLOOKUP($A37,'Value Added'!$A$2:$AX$44,COLUMN('Value Added'!$J$1),0)</f>
        <v>1.9321443600256192</v>
      </c>
      <c r="W37" s="303">
        <f>VLOOKUP($A37,'Value Added'!$A$2:$AX$44,COLUMN('Value Added'!AD$1),0)/VLOOKUP($A37,'Value Added'!$A$2:$AX$44,COLUMN('Value Added'!$J$1),0)</f>
        <v>1.9786912004683366</v>
      </c>
      <c r="X37" s="303">
        <f>VLOOKUP($A37,'Value Added'!$A$2:$AX$44,COLUMN('Value Added'!AE$1),0)/VLOOKUP($A37,'Value Added'!$A$2:$AX$44,COLUMN('Value Added'!$J$1),0)</f>
        <v>2.0251576560283895</v>
      </c>
      <c r="Y37" s="303">
        <f>VLOOKUP($A37,'Value Added'!$A$2:$AX$44,COLUMN('Value Added'!AF$1),0)/VLOOKUP($A37,'Value Added'!$A$2:$AX$44,COLUMN('Value Added'!$J$1),0)</f>
        <v>2.0713653787766853</v>
      </c>
      <c r="Z37" s="303">
        <f>VLOOKUP($A37,'Value Added'!$A$2:$AX$44,COLUMN('Value Added'!AG$1),0)/VLOOKUP($A37,'Value Added'!$A$2:$AX$44,COLUMN('Value Added'!$J$1),0)</f>
        <v>2.11712422443187</v>
      </c>
      <c r="AA37" s="303">
        <f>VLOOKUP($A37,'Value Added'!$A$2:$AX$44,COLUMN('Value Added'!AH$1),0)/VLOOKUP($A37,'Value Added'!$A$2:$AX$44,COLUMN('Value Added'!$J$1),0)</f>
        <v>2.1622326326327799</v>
      </c>
      <c r="AB37" s="303">
        <f>VLOOKUP($A37,'Value Added'!$A$2:$AX$44,COLUMN('Value Added'!AI$1),0)/VLOOKUP($A37,'Value Added'!$A$2:$AX$44,COLUMN('Value Added'!$J$1),0)</f>
        <v>2.2064781719195894</v>
      </c>
      <c r="AC37" s="303">
        <f>VLOOKUP($A37,'Value Added'!$A$2:$AX$44,COLUMN('Value Added'!AJ$1),0)/VLOOKUP($A37,'Value Added'!$A$2:$AX$44,COLUMN('Value Added'!$J$1),0)</f>
        <v>2.2496382604228864</v>
      </c>
      <c r="AD37" s="303">
        <f>VLOOKUP($A37,'Value Added'!$A$2:$AX$44,COLUMN('Value Added'!AK$1),0)/VLOOKUP($A37,'Value Added'!$A$2:$AX$44,COLUMN('Value Added'!$J$1),0)</f>
        <v>2.2914810717602379</v>
      </c>
      <c r="AE37" s="303">
        <f>VLOOKUP($A37,'Value Added'!$A$2:$AX$44,COLUMN('Value Added'!AL$1),0)/VLOOKUP($A37,'Value Added'!$A$2:$AX$44,COLUMN('Value Added'!$J$1),0)</f>
        <v>2.3317666337501697</v>
      </c>
      <c r="AF37" s="303">
        <f>VLOOKUP($A37,'Value Added'!$A$2:$AX$44,COLUMN('Value Added'!AM$1),0)/VLOOKUP($A37,'Value Added'!$A$2:$AX$44,COLUMN('Value Added'!$J$1),0)</f>
        <v>2.3702481252629872</v>
      </c>
      <c r="AG37" s="303">
        <f>VLOOKUP($A37,'Value Added'!$A$2:$AX$44,COLUMN('Value Added'!AN$1),0)/VLOOKUP($A37,'Value Added'!$A$2:$AX$44,COLUMN('Value Added'!$J$1),0)</f>
        <v>2.4066733738317883</v>
      </c>
      <c r="AH37" s="303">
        <f>VLOOKUP($A37,'Value Added'!$A$2:$AX$44,COLUMN('Value Added'!AO$1),0)/VLOOKUP($A37,'Value Added'!$A$2:$AX$44,COLUMN('Value Added'!$J$1),0)</f>
        <v>2.4407865535543021</v>
      </c>
      <c r="AI37" s="303">
        <f>VLOOKUP($A37,'Value Added'!$A$2:$AX$44,COLUMN('Value Added'!AP$1),0)/VLOOKUP($A37,'Value Added'!$A$2:$AX$44,COLUMN('Value Added'!$J$1),0)</f>
        <v>2.4723300793439771</v>
      </c>
      <c r="AJ37" s="303">
        <f>VLOOKUP($A37,'Value Added'!$A$2:$AX$44,COLUMN('Value Added'!AQ$1),0)/VLOOKUP($A37,'Value Added'!$A$2:$AX$44,COLUMN('Value Added'!$J$1),0)</f>
        <v>2.5010466897700656</v>
      </c>
      <c r="AK37" s="303">
        <f>VLOOKUP($A37,'Value Added'!$A$2:$AX$44,COLUMN('Value Added'!AR$1),0)/VLOOKUP($A37,'Value Added'!$A$2:$AX$44,COLUMN('Value Added'!$J$1),0)</f>
        <v>2.5266817066056348</v>
      </c>
      <c r="AL37" s="303">
        <f>VLOOKUP($A37,'Value Added'!$A$2:$AX$44,COLUMN('Value Added'!AS$1),0)/VLOOKUP($A37,'Value Added'!$A$2:$AX$44,COLUMN('Value Added'!$J$1),0)</f>
        <v>2.5489854548410333</v>
      </c>
      <c r="AM37" s="303">
        <f>VLOOKUP($A37,'Value Added'!$A$2:$AX$44,COLUMN('Value Added'!AT$1),0)/VLOOKUP($A37,'Value Added'!$A$2:$AX$44,COLUMN('Value Added'!$J$1),0)</f>
        <v>2.5677158223924166</v>
      </c>
      <c r="AN37" s="303">
        <f>VLOOKUP($A37,'Value Added'!$A$2:$AX$44,COLUMN('Value Added'!AU$1),0)/VLOOKUP($A37,'Value Added'!$A$2:$AX$44,COLUMN('Value Added'!$J$1),0)</f>
        <v>2.5826409341307288</v>
      </c>
      <c r="AO37" s="303">
        <f>VLOOKUP($A37,'Value Added'!$A$2:$AX$44,COLUMN('Value Added'!AV$1),0)/VLOOKUP($A37,'Value Added'!$A$2:$AX$44,COLUMN('Value Added'!$J$1),0)</f>
        <v>2.5935419102802504</v>
      </c>
      <c r="AP37" s="303">
        <f>VLOOKUP($A37,'Value Added'!$A$2:$AX$44,COLUMN('Value Added'!AW$1),0)/VLOOKUP($A37,'Value Added'!$A$2:$AX$44,COLUMN('Value Added'!$J$1),0)</f>
        <v>2.6002156748035503</v>
      </c>
      <c r="AQ37" s="304">
        <f>VLOOKUP($A37,'Value Added'!$A$2:$AX$44,COLUMN('Value Added'!AX$1),0)/VLOOKUP($A37,'Value Added'!$A$2:$AX$44,COLUMN('Value Added'!$J$1),0)</f>
        <v>2.6024777752287354</v>
      </c>
    </row>
    <row r="38" spans="1:43" x14ac:dyDescent="0.2">
      <c r="A38" s="74" t="s">
        <v>36</v>
      </c>
      <c r="B38" s="152" t="s">
        <v>314</v>
      </c>
      <c r="C38" s="152">
        <v>1</v>
      </c>
      <c r="D38" s="308">
        <f>VLOOKUP($A38,'Value Added'!$A$2:$AX$44,COLUMN('Value Added'!K$1),0)/VLOOKUP($A38,'Value Added'!$A$2:$AX$44,COLUMN('Value Added'!$J$1),0)</f>
        <v>1.1369787226325931</v>
      </c>
      <c r="E38" s="303">
        <f>VLOOKUP($A38,'Value Added'!$A$2:$AX$44,COLUMN('Value Added'!L$1),0)/VLOOKUP($A38,'Value Added'!$A$2:$AX$44,COLUMN('Value Added'!$J$1),0)</f>
        <v>1.2485326735308442</v>
      </c>
      <c r="F38" s="303">
        <f>VLOOKUP($A38,'Value Added'!$A$2:$AX$44,COLUMN('Value Added'!M$1),0)/VLOOKUP($A38,'Value Added'!$A$2:$AX$44,COLUMN('Value Added'!$J$1),0)</f>
        <v>1.2616419785184301</v>
      </c>
      <c r="G38" s="303">
        <f>VLOOKUP($A38,'Value Added'!$A$2:$AX$44,COLUMN('Value Added'!N$1),0)/VLOOKUP($A38,'Value Added'!$A$2:$AX$44,COLUMN('Value Added'!$J$1),0)</f>
        <v>1.294958164787517</v>
      </c>
      <c r="H38" s="303">
        <f>VLOOKUP($A38,'Value Added'!$A$2:$AX$44,COLUMN('Value Added'!O$1),0)/VLOOKUP($A38,'Value Added'!$A$2:$AX$44,COLUMN('Value Added'!$J$1),0)</f>
        <v>1.3394458513184122</v>
      </c>
      <c r="I38" s="303">
        <f>VLOOKUP($A38,'Value Added'!$A$2:$AX$44,COLUMN('Value Added'!P$1),0)/VLOOKUP($A38,'Value Added'!$A$2:$AX$44,COLUMN('Value Added'!$J$1),0)</f>
        <v>1.3868639877377087</v>
      </c>
      <c r="J38" s="303">
        <f>VLOOKUP($A38,'Value Added'!$A$2:$AX$44,COLUMN('Value Added'!Q$1),0)/VLOOKUP($A38,'Value Added'!$A$2:$AX$44,COLUMN('Value Added'!$J$1),0)</f>
        <v>1.4347079755540197</v>
      </c>
      <c r="K38" s="303">
        <f>VLOOKUP($A38,'Value Added'!$A$2:$AX$44,COLUMN('Value Added'!R$1),0)/VLOOKUP($A38,'Value Added'!$A$2:$AX$44,COLUMN('Value Added'!$J$1),0)</f>
        <v>1.4818995791303349</v>
      </c>
      <c r="L38" s="303">
        <f>VLOOKUP($A38,'Value Added'!$A$2:$AX$44,COLUMN('Value Added'!S$1),0)/VLOOKUP($A38,'Value Added'!$A$2:$AX$44,COLUMN('Value Added'!$J$1),0)</f>
        <v>1.5272296481377345</v>
      </c>
      <c r="M38" s="303">
        <f>VLOOKUP($A38,'Value Added'!$A$2:$AX$44,COLUMN('Value Added'!T$1),0)/VLOOKUP($A38,'Value Added'!$A$2:$AX$44,COLUMN('Value Added'!$J$1),0)</f>
        <v>1.5693684472889313</v>
      </c>
      <c r="N38" s="303">
        <f>VLOOKUP($A38,'Value Added'!$A$2:$AX$44,COLUMN('Value Added'!U$1),0)/VLOOKUP($A38,'Value Added'!$A$2:$AX$44,COLUMN('Value Added'!$J$1),0)</f>
        <v>1.6071424953282603</v>
      </c>
      <c r="O38" s="303">
        <f>VLOOKUP($A38,'Value Added'!$A$2:$AX$44,COLUMN('Value Added'!V$1),0)/VLOOKUP($A38,'Value Added'!$A$2:$AX$44,COLUMN('Value Added'!$J$1),0)</f>
        <v>1.6403763157702222</v>
      </c>
      <c r="P38" s="303">
        <f>VLOOKUP($A38,'Value Added'!$A$2:$AX$44,COLUMN('Value Added'!W$1),0)/VLOOKUP($A38,'Value Added'!$A$2:$AX$44,COLUMN('Value Added'!$J$1),0)</f>
        <v>1.6692146336618883</v>
      </c>
      <c r="Q38" s="303">
        <f>VLOOKUP($A38,'Value Added'!$A$2:$AX$44,COLUMN('Value Added'!X$1),0)/VLOOKUP($A38,'Value Added'!$A$2:$AX$44,COLUMN('Value Added'!$J$1),0)</f>
        <v>1.6938713189122421</v>
      </c>
      <c r="R38" s="303">
        <f>VLOOKUP($A38,'Value Added'!$A$2:$AX$44,COLUMN('Value Added'!Y$1),0)/VLOOKUP($A38,'Value Added'!$A$2:$AX$44,COLUMN('Value Added'!$J$1),0)</f>
        <v>1.7146209803011181</v>
      </c>
      <c r="S38" s="303">
        <f>VLOOKUP($A38,'Value Added'!$A$2:$AX$44,COLUMN('Value Added'!Z$1),0)/VLOOKUP($A38,'Value Added'!$A$2:$AX$44,COLUMN('Value Added'!$J$1),0)</f>
        <v>1.7317514226319541</v>
      </c>
      <c r="T38" s="303">
        <f>VLOOKUP($A38,'Value Added'!$A$2:$AX$44,COLUMN('Value Added'!AA$1),0)/VLOOKUP($A38,'Value Added'!$A$2:$AX$44,COLUMN('Value Added'!$J$1),0)</f>
        <v>1.7454360269881479</v>
      </c>
      <c r="U38" s="303">
        <f>VLOOKUP($A38,'Value Added'!$A$2:$AX$44,COLUMN('Value Added'!AB$1),0)/VLOOKUP($A38,'Value Added'!$A$2:$AX$44,COLUMN('Value Added'!$J$1),0)</f>
        <v>1.7558394680977418</v>
      </c>
      <c r="V38" s="303">
        <f>VLOOKUP($A38,'Value Added'!$A$2:$AX$44,COLUMN('Value Added'!AC$1),0)/VLOOKUP($A38,'Value Added'!$A$2:$AX$44,COLUMN('Value Added'!$J$1),0)</f>
        <v>1.7631517457980419</v>
      </c>
      <c r="W38" s="303">
        <f>VLOOKUP($A38,'Value Added'!$A$2:$AX$44,COLUMN('Value Added'!AD$1),0)/VLOOKUP($A38,'Value Added'!$A$2:$AX$44,COLUMN('Value Added'!$J$1),0)</f>
        <v>1.767584215298692</v>
      </c>
      <c r="X38" s="303">
        <f>VLOOKUP($A38,'Value Added'!$A$2:$AX$44,COLUMN('Value Added'!AE$1),0)/VLOOKUP($A38,'Value Added'!$A$2:$AX$44,COLUMN('Value Added'!$J$1),0)</f>
        <v>1.7693656894930563</v>
      </c>
      <c r="Y38" s="303">
        <f>VLOOKUP($A38,'Value Added'!$A$2:$AX$44,COLUMN('Value Added'!AF$1),0)/VLOOKUP($A38,'Value Added'!$A$2:$AX$44,COLUMN('Value Added'!$J$1),0)</f>
        <v>1.7687386950678428</v>
      </c>
      <c r="Z38" s="303">
        <f>VLOOKUP($A38,'Value Added'!$A$2:$AX$44,COLUMN('Value Added'!AG$1),0)/VLOOKUP($A38,'Value Added'!$A$2:$AX$44,COLUMN('Value Added'!$J$1),0)</f>
        <v>1.765955951352417</v>
      </c>
      <c r="AA38" s="303">
        <f>VLOOKUP($A38,'Value Added'!$A$2:$AX$44,COLUMN('Value Added'!AH$1),0)/VLOOKUP($A38,'Value Added'!$A$2:$AX$44,COLUMN('Value Added'!$J$1),0)</f>
        <v>1.7612771278752219</v>
      </c>
      <c r="AB38" s="303">
        <f>VLOOKUP($A38,'Value Added'!$A$2:$AX$44,COLUMN('Value Added'!AI$1),0)/VLOOKUP($A38,'Value Added'!$A$2:$AX$44,COLUMN('Value Added'!$J$1),0)</f>
        <v>1.7549659239488908</v>
      </c>
      <c r="AC38" s="303">
        <f>VLOOKUP($A38,'Value Added'!$A$2:$AX$44,COLUMN('Value Added'!AJ$1),0)/VLOOKUP($A38,'Value Added'!$A$2:$AX$44,COLUMN('Value Added'!$J$1),0)</f>
        <v>1.7472875016957901</v>
      </c>
      <c r="AD38" s="303">
        <f>VLOOKUP($A38,'Value Added'!$A$2:$AX$44,COLUMN('Value Added'!AK$1),0)/VLOOKUP($A38,'Value Added'!$A$2:$AX$44,COLUMN('Value Added'!$J$1),0)</f>
        <v>1.7385062930727162</v>
      </c>
      <c r="AE38" s="303">
        <f>VLOOKUP($A38,'Value Added'!$A$2:$AX$44,COLUMN('Value Added'!AL$1),0)/VLOOKUP($A38,'Value Added'!$A$2:$AX$44,COLUMN('Value Added'!$J$1),0)</f>
        <v>1.7288841918936984</v>
      </c>
      <c r="AF38" s="303">
        <f>VLOOKUP($A38,'Value Added'!$A$2:$AX$44,COLUMN('Value Added'!AM$1),0)/VLOOKUP($A38,'Value Added'!$A$2:$AX$44,COLUMN('Value Added'!$J$1),0)</f>
        <v>1.7186791337411937</v>
      </c>
      <c r="AG38" s="303">
        <f>VLOOKUP($A38,'Value Added'!$A$2:$AX$44,COLUMN('Value Added'!AN$1),0)/VLOOKUP($A38,'Value Added'!$A$2:$AX$44,COLUMN('Value Added'!$J$1),0)</f>
        <v>1.7081440600874735</v>
      </c>
      <c r="AH38" s="303">
        <f>VLOOKUP($A38,'Value Added'!$A$2:$AX$44,COLUMN('Value Added'!AO$1),0)/VLOOKUP($A38,'Value Added'!$A$2:$AX$44,COLUMN('Value Added'!$J$1),0)</f>
        <v>1.6975262579507242</v>
      </c>
      <c r="AI38" s="303">
        <f>VLOOKUP($A38,'Value Added'!$A$2:$AX$44,COLUMN('Value Added'!AP$1),0)/VLOOKUP($A38,'Value Added'!$A$2:$AX$44,COLUMN('Value Added'!$J$1),0)</f>
        <v>1.6870670629690518</v>
      </c>
      <c r="AJ38" s="303">
        <f>VLOOKUP($A38,'Value Added'!$A$2:$AX$44,COLUMN('Value Added'!AQ$1),0)/VLOOKUP($A38,'Value Added'!$A$2:$AX$44,COLUMN('Value Added'!$J$1),0)</f>
        <v>1.6770019118418462</v>
      </c>
      <c r="AK38" s="303">
        <f>VLOOKUP($A38,'Value Added'!$A$2:$AX$44,COLUMN('Value Added'!AR$1),0)/VLOOKUP($A38,'Value Added'!$A$2:$AX$44,COLUMN('Value Added'!$J$1),0)</f>
        <v>1.667560729591443</v>
      </c>
      <c r="AL38" s="303">
        <f>VLOOKUP($A38,'Value Added'!$A$2:$AX$44,COLUMN('Value Added'!AS$1),0)/VLOOKUP($A38,'Value Added'!$A$2:$AX$44,COLUMN('Value Added'!$J$1),0)</f>
        <v>1.6589686379595403</v>
      </c>
      <c r="AM38" s="303">
        <f>VLOOKUP($A38,'Value Added'!$A$2:$AX$44,COLUMN('Value Added'!AT$1),0)/VLOOKUP($A38,'Value Added'!$A$2:$AX$44,COLUMN('Value Added'!$J$1),0)</f>
        <v>1.6514469733935915</v>
      </c>
      <c r="AN38" s="303">
        <f>VLOOKUP($A38,'Value Added'!$A$2:$AX$44,COLUMN('Value Added'!AU$1),0)/VLOOKUP($A38,'Value Added'!$A$2:$AX$44,COLUMN('Value Added'!$J$1),0)</f>
        <v>1.6452146064320168</v>
      </c>
      <c r="AO38" s="303">
        <f>VLOOKUP($A38,'Value Added'!$A$2:$AX$44,COLUMN('Value Added'!AV$1),0)/VLOOKUP($A38,'Value Added'!$A$2:$AX$44,COLUMN('Value Added'!$J$1),0)</f>
        <v>1.6404895588175672</v>
      </c>
      <c r="AP38" s="303">
        <f>VLOOKUP($A38,'Value Added'!$A$2:$AX$44,COLUMN('Value Added'!AW$1),0)/VLOOKUP($A38,'Value Added'!$A$2:$AX$44,COLUMN('Value Added'!$J$1),0)</f>
        <v>1.6374909203399701</v>
      </c>
      <c r="AQ38" s="304">
        <f>VLOOKUP($A38,'Value Added'!$A$2:$AX$44,COLUMN('Value Added'!AX$1),0)/VLOOKUP($A38,'Value Added'!$A$2:$AX$44,COLUMN('Value Added'!$J$1),0)</f>
        <v>1.6364410742551019</v>
      </c>
    </row>
    <row r="39" spans="1:43" x14ac:dyDescent="0.2">
      <c r="A39" s="74" t="s">
        <v>37</v>
      </c>
      <c r="B39" s="152" t="s">
        <v>314</v>
      </c>
      <c r="C39" s="152">
        <v>1</v>
      </c>
      <c r="D39" s="308">
        <f>VLOOKUP($A39,'Value Added'!$A$2:$AX$44,COLUMN('Value Added'!K$1),0)/VLOOKUP($A39,'Value Added'!$A$2:$AX$44,COLUMN('Value Added'!$J$1),0)</f>
        <v>1.3556284769850149</v>
      </c>
      <c r="E39" s="303">
        <f>VLOOKUP($A39,'Value Added'!$A$2:$AX$44,COLUMN('Value Added'!L$1),0)/VLOOKUP($A39,'Value Added'!$A$2:$AX$44,COLUMN('Value Added'!$J$1),0)</f>
        <v>1.6883132708394388</v>
      </c>
      <c r="F39" s="303">
        <f>VLOOKUP($A39,'Value Added'!$A$2:$AX$44,COLUMN('Value Added'!M$1),0)/VLOOKUP($A39,'Value Added'!$A$2:$AX$44,COLUMN('Value Added'!$J$1),0)</f>
        <v>1.7563497891217963</v>
      </c>
      <c r="G39" s="303">
        <f>VLOOKUP($A39,'Value Added'!$A$2:$AX$44,COLUMN('Value Added'!N$1),0)/VLOOKUP($A39,'Value Added'!$A$2:$AX$44,COLUMN('Value Added'!$J$1),0)</f>
        <v>1.9309795831297445</v>
      </c>
      <c r="H39" s="303">
        <f>VLOOKUP($A39,'Value Added'!$A$2:$AX$44,COLUMN('Value Added'!O$1),0)/VLOOKUP($A39,'Value Added'!$A$2:$AX$44,COLUMN('Value Added'!$J$1),0)</f>
        <v>2.1651706949375074</v>
      </c>
      <c r="I39" s="303">
        <f>VLOOKUP($A39,'Value Added'!$A$2:$AX$44,COLUMN('Value Added'!P$1),0)/VLOOKUP($A39,'Value Added'!$A$2:$AX$44,COLUMN('Value Added'!$J$1),0)</f>
        <v>2.4047490560925069</v>
      </c>
      <c r="J39" s="303">
        <f>VLOOKUP($A39,'Value Added'!$A$2:$AX$44,COLUMN('Value Added'!Q$1),0)/VLOOKUP($A39,'Value Added'!$A$2:$AX$44,COLUMN('Value Added'!$J$1),0)</f>
        <v>2.6359127125663671</v>
      </c>
      <c r="K39" s="303">
        <f>VLOOKUP($A39,'Value Added'!$A$2:$AX$44,COLUMN('Value Added'!R$1),0)/VLOOKUP($A39,'Value Added'!$A$2:$AX$44,COLUMN('Value Added'!$J$1),0)</f>
        <v>2.8593852709852383</v>
      </c>
      <c r="L39" s="303">
        <f>VLOOKUP($A39,'Value Added'!$A$2:$AX$44,COLUMN('Value Added'!S$1),0)/VLOOKUP($A39,'Value Added'!$A$2:$AX$44,COLUMN('Value Added'!$J$1),0)</f>
        <v>3.0781619578692472</v>
      </c>
      <c r="M39" s="303">
        <f>VLOOKUP($A39,'Value Added'!$A$2:$AX$44,COLUMN('Value Added'!T$1),0)/VLOOKUP($A39,'Value Added'!$A$2:$AX$44,COLUMN('Value Added'!$J$1),0)</f>
        <v>3.2974950124091067</v>
      </c>
      <c r="N39" s="303">
        <f>VLOOKUP($A39,'Value Added'!$A$2:$AX$44,COLUMN('Value Added'!U$1),0)/VLOOKUP($A39,'Value Added'!$A$2:$AX$44,COLUMN('Value Added'!$J$1),0)</f>
        <v>3.5234349467771975</v>
      </c>
      <c r="O39" s="303">
        <f>VLOOKUP($A39,'Value Added'!$A$2:$AX$44,COLUMN('Value Added'!V$1),0)/VLOOKUP($A39,'Value Added'!$A$2:$AX$44,COLUMN('Value Added'!$J$1),0)</f>
        <v>3.7577552761374333</v>
      </c>
      <c r="P39" s="303">
        <f>VLOOKUP($A39,'Value Added'!$A$2:$AX$44,COLUMN('Value Added'!W$1),0)/VLOOKUP($A39,'Value Added'!$A$2:$AX$44,COLUMN('Value Added'!$J$1),0)</f>
        <v>4.0011086040751307</v>
      </c>
      <c r="Q39" s="303">
        <f>VLOOKUP($A39,'Value Added'!$A$2:$AX$44,COLUMN('Value Added'!X$1),0)/VLOOKUP($A39,'Value Added'!$A$2:$AX$44,COLUMN('Value Added'!$J$1),0)</f>
        <v>4.2543310603952715</v>
      </c>
      <c r="R39" s="303">
        <f>VLOOKUP($A39,'Value Added'!$A$2:$AX$44,COLUMN('Value Added'!Y$1),0)/VLOOKUP($A39,'Value Added'!$A$2:$AX$44,COLUMN('Value Added'!$J$1),0)</f>
        <v>4.5184637930732592</v>
      </c>
      <c r="S39" s="303">
        <f>VLOOKUP($A39,'Value Added'!$A$2:$AX$44,COLUMN('Value Added'!Z$1),0)/VLOOKUP($A39,'Value Added'!$A$2:$AX$44,COLUMN('Value Added'!$J$1),0)</f>
        <v>4.7944787943513676</v>
      </c>
      <c r="T39" s="303">
        <f>VLOOKUP($A39,'Value Added'!$A$2:$AX$44,COLUMN('Value Added'!AA$1),0)/VLOOKUP($A39,'Value Added'!$A$2:$AX$44,COLUMN('Value Added'!$J$1),0)</f>
        <v>5.0822681793947702</v>
      </c>
      <c r="U39" s="303">
        <f>VLOOKUP($A39,'Value Added'!$A$2:$AX$44,COLUMN('Value Added'!AB$1),0)/VLOOKUP($A39,'Value Added'!$A$2:$AX$44,COLUMN('Value Added'!$J$1),0)</f>
        <v>5.3812955881653526</v>
      </c>
      <c r="V39" s="303">
        <f>VLOOKUP($A39,'Value Added'!$A$2:$AX$44,COLUMN('Value Added'!AC$1),0)/VLOOKUP($A39,'Value Added'!$A$2:$AX$44,COLUMN('Value Added'!$J$1),0)</f>
        <v>5.6908445892417756</v>
      </c>
      <c r="W39" s="303">
        <f>VLOOKUP($A39,'Value Added'!$A$2:$AX$44,COLUMN('Value Added'!AD$1),0)/VLOOKUP($A39,'Value Added'!$A$2:$AX$44,COLUMN('Value Added'!$J$1),0)</f>
        <v>6.0100034974614411</v>
      </c>
      <c r="X39" s="303">
        <f>VLOOKUP($A39,'Value Added'!$A$2:$AX$44,COLUMN('Value Added'!AE$1),0)/VLOOKUP($A39,'Value Added'!$A$2:$AX$44,COLUMN('Value Added'!$J$1),0)</f>
        <v>6.337651568702408</v>
      </c>
      <c r="Y39" s="303">
        <f>VLOOKUP($A39,'Value Added'!$A$2:$AX$44,COLUMN('Value Added'!AF$1),0)/VLOOKUP($A39,'Value Added'!$A$2:$AX$44,COLUMN('Value Added'!$J$1),0)</f>
        <v>6.672447137204613</v>
      </c>
      <c r="Z39" s="303">
        <f>VLOOKUP($A39,'Value Added'!$A$2:$AX$44,COLUMN('Value Added'!AG$1),0)/VLOOKUP($A39,'Value Added'!$A$2:$AX$44,COLUMN('Value Added'!$J$1),0)</f>
        <v>7.0128183070080503</v>
      </c>
      <c r="AA39" s="303">
        <f>VLOOKUP($A39,'Value Added'!$A$2:$AX$44,COLUMN('Value Added'!AH$1),0)/VLOOKUP($A39,'Value Added'!$A$2:$AX$44,COLUMN('Value Added'!$J$1),0)</f>
        <v>7.35695684288559</v>
      </c>
      <c r="AB39" s="303">
        <f>VLOOKUP($A39,'Value Added'!$A$2:$AX$44,COLUMN('Value Added'!AI$1),0)/VLOOKUP($A39,'Value Added'!$A$2:$AX$44,COLUMN('Value Added'!$J$1),0)</f>
        <v>7.7028159236364777</v>
      </c>
      <c r="AC39" s="303">
        <f>VLOOKUP($A39,'Value Added'!$A$2:$AX$44,COLUMN('Value Added'!AJ$1),0)/VLOOKUP($A39,'Value Added'!$A$2:$AX$44,COLUMN('Value Added'!$J$1),0)</f>
        <v>8.0481124177527548</v>
      </c>
      <c r="AD39" s="303">
        <f>VLOOKUP($A39,'Value Added'!$A$2:$AX$44,COLUMN('Value Added'!AK$1),0)/VLOOKUP($A39,'Value Added'!$A$2:$AX$44,COLUMN('Value Added'!$J$1),0)</f>
        <v>8.3903343143442886</v>
      </c>
      <c r="AE39" s="303">
        <f>VLOOKUP($A39,'Value Added'!$A$2:$AX$44,COLUMN('Value Added'!AL$1),0)/VLOOKUP($A39,'Value Added'!$A$2:$AX$44,COLUMN('Value Added'!$J$1),0)</f>
        <v>8.726753887205982</v>
      </c>
      <c r="AF39" s="303">
        <f>VLOOKUP($A39,'Value Added'!$A$2:$AX$44,COLUMN('Value Added'!AM$1),0)/VLOOKUP($A39,'Value Added'!$A$2:$AX$44,COLUMN('Value Added'!$J$1),0)</f>
        <v>9.05444708402948</v>
      </c>
      <c r="AG39" s="303">
        <f>VLOOKUP($A39,'Value Added'!$A$2:$AX$44,COLUMN('Value Added'!AN$1),0)/VLOOKUP($A39,'Value Added'!$A$2:$AX$44,COLUMN('Value Added'!$J$1),0)</f>
        <v>9.370319513886237</v>
      </c>
      <c r="AH39" s="303">
        <f>VLOOKUP($A39,'Value Added'!$A$2:$AX$44,COLUMN('Value Added'!AO$1),0)/VLOOKUP($A39,'Value Added'!$A$2:$AX$44,COLUMN('Value Added'!$J$1),0)</f>
        <v>9.6711392533199287</v>
      </c>
      <c r="AI39" s="303">
        <f>VLOOKUP($A39,'Value Added'!$A$2:$AX$44,COLUMN('Value Added'!AP$1),0)/VLOOKUP($A39,'Value Added'!$A$2:$AX$44,COLUMN('Value Added'!$J$1),0)</f>
        <v>9.9535765052608376</v>
      </c>
      <c r="AJ39" s="303">
        <f>VLOOKUP($A39,'Value Added'!$A$2:$AX$44,COLUMN('Value Added'!AQ$1),0)/VLOOKUP($A39,'Value Added'!$A$2:$AX$44,COLUMN('Value Added'!$J$1),0)</f>
        <v>10.214249927851961</v>
      </c>
      <c r="AK39" s="303">
        <f>VLOOKUP($A39,'Value Added'!$A$2:$AX$44,COLUMN('Value Added'!AR$1),0)/VLOOKUP($A39,'Value Added'!$A$2:$AX$44,COLUMN('Value Added'!$J$1),0)</f>
        <v>10.449779206483827</v>
      </c>
      <c r="AL39" s="303">
        <f>VLOOKUP($A39,'Value Added'!$A$2:$AX$44,COLUMN('Value Added'!AS$1),0)/VLOOKUP($A39,'Value Added'!$A$2:$AX$44,COLUMN('Value Added'!$J$1),0)</f>
        <v>10.656843178321045</v>
      </c>
      <c r="AM39" s="303">
        <f>VLOOKUP($A39,'Value Added'!$A$2:$AX$44,COLUMN('Value Added'!AT$1),0)/VLOOKUP($A39,'Value Added'!$A$2:$AX$44,COLUMN('Value Added'!$J$1),0)</f>
        <v>10.832242542973894</v>
      </c>
      <c r="AN39" s="303">
        <f>VLOOKUP($A39,'Value Added'!$A$2:$AX$44,COLUMN('Value Added'!AU$1),0)/VLOOKUP($A39,'Value Added'!$A$2:$AX$44,COLUMN('Value Added'!$J$1),0)</f>
        <v>10.972965916387304</v>
      </c>
      <c r="AO39" s="303">
        <f>VLOOKUP($A39,'Value Added'!$A$2:$AX$44,COLUMN('Value Added'!AV$1),0)/VLOOKUP($A39,'Value Added'!$A$2:$AX$44,COLUMN('Value Added'!$J$1),0)</f>
        <v>11.076257719955336</v>
      </c>
      <c r="AP39" s="303">
        <f>VLOOKUP($A39,'Value Added'!$A$2:$AX$44,COLUMN('Value Added'!AW$1),0)/VLOOKUP($A39,'Value Added'!$A$2:$AX$44,COLUMN('Value Added'!$J$1),0)</f>
        <v>11.139686157185505</v>
      </c>
      <c r="AQ39" s="304">
        <f>VLOOKUP($A39,'Value Added'!$A$2:$AX$44,COLUMN('Value Added'!AX$1),0)/VLOOKUP($A39,'Value Added'!$A$2:$AX$44,COLUMN('Value Added'!$J$1),0)</f>
        <v>11.161209330609044</v>
      </c>
    </row>
    <row r="40" spans="1:43" x14ac:dyDescent="0.2">
      <c r="A40" s="74" t="s">
        <v>38</v>
      </c>
      <c r="B40" s="152" t="s">
        <v>314</v>
      </c>
      <c r="C40" s="152">
        <v>1</v>
      </c>
      <c r="D40" s="308">
        <f>VLOOKUP($A40,'Value Added'!$A$2:$AX$44,COLUMN('Value Added'!K$1),0)/VLOOKUP($A40,'Value Added'!$A$2:$AX$44,COLUMN('Value Added'!$J$1),0)</f>
        <v>1.0984547182943094</v>
      </c>
      <c r="E40" s="303">
        <f>VLOOKUP($A40,'Value Added'!$A$2:$AX$44,COLUMN('Value Added'!L$1),0)/VLOOKUP($A40,'Value Added'!$A$2:$AX$44,COLUMN('Value Added'!$J$1),0)</f>
        <v>1.2519785734491493</v>
      </c>
      <c r="F40" s="303">
        <f>VLOOKUP($A40,'Value Added'!$A$2:$AX$44,COLUMN('Value Added'!M$1),0)/VLOOKUP($A40,'Value Added'!$A$2:$AX$44,COLUMN('Value Added'!$J$1),0)</f>
        <v>1.2840483310438635</v>
      </c>
      <c r="G40" s="303">
        <f>VLOOKUP($A40,'Value Added'!$A$2:$AX$44,COLUMN('Value Added'!N$1),0)/VLOOKUP($A40,'Value Added'!$A$2:$AX$44,COLUMN('Value Added'!$J$1),0)</f>
        <v>1.3650469877714821</v>
      </c>
      <c r="H40" s="303">
        <f>VLOOKUP($A40,'Value Added'!$A$2:$AX$44,COLUMN('Value Added'!O$1),0)/VLOOKUP($A40,'Value Added'!$A$2:$AX$44,COLUMN('Value Added'!$J$1),0)</f>
        <v>1.4713459492507859</v>
      </c>
      <c r="I40" s="303">
        <f>VLOOKUP($A40,'Value Added'!$A$2:$AX$44,COLUMN('Value Added'!P$1),0)/VLOOKUP($A40,'Value Added'!$A$2:$AX$44,COLUMN('Value Added'!$J$1),0)</f>
        <v>1.5789812697557073</v>
      </c>
      <c r="J40" s="303">
        <f>VLOOKUP($A40,'Value Added'!$A$2:$AX$44,COLUMN('Value Added'!Q$1),0)/VLOOKUP($A40,'Value Added'!$A$2:$AX$44,COLUMN('Value Added'!$J$1),0)</f>
        <v>1.6823927273849344</v>
      </c>
      <c r="K40" s="303">
        <f>VLOOKUP($A40,'Value Added'!$A$2:$AX$44,COLUMN('Value Added'!R$1),0)/VLOOKUP($A40,'Value Added'!$A$2:$AX$44,COLUMN('Value Added'!$J$1),0)</f>
        <v>1.7816978500530352</v>
      </c>
      <c r="L40" s="303">
        <f>VLOOKUP($A40,'Value Added'!$A$2:$AX$44,COLUMN('Value Added'!S$1),0)/VLOOKUP($A40,'Value Added'!$A$2:$AX$44,COLUMN('Value Added'!$J$1),0)</f>
        <v>1.8774355849515294</v>
      </c>
      <c r="M40" s="303">
        <f>VLOOKUP($A40,'Value Added'!$A$2:$AX$44,COLUMN('Value Added'!T$1),0)/VLOOKUP($A40,'Value Added'!$A$2:$AX$44,COLUMN('Value Added'!$J$1),0)</f>
        <v>1.9705542527744802</v>
      </c>
      <c r="N40" s="303">
        <f>VLOOKUP($A40,'Value Added'!$A$2:$AX$44,COLUMN('Value Added'!U$1),0)/VLOOKUP($A40,'Value Added'!$A$2:$AX$44,COLUMN('Value Added'!$J$1),0)</f>
        <v>2.0621163839082612</v>
      </c>
      <c r="O40" s="303">
        <f>VLOOKUP($A40,'Value Added'!$A$2:$AX$44,COLUMN('Value Added'!V$1),0)/VLOOKUP($A40,'Value Added'!$A$2:$AX$44,COLUMN('Value Added'!$J$1),0)</f>
        <v>2.1523480933444818</v>
      </c>
      <c r="P40" s="303">
        <f>VLOOKUP($A40,'Value Added'!$A$2:$AX$44,COLUMN('Value Added'!W$1),0)/VLOOKUP($A40,'Value Added'!$A$2:$AX$44,COLUMN('Value Added'!$J$1),0)</f>
        <v>2.241302937823066</v>
      </c>
      <c r="Q40" s="303">
        <f>VLOOKUP($A40,'Value Added'!$A$2:$AX$44,COLUMN('Value Added'!X$1),0)/VLOOKUP($A40,'Value Added'!$A$2:$AX$44,COLUMN('Value Added'!$J$1),0)</f>
        <v>2.3291179208730939</v>
      </c>
      <c r="R40" s="303">
        <f>VLOOKUP($A40,'Value Added'!$A$2:$AX$44,COLUMN('Value Added'!Y$1),0)/VLOOKUP($A40,'Value Added'!$A$2:$AX$44,COLUMN('Value Added'!$J$1),0)</f>
        <v>2.4160138105528164</v>
      </c>
      <c r="S40" s="303">
        <f>VLOOKUP($A40,'Value Added'!$A$2:$AX$44,COLUMN('Value Added'!Z$1),0)/VLOOKUP($A40,'Value Added'!$A$2:$AX$44,COLUMN('Value Added'!$J$1),0)</f>
        <v>2.5021890328462115</v>
      </c>
      <c r="T40" s="303">
        <f>VLOOKUP($A40,'Value Added'!$A$2:$AX$44,COLUMN('Value Added'!AA$1),0)/VLOOKUP($A40,'Value Added'!$A$2:$AX$44,COLUMN('Value Added'!$J$1),0)</f>
        <v>2.5874723857194781</v>
      </c>
      <c r="U40" s="303">
        <f>VLOOKUP($A40,'Value Added'!$A$2:$AX$44,COLUMN('Value Added'!AB$1),0)/VLOOKUP($A40,'Value Added'!$A$2:$AX$44,COLUMN('Value Added'!$J$1),0)</f>
        <v>2.6715909668619204</v>
      </c>
      <c r="V40" s="303">
        <f>VLOOKUP($A40,'Value Added'!$A$2:$AX$44,COLUMN('Value Added'!AC$1),0)/VLOOKUP($A40,'Value Added'!$A$2:$AX$44,COLUMN('Value Added'!$J$1),0)</f>
        <v>2.7542704108328908</v>
      </c>
      <c r="W40" s="303">
        <f>VLOOKUP($A40,'Value Added'!$A$2:$AX$44,COLUMN('Value Added'!AD$1),0)/VLOOKUP($A40,'Value Added'!$A$2:$AX$44,COLUMN('Value Added'!$J$1),0)</f>
        <v>2.8352364649966382</v>
      </c>
      <c r="X40" s="303">
        <f>VLOOKUP($A40,'Value Added'!$A$2:$AX$44,COLUMN('Value Added'!AE$1),0)/VLOOKUP($A40,'Value Added'!$A$2:$AX$44,COLUMN('Value Added'!$J$1),0)</f>
        <v>2.9142165906867894</v>
      </c>
      <c r="Y40" s="303">
        <f>VLOOKUP($A40,'Value Added'!$A$2:$AX$44,COLUMN('Value Added'!AF$1),0)/VLOOKUP($A40,'Value Added'!$A$2:$AX$44,COLUMN('Value Added'!$J$1),0)</f>
        <v>2.9909415757945625</v>
      </c>
      <c r="Z40" s="303">
        <f>VLOOKUP($A40,'Value Added'!$A$2:$AX$44,COLUMN('Value Added'!AG$1),0)/VLOOKUP($A40,'Value Added'!$A$2:$AX$44,COLUMN('Value Added'!$J$1),0)</f>
        <v>3.065147144729885</v>
      </c>
      <c r="AA40" s="303">
        <f>VLOOKUP($A40,'Value Added'!$A$2:$AX$44,COLUMN('Value Added'!AH$1),0)/VLOOKUP($A40,'Value Added'!$A$2:$AX$44,COLUMN('Value Added'!$J$1),0)</f>
        <v>3.1365755516244045</v>
      </c>
      <c r="AB40" s="303">
        <f>VLOOKUP($A40,'Value Added'!$A$2:$AX$44,COLUMN('Value Added'!AI$1),0)/VLOOKUP($A40,'Value Added'!$A$2:$AX$44,COLUMN('Value Added'!$J$1),0)</f>
        <v>3.2049771427311122</v>
      </c>
      <c r="AC40" s="303">
        <f>VLOOKUP($A40,'Value Added'!$A$2:$AX$44,COLUMN('Value Added'!AJ$1),0)/VLOOKUP($A40,'Value Added'!$A$2:$AX$44,COLUMN('Value Added'!$J$1),0)</f>
        <v>3.2701118742265223</v>
      </c>
      <c r="AD40" s="303">
        <f>VLOOKUP($A40,'Value Added'!$A$2:$AX$44,COLUMN('Value Added'!AK$1),0)/VLOOKUP($A40,'Value Added'!$A$2:$AX$44,COLUMN('Value Added'!$J$1),0)</f>
        <v>3.3317507720337538</v>
      </c>
      <c r="AE40" s="303">
        <f>VLOOKUP($A40,'Value Added'!$A$2:$AX$44,COLUMN('Value Added'!AL$1),0)/VLOOKUP($A40,'Value Added'!$A$2:$AX$44,COLUMN('Value Added'!$J$1),0)</f>
        <v>3.3896773208532105</v>
      </c>
      <c r="AF40" s="303">
        <f>VLOOKUP($A40,'Value Added'!$A$2:$AX$44,COLUMN('Value Added'!AM$1),0)/VLOOKUP($A40,'Value Added'!$A$2:$AX$44,COLUMN('Value Added'!$J$1),0)</f>
        <v>3.4436887703035217</v>
      </c>
      <c r="AG40" s="303">
        <f>VLOOKUP($A40,'Value Added'!$A$2:$AX$44,COLUMN('Value Added'!AN$1),0)/VLOOKUP($A40,'Value Added'!$A$2:$AX$44,COLUMN('Value Added'!$J$1),0)</f>
        <v>3.4935973469285817</v>
      </c>
      <c r="AH40" s="303">
        <f>VLOOKUP($A40,'Value Added'!$A$2:$AX$44,COLUMN('Value Added'!AO$1),0)/VLOOKUP($A40,'Value Added'!$A$2:$AX$44,COLUMN('Value Added'!$J$1),0)</f>
        <v>3.5392313618051787</v>
      </c>
      <c r="AI40" s="303">
        <f>VLOOKUP($A40,'Value Added'!$A$2:$AX$44,COLUMN('Value Added'!AP$1),0)/VLOOKUP($A40,'Value Added'!$A$2:$AX$44,COLUMN('Value Added'!$J$1),0)</f>
        <v>3.5804362045756681</v>
      </c>
      <c r="AJ40" s="303">
        <f>VLOOKUP($A40,'Value Added'!$A$2:$AX$44,COLUMN('Value Added'!AQ$1),0)/VLOOKUP($A40,'Value Added'!$A$2:$AX$44,COLUMN('Value Added'!$J$1),0)</f>
        <v>3.617075215916282</v>
      </c>
      <c r="AK40" s="303">
        <f>VLOOKUP($A40,'Value Added'!$A$2:$AX$44,COLUMN('Value Added'!AR$1),0)/VLOOKUP($A40,'Value Added'!$A$2:$AX$44,COLUMN('Value Added'!$J$1),0)</f>
        <v>3.6490304317177564</v>
      </c>
      <c r="AL40" s="303">
        <f>VLOOKUP($A40,'Value Added'!$A$2:$AX$44,COLUMN('Value Added'!AS$1),0)/VLOOKUP($A40,'Value Added'!$A$2:$AX$44,COLUMN('Value Added'!$J$1),0)</f>
        <v>3.6762031935830661</v>
      </c>
      <c r="AM40" s="303">
        <f>VLOOKUP($A40,'Value Added'!$A$2:$AX$44,COLUMN('Value Added'!AT$1),0)/VLOOKUP($A40,'Value Added'!$A$2:$AX$44,COLUMN('Value Added'!$J$1),0)</f>
        <v>3.6985146216201215</v>
      </c>
      <c r="AN40" s="303">
        <f>VLOOKUP($A40,'Value Added'!$A$2:$AX$44,COLUMN('Value Added'!AU$1),0)/VLOOKUP($A40,'Value Added'!$A$2:$AX$44,COLUMN('Value Added'!$J$1),0)</f>
        <v>3.7159059469061897</v>
      </c>
      <c r="AO40" s="303">
        <f>VLOOKUP($A40,'Value Added'!$A$2:$AX$44,COLUMN('Value Added'!AV$1),0)/VLOOKUP($A40,'Value Added'!$A$2:$AX$44,COLUMN('Value Added'!$J$1),0)</f>
        <v>3.7283387024077719</v>
      </c>
      <c r="AP40" s="303">
        <f>VLOOKUP($A40,'Value Added'!$A$2:$AX$44,COLUMN('Value Added'!AW$1),0)/VLOOKUP($A40,'Value Added'!$A$2:$AX$44,COLUMN('Value Added'!$J$1),0)</f>
        <v>3.735794772536662</v>
      </c>
      <c r="AQ40" s="304">
        <f>VLOOKUP($A40,'Value Added'!$A$2:$AX$44,COLUMN('Value Added'!AX$1),0)/VLOOKUP($A40,'Value Added'!$A$2:$AX$44,COLUMN('Value Added'!$J$1),0)</f>
        <v>3.7382763028923818</v>
      </c>
    </row>
    <row r="41" spans="1:43" x14ac:dyDescent="0.2">
      <c r="A41" s="74" t="s">
        <v>39</v>
      </c>
      <c r="B41" s="152" t="s">
        <v>314</v>
      </c>
      <c r="C41" s="152">
        <v>1</v>
      </c>
      <c r="D41" s="308">
        <f>VLOOKUP($A41,'Value Added'!$A$2:$AX$44,COLUMN('Value Added'!K$1),0)/VLOOKUP($A41,'Value Added'!$A$2:$AX$44,COLUMN('Value Added'!$J$1),0)</f>
        <v>1.1546789408420748</v>
      </c>
      <c r="E41" s="303">
        <f>VLOOKUP($A41,'Value Added'!$A$2:$AX$44,COLUMN('Value Added'!L$1),0)/VLOOKUP($A41,'Value Added'!$A$2:$AX$44,COLUMN('Value Added'!$J$1),0)</f>
        <v>1.2327807436710152</v>
      </c>
      <c r="F41" s="303">
        <f>VLOOKUP($A41,'Value Added'!$A$2:$AX$44,COLUMN('Value Added'!M$1),0)/VLOOKUP($A41,'Value Added'!$A$2:$AX$44,COLUMN('Value Added'!$J$1),0)</f>
        <v>1.2714575880117194</v>
      </c>
      <c r="G41" s="303">
        <f>VLOOKUP($A41,'Value Added'!$A$2:$AX$44,COLUMN('Value Added'!N$1),0)/VLOOKUP($A41,'Value Added'!$A$2:$AX$44,COLUMN('Value Added'!$J$1),0)</f>
        <v>1.366204579903618</v>
      </c>
      <c r="H41" s="303">
        <f>VLOOKUP($A41,'Value Added'!$A$2:$AX$44,COLUMN('Value Added'!O$1),0)/VLOOKUP($A41,'Value Added'!$A$2:$AX$44,COLUMN('Value Added'!$J$1),0)</f>
        <v>1.4824363135109482</v>
      </c>
      <c r="I41" s="303">
        <f>VLOOKUP($A41,'Value Added'!$A$2:$AX$44,COLUMN('Value Added'!P$1),0)/VLOOKUP($A41,'Value Added'!$A$2:$AX$44,COLUMN('Value Added'!$J$1),0)</f>
        <v>1.5841504574727494</v>
      </c>
      <c r="J41" s="303">
        <f>VLOOKUP($A41,'Value Added'!$A$2:$AX$44,COLUMN('Value Added'!Q$1),0)/VLOOKUP($A41,'Value Added'!$A$2:$AX$44,COLUMN('Value Added'!$J$1),0)</f>
        <v>1.6662896804099341</v>
      </c>
      <c r="K41" s="303">
        <f>VLOOKUP($A41,'Value Added'!$A$2:$AX$44,COLUMN('Value Added'!R$1),0)/VLOOKUP($A41,'Value Added'!$A$2:$AX$44,COLUMN('Value Added'!$J$1),0)</f>
        <v>1.7349097894928336</v>
      </c>
      <c r="L41" s="303">
        <f>VLOOKUP($A41,'Value Added'!$A$2:$AX$44,COLUMN('Value Added'!S$1),0)/VLOOKUP($A41,'Value Added'!$A$2:$AX$44,COLUMN('Value Added'!$J$1),0)</f>
        <v>1.7981015934324138</v>
      </c>
      <c r="M41" s="303">
        <f>VLOOKUP($A41,'Value Added'!$A$2:$AX$44,COLUMN('Value Added'!T$1),0)/VLOOKUP($A41,'Value Added'!$A$2:$AX$44,COLUMN('Value Added'!$J$1),0)</f>
        <v>1.8655251552813565</v>
      </c>
      <c r="N41" s="303">
        <f>VLOOKUP($A41,'Value Added'!$A$2:$AX$44,COLUMN('Value Added'!U$1),0)/VLOOKUP($A41,'Value Added'!$A$2:$AX$44,COLUMN('Value Added'!$J$1),0)</f>
        <v>1.9459495125031829</v>
      </c>
      <c r="O41" s="303">
        <f>VLOOKUP($A41,'Value Added'!$A$2:$AX$44,COLUMN('Value Added'!V$1),0)/VLOOKUP($A41,'Value Added'!$A$2:$AX$44,COLUMN('Value Added'!$J$1),0)</f>
        <v>2.0394883119489391</v>
      </c>
      <c r="P41" s="303">
        <f>VLOOKUP($A41,'Value Added'!$A$2:$AX$44,COLUMN('Value Added'!W$1),0)/VLOOKUP($A41,'Value Added'!$A$2:$AX$44,COLUMN('Value Added'!$J$1),0)</f>
        <v>2.1435868546643126</v>
      </c>
      <c r="Q41" s="303">
        <f>VLOOKUP($A41,'Value Added'!$A$2:$AX$44,COLUMN('Value Added'!X$1),0)/VLOOKUP($A41,'Value Added'!$A$2:$AX$44,COLUMN('Value Added'!$J$1),0)</f>
        <v>2.2550811752366045</v>
      </c>
      <c r="R41" s="303">
        <f>VLOOKUP($A41,'Value Added'!$A$2:$AX$44,COLUMN('Value Added'!Y$1),0)/VLOOKUP($A41,'Value Added'!$A$2:$AX$44,COLUMN('Value Added'!$J$1),0)</f>
        <v>2.3700391635847669</v>
      </c>
      <c r="S41" s="303">
        <f>VLOOKUP($A41,'Value Added'!$A$2:$AX$44,COLUMN('Value Added'!Z$1),0)/VLOOKUP($A41,'Value Added'!$A$2:$AX$44,COLUMN('Value Added'!$J$1),0)</f>
        <v>2.4844816714731754</v>
      </c>
      <c r="T41" s="303">
        <f>VLOOKUP($A41,'Value Added'!$A$2:$AX$44,COLUMN('Value Added'!AA$1),0)/VLOOKUP($A41,'Value Added'!$A$2:$AX$44,COLUMN('Value Added'!$J$1),0)</f>
        <v>2.5971219764278324</v>
      </c>
      <c r="U41" s="303">
        <f>VLOOKUP($A41,'Value Added'!$A$2:$AX$44,COLUMN('Value Added'!AB$1),0)/VLOOKUP($A41,'Value Added'!$A$2:$AX$44,COLUMN('Value Added'!$J$1),0)</f>
        <v>2.7074358863027039</v>
      </c>
      <c r="V41" s="303">
        <f>VLOOKUP($A41,'Value Added'!$A$2:$AX$44,COLUMN('Value Added'!AC$1),0)/VLOOKUP($A41,'Value Added'!$A$2:$AX$44,COLUMN('Value Added'!$J$1),0)</f>
        <v>2.8149216253730507</v>
      </c>
      <c r="W41" s="303">
        <f>VLOOKUP($A41,'Value Added'!$A$2:$AX$44,COLUMN('Value Added'!AD$1),0)/VLOOKUP($A41,'Value Added'!$A$2:$AX$44,COLUMN('Value Added'!$J$1),0)</f>
        <v>2.9191051226335762</v>
      </c>
      <c r="X41" s="303">
        <f>VLOOKUP($A41,'Value Added'!$A$2:$AX$44,COLUMN('Value Added'!AE$1),0)/VLOOKUP($A41,'Value Added'!$A$2:$AX$44,COLUMN('Value Added'!$J$1),0)</f>
        <v>3.0195447646720384</v>
      </c>
      <c r="Y41" s="303">
        <f>VLOOKUP($A41,'Value Added'!$A$2:$AX$44,COLUMN('Value Added'!AF$1),0)/VLOOKUP($A41,'Value Added'!$A$2:$AX$44,COLUMN('Value Added'!$J$1),0)</f>
        <v>3.1158355503777422</v>
      </c>
      <c r="Z41" s="303">
        <f>VLOOKUP($A41,'Value Added'!$A$2:$AX$44,COLUMN('Value Added'!AG$1),0)/VLOOKUP($A41,'Value Added'!$A$2:$AX$44,COLUMN('Value Added'!$J$1),0)</f>
        <v>3.2076126005599952</v>
      </c>
      <c r="AA41" s="303">
        <f>VLOOKUP($A41,'Value Added'!$A$2:$AX$44,COLUMN('Value Added'!AH$1),0)/VLOOKUP($A41,'Value Added'!$A$2:$AX$44,COLUMN('Value Added'!$J$1),0)</f>
        <v>3.2945539915893156</v>
      </c>
      <c r="AB41" s="303">
        <f>VLOOKUP($A41,'Value Added'!$A$2:$AX$44,COLUMN('Value Added'!AI$1),0)/VLOOKUP($A41,'Value Added'!$A$2:$AX$44,COLUMN('Value Added'!$J$1),0)</f>
        <v>3.3763828979662631</v>
      </c>
      <c r="AC41" s="303">
        <f>VLOOKUP($A41,'Value Added'!$A$2:$AX$44,COLUMN('Value Added'!AJ$1),0)/VLOOKUP($A41,'Value Added'!$A$2:$AX$44,COLUMN('Value Added'!$J$1),0)</f>
        <v>3.4528690438459528</v>
      </c>
      <c r="AD41" s="303">
        <f>VLOOKUP($A41,'Value Added'!$A$2:$AX$44,COLUMN('Value Added'!AK$1),0)/VLOOKUP($A41,'Value Added'!$A$2:$AX$44,COLUMN('Value Added'!$J$1),0)</f>
        <v>3.523829477633456</v>
      </c>
      <c r="AE41" s="303">
        <f>VLOOKUP($A41,'Value Added'!$A$2:$AX$44,COLUMN('Value Added'!AL$1),0)/VLOOKUP($A41,'Value Added'!$A$2:$AX$44,COLUMN('Value Added'!$J$1),0)</f>
        <v>3.5891286965133333</v>
      </c>
      <c r="AF41" s="303">
        <f>VLOOKUP($A41,'Value Added'!$A$2:$AX$44,COLUMN('Value Added'!AM$1),0)/VLOOKUP($A41,'Value Added'!$A$2:$AX$44,COLUMN('Value Added'!$J$1),0)</f>
        <v>3.6486781589501742</v>
      </c>
      <c r="AG41" s="303">
        <f>VLOOKUP($A41,'Value Added'!$A$2:$AX$44,COLUMN('Value Added'!AN$1),0)/VLOOKUP($A41,'Value Added'!$A$2:$AX$44,COLUMN('Value Added'!$J$1),0)</f>
        <v>3.7024352326313954</v>
      </c>
      <c r="AH41" s="303">
        <f>VLOOKUP($A41,'Value Added'!$A$2:$AX$44,COLUMN('Value Added'!AO$1),0)/VLOOKUP($A41,'Value Added'!$A$2:$AX$44,COLUMN('Value Added'!$J$1),0)</f>
        <v>3.7504016329212559</v>
      </c>
      <c r="AI41" s="303">
        <f>VLOOKUP($A41,'Value Added'!$A$2:$AX$44,COLUMN('Value Added'!AP$1),0)/VLOOKUP($A41,'Value Added'!$A$2:$AX$44,COLUMN('Value Added'!$J$1),0)</f>
        <v>3.792621412624865</v>
      </c>
      <c r="AJ41" s="303">
        <f>VLOOKUP($A41,'Value Added'!$A$2:$AX$44,COLUMN('Value Added'!AQ$1),0)/VLOOKUP($A41,'Value Added'!$A$2:$AX$44,COLUMN('Value Added'!$J$1),0)</f>
        <v>3.8291785677485102</v>
      </c>
      <c r="AK41" s="303">
        <f>VLOOKUP($A41,'Value Added'!$A$2:$AX$44,COLUMN('Value Added'!AR$1),0)/VLOOKUP($A41,'Value Added'!$A$2:$AX$44,COLUMN('Value Added'!$J$1),0)</f>
        <v>3.8601943260670475</v>
      </c>
      <c r="AL41" s="303">
        <f>VLOOKUP($A41,'Value Added'!$A$2:$AX$44,COLUMN('Value Added'!AS$1),0)/VLOOKUP($A41,'Value Added'!$A$2:$AX$44,COLUMN('Value Added'!$J$1),0)</f>
        <v>3.8858241857916225</v>
      </c>
      <c r="AM41" s="303">
        <f>VLOOKUP($A41,'Value Added'!$A$2:$AX$44,COLUMN('Value Added'!AT$1),0)/VLOOKUP($A41,'Value Added'!$A$2:$AX$44,COLUMN('Value Added'!$J$1),0)</f>
        <v>3.9062547706274153</v>
      </c>
      <c r="AN41" s="303">
        <f>VLOOKUP($A41,'Value Added'!$A$2:$AX$44,COLUMN('Value Added'!AU$1),0)/VLOOKUP($A41,'Value Added'!$A$2:$AX$44,COLUMN('Value Added'!$J$1),0)</f>
        <v>3.9217005652034369</v>
      </c>
      <c r="AO41" s="303">
        <f>VLOOKUP($A41,'Value Added'!$A$2:$AX$44,COLUMN('Value Added'!AV$1),0)/VLOOKUP($A41,'Value Added'!$A$2:$AX$44,COLUMN('Value Added'!$J$1),0)</f>
        <v>3.9324005914419149</v>
      </c>
      <c r="AP41" s="303">
        <f>VLOOKUP($A41,'Value Added'!$A$2:$AX$44,COLUMN('Value Added'!AW$1),0)/VLOOKUP($A41,'Value Added'!$A$2:$AX$44,COLUMN('Value Added'!$J$1),0)</f>
        <v>3.9386150821208381</v>
      </c>
      <c r="AQ41" s="304">
        <f>VLOOKUP($A41,'Value Added'!$A$2:$AX$44,COLUMN('Value Added'!AX$1),0)/VLOOKUP($A41,'Value Added'!$A$2:$AX$44,COLUMN('Value Added'!$J$1),0)</f>
        <v>3.9406222028765856</v>
      </c>
    </row>
    <row r="42" spans="1:43" x14ac:dyDescent="0.2">
      <c r="A42" s="74" t="s">
        <v>40</v>
      </c>
      <c r="B42" s="152" t="s">
        <v>314</v>
      </c>
      <c r="C42" s="152">
        <v>1</v>
      </c>
      <c r="D42" s="308">
        <f>VLOOKUP($A42,'Value Added'!$A$2:$AX$44,COLUMN('Value Added'!K$1),0)/VLOOKUP($A42,'Value Added'!$A$2:$AX$44,COLUMN('Value Added'!$J$1),0)</f>
        <v>1.2296445709057626</v>
      </c>
      <c r="E42" s="303">
        <f>VLOOKUP($A42,'Value Added'!$A$2:$AX$44,COLUMN('Value Added'!L$1),0)/VLOOKUP($A42,'Value Added'!$A$2:$AX$44,COLUMN('Value Added'!$J$1),0)</f>
        <v>1.3278063520995711</v>
      </c>
      <c r="F42" s="303">
        <f>VLOOKUP($A42,'Value Added'!$A$2:$AX$44,COLUMN('Value Added'!M$1),0)/VLOOKUP($A42,'Value Added'!$A$2:$AX$44,COLUMN('Value Added'!$J$1),0)</f>
        <v>1.3883378838911353</v>
      </c>
      <c r="G42" s="303">
        <f>VLOOKUP($A42,'Value Added'!$A$2:$AX$44,COLUMN('Value Added'!N$1),0)/VLOOKUP($A42,'Value Added'!$A$2:$AX$44,COLUMN('Value Added'!$J$1),0)</f>
        <v>1.543404742615629</v>
      </c>
      <c r="H42" s="303">
        <f>VLOOKUP($A42,'Value Added'!$A$2:$AX$44,COLUMN('Value Added'!O$1),0)/VLOOKUP($A42,'Value Added'!$A$2:$AX$44,COLUMN('Value Added'!$J$1),0)</f>
        <v>1.7496200502384502</v>
      </c>
      <c r="I42" s="303">
        <f>VLOOKUP($A42,'Value Added'!$A$2:$AX$44,COLUMN('Value Added'!P$1),0)/VLOOKUP($A42,'Value Added'!$A$2:$AX$44,COLUMN('Value Added'!$J$1),0)</f>
        <v>1.9546669729208748</v>
      </c>
      <c r="J42" s="303">
        <f>VLOOKUP($A42,'Value Added'!$A$2:$AX$44,COLUMN('Value Added'!Q$1),0)/VLOOKUP($A42,'Value Added'!$A$2:$AX$44,COLUMN('Value Added'!$J$1),0)</f>
        <v>2.1447467544166119</v>
      </c>
      <c r="K42" s="303">
        <f>VLOOKUP($A42,'Value Added'!$A$2:$AX$44,COLUMN('Value Added'!R$1),0)/VLOOKUP($A42,'Value Added'!$A$2:$AX$44,COLUMN('Value Added'!$J$1),0)</f>
        <v>2.321097578028875</v>
      </c>
      <c r="L42" s="303">
        <f>VLOOKUP($A42,'Value Added'!$A$2:$AX$44,COLUMN('Value Added'!S$1),0)/VLOOKUP($A42,'Value Added'!$A$2:$AX$44,COLUMN('Value Added'!$J$1),0)</f>
        <v>2.4880828100122443</v>
      </c>
      <c r="M42" s="303">
        <f>VLOOKUP($A42,'Value Added'!$A$2:$AX$44,COLUMN('Value Added'!T$1),0)/VLOOKUP($A42,'Value Added'!$A$2:$AX$44,COLUMN('Value Added'!$J$1),0)</f>
        <v>2.6529571456901375</v>
      </c>
      <c r="N42" s="303">
        <f>VLOOKUP($A42,'Value Added'!$A$2:$AX$44,COLUMN('Value Added'!U$1),0)/VLOOKUP($A42,'Value Added'!$A$2:$AX$44,COLUMN('Value Added'!$J$1),0)</f>
        <v>2.8236972366860593</v>
      </c>
      <c r="O42" s="303">
        <f>VLOOKUP($A42,'Value Added'!$A$2:$AX$44,COLUMN('Value Added'!V$1),0)/VLOOKUP($A42,'Value Added'!$A$2:$AX$44,COLUMN('Value Added'!$J$1),0)</f>
        <v>3.0020051430541979</v>
      </c>
      <c r="P42" s="303">
        <f>VLOOKUP($A42,'Value Added'!$A$2:$AX$44,COLUMN('Value Added'!W$1),0)/VLOOKUP($A42,'Value Added'!$A$2:$AX$44,COLUMN('Value Added'!$J$1),0)</f>
        <v>3.1877309788299719</v>
      </c>
      <c r="Q42" s="303">
        <f>VLOOKUP($A42,'Value Added'!$A$2:$AX$44,COLUMN('Value Added'!X$1),0)/VLOOKUP($A42,'Value Added'!$A$2:$AX$44,COLUMN('Value Added'!$J$1),0)</f>
        <v>3.3806510157148124</v>
      </c>
      <c r="R42" s="303">
        <f>VLOOKUP($A42,'Value Added'!$A$2:$AX$44,COLUMN('Value Added'!Y$1),0)/VLOOKUP($A42,'Value Added'!$A$2:$AX$44,COLUMN('Value Added'!$J$1),0)</f>
        <v>3.5804613053524244</v>
      </c>
      <c r="S42" s="303">
        <f>VLOOKUP($A42,'Value Added'!$A$2:$AX$44,COLUMN('Value Added'!Z$1),0)/VLOOKUP($A42,'Value Added'!$A$2:$AX$44,COLUMN('Value Added'!$J$1),0)</f>
        <v>3.7867691688148399</v>
      </c>
      <c r="T42" s="303">
        <f>VLOOKUP($A42,'Value Added'!$A$2:$AX$44,COLUMN('Value Added'!AA$1),0)/VLOOKUP($A42,'Value Added'!$A$2:$AX$44,COLUMN('Value Added'!$J$1),0)</f>
        <v>3.9990791623797666</v>
      </c>
      <c r="U42" s="303">
        <f>VLOOKUP($A42,'Value Added'!$A$2:$AX$44,COLUMN('Value Added'!AB$1),0)/VLOOKUP($A42,'Value Added'!$A$2:$AX$44,COLUMN('Value Added'!$J$1),0)</f>
        <v>4.2167934293377272</v>
      </c>
      <c r="V42" s="303">
        <f>VLOOKUP($A42,'Value Added'!$A$2:$AX$44,COLUMN('Value Added'!AC$1),0)/VLOOKUP($A42,'Value Added'!$A$2:$AX$44,COLUMN('Value Added'!$J$1),0)</f>
        <v>4.4392095339889952</v>
      </c>
      <c r="W42" s="303">
        <f>VLOOKUP($A42,'Value Added'!$A$2:$AX$44,COLUMN('Value Added'!AD$1),0)/VLOOKUP($A42,'Value Added'!$A$2:$AX$44,COLUMN('Value Added'!$J$1),0)</f>
        <v>4.6655171617195839</v>
      </c>
      <c r="X42" s="303">
        <f>VLOOKUP($A42,'Value Added'!$A$2:$AX$44,COLUMN('Value Added'!AE$1),0)/VLOOKUP($A42,'Value Added'!$A$2:$AX$44,COLUMN('Value Added'!$J$1),0)</f>
        <v>4.8947960707335465</v>
      </c>
      <c r="Y42" s="303">
        <f>VLOOKUP($A42,'Value Added'!$A$2:$AX$44,COLUMN('Value Added'!AF$1),0)/VLOOKUP($A42,'Value Added'!$A$2:$AX$44,COLUMN('Value Added'!$J$1),0)</f>
        <v>5.1260154979443993</v>
      </c>
      <c r="Z42" s="303">
        <f>VLOOKUP($A42,'Value Added'!$A$2:$AX$44,COLUMN('Value Added'!AG$1),0)/VLOOKUP($A42,'Value Added'!$A$2:$AX$44,COLUMN('Value Added'!$J$1),0)</f>
        <v>5.3580352164432465</v>
      </c>
      <c r="AA42" s="303">
        <f>VLOOKUP($A42,'Value Added'!$A$2:$AX$44,COLUMN('Value Added'!AH$1),0)/VLOOKUP($A42,'Value Added'!$A$2:$AX$44,COLUMN('Value Added'!$J$1),0)</f>
        <v>5.5896084307656446</v>
      </c>
      <c r="AB42" s="303">
        <f>VLOOKUP($A42,'Value Added'!$A$2:$AX$44,COLUMN('Value Added'!AI$1),0)/VLOOKUP($A42,'Value Added'!$A$2:$AX$44,COLUMN('Value Added'!$J$1),0)</f>
        <v>5.8193866782615604</v>
      </c>
      <c r="AC42" s="303">
        <f>VLOOKUP($A42,'Value Added'!$A$2:$AX$44,COLUMN('Value Added'!AJ$1),0)/VLOOKUP($A42,'Value Added'!$A$2:$AX$44,COLUMN('Value Added'!$J$1),0)</f>
        <v>6.0459268797599508</v>
      </c>
      <c r="AD42" s="303">
        <f>VLOOKUP($A42,'Value Added'!$A$2:$AX$44,COLUMN('Value Added'!AK$1),0)/VLOOKUP($A42,'Value Added'!$A$2:$AX$44,COLUMN('Value Added'!$J$1),0)</f>
        <v>6.2677006501200498</v>
      </c>
      <c r="AE42" s="303">
        <f>VLOOKUP($A42,'Value Added'!$A$2:$AX$44,COLUMN('Value Added'!AL$1),0)/VLOOKUP($A42,'Value Added'!$A$2:$AX$44,COLUMN('Value Added'!$J$1),0)</f>
        <v>6.4831059391116179</v>
      </c>
      <c r="AF42" s="303">
        <f>VLOOKUP($A42,'Value Added'!$A$2:$AX$44,COLUMN('Value Added'!AM$1),0)/VLOOKUP($A42,'Value Added'!$A$2:$AX$44,COLUMN('Value Added'!$J$1),0)</f>
        <v>6.6904810255649165</v>
      </c>
      <c r="AG42" s="303">
        <f>VLOOKUP($A42,'Value Added'!$A$2:$AX$44,COLUMN('Value Added'!AN$1),0)/VLOOKUP($A42,'Value Added'!$A$2:$AX$44,COLUMN('Value Added'!$J$1),0)</f>
        <v>6.8881208333811799</v>
      </c>
      <c r="AH42" s="303">
        <f>VLOOKUP($A42,'Value Added'!$A$2:$AX$44,COLUMN('Value Added'!AO$1),0)/VLOOKUP($A42,'Value Added'!$A$2:$AX$44,COLUMN('Value Added'!$J$1),0)</f>
        <v>7.0742954776254905</v>
      </c>
      <c r="AI42" s="303">
        <f>VLOOKUP($A42,'Value Added'!$A$2:$AX$44,COLUMN('Value Added'!AP$1),0)/VLOOKUP($A42,'Value Added'!$A$2:$AX$44,COLUMN('Value Added'!$J$1),0)</f>
        <v>7.2472708837135444</v>
      </c>
      <c r="AJ42" s="303">
        <f>VLOOKUP($A42,'Value Added'!$A$2:$AX$44,COLUMN('Value Added'!AQ$1),0)/VLOOKUP($A42,'Value Added'!$A$2:$AX$44,COLUMN('Value Added'!$J$1),0)</f>
        <v>7.4053312541759038</v>
      </c>
      <c r="AK42" s="303">
        <f>VLOOKUP($A42,'Value Added'!$A$2:$AX$44,COLUMN('Value Added'!AR$1),0)/VLOOKUP($A42,'Value Added'!$A$2:$AX$44,COLUMN('Value Added'!$J$1),0)</f>
        <v>7.54680308750347</v>
      </c>
      <c r="AL42" s="303">
        <f>VLOOKUP($A42,'Value Added'!$A$2:$AX$44,COLUMN('Value Added'!AS$1),0)/VLOOKUP($A42,'Value Added'!$A$2:$AX$44,COLUMN('Value Added'!$J$1),0)</f>
        <v>7.670080384314919</v>
      </c>
      <c r="AM42" s="303">
        <f>VLOOKUP($A42,'Value Added'!$A$2:$AX$44,COLUMN('Value Added'!AT$1),0)/VLOOKUP($A42,'Value Added'!$A$2:$AX$44,COLUMN('Value Added'!$J$1),0)</f>
        <v>7.7736506099718126</v>
      </c>
      <c r="AN42" s="303">
        <f>VLOOKUP($A42,'Value Added'!$A$2:$AX$44,COLUMN('Value Added'!AU$1),0)/VLOOKUP($A42,'Value Added'!$A$2:$AX$44,COLUMN('Value Added'!$J$1),0)</f>
        <v>7.8561209224185031</v>
      </c>
      <c r="AO42" s="303">
        <f>VLOOKUP($A42,'Value Added'!$A$2:$AX$44,COLUMN('Value Added'!AV$1),0)/VLOOKUP($A42,'Value Added'!$A$2:$AX$44,COLUMN('Value Added'!$J$1),0)</f>
        <v>7.9162441221639561</v>
      </c>
      <c r="AP42" s="303">
        <f>VLOOKUP($A42,'Value Added'!$A$2:$AX$44,COLUMN('Value Added'!AW$1),0)/VLOOKUP($A42,'Value Added'!$A$2:$AX$44,COLUMN('Value Added'!$J$1),0)</f>
        <v>7.9529437406709347</v>
      </c>
      <c r="AQ42" s="304">
        <f>VLOOKUP($A42,'Value Added'!$A$2:$AX$44,COLUMN('Value Added'!AX$1),0)/VLOOKUP($A42,'Value Added'!$A$2:$AX$44,COLUMN('Value Added'!$J$1),0)</f>
        <v>7.9653376565698002</v>
      </c>
    </row>
    <row r="43" spans="1:43" x14ac:dyDescent="0.2">
      <c r="A43" s="74" t="s">
        <v>41</v>
      </c>
      <c r="B43" s="152" t="s">
        <v>314</v>
      </c>
      <c r="C43" s="152">
        <v>1</v>
      </c>
      <c r="D43" s="308">
        <f>VLOOKUP($A43,'Value Added'!$A$2:$AX$44,COLUMN('Value Added'!K$1),0)/VLOOKUP($A43,'Value Added'!$A$2:$AX$44,COLUMN('Value Added'!$J$1),0)</f>
        <v>1.1401022905519134</v>
      </c>
      <c r="E43" s="303">
        <f>VLOOKUP($A43,'Value Added'!$A$2:$AX$44,COLUMN('Value Added'!L$1),0)/VLOOKUP($A43,'Value Added'!$A$2:$AX$44,COLUMN('Value Added'!$J$1),0)</f>
        <v>1.1894224805491573</v>
      </c>
      <c r="F43" s="303">
        <f>VLOOKUP($A43,'Value Added'!$A$2:$AX$44,COLUMN('Value Added'!M$1),0)/VLOOKUP($A43,'Value Added'!$A$2:$AX$44,COLUMN('Value Added'!$J$1),0)</f>
        <v>1.2229363957156041</v>
      </c>
      <c r="G43" s="303">
        <f>VLOOKUP($A43,'Value Added'!$A$2:$AX$44,COLUMN('Value Added'!N$1),0)/VLOOKUP($A43,'Value Added'!$A$2:$AX$44,COLUMN('Value Added'!$J$1),0)</f>
        <v>1.3065678015410556</v>
      </c>
      <c r="H43" s="303">
        <f>VLOOKUP($A43,'Value Added'!$A$2:$AX$44,COLUMN('Value Added'!O$1),0)/VLOOKUP($A43,'Value Added'!$A$2:$AX$44,COLUMN('Value Added'!$J$1),0)</f>
        <v>1.4135387999789806</v>
      </c>
      <c r="I43" s="303">
        <f>VLOOKUP($A43,'Value Added'!$A$2:$AX$44,COLUMN('Value Added'!P$1),0)/VLOOKUP($A43,'Value Added'!$A$2:$AX$44,COLUMN('Value Added'!$J$1),0)</f>
        <v>1.5161701208772489</v>
      </c>
      <c r="J43" s="303">
        <f>VLOOKUP($A43,'Value Added'!$A$2:$AX$44,COLUMN('Value Added'!Q$1),0)/VLOOKUP($A43,'Value Added'!$A$2:$AX$44,COLUMN('Value Added'!$J$1),0)</f>
        <v>1.6083728824204726</v>
      </c>
      <c r="K43" s="303">
        <f>VLOOKUP($A43,'Value Added'!$A$2:$AX$44,COLUMN('Value Added'!R$1),0)/VLOOKUP($A43,'Value Added'!$A$2:$AX$44,COLUMN('Value Added'!$J$1),0)</f>
        <v>1.6911717635143533</v>
      </c>
      <c r="L43" s="303">
        <f>VLOOKUP($A43,'Value Added'!$A$2:$AX$44,COLUMN('Value Added'!S$1),0)/VLOOKUP($A43,'Value Added'!$A$2:$AX$44,COLUMN('Value Added'!$J$1),0)</f>
        <v>1.7665031800529989</v>
      </c>
      <c r="M43" s="303">
        <f>VLOOKUP($A43,'Value Added'!$A$2:$AX$44,COLUMN('Value Added'!T$1),0)/VLOOKUP($A43,'Value Added'!$A$2:$AX$44,COLUMN('Value Added'!$J$1),0)</f>
        <v>1.8370899278557029</v>
      </c>
      <c r="N43" s="303">
        <f>VLOOKUP($A43,'Value Added'!$A$2:$AX$44,COLUMN('Value Added'!U$1),0)/VLOOKUP($A43,'Value Added'!$A$2:$AX$44,COLUMN('Value Added'!$J$1),0)</f>
        <v>1.9056678182059215</v>
      </c>
      <c r="O43" s="303">
        <f>VLOOKUP($A43,'Value Added'!$A$2:$AX$44,COLUMN('Value Added'!V$1),0)/VLOOKUP($A43,'Value Added'!$A$2:$AX$44,COLUMN('Value Added'!$J$1),0)</f>
        <v>1.9727318388049035</v>
      </c>
      <c r="P43" s="303">
        <f>VLOOKUP($A43,'Value Added'!$A$2:$AX$44,COLUMN('Value Added'!W$1),0)/VLOOKUP($A43,'Value Added'!$A$2:$AX$44,COLUMN('Value Added'!$J$1),0)</f>
        <v>2.0381878137913594</v>
      </c>
      <c r="Q43" s="303">
        <f>VLOOKUP($A43,'Value Added'!$A$2:$AX$44,COLUMN('Value Added'!X$1),0)/VLOOKUP($A43,'Value Added'!$A$2:$AX$44,COLUMN('Value Added'!$J$1),0)</f>
        <v>2.1019716910149473</v>
      </c>
      <c r="R43" s="303">
        <f>VLOOKUP($A43,'Value Added'!$A$2:$AX$44,COLUMN('Value Added'!Y$1),0)/VLOOKUP($A43,'Value Added'!$A$2:$AX$44,COLUMN('Value Added'!$J$1),0)</f>
        <v>2.1640498601727183</v>
      </c>
      <c r="S43" s="303">
        <f>VLOOKUP($A43,'Value Added'!$A$2:$AX$44,COLUMN('Value Added'!Z$1),0)/VLOOKUP($A43,'Value Added'!$A$2:$AX$44,COLUMN('Value Added'!$J$1),0)</f>
        <v>2.2243890446441319</v>
      </c>
      <c r="T43" s="303">
        <f>VLOOKUP($A43,'Value Added'!$A$2:$AX$44,COLUMN('Value Added'!AA$1),0)/VLOOKUP($A43,'Value Added'!$A$2:$AX$44,COLUMN('Value Added'!$J$1),0)</f>
        <v>2.2828593747892136</v>
      </c>
      <c r="U43" s="303">
        <f>VLOOKUP($A43,'Value Added'!$A$2:$AX$44,COLUMN('Value Added'!AB$1),0)/VLOOKUP($A43,'Value Added'!$A$2:$AX$44,COLUMN('Value Added'!$J$1),0)</f>
        <v>2.3393137092912428</v>
      </c>
      <c r="V43" s="303">
        <f>VLOOKUP($A43,'Value Added'!$A$2:$AX$44,COLUMN('Value Added'!AC$1),0)/VLOOKUP($A43,'Value Added'!$A$2:$AX$44,COLUMN('Value Added'!$J$1),0)</f>
        <v>2.3936168503615165</v>
      </c>
      <c r="W43" s="303">
        <f>VLOOKUP($A43,'Value Added'!$A$2:$AX$44,COLUMN('Value Added'!AD$1),0)/VLOOKUP($A43,'Value Added'!$A$2:$AX$44,COLUMN('Value Added'!$J$1),0)</f>
        <v>2.4456461949795254</v>
      </c>
      <c r="X43" s="303">
        <f>VLOOKUP($A43,'Value Added'!$A$2:$AX$44,COLUMN('Value Added'!AE$1),0)/VLOOKUP($A43,'Value Added'!$A$2:$AX$44,COLUMN('Value Added'!$J$1),0)</f>
        <v>2.4952922596448546</v>
      </c>
      <c r="Y43" s="303">
        <f>VLOOKUP($A43,'Value Added'!$A$2:$AX$44,COLUMN('Value Added'!AF$1),0)/VLOOKUP($A43,'Value Added'!$A$2:$AX$44,COLUMN('Value Added'!$J$1),0)</f>
        <v>2.542459078198815</v>
      </c>
      <c r="Z43" s="303">
        <f>VLOOKUP($A43,'Value Added'!$A$2:$AX$44,COLUMN('Value Added'!AG$1),0)/VLOOKUP($A43,'Value Added'!$A$2:$AX$44,COLUMN('Value Added'!$J$1),0)</f>
        <v>2.5870644739187587</v>
      </c>
      <c r="AA43" s="303">
        <f>VLOOKUP($A43,'Value Added'!$A$2:$AX$44,COLUMN('Value Added'!AH$1),0)/VLOOKUP($A43,'Value Added'!$A$2:$AX$44,COLUMN('Value Added'!$J$1),0)</f>
        <v>2.6290402086240952</v>
      </c>
      <c r="AB43" s="303">
        <f>VLOOKUP($A43,'Value Added'!$A$2:$AX$44,COLUMN('Value Added'!AI$1),0)/VLOOKUP($A43,'Value Added'!$A$2:$AX$44,COLUMN('Value Added'!$J$1),0)</f>
        <v>2.6683320129408434</v>
      </c>
      <c r="AC43" s="303">
        <f>VLOOKUP($A43,'Value Added'!$A$2:$AX$44,COLUMN('Value Added'!AJ$1),0)/VLOOKUP($A43,'Value Added'!$A$2:$AX$44,COLUMN('Value Added'!$J$1),0)</f>
        <v>2.7048995031356582</v>
      </c>
      <c r="AD43" s="303">
        <f>VLOOKUP($A43,'Value Added'!$A$2:$AX$44,COLUMN('Value Added'!AK$1),0)/VLOOKUP($A43,'Value Added'!$A$2:$AX$44,COLUMN('Value Added'!$J$1),0)</f>
        <v>2.7387159910391161</v>
      </c>
      <c r="AE43" s="303">
        <f>VLOOKUP($A43,'Value Added'!$A$2:$AX$44,COLUMN('Value Added'!AL$1),0)/VLOOKUP($A43,'Value Added'!$A$2:$AX$44,COLUMN('Value Added'!$J$1),0)</f>
        <v>2.7697681945238166</v>
      </c>
      <c r="AF43" s="303">
        <f>VLOOKUP($A43,'Value Added'!$A$2:$AX$44,COLUMN('Value Added'!AM$1),0)/VLOOKUP($A43,'Value Added'!$A$2:$AX$44,COLUMN('Value Added'!$J$1),0)</f>
        <v>2.7980558567814997</v>
      </c>
      <c r="AG43" s="303">
        <f>VLOOKUP($A43,'Value Added'!$A$2:$AX$44,COLUMN('Value Added'!AN$1),0)/VLOOKUP($A43,'Value Added'!$A$2:$AX$44,COLUMN('Value Added'!$J$1),0)</f>
        <v>2.8235912832546082</v>
      </c>
      <c r="AH43" s="303">
        <f>VLOOKUP($A43,'Value Added'!$A$2:$AX$44,COLUMN('Value Added'!AO$1),0)/VLOOKUP($A43,'Value Added'!$A$2:$AX$44,COLUMN('Value Added'!$J$1),0)</f>
        <v>2.8463988055232239</v>
      </c>
      <c r="AI43" s="303">
        <f>VLOOKUP($A43,'Value Added'!$A$2:$AX$44,COLUMN('Value Added'!AP$1),0)/VLOOKUP($A43,'Value Added'!$A$2:$AX$44,COLUMN('Value Added'!$J$1),0)</f>
        <v>2.8665141817347064</v>
      </c>
      <c r="AJ43" s="303">
        <f>VLOOKUP($A43,'Value Added'!$A$2:$AX$44,COLUMN('Value Added'!AQ$1),0)/VLOOKUP($A43,'Value Added'!$A$2:$AX$44,COLUMN('Value Added'!$J$1),0)</f>
        <v>2.8839839432976553</v>
      </c>
      <c r="AK43" s="303">
        <f>VLOOKUP($A43,'Value Added'!$A$2:$AX$44,COLUMN('Value Added'!AR$1),0)/VLOOKUP($A43,'Value Added'!$A$2:$AX$44,COLUMN('Value Added'!$J$1),0)</f>
        <v>2.8988646975541497</v>
      </c>
      <c r="AL43" s="303">
        <f>VLOOKUP($A43,'Value Added'!$A$2:$AX$44,COLUMN('Value Added'!AS$1),0)/VLOOKUP($A43,'Value Added'!$A$2:$AX$44,COLUMN('Value Added'!$J$1),0)</f>
        <v>2.9112223960068118</v>
      </c>
      <c r="AM43" s="303">
        <f>VLOOKUP($A43,'Value Added'!$A$2:$AX$44,COLUMN('Value Added'!AT$1),0)/VLOOKUP($A43,'Value Added'!$A$2:$AX$44,COLUMN('Value Added'!$J$1),0)</f>
        <v>2.9211315774223623</v>
      </c>
      <c r="AN43" s="303">
        <f>VLOOKUP($A43,'Value Added'!$A$2:$AX$44,COLUMN('Value Added'!AU$1),0)/VLOOKUP($A43,'Value Added'!$A$2:$AX$44,COLUMN('Value Added'!$J$1),0)</f>
        <v>2.9286745947757531</v>
      </c>
      <c r="AO43" s="303">
        <f>VLOOKUP($A43,'Value Added'!$A$2:$AX$44,COLUMN('Value Added'!AV$1),0)/VLOOKUP($A43,'Value Added'!$A$2:$AX$44,COLUMN('Value Added'!$J$1),0)</f>
        <v>2.9339408345520983</v>
      </c>
      <c r="AP43" s="303">
        <f>VLOOKUP($A43,'Value Added'!$A$2:$AX$44,COLUMN('Value Added'!AW$1),0)/VLOOKUP($A43,'Value Added'!$A$2:$AX$44,COLUMN('Value Added'!$J$1),0)</f>
        <v>2.9370259364037032</v>
      </c>
      <c r="AQ43" s="304">
        <f>VLOOKUP($A43,'Value Added'!$A$2:$AX$44,COLUMN('Value Added'!AX$1),0)/VLOOKUP($A43,'Value Added'!$A$2:$AX$44,COLUMN('Value Added'!$J$1),0)</f>
        <v>2.9380310205794968</v>
      </c>
    </row>
    <row r="44" spans="1:43" x14ac:dyDescent="0.2">
      <c r="A44" s="211" t="s">
        <v>88</v>
      </c>
      <c r="B44" s="153" t="s">
        <v>314</v>
      </c>
      <c r="C44" s="153">
        <v>1</v>
      </c>
      <c r="D44" s="309">
        <f>VLOOKUP($A44,'Value Added'!$A$2:$AX$44,COLUMN('Value Added'!K$1),0)/VLOOKUP($A44,'Value Added'!$A$2:$AX$44,COLUMN('Value Added'!$J$1),0)</f>
        <v>1.0575641869457346</v>
      </c>
      <c r="E44" s="305">
        <f>VLOOKUP($A44,'Value Added'!$A$2:$AX$44,COLUMN('Value Added'!L$1),0)/VLOOKUP($A44,'Value Added'!$A$2:$AX$44,COLUMN('Value Added'!$J$1),0)</f>
        <v>1.076293346737867</v>
      </c>
      <c r="F44" s="305">
        <f>VLOOKUP($A44,'Value Added'!$A$2:$AX$44,COLUMN('Value Added'!M$1),0)/VLOOKUP($A44,'Value Added'!$A$2:$AX$44,COLUMN('Value Added'!$J$1),0)</f>
        <v>1.1320320876447743</v>
      </c>
      <c r="G44" s="305">
        <f>VLOOKUP($A44,'Value Added'!$A$2:$AX$44,COLUMN('Value Added'!N$1),0)/VLOOKUP($A44,'Value Added'!$A$2:$AX$44,COLUMN('Value Added'!$J$1),0)</f>
        <v>1.1904408408224678</v>
      </c>
      <c r="H44" s="305">
        <f>VLOOKUP($A44,'Value Added'!$A$2:$AX$44,COLUMN('Value Added'!O$1),0)/VLOOKUP($A44,'Value Added'!$A$2:$AX$44,COLUMN('Value Added'!$J$1),0)</f>
        <v>1.2402418364198762</v>
      </c>
      <c r="I44" s="305">
        <f>VLOOKUP($A44,'Value Added'!$A$2:$AX$44,COLUMN('Value Added'!P$1),0)/VLOOKUP($A44,'Value Added'!$A$2:$AX$44,COLUMN('Value Added'!$J$1),0)</f>
        <v>1.3050801283918003</v>
      </c>
      <c r="J44" s="305">
        <f>VLOOKUP($A44,'Value Added'!$A$2:$AX$44,COLUMN('Value Added'!Q$1),0)/VLOOKUP($A44,'Value Added'!$A$2:$AX$44,COLUMN('Value Added'!$J$1),0)</f>
        <v>1.3608133970582135</v>
      </c>
      <c r="K44" s="305">
        <f>VLOOKUP($A44,'Value Added'!$A$2:$AX$44,COLUMN('Value Added'!R$1),0)/VLOOKUP($A44,'Value Added'!$A$2:$AX$44,COLUMN('Value Added'!$J$1),0)</f>
        <v>1.4151806088223526</v>
      </c>
      <c r="L44" s="305">
        <f>VLOOKUP($A44,'Value Added'!$A$2:$AX$44,COLUMN('Value Added'!S$1),0)/VLOOKUP($A44,'Value Added'!$A$2:$AX$44,COLUMN('Value Added'!$J$1),0)</f>
        <v>1.467971473530483</v>
      </c>
      <c r="M44" s="305">
        <f>VLOOKUP($A44,'Value Added'!$A$2:$AX$44,COLUMN('Value Added'!T$1),0)/VLOOKUP($A44,'Value Added'!$A$2:$AX$44,COLUMN('Value Added'!$J$1),0)</f>
        <v>1.527529197228042</v>
      </c>
      <c r="N44" s="305">
        <f>VLOOKUP($A44,'Value Added'!$A$2:$AX$44,COLUMN('Value Added'!U$1),0)/VLOOKUP($A44,'Value Added'!$A$2:$AX$44,COLUMN('Value Added'!$J$1),0)</f>
        <v>1.5680818015213203</v>
      </c>
      <c r="O44" s="305">
        <f>VLOOKUP($A44,'Value Added'!$A$2:$AX$44,COLUMN('Value Added'!V$1),0)/VLOOKUP($A44,'Value Added'!$A$2:$AX$44,COLUMN('Value Added'!$J$1),0)</f>
        <v>1.6150842680243509</v>
      </c>
      <c r="P44" s="305">
        <f>VLOOKUP($A44,'Value Added'!$A$2:$AX$44,COLUMN('Value Added'!W$1),0)/VLOOKUP($A44,'Value Added'!$A$2:$AX$44,COLUMN('Value Added'!$J$1),0)</f>
        <v>1.6598787115739109</v>
      </c>
      <c r="Q44" s="305">
        <f>VLOOKUP($A44,'Value Added'!$A$2:$AX$44,COLUMN('Value Added'!X$1),0)/VLOOKUP($A44,'Value Added'!$A$2:$AX$44,COLUMN('Value Added'!$J$1),0)</f>
        <v>1.702365383403585</v>
      </c>
      <c r="R44" s="305">
        <f>VLOOKUP($A44,'Value Added'!$A$2:$AX$44,COLUMN('Value Added'!Y$1),0)/VLOOKUP($A44,'Value Added'!$A$2:$AX$44,COLUMN('Value Added'!$J$1),0)</f>
        <v>1.738868058785658</v>
      </c>
      <c r="S44" s="305">
        <f>VLOOKUP($A44,'Value Added'!$A$2:$AX$44,COLUMN('Value Added'!Z$1),0)/VLOOKUP($A44,'Value Added'!$A$2:$AX$44,COLUMN('Value Added'!$J$1),0)</f>
        <v>1.7801378714971516</v>
      </c>
      <c r="T44" s="305">
        <f>VLOOKUP($A44,'Value Added'!$A$2:$AX$44,COLUMN('Value Added'!AA$1),0)/VLOOKUP($A44,'Value Added'!$A$2:$AX$44,COLUMN('Value Added'!$J$1),0)</f>
        <v>1.8153450949870109</v>
      </c>
      <c r="U44" s="305">
        <f>VLOOKUP($A44,'Value Added'!$A$2:$AX$44,COLUMN('Value Added'!AB$1),0)/VLOOKUP($A44,'Value Added'!$A$2:$AX$44,COLUMN('Value Added'!$J$1),0)</f>
        <v>1.8480863132207779</v>
      </c>
      <c r="V44" s="305">
        <f>VLOOKUP($A44,'Value Added'!$A$2:$AX$44,COLUMN('Value Added'!AC$1),0)/VLOOKUP($A44,'Value Added'!$A$2:$AX$44,COLUMN('Value Added'!$J$1),0)</f>
        <v>1.8783796040936771</v>
      </c>
      <c r="W44" s="305">
        <f>VLOOKUP($A44,'Value Added'!$A$2:$AX$44,COLUMN('Value Added'!AD$1),0)/VLOOKUP($A44,'Value Added'!$A$2:$AX$44,COLUMN('Value Added'!$J$1),0)</f>
        <v>1.9062642192937633</v>
      </c>
      <c r="X44" s="305">
        <f>VLOOKUP($A44,'Value Added'!$A$2:$AX$44,COLUMN('Value Added'!AE$1),0)/VLOOKUP($A44,'Value Added'!$A$2:$AX$44,COLUMN('Value Added'!$J$1),0)</f>
        <v>1.9317993162975706</v>
      </c>
      <c r="Y44" s="305">
        <f>VLOOKUP($A44,'Value Added'!$A$2:$AX$44,COLUMN('Value Added'!AF$1),0)/VLOOKUP($A44,'Value Added'!$A$2:$AX$44,COLUMN('Value Added'!$J$1),0)</f>
        <v>1.9550625639240851</v>
      </c>
      <c r="Z44" s="305">
        <f>VLOOKUP($A44,'Value Added'!$A$2:$AX$44,COLUMN('Value Added'!AG$1),0)/VLOOKUP($A44,'Value Added'!$A$2:$AX$44,COLUMN('Value Added'!$J$1),0)</f>
        <v>1.9761486590240374</v>
      </c>
      <c r="AA44" s="305">
        <f>VLOOKUP($A44,'Value Added'!$A$2:$AX$44,COLUMN('Value Added'!AH$1),0)/VLOOKUP($A44,'Value Added'!$A$2:$AX$44,COLUMN('Value Added'!$J$1),0)</f>
        <v>1.9951677904863474</v>
      </c>
      <c r="AB44" s="305">
        <f>VLOOKUP($A44,'Value Added'!$A$2:$AX$44,COLUMN('Value Added'!AI$1),0)/VLOOKUP($A44,'Value Added'!$A$2:$AX$44,COLUMN('Value Added'!$J$1),0)</f>
        <v>2.0122440847394163</v>
      </c>
      <c r="AC44" s="305">
        <f>VLOOKUP($A44,'Value Added'!$A$2:$AX$44,COLUMN('Value Added'!AJ$1),0)/VLOOKUP($A44,'Value Added'!$A$2:$AX$44,COLUMN('Value Added'!$J$1),0)</f>
        <v>2.0275140644485448</v>
      </c>
      <c r="AD44" s="305">
        <f>VLOOKUP($A44,'Value Added'!$A$2:$AX$44,COLUMN('Value Added'!AK$1),0)/VLOOKUP($A44,'Value Added'!$A$2:$AX$44,COLUMN('Value Added'!$J$1),0)</f>
        <v>2.0411251492940434</v>
      </c>
      <c r="AE44" s="305">
        <f>VLOOKUP($A44,'Value Added'!$A$2:$AX$44,COLUMN('Value Added'!AL$1),0)/VLOOKUP($A44,'Value Added'!$A$2:$AX$44,COLUMN('Value Added'!$J$1),0)</f>
        <v>2.0532342246862432</v>
      </c>
      <c r="AF44" s="305">
        <f>VLOOKUP($A44,'Value Added'!$A$2:$AX$44,COLUMN('Value Added'!AM$1),0)/VLOOKUP($A44,'Value Added'!$A$2:$AX$44,COLUMN('Value Added'!$J$1),0)</f>
        <v>2.0640063011521517</v>
      </c>
      <c r="AG44" s="305">
        <f>VLOOKUP($A44,'Value Added'!$A$2:$AX$44,COLUMN('Value Added'!AN$1),0)/VLOOKUP($A44,'Value Added'!$A$2:$AX$44,COLUMN('Value Added'!$J$1),0)</f>
        <v>2.0736132840226049</v>
      </c>
      <c r="AH44" s="305">
        <f>VLOOKUP($A44,'Value Added'!$A$2:$AX$44,COLUMN('Value Added'!AO$1),0)/VLOOKUP($A44,'Value Added'!$A$2:$AX$44,COLUMN('Value Added'!$J$1),0)</f>
        <v>2.082232870053685</v>
      </c>
      <c r="AI44" s="305">
        <f>VLOOKUP($A44,'Value Added'!$A$2:$AX$44,COLUMN('Value Added'!AP$1),0)/VLOOKUP($A44,'Value Added'!$A$2:$AX$44,COLUMN('Value Added'!$J$1),0)</f>
        <v>2.0900475848157809</v>
      </c>
      <c r="AJ44" s="305">
        <f>VLOOKUP($A44,'Value Added'!$A$2:$AX$44,COLUMN('Value Added'!AQ$1),0)/VLOOKUP($A44,'Value Added'!$A$2:$AX$44,COLUMN('Value Added'!$J$1),0)</f>
        <v>2.0972439721465861</v>
      </c>
      <c r="AK44" s="305">
        <f>VLOOKUP($A44,'Value Added'!$A$2:$AX$44,COLUMN('Value Added'!AR$1),0)/VLOOKUP($A44,'Value Added'!$A$2:$AX$44,COLUMN('Value Added'!$J$1),0)</f>
        <v>2.1040119447487213</v>
      </c>
      <c r="AL44" s="305">
        <f>VLOOKUP($A44,'Value Added'!$A$2:$AX$44,COLUMN('Value Added'!AS$1),0)/VLOOKUP($A44,'Value Added'!$A$2:$AX$44,COLUMN('Value Added'!$J$1),0)</f>
        <v>2.1105443031640574</v>
      </c>
      <c r="AM44" s="305">
        <f>VLOOKUP($A44,'Value Added'!$A$2:$AX$44,COLUMN('Value Added'!AT$1),0)/VLOOKUP($A44,'Value Added'!$A$2:$AX$44,COLUMN('Value Added'!$J$1),0)</f>
        <v>2.1170364289110188</v>
      </c>
      <c r="AN44" s="305">
        <f>VLOOKUP($A44,'Value Added'!$A$2:$AX$44,COLUMN('Value Added'!AU$1),0)/VLOOKUP($A44,'Value Added'!$A$2:$AX$44,COLUMN('Value Added'!$J$1),0)</f>
        <v>2.1236861565560377</v>
      </c>
      <c r="AO44" s="305">
        <f>VLOOKUP($A44,'Value Added'!$A$2:$AX$44,COLUMN('Value Added'!AV$1),0)/VLOOKUP($A44,'Value Added'!$A$2:$AX$44,COLUMN('Value Added'!$J$1),0)</f>
        <v>2.1306938289275457</v>
      </c>
      <c r="AP44" s="305">
        <f>VLOOKUP($A44,'Value Added'!$A$2:$AX$44,COLUMN('Value Added'!AW$1),0)/VLOOKUP($A44,'Value Added'!$A$2:$AX$44,COLUMN('Value Added'!$J$1),0)</f>
        <v>2.1382625395872683</v>
      </c>
      <c r="AQ44" s="306">
        <f>VLOOKUP($A44,'Value Added'!$A$2:$AX$44,COLUMN('Value Added'!AX$1),0)/VLOOKUP($A44,'Value Added'!$A$2:$AX$44,COLUMN('Value Added'!$J$1),0)</f>
        <v>2.146670907262195</v>
      </c>
    </row>
    <row r="47" spans="1:43" x14ac:dyDescent="0.2">
      <c r="A47" s="477" t="s">
        <v>728</v>
      </c>
      <c r="B47" s="476"/>
      <c r="C47" s="476"/>
      <c r="D47" s="476"/>
    </row>
    <row r="48" spans="1:43" x14ac:dyDescent="0.2">
      <c r="A48" s="168" t="s">
        <v>279</v>
      </c>
      <c r="B48" s="168" t="s">
        <v>343</v>
      </c>
      <c r="C48" s="168">
        <v>2020</v>
      </c>
      <c r="D48" s="172">
        <v>2021</v>
      </c>
      <c r="E48" s="168">
        <v>2022</v>
      </c>
      <c r="F48" s="168">
        <v>2023</v>
      </c>
      <c r="G48" s="168">
        <v>2024</v>
      </c>
      <c r="H48" s="168">
        <v>2025</v>
      </c>
      <c r="I48" s="168">
        <v>2026</v>
      </c>
      <c r="J48" s="168">
        <v>2027</v>
      </c>
      <c r="K48" s="168">
        <v>2028</v>
      </c>
      <c r="L48" s="168">
        <v>2029</v>
      </c>
      <c r="M48" s="168">
        <v>2030</v>
      </c>
      <c r="N48" s="168">
        <v>2031</v>
      </c>
      <c r="O48" s="168">
        <v>2032</v>
      </c>
      <c r="P48" s="168">
        <v>2033</v>
      </c>
      <c r="Q48" s="168">
        <v>2034</v>
      </c>
      <c r="R48" s="168">
        <v>2035</v>
      </c>
      <c r="S48" s="168">
        <v>2036</v>
      </c>
      <c r="T48" s="168">
        <v>2037</v>
      </c>
      <c r="U48" s="168">
        <v>2038</v>
      </c>
      <c r="V48" s="168">
        <v>2039</v>
      </c>
      <c r="W48" s="168">
        <v>2040</v>
      </c>
      <c r="X48" s="168">
        <v>2041</v>
      </c>
      <c r="Y48" s="168">
        <v>2042</v>
      </c>
      <c r="Z48" s="168">
        <v>2043</v>
      </c>
      <c r="AA48" s="168">
        <v>2044</v>
      </c>
      <c r="AB48" s="168">
        <v>2045</v>
      </c>
      <c r="AC48" s="168">
        <v>2046</v>
      </c>
      <c r="AD48" s="168">
        <v>2047</v>
      </c>
      <c r="AE48" s="168">
        <v>2048</v>
      </c>
      <c r="AF48" s="168">
        <v>2049</v>
      </c>
      <c r="AG48" s="168">
        <v>2050</v>
      </c>
      <c r="AH48" s="168">
        <v>2051</v>
      </c>
      <c r="AI48" s="168">
        <v>2052</v>
      </c>
      <c r="AJ48" s="168">
        <v>2053</v>
      </c>
      <c r="AK48" s="168">
        <v>2054</v>
      </c>
      <c r="AL48" s="168">
        <v>2055</v>
      </c>
      <c r="AM48" s="168">
        <v>2056</v>
      </c>
      <c r="AN48" s="168">
        <v>2057</v>
      </c>
      <c r="AO48" s="168">
        <v>2058</v>
      </c>
      <c r="AP48" s="168">
        <v>2059</v>
      </c>
      <c r="AQ48" s="168">
        <v>2060</v>
      </c>
    </row>
    <row r="49" spans="1:43" x14ac:dyDescent="0.2">
      <c r="A49" s="218" t="s">
        <v>2</v>
      </c>
      <c r="B49" s="151" t="s">
        <v>344</v>
      </c>
      <c r="C49" s="152">
        <v>1</v>
      </c>
      <c r="D49" s="301">
        <f>D2-0.032</f>
        <v>1.017666837519221</v>
      </c>
      <c r="E49" s="301">
        <f>E2+0.09</f>
        <v>1.2224449000512558</v>
      </c>
      <c r="F49" s="301">
        <f>F2+0.032</f>
        <v>1.2372895950794465</v>
      </c>
      <c r="G49" s="301">
        <f t="shared" ref="G49:AQ49" si="0">G2+0.01</f>
        <v>1.2782009226037929</v>
      </c>
      <c r="H49" s="301">
        <f t="shared" si="0"/>
        <v>1.3411122501281394</v>
      </c>
      <c r="I49" s="301">
        <f t="shared" si="0"/>
        <v>1.3628446950281907</v>
      </c>
      <c r="J49" s="301">
        <f t="shared" si="0"/>
        <v>1.3845771399282418</v>
      </c>
      <c r="K49" s="301">
        <f t="shared" si="0"/>
        <v>1.4063095848282932</v>
      </c>
      <c r="L49" s="301">
        <f t="shared" si="0"/>
        <v>1.4280420297283443</v>
      </c>
      <c r="M49" s="301">
        <f t="shared" si="0"/>
        <v>1.4497744746283956</v>
      </c>
      <c r="N49" s="301">
        <f t="shared" si="0"/>
        <v>1.4579241414659148</v>
      </c>
      <c r="O49" s="301">
        <f t="shared" si="0"/>
        <v>1.4660738083034339</v>
      </c>
      <c r="P49" s="301">
        <f t="shared" si="0"/>
        <v>1.4742234751409531</v>
      </c>
      <c r="Q49" s="301">
        <f t="shared" si="0"/>
        <v>1.4823731419784723</v>
      </c>
      <c r="R49" s="301">
        <f t="shared" si="0"/>
        <v>1.4905228088159919</v>
      </c>
      <c r="S49" s="301">
        <f t="shared" si="0"/>
        <v>1.4769400307534597</v>
      </c>
      <c r="T49" s="301">
        <f t="shared" si="0"/>
        <v>1.4633572526909275</v>
      </c>
      <c r="U49" s="301">
        <f t="shared" si="0"/>
        <v>1.4497744746283956</v>
      </c>
      <c r="V49" s="301">
        <f t="shared" si="0"/>
        <v>1.4361916965658634</v>
      </c>
      <c r="W49" s="301">
        <f t="shared" si="0"/>
        <v>1.4226089185033317</v>
      </c>
      <c r="X49" s="301">
        <f t="shared" si="0"/>
        <v>1.4008764736032804</v>
      </c>
      <c r="Y49" s="301">
        <f t="shared" si="0"/>
        <v>1.3791440287032293</v>
      </c>
      <c r="Z49" s="301">
        <f t="shared" si="0"/>
        <v>1.3574115838031779</v>
      </c>
      <c r="AA49" s="301">
        <f t="shared" si="0"/>
        <v>1.3356791389031266</v>
      </c>
      <c r="AB49" s="301">
        <f t="shared" si="0"/>
        <v>1.3139466940030753</v>
      </c>
      <c r="AC49" s="301">
        <f t="shared" si="0"/>
        <v>1.2922142491030242</v>
      </c>
      <c r="AD49" s="301">
        <f t="shared" si="0"/>
        <v>1.2704818042029729</v>
      </c>
      <c r="AE49" s="301">
        <f t="shared" si="0"/>
        <v>1.2487493593029215</v>
      </c>
      <c r="AF49" s="301">
        <f t="shared" si="0"/>
        <v>1.2270169144028704</v>
      </c>
      <c r="AG49" s="301">
        <f t="shared" si="0"/>
        <v>1.2052844695028191</v>
      </c>
      <c r="AH49" s="301">
        <f t="shared" si="0"/>
        <v>1.1781189133777548</v>
      </c>
      <c r="AI49" s="301">
        <f t="shared" si="0"/>
        <v>1.1509533572526907</v>
      </c>
      <c r="AJ49" s="301">
        <f t="shared" si="0"/>
        <v>1.1237878011276266</v>
      </c>
      <c r="AK49" s="301">
        <f t="shared" si="0"/>
        <v>1.0966222450025624</v>
      </c>
      <c r="AL49" s="301">
        <f t="shared" si="0"/>
        <v>1.0694566888774988</v>
      </c>
      <c r="AM49" s="301">
        <f t="shared" si="0"/>
        <v>1.0477242439774475</v>
      </c>
      <c r="AN49" s="301">
        <f t="shared" si="0"/>
        <v>1.0259917990773963</v>
      </c>
      <c r="AO49" s="301">
        <f t="shared" si="0"/>
        <v>1.004259354177345</v>
      </c>
      <c r="AP49" s="301">
        <f t="shared" si="0"/>
        <v>0.9825269092772938</v>
      </c>
      <c r="AQ49" s="302">
        <f t="shared" si="0"/>
        <v>0.96079446437724236</v>
      </c>
    </row>
    <row r="50" spans="1:43" x14ac:dyDescent="0.2">
      <c r="A50" s="219" t="s">
        <v>3</v>
      </c>
      <c r="B50" s="152" t="s">
        <v>345</v>
      </c>
      <c r="C50" s="152">
        <v>1</v>
      </c>
      <c r="D50" s="303">
        <f t="shared" ref="D50:D91" si="1">D3-0.032</f>
        <v>1.02389158936668</v>
      </c>
      <c r="E50" s="303">
        <f t="shared" ref="E50:E91" si="2">E3+0.09</f>
        <v>1.2390442383111464</v>
      </c>
      <c r="F50" s="303">
        <f t="shared" ref="F50:F91" si="3">F3+0.032</f>
        <v>1.2630185693822771</v>
      </c>
      <c r="G50" s="303">
        <f t="shared" ref="G50:AQ50" si="4">G3+0.01</f>
        <v>1.3118145825800716</v>
      </c>
      <c r="H50" s="303">
        <f t="shared" si="4"/>
        <v>1.3826105957778663</v>
      </c>
      <c r="I50" s="303">
        <f t="shared" si="4"/>
        <v>1.4163904689906475</v>
      </c>
      <c r="J50" s="303">
        <f t="shared" si="4"/>
        <v>1.4501703422034287</v>
      </c>
      <c r="K50" s="303">
        <f t="shared" si="4"/>
        <v>1.4839502154162101</v>
      </c>
      <c r="L50" s="303">
        <f t="shared" si="4"/>
        <v>1.5177300886289913</v>
      </c>
      <c r="M50" s="303">
        <f t="shared" si="4"/>
        <v>1.5515099618417729</v>
      </c>
      <c r="N50" s="303">
        <f t="shared" si="4"/>
        <v>1.5735230453593878</v>
      </c>
      <c r="O50" s="303">
        <f t="shared" si="4"/>
        <v>1.5955361288770029</v>
      </c>
      <c r="P50" s="303">
        <f t="shared" si="4"/>
        <v>1.6175492123946178</v>
      </c>
      <c r="Q50" s="303">
        <f t="shared" si="4"/>
        <v>1.6395622959122327</v>
      </c>
      <c r="R50" s="303">
        <f t="shared" si="4"/>
        <v>1.6615753794298473</v>
      </c>
      <c r="S50" s="303">
        <f t="shared" si="4"/>
        <v>1.6835818616629208</v>
      </c>
      <c r="T50" s="303">
        <f t="shared" si="4"/>
        <v>1.7055883438959942</v>
      </c>
      <c r="U50" s="303">
        <f t="shared" si="4"/>
        <v>1.7275948261290677</v>
      </c>
      <c r="V50" s="303">
        <f t="shared" si="4"/>
        <v>1.7496013083621411</v>
      </c>
      <c r="W50" s="303">
        <f t="shared" si="4"/>
        <v>1.7716077905952143</v>
      </c>
      <c r="X50" s="303">
        <f t="shared" si="4"/>
        <v>1.7825989293567581</v>
      </c>
      <c r="Y50" s="303">
        <f t="shared" si="4"/>
        <v>1.7935900681183021</v>
      </c>
      <c r="Z50" s="303">
        <f t="shared" si="4"/>
        <v>1.8045812068798461</v>
      </c>
      <c r="AA50" s="303">
        <f t="shared" si="4"/>
        <v>1.8155723456413899</v>
      </c>
      <c r="AB50" s="303">
        <f t="shared" si="4"/>
        <v>1.8265634844029344</v>
      </c>
      <c r="AC50" s="303">
        <f t="shared" si="4"/>
        <v>1.8375546231644784</v>
      </c>
      <c r="AD50" s="303">
        <f t="shared" si="4"/>
        <v>1.8485457619260222</v>
      </c>
      <c r="AE50" s="303">
        <f t="shared" si="4"/>
        <v>1.8595369006875659</v>
      </c>
      <c r="AF50" s="303">
        <f t="shared" si="4"/>
        <v>1.8705280394491099</v>
      </c>
      <c r="AG50" s="303">
        <f t="shared" si="4"/>
        <v>1.8815191782106544</v>
      </c>
      <c r="AH50" s="303">
        <f t="shared" si="4"/>
        <v>1.892504815901747</v>
      </c>
      <c r="AI50" s="303">
        <f t="shared" si="4"/>
        <v>1.9034904535928399</v>
      </c>
      <c r="AJ50" s="303">
        <f t="shared" si="4"/>
        <v>1.9144760912839325</v>
      </c>
      <c r="AK50" s="303">
        <f t="shared" si="4"/>
        <v>1.9254617289750253</v>
      </c>
      <c r="AL50" s="303">
        <f t="shared" si="4"/>
        <v>1.9364473666661184</v>
      </c>
      <c r="AM50" s="303">
        <f t="shared" si="4"/>
        <v>1.9364407653815767</v>
      </c>
      <c r="AN50" s="303">
        <f t="shared" si="4"/>
        <v>1.9364341640970355</v>
      </c>
      <c r="AO50" s="303">
        <f t="shared" si="4"/>
        <v>1.9364275628124938</v>
      </c>
      <c r="AP50" s="303">
        <f t="shared" si="4"/>
        <v>1.9364209615279526</v>
      </c>
      <c r="AQ50" s="304">
        <f t="shared" si="4"/>
        <v>1.936414360243411</v>
      </c>
    </row>
    <row r="51" spans="1:43" x14ac:dyDescent="0.2">
      <c r="A51" s="220" t="s">
        <v>4</v>
      </c>
      <c r="B51" s="152" t="s">
        <v>344</v>
      </c>
      <c r="C51" s="152">
        <v>1</v>
      </c>
      <c r="D51" s="303">
        <f t="shared" si="1"/>
        <v>1.0377736360818635</v>
      </c>
      <c r="E51" s="303">
        <f t="shared" si="2"/>
        <v>1.276063029551636</v>
      </c>
      <c r="F51" s="303">
        <f t="shared" si="3"/>
        <v>1.3203976958050359</v>
      </c>
      <c r="G51" s="303">
        <f t="shared" ref="G51:AQ51" si="5">G4+0.01</f>
        <v>1.3867776348420631</v>
      </c>
      <c r="H51" s="303">
        <f t="shared" si="5"/>
        <v>1.4751575738790901</v>
      </c>
      <c r="I51" s="303">
        <f t="shared" si="5"/>
        <v>1.5077166310764032</v>
      </c>
      <c r="J51" s="303">
        <f t="shared" si="5"/>
        <v>1.5402756882737163</v>
      </c>
      <c r="K51" s="303">
        <f t="shared" si="5"/>
        <v>1.5728347454710294</v>
      </c>
      <c r="L51" s="303">
        <f t="shared" si="5"/>
        <v>1.6053938026683425</v>
      </c>
      <c r="M51" s="303">
        <f t="shared" si="5"/>
        <v>1.6379528598656556</v>
      </c>
      <c r="N51" s="303">
        <f t="shared" si="5"/>
        <v>1.640278506808321</v>
      </c>
      <c r="O51" s="303">
        <f t="shared" si="5"/>
        <v>1.6426041537509861</v>
      </c>
      <c r="P51" s="303">
        <f t="shared" si="5"/>
        <v>1.6449298006936515</v>
      </c>
      <c r="Q51" s="303">
        <f t="shared" si="5"/>
        <v>1.6472554476363166</v>
      </c>
      <c r="R51" s="303">
        <f t="shared" si="5"/>
        <v>1.6495810945789819</v>
      </c>
      <c r="S51" s="303">
        <f t="shared" si="5"/>
        <v>1.6309759190376603</v>
      </c>
      <c r="T51" s="303">
        <f t="shared" si="5"/>
        <v>1.6123707434963386</v>
      </c>
      <c r="U51" s="303">
        <f t="shared" si="5"/>
        <v>1.5937655679550169</v>
      </c>
      <c r="V51" s="303">
        <f t="shared" si="5"/>
        <v>1.5751603924136952</v>
      </c>
      <c r="W51" s="303">
        <f t="shared" si="5"/>
        <v>1.5565552168723731</v>
      </c>
      <c r="X51" s="303">
        <f t="shared" si="5"/>
        <v>1.5216705127323946</v>
      </c>
      <c r="Y51" s="303">
        <f t="shared" si="5"/>
        <v>1.4867858085924162</v>
      </c>
      <c r="Z51" s="303">
        <f t="shared" si="5"/>
        <v>1.4519011044524379</v>
      </c>
      <c r="AA51" s="303">
        <f t="shared" si="5"/>
        <v>1.4170164003124595</v>
      </c>
      <c r="AB51" s="303">
        <f t="shared" si="5"/>
        <v>1.3821316961724814</v>
      </c>
      <c r="AC51" s="303">
        <f t="shared" si="5"/>
        <v>1.347246992032503</v>
      </c>
      <c r="AD51" s="303">
        <f t="shared" si="5"/>
        <v>1.3123622878925245</v>
      </c>
      <c r="AE51" s="303">
        <f t="shared" si="5"/>
        <v>1.2774775837525463</v>
      </c>
      <c r="AF51" s="303">
        <f t="shared" si="5"/>
        <v>1.2425928796125678</v>
      </c>
      <c r="AG51" s="303">
        <f t="shared" si="5"/>
        <v>1.2077081754725896</v>
      </c>
      <c r="AH51" s="303">
        <f t="shared" si="5"/>
        <v>1.1774747652179416</v>
      </c>
      <c r="AI51" s="303">
        <f t="shared" si="5"/>
        <v>1.1472413549632938</v>
      </c>
      <c r="AJ51" s="303">
        <f t="shared" si="5"/>
        <v>1.1170079447086458</v>
      </c>
      <c r="AK51" s="303">
        <f t="shared" si="5"/>
        <v>1.0867745344539979</v>
      </c>
      <c r="AL51" s="303">
        <f t="shared" si="5"/>
        <v>1.0565411241993501</v>
      </c>
      <c r="AM51" s="303">
        <f t="shared" si="5"/>
        <v>1.0247888920676209</v>
      </c>
      <c r="AN51" s="303">
        <f t="shared" si="5"/>
        <v>0.99303665993589196</v>
      </c>
      <c r="AO51" s="303">
        <f t="shared" si="5"/>
        <v>0.9612844278041629</v>
      </c>
      <c r="AP51" s="303">
        <f t="shared" si="5"/>
        <v>0.92953219567243373</v>
      </c>
      <c r="AQ51" s="304">
        <f t="shared" si="5"/>
        <v>0.89777996354070488</v>
      </c>
    </row>
    <row r="52" spans="1:43" x14ac:dyDescent="0.2">
      <c r="A52" s="219" t="s">
        <v>5</v>
      </c>
      <c r="B52" s="152" t="s">
        <v>345</v>
      </c>
      <c r="C52" s="152">
        <v>1</v>
      </c>
      <c r="D52" s="303">
        <f t="shared" si="1"/>
        <v>1.0113411962007006</v>
      </c>
      <c r="E52" s="303">
        <f t="shared" si="2"/>
        <v>1.2055765232018685</v>
      </c>
      <c r="F52" s="303">
        <f t="shared" si="3"/>
        <v>1.2111436109628959</v>
      </c>
      <c r="G52" s="303">
        <f t="shared" ref="G52:AQ52" si="6">G5+0.01</f>
        <v>1.2440424594837833</v>
      </c>
      <c r="H52" s="303">
        <f t="shared" si="6"/>
        <v>1.2989413080046708</v>
      </c>
      <c r="I52" s="303">
        <f t="shared" si="6"/>
        <v>1.3657585379531227</v>
      </c>
      <c r="J52" s="303">
        <f t="shared" si="6"/>
        <v>1.4325757679015747</v>
      </c>
      <c r="K52" s="303">
        <f t="shared" si="6"/>
        <v>1.4993929978500267</v>
      </c>
      <c r="L52" s="303">
        <f t="shared" si="6"/>
        <v>1.5662102277984786</v>
      </c>
      <c r="M52" s="303">
        <f t="shared" si="6"/>
        <v>1.633027457746931</v>
      </c>
      <c r="N52" s="303">
        <f t="shared" si="6"/>
        <v>1.6690511878210157</v>
      </c>
      <c r="O52" s="303">
        <f t="shared" si="6"/>
        <v>1.7050749178951001</v>
      </c>
      <c r="P52" s="303">
        <f t="shared" si="6"/>
        <v>1.7410986479691848</v>
      </c>
      <c r="Q52" s="303">
        <f t="shared" si="6"/>
        <v>1.7771223780432692</v>
      </c>
      <c r="R52" s="303">
        <f t="shared" si="6"/>
        <v>1.8131461081173541</v>
      </c>
      <c r="S52" s="303">
        <f t="shared" si="6"/>
        <v>1.8236065685167886</v>
      </c>
      <c r="T52" s="303">
        <f t="shared" si="6"/>
        <v>1.8340670289162231</v>
      </c>
      <c r="U52" s="303">
        <f t="shared" si="6"/>
        <v>1.8445274893156576</v>
      </c>
      <c r="V52" s="303">
        <f t="shared" si="6"/>
        <v>1.8549879497150918</v>
      </c>
      <c r="W52" s="303">
        <f t="shared" si="6"/>
        <v>1.865448410114527</v>
      </c>
      <c r="X52" s="303">
        <f t="shared" si="6"/>
        <v>1.8606101007974341</v>
      </c>
      <c r="Y52" s="303">
        <f t="shared" si="6"/>
        <v>1.8557717914803409</v>
      </c>
      <c r="Z52" s="303">
        <f t="shared" si="6"/>
        <v>1.8509334821632479</v>
      </c>
      <c r="AA52" s="303">
        <f t="shared" si="6"/>
        <v>1.8460951728461548</v>
      </c>
      <c r="AB52" s="303">
        <f t="shared" si="6"/>
        <v>1.8412568635290616</v>
      </c>
      <c r="AC52" s="303">
        <f t="shared" si="6"/>
        <v>1.8162814751783478</v>
      </c>
      <c r="AD52" s="303">
        <f t="shared" si="6"/>
        <v>1.7913060868276343</v>
      </c>
      <c r="AE52" s="303">
        <f t="shared" si="6"/>
        <v>1.7663306984769205</v>
      </c>
      <c r="AF52" s="303">
        <f t="shared" si="6"/>
        <v>1.7413553101262065</v>
      </c>
      <c r="AG52" s="303">
        <f t="shared" si="6"/>
        <v>1.7163799217754925</v>
      </c>
      <c r="AH52" s="303">
        <f t="shared" si="6"/>
        <v>1.6763017241495632</v>
      </c>
      <c r="AI52" s="303">
        <f t="shared" si="6"/>
        <v>1.6362235265236338</v>
      </c>
      <c r="AJ52" s="303">
        <f t="shared" si="6"/>
        <v>1.5961453288977043</v>
      </c>
      <c r="AK52" s="303">
        <f t="shared" si="6"/>
        <v>1.5560671312717751</v>
      </c>
      <c r="AL52" s="303">
        <f t="shared" si="6"/>
        <v>1.5159889336458456</v>
      </c>
      <c r="AM52" s="303">
        <f t="shared" si="6"/>
        <v>1.4758715439316539</v>
      </c>
      <c r="AN52" s="303">
        <f t="shared" si="6"/>
        <v>1.4357541542174623</v>
      </c>
      <c r="AO52" s="303">
        <f t="shared" si="6"/>
        <v>1.3956367645032706</v>
      </c>
      <c r="AP52" s="303">
        <f t="shared" si="6"/>
        <v>1.3555193747890788</v>
      </c>
      <c r="AQ52" s="304">
        <f t="shared" si="6"/>
        <v>1.3154019850748873</v>
      </c>
    </row>
    <row r="53" spans="1:43" x14ac:dyDescent="0.2">
      <c r="A53" s="220" t="s">
        <v>6</v>
      </c>
      <c r="B53" s="152" t="s">
        <v>344</v>
      </c>
      <c r="C53" s="152">
        <v>1</v>
      </c>
      <c r="D53" s="303">
        <f t="shared" si="1"/>
        <v>0.97735134980740646</v>
      </c>
      <c r="E53" s="303">
        <f t="shared" si="2"/>
        <v>1.1149369328197509</v>
      </c>
      <c r="F53" s="303">
        <f t="shared" si="3"/>
        <v>1.070652245870614</v>
      </c>
      <c r="G53" s="303">
        <f t="shared" ref="G53:AQ53" si="7">G6+0.01</f>
        <v>1.0604972889599957</v>
      </c>
      <c r="H53" s="303">
        <f t="shared" si="7"/>
        <v>1.0723423320493775</v>
      </c>
      <c r="I53" s="303">
        <f t="shared" si="7"/>
        <v>1.0856216111999946</v>
      </c>
      <c r="J53" s="303">
        <f t="shared" si="7"/>
        <v>1.0989008903506117</v>
      </c>
      <c r="K53" s="303">
        <f t="shared" si="7"/>
        <v>1.112180169501229</v>
      </c>
      <c r="L53" s="303">
        <f t="shared" si="7"/>
        <v>1.1254594486518461</v>
      </c>
      <c r="M53" s="303">
        <f t="shared" si="7"/>
        <v>1.1387387278024637</v>
      </c>
      <c r="N53" s="303">
        <f t="shared" si="7"/>
        <v>1.1254594486518466</v>
      </c>
      <c r="O53" s="303">
        <f t="shared" si="7"/>
        <v>1.1121801695012294</v>
      </c>
      <c r="P53" s="303">
        <f t="shared" si="7"/>
        <v>1.0989008903506121</v>
      </c>
      <c r="Q53" s="303">
        <f t="shared" si="7"/>
        <v>1.085621611199995</v>
      </c>
      <c r="R53" s="303">
        <f t="shared" si="7"/>
        <v>1.0723423320493775</v>
      </c>
      <c r="S53" s="303">
        <f t="shared" si="7"/>
        <v>1.0537513412385133</v>
      </c>
      <c r="T53" s="303">
        <f t="shared" si="7"/>
        <v>1.0351603504276492</v>
      </c>
      <c r="U53" s="303">
        <f t="shared" si="7"/>
        <v>1.0165693596167851</v>
      </c>
      <c r="V53" s="303">
        <f t="shared" si="7"/>
        <v>0.99797836880592083</v>
      </c>
      <c r="W53" s="303">
        <f t="shared" si="7"/>
        <v>0.97938737799505693</v>
      </c>
      <c r="X53" s="303">
        <f t="shared" si="7"/>
        <v>0.95371410497053033</v>
      </c>
      <c r="Y53" s="303">
        <f t="shared" si="7"/>
        <v>0.92804083194600373</v>
      </c>
      <c r="Z53" s="303">
        <f t="shared" si="7"/>
        <v>0.90236755892147702</v>
      </c>
      <c r="AA53" s="303">
        <f t="shared" si="7"/>
        <v>0.87669428589695042</v>
      </c>
      <c r="AB53" s="303">
        <f t="shared" si="7"/>
        <v>0.85102101287242371</v>
      </c>
      <c r="AC53" s="303">
        <f t="shared" si="7"/>
        <v>0.83154473678485175</v>
      </c>
      <c r="AD53" s="303">
        <f t="shared" si="7"/>
        <v>0.81206846069727978</v>
      </c>
      <c r="AE53" s="303">
        <f t="shared" si="7"/>
        <v>0.79259218460970782</v>
      </c>
      <c r="AF53" s="303">
        <f t="shared" si="7"/>
        <v>0.77311590852213596</v>
      </c>
      <c r="AG53" s="303">
        <f t="shared" si="7"/>
        <v>0.75363963243456411</v>
      </c>
      <c r="AH53" s="303">
        <f t="shared" si="7"/>
        <v>0.74213092383736257</v>
      </c>
      <c r="AI53" s="303">
        <f t="shared" si="7"/>
        <v>0.73062221524016091</v>
      </c>
      <c r="AJ53" s="303">
        <f t="shared" si="7"/>
        <v>0.71911350664295937</v>
      </c>
      <c r="AK53" s="303">
        <f t="shared" si="7"/>
        <v>0.70760479804575782</v>
      </c>
      <c r="AL53" s="303">
        <f t="shared" si="7"/>
        <v>0.69609608944855617</v>
      </c>
      <c r="AM53" s="303">
        <f t="shared" si="7"/>
        <v>0.69082777978428511</v>
      </c>
      <c r="AN53" s="303">
        <f t="shared" si="7"/>
        <v>0.68555947012001406</v>
      </c>
      <c r="AO53" s="303">
        <f t="shared" si="7"/>
        <v>0.680291160455743</v>
      </c>
      <c r="AP53" s="303">
        <f t="shared" si="7"/>
        <v>0.67502285079147206</v>
      </c>
      <c r="AQ53" s="304">
        <f t="shared" si="7"/>
        <v>0.66975454112720112</v>
      </c>
    </row>
    <row r="54" spans="1:43" x14ac:dyDescent="0.2">
      <c r="A54" s="220" t="s">
        <v>18</v>
      </c>
      <c r="B54" s="152" t="s">
        <v>344</v>
      </c>
      <c r="C54" s="152">
        <v>1</v>
      </c>
      <c r="D54" s="303">
        <f t="shared" si="1"/>
        <v>1.0183050242389551</v>
      </c>
      <c r="E54" s="303">
        <f t="shared" si="2"/>
        <v>1.2241467313038803</v>
      </c>
      <c r="F54" s="303">
        <f t="shared" si="3"/>
        <v>1.2399274335210144</v>
      </c>
      <c r="G54" s="303">
        <f t="shared" ref="G54:AQ54" si="8">G7+0.01</f>
        <v>1.2816471308903576</v>
      </c>
      <c r="H54" s="303">
        <f t="shared" si="8"/>
        <v>1.3453668282597007</v>
      </c>
      <c r="I54" s="303">
        <f t="shared" si="8"/>
        <v>1.378750998966193</v>
      </c>
      <c r="J54" s="303">
        <f t="shared" si="8"/>
        <v>1.4121351696726856</v>
      </c>
      <c r="K54" s="303">
        <f t="shared" si="8"/>
        <v>1.4455193403791782</v>
      </c>
      <c r="L54" s="303">
        <f t="shared" si="8"/>
        <v>1.4789035110856708</v>
      </c>
      <c r="M54" s="303">
        <f t="shared" si="8"/>
        <v>1.5122876817921631</v>
      </c>
      <c r="N54" s="303">
        <f t="shared" si="8"/>
        <v>1.5289797671454095</v>
      </c>
      <c r="O54" s="303">
        <f t="shared" si="8"/>
        <v>1.5456718524986557</v>
      </c>
      <c r="P54" s="303">
        <f t="shared" si="8"/>
        <v>1.5623639378519019</v>
      </c>
      <c r="Q54" s="303">
        <f t="shared" si="8"/>
        <v>1.5790560232051483</v>
      </c>
      <c r="R54" s="303">
        <f t="shared" si="8"/>
        <v>1.5957481085583944</v>
      </c>
      <c r="S54" s="303">
        <f t="shared" si="8"/>
        <v>1.6040941512350175</v>
      </c>
      <c r="T54" s="303">
        <f t="shared" si="8"/>
        <v>1.6124401939116406</v>
      </c>
      <c r="U54" s="303">
        <f t="shared" si="8"/>
        <v>1.6207862365882639</v>
      </c>
      <c r="V54" s="303">
        <f t="shared" si="8"/>
        <v>1.629132279264887</v>
      </c>
      <c r="W54" s="303">
        <f t="shared" si="8"/>
        <v>1.6374783219415101</v>
      </c>
      <c r="X54" s="303">
        <f t="shared" si="8"/>
        <v>1.629132279264887</v>
      </c>
      <c r="Y54" s="303">
        <f t="shared" si="8"/>
        <v>1.6207862365882639</v>
      </c>
      <c r="Z54" s="303">
        <f t="shared" si="8"/>
        <v>1.6124401939116406</v>
      </c>
      <c r="AA54" s="303">
        <f t="shared" si="8"/>
        <v>1.6040941512350175</v>
      </c>
      <c r="AB54" s="303">
        <f t="shared" si="8"/>
        <v>1.5957481085583944</v>
      </c>
      <c r="AC54" s="303">
        <f t="shared" si="8"/>
        <v>1.5757176061344988</v>
      </c>
      <c r="AD54" s="303">
        <f t="shared" si="8"/>
        <v>1.5556871037106033</v>
      </c>
      <c r="AE54" s="303">
        <f t="shared" si="8"/>
        <v>1.5356566012867077</v>
      </c>
      <c r="AF54" s="303">
        <f t="shared" si="8"/>
        <v>1.5156260988628119</v>
      </c>
      <c r="AG54" s="303">
        <f t="shared" si="8"/>
        <v>1.4955955964389169</v>
      </c>
      <c r="AH54" s="303">
        <f t="shared" si="8"/>
        <v>1.4738958854796969</v>
      </c>
      <c r="AI54" s="303">
        <f t="shared" si="8"/>
        <v>1.4521961745204768</v>
      </c>
      <c r="AJ54" s="303">
        <f t="shared" si="8"/>
        <v>1.4304964635612569</v>
      </c>
      <c r="AK54" s="303">
        <f t="shared" si="8"/>
        <v>1.4087967526020369</v>
      </c>
      <c r="AL54" s="303">
        <f t="shared" si="8"/>
        <v>1.3870970416428163</v>
      </c>
      <c r="AM54" s="303">
        <f t="shared" si="8"/>
        <v>1.3620589136129468</v>
      </c>
      <c r="AN54" s="303">
        <f t="shared" si="8"/>
        <v>1.3370207855830776</v>
      </c>
      <c r="AO54" s="303">
        <f t="shared" si="8"/>
        <v>1.3119826575532081</v>
      </c>
      <c r="AP54" s="303">
        <f t="shared" si="8"/>
        <v>1.2869445295233386</v>
      </c>
      <c r="AQ54" s="304">
        <f t="shared" si="8"/>
        <v>1.2619064014934693</v>
      </c>
    </row>
    <row r="55" spans="1:43" x14ac:dyDescent="0.2">
      <c r="A55" s="219" t="s">
        <v>21</v>
      </c>
      <c r="B55" s="152" t="s">
        <v>345</v>
      </c>
      <c r="C55" s="152">
        <v>1</v>
      </c>
      <c r="D55" s="303">
        <f t="shared" si="1"/>
        <v>1.0155738864125414</v>
      </c>
      <c r="E55" s="303">
        <f t="shared" si="2"/>
        <v>1.2073489198176024</v>
      </c>
      <c r="F55" s="303">
        <f t="shared" si="3"/>
        <v>1.219123953222663</v>
      </c>
      <c r="G55" s="303">
        <f t="shared" ref="G55:AQ55" si="9">G8+0.01</f>
        <v>1.2621415979864694</v>
      </c>
      <c r="H55" s="303">
        <f t="shared" si="9"/>
        <v>1.3271592427502759</v>
      </c>
      <c r="I55" s="303">
        <f t="shared" si="9"/>
        <v>1.3564292506834428</v>
      </c>
      <c r="J55" s="303">
        <f t="shared" si="9"/>
        <v>1.3856992586166095</v>
      </c>
      <c r="K55" s="303">
        <f t="shared" si="9"/>
        <v>1.4149692665497766</v>
      </c>
      <c r="L55" s="303">
        <f t="shared" si="9"/>
        <v>1.4442392744829431</v>
      </c>
      <c r="M55" s="303">
        <f t="shared" si="9"/>
        <v>1.47350928241611</v>
      </c>
      <c r="N55" s="303">
        <f t="shared" si="9"/>
        <v>1.4756000700916065</v>
      </c>
      <c r="O55" s="303">
        <f t="shared" si="9"/>
        <v>1.4776908577671035</v>
      </c>
      <c r="P55" s="303">
        <f t="shared" si="9"/>
        <v>1.4797816454425998</v>
      </c>
      <c r="Q55" s="303">
        <f t="shared" si="9"/>
        <v>1.4818724331180966</v>
      </c>
      <c r="R55" s="303">
        <f t="shared" si="9"/>
        <v>1.4839632207935931</v>
      </c>
      <c r="S55" s="303">
        <f t="shared" si="9"/>
        <v>1.4672375367159494</v>
      </c>
      <c r="T55" s="303">
        <f t="shared" si="9"/>
        <v>1.4505118526383056</v>
      </c>
      <c r="U55" s="303">
        <f t="shared" si="9"/>
        <v>1.4337861685606614</v>
      </c>
      <c r="V55" s="303">
        <f t="shared" si="9"/>
        <v>1.4170604844830177</v>
      </c>
      <c r="W55" s="303">
        <f t="shared" si="9"/>
        <v>1.4003348004053739</v>
      </c>
      <c r="X55" s="303">
        <f t="shared" si="9"/>
        <v>1.3689740141501394</v>
      </c>
      <c r="Y55" s="303">
        <f t="shared" si="9"/>
        <v>1.3376132278949056</v>
      </c>
      <c r="Z55" s="303">
        <f t="shared" si="9"/>
        <v>1.306252441639671</v>
      </c>
      <c r="AA55" s="303">
        <f t="shared" si="9"/>
        <v>1.2748916553844367</v>
      </c>
      <c r="AB55" s="303">
        <f t="shared" si="9"/>
        <v>1.2435308691292022</v>
      </c>
      <c r="AC55" s="303">
        <f t="shared" si="9"/>
        <v>1.2121700828739679</v>
      </c>
      <c r="AD55" s="303">
        <f t="shared" si="9"/>
        <v>1.1808092966187338</v>
      </c>
      <c r="AE55" s="303">
        <f t="shared" si="9"/>
        <v>1.1494485103634995</v>
      </c>
      <c r="AF55" s="303">
        <f t="shared" si="9"/>
        <v>1.1180877241082654</v>
      </c>
      <c r="AG55" s="303">
        <f t="shared" si="9"/>
        <v>1.0867269378530311</v>
      </c>
      <c r="AH55" s="303">
        <f t="shared" si="9"/>
        <v>1.0595475305267763</v>
      </c>
      <c r="AI55" s="303">
        <f t="shared" si="9"/>
        <v>1.0323681232005215</v>
      </c>
      <c r="AJ55" s="303">
        <f t="shared" si="9"/>
        <v>1.0051887158742667</v>
      </c>
      <c r="AK55" s="303">
        <f t="shared" si="9"/>
        <v>0.97800930854801194</v>
      </c>
      <c r="AL55" s="303">
        <f t="shared" si="9"/>
        <v>0.95082990122175703</v>
      </c>
      <c r="AM55" s="303">
        <f t="shared" si="9"/>
        <v>0.92228518578311658</v>
      </c>
      <c r="AN55" s="303">
        <f t="shared" si="9"/>
        <v>0.89374047034447623</v>
      </c>
      <c r="AO55" s="303">
        <f t="shared" si="9"/>
        <v>0.86519575490583589</v>
      </c>
      <c r="AP55" s="303">
        <f t="shared" si="9"/>
        <v>0.83665103946719543</v>
      </c>
      <c r="AQ55" s="304">
        <f t="shared" si="9"/>
        <v>0.80810632402855487</v>
      </c>
    </row>
    <row r="56" spans="1:43" x14ac:dyDescent="0.2">
      <c r="A56" s="219" t="s">
        <v>1</v>
      </c>
      <c r="B56" s="152" t="s">
        <v>345</v>
      </c>
      <c r="C56" s="152">
        <v>1</v>
      </c>
      <c r="D56" s="303">
        <f t="shared" si="1"/>
        <v>1.0327409711204243</v>
      </c>
      <c r="E56" s="303">
        <f t="shared" si="2"/>
        <v>1.2626425896544651</v>
      </c>
      <c r="F56" s="303">
        <f t="shared" si="3"/>
        <v>1.2995960139644207</v>
      </c>
      <c r="G56" s="303">
        <f t="shared" ref="G56:AQ56" si="10">G9+0.01</f>
        <v>1.3596012440502918</v>
      </c>
      <c r="H56" s="303">
        <f t="shared" si="10"/>
        <v>1.4416064741361625</v>
      </c>
      <c r="I56" s="303">
        <f t="shared" si="10"/>
        <v>1.4937436031169453</v>
      </c>
      <c r="J56" s="303">
        <f t="shared" si="10"/>
        <v>1.5458807320977279</v>
      </c>
      <c r="K56" s="303">
        <f t="shared" si="10"/>
        <v>1.598017861078511</v>
      </c>
      <c r="L56" s="303">
        <f t="shared" si="10"/>
        <v>1.6501549900592938</v>
      </c>
      <c r="M56" s="303">
        <f t="shared" si="10"/>
        <v>1.7022921190400766</v>
      </c>
      <c r="N56" s="303">
        <f t="shared" si="10"/>
        <v>1.7322342996940545</v>
      </c>
      <c r="O56" s="303">
        <f t="shared" si="10"/>
        <v>1.7621764803480322</v>
      </c>
      <c r="P56" s="303">
        <f t="shared" si="10"/>
        <v>1.7921186610020103</v>
      </c>
      <c r="Q56" s="303">
        <f t="shared" si="10"/>
        <v>1.8220608416559878</v>
      </c>
      <c r="R56" s="303">
        <f t="shared" si="10"/>
        <v>1.8520030223099659</v>
      </c>
      <c r="S56" s="303">
        <f t="shared" si="10"/>
        <v>1.8675960234889071</v>
      </c>
      <c r="T56" s="303">
        <f t="shared" si="10"/>
        <v>1.883189024667848</v>
      </c>
      <c r="U56" s="303">
        <f t="shared" si="10"/>
        <v>1.8987820258467891</v>
      </c>
      <c r="V56" s="303">
        <f t="shared" si="10"/>
        <v>1.91437502702573</v>
      </c>
      <c r="W56" s="303">
        <f t="shared" si="10"/>
        <v>1.9299680282046705</v>
      </c>
      <c r="X56" s="303">
        <f t="shared" si="10"/>
        <v>1.9370238895068166</v>
      </c>
      <c r="Y56" s="303">
        <f t="shared" si="10"/>
        <v>1.9440797508089622</v>
      </c>
      <c r="Z56" s="303">
        <f t="shared" si="10"/>
        <v>1.9511356121111079</v>
      </c>
      <c r="AA56" s="303">
        <f t="shared" si="10"/>
        <v>1.9581914734132537</v>
      </c>
      <c r="AB56" s="303">
        <f t="shared" si="10"/>
        <v>1.9652473347153998</v>
      </c>
      <c r="AC56" s="303">
        <f t="shared" si="10"/>
        <v>1.9649743400816857</v>
      </c>
      <c r="AD56" s="303">
        <f t="shared" si="10"/>
        <v>1.9647013454479718</v>
      </c>
      <c r="AE56" s="303">
        <f t="shared" si="10"/>
        <v>1.9644283508142577</v>
      </c>
      <c r="AF56" s="303">
        <f t="shared" si="10"/>
        <v>1.9641553561805436</v>
      </c>
      <c r="AG56" s="303">
        <f t="shared" si="10"/>
        <v>1.9638823615468299</v>
      </c>
      <c r="AH56" s="303">
        <f t="shared" si="10"/>
        <v>1.9569508824150743</v>
      </c>
      <c r="AI56" s="303">
        <f t="shared" si="10"/>
        <v>1.9500194032833191</v>
      </c>
      <c r="AJ56" s="303">
        <f t="shared" si="10"/>
        <v>1.9430879241515637</v>
      </c>
      <c r="AK56" s="303">
        <f t="shared" si="10"/>
        <v>1.9361564450198083</v>
      </c>
      <c r="AL56" s="303">
        <f t="shared" si="10"/>
        <v>1.9292249658880527</v>
      </c>
      <c r="AM56" s="303">
        <f t="shared" si="10"/>
        <v>1.921069856963171</v>
      </c>
      <c r="AN56" s="303">
        <f t="shared" si="10"/>
        <v>1.9129147480382893</v>
      </c>
      <c r="AO56" s="303">
        <f t="shared" si="10"/>
        <v>1.9047596391134076</v>
      </c>
      <c r="AP56" s="303">
        <f t="shared" si="10"/>
        <v>1.8966045301885259</v>
      </c>
      <c r="AQ56" s="304">
        <f t="shared" si="10"/>
        <v>1.888449421263644</v>
      </c>
    </row>
    <row r="57" spans="1:43" x14ac:dyDescent="0.2">
      <c r="A57" s="219" t="s">
        <v>25</v>
      </c>
      <c r="B57" s="152" t="s">
        <v>345</v>
      </c>
      <c r="C57" s="152">
        <v>1</v>
      </c>
      <c r="D57" s="303">
        <f t="shared" si="1"/>
        <v>0.97876599276973697</v>
      </c>
      <c r="E57" s="303">
        <f t="shared" si="2"/>
        <v>1.1165561154986847</v>
      </c>
      <c r="F57" s="303">
        <f t="shared" si="3"/>
        <v>1.0743462382276321</v>
      </c>
      <c r="G57" s="303">
        <f t="shared" ref="G57:AQ57" si="11">G10+0.01</f>
        <v>1.067059761679606</v>
      </c>
      <c r="H57" s="303">
        <f t="shared" si="11"/>
        <v>1.0817732851315798</v>
      </c>
      <c r="I57" s="303">
        <f t="shared" si="11"/>
        <v>1.0953624355069242</v>
      </c>
      <c r="J57" s="303">
        <f t="shared" si="11"/>
        <v>1.1089515858822685</v>
      </c>
      <c r="K57" s="303">
        <f t="shared" si="11"/>
        <v>1.1225407362576127</v>
      </c>
      <c r="L57" s="303">
        <f t="shared" si="11"/>
        <v>1.1361298866329572</v>
      </c>
      <c r="M57" s="303">
        <f t="shared" si="11"/>
        <v>1.1497190370083015</v>
      </c>
      <c r="N57" s="303">
        <f t="shared" si="11"/>
        <v>1.1368210301532757</v>
      </c>
      <c r="O57" s="303">
        <f t="shared" si="11"/>
        <v>1.1239230232982498</v>
      </c>
      <c r="P57" s="303">
        <f t="shared" si="11"/>
        <v>1.111025016443224</v>
      </c>
      <c r="Q57" s="303">
        <f t="shared" si="11"/>
        <v>1.0981270095881981</v>
      </c>
      <c r="R57" s="303">
        <f t="shared" si="11"/>
        <v>1.0852290027331724</v>
      </c>
      <c r="S57" s="303">
        <f t="shared" si="11"/>
        <v>1.066818542003529</v>
      </c>
      <c r="T57" s="303">
        <f t="shared" si="11"/>
        <v>1.0484080812738856</v>
      </c>
      <c r="U57" s="303">
        <f t="shared" si="11"/>
        <v>1.029997620544242</v>
      </c>
      <c r="V57" s="303">
        <f t="shared" si="11"/>
        <v>1.0115871598145987</v>
      </c>
      <c r="W57" s="303">
        <f t="shared" si="11"/>
        <v>0.99317669908495532</v>
      </c>
      <c r="X57" s="303">
        <f t="shared" si="11"/>
        <v>0.96792825801902072</v>
      </c>
      <c r="Y57" s="303">
        <f t="shared" si="11"/>
        <v>0.94267981695308611</v>
      </c>
      <c r="Z57" s="303">
        <f t="shared" si="11"/>
        <v>0.91743137588715151</v>
      </c>
      <c r="AA57" s="303">
        <f t="shared" si="11"/>
        <v>0.89218293482121691</v>
      </c>
      <c r="AB57" s="303">
        <f t="shared" si="11"/>
        <v>0.86693449375528231</v>
      </c>
      <c r="AC57" s="303">
        <f t="shared" si="11"/>
        <v>0.847438904310163</v>
      </c>
      <c r="AD57" s="303">
        <f t="shared" si="11"/>
        <v>0.82794331486504369</v>
      </c>
      <c r="AE57" s="303">
        <f t="shared" si="11"/>
        <v>0.80844772541992438</v>
      </c>
      <c r="AF57" s="303">
        <f t="shared" si="11"/>
        <v>0.78895213597480518</v>
      </c>
      <c r="AG57" s="303">
        <f t="shared" si="11"/>
        <v>0.76945654652968587</v>
      </c>
      <c r="AH57" s="303">
        <f t="shared" si="11"/>
        <v>0.75773047868737398</v>
      </c>
      <c r="AI57" s="303">
        <f t="shared" si="11"/>
        <v>0.74600441084506208</v>
      </c>
      <c r="AJ57" s="303">
        <f t="shared" si="11"/>
        <v>0.73427834300275019</v>
      </c>
      <c r="AK57" s="303">
        <f t="shared" si="11"/>
        <v>0.72255227516043841</v>
      </c>
      <c r="AL57" s="303">
        <f t="shared" si="11"/>
        <v>0.71082620731812651</v>
      </c>
      <c r="AM57" s="303">
        <f t="shared" si="11"/>
        <v>0.70497168967410573</v>
      </c>
      <c r="AN57" s="303">
        <f t="shared" si="11"/>
        <v>0.69911717203008483</v>
      </c>
      <c r="AO57" s="303">
        <f t="shared" si="11"/>
        <v>0.69326265438606405</v>
      </c>
      <c r="AP57" s="303">
        <f t="shared" si="11"/>
        <v>0.68740813674204326</v>
      </c>
      <c r="AQ57" s="304">
        <f t="shared" si="11"/>
        <v>0.68155361909802226</v>
      </c>
    </row>
    <row r="58" spans="1:43" x14ac:dyDescent="0.2">
      <c r="A58" s="220" t="s">
        <v>26</v>
      </c>
      <c r="B58" s="152" t="s">
        <v>344</v>
      </c>
      <c r="C58" s="152">
        <v>1</v>
      </c>
      <c r="D58" s="303">
        <f t="shared" si="1"/>
        <v>1.0061538755716275</v>
      </c>
      <c r="E58" s="303">
        <f t="shared" si="2"/>
        <v>1.1841128930766813</v>
      </c>
      <c r="F58" s="303">
        <f t="shared" si="3"/>
        <v>1.1820719105817352</v>
      </c>
      <c r="G58" s="303">
        <f t="shared" ref="G58:AQ58" si="12">G11+0.01</f>
        <v>1.212215540529626</v>
      </c>
      <c r="H58" s="303">
        <f t="shared" si="12"/>
        <v>1.2643591704775168</v>
      </c>
      <c r="I58" s="303">
        <f t="shared" si="12"/>
        <v>1.2922338187103506</v>
      </c>
      <c r="J58" s="303">
        <f t="shared" si="12"/>
        <v>1.3201084669431842</v>
      </c>
      <c r="K58" s="303">
        <f t="shared" si="12"/>
        <v>1.347983115176018</v>
      </c>
      <c r="L58" s="303">
        <f t="shared" si="12"/>
        <v>1.3758577634088518</v>
      </c>
      <c r="M58" s="303">
        <f t="shared" si="12"/>
        <v>1.4037324116416854</v>
      </c>
      <c r="N58" s="303">
        <f t="shared" si="12"/>
        <v>1.4057234579440308</v>
      </c>
      <c r="O58" s="303">
        <f t="shared" si="12"/>
        <v>1.4077145042463759</v>
      </c>
      <c r="P58" s="303">
        <f t="shared" si="12"/>
        <v>1.4097055505487213</v>
      </c>
      <c r="Q58" s="303">
        <f t="shared" si="12"/>
        <v>1.4116965968510664</v>
      </c>
      <c r="R58" s="303">
        <f t="shared" si="12"/>
        <v>1.4136876431534118</v>
      </c>
      <c r="S58" s="303">
        <f t="shared" si="12"/>
        <v>1.3977592727346495</v>
      </c>
      <c r="T58" s="303">
        <f t="shared" si="12"/>
        <v>1.3818309023158875</v>
      </c>
      <c r="U58" s="303">
        <f t="shared" si="12"/>
        <v>1.3659025318971254</v>
      </c>
      <c r="V58" s="303">
        <f t="shared" si="12"/>
        <v>1.3499741614783634</v>
      </c>
      <c r="W58" s="303">
        <f t="shared" si="12"/>
        <v>1.3340457910596011</v>
      </c>
      <c r="X58" s="303">
        <f t="shared" si="12"/>
        <v>1.3041800965244221</v>
      </c>
      <c r="Y58" s="303">
        <f t="shared" si="12"/>
        <v>1.2743144019892432</v>
      </c>
      <c r="Z58" s="303">
        <f t="shared" si="12"/>
        <v>1.2444487074540642</v>
      </c>
      <c r="AA58" s="303">
        <f t="shared" si="12"/>
        <v>1.2145830129188853</v>
      </c>
      <c r="AB58" s="303">
        <f t="shared" si="12"/>
        <v>1.1847173183837063</v>
      </c>
      <c r="AC58" s="303">
        <f t="shared" si="12"/>
        <v>1.1548516238485274</v>
      </c>
      <c r="AD58" s="303">
        <f t="shared" si="12"/>
        <v>1.1249859293133484</v>
      </c>
      <c r="AE58" s="303">
        <f t="shared" si="12"/>
        <v>1.0951202347781694</v>
      </c>
      <c r="AF58" s="303">
        <f t="shared" si="12"/>
        <v>1.0652545402429903</v>
      </c>
      <c r="AG58" s="303">
        <f t="shared" si="12"/>
        <v>1.0353888457078113</v>
      </c>
      <c r="AH58" s="303">
        <f t="shared" si="12"/>
        <v>1.0095052437773229</v>
      </c>
      <c r="AI58" s="303">
        <f t="shared" si="12"/>
        <v>0.98362164184683454</v>
      </c>
      <c r="AJ58" s="303">
        <f t="shared" si="12"/>
        <v>0.9577380399163461</v>
      </c>
      <c r="AK58" s="303">
        <f t="shared" si="12"/>
        <v>0.93185443798585765</v>
      </c>
      <c r="AL58" s="303">
        <f t="shared" si="12"/>
        <v>0.90597083605536921</v>
      </c>
      <c r="AM58" s="303">
        <f t="shared" si="12"/>
        <v>0.87878693156097665</v>
      </c>
      <c r="AN58" s="303">
        <f t="shared" si="12"/>
        <v>0.85160302706658408</v>
      </c>
      <c r="AO58" s="303">
        <f t="shared" si="12"/>
        <v>0.82441912257219141</v>
      </c>
      <c r="AP58" s="303">
        <f t="shared" si="12"/>
        <v>0.79723521807779885</v>
      </c>
      <c r="AQ58" s="304">
        <f t="shared" si="12"/>
        <v>0.77005131358340617</v>
      </c>
    </row>
    <row r="59" spans="1:43" x14ac:dyDescent="0.2">
      <c r="A59" s="219" t="s">
        <v>27</v>
      </c>
      <c r="B59" s="152" t="s">
        <v>345</v>
      </c>
      <c r="C59" s="152">
        <v>1</v>
      </c>
      <c r="D59" s="303">
        <f t="shared" si="1"/>
        <v>1.0334535805753571</v>
      </c>
      <c r="E59" s="303">
        <f t="shared" si="2"/>
        <v>1.2514521654192139</v>
      </c>
      <c r="F59" s="303">
        <f t="shared" si="3"/>
        <v>1.289450750263071</v>
      </c>
      <c r="G59" s="303">
        <f t="shared" ref="G59:AQ59" si="13">G12+0.01</f>
        <v>1.3569039770493918</v>
      </c>
      <c r="H59" s="303">
        <f t="shared" si="13"/>
        <v>1.4463572038357133</v>
      </c>
      <c r="I59" s="303">
        <f t="shared" si="13"/>
        <v>1.5206717583936193</v>
      </c>
      <c r="J59" s="303">
        <f t="shared" si="13"/>
        <v>1.5949863129515258</v>
      </c>
      <c r="K59" s="303">
        <f t="shared" si="13"/>
        <v>1.6693008675094316</v>
      </c>
      <c r="L59" s="303">
        <f t="shared" si="13"/>
        <v>1.7436154220673377</v>
      </c>
      <c r="M59" s="303">
        <f t="shared" si="13"/>
        <v>1.8179299766252435</v>
      </c>
      <c r="N59" s="303">
        <f t="shared" si="13"/>
        <v>1.8580273681306363</v>
      </c>
      <c r="O59" s="303">
        <f t="shared" si="13"/>
        <v>1.8981247596360293</v>
      </c>
      <c r="P59" s="303">
        <f t="shared" si="13"/>
        <v>1.9382221511414224</v>
      </c>
      <c r="Q59" s="303">
        <f t="shared" si="13"/>
        <v>1.9783195426468152</v>
      </c>
      <c r="R59" s="303">
        <f t="shared" si="13"/>
        <v>2.0184169341522082</v>
      </c>
      <c r="S59" s="303">
        <f t="shared" si="13"/>
        <v>2.0301773910579684</v>
      </c>
      <c r="T59" s="303">
        <f t="shared" si="13"/>
        <v>2.0419378479637285</v>
      </c>
      <c r="U59" s="303">
        <f t="shared" si="13"/>
        <v>2.0536983048694881</v>
      </c>
      <c r="V59" s="303">
        <f t="shared" si="13"/>
        <v>2.0654587617752478</v>
      </c>
      <c r="W59" s="303">
        <f t="shared" si="13"/>
        <v>2.0772192186810083</v>
      </c>
      <c r="X59" s="303">
        <f t="shared" si="13"/>
        <v>2.07204846200464</v>
      </c>
      <c r="Y59" s="303">
        <f t="shared" si="13"/>
        <v>2.0668777053282716</v>
      </c>
      <c r="Z59" s="303">
        <f t="shared" si="13"/>
        <v>2.0617069486519028</v>
      </c>
      <c r="AA59" s="303">
        <f t="shared" si="13"/>
        <v>2.0565361919755345</v>
      </c>
      <c r="AB59" s="303">
        <f t="shared" si="13"/>
        <v>2.0513654352991657</v>
      </c>
      <c r="AC59" s="303">
        <f t="shared" si="13"/>
        <v>2.0240927083643001</v>
      </c>
      <c r="AD59" s="303">
        <f t="shared" si="13"/>
        <v>1.9968199814294343</v>
      </c>
      <c r="AE59" s="303">
        <f t="shared" si="13"/>
        <v>1.9695472544945685</v>
      </c>
      <c r="AF59" s="303">
        <f t="shared" si="13"/>
        <v>1.9422745275597026</v>
      </c>
      <c r="AG59" s="303">
        <f t="shared" si="13"/>
        <v>1.9150018006248368</v>
      </c>
      <c r="AH59" s="303">
        <f t="shared" si="13"/>
        <v>1.8711525959960977</v>
      </c>
      <c r="AI59" s="303">
        <f t="shared" si="13"/>
        <v>1.8273033913673589</v>
      </c>
      <c r="AJ59" s="303">
        <f t="shared" si="13"/>
        <v>1.7834541867386202</v>
      </c>
      <c r="AK59" s="303">
        <f t="shared" si="13"/>
        <v>1.7396049821098813</v>
      </c>
      <c r="AL59" s="303">
        <f t="shared" si="13"/>
        <v>1.6957557774811429</v>
      </c>
      <c r="AM59" s="303">
        <f t="shared" si="13"/>
        <v>1.6518356256747528</v>
      </c>
      <c r="AN59" s="303">
        <f t="shared" si="13"/>
        <v>1.607915473868363</v>
      </c>
      <c r="AO59" s="303">
        <f t="shared" si="13"/>
        <v>1.5639953220619731</v>
      </c>
      <c r="AP59" s="303">
        <f t="shared" si="13"/>
        <v>1.5200751702555833</v>
      </c>
      <c r="AQ59" s="304">
        <f t="shared" si="13"/>
        <v>1.4761550184491936</v>
      </c>
    </row>
    <row r="60" spans="1:43" x14ac:dyDescent="0.2">
      <c r="A60" s="221" t="s">
        <v>31</v>
      </c>
      <c r="B60" s="152" t="s">
        <v>344</v>
      </c>
      <c r="C60" s="152">
        <v>1</v>
      </c>
      <c r="D60" s="305">
        <f t="shared" si="1"/>
        <v>1.0326500000000001</v>
      </c>
      <c r="E60" s="305">
        <f t="shared" si="2"/>
        <v>1.2624000000000002</v>
      </c>
      <c r="F60" s="305">
        <f t="shared" si="3"/>
        <v>1.2992200000000003</v>
      </c>
      <c r="G60" s="305">
        <f t="shared" ref="G60:AQ60" si="14">G13+0.01</f>
        <v>1.3591100000000003</v>
      </c>
      <c r="H60" s="305">
        <f t="shared" si="14"/>
        <v>1.4410000000000003</v>
      </c>
      <c r="I60" s="305">
        <f t="shared" si="14"/>
        <v>1.4834000000000001</v>
      </c>
      <c r="J60" s="305">
        <f t="shared" si="14"/>
        <v>1.5258</v>
      </c>
      <c r="K60" s="305">
        <f t="shared" si="14"/>
        <v>1.5682</v>
      </c>
      <c r="L60" s="305">
        <f t="shared" si="14"/>
        <v>1.6106</v>
      </c>
      <c r="M60" s="305">
        <f t="shared" si="14"/>
        <v>1.6530000000000002</v>
      </c>
      <c r="N60" s="305">
        <f t="shared" si="14"/>
        <v>1.6742000000000001</v>
      </c>
      <c r="O60" s="305">
        <f t="shared" si="14"/>
        <v>1.6953999999999998</v>
      </c>
      <c r="P60" s="305">
        <f t="shared" si="14"/>
        <v>1.7165999999999997</v>
      </c>
      <c r="Q60" s="305">
        <f t="shared" si="14"/>
        <v>1.7377999999999996</v>
      </c>
      <c r="R60" s="305">
        <f t="shared" si="14"/>
        <v>1.7589999999999999</v>
      </c>
      <c r="S60" s="305">
        <f t="shared" si="14"/>
        <v>1.7537</v>
      </c>
      <c r="T60" s="305">
        <f t="shared" si="14"/>
        <v>1.7484000000000002</v>
      </c>
      <c r="U60" s="305">
        <f t="shared" si="14"/>
        <v>1.7431000000000001</v>
      </c>
      <c r="V60" s="305">
        <f t="shared" si="14"/>
        <v>1.7378000000000002</v>
      </c>
      <c r="W60" s="305">
        <f t="shared" si="14"/>
        <v>1.7324999999999999</v>
      </c>
      <c r="X60" s="305">
        <f t="shared" si="14"/>
        <v>1.7271999999999998</v>
      </c>
      <c r="Y60" s="305">
        <f t="shared" si="14"/>
        <v>1.7219</v>
      </c>
      <c r="Z60" s="305">
        <f t="shared" si="14"/>
        <v>1.7166000000000001</v>
      </c>
      <c r="AA60" s="305">
        <f t="shared" si="14"/>
        <v>1.7113</v>
      </c>
      <c r="AB60" s="305">
        <f t="shared" si="14"/>
        <v>1.7060000000000002</v>
      </c>
      <c r="AC60" s="305">
        <f t="shared" si="14"/>
        <v>1.7007000000000001</v>
      </c>
      <c r="AD60" s="305">
        <f t="shared" si="14"/>
        <v>1.6954000000000002</v>
      </c>
      <c r="AE60" s="305">
        <f t="shared" si="14"/>
        <v>1.6901000000000004</v>
      </c>
      <c r="AF60" s="305">
        <f t="shared" si="14"/>
        <v>1.6848000000000003</v>
      </c>
      <c r="AG60" s="305">
        <f t="shared" si="14"/>
        <v>1.6795</v>
      </c>
      <c r="AH60" s="305">
        <f t="shared" si="14"/>
        <v>1.6773800000000001</v>
      </c>
      <c r="AI60" s="305">
        <f t="shared" si="14"/>
        <v>1.67526</v>
      </c>
      <c r="AJ60" s="305">
        <f t="shared" si="14"/>
        <v>1.6731400000000001</v>
      </c>
      <c r="AK60" s="305">
        <f t="shared" si="14"/>
        <v>1.6710200000000002</v>
      </c>
      <c r="AL60" s="305">
        <f t="shared" si="14"/>
        <v>1.6689000000000001</v>
      </c>
      <c r="AM60" s="305">
        <f t="shared" si="14"/>
        <v>1.6657200000000001</v>
      </c>
      <c r="AN60" s="305">
        <f t="shared" si="14"/>
        <v>1.6625400000000001</v>
      </c>
      <c r="AO60" s="305">
        <f t="shared" si="14"/>
        <v>1.6593600000000002</v>
      </c>
      <c r="AP60" s="305">
        <f t="shared" si="14"/>
        <v>1.6561800000000002</v>
      </c>
      <c r="AQ60" s="306">
        <f t="shared" si="14"/>
        <v>1.653</v>
      </c>
    </row>
    <row r="61" spans="1:43" x14ac:dyDescent="0.2">
      <c r="A61" s="151" t="s">
        <v>287</v>
      </c>
      <c r="B61" s="151" t="s">
        <v>314</v>
      </c>
      <c r="C61" s="151">
        <v>1</v>
      </c>
      <c r="D61" s="307">
        <f t="shared" si="1"/>
        <v>0.98720380442212208</v>
      </c>
      <c r="E61" s="301">
        <f t="shared" si="2"/>
        <v>1.1536088457625973</v>
      </c>
      <c r="F61" s="301">
        <f t="shared" si="3"/>
        <v>1.1439424197058372</v>
      </c>
      <c r="G61" s="301">
        <f t="shared" ref="G61:AQ61" si="15">G14+0.01</f>
        <v>1.1786174845048376</v>
      </c>
      <c r="H61" s="301">
        <f t="shared" si="15"/>
        <v>1.2112407916711332</v>
      </c>
      <c r="I61" s="301">
        <f t="shared" si="15"/>
        <v>1.289012850870616</v>
      </c>
      <c r="J61" s="301">
        <f t="shared" si="15"/>
        <v>1.3422077166990669</v>
      </c>
      <c r="K61" s="301">
        <f t="shared" si="15"/>
        <v>1.3937444443612514</v>
      </c>
      <c r="L61" s="301">
        <f t="shared" si="15"/>
        <v>1.4434054087039074</v>
      </c>
      <c r="M61" s="301">
        <f t="shared" si="15"/>
        <v>1.5159465133453944</v>
      </c>
      <c r="N61" s="301">
        <f t="shared" si="15"/>
        <v>1.5363429532357278</v>
      </c>
      <c r="O61" s="301">
        <f t="shared" si="15"/>
        <v>1.5793024557354653</v>
      </c>
      <c r="P61" s="301">
        <f t="shared" si="15"/>
        <v>1.6197541961561923</v>
      </c>
      <c r="Q61" s="301">
        <f t="shared" si="15"/>
        <v>1.6576052054416812</v>
      </c>
      <c r="R61" s="301">
        <f t="shared" si="15"/>
        <v>1.6824403255641946</v>
      </c>
      <c r="S61" s="301">
        <f t="shared" si="15"/>
        <v>1.7252662738895492</v>
      </c>
      <c r="T61" s="301">
        <f t="shared" si="15"/>
        <v>1.7550221416557825</v>
      </c>
      <c r="U61" s="301">
        <f t="shared" si="15"/>
        <v>1.7820672244597595</v>
      </c>
      <c r="V61" s="301">
        <f t="shared" si="15"/>
        <v>1.8064353691765211</v>
      </c>
      <c r="W61" s="301">
        <f t="shared" si="15"/>
        <v>1.8281823972190441</v>
      </c>
      <c r="X61" s="301">
        <f t="shared" si="15"/>
        <v>1.8473844780201409</v>
      </c>
      <c r="Y61" s="301">
        <f t="shared" si="15"/>
        <v>1.8641363795267809</v>
      </c>
      <c r="Z61" s="301">
        <f t="shared" si="15"/>
        <v>1.8785496393690759</v>
      </c>
      <c r="AA61" s="301">
        <f t="shared" si="15"/>
        <v>1.8907506980593956</v>
      </c>
      <c r="AB61" s="301">
        <f t="shared" si="15"/>
        <v>1.9008790325929752</v>
      </c>
      <c r="AC61" s="301">
        <f t="shared" si="15"/>
        <v>1.9090853253315292</v>
      </c>
      <c r="AD61" s="301">
        <f t="shared" si="15"/>
        <v>1.9155296992218784</v>
      </c>
      <c r="AE61" s="301">
        <f t="shared" si="15"/>
        <v>1.9203800463882994</v>
      </c>
      <c r="AF61" s="301">
        <f t="shared" si="15"/>
        <v>1.9238104730818304</v>
      </c>
      <c r="AG61" s="301">
        <f t="shared" si="15"/>
        <v>1.9259998799983513</v>
      </c>
      <c r="AH61" s="301">
        <f t="shared" si="15"/>
        <v>1.9271306931966141</v>
      </c>
      <c r="AI61" s="301">
        <f t="shared" si="15"/>
        <v>1.9273877573483518</v>
      </c>
      <c r="AJ61" s="301">
        <f t="shared" si="15"/>
        <v>1.9269573999057688</v>
      </c>
      <c r="AK61" s="301">
        <f t="shared" si="15"/>
        <v>1.9260266720326491</v>
      </c>
      <c r="AL61" s="301">
        <f t="shared" si="15"/>
        <v>1.9247827698530846</v>
      </c>
      <c r="AM61" s="301">
        <f t="shared" si="15"/>
        <v>1.9234126377531751</v>
      </c>
      <c r="AN61" s="301">
        <f t="shared" si="15"/>
        <v>1.9221027541414313</v>
      </c>
      <c r="AO61" s="301">
        <f t="shared" si="15"/>
        <v>1.9210390992398141</v>
      </c>
      <c r="AP61" s="301">
        <f t="shared" si="15"/>
        <v>1.92040730414094</v>
      </c>
      <c r="AQ61" s="302">
        <f t="shared" si="15"/>
        <v>1.9205849744809367</v>
      </c>
    </row>
    <row r="62" spans="1:43" x14ac:dyDescent="0.2">
      <c r="A62" s="74" t="s">
        <v>7</v>
      </c>
      <c r="B62" s="152" t="s">
        <v>314</v>
      </c>
      <c r="C62" s="152">
        <v>1</v>
      </c>
      <c r="D62" s="308">
        <f t="shared" si="1"/>
        <v>1.0674959076007489</v>
      </c>
      <c r="E62" s="303">
        <f t="shared" si="2"/>
        <v>1.3130088991819955</v>
      </c>
      <c r="F62" s="303">
        <f t="shared" si="3"/>
        <v>1.2993986748755577</v>
      </c>
      <c r="G62" s="303">
        <f t="shared" ref="G62:AQ62" si="16">G15+0.01</f>
        <v>1.390704835113298</v>
      </c>
      <c r="H62" s="303">
        <f t="shared" si="16"/>
        <v>1.5414310977179353</v>
      </c>
      <c r="I62" s="303">
        <f t="shared" si="16"/>
        <v>1.6946164822942333</v>
      </c>
      <c r="J62" s="303">
        <f t="shared" si="16"/>
        <v>1.8418129539696491</v>
      </c>
      <c r="K62" s="303">
        <f t="shared" si="16"/>
        <v>1.9837862846395664</v>
      </c>
      <c r="L62" s="303">
        <f t="shared" si="16"/>
        <v>2.122615551343868</v>
      </c>
      <c r="M62" s="303">
        <f t="shared" si="16"/>
        <v>2.2616691960411903</v>
      </c>
      <c r="N62" s="303">
        <f t="shared" si="16"/>
        <v>2.4045224810370827</v>
      </c>
      <c r="O62" s="303">
        <f t="shared" si="16"/>
        <v>2.5512419818845253</v>
      </c>
      <c r="P62" s="303">
        <f t="shared" si="16"/>
        <v>2.7007445666246719</v>
      </c>
      <c r="Q62" s="303">
        <f t="shared" si="16"/>
        <v>2.8517433239592829</v>
      </c>
      <c r="R62" s="303">
        <f t="shared" si="16"/>
        <v>3.0027450994250255</v>
      </c>
      <c r="S62" s="303">
        <f t="shared" si="16"/>
        <v>3.1522362009685194</v>
      </c>
      <c r="T62" s="303">
        <f t="shared" si="16"/>
        <v>3.2993070453274398</v>
      </c>
      <c r="U62" s="303">
        <f t="shared" si="16"/>
        <v>3.443237897271703</v>
      </c>
      <c r="V62" s="303">
        <f t="shared" si="16"/>
        <v>3.5833428079015794</v>
      </c>
      <c r="W62" s="303">
        <f t="shared" si="16"/>
        <v>3.7189772992907457</v>
      </c>
      <c r="X62" s="303">
        <f t="shared" si="16"/>
        <v>3.849545194255811</v>
      </c>
      <c r="Y62" s="303">
        <f t="shared" si="16"/>
        <v>3.9745044989342033</v>
      </c>
      <c r="Z62" s="303">
        <f t="shared" si="16"/>
        <v>4.0933722723563886</v>
      </c>
      <c r="AA62" s="303">
        <f t="shared" si="16"/>
        <v>4.2057284437673124</v>
      </c>
      <c r="AB62" s="303">
        <f t="shared" si="16"/>
        <v>4.3112185642752605</v>
      </c>
      <c r="AC62" s="303">
        <f t="shared" si="16"/>
        <v>4.409555503772725</v>
      </c>
      <c r="AD62" s="303">
        <f t="shared" si="16"/>
        <v>4.5005201263794481</v>
      </c>
      <c r="AE62" s="303">
        <f t="shared" si="16"/>
        <v>4.5839609974255406</v>
      </c>
      <c r="AF62" s="303">
        <f t="shared" si="16"/>
        <v>4.6597931918730193</v>
      </c>
      <c r="AG62" s="303">
        <f t="shared" si="16"/>
        <v>4.7279962878470227</v>
      </c>
      <c r="AH62" s="303">
        <f t="shared" si="16"/>
        <v>4.7886116395164011</v>
      </c>
      <c r="AI62" s="303">
        <f t="shared" si="16"/>
        <v>4.8417390309433284</v>
      </c>
      <c r="AJ62" s="303">
        <f t="shared" si="16"/>
        <v>4.8875328168284717</v>
      </c>
      <c r="AK62" s="303">
        <f t="shared" si="16"/>
        <v>4.9261976575125725</v>
      </c>
      <c r="AL62" s="303">
        <f t="shared" si="16"/>
        <v>4.957983954424293</v>
      </c>
      <c r="AM62" s="303">
        <f t="shared" si="16"/>
        <v>4.9831830887054238</v>
      </c>
      <c r="AN62" s="303">
        <f t="shared" si="16"/>
        <v>5.0021225603477504</v>
      </c>
      <c r="AO62" s="303">
        <f t="shared" si="16"/>
        <v>5.0151611182104023</v>
      </c>
      <c r="AP62" s="303">
        <f t="shared" si="16"/>
        <v>5.0226839631200155</v>
      </c>
      <c r="AQ62" s="304">
        <f t="shared" si="16"/>
        <v>5.0250980972516137</v>
      </c>
    </row>
    <row r="63" spans="1:43" x14ac:dyDescent="0.2">
      <c r="A63" s="74" t="s">
        <v>8</v>
      </c>
      <c r="B63" s="152" t="s">
        <v>314</v>
      </c>
      <c r="C63" s="152">
        <v>1</v>
      </c>
      <c r="D63" s="308">
        <f t="shared" si="1"/>
        <v>0.89674086134457198</v>
      </c>
      <c r="E63" s="303">
        <f t="shared" si="2"/>
        <v>1.2957222852271812</v>
      </c>
      <c r="F63" s="303">
        <f t="shared" si="3"/>
        <v>1.258241204465945</v>
      </c>
      <c r="G63" s="303">
        <f t="shared" ref="G63:AQ63" si="17">G16+0.01</f>
        <v>1.287871943608456</v>
      </c>
      <c r="H63" s="303">
        <f t="shared" si="17"/>
        <v>1.3554573763858089</v>
      </c>
      <c r="I63" s="303">
        <f t="shared" si="17"/>
        <v>1.4246282482806918</v>
      </c>
      <c r="J63" s="303">
        <f t="shared" si="17"/>
        <v>1.4919856012806849</v>
      </c>
      <c r="K63" s="303">
        <f t="shared" si="17"/>
        <v>1.5571935562352166</v>
      </c>
      <c r="L63" s="303">
        <f t="shared" si="17"/>
        <v>1.6199561508633369</v>
      </c>
      <c r="M63" s="303">
        <f t="shared" si="17"/>
        <v>1.6800209260128904</v>
      </c>
      <c r="N63" s="303">
        <f t="shared" si="17"/>
        <v>1.7371325616153059</v>
      </c>
      <c r="O63" s="303">
        <f t="shared" si="17"/>
        <v>1.790875435633756</v>
      </c>
      <c r="P63" s="303">
        <f t="shared" si="17"/>
        <v>1.84080227992986</v>
      </c>
      <c r="Q63" s="303">
        <f t="shared" si="17"/>
        <v>1.8864858420134567</v>
      </c>
      <c r="R63" s="303">
        <f t="shared" si="17"/>
        <v>1.9275248584395512</v>
      </c>
      <c r="S63" s="303">
        <f t="shared" si="17"/>
        <v>1.9636106268893987</v>
      </c>
      <c r="T63" s="303">
        <f t="shared" si="17"/>
        <v>1.9947225501248884</v>
      </c>
      <c r="U63" s="303">
        <f t="shared" si="17"/>
        <v>2.0209598363158974</v>
      </c>
      <c r="V63" s="303">
        <f t="shared" si="17"/>
        <v>2.0424777300151362</v>
      </c>
      <c r="W63" s="303">
        <f t="shared" si="17"/>
        <v>2.0594815335697381</v>
      </c>
      <c r="X63" s="303">
        <f t="shared" si="17"/>
        <v>2.0722202495758566</v>
      </c>
      <c r="Y63" s="303">
        <f t="shared" si="17"/>
        <v>2.0809800570252697</v>
      </c>
      <c r="Z63" s="303">
        <f t="shared" si="17"/>
        <v>2.0860778146617145</v>
      </c>
      <c r="AA63" s="303">
        <f t="shared" si="17"/>
        <v>2.0878547619574013</v>
      </c>
      <c r="AB63" s="303">
        <f t="shared" si="17"/>
        <v>2.0866705626094713</v>
      </c>
      <c r="AC63" s="303">
        <f t="shared" si="17"/>
        <v>2.082897808982664</v>
      </c>
      <c r="AD63" s="303">
        <f t="shared" si="17"/>
        <v>2.0769170797475351</v>
      </c>
      <c r="AE63" s="303">
        <f t="shared" si="17"/>
        <v>2.0691126181331261</v>
      </c>
      <c r="AF63" s="303">
        <f t="shared" si="17"/>
        <v>2.059868675558342</v>
      </c>
      <c r="AG63" s="303">
        <f t="shared" si="17"/>
        <v>2.0495665455388132</v>
      </c>
      <c r="AH63" s="303">
        <f t="shared" si="17"/>
        <v>2.0385822960962918</v>
      </c>
      <c r="AI63" s="303">
        <f t="shared" si="17"/>
        <v>2.0272851956583446</v>
      </c>
      <c r="AJ63" s="303">
        <f t="shared" si="17"/>
        <v>2.0160368177131938</v>
      </c>
      <c r="AK63" s="303">
        <f t="shared" si="17"/>
        <v>2.005190803250362</v>
      </c>
      <c r="AL63" s="303">
        <f t="shared" si="17"/>
        <v>1.995093257165256</v>
      </c>
      <c r="AM63" s="303">
        <f t="shared" si="17"/>
        <v>1.9860837551833419</v>
      </c>
      <c r="AN63" s="303">
        <f t="shared" si="17"/>
        <v>1.9784969413029962</v>
      </c>
      <c r="AO63" s="303">
        <f t="shared" si="17"/>
        <v>1.9726647021194119</v>
      </c>
      <c r="AP63" s="303">
        <f t="shared" si="17"/>
        <v>1.9689189135769045</v>
      </c>
      <c r="AQ63" s="304">
        <f t="shared" si="17"/>
        <v>1.9675947676791652</v>
      </c>
    </row>
    <row r="64" spans="1:43" x14ac:dyDescent="0.2">
      <c r="A64" s="74" t="s">
        <v>9</v>
      </c>
      <c r="B64" s="152" t="s">
        <v>314</v>
      </c>
      <c r="C64" s="152">
        <v>1</v>
      </c>
      <c r="D64" s="308">
        <f t="shared" si="1"/>
        <v>1.0893608830359911</v>
      </c>
      <c r="E64" s="303">
        <f t="shared" si="2"/>
        <v>1.2370880452728847</v>
      </c>
      <c r="F64" s="303">
        <f t="shared" si="3"/>
        <v>1.1864675826946278</v>
      </c>
      <c r="G64" s="303">
        <f t="shared" ref="G64:AQ64" si="18">G17+0.01</f>
        <v>1.183670132060566</v>
      </c>
      <c r="H64" s="303">
        <f t="shared" si="18"/>
        <v>1.210338399494681</v>
      </c>
      <c r="I64" s="303">
        <f t="shared" si="18"/>
        <v>1.2405059693314502</v>
      </c>
      <c r="J64" s="303">
        <f t="shared" si="18"/>
        <v>1.2723368880583832</v>
      </c>
      <c r="K64" s="303">
        <f t="shared" si="18"/>
        <v>1.3044417626640104</v>
      </c>
      <c r="L64" s="303">
        <f t="shared" si="18"/>
        <v>1.3352860427899671</v>
      </c>
      <c r="M64" s="303">
        <f t="shared" si="18"/>
        <v>1.3631961969158051</v>
      </c>
      <c r="N64" s="303">
        <f t="shared" si="18"/>
        <v>1.3867085339977161</v>
      </c>
      <c r="O64" s="303">
        <f t="shared" si="18"/>
        <v>1.4056191670537823</v>
      </c>
      <c r="P64" s="303">
        <f t="shared" si="18"/>
        <v>1.4201035577714118</v>
      </c>
      <c r="Q64" s="303">
        <f t="shared" si="18"/>
        <v>1.4303969503874765</v>
      </c>
      <c r="R64" s="303">
        <f t="shared" si="18"/>
        <v>1.4367851198855488</v>
      </c>
      <c r="S64" s="303">
        <f t="shared" si="18"/>
        <v>1.439577206163712</v>
      </c>
      <c r="T64" s="303">
        <f t="shared" si="18"/>
        <v>1.4390432804187698</v>
      </c>
      <c r="U64" s="303">
        <f t="shared" si="18"/>
        <v>1.4354598907065494</v>
      </c>
      <c r="V64" s="303">
        <f t="shared" si="18"/>
        <v>1.4291215741024506</v>
      </c>
      <c r="W64" s="303">
        <f t="shared" si="18"/>
        <v>1.4203350947958195</v>
      </c>
      <c r="X64" s="303">
        <f t="shared" si="18"/>
        <v>1.4094141544093424</v>
      </c>
      <c r="Y64" s="303">
        <f t="shared" si="18"/>
        <v>1.3966746586711016</v>
      </c>
      <c r="Z64" s="303">
        <f t="shared" si="18"/>
        <v>1.3824305973400708</v>
      </c>
      <c r="AA64" s="303">
        <f t="shared" si="18"/>
        <v>1.3669905695626334</v>
      </c>
      <c r="AB64" s="303">
        <f t="shared" si="18"/>
        <v>1.3506549652554434</v>
      </c>
      <c r="AC64" s="303">
        <f t="shared" si="18"/>
        <v>1.3337137950580937</v>
      </c>
      <c r="AD64" s="303">
        <f t="shared" si="18"/>
        <v>1.3164451470499894</v>
      </c>
      <c r="AE64" s="303">
        <f t="shared" si="18"/>
        <v>1.299114237771515</v>
      </c>
      <c r="AF64" s="303">
        <f t="shared" si="18"/>
        <v>1.281973017982786</v>
      </c>
      <c r="AG64" s="303">
        <f t="shared" si="18"/>
        <v>1.2652602897871286</v>
      </c>
      <c r="AH64" s="303">
        <f t="shared" si="18"/>
        <v>1.2492022909336986</v>
      </c>
      <c r="AI64" s="303">
        <f t="shared" si="18"/>
        <v>1.2340137039609114</v>
      </c>
      <c r="AJ64" s="303">
        <f t="shared" si="18"/>
        <v>1.219899052021687</v>
      </c>
      <c r="AK64" s="303">
        <f t="shared" si="18"/>
        <v>1.2070544494454032</v>
      </c>
      <c r="AL64" s="303">
        <f t="shared" si="18"/>
        <v>1.1956696830959281</v>
      </c>
      <c r="AM64" s="303">
        <f t="shared" si="18"/>
        <v>1.1859306102079439</v>
      </c>
      <c r="AN64" s="303">
        <f t="shared" si="18"/>
        <v>1.1780218695395548</v>
      </c>
      <c r="AO64" s="303">
        <f t="shared" si="18"/>
        <v>1.1721299153867257</v>
      </c>
      <c r="AP64" s="303">
        <f t="shared" si="18"/>
        <v>1.1684463983995932</v>
      </c>
      <c r="AQ64" s="304">
        <f t="shared" si="18"/>
        <v>1.1671719334948005</v>
      </c>
    </row>
    <row r="65" spans="1:43" x14ac:dyDescent="0.2">
      <c r="A65" s="74" t="s">
        <v>10</v>
      </c>
      <c r="B65" s="152" t="s">
        <v>314</v>
      </c>
      <c r="C65" s="152">
        <v>1</v>
      </c>
      <c r="D65" s="308">
        <f t="shared" si="1"/>
        <v>1.0924844509553111</v>
      </c>
      <c r="E65" s="303">
        <f t="shared" si="2"/>
        <v>1.2585598728485503</v>
      </c>
      <c r="F65" s="303">
        <f t="shared" si="3"/>
        <v>1.2156064224058576</v>
      </c>
      <c r="G65" s="303">
        <f t="shared" ref="G65:AQ65" si="19">G18+0.01</f>
        <v>1.2315611967754208</v>
      </c>
      <c r="H65" s="303">
        <f t="shared" si="19"/>
        <v>1.2815488274450255</v>
      </c>
      <c r="I65" s="303">
        <f t="shared" si="19"/>
        <v>1.3335249499851136</v>
      </c>
      <c r="J65" s="303">
        <f t="shared" si="19"/>
        <v>1.3847891744661798</v>
      </c>
      <c r="K65" s="303">
        <f t="shared" si="19"/>
        <v>1.4345628424544969</v>
      </c>
      <c r="L65" s="303">
        <f t="shared" si="19"/>
        <v>1.4819915459067743</v>
      </c>
      <c r="M65" s="303">
        <f t="shared" si="19"/>
        <v>1.5261559393258208</v>
      </c>
      <c r="N65" s="303">
        <f t="shared" si="19"/>
        <v>1.5662500770109575</v>
      </c>
      <c r="O65" s="303">
        <f t="shared" si="19"/>
        <v>1.6021198616711836</v>
      </c>
      <c r="P65" s="303">
        <f t="shared" si="19"/>
        <v>1.633836669696118</v>
      </c>
      <c r="Q65" s="303">
        <f t="shared" si="19"/>
        <v>1.6615376886099302</v>
      </c>
      <c r="R65" s="303">
        <f t="shared" si="19"/>
        <v>1.6854194139193064</v>
      </c>
      <c r="S65" s="303">
        <f t="shared" si="19"/>
        <v>1.7056996929413348</v>
      </c>
      <c r="T65" s="303">
        <f t="shared" si="19"/>
        <v>1.7225152515882753</v>
      </c>
      <c r="U65" s="303">
        <f t="shared" si="19"/>
        <v>1.7360044497340097</v>
      </c>
      <c r="V65" s="303">
        <f t="shared" si="19"/>
        <v>1.7463336371413103</v>
      </c>
      <c r="W65" s="303">
        <f t="shared" si="19"/>
        <v>1.7536933013493572</v>
      </c>
      <c r="X65" s="303">
        <f t="shared" si="19"/>
        <v>1.7582942147512064</v>
      </c>
      <c r="Y65" s="303">
        <f t="shared" si="19"/>
        <v>1.7603636702241423</v>
      </c>
      <c r="Z65" s="303">
        <f t="shared" si="19"/>
        <v>1.7601418827179345</v>
      </c>
      <c r="AA65" s="303">
        <f t="shared" si="19"/>
        <v>1.7578786216620956</v>
      </c>
      <c r="AB65" s="303">
        <f t="shared" si="19"/>
        <v>1.7538301264657827</v>
      </c>
      <c r="AC65" s="303">
        <f t="shared" si="19"/>
        <v>1.7482563452166375</v>
      </c>
      <c r="AD65" s="303">
        <f t="shared" si="19"/>
        <v>1.7414185253186834</v>
      </c>
      <c r="AE65" s="303">
        <f t="shared" si="19"/>
        <v>1.7335771745394739</v>
      </c>
      <c r="AF65" s="303">
        <f t="shared" si="19"/>
        <v>1.7249904019783127</v>
      </c>
      <c r="AG65" s="303">
        <f t="shared" si="19"/>
        <v>1.7159126409601195</v>
      </c>
      <c r="AH65" s="303">
        <f t="shared" si="19"/>
        <v>1.7065937498798149</v>
      </c>
      <c r="AI65" s="303">
        <f t="shared" si="19"/>
        <v>1.697278482591702</v>
      </c>
      <c r="AJ65" s="303">
        <f t="shared" si="19"/>
        <v>1.6882063170384864</v>
      </c>
      <c r="AK65" s="303">
        <f t="shared" si="19"/>
        <v>1.6796116293962111</v>
      </c>
      <c r="AL65" s="303">
        <f t="shared" si="19"/>
        <v>1.6717242010097308</v>
      </c>
      <c r="AM65" s="303">
        <f t="shared" si="19"/>
        <v>1.6647700467361306</v>
      </c>
      <c r="AN65" s="303">
        <f t="shared" si="19"/>
        <v>1.6589725559354969</v>
      </c>
      <c r="AO65" s="303">
        <f t="shared" si="19"/>
        <v>1.6545539411983101</v>
      </c>
      <c r="AP65" s="303">
        <f t="shared" si="19"/>
        <v>1.6517369949505731</v>
      </c>
      <c r="AQ65" s="304">
        <f t="shared" si="19"/>
        <v>1.6507471603405788</v>
      </c>
    </row>
    <row r="66" spans="1:43" x14ac:dyDescent="0.2">
      <c r="A66" s="74" t="s">
        <v>11</v>
      </c>
      <c r="B66" s="152" t="s">
        <v>314</v>
      </c>
      <c r="C66" s="152">
        <v>1</v>
      </c>
      <c r="D66" s="308">
        <f t="shared" si="1"/>
        <v>1.1195553729227539</v>
      </c>
      <c r="E66" s="303">
        <f t="shared" si="2"/>
        <v>1.3334833407469298</v>
      </c>
      <c r="F66" s="303">
        <f t="shared" si="3"/>
        <v>1.297439933311167</v>
      </c>
      <c r="G66" s="303">
        <f t="shared" ref="G66:AQ66" si="20">G19+0.01</f>
        <v>1.3307133097689221</v>
      </c>
      <c r="H66" s="303">
        <f t="shared" si="20"/>
        <v>1.4031071456225102</v>
      </c>
      <c r="I66" s="303">
        <f t="shared" si="20"/>
        <v>1.4771808503804797</v>
      </c>
      <c r="J66" s="303">
        <f t="shared" si="20"/>
        <v>1.5492284276412052</v>
      </c>
      <c r="K66" s="303">
        <f t="shared" si="20"/>
        <v>1.6188318509467965</v>
      </c>
      <c r="L66" s="303">
        <f t="shared" si="20"/>
        <v>1.6856150354881123</v>
      </c>
      <c r="M66" s="303">
        <f t="shared" si="20"/>
        <v>1.7492488044150738</v>
      </c>
      <c r="N66" s="303">
        <f t="shared" si="20"/>
        <v>1.8094886497572871</v>
      </c>
      <c r="O66" s="303">
        <f t="shared" si="20"/>
        <v>1.8662878260427334</v>
      </c>
      <c r="P66" s="303">
        <f t="shared" si="20"/>
        <v>1.919709919464772</v>
      </c>
      <c r="Q66" s="303">
        <f t="shared" si="20"/>
        <v>1.9698933986538749</v>
      </c>
      <c r="R66" s="303">
        <f t="shared" si="20"/>
        <v>2.0170469465158791</v>
      </c>
      <c r="S66" s="303">
        <f t="shared" si="20"/>
        <v>2.0613790000342429</v>
      </c>
      <c r="T66" s="303">
        <f t="shared" si="20"/>
        <v>2.10288593981879</v>
      </c>
      <c r="U66" s="303">
        <f t="shared" si="20"/>
        <v>2.1415261556056131</v>
      </c>
      <c r="V66" s="303">
        <f t="shared" si="20"/>
        <v>2.1772818434075525</v>
      </c>
      <c r="W66" s="303">
        <f t="shared" si="20"/>
        <v>2.2101582018495707</v>
      </c>
      <c r="X66" s="303">
        <f t="shared" si="20"/>
        <v>2.240182416975403</v>
      </c>
      <c r="Y66" s="303">
        <f t="shared" si="20"/>
        <v>2.2674024685766612</v>
      </c>
      <c r="Z66" s="303">
        <f t="shared" si="20"/>
        <v>2.2918857917864752</v>
      </c>
      <c r="AA66" s="303">
        <f t="shared" si="20"/>
        <v>2.3137178276050525</v>
      </c>
      <c r="AB66" s="303">
        <f t="shared" si="20"/>
        <v>2.3330004952695993</v>
      </c>
      <c r="AC66" s="303">
        <f t="shared" si="20"/>
        <v>2.3498506180415237</v>
      </c>
      <c r="AD66" s="303">
        <f t="shared" si="20"/>
        <v>2.3643983321601247</v>
      </c>
      <c r="AE66" s="303">
        <f t="shared" si="20"/>
        <v>2.3767855065070584</v>
      </c>
      <c r="AF66" s="303">
        <f t="shared" si="20"/>
        <v>2.3871641980410967</v>
      </c>
      <c r="AG66" s="303">
        <f t="shared" si="20"/>
        <v>2.3956951653953062</v>
      </c>
      <c r="AH66" s="303">
        <f t="shared" si="20"/>
        <v>2.4025464602690541</v>
      </c>
      <c r="AI66" s="303">
        <f t="shared" si="20"/>
        <v>2.4078921134788618</v>
      </c>
      <c r="AJ66" s="303">
        <f t="shared" si="20"/>
        <v>2.4119109298271324</v>
      </c>
      <c r="AK66" s="303">
        <f t="shared" si="20"/>
        <v>2.4147854033715839</v>
      </c>
      <c r="AL66" s="303">
        <f t="shared" si="20"/>
        <v>2.4167007622822516</v>
      </c>
      <c r="AM66" s="303">
        <f t="shared" si="20"/>
        <v>2.4178441503031016</v>
      </c>
      <c r="AN66" s="303">
        <f t="shared" si="20"/>
        <v>2.4184039499242584</v>
      </c>
      <c r="AO66" s="303">
        <f t="shared" si="20"/>
        <v>2.4185692507455263</v>
      </c>
      <c r="AP66" s="303">
        <f t="shared" si="20"/>
        <v>2.4185294651906526</v>
      </c>
      <c r="AQ66" s="304">
        <f t="shared" si="20"/>
        <v>2.4184740927262247</v>
      </c>
    </row>
    <row r="67" spans="1:43" x14ac:dyDescent="0.2">
      <c r="A67" s="74" t="s">
        <v>12</v>
      </c>
      <c r="B67" s="152" t="s">
        <v>314</v>
      </c>
      <c r="C67" s="152">
        <v>1</v>
      </c>
      <c r="D67" s="308">
        <f t="shared" si="1"/>
        <v>1.0456309321655062</v>
      </c>
      <c r="E67" s="303">
        <f t="shared" si="2"/>
        <v>1.2613204004074139</v>
      </c>
      <c r="F67" s="303">
        <f t="shared" si="3"/>
        <v>1.2181183246519842</v>
      </c>
      <c r="G67" s="303">
        <f t="shared" ref="G67:AQ67" si="21">G20+0.01</f>
        <v>1.233526694700178</v>
      </c>
      <c r="H67" s="303">
        <f t="shared" si="21"/>
        <v>1.2829893545631375</v>
      </c>
      <c r="I67" s="303">
        <f t="shared" si="21"/>
        <v>1.3347730960168871</v>
      </c>
      <c r="J67" s="303">
        <f t="shared" si="21"/>
        <v>1.3862272695505855</v>
      </c>
      <c r="K67" s="303">
        <f t="shared" si="21"/>
        <v>1.4365402459130154</v>
      </c>
      <c r="L67" s="303">
        <f t="shared" si="21"/>
        <v>1.4848110648790886</v>
      </c>
      <c r="M67" s="303">
        <f t="shared" si="21"/>
        <v>1.5300592407788083</v>
      </c>
      <c r="N67" s="303">
        <f t="shared" si="21"/>
        <v>1.5714232874945311</v>
      </c>
      <c r="O67" s="303">
        <f t="shared" si="21"/>
        <v>1.6087660084728335</v>
      </c>
      <c r="P67" s="303">
        <f t="shared" si="21"/>
        <v>1.6421961312475708</v>
      </c>
      <c r="Q67" s="303">
        <f t="shared" si="21"/>
        <v>1.6718890832838791</v>
      </c>
      <c r="R67" s="303">
        <f t="shared" si="21"/>
        <v>1.6980800894260715</v>
      </c>
      <c r="S67" s="303">
        <f t="shared" si="21"/>
        <v>1.7210137548516877</v>
      </c>
      <c r="T67" s="303">
        <f t="shared" si="21"/>
        <v>1.7408033093499515</v>
      </c>
      <c r="U67" s="303">
        <f t="shared" si="21"/>
        <v>1.757547817763333</v>
      </c>
      <c r="V67" s="303">
        <f t="shared" si="21"/>
        <v>1.7713713452876498</v>
      </c>
      <c r="W67" s="303">
        <f t="shared" si="21"/>
        <v>1.7824200957395224</v>
      </c>
      <c r="X67" s="303">
        <f t="shared" si="21"/>
        <v>1.7908594961482089</v>
      </c>
      <c r="Y67" s="303">
        <f t="shared" si="21"/>
        <v>1.7968712950257986</v>
      </c>
      <c r="Z67" s="303">
        <f t="shared" si="21"/>
        <v>1.8006507345112748</v>
      </c>
      <c r="AA67" s="303">
        <f t="shared" si="21"/>
        <v>1.8024038487714464</v>
      </c>
      <c r="AB67" s="303">
        <f t="shared" si="21"/>
        <v>1.8023449329257422</v>
      </c>
      <c r="AC67" s="303">
        <f t="shared" si="21"/>
        <v>1.8006942186557926</v>
      </c>
      <c r="AD67" s="303">
        <f t="shared" si="21"/>
        <v>1.797675784834333</v>
      </c>
      <c r="AE67" s="303">
        <f t="shared" si="21"/>
        <v>1.7935157241838318</v>
      </c>
      <c r="AF67" s="303">
        <f t="shared" si="21"/>
        <v>1.7884405803307093</v>
      </c>
      <c r="AG67" s="303">
        <f t="shared" si="21"/>
        <v>1.7826760637865955</v>
      </c>
      <c r="AH67" s="303">
        <f t="shared" si="21"/>
        <v>1.7764460504551085</v>
      </c>
      <c r="AI67" s="303">
        <f t="shared" si="21"/>
        <v>1.7699718622847704</v>
      </c>
      <c r="AJ67" s="303">
        <f t="shared" si="21"/>
        <v>1.7634718266905125</v>
      </c>
      <c r="AK67" s="303">
        <f t="shared" si="21"/>
        <v>1.7571611093478163</v>
      </c>
      <c r="AL67" s="303">
        <f t="shared" si="21"/>
        <v>1.7512518139082662</v>
      </c>
      <c r="AM67" s="303">
        <f t="shared" si="21"/>
        <v>1.745953342065669</v>
      </c>
      <c r="AN67" s="303">
        <f t="shared" si="21"/>
        <v>1.7414730081870773</v>
      </c>
      <c r="AO67" s="303">
        <f t="shared" si="21"/>
        <v>1.7380169043831999</v>
      </c>
      <c r="AP67" s="303">
        <f t="shared" si="21"/>
        <v>1.7357910144078976</v>
      </c>
      <c r="AQ67" s="304">
        <f t="shared" si="21"/>
        <v>1.7350025781389344</v>
      </c>
    </row>
    <row r="68" spans="1:43" x14ac:dyDescent="0.2">
      <c r="A68" s="74" t="s">
        <v>13</v>
      </c>
      <c r="B68" s="152" t="s">
        <v>314</v>
      </c>
      <c r="C68" s="152">
        <v>1</v>
      </c>
      <c r="D68" s="308">
        <f t="shared" si="1"/>
        <v>1.0237659567302644</v>
      </c>
      <c r="E68" s="303">
        <f t="shared" si="2"/>
        <v>1.1335238395329483</v>
      </c>
      <c r="F68" s="303">
        <f t="shared" si="3"/>
        <v>1.0800934793055559</v>
      </c>
      <c r="G68" s="303">
        <f t="shared" ref="G68:AQ68" si="22">G21+0.01</f>
        <v>1.0696277446670603</v>
      </c>
      <c r="H68" s="303">
        <f t="shared" si="22"/>
        <v>1.0848623144189822</v>
      </c>
      <c r="I68" s="303">
        <f t="shared" si="22"/>
        <v>1.1007720185219318</v>
      </c>
      <c r="J68" s="303">
        <f t="shared" si="22"/>
        <v>1.1156347337389236</v>
      </c>
      <c r="K68" s="303">
        <f t="shared" si="22"/>
        <v>1.128009919020752</v>
      </c>
      <c r="L68" s="303">
        <f t="shared" si="22"/>
        <v>1.1364079369768658</v>
      </c>
      <c r="M68" s="303">
        <f t="shared" si="22"/>
        <v>1.1393318442220193</v>
      </c>
      <c r="N68" s="303">
        <f t="shared" si="22"/>
        <v>1.135819729114723</v>
      </c>
      <c r="O68" s="303">
        <f t="shared" si="22"/>
        <v>1.1269311241555788</v>
      </c>
      <c r="P68" s="303">
        <f t="shared" si="22"/>
        <v>1.1142536765133404</v>
      </c>
      <c r="Q68" s="303">
        <f t="shared" si="22"/>
        <v>1.0993586922938916</v>
      </c>
      <c r="R68" s="303">
        <f t="shared" si="22"/>
        <v>1.0837599626414505</v>
      </c>
      <c r="S68" s="303">
        <f t="shared" si="22"/>
        <v>1.0686617011547865</v>
      </c>
      <c r="T68" s="303">
        <f t="shared" si="22"/>
        <v>1.0542859135393259</v>
      </c>
      <c r="U68" s="303">
        <f t="shared" si="22"/>
        <v>1.0406166684476954</v>
      </c>
      <c r="V68" s="303">
        <f t="shared" si="22"/>
        <v>1.027638974234129</v>
      </c>
      <c r="W68" s="303">
        <f t="shared" si="22"/>
        <v>1.0153387685591226</v>
      </c>
      <c r="X68" s="303">
        <f t="shared" si="22"/>
        <v>1.0037029093566714</v>
      </c>
      <c r="Y68" s="303">
        <f t="shared" si="22"/>
        <v>0.99271916722456033</v>
      </c>
      <c r="Z68" s="303">
        <f t="shared" si="22"/>
        <v>0.98237621930104135</v>
      </c>
      <c r="AA68" s="303">
        <f t="shared" si="22"/>
        <v>0.97266364469487299</v>
      </c>
      <c r="AB68" s="303">
        <f t="shared" si="22"/>
        <v>0.96357192153970972</v>
      </c>
      <c r="AC68" s="303">
        <f t="shared" si="22"/>
        <v>0.95509242574862974</v>
      </c>
      <c r="AD68" s="303">
        <f t="shared" si="22"/>
        <v>0.94721743154970617</v>
      </c>
      <c r="AE68" s="303">
        <f t="shared" si="22"/>
        <v>0.9399401138897473</v>
      </c>
      <c r="AF68" s="303">
        <f t="shared" si="22"/>
        <v>0.93325455279985936</v>
      </c>
      <c r="AG68" s="303">
        <f t="shared" si="22"/>
        <v>0.92715573982395805</v>
      </c>
      <c r="AH68" s="303">
        <f t="shared" si="22"/>
        <v>0.92163958661977419</v>
      </c>
      <c r="AI68" s="303">
        <f t="shared" si="22"/>
        <v>0.91670293585087648</v>
      </c>
      <c r="AJ68" s="303">
        <f t="shared" si="22"/>
        <v>0.9123435744985644</v>
      </c>
      <c r="AK68" s="303">
        <f t="shared" si="22"/>
        <v>0.90856024973349125</v>
      </c>
      <c r="AL68" s="303">
        <f t="shared" si="22"/>
        <v>0.90535268749931752</v>
      </c>
      <c r="AM68" s="303">
        <f t="shared" si="22"/>
        <v>0.90272161397414219</v>
      </c>
      <c r="AN68" s="303">
        <f t="shared" si="22"/>
        <v>0.90066878009042228</v>
      </c>
      <c r="AO68" s="303">
        <f t="shared" si="22"/>
        <v>0.89919698931033365</v>
      </c>
      <c r="AP68" s="303">
        <f t="shared" si="22"/>
        <v>0.89831012887161354</v>
      </c>
      <c r="AQ68" s="304">
        <f t="shared" si="22"/>
        <v>0.89801320473850998</v>
      </c>
    </row>
    <row r="69" spans="1:43" x14ac:dyDescent="0.2">
      <c r="A69" s="74" t="s">
        <v>14</v>
      </c>
      <c r="B69" s="152" t="s">
        <v>314</v>
      </c>
      <c r="C69" s="152">
        <v>1</v>
      </c>
      <c r="D69" s="308">
        <f t="shared" si="1"/>
        <v>1.0976903974875121</v>
      </c>
      <c r="E69" s="303">
        <f t="shared" si="2"/>
        <v>1.2157716956861668</v>
      </c>
      <c r="F69" s="303">
        <f t="shared" si="3"/>
        <v>1.1640989745621517</v>
      </c>
      <c r="G69" s="303">
        <f t="shared" ref="G69:AQ69" si="23">G22+0.01</f>
        <v>1.1578981734778697</v>
      </c>
      <c r="H69" s="303">
        <f t="shared" si="23"/>
        <v>1.1783752756088366</v>
      </c>
      <c r="I69" s="303">
        <f t="shared" si="23"/>
        <v>1.1991548148667763</v>
      </c>
      <c r="J69" s="303">
        <f t="shared" si="23"/>
        <v>1.2182479802423658</v>
      </c>
      <c r="K69" s="303">
        <f t="shared" si="23"/>
        <v>1.2342267913676792</v>
      </c>
      <c r="L69" s="303">
        <f t="shared" si="23"/>
        <v>1.2456124840471601</v>
      </c>
      <c r="M69" s="303">
        <f t="shared" si="23"/>
        <v>1.2509200047818612</v>
      </c>
      <c r="N69" s="303">
        <f t="shared" si="23"/>
        <v>1.2492132639397466</v>
      </c>
      <c r="O69" s="303">
        <f t="shared" si="23"/>
        <v>1.2416336578723348</v>
      </c>
      <c r="P69" s="303">
        <f t="shared" si="23"/>
        <v>1.229876671810092</v>
      </c>
      <c r="Q69" s="303">
        <f t="shared" si="23"/>
        <v>1.2156322029657944</v>
      </c>
      <c r="R69" s="303">
        <f t="shared" si="23"/>
        <v>1.2005398671934449</v>
      </c>
      <c r="S69" s="303">
        <f t="shared" si="23"/>
        <v>1.1859122626392335</v>
      </c>
      <c r="T69" s="303">
        <f t="shared" si="23"/>
        <v>1.171993147991482</v>
      </c>
      <c r="U69" s="303">
        <f t="shared" si="23"/>
        <v>1.1587663728176829</v>
      </c>
      <c r="V69" s="303">
        <f t="shared" si="23"/>
        <v>1.146216752564063</v>
      </c>
      <c r="W69" s="303">
        <f t="shared" si="23"/>
        <v>1.1343300468851618</v>
      </c>
      <c r="X69" s="303">
        <f t="shared" si="23"/>
        <v>1.1230929397762524</v>
      </c>
      <c r="Y69" s="303">
        <f t="shared" si="23"/>
        <v>1.1124930214924273</v>
      </c>
      <c r="Z69" s="303">
        <f t="shared" si="23"/>
        <v>1.102518772242393</v>
      </c>
      <c r="AA69" s="303">
        <f t="shared" si="23"/>
        <v>1.0931595476495619</v>
      </c>
      <c r="AB69" s="303">
        <f t="shared" si="23"/>
        <v>1.0844055659775711</v>
      </c>
      <c r="AC69" s="303">
        <f t="shared" si="23"/>
        <v>1.0762478971220686</v>
      </c>
      <c r="AD69" s="303">
        <f t="shared" si="23"/>
        <v>1.0686784533755396</v>
      </c>
      <c r="AE69" s="303">
        <f t="shared" si="23"/>
        <v>1.061689981977082</v>
      </c>
      <c r="AF69" s="303">
        <f t="shared" si="23"/>
        <v>1.0552760594642567</v>
      </c>
      <c r="AG69" s="303">
        <f t="shared" si="23"/>
        <v>1.0494310878497588</v>
      </c>
      <c r="AH69" s="303">
        <f t="shared" si="23"/>
        <v>1.0441502926515025</v>
      </c>
      <c r="AI69" s="303">
        <f t="shared" si="23"/>
        <v>1.0394297228106868</v>
      </c>
      <c r="AJ69" s="303">
        <f t="shared" si="23"/>
        <v>1.0352662525390059</v>
      </c>
      <c r="AK69" s="303">
        <f t="shared" si="23"/>
        <v>1.0316575851428365</v>
      </c>
      <c r="AL69" s="303">
        <f t="shared" si="23"/>
        <v>1.0286022588794492</v>
      </c>
      <c r="AM69" s="303">
        <f t="shared" si="23"/>
        <v>1.0260996549079422</v>
      </c>
      <c r="AN69" s="303">
        <f t="shared" si="23"/>
        <v>1.0241500074056002</v>
      </c>
      <c r="AO69" s="303">
        <f t="shared" si="23"/>
        <v>1.0227544159290807</v>
      </c>
      <c r="AP69" s="303">
        <f t="shared" si="23"/>
        <v>1.0219148601089514</v>
      </c>
      <c r="AQ69" s="304">
        <f t="shared" si="23"/>
        <v>1.0216342167759185</v>
      </c>
    </row>
    <row r="70" spans="1:43" x14ac:dyDescent="0.2">
      <c r="A70" s="74" t="s">
        <v>15</v>
      </c>
      <c r="B70" s="152" t="s">
        <v>314</v>
      </c>
      <c r="C70" s="152">
        <v>1</v>
      </c>
      <c r="D70" s="308">
        <f t="shared" si="1"/>
        <v>1.0987315867939522</v>
      </c>
      <c r="E70" s="303">
        <f t="shared" si="2"/>
        <v>1.2340387728774049</v>
      </c>
      <c r="F70" s="303">
        <f t="shared" si="3"/>
        <v>1.1740745107419943</v>
      </c>
      <c r="G70" s="303">
        <f t="shared" ref="G70:AQ70" si="24">G23+0.01</f>
        <v>1.1489953553969723</v>
      </c>
      <c r="H70" s="303">
        <f t="shared" si="24"/>
        <v>1.1489979125060863</v>
      </c>
      <c r="I70" s="303">
        <f t="shared" si="24"/>
        <v>1.1551886295072595</v>
      </c>
      <c r="J70" s="303">
        <f t="shared" si="24"/>
        <v>1.1663358743595882</v>
      </c>
      <c r="K70" s="303">
        <f t="shared" si="24"/>
        <v>1.1801017124159479</v>
      </c>
      <c r="L70" s="303">
        <f t="shared" si="24"/>
        <v>1.1940652725710836</v>
      </c>
      <c r="M70" s="303">
        <f t="shared" si="24"/>
        <v>1.2056934676639219</v>
      </c>
      <c r="N70" s="303">
        <f t="shared" si="24"/>
        <v>1.2128458816707703</v>
      </c>
      <c r="O70" s="303">
        <f t="shared" si="24"/>
        <v>1.2153012650628867</v>
      </c>
      <c r="P70" s="303">
        <f t="shared" si="24"/>
        <v>1.2133730493111294</v>
      </c>
      <c r="Q70" s="303">
        <f t="shared" si="24"/>
        <v>1.207422831613054</v>
      </c>
      <c r="R70" s="303">
        <f t="shared" si="24"/>
        <v>1.197848128727762</v>
      </c>
      <c r="S70" s="303">
        <f t="shared" si="24"/>
        <v>1.1850645228835159</v>
      </c>
      <c r="T70" s="303">
        <f t="shared" si="24"/>
        <v>1.1694770843928854</v>
      </c>
      <c r="U70" s="303">
        <f t="shared" si="24"/>
        <v>1.1514904165671025</v>
      </c>
      <c r="V70" s="303">
        <f t="shared" si="24"/>
        <v>1.1315070292134886</v>
      </c>
      <c r="W70" s="303">
        <f t="shared" si="24"/>
        <v>1.1099206261977133</v>
      </c>
      <c r="X70" s="303">
        <f t="shared" si="24"/>
        <v>1.0871105860972174</v>
      </c>
      <c r="Y70" s="303">
        <f t="shared" si="24"/>
        <v>1.0634376349552748</v>
      </c>
      <c r="Z70" s="303">
        <f t="shared" si="24"/>
        <v>1.039240669631329</v>
      </c>
      <c r="AA70" s="303">
        <f t="shared" si="24"/>
        <v>1.0148346591981947</v>
      </c>
      <c r="AB70" s="303">
        <f t="shared" si="24"/>
        <v>0.99050952999526398</v>
      </c>
      <c r="AC70" s="303">
        <f t="shared" si="24"/>
        <v>0.96652992662374504</v>
      </c>
      <c r="AD70" s="303">
        <f t="shared" si="24"/>
        <v>0.94313573539994822</v>
      </c>
      <c r="AE70" s="303">
        <f t="shared" si="24"/>
        <v>0.92054325744650967</v>
      </c>
      <c r="AF70" s="303">
        <f t="shared" si="24"/>
        <v>0.8989469245352163</v>
      </c>
      <c r="AG70" s="303">
        <f t="shared" si="24"/>
        <v>0.87852146087724048</v>
      </c>
      <c r="AH70" s="303">
        <f t="shared" si="24"/>
        <v>0.85942440727607339</v>
      </c>
      <c r="AI70" s="303">
        <f t="shared" si="24"/>
        <v>0.84179893956107821</v>
      </c>
      <c r="AJ70" s="303">
        <f t="shared" si="24"/>
        <v>0.82577693034128663</v>
      </c>
      <c r="AK70" s="303">
        <f t="shared" si="24"/>
        <v>0.81148222140347437</v>
      </c>
      <c r="AL70" s="303">
        <f t="shared" si="24"/>
        <v>0.79903409328946384</v>
      </c>
      <c r="AM70" s="303">
        <f t="shared" si="24"/>
        <v>0.78855093871560111</v>
      </c>
      <c r="AN70" s="303">
        <f t="shared" si="24"/>
        <v>0.78015416776867508</v>
      </c>
      <c r="AO70" s="303">
        <f t="shared" si="24"/>
        <v>0.77397239570279996</v>
      </c>
      <c r="AP70" s="303">
        <f t="shared" si="24"/>
        <v>0.77014598942065648</v>
      </c>
      <c r="AQ70" s="304">
        <f t="shared" si="24"/>
        <v>0.76883207741422577</v>
      </c>
    </row>
    <row r="71" spans="1:43" x14ac:dyDescent="0.2">
      <c r="A71" s="74" t="s">
        <v>253</v>
      </c>
      <c r="B71" s="152" t="s">
        <v>314</v>
      </c>
      <c r="C71" s="152">
        <v>1</v>
      </c>
      <c r="D71" s="308">
        <f t="shared" si="1"/>
        <v>1.117472994309874</v>
      </c>
      <c r="E71" s="303">
        <f t="shared" si="2"/>
        <v>1.2518330700614353</v>
      </c>
      <c r="F71" s="303">
        <f t="shared" si="3"/>
        <v>1.199708058532339</v>
      </c>
      <c r="G71" s="303">
        <f t="shared" ref="G71:AQ71" si="25">G24+0.01</f>
        <v>1.1933006709614573</v>
      </c>
      <c r="H71" s="303">
        <f t="shared" si="25"/>
        <v>1.2156188760450839</v>
      </c>
      <c r="I71" s="303">
        <f t="shared" si="25"/>
        <v>1.2418874493117538</v>
      </c>
      <c r="J71" s="303">
        <f t="shared" si="25"/>
        <v>1.2703835004422503</v>
      </c>
      <c r="K71" s="303">
        <f t="shared" si="25"/>
        <v>1.2995490398892116</v>
      </c>
      <c r="L71" s="303">
        <f t="shared" si="25"/>
        <v>1.3276779475337903</v>
      </c>
      <c r="M71" s="303">
        <f t="shared" si="25"/>
        <v>1.352918765336304</v>
      </c>
      <c r="N71" s="303">
        <f t="shared" si="25"/>
        <v>1.3736598345415605</v>
      </c>
      <c r="O71" s="303">
        <f t="shared" si="25"/>
        <v>1.3896883824752273</v>
      </c>
      <c r="P71" s="303">
        <f t="shared" si="25"/>
        <v>1.4012059709267632</v>
      </c>
      <c r="Q71" s="303">
        <f t="shared" si="25"/>
        <v>1.408473176163529</v>
      </c>
      <c r="R71" s="303">
        <f t="shared" si="25"/>
        <v>1.411799644735527</v>
      </c>
      <c r="S71" s="303">
        <f t="shared" si="25"/>
        <v>1.4115184045617692</v>
      </c>
      <c r="T71" s="303">
        <f t="shared" si="25"/>
        <v>1.4079294274619838</v>
      </c>
      <c r="U71" s="303">
        <f t="shared" si="25"/>
        <v>1.4013389448017282</v>
      </c>
      <c r="V71" s="303">
        <f t="shared" si="25"/>
        <v>1.3920684674800088</v>
      </c>
      <c r="W71" s="303">
        <f t="shared" si="25"/>
        <v>1.3804486516572958</v>
      </c>
      <c r="X71" s="303">
        <f t="shared" si="25"/>
        <v>1.3668137623491692</v>
      </c>
      <c r="Y71" s="303">
        <f t="shared" si="25"/>
        <v>1.3514968119950608</v>
      </c>
      <c r="Z71" s="303">
        <f t="shared" si="25"/>
        <v>1.3348254204293017</v>
      </c>
      <c r="AA71" s="303">
        <f t="shared" si="25"/>
        <v>1.3171184155295623</v>
      </c>
      <c r="AB71" s="303">
        <f t="shared" si="25"/>
        <v>1.2986831707841899</v>
      </c>
      <c r="AC71" s="303">
        <f t="shared" si="25"/>
        <v>1.2798136574019654</v>
      </c>
      <c r="AD71" s="303">
        <f t="shared" si="25"/>
        <v>1.2607891744371307</v>
      </c>
      <c r="AE71" s="303">
        <f t="shared" si="25"/>
        <v>1.2418737105766924</v>
      </c>
      <c r="AF71" s="303">
        <f t="shared" si="25"/>
        <v>1.2233158854486457</v>
      </c>
      <c r="AG71" s="303">
        <f t="shared" si="25"/>
        <v>1.2053494161816993</v>
      </c>
      <c r="AH71" s="303">
        <f t="shared" si="25"/>
        <v>1.1881940560518396</v>
      </c>
      <c r="AI71" s="303">
        <f t="shared" si="25"/>
        <v>1.1720569559570335</v>
      </c>
      <c r="AJ71" s="303">
        <f t="shared" si="25"/>
        <v>1.1571344057624486</v>
      </c>
      <c r="AK71" s="303">
        <f t="shared" si="25"/>
        <v>1.1436139209047045</v>
      </c>
      <c r="AL71" s="303">
        <f t="shared" si="25"/>
        <v>1.1316766497624544</v>
      </c>
      <c r="AM71" s="303">
        <f t="shared" si="25"/>
        <v>1.121500089016767</v>
      </c>
      <c r="AN71" s="303">
        <f t="shared" si="25"/>
        <v>1.1132611074756633</v>
      </c>
      <c r="AO71" s="303">
        <f t="shared" si="25"/>
        <v>1.1071392936888338</v>
      </c>
      <c r="AP71" s="303">
        <f t="shared" si="25"/>
        <v>1.1033206593422775</v>
      </c>
      <c r="AQ71" s="304">
        <f t="shared" si="25"/>
        <v>1.1020017492755307</v>
      </c>
    </row>
    <row r="72" spans="1:43" x14ac:dyDescent="0.2">
      <c r="A72" s="74" t="s">
        <v>17</v>
      </c>
      <c r="B72" s="152" t="s">
        <v>314</v>
      </c>
      <c r="C72" s="152">
        <v>1</v>
      </c>
      <c r="D72" s="308">
        <f t="shared" si="1"/>
        <v>1.1362144018257958</v>
      </c>
      <c r="E72" s="303">
        <f t="shared" si="2"/>
        <v>1.1972000085573988</v>
      </c>
      <c r="F72" s="303">
        <f t="shared" si="3"/>
        <v>1.1441795712395824</v>
      </c>
      <c r="G72" s="303">
        <f t="shared" ref="G72:AQ72" si="26">G25+0.01</f>
        <v>1.1355507535111387</v>
      </c>
      <c r="H72" s="303">
        <f t="shared" si="26"/>
        <v>1.1550174199362058</v>
      </c>
      <c r="I72" s="303">
        <f t="shared" si="26"/>
        <v>1.1784124063688892</v>
      </c>
      <c r="J72" s="303">
        <f t="shared" si="26"/>
        <v>1.204142972592203</v>
      </c>
      <c r="K72" s="303">
        <f t="shared" si="26"/>
        <v>1.2306646044228544</v>
      </c>
      <c r="L72" s="303">
        <f t="shared" si="26"/>
        <v>1.2562925182108635</v>
      </c>
      <c r="M72" s="303">
        <f t="shared" si="26"/>
        <v>1.2792027117516982</v>
      </c>
      <c r="N72" s="303">
        <f t="shared" si="26"/>
        <v>1.2978107660651961</v>
      </c>
      <c r="O72" s="303">
        <f t="shared" si="26"/>
        <v>1.3119118954886499</v>
      </c>
      <c r="P72" s="303">
        <f t="shared" si="26"/>
        <v>1.321707445280859</v>
      </c>
      <c r="Q72" s="303">
        <f t="shared" si="26"/>
        <v>1.3274543571713178</v>
      </c>
      <c r="R72" s="303">
        <f t="shared" si="26"/>
        <v>1.3294554762394011</v>
      </c>
      <c r="S72" s="303">
        <f t="shared" si="26"/>
        <v>1.3280357471550517</v>
      </c>
      <c r="T72" s="303">
        <f t="shared" si="26"/>
        <v>1.3234909390223222</v>
      </c>
      <c r="U72" s="303">
        <f t="shared" si="26"/>
        <v>1.3161225585787684</v>
      </c>
      <c r="V72" s="303">
        <f t="shared" si="26"/>
        <v>1.3062454681777618</v>
      </c>
      <c r="W72" s="303">
        <f t="shared" si="26"/>
        <v>1.2941819385984745</v>
      </c>
      <c r="X72" s="303">
        <f t="shared" si="26"/>
        <v>1.280256318858684</v>
      </c>
      <c r="Y72" s="303">
        <f t="shared" si="26"/>
        <v>1.2647903926492703</v>
      </c>
      <c r="Z72" s="303">
        <f t="shared" si="26"/>
        <v>1.2480994606309173</v>
      </c>
      <c r="AA72" s="303">
        <f t="shared" si="26"/>
        <v>1.2304891612321323</v>
      </c>
      <c r="AB72" s="303">
        <f t="shared" si="26"/>
        <v>1.2122530202911983</v>
      </c>
      <c r="AC72" s="303">
        <f t="shared" si="26"/>
        <v>1.1936707021298449</v>
      </c>
      <c r="AD72" s="303">
        <f t="shared" si="26"/>
        <v>1.175006921426696</v>
      </c>
      <c r="AE72" s="303">
        <f t="shared" si="26"/>
        <v>1.1565109663784316</v>
      </c>
      <c r="AF72" s="303">
        <f t="shared" si="26"/>
        <v>1.1384167787656934</v>
      </c>
      <c r="AG72" s="303">
        <f t="shared" si="26"/>
        <v>1.1209435352641948</v>
      </c>
      <c r="AH72" s="303">
        <f t="shared" si="26"/>
        <v>1.1042966762078004</v>
      </c>
      <c r="AI72" s="303">
        <f t="shared" si="26"/>
        <v>1.0886693325692218</v>
      </c>
      <c r="AJ72" s="303">
        <f t="shared" si="26"/>
        <v>1.0742441087619663</v>
      </c>
      <c r="AK72" s="303">
        <f t="shared" si="26"/>
        <v>1.0611951876326233</v>
      </c>
      <c r="AL72" s="303">
        <f t="shared" si="26"/>
        <v>1.0496907344390178</v>
      </c>
      <c r="AM72" s="303">
        <f t="shared" si="26"/>
        <v>1.0398955885323444</v>
      </c>
      <c r="AN72" s="303">
        <f t="shared" si="26"/>
        <v>1.0319742448329752</v>
      </c>
      <c r="AO72" s="303">
        <f t="shared" si="26"/>
        <v>1.0260941420950056</v>
      </c>
      <c r="AP72" s="303">
        <f t="shared" si="26"/>
        <v>1.0224292916273812</v>
      </c>
      <c r="AQ72" s="304">
        <f t="shared" si="26"/>
        <v>1.021164298982564</v>
      </c>
    </row>
    <row r="73" spans="1:43" x14ac:dyDescent="0.2">
      <c r="A73" s="74" t="s">
        <v>19</v>
      </c>
      <c r="B73" s="152" t="s">
        <v>314</v>
      </c>
      <c r="C73" s="152">
        <v>1</v>
      </c>
      <c r="D73" s="308">
        <f t="shared" si="1"/>
        <v>1.1258025087613952</v>
      </c>
      <c r="E73" s="303">
        <f t="shared" si="2"/>
        <v>1.270837345608431</v>
      </c>
      <c r="F73" s="303">
        <f t="shared" si="3"/>
        <v>1.2249764184588516</v>
      </c>
      <c r="G73" s="303">
        <f t="shared" ref="G73:AQ73" si="27">G26+0.01</f>
        <v>1.2337931491384533</v>
      </c>
      <c r="H73" s="303">
        <f t="shared" si="27"/>
        <v>1.2748667815856489</v>
      </c>
      <c r="I73" s="303">
        <f t="shared" si="27"/>
        <v>1.3185224974288932</v>
      </c>
      <c r="J73" s="303">
        <f t="shared" si="27"/>
        <v>1.3624071066387469</v>
      </c>
      <c r="K73" s="303">
        <f t="shared" si="27"/>
        <v>1.4054893920961715</v>
      </c>
      <c r="L73" s="303">
        <f t="shared" si="27"/>
        <v>1.4466185869231352</v>
      </c>
      <c r="M73" s="303">
        <f t="shared" si="27"/>
        <v>1.4845356263689051</v>
      </c>
      <c r="N73" s="303">
        <f t="shared" si="27"/>
        <v>1.5181309053614165</v>
      </c>
      <c r="O73" s="303">
        <f t="shared" si="27"/>
        <v>1.5472215049860971</v>
      </c>
      <c r="P73" s="303">
        <f t="shared" si="27"/>
        <v>1.5719218407648186</v>
      </c>
      <c r="Q73" s="303">
        <f t="shared" si="27"/>
        <v>1.5924112870654512</v>
      </c>
      <c r="R73" s="303">
        <f t="shared" si="27"/>
        <v>1.608926377099603</v>
      </c>
      <c r="S73" s="303">
        <f t="shared" si="27"/>
        <v>1.6217270012264042</v>
      </c>
      <c r="T73" s="303">
        <f t="shared" si="27"/>
        <v>1.6310101652505726</v>
      </c>
      <c r="U73" s="303">
        <f t="shared" si="27"/>
        <v>1.6369779418043386</v>
      </c>
      <c r="V73" s="303">
        <f t="shared" si="27"/>
        <v>1.6398577041333648</v>
      </c>
      <c r="W73" s="303">
        <f t="shared" si="27"/>
        <v>1.6398973013880436</v>
      </c>
      <c r="X73" s="303">
        <f t="shared" si="27"/>
        <v>1.6373604088638765</v>
      </c>
      <c r="Y73" s="303">
        <f t="shared" si="27"/>
        <v>1.6325221486083008</v>
      </c>
      <c r="Z73" s="303">
        <f t="shared" si="27"/>
        <v>1.625665057321128</v>
      </c>
      <c r="AA73" s="303">
        <f t="shared" si="27"/>
        <v>1.6170754603442905</v>
      </c>
      <c r="AB73" s="303">
        <f t="shared" si="27"/>
        <v>1.6070402934168435</v>
      </c>
      <c r="AC73" s="303">
        <f t="shared" si="27"/>
        <v>1.595844398272676</v>
      </c>
      <c r="AD73" s="303">
        <f t="shared" si="27"/>
        <v>1.5837683044507307</v>
      </c>
      <c r="AE73" s="303">
        <f t="shared" si="27"/>
        <v>1.5710864981106429</v>
      </c>
      <c r="AF73" s="303">
        <f t="shared" si="27"/>
        <v>1.5580661693258619</v>
      </c>
      <c r="AG73" s="303">
        <f t="shared" si="27"/>
        <v>1.5449664222914457</v>
      </c>
      <c r="AH73" s="303">
        <f t="shared" si="27"/>
        <v>1.5320379280893359</v>
      </c>
      <c r="AI73" s="303">
        <f t="shared" si="27"/>
        <v>1.5195229969997579</v>
      </c>
      <c r="AJ73" s="303">
        <f t="shared" si="27"/>
        <v>1.5076560466996829</v>
      </c>
      <c r="AK73" s="303">
        <f t="shared" si="27"/>
        <v>1.4966644438981807</v>
      </c>
      <c r="AL73" s="303">
        <f t="shared" si="27"/>
        <v>1.4867696998772983</v>
      </c>
      <c r="AM73" s="303">
        <f t="shared" si="27"/>
        <v>1.478189004906737</v>
      </c>
      <c r="AN73" s="303">
        <f t="shared" si="27"/>
        <v>1.47113709248442</v>
      </c>
      <c r="AO73" s="303">
        <f t="shared" si="27"/>
        <v>1.4658284317718799</v>
      </c>
      <c r="AP73" s="303">
        <f t="shared" si="27"/>
        <v>1.4624797554496549</v>
      </c>
      <c r="AQ73" s="304">
        <f t="shared" si="27"/>
        <v>1.4613129405905465</v>
      </c>
    </row>
    <row r="74" spans="1:43" x14ac:dyDescent="0.2">
      <c r="A74" s="74" t="s">
        <v>20</v>
      </c>
      <c r="B74" s="152" t="s">
        <v>314</v>
      </c>
      <c r="C74" s="152">
        <v>1</v>
      </c>
      <c r="D74" s="308">
        <f t="shared" si="1"/>
        <v>1.1643265130996792</v>
      </c>
      <c r="E74" s="303">
        <f t="shared" si="2"/>
        <v>1.2736697949581002</v>
      </c>
      <c r="F74" s="303">
        <f t="shared" si="3"/>
        <v>1.2264712974281711</v>
      </c>
      <c r="G74" s="303">
        <f t="shared" ref="G74:AQ74" si="28">G27+0.01</f>
        <v>1.232075292578626</v>
      </c>
      <c r="H74" s="303">
        <f t="shared" si="28"/>
        <v>1.2692950078527105</v>
      </c>
      <c r="I74" s="303">
        <f t="shared" si="28"/>
        <v>1.3096064422276024</v>
      </c>
      <c r="J74" s="303">
        <f t="shared" si="28"/>
        <v>1.3508132178290684</v>
      </c>
      <c r="K74" s="303">
        <f t="shared" si="28"/>
        <v>1.3917560156266289</v>
      </c>
      <c r="L74" s="303">
        <f t="shared" si="28"/>
        <v>1.4311361949567438</v>
      </c>
      <c r="M74" s="303">
        <f t="shared" si="28"/>
        <v>1.4675246000252269</v>
      </c>
      <c r="N74" s="303">
        <f t="shared" si="28"/>
        <v>1.4996612868486832</v>
      </c>
      <c r="O74" s="303">
        <f t="shared" si="28"/>
        <v>1.5273653265071039</v>
      </c>
      <c r="P74" s="303">
        <f t="shared" si="28"/>
        <v>1.5507929943619634</v>
      </c>
      <c r="Q74" s="303">
        <f t="shared" si="28"/>
        <v>1.5701648127406367</v>
      </c>
      <c r="R74" s="303">
        <f t="shared" si="28"/>
        <v>1.5857569659452655</v>
      </c>
      <c r="S74" s="303">
        <f t="shared" si="28"/>
        <v>1.5978597345171774</v>
      </c>
      <c r="T74" s="303">
        <f t="shared" si="28"/>
        <v>1.606669073760421</v>
      </c>
      <c r="U74" s="303">
        <f t="shared" si="28"/>
        <v>1.6123756749757605</v>
      </c>
      <c r="V74" s="303">
        <f t="shared" si="28"/>
        <v>1.6151927929538326</v>
      </c>
      <c r="W74" s="303">
        <f t="shared" si="28"/>
        <v>1.6153519560877934</v>
      </c>
      <c r="X74" s="303">
        <f t="shared" si="28"/>
        <v>1.6130988397764947</v>
      </c>
      <c r="Y74" s="303">
        <f t="shared" si="28"/>
        <v>1.608689383770648</v>
      </c>
      <c r="Z74" s="303">
        <f t="shared" si="28"/>
        <v>1.602386218507774</v>
      </c>
      <c r="AA74" s="303">
        <f t="shared" si="28"/>
        <v>1.5944554502258266</v>
      </c>
      <c r="AB74" s="303">
        <f t="shared" si="28"/>
        <v>1.5851638402630115</v>
      </c>
      <c r="AC74" s="303">
        <f t="shared" si="28"/>
        <v>1.5747764008514691</v>
      </c>
      <c r="AD74" s="303">
        <f t="shared" si="28"/>
        <v>1.5635544181922267</v>
      </c>
      <c r="AE74" s="303">
        <f t="shared" si="28"/>
        <v>1.5517539038516552</v>
      </c>
      <c r="AF74" s="303">
        <f t="shared" si="28"/>
        <v>1.5396244676489264</v>
      </c>
      <c r="AG74" s="303">
        <f t="shared" si="28"/>
        <v>1.5274085992354123</v>
      </c>
      <c r="AH74" s="303">
        <f t="shared" si="28"/>
        <v>1.5153413414672749</v>
      </c>
      <c r="AI74" s="303">
        <f t="shared" si="28"/>
        <v>1.503650336363487</v>
      </c>
      <c r="AJ74" s="303">
        <f t="shared" si="28"/>
        <v>1.4925562238178396</v>
      </c>
      <c r="AK74" s="303">
        <f t="shared" si="28"/>
        <v>1.4822733741766545</v>
      </c>
      <c r="AL74" s="303">
        <f t="shared" si="28"/>
        <v>1.4730109381867662</v>
      </c>
      <c r="AM74" s="303">
        <f t="shared" si="28"/>
        <v>1.4649742015577196</v>
      </c>
      <c r="AN74" s="303">
        <f t="shared" si="28"/>
        <v>1.4583662363898973</v>
      </c>
      <c r="AO74" s="303">
        <f t="shared" si="28"/>
        <v>1.4533898479549028</v>
      </c>
      <c r="AP74" s="303">
        <f t="shared" si="28"/>
        <v>1.4502498227796339</v>
      </c>
      <c r="AQ74" s="304">
        <f t="shared" si="28"/>
        <v>1.4491554927418049</v>
      </c>
    </row>
    <row r="75" spans="1:43" x14ac:dyDescent="0.2">
      <c r="A75" s="74" t="s">
        <v>22</v>
      </c>
      <c r="B75" s="152" t="s">
        <v>314</v>
      </c>
      <c r="C75" s="152">
        <v>1</v>
      </c>
      <c r="D75" s="308">
        <f t="shared" si="1"/>
        <v>1.267404254437249</v>
      </c>
      <c r="E75" s="303">
        <f t="shared" si="2"/>
        <v>1.3650971984995848</v>
      </c>
      <c r="F75" s="303">
        <f t="shared" si="3"/>
        <v>1.3326129589117248</v>
      </c>
      <c r="G75" s="303">
        <f t="shared" ref="G75:AQ75" si="29">G28+0.01</f>
        <v>1.372240228787456</v>
      </c>
      <c r="H75" s="303">
        <f t="shared" si="29"/>
        <v>1.4464716797273061</v>
      </c>
      <c r="I75" s="303">
        <f t="shared" si="29"/>
        <v>1.5109640960092885</v>
      </c>
      <c r="J75" s="303">
        <f t="shared" si="29"/>
        <v>1.5630535436689852</v>
      </c>
      <c r="K75" s="303">
        <f t="shared" si="29"/>
        <v>1.606296965056029</v>
      </c>
      <c r="L75" s="303">
        <f t="shared" si="29"/>
        <v>1.6450096690750549</v>
      </c>
      <c r="M75" s="303">
        <f t="shared" si="29"/>
        <v>1.684073745421653</v>
      </c>
      <c r="N75" s="303">
        <f t="shared" si="29"/>
        <v>1.7278051141789144</v>
      </c>
      <c r="O75" s="303">
        <f t="shared" si="29"/>
        <v>1.7765762271524035</v>
      </c>
      <c r="P75" s="303">
        <f t="shared" si="29"/>
        <v>1.8296730965581109</v>
      </c>
      <c r="Q75" s="303">
        <f t="shared" si="29"/>
        <v>1.8862909587634149</v>
      </c>
      <c r="R75" s="303">
        <f t="shared" si="29"/>
        <v>1.9455131853863241</v>
      </c>
      <c r="S75" s="303">
        <f t="shared" si="29"/>
        <v>2.0064618471510007</v>
      </c>
      <c r="T75" s="303">
        <f t="shared" si="29"/>
        <v>2.0688302375048728</v>
      </c>
      <c r="U75" s="303">
        <f t="shared" si="29"/>
        <v>2.1324471778654028</v>
      </c>
      <c r="V75" s="303">
        <f t="shared" si="29"/>
        <v>2.1971182312789521</v>
      </c>
      <c r="W75" s="303">
        <f t="shared" si="29"/>
        <v>2.262624671362734</v>
      </c>
      <c r="X75" s="303">
        <f t="shared" si="29"/>
        <v>2.3287226536467429</v>
      </c>
      <c r="Y75" s="303">
        <f t="shared" si="29"/>
        <v>2.3951426304611778</v>
      </c>
      <c r="Z75" s="303">
        <f t="shared" si="29"/>
        <v>2.4615890521806447</v>
      </c>
      <c r="AA75" s="303">
        <f t="shared" si="29"/>
        <v>2.5277403985070559</v>
      </c>
      <c r="AB75" s="303">
        <f t="shared" si="29"/>
        <v>2.5932495833826876</v>
      </c>
      <c r="AC75" s="303">
        <f t="shared" si="29"/>
        <v>2.6577447759087858</v>
      </c>
      <c r="AD75" s="303">
        <f t="shared" si="29"/>
        <v>2.7208306771440887</v>
      </c>
      <c r="AE75" s="303">
        <f t="shared" si="29"/>
        <v>2.7820902887265784</v>
      </c>
      <c r="AF75" s="303">
        <f t="shared" si="29"/>
        <v>2.8410872037766302</v>
      </c>
      <c r="AG75" s="303">
        <f t="shared" si="29"/>
        <v>2.8973684434091531</v>
      </c>
      <c r="AH75" s="303">
        <f t="shared" si="29"/>
        <v>2.9504678533526043</v>
      </c>
      <c r="AI75" s="303">
        <f t="shared" si="29"/>
        <v>2.9999100646436863</v>
      </c>
      <c r="AJ75" s="303">
        <f t="shared" si="29"/>
        <v>3.0452150101949247</v>
      </c>
      <c r="AK75" s="303">
        <f t="shared" si="29"/>
        <v>3.0859029753436702</v>
      </c>
      <c r="AL75" s="303">
        <f t="shared" si="29"/>
        <v>3.1215001454869173</v>
      </c>
      <c r="AM75" s="303">
        <f t="shared" si="29"/>
        <v>3.151544597867002</v>
      </c>
      <c r="AN75" s="303">
        <f t="shared" si="29"/>
        <v>3.1755926678609123</v>
      </c>
      <c r="AO75" s="303">
        <f t="shared" si="29"/>
        <v>3.1932256031861321</v>
      </c>
      <c r="AP75" s="303">
        <f t="shared" si="29"/>
        <v>3.2040564027862368</v>
      </c>
      <c r="AQ75" s="304">
        <f t="shared" si="29"/>
        <v>3.207736721387183</v>
      </c>
    </row>
    <row r="76" spans="1:43" x14ac:dyDescent="0.2">
      <c r="A76" s="74" t="s">
        <v>23</v>
      </c>
      <c r="B76" s="152" t="s">
        <v>314</v>
      </c>
      <c r="C76" s="152">
        <v>1</v>
      </c>
      <c r="D76" s="308">
        <f t="shared" si="1"/>
        <v>1.0841549365037908</v>
      </c>
      <c r="E76" s="303">
        <f t="shared" si="2"/>
        <v>1.2362979632474169</v>
      </c>
      <c r="F76" s="303">
        <f t="shared" si="3"/>
        <v>1.2062396852455102</v>
      </c>
      <c r="G76" s="303">
        <f t="shared" ref="G76:AQ76" si="30">G29+0.01</f>
        <v>1.2532324051159247</v>
      </c>
      <c r="H76" s="303">
        <f t="shared" si="30"/>
        <v>1.3398756242501264</v>
      </c>
      <c r="I76" s="303">
        <f t="shared" si="30"/>
        <v>1.4205844401833458</v>
      </c>
      <c r="J76" s="303">
        <f t="shared" si="30"/>
        <v>1.4895866873668866</v>
      </c>
      <c r="K76" s="303">
        <f t="shared" si="30"/>
        <v>1.5467326852831786</v>
      </c>
      <c r="L76" s="303">
        <f t="shared" si="30"/>
        <v>1.5924724342846193</v>
      </c>
      <c r="M76" s="303">
        <f t="shared" si="30"/>
        <v>1.6277716281607255</v>
      </c>
      <c r="N76" s="303">
        <f t="shared" si="30"/>
        <v>1.6539724512546505</v>
      </c>
      <c r="O76" s="303">
        <f t="shared" si="30"/>
        <v>1.6725699962268505</v>
      </c>
      <c r="P76" s="303">
        <f t="shared" si="30"/>
        <v>1.6852319440458636</v>
      </c>
      <c r="Q76" s="303">
        <f t="shared" si="30"/>
        <v>1.6937634524805918</v>
      </c>
      <c r="R76" s="303">
        <f t="shared" si="30"/>
        <v>1.7000511893083738</v>
      </c>
      <c r="S76" s="303">
        <f t="shared" si="30"/>
        <v>1.7057021484528836</v>
      </c>
      <c r="T76" s="303">
        <f t="shared" si="30"/>
        <v>1.7110439804770021</v>
      </c>
      <c r="U76" s="303">
        <f t="shared" si="30"/>
        <v>1.7160818633941071</v>
      </c>
      <c r="V76" s="303">
        <f t="shared" si="30"/>
        <v>1.7208212378151355</v>
      </c>
      <c r="W76" s="303">
        <f t="shared" si="30"/>
        <v>1.7252677949697763</v>
      </c>
      <c r="X76" s="303">
        <f t="shared" si="30"/>
        <v>1.7294274647316401</v>
      </c>
      <c r="Y76" s="303">
        <f t="shared" si="30"/>
        <v>1.7333064036780901</v>
      </c>
      <c r="Z76" s="303">
        <f t="shared" si="30"/>
        <v>1.7369109832143106</v>
      </c>
      <c r="AA76" s="303">
        <f t="shared" si="30"/>
        <v>1.7402477777899072</v>
      </c>
      <c r="AB76" s="303">
        <f t="shared" si="30"/>
        <v>1.7433235532351219</v>
      </c>
      <c r="AC76" s="303">
        <f t="shared" si="30"/>
        <v>1.7461452552425183</v>
      </c>
      <c r="AD76" s="303">
        <f t="shared" si="30"/>
        <v>1.7487199980186472</v>
      </c>
      <c r="AE76" s="303">
        <f t="shared" si="30"/>
        <v>1.7510550531289537</v>
      </c>
      <c r="AF76" s="303">
        <f t="shared" si="30"/>
        <v>1.7531578385578384</v>
      </c>
      <c r="AG76" s="303">
        <f t="shared" si="30"/>
        <v>1.7550359080045888</v>
      </c>
      <c r="AH76" s="303">
        <f t="shared" si="30"/>
        <v>1.7566969404344341</v>
      </c>
      <c r="AI76" s="303">
        <f t="shared" si="30"/>
        <v>1.7581487299028589</v>
      </c>
      <c r="AJ76" s="303">
        <f t="shared" si="30"/>
        <v>1.7593991756699303</v>
      </c>
      <c r="AK76" s="303">
        <f t="shared" si="30"/>
        <v>1.7604562726201864</v>
      </c>
      <c r="AL76" s="303">
        <f t="shared" si="30"/>
        <v>1.7613281020023814</v>
      </c>
      <c r="AM76" s="303">
        <f t="shared" si="30"/>
        <v>1.762022822502223</v>
      </c>
      <c r="AN76" s="303">
        <f t="shared" si="30"/>
        <v>1.7625486616600121</v>
      </c>
      <c r="AO76" s="303">
        <f t="shared" si="30"/>
        <v>1.7629139076440281</v>
      </c>
      <c r="AP76" s="303">
        <f t="shared" si="30"/>
        <v>1.7631269013892981</v>
      </c>
      <c r="AQ76" s="304">
        <f t="shared" si="30"/>
        <v>1.7631960291105004</v>
      </c>
    </row>
    <row r="77" spans="1:43" x14ac:dyDescent="0.2">
      <c r="A77" s="74" t="s">
        <v>24</v>
      </c>
      <c r="B77" s="152" t="s">
        <v>314</v>
      </c>
      <c r="C77" s="152">
        <v>1</v>
      </c>
      <c r="D77" s="308">
        <f t="shared" si="1"/>
        <v>1.0747842327458299</v>
      </c>
      <c r="E77" s="303">
        <f t="shared" si="2"/>
        <v>1.1940692953105654</v>
      </c>
      <c r="F77" s="303">
        <f t="shared" si="3"/>
        <v>1.1521184380533696</v>
      </c>
      <c r="G77" s="303">
        <f t="shared" ref="G77:AQ77" si="31">G30+0.01</f>
        <v>1.1694058534244489</v>
      </c>
      <c r="H77" s="303">
        <f t="shared" si="31"/>
        <v>1.2182700494146717</v>
      </c>
      <c r="I77" s="303">
        <f t="shared" si="31"/>
        <v>1.2639056988395825</v>
      </c>
      <c r="J77" s="303">
        <f t="shared" si="31"/>
        <v>1.3030124554218891</v>
      </c>
      <c r="K77" s="303">
        <f t="shared" si="31"/>
        <v>1.3349651135594336</v>
      </c>
      <c r="L77" s="303">
        <f t="shared" si="31"/>
        <v>1.3592642630856371</v>
      </c>
      <c r="M77" s="303">
        <f t="shared" si="31"/>
        <v>1.3755492488942012</v>
      </c>
      <c r="N77" s="303">
        <f t="shared" si="31"/>
        <v>1.3838781280514365</v>
      </c>
      <c r="O77" s="303">
        <f t="shared" si="31"/>
        <v>1.385546825433482</v>
      </c>
      <c r="P77" s="303">
        <f t="shared" si="31"/>
        <v>1.3822413142758878</v>
      </c>
      <c r="Q77" s="303">
        <f t="shared" si="31"/>
        <v>1.3756995289868037</v>
      </c>
      <c r="R77" s="303">
        <f t="shared" si="31"/>
        <v>1.3676599325397256</v>
      </c>
      <c r="S77" s="303">
        <f t="shared" si="31"/>
        <v>1.3595533545490079</v>
      </c>
      <c r="T77" s="303">
        <f t="shared" si="31"/>
        <v>1.3516711807760504</v>
      </c>
      <c r="U77" s="303">
        <f t="shared" si="31"/>
        <v>1.3440228986032841</v>
      </c>
      <c r="V77" s="303">
        <f t="shared" si="31"/>
        <v>1.3366178153533395</v>
      </c>
      <c r="W77" s="303">
        <f t="shared" si="31"/>
        <v>1.3294650784804061</v>
      </c>
      <c r="X77" s="303">
        <f t="shared" si="31"/>
        <v>1.3225736964156964</v>
      </c>
      <c r="Y77" s="303">
        <f t="shared" si="31"/>
        <v>1.3159525600612294</v>
      </c>
      <c r="Z77" s="303">
        <f t="shared" si="31"/>
        <v>1.3096104649311608</v>
      </c>
      <c r="AA77" s="303">
        <f t="shared" si="31"/>
        <v>1.3035561339451116</v>
      </c>
      <c r="AB77" s="303">
        <f t="shared" si="31"/>
        <v>1.2977982408832309</v>
      </c>
      <c r="AC77" s="303">
        <f t="shared" si="31"/>
        <v>1.2923454345182319</v>
      </c>
      <c r="AD77" s="303">
        <f t="shared" si="31"/>
        <v>1.2872063634453386</v>
      </c>
      <c r="AE77" s="303">
        <f t="shared" si="31"/>
        <v>1.2823897016369472</v>
      </c>
      <c r="AF77" s="303">
        <f t="shared" si="31"/>
        <v>1.2779041747548496</v>
      </c>
      <c r="AG77" s="303">
        <f t="shared" si="31"/>
        <v>1.2737585872592079</v>
      </c>
      <c r="AH77" s="303">
        <f t="shared" si="31"/>
        <v>1.2699618503600376</v>
      </c>
      <c r="AI77" s="303">
        <f t="shared" si="31"/>
        <v>1.2665230108638164</v>
      </c>
      <c r="AJ77" s="303">
        <f t="shared" si="31"/>
        <v>1.2634512809749718</v>
      </c>
      <c r="AK77" s="303">
        <f t="shared" si="31"/>
        <v>1.2607560691195518</v>
      </c>
      <c r="AL77" s="303">
        <f t="shared" si="31"/>
        <v>1.2584470118662943</v>
      </c>
      <c r="AM77" s="303">
        <f t="shared" si="31"/>
        <v>1.2565340070286479</v>
      </c>
      <c r="AN77" s="303">
        <f t="shared" si="31"/>
        <v>1.2550272480401312</v>
      </c>
      <c r="AO77" s="303">
        <f t="shared" si="31"/>
        <v>1.2539372597047509</v>
      </c>
      <c r="AP77" s="303">
        <f t="shared" si="31"/>
        <v>1.253274935434171</v>
      </c>
      <c r="AQ77" s="304">
        <f t="shared" si="31"/>
        <v>1.2530515760939884</v>
      </c>
    </row>
    <row r="78" spans="1:43" x14ac:dyDescent="0.2">
      <c r="A78" s="74" t="s">
        <v>28</v>
      </c>
      <c r="B78" s="152" t="s">
        <v>314</v>
      </c>
      <c r="C78" s="152">
        <v>1</v>
      </c>
      <c r="D78" s="308">
        <f t="shared" si="1"/>
        <v>1.1757795954705199</v>
      </c>
      <c r="E78" s="303">
        <f t="shared" si="2"/>
        <v>1.3119935327235634</v>
      </c>
      <c r="F78" s="303">
        <f t="shared" si="3"/>
        <v>1.2704790632234746</v>
      </c>
      <c r="G78" s="303">
        <f t="shared" ref="G78:AQ78" si="32">G31+0.01</f>
        <v>1.2888435937909546</v>
      </c>
      <c r="H78" s="303">
        <f t="shared" si="32"/>
        <v>1.3391053740704928</v>
      </c>
      <c r="I78" s="303">
        <f t="shared" si="32"/>
        <v>1.386396322056562</v>
      </c>
      <c r="J78" s="303">
        <f t="shared" si="32"/>
        <v>1.4280687198536446</v>
      </c>
      <c r="K78" s="303">
        <f t="shared" si="32"/>
        <v>1.4643635597641604</v>
      </c>
      <c r="L78" s="303">
        <f t="shared" si="32"/>
        <v>1.4956717775776773</v>
      </c>
      <c r="M78" s="303">
        <f t="shared" si="32"/>
        <v>1.5225132678604116</v>
      </c>
      <c r="N78" s="303">
        <f t="shared" si="32"/>
        <v>1.5454824143130284</v>
      </c>
      <c r="O78" s="303">
        <f t="shared" si="32"/>
        <v>1.5651251985834214</v>
      </c>
      <c r="P78" s="303">
        <f t="shared" si="32"/>
        <v>1.5820157988983354</v>
      </c>
      <c r="Q78" s="303">
        <f t="shared" si="32"/>
        <v>1.5967761673510537</v>
      </c>
      <c r="R78" s="303">
        <f t="shared" si="32"/>
        <v>1.6100657333536632</v>
      </c>
      <c r="S78" s="303">
        <f t="shared" si="32"/>
        <v>1.6224572553477978</v>
      </c>
      <c r="T78" s="303">
        <f t="shared" si="32"/>
        <v>1.6340758226976315</v>
      </c>
      <c r="U78" s="303">
        <f t="shared" si="32"/>
        <v>1.6449340111818096</v>
      </c>
      <c r="V78" s="303">
        <f t="shared" si="32"/>
        <v>1.6550462987208299</v>
      </c>
      <c r="W78" s="303">
        <f t="shared" si="32"/>
        <v>1.664428963847393</v>
      </c>
      <c r="X78" s="303">
        <f t="shared" si="32"/>
        <v>1.6730999819153163</v>
      </c>
      <c r="Y78" s="303">
        <f t="shared" si="32"/>
        <v>1.6810789198299132</v>
      </c>
      <c r="Z78" s="303">
        <f t="shared" si="32"/>
        <v>1.6883868300515699</v>
      </c>
      <c r="AA78" s="303">
        <f t="shared" si="32"/>
        <v>1.6950461445888654</v>
      </c>
      <c r="AB78" s="303">
        <f t="shared" si="32"/>
        <v>1.7010805696596814</v>
      </c>
      <c r="AC78" s="303">
        <f t="shared" si="32"/>
        <v>1.7065149816582617</v>
      </c>
      <c r="AD78" s="303">
        <f t="shared" si="32"/>
        <v>1.711375325023863</v>
      </c>
      <c r="AE78" s="303">
        <f t="shared" si="32"/>
        <v>1.7156885125634465</v>
      </c>
      <c r="AF78" s="303">
        <f t="shared" si="32"/>
        <v>1.7194823287364753</v>
      </c>
      <c r="AG78" s="303">
        <f t="shared" si="32"/>
        <v>1.7227853363658185</v>
      </c>
      <c r="AH78" s="303">
        <f t="shared" si="32"/>
        <v>1.7256267871946209</v>
      </c>
      <c r="AI78" s="303">
        <f t="shared" si="32"/>
        <v>1.7280365366658472</v>
      </c>
      <c r="AJ78" s="303">
        <f t="shared" si="32"/>
        <v>1.7300449632588699</v>
      </c>
      <c r="AK78" s="303">
        <f t="shared" si="32"/>
        <v>1.7316828926769376</v>
      </c>
      <c r="AL78" s="303">
        <f t="shared" si="32"/>
        <v>1.7329815271402538</v>
      </c>
      <c r="AM78" s="303">
        <f t="shared" si="32"/>
        <v>1.7339723800027411</v>
      </c>
      <c r="AN78" s="303">
        <f t="shared" si="32"/>
        <v>1.7346872158756628</v>
      </c>
      <c r="AO78" s="303">
        <f t="shared" si="32"/>
        <v>1.7351579964094768</v>
      </c>
      <c r="AP78" s="303">
        <f t="shared" si="32"/>
        <v>1.735416831855781</v>
      </c>
      <c r="AQ78" s="304">
        <f t="shared" si="32"/>
        <v>1.7354959385044593</v>
      </c>
    </row>
    <row r="79" spans="1:43" x14ac:dyDescent="0.2">
      <c r="A79" s="74" t="s">
        <v>29</v>
      </c>
      <c r="B79" s="152" t="s">
        <v>314</v>
      </c>
      <c r="C79" s="152">
        <v>1</v>
      </c>
      <c r="D79" s="308">
        <f t="shared" si="1"/>
        <v>1.1382967804386763</v>
      </c>
      <c r="E79" s="303">
        <f t="shared" si="2"/>
        <v>1.2645589963404567</v>
      </c>
      <c r="F79" s="303">
        <f t="shared" si="3"/>
        <v>1.2233999447709332</v>
      </c>
      <c r="G79" s="303">
        <f t="shared" ref="G79:AQ79" si="33">G32+0.01</f>
        <v>1.2426636445929358</v>
      </c>
      <c r="H79" s="303">
        <f t="shared" si="33"/>
        <v>1.2940858443694643</v>
      </c>
      <c r="I79" s="303">
        <f t="shared" si="33"/>
        <v>1.3424584681828684</v>
      </c>
      <c r="J79" s="303">
        <f t="shared" si="33"/>
        <v>1.3850838090249751</v>
      </c>
      <c r="K79" s="303">
        <f t="shared" si="33"/>
        <v>1.42226350879887</v>
      </c>
      <c r="L79" s="303">
        <f t="shared" si="33"/>
        <v>1.4544702649643551</v>
      </c>
      <c r="M79" s="303">
        <f t="shared" si="33"/>
        <v>1.4823226443064741</v>
      </c>
      <c r="N79" s="303">
        <f t="shared" si="33"/>
        <v>1.5065028581941708</v>
      </c>
      <c r="O79" s="303">
        <f t="shared" si="33"/>
        <v>1.527555897187945</v>
      </c>
      <c r="P79" s="303">
        <f t="shared" si="33"/>
        <v>1.5460320670499776</v>
      </c>
      <c r="Q79" s="303">
        <f t="shared" si="33"/>
        <v>1.5625305692212403</v>
      </c>
      <c r="R79" s="303">
        <f t="shared" si="33"/>
        <v>1.5776899805740665</v>
      </c>
      <c r="S79" s="303">
        <f t="shared" si="33"/>
        <v>1.5920651851502625</v>
      </c>
      <c r="T79" s="303">
        <f t="shared" si="33"/>
        <v>1.6057668567877963</v>
      </c>
      <c r="U79" s="303">
        <f t="shared" si="33"/>
        <v>1.6187933531161076</v>
      </c>
      <c r="V79" s="303">
        <f t="shared" si="33"/>
        <v>1.6311444732762896</v>
      </c>
      <c r="W79" s="303">
        <f t="shared" si="33"/>
        <v>1.6428214244228321</v>
      </c>
      <c r="X79" s="303">
        <f t="shared" si="33"/>
        <v>1.653826784609864</v>
      </c>
      <c r="Y79" s="303">
        <f t="shared" si="33"/>
        <v>1.6641644623753353</v>
      </c>
      <c r="Z79" s="303">
        <f t="shared" si="33"/>
        <v>1.6738396533407403</v>
      </c>
      <c r="AA79" s="303">
        <f t="shared" si="33"/>
        <v>1.6828587941458564</v>
      </c>
      <c r="AB79" s="303">
        <f t="shared" si="33"/>
        <v>1.6912295140380078</v>
      </c>
      <c r="AC79" s="303">
        <f t="shared" si="33"/>
        <v>1.698960584433139</v>
      </c>
      <c r="AD79" s="303">
        <f t="shared" si="33"/>
        <v>1.7060618667623964</v>
      </c>
      <c r="AE79" s="303">
        <f t="shared" si="33"/>
        <v>1.7125442589122351</v>
      </c>
      <c r="AF79" s="303">
        <f t="shared" si="33"/>
        <v>1.7184196405591234</v>
      </c>
      <c r="AG79" s="303">
        <f t="shared" si="33"/>
        <v>1.7237008176915778</v>
      </c>
      <c r="AH79" s="303">
        <f t="shared" si="33"/>
        <v>1.7284014666024694</v>
      </c>
      <c r="AI79" s="303">
        <f t="shared" si="33"/>
        <v>1.732536077623908</v>
      </c>
      <c r="AJ79" s="303">
        <f t="shared" si="33"/>
        <v>1.7361198988652424</v>
      </c>
      <c r="AK79" s="303">
        <f t="shared" si="33"/>
        <v>1.7391688802022183</v>
      </c>
      <c r="AL79" s="303">
        <f t="shared" si="33"/>
        <v>1.7416996177521344</v>
      </c>
      <c r="AM79" s="303">
        <f t="shared" si="33"/>
        <v>1.7437292990560931</v>
      </c>
      <c r="AN79" s="303">
        <f t="shared" si="33"/>
        <v>1.7452756491753452</v>
      </c>
      <c r="AO79" s="303">
        <f t="shared" si="33"/>
        <v>1.7463568778942025</v>
      </c>
      <c r="AP79" s="303">
        <f t="shared" si="33"/>
        <v>1.7469916282075857</v>
      </c>
      <c r="AQ79" s="304">
        <f t="shared" si="33"/>
        <v>1.7471989262564389</v>
      </c>
    </row>
    <row r="80" spans="1:43" x14ac:dyDescent="0.2">
      <c r="A80" s="74" t="s">
        <v>30</v>
      </c>
      <c r="B80" s="152" t="s">
        <v>314</v>
      </c>
      <c r="C80" s="152">
        <v>1</v>
      </c>
      <c r="D80" s="308">
        <f t="shared" si="1"/>
        <v>1.1403791590515566</v>
      </c>
      <c r="E80" s="303">
        <f t="shared" si="2"/>
        <v>1.3238140905771489</v>
      </c>
      <c r="F80" s="303">
        <f t="shared" si="3"/>
        <v>1.2943654193994156</v>
      </c>
      <c r="G80" s="303">
        <f t="shared" ref="G80:AQ80" si="34">G33+0.01</f>
        <v>1.343047813701395</v>
      </c>
      <c r="H80" s="303">
        <f t="shared" si="34"/>
        <v>1.432372870104474</v>
      </c>
      <c r="I80" s="303">
        <f t="shared" si="34"/>
        <v>1.5170568770888366</v>
      </c>
      <c r="J80" s="303">
        <f t="shared" si="34"/>
        <v>1.5922451164208666</v>
      </c>
      <c r="K80" s="303">
        <f t="shared" si="34"/>
        <v>1.6588640292270049</v>
      </c>
      <c r="L80" s="303">
        <f t="shared" si="34"/>
        <v>1.7184485478598248</v>
      </c>
      <c r="M80" s="303">
        <f t="shared" si="34"/>
        <v>1.7730473078537852</v>
      </c>
      <c r="N80" s="303">
        <f t="shared" si="34"/>
        <v>1.8247591315225786</v>
      </c>
      <c r="O80" s="303">
        <f t="shared" si="34"/>
        <v>1.8744498102967047</v>
      </c>
      <c r="P80" s="303">
        <f t="shared" si="34"/>
        <v>1.9227215227097652</v>
      </c>
      <c r="Q80" s="303">
        <f t="shared" si="34"/>
        <v>1.9702650322278352</v>
      </c>
      <c r="R80" s="303">
        <f t="shared" si="34"/>
        <v>2.0178557126105905</v>
      </c>
      <c r="S80" s="303">
        <f t="shared" si="34"/>
        <v>2.066177461961523</v>
      </c>
      <c r="T80" s="303">
        <f t="shared" si="34"/>
        <v>2.1152664616318919</v>
      </c>
      <c r="U80" s="303">
        <f t="shared" si="34"/>
        <v>2.1649787784658514</v>
      </c>
      <c r="V80" s="303">
        <f t="shared" si="34"/>
        <v>2.2151566018200093</v>
      </c>
      <c r="W80" s="303">
        <f t="shared" si="34"/>
        <v>2.2656278811016173</v>
      </c>
      <c r="X80" s="303">
        <f t="shared" si="34"/>
        <v>2.3162060890977751</v>
      </c>
      <c r="Y80" s="303">
        <f t="shared" si="34"/>
        <v>2.3666901290086333</v>
      </c>
      <c r="Z80" s="303">
        <f t="shared" si="34"/>
        <v>2.4168644033444915</v>
      </c>
      <c r="AA80" s="303">
        <f t="shared" si="34"/>
        <v>2.4664990627493242</v>
      </c>
      <c r="AB80" s="303">
        <f t="shared" si="34"/>
        <v>2.5153504523205439</v>
      </c>
      <c r="AC80" s="303">
        <f t="shared" si="34"/>
        <v>2.5631617720571152</v>
      </c>
      <c r="AD80" s="303">
        <f t="shared" si="34"/>
        <v>2.6096639666405972</v>
      </c>
      <c r="AE80" s="303">
        <f t="shared" si="34"/>
        <v>2.6545768577948015</v>
      </c>
      <c r="AF80" s="303">
        <f t="shared" si="34"/>
        <v>2.6976105299488555</v>
      </c>
      <c r="AG80" s="303">
        <f t="shared" si="34"/>
        <v>2.7384669768230689</v>
      </c>
      <c r="AH80" s="303">
        <f t="shared" si="34"/>
        <v>2.7768420128586473</v>
      </c>
      <c r="AI80" s="303">
        <f t="shared" si="34"/>
        <v>2.8124274491276253</v>
      </c>
      <c r="AJ80" s="303">
        <f t="shared" si="34"/>
        <v>2.8449135285132341</v>
      </c>
      <c r="AK80" s="303">
        <f t="shared" si="34"/>
        <v>2.873991609586994</v>
      </c>
      <c r="AL80" s="303">
        <f t="shared" si="34"/>
        <v>2.8993570827940536</v>
      </c>
      <c r="AM80" s="303">
        <f t="shared" si="34"/>
        <v>2.9207124963810824</v>
      </c>
      <c r="AN80" s="303">
        <f t="shared" si="34"/>
        <v>2.9377708630741797</v>
      </c>
      <c r="AO80" s="303">
        <f t="shared" si="34"/>
        <v>2.9502591119742441</v>
      </c>
      <c r="AP80" s="303">
        <f t="shared" si="34"/>
        <v>2.9579216436414959</v>
      </c>
      <c r="AQ80" s="304">
        <f t="shared" si="34"/>
        <v>2.9605239400690384</v>
      </c>
    </row>
    <row r="81" spans="1:43" x14ac:dyDescent="0.2">
      <c r="A81" s="74" t="s">
        <v>32</v>
      </c>
      <c r="B81" s="152" t="s">
        <v>314</v>
      </c>
      <c r="C81" s="152">
        <v>1</v>
      </c>
      <c r="D81" s="308">
        <f t="shared" si="1"/>
        <v>1.0966492081810726</v>
      </c>
      <c r="E81" s="303">
        <f t="shared" si="2"/>
        <v>1.2640343903369331</v>
      </c>
      <c r="F81" s="303">
        <f t="shared" si="3"/>
        <v>1.2165028979599779</v>
      </c>
      <c r="G81" s="303">
        <f t="shared" ref="G81:AQ81" si="35">G34+0.01</f>
        <v>1.2200971044546189</v>
      </c>
      <c r="H81" s="303">
        <f t="shared" si="35"/>
        <v>1.2519678455401317</v>
      </c>
      <c r="I81" s="303">
        <f t="shared" si="35"/>
        <v>1.2822061479014148</v>
      </c>
      <c r="J81" s="303">
        <f t="shared" si="35"/>
        <v>1.3089950238667392</v>
      </c>
      <c r="K81" s="303">
        <f t="shared" si="35"/>
        <v>1.3321475264648042</v>
      </c>
      <c r="L81" s="303">
        <f t="shared" si="35"/>
        <v>1.3515113477065277</v>
      </c>
      <c r="M81" s="303">
        <f t="shared" si="35"/>
        <v>1.3669703591685005</v>
      </c>
      <c r="N81" s="303">
        <f t="shared" si="35"/>
        <v>1.3785392515326083</v>
      </c>
      <c r="O81" s="303">
        <f t="shared" si="35"/>
        <v>1.3866492363801364</v>
      </c>
      <c r="P81" s="303">
        <f t="shared" si="35"/>
        <v>1.3918677324389745</v>
      </c>
      <c r="Q81" s="303">
        <f t="shared" si="35"/>
        <v>1.394792763124644</v>
      </c>
      <c r="R81" s="303">
        <f t="shared" si="35"/>
        <v>1.3960414575876583</v>
      </c>
      <c r="S81" s="303">
        <f t="shared" si="35"/>
        <v>1.396149454857901</v>
      </c>
      <c r="T81" s="303">
        <f t="shared" si="35"/>
        <v>1.3952900221392708</v>
      </c>
      <c r="U81" s="303">
        <f t="shared" si="35"/>
        <v>1.3935467962736678</v>
      </c>
      <c r="V81" s="303">
        <f t="shared" si="35"/>
        <v>1.3910048025076156</v>
      </c>
      <c r="W81" s="303">
        <f t="shared" si="35"/>
        <v>1.3877499475845338</v>
      </c>
      <c r="X81" s="303">
        <f t="shared" si="35"/>
        <v>1.3838685614850061</v>
      </c>
      <c r="Y81" s="303">
        <f t="shared" si="35"/>
        <v>1.3794469898251991</v>
      </c>
      <c r="Z81" s="303">
        <f t="shared" si="35"/>
        <v>1.374571238198639</v>
      </c>
      <c r="AA81" s="303">
        <f t="shared" si="35"/>
        <v>1.369326669102864</v>
      </c>
      <c r="AB81" s="303">
        <f t="shared" si="35"/>
        <v>1.3637977515345994</v>
      </c>
      <c r="AC81" s="303">
        <f t="shared" si="35"/>
        <v>1.3580678628673633</v>
      </c>
      <c r="AD81" s="303">
        <f t="shared" si="35"/>
        <v>1.352219142245187</v>
      </c>
      <c r="AE81" s="303">
        <f t="shared" si="35"/>
        <v>1.3463323944341816</v>
      </c>
      <c r="AF81" s="303">
        <f t="shared" si="35"/>
        <v>1.3404870428691176</v>
      </c>
      <c r="AG81" s="303">
        <f t="shared" si="35"/>
        <v>1.3347611305118072</v>
      </c>
      <c r="AH81" s="303">
        <f t="shared" si="35"/>
        <v>1.3292313670994371</v>
      </c>
      <c r="AI81" s="303">
        <f t="shared" si="35"/>
        <v>1.3239732214003403</v>
      </c>
      <c r="AJ81" s="303">
        <f t="shared" si="35"/>
        <v>1.3190610572092216</v>
      </c>
      <c r="AK81" s="303">
        <f t="shared" si="35"/>
        <v>1.3145683120000382</v>
      </c>
      <c r="AL81" s="303">
        <f t="shared" si="35"/>
        <v>1.3105677174104016</v>
      </c>
      <c r="AM81" s="303">
        <f t="shared" si="35"/>
        <v>1.3071315610544603</v>
      </c>
      <c r="AN81" s="303">
        <f t="shared" si="35"/>
        <v>1.3043319895509842</v>
      </c>
      <c r="AO81" s="303">
        <f t="shared" si="35"/>
        <v>1.3022413531097192</v>
      </c>
      <c r="AP81" s="303">
        <f t="shared" si="35"/>
        <v>1.3009325925441091</v>
      </c>
      <c r="AQ81" s="304">
        <f t="shared" si="35"/>
        <v>1.3004796701745922</v>
      </c>
    </row>
    <row r="82" spans="1:43" x14ac:dyDescent="0.2">
      <c r="A82" s="74" t="s">
        <v>33</v>
      </c>
      <c r="B82" s="152" t="s">
        <v>314</v>
      </c>
      <c r="C82" s="152">
        <v>1</v>
      </c>
      <c r="D82" s="308">
        <f t="shared" si="1"/>
        <v>1.1841091099220409</v>
      </c>
      <c r="E82" s="303">
        <f t="shared" si="2"/>
        <v>1.4723706648329833</v>
      </c>
      <c r="F82" s="303">
        <f t="shared" si="3"/>
        <v>1.4586869702224983</v>
      </c>
      <c r="G82" s="303">
        <f t="shared" ref="G82:AQ82" si="36">G35+0.01</f>
        <v>1.5477424225050498</v>
      </c>
      <c r="H82" s="303">
        <f t="shared" si="36"/>
        <v>1.6905549848522528</v>
      </c>
      <c r="I82" s="303">
        <f t="shared" si="36"/>
        <v>1.8278032796228574</v>
      </c>
      <c r="J82" s="303">
        <f t="shared" si="36"/>
        <v>1.951180773888797</v>
      </c>
      <c r="K82" s="303">
        <f t="shared" si="36"/>
        <v>2.0623773806933747</v>
      </c>
      <c r="L82" s="303">
        <f t="shared" si="36"/>
        <v>2.1646056535542173</v>
      </c>
      <c r="M82" s="303">
        <f t="shared" si="36"/>
        <v>2.2623968167618913</v>
      </c>
      <c r="N82" s="303">
        <f t="shared" si="36"/>
        <v>2.3602934518590288</v>
      </c>
      <c r="O82" s="303">
        <f t="shared" si="36"/>
        <v>2.4589407075807506</v>
      </c>
      <c r="P82" s="303">
        <f t="shared" si="36"/>
        <v>2.5578784555210374</v>
      </c>
      <c r="Q82" s="303">
        <f t="shared" si="36"/>
        <v>2.6566021523784951</v>
      </c>
      <c r="R82" s="303">
        <f t="shared" si="36"/>
        <v>2.7545642200192142</v>
      </c>
      <c r="S82" s="303">
        <f t="shared" si="36"/>
        <v>2.8512266528236765</v>
      </c>
      <c r="T82" s="303">
        <f t="shared" si="36"/>
        <v>2.9462287649384176</v>
      </c>
      <c r="U82" s="303">
        <f t="shared" si="36"/>
        <v>3.039262487219637</v>
      </c>
      <c r="V82" s="303">
        <f t="shared" si="36"/>
        <v>3.1300274604795995</v>
      </c>
      <c r="W82" s="303">
        <f t="shared" si="36"/>
        <v>3.2182329915259222</v>
      </c>
      <c r="X82" s="303">
        <f t="shared" si="36"/>
        <v>3.3035999085099417</v>
      </c>
      <c r="Y82" s="303">
        <f t="shared" si="36"/>
        <v>3.3858622981218294</v>
      </c>
      <c r="Z82" s="303">
        <f t="shared" si="36"/>
        <v>3.4647691090463977</v>
      </c>
      <c r="AA82" s="303">
        <f t="shared" si="36"/>
        <v>3.540085608135358</v>
      </c>
      <c r="AB82" s="303">
        <f t="shared" si="36"/>
        <v>3.6115946779176427</v>
      </c>
      <c r="AC82" s="303">
        <f t="shared" si="36"/>
        <v>3.6790979463215199</v>
      </c>
      <c r="AD82" s="303">
        <f t="shared" si="36"/>
        <v>3.7424167417789205</v>
      </c>
      <c r="AE82" s="303">
        <f t="shared" si="36"/>
        <v>3.801392869186222</v>
      </c>
      <c r="AF82" s="303">
        <f t="shared" si="36"/>
        <v>3.855889204468836</v>
      </c>
      <c r="AG82" s="303">
        <f t="shared" si="36"/>
        <v>3.9057901077056973</v>
      </c>
      <c r="AH82" s="303">
        <f t="shared" si="36"/>
        <v>3.9510016568821249</v>
      </c>
      <c r="AI82" s="303">
        <f t="shared" si="36"/>
        <v>3.9914517063273589</v>
      </c>
      <c r="AJ82" s="303">
        <f t="shared" si="36"/>
        <v>4.0270897757328381</v>
      </c>
      <c r="AK82" s="303">
        <f t="shared" si="36"/>
        <v>4.0578867773179423</v>
      </c>
      <c r="AL82" s="303">
        <f t="shared" si="36"/>
        <v>4.083834590195778</v>
      </c>
      <c r="AM82" s="303">
        <f t="shared" si="36"/>
        <v>4.1049454922804438</v>
      </c>
      <c r="AN82" s="303">
        <f t="shared" si="36"/>
        <v>4.1212514611618252</v>
      </c>
      <c r="AO82" s="303">
        <f t="shared" si="36"/>
        <v>4.1328033562496937</v>
      </c>
      <c r="AP82" s="303">
        <f t="shared" si="36"/>
        <v>4.1396699951564218</v>
      </c>
      <c r="AQ82" s="304">
        <f t="shared" si="36"/>
        <v>4.1419371377498511</v>
      </c>
    </row>
    <row r="83" spans="1:43" x14ac:dyDescent="0.2">
      <c r="A83" s="74" t="s">
        <v>34</v>
      </c>
      <c r="B83" s="152" t="s">
        <v>314</v>
      </c>
      <c r="C83" s="152">
        <v>1</v>
      </c>
      <c r="D83" s="308">
        <f t="shared" si="1"/>
        <v>1.1726560275511999</v>
      </c>
      <c r="E83" s="303">
        <f t="shared" si="2"/>
        <v>1.4067314539888969</v>
      </c>
      <c r="F83" s="303">
        <f t="shared" si="3"/>
        <v>1.3855737305212812</v>
      </c>
      <c r="G83" s="303">
        <f t="shared" ref="G83:AQ83" si="37">G36+0.01</f>
        <v>1.4539826037535095</v>
      </c>
      <c r="H83" s="303">
        <f t="shared" si="37"/>
        <v>1.565701339816264</v>
      </c>
      <c r="I83" s="303">
        <f t="shared" si="37"/>
        <v>1.6659122160480133</v>
      </c>
      <c r="J83" s="303">
        <f t="shared" si="37"/>
        <v>1.7496131180492298</v>
      </c>
      <c r="K83" s="303">
        <f t="shared" si="37"/>
        <v>1.8213546588140579</v>
      </c>
      <c r="L83" s="303">
        <f t="shared" si="37"/>
        <v>1.8872449324464085</v>
      </c>
      <c r="M83" s="303">
        <f t="shared" si="37"/>
        <v>1.9546264725851845</v>
      </c>
      <c r="N83" s="303">
        <f t="shared" si="37"/>
        <v>2.0301990677955009</v>
      </c>
      <c r="O83" s="303">
        <f t="shared" si="37"/>
        <v>2.1142373939742649</v>
      </c>
      <c r="P83" s="303">
        <f t="shared" si="37"/>
        <v>2.2050858585319979</v>
      </c>
      <c r="Q83" s="303">
        <f t="shared" si="37"/>
        <v>2.3007522136106018</v>
      </c>
      <c r="R83" s="303">
        <f t="shared" si="37"/>
        <v>2.3988460272834549</v>
      </c>
      <c r="S83" s="303">
        <f t="shared" si="37"/>
        <v>2.4970097395047284</v>
      </c>
      <c r="T83" s="303">
        <f t="shared" si="37"/>
        <v>2.5944662073526219</v>
      </c>
      <c r="U83" s="303">
        <f t="shared" si="37"/>
        <v>2.6908669636766831</v>
      </c>
      <c r="V83" s="303">
        <f t="shared" si="37"/>
        <v>2.7858608356393586</v>
      </c>
      <c r="W83" s="303">
        <f t="shared" si="37"/>
        <v>2.8790963071679965</v>
      </c>
      <c r="X83" s="303">
        <f t="shared" si="37"/>
        <v>2.9702239130320094</v>
      </c>
      <c r="Y83" s="303">
        <f t="shared" si="37"/>
        <v>3.0588986397220292</v>
      </c>
      <c r="Z83" s="303">
        <f t="shared" si="37"/>
        <v>3.1447823081858686</v>
      </c>
      <c r="AA83" s="303">
        <f t="shared" si="37"/>
        <v>3.2275459137076128</v>
      </c>
      <c r="AB83" s="303">
        <f t="shared" si="37"/>
        <v>3.306871898793152</v>
      </c>
      <c r="AC83" s="303">
        <f t="shared" si="37"/>
        <v>3.3824563358363373</v>
      </c>
      <c r="AD83" s="303">
        <f t="shared" si="37"/>
        <v>3.4540109975650415</v>
      </c>
      <c r="AE83" s="303">
        <f t="shared" si="37"/>
        <v>3.5212652947829506</v>
      </c>
      <c r="AF83" s="303">
        <f t="shared" si="37"/>
        <v>3.5839680627014174</v>
      </c>
      <c r="AG83" s="303">
        <f t="shared" si="37"/>
        <v>3.6418891791646377</v>
      </c>
      <c r="AH83" s="303">
        <f t="shared" si="37"/>
        <v>3.694821000274445</v>
      </c>
      <c r="AI83" s="303">
        <f t="shared" si="37"/>
        <v>3.7425796012800565</v>
      </c>
      <c r="AJ83" s="303">
        <f t="shared" si="37"/>
        <v>3.7850058130736759</v>
      </c>
      <c r="AK83" s="303">
        <f t="shared" si="37"/>
        <v>3.821966047183404</v>
      </c>
      <c r="AL83" s="303">
        <f t="shared" si="37"/>
        <v>3.8533529047405284</v>
      </c>
      <c r="AM83" s="303">
        <f t="shared" si="37"/>
        <v>3.8790855674782718</v>
      </c>
      <c r="AN83" s="303">
        <f t="shared" si="37"/>
        <v>3.8991099713549175</v>
      </c>
      <c r="AO83" s="303">
        <f t="shared" si="37"/>
        <v>3.9133987658494007</v>
      </c>
      <c r="AP83" s="303">
        <f t="shared" si="37"/>
        <v>3.9219510643183764</v>
      </c>
      <c r="AQ83" s="304">
        <f t="shared" si="37"/>
        <v>3.9247919929991832</v>
      </c>
    </row>
    <row r="84" spans="1:43" x14ac:dyDescent="0.2">
      <c r="A84" s="74" t="s">
        <v>35</v>
      </c>
      <c r="B84" s="152" t="s">
        <v>314</v>
      </c>
      <c r="C84" s="152">
        <v>1</v>
      </c>
      <c r="D84" s="308">
        <f t="shared" si="1"/>
        <v>1.134132023212916</v>
      </c>
      <c r="E84" s="303">
        <f t="shared" si="2"/>
        <v>1.3290855347738448</v>
      </c>
      <c r="F84" s="303">
        <f t="shared" si="3"/>
        <v>1.291866028559931</v>
      </c>
      <c r="G84" s="303">
        <f t="shared" ref="G84:AQ84" si="38">G37+0.01</f>
        <v>1.3196719442430482</v>
      </c>
      <c r="H84" s="303">
        <f t="shared" si="38"/>
        <v>1.3788918775971435</v>
      </c>
      <c r="I84" s="303">
        <f t="shared" si="38"/>
        <v>1.4294046211874443</v>
      </c>
      <c r="J84" s="303">
        <f t="shared" si="38"/>
        <v>1.4693857548823765</v>
      </c>
      <c r="K84" s="303">
        <f t="shared" si="38"/>
        <v>1.5019895531102168</v>
      </c>
      <c r="L84" s="303">
        <f t="shared" si="38"/>
        <v>1.5308914730843599</v>
      </c>
      <c r="M84" s="303">
        <f t="shared" si="38"/>
        <v>1.5601452825763416</v>
      </c>
      <c r="N84" s="303">
        <f t="shared" si="38"/>
        <v>1.593251344635481</v>
      </c>
      <c r="O84" s="303">
        <f t="shared" si="38"/>
        <v>1.6303859633170941</v>
      </c>
      <c r="P84" s="303">
        <f t="shared" si="38"/>
        <v>1.6708203629111287</v>
      </c>
      <c r="Q84" s="303">
        <f t="shared" si="38"/>
        <v>1.7137539217853806</v>
      </c>
      <c r="R84" s="303">
        <f t="shared" si="38"/>
        <v>1.7582982884129232</v>
      </c>
      <c r="S84" s="303">
        <f t="shared" si="38"/>
        <v>1.8036242461704239</v>
      </c>
      <c r="T84" s="303">
        <f t="shared" si="38"/>
        <v>1.8494627079621508</v>
      </c>
      <c r="U84" s="303">
        <f t="shared" si="38"/>
        <v>1.895683458584853</v>
      </c>
      <c r="V84" s="303">
        <f t="shared" si="38"/>
        <v>1.9421443600256192</v>
      </c>
      <c r="W84" s="303">
        <f t="shared" si="38"/>
        <v>1.9886912004683366</v>
      </c>
      <c r="X84" s="303">
        <f t="shared" si="38"/>
        <v>2.0351576560283893</v>
      </c>
      <c r="Y84" s="303">
        <f t="shared" si="38"/>
        <v>2.081365378776685</v>
      </c>
      <c r="Z84" s="303">
        <f t="shared" si="38"/>
        <v>2.1271242244318698</v>
      </c>
      <c r="AA84" s="303">
        <f t="shared" si="38"/>
        <v>2.1722326326327797</v>
      </c>
      <c r="AB84" s="303">
        <f t="shared" si="38"/>
        <v>2.2164781719195892</v>
      </c>
      <c r="AC84" s="303">
        <f t="shared" si="38"/>
        <v>2.2596382604228862</v>
      </c>
      <c r="AD84" s="303">
        <f t="shared" si="38"/>
        <v>2.3014810717602376</v>
      </c>
      <c r="AE84" s="303">
        <f t="shared" si="38"/>
        <v>2.3417666337501695</v>
      </c>
      <c r="AF84" s="303">
        <f t="shared" si="38"/>
        <v>2.380248125262987</v>
      </c>
      <c r="AG84" s="303">
        <f t="shared" si="38"/>
        <v>2.416673373831788</v>
      </c>
      <c r="AH84" s="303">
        <f t="shared" si="38"/>
        <v>2.4507865535543019</v>
      </c>
      <c r="AI84" s="303">
        <f t="shared" si="38"/>
        <v>2.4823300793439769</v>
      </c>
      <c r="AJ84" s="303">
        <f t="shared" si="38"/>
        <v>2.5110466897700654</v>
      </c>
      <c r="AK84" s="303">
        <f t="shared" si="38"/>
        <v>2.5366817066056346</v>
      </c>
      <c r="AL84" s="303">
        <f t="shared" si="38"/>
        <v>2.5589854548410331</v>
      </c>
      <c r="AM84" s="303">
        <f t="shared" si="38"/>
        <v>2.5777158223924164</v>
      </c>
      <c r="AN84" s="303">
        <f t="shared" si="38"/>
        <v>2.5926409341307286</v>
      </c>
      <c r="AO84" s="303">
        <f t="shared" si="38"/>
        <v>2.6035419102802502</v>
      </c>
      <c r="AP84" s="303">
        <f t="shared" si="38"/>
        <v>2.6102156748035501</v>
      </c>
      <c r="AQ84" s="304">
        <f t="shared" si="38"/>
        <v>2.6124777752287351</v>
      </c>
    </row>
    <row r="85" spans="1:43" x14ac:dyDescent="0.2">
      <c r="A85" s="74" t="s">
        <v>36</v>
      </c>
      <c r="B85" s="152" t="s">
        <v>314</v>
      </c>
      <c r="C85" s="152">
        <v>1</v>
      </c>
      <c r="D85" s="308">
        <f t="shared" si="1"/>
        <v>1.1049787226325931</v>
      </c>
      <c r="E85" s="303">
        <f t="shared" si="2"/>
        <v>1.3385326735308443</v>
      </c>
      <c r="F85" s="303">
        <f t="shared" si="3"/>
        <v>1.2936419785184301</v>
      </c>
      <c r="G85" s="303">
        <f t="shared" ref="G85:AQ85" si="39">G38+0.01</f>
        <v>1.304958164787517</v>
      </c>
      <c r="H85" s="303">
        <f t="shared" si="39"/>
        <v>1.3494458513184122</v>
      </c>
      <c r="I85" s="303">
        <f t="shared" si="39"/>
        <v>1.3968639877377087</v>
      </c>
      <c r="J85" s="303">
        <f t="shared" si="39"/>
        <v>1.4447079755540198</v>
      </c>
      <c r="K85" s="303">
        <f t="shared" si="39"/>
        <v>1.4918995791303349</v>
      </c>
      <c r="L85" s="303">
        <f t="shared" si="39"/>
        <v>1.5372296481377346</v>
      </c>
      <c r="M85" s="303">
        <f t="shared" si="39"/>
        <v>1.5793684472889313</v>
      </c>
      <c r="N85" s="303">
        <f t="shared" si="39"/>
        <v>1.6171424953282603</v>
      </c>
      <c r="O85" s="303">
        <f t="shared" si="39"/>
        <v>1.6503763157702223</v>
      </c>
      <c r="P85" s="303">
        <f t="shared" si="39"/>
        <v>1.6792146336618883</v>
      </c>
      <c r="Q85" s="303">
        <f t="shared" si="39"/>
        <v>1.7038713189122421</v>
      </c>
      <c r="R85" s="303">
        <f t="shared" si="39"/>
        <v>1.7246209803011181</v>
      </c>
      <c r="S85" s="303">
        <f t="shared" si="39"/>
        <v>1.7417514226319541</v>
      </c>
      <c r="T85" s="303">
        <f t="shared" si="39"/>
        <v>1.7554360269881479</v>
      </c>
      <c r="U85" s="303">
        <f t="shared" si="39"/>
        <v>1.7658394680977418</v>
      </c>
      <c r="V85" s="303">
        <f t="shared" si="39"/>
        <v>1.7731517457980419</v>
      </c>
      <c r="W85" s="303">
        <f t="shared" si="39"/>
        <v>1.777584215298692</v>
      </c>
      <c r="X85" s="303">
        <f t="shared" si="39"/>
        <v>1.7793656894930563</v>
      </c>
      <c r="Y85" s="303">
        <f t="shared" si="39"/>
        <v>1.7787386950678428</v>
      </c>
      <c r="Z85" s="303">
        <f t="shared" si="39"/>
        <v>1.775955951352417</v>
      </c>
      <c r="AA85" s="303">
        <f t="shared" si="39"/>
        <v>1.771277127875222</v>
      </c>
      <c r="AB85" s="303">
        <f t="shared" si="39"/>
        <v>1.7649659239488908</v>
      </c>
      <c r="AC85" s="303">
        <f t="shared" si="39"/>
        <v>1.7572875016957901</v>
      </c>
      <c r="AD85" s="303">
        <f t="shared" si="39"/>
        <v>1.7485062930727162</v>
      </c>
      <c r="AE85" s="303">
        <f t="shared" si="39"/>
        <v>1.7388841918936984</v>
      </c>
      <c r="AF85" s="303">
        <f t="shared" si="39"/>
        <v>1.7286791337411938</v>
      </c>
      <c r="AG85" s="303">
        <f t="shared" si="39"/>
        <v>1.7181440600874736</v>
      </c>
      <c r="AH85" s="303">
        <f t="shared" si="39"/>
        <v>1.7075262579507242</v>
      </c>
      <c r="AI85" s="303">
        <f t="shared" si="39"/>
        <v>1.6970670629690519</v>
      </c>
      <c r="AJ85" s="303">
        <f t="shared" si="39"/>
        <v>1.6870019118418462</v>
      </c>
      <c r="AK85" s="303">
        <f t="shared" si="39"/>
        <v>1.677560729591443</v>
      </c>
      <c r="AL85" s="303">
        <f t="shared" si="39"/>
        <v>1.6689686379595403</v>
      </c>
      <c r="AM85" s="303">
        <f t="shared" si="39"/>
        <v>1.6614469733935915</v>
      </c>
      <c r="AN85" s="303">
        <f t="shared" si="39"/>
        <v>1.6552146064320168</v>
      </c>
      <c r="AO85" s="303">
        <f t="shared" si="39"/>
        <v>1.6504895588175672</v>
      </c>
      <c r="AP85" s="303">
        <f t="shared" si="39"/>
        <v>1.6474909203399701</v>
      </c>
      <c r="AQ85" s="304">
        <f t="shared" si="39"/>
        <v>1.6464410742551019</v>
      </c>
    </row>
    <row r="86" spans="1:43" x14ac:dyDescent="0.2">
      <c r="A86" s="74" t="s">
        <v>37</v>
      </c>
      <c r="B86" s="152" t="s">
        <v>314</v>
      </c>
      <c r="C86" s="152">
        <v>1</v>
      </c>
      <c r="D86" s="308">
        <f t="shared" si="1"/>
        <v>1.3236284769850148</v>
      </c>
      <c r="E86" s="303">
        <f t="shared" si="2"/>
        <v>1.7783132708394389</v>
      </c>
      <c r="F86" s="303">
        <f t="shared" si="3"/>
        <v>1.7883497891217963</v>
      </c>
      <c r="G86" s="303">
        <f t="shared" ref="G86:AQ86" si="40">G39+0.01</f>
        <v>1.9409795831297445</v>
      </c>
      <c r="H86" s="303">
        <f t="shared" si="40"/>
        <v>2.1751706949375071</v>
      </c>
      <c r="I86" s="303">
        <f t="shared" si="40"/>
        <v>2.4147490560925067</v>
      </c>
      <c r="J86" s="303">
        <f t="shared" si="40"/>
        <v>2.6459127125663668</v>
      </c>
      <c r="K86" s="303">
        <f t="shared" si="40"/>
        <v>2.8693852709852381</v>
      </c>
      <c r="L86" s="303">
        <f t="shared" si="40"/>
        <v>3.088161957869247</v>
      </c>
      <c r="M86" s="303">
        <f t="shared" si="40"/>
        <v>3.3074950124091065</v>
      </c>
      <c r="N86" s="303">
        <f t="shared" si="40"/>
        <v>3.5334349467771973</v>
      </c>
      <c r="O86" s="303">
        <f t="shared" si="40"/>
        <v>3.7677552761374331</v>
      </c>
      <c r="P86" s="303">
        <f t="shared" si="40"/>
        <v>4.0111086040751305</v>
      </c>
      <c r="Q86" s="303">
        <f t="shared" si="40"/>
        <v>4.2643310603952713</v>
      </c>
      <c r="R86" s="303">
        <f t="shared" si="40"/>
        <v>4.528463793073259</v>
      </c>
      <c r="S86" s="303">
        <f t="shared" si="40"/>
        <v>4.8044787943513674</v>
      </c>
      <c r="T86" s="303">
        <f t="shared" si="40"/>
        <v>5.0922681793947699</v>
      </c>
      <c r="U86" s="303">
        <f t="shared" si="40"/>
        <v>5.3912955881653524</v>
      </c>
      <c r="V86" s="303">
        <f t="shared" si="40"/>
        <v>5.7008445892417754</v>
      </c>
      <c r="W86" s="303">
        <f t="shared" si="40"/>
        <v>6.0200034974614409</v>
      </c>
      <c r="X86" s="303">
        <f t="shared" si="40"/>
        <v>6.3476515687024078</v>
      </c>
      <c r="Y86" s="303">
        <f t="shared" si="40"/>
        <v>6.6824471372046128</v>
      </c>
      <c r="Z86" s="303">
        <f t="shared" si="40"/>
        <v>7.0228183070080501</v>
      </c>
      <c r="AA86" s="303">
        <f t="shared" si="40"/>
        <v>7.3669568428855898</v>
      </c>
      <c r="AB86" s="303">
        <f t="shared" si="40"/>
        <v>7.7128159236364775</v>
      </c>
      <c r="AC86" s="303">
        <f t="shared" si="40"/>
        <v>8.0581124177527546</v>
      </c>
      <c r="AD86" s="303">
        <f t="shared" si="40"/>
        <v>8.4003343143442883</v>
      </c>
      <c r="AE86" s="303">
        <f t="shared" si="40"/>
        <v>8.7367538872059818</v>
      </c>
      <c r="AF86" s="303">
        <f t="shared" si="40"/>
        <v>9.0644470840294797</v>
      </c>
      <c r="AG86" s="303">
        <f t="shared" si="40"/>
        <v>9.3803195138862367</v>
      </c>
      <c r="AH86" s="303">
        <f t="shared" si="40"/>
        <v>9.6811392533199285</v>
      </c>
      <c r="AI86" s="303">
        <f t="shared" si="40"/>
        <v>9.9635765052608374</v>
      </c>
      <c r="AJ86" s="303">
        <f t="shared" si="40"/>
        <v>10.224249927851961</v>
      </c>
      <c r="AK86" s="303">
        <f t="shared" si="40"/>
        <v>10.459779206483827</v>
      </c>
      <c r="AL86" s="303">
        <f t="shared" si="40"/>
        <v>10.666843178321045</v>
      </c>
      <c r="AM86" s="303">
        <f t="shared" si="40"/>
        <v>10.842242542973894</v>
      </c>
      <c r="AN86" s="303">
        <f t="shared" si="40"/>
        <v>10.982965916387304</v>
      </c>
      <c r="AO86" s="303">
        <f t="shared" si="40"/>
        <v>11.086257719955336</v>
      </c>
      <c r="AP86" s="303">
        <f t="shared" si="40"/>
        <v>11.149686157185505</v>
      </c>
      <c r="AQ86" s="304">
        <f t="shared" si="40"/>
        <v>11.171209330609043</v>
      </c>
    </row>
    <row r="87" spans="1:43" x14ac:dyDescent="0.2">
      <c r="A87" s="74" t="s">
        <v>38</v>
      </c>
      <c r="B87" s="152" t="s">
        <v>314</v>
      </c>
      <c r="C87" s="152">
        <v>1</v>
      </c>
      <c r="D87" s="308">
        <f t="shared" si="1"/>
        <v>1.0664547182943094</v>
      </c>
      <c r="E87" s="303">
        <f t="shared" si="2"/>
        <v>1.3419785734491494</v>
      </c>
      <c r="F87" s="303">
        <f t="shared" si="3"/>
        <v>1.3160483310438635</v>
      </c>
      <c r="G87" s="303">
        <f t="shared" ref="G87:AQ87" si="41">G40+0.01</f>
        <v>1.3750469877714822</v>
      </c>
      <c r="H87" s="303">
        <f t="shared" si="41"/>
        <v>1.4813459492507859</v>
      </c>
      <c r="I87" s="303">
        <f t="shared" si="41"/>
        <v>1.5889812697557073</v>
      </c>
      <c r="J87" s="303">
        <f t="shared" si="41"/>
        <v>1.6923927273849344</v>
      </c>
      <c r="K87" s="303">
        <f t="shared" si="41"/>
        <v>1.7916978500530352</v>
      </c>
      <c r="L87" s="303">
        <f t="shared" si="41"/>
        <v>1.8874355849515294</v>
      </c>
      <c r="M87" s="303">
        <f t="shared" si="41"/>
        <v>1.9805542527744802</v>
      </c>
      <c r="N87" s="303">
        <f t="shared" si="41"/>
        <v>2.072116383908261</v>
      </c>
      <c r="O87" s="303">
        <f t="shared" si="41"/>
        <v>2.1623480933444816</v>
      </c>
      <c r="P87" s="303">
        <f t="shared" si="41"/>
        <v>2.2513029378230658</v>
      </c>
      <c r="Q87" s="303">
        <f t="shared" si="41"/>
        <v>2.3391179208730937</v>
      </c>
      <c r="R87" s="303">
        <f t="shared" si="41"/>
        <v>2.4260138105528162</v>
      </c>
      <c r="S87" s="303">
        <f t="shared" si="41"/>
        <v>2.5121890328462113</v>
      </c>
      <c r="T87" s="303">
        <f t="shared" si="41"/>
        <v>2.5974723857194779</v>
      </c>
      <c r="U87" s="303">
        <f t="shared" si="41"/>
        <v>2.6815909668619202</v>
      </c>
      <c r="V87" s="303">
        <f t="shared" si="41"/>
        <v>2.7642704108328906</v>
      </c>
      <c r="W87" s="303">
        <f t="shared" si="41"/>
        <v>2.845236464996638</v>
      </c>
      <c r="X87" s="303">
        <f t="shared" si="41"/>
        <v>2.9242165906867892</v>
      </c>
      <c r="Y87" s="303">
        <f t="shared" si="41"/>
        <v>3.0009415757945623</v>
      </c>
      <c r="Z87" s="303">
        <f t="shared" si="41"/>
        <v>3.0751471447298848</v>
      </c>
      <c r="AA87" s="303">
        <f t="shared" si="41"/>
        <v>3.1465755516244043</v>
      </c>
      <c r="AB87" s="303">
        <f t="shared" si="41"/>
        <v>3.214977142731112</v>
      </c>
      <c r="AC87" s="303">
        <f t="shared" si="41"/>
        <v>3.2801118742265221</v>
      </c>
      <c r="AD87" s="303">
        <f t="shared" si="41"/>
        <v>3.3417507720337536</v>
      </c>
      <c r="AE87" s="303">
        <f t="shared" si="41"/>
        <v>3.3996773208532103</v>
      </c>
      <c r="AF87" s="303">
        <f t="shared" si="41"/>
        <v>3.4536887703035215</v>
      </c>
      <c r="AG87" s="303">
        <f t="shared" si="41"/>
        <v>3.5035973469285815</v>
      </c>
      <c r="AH87" s="303">
        <f t="shared" si="41"/>
        <v>3.5492313618051785</v>
      </c>
      <c r="AI87" s="303">
        <f t="shared" si="41"/>
        <v>3.5904362045756679</v>
      </c>
      <c r="AJ87" s="303">
        <f t="shared" si="41"/>
        <v>3.6270752159162818</v>
      </c>
      <c r="AK87" s="303">
        <f t="shared" si="41"/>
        <v>3.6590304317177562</v>
      </c>
      <c r="AL87" s="303">
        <f t="shared" si="41"/>
        <v>3.6862031935830659</v>
      </c>
      <c r="AM87" s="303">
        <f t="shared" si="41"/>
        <v>3.7085146216201212</v>
      </c>
      <c r="AN87" s="303">
        <f t="shared" si="41"/>
        <v>3.7259059469061895</v>
      </c>
      <c r="AO87" s="303">
        <f t="shared" si="41"/>
        <v>3.7383387024077717</v>
      </c>
      <c r="AP87" s="303">
        <f t="shared" si="41"/>
        <v>3.7457947725366618</v>
      </c>
      <c r="AQ87" s="304">
        <f t="shared" si="41"/>
        <v>3.7482763028923816</v>
      </c>
    </row>
    <row r="88" spans="1:43" x14ac:dyDescent="0.2">
      <c r="A88" s="74" t="s">
        <v>39</v>
      </c>
      <c r="B88" s="152" t="s">
        <v>314</v>
      </c>
      <c r="C88" s="152">
        <v>1</v>
      </c>
      <c r="D88" s="308">
        <f t="shared" si="1"/>
        <v>1.1226789408420748</v>
      </c>
      <c r="E88" s="303">
        <f t="shared" si="2"/>
        <v>1.3227807436710153</v>
      </c>
      <c r="F88" s="303">
        <f t="shared" si="3"/>
        <v>1.3034575880117194</v>
      </c>
      <c r="G88" s="303">
        <f t="shared" ref="G88:AQ88" si="42">G41+0.01</f>
        <v>1.376204579903618</v>
      </c>
      <c r="H88" s="303">
        <f t="shared" si="42"/>
        <v>1.4924363135109482</v>
      </c>
      <c r="I88" s="303">
        <f t="shared" si="42"/>
        <v>1.5941504574727494</v>
      </c>
      <c r="J88" s="303">
        <f t="shared" si="42"/>
        <v>1.6762896804099341</v>
      </c>
      <c r="K88" s="303">
        <f t="shared" si="42"/>
        <v>1.7449097894928336</v>
      </c>
      <c r="L88" s="303">
        <f t="shared" si="42"/>
        <v>1.8081015934324138</v>
      </c>
      <c r="M88" s="303">
        <f t="shared" si="42"/>
        <v>1.8755251552813565</v>
      </c>
      <c r="N88" s="303">
        <f t="shared" si="42"/>
        <v>1.9559495125031829</v>
      </c>
      <c r="O88" s="303">
        <f t="shared" si="42"/>
        <v>2.0494883119489389</v>
      </c>
      <c r="P88" s="303">
        <f t="shared" si="42"/>
        <v>2.1535868546643124</v>
      </c>
      <c r="Q88" s="303">
        <f t="shared" si="42"/>
        <v>2.2650811752366042</v>
      </c>
      <c r="R88" s="303">
        <f t="shared" si="42"/>
        <v>2.3800391635847666</v>
      </c>
      <c r="S88" s="303">
        <f t="shared" si="42"/>
        <v>2.4944816714731752</v>
      </c>
      <c r="T88" s="303">
        <f t="shared" si="42"/>
        <v>2.6071219764278322</v>
      </c>
      <c r="U88" s="303">
        <f t="shared" si="42"/>
        <v>2.7174358863027037</v>
      </c>
      <c r="V88" s="303">
        <f t="shared" si="42"/>
        <v>2.8249216253730505</v>
      </c>
      <c r="W88" s="303">
        <f t="shared" si="42"/>
        <v>2.929105122633576</v>
      </c>
      <c r="X88" s="303">
        <f t="shared" si="42"/>
        <v>3.0295447646720381</v>
      </c>
      <c r="Y88" s="303">
        <f t="shared" si="42"/>
        <v>3.125835550377742</v>
      </c>
      <c r="Z88" s="303">
        <f t="shared" si="42"/>
        <v>3.217612600559995</v>
      </c>
      <c r="AA88" s="303">
        <f t="shared" si="42"/>
        <v>3.3045539915893154</v>
      </c>
      <c r="AB88" s="303">
        <f t="shared" si="42"/>
        <v>3.3863828979662629</v>
      </c>
      <c r="AC88" s="303">
        <f t="shared" si="42"/>
        <v>3.4628690438459526</v>
      </c>
      <c r="AD88" s="303">
        <f t="shared" si="42"/>
        <v>3.5338294776334558</v>
      </c>
      <c r="AE88" s="303">
        <f t="shared" si="42"/>
        <v>3.5991286965133331</v>
      </c>
      <c r="AF88" s="303">
        <f t="shared" si="42"/>
        <v>3.658678158950174</v>
      </c>
      <c r="AG88" s="303">
        <f t="shared" si="42"/>
        <v>3.7124352326313952</v>
      </c>
      <c r="AH88" s="303">
        <f t="shared" si="42"/>
        <v>3.7604016329212557</v>
      </c>
      <c r="AI88" s="303">
        <f t="shared" si="42"/>
        <v>3.8026214126248647</v>
      </c>
      <c r="AJ88" s="303">
        <f t="shared" si="42"/>
        <v>3.83917856774851</v>
      </c>
      <c r="AK88" s="303">
        <f t="shared" si="42"/>
        <v>3.8701943260670473</v>
      </c>
      <c r="AL88" s="303">
        <f t="shared" si="42"/>
        <v>3.8958241857916223</v>
      </c>
      <c r="AM88" s="303">
        <f t="shared" si="42"/>
        <v>3.9162547706274151</v>
      </c>
      <c r="AN88" s="303">
        <f t="shared" si="42"/>
        <v>3.9317005652034367</v>
      </c>
      <c r="AO88" s="303">
        <f t="shared" si="42"/>
        <v>3.9424005914419147</v>
      </c>
      <c r="AP88" s="303">
        <f t="shared" si="42"/>
        <v>3.9486150821208379</v>
      </c>
      <c r="AQ88" s="304">
        <f t="shared" si="42"/>
        <v>3.9506222028765854</v>
      </c>
    </row>
    <row r="89" spans="1:43" x14ac:dyDescent="0.2">
      <c r="A89" s="74" t="s">
        <v>40</v>
      </c>
      <c r="B89" s="152" t="s">
        <v>314</v>
      </c>
      <c r="C89" s="152">
        <v>1</v>
      </c>
      <c r="D89" s="308">
        <f t="shared" si="1"/>
        <v>1.1976445709057626</v>
      </c>
      <c r="E89" s="303">
        <f t="shared" si="2"/>
        <v>1.4178063520995712</v>
      </c>
      <c r="F89" s="303">
        <f t="shared" si="3"/>
        <v>1.4203378838911354</v>
      </c>
      <c r="G89" s="303">
        <f t="shared" ref="G89:AQ89" si="43">G42+0.01</f>
        <v>1.553404742615629</v>
      </c>
      <c r="H89" s="303">
        <f t="shared" si="43"/>
        <v>1.7596200502384503</v>
      </c>
      <c r="I89" s="303">
        <f t="shared" si="43"/>
        <v>1.9646669729208748</v>
      </c>
      <c r="J89" s="303">
        <f t="shared" si="43"/>
        <v>2.1547467544166117</v>
      </c>
      <c r="K89" s="303">
        <f t="shared" si="43"/>
        <v>2.3310975780288747</v>
      </c>
      <c r="L89" s="303">
        <f t="shared" si="43"/>
        <v>2.4980828100122441</v>
      </c>
      <c r="M89" s="303">
        <f t="shared" si="43"/>
        <v>2.6629571456901373</v>
      </c>
      <c r="N89" s="303">
        <f t="shared" si="43"/>
        <v>2.8336972366860591</v>
      </c>
      <c r="O89" s="303">
        <f t="shared" si="43"/>
        <v>3.0120051430541976</v>
      </c>
      <c r="P89" s="303">
        <f t="shared" si="43"/>
        <v>3.1977309788299717</v>
      </c>
      <c r="Q89" s="303">
        <f t="shared" si="43"/>
        <v>3.3906510157148122</v>
      </c>
      <c r="R89" s="303">
        <f t="shared" si="43"/>
        <v>3.5904613053524241</v>
      </c>
      <c r="S89" s="303">
        <f t="shared" si="43"/>
        <v>3.7967691688148397</v>
      </c>
      <c r="T89" s="303">
        <f t="shared" si="43"/>
        <v>4.0090791623797664</v>
      </c>
      <c r="U89" s="303">
        <f t="shared" si="43"/>
        <v>4.2267934293377269</v>
      </c>
      <c r="V89" s="303">
        <f t="shared" si="43"/>
        <v>4.449209533988995</v>
      </c>
      <c r="W89" s="303">
        <f t="shared" si="43"/>
        <v>4.6755171617195836</v>
      </c>
      <c r="X89" s="303">
        <f t="shared" si="43"/>
        <v>4.9047960707335463</v>
      </c>
      <c r="Y89" s="303">
        <f t="shared" si="43"/>
        <v>5.136015497944399</v>
      </c>
      <c r="Z89" s="303">
        <f t="shared" si="43"/>
        <v>5.3680352164432463</v>
      </c>
      <c r="AA89" s="303">
        <f t="shared" si="43"/>
        <v>5.5996084307656444</v>
      </c>
      <c r="AB89" s="303">
        <f t="shared" si="43"/>
        <v>5.8293866782615602</v>
      </c>
      <c r="AC89" s="303">
        <f t="shared" si="43"/>
        <v>6.0559268797599506</v>
      </c>
      <c r="AD89" s="303">
        <f t="shared" si="43"/>
        <v>6.2777006501200496</v>
      </c>
      <c r="AE89" s="303">
        <f t="shared" si="43"/>
        <v>6.4931059391116177</v>
      </c>
      <c r="AF89" s="303">
        <f t="shared" si="43"/>
        <v>6.7004810255649163</v>
      </c>
      <c r="AG89" s="303">
        <f t="shared" si="43"/>
        <v>6.8981208333811797</v>
      </c>
      <c r="AH89" s="303">
        <f t="shared" si="43"/>
        <v>7.0842954776254903</v>
      </c>
      <c r="AI89" s="303">
        <f t="shared" si="43"/>
        <v>7.2572708837135442</v>
      </c>
      <c r="AJ89" s="303">
        <f t="shared" si="43"/>
        <v>7.4153312541759036</v>
      </c>
      <c r="AK89" s="303">
        <f t="shared" si="43"/>
        <v>7.5568030875034697</v>
      </c>
      <c r="AL89" s="303">
        <f t="shared" si="43"/>
        <v>7.6800803843149188</v>
      </c>
      <c r="AM89" s="303">
        <f t="shared" si="43"/>
        <v>7.7836506099718124</v>
      </c>
      <c r="AN89" s="303">
        <f t="shared" si="43"/>
        <v>7.8661209224185029</v>
      </c>
      <c r="AO89" s="303">
        <f t="shared" si="43"/>
        <v>7.9262441221639559</v>
      </c>
      <c r="AP89" s="303">
        <f t="shared" si="43"/>
        <v>7.9629437406709345</v>
      </c>
      <c r="AQ89" s="304">
        <f t="shared" si="43"/>
        <v>7.9753376565698</v>
      </c>
    </row>
    <row r="90" spans="1:43" x14ac:dyDescent="0.2">
      <c r="A90" s="74" t="s">
        <v>41</v>
      </c>
      <c r="B90" s="152" t="s">
        <v>314</v>
      </c>
      <c r="C90" s="152">
        <v>1</v>
      </c>
      <c r="D90" s="308">
        <f t="shared" si="1"/>
        <v>1.1081022905519133</v>
      </c>
      <c r="E90" s="303">
        <f t="shared" si="2"/>
        <v>1.2794224805491574</v>
      </c>
      <c r="F90" s="303">
        <f t="shared" si="3"/>
        <v>1.2549363957156041</v>
      </c>
      <c r="G90" s="303">
        <f t="shared" ref="G90:AQ90" si="44">G43+0.01</f>
        <v>1.3165678015410556</v>
      </c>
      <c r="H90" s="303">
        <f t="shared" si="44"/>
        <v>1.4235387999789806</v>
      </c>
      <c r="I90" s="303">
        <f t="shared" si="44"/>
        <v>1.5261701208772489</v>
      </c>
      <c r="J90" s="303">
        <f t="shared" si="44"/>
        <v>1.6183728824204726</v>
      </c>
      <c r="K90" s="303">
        <f t="shared" si="44"/>
        <v>1.7011717635143533</v>
      </c>
      <c r="L90" s="303">
        <f t="shared" si="44"/>
        <v>1.7765031800529989</v>
      </c>
      <c r="M90" s="303">
        <f t="shared" si="44"/>
        <v>1.8470899278557029</v>
      </c>
      <c r="N90" s="303">
        <f t="shared" si="44"/>
        <v>1.9156678182059215</v>
      </c>
      <c r="O90" s="303">
        <f t="shared" si="44"/>
        <v>1.9827318388049036</v>
      </c>
      <c r="P90" s="303">
        <f t="shared" si="44"/>
        <v>2.0481878137913592</v>
      </c>
      <c r="Q90" s="303">
        <f t="shared" si="44"/>
        <v>2.1119716910149471</v>
      </c>
      <c r="R90" s="303">
        <f t="shared" si="44"/>
        <v>2.1740498601727181</v>
      </c>
      <c r="S90" s="303">
        <f t="shared" si="44"/>
        <v>2.2343890446441317</v>
      </c>
      <c r="T90" s="303">
        <f t="shared" si="44"/>
        <v>2.2928593747892134</v>
      </c>
      <c r="U90" s="303">
        <f t="shared" si="44"/>
        <v>2.3493137092912426</v>
      </c>
      <c r="V90" s="303">
        <f t="shared" si="44"/>
        <v>2.4036168503615163</v>
      </c>
      <c r="W90" s="303">
        <f t="shared" si="44"/>
        <v>2.4556461949795252</v>
      </c>
      <c r="X90" s="303">
        <f t="shared" si="44"/>
        <v>2.5052922596448544</v>
      </c>
      <c r="Y90" s="303">
        <f t="shared" si="44"/>
        <v>2.5524590781988148</v>
      </c>
      <c r="Z90" s="303">
        <f t="shared" si="44"/>
        <v>2.5970644739187585</v>
      </c>
      <c r="AA90" s="303">
        <f t="shared" si="44"/>
        <v>2.6390402086240949</v>
      </c>
      <c r="AB90" s="303">
        <f t="shared" si="44"/>
        <v>2.6783320129408432</v>
      </c>
      <c r="AC90" s="303">
        <f t="shared" si="44"/>
        <v>2.714899503135658</v>
      </c>
      <c r="AD90" s="303">
        <f t="shared" si="44"/>
        <v>2.7487159910391159</v>
      </c>
      <c r="AE90" s="303">
        <f t="shared" si="44"/>
        <v>2.7797681945238164</v>
      </c>
      <c r="AF90" s="303">
        <f t="shared" si="44"/>
        <v>2.8080558567814995</v>
      </c>
      <c r="AG90" s="303">
        <f t="shared" si="44"/>
        <v>2.833591283254608</v>
      </c>
      <c r="AH90" s="303">
        <f t="shared" si="44"/>
        <v>2.8563988055232237</v>
      </c>
      <c r="AI90" s="303">
        <f t="shared" si="44"/>
        <v>2.8765141817347062</v>
      </c>
      <c r="AJ90" s="303">
        <f t="shared" si="44"/>
        <v>2.8939839432976551</v>
      </c>
      <c r="AK90" s="303">
        <f t="shared" si="44"/>
        <v>2.9088646975541494</v>
      </c>
      <c r="AL90" s="303">
        <f t="shared" si="44"/>
        <v>2.9212223960068116</v>
      </c>
      <c r="AM90" s="303">
        <f t="shared" si="44"/>
        <v>2.9311315774223621</v>
      </c>
      <c r="AN90" s="303">
        <f t="shared" si="44"/>
        <v>2.9386745947757529</v>
      </c>
      <c r="AO90" s="303">
        <f t="shared" si="44"/>
        <v>2.9439408345520981</v>
      </c>
      <c r="AP90" s="303">
        <f t="shared" si="44"/>
        <v>2.947025936403703</v>
      </c>
      <c r="AQ90" s="304">
        <f t="shared" si="44"/>
        <v>2.9480310205794966</v>
      </c>
    </row>
    <row r="91" spans="1:43" x14ac:dyDescent="0.2">
      <c r="A91" s="211" t="s">
        <v>88</v>
      </c>
      <c r="B91" s="153" t="s">
        <v>314</v>
      </c>
      <c r="C91" s="153">
        <v>1</v>
      </c>
      <c r="D91" s="309">
        <f t="shared" si="1"/>
        <v>1.0255641869457346</v>
      </c>
      <c r="E91" s="305">
        <f t="shared" si="2"/>
        <v>1.1662933467378671</v>
      </c>
      <c r="F91" s="305">
        <f t="shared" si="3"/>
        <v>1.1640320876447743</v>
      </c>
      <c r="G91" s="305">
        <f t="shared" ref="G91:AQ91" si="45">G44+0.01</f>
        <v>1.2004408408224678</v>
      </c>
      <c r="H91" s="305">
        <f t="shared" si="45"/>
        <v>1.2502418364198762</v>
      </c>
      <c r="I91" s="305">
        <f t="shared" si="45"/>
        <v>1.3150801283918003</v>
      </c>
      <c r="J91" s="305">
        <f t="shared" si="45"/>
        <v>1.3708133970582135</v>
      </c>
      <c r="K91" s="305">
        <f t="shared" si="45"/>
        <v>1.4251806088223526</v>
      </c>
      <c r="L91" s="305">
        <f t="shared" si="45"/>
        <v>1.477971473530483</v>
      </c>
      <c r="M91" s="305">
        <f t="shared" si="45"/>
        <v>1.537529197228042</v>
      </c>
      <c r="N91" s="305">
        <f t="shared" si="45"/>
        <v>1.5780818015213203</v>
      </c>
      <c r="O91" s="305">
        <f t="shared" si="45"/>
        <v>1.6250842680243509</v>
      </c>
      <c r="P91" s="305">
        <f t="shared" si="45"/>
        <v>1.6698787115739109</v>
      </c>
      <c r="Q91" s="305">
        <f t="shared" si="45"/>
        <v>1.712365383403585</v>
      </c>
      <c r="R91" s="305">
        <f t="shared" si="45"/>
        <v>1.748868058785658</v>
      </c>
      <c r="S91" s="305">
        <f t="shared" si="45"/>
        <v>1.7901378714971516</v>
      </c>
      <c r="T91" s="305">
        <f t="shared" si="45"/>
        <v>1.8253450949870109</v>
      </c>
      <c r="U91" s="305">
        <f t="shared" si="45"/>
        <v>1.8580863132207779</v>
      </c>
      <c r="V91" s="305">
        <f t="shared" si="45"/>
        <v>1.8883796040936771</v>
      </c>
      <c r="W91" s="305">
        <f t="shared" si="45"/>
        <v>1.9162642192937633</v>
      </c>
      <c r="X91" s="305">
        <f t="shared" si="45"/>
        <v>1.9417993162975706</v>
      </c>
      <c r="Y91" s="305">
        <f t="shared" si="45"/>
        <v>1.9650625639240851</v>
      </c>
      <c r="Z91" s="305">
        <f t="shared" si="45"/>
        <v>1.9861486590240374</v>
      </c>
      <c r="AA91" s="305">
        <f t="shared" si="45"/>
        <v>2.0051677904863472</v>
      </c>
      <c r="AB91" s="305">
        <f t="shared" si="45"/>
        <v>2.0222440847394161</v>
      </c>
      <c r="AC91" s="305">
        <f t="shared" si="45"/>
        <v>2.0375140644485445</v>
      </c>
      <c r="AD91" s="305">
        <f t="shared" si="45"/>
        <v>2.0511251492940432</v>
      </c>
      <c r="AE91" s="305">
        <f t="shared" si="45"/>
        <v>2.063234224686243</v>
      </c>
      <c r="AF91" s="305">
        <f t="shared" si="45"/>
        <v>2.0740063011521515</v>
      </c>
      <c r="AG91" s="305">
        <f t="shared" si="45"/>
        <v>2.0836132840226047</v>
      </c>
      <c r="AH91" s="305">
        <f t="shared" si="45"/>
        <v>2.0922328700536847</v>
      </c>
      <c r="AI91" s="305">
        <f t="shared" si="45"/>
        <v>2.1000475848157807</v>
      </c>
      <c r="AJ91" s="305">
        <f t="shared" si="45"/>
        <v>2.1072439721465859</v>
      </c>
      <c r="AK91" s="305">
        <f t="shared" si="45"/>
        <v>2.1140119447487211</v>
      </c>
      <c r="AL91" s="305">
        <f t="shared" si="45"/>
        <v>2.1205443031640572</v>
      </c>
      <c r="AM91" s="305">
        <f t="shared" si="45"/>
        <v>2.1270364289110186</v>
      </c>
      <c r="AN91" s="305">
        <f t="shared" si="45"/>
        <v>2.1336861565560374</v>
      </c>
      <c r="AO91" s="305">
        <f t="shared" si="45"/>
        <v>2.1406938289275455</v>
      </c>
      <c r="AP91" s="305">
        <f t="shared" si="45"/>
        <v>2.1482625395872681</v>
      </c>
      <c r="AQ91" s="306">
        <f t="shared" si="45"/>
        <v>2.1566709072621948</v>
      </c>
    </row>
    <row r="94" spans="1:43" x14ac:dyDescent="0.2">
      <c r="A94" s="477" t="s">
        <v>733</v>
      </c>
      <c r="B94" s="476"/>
      <c r="C94" s="476"/>
      <c r="D94" s="476"/>
    </row>
    <row r="95" spans="1:43" x14ac:dyDescent="0.2">
      <c r="A95" s="168" t="s">
        <v>279</v>
      </c>
      <c r="B95" s="168" t="s">
        <v>343</v>
      </c>
      <c r="C95" s="168">
        <v>2020</v>
      </c>
      <c r="D95" s="172">
        <v>2021</v>
      </c>
      <c r="E95" s="168">
        <v>2022</v>
      </c>
      <c r="F95" s="168">
        <v>2023</v>
      </c>
      <c r="G95" s="168">
        <v>2024</v>
      </c>
      <c r="H95" s="168">
        <v>2025</v>
      </c>
      <c r="I95" s="168">
        <v>2026</v>
      </c>
      <c r="J95" s="168">
        <v>2027</v>
      </c>
      <c r="K95" s="168">
        <v>2028</v>
      </c>
      <c r="L95" s="168">
        <v>2029</v>
      </c>
      <c r="M95" s="168">
        <v>2030</v>
      </c>
      <c r="N95" s="168">
        <v>2031</v>
      </c>
      <c r="O95" s="168">
        <v>2032</v>
      </c>
      <c r="P95" s="168">
        <v>2033</v>
      </c>
      <c r="Q95" s="168">
        <v>2034</v>
      </c>
      <c r="R95" s="168">
        <v>2035</v>
      </c>
      <c r="S95" s="168">
        <v>2036</v>
      </c>
      <c r="T95" s="168">
        <v>2037</v>
      </c>
      <c r="U95" s="168">
        <v>2038</v>
      </c>
      <c r="V95" s="168">
        <v>2039</v>
      </c>
      <c r="W95" s="168">
        <v>2040</v>
      </c>
      <c r="X95" s="168">
        <v>2041</v>
      </c>
      <c r="Y95" s="168">
        <v>2042</v>
      </c>
      <c r="Z95" s="168">
        <v>2043</v>
      </c>
      <c r="AA95" s="168">
        <v>2044</v>
      </c>
      <c r="AB95" s="168">
        <v>2045</v>
      </c>
      <c r="AC95" s="168">
        <v>2046</v>
      </c>
      <c r="AD95" s="168">
        <v>2047</v>
      </c>
      <c r="AE95" s="168">
        <v>2048</v>
      </c>
      <c r="AF95" s="168">
        <v>2049</v>
      </c>
      <c r="AG95" s="168">
        <v>2050</v>
      </c>
      <c r="AH95" s="168">
        <v>2051</v>
      </c>
      <c r="AI95" s="168">
        <v>2052</v>
      </c>
      <c r="AJ95" s="168">
        <v>2053</v>
      </c>
      <c r="AK95" s="168">
        <v>2054</v>
      </c>
      <c r="AL95" s="168">
        <v>2055</v>
      </c>
      <c r="AM95" s="168">
        <v>2056</v>
      </c>
      <c r="AN95" s="168">
        <v>2057</v>
      </c>
      <c r="AO95" s="168">
        <v>2058</v>
      </c>
      <c r="AP95" s="168">
        <v>2059</v>
      </c>
      <c r="AQ95" s="168">
        <v>2060</v>
      </c>
    </row>
    <row r="96" spans="1:43" x14ac:dyDescent="0.2">
      <c r="A96" s="218" t="s">
        <v>2</v>
      </c>
      <c r="B96" s="151" t="s">
        <v>344</v>
      </c>
      <c r="C96" s="152">
        <v>1</v>
      </c>
      <c r="D96" s="301">
        <f>D2-0.005</f>
        <v>1.0446668375192212</v>
      </c>
      <c r="E96" s="301">
        <f>E2-0.094</f>
        <v>1.0384449000512557</v>
      </c>
      <c r="F96" s="301">
        <f>F2-0.08</f>
        <v>1.1252895950794464</v>
      </c>
      <c r="G96" s="301">
        <f t="shared" ref="G96:AQ96" si="46">G2-0.05</f>
        <v>1.2182009226037929</v>
      </c>
      <c r="H96" s="301">
        <f t="shared" si="46"/>
        <v>1.2811122501281393</v>
      </c>
      <c r="I96" s="301">
        <f t="shared" si="46"/>
        <v>1.3028446950281907</v>
      </c>
      <c r="J96" s="301">
        <f t="shared" si="46"/>
        <v>1.3245771399282418</v>
      </c>
      <c r="K96" s="301">
        <f t="shared" si="46"/>
        <v>1.3463095848282931</v>
      </c>
      <c r="L96" s="301">
        <f t="shared" si="46"/>
        <v>1.3680420297283442</v>
      </c>
      <c r="M96" s="301">
        <f t="shared" si="46"/>
        <v>1.3897744746283955</v>
      </c>
      <c r="N96" s="301">
        <f t="shared" si="46"/>
        <v>1.3979241414659147</v>
      </c>
      <c r="O96" s="301">
        <f t="shared" si="46"/>
        <v>1.4060738083034339</v>
      </c>
      <c r="P96" s="301">
        <f t="shared" si="46"/>
        <v>1.414223475140953</v>
      </c>
      <c r="Q96" s="301">
        <f t="shared" si="46"/>
        <v>1.4223731419784722</v>
      </c>
      <c r="R96" s="301">
        <f t="shared" si="46"/>
        <v>1.4305228088159918</v>
      </c>
      <c r="S96" s="301">
        <f t="shared" si="46"/>
        <v>1.4169400307534596</v>
      </c>
      <c r="T96" s="301">
        <f t="shared" si="46"/>
        <v>1.4033572526909275</v>
      </c>
      <c r="U96" s="301">
        <f t="shared" si="46"/>
        <v>1.3897744746283955</v>
      </c>
      <c r="V96" s="301">
        <f t="shared" si="46"/>
        <v>1.3761916965658634</v>
      </c>
      <c r="W96" s="301">
        <f t="shared" si="46"/>
        <v>1.3626089185033317</v>
      </c>
      <c r="X96" s="301">
        <f t="shared" si="46"/>
        <v>1.3408764736032803</v>
      </c>
      <c r="Y96" s="301">
        <f t="shared" si="46"/>
        <v>1.3191440287032292</v>
      </c>
      <c r="Z96" s="301">
        <f t="shared" si="46"/>
        <v>1.2974115838031779</v>
      </c>
      <c r="AA96" s="301">
        <f t="shared" si="46"/>
        <v>1.2756791389031266</v>
      </c>
      <c r="AB96" s="301">
        <f t="shared" si="46"/>
        <v>1.2539466940030752</v>
      </c>
      <c r="AC96" s="301">
        <f t="shared" si="46"/>
        <v>1.2322142491030241</v>
      </c>
      <c r="AD96" s="301">
        <f t="shared" si="46"/>
        <v>1.2104818042029728</v>
      </c>
      <c r="AE96" s="301">
        <f t="shared" si="46"/>
        <v>1.1887493593029215</v>
      </c>
      <c r="AF96" s="301">
        <f t="shared" si="46"/>
        <v>1.1670169144028704</v>
      </c>
      <c r="AG96" s="301">
        <f t="shared" si="46"/>
        <v>1.145284469502819</v>
      </c>
      <c r="AH96" s="301">
        <f t="shared" si="46"/>
        <v>1.1181189133777547</v>
      </c>
      <c r="AI96" s="301">
        <f t="shared" si="46"/>
        <v>1.0909533572526906</v>
      </c>
      <c r="AJ96" s="301">
        <f t="shared" si="46"/>
        <v>1.0637878011276265</v>
      </c>
      <c r="AK96" s="301">
        <f t="shared" si="46"/>
        <v>1.0366222450025624</v>
      </c>
      <c r="AL96" s="301">
        <f t="shared" si="46"/>
        <v>1.0094566888774987</v>
      </c>
      <c r="AM96" s="301">
        <f t="shared" si="46"/>
        <v>0.9877242439774474</v>
      </c>
      <c r="AN96" s="301">
        <f t="shared" si="46"/>
        <v>0.9659917990773963</v>
      </c>
      <c r="AO96" s="301">
        <f t="shared" si="46"/>
        <v>0.94425935417734497</v>
      </c>
      <c r="AP96" s="301">
        <f t="shared" si="46"/>
        <v>0.92252690927729375</v>
      </c>
      <c r="AQ96" s="302">
        <f t="shared" si="46"/>
        <v>0.90079446437724231</v>
      </c>
    </row>
    <row r="97" spans="1:43" x14ac:dyDescent="0.2">
      <c r="A97" s="219" t="s">
        <v>3</v>
      </c>
      <c r="B97" s="152" t="s">
        <v>345</v>
      </c>
      <c r="C97" s="152">
        <v>1</v>
      </c>
      <c r="D97" s="303">
        <f t="shared" ref="D97:D138" si="47">D3-0.005</f>
        <v>1.0508915893666801</v>
      </c>
      <c r="E97" s="303">
        <f t="shared" ref="E97:E138" si="48">E3-0.094</f>
        <v>1.0550442383111462</v>
      </c>
      <c r="F97" s="303">
        <f t="shared" ref="F97:F138" si="49">F3-0.08</f>
        <v>1.151018569382277</v>
      </c>
      <c r="G97" s="303">
        <f t="shared" ref="G97:AQ97" si="50">G3-0.05</f>
        <v>1.2518145825800715</v>
      </c>
      <c r="H97" s="303">
        <f t="shared" si="50"/>
        <v>1.3226105957778662</v>
      </c>
      <c r="I97" s="303">
        <f t="shared" si="50"/>
        <v>1.3563904689906474</v>
      </c>
      <c r="J97" s="303">
        <f t="shared" si="50"/>
        <v>1.3901703422034286</v>
      </c>
      <c r="K97" s="303">
        <f t="shared" si="50"/>
        <v>1.42395021541621</v>
      </c>
      <c r="L97" s="303">
        <f t="shared" si="50"/>
        <v>1.4577300886289912</v>
      </c>
      <c r="M97" s="303">
        <f t="shared" si="50"/>
        <v>1.4915099618417729</v>
      </c>
      <c r="N97" s="303">
        <f t="shared" si="50"/>
        <v>1.5135230453593878</v>
      </c>
      <c r="O97" s="303">
        <f t="shared" si="50"/>
        <v>1.5355361288770029</v>
      </c>
      <c r="P97" s="303">
        <f t="shared" si="50"/>
        <v>1.5575492123946177</v>
      </c>
      <c r="Q97" s="303">
        <f t="shared" si="50"/>
        <v>1.5795622959122326</v>
      </c>
      <c r="R97" s="303">
        <f t="shared" si="50"/>
        <v>1.6015753794298473</v>
      </c>
      <c r="S97" s="303">
        <f t="shared" si="50"/>
        <v>1.6235818616629207</v>
      </c>
      <c r="T97" s="303">
        <f t="shared" si="50"/>
        <v>1.6455883438959942</v>
      </c>
      <c r="U97" s="303">
        <f t="shared" si="50"/>
        <v>1.6675948261290676</v>
      </c>
      <c r="V97" s="303">
        <f t="shared" si="50"/>
        <v>1.6896013083621411</v>
      </c>
      <c r="W97" s="303">
        <f t="shared" si="50"/>
        <v>1.7116077905952143</v>
      </c>
      <c r="X97" s="303">
        <f t="shared" si="50"/>
        <v>1.7225989293567581</v>
      </c>
      <c r="Y97" s="303">
        <f t="shared" si="50"/>
        <v>1.7335900681183021</v>
      </c>
      <c r="Z97" s="303">
        <f t="shared" si="50"/>
        <v>1.7445812068798461</v>
      </c>
      <c r="AA97" s="303">
        <f t="shared" si="50"/>
        <v>1.7555723456413899</v>
      </c>
      <c r="AB97" s="303">
        <f t="shared" si="50"/>
        <v>1.7665634844029343</v>
      </c>
      <c r="AC97" s="303">
        <f t="shared" si="50"/>
        <v>1.7775546231644783</v>
      </c>
      <c r="AD97" s="303">
        <f t="shared" si="50"/>
        <v>1.7885457619260221</v>
      </c>
      <c r="AE97" s="303">
        <f t="shared" si="50"/>
        <v>1.7995369006875659</v>
      </c>
      <c r="AF97" s="303">
        <f t="shared" si="50"/>
        <v>1.8105280394491099</v>
      </c>
      <c r="AG97" s="303">
        <f t="shared" si="50"/>
        <v>1.8215191782106543</v>
      </c>
      <c r="AH97" s="303">
        <f t="shared" si="50"/>
        <v>1.832504815901747</v>
      </c>
      <c r="AI97" s="303">
        <f t="shared" si="50"/>
        <v>1.8434904535928398</v>
      </c>
      <c r="AJ97" s="303">
        <f t="shared" si="50"/>
        <v>1.8544760912839324</v>
      </c>
      <c r="AK97" s="303">
        <f t="shared" si="50"/>
        <v>1.8654617289750253</v>
      </c>
      <c r="AL97" s="303">
        <f t="shared" si="50"/>
        <v>1.8764473666661183</v>
      </c>
      <c r="AM97" s="303">
        <f t="shared" si="50"/>
        <v>1.8764407653815767</v>
      </c>
      <c r="AN97" s="303">
        <f t="shared" si="50"/>
        <v>1.8764341640970355</v>
      </c>
      <c r="AO97" s="303">
        <f t="shared" si="50"/>
        <v>1.8764275628124938</v>
      </c>
      <c r="AP97" s="303">
        <f t="shared" si="50"/>
        <v>1.8764209615279526</v>
      </c>
      <c r="AQ97" s="304">
        <f t="shared" si="50"/>
        <v>1.8764143602434109</v>
      </c>
    </row>
    <row r="98" spans="1:43" x14ac:dyDescent="0.2">
      <c r="A98" s="220" t="s">
        <v>4</v>
      </c>
      <c r="B98" s="152" t="s">
        <v>344</v>
      </c>
      <c r="C98" s="152">
        <v>1</v>
      </c>
      <c r="D98" s="303">
        <f t="shared" si="47"/>
        <v>1.0647736360818636</v>
      </c>
      <c r="E98" s="303">
        <f t="shared" si="48"/>
        <v>1.0920630295516358</v>
      </c>
      <c r="F98" s="303">
        <f t="shared" si="49"/>
        <v>1.2083976958050358</v>
      </c>
      <c r="G98" s="303">
        <f t="shared" ref="G98:AQ98" si="51">G4-0.05</f>
        <v>1.326777634842063</v>
      </c>
      <c r="H98" s="303">
        <f t="shared" si="51"/>
        <v>1.41515757387909</v>
      </c>
      <c r="I98" s="303">
        <f t="shared" si="51"/>
        <v>1.4477166310764031</v>
      </c>
      <c r="J98" s="303">
        <f t="shared" si="51"/>
        <v>1.4802756882737163</v>
      </c>
      <c r="K98" s="303">
        <f t="shared" si="51"/>
        <v>1.5128347454710294</v>
      </c>
      <c r="L98" s="303">
        <f t="shared" si="51"/>
        <v>1.5453938026683425</v>
      </c>
      <c r="M98" s="303">
        <f t="shared" si="51"/>
        <v>1.5779528598656556</v>
      </c>
      <c r="N98" s="303">
        <f t="shared" si="51"/>
        <v>1.5802785068083209</v>
      </c>
      <c r="O98" s="303">
        <f t="shared" si="51"/>
        <v>1.5826041537509861</v>
      </c>
      <c r="P98" s="303">
        <f t="shared" si="51"/>
        <v>1.5849298006936514</v>
      </c>
      <c r="Q98" s="303">
        <f t="shared" si="51"/>
        <v>1.5872554476363165</v>
      </c>
      <c r="R98" s="303">
        <f t="shared" si="51"/>
        <v>1.5895810945789819</v>
      </c>
      <c r="S98" s="303">
        <f t="shared" si="51"/>
        <v>1.5709759190376602</v>
      </c>
      <c r="T98" s="303">
        <f t="shared" si="51"/>
        <v>1.5523707434963385</v>
      </c>
      <c r="U98" s="303">
        <f t="shared" si="51"/>
        <v>1.5337655679550168</v>
      </c>
      <c r="V98" s="303">
        <f t="shared" si="51"/>
        <v>1.5151603924136952</v>
      </c>
      <c r="W98" s="303">
        <f t="shared" si="51"/>
        <v>1.496555216872373</v>
      </c>
      <c r="X98" s="303">
        <f t="shared" si="51"/>
        <v>1.4616705127323946</v>
      </c>
      <c r="Y98" s="303">
        <f t="shared" si="51"/>
        <v>1.4267858085924161</v>
      </c>
      <c r="Z98" s="303">
        <f t="shared" si="51"/>
        <v>1.3919011044524379</v>
      </c>
      <c r="AA98" s="303">
        <f t="shared" si="51"/>
        <v>1.3570164003124594</v>
      </c>
      <c r="AB98" s="303">
        <f t="shared" si="51"/>
        <v>1.3221316961724814</v>
      </c>
      <c r="AC98" s="303">
        <f t="shared" si="51"/>
        <v>1.2872469920325029</v>
      </c>
      <c r="AD98" s="303">
        <f t="shared" si="51"/>
        <v>1.2523622878925245</v>
      </c>
      <c r="AE98" s="303">
        <f t="shared" si="51"/>
        <v>1.2174775837525462</v>
      </c>
      <c r="AF98" s="303">
        <f t="shared" si="51"/>
        <v>1.1825928796125678</v>
      </c>
      <c r="AG98" s="303">
        <f t="shared" si="51"/>
        <v>1.1477081754725895</v>
      </c>
      <c r="AH98" s="303">
        <f t="shared" si="51"/>
        <v>1.1174747652179415</v>
      </c>
      <c r="AI98" s="303">
        <f t="shared" si="51"/>
        <v>1.0872413549632938</v>
      </c>
      <c r="AJ98" s="303">
        <f t="shared" si="51"/>
        <v>1.0570079447086458</v>
      </c>
      <c r="AK98" s="303">
        <f t="shared" si="51"/>
        <v>1.0267745344539978</v>
      </c>
      <c r="AL98" s="303">
        <f t="shared" si="51"/>
        <v>0.99654112419935004</v>
      </c>
      <c r="AM98" s="303">
        <f t="shared" si="51"/>
        <v>0.96478889206762086</v>
      </c>
      <c r="AN98" s="303">
        <f t="shared" si="51"/>
        <v>0.93303665993589191</v>
      </c>
      <c r="AO98" s="303">
        <f t="shared" si="51"/>
        <v>0.90128442780416285</v>
      </c>
      <c r="AP98" s="303">
        <f t="shared" si="51"/>
        <v>0.86953219567243367</v>
      </c>
      <c r="AQ98" s="304">
        <f t="shared" si="51"/>
        <v>0.83777996354070483</v>
      </c>
    </row>
    <row r="99" spans="1:43" x14ac:dyDescent="0.2">
      <c r="A99" s="219" t="s">
        <v>5</v>
      </c>
      <c r="B99" s="152" t="s">
        <v>345</v>
      </c>
      <c r="C99" s="152">
        <v>1</v>
      </c>
      <c r="D99" s="303">
        <f t="shared" si="47"/>
        <v>1.0383411962007008</v>
      </c>
      <c r="E99" s="303">
        <f t="shared" si="48"/>
        <v>1.0215765232018683</v>
      </c>
      <c r="F99" s="303">
        <f t="shared" si="49"/>
        <v>1.0991436109628958</v>
      </c>
      <c r="G99" s="303">
        <f t="shared" ref="G99:AQ99" si="52">G5-0.05</f>
        <v>1.1840424594837833</v>
      </c>
      <c r="H99" s="303">
        <f t="shared" si="52"/>
        <v>1.2389413080046707</v>
      </c>
      <c r="I99" s="303">
        <f t="shared" si="52"/>
        <v>1.3057585379531227</v>
      </c>
      <c r="J99" s="303">
        <f t="shared" si="52"/>
        <v>1.3725757679015747</v>
      </c>
      <c r="K99" s="303">
        <f t="shared" si="52"/>
        <v>1.4393929978500266</v>
      </c>
      <c r="L99" s="303">
        <f t="shared" si="52"/>
        <v>1.5062102277984786</v>
      </c>
      <c r="M99" s="303">
        <f t="shared" si="52"/>
        <v>1.573027457746931</v>
      </c>
      <c r="N99" s="303">
        <f t="shared" si="52"/>
        <v>1.6090511878210156</v>
      </c>
      <c r="O99" s="303">
        <f t="shared" si="52"/>
        <v>1.6450749178951001</v>
      </c>
      <c r="P99" s="303">
        <f t="shared" si="52"/>
        <v>1.6810986479691847</v>
      </c>
      <c r="Q99" s="303">
        <f t="shared" si="52"/>
        <v>1.7171223780432692</v>
      </c>
      <c r="R99" s="303">
        <f t="shared" si="52"/>
        <v>1.7531461081173541</v>
      </c>
      <c r="S99" s="303">
        <f t="shared" si="52"/>
        <v>1.7636065685167885</v>
      </c>
      <c r="T99" s="303">
        <f t="shared" si="52"/>
        <v>1.774067028916223</v>
      </c>
      <c r="U99" s="303">
        <f t="shared" si="52"/>
        <v>1.7845274893156575</v>
      </c>
      <c r="V99" s="303">
        <f t="shared" si="52"/>
        <v>1.7949879497150918</v>
      </c>
      <c r="W99" s="303">
        <f t="shared" si="52"/>
        <v>1.8054484101145269</v>
      </c>
      <c r="X99" s="303">
        <f t="shared" si="52"/>
        <v>1.800610100797434</v>
      </c>
      <c r="Y99" s="303">
        <f t="shared" si="52"/>
        <v>1.7957717914803408</v>
      </c>
      <c r="Z99" s="303">
        <f t="shared" si="52"/>
        <v>1.7909334821632479</v>
      </c>
      <c r="AA99" s="303">
        <f t="shared" si="52"/>
        <v>1.7860951728461547</v>
      </c>
      <c r="AB99" s="303">
        <f t="shared" si="52"/>
        <v>1.7812568635290615</v>
      </c>
      <c r="AC99" s="303">
        <f t="shared" si="52"/>
        <v>1.7562814751783478</v>
      </c>
      <c r="AD99" s="303">
        <f t="shared" si="52"/>
        <v>1.7313060868276342</v>
      </c>
      <c r="AE99" s="303">
        <f t="shared" si="52"/>
        <v>1.7063306984769204</v>
      </c>
      <c r="AF99" s="303">
        <f t="shared" si="52"/>
        <v>1.6813553101262064</v>
      </c>
      <c r="AG99" s="303">
        <f t="shared" si="52"/>
        <v>1.6563799217754924</v>
      </c>
      <c r="AH99" s="303">
        <f t="shared" si="52"/>
        <v>1.6163017241495632</v>
      </c>
      <c r="AI99" s="303">
        <f t="shared" si="52"/>
        <v>1.5762235265236337</v>
      </c>
      <c r="AJ99" s="303">
        <f t="shared" si="52"/>
        <v>1.5361453288977043</v>
      </c>
      <c r="AK99" s="303">
        <f t="shared" si="52"/>
        <v>1.496067131271775</v>
      </c>
      <c r="AL99" s="303">
        <f t="shared" si="52"/>
        <v>1.4559889336458456</v>
      </c>
      <c r="AM99" s="303">
        <f t="shared" si="52"/>
        <v>1.4158715439316538</v>
      </c>
      <c r="AN99" s="303">
        <f t="shared" si="52"/>
        <v>1.3757541542174623</v>
      </c>
      <c r="AO99" s="303">
        <f t="shared" si="52"/>
        <v>1.3356367645032705</v>
      </c>
      <c r="AP99" s="303">
        <f t="shared" si="52"/>
        <v>1.2955193747890787</v>
      </c>
      <c r="AQ99" s="304">
        <f t="shared" si="52"/>
        <v>1.2554019850748872</v>
      </c>
    </row>
    <row r="100" spans="1:43" x14ac:dyDescent="0.2">
      <c r="A100" s="220" t="s">
        <v>6</v>
      </c>
      <c r="B100" s="152" t="s">
        <v>344</v>
      </c>
      <c r="C100" s="152">
        <v>1</v>
      </c>
      <c r="D100" s="303">
        <f t="shared" si="47"/>
        <v>1.0043513498074066</v>
      </c>
      <c r="E100" s="303">
        <f t="shared" si="48"/>
        <v>0.93093693281975087</v>
      </c>
      <c r="F100" s="303">
        <f t="shared" si="49"/>
        <v>0.95865224587061404</v>
      </c>
      <c r="G100" s="303">
        <f t="shared" ref="G100:AQ100" si="53">G6-0.05</f>
        <v>1.0004972889599957</v>
      </c>
      <c r="H100" s="303">
        <f t="shared" si="53"/>
        <v>1.0123423320493774</v>
      </c>
      <c r="I100" s="303">
        <f t="shared" si="53"/>
        <v>1.0256216111999945</v>
      </c>
      <c r="J100" s="303">
        <f t="shared" si="53"/>
        <v>1.0389008903506116</v>
      </c>
      <c r="K100" s="303">
        <f t="shared" si="53"/>
        <v>1.0521801695012289</v>
      </c>
      <c r="L100" s="303">
        <f t="shared" si="53"/>
        <v>1.0654594486518461</v>
      </c>
      <c r="M100" s="303">
        <f t="shared" si="53"/>
        <v>1.0787387278024636</v>
      </c>
      <c r="N100" s="303">
        <f t="shared" si="53"/>
        <v>1.0654594486518465</v>
      </c>
      <c r="O100" s="303">
        <f t="shared" si="53"/>
        <v>1.0521801695012294</v>
      </c>
      <c r="P100" s="303">
        <f t="shared" si="53"/>
        <v>1.0389008903506121</v>
      </c>
      <c r="Q100" s="303">
        <f t="shared" si="53"/>
        <v>1.025621611199995</v>
      </c>
      <c r="R100" s="303">
        <f t="shared" si="53"/>
        <v>1.0123423320493774</v>
      </c>
      <c r="S100" s="303">
        <f t="shared" si="53"/>
        <v>0.99375134123851327</v>
      </c>
      <c r="T100" s="303">
        <f t="shared" si="53"/>
        <v>0.97516035042764915</v>
      </c>
      <c r="U100" s="303">
        <f t="shared" si="53"/>
        <v>0.95656935961678502</v>
      </c>
      <c r="V100" s="303">
        <f t="shared" si="53"/>
        <v>0.93797836880592078</v>
      </c>
      <c r="W100" s="303">
        <f t="shared" si="53"/>
        <v>0.91938737799505688</v>
      </c>
      <c r="X100" s="303">
        <f t="shared" si="53"/>
        <v>0.89371410497053028</v>
      </c>
      <c r="Y100" s="303">
        <f t="shared" si="53"/>
        <v>0.86804083194600368</v>
      </c>
      <c r="Z100" s="303">
        <f t="shared" si="53"/>
        <v>0.84236755892147697</v>
      </c>
      <c r="AA100" s="303">
        <f t="shared" si="53"/>
        <v>0.81669428589695037</v>
      </c>
      <c r="AB100" s="303">
        <f t="shared" si="53"/>
        <v>0.79102101287242366</v>
      </c>
      <c r="AC100" s="303">
        <f t="shared" si="53"/>
        <v>0.77154473678485169</v>
      </c>
      <c r="AD100" s="303">
        <f t="shared" si="53"/>
        <v>0.75206846069727973</v>
      </c>
      <c r="AE100" s="303">
        <f t="shared" si="53"/>
        <v>0.73259218460970776</v>
      </c>
      <c r="AF100" s="303">
        <f t="shared" si="53"/>
        <v>0.71311590852213591</v>
      </c>
      <c r="AG100" s="303">
        <f t="shared" si="53"/>
        <v>0.69363963243456406</v>
      </c>
      <c r="AH100" s="303">
        <f t="shared" si="53"/>
        <v>0.68213092383736251</v>
      </c>
      <c r="AI100" s="303">
        <f t="shared" si="53"/>
        <v>0.67062221524016086</v>
      </c>
      <c r="AJ100" s="303">
        <f t="shared" si="53"/>
        <v>0.65911350664295931</v>
      </c>
      <c r="AK100" s="303">
        <f t="shared" si="53"/>
        <v>0.64760479804575777</v>
      </c>
      <c r="AL100" s="303">
        <f t="shared" si="53"/>
        <v>0.63609608944855611</v>
      </c>
      <c r="AM100" s="303">
        <f t="shared" si="53"/>
        <v>0.63082777978428506</v>
      </c>
      <c r="AN100" s="303">
        <f t="shared" si="53"/>
        <v>0.62555947012001401</v>
      </c>
      <c r="AO100" s="303">
        <f t="shared" si="53"/>
        <v>0.62029116045574295</v>
      </c>
      <c r="AP100" s="303">
        <f t="shared" si="53"/>
        <v>0.61502285079147201</v>
      </c>
      <c r="AQ100" s="304">
        <f t="shared" si="53"/>
        <v>0.60975454112720107</v>
      </c>
    </row>
    <row r="101" spans="1:43" x14ac:dyDescent="0.2">
      <c r="A101" s="220" t="s">
        <v>18</v>
      </c>
      <c r="B101" s="152" t="s">
        <v>344</v>
      </c>
      <c r="C101" s="152">
        <v>1</v>
      </c>
      <c r="D101" s="303">
        <f t="shared" si="47"/>
        <v>1.0453050242389552</v>
      </c>
      <c r="E101" s="303">
        <f t="shared" si="48"/>
        <v>1.0401467313038801</v>
      </c>
      <c r="F101" s="303">
        <f t="shared" si="49"/>
        <v>1.1279274335210143</v>
      </c>
      <c r="G101" s="303">
        <f t="shared" ref="G101:AQ101" si="54">G7-0.05</f>
        <v>1.2216471308903576</v>
      </c>
      <c r="H101" s="303">
        <f t="shared" si="54"/>
        <v>1.2853668282597006</v>
      </c>
      <c r="I101" s="303">
        <f t="shared" si="54"/>
        <v>1.318750998966193</v>
      </c>
      <c r="J101" s="303">
        <f t="shared" si="54"/>
        <v>1.3521351696726855</v>
      </c>
      <c r="K101" s="303">
        <f t="shared" si="54"/>
        <v>1.3855193403791781</v>
      </c>
      <c r="L101" s="303">
        <f t="shared" si="54"/>
        <v>1.4189035110856707</v>
      </c>
      <c r="M101" s="303">
        <f t="shared" si="54"/>
        <v>1.4522876817921631</v>
      </c>
      <c r="N101" s="303">
        <f t="shared" si="54"/>
        <v>1.4689797671454095</v>
      </c>
      <c r="O101" s="303">
        <f t="shared" si="54"/>
        <v>1.4856718524986556</v>
      </c>
      <c r="P101" s="303">
        <f t="shared" si="54"/>
        <v>1.5023639378519018</v>
      </c>
      <c r="Q101" s="303">
        <f t="shared" si="54"/>
        <v>1.5190560232051482</v>
      </c>
      <c r="R101" s="303">
        <f t="shared" si="54"/>
        <v>1.5357481085583944</v>
      </c>
      <c r="S101" s="303">
        <f t="shared" si="54"/>
        <v>1.5440941512350175</v>
      </c>
      <c r="T101" s="303">
        <f t="shared" si="54"/>
        <v>1.5524401939116406</v>
      </c>
      <c r="U101" s="303">
        <f t="shared" si="54"/>
        <v>1.5607862365882639</v>
      </c>
      <c r="V101" s="303">
        <f t="shared" si="54"/>
        <v>1.569132279264887</v>
      </c>
      <c r="W101" s="303">
        <f t="shared" si="54"/>
        <v>1.5774783219415101</v>
      </c>
      <c r="X101" s="303">
        <f t="shared" si="54"/>
        <v>1.569132279264887</v>
      </c>
      <c r="Y101" s="303">
        <f t="shared" si="54"/>
        <v>1.5607862365882639</v>
      </c>
      <c r="Z101" s="303">
        <f t="shared" si="54"/>
        <v>1.5524401939116406</v>
      </c>
      <c r="AA101" s="303">
        <f t="shared" si="54"/>
        <v>1.5440941512350175</v>
      </c>
      <c r="AB101" s="303">
        <f t="shared" si="54"/>
        <v>1.5357481085583944</v>
      </c>
      <c r="AC101" s="303">
        <f t="shared" si="54"/>
        <v>1.5157176061344988</v>
      </c>
      <c r="AD101" s="303">
        <f t="shared" si="54"/>
        <v>1.4956871037106032</v>
      </c>
      <c r="AE101" s="303">
        <f t="shared" si="54"/>
        <v>1.4756566012867076</v>
      </c>
      <c r="AF101" s="303">
        <f t="shared" si="54"/>
        <v>1.4556260988628118</v>
      </c>
      <c r="AG101" s="303">
        <f t="shared" si="54"/>
        <v>1.4355955964389169</v>
      </c>
      <c r="AH101" s="303">
        <f t="shared" si="54"/>
        <v>1.4138958854796968</v>
      </c>
      <c r="AI101" s="303">
        <f t="shared" si="54"/>
        <v>1.3921961745204767</v>
      </c>
      <c r="AJ101" s="303">
        <f t="shared" si="54"/>
        <v>1.3704964635612569</v>
      </c>
      <c r="AK101" s="303">
        <f t="shared" si="54"/>
        <v>1.3487967526020368</v>
      </c>
      <c r="AL101" s="303">
        <f t="shared" si="54"/>
        <v>1.3270970416428163</v>
      </c>
      <c r="AM101" s="303">
        <f t="shared" si="54"/>
        <v>1.3020589136129468</v>
      </c>
      <c r="AN101" s="303">
        <f t="shared" si="54"/>
        <v>1.2770207855830775</v>
      </c>
      <c r="AO101" s="303">
        <f t="shared" si="54"/>
        <v>1.251982657553208</v>
      </c>
      <c r="AP101" s="303">
        <f t="shared" si="54"/>
        <v>1.2269445295233385</v>
      </c>
      <c r="AQ101" s="304">
        <f t="shared" si="54"/>
        <v>1.2019064014934693</v>
      </c>
    </row>
    <row r="102" spans="1:43" x14ac:dyDescent="0.2">
      <c r="A102" s="219" t="s">
        <v>21</v>
      </c>
      <c r="B102" s="152" t="s">
        <v>345</v>
      </c>
      <c r="C102" s="152">
        <v>1</v>
      </c>
      <c r="D102" s="303">
        <f t="shared" si="47"/>
        <v>1.0425738864125416</v>
      </c>
      <c r="E102" s="303">
        <f t="shared" si="48"/>
        <v>1.0233489198176022</v>
      </c>
      <c r="F102" s="303">
        <f t="shared" si="49"/>
        <v>1.1071239532226629</v>
      </c>
      <c r="G102" s="303">
        <f t="shared" ref="G102:AQ102" si="55">G8-0.05</f>
        <v>1.2021415979864694</v>
      </c>
      <c r="H102" s="303">
        <f t="shared" si="55"/>
        <v>1.2671592427502758</v>
      </c>
      <c r="I102" s="303">
        <f t="shared" si="55"/>
        <v>1.2964292506834427</v>
      </c>
      <c r="J102" s="303">
        <f t="shared" si="55"/>
        <v>1.3256992586166094</v>
      </c>
      <c r="K102" s="303">
        <f t="shared" si="55"/>
        <v>1.3549692665497766</v>
      </c>
      <c r="L102" s="303">
        <f t="shared" si="55"/>
        <v>1.384239274482943</v>
      </c>
      <c r="M102" s="303">
        <f t="shared" si="55"/>
        <v>1.41350928241611</v>
      </c>
      <c r="N102" s="303">
        <f t="shared" si="55"/>
        <v>1.4156000700916065</v>
      </c>
      <c r="O102" s="303">
        <f t="shared" si="55"/>
        <v>1.4176908577671035</v>
      </c>
      <c r="P102" s="303">
        <f t="shared" si="55"/>
        <v>1.4197816454425998</v>
      </c>
      <c r="Q102" s="303">
        <f t="shared" si="55"/>
        <v>1.4218724331180965</v>
      </c>
      <c r="R102" s="303">
        <f t="shared" si="55"/>
        <v>1.4239632207935931</v>
      </c>
      <c r="S102" s="303">
        <f t="shared" si="55"/>
        <v>1.4072375367159493</v>
      </c>
      <c r="T102" s="303">
        <f t="shared" si="55"/>
        <v>1.3905118526383056</v>
      </c>
      <c r="U102" s="303">
        <f t="shared" si="55"/>
        <v>1.3737861685606614</v>
      </c>
      <c r="V102" s="303">
        <f t="shared" si="55"/>
        <v>1.3570604844830176</v>
      </c>
      <c r="W102" s="303">
        <f t="shared" si="55"/>
        <v>1.3403348004053739</v>
      </c>
      <c r="X102" s="303">
        <f t="shared" si="55"/>
        <v>1.3089740141501394</v>
      </c>
      <c r="Y102" s="303">
        <f t="shared" si="55"/>
        <v>1.2776132278949055</v>
      </c>
      <c r="Z102" s="303">
        <f t="shared" si="55"/>
        <v>1.246252441639671</v>
      </c>
      <c r="AA102" s="303">
        <f t="shared" si="55"/>
        <v>1.2148916553844367</v>
      </c>
      <c r="AB102" s="303">
        <f t="shared" si="55"/>
        <v>1.1835308691292021</v>
      </c>
      <c r="AC102" s="303">
        <f t="shared" si="55"/>
        <v>1.1521700828739678</v>
      </c>
      <c r="AD102" s="303">
        <f t="shared" si="55"/>
        <v>1.1208092966187337</v>
      </c>
      <c r="AE102" s="303">
        <f t="shared" si="55"/>
        <v>1.0894485103634994</v>
      </c>
      <c r="AF102" s="303">
        <f t="shared" si="55"/>
        <v>1.0580877241082653</v>
      </c>
      <c r="AG102" s="303">
        <f t="shared" si="55"/>
        <v>1.026726937853031</v>
      </c>
      <c r="AH102" s="303">
        <f t="shared" si="55"/>
        <v>0.99954753052677625</v>
      </c>
      <c r="AI102" s="303">
        <f t="shared" si="55"/>
        <v>0.97236812320052146</v>
      </c>
      <c r="AJ102" s="303">
        <f t="shared" si="55"/>
        <v>0.94518871587426667</v>
      </c>
      <c r="AK102" s="303">
        <f t="shared" si="55"/>
        <v>0.91800930854801188</v>
      </c>
      <c r="AL102" s="303">
        <f t="shared" si="55"/>
        <v>0.89082990122175698</v>
      </c>
      <c r="AM102" s="303">
        <f t="shared" si="55"/>
        <v>0.86228518578311653</v>
      </c>
      <c r="AN102" s="303">
        <f t="shared" si="55"/>
        <v>0.83374047034447618</v>
      </c>
      <c r="AO102" s="303">
        <f t="shared" si="55"/>
        <v>0.80519575490583584</v>
      </c>
      <c r="AP102" s="303">
        <f t="shared" si="55"/>
        <v>0.77665103946719538</v>
      </c>
      <c r="AQ102" s="304">
        <f t="shared" si="55"/>
        <v>0.74810632402855481</v>
      </c>
    </row>
    <row r="103" spans="1:43" x14ac:dyDescent="0.2">
      <c r="A103" s="219" t="s">
        <v>1</v>
      </c>
      <c r="B103" s="152" t="s">
        <v>345</v>
      </c>
      <c r="C103" s="152">
        <v>1</v>
      </c>
      <c r="D103" s="303">
        <f t="shared" si="47"/>
        <v>1.0597409711204244</v>
      </c>
      <c r="E103" s="303">
        <f t="shared" si="48"/>
        <v>1.0786425896544649</v>
      </c>
      <c r="F103" s="303">
        <f t="shared" si="49"/>
        <v>1.1875960139644206</v>
      </c>
      <c r="G103" s="303">
        <f t="shared" ref="G103:AQ103" si="56">G9-0.05</f>
        <v>1.2996012440502918</v>
      </c>
      <c r="H103" s="303">
        <f t="shared" si="56"/>
        <v>1.3816064741361624</v>
      </c>
      <c r="I103" s="303">
        <f t="shared" si="56"/>
        <v>1.4337436031169453</v>
      </c>
      <c r="J103" s="303">
        <f t="shared" si="56"/>
        <v>1.4858807320977279</v>
      </c>
      <c r="K103" s="303">
        <f t="shared" si="56"/>
        <v>1.5380178610785109</v>
      </c>
      <c r="L103" s="303">
        <f t="shared" si="56"/>
        <v>1.5901549900592937</v>
      </c>
      <c r="M103" s="303">
        <f t="shared" si="56"/>
        <v>1.6422921190400765</v>
      </c>
      <c r="N103" s="303">
        <f t="shared" si="56"/>
        <v>1.6722342996940545</v>
      </c>
      <c r="O103" s="303">
        <f t="shared" si="56"/>
        <v>1.7021764803480322</v>
      </c>
      <c r="P103" s="303">
        <f t="shared" si="56"/>
        <v>1.7321186610020103</v>
      </c>
      <c r="Q103" s="303">
        <f t="shared" si="56"/>
        <v>1.7620608416559878</v>
      </c>
      <c r="R103" s="303">
        <f t="shared" si="56"/>
        <v>1.7920030223099659</v>
      </c>
      <c r="S103" s="303">
        <f t="shared" si="56"/>
        <v>1.807596023488907</v>
      </c>
      <c r="T103" s="303">
        <f t="shared" si="56"/>
        <v>1.8231890246678479</v>
      </c>
      <c r="U103" s="303">
        <f t="shared" si="56"/>
        <v>1.8387820258467891</v>
      </c>
      <c r="V103" s="303">
        <f t="shared" si="56"/>
        <v>1.85437502702573</v>
      </c>
      <c r="W103" s="303">
        <f t="shared" si="56"/>
        <v>1.8699680282046705</v>
      </c>
      <c r="X103" s="303">
        <f t="shared" si="56"/>
        <v>1.8770238895068165</v>
      </c>
      <c r="Y103" s="303">
        <f t="shared" si="56"/>
        <v>1.8840797508089622</v>
      </c>
      <c r="Z103" s="303">
        <f t="shared" si="56"/>
        <v>1.8911356121111078</v>
      </c>
      <c r="AA103" s="303">
        <f t="shared" si="56"/>
        <v>1.8981914734132537</v>
      </c>
      <c r="AB103" s="303">
        <f t="shared" si="56"/>
        <v>1.9052473347153998</v>
      </c>
      <c r="AC103" s="303">
        <f t="shared" si="56"/>
        <v>1.9049743400816856</v>
      </c>
      <c r="AD103" s="303">
        <f t="shared" si="56"/>
        <v>1.9047013454479718</v>
      </c>
      <c r="AE103" s="303">
        <f t="shared" si="56"/>
        <v>1.9044283508142577</v>
      </c>
      <c r="AF103" s="303">
        <f t="shared" si="56"/>
        <v>1.9041553561805435</v>
      </c>
      <c r="AG103" s="303">
        <f t="shared" si="56"/>
        <v>1.9038823615468299</v>
      </c>
      <c r="AH103" s="303">
        <f t="shared" si="56"/>
        <v>1.8969508824150743</v>
      </c>
      <c r="AI103" s="303">
        <f t="shared" si="56"/>
        <v>1.8900194032833191</v>
      </c>
      <c r="AJ103" s="303">
        <f t="shared" si="56"/>
        <v>1.8830879241515637</v>
      </c>
      <c r="AK103" s="303">
        <f t="shared" si="56"/>
        <v>1.8761564450198083</v>
      </c>
      <c r="AL103" s="303">
        <f t="shared" si="56"/>
        <v>1.8692249658880526</v>
      </c>
      <c r="AM103" s="303">
        <f t="shared" si="56"/>
        <v>1.861069856963171</v>
      </c>
      <c r="AN103" s="303">
        <f t="shared" si="56"/>
        <v>1.8529147480382893</v>
      </c>
      <c r="AO103" s="303">
        <f t="shared" si="56"/>
        <v>1.8447596391134076</v>
      </c>
      <c r="AP103" s="303">
        <f t="shared" si="56"/>
        <v>1.8366045301885259</v>
      </c>
      <c r="AQ103" s="304">
        <f t="shared" si="56"/>
        <v>1.828449421263644</v>
      </c>
    </row>
    <row r="104" spans="1:43" x14ac:dyDescent="0.2">
      <c r="A104" s="219" t="s">
        <v>25</v>
      </c>
      <c r="B104" s="152" t="s">
        <v>345</v>
      </c>
      <c r="C104" s="152">
        <v>1</v>
      </c>
      <c r="D104" s="303">
        <f t="shared" si="47"/>
        <v>1.0057659927697371</v>
      </c>
      <c r="E104" s="303">
        <f t="shared" si="48"/>
        <v>0.93255611549868467</v>
      </c>
      <c r="F104" s="303">
        <f t="shared" si="49"/>
        <v>0.9623462382276321</v>
      </c>
      <c r="G104" s="303">
        <f t="shared" ref="G104:AQ104" si="57">G10-0.05</f>
        <v>1.007059761679606</v>
      </c>
      <c r="H104" s="303">
        <f t="shared" si="57"/>
        <v>1.0217732851315797</v>
      </c>
      <c r="I104" s="303">
        <f t="shared" si="57"/>
        <v>1.0353624355069242</v>
      </c>
      <c r="J104" s="303">
        <f t="shared" si="57"/>
        <v>1.0489515858822684</v>
      </c>
      <c r="K104" s="303">
        <f t="shared" si="57"/>
        <v>1.0625407362576127</v>
      </c>
      <c r="L104" s="303">
        <f t="shared" si="57"/>
        <v>1.0761298866329572</v>
      </c>
      <c r="M104" s="303">
        <f t="shared" si="57"/>
        <v>1.0897190370083014</v>
      </c>
      <c r="N104" s="303">
        <f t="shared" si="57"/>
        <v>1.0768210301532757</v>
      </c>
      <c r="O104" s="303">
        <f t="shared" si="57"/>
        <v>1.0639230232982497</v>
      </c>
      <c r="P104" s="303">
        <f t="shared" si="57"/>
        <v>1.051025016443224</v>
      </c>
      <c r="Q104" s="303">
        <f t="shared" si="57"/>
        <v>1.038127009588198</v>
      </c>
      <c r="R104" s="303">
        <f t="shared" si="57"/>
        <v>1.0252290027331723</v>
      </c>
      <c r="S104" s="303">
        <f t="shared" si="57"/>
        <v>1.0068185420035289</v>
      </c>
      <c r="T104" s="303">
        <f t="shared" si="57"/>
        <v>0.98840808127388557</v>
      </c>
      <c r="U104" s="303">
        <f t="shared" si="57"/>
        <v>0.96999762054424199</v>
      </c>
      <c r="V104" s="303">
        <f t="shared" si="57"/>
        <v>0.95158715981459863</v>
      </c>
      <c r="W104" s="303">
        <f t="shared" si="57"/>
        <v>0.93317669908495526</v>
      </c>
      <c r="X104" s="303">
        <f t="shared" si="57"/>
        <v>0.90792825801902066</v>
      </c>
      <c r="Y104" s="303">
        <f t="shared" si="57"/>
        <v>0.88267981695308606</v>
      </c>
      <c r="Z104" s="303">
        <f t="shared" si="57"/>
        <v>0.85743137588715146</v>
      </c>
      <c r="AA104" s="303">
        <f t="shared" si="57"/>
        <v>0.83218293482121686</v>
      </c>
      <c r="AB104" s="303">
        <f t="shared" si="57"/>
        <v>0.80693449375528226</v>
      </c>
      <c r="AC104" s="303">
        <f t="shared" si="57"/>
        <v>0.78743890431016295</v>
      </c>
      <c r="AD104" s="303">
        <f t="shared" si="57"/>
        <v>0.76794331486504364</v>
      </c>
      <c r="AE104" s="303">
        <f t="shared" si="57"/>
        <v>0.74844772541992433</v>
      </c>
      <c r="AF104" s="303">
        <f t="shared" si="57"/>
        <v>0.72895213597480513</v>
      </c>
      <c r="AG104" s="303">
        <f t="shared" si="57"/>
        <v>0.70945654652968582</v>
      </c>
      <c r="AH104" s="303">
        <f t="shared" si="57"/>
        <v>0.69773047868737392</v>
      </c>
      <c r="AI104" s="303">
        <f t="shared" si="57"/>
        <v>0.68600441084506203</v>
      </c>
      <c r="AJ104" s="303">
        <f t="shared" si="57"/>
        <v>0.67427834300275014</v>
      </c>
      <c r="AK104" s="303">
        <f t="shared" si="57"/>
        <v>0.66255227516043835</v>
      </c>
      <c r="AL104" s="303">
        <f t="shared" si="57"/>
        <v>0.65082620731812646</v>
      </c>
      <c r="AM104" s="303">
        <f t="shared" si="57"/>
        <v>0.64497168967410567</v>
      </c>
      <c r="AN104" s="303">
        <f t="shared" si="57"/>
        <v>0.63911717203008478</v>
      </c>
      <c r="AO104" s="303">
        <f t="shared" si="57"/>
        <v>0.63326265438606399</v>
      </c>
      <c r="AP104" s="303">
        <f t="shared" si="57"/>
        <v>0.62740813674204321</v>
      </c>
      <c r="AQ104" s="304">
        <f t="shared" si="57"/>
        <v>0.6215536190980222</v>
      </c>
    </row>
    <row r="105" spans="1:43" x14ac:dyDescent="0.2">
      <c r="A105" s="220" t="s">
        <v>26</v>
      </c>
      <c r="B105" s="152" t="s">
        <v>344</v>
      </c>
      <c r="C105" s="152">
        <v>1</v>
      </c>
      <c r="D105" s="303">
        <f t="shared" si="47"/>
        <v>1.0331538755716276</v>
      </c>
      <c r="E105" s="303">
        <f t="shared" si="48"/>
        <v>1.0001128930766812</v>
      </c>
      <c r="F105" s="303">
        <f t="shared" si="49"/>
        <v>1.0700719105817351</v>
      </c>
      <c r="G105" s="303">
        <f t="shared" ref="G105:AQ105" si="58">G11-0.05</f>
        <v>1.1522155405296259</v>
      </c>
      <c r="H105" s="303">
        <f t="shared" si="58"/>
        <v>1.2043591704775167</v>
      </c>
      <c r="I105" s="303">
        <f t="shared" si="58"/>
        <v>1.2322338187103505</v>
      </c>
      <c r="J105" s="303">
        <f t="shared" si="58"/>
        <v>1.2601084669431841</v>
      </c>
      <c r="K105" s="303">
        <f t="shared" si="58"/>
        <v>1.2879831151760179</v>
      </c>
      <c r="L105" s="303">
        <f t="shared" si="58"/>
        <v>1.3158577634088517</v>
      </c>
      <c r="M105" s="303">
        <f t="shared" si="58"/>
        <v>1.3437324116416853</v>
      </c>
      <c r="N105" s="303">
        <f t="shared" si="58"/>
        <v>1.3457234579440307</v>
      </c>
      <c r="O105" s="303">
        <f t="shared" si="58"/>
        <v>1.3477145042463758</v>
      </c>
      <c r="P105" s="303">
        <f t="shared" si="58"/>
        <v>1.3497055505487212</v>
      </c>
      <c r="Q105" s="303">
        <f t="shared" si="58"/>
        <v>1.3516965968510664</v>
      </c>
      <c r="R105" s="303">
        <f t="shared" si="58"/>
        <v>1.3536876431534117</v>
      </c>
      <c r="S105" s="303">
        <f t="shared" si="58"/>
        <v>1.3377592727346495</v>
      </c>
      <c r="T105" s="303">
        <f t="shared" si="58"/>
        <v>1.3218309023158874</v>
      </c>
      <c r="U105" s="303">
        <f t="shared" si="58"/>
        <v>1.3059025318971254</v>
      </c>
      <c r="V105" s="303">
        <f t="shared" si="58"/>
        <v>1.2899741614783633</v>
      </c>
      <c r="W105" s="303">
        <f t="shared" si="58"/>
        <v>1.274045791059601</v>
      </c>
      <c r="X105" s="303">
        <f t="shared" si="58"/>
        <v>1.2441800965244221</v>
      </c>
      <c r="Y105" s="303">
        <f t="shared" si="58"/>
        <v>1.2143144019892431</v>
      </c>
      <c r="Z105" s="303">
        <f t="shared" si="58"/>
        <v>1.1844487074540642</v>
      </c>
      <c r="AA105" s="303">
        <f t="shared" si="58"/>
        <v>1.1545830129188852</v>
      </c>
      <c r="AB105" s="303">
        <f t="shared" si="58"/>
        <v>1.1247173183837063</v>
      </c>
      <c r="AC105" s="303">
        <f t="shared" si="58"/>
        <v>1.0948516238485273</v>
      </c>
      <c r="AD105" s="303">
        <f t="shared" si="58"/>
        <v>1.0649859293133483</v>
      </c>
      <c r="AE105" s="303">
        <f t="shared" si="58"/>
        <v>1.0351202347781694</v>
      </c>
      <c r="AF105" s="303">
        <f t="shared" si="58"/>
        <v>1.0052545402429902</v>
      </c>
      <c r="AG105" s="303">
        <f t="shared" si="58"/>
        <v>0.97538884570781126</v>
      </c>
      <c r="AH105" s="303">
        <f t="shared" si="58"/>
        <v>0.94950524377732293</v>
      </c>
      <c r="AI105" s="303">
        <f t="shared" si="58"/>
        <v>0.92362164184683448</v>
      </c>
      <c r="AJ105" s="303">
        <f t="shared" si="58"/>
        <v>0.89773803991634604</v>
      </c>
      <c r="AK105" s="303">
        <f t="shared" si="58"/>
        <v>0.8718544379858576</v>
      </c>
      <c r="AL105" s="303">
        <f t="shared" si="58"/>
        <v>0.84597083605536916</v>
      </c>
      <c r="AM105" s="303">
        <f t="shared" si="58"/>
        <v>0.81878693156097659</v>
      </c>
      <c r="AN105" s="303">
        <f t="shared" si="58"/>
        <v>0.79160302706658403</v>
      </c>
      <c r="AO105" s="303">
        <f t="shared" si="58"/>
        <v>0.76441912257219136</v>
      </c>
      <c r="AP105" s="303">
        <f t="shared" si="58"/>
        <v>0.73723521807779879</v>
      </c>
      <c r="AQ105" s="304">
        <f t="shared" si="58"/>
        <v>0.71005131358340612</v>
      </c>
    </row>
    <row r="106" spans="1:43" x14ac:dyDescent="0.2">
      <c r="A106" s="219" t="s">
        <v>27</v>
      </c>
      <c r="B106" s="152" t="s">
        <v>345</v>
      </c>
      <c r="C106" s="152">
        <v>1</v>
      </c>
      <c r="D106" s="303">
        <f t="shared" si="47"/>
        <v>1.0604535805753572</v>
      </c>
      <c r="E106" s="303">
        <f t="shared" si="48"/>
        <v>1.0674521654192137</v>
      </c>
      <c r="F106" s="303">
        <f t="shared" si="49"/>
        <v>1.1774507502630709</v>
      </c>
      <c r="G106" s="303">
        <f t="shared" ref="G106:AQ106" si="59">G12-0.05</f>
        <v>1.2969039770493918</v>
      </c>
      <c r="H106" s="303">
        <f t="shared" si="59"/>
        <v>1.3863572038357133</v>
      </c>
      <c r="I106" s="303">
        <f t="shared" si="59"/>
        <v>1.4606717583936193</v>
      </c>
      <c r="J106" s="303">
        <f t="shared" si="59"/>
        <v>1.5349863129515258</v>
      </c>
      <c r="K106" s="303">
        <f t="shared" si="59"/>
        <v>1.6093008675094316</v>
      </c>
      <c r="L106" s="303">
        <f t="shared" si="59"/>
        <v>1.6836154220673376</v>
      </c>
      <c r="M106" s="303">
        <f t="shared" si="59"/>
        <v>1.7579299766252434</v>
      </c>
      <c r="N106" s="303">
        <f t="shared" si="59"/>
        <v>1.7980273681306362</v>
      </c>
      <c r="O106" s="303">
        <f t="shared" si="59"/>
        <v>1.8381247596360293</v>
      </c>
      <c r="P106" s="303">
        <f t="shared" si="59"/>
        <v>1.8782221511414223</v>
      </c>
      <c r="Q106" s="303">
        <f t="shared" si="59"/>
        <v>1.9183195426468151</v>
      </c>
      <c r="R106" s="303">
        <f t="shared" si="59"/>
        <v>1.9584169341522084</v>
      </c>
      <c r="S106" s="303">
        <f t="shared" si="59"/>
        <v>1.9701773910579685</v>
      </c>
      <c r="T106" s="303">
        <f t="shared" si="59"/>
        <v>1.9819378479637286</v>
      </c>
      <c r="U106" s="303">
        <f t="shared" si="59"/>
        <v>1.9936983048694883</v>
      </c>
      <c r="V106" s="303">
        <f t="shared" si="59"/>
        <v>2.0054587617752482</v>
      </c>
      <c r="W106" s="303">
        <f t="shared" si="59"/>
        <v>2.0172192186810087</v>
      </c>
      <c r="X106" s="303">
        <f t="shared" si="59"/>
        <v>2.0120484620046404</v>
      </c>
      <c r="Y106" s="303">
        <f t="shared" si="59"/>
        <v>2.006877705328272</v>
      </c>
      <c r="Z106" s="303">
        <f t="shared" si="59"/>
        <v>2.0017069486519032</v>
      </c>
      <c r="AA106" s="303">
        <f t="shared" si="59"/>
        <v>1.9965361919755347</v>
      </c>
      <c r="AB106" s="303">
        <f t="shared" si="59"/>
        <v>1.9913654352991659</v>
      </c>
      <c r="AC106" s="303">
        <f t="shared" si="59"/>
        <v>1.9640927083643003</v>
      </c>
      <c r="AD106" s="303">
        <f t="shared" si="59"/>
        <v>1.9368199814294342</v>
      </c>
      <c r="AE106" s="303">
        <f t="shared" si="59"/>
        <v>1.9095472544945684</v>
      </c>
      <c r="AF106" s="303">
        <f t="shared" si="59"/>
        <v>1.8822745275597026</v>
      </c>
      <c r="AG106" s="303">
        <f t="shared" si="59"/>
        <v>1.8550018006248368</v>
      </c>
      <c r="AH106" s="303">
        <f t="shared" si="59"/>
        <v>1.8111525959960977</v>
      </c>
      <c r="AI106" s="303">
        <f t="shared" si="59"/>
        <v>1.7673033913673588</v>
      </c>
      <c r="AJ106" s="303">
        <f t="shared" si="59"/>
        <v>1.7234541867386202</v>
      </c>
      <c r="AK106" s="303">
        <f t="shared" si="59"/>
        <v>1.6796049821098813</v>
      </c>
      <c r="AL106" s="303">
        <f t="shared" si="59"/>
        <v>1.6357557774811429</v>
      </c>
      <c r="AM106" s="303">
        <f t="shared" si="59"/>
        <v>1.5918356256747528</v>
      </c>
      <c r="AN106" s="303">
        <f t="shared" si="59"/>
        <v>1.5479154738683629</v>
      </c>
      <c r="AO106" s="303">
        <f t="shared" si="59"/>
        <v>1.5039953220619731</v>
      </c>
      <c r="AP106" s="303">
        <f t="shared" si="59"/>
        <v>1.4600751702555832</v>
      </c>
      <c r="AQ106" s="304">
        <f t="shared" si="59"/>
        <v>1.4161550184491936</v>
      </c>
    </row>
    <row r="107" spans="1:43" x14ac:dyDescent="0.2">
      <c r="A107" s="221" t="s">
        <v>31</v>
      </c>
      <c r="B107" s="152" t="s">
        <v>344</v>
      </c>
      <c r="C107" s="152">
        <v>1</v>
      </c>
      <c r="D107" s="305">
        <f t="shared" si="47"/>
        <v>1.0596500000000002</v>
      </c>
      <c r="E107" s="305">
        <f t="shared" si="48"/>
        <v>1.0784</v>
      </c>
      <c r="F107" s="305">
        <f t="shared" si="49"/>
        <v>1.1872200000000002</v>
      </c>
      <c r="G107" s="305">
        <f t="shared" ref="G107:AQ107" si="60">G13-0.05</f>
        <v>1.2991100000000002</v>
      </c>
      <c r="H107" s="305">
        <f t="shared" si="60"/>
        <v>1.3810000000000002</v>
      </c>
      <c r="I107" s="305">
        <f t="shared" si="60"/>
        <v>1.4234</v>
      </c>
      <c r="J107" s="305">
        <f t="shared" si="60"/>
        <v>1.4658</v>
      </c>
      <c r="K107" s="305">
        <f t="shared" si="60"/>
        <v>1.5082</v>
      </c>
      <c r="L107" s="305">
        <f t="shared" si="60"/>
        <v>1.5506</v>
      </c>
      <c r="M107" s="305">
        <f t="shared" si="60"/>
        <v>1.5930000000000002</v>
      </c>
      <c r="N107" s="305">
        <f t="shared" si="60"/>
        <v>1.6142000000000001</v>
      </c>
      <c r="O107" s="305">
        <f t="shared" si="60"/>
        <v>1.6353999999999997</v>
      </c>
      <c r="P107" s="305">
        <f t="shared" si="60"/>
        <v>1.6565999999999996</v>
      </c>
      <c r="Q107" s="305">
        <f t="shared" si="60"/>
        <v>1.6777999999999995</v>
      </c>
      <c r="R107" s="305">
        <f t="shared" si="60"/>
        <v>1.6989999999999998</v>
      </c>
      <c r="S107" s="305">
        <f t="shared" si="60"/>
        <v>1.6937</v>
      </c>
      <c r="T107" s="305">
        <f t="shared" si="60"/>
        <v>1.6884000000000001</v>
      </c>
      <c r="U107" s="305">
        <f t="shared" si="60"/>
        <v>1.6831</v>
      </c>
      <c r="V107" s="305">
        <f t="shared" si="60"/>
        <v>1.6778000000000002</v>
      </c>
      <c r="W107" s="305">
        <f t="shared" si="60"/>
        <v>1.6724999999999999</v>
      </c>
      <c r="X107" s="305">
        <f t="shared" si="60"/>
        <v>1.6671999999999998</v>
      </c>
      <c r="Y107" s="305">
        <f t="shared" si="60"/>
        <v>1.6618999999999999</v>
      </c>
      <c r="Z107" s="305">
        <f t="shared" si="60"/>
        <v>1.6566000000000001</v>
      </c>
      <c r="AA107" s="305">
        <f t="shared" si="60"/>
        <v>1.6513</v>
      </c>
      <c r="AB107" s="305">
        <f t="shared" si="60"/>
        <v>1.6460000000000001</v>
      </c>
      <c r="AC107" s="305">
        <f t="shared" si="60"/>
        <v>1.6407</v>
      </c>
      <c r="AD107" s="305">
        <f t="shared" si="60"/>
        <v>1.6354000000000002</v>
      </c>
      <c r="AE107" s="305">
        <f t="shared" si="60"/>
        <v>1.6301000000000003</v>
      </c>
      <c r="AF107" s="305">
        <f t="shared" si="60"/>
        <v>1.6248000000000002</v>
      </c>
      <c r="AG107" s="305">
        <f t="shared" si="60"/>
        <v>1.6194999999999999</v>
      </c>
      <c r="AH107" s="305">
        <f t="shared" si="60"/>
        <v>1.61738</v>
      </c>
      <c r="AI107" s="305">
        <f t="shared" si="60"/>
        <v>1.6152599999999999</v>
      </c>
      <c r="AJ107" s="305">
        <f t="shared" si="60"/>
        <v>1.61314</v>
      </c>
      <c r="AK107" s="305">
        <f t="shared" si="60"/>
        <v>1.6110200000000001</v>
      </c>
      <c r="AL107" s="305">
        <f t="shared" si="60"/>
        <v>1.6089</v>
      </c>
      <c r="AM107" s="305">
        <f t="shared" si="60"/>
        <v>1.60572</v>
      </c>
      <c r="AN107" s="305">
        <f t="shared" si="60"/>
        <v>1.6025400000000001</v>
      </c>
      <c r="AO107" s="305">
        <f t="shared" si="60"/>
        <v>1.5993600000000001</v>
      </c>
      <c r="AP107" s="305">
        <f t="shared" si="60"/>
        <v>1.5961800000000002</v>
      </c>
      <c r="AQ107" s="306">
        <f t="shared" si="60"/>
        <v>1.593</v>
      </c>
    </row>
    <row r="108" spans="1:43" x14ac:dyDescent="0.2">
      <c r="A108" s="151" t="s">
        <v>287</v>
      </c>
      <c r="B108" s="151" t="s">
        <v>314</v>
      </c>
      <c r="C108" s="151">
        <v>1</v>
      </c>
      <c r="D108" s="307">
        <f t="shared" si="47"/>
        <v>1.0142038044221222</v>
      </c>
      <c r="E108" s="301">
        <f t="shared" si="48"/>
        <v>0.9696088457625972</v>
      </c>
      <c r="F108" s="301">
        <f t="shared" si="49"/>
        <v>1.0319424197058371</v>
      </c>
      <c r="G108" s="301">
        <f t="shared" ref="G108:AQ108" si="61">G14-0.05</f>
        <v>1.1186174845048376</v>
      </c>
      <c r="H108" s="301">
        <f t="shared" si="61"/>
        <v>1.1512407916711331</v>
      </c>
      <c r="I108" s="301">
        <f t="shared" si="61"/>
        <v>1.229012850870616</v>
      </c>
      <c r="J108" s="301">
        <f t="shared" si="61"/>
        <v>1.2822077166990669</v>
      </c>
      <c r="K108" s="301">
        <f t="shared" si="61"/>
        <v>1.3337444443612514</v>
      </c>
      <c r="L108" s="301">
        <f t="shared" si="61"/>
        <v>1.3834054087039074</v>
      </c>
      <c r="M108" s="301">
        <f t="shared" si="61"/>
        <v>1.4559465133453944</v>
      </c>
      <c r="N108" s="301">
        <f t="shared" si="61"/>
        <v>1.4763429532357277</v>
      </c>
      <c r="O108" s="301">
        <f t="shared" si="61"/>
        <v>1.5193024557354653</v>
      </c>
      <c r="P108" s="301">
        <f t="shared" si="61"/>
        <v>1.5597541961561923</v>
      </c>
      <c r="Q108" s="301">
        <f t="shared" si="61"/>
        <v>1.5976052054416812</v>
      </c>
      <c r="R108" s="301">
        <f t="shared" si="61"/>
        <v>1.6224403255641946</v>
      </c>
      <c r="S108" s="301">
        <f t="shared" si="61"/>
        <v>1.6652662738895492</v>
      </c>
      <c r="T108" s="301">
        <f t="shared" si="61"/>
        <v>1.6950221416557825</v>
      </c>
      <c r="U108" s="301">
        <f t="shared" si="61"/>
        <v>1.7220672244597595</v>
      </c>
      <c r="V108" s="301">
        <f t="shared" si="61"/>
        <v>1.7464353691765211</v>
      </c>
      <c r="W108" s="301">
        <f t="shared" si="61"/>
        <v>1.768182397219044</v>
      </c>
      <c r="X108" s="301">
        <f t="shared" si="61"/>
        <v>1.7873844780201409</v>
      </c>
      <c r="Y108" s="301">
        <f t="shared" si="61"/>
        <v>1.8041363795267809</v>
      </c>
      <c r="Z108" s="301">
        <f t="shared" si="61"/>
        <v>1.8185496393690759</v>
      </c>
      <c r="AA108" s="301">
        <f t="shared" si="61"/>
        <v>1.8307506980593955</v>
      </c>
      <c r="AB108" s="301">
        <f t="shared" si="61"/>
        <v>1.8408790325929751</v>
      </c>
      <c r="AC108" s="301">
        <f t="shared" si="61"/>
        <v>1.8490853253315291</v>
      </c>
      <c r="AD108" s="301">
        <f t="shared" si="61"/>
        <v>1.8555296992218784</v>
      </c>
      <c r="AE108" s="301">
        <f t="shared" si="61"/>
        <v>1.8603800463882993</v>
      </c>
      <c r="AF108" s="301">
        <f t="shared" si="61"/>
        <v>1.8638104730818303</v>
      </c>
      <c r="AG108" s="301">
        <f t="shared" si="61"/>
        <v>1.8659998799983513</v>
      </c>
      <c r="AH108" s="301">
        <f t="shared" si="61"/>
        <v>1.8671306931966141</v>
      </c>
      <c r="AI108" s="301">
        <f t="shared" si="61"/>
        <v>1.8673877573483517</v>
      </c>
      <c r="AJ108" s="301">
        <f t="shared" si="61"/>
        <v>1.8669573999057687</v>
      </c>
      <c r="AK108" s="301">
        <f t="shared" si="61"/>
        <v>1.866026672032649</v>
      </c>
      <c r="AL108" s="301">
        <f t="shared" si="61"/>
        <v>1.8647827698530846</v>
      </c>
      <c r="AM108" s="301">
        <f t="shared" si="61"/>
        <v>1.863412637753175</v>
      </c>
      <c r="AN108" s="301">
        <f t="shared" si="61"/>
        <v>1.8621027541414312</v>
      </c>
      <c r="AO108" s="301">
        <f t="shared" si="61"/>
        <v>1.861039099239814</v>
      </c>
      <c r="AP108" s="301">
        <f t="shared" si="61"/>
        <v>1.8604073041409399</v>
      </c>
      <c r="AQ108" s="302">
        <f t="shared" si="61"/>
        <v>1.8605849744809366</v>
      </c>
    </row>
    <row r="109" spans="1:43" x14ac:dyDescent="0.2">
      <c r="A109" s="74" t="s">
        <v>7</v>
      </c>
      <c r="B109" s="152" t="s">
        <v>314</v>
      </c>
      <c r="C109" s="152">
        <v>1</v>
      </c>
      <c r="D109" s="308">
        <f t="shared" si="47"/>
        <v>1.094495907600749</v>
      </c>
      <c r="E109" s="303">
        <f t="shared" si="48"/>
        <v>1.1290088991819953</v>
      </c>
      <c r="F109" s="303">
        <f t="shared" si="49"/>
        <v>1.1873986748755576</v>
      </c>
      <c r="G109" s="303">
        <f t="shared" ref="G109:AQ109" si="62">G15-0.05</f>
        <v>1.330704835113298</v>
      </c>
      <c r="H109" s="303">
        <f t="shared" si="62"/>
        <v>1.4814310977179352</v>
      </c>
      <c r="I109" s="303">
        <f t="shared" si="62"/>
        <v>1.6346164822942333</v>
      </c>
      <c r="J109" s="303">
        <f t="shared" si="62"/>
        <v>1.781812953969649</v>
      </c>
      <c r="K109" s="303">
        <f t="shared" si="62"/>
        <v>1.9237862846395664</v>
      </c>
      <c r="L109" s="303">
        <f t="shared" si="62"/>
        <v>2.0626155513438684</v>
      </c>
      <c r="M109" s="303">
        <f t="shared" si="62"/>
        <v>2.2016691960411907</v>
      </c>
      <c r="N109" s="303">
        <f t="shared" si="62"/>
        <v>2.3445224810370831</v>
      </c>
      <c r="O109" s="303">
        <f t="shared" si="62"/>
        <v>2.4912419818845257</v>
      </c>
      <c r="P109" s="303">
        <f t="shared" si="62"/>
        <v>2.6407445666246723</v>
      </c>
      <c r="Q109" s="303">
        <f t="shared" si="62"/>
        <v>2.7917433239592833</v>
      </c>
      <c r="R109" s="303">
        <f t="shared" si="62"/>
        <v>2.9427450994250259</v>
      </c>
      <c r="S109" s="303">
        <f t="shared" si="62"/>
        <v>3.0922362009685198</v>
      </c>
      <c r="T109" s="303">
        <f t="shared" si="62"/>
        <v>3.2393070453274402</v>
      </c>
      <c r="U109" s="303">
        <f t="shared" si="62"/>
        <v>3.3832378972717034</v>
      </c>
      <c r="V109" s="303">
        <f t="shared" si="62"/>
        <v>3.5233428079015798</v>
      </c>
      <c r="W109" s="303">
        <f t="shared" si="62"/>
        <v>3.6589772992907461</v>
      </c>
      <c r="X109" s="303">
        <f t="shared" si="62"/>
        <v>3.7895451942558114</v>
      </c>
      <c r="Y109" s="303">
        <f t="shared" si="62"/>
        <v>3.9145044989342037</v>
      </c>
      <c r="Z109" s="303">
        <f t="shared" si="62"/>
        <v>4.033372272356389</v>
      </c>
      <c r="AA109" s="303">
        <f t="shared" si="62"/>
        <v>4.1457284437673128</v>
      </c>
      <c r="AB109" s="303">
        <f t="shared" si="62"/>
        <v>4.2512185642752609</v>
      </c>
      <c r="AC109" s="303">
        <f t="shared" si="62"/>
        <v>4.3495555037727254</v>
      </c>
      <c r="AD109" s="303">
        <f t="shared" si="62"/>
        <v>4.4405201263794485</v>
      </c>
      <c r="AE109" s="303">
        <f t="shared" si="62"/>
        <v>4.523960997425541</v>
      </c>
      <c r="AF109" s="303">
        <f t="shared" si="62"/>
        <v>4.5997931918730197</v>
      </c>
      <c r="AG109" s="303">
        <f t="shared" si="62"/>
        <v>4.6679962878470231</v>
      </c>
      <c r="AH109" s="303">
        <f t="shared" si="62"/>
        <v>4.7286116395164015</v>
      </c>
      <c r="AI109" s="303">
        <f t="shared" si="62"/>
        <v>4.7817390309433287</v>
      </c>
      <c r="AJ109" s="303">
        <f t="shared" si="62"/>
        <v>4.8275328168284721</v>
      </c>
      <c r="AK109" s="303">
        <f t="shared" si="62"/>
        <v>4.8661976575125729</v>
      </c>
      <c r="AL109" s="303">
        <f t="shared" si="62"/>
        <v>4.8979839544242934</v>
      </c>
      <c r="AM109" s="303">
        <f t="shared" si="62"/>
        <v>4.9231830887054242</v>
      </c>
      <c r="AN109" s="303">
        <f t="shared" si="62"/>
        <v>4.9421225603477508</v>
      </c>
      <c r="AO109" s="303">
        <f t="shared" si="62"/>
        <v>4.9551611182104027</v>
      </c>
      <c r="AP109" s="303">
        <f t="shared" si="62"/>
        <v>4.9626839631200159</v>
      </c>
      <c r="AQ109" s="304">
        <f t="shared" si="62"/>
        <v>4.9650980972516141</v>
      </c>
    </row>
    <row r="110" spans="1:43" x14ac:dyDescent="0.2">
      <c r="A110" s="74" t="s">
        <v>8</v>
      </c>
      <c r="B110" s="152" t="s">
        <v>314</v>
      </c>
      <c r="C110" s="152">
        <v>1</v>
      </c>
      <c r="D110" s="308">
        <f t="shared" si="47"/>
        <v>0.92374086134457201</v>
      </c>
      <c r="E110" s="303">
        <f t="shared" si="48"/>
        <v>1.1117222852271811</v>
      </c>
      <c r="F110" s="303">
        <f t="shared" si="49"/>
        <v>1.1462412044659449</v>
      </c>
      <c r="G110" s="303">
        <f t="shared" ref="G110:AQ110" si="63">G16-0.05</f>
        <v>1.227871943608456</v>
      </c>
      <c r="H110" s="303">
        <f t="shared" si="63"/>
        <v>1.2954573763858088</v>
      </c>
      <c r="I110" s="303">
        <f t="shared" si="63"/>
        <v>1.3646282482806917</v>
      </c>
      <c r="J110" s="303">
        <f t="shared" si="63"/>
        <v>1.4319856012806849</v>
      </c>
      <c r="K110" s="303">
        <f t="shared" si="63"/>
        <v>1.4971935562352165</v>
      </c>
      <c r="L110" s="303">
        <f t="shared" si="63"/>
        <v>1.5599561508633368</v>
      </c>
      <c r="M110" s="303">
        <f t="shared" si="63"/>
        <v>1.6200209260128904</v>
      </c>
      <c r="N110" s="303">
        <f t="shared" si="63"/>
        <v>1.6771325616153059</v>
      </c>
      <c r="O110" s="303">
        <f t="shared" si="63"/>
        <v>1.7308754356337559</v>
      </c>
      <c r="P110" s="303">
        <f t="shared" si="63"/>
        <v>1.78080227992986</v>
      </c>
      <c r="Q110" s="303">
        <f t="shared" si="63"/>
        <v>1.8264858420134567</v>
      </c>
      <c r="R110" s="303">
        <f t="shared" si="63"/>
        <v>1.8675248584395512</v>
      </c>
      <c r="S110" s="303">
        <f t="shared" si="63"/>
        <v>1.9036106268893986</v>
      </c>
      <c r="T110" s="303">
        <f t="shared" si="63"/>
        <v>1.9347225501248884</v>
      </c>
      <c r="U110" s="303">
        <f t="shared" si="63"/>
        <v>1.9609598363158975</v>
      </c>
      <c r="V110" s="303">
        <f t="shared" si="63"/>
        <v>1.9824777300151364</v>
      </c>
      <c r="W110" s="303">
        <f t="shared" si="63"/>
        <v>1.9994815335697382</v>
      </c>
      <c r="X110" s="303">
        <f t="shared" si="63"/>
        <v>2.012220249575857</v>
      </c>
      <c r="Y110" s="303">
        <f t="shared" si="63"/>
        <v>2.0209800570252701</v>
      </c>
      <c r="Z110" s="303">
        <f t="shared" si="63"/>
        <v>2.0260778146617149</v>
      </c>
      <c r="AA110" s="303">
        <f t="shared" si="63"/>
        <v>2.0278547619574017</v>
      </c>
      <c r="AB110" s="303">
        <f t="shared" si="63"/>
        <v>2.0266705626094716</v>
      </c>
      <c r="AC110" s="303">
        <f t="shared" si="63"/>
        <v>2.0228978089826644</v>
      </c>
      <c r="AD110" s="303">
        <f t="shared" si="63"/>
        <v>2.0169170797475355</v>
      </c>
      <c r="AE110" s="303">
        <f t="shared" si="63"/>
        <v>2.0091126181331265</v>
      </c>
      <c r="AF110" s="303">
        <f t="shared" si="63"/>
        <v>1.9998686755583421</v>
      </c>
      <c r="AG110" s="303">
        <f t="shared" si="63"/>
        <v>1.9895665455388134</v>
      </c>
      <c r="AH110" s="303">
        <f t="shared" si="63"/>
        <v>1.978582296096292</v>
      </c>
      <c r="AI110" s="303">
        <f t="shared" si="63"/>
        <v>1.9672851956583448</v>
      </c>
      <c r="AJ110" s="303">
        <f t="shared" si="63"/>
        <v>1.9560368177131939</v>
      </c>
      <c r="AK110" s="303">
        <f t="shared" si="63"/>
        <v>1.945190803250362</v>
      </c>
      <c r="AL110" s="303">
        <f t="shared" si="63"/>
        <v>1.9350932571652559</v>
      </c>
      <c r="AM110" s="303">
        <f t="shared" si="63"/>
        <v>1.9260837551833419</v>
      </c>
      <c r="AN110" s="303">
        <f t="shared" si="63"/>
        <v>1.9184969413029962</v>
      </c>
      <c r="AO110" s="303">
        <f t="shared" si="63"/>
        <v>1.9126647021194119</v>
      </c>
      <c r="AP110" s="303">
        <f t="shared" si="63"/>
        <v>1.9089189135769045</v>
      </c>
      <c r="AQ110" s="304">
        <f t="shared" si="63"/>
        <v>1.9075947676791651</v>
      </c>
    </row>
    <row r="111" spans="1:43" x14ac:dyDescent="0.2">
      <c r="A111" s="74" t="s">
        <v>9</v>
      </c>
      <c r="B111" s="152" t="s">
        <v>314</v>
      </c>
      <c r="C111" s="152">
        <v>1</v>
      </c>
      <c r="D111" s="308">
        <f t="shared" si="47"/>
        <v>1.1163608830359912</v>
      </c>
      <c r="E111" s="303">
        <f t="shared" si="48"/>
        <v>1.0530880452728846</v>
      </c>
      <c r="F111" s="303">
        <f t="shared" si="49"/>
        <v>1.0744675826946277</v>
      </c>
      <c r="G111" s="303">
        <f t="shared" ref="G111:AQ111" si="64">G17-0.05</f>
        <v>1.123670132060566</v>
      </c>
      <c r="H111" s="303">
        <f t="shared" si="64"/>
        <v>1.150338399494681</v>
      </c>
      <c r="I111" s="303">
        <f t="shared" si="64"/>
        <v>1.1805059693314501</v>
      </c>
      <c r="J111" s="303">
        <f t="shared" si="64"/>
        <v>1.2123368880583831</v>
      </c>
      <c r="K111" s="303">
        <f t="shared" si="64"/>
        <v>1.2444417626640103</v>
      </c>
      <c r="L111" s="303">
        <f t="shared" si="64"/>
        <v>1.275286042789967</v>
      </c>
      <c r="M111" s="303">
        <f t="shared" si="64"/>
        <v>1.303196196915805</v>
      </c>
      <c r="N111" s="303">
        <f t="shared" si="64"/>
        <v>1.326708533997716</v>
      </c>
      <c r="O111" s="303">
        <f t="shared" si="64"/>
        <v>1.3456191670537823</v>
      </c>
      <c r="P111" s="303">
        <f t="shared" si="64"/>
        <v>1.3601035577714118</v>
      </c>
      <c r="Q111" s="303">
        <f t="shared" si="64"/>
        <v>1.3703969503874764</v>
      </c>
      <c r="R111" s="303">
        <f t="shared" si="64"/>
        <v>1.3767851198855487</v>
      </c>
      <c r="S111" s="303">
        <f t="shared" si="64"/>
        <v>1.3795772061637119</v>
      </c>
      <c r="T111" s="303">
        <f t="shared" si="64"/>
        <v>1.3790432804187698</v>
      </c>
      <c r="U111" s="303">
        <f t="shared" si="64"/>
        <v>1.3754598907065494</v>
      </c>
      <c r="V111" s="303">
        <f t="shared" si="64"/>
        <v>1.3691215741024505</v>
      </c>
      <c r="W111" s="303">
        <f t="shared" si="64"/>
        <v>1.3603350947958195</v>
      </c>
      <c r="X111" s="303">
        <f t="shared" si="64"/>
        <v>1.3494141544093423</v>
      </c>
      <c r="Y111" s="303">
        <f t="shared" si="64"/>
        <v>1.3366746586711016</v>
      </c>
      <c r="Z111" s="303">
        <f t="shared" si="64"/>
        <v>1.3224305973400707</v>
      </c>
      <c r="AA111" s="303">
        <f t="shared" si="64"/>
        <v>1.3069905695626334</v>
      </c>
      <c r="AB111" s="303">
        <f t="shared" si="64"/>
        <v>1.2906549652554433</v>
      </c>
      <c r="AC111" s="303">
        <f t="shared" si="64"/>
        <v>1.2737137950580937</v>
      </c>
      <c r="AD111" s="303">
        <f t="shared" si="64"/>
        <v>1.2564451470499893</v>
      </c>
      <c r="AE111" s="303">
        <f t="shared" si="64"/>
        <v>1.239114237771515</v>
      </c>
      <c r="AF111" s="303">
        <f t="shared" si="64"/>
        <v>1.2219730179827859</v>
      </c>
      <c r="AG111" s="303">
        <f t="shared" si="64"/>
        <v>1.2052602897871285</v>
      </c>
      <c r="AH111" s="303">
        <f t="shared" si="64"/>
        <v>1.1892022909336986</v>
      </c>
      <c r="AI111" s="303">
        <f t="shared" si="64"/>
        <v>1.1740137039609113</v>
      </c>
      <c r="AJ111" s="303">
        <f t="shared" si="64"/>
        <v>1.159899052021687</v>
      </c>
      <c r="AK111" s="303">
        <f t="shared" si="64"/>
        <v>1.1470544494454031</v>
      </c>
      <c r="AL111" s="303">
        <f t="shared" si="64"/>
        <v>1.1356696830959281</v>
      </c>
      <c r="AM111" s="303">
        <f t="shared" si="64"/>
        <v>1.1259306102079438</v>
      </c>
      <c r="AN111" s="303">
        <f t="shared" si="64"/>
        <v>1.1180218695395547</v>
      </c>
      <c r="AO111" s="303">
        <f t="shared" si="64"/>
        <v>1.1121299153867257</v>
      </c>
      <c r="AP111" s="303">
        <f t="shared" si="64"/>
        <v>1.1084463983995931</v>
      </c>
      <c r="AQ111" s="304">
        <f t="shared" si="64"/>
        <v>1.1071719334948005</v>
      </c>
    </row>
    <row r="112" spans="1:43" x14ac:dyDescent="0.2">
      <c r="A112" s="74" t="s">
        <v>10</v>
      </c>
      <c r="B112" s="152" t="s">
        <v>314</v>
      </c>
      <c r="C112" s="152">
        <v>1</v>
      </c>
      <c r="D112" s="308">
        <f t="shared" si="47"/>
        <v>1.1194844509553112</v>
      </c>
      <c r="E112" s="303">
        <f t="shared" si="48"/>
        <v>1.0745598728485501</v>
      </c>
      <c r="F112" s="303">
        <f t="shared" si="49"/>
        <v>1.1036064224058575</v>
      </c>
      <c r="G112" s="303">
        <f t="shared" ref="G112:AQ112" si="65">G18-0.05</f>
        <v>1.1715611967754207</v>
      </c>
      <c r="H112" s="303">
        <f t="shared" si="65"/>
        <v>1.2215488274450255</v>
      </c>
      <c r="I112" s="303">
        <f t="shared" si="65"/>
        <v>1.2735249499851136</v>
      </c>
      <c r="J112" s="303">
        <f t="shared" si="65"/>
        <v>1.3247891744661797</v>
      </c>
      <c r="K112" s="303">
        <f t="shared" si="65"/>
        <v>1.3745628424544969</v>
      </c>
      <c r="L112" s="303">
        <f t="shared" si="65"/>
        <v>1.4219915459067742</v>
      </c>
      <c r="M112" s="303">
        <f t="shared" si="65"/>
        <v>1.4661559393258208</v>
      </c>
      <c r="N112" s="303">
        <f t="shared" si="65"/>
        <v>1.5062500770109575</v>
      </c>
      <c r="O112" s="303">
        <f t="shared" si="65"/>
        <v>1.5421198616711835</v>
      </c>
      <c r="P112" s="303">
        <f t="shared" si="65"/>
        <v>1.5738366696961179</v>
      </c>
      <c r="Q112" s="303">
        <f t="shared" si="65"/>
        <v>1.6015376886099302</v>
      </c>
      <c r="R112" s="303">
        <f t="shared" si="65"/>
        <v>1.6254194139193063</v>
      </c>
      <c r="S112" s="303">
        <f t="shared" si="65"/>
        <v>1.6456996929413348</v>
      </c>
      <c r="T112" s="303">
        <f t="shared" si="65"/>
        <v>1.6625152515882753</v>
      </c>
      <c r="U112" s="303">
        <f t="shared" si="65"/>
        <v>1.6760044497340096</v>
      </c>
      <c r="V112" s="303">
        <f t="shared" si="65"/>
        <v>1.6863336371413102</v>
      </c>
      <c r="W112" s="303">
        <f t="shared" si="65"/>
        <v>1.6936933013493571</v>
      </c>
      <c r="X112" s="303">
        <f t="shared" si="65"/>
        <v>1.6982942147512063</v>
      </c>
      <c r="Y112" s="303">
        <f t="shared" si="65"/>
        <v>1.7003636702241423</v>
      </c>
      <c r="Z112" s="303">
        <f t="shared" si="65"/>
        <v>1.7001418827179344</v>
      </c>
      <c r="AA112" s="303">
        <f t="shared" si="65"/>
        <v>1.6978786216620956</v>
      </c>
      <c r="AB112" s="303">
        <f t="shared" si="65"/>
        <v>1.6938301264657827</v>
      </c>
      <c r="AC112" s="303">
        <f t="shared" si="65"/>
        <v>1.6882563452166375</v>
      </c>
      <c r="AD112" s="303">
        <f t="shared" si="65"/>
        <v>1.6814185253186833</v>
      </c>
      <c r="AE112" s="303">
        <f t="shared" si="65"/>
        <v>1.6735771745394739</v>
      </c>
      <c r="AF112" s="303">
        <f t="shared" si="65"/>
        <v>1.6649904019783126</v>
      </c>
      <c r="AG112" s="303">
        <f t="shared" si="65"/>
        <v>1.6559126409601195</v>
      </c>
      <c r="AH112" s="303">
        <f t="shared" si="65"/>
        <v>1.6465937498798149</v>
      </c>
      <c r="AI112" s="303">
        <f t="shared" si="65"/>
        <v>1.6372784825917019</v>
      </c>
      <c r="AJ112" s="303">
        <f t="shared" si="65"/>
        <v>1.6282063170384864</v>
      </c>
      <c r="AK112" s="303">
        <f t="shared" si="65"/>
        <v>1.6196116293962111</v>
      </c>
      <c r="AL112" s="303">
        <f t="shared" si="65"/>
        <v>1.6117242010097308</v>
      </c>
      <c r="AM112" s="303">
        <f t="shared" si="65"/>
        <v>1.6047700467361306</v>
      </c>
      <c r="AN112" s="303">
        <f t="shared" si="65"/>
        <v>1.5989725559354968</v>
      </c>
      <c r="AO112" s="303">
        <f t="shared" si="65"/>
        <v>1.5945539411983101</v>
      </c>
      <c r="AP112" s="303">
        <f t="shared" si="65"/>
        <v>1.5917369949505731</v>
      </c>
      <c r="AQ112" s="304">
        <f t="shared" si="65"/>
        <v>1.5907471603405787</v>
      </c>
    </row>
    <row r="113" spans="1:43" x14ac:dyDescent="0.2">
      <c r="A113" s="74" t="s">
        <v>11</v>
      </c>
      <c r="B113" s="152" t="s">
        <v>314</v>
      </c>
      <c r="C113" s="152">
        <v>1</v>
      </c>
      <c r="D113" s="308">
        <f t="shared" si="47"/>
        <v>1.146555372922754</v>
      </c>
      <c r="E113" s="303">
        <f t="shared" si="48"/>
        <v>1.1494833407469296</v>
      </c>
      <c r="F113" s="303">
        <f t="shared" si="49"/>
        <v>1.1854399333111669</v>
      </c>
      <c r="G113" s="303">
        <f t="shared" ref="G113:AQ113" si="66">G19-0.05</f>
        <v>1.2707133097689221</v>
      </c>
      <c r="H113" s="303">
        <f t="shared" si="66"/>
        <v>1.3431071456225101</v>
      </c>
      <c r="I113" s="303">
        <f t="shared" si="66"/>
        <v>1.4171808503804797</v>
      </c>
      <c r="J113" s="303">
        <f t="shared" si="66"/>
        <v>1.4892284276412051</v>
      </c>
      <c r="K113" s="303">
        <f t="shared" si="66"/>
        <v>1.5588318509467964</v>
      </c>
      <c r="L113" s="303">
        <f t="shared" si="66"/>
        <v>1.6256150354881123</v>
      </c>
      <c r="M113" s="303">
        <f t="shared" si="66"/>
        <v>1.6892488044150737</v>
      </c>
      <c r="N113" s="303">
        <f t="shared" si="66"/>
        <v>1.749488649757287</v>
      </c>
      <c r="O113" s="303">
        <f t="shared" si="66"/>
        <v>1.8062878260427333</v>
      </c>
      <c r="P113" s="303">
        <f t="shared" si="66"/>
        <v>1.8597099194647719</v>
      </c>
      <c r="Q113" s="303">
        <f t="shared" si="66"/>
        <v>1.9098933986538749</v>
      </c>
      <c r="R113" s="303">
        <f t="shared" si="66"/>
        <v>1.9570469465158793</v>
      </c>
      <c r="S113" s="303">
        <f t="shared" si="66"/>
        <v>2.0013790000342433</v>
      </c>
      <c r="T113" s="303">
        <f t="shared" si="66"/>
        <v>2.0428859398187904</v>
      </c>
      <c r="U113" s="303">
        <f t="shared" si="66"/>
        <v>2.0815261556056135</v>
      </c>
      <c r="V113" s="303">
        <f t="shared" si="66"/>
        <v>2.1172818434075529</v>
      </c>
      <c r="W113" s="303">
        <f t="shared" si="66"/>
        <v>2.1501582018495711</v>
      </c>
      <c r="X113" s="303">
        <f t="shared" si="66"/>
        <v>2.1801824169754034</v>
      </c>
      <c r="Y113" s="303">
        <f t="shared" si="66"/>
        <v>2.2074024685766616</v>
      </c>
      <c r="Z113" s="303">
        <f t="shared" si="66"/>
        <v>2.2318857917864756</v>
      </c>
      <c r="AA113" s="303">
        <f t="shared" si="66"/>
        <v>2.2537178276050529</v>
      </c>
      <c r="AB113" s="303">
        <f t="shared" si="66"/>
        <v>2.2730004952695997</v>
      </c>
      <c r="AC113" s="303">
        <f t="shared" si="66"/>
        <v>2.2898506180415241</v>
      </c>
      <c r="AD113" s="303">
        <f t="shared" si="66"/>
        <v>2.3043983321601251</v>
      </c>
      <c r="AE113" s="303">
        <f t="shared" si="66"/>
        <v>2.3167855065070588</v>
      </c>
      <c r="AF113" s="303">
        <f t="shared" si="66"/>
        <v>2.3271641980410971</v>
      </c>
      <c r="AG113" s="303">
        <f t="shared" si="66"/>
        <v>2.3356951653953066</v>
      </c>
      <c r="AH113" s="303">
        <f t="shared" si="66"/>
        <v>2.3425464602690544</v>
      </c>
      <c r="AI113" s="303">
        <f t="shared" si="66"/>
        <v>2.3478921134788622</v>
      </c>
      <c r="AJ113" s="303">
        <f t="shared" si="66"/>
        <v>2.3519109298271328</v>
      </c>
      <c r="AK113" s="303">
        <f t="shared" si="66"/>
        <v>2.3547854033715843</v>
      </c>
      <c r="AL113" s="303">
        <f t="shared" si="66"/>
        <v>2.356700762282252</v>
      </c>
      <c r="AM113" s="303">
        <f t="shared" si="66"/>
        <v>2.357844150303102</v>
      </c>
      <c r="AN113" s="303">
        <f t="shared" si="66"/>
        <v>2.3584039499242588</v>
      </c>
      <c r="AO113" s="303">
        <f t="shared" si="66"/>
        <v>2.3585692507455267</v>
      </c>
      <c r="AP113" s="303">
        <f t="shared" si="66"/>
        <v>2.358529465190653</v>
      </c>
      <c r="AQ113" s="304">
        <f t="shared" si="66"/>
        <v>2.3584740927262251</v>
      </c>
    </row>
    <row r="114" spans="1:43" x14ac:dyDescent="0.2">
      <c r="A114" s="74" t="s">
        <v>12</v>
      </c>
      <c r="B114" s="152" t="s">
        <v>314</v>
      </c>
      <c r="C114" s="152">
        <v>1</v>
      </c>
      <c r="D114" s="308">
        <f t="shared" si="47"/>
        <v>1.0726309321655063</v>
      </c>
      <c r="E114" s="303">
        <f t="shared" si="48"/>
        <v>1.0773204004074137</v>
      </c>
      <c r="F114" s="303">
        <f t="shared" si="49"/>
        <v>1.1061183246519841</v>
      </c>
      <c r="G114" s="303">
        <f t="shared" ref="G114:AQ114" si="67">G20-0.05</f>
        <v>1.1735266947001779</v>
      </c>
      <c r="H114" s="303">
        <f t="shared" si="67"/>
        <v>1.2229893545631374</v>
      </c>
      <c r="I114" s="303">
        <f t="shared" si="67"/>
        <v>1.274773096016887</v>
      </c>
      <c r="J114" s="303">
        <f t="shared" si="67"/>
        <v>1.3262272695505855</v>
      </c>
      <c r="K114" s="303">
        <f t="shared" si="67"/>
        <v>1.3765402459130154</v>
      </c>
      <c r="L114" s="303">
        <f t="shared" si="67"/>
        <v>1.4248110648790886</v>
      </c>
      <c r="M114" s="303">
        <f t="shared" si="67"/>
        <v>1.4700592407788082</v>
      </c>
      <c r="N114" s="303">
        <f t="shared" si="67"/>
        <v>1.511423287494531</v>
      </c>
      <c r="O114" s="303">
        <f t="shared" si="67"/>
        <v>1.5487660084728334</v>
      </c>
      <c r="P114" s="303">
        <f t="shared" si="67"/>
        <v>1.5821961312475707</v>
      </c>
      <c r="Q114" s="303">
        <f t="shared" si="67"/>
        <v>1.611889083283879</v>
      </c>
      <c r="R114" s="303">
        <f t="shared" si="67"/>
        <v>1.6380800894260714</v>
      </c>
      <c r="S114" s="303">
        <f t="shared" si="67"/>
        <v>1.6610137548516877</v>
      </c>
      <c r="T114" s="303">
        <f t="shared" si="67"/>
        <v>1.6808033093499515</v>
      </c>
      <c r="U114" s="303">
        <f t="shared" si="67"/>
        <v>1.697547817763333</v>
      </c>
      <c r="V114" s="303">
        <f t="shared" si="67"/>
        <v>1.7113713452876498</v>
      </c>
      <c r="W114" s="303">
        <f t="shared" si="67"/>
        <v>1.7224200957395224</v>
      </c>
      <c r="X114" s="303">
        <f t="shared" si="67"/>
        <v>1.7308594961482089</v>
      </c>
      <c r="Y114" s="303">
        <f t="shared" si="67"/>
        <v>1.7368712950257985</v>
      </c>
      <c r="Z114" s="303">
        <f t="shared" si="67"/>
        <v>1.7406507345112747</v>
      </c>
      <c r="AA114" s="303">
        <f t="shared" si="67"/>
        <v>1.7424038487714464</v>
      </c>
      <c r="AB114" s="303">
        <f t="shared" si="67"/>
        <v>1.7423449329257421</v>
      </c>
      <c r="AC114" s="303">
        <f t="shared" si="67"/>
        <v>1.7406942186557925</v>
      </c>
      <c r="AD114" s="303">
        <f t="shared" si="67"/>
        <v>1.7376757848343329</v>
      </c>
      <c r="AE114" s="303">
        <f t="shared" si="67"/>
        <v>1.7335157241838317</v>
      </c>
      <c r="AF114" s="303">
        <f t="shared" si="67"/>
        <v>1.7284405803307092</v>
      </c>
      <c r="AG114" s="303">
        <f t="shared" si="67"/>
        <v>1.7226760637865954</v>
      </c>
      <c r="AH114" s="303">
        <f t="shared" si="67"/>
        <v>1.7164460504551085</v>
      </c>
      <c r="AI114" s="303">
        <f t="shared" si="67"/>
        <v>1.7099718622847704</v>
      </c>
      <c r="AJ114" s="303">
        <f t="shared" si="67"/>
        <v>1.7034718266905124</v>
      </c>
      <c r="AK114" s="303">
        <f t="shared" si="67"/>
        <v>1.6971611093478163</v>
      </c>
      <c r="AL114" s="303">
        <f t="shared" si="67"/>
        <v>1.6912518139082662</v>
      </c>
      <c r="AM114" s="303">
        <f t="shared" si="67"/>
        <v>1.6859533420656689</v>
      </c>
      <c r="AN114" s="303">
        <f t="shared" si="67"/>
        <v>1.6814730081870772</v>
      </c>
      <c r="AO114" s="303">
        <f t="shared" si="67"/>
        <v>1.6780169043831998</v>
      </c>
      <c r="AP114" s="303">
        <f t="shared" si="67"/>
        <v>1.6757910144078976</v>
      </c>
      <c r="AQ114" s="304">
        <f t="shared" si="67"/>
        <v>1.6750025781389344</v>
      </c>
    </row>
    <row r="115" spans="1:43" x14ac:dyDescent="0.2">
      <c r="A115" s="74" t="s">
        <v>13</v>
      </c>
      <c r="B115" s="152" t="s">
        <v>314</v>
      </c>
      <c r="C115" s="152">
        <v>1</v>
      </c>
      <c r="D115" s="308">
        <f t="shared" si="47"/>
        <v>1.0507659567302645</v>
      </c>
      <c r="E115" s="303">
        <f t="shared" si="48"/>
        <v>0.94952383953294828</v>
      </c>
      <c r="F115" s="303">
        <f t="shared" si="49"/>
        <v>0.96809347930555589</v>
      </c>
      <c r="G115" s="303">
        <f t="shared" ref="G115:AQ115" si="68">G21-0.05</f>
        <v>1.0096277446670603</v>
      </c>
      <c r="H115" s="303">
        <f t="shared" si="68"/>
        <v>1.0248623144189821</v>
      </c>
      <c r="I115" s="303">
        <f t="shared" si="68"/>
        <v>1.0407720185219318</v>
      </c>
      <c r="J115" s="303">
        <f t="shared" si="68"/>
        <v>1.0556347337389236</v>
      </c>
      <c r="K115" s="303">
        <f t="shared" si="68"/>
        <v>1.0680099190207519</v>
      </c>
      <c r="L115" s="303">
        <f t="shared" si="68"/>
        <v>1.0764079369768658</v>
      </c>
      <c r="M115" s="303">
        <f t="shared" si="68"/>
        <v>1.0793318442220192</v>
      </c>
      <c r="N115" s="303">
        <f t="shared" si="68"/>
        <v>1.0758197291147229</v>
      </c>
      <c r="O115" s="303">
        <f t="shared" si="68"/>
        <v>1.0669311241555788</v>
      </c>
      <c r="P115" s="303">
        <f t="shared" si="68"/>
        <v>1.0542536765133403</v>
      </c>
      <c r="Q115" s="303">
        <f t="shared" si="68"/>
        <v>1.0393586922938916</v>
      </c>
      <c r="R115" s="303">
        <f t="shared" si="68"/>
        <v>1.0237599626414504</v>
      </c>
      <c r="S115" s="303">
        <f t="shared" si="68"/>
        <v>1.0086617011547865</v>
      </c>
      <c r="T115" s="303">
        <f t="shared" si="68"/>
        <v>0.99428591353932583</v>
      </c>
      <c r="U115" s="303">
        <f t="shared" si="68"/>
        <v>0.98061666844769535</v>
      </c>
      <c r="V115" s="303">
        <f t="shared" si="68"/>
        <v>0.96763897423412892</v>
      </c>
      <c r="W115" s="303">
        <f t="shared" si="68"/>
        <v>0.95533876855912259</v>
      </c>
      <c r="X115" s="303">
        <f t="shared" si="68"/>
        <v>0.94370290935667134</v>
      </c>
      <c r="Y115" s="303">
        <f t="shared" si="68"/>
        <v>0.93271916722456027</v>
      </c>
      <c r="Z115" s="303">
        <f t="shared" si="68"/>
        <v>0.9223762193010413</v>
      </c>
      <c r="AA115" s="303">
        <f t="shared" si="68"/>
        <v>0.91266364469487293</v>
      </c>
      <c r="AB115" s="303">
        <f t="shared" si="68"/>
        <v>0.90357192153970967</v>
      </c>
      <c r="AC115" s="303">
        <f t="shared" si="68"/>
        <v>0.89509242574862968</v>
      </c>
      <c r="AD115" s="303">
        <f t="shared" si="68"/>
        <v>0.88721743154970611</v>
      </c>
      <c r="AE115" s="303">
        <f t="shared" si="68"/>
        <v>0.87994011388974724</v>
      </c>
      <c r="AF115" s="303">
        <f t="shared" si="68"/>
        <v>0.87325455279985931</v>
      </c>
      <c r="AG115" s="303">
        <f t="shared" si="68"/>
        <v>0.86715573982395799</v>
      </c>
      <c r="AH115" s="303">
        <f t="shared" si="68"/>
        <v>0.86163958661977413</v>
      </c>
      <c r="AI115" s="303">
        <f t="shared" si="68"/>
        <v>0.85670293585087642</v>
      </c>
      <c r="AJ115" s="303">
        <f t="shared" si="68"/>
        <v>0.85234357449856435</v>
      </c>
      <c r="AK115" s="303">
        <f t="shared" si="68"/>
        <v>0.8485602497334912</v>
      </c>
      <c r="AL115" s="303">
        <f t="shared" si="68"/>
        <v>0.84535268749931747</v>
      </c>
      <c r="AM115" s="303">
        <f t="shared" si="68"/>
        <v>0.84272161397414214</v>
      </c>
      <c r="AN115" s="303">
        <f t="shared" si="68"/>
        <v>0.84066878009042223</v>
      </c>
      <c r="AO115" s="303">
        <f t="shared" si="68"/>
        <v>0.8391969893103336</v>
      </c>
      <c r="AP115" s="303">
        <f t="shared" si="68"/>
        <v>0.83831012887161349</v>
      </c>
      <c r="AQ115" s="304">
        <f t="shared" si="68"/>
        <v>0.83801320473850993</v>
      </c>
    </row>
    <row r="116" spans="1:43" x14ac:dyDescent="0.2">
      <c r="A116" s="74" t="s">
        <v>14</v>
      </c>
      <c r="B116" s="152" t="s">
        <v>314</v>
      </c>
      <c r="C116" s="152">
        <v>1</v>
      </c>
      <c r="D116" s="308">
        <f t="shared" si="47"/>
        <v>1.1246903974875122</v>
      </c>
      <c r="E116" s="303">
        <f t="shared" si="48"/>
        <v>1.0317716956861667</v>
      </c>
      <c r="F116" s="303">
        <f t="shared" si="49"/>
        <v>1.0520989745621516</v>
      </c>
      <c r="G116" s="303">
        <f t="shared" ref="G116:AQ116" si="69">G22-0.05</f>
        <v>1.0978981734778697</v>
      </c>
      <c r="H116" s="303">
        <f t="shared" si="69"/>
        <v>1.1183752756088365</v>
      </c>
      <c r="I116" s="303">
        <f t="shared" si="69"/>
        <v>1.1391548148667763</v>
      </c>
      <c r="J116" s="303">
        <f t="shared" si="69"/>
        <v>1.1582479802423657</v>
      </c>
      <c r="K116" s="303">
        <f t="shared" si="69"/>
        <v>1.1742267913676792</v>
      </c>
      <c r="L116" s="303">
        <f t="shared" si="69"/>
        <v>1.18561248404716</v>
      </c>
      <c r="M116" s="303">
        <f t="shared" si="69"/>
        <v>1.1909200047818611</v>
      </c>
      <c r="N116" s="303">
        <f t="shared" si="69"/>
        <v>1.1892132639397466</v>
      </c>
      <c r="O116" s="303">
        <f t="shared" si="69"/>
        <v>1.1816336578723348</v>
      </c>
      <c r="P116" s="303">
        <f t="shared" si="69"/>
        <v>1.1698766718100919</v>
      </c>
      <c r="Q116" s="303">
        <f t="shared" si="69"/>
        <v>1.1556322029657944</v>
      </c>
      <c r="R116" s="303">
        <f t="shared" si="69"/>
        <v>1.1405398671934448</v>
      </c>
      <c r="S116" s="303">
        <f t="shared" si="69"/>
        <v>1.1259122626392335</v>
      </c>
      <c r="T116" s="303">
        <f t="shared" si="69"/>
        <v>1.111993147991482</v>
      </c>
      <c r="U116" s="303">
        <f t="shared" si="69"/>
        <v>1.0987663728176829</v>
      </c>
      <c r="V116" s="303">
        <f t="shared" si="69"/>
        <v>1.0862167525640629</v>
      </c>
      <c r="W116" s="303">
        <f t="shared" si="69"/>
        <v>1.0743300468851618</v>
      </c>
      <c r="X116" s="303">
        <f t="shared" si="69"/>
        <v>1.0630929397762523</v>
      </c>
      <c r="Y116" s="303">
        <f t="shared" si="69"/>
        <v>1.0524930214924273</v>
      </c>
      <c r="Z116" s="303">
        <f t="shared" si="69"/>
        <v>1.042518772242393</v>
      </c>
      <c r="AA116" s="303">
        <f t="shared" si="69"/>
        <v>1.0331595476495619</v>
      </c>
      <c r="AB116" s="303">
        <f t="shared" si="69"/>
        <v>1.024405565977571</v>
      </c>
      <c r="AC116" s="303">
        <f t="shared" si="69"/>
        <v>1.0162478971220685</v>
      </c>
      <c r="AD116" s="303">
        <f t="shared" si="69"/>
        <v>1.0086784533755395</v>
      </c>
      <c r="AE116" s="303">
        <f t="shared" si="69"/>
        <v>1.0016899819770819</v>
      </c>
      <c r="AF116" s="303">
        <f t="shared" si="69"/>
        <v>0.99527605946425668</v>
      </c>
      <c r="AG116" s="303">
        <f t="shared" si="69"/>
        <v>0.98943108784975875</v>
      </c>
      <c r="AH116" s="303">
        <f t="shared" si="69"/>
        <v>0.98415029265150245</v>
      </c>
      <c r="AI116" s="303">
        <f t="shared" si="69"/>
        <v>0.97942972281068674</v>
      </c>
      <c r="AJ116" s="303">
        <f t="shared" si="69"/>
        <v>0.9752662525390059</v>
      </c>
      <c r="AK116" s="303">
        <f t="shared" si="69"/>
        <v>0.9716575851428364</v>
      </c>
      <c r="AL116" s="303">
        <f t="shared" si="69"/>
        <v>0.96860225887944917</v>
      </c>
      <c r="AM116" s="303">
        <f t="shared" si="69"/>
        <v>0.96609965490794214</v>
      </c>
      <c r="AN116" s="303">
        <f t="shared" si="69"/>
        <v>0.9641500074056002</v>
      </c>
      <c r="AO116" s="303">
        <f t="shared" si="69"/>
        <v>0.96275441592908062</v>
      </c>
      <c r="AP116" s="303">
        <f t="shared" si="69"/>
        <v>0.96191486010895133</v>
      </c>
      <c r="AQ116" s="304">
        <f t="shared" si="69"/>
        <v>0.96163421677591843</v>
      </c>
    </row>
    <row r="117" spans="1:43" x14ac:dyDescent="0.2">
      <c r="A117" s="74" t="s">
        <v>15</v>
      </c>
      <c r="B117" s="152" t="s">
        <v>314</v>
      </c>
      <c r="C117" s="152">
        <v>1</v>
      </c>
      <c r="D117" s="308">
        <f t="shared" si="47"/>
        <v>1.1257315867939524</v>
      </c>
      <c r="E117" s="303">
        <f t="shared" si="48"/>
        <v>1.0500387728774048</v>
      </c>
      <c r="F117" s="303">
        <f t="shared" si="49"/>
        <v>1.0620745107419942</v>
      </c>
      <c r="G117" s="303">
        <f t="shared" ref="G117:AQ117" si="70">G23-0.05</f>
        <v>1.0889953553969722</v>
      </c>
      <c r="H117" s="303">
        <f t="shared" si="70"/>
        <v>1.0889979125060862</v>
      </c>
      <c r="I117" s="303">
        <f t="shared" si="70"/>
        <v>1.0951886295072595</v>
      </c>
      <c r="J117" s="303">
        <f t="shared" si="70"/>
        <v>1.1063358743595881</v>
      </c>
      <c r="K117" s="303">
        <f t="shared" si="70"/>
        <v>1.1201017124159478</v>
      </c>
      <c r="L117" s="303">
        <f t="shared" si="70"/>
        <v>1.1340652725710836</v>
      </c>
      <c r="M117" s="303">
        <f t="shared" si="70"/>
        <v>1.1456934676639219</v>
      </c>
      <c r="N117" s="303">
        <f t="shared" si="70"/>
        <v>1.1528458816707703</v>
      </c>
      <c r="O117" s="303">
        <f t="shared" si="70"/>
        <v>1.1553012650628867</v>
      </c>
      <c r="P117" s="303">
        <f t="shared" si="70"/>
        <v>1.1533730493111294</v>
      </c>
      <c r="Q117" s="303">
        <f t="shared" si="70"/>
        <v>1.1474228316130539</v>
      </c>
      <c r="R117" s="303">
        <f t="shared" si="70"/>
        <v>1.137848128727762</v>
      </c>
      <c r="S117" s="303">
        <f t="shared" si="70"/>
        <v>1.1250645228835159</v>
      </c>
      <c r="T117" s="303">
        <f t="shared" si="70"/>
        <v>1.1094770843928854</v>
      </c>
      <c r="U117" s="303">
        <f t="shared" si="70"/>
        <v>1.0914904165671024</v>
      </c>
      <c r="V117" s="303">
        <f t="shared" si="70"/>
        <v>1.0715070292134885</v>
      </c>
      <c r="W117" s="303">
        <f t="shared" si="70"/>
        <v>1.0499206261977132</v>
      </c>
      <c r="X117" s="303">
        <f t="shared" si="70"/>
        <v>1.0271105860972174</v>
      </c>
      <c r="Y117" s="303">
        <f t="shared" si="70"/>
        <v>1.0034376349552747</v>
      </c>
      <c r="Z117" s="303">
        <f t="shared" si="70"/>
        <v>0.97924066963132894</v>
      </c>
      <c r="AA117" s="303">
        <f t="shared" si="70"/>
        <v>0.95483465919819466</v>
      </c>
      <c r="AB117" s="303">
        <f t="shared" si="70"/>
        <v>0.93050952999526393</v>
      </c>
      <c r="AC117" s="303">
        <f t="shared" si="70"/>
        <v>0.90652992662374499</v>
      </c>
      <c r="AD117" s="303">
        <f t="shared" si="70"/>
        <v>0.88313573539994816</v>
      </c>
      <c r="AE117" s="303">
        <f t="shared" si="70"/>
        <v>0.86054325744650961</v>
      </c>
      <c r="AF117" s="303">
        <f t="shared" si="70"/>
        <v>0.83894692453521624</v>
      </c>
      <c r="AG117" s="303">
        <f t="shared" si="70"/>
        <v>0.81852146087724043</v>
      </c>
      <c r="AH117" s="303">
        <f t="shared" si="70"/>
        <v>0.79942440727607333</v>
      </c>
      <c r="AI117" s="303">
        <f t="shared" si="70"/>
        <v>0.78179893956107815</v>
      </c>
      <c r="AJ117" s="303">
        <f t="shared" si="70"/>
        <v>0.76577693034128658</v>
      </c>
      <c r="AK117" s="303">
        <f t="shared" si="70"/>
        <v>0.75148222140347432</v>
      </c>
      <c r="AL117" s="303">
        <f t="shared" si="70"/>
        <v>0.73903409328946379</v>
      </c>
      <c r="AM117" s="303">
        <f t="shared" si="70"/>
        <v>0.72855093871560106</v>
      </c>
      <c r="AN117" s="303">
        <f t="shared" si="70"/>
        <v>0.72015416776867502</v>
      </c>
      <c r="AO117" s="303">
        <f t="shared" si="70"/>
        <v>0.71397239570279991</v>
      </c>
      <c r="AP117" s="303">
        <f t="shared" si="70"/>
        <v>0.71014598942065643</v>
      </c>
      <c r="AQ117" s="304">
        <f t="shared" si="70"/>
        <v>0.70883207741422571</v>
      </c>
    </row>
    <row r="118" spans="1:43" x14ac:dyDescent="0.2">
      <c r="A118" s="74" t="s">
        <v>253</v>
      </c>
      <c r="B118" s="152" t="s">
        <v>314</v>
      </c>
      <c r="C118" s="152">
        <v>1</v>
      </c>
      <c r="D118" s="308">
        <f t="shared" si="47"/>
        <v>1.1444729943098741</v>
      </c>
      <c r="E118" s="303">
        <f t="shared" si="48"/>
        <v>1.0678330700614351</v>
      </c>
      <c r="F118" s="303">
        <f t="shared" si="49"/>
        <v>1.0877080585323389</v>
      </c>
      <c r="G118" s="303">
        <f t="shared" ref="G118:AQ118" si="71">G24-0.05</f>
        <v>1.1333006709614573</v>
      </c>
      <c r="H118" s="303">
        <f t="shared" si="71"/>
        <v>1.1556188760450838</v>
      </c>
      <c r="I118" s="303">
        <f t="shared" si="71"/>
        <v>1.1818874493117537</v>
      </c>
      <c r="J118" s="303">
        <f t="shared" si="71"/>
        <v>1.2103835004422503</v>
      </c>
      <c r="K118" s="303">
        <f t="shared" si="71"/>
        <v>1.2395490398892115</v>
      </c>
      <c r="L118" s="303">
        <f t="shared" si="71"/>
        <v>1.2676779475337903</v>
      </c>
      <c r="M118" s="303">
        <f t="shared" si="71"/>
        <v>1.2929187653363039</v>
      </c>
      <c r="N118" s="303">
        <f t="shared" si="71"/>
        <v>1.3136598345415604</v>
      </c>
      <c r="O118" s="303">
        <f t="shared" si="71"/>
        <v>1.3296883824752272</v>
      </c>
      <c r="P118" s="303">
        <f t="shared" si="71"/>
        <v>1.3412059709267632</v>
      </c>
      <c r="Q118" s="303">
        <f t="shared" si="71"/>
        <v>1.3484731761635289</v>
      </c>
      <c r="R118" s="303">
        <f t="shared" si="71"/>
        <v>1.3517996447355269</v>
      </c>
      <c r="S118" s="303">
        <f t="shared" si="71"/>
        <v>1.3515184045617692</v>
      </c>
      <c r="T118" s="303">
        <f t="shared" si="71"/>
        <v>1.3479294274619837</v>
      </c>
      <c r="U118" s="303">
        <f t="shared" si="71"/>
        <v>1.3413389448017281</v>
      </c>
      <c r="V118" s="303">
        <f t="shared" si="71"/>
        <v>1.3320684674800087</v>
      </c>
      <c r="W118" s="303">
        <f t="shared" si="71"/>
        <v>1.3204486516572957</v>
      </c>
      <c r="X118" s="303">
        <f t="shared" si="71"/>
        <v>1.3068137623491691</v>
      </c>
      <c r="Y118" s="303">
        <f t="shared" si="71"/>
        <v>1.2914968119950607</v>
      </c>
      <c r="Z118" s="303">
        <f t="shared" si="71"/>
        <v>1.2748254204293017</v>
      </c>
      <c r="AA118" s="303">
        <f t="shared" si="71"/>
        <v>1.2571184155295623</v>
      </c>
      <c r="AB118" s="303">
        <f t="shared" si="71"/>
        <v>1.2386831707841899</v>
      </c>
      <c r="AC118" s="303">
        <f t="shared" si="71"/>
        <v>1.2198136574019653</v>
      </c>
      <c r="AD118" s="303">
        <f t="shared" si="71"/>
        <v>1.2007891744371306</v>
      </c>
      <c r="AE118" s="303">
        <f t="shared" si="71"/>
        <v>1.1818737105766923</v>
      </c>
      <c r="AF118" s="303">
        <f t="shared" si="71"/>
        <v>1.1633158854486456</v>
      </c>
      <c r="AG118" s="303">
        <f t="shared" si="71"/>
        <v>1.1453494161816993</v>
      </c>
      <c r="AH118" s="303">
        <f t="shared" si="71"/>
        <v>1.1281940560518395</v>
      </c>
      <c r="AI118" s="303">
        <f t="shared" si="71"/>
        <v>1.1120569559570335</v>
      </c>
      <c r="AJ118" s="303">
        <f t="shared" si="71"/>
        <v>1.0971344057624486</v>
      </c>
      <c r="AK118" s="303">
        <f t="shared" si="71"/>
        <v>1.0836139209047044</v>
      </c>
      <c r="AL118" s="303">
        <f t="shared" si="71"/>
        <v>1.0716766497624544</v>
      </c>
      <c r="AM118" s="303">
        <f t="shared" si="71"/>
        <v>1.061500089016767</v>
      </c>
      <c r="AN118" s="303">
        <f t="shared" si="71"/>
        <v>1.0532611074756633</v>
      </c>
      <c r="AO118" s="303">
        <f t="shared" si="71"/>
        <v>1.0471392936888337</v>
      </c>
      <c r="AP118" s="303">
        <f t="shared" si="71"/>
        <v>1.0433206593422775</v>
      </c>
      <c r="AQ118" s="304">
        <f t="shared" si="71"/>
        <v>1.0420017492755307</v>
      </c>
    </row>
    <row r="119" spans="1:43" x14ac:dyDescent="0.2">
      <c r="A119" s="74" t="s">
        <v>17</v>
      </c>
      <c r="B119" s="152" t="s">
        <v>314</v>
      </c>
      <c r="C119" s="152">
        <v>1</v>
      </c>
      <c r="D119" s="308">
        <f t="shared" si="47"/>
        <v>1.1632144018257959</v>
      </c>
      <c r="E119" s="303">
        <f t="shared" si="48"/>
        <v>1.0132000085573987</v>
      </c>
      <c r="F119" s="303">
        <f t="shared" si="49"/>
        <v>1.0321795712395823</v>
      </c>
      <c r="G119" s="303">
        <f t="shared" ref="G119:AQ119" si="72">G25-0.05</f>
        <v>1.0755507535111386</v>
      </c>
      <c r="H119" s="303">
        <f t="shared" si="72"/>
        <v>1.0950174199362057</v>
      </c>
      <c r="I119" s="303">
        <f t="shared" si="72"/>
        <v>1.1184124063688892</v>
      </c>
      <c r="J119" s="303">
        <f t="shared" si="72"/>
        <v>1.144142972592203</v>
      </c>
      <c r="K119" s="303">
        <f t="shared" si="72"/>
        <v>1.1706646044228544</v>
      </c>
      <c r="L119" s="303">
        <f t="shared" si="72"/>
        <v>1.1962925182108635</v>
      </c>
      <c r="M119" s="303">
        <f t="shared" si="72"/>
        <v>1.2192027117516981</v>
      </c>
      <c r="N119" s="303">
        <f t="shared" si="72"/>
        <v>1.237810766065196</v>
      </c>
      <c r="O119" s="303">
        <f t="shared" si="72"/>
        <v>1.2519118954886499</v>
      </c>
      <c r="P119" s="303">
        <f t="shared" si="72"/>
        <v>1.261707445280859</v>
      </c>
      <c r="Q119" s="303">
        <f t="shared" si="72"/>
        <v>1.2674543571713177</v>
      </c>
      <c r="R119" s="303">
        <f t="shared" si="72"/>
        <v>1.269455476239401</v>
      </c>
      <c r="S119" s="303">
        <f t="shared" si="72"/>
        <v>1.2680357471550516</v>
      </c>
      <c r="T119" s="303">
        <f t="shared" si="72"/>
        <v>1.2634909390223221</v>
      </c>
      <c r="U119" s="303">
        <f t="shared" si="72"/>
        <v>1.2561225585787683</v>
      </c>
      <c r="V119" s="303">
        <f t="shared" si="72"/>
        <v>1.2462454681777617</v>
      </c>
      <c r="W119" s="303">
        <f t="shared" si="72"/>
        <v>1.2341819385984745</v>
      </c>
      <c r="X119" s="303">
        <f t="shared" si="72"/>
        <v>1.2202563188586839</v>
      </c>
      <c r="Y119" s="303">
        <f t="shared" si="72"/>
        <v>1.2047903926492702</v>
      </c>
      <c r="Z119" s="303">
        <f t="shared" si="72"/>
        <v>1.1880994606309172</v>
      </c>
      <c r="AA119" s="303">
        <f t="shared" si="72"/>
        <v>1.1704891612321322</v>
      </c>
      <c r="AB119" s="303">
        <f t="shared" si="72"/>
        <v>1.1522530202911982</v>
      </c>
      <c r="AC119" s="303">
        <f t="shared" si="72"/>
        <v>1.1336707021298449</v>
      </c>
      <c r="AD119" s="303">
        <f t="shared" si="72"/>
        <v>1.115006921426696</v>
      </c>
      <c r="AE119" s="303">
        <f t="shared" si="72"/>
        <v>1.0965109663784316</v>
      </c>
      <c r="AF119" s="303">
        <f t="shared" si="72"/>
        <v>1.0784167787656933</v>
      </c>
      <c r="AG119" s="303">
        <f t="shared" si="72"/>
        <v>1.0609435352641947</v>
      </c>
      <c r="AH119" s="303">
        <f t="shared" si="72"/>
        <v>1.0442966762078003</v>
      </c>
      <c r="AI119" s="303">
        <f t="shared" si="72"/>
        <v>1.0286693325692218</v>
      </c>
      <c r="AJ119" s="303">
        <f t="shared" si="72"/>
        <v>1.0142441087619662</v>
      </c>
      <c r="AK119" s="303">
        <f t="shared" si="72"/>
        <v>1.0011951876326233</v>
      </c>
      <c r="AL119" s="303">
        <f t="shared" si="72"/>
        <v>0.98969073443901778</v>
      </c>
      <c r="AM119" s="303">
        <f t="shared" si="72"/>
        <v>0.97989558853234437</v>
      </c>
      <c r="AN119" s="303">
        <f t="shared" si="72"/>
        <v>0.97197424483297512</v>
      </c>
      <c r="AO119" s="303">
        <f t="shared" si="72"/>
        <v>0.96609414209500555</v>
      </c>
      <c r="AP119" s="303">
        <f t="shared" si="72"/>
        <v>0.96242929162738111</v>
      </c>
      <c r="AQ119" s="304">
        <f t="shared" si="72"/>
        <v>0.96116429898256395</v>
      </c>
    </row>
    <row r="120" spans="1:43" x14ac:dyDescent="0.2">
      <c r="A120" s="74" t="s">
        <v>19</v>
      </c>
      <c r="B120" s="152" t="s">
        <v>314</v>
      </c>
      <c r="C120" s="152">
        <v>1</v>
      </c>
      <c r="D120" s="308">
        <f t="shared" si="47"/>
        <v>1.1528025087613953</v>
      </c>
      <c r="E120" s="303">
        <f t="shared" si="48"/>
        <v>1.0868373456084308</v>
      </c>
      <c r="F120" s="303">
        <f t="shared" si="49"/>
        <v>1.1129764184588515</v>
      </c>
      <c r="G120" s="303">
        <f t="shared" ref="G120:AQ120" si="73">G26-0.05</f>
        <v>1.1737931491384532</v>
      </c>
      <c r="H120" s="303">
        <f t="shared" si="73"/>
        <v>1.2148667815856489</v>
      </c>
      <c r="I120" s="303">
        <f t="shared" si="73"/>
        <v>1.2585224974288931</v>
      </c>
      <c r="J120" s="303">
        <f t="shared" si="73"/>
        <v>1.3024071066387468</v>
      </c>
      <c r="K120" s="303">
        <f t="shared" si="73"/>
        <v>1.3454893920961715</v>
      </c>
      <c r="L120" s="303">
        <f t="shared" si="73"/>
        <v>1.3866185869231351</v>
      </c>
      <c r="M120" s="303">
        <f t="shared" si="73"/>
        <v>1.4245356263689051</v>
      </c>
      <c r="N120" s="303">
        <f t="shared" si="73"/>
        <v>1.4581309053614164</v>
      </c>
      <c r="O120" s="303">
        <f t="shared" si="73"/>
        <v>1.4872215049860971</v>
      </c>
      <c r="P120" s="303">
        <f t="shared" si="73"/>
        <v>1.5119218407648185</v>
      </c>
      <c r="Q120" s="303">
        <f t="shared" si="73"/>
        <v>1.5324112870654512</v>
      </c>
      <c r="R120" s="303">
        <f t="shared" si="73"/>
        <v>1.5489263770996029</v>
      </c>
      <c r="S120" s="303">
        <f t="shared" si="73"/>
        <v>1.5617270012264042</v>
      </c>
      <c r="T120" s="303">
        <f t="shared" si="73"/>
        <v>1.5710101652505726</v>
      </c>
      <c r="U120" s="303">
        <f t="shared" si="73"/>
        <v>1.5769779418043386</v>
      </c>
      <c r="V120" s="303">
        <f t="shared" si="73"/>
        <v>1.5798577041333648</v>
      </c>
      <c r="W120" s="303">
        <f t="shared" si="73"/>
        <v>1.5798973013880435</v>
      </c>
      <c r="X120" s="303">
        <f t="shared" si="73"/>
        <v>1.5773604088638764</v>
      </c>
      <c r="Y120" s="303">
        <f t="shared" si="73"/>
        <v>1.5725221486083008</v>
      </c>
      <c r="Z120" s="303">
        <f t="shared" si="73"/>
        <v>1.5656650573211279</v>
      </c>
      <c r="AA120" s="303">
        <f t="shared" si="73"/>
        <v>1.5570754603442905</v>
      </c>
      <c r="AB120" s="303">
        <f t="shared" si="73"/>
        <v>1.5470402934168435</v>
      </c>
      <c r="AC120" s="303">
        <f t="shared" si="73"/>
        <v>1.5358443982726759</v>
      </c>
      <c r="AD120" s="303">
        <f t="shared" si="73"/>
        <v>1.5237683044507306</v>
      </c>
      <c r="AE120" s="303">
        <f t="shared" si="73"/>
        <v>1.5110864981106429</v>
      </c>
      <c r="AF120" s="303">
        <f t="shared" si="73"/>
        <v>1.4980661693258619</v>
      </c>
      <c r="AG120" s="303">
        <f t="shared" si="73"/>
        <v>1.4849664222914456</v>
      </c>
      <c r="AH120" s="303">
        <f t="shared" si="73"/>
        <v>1.4720379280893359</v>
      </c>
      <c r="AI120" s="303">
        <f t="shared" si="73"/>
        <v>1.4595229969997578</v>
      </c>
      <c r="AJ120" s="303">
        <f t="shared" si="73"/>
        <v>1.4476560466996828</v>
      </c>
      <c r="AK120" s="303">
        <f t="shared" si="73"/>
        <v>1.4366644438981806</v>
      </c>
      <c r="AL120" s="303">
        <f t="shared" si="73"/>
        <v>1.4267696998772983</v>
      </c>
      <c r="AM120" s="303">
        <f t="shared" si="73"/>
        <v>1.4181890049067369</v>
      </c>
      <c r="AN120" s="303">
        <f t="shared" si="73"/>
        <v>1.41113709248442</v>
      </c>
      <c r="AO120" s="303">
        <f t="shared" si="73"/>
        <v>1.4058284317718799</v>
      </c>
      <c r="AP120" s="303">
        <f t="shared" si="73"/>
        <v>1.4024797554496549</v>
      </c>
      <c r="AQ120" s="304">
        <f t="shared" si="73"/>
        <v>1.4013129405905465</v>
      </c>
    </row>
    <row r="121" spans="1:43" x14ac:dyDescent="0.2">
      <c r="A121" s="74" t="s">
        <v>20</v>
      </c>
      <c r="B121" s="152" t="s">
        <v>314</v>
      </c>
      <c r="C121" s="152">
        <v>1</v>
      </c>
      <c r="D121" s="308">
        <f t="shared" si="47"/>
        <v>1.1913265130996793</v>
      </c>
      <c r="E121" s="303">
        <f t="shared" si="48"/>
        <v>1.0896697949581</v>
      </c>
      <c r="F121" s="303">
        <f t="shared" si="49"/>
        <v>1.114471297428171</v>
      </c>
      <c r="G121" s="303">
        <f t="shared" ref="G121:AQ121" si="74">G27-0.05</f>
        <v>1.172075292578626</v>
      </c>
      <c r="H121" s="303">
        <f t="shared" si="74"/>
        <v>1.2092950078527105</v>
      </c>
      <c r="I121" s="303">
        <f t="shared" si="74"/>
        <v>1.2496064422276023</v>
      </c>
      <c r="J121" s="303">
        <f t="shared" si="74"/>
        <v>1.2908132178290683</v>
      </c>
      <c r="K121" s="303">
        <f t="shared" si="74"/>
        <v>1.3317560156266288</v>
      </c>
      <c r="L121" s="303">
        <f t="shared" si="74"/>
        <v>1.3711361949567438</v>
      </c>
      <c r="M121" s="303">
        <f t="shared" si="74"/>
        <v>1.4075246000252268</v>
      </c>
      <c r="N121" s="303">
        <f t="shared" si="74"/>
        <v>1.4396612868486831</v>
      </c>
      <c r="O121" s="303">
        <f t="shared" si="74"/>
        <v>1.4673653265071038</v>
      </c>
      <c r="P121" s="303">
        <f t="shared" si="74"/>
        <v>1.4907929943619633</v>
      </c>
      <c r="Q121" s="303">
        <f t="shared" si="74"/>
        <v>1.5101648127406366</v>
      </c>
      <c r="R121" s="303">
        <f t="shared" si="74"/>
        <v>1.5257569659452654</v>
      </c>
      <c r="S121" s="303">
        <f t="shared" si="74"/>
        <v>1.5378597345171774</v>
      </c>
      <c r="T121" s="303">
        <f t="shared" si="74"/>
        <v>1.546669073760421</v>
      </c>
      <c r="U121" s="303">
        <f t="shared" si="74"/>
        <v>1.5523756749757605</v>
      </c>
      <c r="V121" s="303">
        <f t="shared" si="74"/>
        <v>1.5551927929538325</v>
      </c>
      <c r="W121" s="303">
        <f t="shared" si="74"/>
        <v>1.5553519560877933</v>
      </c>
      <c r="X121" s="303">
        <f t="shared" si="74"/>
        <v>1.5530988397764947</v>
      </c>
      <c r="Y121" s="303">
        <f t="shared" si="74"/>
        <v>1.5486893837706479</v>
      </c>
      <c r="Z121" s="303">
        <f t="shared" si="74"/>
        <v>1.5423862185077739</v>
      </c>
      <c r="AA121" s="303">
        <f t="shared" si="74"/>
        <v>1.5344554502258265</v>
      </c>
      <c r="AB121" s="303">
        <f t="shared" si="74"/>
        <v>1.5251638402630114</v>
      </c>
      <c r="AC121" s="303">
        <f t="shared" si="74"/>
        <v>1.514776400851469</v>
      </c>
      <c r="AD121" s="303">
        <f t="shared" si="74"/>
        <v>1.5035544181922267</v>
      </c>
      <c r="AE121" s="303">
        <f t="shared" si="74"/>
        <v>1.4917539038516552</v>
      </c>
      <c r="AF121" s="303">
        <f t="shared" si="74"/>
        <v>1.4796244676489263</v>
      </c>
      <c r="AG121" s="303">
        <f t="shared" si="74"/>
        <v>1.4674085992354122</v>
      </c>
      <c r="AH121" s="303">
        <f t="shared" si="74"/>
        <v>1.4553413414672749</v>
      </c>
      <c r="AI121" s="303">
        <f t="shared" si="74"/>
        <v>1.4436503363634869</v>
      </c>
      <c r="AJ121" s="303">
        <f t="shared" si="74"/>
        <v>1.4325562238178395</v>
      </c>
      <c r="AK121" s="303">
        <f t="shared" si="74"/>
        <v>1.4222733741766544</v>
      </c>
      <c r="AL121" s="303">
        <f t="shared" si="74"/>
        <v>1.4130109381867662</v>
      </c>
      <c r="AM121" s="303">
        <f t="shared" si="74"/>
        <v>1.4049742015577196</v>
      </c>
      <c r="AN121" s="303">
        <f t="shared" si="74"/>
        <v>1.3983662363898972</v>
      </c>
      <c r="AO121" s="303">
        <f t="shared" si="74"/>
        <v>1.3933898479549027</v>
      </c>
      <c r="AP121" s="303">
        <f t="shared" si="74"/>
        <v>1.3902498227796338</v>
      </c>
      <c r="AQ121" s="304">
        <f t="shared" si="74"/>
        <v>1.3891554927418048</v>
      </c>
    </row>
    <row r="122" spans="1:43" x14ac:dyDescent="0.2">
      <c r="A122" s="74" t="s">
        <v>22</v>
      </c>
      <c r="B122" s="152" t="s">
        <v>314</v>
      </c>
      <c r="C122" s="152">
        <v>1</v>
      </c>
      <c r="D122" s="308">
        <f t="shared" si="47"/>
        <v>1.2944042544372492</v>
      </c>
      <c r="E122" s="303">
        <f t="shared" si="48"/>
        <v>1.1810971984995846</v>
      </c>
      <c r="F122" s="303">
        <f t="shared" si="49"/>
        <v>1.2206129589117247</v>
      </c>
      <c r="G122" s="303">
        <f t="shared" ref="G122:AQ122" si="75">G28-0.05</f>
        <v>1.3122402287874559</v>
      </c>
      <c r="H122" s="303">
        <f t="shared" si="75"/>
        <v>1.386471679727306</v>
      </c>
      <c r="I122" s="303">
        <f t="shared" si="75"/>
        <v>1.4509640960092884</v>
      </c>
      <c r="J122" s="303">
        <f t="shared" si="75"/>
        <v>1.5030535436689851</v>
      </c>
      <c r="K122" s="303">
        <f t="shared" si="75"/>
        <v>1.546296965056029</v>
      </c>
      <c r="L122" s="303">
        <f t="shared" si="75"/>
        <v>1.5850096690750548</v>
      </c>
      <c r="M122" s="303">
        <f t="shared" si="75"/>
        <v>1.6240737454216529</v>
      </c>
      <c r="N122" s="303">
        <f t="shared" si="75"/>
        <v>1.6678051141789143</v>
      </c>
      <c r="O122" s="303">
        <f t="shared" si="75"/>
        <v>1.7165762271524034</v>
      </c>
      <c r="P122" s="303">
        <f t="shared" si="75"/>
        <v>1.7696730965581109</v>
      </c>
      <c r="Q122" s="303">
        <f t="shared" si="75"/>
        <v>1.8262909587634149</v>
      </c>
      <c r="R122" s="303">
        <f t="shared" si="75"/>
        <v>1.8855131853863241</v>
      </c>
      <c r="S122" s="303">
        <f t="shared" si="75"/>
        <v>1.9464618471510007</v>
      </c>
      <c r="T122" s="303">
        <f t="shared" si="75"/>
        <v>2.0088302375048732</v>
      </c>
      <c r="U122" s="303">
        <f t="shared" si="75"/>
        <v>2.0724471778654032</v>
      </c>
      <c r="V122" s="303">
        <f t="shared" si="75"/>
        <v>2.1371182312789525</v>
      </c>
      <c r="W122" s="303">
        <f t="shared" si="75"/>
        <v>2.2026246713627344</v>
      </c>
      <c r="X122" s="303">
        <f t="shared" si="75"/>
        <v>2.2687226536467433</v>
      </c>
      <c r="Y122" s="303">
        <f t="shared" si="75"/>
        <v>2.3351426304611782</v>
      </c>
      <c r="Z122" s="303">
        <f t="shared" si="75"/>
        <v>2.4015890521806451</v>
      </c>
      <c r="AA122" s="303">
        <f t="shared" si="75"/>
        <v>2.4677403985070563</v>
      </c>
      <c r="AB122" s="303">
        <f t="shared" si="75"/>
        <v>2.533249583382688</v>
      </c>
      <c r="AC122" s="303">
        <f t="shared" si="75"/>
        <v>2.5977447759087862</v>
      </c>
      <c r="AD122" s="303">
        <f t="shared" si="75"/>
        <v>2.6608306771440891</v>
      </c>
      <c r="AE122" s="303">
        <f t="shared" si="75"/>
        <v>2.7220902887265788</v>
      </c>
      <c r="AF122" s="303">
        <f t="shared" si="75"/>
        <v>2.7810872037766305</v>
      </c>
      <c r="AG122" s="303">
        <f t="shared" si="75"/>
        <v>2.8373684434091535</v>
      </c>
      <c r="AH122" s="303">
        <f t="shared" si="75"/>
        <v>2.8904678533526047</v>
      </c>
      <c r="AI122" s="303">
        <f t="shared" si="75"/>
        <v>2.9399100646436866</v>
      </c>
      <c r="AJ122" s="303">
        <f t="shared" si="75"/>
        <v>2.9852150101949251</v>
      </c>
      <c r="AK122" s="303">
        <f t="shared" si="75"/>
        <v>3.0259029753436706</v>
      </c>
      <c r="AL122" s="303">
        <f t="shared" si="75"/>
        <v>3.0615001454869177</v>
      </c>
      <c r="AM122" s="303">
        <f t="shared" si="75"/>
        <v>3.0915445978670024</v>
      </c>
      <c r="AN122" s="303">
        <f t="shared" si="75"/>
        <v>3.1155926678609127</v>
      </c>
      <c r="AO122" s="303">
        <f t="shared" si="75"/>
        <v>3.1332256031861325</v>
      </c>
      <c r="AP122" s="303">
        <f t="shared" si="75"/>
        <v>3.1440564027862372</v>
      </c>
      <c r="AQ122" s="304">
        <f t="shared" si="75"/>
        <v>3.1477367213871834</v>
      </c>
    </row>
    <row r="123" spans="1:43" x14ac:dyDescent="0.2">
      <c r="A123" s="74" t="s">
        <v>23</v>
      </c>
      <c r="B123" s="152" t="s">
        <v>314</v>
      </c>
      <c r="C123" s="152">
        <v>1</v>
      </c>
      <c r="D123" s="308">
        <f t="shared" si="47"/>
        <v>1.1111549365037909</v>
      </c>
      <c r="E123" s="303">
        <f t="shared" si="48"/>
        <v>1.0522979632474168</v>
      </c>
      <c r="F123" s="303">
        <f t="shared" si="49"/>
        <v>1.0942396852455101</v>
      </c>
      <c r="G123" s="303">
        <f t="shared" ref="G123:AQ123" si="76">G29-0.05</f>
        <v>1.1932324051159247</v>
      </c>
      <c r="H123" s="303">
        <f t="shared" si="76"/>
        <v>1.2798756242501264</v>
      </c>
      <c r="I123" s="303">
        <f t="shared" si="76"/>
        <v>1.3605844401833458</v>
      </c>
      <c r="J123" s="303">
        <f t="shared" si="76"/>
        <v>1.4295866873668865</v>
      </c>
      <c r="K123" s="303">
        <f t="shared" si="76"/>
        <v>1.4867326852831786</v>
      </c>
      <c r="L123" s="303">
        <f t="shared" si="76"/>
        <v>1.5324724342846192</v>
      </c>
      <c r="M123" s="303">
        <f t="shared" si="76"/>
        <v>1.5677716281607255</v>
      </c>
      <c r="N123" s="303">
        <f t="shared" si="76"/>
        <v>1.5939724512546505</v>
      </c>
      <c r="O123" s="303">
        <f t="shared" si="76"/>
        <v>1.6125699962268505</v>
      </c>
      <c r="P123" s="303">
        <f t="shared" si="76"/>
        <v>1.6252319440458636</v>
      </c>
      <c r="Q123" s="303">
        <f t="shared" si="76"/>
        <v>1.6337634524805917</v>
      </c>
      <c r="R123" s="303">
        <f t="shared" si="76"/>
        <v>1.6400511893083738</v>
      </c>
      <c r="S123" s="303">
        <f t="shared" si="76"/>
        <v>1.6457021484528835</v>
      </c>
      <c r="T123" s="303">
        <f t="shared" si="76"/>
        <v>1.6510439804770021</v>
      </c>
      <c r="U123" s="303">
        <f t="shared" si="76"/>
        <v>1.656081863394107</v>
      </c>
      <c r="V123" s="303">
        <f t="shared" si="76"/>
        <v>1.6608212378151355</v>
      </c>
      <c r="W123" s="303">
        <f t="shared" si="76"/>
        <v>1.6652677949697763</v>
      </c>
      <c r="X123" s="303">
        <f t="shared" si="76"/>
        <v>1.6694274647316401</v>
      </c>
      <c r="Y123" s="303">
        <f t="shared" si="76"/>
        <v>1.67330640367809</v>
      </c>
      <c r="Z123" s="303">
        <f t="shared" si="76"/>
        <v>1.6769109832143105</v>
      </c>
      <c r="AA123" s="303">
        <f t="shared" si="76"/>
        <v>1.6802477777899072</v>
      </c>
      <c r="AB123" s="303">
        <f t="shared" si="76"/>
        <v>1.6833235532351218</v>
      </c>
      <c r="AC123" s="303">
        <f t="shared" si="76"/>
        <v>1.6861452552425182</v>
      </c>
      <c r="AD123" s="303">
        <f t="shared" si="76"/>
        <v>1.6887199980186471</v>
      </c>
      <c r="AE123" s="303">
        <f t="shared" si="76"/>
        <v>1.6910550531289537</v>
      </c>
      <c r="AF123" s="303">
        <f t="shared" si="76"/>
        <v>1.6931578385578383</v>
      </c>
      <c r="AG123" s="303">
        <f t="shared" si="76"/>
        <v>1.6950359080045887</v>
      </c>
      <c r="AH123" s="303">
        <f t="shared" si="76"/>
        <v>1.6966969404344341</v>
      </c>
      <c r="AI123" s="303">
        <f t="shared" si="76"/>
        <v>1.6981487299028588</v>
      </c>
      <c r="AJ123" s="303">
        <f t="shared" si="76"/>
        <v>1.6993991756699303</v>
      </c>
      <c r="AK123" s="303">
        <f t="shared" si="76"/>
        <v>1.7004562726201864</v>
      </c>
      <c r="AL123" s="303">
        <f t="shared" si="76"/>
        <v>1.7013281020023814</v>
      </c>
      <c r="AM123" s="303">
        <f t="shared" si="76"/>
        <v>1.7020228225022229</v>
      </c>
      <c r="AN123" s="303">
        <f t="shared" si="76"/>
        <v>1.7025486616600121</v>
      </c>
      <c r="AO123" s="303">
        <f t="shared" si="76"/>
        <v>1.7029139076440281</v>
      </c>
      <c r="AP123" s="303">
        <f t="shared" si="76"/>
        <v>1.703126901389298</v>
      </c>
      <c r="AQ123" s="304">
        <f t="shared" si="76"/>
        <v>1.7031960291105004</v>
      </c>
    </row>
    <row r="124" spans="1:43" x14ac:dyDescent="0.2">
      <c r="A124" s="74" t="s">
        <v>24</v>
      </c>
      <c r="B124" s="152" t="s">
        <v>314</v>
      </c>
      <c r="C124" s="152">
        <v>1</v>
      </c>
      <c r="D124" s="308">
        <f t="shared" si="47"/>
        <v>1.10178423274583</v>
      </c>
      <c r="E124" s="303">
        <f t="shared" si="48"/>
        <v>1.0100692953105652</v>
      </c>
      <c r="F124" s="303">
        <f t="shared" si="49"/>
        <v>1.0401184380533695</v>
      </c>
      <c r="G124" s="303">
        <f t="shared" ref="G124:AQ124" si="77">G30-0.05</f>
        <v>1.1094058534244489</v>
      </c>
      <c r="H124" s="303">
        <f t="shared" si="77"/>
        <v>1.1582700494146716</v>
      </c>
      <c r="I124" s="303">
        <f t="shared" si="77"/>
        <v>1.2039056988395824</v>
      </c>
      <c r="J124" s="303">
        <f t="shared" si="77"/>
        <v>1.2430124554218891</v>
      </c>
      <c r="K124" s="303">
        <f t="shared" si="77"/>
        <v>1.2749651135594335</v>
      </c>
      <c r="L124" s="303">
        <f t="shared" si="77"/>
        <v>1.299264263085637</v>
      </c>
      <c r="M124" s="303">
        <f t="shared" si="77"/>
        <v>1.3155492488942011</v>
      </c>
      <c r="N124" s="303">
        <f t="shared" si="77"/>
        <v>1.3238781280514365</v>
      </c>
      <c r="O124" s="303">
        <f t="shared" si="77"/>
        <v>1.3255468254334819</v>
      </c>
      <c r="P124" s="303">
        <f t="shared" si="77"/>
        <v>1.3222413142758878</v>
      </c>
      <c r="Q124" s="303">
        <f t="shared" si="77"/>
        <v>1.3156995289868036</v>
      </c>
      <c r="R124" s="303">
        <f t="shared" si="77"/>
        <v>1.3076599325397256</v>
      </c>
      <c r="S124" s="303">
        <f t="shared" si="77"/>
        <v>1.2995533545490079</v>
      </c>
      <c r="T124" s="303">
        <f t="shared" si="77"/>
        <v>1.2916711807760504</v>
      </c>
      <c r="U124" s="303">
        <f t="shared" si="77"/>
        <v>1.284022898603284</v>
      </c>
      <c r="V124" s="303">
        <f t="shared" si="77"/>
        <v>1.2766178153533394</v>
      </c>
      <c r="W124" s="303">
        <f t="shared" si="77"/>
        <v>1.269465078480406</v>
      </c>
      <c r="X124" s="303">
        <f t="shared" si="77"/>
        <v>1.2625736964156964</v>
      </c>
      <c r="Y124" s="303">
        <f t="shared" si="77"/>
        <v>1.2559525600612294</v>
      </c>
      <c r="Z124" s="303">
        <f t="shared" si="77"/>
        <v>1.2496104649311608</v>
      </c>
      <c r="AA124" s="303">
        <f t="shared" si="77"/>
        <v>1.2435561339451116</v>
      </c>
      <c r="AB124" s="303">
        <f t="shared" si="77"/>
        <v>1.2377982408832309</v>
      </c>
      <c r="AC124" s="303">
        <f t="shared" si="77"/>
        <v>1.2323454345182319</v>
      </c>
      <c r="AD124" s="303">
        <f t="shared" si="77"/>
        <v>1.2272063634453385</v>
      </c>
      <c r="AE124" s="303">
        <f t="shared" si="77"/>
        <v>1.2223897016369472</v>
      </c>
      <c r="AF124" s="303">
        <f t="shared" si="77"/>
        <v>1.2179041747548496</v>
      </c>
      <c r="AG124" s="303">
        <f t="shared" si="77"/>
        <v>1.2137585872592078</v>
      </c>
      <c r="AH124" s="303">
        <f t="shared" si="77"/>
        <v>1.2099618503600376</v>
      </c>
      <c r="AI124" s="303">
        <f t="shared" si="77"/>
        <v>1.2065230108638163</v>
      </c>
      <c r="AJ124" s="303">
        <f t="shared" si="77"/>
        <v>1.2034512809749718</v>
      </c>
      <c r="AK124" s="303">
        <f t="shared" si="77"/>
        <v>1.2007560691195518</v>
      </c>
      <c r="AL124" s="303">
        <f t="shared" si="77"/>
        <v>1.1984470118662942</v>
      </c>
      <c r="AM124" s="303">
        <f t="shared" si="77"/>
        <v>1.1965340070286479</v>
      </c>
      <c r="AN124" s="303">
        <f t="shared" si="77"/>
        <v>1.1950272480401312</v>
      </c>
      <c r="AO124" s="303">
        <f t="shared" si="77"/>
        <v>1.1939372597047508</v>
      </c>
      <c r="AP124" s="303">
        <f t="shared" si="77"/>
        <v>1.193274935434171</v>
      </c>
      <c r="AQ124" s="304">
        <f t="shared" si="77"/>
        <v>1.1930515760939884</v>
      </c>
    </row>
    <row r="125" spans="1:43" x14ac:dyDescent="0.2">
      <c r="A125" s="74" t="s">
        <v>28</v>
      </c>
      <c r="B125" s="152" t="s">
        <v>314</v>
      </c>
      <c r="C125" s="152">
        <v>1</v>
      </c>
      <c r="D125" s="308">
        <f t="shared" si="47"/>
        <v>1.20277959547052</v>
      </c>
      <c r="E125" s="303">
        <f t="shared" si="48"/>
        <v>1.1279935327235633</v>
      </c>
      <c r="F125" s="303">
        <f t="shared" si="49"/>
        <v>1.1584790632234745</v>
      </c>
      <c r="G125" s="303">
        <f t="shared" ref="G125:AQ125" si="78">G31-0.05</f>
        <v>1.2288435937909545</v>
      </c>
      <c r="H125" s="303">
        <f t="shared" si="78"/>
        <v>1.2791053740704927</v>
      </c>
      <c r="I125" s="303">
        <f t="shared" si="78"/>
        <v>1.326396322056562</v>
      </c>
      <c r="J125" s="303">
        <f t="shared" si="78"/>
        <v>1.3680687198536445</v>
      </c>
      <c r="K125" s="303">
        <f t="shared" si="78"/>
        <v>1.4043635597641604</v>
      </c>
      <c r="L125" s="303">
        <f t="shared" si="78"/>
        <v>1.4356717775776773</v>
      </c>
      <c r="M125" s="303">
        <f t="shared" si="78"/>
        <v>1.4625132678604116</v>
      </c>
      <c r="N125" s="303">
        <f t="shared" si="78"/>
        <v>1.4854824143130283</v>
      </c>
      <c r="O125" s="303">
        <f t="shared" si="78"/>
        <v>1.5051251985834213</v>
      </c>
      <c r="P125" s="303">
        <f t="shared" si="78"/>
        <v>1.5220157988983354</v>
      </c>
      <c r="Q125" s="303">
        <f t="shared" si="78"/>
        <v>1.5367761673510536</v>
      </c>
      <c r="R125" s="303">
        <f t="shared" si="78"/>
        <v>1.5500657333536632</v>
      </c>
      <c r="S125" s="303">
        <f t="shared" si="78"/>
        <v>1.5624572553477978</v>
      </c>
      <c r="T125" s="303">
        <f t="shared" si="78"/>
        <v>1.5740758226976315</v>
      </c>
      <c r="U125" s="303">
        <f t="shared" si="78"/>
        <v>1.5849340111818095</v>
      </c>
      <c r="V125" s="303">
        <f t="shared" si="78"/>
        <v>1.5950462987208298</v>
      </c>
      <c r="W125" s="303">
        <f t="shared" si="78"/>
        <v>1.604428963847393</v>
      </c>
      <c r="X125" s="303">
        <f t="shared" si="78"/>
        <v>1.6130999819153162</v>
      </c>
      <c r="Y125" s="303">
        <f t="shared" si="78"/>
        <v>1.6210789198299131</v>
      </c>
      <c r="Z125" s="303">
        <f t="shared" si="78"/>
        <v>1.6283868300515698</v>
      </c>
      <c r="AA125" s="303">
        <f t="shared" si="78"/>
        <v>1.6350461445888653</v>
      </c>
      <c r="AB125" s="303">
        <f t="shared" si="78"/>
        <v>1.6410805696596813</v>
      </c>
      <c r="AC125" s="303">
        <f t="shared" si="78"/>
        <v>1.6465149816582616</v>
      </c>
      <c r="AD125" s="303">
        <f t="shared" si="78"/>
        <v>1.651375325023863</v>
      </c>
      <c r="AE125" s="303">
        <f t="shared" si="78"/>
        <v>1.6556885125634464</v>
      </c>
      <c r="AF125" s="303">
        <f t="shared" si="78"/>
        <v>1.6594823287364753</v>
      </c>
      <c r="AG125" s="303">
        <f t="shared" si="78"/>
        <v>1.6627853363658185</v>
      </c>
      <c r="AH125" s="303">
        <f t="shared" si="78"/>
        <v>1.6656267871946209</v>
      </c>
      <c r="AI125" s="303">
        <f t="shared" si="78"/>
        <v>1.6680365366658472</v>
      </c>
      <c r="AJ125" s="303">
        <f t="shared" si="78"/>
        <v>1.6700449632588699</v>
      </c>
      <c r="AK125" s="303">
        <f t="shared" si="78"/>
        <v>1.6716828926769376</v>
      </c>
      <c r="AL125" s="303">
        <f t="shared" si="78"/>
        <v>1.6729815271402537</v>
      </c>
      <c r="AM125" s="303">
        <f t="shared" si="78"/>
        <v>1.6739723800027411</v>
      </c>
      <c r="AN125" s="303">
        <f t="shared" si="78"/>
        <v>1.6746872158756627</v>
      </c>
      <c r="AO125" s="303">
        <f t="shared" si="78"/>
        <v>1.6751579964094767</v>
      </c>
      <c r="AP125" s="303">
        <f t="shared" si="78"/>
        <v>1.6754168318557809</v>
      </c>
      <c r="AQ125" s="304">
        <f t="shared" si="78"/>
        <v>1.6754959385044592</v>
      </c>
    </row>
    <row r="126" spans="1:43" x14ac:dyDescent="0.2">
      <c r="A126" s="74" t="s">
        <v>29</v>
      </c>
      <c r="B126" s="152" t="s">
        <v>314</v>
      </c>
      <c r="C126" s="152">
        <v>1</v>
      </c>
      <c r="D126" s="308">
        <f t="shared" si="47"/>
        <v>1.1652967804386765</v>
      </c>
      <c r="E126" s="303">
        <f t="shared" si="48"/>
        <v>1.0805589963404565</v>
      </c>
      <c r="F126" s="303">
        <f t="shared" si="49"/>
        <v>1.1113999447709331</v>
      </c>
      <c r="G126" s="303">
        <f t="shared" ref="G126:AQ126" si="79">G32-0.05</f>
        <v>1.1826636445929357</v>
      </c>
      <c r="H126" s="303">
        <f t="shared" si="79"/>
        <v>1.2340858443694642</v>
      </c>
      <c r="I126" s="303">
        <f t="shared" si="79"/>
        <v>1.2824584681828683</v>
      </c>
      <c r="J126" s="303">
        <f t="shared" si="79"/>
        <v>1.325083809024975</v>
      </c>
      <c r="K126" s="303">
        <f t="shared" si="79"/>
        <v>1.3622635087988699</v>
      </c>
      <c r="L126" s="303">
        <f t="shared" si="79"/>
        <v>1.394470264964355</v>
      </c>
      <c r="M126" s="303">
        <f t="shared" si="79"/>
        <v>1.422322644306474</v>
      </c>
      <c r="N126" s="303">
        <f t="shared" si="79"/>
        <v>1.4465028581941708</v>
      </c>
      <c r="O126" s="303">
        <f t="shared" si="79"/>
        <v>1.467555897187945</v>
      </c>
      <c r="P126" s="303">
        <f t="shared" si="79"/>
        <v>1.4860320670499776</v>
      </c>
      <c r="Q126" s="303">
        <f t="shared" si="79"/>
        <v>1.5025305692212403</v>
      </c>
      <c r="R126" s="303">
        <f t="shared" si="79"/>
        <v>1.5176899805740665</v>
      </c>
      <c r="S126" s="303">
        <f t="shared" si="79"/>
        <v>1.5320651851502625</v>
      </c>
      <c r="T126" s="303">
        <f t="shared" si="79"/>
        <v>1.5457668567877962</v>
      </c>
      <c r="U126" s="303">
        <f t="shared" si="79"/>
        <v>1.5587933531161076</v>
      </c>
      <c r="V126" s="303">
        <f t="shared" si="79"/>
        <v>1.5711444732762896</v>
      </c>
      <c r="W126" s="303">
        <f t="shared" si="79"/>
        <v>1.582821424422832</v>
      </c>
      <c r="X126" s="303">
        <f t="shared" si="79"/>
        <v>1.5938267846098639</v>
      </c>
      <c r="Y126" s="303">
        <f t="shared" si="79"/>
        <v>1.6041644623753353</v>
      </c>
      <c r="Z126" s="303">
        <f t="shared" si="79"/>
        <v>1.6138396533407402</v>
      </c>
      <c r="AA126" s="303">
        <f t="shared" si="79"/>
        <v>1.6228587941458563</v>
      </c>
      <c r="AB126" s="303">
        <f t="shared" si="79"/>
        <v>1.6312295140380078</v>
      </c>
      <c r="AC126" s="303">
        <f t="shared" si="79"/>
        <v>1.638960584433139</v>
      </c>
      <c r="AD126" s="303">
        <f t="shared" si="79"/>
        <v>1.6460618667623963</v>
      </c>
      <c r="AE126" s="303">
        <f t="shared" si="79"/>
        <v>1.652544258912235</v>
      </c>
      <c r="AF126" s="303">
        <f t="shared" si="79"/>
        <v>1.6584196405591234</v>
      </c>
      <c r="AG126" s="303">
        <f t="shared" si="79"/>
        <v>1.6637008176915777</v>
      </c>
      <c r="AH126" s="303">
        <f t="shared" si="79"/>
        <v>1.6684014666024694</v>
      </c>
      <c r="AI126" s="303">
        <f t="shared" si="79"/>
        <v>1.672536077623908</v>
      </c>
      <c r="AJ126" s="303">
        <f t="shared" si="79"/>
        <v>1.6761198988652424</v>
      </c>
      <c r="AK126" s="303">
        <f t="shared" si="79"/>
        <v>1.6791688802022182</v>
      </c>
      <c r="AL126" s="303">
        <f t="shared" si="79"/>
        <v>1.6816996177521344</v>
      </c>
      <c r="AM126" s="303">
        <f t="shared" si="79"/>
        <v>1.683729299056093</v>
      </c>
      <c r="AN126" s="303">
        <f t="shared" si="79"/>
        <v>1.6852756491753451</v>
      </c>
      <c r="AO126" s="303">
        <f t="shared" si="79"/>
        <v>1.6863568778942024</v>
      </c>
      <c r="AP126" s="303">
        <f t="shared" si="79"/>
        <v>1.6869916282075856</v>
      </c>
      <c r="AQ126" s="304">
        <f t="shared" si="79"/>
        <v>1.6871989262564389</v>
      </c>
    </row>
    <row r="127" spans="1:43" x14ac:dyDescent="0.2">
      <c r="A127" s="74" t="s">
        <v>30</v>
      </c>
      <c r="B127" s="152" t="s">
        <v>314</v>
      </c>
      <c r="C127" s="152">
        <v>1</v>
      </c>
      <c r="D127" s="308">
        <f t="shared" si="47"/>
        <v>1.1673791590515568</v>
      </c>
      <c r="E127" s="303">
        <f t="shared" si="48"/>
        <v>1.1398140905771488</v>
      </c>
      <c r="F127" s="303">
        <f t="shared" si="49"/>
        <v>1.1823654193994155</v>
      </c>
      <c r="G127" s="303">
        <f t="shared" ref="G127:AQ127" si="80">G33-0.05</f>
        <v>1.283047813701395</v>
      </c>
      <c r="H127" s="303">
        <f t="shared" si="80"/>
        <v>1.372372870104474</v>
      </c>
      <c r="I127" s="303">
        <f t="shared" si="80"/>
        <v>1.4570568770888366</v>
      </c>
      <c r="J127" s="303">
        <f t="shared" si="80"/>
        <v>1.5322451164208666</v>
      </c>
      <c r="K127" s="303">
        <f t="shared" si="80"/>
        <v>1.5988640292270049</v>
      </c>
      <c r="L127" s="303">
        <f t="shared" si="80"/>
        <v>1.6584485478598248</v>
      </c>
      <c r="M127" s="303">
        <f t="shared" si="80"/>
        <v>1.7130473078537851</v>
      </c>
      <c r="N127" s="303">
        <f t="shared" si="80"/>
        <v>1.7647591315225786</v>
      </c>
      <c r="O127" s="303">
        <f t="shared" si="80"/>
        <v>1.8144498102967046</v>
      </c>
      <c r="P127" s="303">
        <f t="shared" si="80"/>
        <v>1.8627215227097651</v>
      </c>
      <c r="Q127" s="303">
        <f t="shared" si="80"/>
        <v>1.9102650322278352</v>
      </c>
      <c r="R127" s="303">
        <f t="shared" si="80"/>
        <v>1.9578557126105907</v>
      </c>
      <c r="S127" s="303">
        <f t="shared" si="80"/>
        <v>2.0061774619615234</v>
      </c>
      <c r="T127" s="303">
        <f t="shared" si="80"/>
        <v>2.0552664616318923</v>
      </c>
      <c r="U127" s="303">
        <f t="shared" si="80"/>
        <v>2.1049787784658518</v>
      </c>
      <c r="V127" s="303">
        <f t="shared" si="80"/>
        <v>2.1551566018200097</v>
      </c>
      <c r="W127" s="303">
        <f t="shared" si="80"/>
        <v>2.2056278811016177</v>
      </c>
      <c r="X127" s="303">
        <f t="shared" si="80"/>
        <v>2.2562060890977755</v>
      </c>
      <c r="Y127" s="303">
        <f t="shared" si="80"/>
        <v>2.3066901290086337</v>
      </c>
      <c r="Z127" s="303">
        <f t="shared" si="80"/>
        <v>2.3568644033444919</v>
      </c>
      <c r="AA127" s="303">
        <f t="shared" si="80"/>
        <v>2.4064990627493246</v>
      </c>
      <c r="AB127" s="303">
        <f t="shared" si="80"/>
        <v>2.4553504523205443</v>
      </c>
      <c r="AC127" s="303">
        <f t="shared" si="80"/>
        <v>2.5031617720571155</v>
      </c>
      <c r="AD127" s="303">
        <f t="shared" si="80"/>
        <v>2.5496639666405976</v>
      </c>
      <c r="AE127" s="303">
        <f t="shared" si="80"/>
        <v>2.5945768577948018</v>
      </c>
      <c r="AF127" s="303">
        <f t="shared" si="80"/>
        <v>2.6376105299488559</v>
      </c>
      <c r="AG127" s="303">
        <f t="shared" si="80"/>
        <v>2.6784669768230693</v>
      </c>
      <c r="AH127" s="303">
        <f t="shared" si="80"/>
        <v>2.7168420128586477</v>
      </c>
      <c r="AI127" s="303">
        <f t="shared" si="80"/>
        <v>2.7524274491276257</v>
      </c>
      <c r="AJ127" s="303">
        <f t="shared" si="80"/>
        <v>2.7849135285132345</v>
      </c>
      <c r="AK127" s="303">
        <f t="shared" si="80"/>
        <v>2.8139916095869943</v>
      </c>
      <c r="AL127" s="303">
        <f t="shared" si="80"/>
        <v>2.839357082794054</v>
      </c>
      <c r="AM127" s="303">
        <f t="shared" si="80"/>
        <v>2.8607124963810828</v>
      </c>
      <c r="AN127" s="303">
        <f t="shared" si="80"/>
        <v>2.8777708630741801</v>
      </c>
      <c r="AO127" s="303">
        <f t="shared" si="80"/>
        <v>2.8902591119742445</v>
      </c>
      <c r="AP127" s="303">
        <f t="shared" si="80"/>
        <v>2.8979216436414963</v>
      </c>
      <c r="AQ127" s="304">
        <f t="shared" si="80"/>
        <v>2.9005239400690388</v>
      </c>
    </row>
    <row r="128" spans="1:43" x14ac:dyDescent="0.2">
      <c r="A128" s="74" t="s">
        <v>32</v>
      </c>
      <c r="B128" s="152" t="s">
        <v>314</v>
      </c>
      <c r="C128" s="152">
        <v>1</v>
      </c>
      <c r="D128" s="308">
        <f t="shared" si="47"/>
        <v>1.1236492081810727</v>
      </c>
      <c r="E128" s="303">
        <f t="shared" si="48"/>
        <v>1.0800343903369329</v>
      </c>
      <c r="F128" s="303">
        <f t="shared" si="49"/>
        <v>1.1045028979599778</v>
      </c>
      <c r="G128" s="303">
        <f t="shared" ref="G128:AQ128" si="81">G34-0.05</f>
        <v>1.1600971044546189</v>
      </c>
      <c r="H128" s="303">
        <f t="shared" si="81"/>
        <v>1.1919678455401317</v>
      </c>
      <c r="I128" s="303">
        <f t="shared" si="81"/>
        <v>1.2222061479014148</v>
      </c>
      <c r="J128" s="303">
        <f t="shared" si="81"/>
        <v>1.2489950238667391</v>
      </c>
      <c r="K128" s="303">
        <f t="shared" si="81"/>
        <v>1.2721475264648041</v>
      </c>
      <c r="L128" s="303">
        <f t="shared" si="81"/>
        <v>1.2915113477065276</v>
      </c>
      <c r="M128" s="303">
        <f t="shared" si="81"/>
        <v>1.3069703591685005</v>
      </c>
      <c r="N128" s="303">
        <f t="shared" si="81"/>
        <v>1.3185392515326082</v>
      </c>
      <c r="O128" s="303">
        <f t="shared" si="81"/>
        <v>1.3266492363801363</v>
      </c>
      <c r="P128" s="303">
        <f t="shared" si="81"/>
        <v>1.3318677324389745</v>
      </c>
      <c r="Q128" s="303">
        <f t="shared" si="81"/>
        <v>1.3347927631246439</v>
      </c>
      <c r="R128" s="303">
        <f t="shared" si="81"/>
        <v>1.3360414575876582</v>
      </c>
      <c r="S128" s="303">
        <f t="shared" si="81"/>
        <v>1.3361494548579009</v>
      </c>
      <c r="T128" s="303">
        <f t="shared" si="81"/>
        <v>1.3352900221392707</v>
      </c>
      <c r="U128" s="303">
        <f t="shared" si="81"/>
        <v>1.3335467962736678</v>
      </c>
      <c r="V128" s="303">
        <f t="shared" si="81"/>
        <v>1.3310048025076155</v>
      </c>
      <c r="W128" s="303">
        <f t="shared" si="81"/>
        <v>1.3277499475845338</v>
      </c>
      <c r="X128" s="303">
        <f t="shared" si="81"/>
        <v>1.3238685614850061</v>
      </c>
      <c r="Y128" s="303">
        <f t="shared" si="81"/>
        <v>1.319446989825199</v>
      </c>
      <c r="Z128" s="303">
        <f t="shared" si="81"/>
        <v>1.314571238198639</v>
      </c>
      <c r="AA128" s="303">
        <f t="shared" si="81"/>
        <v>1.309326669102864</v>
      </c>
      <c r="AB128" s="303">
        <f t="shared" si="81"/>
        <v>1.3037977515345993</v>
      </c>
      <c r="AC128" s="303">
        <f t="shared" si="81"/>
        <v>1.2980678628673632</v>
      </c>
      <c r="AD128" s="303">
        <f t="shared" si="81"/>
        <v>1.292219142245187</v>
      </c>
      <c r="AE128" s="303">
        <f t="shared" si="81"/>
        <v>1.2863323944341816</v>
      </c>
      <c r="AF128" s="303">
        <f t="shared" si="81"/>
        <v>1.2804870428691175</v>
      </c>
      <c r="AG128" s="303">
        <f t="shared" si="81"/>
        <v>1.2747611305118072</v>
      </c>
      <c r="AH128" s="303">
        <f t="shared" si="81"/>
        <v>1.2692313670994371</v>
      </c>
      <c r="AI128" s="303">
        <f t="shared" si="81"/>
        <v>1.2639732214003403</v>
      </c>
      <c r="AJ128" s="303">
        <f t="shared" si="81"/>
        <v>1.2590610572092216</v>
      </c>
      <c r="AK128" s="303">
        <f t="shared" si="81"/>
        <v>1.2545683120000382</v>
      </c>
      <c r="AL128" s="303">
        <f t="shared" si="81"/>
        <v>1.2505677174104015</v>
      </c>
      <c r="AM128" s="303">
        <f t="shared" si="81"/>
        <v>1.2471315610544602</v>
      </c>
      <c r="AN128" s="303">
        <f t="shared" si="81"/>
        <v>1.2443319895509841</v>
      </c>
      <c r="AO128" s="303">
        <f t="shared" si="81"/>
        <v>1.2422413531097192</v>
      </c>
      <c r="AP128" s="303">
        <f t="shared" si="81"/>
        <v>1.240932592544109</v>
      </c>
      <c r="AQ128" s="304">
        <f t="shared" si="81"/>
        <v>1.2404796701745922</v>
      </c>
    </row>
    <row r="129" spans="1:43" x14ac:dyDescent="0.2">
      <c r="A129" s="74" t="s">
        <v>33</v>
      </c>
      <c r="B129" s="152" t="s">
        <v>314</v>
      </c>
      <c r="C129" s="152">
        <v>1</v>
      </c>
      <c r="D129" s="308">
        <f t="shared" si="47"/>
        <v>1.211109109922041</v>
      </c>
      <c r="E129" s="303">
        <f t="shared" si="48"/>
        <v>1.2883706648329831</v>
      </c>
      <c r="F129" s="303">
        <f t="shared" si="49"/>
        <v>1.3466869702224982</v>
      </c>
      <c r="G129" s="303">
        <f t="shared" ref="G129:AQ129" si="82">G35-0.05</f>
        <v>1.4877424225050497</v>
      </c>
      <c r="H129" s="303">
        <f t="shared" si="82"/>
        <v>1.6305549848522527</v>
      </c>
      <c r="I129" s="303">
        <f t="shared" si="82"/>
        <v>1.7678032796228573</v>
      </c>
      <c r="J129" s="303">
        <f t="shared" si="82"/>
        <v>1.8911807738887969</v>
      </c>
      <c r="K129" s="303">
        <f t="shared" si="82"/>
        <v>2.0023773806933751</v>
      </c>
      <c r="L129" s="303">
        <f t="shared" si="82"/>
        <v>2.1046056535542177</v>
      </c>
      <c r="M129" s="303">
        <f t="shared" si="82"/>
        <v>2.2023968167618917</v>
      </c>
      <c r="N129" s="303">
        <f t="shared" si="82"/>
        <v>2.3002934518590292</v>
      </c>
      <c r="O129" s="303">
        <f t="shared" si="82"/>
        <v>2.398940707580751</v>
      </c>
      <c r="P129" s="303">
        <f t="shared" si="82"/>
        <v>2.4978784555210378</v>
      </c>
      <c r="Q129" s="303">
        <f t="shared" si="82"/>
        <v>2.5966021523784955</v>
      </c>
      <c r="R129" s="303">
        <f t="shared" si="82"/>
        <v>2.6945642200192146</v>
      </c>
      <c r="S129" s="303">
        <f t="shared" si="82"/>
        <v>2.7912266528236769</v>
      </c>
      <c r="T129" s="303">
        <f t="shared" si="82"/>
        <v>2.886228764938418</v>
      </c>
      <c r="U129" s="303">
        <f t="shared" si="82"/>
        <v>2.9792624872196374</v>
      </c>
      <c r="V129" s="303">
        <f t="shared" si="82"/>
        <v>3.0700274604795998</v>
      </c>
      <c r="W129" s="303">
        <f t="shared" si="82"/>
        <v>3.1582329915259226</v>
      </c>
      <c r="X129" s="303">
        <f t="shared" si="82"/>
        <v>3.2435999085099421</v>
      </c>
      <c r="Y129" s="303">
        <f t="shared" si="82"/>
        <v>3.3258622981218298</v>
      </c>
      <c r="Z129" s="303">
        <f t="shared" si="82"/>
        <v>3.4047691090463981</v>
      </c>
      <c r="AA129" s="303">
        <f t="shared" si="82"/>
        <v>3.4800856081353584</v>
      </c>
      <c r="AB129" s="303">
        <f t="shared" si="82"/>
        <v>3.5515946779176431</v>
      </c>
      <c r="AC129" s="303">
        <f t="shared" si="82"/>
        <v>3.6190979463215203</v>
      </c>
      <c r="AD129" s="303">
        <f t="shared" si="82"/>
        <v>3.6824167417789209</v>
      </c>
      <c r="AE129" s="303">
        <f t="shared" si="82"/>
        <v>3.7413928691862224</v>
      </c>
      <c r="AF129" s="303">
        <f t="shared" si="82"/>
        <v>3.7958892044688364</v>
      </c>
      <c r="AG129" s="303">
        <f t="shared" si="82"/>
        <v>3.8457901077056977</v>
      </c>
      <c r="AH129" s="303">
        <f t="shared" si="82"/>
        <v>3.8910016568821253</v>
      </c>
      <c r="AI129" s="303">
        <f t="shared" si="82"/>
        <v>3.9314517063273593</v>
      </c>
      <c r="AJ129" s="303">
        <f t="shared" si="82"/>
        <v>3.9670897757328385</v>
      </c>
      <c r="AK129" s="303">
        <f t="shared" si="82"/>
        <v>3.9978867773179427</v>
      </c>
      <c r="AL129" s="303">
        <f t="shared" si="82"/>
        <v>4.0238345901957784</v>
      </c>
      <c r="AM129" s="303">
        <f t="shared" si="82"/>
        <v>4.0449454922804442</v>
      </c>
      <c r="AN129" s="303">
        <f t="shared" si="82"/>
        <v>4.0612514611618256</v>
      </c>
      <c r="AO129" s="303">
        <f t="shared" si="82"/>
        <v>4.0728033562496941</v>
      </c>
      <c r="AP129" s="303">
        <f t="shared" si="82"/>
        <v>4.0796699951564221</v>
      </c>
      <c r="AQ129" s="304">
        <f t="shared" si="82"/>
        <v>4.0819371377498515</v>
      </c>
    </row>
    <row r="130" spans="1:43" x14ac:dyDescent="0.2">
      <c r="A130" s="74" t="s">
        <v>34</v>
      </c>
      <c r="B130" s="152" t="s">
        <v>314</v>
      </c>
      <c r="C130" s="152">
        <v>1</v>
      </c>
      <c r="D130" s="308">
        <f t="shared" si="47"/>
        <v>1.1996560275512</v>
      </c>
      <c r="E130" s="303">
        <f t="shared" si="48"/>
        <v>1.2227314539888967</v>
      </c>
      <c r="F130" s="303">
        <f t="shared" si="49"/>
        <v>1.2735737305212811</v>
      </c>
      <c r="G130" s="303">
        <f t="shared" ref="G130:AQ130" si="83">G36-0.05</f>
        <v>1.3939826037535095</v>
      </c>
      <c r="H130" s="303">
        <f t="shared" si="83"/>
        <v>1.505701339816264</v>
      </c>
      <c r="I130" s="303">
        <f t="shared" si="83"/>
        <v>1.6059122160480133</v>
      </c>
      <c r="J130" s="303">
        <f t="shared" si="83"/>
        <v>1.6896131180492298</v>
      </c>
      <c r="K130" s="303">
        <f t="shared" si="83"/>
        <v>1.7613546588140578</v>
      </c>
      <c r="L130" s="303">
        <f t="shared" si="83"/>
        <v>1.8272449324464084</v>
      </c>
      <c r="M130" s="303">
        <f t="shared" si="83"/>
        <v>1.8946264725851845</v>
      </c>
      <c r="N130" s="303">
        <f t="shared" si="83"/>
        <v>1.970199067795501</v>
      </c>
      <c r="O130" s="303">
        <f t="shared" si="83"/>
        <v>2.0542373939742653</v>
      </c>
      <c r="P130" s="303">
        <f t="shared" si="83"/>
        <v>2.1450858585319983</v>
      </c>
      <c r="Q130" s="303">
        <f t="shared" si="83"/>
        <v>2.2407522136106022</v>
      </c>
      <c r="R130" s="303">
        <f t="shared" si="83"/>
        <v>2.3388460272834553</v>
      </c>
      <c r="S130" s="303">
        <f t="shared" si="83"/>
        <v>2.4370097395047288</v>
      </c>
      <c r="T130" s="303">
        <f t="shared" si="83"/>
        <v>2.5344662073526223</v>
      </c>
      <c r="U130" s="303">
        <f t="shared" si="83"/>
        <v>2.6308669636766835</v>
      </c>
      <c r="V130" s="303">
        <f t="shared" si="83"/>
        <v>2.725860835639359</v>
      </c>
      <c r="W130" s="303">
        <f t="shared" si="83"/>
        <v>2.8190963071679969</v>
      </c>
      <c r="X130" s="303">
        <f t="shared" si="83"/>
        <v>2.9102239130320098</v>
      </c>
      <c r="Y130" s="303">
        <f t="shared" si="83"/>
        <v>2.9988986397220296</v>
      </c>
      <c r="Z130" s="303">
        <f t="shared" si="83"/>
        <v>3.084782308185869</v>
      </c>
      <c r="AA130" s="303">
        <f t="shared" si="83"/>
        <v>3.1675459137076132</v>
      </c>
      <c r="AB130" s="303">
        <f t="shared" si="83"/>
        <v>3.2468718987931524</v>
      </c>
      <c r="AC130" s="303">
        <f t="shared" si="83"/>
        <v>3.3224563358363377</v>
      </c>
      <c r="AD130" s="303">
        <f t="shared" si="83"/>
        <v>3.3940109975650419</v>
      </c>
      <c r="AE130" s="303">
        <f t="shared" si="83"/>
        <v>3.461265294782951</v>
      </c>
      <c r="AF130" s="303">
        <f t="shared" si="83"/>
        <v>3.5239680627014178</v>
      </c>
      <c r="AG130" s="303">
        <f t="shared" si="83"/>
        <v>3.5818891791646381</v>
      </c>
      <c r="AH130" s="303">
        <f t="shared" si="83"/>
        <v>3.6348210002744454</v>
      </c>
      <c r="AI130" s="303">
        <f t="shared" si="83"/>
        <v>3.6825796012800569</v>
      </c>
      <c r="AJ130" s="303">
        <f t="shared" si="83"/>
        <v>3.7250058130736763</v>
      </c>
      <c r="AK130" s="303">
        <f t="shared" si="83"/>
        <v>3.7619660471834044</v>
      </c>
      <c r="AL130" s="303">
        <f t="shared" si="83"/>
        <v>3.7933529047405288</v>
      </c>
      <c r="AM130" s="303">
        <f t="shared" si="83"/>
        <v>3.8190855674782722</v>
      </c>
      <c r="AN130" s="303">
        <f t="shared" si="83"/>
        <v>3.8391099713549179</v>
      </c>
      <c r="AO130" s="303">
        <f t="shared" si="83"/>
        <v>3.8533987658494011</v>
      </c>
      <c r="AP130" s="303">
        <f t="shared" si="83"/>
        <v>3.8619510643183768</v>
      </c>
      <c r="AQ130" s="304">
        <f t="shared" si="83"/>
        <v>3.8647919929991836</v>
      </c>
    </row>
    <row r="131" spans="1:43" x14ac:dyDescent="0.2">
      <c r="A131" s="74" t="s">
        <v>35</v>
      </c>
      <c r="B131" s="152" t="s">
        <v>314</v>
      </c>
      <c r="C131" s="152">
        <v>1</v>
      </c>
      <c r="D131" s="308">
        <f t="shared" si="47"/>
        <v>1.1611320232129161</v>
      </c>
      <c r="E131" s="303">
        <f t="shared" si="48"/>
        <v>1.1450855347738447</v>
      </c>
      <c r="F131" s="303">
        <f t="shared" si="49"/>
        <v>1.1798660285599309</v>
      </c>
      <c r="G131" s="303">
        <f t="shared" ref="G131:AQ131" si="84">G37-0.05</f>
        <v>1.2596719442430482</v>
      </c>
      <c r="H131" s="303">
        <f t="shared" si="84"/>
        <v>1.3188918775971434</v>
      </c>
      <c r="I131" s="303">
        <f t="shared" si="84"/>
        <v>1.3694046211874442</v>
      </c>
      <c r="J131" s="303">
        <f t="shared" si="84"/>
        <v>1.4093857548823765</v>
      </c>
      <c r="K131" s="303">
        <f t="shared" si="84"/>
        <v>1.4419895531102167</v>
      </c>
      <c r="L131" s="303">
        <f t="shared" si="84"/>
        <v>1.4708914730843599</v>
      </c>
      <c r="M131" s="303">
        <f t="shared" si="84"/>
        <v>1.5001452825763415</v>
      </c>
      <c r="N131" s="303">
        <f t="shared" si="84"/>
        <v>1.533251344635481</v>
      </c>
      <c r="O131" s="303">
        <f t="shared" si="84"/>
        <v>1.570385963317094</v>
      </c>
      <c r="P131" s="303">
        <f t="shared" si="84"/>
        <v>1.6108203629111286</v>
      </c>
      <c r="Q131" s="303">
        <f t="shared" si="84"/>
        <v>1.6537539217853805</v>
      </c>
      <c r="R131" s="303">
        <f t="shared" si="84"/>
        <v>1.6982982884129232</v>
      </c>
      <c r="S131" s="303">
        <f t="shared" si="84"/>
        <v>1.7436242461704239</v>
      </c>
      <c r="T131" s="303">
        <f t="shared" si="84"/>
        <v>1.7894627079621508</v>
      </c>
      <c r="U131" s="303">
        <f t="shared" si="84"/>
        <v>1.8356834585848529</v>
      </c>
      <c r="V131" s="303">
        <f t="shared" si="84"/>
        <v>1.8821443600256191</v>
      </c>
      <c r="W131" s="303">
        <f t="shared" si="84"/>
        <v>1.9286912004683365</v>
      </c>
      <c r="X131" s="303">
        <f t="shared" si="84"/>
        <v>1.9751576560283894</v>
      </c>
      <c r="Y131" s="303">
        <f t="shared" si="84"/>
        <v>2.0213653787766854</v>
      </c>
      <c r="Z131" s="303">
        <f t="shared" si="84"/>
        <v>2.0671242244318702</v>
      </c>
      <c r="AA131" s="303">
        <f t="shared" si="84"/>
        <v>2.11223263263278</v>
      </c>
      <c r="AB131" s="303">
        <f t="shared" si="84"/>
        <v>2.1564781719195896</v>
      </c>
      <c r="AC131" s="303">
        <f t="shared" si="84"/>
        <v>2.1996382604228866</v>
      </c>
      <c r="AD131" s="303">
        <f t="shared" si="84"/>
        <v>2.241481071760238</v>
      </c>
      <c r="AE131" s="303">
        <f t="shared" si="84"/>
        <v>2.2817666337501699</v>
      </c>
      <c r="AF131" s="303">
        <f t="shared" si="84"/>
        <v>2.3202481252629874</v>
      </c>
      <c r="AG131" s="303">
        <f t="shared" si="84"/>
        <v>2.3566733738317884</v>
      </c>
      <c r="AH131" s="303">
        <f t="shared" si="84"/>
        <v>2.3907865535543023</v>
      </c>
      <c r="AI131" s="303">
        <f t="shared" si="84"/>
        <v>2.4223300793439773</v>
      </c>
      <c r="AJ131" s="303">
        <f t="shared" si="84"/>
        <v>2.4510466897700658</v>
      </c>
      <c r="AK131" s="303">
        <f t="shared" si="84"/>
        <v>2.476681706605635</v>
      </c>
      <c r="AL131" s="303">
        <f t="shared" si="84"/>
        <v>2.4989854548410335</v>
      </c>
      <c r="AM131" s="303">
        <f t="shared" si="84"/>
        <v>2.5177158223924168</v>
      </c>
      <c r="AN131" s="303">
        <f t="shared" si="84"/>
        <v>2.532640934130729</v>
      </c>
      <c r="AO131" s="303">
        <f t="shared" si="84"/>
        <v>2.5435419102802506</v>
      </c>
      <c r="AP131" s="303">
        <f t="shared" si="84"/>
        <v>2.5502156748035505</v>
      </c>
      <c r="AQ131" s="304">
        <f t="shared" si="84"/>
        <v>2.5524777752287355</v>
      </c>
    </row>
    <row r="132" spans="1:43" x14ac:dyDescent="0.2">
      <c r="A132" s="74" t="s">
        <v>36</v>
      </c>
      <c r="B132" s="152" t="s">
        <v>314</v>
      </c>
      <c r="C132" s="152">
        <v>1</v>
      </c>
      <c r="D132" s="308">
        <f t="shared" si="47"/>
        <v>1.1319787226325932</v>
      </c>
      <c r="E132" s="303">
        <f t="shared" si="48"/>
        <v>1.1545326735308441</v>
      </c>
      <c r="F132" s="303">
        <f t="shared" si="49"/>
        <v>1.18164197851843</v>
      </c>
      <c r="G132" s="303">
        <f t="shared" ref="G132:AQ132" si="85">G38-0.05</f>
        <v>1.244958164787517</v>
      </c>
      <c r="H132" s="303">
        <f t="shared" si="85"/>
        <v>1.2894458513184122</v>
      </c>
      <c r="I132" s="303">
        <f t="shared" si="85"/>
        <v>1.3368639877377086</v>
      </c>
      <c r="J132" s="303">
        <f t="shared" si="85"/>
        <v>1.3847079755540197</v>
      </c>
      <c r="K132" s="303">
        <f t="shared" si="85"/>
        <v>1.4318995791303348</v>
      </c>
      <c r="L132" s="303">
        <f t="shared" si="85"/>
        <v>1.4772296481377345</v>
      </c>
      <c r="M132" s="303">
        <f t="shared" si="85"/>
        <v>1.5193684472889313</v>
      </c>
      <c r="N132" s="303">
        <f t="shared" si="85"/>
        <v>1.5571424953282602</v>
      </c>
      <c r="O132" s="303">
        <f t="shared" si="85"/>
        <v>1.5903763157702222</v>
      </c>
      <c r="P132" s="303">
        <f t="shared" si="85"/>
        <v>1.6192146336618882</v>
      </c>
      <c r="Q132" s="303">
        <f t="shared" si="85"/>
        <v>1.643871318912242</v>
      </c>
      <c r="R132" s="303">
        <f t="shared" si="85"/>
        <v>1.664620980301118</v>
      </c>
      <c r="S132" s="303">
        <f t="shared" si="85"/>
        <v>1.6817514226319541</v>
      </c>
      <c r="T132" s="303">
        <f t="shared" si="85"/>
        <v>1.6954360269881479</v>
      </c>
      <c r="U132" s="303">
        <f t="shared" si="85"/>
        <v>1.7058394680977418</v>
      </c>
      <c r="V132" s="303">
        <f t="shared" si="85"/>
        <v>1.7131517457980419</v>
      </c>
      <c r="W132" s="303">
        <f t="shared" si="85"/>
        <v>1.717584215298692</v>
      </c>
      <c r="X132" s="303">
        <f t="shared" si="85"/>
        <v>1.7193656894930562</v>
      </c>
      <c r="Y132" s="303">
        <f t="shared" si="85"/>
        <v>1.7187386950678427</v>
      </c>
      <c r="Z132" s="303">
        <f t="shared" si="85"/>
        <v>1.715955951352417</v>
      </c>
      <c r="AA132" s="303">
        <f t="shared" si="85"/>
        <v>1.7112771278752219</v>
      </c>
      <c r="AB132" s="303">
        <f t="shared" si="85"/>
        <v>1.7049659239488908</v>
      </c>
      <c r="AC132" s="303">
        <f t="shared" si="85"/>
        <v>1.69728750169579</v>
      </c>
      <c r="AD132" s="303">
        <f t="shared" si="85"/>
        <v>1.6885062930727162</v>
      </c>
      <c r="AE132" s="303">
        <f t="shared" si="85"/>
        <v>1.6788841918936983</v>
      </c>
      <c r="AF132" s="303">
        <f t="shared" si="85"/>
        <v>1.6686791337411937</v>
      </c>
      <c r="AG132" s="303">
        <f t="shared" si="85"/>
        <v>1.6581440600874735</v>
      </c>
      <c r="AH132" s="303">
        <f t="shared" si="85"/>
        <v>1.6475262579507242</v>
      </c>
      <c r="AI132" s="303">
        <f t="shared" si="85"/>
        <v>1.6370670629690518</v>
      </c>
      <c r="AJ132" s="303">
        <f t="shared" si="85"/>
        <v>1.6270019118418462</v>
      </c>
      <c r="AK132" s="303">
        <f t="shared" si="85"/>
        <v>1.6175607295914429</v>
      </c>
      <c r="AL132" s="303">
        <f t="shared" si="85"/>
        <v>1.6089686379595403</v>
      </c>
      <c r="AM132" s="303">
        <f t="shared" si="85"/>
        <v>1.6014469733935914</v>
      </c>
      <c r="AN132" s="303">
        <f t="shared" si="85"/>
        <v>1.5952146064320167</v>
      </c>
      <c r="AO132" s="303">
        <f t="shared" si="85"/>
        <v>1.5904895588175672</v>
      </c>
      <c r="AP132" s="303">
        <f t="shared" si="85"/>
        <v>1.5874909203399701</v>
      </c>
      <c r="AQ132" s="304">
        <f t="shared" si="85"/>
        <v>1.5864410742551018</v>
      </c>
    </row>
    <row r="133" spans="1:43" x14ac:dyDescent="0.2">
      <c r="A133" s="74" t="s">
        <v>37</v>
      </c>
      <c r="B133" s="152" t="s">
        <v>314</v>
      </c>
      <c r="C133" s="152">
        <v>1</v>
      </c>
      <c r="D133" s="308">
        <f t="shared" si="47"/>
        <v>1.350628476985015</v>
      </c>
      <c r="E133" s="303">
        <f t="shared" si="48"/>
        <v>1.5943132708394387</v>
      </c>
      <c r="F133" s="303">
        <f t="shared" si="49"/>
        <v>1.6763497891217962</v>
      </c>
      <c r="G133" s="303">
        <f t="shared" ref="G133:AQ133" si="86">G39-0.05</f>
        <v>1.8809795831297444</v>
      </c>
      <c r="H133" s="303">
        <f t="shared" si="86"/>
        <v>2.1151706949375075</v>
      </c>
      <c r="I133" s="303">
        <f t="shared" si="86"/>
        <v>2.3547490560925071</v>
      </c>
      <c r="J133" s="303">
        <f t="shared" si="86"/>
        <v>2.5859127125663672</v>
      </c>
      <c r="K133" s="303">
        <f t="shared" si="86"/>
        <v>2.8093852709852385</v>
      </c>
      <c r="L133" s="303">
        <f t="shared" si="86"/>
        <v>3.0281619578692474</v>
      </c>
      <c r="M133" s="303">
        <f t="shared" si="86"/>
        <v>3.2474950124091069</v>
      </c>
      <c r="N133" s="303">
        <f t="shared" si="86"/>
        <v>3.4734349467771977</v>
      </c>
      <c r="O133" s="303">
        <f t="shared" si="86"/>
        <v>3.7077552761374335</v>
      </c>
      <c r="P133" s="303">
        <f t="shared" si="86"/>
        <v>3.9511086040751309</v>
      </c>
      <c r="Q133" s="303">
        <f t="shared" si="86"/>
        <v>4.2043310603952717</v>
      </c>
      <c r="R133" s="303">
        <f t="shared" si="86"/>
        <v>4.4684637930732594</v>
      </c>
      <c r="S133" s="303">
        <f t="shared" si="86"/>
        <v>4.7444787943513678</v>
      </c>
      <c r="T133" s="303">
        <f t="shared" si="86"/>
        <v>5.0322681793947703</v>
      </c>
      <c r="U133" s="303">
        <f t="shared" si="86"/>
        <v>5.3312955881653528</v>
      </c>
      <c r="V133" s="303">
        <f t="shared" si="86"/>
        <v>5.6408445892417758</v>
      </c>
      <c r="W133" s="303">
        <f t="shared" si="86"/>
        <v>5.9600034974614413</v>
      </c>
      <c r="X133" s="303">
        <f t="shared" si="86"/>
        <v>6.2876515687024082</v>
      </c>
      <c r="Y133" s="303">
        <f t="shared" si="86"/>
        <v>6.6224471372046132</v>
      </c>
      <c r="Z133" s="303">
        <f t="shared" si="86"/>
        <v>6.9628183070080505</v>
      </c>
      <c r="AA133" s="303">
        <f t="shared" si="86"/>
        <v>7.3069568428855902</v>
      </c>
      <c r="AB133" s="303">
        <f t="shared" si="86"/>
        <v>7.6528159236364779</v>
      </c>
      <c r="AC133" s="303">
        <f t="shared" si="86"/>
        <v>7.9981124177527549</v>
      </c>
      <c r="AD133" s="303">
        <f t="shared" si="86"/>
        <v>8.3403343143442878</v>
      </c>
      <c r="AE133" s="303">
        <f t="shared" si="86"/>
        <v>8.6767538872059813</v>
      </c>
      <c r="AF133" s="303">
        <f t="shared" si="86"/>
        <v>9.0044470840294792</v>
      </c>
      <c r="AG133" s="303">
        <f t="shared" si="86"/>
        <v>9.3203195138862363</v>
      </c>
      <c r="AH133" s="303">
        <f t="shared" si="86"/>
        <v>9.621139253319928</v>
      </c>
      <c r="AI133" s="303">
        <f t="shared" si="86"/>
        <v>9.9035765052608369</v>
      </c>
      <c r="AJ133" s="303">
        <f t="shared" si="86"/>
        <v>10.16424992785196</v>
      </c>
      <c r="AK133" s="303">
        <f t="shared" si="86"/>
        <v>10.399779206483826</v>
      </c>
      <c r="AL133" s="303">
        <f t="shared" si="86"/>
        <v>10.606843178321045</v>
      </c>
      <c r="AM133" s="303">
        <f t="shared" si="86"/>
        <v>10.782242542973894</v>
      </c>
      <c r="AN133" s="303">
        <f t="shared" si="86"/>
        <v>10.922965916387303</v>
      </c>
      <c r="AO133" s="303">
        <f t="shared" si="86"/>
        <v>11.026257719955336</v>
      </c>
      <c r="AP133" s="303">
        <f t="shared" si="86"/>
        <v>11.089686157185504</v>
      </c>
      <c r="AQ133" s="304">
        <f t="shared" si="86"/>
        <v>11.111209330609043</v>
      </c>
    </row>
    <row r="134" spans="1:43" x14ac:dyDescent="0.2">
      <c r="A134" s="74" t="s">
        <v>38</v>
      </c>
      <c r="B134" s="152" t="s">
        <v>314</v>
      </c>
      <c r="C134" s="152">
        <v>1</v>
      </c>
      <c r="D134" s="308">
        <f t="shared" si="47"/>
        <v>1.0934547182943095</v>
      </c>
      <c r="E134" s="303">
        <f t="shared" si="48"/>
        <v>1.1579785734491492</v>
      </c>
      <c r="F134" s="303">
        <f t="shared" si="49"/>
        <v>1.2040483310438634</v>
      </c>
      <c r="G134" s="303">
        <f t="shared" ref="G134:AQ134" si="87">G40-0.05</f>
        <v>1.3150469877714821</v>
      </c>
      <c r="H134" s="303">
        <f t="shared" si="87"/>
        <v>1.4213459492507858</v>
      </c>
      <c r="I134" s="303">
        <f t="shared" si="87"/>
        <v>1.5289812697557073</v>
      </c>
      <c r="J134" s="303">
        <f t="shared" si="87"/>
        <v>1.6323927273849343</v>
      </c>
      <c r="K134" s="303">
        <f t="shared" si="87"/>
        <v>1.7316978500530351</v>
      </c>
      <c r="L134" s="303">
        <f t="shared" si="87"/>
        <v>1.8274355849515294</v>
      </c>
      <c r="M134" s="303">
        <f t="shared" si="87"/>
        <v>1.9205542527744801</v>
      </c>
      <c r="N134" s="303">
        <f t="shared" si="87"/>
        <v>2.0121163839082614</v>
      </c>
      <c r="O134" s="303">
        <f t="shared" si="87"/>
        <v>2.102348093344482</v>
      </c>
      <c r="P134" s="303">
        <f t="shared" si="87"/>
        <v>2.1913029378230662</v>
      </c>
      <c r="Q134" s="303">
        <f t="shared" si="87"/>
        <v>2.2791179208730941</v>
      </c>
      <c r="R134" s="303">
        <f t="shared" si="87"/>
        <v>2.3660138105528166</v>
      </c>
      <c r="S134" s="303">
        <f t="shared" si="87"/>
        <v>2.4521890328462117</v>
      </c>
      <c r="T134" s="303">
        <f t="shared" si="87"/>
        <v>2.5374723857194783</v>
      </c>
      <c r="U134" s="303">
        <f t="shared" si="87"/>
        <v>2.6215909668619206</v>
      </c>
      <c r="V134" s="303">
        <f t="shared" si="87"/>
        <v>2.704270410832891</v>
      </c>
      <c r="W134" s="303">
        <f t="shared" si="87"/>
        <v>2.7852364649966384</v>
      </c>
      <c r="X134" s="303">
        <f t="shared" si="87"/>
        <v>2.8642165906867896</v>
      </c>
      <c r="Y134" s="303">
        <f t="shared" si="87"/>
        <v>2.9409415757945627</v>
      </c>
      <c r="Z134" s="303">
        <f t="shared" si="87"/>
        <v>3.0151471447298852</v>
      </c>
      <c r="AA134" s="303">
        <f t="shared" si="87"/>
        <v>3.0865755516244047</v>
      </c>
      <c r="AB134" s="303">
        <f t="shared" si="87"/>
        <v>3.1549771427311124</v>
      </c>
      <c r="AC134" s="303">
        <f t="shared" si="87"/>
        <v>3.2201118742265225</v>
      </c>
      <c r="AD134" s="303">
        <f t="shared" si="87"/>
        <v>3.281750772033754</v>
      </c>
      <c r="AE134" s="303">
        <f t="shared" si="87"/>
        <v>3.3396773208532107</v>
      </c>
      <c r="AF134" s="303">
        <f t="shared" si="87"/>
        <v>3.3936887703035219</v>
      </c>
      <c r="AG134" s="303">
        <f t="shared" si="87"/>
        <v>3.4435973469285819</v>
      </c>
      <c r="AH134" s="303">
        <f t="shared" si="87"/>
        <v>3.4892313618051789</v>
      </c>
      <c r="AI134" s="303">
        <f t="shared" si="87"/>
        <v>3.5304362045756683</v>
      </c>
      <c r="AJ134" s="303">
        <f t="shared" si="87"/>
        <v>3.5670752159162822</v>
      </c>
      <c r="AK134" s="303">
        <f t="shared" si="87"/>
        <v>3.5990304317177566</v>
      </c>
      <c r="AL134" s="303">
        <f t="shared" si="87"/>
        <v>3.6262031935830663</v>
      </c>
      <c r="AM134" s="303">
        <f t="shared" si="87"/>
        <v>3.6485146216201216</v>
      </c>
      <c r="AN134" s="303">
        <f t="shared" si="87"/>
        <v>3.6659059469061899</v>
      </c>
      <c r="AO134" s="303">
        <f t="shared" si="87"/>
        <v>3.6783387024077721</v>
      </c>
      <c r="AP134" s="303">
        <f t="shared" si="87"/>
        <v>3.6857947725366622</v>
      </c>
      <c r="AQ134" s="304">
        <f t="shared" si="87"/>
        <v>3.688276302892382</v>
      </c>
    </row>
    <row r="135" spans="1:43" x14ac:dyDescent="0.2">
      <c r="A135" s="74" t="s">
        <v>39</v>
      </c>
      <c r="B135" s="152" t="s">
        <v>314</v>
      </c>
      <c r="C135" s="152">
        <v>1</v>
      </c>
      <c r="D135" s="308">
        <f t="shared" si="47"/>
        <v>1.1496789408420749</v>
      </c>
      <c r="E135" s="303">
        <f t="shared" si="48"/>
        <v>1.1387807436710151</v>
      </c>
      <c r="F135" s="303">
        <f t="shared" si="49"/>
        <v>1.1914575880117193</v>
      </c>
      <c r="G135" s="303">
        <f t="shared" ref="G135:AQ135" si="88">G41-0.05</f>
        <v>1.3162045799036179</v>
      </c>
      <c r="H135" s="303">
        <f t="shared" si="88"/>
        <v>1.4324363135109481</v>
      </c>
      <c r="I135" s="303">
        <f t="shared" si="88"/>
        <v>1.5341504574727494</v>
      </c>
      <c r="J135" s="303">
        <f t="shared" si="88"/>
        <v>1.616289680409934</v>
      </c>
      <c r="K135" s="303">
        <f t="shared" si="88"/>
        <v>1.6849097894928335</v>
      </c>
      <c r="L135" s="303">
        <f t="shared" si="88"/>
        <v>1.7481015934324138</v>
      </c>
      <c r="M135" s="303">
        <f t="shared" si="88"/>
        <v>1.8155251552813565</v>
      </c>
      <c r="N135" s="303">
        <f t="shared" si="88"/>
        <v>1.8959495125031829</v>
      </c>
      <c r="O135" s="303">
        <f t="shared" si="88"/>
        <v>1.989488311948939</v>
      </c>
      <c r="P135" s="303">
        <f t="shared" si="88"/>
        <v>2.0935868546643128</v>
      </c>
      <c r="Q135" s="303">
        <f t="shared" si="88"/>
        <v>2.2050811752366046</v>
      </c>
      <c r="R135" s="303">
        <f t="shared" si="88"/>
        <v>2.320039163584767</v>
      </c>
      <c r="S135" s="303">
        <f t="shared" si="88"/>
        <v>2.4344816714731756</v>
      </c>
      <c r="T135" s="303">
        <f t="shared" si="88"/>
        <v>2.5471219764278326</v>
      </c>
      <c r="U135" s="303">
        <f t="shared" si="88"/>
        <v>2.6574358863027041</v>
      </c>
      <c r="V135" s="303">
        <f t="shared" si="88"/>
        <v>2.7649216253730509</v>
      </c>
      <c r="W135" s="303">
        <f t="shared" si="88"/>
        <v>2.8691051226335764</v>
      </c>
      <c r="X135" s="303">
        <f t="shared" si="88"/>
        <v>2.9695447646720385</v>
      </c>
      <c r="Y135" s="303">
        <f t="shared" si="88"/>
        <v>3.0658355503777424</v>
      </c>
      <c r="Z135" s="303">
        <f t="shared" si="88"/>
        <v>3.1576126005599954</v>
      </c>
      <c r="AA135" s="303">
        <f t="shared" si="88"/>
        <v>3.2445539915893158</v>
      </c>
      <c r="AB135" s="303">
        <f t="shared" si="88"/>
        <v>3.3263828979662633</v>
      </c>
      <c r="AC135" s="303">
        <f t="shared" si="88"/>
        <v>3.402869043845953</v>
      </c>
      <c r="AD135" s="303">
        <f t="shared" si="88"/>
        <v>3.4738294776334562</v>
      </c>
      <c r="AE135" s="303">
        <f t="shared" si="88"/>
        <v>3.5391286965133335</v>
      </c>
      <c r="AF135" s="303">
        <f t="shared" si="88"/>
        <v>3.5986781589501744</v>
      </c>
      <c r="AG135" s="303">
        <f t="shared" si="88"/>
        <v>3.6524352326313956</v>
      </c>
      <c r="AH135" s="303">
        <f t="shared" si="88"/>
        <v>3.7004016329212561</v>
      </c>
      <c r="AI135" s="303">
        <f t="shared" si="88"/>
        <v>3.7426214126248651</v>
      </c>
      <c r="AJ135" s="303">
        <f t="shared" si="88"/>
        <v>3.7791785677485104</v>
      </c>
      <c r="AK135" s="303">
        <f t="shared" si="88"/>
        <v>3.8101943260670477</v>
      </c>
      <c r="AL135" s="303">
        <f t="shared" si="88"/>
        <v>3.8358241857916227</v>
      </c>
      <c r="AM135" s="303">
        <f t="shared" si="88"/>
        <v>3.8562547706274155</v>
      </c>
      <c r="AN135" s="303">
        <f t="shared" si="88"/>
        <v>3.8717005652034371</v>
      </c>
      <c r="AO135" s="303">
        <f t="shared" si="88"/>
        <v>3.8824005914419151</v>
      </c>
      <c r="AP135" s="303">
        <f t="shared" si="88"/>
        <v>3.8886150821208383</v>
      </c>
      <c r="AQ135" s="304">
        <f t="shared" si="88"/>
        <v>3.8906222028765858</v>
      </c>
    </row>
    <row r="136" spans="1:43" x14ac:dyDescent="0.2">
      <c r="A136" s="74" t="s">
        <v>40</v>
      </c>
      <c r="B136" s="152" t="s">
        <v>314</v>
      </c>
      <c r="C136" s="152">
        <v>1</v>
      </c>
      <c r="D136" s="308">
        <f t="shared" si="47"/>
        <v>1.2246445709057627</v>
      </c>
      <c r="E136" s="303">
        <f t="shared" si="48"/>
        <v>1.233806352099571</v>
      </c>
      <c r="F136" s="303">
        <f t="shared" si="49"/>
        <v>1.3083378838911353</v>
      </c>
      <c r="G136" s="303">
        <f t="shared" ref="G136:AQ136" si="89">G42-0.05</f>
        <v>1.4934047426156289</v>
      </c>
      <c r="H136" s="303">
        <f t="shared" si="89"/>
        <v>1.6996200502384502</v>
      </c>
      <c r="I136" s="303">
        <f t="shared" si="89"/>
        <v>1.9046669729208747</v>
      </c>
      <c r="J136" s="303">
        <f t="shared" si="89"/>
        <v>2.0947467544166121</v>
      </c>
      <c r="K136" s="303">
        <f t="shared" si="89"/>
        <v>2.2710975780288751</v>
      </c>
      <c r="L136" s="303">
        <f t="shared" si="89"/>
        <v>2.4380828100122445</v>
      </c>
      <c r="M136" s="303">
        <f t="shared" si="89"/>
        <v>2.6029571456901377</v>
      </c>
      <c r="N136" s="303">
        <f t="shared" si="89"/>
        <v>2.7736972366860595</v>
      </c>
      <c r="O136" s="303">
        <f t="shared" si="89"/>
        <v>2.952005143054198</v>
      </c>
      <c r="P136" s="303">
        <f t="shared" si="89"/>
        <v>3.1377309788299721</v>
      </c>
      <c r="Q136" s="303">
        <f t="shared" si="89"/>
        <v>3.3306510157148126</v>
      </c>
      <c r="R136" s="303">
        <f t="shared" si="89"/>
        <v>3.5304613053524245</v>
      </c>
      <c r="S136" s="303">
        <f t="shared" si="89"/>
        <v>3.7367691688148401</v>
      </c>
      <c r="T136" s="303">
        <f t="shared" si="89"/>
        <v>3.9490791623797667</v>
      </c>
      <c r="U136" s="303">
        <f t="shared" si="89"/>
        <v>4.1667934293377273</v>
      </c>
      <c r="V136" s="303">
        <f t="shared" si="89"/>
        <v>4.3892095339889954</v>
      </c>
      <c r="W136" s="303">
        <f t="shared" si="89"/>
        <v>4.615517161719584</v>
      </c>
      <c r="X136" s="303">
        <f t="shared" si="89"/>
        <v>4.8447960707335467</v>
      </c>
      <c r="Y136" s="303">
        <f t="shared" si="89"/>
        <v>5.0760154979443994</v>
      </c>
      <c r="Z136" s="303">
        <f t="shared" si="89"/>
        <v>5.3080352164432467</v>
      </c>
      <c r="AA136" s="303">
        <f t="shared" si="89"/>
        <v>5.5396084307656448</v>
      </c>
      <c r="AB136" s="303">
        <f t="shared" si="89"/>
        <v>5.7693866782615606</v>
      </c>
      <c r="AC136" s="303">
        <f t="shared" si="89"/>
        <v>5.995926879759951</v>
      </c>
      <c r="AD136" s="303">
        <f t="shared" si="89"/>
        <v>6.21770065012005</v>
      </c>
      <c r="AE136" s="303">
        <f t="shared" si="89"/>
        <v>6.4331059391116181</v>
      </c>
      <c r="AF136" s="303">
        <f t="shared" si="89"/>
        <v>6.6404810255649167</v>
      </c>
      <c r="AG136" s="303">
        <f t="shared" si="89"/>
        <v>6.83812083338118</v>
      </c>
      <c r="AH136" s="303">
        <f t="shared" si="89"/>
        <v>7.0242954776254907</v>
      </c>
      <c r="AI136" s="303">
        <f t="shared" si="89"/>
        <v>7.1972708837135446</v>
      </c>
      <c r="AJ136" s="303">
        <f t="shared" si="89"/>
        <v>7.3553312541759039</v>
      </c>
      <c r="AK136" s="303">
        <f t="shared" si="89"/>
        <v>7.4968030875034701</v>
      </c>
      <c r="AL136" s="303">
        <f t="shared" si="89"/>
        <v>7.6200803843149192</v>
      </c>
      <c r="AM136" s="303">
        <f t="shared" si="89"/>
        <v>7.7236506099718127</v>
      </c>
      <c r="AN136" s="303">
        <f t="shared" si="89"/>
        <v>7.8061209224185033</v>
      </c>
      <c r="AO136" s="303">
        <f t="shared" si="89"/>
        <v>7.8662441221639563</v>
      </c>
      <c r="AP136" s="303">
        <f t="shared" si="89"/>
        <v>7.9029437406709349</v>
      </c>
      <c r="AQ136" s="304">
        <f t="shared" si="89"/>
        <v>7.9153376565698004</v>
      </c>
    </row>
    <row r="137" spans="1:43" x14ac:dyDescent="0.2">
      <c r="A137" s="74" t="s">
        <v>41</v>
      </c>
      <c r="B137" s="152" t="s">
        <v>314</v>
      </c>
      <c r="C137" s="152">
        <v>1</v>
      </c>
      <c r="D137" s="308">
        <f t="shared" si="47"/>
        <v>1.1351022905519135</v>
      </c>
      <c r="E137" s="303">
        <f t="shared" si="48"/>
        <v>1.0954224805491573</v>
      </c>
      <c r="F137" s="303">
        <f t="shared" si="49"/>
        <v>1.142936395715604</v>
      </c>
      <c r="G137" s="303">
        <f t="shared" ref="G137:AQ137" si="90">G43-0.05</f>
        <v>1.2565678015410555</v>
      </c>
      <c r="H137" s="303">
        <f t="shared" si="90"/>
        <v>1.3635387999789805</v>
      </c>
      <c r="I137" s="303">
        <f t="shared" si="90"/>
        <v>1.4661701208772489</v>
      </c>
      <c r="J137" s="303">
        <f t="shared" si="90"/>
        <v>1.5583728824204726</v>
      </c>
      <c r="K137" s="303">
        <f t="shared" si="90"/>
        <v>1.6411717635143532</v>
      </c>
      <c r="L137" s="303">
        <f t="shared" si="90"/>
        <v>1.7165031800529988</v>
      </c>
      <c r="M137" s="303">
        <f t="shared" si="90"/>
        <v>1.7870899278557029</v>
      </c>
      <c r="N137" s="303">
        <f t="shared" si="90"/>
        <v>1.8556678182059214</v>
      </c>
      <c r="O137" s="303">
        <f t="shared" si="90"/>
        <v>1.9227318388049035</v>
      </c>
      <c r="P137" s="303">
        <f t="shared" si="90"/>
        <v>1.9881878137913593</v>
      </c>
      <c r="Q137" s="303">
        <f t="shared" si="90"/>
        <v>2.0519716910149475</v>
      </c>
      <c r="R137" s="303">
        <f t="shared" si="90"/>
        <v>2.1140498601727185</v>
      </c>
      <c r="S137" s="303">
        <f t="shared" si="90"/>
        <v>2.1743890446441321</v>
      </c>
      <c r="T137" s="303">
        <f t="shared" si="90"/>
        <v>2.2328593747892138</v>
      </c>
      <c r="U137" s="303">
        <f t="shared" si="90"/>
        <v>2.289313709291243</v>
      </c>
      <c r="V137" s="303">
        <f t="shared" si="90"/>
        <v>2.3436168503615167</v>
      </c>
      <c r="W137" s="303">
        <f t="shared" si="90"/>
        <v>2.3956461949795256</v>
      </c>
      <c r="X137" s="303">
        <f t="shared" si="90"/>
        <v>2.4452922596448547</v>
      </c>
      <c r="Y137" s="303">
        <f t="shared" si="90"/>
        <v>2.4924590781988152</v>
      </c>
      <c r="Z137" s="303">
        <f t="shared" si="90"/>
        <v>2.5370644739187589</v>
      </c>
      <c r="AA137" s="303">
        <f t="shared" si="90"/>
        <v>2.5790402086240953</v>
      </c>
      <c r="AB137" s="303">
        <f t="shared" si="90"/>
        <v>2.6183320129408436</v>
      </c>
      <c r="AC137" s="303">
        <f t="shared" si="90"/>
        <v>2.6548995031356584</v>
      </c>
      <c r="AD137" s="303">
        <f t="shared" si="90"/>
        <v>2.6887159910391163</v>
      </c>
      <c r="AE137" s="303">
        <f t="shared" si="90"/>
        <v>2.7197681945238168</v>
      </c>
      <c r="AF137" s="303">
        <f t="shared" si="90"/>
        <v>2.7480558567814999</v>
      </c>
      <c r="AG137" s="303">
        <f t="shared" si="90"/>
        <v>2.7735912832546084</v>
      </c>
      <c r="AH137" s="303">
        <f t="shared" si="90"/>
        <v>2.7963988055232241</v>
      </c>
      <c r="AI137" s="303">
        <f t="shared" si="90"/>
        <v>2.8165141817347066</v>
      </c>
      <c r="AJ137" s="303">
        <f t="shared" si="90"/>
        <v>2.8339839432976555</v>
      </c>
      <c r="AK137" s="303">
        <f t="shared" si="90"/>
        <v>2.8488646975541498</v>
      </c>
      <c r="AL137" s="303">
        <f t="shared" si="90"/>
        <v>2.8612223960068119</v>
      </c>
      <c r="AM137" s="303">
        <f t="shared" si="90"/>
        <v>2.8711315774223625</v>
      </c>
      <c r="AN137" s="303">
        <f t="shared" si="90"/>
        <v>2.8786745947757533</v>
      </c>
      <c r="AO137" s="303">
        <f t="shared" si="90"/>
        <v>2.8839408345520985</v>
      </c>
      <c r="AP137" s="303">
        <f t="shared" si="90"/>
        <v>2.8870259364037034</v>
      </c>
      <c r="AQ137" s="304">
        <f t="shared" si="90"/>
        <v>2.888031020579497</v>
      </c>
    </row>
    <row r="138" spans="1:43" x14ac:dyDescent="0.2">
      <c r="A138" s="211" t="s">
        <v>88</v>
      </c>
      <c r="B138" s="153" t="s">
        <v>314</v>
      </c>
      <c r="C138" s="153">
        <v>1</v>
      </c>
      <c r="D138" s="309">
        <f t="shared" si="47"/>
        <v>1.0525641869457347</v>
      </c>
      <c r="E138" s="305">
        <f t="shared" si="48"/>
        <v>0.98229334673786706</v>
      </c>
      <c r="F138" s="305">
        <f t="shared" si="49"/>
        <v>1.0520320876447742</v>
      </c>
      <c r="G138" s="305">
        <f t="shared" ref="G138:AQ138" si="91">G44-0.05</f>
        <v>1.1404408408224678</v>
      </c>
      <c r="H138" s="305">
        <f t="shared" si="91"/>
        <v>1.1902418364198761</v>
      </c>
      <c r="I138" s="305">
        <f t="shared" si="91"/>
        <v>1.2550801283918003</v>
      </c>
      <c r="J138" s="305">
        <f t="shared" si="91"/>
        <v>1.3108133970582134</v>
      </c>
      <c r="K138" s="305">
        <f t="shared" si="91"/>
        <v>1.3651806088223526</v>
      </c>
      <c r="L138" s="305">
        <f t="shared" si="91"/>
        <v>1.4179714735304829</v>
      </c>
      <c r="M138" s="305">
        <f t="shared" si="91"/>
        <v>1.477529197228042</v>
      </c>
      <c r="N138" s="305">
        <f t="shared" si="91"/>
        <v>1.5180818015213202</v>
      </c>
      <c r="O138" s="305">
        <f t="shared" si="91"/>
        <v>1.5650842680243509</v>
      </c>
      <c r="P138" s="305">
        <f t="shared" si="91"/>
        <v>1.6098787115739108</v>
      </c>
      <c r="Q138" s="305">
        <f t="shared" si="91"/>
        <v>1.652365383403585</v>
      </c>
      <c r="R138" s="305">
        <f t="shared" si="91"/>
        <v>1.6888680587856579</v>
      </c>
      <c r="S138" s="305">
        <f t="shared" si="91"/>
        <v>1.7301378714971516</v>
      </c>
      <c r="T138" s="305">
        <f t="shared" si="91"/>
        <v>1.7653450949870109</v>
      </c>
      <c r="U138" s="305">
        <f t="shared" si="91"/>
        <v>1.7980863132207778</v>
      </c>
      <c r="V138" s="305">
        <f t="shared" si="91"/>
        <v>1.8283796040936771</v>
      </c>
      <c r="W138" s="305">
        <f t="shared" si="91"/>
        <v>1.8562642192937633</v>
      </c>
      <c r="X138" s="305">
        <f t="shared" si="91"/>
        <v>1.8817993162975706</v>
      </c>
      <c r="Y138" s="305">
        <f t="shared" si="91"/>
        <v>1.905062563924085</v>
      </c>
      <c r="Z138" s="305">
        <f t="shared" si="91"/>
        <v>1.9261486590240373</v>
      </c>
      <c r="AA138" s="305">
        <f t="shared" si="91"/>
        <v>1.9451677904863474</v>
      </c>
      <c r="AB138" s="305">
        <f t="shared" si="91"/>
        <v>1.9622440847394162</v>
      </c>
      <c r="AC138" s="305">
        <f t="shared" si="91"/>
        <v>1.9775140644485447</v>
      </c>
      <c r="AD138" s="305">
        <f t="shared" si="91"/>
        <v>1.9911251492940434</v>
      </c>
      <c r="AE138" s="305">
        <f t="shared" si="91"/>
        <v>2.0032342246862433</v>
      </c>
      <c r="AF138" s="305">
        <f t="shared" si="91"/>
        <v>2.0140063011521518</v>
      </c>
      <c r="AG138" s="305">
        <f t="shared" si="91"/>
        <v>2.0236132840226051</v>
      </c>
      <c r="AH138" s="305">
        <f t="shared" si="91"/>
        <v>2.0322328700536851</v>
      </c>
      <c r="AI138" s="305">
        <f t="shared" si="91"/>
        <v>2.0400475848157811</v>
      </c>
      <c r="AJ138" s="305">
        <f t="shared" si="91"/>
        <v>2.0472439721465863</v>
      </c>
      <c r="AK138" s="305">
        <f t="shared" si="91"/>
        <v>2.0540119447487215</v>
      </c>
      <c r="AL138" s="305">
        <f t="shared" si="91"/>
        <v>2.0605443031640576</v>
      </c>
      <c r="AM138" s="305">
        <f t="shared" si="91"/>
        <v>2.067036428911019</v>
      </c>
      <c r="AN138" s="305">
        <f t="shared" si="91"/>
        <v>2.0736861565560378</v>
      </c>
      <c r="AO138" s="305">
        <f t="shared" si="91"/>
        <v>2.0806938289275458</v>
      </c>
      <c r="AP138" s="305">
        <f t="shared" si="91"/>
        <v>2.0882625395872685</v>
      </c>
      <c r="AQ138" s="306">
        <f t="shared" si="91"/>
        <v>2.0966709072621952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B2DB-E838-4FB3-ACDF-4AB3E92112F6}">
  <sheetPr codeName="Sheet15"/>
  <dimension ref="A1:AR82"/>
  <sheetViews>
    <sheetView topLeftCell="A56" workbookViewId="0">
      <selection activeCell="G79" sqref="G79"/>
    </sheetView>
  </sheetViews>
  <sheetFormatPr defaultRowHeight="14.25" x14ac:dyDescent="0.2"/>
  <cols>
    <col min="1" max="1" width="27.375" customWidth="1"/>
    <col min="2" max="43" width="9.875" style="133" customWidth="1"/>
    <col min="44" max="44" width="9" style="133"/>
  </cols>
  <sheetData>
    <row r="1" spans="1:44" x14ac:dyDescent="0.2">
      <c r="B1" s="214">
        <v>2019</v>
      </c>
      <c r="C1" s="214">
        <v>2020</v>
      </c>
      <c r="D1" s="214">
        <v>2021</v>
      </c>
      <c r="E1" s="214">
        <v>2022</v>
      </c>
      <c r="F1" s="214">
        <v>2023</v>
      </c>
      <c r="G1" s="214">
        <v>2024</v>
      </c>
      <c r="H1" s="214">
        <v>2025</v>
      </c>
      <c r="I1" s="214">
        <v>2026</v>
      </c>
      <c r="J1" s="214">
        <v>2027</v>
      </c>
      <c r="K1" s="214">
        <v>2028</v>
      </c>
      <c r="L1" s="214">
        <v>2029</v>
      </c>
      <c r="M1" s="214">
        <v>2030</v>
      </c>
      <c r="N1" s="214">
        <v>2031</v>
      </c>
      <c r="O1" s="214">
        <v>2032</v>
      </c>
      <c r="P1" s="214">
        <v>2033</v>
      </c>
      <c r="Q1" s="214">
        <v>2034</v>
      </c>
      <c r="R1" s="214">
        <v>2035</v>
      </c>
      <c r="S1" s="214">
        <v>2036</v>
      </c>
      <c r="T1" s="214">
        <v>2037</v>
      </c>
      <c r="U1" s="214">
        <v>2038</v>
      </c>
      <c r="V1" s="214">
        <v>2039</v>
      </c>
      <c r="W1" s="214">
        <v>2040</v>
      </c>
      <c r="X1" s="214">
        <v>2041</v>
      </c>
      <c r="Y1" s="214">
        <v>2042</v>
      </c>
      <c r="Z1" s="214">
        <v>2043</v>
      </c>
      <c r="AA1" s="214">
        <v>2044</v>
      </c>
      <c r="AB1" s="214">
        <v>2045</v>
      </c>
      <c r="AC1" s="214">
        <v>2046</v>
      </c>
      <c r="AD1" s="214">
        <v>2047</v>
      </c>
      <c r="AE1" s="214">
        <v>2048</v>
      </c>
      <c r="AF1" s="214">
        <v>2049</v>
      </c>
      <c r="AG1" s="214">
        <v>2050</v>
      </c>
      <c r="AH1" s="214">
        <v>2051</v>
      </c>
      <c r="AI1" s="214">
        <v>2052</v>
      </c>
      <c r="AJ1" s="214">
        <v>2053</v>
      </c>
      <c r="AK1" s="214">
        <v>2054</v>
      </c>
      <c r="AL1" s="214">
        <v>2055</v>
      </c>
      <c r="AM1" s="214">
        <v>2056</v>
      </c>
      <c r="AN1" s="214">
        <v>2057</v>
      </c>
      <c r="AO1" s="214">
        <v>2058</v>
      </c>
      <c r="AP1" s="214">
        <v>2059</v>
      </c>
      <c r="AQ1" s="214">
        <v>2060</v>
      </c>
    </row>
    <row r="2" spans="1:44" x14ac:dyDescent="0.2">
      <c r="A2" s="36" t="s">
        <v>287</v>
      </c>
      <c r="B2" s="214">
        <v>0</v>
      </c>
      <c r="C2" s="214">
        <v>0</v>
      </c>
      <c r="D2" s="214">
        <v>0</v>
      </c>
      <c r="E2" s="214">
        <v>1</v>
      </c>
      <c r="F2" s="214">
        <v>2</v>
      </c>
      <c r="G2" s="214">
        <v>3</v>
      </c>
      <c r="H2" s="214">
        <v>4</v>
      </c>
      <c r="I2" s="214">
        <v>5</v>
      </c>
      <c r="J2" s="214">
        <v>6</v>
      </c>
      <c r="K2" s="214">
        <v>7</v>
      </c>
      <c r="L2" s="214">
        <v>8</v>
      </c>
      <c r="M2" s="214">
        <v>9</v>
      </c>
      <c r="N2" s="214">
        <v>10</v>
      </c>
      <c r="O2" s="214">
        <v>11</v>
      </c>
      <c r="P2" s="214">
        <v>12</v>
      </c>
      <c r="Q2" s="214">
        <v>13</v>
      </c>
      <c r="R2" s="214">
        <v>14</v>
      </c>
      <c r="S2" s="214">
        <v>15</v>
      </c>
      <c r="T2" s="214">
        <v>16</v>
      </c>
      <c r="U2" s="214">
        <v>17</v>
      </c>
      <c r="V2" s="214">
        <v>18</v>
      </c>
      <c r="W2" s="214">
        <v>19</v>
      </c>
      <c r="X2" s="214">
        <v>20</v>
      </c>
      <c r="Y2" s="214">
        <v>21</v>
      </c>
      <c r="Z2" s="214">
        <v>22</v>
      </c>
      <c r="AA2" s="214">
        <v>23</v>
      </c>
      <c r="AB2" s="214">
        <v>24</v>
      </c>
      <c r="AC2" s="214">
        <v>25</v>
      </c>
      <c r="AD2" s="214">
        <v>26</v>
      </c>
      <c r="AE2" s="214">
        <v>27</v>
      </c>
      <c r="AF2" s="214">
        <v>28</v>
      </c>
      <c r="AG2" s="214">
        <v>29</v>
      </c>
      <c r="AH2" s="214">
        <v>30</v>
      </c>
      <c r="AI2" s="214">
        <v>31</v>
      </c>
      <c r="AJ2" s="214">
        <v>32</v>
      </c>
      <c r="AK2" s="214">
        <v>33</v>
      </c>
      <c r="AL2" s="214">
        <v>34</v>
      </c>
      <c r="AM2" s="214">
        <v>35</v>
      </c>
      <c r="AN2" s="214">
        <v>36</v>
      </c>
      <c r="AO2" s="214">
        <v>37</v>
      </c>
      <c r="AP2" s="214">
        <v>38</v>
      </c>
      <c r="AQ2" s="214">
        <v>39</v>
      </c>
      <c r="AR2" s="133" t="str">
        <f>VLOOKUP($A2,'Sector Match'!$A$1:$B$43,2,0)</f>
        <v>agriculture and forestry 01T03</v>
      </c>
    </row>
    <row r="3" spans="1:44" x14ac:dyDescent="0.2">
      <c r="A3" s="36" t="s">
        <v>2</v>
      </c>
      <c r="B3" s="223">
        <f>'Non-energy Use 2019'!C116</f>
        <v>1245082053039000</v>
      </c>
      <c r="C3" s="240">
        <f>'Non-energy Use 2020'!C115</f>
        <v>1263365693898000</v>
      </c>
      <c r="D3" s="355">
        <f>$C3*VLOOKUP($A3,'Non-energy Multiplier'!$A$48:$AQ$91,COLUMN('Non-energy Multiplier'!D$1),0)</f>
        <v>1285685370339454</v>
      </c>
      <c r="E3" s="223">
        <f>$C3*VLOOKUP($A3,'Non-energy Multiplier'!$A$48:$AQ$91,COLUMN('Non-energy Multiplier'!E$1),0)</f>
        <v>1544394949405326</v>
      </c>
      <c r="F3" s="223">
        <f>$C3*VLOOKUP($A3,'Non-energy Multiplier'!$A$48:$AQ$91,COLUMN('Non-energy Multiplier'!F$1),0)</f>
        <v>1563149227840320.3</v>
      </c>
      <c r="G3" s="223">
        <f>$C3*VLOOKUP($A3,'Non-energy Multiplier'!$A$48:$AQ$91,COLUMN('Non-energy Multiplier'!G$1),0)</f>
        <v>1614835195526404.8</v>
      </c>
      <c r="H3" s="223">
        <f>$C3*VLOOKUP($A3,'Non-energy Multiplier'!$A$48:$AQ$91,COLUMN('Non-energy Multiplier'!H$1),0)</f>
        <v>1694315208478245</v>
      </c>
      <c r="I3" s="223">
        <f>$C3*VLOOKUP($A3,'Non-energy Multiplier'!$A$48:$AQ$91,COLUMN('Non-energy Multiplier'!I$1),0)</f>
        <v>1721771233809498.3</v>
      </c>
      <c r="J3" s="223">
        <f>$C3*VLOOKUP($A3,'Non-energy Multiplier'!$A$48:$AQ$91,COLUMN('Non-energy Multiplier'!J$1),0)</f>
        <v>1749227259140751.5</v>
      </c>
      <c r="K3" s="223">
        <f>$C3*VLOOKUP($A3,'Non-energy Multiplier'!$A$48:$AQ$91,COLUMN('Non-energy Multiplier'!K$1),0)</f>
        <v>1776683284472005</v>
      </c>
      <c r="L3" s="223">
        <f>$C3*VLOOKUP($A3,'Non-energy Multiplier'!$A$48:$AQ$91,COLUMN('Non-energy Multiplier'!L$1),0)</f>
        <v>1804139309803258</v>
      </c>
      <c r="M3" s="223">
        <f>$C3*VLOOKUP($A3,'Non-energy Multiplier'!$A$48:$AQ$91,COLUMN('Non-energy Multiplier'!M$1),0)</f>
        <v>1831595335134511.5</v>
      </c>
      <c r="N3" s="223">
        <f>$C3*VLOOKUP($A3,'Non-energy Multiplier'!$A$48:$AQ$91,COLUMN('Non-energy Multiplier'!N$1),0)</f>
        <v>1841891344633731.3</v>
      </c>
      <c r="O3" s="223">
        <f>$C3*VLOOKUP($A3,'Non-energy Multiplier'!$A$48:$AQ$91,COLUMN('Non-energy Multiplier'!O$1),0)</f>
        <v>1852187354132951.3</v>
      </c>
      <c r="P3" s="223">
        <f>$C3*VLOOKUP($A3,'Non-energy Multiplier'!$A$48:$AQ$91,COLUMN('Non-energy Multiplier'!P$1),0)</f>
        <v>1862483363632171.3</v>
      </c>
      <c r="Q3" s="223">
        <f>$C3*VLOOKUP($A3,'Non-energy Multiplier'!$A$48:$AQ$91,COLUMN('Non-energy Multiplier'!Q$1),0)</f>
        <v>1872779373131391</v>
      </c>
      <c r="R3" s="223">
        <f>$C3*VLOOKUP($A3,'Non-energy Multiplier'!$A$48:$AQ$91,COLUMN('Non-energy Multiplier'!R$1),0)</f>
        <v>1883075382630611.5</v>
      </c>
      <c r="S3" s="223">
        <f>$C3*VLOOKUP($A3,'Non-energy Multiplier'!$A$48:$AQ$91,COLUMN('Non-energy Multiplier'!S$1),0)</f>
        <v>1865915366798578</v>
      </c>
      <c r="T3" s="223">
        <f>$C3*VLOOKUP($A3,'Non-energy Multiplier'!$A$48:$AQ$91,COLUMN('Non-energy Multiplier'!T$1),0)</f>
        <v>1848755350966544.5</v>
      </c>
      <c r="U3" s="223">
        <f>$C3*VLOOKUP($A3,'Non-energy Multiplier'!$A$48:$AQ$91,COLUMN('Non-energy Multiplier'!U$1),0)</f>
        <v>1831595335134511.5</v>
      </c>
      <c r="V3" s="223">
        <f>$C3*VLOOKUP($A3,'Non-energy Multiplier'!$A$48:$AQ$91,COLUMN('Non-energy Multiplier'!V$1),0)</f>
        <v>1814435319302478</v>
      </c>
      <c r="W3" s="223">
        <f>$C3*VLOOKUP($A3,'Non-energy Multiplier'!$A$48:$AQ$91,COLUMN('Non-energy Multiplier'!W$1),0)</f>
        <v>1797275303470445</v>
      </c>
      <c r="X3" s="223">
        <f>$C3*VLOOKUP($A3,'Non-energy Multiplier'!$A$48:$AQ$91,COLUMN('Non-energy Multiplier'!X$1),0)</f>
        <v>1769819278139191.5</v>
      </c>
      <c r="Y3" s="223">
        <f>$C3*VLOOKUP($A3,'Non-energy Multiplier'!$A$48:$AQ$91,COLUMN('Non-energy Multiplier'!Y$1),0)</f>
        <v>1742363252807938.5</v>
      </c>
      <c r="Z3" s="223">
        <f>$C3*VLOOKUP($A3,'Non-energy Multiplier'!$A$48:$AQ$91,COLUMN('Non-energy Multiplier'!Z$1),0)</f>
        <v>1714907227476685</v>
      </c>
      <c r="AA3" s="223">
        <f>$C3*VLOOKUP($A3,'Non-energy Multiplier'!$A$48:$AQ$91,COLUMN('Non-energy Multiplier'!AA$1),0)</f>
        <v>1687451202145431.8</v>
      </c>
      <c r="AB3" s="223">
        <f>$C3*VLOOKUP($A3,'Non-energy Multiplier'!$A$48:$AQ$91,COLUMN('Non-energy Multiplier'!AB$1),0)</f>
        <v>1659995176814178.3</v>
      </c>
      <c r="AC3" s="223">
        <f>$C3*VLOOKUP($A3,'Non-energy Multiplier'!$A$48:$AQ$91,COLUMN('Non-energy Multiplier'!AC$1),0)</f>
        <v>1632539151482925.3</v>
      </c>
      <c r="AD3" s="223">
        <f>$C3*VLOOKUP($A3,'Non-energy Multiplier'!$A$48:$AQ$91,COLUMN('Non-energy Multiplier'!AD$1),0)</f>
        <v>1605083126151671.8</v>
      </c>
      <c r="AE3" s="223">
        <f>$C3*VLOOKUP($A3,'Non-energy Multiplier'!$A$48:$AQ$91,COLUMN('Non-energy Multiplier'!AE$1),0)</f>
        <v>1577627100820418.3</v>
      </c>
      <c r="AF3" s="223">
        <f>$C3*VLOOKUP($A3,'Non-energy Multiplier'!$A$48:$AQ$91,COLUMN('Non-energy Multiplier'!AF$1),0)</f>
        <v>1550171075489165.3</v>
      </c>
      <c r="AG3" s="223">
        <f>$C3*VLOOKUP($A3,'Non-energy Multiplier'!$A$48:$AQ$91,COLUMN('Non-energy Multiplier'!AG$1),0)</f>
        <v>1522715050157911.8</v>
      </c>
      <c r="AH3" s="223">
        <f>$C3*VLOOKUP($A3,'Non-energy Multiplier'!$A$48:$AQ$91,COLUMN('Non-energy Multiplier'!AH$1),0)</f>
        <v>1488395018493845</v>
      </c>
      <c r="AI3" s="223">
        <f>$C3*VLOOKUP($A3,'Non-energy Multiplier'!$A$48:$AQ$91,COLUMN('Non-energy Multiplier'!AI$1),0)</f>
        <v>1454074986829778.3</v>
      </c>
      <c r="AJ3" s="223">
        <f>$C3*VLOOKUP($A3,'Non-energy Multiplier'!$A$48:$AQ$91,COLUMN('Non-energy Multiplier'!AJ$1),0)</f>
        <v>1419754955165711.5</v>
      </c>
      <c r="AK3" s="223">
        <f>$C3*VLOOKUP($A3,'Non-energy Multiplier'!$A$48:$AQ$91,COLUMN('Non-energy Multiplier'!AK$1),0)</f>
        <v>1385434923501644.8</v>
      </c>
      <c r="AL3" s="223">
        <f>$C3*VLOOKUP($A3,'Non-energy Multiplier'!$A$48:$AQ$91,COLUMN('Non-energy Multiplier'!AL$1),0)</f>
        <v>1351114891837578.8</v>
      </c>
      <c r="AM3" s="223">
        <f>$C3*VLOOKUP($A3,'Non-energy Multiplier'!$A$48:$AQ$91,COLUMN('Non-energy Multiplier'!AM$1),0)</f>
        <v>1323658866506325.3</v>
      </c>
      <c r="AN3" s="133">
        <f>$C3*VLOOKUP($A3,'Non-energy Multiplier'!$A$48:$AQ$91,COLUMN('Non-energy Multiplier'!AN$1),0)</f>
        <v>1296202841175072.3</v>
      </c>
      <c r="AO3" s="133">
        <f>$C3*VLOOKUP($A3,'Non-energy Multiplier'!$A$48:$AQ$91,COLUMN('Non-energy Multiplier'!AO$1),0)</f>
        <v>1268746815843818.8</v>
      </c>
      <c r="AP3" s="133">
        <f>$C3*VLOOKUP($A3,'Non-energy Multiplier'!$A$48:$AQ$91,COLUMN('Non-energy Multiplier'!AP$1),0)</f>
        <v>1241290790512565.5</v>
      </c>
      <c r="AQ3" s="133">
        <f>$C3*VLOOKUP($A3,'Non-energy Multiplier'!$A$48:$AQ$91,COLUMN('Non-energy Multiplier'!AQ$1),0)</f>
        <v>1213834765181312</v>
      </c>
      <c r="AR3" s="133" t="str">
        <f>VLOOKUP($A3,'Sector Match'!$A$1:$B$43,2,0)</f>
        <v>coal mining 05</v>
      </c>
    </row>
    <row r="4" spans="1:44" x14ac:dyDescent="0.2">
      <c r="A4" s="12" t="s">
        <v>3</v>
      </c>
      <c r="B4" s="133">
        <f>'Non-energy Use 2019'!C117</f>
        <v>0</v>
      </c>
      <c r="C4" s="133">
        <f>'Non-energy Use 2020'!C116</f>
        <v>0</v>
      </c>
      <c r="D4" s="133">
        <f>$C4*VLOOKUP($A4,'Non-energy Multiplier'!$A$48:$AQ$91,COLUMN('Non-energy Multiplier'!D$1),0)</f>
        <v>0</v>
      </c>
      <c r="E4" s="133">
        <f>$C4*VLOOKUP($A4,'Non-energy Multiplier'!$A$48:$AQ$91,COLUMN('Non-energy Multiplier'!E$1),0)</f>
        <v>0</v>
      </c>
      <c r="F4" s="133">
        <f>$C4*VLOOKUP($A4,'Non-energy Multiplier'!$A$48:$AQ$91,COLUMN('Non-energy Multiplier'!F$1),0)</f>
        <v>0</v>
      </c>
      <c r="G4" s="133">
        <f>$C4*VLOOKUP($A4,'Non-energy Multiplier'!$A$48:$AQ$91,COLUMN('Non-energy Multiplier'!G$1),0)</f>
        <v>0</v>
      </c>
      <c r="H4" s="133">
        <f>$C4*VLOOKUP($A4,'Non-energy Multiplier'!$A$48:$AQ$91,COLUMN('Non-energy Multiplier'!H$1),0)</f>
        <v>0</v>
      </c>
      <c r="I4" s="133">
        <f>$C4*VLOOKUP($A4,'Non-energy Multiplier'!$A$48:$AQ$91,COLUMN('Non-energy Multiplier'!I$1),0)</f>
        <v>0</v>
      </c>
      <c r="J4" s="133">
        <f>$C4*VLOOKUP($A4,'Non-energy Multiplier'!$A$48:$AQ$91,COLUMN('Non-energy Multiplier'!J$1),0)</f>
        <v>0</v>
      </c>
      <c r="K4" s="133">
        <f>$C4*VLOOKUP($A4,'Non-energy Multiplier'!$A$48:$AQ$91,COLUMN('Non-energy Multiplier'!K$1),0)</f>
        <v>0</v>
      </c>
      <c r="L4" s="133">
        <f>$C4*VLOOKUP($A4,'Non-energy Multiplier'!$A$48:$AQ$91,COLUMN('Non-energy Multiplier'!L$1),0)</f>
        <v>0</v>
      </c>
      <c r="M4" s="133">
        <f>$C4*VLOOKUP($A4,'Non-energy Multiplier'!$A$48:$AQ$91,COLUMN('Non-energy Multiplier'!M$1),0)</f>
        <v>0</v>
      </c>
      <c r="N4" s="133">
        <f>$C4*VLOOKUP($A4,'Non-energy Multiplier'!$A$48:$AQ$91,COLUMN('Non-energy Multiplier'!N$1),0)</f>
        <v>0</v>
      </c>
      <c r="O4" s="133">
        <f>$C4*VLOOKUP($A4,'Non-energy Multiplier'!$A$48:$AQ$91,COLUMN('Non-energy Multiplier'!O$1),0)</f>
        <v>0</v>
      </c>
      <c r="P4" s="133">
        <f>$C4*VLOOKUP($A4,'Non-energy Multiplier'!$A$48:$AQ$91,COLUMN('Non-energy Multiplier'!P$1),0)</f>
        <v>0</v>
      </c>
      <c r="Q4" s="133">
        <f>$C4*VLOOKUP($A4,'Non-energy Multiplier'!$A$48:$AQ$91,COLUMN('Non-energy Multiplier'!Q$1),0)</f>
        <v>0</v>
      </c>
      <c r="R4" s="133">
        <f>$C4*VLOOKUP($A4,'Non-energy Multiplier'!$A$48:$AQ$91,COLUMN('Non-energy Multiplier'!R$1),0)</f>
        <v>0</v>
      </c>
      <c r="S4" s="133">
        <f>$C4*VLOOKUP($A4,'Non-energy Multiplier'!$A$48:$AQ$91,COLUMN('Non-energy Multiplier'!S$1),0)</f>
        <v>0</v>
      </c>
      <c r="T4" s="133">
        <f>$C4*VLOOKUP($A4,'Non-energy Multiplier'!$A$48:$AQ$91,COLUMN('Non-energy Multiplier'!T$1),0)</f>
        <v>0</v>
      </c>
      <c r="U4" s="133">
        <f>$C4*VLOOKUP($A4,'Non-energy Multiplier'!$A$48:$AQ$91,COLUMN('Non-energy Multiplier'!U$1),0)</f>
        <v>0</v>
      </c>
      <c r="V4" s="133">
        <f>$C4*VLOOKUP($A4,'Non-energy Multiplier'!$A$48:$AQ$91,COLUMN('Non-energy Multiplier'!V$1),0)</f>
        <v>0</v>
      </c>
      <c r="W4" s="133">
        <f>$C4*VLOOKUP($A4,'Non-energy Multiplier'!$A$48:$AQ$91,COLUMN('Non-energy Multiplier'!W$1),0)</f>
        <v>0</v>
      </c>
      <c r="X4" s="133">
        <f>$C4*VLOOKUP($A4,'Non-energy Multiplier'!$A$48:$AQ$91,COLUMN('Non-energy Multiplier'!X$1),0)</f>
        <v>0</v>
      </c>
      <c r="Y4" s="133">
        <f>$C4*VLOOKUP($A4,'Non-energy Multiplier'!$A$48:$AQ$91,COLUMN('Non-energy Multiplier'!Y$1),0)</f>
        <v>0</v>
      </c>
      <c r="Z4" s="133">
        <f>$C4*VLOOKUP($A4,'Non-energy Multiplier'!$A$48:$AQ$91,COLUMN('Non-energy Multiplier'!Z$1),0)</f>
        <v>0</v>
      </c>
      <c r="AA4" s="133">
        <f>$C4*VLOOKUP($A4,'Non-energy Multiplier'!$A$48:$AQ$91,COLUMN('Non-energy Multiplier'!AA$1),0)</f>
        <v>0</v>
      </c>
      <c r="AB4" s="133">
        <f>$C4*VLOOKUP($A4,'Non-energy Multiplier'!$A$48:$AQ$91,COLUMN('Non-energy Multiplier'!AB$1),0)</f>
        <v>0</v>
      </c>
      <c r="AC4" s="133">
        <f>$C4*VLOOKUP($A4,'Non-energy Multiplier'!$A$48:$AQ$91,COLUMN('Non-energy Multiplier'!AC$1),0)</f>
        <v>0</v>
      </c>
      <c r="AD4" s="133">
        <f>$C4*VLOOKUP($A4,'Non-energy Multiplier'!$A$48:$AQ$91,COLUMN('Non-energy Multiplier'!AD$1),0)</f>
        <v>0</v>
      </c>
      <c r="AE4" s="133">
        <f>$C4*VLOOKUP($A4,'Non-energy Multiplier'!$A$48:$AQ$91,COLUMN('Non-energy Multiplier'!AE$1),0)</f>
        <v>0</v>
      </c>
      <c r="AF4" s="133">
        <f>$C4*VLOOKUP($A4,'Non-energy Multiplier'!$A$48:$AQ$91,COLUMN('Non-energy Multiplier'!AF$1),0)</f>
        <v>0</v>
      </c>
      <c r="AG4" s="133">
        <f>$C4*VLOOKUP($A4,'Non-energy Multiplier'!$A$48:$AQ$91,COLUMN('Non-energy Multiplier'!AG$1),0)</f>
        <v>0</v>
      </c>
      <c r="AH4" s="133">
        <f>$C4*VLOOKUP($A4,'Non-energy Multiplier'!$A$48:$AQ$91,COLUMN('Non-energy Multiplier'!AH$1),0)</f>
        <v>0</v>
      </c>
      <c r="AI4" s="133">
        <f>$C4*VLOOKUP($A4,'Non-energy Multiplier'!$A$48:$AQ$91,COLUMN('Non-energy Multiplier'!AI$1),0)</f>
        <v>0</v>
      </c>
      <c r="AJ4" s="133">
        <f>$C4*VLOOKUP($A4,'Non-energy Multiplier'!$A$48:$AQ$91,COLUMN('Non-energy Multiplier'!AJ$1),0)</f>
        <v>0</v>
      </c>
      <c r="AK4" s="133">
        <f>$C4*VLOOKUP($A4,'Non-energy Multiplier'!$A$48:$AQ$91,COLUMN('Non-energy Multiplier'!AK$1),0)</f>
        <v>0</v>
      </c>
      <c r="AL4" s="133">
        <f>$C4*VLOOKUP($A4,'Non-energy Multiplier'!$A$48:$AQ$91,COLUMN('Non-energy Multiplier'!AL$1),0)</f>
        <v>0</v>
      </c>
      <c r="AM4" s="133">
        <f>$C4*VLOOKUP($A4,'Non-energy Multiplier'!$A$48:$AQ$91,COLUMN('Non-energy Multiplier'!AM$1),0)</f>
        <v>0</v>
      </c>
      <c r="AN4" s="133">
        <f>$C4*VLOOKUP($A4,'Non-energy Multiplier'!$A$48:$AQ$91,COLUMN('Non-energy Multiplier'!AN$1),0)</f>
        <v>0</v>
      </c>
      <c r="AO4" s="133">
        <f>$C4*VLOOKUP($A4,'Non-energy Multiplier'!$A$48:$AQ$91,COLUMN('Non-energy Multiplier'!AO$1),0)</f>
        <v>0</v>
      </c>
      <c r="AP4" s="133">
        <f>$C4*VLOOKUP($A4,'Non-energy Multiplier'!$A$48:$AQ$91,COLUMN('Non-energy Multiplier'!AP$1),0)</f>
        <v>0</v>
      </c>
      <c r="AQ4" s="133">
        <f>$C4*VLOOKUP($A4,'Non-energy Multiplier'!$A$48:$AQ$91,COLUMN('Non-energy Multiplier'!AQ$1),0)</f>
        <v>0</v>
      </c>
      <c r="AR4" s="133" t="str">
        <f>VLOOKUP($A4,'Sector Match'!$A$1:$B$43,2,0)</f>
        <v>oil and gas extraction 06</v>
      </c>
    </row>
    <row r="5" spans="1:44" x14ac:dyDescent="0.2">
      <c r="A5" s="12" t="s">
        <v>4</v>
      </c>
      <c r="B5" s="133">
        <f>'Non-energy Use 2019'!C118</f>
        <v>0</v>
      </c>
      <c r="C5" s="133">
        <f>'Non-energy Use 2020'!C117</f>
        <v>0</v>
      </c>
      <c r="D5" s="133">
        <f>$C5*VLOOKUP($A5,'Non-energy Multiplier'!$A$48:$AQ$91,COLUMN('Non-energy Multiplier'!D$1),0)</f>
        <v>0</v>
      </c>
      <c r="E5" s="133">
        <f>$C5*VLOOKUP($A5,'Non-energy Multiplier'!$A$48:$AQ$91,COLUMN('Non-energy Multiplier'!E$1),0)</f>
        <v>0</v>
      </c>
      <c r="F5" s="133">
        <f>$C5*VLOOKUP($A5,'Non-energy Multiplier'!$A$48:$AQ$91,COLUMN('Non-energy Multiplier'!F$1),0)</f>
        <v>0</v>
      </c>
      <c r="G5" s="133">
        <f>$C5*VLOOKUP($A5,'Non-energy Multiplier'!$A$48:$AQ$91,COLUMN('Non-energy Multiplier'!G$1),0)</f>
        <v>0</v>
      </c>
      <c r="H5" s="133">
        <f>$C5*VLOOKUP($A5,'Non-energy Multiplier'!$A$48:$AQ$91,COLUMN('Non-energy Multiplier'!H$1),0)</f>
        <v>0</v>
      </c>
      <c r="I5" s="133">
        <f>$C5*VLOOKUP($A5,'Non-energy Multiplier'!$A$48:$AQ$91,COLUMN('Non-energy Multiplier'!I$1),0)</f>
        <v>0</v>
      </c>
      <c r="J5" s="133">
        <f>$C5*VLOOKUP($A5,'Non-energy Multiplier'!$A$48:$AQ$91,COLUMN('Non-energy Multiplier'!J$1),0)</f>
        <v>0</v>
      </c>
      <c r="K5" s="133">
        <f>$C5*VLOOKUP($A5,'Non-energy Multiplier'!$A$48:$AQ$91,COLUMN('Non-energy Multiplier'!K$1),0)</f>
        <v>0</v>
      </c>
      <c r="L5" s="133">
        <f>$C5*VLOOKUP($A5,'Non-energy Multiplier'!$A$48:$AQ$91,COLUMN('Non-energy Multiplier'!L$1),0)</f>
        <v>0</v>
      </c>
      <c r="M5" s="133">
        <f>$C5*VLOOKUP($A5,'Non-energy Multiplier'!$A$48:$AQ$91,COLUMN('Non-energy Multiplier'!M$1),0)</f>
        <v>0</v>
      </c>
      <c r="N5" s="133">
        <f>$C5*VLOOKUP($A5,'Non-energy Multiplier'!$A$48:$AQ$91,COLUMN('Non-energy Multiplier'!N$1),0)</f>
        <v>0</v>
      </c>
      <c r="O5" s="133">
        <f>$C5*VLOOKUP($A5,'Non-energy Multiplier'!$A$48:$AQ$91,COLUMN('Non-energy Multiplier'!O$1),0)</f>
        <v>0</v>
      </c>
      <c r="P5" s="133">
        <f>$C5*VLOOKUP($A5,'Non-energy Multiplier'!$A$48:$AQ$91,COLUMN('Non-energy Multiplier'!P$1),0)</f>
        <v>0</v>
      </c>
      <c r="Q5" s="133">
        <f>$C5*VLOOKUP($A5,'Non-energy Multiplier'!$A$48:$AQ$91,COLUMN('Non-energy Multiplier'!Q$1),0)</f>
        <v>0</v>
      </c>
      <c r="R5" s="133">
        <f>$C5*VLOOKUP($A5,'Non-energy Multiplier'!$A$48:$AQ$91,COLUMN('Non-energy Multiplier'!R$1),0)</f>
        <v>0</v>
      </c>
      <c r="S5" s="133">
        <f>$C5*VLOOKUP($A5,'Non-energy Multiplier'!$A$48:$AQ$91,COLUMN('Non-energy Multiplier'!S$1),0)</f>
        <v>0</v>
      </c>
      <c r="T5" s="133">
        <f>$C5*VLOOKUP($A5,'Non-energy Multiplier'!$A$48:$AQ$91,COLUMN('Non-energy Multiplier'!T$1),0)</f>
        <v>0</v>
      </c>
      <c r="U5" s="133">
        <f>$C5*VLOOKUP($A5,'Non-energy Multiplier'!$A$48:$AQ$91,COLUMN('Non-energy Multiplier'!U$1),0)</f>
        <v>0</v>
      </c>
      <c r="V5" s="133">
        <f>$C5*VLOOKUP($A5,'Non-energy Multiplier'!$A$48:$AQ$91,COLUMN('Non-energy Multiplier'!V$1),0)</f>
        <v>0</v>
      </c>
      <c r="W5" s="133">
        <f>$C5*VLOOKUP($A5,'Non-energy Multiplier'!$A$48:$AQ$91,COLUMN('Non-energy Multiplier'!W$1),0)</f>
        <v>0</v>
      </c>
      <c r="X5" s="133">
        <f>$C5*VLOOKUP($A5,'Non-energy Multiplier'!$A$48:$AQ$91,COLUMN('Non-energy Multiplier'!X$1),0)</f>
        <v>0</v>
      </c>
      <c r="Y5" s="133">
        <f>$C5*VLOOKUP($A5,'Non-energy Multiplier'!$A$48:$AQ$91,COLUMN('Non-energy Multiplier'!Y$1),0)</f>
        <v>0</v>
      </c>
      <c r="Z5" s="133">
        <f>$C5*VLOOKUP($A5,'Non-energy Multiplier'!$A$48:$AQ$91,COLUMN('Non-energy Multiplier'!Z$1),0)</f>
        <v>0</v>
      </c>
      <c r="AA5" s="133">
        <f>$C5*VLOOKUP($A5,'Non-energy Multiplier'!$A$48:$AQ$91,COLUMN('Non-energy Multiplier'!AA$1),0)</f>
        <v>0</v>
      </c>
      <c r="AB5" s="133">
        <f>$C5*VLOOKUP($A5,'Non-energy Multiplier'!$A$48:$AQ$91,COLUMN('Non-energy Multiplier'!AB$1),0)</f>
        <v>0</v>
      </c>
      <c r="AC5" s="133">
        <f>$C5*VLOOKUP($A5,'Non-energy Multiplier'!$A$48:$AQ$91,COLUMN('Non-energy Multiplier'!AC$1),0)</f>
        <v>0</v>
      </c>
      <c r="AD5" s="133">
        <f>$C5*VLOOKUP($A5,'Non-energy Multiplier'!$A$48:$AQ$91,COLUMN('Non-energy Multiplier'!AD$1),0)</f>
        <v>0</v>
      </c>
      <c r="AE5" s="133">
        <f>$C5*VLOOKUP($A5,'Non-energy Multiplier'!$A$48:$AQ$91,COLUMN('Non-energy Multiplier'!AE$1),0)</f>
        <v>0</v>
      </c>
      <c r="AF5" s="133">
        <f>$C5*VLOOKUP($A5,'Non-energy Multiplier'!$A$48:$AQ$91,COLUMN('Non-energy Multiplier'!AF$1),0)</f>
        <v>0</v>
      </c>
      <c r="AG5" s="133">
        <f>$C5*VLOOKUP($A5,'Non-energy Multiplier'!$A$48:$AQ$91,COLUMN('Non-energy Multiplier'!AG$1),0)</f>
        <v>0</v>
      </c>
      <c r="AH5" s="133">
        <f>$C5*VLOOKUP($A5,'Non-energy Multiplier'!$A$48:$AQ$91,COLUMN('Non-energy Multiplier'!AH$1),0)</f>
        <v>0</v>
      </c>
      <c r="AI5" s="133">
        <f>$C5*VLOOKUP($A5,'Non-energy Multiplier'!$A$48:$AQ$91,COLUMN('Non-energy Multiplier'!AI$1),0)</f>
        <v>0</v>
      </c>
      <c r="AJ5" s="133">
        <f>$C5*VLOOKUP($A5,'Non-energy Multiplier'!$A$48:$AQ$91,COLUMN('Non-energy Multiplier'!AJ$1),0)</f>
        <v>0</v>
      </c>
      <c r="AK5" s="133">
        <f>$C5*VLOOKUP($A5,'Non-energy Multiplier'!$A$48:$AQ$91,COLUMN('Non-energy Multiplier'!AK$1),0)</f>
        <v>0</v>
      </c>
      <c r="AL5" s="133">
        <f>$C5*VLOOKUP($A5,'Non-energy Multiplier'!$A$48:$AQ$91,COLUMN('Non-energy Multiplier'!AL$1),0)</f>
        <v>0</v>
      </c>
      <c r="AM5" s="133">
        <f>$C5*VLOOKUP($A5,'Non-energy Multiplier'!$A$48:$AQ$91,COLUMN('Non-energy Multiplier'!AM$1),0)</f>
        <v>0</v>
      </c>
      <c r="AN5" s="133">
        <f>$C5*VLOOKUP($A5,'Non-energy Multiplier'!$A$48:$AQ$91,COLUMN('Non-energy Multiplier'!AN$1),0)</f>
        <v>0</v>
      </c>
      <c r="AO5" s="133">
        <f>$C5*VLOOKUP($A5,'Non-energy Multiplier'!$A$48:$AQ$91,COLUMN('Non-energy Multiplier'!AO$1),0)</f>
        <v>0</v>
      </c>
      <c r="AP5" s="133">
        <f>$C5*VLOOKUP($A5,'Non-energy Multiplier'!$A$48:$AQ$91,COLUMN('Non-energy Multiplier'!AP$1),0)</f>
        <v>0</v>
      </c>
      <c r="AQ5" s="133">
        <f>$C5*VLOOKUP($A5,'Non-energy Multiplier'!$A$48:$AQ$91,COLUMN('Non-energy Multiplier'!AQ$1),0)</f>
        <v>0</v>
      </c>
      <c r="AR5" s="133" t="str">
        <f>VLOOKUP($A5,'Sector Match'!$A$1:$B$43,2,0)</f>
        <v>other mining and quarrying 07T08</v>
      </c>
    </row>
    <row r="6" spans="1:44" x14ac:dyDescent="0.2">
      <c r="A6" s="12" t="s">
        <v>5</v>
      </c>
      <c r="B6" s="133">
        <f>'Non-energy Use 2019'!C119</f>
        <v>0</v>
      </c>
      <c r="C6" s="133">
        <f>'Non-energy Use 2020'!C118</f>
        <v>0</v>
      </c>
      <c r="D6" s="133">
        <f>$C6*VLOOKUP($A6,'Non-energy Multiplier'!$A$48:$AQ$91,COLUMN('Non-energy Multiplier'!D$1),0)</f>
        <v>0</v>
      </c>
      <c r="E6" s="133">
        <f>$C6*VLOOKUP($A6,'Non-energy Multiplier'!$A$48:$AQ$91,COLUMN('Non-energy Multiplier'!E$1),0)</f>
        <v>0</v>
      </c>
      <c r="F6" s="133">
        <f>$C6*VLOOKUP($A6,'Non-energy Multiplier'!$A$48:$AQ$91,COLUMN('Non-energy Multiplier'!F$1),0)</f>
        <v>0</v>
      </c>
      <c r="G6" s="133">
        <f>$C6*VLOOKUP($A6,'Non-energy Multiplier'!$A$48:$AQ$91,COLUMN('Non-energy Multiplier'!G$1),0)</f>
        <v>0</v>
      </c>
      <c r="H6" s="133">
        <f>$C6*VLOOKUP($A6,'Non-energy Multiplier'!$A$48:$AQ$91,COLUMN('Non-energy Multiplier'!H$1),0)</f>
        <v>0</v>
      </c>
      <c r="I6" s="133">
        <f>$C6*VLOOKUP($A6,'Non-energy Multiplier'!$A$48:$AQ$91,COLUMN('Non-energy Multiplier'!I$1),0)</f>
        <v>0</v>
      </c>
      <c r="J6" s="133">
        <f>$C6*VLOOKUP($A6,'Non-energy Multiplier'!$A$48:$AQ$91,COLUMN('Non-energy Multiplier'!J$1),0)</f>
        <v>0</v>
      </c>
      <c r="K6" s="133">
        <f>$C6*VLOOKUP($A6,'Non-energy Multiplier'!$A$48:$AQ$91,COLUMN('Non-energy Multiplier'!K$1),0)</f>
        <v>0</v>
      </c>
      <c r="L6" s="133">
        <f>$C6*VLOOKUP($A6,'Non-energy Multiplier'!$A$48:$AQ$91,COLUMN('Non-energy Multiplier'!L$1),0)</f>
        <v>0</v>
      </c>
      <c r="M6" s="133">
        <f>$C6*VLOOKUP($A6,'Non-energy Multiplier'!$A$48:$AQ$91,COLUMN('Non-energy Multiplier'!M$1),0)</f>
        <v>0</v>
      </c>
      <c r="N6" s="133">
        <f>$C6*VLOOKUP($A6,'Non-energy Multiplier'!$A$48:$AQ$91,COLUMN('Non-energy Multiplier'!N$1),0)</f>
        <v>0</v>
      </c>
      <c r="O6" s="133">
        <f>$C6*VLOOKUP($A6,'Non-energy Multiplier'!$A$48:$AQ$91,COLUMN('Non-energy Multiplier'!O$1),0)</f>
        <v>0</v>
      </c>
      <c r="P6" s="133">
        <f>$C6*VLOOKUP($A6,'Non-energy Multiplier'!$A$48:$AQ$91,COLUMN('Non-energy Multiplier'!P$1),0)</f>
        <v>0</v>
      </c>
      <c r="Q6" s="133">
        <f>$C6*VLOOKUP($A6,'Non-energy Multiplier'!$A$48:$AQ$91,COLUMN('Non-energy Multiplier'!Q$1),0)</f>
        <v>0</v>
      </c>
      <c r="R6" s="133">
        <f>$C6*VLOOKUP($A6,'Non-energy Multiplier'!$A$48:$AQ$91,COLUMN('Non-energy Multiplier'!R$1),0)</f>
        <v>0</v>
      </c>
      <c r="S6" s="133">
        <f>$C6*VLOOKUP($A6,'Non-energy Multiplier'!$A$48:$AQ$91,COLUMN('Non-energy Multiplier'!S$1),0)</f>
        <v>0</v>
      </c>
      <c r="T6" s="133">
        <f>$C6*VLOOKUP($A6,'Non-energy Multiplier'!$A$48:$AQ$91,COLUMN('Non-energy Multiplier'!T$1),0)</f>
        <v>0</v>
      </c>
      <c r="U6" s="133">
        <f>$C6*VLOOKUP($A6,'Non-energy Multiplier'!$A$48:$AQ$91,COLUMN('Non-energy Multiplier'!U$1),0)</f>
        <v>0</v>
      </c>
      <c r="V6" s="133">
        <f>$C6*VLOOKUP($A6,'Non-energy Multiplier'!$A$48:$AQ$91,COLUMN('Non-energy Multiplier'!V$1),0)</f>
        <v>0</v>
      </c>
      <c r="W6" s="133">
        <f>$C6*VLOOKUP($A6,'Non-energy Multiplier'!$A$48:$AQ$91,COLUMN('Non-energy Multiplier'!W$1),0)</f>
        <v>0</v>
      </c>
      <c r="X6" s="133">
        <f>$C6*VLOOKUP($A6,'Non-energy Multiplier'!$A$48:$AQ$91,COLUMN('Non-energy Multiplier'!X$1),0)</f>
        <v>0</v>
      </c>
      <c r="Y6" s="133">
        <f>$C6*VLOOKUP($A6,'Non-energy Multiplier'!$A$48:$AQ$91,COLUMN('Non-energy Multiplier'!Y$1),0)</f>
        <v>0</v>
      </c>
      <c r="Z6" s="133">
        <f>$C6*VLOOKUP($A6,'Non-energy Multiplier'!$A$48:$AQ$91,COLUMN('Non-energy Multiplier'!Z$1),0)</f>
        <v>0</v>
      </c>
      <c r="AA6" s="133">
        <f>$C6*VLOOKUP($A6,'Non-energy Multiplier'!$A$48:$AQ$91,COLUMN('Non-energy Multiplier'!AA$1),0)</f>
        <v>0</v>
      </c>
      <c r="AB6" s="133">
        <f>$C6*VLOOKUP($A6,'Non-energy Multiplier'!$A$48:$AQ$91,COLUMN('Non-energy Multiplier'!AB$1),0)</f>
        <v>0</v>
      </c>
      <c r="AC6" s="133">
        <f>$C6*VLOOKUP($A6,'Non-energy Multiplier'!$A$48:$AQ$91,COLUMN('Non-energy Multiplier'!AC$1),0)</f>
        <v>0</v>
      </c>
      <c r="AD6" s="133">
        <f>$C6*VLOOKUP($A6,'Non-energy Multiplier'!$A$48:$AQ$91,COLUMN('Non-energy Multiplier'!AD$1),0)</f>
        <v>0</v>
      </c>
      <c r="AE6" s="133">
        <f>$C6*VLOOKUP($A6,'Non-energy Multiplier'!$A$48:$AQ$91,COLUMN('Non-energy Multiplier'!AE$1),0)</f>
        <v>0</v>
      </c>
      <c r="AF6" s="133">
        <f>$C6*VLOOKUP($A6,'Non-energy Multiplier'!$A$48:$AQ$91,COLUMN('Non-energy Multiplier'!AF$1),0)</f>
        <v>0</v>
      </c>
      <c r="AG6" s="133">
        <f>$C6*VLOOKUP($A6,'Non-energy Multiplier'!$A$48:$AQ$91,COLUMN('Non-energy Multiplier'!AG$1),0)</f>
        <v>0</v>
      </c>
      <c r="AH6" s="133">
        <f>$C6*VLOOKUP($A6,'Non-energy Multiplier'!$A$48:$AQ$91,COLUMN('Non-energy Multiplier'!AH$1),0)</f>
        <v>0</v>
      </c>
      <c r="AI6" s="133">
        <f>$C6*VLOOKUP($A6,'Non-energy Multiplier'!$A$48:$AQ$91,COLUMN('Non-energy Multiplier'!AI$1),0)</f>
        <v>0</v>
      </c>
      <c r="AJ6" s="133">
        <f>$C6*VLOOKUP($A6,'Non-energy Multiplier'!$A$48:$AQ$91,COLUMN('Non-energy Multiplier'!AJ$1),0)</f>
        <v>0</v>
      </c>
      <c r="AK6" s="133">
        <f>$C6*VLOOKUP($A6,'Non-energy Multiplier'!$A$48:$AQ$91,COLUMN('Non-energy Multiplier'!AK$1),0)</f>
        <v>0</v>
      </c>
      <c r="AL6" s="133">
        <f>$C6*VLOOKUP($A6,'Non-energy Multiplier'!$A$48:$AQ$91,COLUMN('Non-energy Multiplier'!AL$1),0)</f>
        <v>0</v>
      </c>
      <c r="AM6" s="133">
        <f>$C6*VLOOKUP($A6,'Non-energy Multiplier'!$A$48:$AQ$91,COLUMN('Non-energy Multiplier'!AM$1),0)</f>
        <v>0</v>
      </c>
      <c r="AN6" s="133">
        <f>$C6*VLOOKUP($A6,'Non-energy Multiplier'!$A$48:$AQ$91,COLUMN('Non-energy Multiplier'!AN$1),0)</f>
        <v>0</v>
      </c>
      <c r="AO6" s="133">
        <f>$C6*VLOOKUP($A6,'Non-energy Multiplier'!$A$48:$AQ$91,COLUMN('Non-energy Multiplier'!AO$1),0)</f>
        <v>0</v>
      </c>
      <c r="AP6" s="133">
        <f>$C6*VLOOKUP($A6,'Non-energy Multiplier'!$A$48:$AQ$91,COLUMN('Non-energy Multiplier'!AP$1),0)</f>
        <v>0</v>
      </c>
      <c r="AQ6" s="133">
        <f>$C6*VLOOKUP($A6,'Non-energy Multiplier'!$A$48:$AQ$91,COLUMN('Non-energy Multiplier'!AQ$1),0)</f>
        <v>0</v>
      </c>
      <c r="AR6" s="133" t="str">
        <f>VLOOKUP($A6,'Sector Match'!$A$1:$B$43,2,0)</f>
        <v>other mining and quarrying 07T08</v>
      </c>
    </row>
    <row r="7" spans="1:44" x14ac:dyDescent="0.2">
      <c r="A7" s="12" t="s">
        <v>6</v>
      </c>
      <c r="B7" s="133">
        <f>'Non-energy Use 2019'!C120</f>
        <v>0</v>
      </c>
      <c r="C7" s="133">
        <f>'Non-energy Use 2020'!C119</f>
        <v>0</v>
      </c>
      <c r="D7" s="133">
        <f>$C7*VLOOKUP($A7,'Non-energy Multiplier'!$A$48:$AQ$91,COLUMN('Non-energy Multiplier'!D$1),0)</f>
        <v>0</v>
      </c>
      <c r="E7" s="133">
        <f>$C7*VLOOKUP($A7,'Non-energy Multiplier'!$A$48:$AQ$91,COLUMN('Non-energy Multiplier'!E$1),0)</f>
        <v>0</v>
      </c>
      <c r="F7" s="133">
        <f>$C7*VLOOKUP($A7,'Non-energy Multiplier'!$A$48:$AQ$91,COLUMN('Non-energy Multiplier'!F$1),0)</f>
        <v>0</v>
      </c>
      <c r="G7" s="133">
        <f>$C7*VLOOKUP($A7,'Non-energy Multiplier'!$A$48:$AQ$91,COLUMN('Non-energy Multiplier'!G$1),0)</f>
        <v>0</v>
      </c>
      <c r="H7" s="133">
        <f>$C7*VLOOKUP($A7,'Non-energy Multiplier'!$A$48:$AQ$91,COLUMN('Non-energy Multiplier'!H$1),0)</f>
        <v>0</v>
      </c>
      <c r="I7" s="133">
        <f>$C7*VLOOKUP($A7,'Non-energy Multiplier'!$A$48:$AQ$91,COLUMN('Non-energy Multiplier'!I$1),0)</f>
        <v>0</v>
      </c>
      <c r="J7" s="133">
        <f>$C7*VLOOKUP($A7,'Non-energy Multiplier'!$A$48:$AQ$91,COLUMN('Non-energy Multiplier'!J$1),0)</f>
        <v>0</v>
      </c>
      <c r="K7" s="133">
        <f>$C7*VLOOKUP($A7,'Non-energy Multiplier'!$A$48:$AQ$91,COLUMN('Non-energy Multiplier'!K$1),0)</f>
        <v>0</v>
      </c>
      <c r="L7" s="133">
        <f>$C7*VLOOKUP($A7,'Non-energy Multiplier'!$A$48:$AQ$91,COLUMN('Non-energy Multiplier'!L$1),0)</f>
        <v>0</v>
      </c>
      <c r="M7" s="133">
        <f>$C7*VLOOKUP($A7,'Non-energy Multiplier'!$A$48:$AQ$91,COLUMN('Non-energy Multiplier'!M$1),0)</f>
        <v>0</v>
      </c>
      <c r="N7" s="133">
        <f>$C7*VLOOKUP($A7,'Non-energy Multiplier'!$A$48:$AQ$91,COLUMN('Non-energy Multiplier'!N$1),0)</f>
        <v>0</v>
      </c>
      <c r="O7" s="133">
        <f>$C7*VLOOKUP($A7,'Non-energy Multiplier'!$A$48:$AQ$91,COLUMN('Non-energy Multiplier'!O$1),0)</f>
        <v>0</v>
      </c>
      <c r="P7" s="133">
        <f>$C7*VLOOKUP($A7,'Non-energy Multiplier'!$A$48:$AQ$91,COLUMN('Non-energy Multiplier'!P$1),0)</f>
        <v>0</v>
      </c>
      <c r="Q7" s="133">
        <f>$C7*VLOOKUP($A7,'Non-energy Multiplier'!$A$48:$AQ$91,COLUMN('Non-energy Multiplier'!Q$1),0)</f>
        <v>0</v>
      </c>
      <c r="R7" s="133">
        <f>$C7*VLOOKUP($A7,'Non-energy Multiplier'!$A$48:$AQ$91,COLUMN('Non-energy Multiplier'!R$1),0)</f>
        <v>0</v>
      </c>
      <c r="S7" s="133">
        <f>$C7*VLOOKUP($A7,'Non-energy Multiplier'!$A$48:$AQ$91,COLUMN('Non-energy Multiplier'!S$1),0)</f>
        <v>0</v>
      </c>
      <c r="T7" s="133">
        <f>$C7*VLOOKUP($A7,'Non-energy Multiplier'!$A$48:$AQ$91,COLUMN('Non-energy Multiplier'!T$1),0)</f>
        <v>0</v>
      </c>
      <c r="U7" s="133">
        <f>$C7*VLOOKUP($A7,'Non-energy Multiplier'!$A$48:$AQ$91,COLUMN('Non-energy Multiplier'!U$1),0)</f>
        <v>0</v>
      </c>
      <c r="V7" s="133">
        <f>$C7*VLOOKUP($A7,'Non-energy Multiplier'!$A$48:$AQ$91,COLUMN('Non-energy Multiplier'!V$1),0)</f>
        <v>0</v>
      </c>
      <c r="W7" s="133">
        <f>$C7*VLOOKUP($A7,'Non-energy Multiplier'!$A$48:$AQ$91,COLUMN('Non-energy Multiplier'!W$1),0)</f>
        <v>0</v>
      </c>
      <c r="X7" s="133">
        <f>$C7*VLOOKUP($A7,'Non-energy Multiplier'!$A$48:$AQ$91,COLUMN('Non-energy Multiplier'!X$1),0)</f>
        <v>0</v>
      </c>
      <c r="Y7" s="133">
        <f>$C7*VLOOKUP($A7,'Non-energy Multiplier'!$A$48:$AQ$91,COLUMN('Non-energy Multiplier'!Y$1),0)</f>
        <v>0</v>
      </c>
      <c r="Z7" s="133">
        <f>$C7*VLOOKUP($A7,'Non-energy Multiplier'!$A$48:$AQ$91,COLUMN('Non-energy Multiplier'!Z$1),0)</f>
        <v>0</v>
      </c>
      <c r="AA7" s="133">
        <f>$C7*VLOOKUP($A7,'Non-energy Multiplier'!$A$48:$AQ$91,COLUMN('Non-energy Multiplier'!AA$1),0)</f>
        <v>0</v>
      </c>
      <c r="AB7" s="133">
        <f>$C7*VLOOKUP($A7,'Non-energy Multiplier'!$A$48:$AQ$91,COLUMN('Non-energy Multiplier'!AB$1),0)</f>
        <v>0</v>
      </c>
      <c r="AC7" s="133">
        <f>$C7*VLOOKUP($A7,'Non-energy Multiplier'!$A$48:$AQ$91,COLUMN('Non-energy Multiplier'!AC$1),0)</f>
        <v>0</v>
      </c>
      <c r="AD7" s="133">
        <f>$C7*VLOOKUP($A7,'Non-energy Multiplier'!$A$48:$AQ$91,COLUMN('Non-energy Multiplier'!AD$1),0)</f>
        <v>0</v>
      </c>
      <c r="AE7" s="133">
        <f>$C7*VLOOKUP($A7,'Non-energy Multiplier'!$A$48:$AQ$91,COLUMN('Non-energy Multiplier'!AE$1),0)</f>
        <v>0</v>
      </c>
      <c r="AF7" s="133">
        <f>$C7*VLOOKUP($A7,'Non-energy Multiplier'!$A$48:$AQ$91,COLUMN('Non-energy Multiplier'!AF$1),0)</f>
        <v>0</v>
      </c>
      <c r="AG7" s="133">
        <f>$C7*VLOOKUP($A7,'Non-energy Multiplier'!$A$48:$AQ$91,COLUMN('Non-energy Multiplier'!AG$1),0)</f>
        <v>0</v>
      </c>
      <c r="AH7" s="133">
        <f>$C7*VLOOKUP($A7,'Non-energy Multiplier'!$A$48:$AQ$91,COLUMN('Non-energy Multiplier'!AH$1),0)</f>
        <v>0</v>
      </c>
      <c r="AI7" s="133">
        <f>$C7*VLOOKUP($A7,'Non-energy Multiplier'!$A$48:$AQ$91,COLUMN('Non-energy Multiplier'!AI$1),0)</f>
        <v>0</v>
      </c>
      <c r="AJ7" s="133">
        <f>$C7*VLOOKUP($A7,'Non-energy Multiplier'!$A$48:$AQ$91,COLUMN('Non-energy Multiplier'!AJ$1),0)</f>
        <v>0</v>
      </c>
      <c r="AK7" s="133">
        <f>$C7*VLOOKUP($A7,'Non-energy Multiplier'!$A$48:$AQ$91,COLUMN('Non-energy Multiplier'!AK$1),0)</f>
        <v>0</v>
      </c>
      <c r="AL7" s="133">
        <f>$C7*VLOOKUP($A7,'Non-energy Multiplier'!$A$48:$AQ$91,COLUMN('Non-energy Multiplier'!AL$1),0)</f>
        <v>0</v>
      </c>
      <c r="AM7" s="133">
        <f>$C7*VLOOKUP($A7,'Non-energy Multiplier'!$A$48:$AQ$91,COLUMN('Non-energy Multiplier'!AM$1),0)</f>
        <v>0</v>
      </c>
      <c r="AN7" s="133">
        <f>$C7*VLOOKUP($A7,'Non-energy Multiplier'!$A$48:$AQ$91,COLUMN('Non-energy Multiplier'!AN$1),0)</f>
        <v>0</v>
      </c>
      <c r="AO7" s="133">
        <f>$C7*VLOOKUP($A7,'Non-energy Multiplier'!$A$48:$AQ$91,COLUMN('Non-energy Multiplier'!AO$1),0)</f>
        <v>0</v>
      </c>
      <c r="AP7" s="133">
        <f>$C7*VLOOKUP($A7,'Non-energy Multiplier'!$A$48:$AQ$91,COLUMN('Non-energy Multiplier'!AP$1),0)</f>
        <v>0</v>
      </c>
      <c r="AQ7" s="133">
        <f>$C7*VLOOKUP($A7,'Non-energy Multiplier'!$A$48:$AQ$91,COLUMN('Non-energy Multiplier'!AQ$1),0)</f>
        <v>0</v>
      </c>
      <c r="AR7" s="133" t="str">
        <f>VLOOKUP($A7,'Sector Match'!$A$1:$B$43,2,0)</f>
        <v>other mining and quarrying 07T08</v>
      </c>
    </row>
    <row r="8" spans="1:44" x14ac:dyDescent="0.2">
      <c r="A8" s="12" t="s">
        <v>7</v>
      </c>
      <c r="B8" s="133">
        <f>'Non-energy Use 2019'!C121</f>
        <v>0</v>
      </c>
      <c r="C8" s="133">
        <f>'Non-energy Use 2020'!C120</f>
        <v>0</v>
      </c>
      <c r="D8" s="133">
        <f>$C8*VLOOKUP($A8,'Non-energy Multiplier'!$A$48:$AQ$91,COLUMN('Non-energy Multiplier'!D$1),0)</f>
        <v>0</v>
      </c>
      <c r="E8" s="133">
        <f>$C8*VLOOKUP($A8,'Non-energy Multiplier'!$A$48:$AQ$91,COLUMN('Non-energy Multiplier'!E$1),0)</f>
        <v>0</v>
      </c>
      <c r="F8" s="133">
        <f>$C8*VLOOKUP($A8,'Non-energy Multiplier'!$A$48:$AQ$91,COLUMN('Non-energy Multiplier'!F$1),0)</f>
        <v>0</v>
      </c>
      <c r="G8" s="133">
        <f>$C8*VLOOKUP($A8,'Non-energy Multiplier'!$A$48:$AQ$91,COLUMN('Non-energy Multiplier'!G$1),0)</f>
        <v>0</v>
      </c>
      <c r="H8" s="133">
        <f>$C8*VLOOKUP($A8,'Non-energy Multiplier'!$A$48:$AQ$91,COLUMN('Non-energy Multiplier'!H$1),0)</f>
        <v>0</v>
      </c>
      <c r="I8" s="133">
        <f>$C8*VLOOKUP($A8,'Non-energy Multiplier'!$A$48:$AQ$91,COLUMN('Non-energy Multiplier'!I$1),0)</f>
        <v>0</v>
      </c>
      <c r="J8" s="133">
        <f>$C8*VLOOKUP($A8,'Non-energy Multiplier'!$A$48:$AQ$91,COLUMN('Non-energy Multiplier'!J$1),0)</f>
        <v>0</v>
      </c>
      <c r="K8" s="133">
        <f>$C8*VLOOKUP($A8,'Non-energy Multiplier'!$A$48:$AQ$91,COLUMN('Non-energy Multiplier'!K$1),0)</f>
        <v>0</v>
      </c>
      <c r="L8" s="133">
        <f>$C8*VLOOKUP($A8,'Non-energy Multiplier'!$A$48:$AQ$91,COLUMN('Non-energy Multiplier'!L$1),0)</f>
        <v>0</v>
      </c>
      <c r="M8" s="133">
        <f>$C8*VLOOKUP($A8,'Non-energy Multiplier'!$A$48:$AQ$91,COLUMN('Non-energy Multiplier'!M$1),0)</f>
        <v>0</v>
      </c>
      <c r="N8" s="133">
        <f>$C8*VLOOKUP($A8,'Non-energy Multiplier'!$A$48:$AQ$91,COLUMN('Non-energy Multiplier'!N$1),0)</f>
        <v>0</v>
      </c>
      <c r="O8" s="133">
        <f>$C8*VLOOKUP($A8,'Non-energy Multiplier'!$A$48:$AQ$91,COLUMN('Non-energy Multiplier'!O$1),0)</f>
        <v>0</v>
      </c>
      <c r="P8" s="133">
        <f>$C8*VLOOKUP($A8,'Non-energy Multiplier'!$A$48:$AQ$91,COLUMN('Non-energy Multiplier'!P$1),0)</f>
        <v>0</v>
      </c>
      <c r="Q8" s="133">
        <f>$C8*VLOOKUP($A8,'Non-energy Multiplier'!$A$48:$AQ$91,COLUMN('Non-energy Multiplier'!Q$1),0)</f>
        <v>0</v>
      </c>
      <c r="R8" s="133">
        <f>$C8*VLOOKUP($A8,'Non-energy Multiplier'!$A$48:$AQ$91,COLUMN('Non-energy Multiplier'!R$1),0)</f>
        <v>0</v>
      </c>
      <c r="S8" s="133">
        <f>$C8*VLOOKUP($A8,'Non-energy Multiplier'!$A$48:$AQ$91,COLUMN('Non-energy Multiplier'!S$1),0)</f>
        <v>0</v>
      </c>
      <c r="T8" s="133">
        <f>$C8*VLOOKUP($A8,'Non-energy Multiplier'!$A$48:$AQ$91,COLUMN('Non-energy Multiplier'!T$1),0)</f>
        <v>0</v>
      </c>
      <c r="U8" s="133">
        <f>$C8*VLOOKUP($A8,'Non-energy Multiplier'!$A$48:$AQ$91,COLUMN('Non-energy Multiplier'!U$1),0)</f>
        <v>0</v>
      </c>
      <c r="V8" s="133">
        <f>$C8*VLOOKUP($A8,'Non-energy Multiplier'!$A$48:$AQ$91,COLUMN('Non-energy Multiplier'!V$1),0)</f>
        <v>0</v>
      </c>
      <c r="W8" s="133">
        <f>$C8*VLOOKUP($A8,'Non-energy Multiplier'!$A$48:$AQ$91,COLUMN('Non-energy Multiplier'!W$1),0)</f>
        <v>0</v>
      </c>
      <c r="X8" s="133">
        <f>$C8*VLOOKUP($A8,'Non-energy Multiplier'!$A$48:$AQ$91,COLUMN('Non-energy Multiplier'!X$1),0)</f>
        <v>0</v>
      </c>
      <c r="Y8" s="133">
        <f>$C8*VLOOKUP($A8,'Non-energy Multiplier'!$A$48:$AQ$91,COLUMN('Non-energy Multiplier'!Y$1),0)</f>
        <v>0</v>
      </c>
      <c r="Z8" s="133">
        <f>$C8*VLOOKUP($A8,'Non-energy Multiplier'!$A$48:$AQ$91,COLUMN('Non-energy Multiplier'!Z$1),0)</f>
        <v>0</v>
      </c>
      <c r="AA8" s="133">
        <f>$C8*VLOOKUP($A8,'Non-energy Multiplier'!$A$48:$AQ$91,COLUMN('Non-energy Multiplier'!AA$1),0)</f>
        <v>0</v>
      </c>
      <c r="AB8" s="133">
        <f>$C8*VLOOKUP($A8,'Non-energy Multiplier'!$A$48:$AQ$91,COLUMN('Non-energy Multiplier'!AB$1),0)</f>
        <v>0</v>
      </c>
      <c r="AC8" s="133">
        <f>$C8*VLOOKUP($A8,'Non-energy Multiplier'!$A$48:$AQ$91,COLUMN('Non-energy Multiplier'!AC$1),0)</f>
        <v>0</v>
      </c>
      <c r="AD8" s="133">
        <f>$C8*VLOOKUP($A8,'Non-energy Multiplier'!$A$48:$AQ$91,COLUMN('Non-energy Multiplier'!AD$1),0)</f>
        <v>0</v>
      </c>
      <c r="AE8" s="133">
        <f>$C8*VLOOKUP($A8,'Non-energy Multiplier'!$A$48:$AQ$91,COLUMN('Non-energy Multiplier'!AE$1),0)</f>
        <v>0</v>
      </c>
      <c r="AF8" s="133">
        <f>$C8*VLOOKUP($A8,'Non-energy Multiplier'!$A$48:$AQ$91,COLUMN('Non-energy Multiplier'!AF$1),0)</f>
        <v>0</v>
      </c>
      <c r="AG8" s="133">
        <f>$C8*VLOOKUP($A8,'Non-energy Multiplier'!$A$48:$AQ$91,COLUMN('Non-energy Multiplier'!AG$1),0)</f>
        <v>0</v>
      </c>
      <c r="AH8" s="133">
        <f>$C8*VLOOKUP($A8,'Non-energy Multiplier'!$A$48:$AQ$91,COLUMN('Non-energy Multiplier'!AH$1),0)</f>
        <v>0</v>
      </c>
      <c r="AI8" s="133">
        <f>$C8*VLOOKUP($A8,'Non-energy Multiplier'!$A$48:$AQ$91,COLUMN('Non-energy Multiplier'!AI$1),0)</f>
        <v>0</v>
      </c>
      <c r="AJ8" s="133">
        <f>$C8*VLOOKUP($A8,'Non-energy Multiplier'!$A$48:$AQ$91,COLUMN('Non-energy Multiplier'!AJ$1),0)</f>
        <v>0</v>
      </c>
      <c r="AK8" s="133">
        <f>$C8*VLOOKUP($A8,'Non-energy Multiplier'!$A$48:$AQ$91,COLUMN('Non-energy Multiplier'!AK$1),0)</f>
        <v>0</v>
      </c>
      <c r="AL8" s="133">
        <f>$C8*VLOOKUP($A8,'Non-energy Multiplier'!$A$48:$AQ$91,COLUMN('Non-energy Multiplier'!AL$1),0)</f>
        <v>0</v>
      </c>
      <c r="AM8" s="133">
        <f>$C8*VLOOKUP($A8,'Non-energy Multiplier'!$A$48:$AQ$91,COLUMN('Non-energy Multiplier'!AM$1),0)</f>
        <v>0</v>
      </c>
      <c r="AN8" s="133">
        <f>$C8*VLOOKUP($A8,'Non-energy Multiplier'!$A$48:$AQ$91,COLUMN('Non-energy Multiplier'!AN$1),0)</f>
        <v>0</v>
      </c>
      <c r="AO8" s="133">
        <f>$C8*VLOOKUP($A8,'Non-energy Multiplier'!$A$48:$AQ$91,COLUMN('Non-energy Multiplier'!AO$1),0)</f>
        <v>0</v>
      </c>
      <c r="AP8" s="133">
        <f>$C8*VLOOKUP($A8,'Non-energy Multiplier'!$A$48:$AQ$91,COLUMN('Non-energy Multiplier'!AP$1),0)</f>
        <v>0</v>
      </c>
      <c r="AQ8" s="133">
        <f>$C8*VLOOKUP($A8,'Non-energy Multiplier'!$A$48:$AQ$91,COLUMN('Non-energy Multiplier'!AQ$1),0)</f>
        <v>0</v>
      </c>
      <c r="AR8" s="133" t="str">
        <f>VLOOKUP($A8,'Sector Match'!$A$1:$B$43,2,0)</f>
        <v>Mining Support Service Activities 09</v>
      </c>
    </row>
    <row r="9" spans="1:44" x14ac:dyDescent="0.2">
      <c r="A9" s="12" t="s">
        <v>8</v>
      </c>
      <c r="B9" s="133">
        <f>'Non-energy Use 2019'!C122</f>
        <v>0</v>
      </c>
      <c r="C9" s="133">
        <f>'Non-energy Use 2020'!C121</f>
        <v>0</v>
      </c>
      <c r="D9" s="133">
        <f>$C9*VLOOKUP($A9,'Non-energy Multiplier'!$A$48:$AQ$91,COLUMN('Non-energy Multiplier'!D$1),0)</f>
        <v>0</v>
      </c>
      <c r="E9" s="133">
        <f>$C9*VLOOKUP($A9,'Non-energy Multiplier'!$A$48:$AQ$91,COLUMN('Non-energy Multiplier'!E$1),0)</f>
        <v>0</v>
      </c>
      <c r="F9" s="133">
        <f>$C9*VLOOKUP($A9,'Non-energy Multiplier'!$A$48:$AQ$91,COLUMN('Non-energy Multiplier'!F$1),0)</f>
        <v>0</v>
      </c>
      <c r="G9" s="133">
        <f>$C9*VLOOKUP($A9,'Non-energy Multiplier'!$A$48:$AQ$91,COLUMN('Non-energy Multiplier'!G$1),0)</f>
        <v>0</v>
      </c>
      <c r="H9" s="133">
        <f>$C9*VLOOKUP($A9,'Non-energy Multiplier'!$A$48:$AQ$91,COLUMN('Non-energy Multiplier'!H$1),0)</f>
        <v>0</v>
      </c>
      <c r="I9" s="133">
        <f>$C9*VLOOKUP($A9,'Non-energy Multiplier'!$A$48:$AQ$91,COLUMN('Non-energy Multiplier'!I$1),0)</f>
        <v>0</v>
      </c>
      <c r="J9" s="133">
        <f>$C9*VLOOKUP($A9,'Non-energy Multiplier'!$A$48:$AQ$91,COLUMN('Non-energy Multiplier'!J$1),0)</f>
        <v>0</v>
      </c>
      <c r="K9" s="133">
        <f>$C9*VLOOKUP($A9,'Non-energy Multiplier'!$A$48:$AQ$91,COLUMN('Non-energy Multiplier'!K$1),0)</f>
        <v>0</v>
      </c>
      <c r="L9" s="133">
        <f>$C9*VLOOKUP($A9,'Non-energy Multiplier'!$A$48:$AQ$91,COLUMN('Non-energy Multiplier'!L$1),0)</f>
        <v>0</v>
      </c>
      <c r="M9" s="133">
        <f>$C9*VLOOKUP($A9,'Non-energy Multiplier'!$A$48:$AQ$91,COLUMN('Non-energy Multiplier'!M$1),0)</f>
        <v>0</v>
      </c>
      <c r="N9" s="133">
        <f>$C9*VLOOKUP($A9,'Non-energy Multiplier'!$A$48:$AQ$91,COLUMN('Non-energy Multiplier'!N$1),0)</f>
        <v>0</v>
      </c>
      <c r="O9" s="133">
        <f>$C9*VLOOKUP($A9,'Non-energy Multiplier'!$A$48:$AQ$91,COLUMN('Non-energy Multiplier'!O$1),0)</f>
        <v>0</v>
      </c>
      <c r="P9" s="133">
        <f>$C9*VLOOKUP($A9,'Non-energy Multiplier'!$A$48:$AQ$91,COLUMN('Non-energy Multiplier'!P$1),0)</f>
        <v>0</v>
      </c>
      <c r="Q9" s="133">
        <f>$C9*VLOOKUP($A9,'Non-energy Multiplier'!$A$48:$AQ$91,COLUMN('Non-energy Multiplier'!Q$1),0)</f>
        <v>0</v>
      </c>
      <c r="R9" s="133">
        <f>$C9*VLOOKUP($A9,'Non-energy Multiplier'!$A$48:$AQ$91,COLUMN('Non-energy Multiplier'!R$1),0)</f>
        <v>0</v>
      </c>
      <c r="S9" s="133">
        <f>$C9*VLOOKUP($A9,'Non-energy Multiplier'!$A$48:$AQ$91,COLUMN('Non-energy Multiplier'!S$1),0)</f>
        <v>0</v>
      </c>
      <c r="T9" s="133">
        <f>$C9*VLOOKUP($A9,'Non-energy Multiplier'!$A$48:$AQ$91,COLUMN('Non-energy Multiplier'!T$1),0)</f>
        <v>0</v>
      </c>
      <c r="U9" s="133">
        <f>$C9*VLOOKUP($A9,'Non-energy Multiplier'!$A$48:$AQ$91,COLUMN('Non-energy Multiplier'!U$1),0)</f>
        <v>0</v>
      </c>
      <c r="V9" s="133">
        <f>$C9*VLOOKUP($A9,'Non-energy Multiplier'!$A$48:$AQ$91,COLUMN('Non-energy Multiplier'!V$1),0)</f>
        <v>0</v>
      </c>
      <c r="W9" s="133">
        <f>$C9*VLOOKUP($A9,'Non-energy Multiplier'!$A$48:$AQ$91,COLUMN('Non-energy Multiplier'!W$1),0)</f>
        <v>0</v>
      </c>
      <c r="X9" s="133">
        <f>$C9*VLOOKUP($A9,'Non-energy Multiplier'!$A$48:$AQ$91,COLUMN('Non-energy Multiplier'!X$1),0)</f>
        <v>0</v>
      </c>
      <c r="Y9" s="133">
        <f>$C9*VLOOKUP($A9,'Non-energy Multiplier'!$A$48:$AQ$91,COLUMN('Non-energy Multiplier'!Y$1),0)</f>
        <v>0</v>
      </c>
      <c r="Z9" s="133">
        <f>$C9*VLOOKUP($A9,'Non-energy Multiplier'!$A$48:$AQ$91,COLUMN('Non-energy Multiplier'!Z$1),0)</f>
        <v>0</v>
      </c>
      <c r="AA9" s="133">
        <f>$C9*VLOOKUP($A9,'Non-energy Multiplier'!$A$48:$AQ$91,COLUMN('Non-energy Multiplier'!AA$1),0)</f>
        <v>0</v>
      </c>
      <c r="AB9" s="133">
        <f>$C9*VLOOKUP($A9,'Non-energy Multiplier'!$A$48:$AQ$91,COLUMN('Non-energy Multiplier'!AB$1),0)</f>
        <v>0</v>
      </c>
      <c r="AC9" s="133">
        <f>$C9*VLOOKUP($A9,'Non-energy Multiplier'!$A$48:$AQ$91,COLUMN('Non-energy Multiplier'!AC$1),0)</f>
        <v>0</v>
      </c>
      <c r="AD9" s="133">
        <f>$C9*VLOOKUP($A9,'Non-energy Multiplier'!$A$48:$AQ$91,COLUMN('Non-energy Multiplier'!AD$1),0)</f>
        <v>0</v>
      </c>
      <c r="AE9" s="133">
        <f>$C9*VLOOKUP($A9,'Non-energy Multiplier'!$A$48:$AQ$91,COLUMN('Non-energy Multiplier'!AE$1),0)</f>
        <v>0</v>
      </c>
      <c r="AF9" s="133">
        <f>$C9*VLOOKUP($A9,'Non-energy Multiplier'!$A$48:$AQ$91,COLUMN('Non-energy Multiplier'!AF$1),0)</f>
        <v>0</v>
      </c>
      <c r="AG9" s="133">
        <f>$C9*VLOOKUP($A9,'Non-energy Multiplier'!$A$48:$AQ$91,COLUMN('Non-energy Multiplier'!AG$1),0)</f>
        <v>0</v>
      </c>
      <c r="AH9" s="133">
        <f>$C9*VLOOKUP($A9,'Non-energy Multiplier'!$A$48:$AQ$91,COLUMN('Non-energy Multiplier'!AH$1),0)</f>
        <v>0</v>
      </c>
      <c r="AI9" s="133">
        <f>$C9*VLOOKUP($A9,'Non-energy Multiplier'!$A$48:$AQ$91,COLUMN('Non-energy Multiplier'!AI$1),0)</f>
        <v>0</v>
      </c>
      <c r="AJ9" s="133">
        <f>$C9*VLOOKUP($A9,'Non-energy Multiplier'!$A$48:$AQ$91,COLUMN('Non-energy Multiplier'!AJ$1),0)</f>
        <v>0</v>
      </c>
      <c r="AK9" s="133">
        <f>$C9*VLOOKUP($A9,'Non-energy Multiplier'!$A$48:$AQ$91,COLUMN('Non-energy Multiplier'!AK$1),0)</f>
        <v>0</v>
      </c>
      <c r="AL9" s="133">
        <f>$C9*VLOOKUP($A9,'Non-energy Multiplier'!$A$48:$AQ$91,COLUMN('Non-energy Multiplier'!AL$1),0)</f>
        <v>0</v>
      </c>
      <c r="AM9" s="133">
        <f>$C9*VLOOKUP($A9,'Non-energy Multiplier'!$A$48:$AQ$91,COLUMN('Non-energy Multiplier'!AM$1),0)</f>
        <v>0</v>
      </c>
      <c r="AN9" s="133">
        <f>$C9*VLOOKUP($A9,'Non-energy Multiplier'!$A$48:$AQ$91,COLUMN('Non-energy Multiplier'!AN$1),0)</f>
        <v>0</v>
      </c>
      <c r="AO9" s="133">
        <f>$C9*VLOOKUP($A9,'Non-energy Multiplier'!$A$48:$AQ$91,COLUMN('Non-energy Multiplier'!AO$1),0)</f>
        <v>0</v>
      </c>
      <c r="AP9" s="133">
        <f>$C9*VLOOKUP($A9,'Non-energy Multiplier'!$A$48:$AQ$91,COLUMN('Non-energy Multiplier'!AP$1),0)</f>
        <v>0</v>
      </c>
      <c r="AQ9" s="133">
        <f>$C9*VLOOKUP($A9,'Non-energy Multiplier'!$A$48:$AQ$91,COLUMN('Non-energy Multiplier'!AQ$1),0)</f>
        <v>0</v>
      </c>
      <c r="AR9" s="133" t="str">
        <f>VLOOKUP($A9,'Sector Match'!$A$1:$B$43,2,0)</f>
        <v>Mining Support Service Activities 09</v>
      </c>
    </row>
    <row r="10" spans="1:44" x14ac:dyDescent="0.2">
      <c r="A10" s="12" t="s">
        <v>9</v>
      </c>
      <c r="B10" s="133">
        <f>'Non-energy Use 2019'!C123</f>
        <v>0</v>
      </c>
      <c r="C10" s="133">
        <f>'Non-energy Use 2020'!C122</f>
        <v>0</v>
      </c>
      <c r="D10" s="133">
        <f>$C10*VLOOKUP($A10,'Non-energy Multiplier'!$A$48:$AQ$91,COLUMN('Non-energy Multiplier'!D$1),0)</f>
        <v>0</v>
      </c>
      <c r="E10" s="133">
        <f>$C10*VLOOKUP($A10,'Non-energy Multiplier'!$A$48:$AQ$91,COLUMN('Non-energy Multiplier'!E$1),0)</f>
        <v>0</v>
      </c>
      <c r="F10" s="133">
        <f>$C10*VLOOKUP($A10,'Non-energy Multiplier'!$A$48:$AQ$91,COLUMN('Non-energy Multiplier'!F$1),0)</f>
        <v>0</v>
      </c>
      <c r="G10" s="133">
        <f>$C10*VLOOKUP($A10,'Non-energy Multiplier'!$A$48:$AQ$91,COLUMN('Non-energy Multiplier'!G$1),0)</f>
        <v>0</v>
      </c>
      <c r="H10" s="133">
        <f>$C10*VLOOKUP($A10,'Non-energy Multiplier'!$A$48:$AQ$91,COLUMN('Non-energy Multiplier'!H$1),0)</f>
        <v>0</v>
      </c>
      <c r="I10" s="133">
        <f>$C10*VLOOKUP($A10,'Non-energy Multiplier'!$A$48:$AQ$91,COLUMN('Non-energy Multiplier'!I$1),0)</f>
        <v>0</v>
      </c>
      <c r="J10" s="133">
        <f>$C10*VLOOKUP($A10,'Non-energy Multiplier'!$A$48:$AQ$91,COLUMN('Non-energy Multiplier'!J$1),0)</f>
        <v>0</v>
      </c>
      <c r="K10" s="133">
        <f>$C10*VLOOKUP($A10,'Non-energy Multiplier'!$A$48:$AQ$91,COLUMN('Non-energy Multiplier'!K$1),0)</f>
        <v>0</v>
      </c>
      <c r="L10" s="133">
        <f>$C10*VLOOKUP($A10,'Non-energy Multiplier'!$A$48:$AQ$91,COLUMN('Non-energy Multiplier'!L$1),0)</f>
        <v>0</v>
      </c>
      <c r="M10" s="133">
        <f>$C10*VLOOKUP($A10,'Non-energy Multiplier'!$A$48:$AQ$91,COLUMN('Non-energy Multiplier'!M$1),0)</f>
        <v>0</v>
      </c>
      <c r="N10" s="133">
        <f>$C10*VLOOKUP($A10,'Non-energy Multiplier'!$A$48:$AQ$91,COLUMN('Non-energy Multiplier'!N$1),0)</f>
        <v>0</v>
      </c>
      <c r="O10" s="133">
        <f>$C10*VLOOKUP($A10,'Non-energy Multiplier'!$A$48:$AQ$91,COLUMN('Non-energy Multiplier'!O$1),0)</f>
        <v>0</v>
      </c>
      <c r="P10" s="133">
        <f>$C10*VLOOKUP($A10,'Non-energy Multiplier'!$A$48:$AQ$91,COLUMN('Non-energy Multiplier'!P$1),0)</f>
        <v>0</v>
      </c>
      <c r="Q10" s="133">
        <f>$C10*VLOOKUP($A10,'Non-energy Multiplier'!$A$48:$AQ$91,COLUMN('Non-energy Multiplier'!Q$1),0)</f>
        <v>0</v>
      </c>
      <c r="R10" s="133">
        <f>$C10*VLOOKUP($A10,'Non-energy Multiplier'!$A$48:$AQ$91,COLUMN('Non-energy Multiplier'!R$1),0)</f>
        <v>0</v>
      </c>
      <c r="S10" s="133">
        <f>$C10*VLOOKUP($A10,'Non-energy Multiplier'!$A$48:$AQ$91,COLUMN('Non-energy Multiplier'!S$1),0)</f>
        <v>0</v>
      </c>
      <c r="T10" s="133">
        <f>$C10*VLOOKUP($A10,'Non-energy Multiplier'!$A$48:$AQ$91,COLUMN('Non-energy Multiplier'!T$1),0)</f>
        <v>0</v>
      </c>
      <c r="U10" s="133">
        <f>$C10*VLOOKUP($A10,'Non-energy Multiplier'!$A$48:$AQ$91,COLUMN('Non-energy Multiplier'!U$1),0)</f>
        <v>0</v>
      </c>
      <c r="V10" s="133">
        <f>$C10*VLOOKUP($A10,'Non-energy Multiplier'!$A$48:$AQ$91,COLUMN('Non-energy Multiplier'!V$1),0)</f>
        <v>0</v>
      </c>
      <c r="W10" s="133">
        <f>$C10*VLOOKUP($A10,'Non-energy Multiplier'!$A$48:$AQ$91,COLUMN('Non-energy Multiplier'!W$1),0)</f>
        <v>0</v>
      </c>
      <c r="X10" s="133">
        <f>$C10*VLOOKUP($A10,'Non-energy Multiplier'!$A$48:$AQ$91,COLUMN('Non-energy Multiplier'!X$1),0)</f>
        <v>0</v>
      </c>
      <c r="Y10" s="133">
        <f>$C10*VLOOKUP($A10,'Non-energy Multiplier'!$A$48:$AQ$91,COLUMN('Non-energy Multiplier'!Y$1),0)</f>
        <v>0</v>
      </c>
      <c r="Z10" s="133">
        <f>$C10*VLOOKUP($A10,'Non-energy Multiplier'!$A$48:$AQ$91,COLUMN('Non-energy Multiplier'!Z$1),0)</f>
        <v>0</v>
      </c>
      <c r="AA10" s="133">
        <f>$C10*VLOOKUP($A10,'Non-energy Multiplier'!$A$48:$AQ$91,COLUMN('Non-energy Multiplier'!AA$1),0)</f>
        <v>0</v>
      </c>
      <c r="AB10" s="133">
        <f>$C10*VLOOKUP($A10,'Non-energy Multiplier'!$A$48:$AQ$91,COLUMN('Non-energy Multiplier'!AB$1),0)</f>
        <v>0</v>
      </c>
      <c r="AC10" s="133">
        <f>$C10*VLOOKUP($A10,'Non-energy Multiplier'!$A$48:$AQ$91,COLUMN('Non-energy Multiplier'!AC$1),0)</f>
        <v>0</v>
      </c>
      <c r="AD10" s="133">
        <f>$C10*VLOOKUP($A10,'Non-energy Multiplier'!$A$48:$AQ$91,COLUMN('Non-energy Multiplier'!AD$1),0)</f>
        <v>0</v>
      </c>
      <c r="AE10" s="133">
        <f>$C10*VLOOKUP($A10,'Non-energy Multiplier'!$A$48:$AQ$91,COLUMN('Non-energy Multiplier'!AE$1),0)</f>
        <v>0</v>
      </c>
      <c r="AF10" s="133">
        <f>$C10*VLOOKUP($A10,'Non-energy Multiplier'!$A$48:$AQ$91,COLUMN('Non-energy Multiplier'!AF$1),0)</f>
        <v>0</v>
      </c>
      <c r="AG10" s="133">
        <f>$C10*VLOOKUP($A10,'Non-energy Multiplier'!$A$48:$AQ$91,COLUMN('Non-energy Multiplier'!AG$1),0)</f>
        <v>0</v>
      </c>
      <c r="AH10" s="133">
        <f>$C10*VLOOKUP($A10,'Non-energy Multiplier'!$A$48:$AQ$91,COLUMN('Non-energy Multiplier'!AH$1),0)</f>
        <v>0</v>
      </c>
      <c r="AI10" s="133">
        <f>$C10*VLOOKUP($A10,'Non-energy Multiplier'!$A$48:$AQ$91,COLUMN('Non-energy Multiplier'!AI$1),0)</f>
        <v>0</v>
      </c>
      <c r="AJ10" s="133">
        <f>$C10*VLOOKUP($A10,'Non-energy Multiplier'!$A$48:$AQ$91,COLUMN('Non-energy Multiplier'!AJ$1),0)</f>
        <v>0</v>
      </c>
      <c r="AK10" s="133">
        <f>$C10*VLOOKUP($A10,'Non-energy Multiplier'!$A$48:$AQ$91,COLUMN('Non-energy Multiplier'!AK$1),0)</f>
        <v>0</v>
      </c>
      <c r="AL10" s="133">
        <f>$C10*VLOOKUP($A10,'Non-energy Multiplier'!$A$48:$AQ$91,COLUMN('Non-energy Multiplier'!AL$1),0)</f>
        <v>0</v>
      </c>
      <c r="AM10" s="133">
        <f>$C10*VLOOKUP($A10,'Non-energy Multiplier'!$A$48:$AQ$91,COLUMN('Non-energy Multiplier'!AM$1),0)</f>
        <v>0</v>
      </c>
      <c r="AN10" s="133">
        <f>$C10*VLOOKUP($A10,'Non-energy Multiplier'!$A$48:$AQ$91,COLUMN('Non-energy Multiplier'!AN$1),0)</f>
        <v>0</v>
      </c>
      <c r="AO10" s="133">
        <f>$C10*VLOOKUP($A10,'Non-energy Multiplier'!$A$48:$AQ$91,COLUMN('Non-energy Multiplier'!AO$1),0)</f>
        <v>0</v>
      </c>
      <c r="AP10" s="133">
        <f>$C10*VLOOKUP($A10,'Non-energy Multiplier'!$A$48:$AQ$91,COLUMN('Non-energy Multiplier'!AP$1),0)</f>
        <v>0</v>
      </c>
      <c r="AQ10" s="133">
        <f>$C10*VLOOKUP($A10,'Non-energy Multiplier'!$A$48:$AQ$91,COLUMN('Non-energy Multiplier'!AQ$1),0)</f>
        <v>0</v>
      </c>
      <c r="AR10" s="133" t="str">
        <f>VLOOKUP($A10,'Sector Match'!$A$1:$B$43,2,0)</f>
        <v>food beverage and tobacco 10T12</v>
      </c>
    </row>
    <row r="11" spans="1:44" x14ac:dyDescent="0.2">
      <c r="A11" s="12" t="s">
        <v>10</v>
      </c>
      <c r="B11" s="133">
        <f>'Non-energy Use 2019'!C124</f>
        <v>0</v>
      </c>
      <c r="C11" s="133">
        <f>'Non-energy Use 2020'!C123</f>
        <v>0</v>
      </c>
      <c r="D11" s="133">
        <f>$C11*VLOOKUP($A11,'Non-energy Multiplier'!$A$48:$AQ$91,COLUMN('Non-energy Multiplier'!D$1),0)</f>
        <v>0</v>
      </c>
      <c r="E11" s="133">
        <f>$C11*VLOOKUP($A11,'Non-energy Multiplier'!$A$48:$AQ$91,COLUMN('Non-energy Multiplier'!E$1),0)</f>
        <v>0</v>
      </c>
      <c r="F11" s="133">
        <f>$C11*VLOOKUP($A11,'Non-energy Multiplier'!$A$48:$AQ$91,COLUMN('Non-energy Multiplier'!F$1),0)</f>
        <v>0</v>
      </c>
      <c r="G11" s="133">
        <f>$C11*VLOOKUP($A11,'Non-energy Multiplier'!$A$48:$AQ$91,COLUMN('Non-energy Multiplier'!G$1),0)</f>
        <v>0</v>
      </c>
      <c r="H11" s="133">
        <f>$C11*VLOOKUP($A11,'Non-energy Multiplier'!$A$48:$AQ$91,COLUMN('Non-energy Multiplier'!H$1),0)</f>
        <v>0</v>
      </c>
      <c r="I11" s="133">
        <f>$C11*VLOOKUP($A11,'Non-energy Multiplier'!$A$48:$AQ$91,COLUMN('Non-energy Multiplier'!I$1),0)</f>
        <v>0</v>
      </c>
      <c r="J11" s="133">
        <f>$C11*VLOOKUP($A11,'Non-energy Multiplier'!$A$48:$AQ$91,COLUMN('Non-energy Multiplier'!J$1),0)</f>
        <v>0</v>
      </c>
      <c r="K11" s="133">
        <f>$C11*VLOOKUP($A11,'Non-energy Multiplier'!$A$48:$AQ$91,COLUMN('Non-energy Multiplier'!K$1),0)</f>
        <v>0</v>
      </c>
      <c r="L11" s="133">
        <f>$C11*VLOOKUP($A11,'Non-energy Multiplier'!$A$48:$AQ$91,COLUMN('Non-energy Multiplier'!L$1),0)</f>
        <v>0</v>
      </c>
      <c r="M11" s="133">
        <f>$C11*VLOOKUP($A11,'Non-energy Multiplier'!$A$48:$AQ$91,COLUMN('Non-energy Multiplier'!M$1),0)</f>
        <v>0</v>
      </c>
      <c r="N11" s="133">
        <f>$C11*VLOOKUP($A11,'Non-energy Multiplier'!$A$48:$AQ$91,COLUMN('Non-energy Multiplier'!N$1),0)</f>
        <v>0</v>
      </c>
      <c r="O11" s="133">
        <f>$C11*VLOOKUP($A11,'Non-energy Multiplier'!$A$48:$AQ$91,COLUMN('Non-energy Multiplier'!O$1),0)</f>
        <v>0</v>
      </c>
      <c r="P11" s="133">
        <f>$C11*VLOOKUP($A11,'Non-energy Multiplier'!$A$48:$AQ$91,COLUMN('Non-energy Multiplier'!P$1),0)</f>
        <v>0</v>
      </c>
      <c r="Q11" s="133">
        <f>$C11*VLOOKUP($A11,'Non-energy Multiplier'!$A$48:$AQ$91,COLUMN('Non-energy Multiplier'!Q$1),0)</f>
        <v>0</v>
      </c>
      <c r="R11" s="133">
        <f>$C11*VLOOKUP($A11,'Non-energy Multiplier'!$A$48:$AQ$91,COLUMN('Non-energy Multiplier'!R$1),0)</f>
        <v>0</v>
      </c>
      <c r="S11" s="133">
        <f>$C11*VLOOKUP($A11,'Non-energy Multiplier'!$A$48:$AQ$91,COLUMN('Non-energy Multiplier'!S$1),0)</f>
        <v>0</v>
      </c>
      <c r="T11" s="133">
        <f>$C11*VLOOKUP($A11,'Non-energy Multiplier'!$A$48:$AQ$91,COLUMN('Non-energy Multiplier'!T$1),0)</f>
        <v>0</v>
      </c>
      <c r="U11" s="133">
        <f>$C11*VLOOKUP($A11,'Non-energy Multiplier'!$A$48:$AQ$91,COLUMN('Non-energy Multiplier'!U$1),0)</f>
        <v>0</v>
      </c>
      <c r="V11" s="133">
        <f>$C11*VLOOKUP($A11,'Non-energy Multiplier'!$A$48:$AQ$91,COLUMN('Non-energy Multiplier'!V$1),0)</f>
        <v>0</v>
      </c>
      <c r="W11" s="133">
        <f>$C11*VLOOKUP($A11,'Non-energy Multiplier'!$A$48:$AQ$91,COLUMN('Non-energy Multiplier'!W$1),0)</f>
        <v>0</v>
      </c>
      <c r="X11" s="133">
        <f>$C11*VLOOKUP($A11,'Non-energy Multiplier'!$A$48:$AQ$91,COLUMN('Non-energy Multiplier'!X$1),0)</f>
        <v>0</v>
      </c>
      <c r="Y11" s="133">
        <f>$C11*VLOOKUP($A11,'Non-energy Multiplier'!$A$48:$AQ$91,COLUMN('Non-energy Multiplier'!Y$1),0)</f>
        <v>0</v>
      </c>
      <c r="Z11" s="133">
        <f>$C11*VLOOKUP($A11,'Non-energy Multiplier'!$A$48:$AQ$91,COLUMN('Non-energy Multiplier'!Z$1),0)</f>
        <v>0</v>
      </c>
      <c r="AA11" s="133">
        <f>$C11*VLOOKUP($A11,'Non-energy Multiplier'!$A$48:$AQ$91,COLUMN('Non-energy Multiplier'!AA$1),0)</f>
        <v>0</v>
      </c>
      <c r="AB11" s="133">
        <f>$C11*VLOOKUP($A11,'Non-energy Multiplier'!$A$48:$AQ$91,COLUMN('Non-energy Multiplier'!AB$1),0)</f>
        <v>0</v>
      </c>
      <c r="AC11" s="133">
        <f>$C11*VLOOKUP($A11,'Non-energy Multiplier'!$A$48:$AQ$91,COLUMN('Non-energy Multiplier'!AC$1),0)</f>
        <v>0</v>
      </c>
      <c r="AD11" s="133">
        <f>$C11*VLOOKUP($A11,'Non-energy Multiplier'!$A$48:$AQ$91,COLUMN('Non-energy Multiplier'!AD$1),0)</f>
        <v>0</v>
      </c>
      <c r="AE11" s="133">
        <f>$C11*VLOOKUP($A11,'Non-energy Multiplier'!$A$48:$AQ$91,COLUMN('Non-energy Multiplier'!AE$1),0)</f>
        <v>0</v>
      </c>
      <c r="AF11" s="133">
        <f>$C11*VLOOKUP($A11,'Non-energy Multiplier'!$A$48:$AQ$91,COLUMN('Non-energy Multiplier'!AF$1),0)</f>
        <v>0</v>
      </c>
      <c r="AG11" s="133">
        <f>$C11*VLOOKUP($A11,'Non-energy Multiplier'!$A$48:$AQ$91,COLUMN('Non-energy Multiplier'!AG$1),0)</f>
        <v>0</v>
      </c>
      <c r="AH11" s="133">
        <f>$C11*VLOOKUP($A11,'Non-energy Multiplier'!$A$48:$AQ$91,COLUMN('Non-energy Multiplier'!AH$1),0)</f>
        <v>0</v>
      </c>
      <c r="AI11" s="133">
        <f>$C11*VLOOKUP($A11,'Non-energy Multiplier'!$A$48:$AQ$91,COLUMN('Non-energy Multiplier'!AI$1),0)</f>
        <v>0</v>
      </c>
      <c r="AJ11" s="133">
        <f>$C11*VLOOKUP($A11,'Non-energy Multiplier'!$A$48:$AQ$91,COLUMN('Non-energy Multiplier'!AJ$1),0)</f>
        <v>0</v>
      </c>
      <c r="AK11" s="133">
        <f>$C11*VLOOKUP($A11,'Non-energy Multiplier'!$A$48:$AQ$91,COLUMN('Non-energy Multiplier'!AK$1),0)</f>
        <v>0</v>
      </c>
      <c r="AL11" s="133">
        <f>$C11*VLOOKUP($A11,'Non-energy Multiplier'!$A$48:$AQ$91,COLUMN('Non-energy Multiplier'!AL$1),0)</f>
        <v>0</v>
      </c>
      <c r="AM11" s="133">
        <f>$C11*VLOOKUP($A11,'Non-energy Multiplier'!$A$48:$AQ$91,COLUMN('Non-energy Multiplier'!AM$1),0)</f>
        <v>0</v>
      </c>
      <c r="AN11" s="133">
        <f>$C11*VLOOKUP($A11,'Non-energy Multiplier'!$A$48:$AQ$91,COLUMN('Non-energy Multiplier'!AN$1),0)</f>
        <v>0</v>
      </c>
      <c r="AO11" s="133">
        <f>$C11*VLOOKUP($A11,'Non-energy Multiplier'!$A$48:$AQ$91,COLUMN('Non-energy Multiplier'!AO$1),0)</f>
        <v>0</v>
      </c>
      <c r="AP11" s="133">
        <f>$C11*VLOOKUP($A11,'Non-energy Multiplier'!$A$48:$AQ$91,COLUMN('Non-energy Multiplier'!AP$1),0)</f>
        <v>0</v>
      </c>
      <c r="AQ11" s="133">
        <f>$C11*VLOOKUP($A11,'Non-energy Multiplier'!$A$48:$AQ$91,COLUMN('Non-energy Multiplier'!AQ$1),0)</f>
        <v>0</v>
      </c>
      <c r="AR11" s="133" t="str">
        <f>VLOOKUP($A11,'Sector Match'!$A$1:$B$43,2,0)</f>
        <v>food beverage and tobacco 10T12</v>
      </c>
    </row>
    <row r="12" spans="1:44" x14ac:dyDescent="0.2">
      <c r="A12" s="12" t="s">
        <v>11</v>
      </c>
      <c r="B12" s="133">
        <f>'Non-energy Use 2019'!C125</f>
        <v>0</v>
      </c>
      <c r="C12" s="133">
        <f>'Non-energy Use 2020'!C124</f>
        <v>0</v>
      </c>
      <c r="D12" s="133">
        <f>$C12*VLOOKUP($A12,'Non-energy Multiplier'!$A$48:$AQ$91,COLUMN('Non-energy Multiplier'!D$1),0)</f>
        <v>0</v>
      </c>
      <c r="E12" s="133">
        <f>$C12*VLOOKUP($A12,'Non-energy Multiplier'!$A$48:$AQ$91,COLUMN('Non-energy Multiplier'!E$1),0)</f>
        <v>0</v>
      </c>
      <c r="F12" s="133">
        <f>$C12*VLOOKUP($A12,'Non-energy Multiplier'!$A$48:$AQ$91,COLUMN('Non-energy Multiplier'!F$1),0)</f>
        <v>0</v>
      </c>
      <c r="G12" s="133">
        <f>$C12*VLOOKUP($A12,'Non-energy Multiplier'!$A$48:$AQ$91,COLUMN('Non-energy Multiplier'!G$1),0)</f>
        <v>0</v>
      </c>
      <c r="H12" s="133">
        <f>$C12*VLOOKUP($A12,'Non-energy Multiplier'!$A$48:$AQ$91,COLUMN('Non-energy Multiplier'!H$1),0)</f>
        <v>0</v>
      </c>
      <c r="I12" s="133">
        <f>$C12*VLOOKUP($A12,'Non-energy Multiplier'!$A$48:$AQ$91,COLUMN('Non-energy Multiplier'!I$1),0)</f>
        <v>0</v>
      </c>
      <c r="J12" s="133">
        <f>$C12*VLOOKUP($A12,'Non-energy Multiplier'!$A$48:$AQ$91,COLUMN('Non-energy Multiplier'!J$1),0)</f>
        <v>0</v>
      </c>
      <c r="K12" s="133">
        <f>$C12*VLOOKUP($A12,'Non-energy Multiplier'!$A$48:$AQ$91,COLUMN('Non-energy Multiplier'!K$1),0)</f>
        <v>0</v>
      </c>
      <c r="L12" s="133">
        <f>$C12*VLOOKUP($A12,'Non-energy Multiplier'!$A$48:$AQ$91,COLUMN('Non-energy Multiplier'!L$1),0)</f>
        <v>0</v>
      </c>
      <c r="M12" s="133">
        <f>$C12*VLOOKUP($A12,'Non-energy Multiplier'!$A$48:$AQ$91,COLUMN('Non-energy Multiplier'!M$1),0)</f>
        <v>0</v>
      </c>
      <c r="N12" s="133">
        <f>$C12*VLOOKUP($A12,'Non-energy Multiplier'!$A$48:$AQ$91,COLUMN('Non-energy Multiplier'!N$1),0)</f>
        <v>0</v>
      </c>
      <c r="O12" s="133">
        <f>$C12*VLOOKUP($A12,'Non-energy Multiplier'!$A$48:$AQ$91,COLUMN('Non-energy Multiplier'!O$1),0)</f>
        <v>0</v>
      </c>
      <c r="P12" s="133">
        <f>$C12*VLOOKUP($A12,'Non-energy Multiplier'!$A$48:$AQ$91,COLUMN('Non-energy Multiplier'!P$1),0)</f>
        <v>0</v>
      </c>
      <c r="Q12" s="133">
        <f>$C12*VLOOKUP($A12,'Non-energy Multiplier'!$A$48:$AQ$91,COLUMN('Non-energy Multiplier'!Q$1),0)</f>
        <v>0</v>
      </c>
      <c r="R12" s="133">
        <f>$C12*VLOOKUP($A12,'Non-energy Multiplier'!$A$48:$AQ$91,COLUMN('Non-energy Multiplier'!R$1),0)</f>
        <v>0</v>
      </c>
      <c r="S12" s="133">
        <f>$C12*VLOOKUP($A12,'Non-energy Multiplier'!$A$48:$AQ$91,COLUMN('Non-energy Multiplier'!S$1),0)</f>
        <v>0</v>
      </c>
      <c r="T12" s="133">
        <f>$C12*VLOOKUP($A12,'Non-energy Multiplier'!$A$48:$AQ$91,COLUMN('Non-energy Multiplier'!T$1),0)</f>
        <v>0</v>
      </c>
      <c r="U12" s="133">
        <f>$C12*VLOOKUP($A12,'Non-energy Multiplier'!$A$48:$AQ$91,COLUMN('Non-energy Multiplier'!U$1),0)</f>
        <v>0</v>
      </c>
      <c r="V12" s="133">
        <f>$C12*VLOOKUP($A12,'Non-energy Multiplier'!$A$48:$AQ$91,COLUMN('Non-energy Multiplier'!V$1),0)</f>
        <v>0</v>
      </c>
      <c r="W12" s="133">
        <f>$C12*VLOOKUP($A12,'Non-energy Multiplier'!$A$48:$AQ$91,COLUMN('Non-energy Multiplier'!W$1),0)</f>
        <v>0</v>
      </c>
      <c r="X12" s="133">
        <f>$C12*VLOOKUP($A12,'Non-energy Multiplier'!$A$48:$AQ$91,COLUMN('Non-energy Multiplier'!X$1),0)</f>
        <v>0</v>
      </c>
      <c r="Y12" s="133">
        <f>$C12*VLOOKUP($A12,'Non-energy Multiplier'!$A$48:$AQ$91,COLUMN('Non-energy Multiplier'!Y$1),0)</f>
        <v>0</v>
      </c>
      <c r="Z12" s="133">
        <f>$C12*VLOOKUP($A12,'Non-energy Multiplier'!$A$48:$AQ$91,COLUMN('Non-energy Multiplier'!Z$1),0)</f>
        <v>0</v>
      </c>
      <c r="AA12" s="133">
        <f>$C12*VLOOKUP($A12,'Non-energy Multiplier'!$A$48:$AQ$91,COLUMN('Non-energy Multiplier'!AA$1),0)</f>
        <v>0</v>
      </c>
      <c r="AB12" s="133">
        <f>$C12*VLOOKUP($A12,'Non-energy Multiplier'!$A$48:$AQ$91,COLUMN('Non-energy Multiplier'!AB$1),0)</f>
        <v>0</v>
      </c>
      <c r="AC12" s="133">
        <f>$C12*VLOOKUP($A12,'Non-energy Multiplier'!$A$48:$AQ$91,COLUMN('Non-energy Multiplier'!AC$1),0)</f>
        <v>0</v>
      </c>
      <c r="AD12" s="133">
        <f>$C12*VLOOKUP($A12,'Non-energy Multiplier'!$A$48:$AQ$91,COLUMN('Non-energy Multiplier'!AD$1),0)</f>
        <v>0</v>
      </c>
      <c r="AE12" s="133">
        <f>$C12*VLOOKUP($A12,'Non-energy Multiplier'!$A$48:$AQ$91,COLUMN('Non-energy Multiplier'!AE$1),0)</f>
        <v>0</v>
      </c>
      <c r="AF12" s="133">
        <f>$C12*VLOOKUP($A12,'Non-energy Multiplier'!$A$48:$AQ$91,COLUMN('Non-energy Multiplier'!AF$1),0)</f>
        <v>0</v>
      </c>
      <c r="AG12" s="133">
        <f>$C12*VLOOKUP($A12,'Non-energy Multiplier'!$A$48:$AQ$91,COLUMN('Non-energy Multiplier'!AG$1),0)</f>
        <v>0</v>
      </c>
      <c r="AH12" s="133">
        <f>$C12*VLOOKUP($A12,'Non-energy Multiplier'!$A$48:$AQ$91,COLUMN('Non-energy Multiplier'!AH$1),0)</f>
        <v>0</v>
      </c>
      <c r="AI12" s="133">
        <f>$C12*VLOOKUP($A12,'Non-energy Multiplier'!$A$48:$AQ$91,COLUMN('Non-energy Multiplier'!AI$1),0)</f>
        <v>0</v>
      </c>
      <c r="AJ12" s="133">
        <f>$C12*VLOOKUP($A12,'Non-energy Multiplier'!$A$48:$AQ$91,COLUMN('Non-energy Multiplier'!AJ$1),0)</f>
        <v>0</v>
      </c>
      <c r="AK12" s="133">
        <f>$C12*VLOOKUP($A12,'Non-energy Multiplier'!$A$48:$AQ$91,COLUMN('Non-energy Multiplier'!AK$1),0)</f>
        <v>0</v>
      </c>
      <c r="AL12" s="133">
        <f>$C12*VLOOKUP($A12,'Non-energy Multiplier'!$A$48:$AQ$91,COLUMN('Non-energy Multiplier'!AL$1),0)</f>
        <v>0</v>
      </c>
      <c r="AM12" s="133">
        <f>$C12*VLOOKUP($A12,'Non-energy Multiplier'!$A$48:$AQ$91,COLUMN('Non-energy Multiplier'!AM$1),0)</f>
        <v>0</v>
      </c>
      <c r="AN12" s="133">
        <f>$C12*VLOOKUP($A12,'Non-energy Multiplier'!$A$48:$AQ$91,COLUMN('Non-energy Multiplier'!AN$1),0)</f>
        <v>0</v>
      </c>
      <c r="AO12" s="133">
        <f>$C12*VLOOKUP($A12,'Non-energy Multiplier'!$A$48:$AQ$91,COLUMN('Non-energy Multiplier'!AO$1),0)</f>
        <v>0</v>
      </c>
      <c r="AP12" s="133">
        <f>$C12*VLOOKUP($A12,'Non-energy Multiplier'!$A$48:$AQ$91,COLUMN('Non-energy Multiplier'!AP$1),0)</f>
        <v>0</v>
      </c>
      <c r="AQ12" s="133">
        <f>$C12*VLOOKUP($A12,'Non-energy Multiplier'!$A$48:$AQ$91,COLUMN('Non-energy Multiplier'!AQ$1),0)</f>
        <v>0</v>
      </c>
      <c r="AR12" s="133" t="str">
        <f>VLOOKUP($A12,'Sector Match'!$A$1:$B$43,2,0)</f>
        <v>food beverage and tobacco 10T12</v>
      </c>
    </row>
    <row r="13" spans="1:44" x14ac:dyDescent="0.2">
      <c r="A13" s="12" t="s">
        <v>12</v>
      </c>
      <c r="B13" s="133">
        <f>'Non-energy Use 2019'!C126</f>
        <v>0</v>
      </c>
      <c r="C13" s="133">
        <f>'Non-energy Use 2020'!C125</f>
        <v>0</v>
      </c>
      <c r="D13" s="133">
        <f>$C13*VLOOKUP($A13,'Non-energy Multiplier'!$A$48:$AQ$91,COLUMN('Non-energy Multiplier'!D$1),0)</f>
        <v>0</v>
      </c>
      <c r="E13" s="133">
        <f>$C13*VLOOKUP($A13,'Non-energy Multiplier'!$A$48:$AQ$91,COLUMN('Non-energy Multiplier'!E$1),0)</f>
        <v>0</v>
      </c>
      <c r="F13" s="133">
        <f>$C13*VLOOKUP($A13,'Non-energy Multiplier'!$A$48:$AQ$91,COLUMN('Non-energy Multiplier'!F$1),0)</f>
        <v>0</v>
      </c>
      <c r="G13" s="133">
        <f>$C13*VLOOKUP($A13,'Non-energy Multiplier'!$A$48:$AQ$91,COLUMN('Non-energy Multiplier'!G$1),0)</f>
        <v>0</v>
      </c>
      <c r="H13" s="133">
        <f>$C13*VLOOKUP($A13,'Non-energy Multiplier'!$A$48:$AQ$91,COLUMN('Non-energy Multiplier'!H$1),0)</f>
        <v>0</v>
      </c>
      <c r="I13" s="133">
        <f>$C13*VLOOKUP($A13,'Non-energy Multiplier'!$A$48:$AQ$91,COLUMN('Non-energy Multiplier'!I$1),0)</f>
        <v>0</v>
      </c>
      <c r="J13" s="133">
        <f>$C13*VLOOKUP($A13,'Non-energy Multiplier'!$A$48:$AQ$91,COLUMN('Non-energy Multiplier'!J$1),0)</f>
        <v>0</v>
      </c>
      <c r="K13" s="133">
        <f>$C13*VLOOKUP($A13,'Non-energy Multiplier'!$A$48:$AQ$91,COLUMN('Non-energy Multiplier'!K$1),0)</f>
        <v>0</v>
      </c>
      <c r="L13" s="133">
        <f>$C13*VLOOKUP($A13,'Non-energy Multiplier'!$A$48:$AQ$91,COLUMN('Non-energy Multiplier'!L$1),0)</f>
        <v>0</v>
      </c>
      <c r="M13" s="133">
        <f>$C13*VLOOKUP($A13,'Non-energy Multiplier'!$A$48:$AQ$91,COLUMN('Non-energy Multiplier'!M$1),0)</f>
        <v>0</v>
      </c>
      <c r="N13" s="133">
        <f>$C13*VLOOKUP($A13,'Non-energy Multiplier'!$A$48:$AQ$91,COLUMN('Non-energy Multiplier'!N$1),0)</f>
        <v>0</v>
      </c>
      <c r="O13" s="133">
        <f>$C13*VLOOKUP($A13,'Non-energy Multiplier'!$A$48:$AQ$91,COLUMN('Non-energy Multiplier'!O$1),0)</f>
        <v>0</v>
      </c>
      <c r="P13" s="133">
        <f>$C13*VLOOKUP($A13,'Non-energy Multiplier'!$A$48:$AQ$91,COLUMN('Non-energy Multiplier'!P$1),0)</f>
        <v>0</v>
      </c>
      <c r="Q13" s="133">
        <f>$C13*VLOOKUP($A13,'Non-energy Multiplier'!$A$48:$AQ$91,COLUMN('Non-energy Multiplier'!Q$1),0)</f>
        <v>0</v>
      </c>
      <c r="R13" s="133">
        <f>$C13*VLOOKUP($A13,'Non-energy Multiplier'!$A$48:$AQ$91,COLUMN('Non-energy Multiplier'!R$1),0)</f>
        <v>0</v>
      </c>
      <c r="S13" s="133">
        <f>$C13*VLOOKUP($A13,'Non-energy Multiplier'!$A$48:$AQ$91,COLUMN('Non-energy Multiplier'!S$1),0)</f>
        <v>0</v>
      </c>
      <c r="T13" s="133">
        <f>$C13*VLOOKUP($A13,'Non-energy Multiplier'!$A$48:$AQ$91,COLUMN('Non-energy Multiplier'!T$1),0)</f>
        <v>0</v>
      </c>
      <c r="U13" s="133">
        <f>$C13*VLOOKUP($A13,'Non-energy Multiplier'!$A$48:$AQ$91,COLUMN('Non-energy Multiplier'!U$1),0)</f>
        <v>0</v>
      </c>
      <c r="V13" s="133">
        <f>$C13*VLOOKUP($A13,'Non-energy Multiplier'!$A$48:$AQ$91,COLUMN('Non-energy Multiplier'!V$1),0)</f>
        <v>0</v>
      </c>
      <c r="W13" s="133">
        <f>$C13*VLOOKUP($A13,'Non-energy Multiplier'!$A$48:$AQ$91,COLUMN('Non-energy Multiplier'!W$1),0)</f>
        <v>0</v>
      </c>
      <c r="X13" s="133">
        <f>$C13*VLOOKUP($A13,'Non-energy Multiplier'!$A$48:$AQ$91,COLUMN('Non-energy Multiplier'!X$1),0)</f>
        <v>0</v>
      </c>
      <c r="Y13" s="133">
        <f>$C13*VLOOKUP($A13,'Non-energy Multiplier'!$A$48:$AQ$91,COLUMN('Non-energy Multiplier'!Y$1),0)</f>
        <v>0</v>
      </c>
      <c r="Z13" s="133">
        <f>$C13*VLOOKUP($A13,'Non-energy Multiplier'!$A$48:$AQ$91,COLUMN('Non-energy Multiplier'!Z$1),0)</f>
        <v>0</v>
      </c>
      <c r="AA13" s="133">
        <f>$C13*VLOOKUP($A13,'Non-energy Multiplier'!$A$48:$AQ$91,COLUMN('Non-energy Multiplier'!AA$1),0)</f>
        <v>0</v>
      </c>
      <c r="AB13" s="133">
        <f>$C13*VLOOKUP($A13,'Non-energy Multiplier'!$A$48:$AQ$91,COLUMN('Non-energy Multiplier'!AB$1),0)</f>
        <v>0</v>
      </c>
      <c r="AC13" s="133">
        <f>$C13*VLOOKUP($A13,'Non-energy Multiplier'!$A$48:$AQ$91,COLUMN('Non-energy Multiplier'!AC$1),0)</f>
        <v>0</v>
      </c>
      <c r="AD13" s="133">
        <f>$C13*VLOOKUP($A13,'Non-energy Multiplier'!$A$48:$AQ$91,COLUMN('Non-energy Multiplier'!AD$1),0)</f>
        <v>0</v>
      </c>
      <c r="AE13" s="133">
        <f>$C13*VLOOKUP($A13,'Non-energy Multiplier'!$A$48:$AQ$91,COLUMN('Non-energy Multiplier'!AE$1),0)</f>
        <v>0</v>
      </c>
      <c r="AF13" s="133">
        <f>$C13*VLOOKUP($A13,'Non-energy Multiplier'!$A$48:$AQ$91,COLUMN('Non-energy Multiplier'!AF$1),0)</f>
        <v>0</v>
      </c>
      <c r="AG13" s="133">
        <f>$C13*VLOOKUP($A13,'Non-energy Multiplier'!$A$48:$AQ$91,COLUMN('Non-energy Multiplier'!AG$1),0)</f>
        <v>0</v>
      </c>
      <c r="AH13" s="133">
        <f>$C13*VLOOKUP($A13,'Non-energy Multiplier'!$A$48:$AQ$91,COLUMN('Non-energy Multiplier'!AH$1),0)</f>
        <v>0</v>
      </c>
      <c r="AI13" s="133">
        <f>$C13*VLOOKUP($A13,'Non-energy Multiplier'!$A$48:$AQ$91,COLUMN('Non-energy Multiplier'!AI$1),0)</f>
        <v>0</v>
      </c>
      <c r="AJ13" s="133">
        <f>$C13*VLOOKUP($A13,'Non-energy Multiplier'!$A$48:$AQ$91,COLUMN('Non-energy Multiplier'!AJ$1),0)</f>
        <v>0</v>
      </c>
      <c r="AK13" s="133">
        <f>$C13*VLOOKUP($A13,'Non-energy Multiplier'!$A$48:$AQ$91,COLUMN('Non-energy Multiplier'!AK$1),0)</f>
        <v>0</v>
      </c>
      <c r="AL13" s="133">
        <f>$C13*VLOOKUP($A13,'Non-energy Multiplier'!$A$48:$AQ$91,COLUMN('Non-energy Multiplier'!AL$1),0)</f>
        <v>0</v>
      </c>
      <c r="AM13" s="133">
        <f>$C13*VLOOKUP($A13,'Non-energy Multiplier'!$A$48:$AQ$91,COLUMN('Non-energy Multiplier'!AM$1),0)</f>
        <v>0</v>
      </c>
      <c r="AN13" s="133">
        <f>$C13*VLOOKUP($A13,'Non-energy Multiplier'!$A$48:$AQ$91,COLUMN('Non-energy Multiplier'!AN$1),0)</f>
        <v>0</v>
      </c>
      <c r="AO13" s="133">
        <f>$C13*VLOOKUP($A13,'Non-energy Multiplier'!$A$48:$AQ$91,COLUMN('Non-energy Multiplier'!AO$1),0)</f>
        <v>0</v>
      </c>
      <c r="AP13" s="133">
        <f>$C13*VLOOKUP($A13,'Non-energy Multiplier'!$A$48:$AQ$91,COLUMN('Non-energy Multiplier'!AP$1),0)</f>
        <v>0</v>
      </c>
      <c r="AQ13" s="133">
        <f>$C13*VLOOKUP($A13,'Non-energy Multiplier'!$A$48:$AQ$91,COLUMN('Non-energy Multiplier'!AQ$1),0)</f>
        <v>0</v>
      </c>
      <c r="AR13" s="133" t="str">
        <f>VLOOKUP($A13,'Sector Match'!$A$1:$B$43,2,0)</f>
        <v>food beverage and tobacco 10T12</v>
      </c>
    </row>
    <row r="14" spans="1:44" x14ac:dyDescent="0.2">
      <c r="A14" s="12" t="s">
        <v>13</v>
      </c>
      <c r="B14" s="133">
        <f>'Non-energy Use 2019'!C127</f>
        <v>0</v>
      </c>
      <c r="C14" s="133">
        <f>'Non-energy Use 2020'!C126</f>
        <v>0</v>
      </c>
      <c r="D14" s="133">
        <f>$C14*VLOOKUP($A14,'Non-energy Multiplier'!$A$48:$AQ$91,COLUMN('Non-energy Multiplier'!D$1),0)</f>
        <v>0</v>
      </c>
      <c r="E14" s="133">
        <f>$C14*VLOOKUP($A14,'Non-energy Multiplier'!$A$48:$AQ$91,COLUMN('Non-energy Multiplier'!E$1),0)</f>
        <v>0</v>
      </c>
      <c r="F14" s="133">
        <f>$C14*VLOOKUP($A14,'Non-energy Multiplier'!$A$48:$AQ$91,COLUMN('Non-energy Multiplier'!F$1),0)</f>
        <v>0</v>
      </c>
      <c r="G14" s="133">
        <f>$C14*VLOOKUP($A14,'Non-energy Multiplier'!$A$48:$AQ$91,COLUMN('Non-energy Multiplier'!G$1),0)</f>
        <v>0</v>
      </c>
      <c r="H14" s="133">
        <f>$C14*VLOOKUP($A14,'Non-energy Multiplier'!$A$48:$AQ$91,COLUMN('Non-energy Multiplier'!H$1),0)</f>
        <v>0</v>
      </c>
      <c r="I14" s="133">
        <f>$C14*VLOOKUP($A14,'Non-energy Multiplier'!$A$48:$AQ$91,COLUMN('Non-energy Multiplier'!I$1),0)</f>
        <v>0</v>
      </c>
      <c r="J14" s="133">
        <f>$C14*VLOOKUP($A14,'Non-energy Multiplier'!$A$48:$AQ$91,COLUMN('Non-energy Multiplier'!J$1),0)</f>
        <v>0</v>
      </c>
      <c r="K14" s="133">
        <f>$C14*VLOOKUP($A14,'Non-energy Multiplier'!$A$48:$AQ$91,COLUMN('Non-energy Multiplier'!K$1),0)</f>
        <v>0</v>
      </c>
      <c r="L14" s="133">
        <f>$C14*VLOOKUP($A14,'Non-energy Multiplier'!$A$48:$AQ$91,COLUMN('Non-energy Multiplier'!L$1),0)</f>
        <v>0</v>
      </c>
      <c r="M14" s="133">
        <f>$C14*VLOOKUP($A14,'Non-energy Multiplier'!$A$48:$AQ$91,COLUMN('Non-energy Multiplier'!M$1),0)</f>
        <v>0</v>
      </c>
      <c r="N14" s="133">
        <f>$C14*VLOOKUP($A14,'Non-energy Multiplier'!$A$48:$AQ$91,COLUMN('Non-energy Multiplier'!N$1),0)</f>
        <v>0</v>
      </c>
      <c r="O14" s="133">
        <f>$C14*VLOOKUP($A14,'Non-energy Multiplier'!$A$48:$AQ$91,COLUMN('Non-energy Multiplier'!O$1),0)</f>
        <v>0</v>
      </c>
      <c r="P14" s="133">
        <f>$C14*VLOOKUP($A14,'Non-energy Multiplier'!$A$48:$AQ$91,COLUMN('Non-energy Multiplier'!P$1),0)</f>
        <v>0</v>
      </c>
      <c r="Q14" s="133">
        <f>$C14*VLOOKUP($A14,'Non-energy Multiplier'!$A$48:$AQ$91,COLUMN('Non-energy Multiplier'!Q$1),0)</f>
        <v>0</v>
      </c>
      <c r="R14" s="133">
        <f>$C14*VLOOKUP($A14,'Non-energy Multiplier'!$A$48:$AQ$91,COLUMN('Non-energy Multiplier'!R$1),0)</f>
        <v>0</v>
      </c>
      <c r="S14" s="133">
        <f>$C14*VLOOKUP($A14,'Non-energy Multiplier'!$A$48:$AQ$91,COLUMN('Non-energy Multiplier'!S$1),0)</f>
        <v>0</v>
      </c>
      <c r="T14" s="133">
        <f>$C14*VLOOKUP($A14,'Non-energy Multiplier'!$A$48:$AQ$91,COLUMN('Non-energy Multiplier'!T$1),0)</f>
        <v>0</v>
      </c>
      <c r="U14" s="133">
        <f>$C14*VLOOKUP($A14,'Non-energy Multiplier'!$A$48:$AQ$91,COLUMN('Non-energy Multiplier'!U$1),0)</f>
        <v>0</v>
      </c>
      <c r="V14" s="133">
        <f>$C14*VLOOKUP($A14,'Non-energy Multiplier'!$A$48:$AQ$91,COLUMN('Non-energy Multiplier'!V$1),0)</f>
        <v>0</v>
      </c>
      <c r="W14" s="133">
        <f>$C14*VLOOKUP($A14,'Non-energy Multiplier'!$A$48:$AQ$91,COLUMN('Non-energy Multiplier'!W$1),0)</f>
        <v>0</v>
      </c>
      <c r="X14" s="133">
        <f>$C14*VLOOKUP($A14,'Non-energy Multiplier'!$A$48:$AQ$91,COLUMN('Non-energy Multiplier'!X$1),0)</f>
        <v>0</v>
      </c>
      <c r="Y14" s="133">
        <f>$C14*VLOOKUP($A14,'Non-energy Multiplier'!$A$48:$AQ$91,COLUMN('Non-energy Multiplier'!Y$1),0)</f>
        <v>0</v>
      </c>
      <c r="Z14" s="133">
        <f>$C14*VLOOKUP($A14,'Non-energy Multiplier'!$A$48:$AQ$91,COLUMN('Non-energy Multiplier'!Z$1),0)</f>
        <v>0</v>
      </c>
      <c r="AA14" s="133">
        <f>$C14*VLOOKUP($A14,'Non-energy Multiplier'!$A$48:$AQ$91,COLUMN('Non-energy Multiplier'!AA$1),0)</f>
        <v>0</v>
      </c>
      <c r="AB14" s="133">
        <f>$C14*VLOOKUP($A14,'Non-energy Multiplier'!$A$48:$AQ$91,COLUMN('Non-energy Multiplier'!AB$1),0)</f>
        <v>0</v>
      </c>
      <c r="AC14" s="133">
        <f>$C14*VLOOKUP($A14,'Non-energy Multiplier'!$A$48:$AQ$91,COLUMN('Non-energy Multiplier'!AC$1),0)</f>
        <v>0</v>
      </c>
      <c r="AD14" s="133">
        <f>$C14*VLOOKUP($A14,'Non-energy Multiplier'!$A$48:$AQ$91,COLUMN('Non-energy Multiplier'!AD$1),0)</f>
        <v>0</v>
      </c>
      <c r="AE14" s="133">
        <f>$C14*VLOOKUP($A14,'Non-energy Multiplier'!$A$48:$AQ$91,COLUMN('Non-energy Multiplier'!AE$1),0)</f>
        <v>0</v>
      </c>
      <c r="AF14" s="133">
        <f>$C14*VLOOKUP($A14,'Non-energy Multiplier'!$A$48:$AQ$91,COLUMN('Non-energy Multiplier'!AF$1),0)</f>
        <v>0</v>
      </c>
      <c r="AG14" s="133">
        <f>$C14*VLOOKUP($A14,'Non-energy Multiplier'!$A$48:$AQ$91,COLUMN('Non-energy Multiplier'!AG$1),0)</f>
        <v>0</v>
      </c>
      <c r="AH14" s="133">
        <f>$C14*VLOOKUP($A14,'Non-energy Multiplier'!$A$48:$AQ$91,COLUMN('Non-energy Multiplier'!AH$1),0)</f>
        <v>0</v>
      </c>
      <c r="AI14" s="133">
        <f>$C14*VLOOKUP($A14,'Non-energy Multiplier'!$A$48:$AQ$91,COLUMN('Non-energy Multiplier'!AI$1),0)</f>
        <v>0</v>
      </c>
      <c r="AJ14" s="133">
        <f>$C14*VLOOKUP($A14,'Non-energy Multiplier'!$A$48:$AQ$91,COLUMN('Non-energy Multiplier'!AJ$1),0)</f>
        <v>0</v>
      </c>
      <c r="AK14" s="133">
        <f>$C14*VLOOKUP($A14,'Non-energy Multiplier'!$A$48:$AQ$91,COLUMN('Non-energy Multiplier'!AK$1),0)</f>
        <v>0</v>
      </c>
      <c r="AL14" s="133">
        <f>$C14*VLOOKUP($A14,'Non-energy Multiplier'!$A$48:$AQ$91,COLUMN('Non-energy Multiplier'!AL$1),0)</f>
        <v>0</v>
      </c>
      <c r="AM14" s="133">
        <f>$C14*VLOOKUP($A14,'Non-energy Multiplier'!$A$48:$AQ$91,COLUMN('Non-energy Multiplier'!AM$1),0)</f>
        <v>0</v>
      </c>
      <c r="AN14" s="133">
        <f>$C14*VLOOKUP($A14,'Non-energy Multiplier'!$A$48:$AQ$91,COLUMN('Non-energy Multiplier'!AN$1),0)</f>
        <v>0</v>
      </c>
      <c r="AO14" s="133">
        <f>$C14*VLOOKUP($A14,'Non-energy Multiplier'!$A$48:$AQ$91,COLUMN('Non-energy Multiplier'!AO$1),0)</f>
        <v>0</v>
      </c>
      <c r="AP14" s="133">
        <f>$C14*VLOOKUP($A14,'Non-energy Multiplier'!$A$48:$AQ$91,COLUMN('Non-energy Multiplier'!AP$1),0)</f>
        <v>0</v>
      </c>
      <c r="AQ14" s="133">
        <f>$C14*VLOOKUP($A14,'Non-energy Multiplier'!$A$48:$AQ$91,COLUMN('Non-energy Multiplier'!AQ$1),0)</f>
        <v>0</v>
      </c>
      <c r="AR14" s="133" t="str">
        <f>VLOOKUP($A14,'Sector Match'!$A$1:$B$43,2,0)</f>
        <v>textiles apparel and leather 13T15</v>
      </c>
    </row>
    <row r="15" spans="1:44" x14ac:dyDescent="0.2">
      <c r="A15" s="12" t="s">
        <v>14</v>
      </c>
      <c r="B15" s="133">
        <f>'Non-energy Use 2019'!C128</f>
        <v>0</v>
      </c>
      <c r="C15" s="133">
        <f>'Non-energy Use 2020'!C127</f>
        <v>0</v>
      </c>
      <c r="D15" s="133">
        <f>$C15*VLOOKUP($A15,'Non-energy Multiplier'!$A$48:$AQ$91,COLUMN('Non-energy Multiplier'!D$1),0)</f>
        <v>0</v>
      </c>
      <c r="E15" s="133">
        <f>$C15*VLOOKUP($A15,'Non-energy Multiplier'!$A$48:$AQ$91,COLUMN('Non-energy Multiplier'!E$1),0)</f>
        <v>0</v>
      </c>
      <c r="F15" s="133">
        <f>$C15*VLOOKUP($A15,'Non-energy Multiplier'!$A$48:$AQ$91,COLUMN('Non-energy Multiplier'!F$1),0)</f>
        <v>0</v>
      </c>
      <c r="G15" s="133">
        <f>$C15*VLOOKUP($A15,'Non-energy Multiplier'!$A$48:$AQ$91,COLUMN('Non-energy Multiplier'!G$1),0)</f>
        <v>0</v>
      </c>
      <c r="H15" s="133">
        <f>$C15*VLOOKUP($A15,'Non-energy Multiplier'!$A$48:$AQ$91,COLUMN('Non-energy Multiplier'!H$1),0)</f>
        <v>0</v>
      </c>
      <c r="I15" s="133">
        <f>$C15*VLOOKUP($A15,'Non-energy Multiplier'!$A$48:$AQ$91,COLUMN('Non-energy Multiplier'!I$1),0)</f>
        <v>0</v>
      </c>
      <c r="J15" s="133">
        <f>$C15*VLOOKUP($A15,'Non-energy Multiplier'!$A$48:$AQ$91,COLUMN('Non-energy Multiplier'!J$1),0)</f>
        <v>0</v>
      </c>
      <c r="K15" s="133">
        <f>$C15*VLOOKUP($A15,'Non-energy Multiplier'!$A$48:$AQ$91,COLUMN('Non-energy Multiplier'!K$1),0)</f>
        <v>0</v>
      </c>
      <c r="L15" s="133">
        <f>$C15*VLOOKUP($A15,'Non-energy Multiplier'!$A$48:$AQ$91,COLUMN('Non-energy Multiplier'!L$1),0)</f>
        <v>0</v>
      </c>
      <c r="M15" s="133">
        <f>$C15*VLOOKUP($A15,'Non-energy Multiplier'!$A$48:$AQ$91,COLUMN('Non-energy Multiplier'!M$1),0)</f>
        <v>0</v>
      </c>
      <c r="N15" s="133">
        <f>$C15*VLOOKUP($A15,'Non-energy Multiplier'!$A$48:$AQ$91,COLUMN('Non-energy Multiplier'!N$1),0)</f>
        <v>0</v>
      </c>
      <c r="O15" s="133">
        <f>$C15*VLOOKUP($A15,'Non-energy Multiplier'!$A$48:$AQ$91,COLUMN('Non-energy Multiplier'!O$1),0)</f>
        <v>0</v>
      </c>
      <c r="P15" s="133">
        <f>$C15*VLOOKUP($A15,'Non-energy Multiplier'!$A$48:$AQ$91,COLUMN('Non-energy Multiplier'!P$1),0)</f>
        <v>0</v>
      </c>
      <c r="Q15" s="133">
        <f>$C15*VLOOKUP($A15,'Non-energy Multiplier'!$A$48:$AQ$91,COLUMN('Non-energy Multiplier'!Q$1),0)</f>
        <v>0</v>
      </c>
      <c r="R15" s="133">
        <f>$C15*VLOOKUP($A15,'Non-energy Multiplier'!$A$48:$AQ$91,COLUMN('Non-energy Multiplier'!R$1),0)</f>
        <v>0</v>
      </c>
      <c r="S15" s="133">
        <f>$C15*VLOOKUP($A15,'Non-energy Multiplier'!$A$48:$AQ$91,COLUMN('Non-energy Multiplier'!S$1),0)</f>
        <v>0</v>
      </c>
      <c r="T15" s="133">
        <f>$C15*VLOOKUP($A15,'Non-energy Multiplier'!$A$48:$AQ$91,COLUMN('Non-energy Multiplier'!T$1),0)</f>
        <v>0</v>
      </c>
      <c r="U15" s="133">
        <f>$C15*VLOOKUP($A15,'Non-energy Multiplier'!$A$48:$AQ$91,COLUMN('Non-energy Multiplier'!U$1),0)</f>
        <v>0</v>
      </c>
      <c r="V15" s="133">
        <f>$C15*VLOOKUP($A15,'Non-energy Multiplier'!$A$48:$AQ$91,COLUMN('Non-energy Multiplier'!V$1),0)</f>
        <v>0</v>
      </c>
      <c r="W15" s="133">
        <f>$C15*VLOOKUP($A15,'Non-energy Multiplier'!$A$48:$AQ$91,COLUMN('Non-energy Multiplier'!W$1),0)</f>
        <v>0</v>
      </c>
      <c r="X15" s="133">
        <f>$C15*VLOOKUP($A15,'Non-energy Multiplier'!$A$48:$AQ$91,COLUMN('Non-energy Multiplier'!X$1),0)</f>
        <v>0</v>
      </c>
      <c r="Y15" s="133">
        <f>$C15*VLOOKUP($A15,'Non-energy Multiplier'!$A$48:$AQ$91,COLUMN('Non-energy Multiplier'!Y$1),0)</f>
        <v>0</v>
      </c>
      <c r="Z15" s="133">
        <f>$C15*VLOOKUP($A15,'Non-energy Multiplier'!$A$48:$AQ$91,COLUMN('Non-energy Multiplier'!Z$1),0)</f>
        <v>0</v>
      </c>
      <c r="AA15" s="133">
        <f>$C15*VLOOKUP($A15,'Non-energy Multiplier'!$A$48:$AQ$91,COLUMN('Non-energy Multiplier'!AA$1),0)</f>
        <v>0</v>
      </c>
      <c r="AB15" s="133">
        <f>$C15*VLOOKUP($A15,'Non-energy Multiplier'!$A$48:$AQ$91,COLUMN('Non-energy Multiplier'!AB$1),0)</f>
        <v>0</v>
      </c>
      <c r="AC15" s="133">
        <f>$C15*VLOOKUP($A15,'Non-energy Multiplier'!$A$48:$AQ$91,COLUMN('Non-energy Multiplier'!AC$1),0)</f>
        <v>0</v>
      </c>
      <c r="AD15" s="133">
        <f>$C15*VLOOKUP($A15,'Non-energy Multiplier'!$A$48:$AQ$91,COLUMN('Non-energy Multiplier'!AD$1),0)</f>
        <v>0</v>
      </c>
      <c r="AE15" s="133">
        <f>$C15*VLOOKUP($A15,'Non-energy Multiplier'!$A$48:$AQ$91,COLUMN('Non-energy Multiplier'!AE$1),0)</f>
        <v>0</v>
      </c>
      <c r="AF15" s="133">
        <f>$C15*VLOOKUP($A15,'Non-energy Multiplier'!$A$48:$AQ$91,COLUMN('Non-energy Multiplier'!AF$1),0)</f>
        <v>0</v>
      </c>
      <c r="AG15" s="133">
        <f>$C15*VLOOKUP($A15,'Non-energy Multiplier'!$A$48:$AQ$91,COLUMN('Non-energy Multiplier'!AG$1),0)</f>
        <v>0</v>
      </c>
      <c r="AH15" s="133">
        <f>$C15*VLOOKUP($A15,'Non-energy Multiplier'!$A$48:$AQ$91,COLUMN('Non-energy Multiplier'!AH$1),0)</f>
        <v>0</v>
      </c>
      <c r="AI15" s="133">
        <f>$C15*VLOOKUP($A15,'Non-energy Multiplier'!$A$48:$AQ$91,COLUMN('Non-energy Multiplier'!AI$1),0)</f>
        <v>0</v>
      </c>
      <c r="AJ15" s="133">
        <f>$C15*VLOOKUP($A15,'Non-energy Multiplier'!$A$48:$AQ$91,COLUMN('Non-energy Multiplier'!AJ$1),0)</f>
        <v>0</v>
      </c>
      <c r="AK15" s="133">
        <f>$C15*VLOOKUP($A15,'Non-energy Multiplier'!$A$48:$AQ$91,COLUMN('Non-energy Multiplier'!AK$1),0)</f>
        <v>0</v>
      </c>
      <c r="AL15" s="133">
        <f>$C15*VLOOKUP($A15,'Non-energy Multiplier'!$A$48:$AQ$91,COLUMN('Non-energy Multiplier'!AL$1),0)</f>
        <v>0</v>
      </c>
      <c r="AM15" s="133">
        <f>$C15*VLOOKUP($A15,'Non-energy Multiplier'!$A$48:$AQ$91,COLUMN('Non-energy Multiplier'!AM$1),0)</f>
        <v>0</v>
      </c>
      <c r="AN15" s="133">
        <f>$C15*VLOOKUP($A15,'Non-energy Multiplier'!$A$48:$AQ$91,COLUMN('Non-energy Multiplier'!AN$1),0)</f>
        <v>0</v>
      </c>
      <c r="AO15" s="133">
        <f>$C15*VLOOKUP($A15,'Non-energy Multiplier'!$A$48:$AQ$91,COLUMN('Non-energy Multiplier'!AO$1),0)</f>
        <v>0</v>
      </c>
      <c r="AP15" s="133">
        <f>$C15*VLOOKUP($A15,'Non-energy Multiplier'!$A$48:$AQ$91,COLUMN('Non-energy Multiplier'!AP$1),0)</f>
        <v>0</v>
      </c>
      <c r="AQ15" s="133">
        <f>$C15*VLOOKUP($A15,'Non-energy Multiplier'!$A$48:$AQ$91,COLUMN('Non-energy Multiplier'!AQ$1),0)</f>
        <v>0</v>
      </c>
      <c r="AR15" s="133" t="str">
        <f>VLOOKUP($A15,'Sector Match'!$A$1:$B$43,2,0)</f>
        <v>textiles apparel and leather 13T15</v>
      </c>
    </row>
    <row r="16" spans="1:44" x14ac:dyDescent="0.2">
      <c r="A16" s="12" t="s">
        <v>15</v>
      </c>
      <c r="B16" s="133">
        <f>'Non-energy Use 2019'!C129</f>
        <v>0</v>
      </c>
      <c r="C16" s="133">
        <f>'Non-energy Use 2020'!C128</f>
        <v>0</v>
      </c>
      <c r="D16" s="133">
        <f>$C16*VLOOKUP($A16,'Non-energy Multiplier'!$A$48:$AQ$91,COLUMN('Non-energy Multiplier'!D$1),0)</f>
        <v>0</v>
      </c>
      <c r="E16" s="133">
        <f>$C16*VLOOKUP($A16,'Non-energy Multiplier'!$A$48:$AQ$91,COLUMN('Non-energy Multiplier'!E$1),0)</f>
        <v>0</v>
      </c>
      <c r="F16" s="133">
        <f>$C16*VLOOKUP($A16,'Non-energy Multiplier'!$A$48:$AQ$91,COLUMN('Non-energy Multiplier'!F$1),0)</f>
        <v>0</v>
      </c>
      <c r="G16" s="133">
        <f>$C16*VLOOKUP($A16,'Non-energy Multiplier'!$A$48:$AQ$91,COLUMN('Non-energy Multiplier'!G$1),0)</f>
        <v>0</v>
      </c>
      <c r="H16" s="133">
        <f>$C16*VLOOKUP($A16,'Non-energy Multiplier'!$A$48:$AQ$91,COLUMN('Non-energy Multiplier'!H$1),0)</f>
        <v>0</v>
      </c>
      <c r="I16" s="133">
        <f>$C16*VLOOKUP($A16,'Non-energy Multiplier'!$A$48:$AQ$91,COLUMN('Non-energy Multiplier'!I$1),0)</f>
        <v>0</v>
      </c>
      <c r="J16" s="133">
        <f>$C16*VLOOKUP($A16,'Non-energy Multiplier'!$A$48:$AQ$91,COLUMN('Non-energy Multiplier'!J$1),0)</f>
        <v>0</v>
      </c>
      <c r="K16" s="133">
        <f>$C16*VLOOKUP($A16,'Non-energy Multiplier'!$A$48:$AQ$91,COLUMN('Non-energy Multiplier'!K$1),0)</f>
        <v>0</v>
      </c>
      <c r="L16" s="133">
        <f>$C16*VLOOKUP($A16,'Non-energy Multiplier'!$A$48:$AQ$91,COLUMN('Non-energy Multiplier'!L$1),0)</f>
        <v>0</v>
      </c>
      <c r="M16" s="133">
        <f>$C16*VLOOKUP($A16,'Non-energy Multiplier'!$A$48:$AQ$91,COLUMN('Non-energy Multiplier'!M$1),0)</f>
        <v>0</v>
      </c>
      <c r="N16" s="133">
        <f>$C16*VLOOKUP($A16,'Non-energy Multiplier'!$A$48:$AQ$91,COLUMN('Non-energy Multiplier'!N$1),0)</f>
        <v>0</v>
      </c>
      <c r="O16" s="133">
        <f>$C16*VLOOKUP($A16,'Non-energy Multiplier'!$A$48:$AQ$91,COLUMN('Non-energy Multiplier'!O$1),0)</f>
        <v>0</v>
      </c>
      <c r="P16" s="133">
        <f>$C16*VLOOKUP($A16,'Non-energy Multiplier'!$A$48:$AQ$91,COLUMN('Non-energy Multiplier'!P$1),0)</f>
        <v>0</v>
      </c>
      <c r="Q16" s="133">
        <f>$C16*VLOOKUP($A16,'Non-energy Multiplier'!$A$48:$AQ$91,COLUMN('Non-energy Multiplier'!Q$1),0)</f>
        <v>0</v>
      </c>
      <c r="R16" s="133">
        <f>$C16*VLOOKUP($A16,'Non-energy Multiplier'!$A$48:$AQ$91,COLUMN('Non-energy Multiplier'!R$1),0)</f>
        <v>0</v>
      </c>
      <c r="S16" s="133">
        <f>$C16*VLOOKUP($A16,'Non-energy Multiplier'!$A$48:$AQ$91,COLUMN('Non-energy Multiplier'!S$1),0)</f>
        <v>0</v>
      </c>
      <c r="T16" s="133">
        <f>$C16*VLOOKUP($A16,'Non-energy Multiplier'!$A$48:$AQ$91,COLUMN('Non-energy Multiplier'!T$1),0)</f>
        <v>0</v>
      </c>
      <c r="U16" s="133">
        <f>$C16*VLOOKUP($A16,'Non-energy Multiplier'!$A$48:$AQ$91,COLUMN('Non-energy Multiplier'!U$1),0)</f>
        <v>0</v>
      </c>
      <c r="V16" s="133">
        <f>$C16*VLOOKUP($A16,'Non-energy Multiplier'!$A$48:$AQ$91,COLUMN('Non-energy Multiplier'!V$1),0)</f>
        <v>0</v>
      </c>
      <c r="W16" s="133">
        <f>$C16*VLOOKUP($A16,'Non-energy Multiplier'!$A$48:$AQ$91,COLUMN('Non-energy Multiplier'!W$1),0)</f>
        <v>0</v>
      </c>
      <c r="X16" s="133">
        <f>$C16*VLOOKUP($A16,'Non-energy Multiplier'!$A$48:$AQ$91,COLUMN('Non-energy Multiplier'!X$1),0)</f>
        <v>0</v>
      </c>
      <c r="Y16" s="133">
        <f>$C16*VLOOKUP($A16,'Non-energy Multiplier'!$A$48:$AQ$91,COLUMN('Non-energy Multiplier'!Y$1),0)</f>
        <v>0</v>
      </c>
      <c r="Z16" s="133">
        <f>$C16*VLOOKUP($A16,'Non-energy Multiplier'!$A$48:$AQ$91,COLUMN('Non-energy Multiplier'!Z$1),0)</f>
        <v>0</v>
      </c>
      <c r="AA16" s="133">
        <f>$C16*VLOOKUP($A16,'Non-energy Multiplier'!$A$48:$AQ$91,COLUMN('Non-energy Multiplier'!AA$1),0)</f>
        <v>0</v>
      </c>
      <c r="AB16" s="133">
        <f>$C16*VLOOKUP($A16,'Non-energy Multiplier'!$A$48:$AQ$91,COLUMN('Non-energy Multiplier'!AB$1),0)</f>
        <v>0</v>
      </c>
      <c r="AC16" s="133">
        <f>$C16*VLOOKUP($A16,'Non-energy Multiplier'!$A$48:$AQ$91,COLUMN('Non-energy Multiplier'!AC$1),0)</f>
        <v>0</v>
      </c>
      <c r="AD16" s="133">
        <f>$C16*VLOOKUP($A16,'Non-energy Multiplier'!$A$48:$AQ$91,COLUMN('Non-energy Multiplier'!AD$1),0)</f>
        <v>0</v>
      </c>
      <c r="AE16" s="133">
        <f>$C16*VLOOKUP($A16,'Non-energy Multiplier'!$A$48:$AQ$91,COLUMN('Non-energy Multiplier'!AE$1),0)</f>
        <v>0</v>
      </c>
      <c r="AF16" s="133">
        <f>$C16*VLOOKUP($A16,'Non-energy Multiplier'!$A$48:$AQ$91,COLUMN('Non-energy Multiplier'!AF$1),0)</f>
        <v>0</v>
      </c>
      <c r="AG16" s="133">
        <f>$C16*VLOOKUP($A16,'Non-energy Multiplier'!$A$48:$AQ$91,COLUMN('Non-energy Multiplier'!AG$1),0)</f>
        <v>0</v>
      </c>
      <c r="AH16" s="133">
        <f>$C16*VLOOKUP($A16,'Non-energy Multiplier'!$A$48:$AQ$91,COLUMN('Non-energy Multiplier'!AH$1),0)</f>
        <v>0</v>
      </c>
      <c r="AI16" s="133">
        <f>$C16*VLOOKUP($A16,'Non-energy Multiplier'!$A$48:$AQ$91,COLUMN('Non-energy Multiplier'!AI$1),0)</f>
        <v>0</v>
      </c>
      <c r="AJ16" s="133">
        <f>$C16*VLOOKUP($A16,'Non-energy Multiplier'!$A$48:$AQ$91,COLUMN('Non-energy Multiplier'!AJ$1),0)</f>
        <v>0</v>
      </c>
      <c r="AK16" s="133">
        <f>$C16*VLOOKUP($A16,'Non-energy Multiplier'!$A$48:$AQ$91,COLUMN('Non-energy Multiplier'!AK$1),0)</f>
        <v>0</v>
      </c>
      <c r="AL16" s="133">
        <f>$C16*VLOOKUP($A16,'Non-energy Multiplier'!$A$48:$AQ$91,COLUMN('Non-energy Multiplier'!AL$1),0)</f>
        <v>0</v>
      </c>
      <c r="AM16" s="133">
        <f>$C16*VLOOKUP($A16,'Non-energy Multiplier'!$A$48:$AQ$91,COLUMN('Non-energy Multiplier'!AM$1),0)</f>
        <v>0</v>
      </c>
      <c r="AN16" s="133">
        <f>$C16*VLOOKUP($A16,'Non-energy Multiplier'!$A$48:$AQ$91,COLUMN('Non-energy Multiplier'!AN$1),0)</f>
        <v>0</v>
      </c>
      <c r="AO16" s="133">
        <f>$C16*VLOOKUP($A16,'Non-energy Multiplier'!$A$48:$AQ$91,COLUMN('Non-energy Multiplier'!AO$1),0)</f>
        <v>0</v>
      </c>
      <c r="AP16" s="133">
        <f>$C16*VLOOKUP($A16,'Non-energy Multiplier'!$A$48:$AQ$91,COLUMN('Non-energy Multiplier'!AP$1),0)</f>
        <v>0</v>
      </c>
      <c r="AQ16" s="133">
        <f>$C16*VLOOKUP($A16,'Non-energy Multiplier'!$A$48:$AQ$91,COLUMN('Non-energy Multiplier'!AQ$1),0)</f>
        <v>0</v>
      </c>
      <c r="AR16" s="133" t="str">
        <f>VLOOKUP($A16,'Sector Match'!$A$1:$B$43,2,0)</f>
        <v>textiles apparel and leather 13T15</v>
      </c>
    </row>
    <row r="17" spans="1:44" x14ac:dyDescent="0.2">
      <c r="A17" s="12" t="s">
        <v>16</v>
      </c>
      <c r="B17" s="133">
        <f>'Non-energy Use 2019'!C130</f>
        <v>0</v>
      </c>
      <c r="C17" s="133">
        <f>'Non-energy Use 2020'!C129</f>
        <v>0</v>
      </c>
      <c r="D17" s="133">
        <f>$C17*VLOOKUP($A17,'Non-energy Multiplier'!$A$48:$AQ$91,COLUMN('Non-energy Multiplier'!D$1),0)</f>
        <v>0</v>
      </c>
      <c r="E17" s="133">
        <f>$C17*VLOOKUP($A17,'Non-energy Multiplier'!$A$48:$AQ$91,COLUMN('Non-energy Multiplier'!E$1),0)</f>
        <v>0</v>
      </c>
      <c r="F17" s="133">
        <f>$C17*VLOOKUP($A17,'Non-energy Multiplier'!$A$48:$AQ$91,COLUMN('Non-energy Multiplier'!F$1),0)</f>
        <v>0</v>
      </c>
      <c r="G17" s="133">
        <f>$C17*VLOOKUP($A17,'Non-energy Multiplier'!$A$48:$AQ$91,COLUMN('Non-energy Multiplier'!G$1),0)</f>
        <v>0</v>
      </c>
      <c r="H17" s="133">
        <f>$C17*VLOOKUP($A17,'Non-energy Multiplier'!$A$48:$AQ$91,COLUMN('Non-energy Multiplier'!H$1),0)</f>
        <v>0</v>
      </c>
      <c r="I17" s="133">
        <f>$C17*VLOOKUP($A17,'Non-energy Multiplier'!$A$48:$AQ$91,COLUMN('Non-energy Multiplier'!I$1),0)</f>
        <v>0</v>
      </c>
      <c r="J17" s="133">
        <f>$C17*VLOOKUP($A17,'Non-energy Multiplier'!$A$48:$AQ$91,COLUMN('Non-energy Multiplier'!J$1),0)</f>
        <v>0</v>
      </c>
      <c r="K17" s="133">
        <f>$C17*VLOOKUP($A17,'Non-energy Multiplier'!$A$48:$AQ$91,COLUMN('Non-energy Multiplier'!K$1),0)</f>
        <v>0</v>
      </c>
      <c r="L17" s="133">
        <f>$C17*VLOOKUP($A17,'Non-energy Multiplier'!$A$48:$AQ$91,COLUMN('Non-energy Multiplier'!L$1),0)</f>
        <v>0</v>
      </c>
      <c r="M17" s="133">
        <f>$C17*VLOOKUP($A17,'Non-energy Multiplier'!$A$48:$AQ$91,COLUMN('Non-energy Multiplier'!M$1),0)</f>
        <v>0</v>
      </c>
      <c r="N17" s="133">
        <f>$C17*VLOOKUP($A17,'Non-energy Multiplier'!$A$48:$AQ$91,COLUMN('Non-energy Multiplier'!N$1),0)</f>
        <v>0</v>
      </c>
      <c r="O17" s="133">
        <f>$C17*VLOOKUP($A17,'Non-energy Multiplier'!$A$48:$AQ$91,COLUMN('Non-energy Multiplier'!O$1),0)</f>
        <v>0</v>
      </c>
      <c r="P17" s="133">
        <f>$C17*VLOOKUP($A17,'Non-energy Multiplier'!$A$48:$AQ$91,COLUMN('Non-energy Multiplier'!P$1),0)</f>
        <v>0</v>
      </c>
      <c r="Q17" s="133">
        <f>$C17*VLOOKUP($A17,'Non-energy Multiplier'!$A$48:$AQ$91,COLUMN('Non-energy Multiplier'!Q$1),0)</f>
        <v>0</v>
      </c>
      <c r="R17" s="133">
        <f>$C17*VLOOKUP($A17,'Non-energy Multiplier'!$A$48:$AQ$91,COLUMN('Non-energy Multiplier'!R$1),0)</f>
        <v>0</v>
      </c>
      <c r="S17" s="133">
        <f>$C17*VLOOKUP($A17,'Non-energy Multiplier'!$A$48:$AQ$91,COLUMN('Non-energy Multiplier'!S$1),0)</f>
        <v>0</v>
      </c>
      <c r="T17" s="133">
        <f>$C17*VLOOKUP($A17,'Non-energy Multiplier'!$A$48:$AQ$91,COLUMN('Non-energy Multiplier'!T$1),0)</f>
        <v>0</v>
      </c>
      <c r="U17" s="133">
        <f>$C17*VLOOKUP($A17,'Non-energy Multiplier'!$A$48:$AQ$91,COLUMN('Non-energy Multiplier'!U$1),0)</f>
        <v>0</v>
      </c>
      <c r="V17" s="133">
        <f>$C17*VLOOKUP($A17,'Non-energy Multiplier'!$A$48:$AQ$91,COLUMN('Non-energy Multiplier'!V$1),0)</f>
        <v>0</v>
      </c>
      <c r="W17" s="133">
        <f>$C17*VLOOKUP($A17,'Non-energy Multiplier'!$A$48:$AQ$91,COLUMN('Non-energy Multiplier'!W$1),0)</f>
        <v>0</v>
      </c>
      <c r="X17" s="133">
        <f>$C17*VLOOKUP($A17,'Non-energy Multiplier'!$A$48:$AQ$91,COLUMN('Non-energy Multiplier'!X$1),0)</f>
        <v>0</v>
      </c>
      <c r="Y17" s="133">
        <f>$C17*VLOOKUP($A17,'Non-energy Multiplier'!$A$48:$AQ$91,COLUMN('Non-energy Multiplier'!Y$1),0)</f>
        <v>0</v>
      </c>
      <c r="Z17" s="133">
        <f>$C17*VLOOKUP($A17,'Non-energy Multiplier'!$A$48:$AQ$91,COLUMN('Non-energy Multiplier'!Z$1),0)</f>
        <v>0</v>
      </c>
      <c r="AA17" s="133">
        <f>$C17*VLOOKUP($A17,'Non-energy Multiplier'!$A$48:$AQ$91,COLUMN('Non-energy Multiplier'!AA$1),0)</f>
        <v>0</v>
      </c>
      <c r="AB17" s="133">
        <f>$C17*VLOOKUP($A17,'Non-energy Multiplier'!$A$48:$AQ$91,COLUMN('Non-energy Multiplier'!AB$1),0)</f>
        <v>0</v>
      </c>
      <c r="AC17" s="133">
        <f>$C17*VLOOKUP($A17,'Non-energy Multiplier'!$A$48:$AQ$91,COLUMN('Non-energy Multiplier'!AC$1),0)</f>
        <v>0</v>
      </c>
      <c r="AD17" s="133">
        <f>$C17*VLOOKUP($A17,'Non-energy Multiplier'!$A$48:$AQ$91,COLUMN('Non-energy Multiplier'!AD$1),0)</f>
        <v>0</v>
      </c>
      <c r="AE17" s="133">
        <f>$C17*VLOOKUP($A17,'Non-energy Multiplier'!$A$48:$AQ$91,COLUMN('Non-energy Multiplier'!AE$1),0)</f>
        <v>0</v>
      </c>
      <c r="AF17" s="133">
        <f>$C17*VLOOKUP($A17,'Non-energy Multiplier'!$A$48:$AQ$91,COLUMN('Non-energy Multiplier'!AF$1),0)</f>
        <v>0</v>
      </c>
      <c r="AG17" s="133">
        <f>$C17*VLOOKUP($A17,'Non-energy Multiplier'!$A$48:$AQ$91,COLUMN('Non-energy Multiplier'!AG$1),0)</f>
        <v>0</v>
      </c>
      <c r="AH17" s="133">
        <f>$C17*VLOOKUP($A17,'Non-energy Multiplier'!$A$48:$AQ$91,COLUMN('Non-energy Multiplier'!AH$1),0)</f>
        <v>0</v>
      </c>
      <c r="AI17" s="133">
        <f>$C17*VLOOKUP($A17,'Non-energy Multiplier'!$A$48:$AQ$91,COLUMN('Non-energy Multiplier'!AI$1),0)</f>
        <v>0</v>
      </c>
      <c r="AJ17" s="133">
        <f>$C17*VLOOKUP($A17,'Non-energy Multiplier'!$A$48:$AQ$91,COLUMN('Non-energy Multiplier'!AJ$1),0)</f>
        <v>0</v>
      </c>
      <c r="AK17" s="133">
        <f>$C17*VLOOKUP($A17,'Non-energy Multiplier'!$A$48:$AQ$91,COLUMN('Non-energy Multiplier'!AK$1),0)</f>
        <v>0</v>
      </c>
      <c r="AL17" s="133">
        <f>$C17*VLOOKUP($A17,'Non-energy Multiplier'!$A$48:$AQ$91,COLUMN('Non-energy Multiplier'!AL$1),0)</f>
        <v>0</v>
      </c>
      <c r="AM17" s="133">
        <f>$C17*VLOOKUP($A17,'Non-energy Multiplier'!$A$48:$AQ$91,COLUMN('Non-energy Multiplier'!AM$1),0)</f>
        <v>0</v>
      </c>
      <c r="AN17" s="133">
        <f>$C17*VLOOKUP($A17,'Non-energy Multiplier'!$A$48:$AQ$91,COLUMN('Non-energy Multiplier'!AN$1),0)</f>
        <v>0</v>
      </c>
      <c r="AO17" s="133">
        <f>$C17*VLOOKUP($A17,'Non-energy Multiplier'!$A$48:$AQ$91,COLUMN('Non-energy Multiplier'!AO$1),0)</f>
        <v>0</v>
      </c>
      <c r="AP17" s="133">
        <f>$C17*VLOOKUP($A17,'Non-energy Multiplier'!$A$48:$AQ$91,COLUMN('Non-energy Multiplier'!AP$1),0)</f>
        <v>0</v>
      </c>
      <c r="AQ17" s="133">
        <f>$C17*VLOOKUP($A17,'Non-energy Multiplier'!$A$48:$AQ$91,COLUMN('Non-energy Multiplier'!AQ$1),0)</f>
        <v>0</v>
      </c>
      <c r="AR17" s="133" t="str">
        <f>VLOOKUP($A17,'Sector Match'!$A$1:$B$43,2,0)</f>
        <v>wood products 16</v>
      </c>
    </row>
    <row r="18" spans="1:44" x14ac:dyDescent="0.2">
      <c r="A18" s="12" t="s">
        <v>17</v>
      </c>
      <c r="B18" s="133">
        <f>'Non-energy Use 2019'!C131</f>
        <v>0</v>
      </c>
      <c r="C18" s="133">
        <f>'Non-energy Use 2020'!C130</f>
        <v>0</v>
      </c>
      <c r="D18" s="133">
        <f>$C18*VLOOKUP($A18,'Non-energy Multiplier'!$A$48:$AQ$91,COLUMN('Non-energy Multiplier'!D$1),0)</f>
        <v>0</v>
      </c>
      <c r="E18" s="133">
        <f>$C18*VLOOKUP($A18,'Non-energy Multiplier'!$A$48:$AQ$91,COLUMN('Non-energy Multiplier'!E$1),0)</f>
        <v>0</v>
      </c>
      <c r="F18" s="133">
        <f>$C18*VLOOKUP($A18,'Non-energy Multiplier'!$A$48:$AQ$91,COLUMN('Non-energy Multiplier'!F$1),0)</f>
        <v>0</v>
      </c>
      <c r="G18" s="133">
        <f>$C18*VLOOKUP($A18,'Non-energy Multiplier'!$A$48:$AQ$91,COLUMN('Non-energy Multiplier'!G$1),0)</f>
        <v>0</v>
      </c>
      <c r="H18" s="133">
        <f>$C18*VLOOKUP($A18,'Non-energy Multiplier'!$A$48:$AQ$91,COLUMN('Non-energy Multiplier'!H$1),0)</f>
        <v>0</v>
      </c>
      <c r="I18" s="133">
        <f>$C18*VLOOKUP($A18,'Non-energy Multiplier'!$A$48:$AQ$91,COLUMN('Non-energy Multiplier'!I$1),0)</f>
        <v>0</v>
      </c>
      <c r="J18" s="133">
        <f>$C18*VLOOKUP($A18,'Non-energy Multiplier'!$A$48:$AQ$91,COLUMN('Non-energy Multiplier'!J$1),0)</f>
        <v>0</v>
      </c>
      <c r="K18" s="133">
        <f>$C18*VLOOKUP($A18,'Non-energy Multiplier'!$A$48:$AQ$91,COLUMN('Non-energy Multiplier'!K$1),0)</f>
        <v>0</v>
      </c>
      <c r="L18" s="133">
        <f>$C18*VLOOKUP($A18,'Non-energy Multiplier'!$A$48:$AQ$91,COLUMN('Non-energy Multiplier'!L$1),0)</f>
        <v>0</v>
      </c>
      <c r="M18" s="133">
        <f>$C18*VLOOKUP($A18,'Non-energy Multiplier'!$A$48:$AQ$91,COLUMN('Non-energy Multiplier'!M$1),0)</f>
        <v>0</v>
      </c>
      <c r="N18" s="133">
        <f>$C18*VLOOKUP($A18,'Non-energy Multiplier'!$A$48:$AQ$91,COLUMN('Non-energy Multiplier'!N$1),0)</f>
        <v>0</v>
      </c>
      <c r="O18" s="133">
        <f>$C18*VLOOKUP($A18,'Non-energy Multiplier'!$A$48:$AQ$91,COLUMN('Non-energy Multiplier'!O$1),0)</f>
        <v>0</v>
      </c>
      <c r="P18" s="133">
        <f>$C18*VLOOKUP($A18,'Non-energy Multiplier'!$A$48:$AQ$91,COLUMN('Non-energy Multiplier'!P$1),0)</f>
        <v>0</v>
      </c>
      <c r="Q18" s="133">
        <f>$C18*VLOOKUP($A18,'Non-energy Multiplier'!$A$48:$AQ$91,COLUMN('Non-energy Multiplier'!Q$1),0)</f>
        <v>0</v>
      </c>
      <c r="R18" s="133">
        <f>$C18*VLOOKUP($A18,'Non-energy Multiplier'!$A$48:$AQ$91,COLUMN('Non-energy Multiplier'!R$1),0)</f>
        <v>0</v>
      </c>
      <c r="S18" s="133">
        <f>$C18*VLOOKUP($A18,'Non-energy Multiplier'!$A$48:$AQ$91,COLUMN('Non-energy Multiplier'!S$1),0)</f>
        <v>0</v>
      </c>
      <c r="T18" s="133">
        <f>$C18*VLOOKUP($A18,'Non-energy Multiplier'!$A$48:$AQ$91,COLUMN('Non-energy Multiplier'!T$1),0)</f>
        <v>0</v>
      </c>
      <c r="U18" s="133">
        <f>$C18*VLOOKUP($A18,'Non-energy Multiplier'!$A$48:$AQ$91,COLUMN('Non-energy Multiplier'!U$1),0)</f>
        <v>0</v>
      </c>
      <c r="V18" s="133">
        <f>$C18*VLOOKUP($A18,'Non-energy Multiplier'!$A$48:$AQ$91,COLUMN('Non-energy Multiplier'!V$1),0)</f>
        <v>0</v>
      </c>
      <c r="W18" s="133">
        <f>$C18*VLOOKUP($A18,'Non-energy Multiplier'!$A$48:$AQ$91,COLUMN('Non-energy Multiplier'!W$1),0)</f>
        <v>0</v>
      </c>
      <c r="X18" s="133">
        <f>$C18*VLOOKUP($A18,'Non-energy Multiplier'!$A$48:$AQ$91,COLUMN('Non-energy Multiplier'!X$1),0)</f>
        <v>0</v>
      </c>
      <c r="Y18" s="133">
        <f>$C18*VLOOKUP($A18,'Non-energy Multiplier'!$A$48:$AQ$91,COLUMN('Non-energy Multiplier'!Y$1),0)</f>
        <v>0</v>
      </c>
      <c r="Z18" s="133">
        <f>$C18*VLOOKUP($A18,'Non-energy Multiplier'!$A$48:$AQ$91,COLUMN('Non-energy Multiplier'!Z$1),0)</f>
        <v>0</v>
      </c>
      <c r="AA18" s="133">
        <f>$C18*VLOOKUP($A18,'Non-energy Multiplier'!$A$48:$AQ$91,COLUMN('Non-energy Multiplier'!AA$1),0)</f>
        <v>0</v>
      </c>
      <c r="AB18" s="133">
        <f>$C18*VLOOKUP($A18,'Non-energy Multiplier'!$A$48:$AQ$91,COLUMN('Non-energy Multiplier'!AB$1),0)</f>
        <v>0</v>
      </c>
      <c r="AC18" s="133">
        <f>$C18*VLOOKUP($A18,'Non-energy Multiplier'!$A$48:$AQ$91,COLUMN('Non-energy Multiplier'!AC$1),0)</f>
        <v>0</v>
      </c>
      <c r="AD18" s="133">
        <f>$C18*VLOOKUP($A18,'Non-energy Multiplier'!$A$48:$AQ$91,COLUMN('Non-energy Multiplier'!AD$1),0)</f>
        <v>0</v>
      </c>
      <c r="AE18" s="133">
        <f>$C18*VLOOKUP($A18,'Non-energy Multiplier'!$A$48:$AQ$91,COLUMN('Non-energy Multiplier'!AE$1),0)</f>
        <v>0</v>
      </c>
      <c r="AF18" s="133">
        <f>$C18*VLOOKUP($A18,'Non-energy Multiplier'!$A$48:$AQ$91,COLUMN('Non-energy Multiplier'!AF$1),0)</f>
        <v>0</v>
      </c>
      <c r="AG18" s="133">
        <f>$C18*VLOOKUP($A18,'Non-energy Multiplier'!$A$48:$AQ$91,COLUMN('Non-energy Multiplier'!AG$1),0)</f>
        <v>0</v>
      </c>
      <c r="AH18" s="133">
        <f>$C18*VLOOKUP($A18,'Non-energy Multiplier'!$A$48:$AQ$91,COLUMN('Non-energy Multiplier'!AH$1),0)</f>
        <v>0</v>
      </c>
      <c r="AI18" s="133">
        <f>$C18*VLOOKUP($A18,'Non-energy Multiplier'!$A$48:$AQ$91,COLUMN('Non-energy Multiplier'!AI$1),0)</f>
        <v>0</v>
      </c>
      <c r="AJ18" s="133">
        <f>$C18*VLOOKUP($A18,'Non-energy Multiplier'!$A$48:$AQ$91,COLUMN('Non-energy Multiplier'!AJ$1),0)</f>
        <v>0</v>
      </c>
      <c r="AK18" s="133">
        <f>$C18*VLOOKUP($A18,'Non-energy Multiplier'!$A$48:$AQ$91,COLUMN('Non-energy Multiplier'!AK$1),0)</f>
        <v>0</v>
      </c>
      <c r="AL18" s="133">
        <f>$C18*VLOOKUP($A18,'Non-energy Multiplier'!$A$48:$AQ$91,COLUMN('Non-energy Multiplier'!AL$1),0)</f>
        <v>0</v>
      </c>
      <c r="AM18" s="133">
        <f>$C18*VLOOKUP($A18,'Non-energy Multiplier'!$A$48:$AQ$91,COLUMN('Non-energy Multiplier'!AM$1),0)</f>
        <v>0</v>
      </c>
      <c r="AN18" s="133">
        <f>$C18*VLOOKUP($A18,'Non-energy Multiplier'!$A$48:$AQ$91,COLUMN('Non-energy Multiplier'!AN$1),0)</f>
        <v>0</v>
      </c>
      <c r="AO18" s="133">
        <f>$C18*VLOOKUP($A18,'Non-energy Multiplier'!$A$48:$AQ$91,COLUMN('Non-energy Multiplier'!AO$1),0)</f>
        <v>0</v>
      </c>
      <c r="AP18" s="133">
        <f>$C18*VLOOKUP($A18,'Non-energy Multiplier'!$A$48:$AQ$91,COLUMN('Non-energy Multiplier'!AP$1),0)</f>
        <v>0</v>
      </c>
      <c r="AQ18" s="133">
        <f>$C18*VLOOKUP($A18,'Non-energy Multiplier'!$A$48:$AQ$91,COLUMN('Non-energy Multiplier'!AQ$1),0)</f>
        <v>0</v>
      </c>
      <c r="AR18" s="133" t="str">
        <f>VLOOKUP($A18,'Sector Match'!$A$1:$B$43,2,0)</f>
        <v>wood products 16</v>
      </c>
    </row>
    <row r="19" spans="1:44" x14ac:dyDescent="0.2">
      <c r="A19" s="12" t="s">
        <v>18</v>
      </c>
      <c r="B19" s="133">
        <f>'Non-energy Use 2019'!C132</f>
        <v>0</v>
      </c>
      <c r="C19" s="133">
        <f>'Non-energy Use 2020'!C131</f>
        <v>0</v>
      </c>
      <c r="D19" s="133">
        <f>$C19*VLOOKUP($A19,'Non-energy Multiplier'!$A$48:$AQ$91,COLUMN('Non-energy Multiplier'!D$1),0)</f>
        <v>0</v>
      </c>
      <c r="E19" s="133">
        <f>$C19*VLOOKUP($A19,'Non-energy Multiplier'!$A$48:$AQ$91,COLUMN('Non-energy Multiplier'!E$1),0)</f>
        <v>0</v>
      </c>
      <c r="F19" s="133">
        <f>$C19*VLOOKUP($A19,'Non-energy Multiplier'!$A$48:$AQ$91,COLUMN('Non-energy Multiplier'!F$1),0)</f>
        <v>0</v>
      </c>
      <c r="G19" s="133">
        <f>$C19*VLOOKUP($A19,'Non-energy Multiplier'!$A$48:$AQ$91,COLUMN('Non-energy Multiplier'!G$1),0)</f>
        <v>0</v>
      </c>
      <c r="H19" s="133">
        <f>$C19*VLOOKUP($A19,'Non-energy Multiplier'!$A$48:$AQ$91,COLUMN('Non-energy Multiplier'!H$1),0)</f>
        <v>0</v>
      </c>
      <c r="I19" s="133">
        <f>$C19*VLOOKUP($A19,'Non-energy Multiplier'!$A$48:$AQ$91,COLUMN('Non-energy Multiplier'!I$1),0)</f>
        <v>0</v>
      </c>
      <c r="J19" s="133">
        <f>$C19*VLOOKUP($A19,'Non-energy Multiplier'!$A$48:$AQ$91,COLUMN('Non-energy Multiplier'!J$1),0)</f>
        <v>0</v>
      </c>
      <c r="K19" s="133">
        <f>$C19*VLOOKUP($A19,'Non-energy Multiplier'!$A$48:$AQ$91,COLUMN('Non-energy Multiplier'!K$1),0)</f>
        <v>0</v>
      </c>
      <c r="L19" s="133">
        <f>$C19*VLOOKUP($A19,'Non-energy Multiplier'!$A$48:$AQ$91,COLUMN('Non-energy Multiplier'!L$1),0)</f>
        <v>0</v>
      </c>
      <c r="M19" s="133">
        <f>$C19*VLOOKUP($A19,'Non-energy Multiplier'!$A$48:$AQ$91,COLUMN('Non-energy Multiplier'!M$1),0)</f>
        <v>0</v>
      </c>
      <c r="N19" s="133">
        <f>$C19*VLOOKUP($A19,'Non-energy Multiplier'!$A$48:$AQ$91,COLUMN('Non-energy Multiplier'!N$1),0)</f>
        <v>0</v>
      </c>
      <c r="O19" s="133">
        <f>$C19*VLOOKUP($A19,'Non-energy Multiplier'!$A$48:$AQ$91,COLUMN('Non-energy Multiplier'!O$1),0)</f>
        <v>0</v>
      </c>
      <c r="P19" s="133">
        <f>$C19*VLOOKUP($A19,'Non-energy Multiplier'!$A$48:$AQ$91,COLUMN('Non-energy Multiplier'!P$1),0)</f>
        <v>0</v>
      </c>
      <c r="Q19" s="133">
        <f>$C19*VLOOKUP($A19,'Non-energy Multiplier'!$A$48:$AQ$91,COLUMN('Non-energy Multiplier'!Q$1),0)</f>
        <v>0</v>
      </c>
      <c r="R19" s="133">
        <f>$C19*VLOOKUP($A19,'Non-energy Multiplier'!$A$48:$AQ$91,COLUMN('Non-energy Multiplier'!R$1),0)</f>
        <v>0</v>
      </c>
      <c r="S19" s="133">
        <f>$C19*VLOOKUP($A19,'Non-energy Multiplier'!$A$48:$AQ$91,COLUMN('Non-energy Multiplier'!S$1),0)</f>
        <v>0</v>
      </c>
      <c r="T19" s="133">
        <f>$C19*VLOOKUP($A19,'Non-energy Multiplier'!$A$48:$AQ$91,COLUMN('Non-energy Multiplier'!T$1),0)</f>
        <v>0</v>
      </c>
      <c r="U19" s="133">
        <f>$C19*VLOOKUP($A19,'Non-energy Multiplier'!$A$48:$AQ$91,COLUMN('Non-energy Multiplier'!U$1),0)</f>
        <v>0</v>
      </c>
      <c r="V19" s="133">
        <f>$C19*VLOOKUP($A19,'Non-energy Multiplier'!$A$48:$AQ$91,COLUMN('Non-energy Multiplier'!V$1),0)</f>
        <v>0</v>
      </c>
      <c r="W19" s="133">
        <f>$C19*VLOOKUP($A19,'Non-energy Multiplier'!$A$48:$AQ$91,COLUMN('Non-energy Multiplier'!W$1),0)</f>
        <v>0</v>
      </c>
      <c r="X19" s="133">
        <f>$C19*VLOOKUP($A19,'Non-energy Multiplier'!$A$48:$AQ$91,COLUMN('Non-energy Multiplier'!X$1),0)</f>
        <v>0</v>
      </c>
      <c r="Y19" s="133">
        <f>$C19*VLOOKUP($A19,'Non-energy Multiplier'!$A$48:$AQ$91,COLUMN('Non-energy Multiplier'!Y$1),0)</f>
        <v>0</v>
      </c>
      <c r="Z19" s="133">
        <f>$C19*VLOOKUP($A19,'Non-energy Multiplier'!$A$48:$AQ$91,COLUMN('Non-energy Multiplier'!Z$1),0)</f>
        <v>0</v>
      </c>
      <c r="AA19" s="133">
        <f>$C19*VLOOKUP($A19,'Non-energy Multiplier'!$A$48:$AQ$91,COLUMN('Non-energy Multiplier'!AA$1),0)</f>
        <v>0</v>
      </c>
      <c r="AB19" s="133">
        <f>$C19*VLOOKUP($A19,'Non-energy Multiplier'!$A$48:$AQ$91,COLUMN('Non-energy Multiplier'!AB$1),0)</f>
        <v>0</v>
      </c>
      <c r="AC19" s="133">
        <f>$C19*VLOOKUP($A19,'Non-energy Multiplier'!$A$48:$AQ$91,COLUMN('Non-energy Multiplier'!AC$1),0)</f>
        <v>0</v>
      </c>
      <c r="AD19" s="133">
        <f>$C19*VLOOKUP($A19,'Non-energy Multiplier'!$A$48:$AQ$91,COLUMN('Non-energy Multiplier'!AD$1),0)</f>
        <v>0</v>
      </c>
      <c r="AE19" s="133">
        <f>$C19*VLOOKUP($A19,'Non-energy Multiplier'!$A$48:$AQ$91,COLUMN('Non-energy Multiplier'!AE$1),0)</f>
        <v>0</v>
      </c>
      <c r="AF19" s="133">
        <f>$C19*VLOOKUP($A19,'Non-energy Multiplier'!$A$48:$AQ$91,COLUMN('Non-energy Multiplier'!AF$1),0)</f>
        <v>0</v>
      </c>
      <c r="AG19" s="133">
        <f>$C19*VLOOKUP($A19,'Non-energy Multiplier'!$A$48:$AQ$91,COLUMN('Non-energy Multiplier'!AG$1),0)</f>
        <v>0</v>
      </c>
      <c r="AH19" s="133">
        <f>$C19*VLOOKUP($A19,'Non-energy Multiplier'!$A$48:$AQ$91,COLUMN('Non-energy Multiplier'!AH$1),0)</f>
        <v>0</v>
      </c>
      <c r="AI19" s="133">
        <f>$C19*VLOOKUP($A19,'Non-energy Multiplier'!$A$48:$AQ$91,COLUMN('Non-energy Multiplier'!AI$1),0)</f>
        <v>0</v>
      </c>
      <c r="AJ19" s="133">
        <f>$C19*VLOOKUP($A19,'Non-energy Multiplier'!$A$48:$AQ$91,COLUMN('Non-energy Multiplier'!AJ$1),0)</f>
        <v>0</v>
      </c>
      <c r="AK19" s="133">
        <f>$C19*VLOOKUP($A19,'Non-energy Multiplier'!$A$48:$AQ$91,COLUMN('Non-energy Multiplier'!AK$1),0)</f>
        <v>0</v>
      </c>
      <c r="AL19" s="133">
        <f>$C19*VLOOKUP($A19,'Non-energy Multiplier'!$A$48:$AQ$91,COLUMN('Non-energy Multiplier'!AL$1),0)</f>
        <v>0</v>
      </c>
      <c r="AM19" s="133">
        <f>$C19*VLOOKUP($A19,'Non-energy Multiplier'!$A$48:$AQ$91,COLUMN('Non-energy Multiplier'!AM$1),0)</f>
        <v>0</v>
      </c>
      <c r="AN19" s="133">
        <f>$C19*VLOOKUP($A19,'Non-energy Multiplier'!$A$48:$AQ$91,COLUMN('Non-energy Multiplier'!AN$1),0)</f>
        <v>0</v>
      </c>
      <c r="AO19" s="133">
        <f>$C19*VLOOKUP($A19,'Non-energy Multiplier'!$A$48:$AQ$91,COLUMN('Non-energy Multiplier'!AO$1),0)</f>
        <v>0</v>
      </c>
      <c r="AP19" s="133">
        <f>$C19*VLOOKUP($A19,'Non-energy Multiplier'!$A$48:$AQ$91,COLUMN('Non-energy Multiplier'!AP$1),0)</f>
        <v>0</v>
      </c>
      <c r="AQ19" s="133">
        <f>$C19*VLOOKUP($A19,'Non-energy Multiplier'!$A$48:$AQ$91,COLUMN('Non-energy Multiplier'!AQ$1),0)</f>
        <v>0</v>
      </c>
      <c r="AR19" s="133" t="str">
        <f>VLOOKUP($A19,'Sector Match'!$A$1:$B$43,2,0)</f>
        <v>pulp paper and printing 17T18</v>
      </c>
    </row>
    <row r="20" spans="1:44" x14ac:dyDescent="0.2">
      <c r="A20" s="12" t="s">
        <v>19</v>
      </c>
      <c r="B20" s="133">
        <f>'Non-energy Use 2019'!C133</f>
        <v>0</v>
      </c>
      <c r="C20" s="133">
        <f>'Non-energy Use 2020'!C132</f>
        <v>0</v>
      </c>
      <c r="D20" s="133">
        <f>$C20*VLOOKUP($A20,'Non-energy Multiplier'!$A$48:$AQ$91,COLUMN('Non-energy Multiplier'!D$1),0)</f>
        <v>0</v>
      </c>
      <c r="E20" s="133">
        <f>$C20*VLOOKUP($A20,'Non-energy Multiplier'!$A$48:$AQ$91,COLUMN('Non-energy Multiplier'!E$1),0)</f>
        <v>0</v>
      </c>
      <c r="F20" s="133">
        <f>$C20*VLOOKUP($A20,'Non-energy Multiplier'!$A$48:$AQ$91,COLUMN('Non-energy Multiplier'!F$1),0)</f>
        <v>0</v>
      </c>
      <c r="G20" s="133">
        <f>$C20*VLOOKUP($A20,'Non-energy Multiplier'!$A$48:$AQ$91,COLUMN('Non-energy Multiplier'!G$1),0)</f>
        <v>0</v>
      </c>
      <c r="H20" s="133">
        <f>$C20*VLOOKUP($A20,'Non-energy Multiplier'!$A$48:$AQ$91,COLUMN('Non-energy Multiplier'!H$1),0)</f>
        <v>0</v>
      </c>
      <c r="I20" s="133">
        <f>$C20*VLOOKUP($A20,'Non-energy Multiplier'!$A$48:$AQ$91,COLUMN('Non-energy Multiplier'!I$1),0)</f>
        <v>0</v>
      </c>
      <c r="J20" s="133">
        <f>$C20*VLOOKUP($A20,'Non-energy Multiplier'!$A$48:$AQ$91,COLUMN('Non-energy Multiplier'!J$1),0)</f>
        <v>0</v>
      </c>
      <c r="K20" s="133">
        <f>$C20*VLOOKUP($A20,'Non-energy Multiplier'!$A$48:$AQ$91,COLUMN('Non-energy Multiplier'!K$1),0)</f>
        <v>0</v>
      </c>
      <c r="L20" s="133">
        <f>$C20*VLOOKUP($A20,'Non-energy Multiplier'!$A$48:$AQ$91,COLUMN('Non-energy Multiplier'!L$1),0)</f>
        <v>0</v>
      </c>
      <c r="M20" s="133">
        <f>$C20*VLOOKUP($A20,'Non-energy Multiplier'!$A$48:$AQ$91,COLUMN('Non-energy Multiplier'!M$1),0)</f>
        <v>0</v>
      </c>
      <c r="N20" s="133">
        <f>$C20*VLOOKUP($A20,'Non-energy Multiplier'!$A$48:$AQ$91,COLUMN('Non-energy Multiplier'!N$1),0)</f>
        <v>0</v>
      </c>
      <c r="O20" s="133">
        <f>$C20*VLOOKUP($A20,'Non-energy Multiplier'!$A$48:$AQ$91,COLUMN('Non-energy Multiplier'!O$1),0)</f>
        <v>0</v>
      </c>
      <c r="P20" s="133">
        <f>$C20*VLOOKUP($A20,'Non-energy Multiplier'!$A$48:$AQ$91,COLUMN('Non-energy Multiplier'!P$1),0)</f>
        <v>0</v>
      </c>
      <c r="Q20" s="133">
        <f>$C20*VLOOKUP($A20,'Non-energy Multiplier'!$A$48:$AQ$91,COLUMN('Non-energy Multiplier'!Q$1),0)</f>
        <v>0</v>
      </c>
      <c r="R20" s="133">
        <f>$C20*VLOOKUP($A20,'Non-energy Multiplier'!$A$48:$AQ$91,COLUMN('Non-energy Multiplier'!R$1),0)</f>
        <v>0</v>
      </c>
      <c r="S20" s="133">
        <f>$C20*VLOOKUP($A20,'Non-energy Multiplier'!$A$48:$AQ$91,COLUMN('Non-energy Multiplier'!S$1),0)</f>
        <v>0</v>
      </c>
      <c r="T20" s="133">
        <f>$C20*VLOOKUP($A20,'Non-energy Multiplier'!$A$48:$AQ$91,COLUMN('Non-energy Multiplier'!T$1),0)</f>
        <v>0</v>
      </c>
      <c r="U20" s="133">
        <f>$C20*VLOOKUP($A20,'Non-energy Multiplier'!$A$48:$AQ$91,COLUMN('Non-energy Multiplier'!U$1),0)</f>
        <v>0</v>
      </c>
      <c r="V20" s="133">
        <f>$C20*VLOOKUP($A20,'Non-energy Multiplier'!$A$48:$AQ$91,COLUMN('Non-energy Multiplier'!V$1),0)</f>
        <v>0</v>
      </c>
      <c r="W20" s="133">
        <f>$C20*VLOOKUP($A20,'Non-energy Multiplier'!$A$48:$AQ$91,COLUMN('Non-energy Multiplier'!W$1),0)</f>
        <v>0</v>
      </c>
      <c r="X20" s="133">
        <f>$C20*VLOOKUP($A20,'Non-energy Multiplier'!$A$48:$AQ$91,COLUMN('Non-energy Multiplier'!X$1),0)</f>
        <v>0</v>
      </c>
      <c r="Y20" s="133">
        <f>$C20*VLOOKUP($A20,'Non-energy Multiplier'!$A$48:$AQ$91,COLUMN('Non-energy Multiplier'!Y$1),0)</f>
        <v>0</v>
      </c>
      <c r="Z20" s="133">
        <f>$C20*VLOOKUP($A20,'Non-energy Multiplier'!$A$48:$AQ$91,COLUMN('Non-energy Multiplier'!Z$1),0)</f>
        <v>0</v>
      </c>
      <c r="AA20" s="133">
        <f>$C20*VLOOKUP($A20,'Non-energy Multiplier'!$A$48:$AQ$91,COLUMN('Non-energy Multiplier'!AA$1),0)</f>
        <v>0</v>
      </c>
      <c r="AB20" s="133">
        <f>$C20*VLOOKUP($A20,'Non-energy Multiplier'!$A$48:$AQ$91,COLUMN('Non-energy Multiplier'!AB$1),0)</f>
        <v>0</v>
      </c>
      <c r="AC20" s="133">
        <f>$C20*VLOOKUP($A20,'Non-energy Multiplier'!$A$48:$AQ$91,COLUMN('Non-energy Multiplier'!AC$1),0)</f>
        <v>0</v>
      </c>
      <c r="AD20" s="133">
        <f>$C20*VLOOKUP($A20,'Non-energy Multiplier'!$A$48:$AQ$91,COLUMN('Non-energy Multiplier'!AD$1),0)</f>
        <v>0</v>
      </c>
      <c r="AE20" s="133">
        <f>$C20*VLOOKUP($A20,'Non-energy Multiplier'!$A$48:$AQ$91,COLUMN('Non-energy Multiplier'!AE$1),0)</f>
        <v>0</v>
      </c>
      <c r="AF20" s="133">
        <f>$C20*VLOOKUP($A20,'Non-energy Multiplier'!$A$48:$AQ$91,COLUMN('Non-energy Multiplier'!AF$1),0)</f>
        <v>0</v>
      </c>
      <c r="AG20" s="133">
        <f>$C20*VLOOKUP($A20,'Non-energy Multiplier'!$A$48:$AQ$91,COLUMN('Non-energy Multiplier'!AG$1),0)</f>
        <v>0</v>
      </c>
      <c r="AH20" s="133">
        <f>$C20*VLOOKUP($A20,'Non-energy Multiplier'!$A$48:$AQ$91,COLUMN('Non-energy Multiplier'!AH$1),0)</f>
        <v>0</v>
      </c>
      <c r="AI20" s="133">
        <f>$C20*VLOOKUP($A20,'Non-energy Multiplier'!$A$48:$AQ$91,COLUMN('Non-energy Multiplier'!AI$1),0)</f>
        <v>0</v>
      </c>
      <c r="AJ20" s="133">
        <f>$C20*VLOOKUP($A20,'Non-energy Multiplier'!$A$48:$AQ$91,COLUMN('Non-energy Multiplier'!AJ$1),0)</f>
        <v>0</v>
      </c>
      <c r="AK20" s="133">
        <f>$C20*VLOOKUP($A20,'Non-energy Multiplier'!$A$48:$AQ$91,COLUMN('Non-energy Multiplier'!AK$1),0)</f>
        <v>0</v>
      </c>
      <c r="AL20" s="133">
        <f>$C20*VLOOKUP($A20,'Non-energy Multiplier'!$A$48:$AQ$91,COLUMN('Non-energy Multiplier'!AL$1),0)</f>
        <v>0</v>
      </c>
      <c r="AM20" s="133">
        <f>$C20*VLOOKUP($A20,'Non-energy Multiplier'!$A$48:$AQ$91,COLUMN('Non-energy Multiplier'!AM$1),0)</f>
        <v>0</v>
      </c>
      <c r="AN20" s="133">
        <f>$C20*VLOOKUP($A20,'Non-energy Multiplier'!$A$48:$AQ$91,COLUMN('Non-energy Multiplier'!AN$1),0)</f>
        <v>0</v>
      </c>
      <c r="AO20" s="133">
        <f>$C20*VLOOKUP($A20,'Non-energy Multiplier'!$A$48:$AQ$91,COLUMN('Non-energy Multiplier'!AO$1),0)</f>
        <v>0</v>
      </c>
      <c r="AP20" s="133">
        <f>$C20*VLOOKUP($A20,'Non-energy Multiplier'!$A$48:$AQ$91,COLUMN('Non-energy Multiplier'!AP$1),0)</f>
        <v>0</v>
      </c>
      <c r="AQ20" s="133">
        <f>$C20*VLOOKUP($A20,'Non-energy Multiplier'!$A$48:$AQ$91,COLUMN('Non-energy Multiplier'!AQ$1),0)</f>
        <v>0</v>
      </c>
      <c r="AR20" s="133" t="str">
        <f>VLOOKUP($A20,'Sector Match'!$A$1:$B$43,2,0)</f>
        <v>pulp paper and printing 17T18</v>
      </c>
    </row>
    <row r="21" spans="1:44" x14ac:dyDescent="0.2">
      <c r="A21" s="12" t="s">
        <v>20</v>
      </c>
      <c r="B21" s="133">
        <f>'Non-energy Use 2019'!C134</f>
        <v>0</v>
      </c>
      <c r="C21" s="133">
        <f>'Non-energy Use 2020'!C133</f>
        <v>0</v>
      </c>
      <c r="D21" s="133">
        <f>$C21*VLOOKUP($A21,'Non-energy Multiplier'!$A$48:$AQ$91,COLUMN('Non-energy Multiplier'!D$1),0)</f>
        <v>0</v>
      </c>
      <c r="E21" s="133">
        <f>$C21*VLOOKUP($A21,'Non-energy Multiplier'!$A$48:$AQ$91,COLUMN('Non-energy Multiplier'!E$1),0)</f>
        <v>0</v>
      </c>
      <c r="F21" s="133">
        <f>$C21*VLOOKUP($A21,'Non-energy Multiplier'!$A$48:$AQ$91,COLUMN('Non-energy Multiplier'!F$1),0)</f>
        <v>0</v>
      </c>
      <c r="G21" s="133">
        <f>$C21*VLOOKUP($A21,'Non-energy Multiplier'!$A$48:$AQ$91,COLUMN('Non-energy Multiplier'!G$1),0)</f>
        <v>0</v>
      </c>
      <c r="H21" s="133">
        <f>$C21*VLOOKUP($A21,'Non-energy Multiplier'!$A$48:$AQ$91,COLUMN('Non-energy Multiplier'!H$1),0)</f>
        <v>0</v>
      </c>
      <c r="I21" s="133">
        <f>$C21*VLOOKUP($A21,'Non-energy Multiplier'!$A$48:$AQ$91,COLUMN('Non-energy Multiplier'!I$1),0)</f>
        <v>0</v>
      </c>
      <c r="J21" s="133">
        <f>$C21*VLOOKUP($A21,'Non-energy Multiplier'!$A$48:$AQ$91,COLUMN('Non-energy Multiplier'!J$1),0)</f>
        <v>0</v>
      </c>
      <c r="K21" s="133">
        <f>$C21*VLOOKUP($A21,'Non-energy Multiplier'!$A$48:$AQ$91,COLUMN('Non-energy Multiplier'!K$1),0)</f>
        <v>0</v>
      </c>
      <c r="L21" s="133">
        <f>$C21*VLOOKUP($A21,'Non-energy Multiplier'!$A$48:$AQ$91,COLUMN('Non-energy Multiplier'!L$1),0)</f>
        <v>0</v>
      </c>
      <c r="M21" s="133">
        <f>$C21*VLOOKUP($A21,'Non-energy Multiplier'!$A$48:$AQ$91,COLUMN('Non-energy Multiplier'!M$1),0)</f>
        <v>0</v>
      </c>
      <c r="N21" s="133">
        <f>$C21*VLOOKUP($A21,'Non-energy Multiplier'!$A$48:$AQ$91,COLUMN('Non-energy Multiplier'!N$1),0)</f>
        <v>0</v>
      </c>
      <c r="O21" s="133">
        <f>$C21*VLOOKUP($A21,'Non-energy Multiplier'!$A$48:$AQ$91,COLUMN('Non-energy Multiplier'!O$1),0)</f>
        <v>0</v>
      </c>
      <c r="P21" s="133">
        <f>$C21*VLOOKUP($A21,'Non-energy Multiplier'!$A$48:$AQ$91,COLUMN('Non-energy Multiplier'!P$1),0)</f>
        <v>0</v>
      </c>
      <c r="Q21" s="133">
        <f>$C21*VLOOKUP($A21,'Non-energy Multiplier'!$A$48:$AQ$91,COLUMN('Non-energy Multiplier'!Q$1),0)</f>
        <v>0</v>
      </c>
      <c r="R21" s="133">
        <f>$C21*VLOOKUP($A21,'Non-energy Multiplier'!$A$48:$AQ$91,COLUMN('Non-energy Multiplier'!R$1),0)</f>
        <v>0</v>
      </c>
      <c r="S21" s="133">
        <f>$C21*VLOOKUP($A21,'Non-energy Multiplier'!$A$48:$AQ$91,COLUMN('Non-energy Multiplier'!S$1),0)</f>
        <v>0</v>
      </c>
      <c r="T21" s="133">
        <f>$C21*VLOOKUP($A21,'Non-energy Multiplier'!$A$48:$AQ$91,COLUMN('Non-energy Multiplier'!T$1),0)</f>
        <v>0</v>
      </c>
      <c r="U21" s="133">
        <f>$C21*VLOOKUP($A21,'Non-energy Multiplier'!$A$48:$AQ$91,COLUMN('Non-energy Multiplier'!U$1),0)</f>
        <v>0</v>
      </c>
      <c r="V21" s="133">
        <f>$C21*VLOOKUP($A21,'Non-energy Multiplier'!$A$48:$AQ$91,COLUMN('Non-energy Multiplier'!V$1),0)</f>
        <v>0</v>
      </c>
      <c r="W21" s="133">
        <f>$C21*VLOOKUP($A21,'Non-energy Multiplier'!$A$48:$AQ$91,COLUMN('Non-energy Multiplier'!W$1),0)</f>
        <v>0</v>
      </c>
      <c r="X21" s="133">
        <f>$C21*VLOOKUP($A21,'Non-energy Multiplier'!$A$48:$AQ$91,COLUMN('Non-energy Multiplier'!X$1),0)</f>
        <v>0</v>
      </c>
      <c r="Y21" s="133">
        <f>$C21*VLOOKUP($A21,'Non-energy Multiplier'!$A$48:$AQ$91,COLUMN('Non-energy Multiplier'!Y$1),0)</f>
        <v>0</v>
      </c>
      <c r="Z21" s="133">
        <f>$C21*VLOOKUP($A21,'Non-energy Multiplier'!$A$48:$AQ$91,COLUMN('Non-energy Multiplier'!Z$1),0)</f>
        <v>0</v>
      </c>
      <c r="AA21" s="133">
        <f>$C21*VLOOKUP($A21,'Non-energy Multiplier'!$A$48:$AQ$91,COLUMN('Non-energy Multiplier'!AA$1),0)</f>
        <v>0</v>
      </c>
      <c r="AB21" s="133">
        <f>$C21*VLOOKUP($A21,'Non-energy Multiplier'!$A$48:$AQ$91,COLUMN('Non-energy Multiplier'!AB$1),0)</f>
        <v>0</v>
      </c>
      <c r="AC21" s="133">
        <f>$C21*VLOOKUP($A21,'Non-energy Multiplier'!$A$48:$AQ$91,COLUMN('Non-energy Multiplier'!AC$1),0)</f>
        <v>0</v>
      </c>
      <c r="AD21" s="133">
        <f>$C21*VLOOKUP($A21,'Non-energy Multiplier'!$A$48:$AQ$91,COLUMN('Non-energy Multiplier'!AD$1),0)</f>
        <v>0</v>
      </c>
      <c r="AE21" s="133">
        <f>$C21*VLOOKUP($A21,'Non-energy Multiplier'!$A$48:$AQ$91,COLUMN('Non-energy Multiplier'!AE$1),0)</f>
        <v>0</v>
      </c>
      <c r="AF21" s="133">
        <f>$C21*VLOOKUP($A21,'Non-energy Multiplier'!$A$48:$AQ$91,COLUMN('Non-energy Multiplier'!AF$1),0)</f>
        <v>0</v>
      </c>
      <c r="AG21" s="133">
        <f>$C21*VLOOKUP($A21,'Non-energy Multiplier'!$A$48:$AQ$91,COLUMN('Non-energy Multiplier'!AG$1),0)</f>
        <v>0</v>
      </c>
      <c r="AH21" s="133">
        <f>$C21*VLOOKUP($A21,'Non-energy Multiplier'!$A$48:$AQ$91,COLUMN('Non-energy Multiplier'!AH$1),0)</f>
        <v>0</v>
      </c>
      <c r="AI21" s="133">
        <f>$C21*VLOOKUP($A21,'Non-energy Multiplier'!$A$48:$AQ$91,COLUMN('Non-energy Multiplier'!AI$1),0)</f>
        <v>0</v>
      </c>
      <c r="AJ21" s="133">
        <f>$C21*VLOOKUP($A21,'Non-energy Multiplier'!$A$48:$AQ$91,COLUMN('Non-energy Multiplier'!AJ$1),0)</f>
        <v>0</v>
      </c>
      <c r="AK21" s="133">
        <f>$C21*VLOOKUP($A21,'Non-energy Multiplier'!$A$48:$AQ$91,COLUMN('Non-energy Multiplier'!AK$1),0)</f>
        <v>0</v>
      </c>
      <c r="AL21" s="133">
        <f>$C21*VLOOKUP($A21,'Non-energy Multiplier'!$A$48:$AQ$91,COLUMN('Non-energy Multiplier'!AL$1),0)</f>
        <v>0</v>
      </c>
      <c r="AM21" s="133">
        <f>$C21*VLOOKUP($A21,'Non-energy Multiplier'!$A$48:$AQ$91,COLUMN('Non-energy Multiplier'!AM$1),0)</f>
        <v>0</v>
      </c>
      <c r="AN21" s="133">
        <f>$C21*VLOOKUP($A21,'Non-energy Multiplier'!$A$48:$AQ$91,COLUMN('Non-energy Multiplier'!AN$1),0)</f>
        <v>0</v>
      </c>
      <c r="AO21" s="133">
        <f>$C21*VLOOKUP($A21,'Non-energy Multiplier'!$A$48:$AQ$91,COLUMN('Non-energy Multiplier'!AO$1),0)</f>
        <v>0</v>
      </c>
      <c r="AP21" s="133">
        <f>$C21*VLOOKUP($A21,'Non-energy Multiplier'!$A$48:$AQ$91,COLUMN('Non-energy Multiplier'!AP$1),0)</f>
        <v>0</v>
      </c>
      <c r="AQ21" s="133">
        <f>$C21*VLOOKUP($A21,'Non-energy Multiplier'!$A$48:$AQ$91,COLUMN('Non-energy Multiplier'!AQ$1),0)</f>
        <v>0</v>
      </c>
      <c r="AR21" s="133" t="str">
        <f>VLOOKUP($A21,'Sector Match'!$A$1:$B$43,2,0)</f>
        <v>pulp paper and printing 17T18</v>
      </c>
    </row>
    <row r="22" spans="1:44" x14ac:dyDescent="0.2">
      <c r="A22" s="12" t="s">
        <v>21</v>
      </c>
      <c r="B22" s="133">
        <f>'Non-energy Use 2019'!C135</f>
        <v>3985909138094478</v>
      </c>
      <c r="C22" s="133">
        <f>'Non-energy Use 2020'!C134</f>
        <v>3936044585336844</v>
      </c>
      <c r="D22" s="133">
        <f>$C22*VLOOKUP($A22,'Non-energy Multiplier'!$A$48:$AQ$91,COLUMN('Non-energy Multiplier'!D$1),0)</f>
        <v>3997344096623578.5</v>
      </c>
      <c r="E22" s="133">
        <f>$C22*VLOOKUP($A22,'Non-energy Multiplier'!$A$48:$AQ$91,COLUMN('Non-energy Multiplier'!E$1),0)</f>
        <v>4752179178460361</v>
      </c>
      <c r="F22" s="133">
        <f>$C22*VLOOKUP($A22,'Non-energy Multiplier'!$A$48:$AQ$91,COLUMN('Non-energy Multiplier'!F$1),0)</f>
        <v>4798526234936511</v>
      </c>
      <c r="G22" s="133">
        <f>$C22*VLOOKUP($A22,'Non-energy Multiplier'!$A$48:$AQ$91,COLUMN('Non-energy Multiplier'!G$1),0)</f>
        <v>4967845602683035</v>
      </c>
      <c r="H22" s="133">
        <f>$C22*VLOOKUP($A22,'Non-energy Multiplier'!$A$48:$AQ$91,COLUMN('Non-energy Multiplier'!H$1),0)</f>
        <v>5223757951306969</v>
      </c>
      <c r="I22" s="133">
        <f>$C22*VLOOKUP($A22,'Non-energy Multiplier'!$A$48:$AQ$91,COLUMN('Non-energy Multiplier'!I$1),0)</f>
        <v>5338966007545078</v>
      </c>
      <c r="J22" s="133">
        <f>$C22*VLOOKUP($A22,'Non-energy Multiplier'!$A$48:$AQ$91,COLUMN('Non-energy Multiplier'!J$1),0)</f>
        <v>5454174063783185</v>
      </c>
      <c r="K22" s="133">
        <f>$C22*VLOOKUP($A22,'Non-energy Multiplier'!$A$48:$AQ$91,COLUMN('Non-energy Multiplier'!K$1),0)</f>
        <v>5569382120021294</v>
      </c>
      <c r="L22" s="133">
        <f>$C22*VLOOKUP($A22,'Non-energy Multiplier'!$A$48:$AQ$91,COLUMN('Non-energy Multiplier'!L$1),0)</f>
        <v>5684590176259400</v>
      </c>
      <c r="M22" s="133">
        <f>$C22*VLOOKUP($A22,'Non-energy Multiplier'!$A$48:$AQ$91,COLUMN('Non-energy Multiplier'!M$1),0)</f>
        <v>5799798232497508</v>
      </c>
      <c r="N22" s="133">
        <f>$C22*VLOOKUP($A22,'Non-energy Multiplier'!$A$48:$AQ$91,COLUMN('Non-energy Multiplier'!N$1),0)</f>
        <v>5808027666006735</v>
      </c>
      <c r="O22" s="133">
        <f>$C22*VLOOKUP($A22,'Non-energy Multiplier'!$A$48:$AQ$91,COLUMN('Non-energy Multiplier'!O$1),0)</f>
        <v>5816257099515964</v>
      </c>
      <c r="P22" s="133">
        <f>$C22*VLOOKUP($A22,'Non-energy Multiplier'!$A$48:$AQ$91,COLUMN('Non-energy Multiplier'!P$1),0)</f>
        <v>5824486533025191</v>
      </c>
      <c r="Q22" s="133">
        <f>$C22*VLOOKUP($A22,'Non-energy Multiplier'!$A$48:$AQ$91,COLUMN('Non-energy Multiplier'!Q$1),0)</f>
        <v>5832715966534419</v>
      </c>
      <c r="R22" s="133">
        <f>$C22*VLOOKUP($A22,'Non-energy Multiplier'!$A$48:$AQ$91,COLUMN('Non-energy Multiplier'!R$1),0)</f>
        <v>5840945400043646</v>
      </c>
      <c r="S22" s="133">
        <f>$C22*VLOOKUP($A22,'Non-energy Multiplier'!$A$48:$AQ$91,COLUMN('Non-energy Multiplier'!S$1),0)</f>
        <v>5775112361793781</v>
      </c>
      <c r="T22" s="133">
        <f>$C22*VLOOKUP($A22,'Non-energy Multiplier'!$A$48:$AQ$91,COLUMN('Non-energy Multiplier'!T$1),0)</f>
        <v>5709279323543917</v>
      </c>
      <c r="U22" s="133">
        <f>$C22*VLOOKUP($A22,'Non-energy Multiplier'!$A$48:$AQ$91,COLUMN('Non-energy Multiplier'!U$1),0)</f>
        <v>5643446285294051</v>
      </c>
      <c r="V22" s="133">
        <f>$C22*VLOOKUP($A22,'Non-energy Multiplier'!$A$48:$AQ$91,COLUMN('Non-energy Multiplier'!V$1),0)</f>
        <v>5577613247044187</v>
      </c>
      <c r="W22" s="133">
        <f>$C22*VLOOKUP($A22,'Non-energy Multiplier'!$A$48:$AQ$91,COLUMN('Non-energy Multiplier'!W$1),0)</f>
        <v>5511780208794322</v>
      </c>
      <c r="X22" s="133">
        <f>$C22*VLOOKUP($A22,'Non-energy Multiplier'!$A$48:$AQ$91,COLUMN('Non-energy Multiplier'!X$1),0)</f>
        <v>5388342755862500</v>
      </c>
      <c r="Y22" s="133">
        <f>$C22*VLOOKUP($A22,'Non-energy Multiplier'!$A$48:$AQ$91,COLUMN('Non-energy Multiplier'!Y$1),0)</f>
        <v>5264905302930681</v>
      </c>
      <c r="Z22" s="133">
        <f>$C22*VLOOKUP($A22,'Non-energy Multiplier'!$A$48:$AQ$91,COLUMN('Non-energy Multiplier'!Z$1),0)</f>
        <v>5141467849998859</v>
      </c>
      <c r="AA22" s="133">
        <f>$C22*VLOOKUP($A22,'Non-energy Multiplier'!$A$48:$AQ$91,COLUMN('Non-energy Multiplier'!AA$1),0)</f>
        <v>5018030397067038</v>
      </c>
      <c r="AB22" s="133">
        <f>$C22*VLOOKUP($A22,'Non-energy Multiplier'!$A$48:$AQ$91,COLUMN('Non-energy Multiplier'!AB$1),0)</f>
        <v>4894592944135216</v>
      </c>
      <c r="AC22" s="133">
        <f>$C22*VLOOKUP($A22,'Non-energy Multiplier'!$A$48:$AQ$91,COLUMN('Non-energy Multiplier'!AC$1),0)</f>
        <v>4771155491203395</v>
      </c>
      <c r="AD22" s="133">
        <f>$C22*VLOOKUP($A22,'Non-energy Multiplier'!$A$48:$AQ$91,COLUMN('Non-energy Multiplier'!AD$1),0)</f>
        <v>4647718038271574</v>
      </c>
      <c r="AE22" s="133">
        <f>$C22*VLOOKUP($A22,'Non-energy Multiplier'!$A$48:$AQ$91,COLUMN('Non-energy Multiplier'!AE$1),0)</f>
        <v>4524280585339753</v>
      </c>
      <c r="AF22" s="133">
        <f>$C22*VLOOKUP($A22,'Non-energy Multiplier'!$A$48:$AQ$91,COLUMN('Non-energy Multiplier'!AF$1),0)</f>
        <v>4400843132407933</v>
      </c>
      <c r="AG22" s="133">
        <f>$C22*VLOOKUP($A22,'Non-energy Multiplier'!$A$48:$AQ$91,COLUMN('Non-energy Multiplier'!AG$1),0)</f>
        <v>4277405679476112</v>
      </c>
      <c r="AH22" s="133">
        <f>$C22*VLOOKUP($A22,'Non-energy Multiplier'!$A$48:$AQ$91,COLUMN('Non-energy Multiplier'!AH$1),0)</f>
        <v>4170426320436942.5</v>
      </c>
      <c r="AI22" s="133">
        <f>$C22*VLOOKUP($A22,'Non-energy Multiplier'!$A$48:$AQ$91,COLUMN('Non-energy Multiplier'!AI$1),0)</f>
        <v>4063446961397772.5</v>
      </c>
      <c r="AJ22" s="133">
        <f>$C22*VLOOKUP($A22,'Non-energy Multiplier'!$A$48:$AQ$91,COLUMN('Non-energy Multiplier'!AJ$1),0)</f>
        <v>3956467602358603</v>
      </c>
      <c r="AK22" s="133">
        <f>$C22*VLOOKUP($A22,'Non-energy Multiplier'!$A$48:$AQ$91,COLUMN('Non-energy Multiplier'!AK$1),0)</f>
        <v>3849488243319433</v>
      </c>
      <c r="AL22" s="133">
        <f>$C22*VLOOKUP($A22,'Non-energy Multiplier'!$A$48:$AQ$91,COLUMN('Non-energy Multiplier'!AL$1),0)</f>
        <v>3742508884280263</v>
      </c>
      <c r="AM22" s="133">
        <f>$C22*VLOOKUP($A22,'Non-energy Multiplier'!$A$48:$AQ$91,COLUMN('Non-energy Multiplier'!AM$1),0)</f>
        <v>3630155611638021</v>
      </c>
      <c r="AN22" s="133">
        <f>$C22*VLOOKUP($A22,'Non-energy Multiplier'!$A$48:$AQ$91,COLUMN('Non-energy Multiplier'!AN$1),0)</f>
        <v>3517802338995780</v>
      </c>
      <c r="AO22" s="133">
        <f>$C22*VLOOKUP($A22,'Non-energy Multiplier'!$A$48:$AQ$91,COLUMN('Non-energy Multiplier'!AO$1),0)</f>
        <v>3405449066353538.5</v>
      </c>
      <c r="AP22" s="133">
        <f>$C22*VLOOKUP($A22,'Non-energy Multiplier'!$A$48:$AQ$91,COLUMN('Non-energy Multiplier'!AP$1),0)</f>
        <v>3293095793711297</v>
      </c>
      <c r="AQ22" s="133">
        <f>$C22*VLOOKUP($A22,'Non-energy Multiplier'!$A$48:$AQ$91,COLUMN('Non-energy Multiplier'!AQ$1),0)</f>
        <v>3180742521069054.5</v>
      </c>
      <c r="AR22" s="133" t="str">
        <f>VLOOKUP($A22,'Sector Match'!$A$1:$B$43,2,0)</f>
        <v>refined petroleum and coke 19</v>
      </c>
    </row>
    <row r="23" spans="1:44" x14ac:dyDescent="0.2">
      <c r="A23" s="12" t="s">
        <v>1</v>
      </c>
      <c r="B23" s="133">
        <f>'Non-energy Use 2019'!C136</f>
        <v>1282383392248434.8</v>
      </c>
      <c r="C23" s="133">
        <f>'Non-energy Use 2020'!C135</f>
        <v>1332844301735048</v>
      </c>
      <c r="D23" s="320">
        <f>$C23*VLOOKUP($A23,'Non-energy Multiplier'!$A$48:$AQ$91,COLUMN('Non-energy Multiplier'!D$1),0)</f>
        <v>1376482918526177.3</v>
      </c>
      <c r="E23" s="133">
        <f>$C23*VLOOKUP($A23,'Non-energy Multiplier'!$A$48:$AQ$91,COLUMN('Non-energy Multiplier'!E$1),0)</f>
        <v>1682905980748938.3</v>
      </c>
      <c r="F23" s="133">
        <f>$C23*VLOOKUP($A23,'Non-energy Multiplier'!$A$48:$AQ$91,COLUMN('Non-energy Multiplier'!F$1),0)</f>
        <v>1732159141770060</v>
      </c>
      <c r="G23" s="133">
        <f>$C23*VLOOKUP($A23,'Non-energy Multiplier'!$A$48:$AQ$91,COLUMN('Non-energy Multiplier'!G$1),0)</f>
        <v>1812136770764313.8</v>
      </c>
      <c r="H23" s="133">
        <f>$C23*VLOOKUP($A23,'Non-energy Multiplier'!$A$48:$AQ$91,COLUMN('Non-energy Multiplier'!H$1),0)</f>
        <v>1921436974396738</v>
      </c>
      <c r="I23" s="133">
        <f>$C23*VLOOKUP($A23,'Non-energy Multiplier'!$A$48:$AQ$91,COLUMN('Non-energy Multiplier'!I$1),0)</f>
        <v>1990927649667599.8</v>
      </c>
      <c r="J23" s="133">
        <f>$C23*VLOOKUP($A23,'Non-energy Multiplier'!$A$48:$AQ$91,COLUMN('Non-energy Multiplier'!J$1),0)</f>
        <v>2060418324938461</v>
      </c>
      <c r="K23" s="133">
        <f>$C23*VLOOKUP($A23,'Non-energy Multiplier'!$A$48:$AQ$91,COLUMN('Non-energy Multiplier'!K$1),0)</f>
        <v>2129909000209323</v>
      </c>
      <c r="L23" s="133">
        <f>$C23*VLOOKUP($A23,'Non-energy Multiplier'!$A$48:$AQ$91,COLUMN('Non-energy Multiplier'!L$1),0)</f>
        <v>2199399675480184.5</v>
      </c>
      <c r="M23" s="133">
        <f>$C23*VLOOKUP($A23,'Non-energy Multiplier'!$A$48:$AQ$91,COLUMN('Non-energy Multiplier'!M$1),0)</f>
        <v>2268890350751046</v>
      </c>
      <c r="N23" s="133">
        <f>$C23*VLOOKUP($A23,'Non-energy Multiplier'!$A$48:$AQ$91,COLUMN('Non-energy Multiplier'!N$1),0)</f>
        <v>2308798615617222</v>
      </c>
      <c r="O23" s="133">
        <f>$C23*VLOOKUP($A23,'Non-energy Multiplier'!$A$48:$AQ$91,COLUMN('Non-energy Multiplier'!O$1),0)</f>
        <v>2348706880483397.5</v>
      </c>
      <c r="P23" s="133">
        <f>$C23*VLOOKUP($A23,'Non-energy Multiplier'!$A$48:$AQ$91,COLUMN('Non-energy Multiplier'!P$1),0)</f>
        <v>2388615145349573.5</v>
      </c>
      <c r="Q23" s="133">
        <f>$C23*VLOOKUP($A23,'Non-energy Multiplier'!$A$48:$AQ$91,COLUMN('Non-energy Multiplier'!Q$1),0)</f>
        <v>2428523410215749</v>
      </c>
      <c r="R23" s="133">
        <f>$C23*VLOOKUP($A23,'Non-energy Multiplier'!$A$48:$AQ$91,COLUMN('Non-energy Multiplier'!R$1),0)</f>
        <v>2468431675081925</v>
      </c>
      <c r="S23" s="133">
        <f>$C23*VLOOKUP($A23,'Non-energy Multiplier'!$A$48:$AQ$91,COLUMN('Non-energy Multiplier'!S$1),0)</f>
        <v>2489214717850224.5</v>
      </c>
      <c r="T23" s="133">
        <f>$C23*VLOOKUP($A23,'Non-energy Multiplier'!$A$48:$AQ$91,COLUMN('Non-energy Multiplier'!T$1),0)</f>
        <v>2509997760618524</v>
      </c>
      <c r="U23" s="133">
        <f>$C23*VLOOKUP($A23,'Non-energy Multiplier'!$A$48:$AQ$91,COLUMN('Non-energy Multiplier'!U$1),0)</f>
        <v>2530780803386823.5</v>
      </c>
      <c r="V23" s="133">
        <f>$C23*VLOOKUP($A23,'Non-energy Multiplier'!$A$48:$AQ$91,COLUMN('Non-energy Multiplier'!V$1),0)</f>
        <v>2551563846155123</v>
      </c>
      <c r="W23" s="133">
        <f>$C23*VLOOKUP($A23,'Non-energy Multiplier'!$A$48:$AQ$91,COLUMN('Non-energy Multiplier'!W$1),0)</f>
        <v>2572346888923421.5</v>
      </c>
      <c r="X23" s="133">
        <f>$C23*VLOOKUP($A23,'Non-energy Multiplier'!$A$48:$AQ$91,COLUMN('Non-energy Multiplier'!X$1),0)</f>
        <v>2581751253453819.5</v>
      </c>
      <c r="Y23" s="133">
        <f>$C23*VLOOKUP($A23,'Non-energy Multiplier'!$A$48:$AQ$91,COLUMN('Non-energy Multiplier'!Y$1),0)</f>
        <v>2591155617984217.5</v>
      </c>
      <c r="Z23" s="133">
        <f>$C23*VLOOKUP($A23,'Non-energy Multiplier'!$A$48:$AQ$91,COLUMN('Non-energy Multiplier'!Z$1),0)</f>
        <v>2600559982514615</v>
      </c>
      <c r="AA23" s="133">
        <f>$C23*VLOOKUP($A23,'Non-energy Multiplier'!$A$48:$AQ$91,COLUMN('Non-energy Multiplier'!AA$1),0)</f>
        <v>2609964347045013</v>
      </c>
      <c r="AB23" s="133">
        <f>$C23*VLOOKUP($A23,'Non-energy Multiplier'!$A$48:$AQ$91,COLUMN('Non-energy Multiplier'!AB$1),0)</f>
        <v>2619368711575411</v>
      </c>
      <c r="AC23" s="133">
        <f>$C23*VLOOKUP($A23,'Non-energy Multiplier'!$A$48:$AQ$91,COLUMN('Non-energy Multiplier'!AC$1),0)</f>
        <v>2619004852233461</v>
      </c>
      <c r="AD23" s="133">
        <f>$C23*VLOOKUP($A23,'Non-energy Multiplier'!$A$48:$AQ$91,COLUMN('Non-energy Multiplier'!AD$1),0)</f>
        <v>2618640992891511.5</v>
      </c>
      <c r="AE23" s="133">
        <f>$C23*VLOOKUP($A23,'Non-energy Multiplier'!$A$48:$AQ$91,COLUMN('Non-energy Multiplier'!AE$1),0)</f>
        <v>2618277133549561</v>
      </c>
      <c r="AF23" s="133">
        <f>$C23*VLOOKUP($A23,'Non-energy Multiplier'!$A$48:$AQ$91,COLUMN('Non-energy Multiplier'!AF$1),0)</f>
        <v>2617913274207611</v>
      </c>
      <c r="AG23" s="133">
        <f>$C23*VLOOKUP($A23,'Non-energy Multiplier'!$A$48:$AQ$91,COLUMN('Non-energy Multiplier'!AG$1),0)</f>
        <v>2617549414865661.5</v>
      </c>
      <c r="AH23" s="133">
        <f>$C23*VLOOKUP($A23,'Non-energy Multiplier'!$A$48:$AQ$91,COLUMN('Non-energy Multiplier'!AH$1),0)</f>
        <v>2608310832402305.5</v>
      </c>
      <c r="AI23" s="133">
        <f>$C23*VLOOKUP($A23,'Non-energy Multiplier'!$A$48:$AQ$91,COLUMN('Non-energy Multiplier'!AI$1),0)</f>
        <v>2599072249938950.5</v>
      </c>
      <c r="AJ23" s="133">
        <f>$C23*VLOOKUP($A23,'Non-energy Multiplier'!$A$48:$AQ$91,COLUMN('Non-energy Multiplier'!AJ$1),0)</f>
        <v>2589833667475595</v>
      </c>
      <c r="AK23" s="133">
        <f>$C23*VLOOKUP($A23,'Non-energy Multiplier'!$A$48:$AQ$91,COLUMN('Non-energy Multiplier'!AK$1),0)</f>
        <v>2580595085012239.5</v>
      </c>
      <c r="AL23" s="133">
        <f>$C23*VLOOKUP($A23,'Non-energy Multiplier'!$A$48:$AQ$91,COLUMN('Non-energy Multiplier'!AL$1),0)</f>
        <v>2571356502548883.5</v>
      </c>
      <c r="AM23" s="133">
        <f>$C23*VLOOKUP($A23,'Non-energy Multiplier'!$A$48:$AQ$91,COLUMN('Non-energy Multiplier'!AM$1),0)</f>
        <v>2560487012088326</v>
      </c>
      <c r="AN23" s="133">
        <f>$C23*VLOOKUP($A23,'Non-energy Multiplier'!$A$48:$AQ$91,COLUMN('Non-energy Multiplier'!AN$1),0)</f>
        <v>2549617521627769</v>
      </c>
      <c r="AO23" s="133">
        <f>$C23*VLOOKUP($A23,'Non-energy Multiplier'!$A$48:$AQ$91,COLUMN('Non-energy Multiplier'!AO$1),0)</f>
        <v>2538748031167212</v>
      </c>
      <c r="AP23" s="133">
        <f>$C23*VLOOKUP($A23,'Non-energy Multiplier'!$A$48:$AQ$91,COLUMN('Non-energy Multiplier'!AP$1),0)</f>
        <v>2527878540706654.5</v>
      </c>
      <c r="AQ23" s="133">
        <f>$C23*VLOOKUP($A23,'Non-energy Multiplier'!$A$48:$AQ$91,COLUMN('Non-energy Multiplier'!AQ$1),0)</f>
        <v>2517009050246097</v>
      </c>
      <c r="AR23" s="133" t="str">
        <f>VLOOKUP($A23,'Sector Match'!$A$1:$B$43,2,0)</f>
        <v>chemicals 20</v>
      </c>
    </row>
    <row r="24" spans="1:44" x14ac:dyDescent="0.2">
      <c r="A24" s="12" t="s">
        <v>22</v>
      </c>
      <c r="B24" s="133">
        <f>'Non-energy Use 2019'!C137</f>
        <v>0</v>
      </c>
      <c r="C24" s="133">
        <f>'Non-energy Use 2020'!C136</f>
        <v>0</v>
      </c>
      <c r="D24" s="133">
        <f>$C24*VLOOKUP($A24,'Non-energy Multiplier'!$A$48:$AQ$91,COLUMN('Non-energy Multiplier'!D$1),0)</f>
        <v>0</v>
      </c>
      <c r="E24" s="133">
        <f>$C24*VLOOKUP($A24,'Non-energy Multiplier'!$A$48:$AQ$91,COLUMN('Non-energy Multiplier'!E$1),0)</f>
        <v>0</v>
      </c>
      <c r="F24" s="133">
        <f>$C24*VLOOKUP($A24,'Non-energy Multiplier'!$A$48:$AQ$91,COLUMN('Non-energy Multiplier'!F$1),0)</f>
        <v>0</v>
      </c>
      <c r="G24" s="133">
        <f>$C24*VLOOKUP($A24,'Non-energy Multiplier'!$A$48:$AQ$91,COLUMN('Non-energy Multiplier'!G$1),0)</f>
        <v>0</v>
      </c>
      <c r="H24" s="133">
        <f>$C24*VLOOKUP($A24,'Non-energy Multiplier'!$A$48:$AQ$91,COLUMN('Non-energy Multiplier'!H$1),0)</f>
        <v>0</v>
      </c>
      <c r="I24" s="133">
        <f>$C24*VLOOKUP($A24,'Non-energy Multiplier'!$A$48:$AQ$91,COLUMN('Non-energy Multiplier'!I$1),0)</f>
        <v>0</v>
      </c>
      <c r="J24" s="133">
        <f>$C24*VLOOKUP($A24,'Non-energy Multiplier'!$A$48:$AQ$91,COLUMN('Non-energy Multiplier'!J$1),0)</f>
        <v>0</v>
      </c>
      <c r="K24" s="133">
        <f>$C24*VLOOKUP($A24,'Non-energy Multiplier'!$A$48:$AQ$91,COLUMN('Non-energy Multiplier'!K$1),0)</f>
        <v>0</v>
      </c>
      <c r="L24" s="133">
        <f>$C24*VLOOKUP($A24,'Non-energy Multiplier'!$A$48:$AQ$91,COLUMN('Non-energy Multiplier'!L$1),0)</f>
        <v>0</v>
      </c>
      <c r="M24" s="133">
        <f>$C24*VLOOKUP($A24,'Non-energy Multiplier'!$A$48:$AQ$91,COLUMN('Non-energy Multiplier'!M$1),0)</f>
        <v>0</v>
      </c>
      <c r="N24" s="133">
        <f>$C24*VLOOKUP($A24,'Non-energy Multiplier'!$A$48:$AQ$91,COLUMN('Non-energy Multiplier'!N$1),0)</f>
        <v>0</v>
      </c>
      <c r="O24" s="133">
        <f>$C24*VLOOKUP($A24,'Non-energy Multiplier'!$A$48:$AQ$91,COLUMN('Non-energy Multiplier'!O$1),0)</f>
        <v>0</v>
      </c>
      <c r="P24" s="133">
        <f>$C24*VLOOKUP($A24,'Non-energy Multiplier'!$A$48:$AQ$91,COLUMN('Non-energy Multiplier'!P$1),0)</f>
        <v>0</v>
      </c>
      <c r="Q24" s="133">
        <f>$C24*VLOOKUP($A24,'Non-energy Multiplier'!$A$48:$AQ$91,COLUMN('Non-energy Multiplier'!Q$1),0)</f>
        <v>0</v>
      </c>
      <c r="R24" s="133">
        <f>$C24*VLOOKUP($A24,'Non-energy Multiplier'!$A$48:$AQ$91,COLUMN('Non-energy Multiplier'!R$1),0)</f>
        <v>0</v>
      </c>
      <c r="S24" s="133">
        <f>$C24*VLOOKUP($A24,'Non-energy Multiplier'!$A$48:$AQ$91,COLUMN('Non-energy Multiplier'!S$1),0)</f>
        <v>0</v>
      </c>
      <c r="T24" s="133">
        <f>$C24*VLOOKUP($A24,'Non-energy Multiplier'!$A$48:$AQ$91,COLUMN('Non-energy Multiplier'!T$1),0)</f>
        <v>0</v>
      </c>
      <c r="U24" s="133">
        <f>$C24*VLOOKUP($A24,'Non-energy Multiplier'!$A$48:$AQ$91,COLUMN('Non-energy Multiplier'!U$1),0)</f>
        <v>0</v>
      </c>
      <c r="V24" s="133">
        <f>$C24*VLOOKUP($A24,'Non-energy Multiplier'!$A$48:$AQ$91,COLUMN('Non-energy Multiplier'!V$1),0)</f>
        <v>0</v>
      </c>
      <c r="W24" s="133">
        <f>$C24*VLOOKUP($A24,'Non-energy Multiplier'!$A$48:$AQ$91,COLUMN('Non-energy Multiplier'!W$1),0)</f>
        <v>0</v>
      </c>
      <c r="X24" s="133">
        <f>$C24*VLOOKUP($A24,'Non-energy Multiplier'!$A$48:$AQ$91,COLUMN('Non-energy Multiplier'!X$1),0)</f>
        <v>0</v>
      </c>
      <c r="Y24" s="133">
        <f>$C24*VLOOKUP($A24,'Non-energy Multiplier'!$A$48:$AQ$91,COLUMN('Non-energy Multiplier'!Y$1),0)</f>
        <v>0</v>
      </c>
      <c r="Z24" s="133">
        <f>$C24*VLOOKUP($A24,'Non-energy Multiplier'!$A$48:$AQ$91,COLUMN('Non-energy Multiplier'!Z$1),0)</f>
        <v>0</v>
      </c>
      <c r="AA24" s="133">
        <f>$C24*VLOOKUP($A24,'Non-energy Multiplier'!$A$48:$AQ$91,COLUMN('Non-energy Multiplier'!AA$1),0)</f>
        <v>0</v>
      </c>
      <c r="AB24" s="133">
        <f>$C24*VLOOKUP($A24,'Non-energy Multiplier'!$A$48:$AQ$91,COLUMN('Non-energy Multiplier'!AB$1),0)</f>
        <v>0</v>
      </c>
      <c r="AC24" s="133">
        <f>$C24*VLOOKUP($A24,'Non-energy Multiplier'!$A$48:$AQ$91,COLUMN('Non-energy Multiplier'!AC$1),0)</f>
        <v>0</v>
      </c>
      <c r="AD24" s="133">
        <f>$C24*VLOOKUP($A24,'Non-energy Multiplier'!$A$48:$AQ$91,COLUMN('Non-energy Multiplier'!AD$1),0)</f>
        <v>0</v>
      </c>
      <c r="AE24" s="133">
        <f>$C24*VLOOKUP($A24,'Non-energy Multiplier'!$A$48:$AQ$91,COLUMN('Non-energy Multiplier'!AE$1),0)</f>
        <v>0</v>
      </c>
      <c r="AF24" s="133">
        <f>$C24*VLOOKUP($A24,'Non-energy Multiplier'!$A$48:$AQ$91,COLUMN('Non-energy Multiplier'!AF$1),0)</f>
        <v>0</v>
      </c>
      <c r="AG24" s="133">
        <f>$C24*VLOOKUP($A24,'Non-energy Multiplier'!$A$48:$AQ$91,COLUMN('Non-energy Multiplier'!AG$1),0)</f>
        <v>0</v>
      </c>
      <c r="AH24" s="133">
        <f>$C24*VLOOKUP($A24,'Non-energy Multiplier'!$A$48:$AQ$91,COLUMN('Non-energy Multiplier'!AH$1),0)</f>
        <v>0</v>
      </c>
      <c r="AI24" s="133">
        <f>$C24*VLOOKUP($A24,'Non-energy Multiplier'!$A$48:$AQ$91,COLUMN('Non-energy Multiplier'!AI$1),0)</f>
        <v>0</v>
      </c>
      <c r="AJ24" s="133">
        <f>$C24*VLOOKUP($A24,'Non-energy Multiplier'!$A$48:$AQ$91,COLUMN('Non-energy Multiplier'!AJ$1),0)</f>
        <v>0</v>
      </c>
      <c r="AK24" s="133">
        <f>$C24*VLOOKUP($A24,'Non-energy Multiplier'!$A$48:$AQ$91,COLUMN('Non-energy Multiplier'!AK$1),0)</f>
        <v>0</v>
      </c>
      <c r="AL24" s="133">
        <f>$C24*VLOOKUP($A24,'Non-energy Multiplier'!$A$48:$AQ$91,COLUMN('Non-energy Multiplier'!AL$1),0)</f>
        <v>0</v>
      </c>
      <c r="AM24" s="133">
        <f>$C24*VLOOKUP($A24,'Non-energy Multiplier'!$A$48:$AQ$91,COLUMN('Non-energy Multiplier'!AM$1),0)</f>
        <v>0</v>
      </c>
      <c r="AN24" s="133">
        <f>$C24*VLOOKUP($A24,'Non-energy Multiplier'!$A$48:$AQ$91,COLUMN('Non-energy Multiplier'!AN$1),0)</f>
        <v>0</v>
      </c>
      <c r="AO24" s="133">
        <f>$C24*VLOOKUP($A24,'Non-energy Multiplier'!$A$48:$AQ$91,COLUMN('Non-energy Multiplier'!AO$1),0)</f>
        <v>0</v>
      </c>
      <c r="AP24" s="133">
        <f>$C24*VLOOKUP($A24,'Non-energy Multiplier'!$A$48:$AQ$91,COLUMN('Non-energy Multiplier'!AP$1),0)</f>
        <v>0</v>
      </c>
      <c r="AQ24" s="133">
        <f>$C24*VLOOKUP($A24,'Non-energy Multiplier'!$A$48:$AQ$91,COLUMN('Non-energy Multiplier'!AQ$1),0)</f>
        <v>0</v>
      </c>
      <c r="AR24" s="133">
        <f>VLOOKUP($A24,'Sector Match'!$A$1:$B$43,2,0)</f>
        <v>0</v>
      </c>
    </row>
    <row r="25" spans="1:44" x14ac:dyDescent="0.2">
      <c r="A25" s="12" t="s">
        <v>23</v>
      </c>
      <c r="B25" s="133">
        <f>'Non-energy Use 2019'!C138</f>
        <v>0</v>
      </c>
      <c r="C25" s="133">
        <f>'Non-energy Use 2020'!C137</f>
        <v>0</v>
      </c>
      <c r="D25" s="133">
        <f>$C25*VLOOKUP($A25,'Non-energy Multiplier'!$A$48:$AQ$91,COLUMN('Non-energy Multiplier'!D$1),0)</f>
        <v>0</v>
      </c>
      <c r="E25" s="133">
        <f>$C25*VLOOKUP($A25,'Non-energy Multiplier'!$A$48:$AQ$91,COLUMN('Non-energy Multiplier'!E$1),0)</f>
        <v>0</v>
      </c>
      <c r="F25" s="133">
        <f>$C25*VLOOKUP($A25,'Non-energy Multiplier'!$A$48:$AQ$91,COLUMN('Non-energy Multiplier'!F$1),0)</f>
        <v>0</v>
      </c>
      <c r="G25" s="133">
        <f>$C25*VLOOKUP($A25,'Non-energy Multiplier'!$A$48:$AQ$91,COLUMN('Non-energy Multiplier'!G$1),0)</f>
        <v>0</v>
      </c>
      <c r="H25" s="133">
        <f>$C25*VLOOKUP($A25,'Non-energy Multiplier'!$A$48:$AQ$91,COLUMN('Non-energy Multiplier'!H$1),0)</f>
        <v>0</v>
      </c>
      <c r="I25" s="133">
        <f>$C25*VLOOKUP($A25,'Non-energy Multiplier'!$A$48:$AQ$91,COLUMN('Non-energy Multiplier'!I$1),0)</f>
        <v>0</v>
      </c>
      <c r="J25" s="133">
        <f>$C25*VLOOKUP($A25,'Non-energy Multiplier'!$A$48:$AQ$91,COLUMN('Non-energy Multiplier'!J$1),0)</f>
        <v>0</v>
      </c>
      <c r="K25" s="133">
        <f>$C25*VLOOKUP($A25,'Non-energy Multiplier'!$A$48:$AQ$91,COLUMN('Non-energy Multiplier'!K$1),0)</f>
        <v>0</v>
      </c>
      <c r="L25" s="133">
        <f>$C25*VLOOKUP($A25,'Non-energy Multiplier'!$A$48:$AQ$91,COLUMN('Non-energy Multiplier'!L$1),0)</f>
        <v>0</v>
      </c>
      <c r="M25" s="133">
        <f>$C25*VLOOKUP($A25,'Non-energy Multiplier'!$A$48:$AQ$91,COLUMN('Non-energy Multiplier'!M$1),0)</f>
        <v>0</v>
      </c>
      <c r="N25" s="133">
        <f>$C25*VLOOKUP($A25,'Non-energy Multiplier'!$A$48:$AQ$91,COLUMN('Non-energy Multiplier'!N$1),0)</f>
        <v>0</v>
      </c>
      <c r="O25" s="133">
        <f>$C25*VLOOKUP($A25,'Non-energy Multiplier'!$A$48:$AQ$91,COLUMN('Non-energy Multiplier'!O$1),0)</f>
        <v>0</v>
      </c>
      <c r="P25" s="133">
        <f>$C25*VLOOKUP($A25,'Non-energy Multiplier'!$A$48:$AQ$91,COLUMN('Non-energy Multiplier'!P$1),0)</f>
        <v>0</v>
      </c>
      <c r="Q25" s="133">
        <f>$C25*VLOOKUP($A25,'Non-energy Multiplier'!$A$48:$AQ$91,COLUMN('Non-energy Multiplier'!Q$1),0)</f>
        <v>0</v>
      </c>
      <c r="R25" s="133">
        <f>$C25*VLOOKUP($A25,'Non-energy Multiplier'!$A$48:$AQ$91,COLUMN('Non-energy Multiplier'!R$1),0)</f>
        <v>0</v>
      </c>
      <c r="S25" s="133">
        <f>$C25*VLOOKUP($A25,'Non-energy Multiplier'!$A$48:$AQ$91,COLUMN('Non-energy Multiplier'!S$1),0)</f>
        <v>0</v>
      </c>
      <c r="T25" s="133">
        <f>$C25*VLOOKUP($A25,'Non-energy Multiplier'!$A$48:$AQ$91,COLUMN('Non-energy Multiplier'!T$1),0)</f>
        <v>0</v>
      </c>
      <c r="U25" s="133">
        <f>$C25*VLOOKUP($A25,'Non-energy Multiplier'!$A$48:$AQ$91,COLUMN('Non-energy Multiplier'!U$1),0)</f>
        <v>0</v>
      </c>
      <c r="V25" s="133">
        <f>$C25*VLOOKUP($A25,'Non-energy Multiplier'!$A$48:$AQ$91,COLUMN('Non-energy Multiplier'!V$1),0)</f>
        <v>0</v>
      </c>
      <c r="W25" s="133">
        <f>$C25*VLOOKUP($A25,'Non-energy Multiplier'!$A$48:$AQ$91,COLUMN('Non-energy Multiplier'!W$1),0)</f>
        <v>0</v>
      </c>
      <c r="X25" s="133">
        <f>$C25*VLOOKUP($A25,'Non-energy Multiplier'!$A$48:$AQ$91,COLUMN('Non-energy Multiplier'!X$1),0)</f>
        <v>0</v>
      </c>
      <c r="Y25" s="133">
        <f>$C25*VLOOKUP($A25,'Non-energy Multiplier'!$A$48:$AQ$91,COLUMN('Non-energy Multiplier'!Y$1),0)</f>
        <v>0</v>
      </c>
      <c r="Z25" s="133">
        <f>$C25*VLOOKUP($A25,'Non-energy Multiplier'!$A$48:$AQ$91,COLUMN('Non-energy Multiplier'!Z$1),0)</f>
        <v>0</v>
      </c>
      <c r="AA25" s="133">
        <f>$C25*VLOOKUP($A25,'Non-energy Multiplier'!$A$48:$AQ$91,COLUMN('Non-energy Multiplier'!AA$1),0)</f>
        <v>0</v>
      </c>
      <c r="AB25" s="133">
        <f>$C25*VLOOKUP($A25,'Non-energy Multiplier'!$A$48:$AQ$91,COLUMN('Non-energy Multiplier'!AB$1),0)</f>
        <v>0</v>
      </c>
      <c r="AC25" s="133">
        <f>$C25*VLOOKUP($A25,'Non-energy Multiplier'!$A$48:$AQ$91,COLUMN('Non-energy Multiplier'!AC$1),0)</f>
        <v>0</v>
      </c>
      <c r="AD25" s="133">
        <f>$C25*VLOOKUP($A25,'Non-energy Multiplier'!$A$48:$AQ$91,COLUMN('Non-energy Multiplier'!AD$1),0)</f>
        <v>0</v>
      </c>
      <c r="AE25" s="133">
        <f>$C25*VLOOKUP($A25,'Non-energy Multiplier'!$A$48:$AQ$91,COLUMN('Non-energy Multiplier'!AE$1),0)</f>
        <v>0</v>
      </c>
      <c r="AF25" s="133">
        <f>$C25*VLOOKUP($A25,'Non-energy Multiplier'!$A$48:$AQ$91,COLUMN('Non-energy Multiplier'!AF$1),0)</f>
        <v>0</v>
      </c>
      <c r="AG25" s="133">
        <f>$C25*VLOOKUP($A25,'Non-energy Multiplier'!$A$48:$AQ$91,COLUMN('Non-energy Multiplier'!AG$1),0)</f>
        <v>0</v>
      </c>
      <c r="AH25" s="133">
        <f>$C25*VLOOKUP($A25,'Non-energy Multiplier'!$A$48:$AQ$91,COLUMN('Non-energy Multiplier'!AH$1),0)</f>
        <v>0</v>
      </c>
      <c r="AI25" s="133">
        <f>$C25*VLOOKUP($A25,'Non-energy Multiplier'!$A$48:$AQ$91,COLUMN('Non-energy Multiplier'!AI$1),0)</f>
        <v>0</v>
      </c>
      <c r="AJ25" s="133">
        <f>$C25*VLOOKUP($A25,'Non-energy Multiplier'!$A$48:$AQ$91,COLUMN('Non-energy Multiplier'!AJ$1),0)</f>
        <v>0</v>
      </c>
      <c r="AK25" s="133">
        <f>$C25*VLOOKUP($A25,'Non-energy Multiplier'!$A$48:$AQ$91,COLUMN('Non-energy Multiplier'!AK$1),0)</f>
        <v>0</v>
      </c>
      <c r="AL25" s="133">
        <f>$C25*VLOOKUP($A25,'Non-energy Multiplier'!$A$48:$AQ$91,COLUMN('Non-energy Multiplier'!AL$1),0)</f>
        <v>0</v>
      </c>
      <c r="AM25" s="133">
        <f>$C25*VLOOKUP($A25,'Non-energy Multiplier'!$A$48:$AQ$91,COLUMN('Non-energy Multiplier'!AM$1),0)</f>
        <v>0</v>
      </c>
      <c r="AN25" s="133">
        <f>$C25*VLOOKUP($A25,'Non-energy Multiplier'!$A$48:$AQ$91,COLUMN('Non-energy Multiplier'!AN$1),0)</f>
        <v>0</v>
      </c>
      <c r="AO25" s="133">
        <f>$C25*VLOOKUP($A25,'Non-energy Multiplier'!$A$48:$AQ$91,COLUMN('Non-energy Multiplier'!AO$1),0)</f>
        <v>0</v>
      </c>
      <c r="AP25" s="133">
        <f>$C25*VLOOKUP($A25,'Non-energy Multiplier'!$A$48:$AQ$91,COLUMN('Non-energy Multiplier'!AP$1),0)</f>
        <v>0</v>
      </c>
      <c r="AQ25" s="133">
        <f>$C25*VLOOKUP($A25,'Non-energy Multiplier'!$A$48:$AQ$91,COLUMN('Non-energy Multiplier'!AQ$1),0)</f>
        <v>0</v>
      </c>
      <c r="AR25" s="133" t="str">
        <f>VLOOKUP($A25,'Sector Match'!$A$1:$B$43,2,0)</f>
        <v>chemicals 20</v>
      </c>
    </row>
    <row r="26" spans="1:44" x14ac:dyDescent="0.2">
      <c r="A26" s="12" t="s">
        <v>24</v>
      </c>
      <c r="B26" s="133">
        <f>'Non-energy Use 2019'!C139</f>
        <v>0</v>
      </c>
      <c r="C26" s="133">
        <f>'Non-energy Use 2020'!C138</f>
        <v>0</v>
      </c>
      <c r="D26" s="133">
        <f>$C26*VLOOKUP($A26,'Non-energy Multiplier'!$A$48:$AQ$91,COLUMN('Non-energy Multiplier'!D$1),0)</f>
        <v>0</v>
      </c>
      <c r="E26" s="133">
        <f>$C26*VLOOKUP($A26,'Non-energy Multiplier'!$A$48:$AQ$91,COLUMN('Non-energy Multiplier'!E$1),0)</f>
        <v>0</v>
      </c>
      <c r="F26" s="133">
        <f>$C26*VLOOKUP($A26,'Non-energy Multiplier'!$A$48:$AQ$91,COLUMN('Non-energy Multiplier'!F$1),0)</f>
        <v>0</v>
      </c>
      <c r="G26" s="133">
        <f>$C26*VLOOKUP($A26,'Non-energy Multiplier'!$A$48:$AQ$91,COLUMN('Non-energy Multiplier'!G$1),0)</f>
        <v>0</v>
      </c>
      <c r="H26" s="133">
        <f>$C26*VLOOKUP($A26,'Non-energy Multiplier'!$A$48:$AQ$91,COLUMN('Non-energy Multiplier'!H$1),0)</f>
        <v>0</v>
      </c>
      <c r="I26" s="133">
        <f>$C26*VLOOKUP($A26,'Non-energy Multiplier'!$A$48:$AQ$91,COLUMN('Non-energy Multiplier'!I$1),0)</f>
        <v>0</v>
      </c>
      <c r="J26" s="133">
        <f>$C26*VLOOKUP($A26,'Non-energy Multiplier'!$A$48:$AQ$91,COLUMN('Non-energy Multiplier'!J$1),0)</f>
        <v>0</v>
      </c>
      <c r="K26" s="133">
        <f>$C26*VLOOKUP($A26,'Non-energy Multiplier'!$A$48:$AQ$91,COLUMN('Non-energy Multiplier'!K$1),0)</f>
        <v>0</v>
      </c>
      <c r="L26" s="133">
        <f>$C26*VLOOKUP($A26,'Non-energy Multiplier'!$A$48:$AQ$91,COLUMN('Non-energy Multiplier'!L$1),0)</f>
        <v>0</v>
      </c>
      <c r="M26" s="133">
        <f>$C26*VLOOKUP($A26,'Non-energy Multiplier'!$A$48:$AQ$91,COLUMN('Non-energy Multiplier'!M$1),0)</f>
        <v>0</v>
      </c>
      <c r="N26" s="133">
        <f>$C26*VLOOKUP($A26,'Non-energy Multiplier'!$A$48:$AQ$91,COLUMN('Non-energy Multiplier'!N$1),0)</f>
        <v>0</v>
      </c>
      <c r="O26" s="133">
        <f>$C26*VLOOKUP($A26,'Non-energy Multiplier'!$A$48:$AQ$91,COLUMN('Non-energy Multiplier'!O$1),0)</f>
        <v>0</v>
      </c>
      <c r="P26" s="133">
        <f>$C26*VLOOKUP($A26,'Non-energy Multiplier'!$A$48:$AQ$91,COLUMN('Non-energy Multiplier'!P$1),0)</f>
        <v>0</v>
      </c>
      <c r="Q26" s="133">
        <f>$C26*VLOOKUP($A26,'Non-energy Multiplier'!$A$48:$AQ$91,COLUMN('Non-energy Multiplier'!Q$1),0)</f>
        <v>0</v>
      </c>
      <c r="R26" s="133">
        <f>$C26*VLOOKUP($A26,'Non-energy Multiplier'!$A$48:$AQ$91,COLUMN('Non-energy Multiplier'!R$1),0)</f>
        <v>0</v>
      </c>
      <c r="S26" s="133">
        <f>$C26*VLOOKUP($A26,'Non-energy Multiplier'!$A$48:$AQ$91,COLUMN('Non-energy Multiplier'!S$1),0)</f>
        <v>0</v>
      </c>
      <c r="T26" s="133">
        <f>$C26*VLOOKUP($A26,'Non-energy Multiplier'!$A$48:$AQ$91,COLUMN('Non-energy Multiplier'!T$1),0)</f>
        <v>0</v>
      </c>
      <c r="U26" s="133">
        <f>$C26*VLOOKUP($A26,'Non-energy Multiplier'!$A$48:$AQ$91,COLUMN('Non-energy Multiplier'!U$1),0)</f>
        <v>0</v>
      </c>
      <c r="V26" s="133">
        <f>$C26*VLOOKUP($A26,'Non-energy Multiplier'!$A$48:$AQ$91,COLUMN('Non-energy Multiplier'!V$1),0)</f>
        <v>0</v>
      </c>
      <c r="W26" s="133">
        <f>$C26*VLOOKUP($A26,'Non-energy Multiplier'!$A$48:$AQ$91,COLUMN('Non-energy Multiplier'!W$1),0)</f>
        <v>0</v>
      </c>
      <c r="X26" s="133">
        <f>$C26*VLOOKUP($A26,'Non-energy Multiplier'!$A$48:$AQ$91,COLUMN('Non-energy Multiplier'!X$1),0)</f>
        <v>0</v>
      </c>
      <c r="Y26" s="133">
        <f>$C26*VLOOKUP($A26,'Non-energy Multiplier'!$A$48:$AQ$91,COLUMN('Non-energy Multiplier'!Y$1),0)</f>
        <v>0</v>
      </c>
      <c r="Z26" s="133">
        <f>$C26*VLOOKUP($A26,'Non-energy Multiplier'!$A$48:$AQ$91,COLUMN('Non-energy Multiplier'!Z$1),0)</f>
        <v>0</v>
      </c>
      <c r="AA26" s="133">
        <f>$C26*VLOOKUP($A26,'Non-energy Multiplier'!$A$48:$AQ$91,COLUMN('Non-energy Multiplier'!AA$1),0)</f>
        <v>0</v>
      </c>
      <c r="AB26" s="133">
        <f>$C26*VLOOKUP($A26,'Non-energy Multiplier'!$A$48:$AQ$91,COLUMN('Non-energy Multiplier'!AB$1),0)</f>
        <v>0</v>
      </c>
      <c r="AC26" s="133">
        <f>$C26*VLOOKUP($A26,'Non-energy Multiplier'!$A$48:$AQ$91,COLUMN('Non-energy Multiplier'!AC$1),0)</f>
        <v>0</v>
      </c>
      <c r="AD26" s="133">
        <f>$C26*VLOOKUP($A26,'Non-energy Multiplier'!$A$48:$AQ$91,COLUMN('Non-energy Multiplier'!AD$1),0)</f>
        <v>0</v>
      </c>
      <c r="AE26" s="133">
        <f>$C26*VLOOKUP($A26,'Non-energy Multiplier'!$A$48:$AQ$91,COLUMN('Non-energy Multiplier'!AE$1),0)</f>
        <v>0</v>
      </c>
      <c r="AF26" s="133">
        <f>$C26*VLOOKUP($A26,'Non-energy Multiplier'!$A$48:$AQ$91,COLUMN('Non-energy Multiplier'!AF$1),0)</f>
        <v>0</v>
      </c>
      <c r="AG26" s="133">
        <f>$C26*VLOOKUP($A26,'Non-energy Multiplier'!$A$48:$AQ$91,COLUMN('Non-energy Multiplier'!AG$1),0)</f>
        <v>0</v>
      </c>
      <c r="AH26" s="133">
        <f>$C26*VLOOKUP($A26,'Non-energy Multiplier'!$A$48:$AQ$91,COLUMN('Non-energy Multiplier'!AH$1),0)</f>
        <v>0</v>
      </c>
      <c r="AI26" s="133">
        <f>$C26*VLOOKUP($A26,'Non-energy Multiplier'!$A$48:$AQ$91,COLUMN('Non-energy Multiplier'!AI$1),0)</f>
        <v>0</v>
      </c>
      <c r="AJ26" s="133">
        <f>$C26*VLOOKUP($A26,'Non-energy Multiplier'!$A$48:$AQ$91,COLUMN('Non-energy Multiplier'!AJ$1),0)</f>
        <v>0</v>
      </c>
      <c r="AK26" s="133">
        <f>$C26*VLOOKUP($A26,'Non-energy Multiplier'!$A$48:$AQ$91,COLUMN('Non-energy Multiplier'!AK$1),0)</f>
        <v>0</v>
      </c>
      <c r="AL26" s="133">
        <f>$C26*VLOOKUP($A26,'Non-energy Multiplier'!$A$48:$AQ$91,COLUMN('Non-energy Multiplier'!AL$1),0)</f>
        <v>0</v>
      </c>
      <c r="AM26" s="133">
        <f>$C26*VLOOKUP($A26,'Non-energy Multiplier'!$A$48:$AQ$91,COLUMN('Non-energy Multiplier'!AM$1),0)</f>
        <v>0</v>
      </c>
      <c r="AN26" s="133">
        <f>$C26*VLOOKUP($A26,'Non-energy Multiplier'!$A$48:$AQ$91,COLUMN('Non-energy Multiplier'!AN$1),0)</f>
        <v>0</v>
      </c>
      <c r="AO26" s="133">
        <f>$C26*VLOOKUP($A26,'Non-energy Multiplier'!$A$48:$AQ$91,COLUMN('Non-energy Multiplier'!AO$1),0)</f>
        <v>0</v>
      </c>
      <c r="AP26" s="133">
        <f>$C26*VLOOKUP($A26,'Non-energy Multiplier'!$A$48:$AQ$91,COLUMN('Non-energy Multiplier'!AP$1),0)</f>
        <v>0</v>
      </c>
      <c r="AQ26" s="133">
        <f>$C26*VLOOKUP($A26,'Non-energy Multiplier'!$A$48:$AQ$91,COLUMN('Non-energy Multiplier'!AQ$1),0)</f>
        <v>0</v>
      </c>
      <c r="AR26" s="133" t="str">
        <f>VLOOKUP($A26,'Sector Match'!$A$1:$B$43,2,0)</f>
        <v>rubber and plastic products 22</v>
      </c>
    </row>
    <row r="27" spans="1:44" x14ac:dyDescent="0.2">
      <c r="A27" s="12" t="s">
        <v>25</v>
      </c>
      <c r="B27" s="133">
        <f>'Non-energy Use 2019'!C140</f>
        <v>224122586133769.13</v>
      </c>
      <c r="C27" s="133">
        <f>'Non-energy Use 2020'!C139</f>
        <v>320755557511902.19</v>
      </c>
      <c r="D27" s="133">
        <f>$C27*VLOOKUP($A27,'Non-energy Multiplier'!$A$48:$AQ$91,COLUMN('Non-energy Multiplier'!D$1),0)</f>
        <v>313944631684547.44</v>
      </c>
      <c r="E27" s="133">
        <f>$C27*VLOOKUP($A27,'Non-energy Multiplier'!$A$48:$AQ$91,COLUMN('Non-energy Multiplier'!E$1),0)</f>
        <v>358141579320104.44</v>
      </c>
      <c r="F27" s="133">
        <f>$C27*VLOOKUP($A27,'Non-energy Multiplier'!$A$48:$AQ$91,COLUMN('Non-energy Multiplier'!F$1),0)</f>
        <v>344602526603519</v>
      </c>
      <c r="G27" s="133">
        <f>$C27*VLOOKUP($A27,'Non-energy Multiplier'!$A$48:$AQ$91,COLUMN('Non-energy Multiplier'!G$1),0)</f>
        <v>342265348756059.5</v>
      </c>
      <c r="H27" s="133">
        <f>$C27*VLOOKUP($A27,'Non-energy Multiplier'!$A$48:$AQ$91,COLUMN('Non-energy Multiplier'!H$1),0)</f>
        <v>346984793173861.81</v>
      </c>
      <c r="I27" s="133">
        <f>$C27*VLOOKUP($A27,'Non-energy Multiplier'!$A$48:$AQ$91,COLUMN('Non-energy Multiplier'!I$1),0)</f>
        <v>351343588678618.5</v>
      </c>
      <c r="J27" s="133">
        <f>$C27*VLOOKUP($A27,'Non-energy Multiplier'!$A$48:$AQ$91,COLUMN('Non-energy Multiplier'!J$1),0)</f>
        <v>355702384183375.13</v>
      </c>
      <c r="K27" s="133">
        <f>$C27*VLOOKUP($A27,'Non-energy Multiplier'!$A$48:$AQ$91,COLUMN('Non-energy Multiplier'!K$1),0)</f>
        <v>360061179688131.75</v>
      </c>
      <c r="L27" s="133">
        <f>$C27*VLOOKUP($A27,'Non-energy Multiplier'!$A$48:$AQ$91,COLUMN('Non-energy Multiplier'!L$1),0)</f>
        <v>364419975192888.44</v>
      </c>
      <c r="M27" s="133">
        <f>$C27*VLOOKUP($A27,'Non-energy Multiplier'!$A$48:$AQ$91,COLUMN('Non-energy Multiplier'!M$1),0)</f>
        <v>368778770697645.06</v>
      </c>
      <c r="N27" s="133">
        <f>$C27*VLOOKUP($A27,'Non-energy Multiplier'!$A$48:$AQ$91,COLUMN('Non-energy Multiplier'!N$1),0)</f>
        <v>364641663318068.94</v>
      </c>
      <c r="O27" s="133">
        <f>$C27*VLOOKUP($A27,'Non-energy Multiplier'!$A$48:$AQ$91,COLUMN('Non-energy Multiplier'!O$1),0)</f>
        <v>360504555938492.75</v>
      </c>
      <c r="P27" s="133">
        <f>$C27*VLOOKUP($A27,'Non-energy Multiplier'!$A$48:$AQ$91,COLUMN('Non-energy Multiplier'!P$1),0)</f>
        <v>356367448558916.63</v>
      </c>
      <c r="Q27" s="133">
        <f>$C27*VLOOKUP($A27,'Non-energy Multiplier'!$A$48:$AQ$91,COLUMN('Non-energy Multiplier'!Q$1),0)</f>
        <v>352230341179340.44</v>
      </c>
      <c r="R27" s="133">
        <f>$C27*VLOOKUP($A27,'Non-energy Multiplier'!$A$48:$AQ$91,COLUMN('Non-energy Multiplier'!R$1),0)</f>
        <v>348093233799764.31</v>
      </c>
      <c r="S27" s="133">
        <f>$C27*VLOOKUP($A27,'Non-energy Multiplier'!$A$48:$AQ$91,COLUMN('Non-energy Multiplier'!S$1),0)</f>
        <v>342187976204376.56</v>
      </c>
      <c r="T27" s="133">
        <f>$C27*VLOOKUP($A27,'Non-energy Multiplier'!$A$48:$AQ$91,COLUMN('Non-energy Multiplier'!T$1),0)</f>
        <v>336282718608988.88</v>
      </c>
      <c r="U27" s="133">
        <f>$C27*VLOOKUP($A27,'Non-energy Multiplier'!$A$48:$AQ$91,COLUMN('Non-energy Multiplier'!U$1),0)</f>
        <v>330377461013601.06</v>
      </c>
      <c r="V27" s="133">
        <f>$C27*VLOOKUP($A27,'Non-energy Multiplier'!$A$48:$AQ$91,COLUMN('Non-energy Multiplier'!V$1),0)</f>
        <v>324472203418213.31</v>
      </c>
      <c r="W27" s="133">
        <f>$C27*VLOOKUP($A27,'Non-energy Multiplier'!$A$48:$AQ$91,COLUMN('Non-energy Multiplier'!W$1),0)</f>
        <v>318566945822825.56</v>
      </c>
      <c r="X27" s="133">
        <f>$C27*VLOOKUP($A27,'Non-energy Multiplier'!$A$48:$AQ$91,COLUMN('Non-energy Multiplier'!X$1),0)</f>
        <v>310468368032415.31</v>
      </c>
      <c r="Y27" s="133">
        <f>$C27*VLOOKUP($A27,'Non-energy Multiplier'!$A$48:$AQ$91,COLUMN('Non-energy Multiplier'!Y$1),0)</f>
        <v>302369790242005.06</v>
      </c>
      <c r="Z27" s="133">
        <f>$C27*VLOOKUP($A27,'Non-energy Multiplier'!$A$48:$AQ$91,COLUMN('Non-energy Multiplier'!Z$1),0)</f>
        <v>294271212451594.75</v>
      </c>
      <c r="AA27" s="133">
        <f>$C27*VLOOKUP($A27,'Non-energy Multiplier'!$A$48:$AQ$91,COLUMN('Non-energy Multiplier'!AA$1),0)</f>
        <v>286172634661184.5</v>
      </c>
      <c r="AB27" s="133">
        <f>$C27*VLOOKUP($A27,'Non-energy Multiplier'!$A$48:$AQ$91,COLUMN('Non-energy Multiplier'!AB$1),0)</f>
        <v>278074056870774.25</v>
      </c>
      <c r="AC27" s="133">
        <f>$C27*VLOOKUP($A27,'Non-energy Multiplier'!$A$48:$AQ$91,COLUMN('Non-energy Multiplier'!AC$1),0)</f>
        <v>271820738209281.88</v>
      </c>
      <c r="AD27" s="133">
        <f>$C27*VLOOKUP($A27,'Non-energy Multiplier'!$A$48:$AQ$91,COLUMN('Non-energy Multiplier'!AD$1),0)</f>
        <v>265567419547789.47</v>
      </c>
      <c r="AE27" s="133">
        <f>$C27*VLOOKUP($A27,'Non-energy Multiplier'!$A$48:$AQ$91,COLUMN('Non-energy Multiplier'!AE$1),0)</f>
        <v>259314100886297.06</v>
      </c>
      <c r="AF27" s="133">
        <f>$C27*VLOOKUP($A27,'Non-energy Multiplier'!$A$48:$AQ$91,COLUMN('Non-energy Multiplier'!AF$1),0)</f>
        <v>253060782224804.69</v>
      </c>
      <c r="AG27" s="133">
        <f>$C27*VLOOKUP($A27,'Non-energy Multiplier'!$A$48:$AQ$91,COLUMN('Non-energy Multiplier'!AG$1),0)</f>
        <v>246807463563312.31</v>
      </c>
      <c r="AH27" s="133">
        <f>$C27*VLOOKUP($A27,'Non-energy Multiplier'!$A$48:$AQ$91,COLUMN('Non-energy Multiplier'!AH$1),0)</f>
        <v>243046262135129.16</v>
      </c>
      <c r="AI27" s="133">
        <f>$C27*VLOOKUP($A27,'Non-energy Multiplier'!$A$48:$AQ$91,COLUMN('Non-energy Multiplier'!AI$1),0)</f>
        <v>239285060706946.03</v>
      </c>
      <c r="AJ27" s="133">
        <f>$C27*VLOOKUP($A27,'Non-energy Multiplier'!$A$48:$AQ$91,COLUMN('Non-energy Multiplier'!AJ$1),0)</f>
        <v>235523859278762.88</v>
      </c>
      <c r="AK27" s="133">
        <f>$C27*VLOOKUP($A27,'Non-energy Multiplier'!$A$48:$AQ$91,COLUMN('Non-energy Multiplier'!AK$1),0)</f>
        <v>231762657850579.78</v>
      </c>
      <c r="AL27" s="133">
        <f>$C27*VLOOKUP($A27,'Non-energy Multiplier'!$A$48:$AQ$91,COLUMN('Non-energy Multiplier'!AL$1),0)</f>
        <v>228001456422396.63</v>
      </c>
      <c r="AM27" s="133">
        <f>$C27*VLOOKUP($A27,'Non-energy Multiplier'!$A$48:$AQ$91,COLUMN('Non-energy Multiplier'!AM$1),0)</f>
        <v>226123587351525.47</v>
      </c>
      <c r="AN27" s="133">
        <f>$C27*VLOOKUP($A27,'Non-energy Multiplier'!$A$48:$AQ$91,COLUMN('Non-energy Multiplier'!AN$1),0)</f>
        <v>224245718280654.28</v>
      </c>
      <c r="AO27" s="133">
        <f>$C27*VLOOKUP($A27,'Non-energy Multiplier'!$A$48:$AQ$91,COLUMN('Non-energy Multiplier'!AO$1),0)</f>
        <v>222367849209783.13</v>
      </c>
      <c r="AP27" s="133">
        <f>$C27*VLOOKUP($A27,'Non-energy Multiplier'!$A$48:$AQ$91,COLUMN('Non-energy Multiplier'!AP$1),0)</f>
        <v>220489980138911.97</v>
      </c>
      <c r="AQ27" s="133">
        <f>$C27*VLOOKUP($A27,'Non-energy Multiplier'!$A$48:$AQ$91,COLUMN('Non-energy Multiplier'!AQ$1),0)</f>
        <v>218612111068040.75</v>
      </c>
      <c r="AR27" s="133" t="str">
        <f>VLOOKUP($A27,'Sector Match'!$A$1:$B$43,2,0)</f>
        <v>cement and other nonmetallic minerals 239</v>
      </c>
    </row>
    <row r="28" spans="1:44" x14ac:dyDescent="0.2">
      <c r="A28" s="12" t="s">
        <v>26</v>
      </c>
      <c r="B28" s="133">
        <f>'Non-energy Use 2019'!C141</f>
        <v>1448304402239817.3</v>
      </c>
      <c r="C28" s="133">
        <f>'Non-energy Use 2020'!C140</f>
        <v>1592706916089706.8</v>
      </c>
      <c r="D28" s="133">
        <f>$C28*VLOOKUP($A28,'Non-energy Multiplier'!$A$48:$AQ$91,COLUMN('Non-energy Multiplier'!D$1),0)</f>
        <v>1602508236273393.3</v>
      </c>
      <c r="E28" s="133">
        <f>$C28*VLOOKUP($A28,'Non-energy Multiplier'!$A$48:$AQ$91,COLUMN('Non-energy Multiplier'!E$1),0)</f>
        <v>1885944794234221.8</v>
      </c>
      <c r="F28" s="133">
        <f>$C28*VLOOKUP($A28,'Non-energy Multiplier'!$A$48:$AQ$91,COLUMN('Non-energy Multiplier'!F$1),0)</f>
        <v>1882694107298903</v>
      </c>
      <c r="G28" s="133">
        <f>$C28*VLOOKUP($A28,'Non-energy Multiplier'!$A$48:$AQ$91,COLUMN('Non-energy Multiplier'!G$1),0)</f>
        <v>1930704075192957.5</v>
      </c>
      <c r="H28" s="133">
        <f>$C28*VLOOKUP($A28,'Non-energy Multiplier'!$A$48:$AQ$91,COLUMN('Non-energy Multiplier'!H$1),0)</f>
        <v>2013753595240985.5</v>
      </c>
      <c r="I28" s="133">
        <f>$C28*VLOOKUP($A28,'Non-energy Multiplier'!$A$48:$AQ$91,COLUMN('Non-energy Multiplier'!I$1),0)</f>
        <v>2058149740264987.8</v>
      </c>
      <c r="J28" s="133">
        <f>$C28*VLOOKUP($A28,'Non-energy Multiplier'!$A$48:$AQ$91,COLUMN('Non-energy Multiplier'!J$1),0)</f>
        <v>2102545885288989.5</v>
      </c>
      <c r="K28" s="133">
        <f>$C28*VLOOKUP($A28,'Non-energy Multiplier'!$A$48:$AQ$91,COLUMN('Non-energy Multiplier'!K$1),0)</f>
        <v>2146942030312991.5</v>
      </c>
      <c r="L28" s="133">
        <f>$C28*VLOOKUP($A28,'Non-energy Multiplier'!$A$48:$AQ$91,COLUMN('Non-energy Multiplier'!L$1),0)</f>
        <v>2191338175336993.8</v>
      </c>
      <c r="M28" s="133">
        <f>$C28*VLOOKUP($A28,'Non-energy Multiplier'!$A$48:$AQ$91,COLUMN('Non-energy Multiplier'!M$1),0)</f>
        <v>2235734320360995.5</v>
      </c>
      <c r="N28" s="133">
        <f>$C28*VLOOKUP($A28,'Non-energy Multiplier'!$A$48:$AQ$91,COLUMN('Non-energy Multiplier'!N$1),0)</f>
        <v>2238905473576995.8</v>
      </c>
      <c r="O28" s="133">
        <f>$C28*VLOOKUP($A28,'Non-energy Multiplier'!$A$48:$AQ$91,COLUMN('Non-energy Multiplier'!O$1),0)</f>
        <v>2242076626792995.8</v>
      </c>
      <c r="P28" s="133">
        <f>$C28*VLOOKUP($A28,'Non-energy Multiplier'!$A$48:$AQ$91,COLUMN('Non-energy Multiplier'!P$1),0)</f>
        <v>2245247780008996</v>
      </c>
      <c r="Q28" s="133">
        <f>$C28*VLOOKUP($A28,'Non-energy Multiplier'!$A$48:$AQ$91,COLUMN('Non-energy Multiplier'!Q$1),0)</f>
        <v>2248418933224996</v>
      </c>
      <c r="R28" s="133">
        <f>$C28*VLOOKUP($A28,'Non-energy Multiplier'!$A$48:$AQ$91,COLUMN('Non-energy Multiplier'!R$1),0)</f>
        <v>2251590086440996.3</v>
      </c>
      <c r="S28" s="133">
        <f>$C28*VLOOKUP($A28,'Non-energy Multiplier'!$A$48:$AQ$91,COLUMN('Non-energy Multiplier'!S$1),0)</f>
        <v>2226220860712995</v>
      </c>
      <c r="T28" s="133">
        <f>$C28*VLOOKUP($A28,'Non-energy Multiplier'!$A$48:$AQ$91,COLUMN('Non-energy Multiplier'!T$1),0)</f>
        <v>2200851634984994</v>
      </c>
      <c r="U28" s="133">
        <f>$C28*VLOOKUP($A28,'Non-energy Multiplier'!$A$48:$AQ$91,COLUMN('Non-energy Multiplier'!U$1),0)</f>
        <v>2175482409256993</v>
      </c>
      <c r="V28" s="133">
        <f>$C28*VLOOKUP($A28,'Non-energy Multiplier'!$A$48:$AQ$91,COLUMN('Non-energy Multiplier'!V$1),0)</f>
        <v>2150113183528992</v>
      </c>
      <c r="W28" s="133">
        <f>$C28*VLOOKUP($A28,'Non-energy Multiplier'!$A$48:$AQ$91,COLUMN('Non-energy Multiplier'!W$1),0)</f>
        <v>2124743957800990.5</v>
      </c>
      <c r="X28" s="133">
        <f>$C28*VLOOKUP($A28,'Non-energy Multiplier'!$A$48:$AQ$91,COLUMN('Non-energy Multiplier'!X$1),0)</f>
        <v>2077176659560988.5</v>
      </c>
      <c r="Y28" s="133">
        <f>$C28*VLOOKUP($A28,'Non-energy Multiplier'!$A$48:$AQ$91,COLUMN('Non-energy Multiplier'!Y$1),0)</f>
        <v>2029609361320986.3</v>
      </c>
      <c r="Z28" s="133">
        <f>$C28*VLOOKUP($A28,'Non-energy Multiplier'!$A$48:$AQ$91,COLUMN('Non-energy Multiplier'!Z$1),0)</f>
        <v>1982042063080984.3</v>
      </c>
      <c r="AA28" s="133">
        <f>$C28*VLOOKUP($A28,'Non-energy Multiplier'!$A$48:$AQ$91,COLUMN('Non-energy Multiplier'!AA$1),0)</f>
        <v>1934474764840982.3</v>
      </c>
      <c r="AB28" s="133">
        <f>$C28*VLOOKUP($A28,'Non-energy Multiplier'!$A$48:$AQ$91,COLUMN('Non-energy Multiplier'!AB$1),0)</f>
        <v>1886907466600980</v>
      </c>
      <c r="AC28" s="133">
        <f>$C28*VLOOKUP($A28,'Non-energy Multiplier'!$A$48:$AQ$91,COLUMN('Non-energy Multiplier'!AC$1),0)</f>
        <v>1839340168360978</v>
      </c>
      <c r="AD28" s="133">
        <f>$C28*VLOOKUP($A28,'Non-energy Multiplier'!$A$48:$AQ$91,COLUMN('Non-energy Multiplier'!AD$1),0)</f>
        <v>1791772870120976</v>
      </c>
      <c r="AE28" s="133">
        <f>$C28*VLOOKUP($A28,'Non-energy Multiplier'!$A$48:$AQ$91,COLUMN('Non-energy Multiplier'!AE$1),0)</f>
        <v>1744205571880974</v>
      </c>
      <c r="AF28" s="133">
        <f>$C28*VLOOKUP($A28,'Non-energy Multiplier'!$A$48:$AQ$91,COLUMN('Non-energy Multiplier'!AF$1),0)</f>
        <v>1696638273640971.5</v>
      </c>
      <c r="AG28" s="133">
        <f>$C28*VLOOKUP($A28,'Non-energy Multiplier'!$A$48:$AQ$91,COLUMN('Non-energy Multiplier'!AG$1),0)</f>
        <v>1649070975400969.3</v>
      </c>
      <c r="AH28" s="133">
        <f>$C28*VLOOKUP($A28,'Non-energy Multiplier'!$A$48:$AQ$91,COLUMN('Non-energy Multiplier'!AH$1),0)</f>
        <v>1607845983592967.5</v>
      </c>
      <c r="AI28" s="133">
        <f>$C28*VLOOKUP($A28,'Non-energy Multiplier'!$A$48:$AQ$91,COLUMN('Non-energy Multiplier'!AI$1),0)</f>
        <v>1566620991784966</v>
      </c>
      <c r="AJ28" s="133">
        <f>$C28*VLOOKUP($A28,'Non-energy Multiplier'!$A$48:$AQ$91,COLUMN('Non-energy Multiplier'!AJ$1),0)</f>
        <v>1525395999976964</v>
      </c>
      <c r="AK28" s="133">
        <f>$C28*VLOOKUP($A28,'Non-energy Multiplier'!$A$48:$AQ$91,COLUMN('Non-energy Multiplier'!AK$1),0)</f>
        <v>1484171008168962.3</v>
      </c>
      <c r="AL28" s="133">
        <f>$C28*VLOOKUP($A28,'Non-energy Multiplier'!$A$48:$AQ$91,COLUMN('Non-energy Multiplier'!AL$1),0)</f>
        <v>1442946016360960.5</v>
      </c>
      <c r="AM28" s="133">
        <f>$C28*VLOOKUP($A28,'Non-energy Multiplier'!$A$48:$AQ$91,COLUMN('Non-energy Multiplier'!AM$1),0)</f>
        <v>1399650023666419.3</v>
      </c>
      <c r="AN28" s="133">
        <f>$C28*VLOOKUP($A28,'Non-energy Multiplier'!$A$48:$AQ$91,COLUMN('Non-energy Multiplier'!AN$1),0)</f>
        <v>1356354030971878.3</v>
      </c>
      <c r="AO28" s="133">
        <f>$C28*VLOOKUP($A28,'Non-energy Multiplier'!$A$48:$AQ$91,COLUMN('Non-energy Multiplier'!AO$1),0)</f>
        <v>1313058038277337</v>
      </c>
      <c r="AP28" s="133">
        <f>$C28*VLOOKUP($A28,'Non-energy Multiplier'!$A$48:$AQ$91,COLUMN('Non-energy Multiplier'!AP$1),0)</f>
        <v>1269762045582795.8</v>
      </c>
      <c r="AQ28" s="133">
        <f>$C28*VLOOKUP($A28,'Non-energy Multiplier'!$A$48:$AQ$91,COLUMN('Non-energy Multiplier'!AQ$1),0)</f>
        <v>1226466052888254.5</v>
      </c>
      <c r="AR28" s="133" t="str">
        <f>VLOOKUP($A28,'Sector Match'!$A$1:$B$43,2,0)</f>
        <v>iron and steel 241</v>
      </c>
    </row>
    <row r="29" spans="1:44" x14ac:dyDescent="0.2">
      <c r="A29" s="12" t="s">
        <v>27</v>
      </c>
      <c r="B29" s="133">
        <f>'Non-energy Use 2019'!C142</f>
        <v>0</v>
      </c>
      <c r="C29" s="133">
        <f>'Non-energy Use 2020'!C141</f>
        <v>0</v>
      </c>
      <c r="D29" s="133">
        <f>$C29*VLOOKUP($A29,'Non-energy Multiplier'!$A$48:$AQ$91,COLUMN('Non-energy Multiplier'!D$1),0)</f>
        <v>0</v>
      </c>
      <c r="E29" s="133">
        <f>$C29*VLOOKUP($A29,'Non-energy Multiplier'!$A$48:$AQ$91,COLUMN('Non-energy Multiplier'!E$1),0)</f>
        <v>0</v>
      </c>
      <c r="F29" s="133">
        <f>$C29*VLOOKUP($A29,'Non-energy Multiplier'!$A$48:$AQ$91,COLUMN('Non-energy Multiplier'!F$1),0)</f>
        <v>0</v>
      </c>
      <c r="G29" s="133">
        <f>$C29*VLOOKUP($A29,'Non-energy Multiplier'!$A$48:$AQ$91,COLUMN('Non-energy Multiplier'!G$1),0)</f>
        <v>0</v>
      </c>
      <c r="H29" s="133">
        <f>$C29*VLOOKUP($A29,'Non-energy Multiplier'!$A$48:$AQ$91,COLUMN('Non-energy Multiplier'!H$1),0)</f>
        <v>0</v>
      </c>
      <c r="I29" s="133">
        <f>$C29*VLOOKUP($A29,'Non-energy Multiplier'!$A$48:$AQ$91,COLUMN('Non-energy Multiplier'!I$1),0)</f>
        <v>0</v>
      </c>
      <c r="J29" s="133">
        <f>$C29*VLOOKUP($A29,'Non-energy Multiplier'!$A$48:$AQ$91,COLUMN('Non-energy Multiplier'!J$1),0)</f>
        <v>0</v>
      </c>
      <c r="K29" s="133">
        <f>$C29*VLOOKUP($A29,'Non-energy Multiplier'!$A$48:$AQ$91,COLUMN('Non-energy Multiplier'!K$1),0)</f>
        <v>0</v>
      </c>
      <c r="L29" s="133">
        <f>$C29*VLOOKUP($A29,'Non-energy Multiplier'!$A$48:$AQ$91,COLUMN('Non-energy Multiplier'!L$1),0)</f>
        <v>0</v>
      </c>
      <c r="M29" s="133">
        <f>$C29*VLOOKUP($A29,'Non-energy Multiplier'!$A$48:$AQ$91,COLUMN('Non-energy Multiplier'!M$1),0)</f>
        <v>0</v>
      </c>
      <c r="N29" s="133">
        <f>$C29*VLOOKUP($A29,'Non-energy Multiplier'!$A$48:$AQ$91,COLUMN('Non-energy Multiplier'!N$1),0)</f>
        <v>0</v>
      </c>
      <c r="O29" s="133">
        <f>$C29*VLOOKUP($A29,'Non-energy Multiplier'!$A$48:$AQ$91,COLUMN('Non-energy Multiplier'!O$1),0)</f>
        <v>0</v>
      </c>
      <c r="P29" s="133">
        <f>$C29*VLOOKUP($A29,'Non-energy Multiplier'!$A$48:$AQ$91,COLUMN('Non-energy Multiplier'!P$1),0)</f>
        <v>0</v>
      </c>
      <c r="Q29" s="133">
        <f>$C29*VLOOKUP($A29,'Non-energy Multiplier'!$A$48:$AQ$91,COLUMN('Non-energy Multiplier'!Q$1),0)</f>
        <v>0</v>
      </c>
      <c r="R29" s="133">
        <f>$C29*VLOOKUP($A29,'Non-energy Multiplier'!$A$48:$AQ$91,COLUMN('Non-energy Multiplier'!R$1),0)</f>
        <v>0</v>
      </c>
      <c r="S29" s="133">
        <f>$C29*VLOOKUP($A29,'Non-energy Multiplier'!$A$48:$AQ$91,COLUMN('Non-energy Multiplier'!S$1),0)</f>
        <v>0</v>
      </c>
      <c r="T29" s="133">
        <f>$C29*VLOOKUP($A29,'Non-energy Multiplier'!$A$48:$AQ$91,COLUMN('Non-energy Multiplier'!T$1),0)</f>
        <v>0</v>
      </c>
      <c r="U29" s="133">
        <f>$C29*VLOOKUP($A29,'Non-energy Multiplier'!$A$48:$AQ$91,COLUMN('Non-energy Multiplier'!U$1),0)</f>
        <v>0</v>
      </c>
      <c r="V29" s="133">
        <f>$C29*VLOOKUP($A29,'Non-energy Multiplier'!$A$48:$AQ$91,COLUMN('Non-energy Multiplier'!V$1),0)</f>
        <v>0</v>
      </c>
      <c r="W29" s="133">
        <f>$C29*VLOOKUP($A29,'Non-energy Multiplier'!$A$48:$AQ$91,COLUMN('Non-energy Multiplier'!W$1),0)</f>
        <v>0</v>
      </c>
      <c r="X29" s="133">
        <f>$C29*VLOOKUP($A29,'Non-energy Multiplier'!$A$48:$AQ$91,COLUMN('Non-energy Multiplier'!X$1),0)</f>
        <v>0</v>
      </c>
      <c r="Y29" s="133">
        <f>$C29*VLOOKUP($A29,'Non-energy Multiplier'!$A$48:$AQ$91,COLUMN('Non-energy Multiplier'!Y$1),0)</f>
        <v>0</v>
      </c>
      <c r="Z29" s="133">
        <f>$C29*VLOOKUP($A29,'Non-energy Multiplier'!$A$48:$AQ$91,COLUMN('Non-energy Multiplier'!Z$1),0)</f>
        <v>0</v>
      </c>
      <c r="AA29" s="133">
        <f>$C29*VLOOKUP($A29,'Non-energy Multiplier'!$A$48:$AQ$91,COLUMN('Non-energy Multiplier'!AA$1),0)</f>
        <v>0</v>
      </c>
      <c r="AB29" s="133">
        <f>$C29*VLOOKUP($A29,'Non-energy Multiplier'!$A$48:$AQ$91,COLUMN('Non-energy Multiplier'!AB$1),0)</f>
        <v>0</v>
      </c>
      <c r="AC29" s="133">
        <f>$C29*VLOOKUP($A29,'Non-energy Multiplier'!$A$48:$AQ$91,COLUMN('Non-energy Multiplier'!AC$1),0)</f>
        <v>0</v>
      </c>
      <c r="AD29" s="133">
        <f>$C29*VLOOKUP($A29,'Non-energy Multiplier'!$A$48:$AQ$91,COLUMN('Non-energy Multiplier'!AD$1),0)</f>
        <v>0</v>
      </c>
      <c r="AE29" s="133">
        <f>$C29*VLOOKUP($A29,'Non-energy Multiplier'!$A$48:$AQ$91,COLUMN('Non-energy Multiplier'!AE$1),0)</f>
        <v>0</v>
      </c>
      <c r="AF29" s="133">
        <f>$C29*VLOOKUP($A29,'Non-energy Multiplier'!$A$48:$AQ$91,COLUMN('Non-energy Multiplier'!AF$1),0)</f>
        <v>0</v>
      </c>
      <c r="AG29" s="133">
        <f>$C29*VLOOKUP($A29,'Non-energy Multiplier'!$A$48:$AQ$91,COLUMN('Non-energy Multiplier'!AG$1),0)</f>
        <v>0</v>
      </c>
      <c r="AH29" s="133">
        <f>$C29*VLOOKUP($A29,'Non-energy Multiplier'!$A$48:$AQ$91,COLUMN('Non-energy Multiplier'!AH$1),0)</f>
        <v>0</v>
      </c>
      <c r="AI29" s="133">
        <f>$C29*VLOOKUP($A29,'Non-energy Multiplier'!$A$48:$AQ$91,COLUMN('Non-energy Multiplier'!AI$1),0)</f>
        <v>0</v>
      </c>
      <c r="AJ29" s="133">
        <f>$C29*VLOOKUP($A29,'Non-energy Multiplier'!$A$48:$AQ$91,COLUMN('Non-energy Multiplier'!AJ$1),0)</f>
        <v>0</v>
      </c>
      <c r="AK29" s="133">
        <f>$C29*VLOOKUP($A29,'Non-energy Multiplier'!$A$48:$AQ$91,COLUMN('Non-energy Multiplier'!AK$1),0)</f>
        <v>0</v>
      </c>
      <c r="AL29" s="133">
        <f>$C29*VLOOKUP($A29,'Non-energy Multiplier'!$A$48:$AQ$91,COLUMN('Non-energy Multiplier'!AL$1),0)</f>
        <v>0</v>
      </c>
      <c r="AM29" s="133">
        <f>$C29*VLOOKUP($A29,'Non-energy Multiplier'!$A$48:$AQ$91,COLUMN('Non-energy Multiplier'!AM$1),0)</f>
        <v>0</v>
      </c>
      <c r="AN29" s="133">
        <f>$C29*VLOOKUP($A29,'Non-energy Multiplier'!$A$48:$AQ$91,COLUMN('Non-energy Multiplier'!AN$1),0)</f>
        <v>0</v>
      </c>
      <c r="AO29" s="133">
        <f>$C29*VLOOKUP($A29,'Non-energy Multiplier'!$A$48:$AQ$91,COLUMN('Non-energy Multiplier'!AO$1),0)</f>
        <v>0</v>
      </c>
      <c r="AP29" s="133">
        <f>$C29*VLOOKUP($A29,'Non-energy Multiplier'!$A$48:$AQ$91,COLUMN('Non-energy Multiplier'!AP$1),0)</f>
        <v>0</v>
      </c>
      <c r="AQ29" s="133">
        <f>$C29*VLOOKUP($A29,'Non-energy Multiplier'!$A$48:$AQ$91,COLUMN('Non-energy Multiplier'!AQ$1),0)</f>
        <v>0</v>
      </c>
      <c r="AR29" s="133" t="str">
        <f>VLOOKUP($A29,'Sector Match'!$A$1:$B$43,2,0)</f>
        <v>other metals 242</v>
      </c>
    </row>
    <row r="30" spans="1:44" x14ac:dyDescent="0.2">
      <c r="A30" s="12" t="s">
        <v>28</v>
      </c>
      <c r="B30" s="133">
        <f>'Non-energy Use 2019'!C143</f>
        <v>0</v>
      </c>
      <c r="C30" s="133">
        <f>'Non-energy Use 2020'!C142</f>
        <v>0</v>
      </c>
      <c r="D30" s="133">
        <f>$C30*VLOOKUP($A30,'Non-energy Multiplier'!$A$48:$AQ$91,COLUMN('Non-energy Multiplier'!D$1),0)</f>
        <v>0</v>
      </c>
      <c r="E30" s="133">
        <f>$C30*VLOOKUP($A30,'Non-energy Multiplier'!$A$48:$AQ$91,COLUMN('Non-energy Multiplier'!E$1),0)</f>
        <v>0</v>
      </c>
      <c r="F30" s="133">
        <f>$C30*VLOOKUP($A30,'Non-energy Multiplier'!$A$48:$AQ$91,COLUMN('Non-energy Multiplier'!F$1),0)</f>
        <v>0</v>
      </c>
      <c r="G30" s="133">
        <f>$C30*VLOOKUP($A30,'Non-energy Multiplier'!$A$48:$AQ$91,COLUMN('Non-energy Multiplier'!G$1),0)</f>
        <v>0</v>
      </c>
      <c r="H30" s="133">
        <f>$C30*VLOOKUP($A30,'Non-energy Multiplier'!$A$48:$AQ$91,COLUMN('Non-energy Multiplier'!H$1),0)</f>
        <v>0</v>
      </c>
      <c r="I30" s="133">
        <f>$C30*VLOOKUP($A30,'Non-energy Multiplier'!$A$48:$AQ$91,COLUMN('Non-energy Multiplier'!I$1),0)</f>
        <v>0</v>
      </c>
      <c r="J30" s="133">
        <f>$C30*VLOOKUP($A30,'Non-energy Multiplier'!$A$48:$AQ$91,COLUMN('Non-energy Multiplier'!J$1),0)</f>
        <v>0</v>
      </c>
      <c r="K30" s="133">
        <f>$C30*VLOOKUP($A30,'Non-energy Multiplier'!$A$48:$AQ$91,COLUMN('Non-energy Multiplier'!K$1),0)</f>
        <v>0</v>
      </c>
      <c r="L30" s="133">
        <f>$C30*VLOOKUP($A30,'Non-energy Multiplier'!$A$48:$AQ$91,COLUMN('Non-energy Multiplier'!L$1),0)</f>
        <v>0</v>
      </c>
      <c r="M30" s="133">
        <f>$C30*VLOOKUP($A30,'Non-energy Multiplier'!$A$48:$AQ$91,COLUMN('Non-energy Multiplier'!M$1),0)</f>
        <v>0</v>
      </c>
      <c r="N30" s="133">
        <f>$C30*VLOOKUP($A30,'Non-energy Multiplier'!$A$48:$AQ$91,COLUMN('Non-energy Multiplier'!N$1),0)</f>
        <v>0</v>
      </c>
      <c r="O30" s="133">
        <f>$C30*VLOOKUP($A30,'Non-energy Multiplier'!$A$48:$AQ$91,COLUMN('Non-energy Multiplier'!O$1),0)</f>
        <v>0</v>
      </c>
      <c r="P30" s="133">
        <f>$C30*VLOOKUP($A30,'Non-energy Multiplier'!$A$48:$AQ$91,COLUMN('Non-energy Multiplier'!P$1),0)</f>
        <v>0</v>
      </c>
      <c r="Q30" s="133">
        <f>$C30*VLOOKUP($A30,'Non-energy Multiplier'!$A$48:$AQ$91,COLUMN('Non-energy Multiplier'!Q$1),0)</f>
        <v>0</v>
      </c>
      <c r="R30" s="133">
        <f>$C30*VLOOKUP($A30,'Non-energy Multiplier'!$A$48:$AQ$91,COLUMN('Non-energy Multiplier'!R$1),0)</f>
        <v>0</v>
      </c>
      <c r="S30" s="133">
        <f>$C30*VLOOKUP($A30,'Non-energy Multiplier'!$A$48:$AQ$91,COLUMN('Non-energy Multiplier'!S$1),0)</f>
        <v>0</v>
      </c>
      <c r="T30" s="133">
        <f>$C30*VLOOKUP($A30,'Non-energy Multiplier'!$A$48:$AQ$91,COLUMN('Non-energy Multiplier'!T$1),0)</f>
        <v>0</v>
      </c>
      <c r="U30" s="133">
        <f>$C30*VLOOKUP($A30,'Non-energy Multiplier'!$A$48:$AQ$91,COLUMN('Non-energy Multiplier'!U$1),0)</f>
        <v>0</v>
      </c>
      <c r="V30" s="133">
        <f>$C30*VLOOKUP($A30,'Non-energy Multiplier'!$A$48:$AQ$91,COLUMN('Non-energy Multiplier'!V$1),0)</f>
        <v>0</v>
      </c>
      <c r="W30" s="133">
        <f>$C30*VLOOKUP($A30,'Non-energy Multiplier'!$A$48:$AQ$91,COLUMN('Non-energy Multiplier'!W$1),0)</f>
        <v>0</v>
      </c>
      <c r="X30" s="133">
        <f>$C30*VLOOKUP($A30,'Non-energy Multiplier'!$A$48:$AQ$91,COLUMN('Non-energy Multiplier'!X$1),0)</f>
        <v>0</v>
      </c>
      <c r="Y30" s="133">
        <f>$C30*VLOOKUP($A30,'Non-energy Multiplier'!$A$48:$AQ$91,COLUMN('Non-energy Multiplier'!Y$1),0)</f>
        <v>0</v>
      </c>
      <c r="Z30" s="133">
        <f>$C30*VLOOKUP($A30,'Non-energy Multiplier'!$A$48:$AQ$91,COLUMN('Non-energy Multiplier'!Z$1),0)</f>
        <v>0</v>
      </c>
      <c r="AA30" s="133">
        <f>$C30*VLOOKUP($A30,'Non-energy Multiplier'!$A$48:$AQ$91,COLUMN('Non-energy Multiplier'!AA$1),0)</f>
        <v>0</v>
      </c>
      <c r="AB30" s="133">
        <f>$C30*VLOOKUP($A30,'Non-energy Multiplier'!$A$48:$AQ$91,COLUMN('Non-energy Multiplier'!AB$1),0)</f>
        <v>0</v>
      </c>
      <c r="AC30" s="133">
        <f>$C30*VLOOKUP($A30,'Non-energy Multiplier'!$A$48:$AQ$91,COLUMN('Non-energy Multiplier'!AC$1),0)</f>
        <v>0</v>
      </c>
      <c r="AD30" s="133">
        <f>$C30*VLOOKUP($A30,'Non-energy Multiplier'!$A$48:$AQ$91,COLUMN('Non-energy Multiplier'!AD$1),0)</f>
        <v>0</v>
      </c>
      <c r="AE30" s="133">
        <f>$C30*VLOOKUP($A30,'Non-energy Multiplier'!$A$48:$AQ$91,COLUMN('Non-energy Multiplier'!AE$1),0)</f>
        <v>0</v>
      </c>
      <c r="AF30" s="133">
        <f>$C30*VLOOKUP($A30,'Non-energy Multiplier'!$A$48:$AQ$91,COLUMN('Non-energy Multiplier'!AF$1),0)</f>
        <v>0</v>
      </c>
      <c r="AG30" s="133">
        <f>$C30*VLOOKUP($A30,'Non-energy Multiplier'!$A$48:$AQ$91,COLUMN('Non-energy Multiplier'!AG$1),0)</f>
        <v>0</v>
      </c>
      <c r="AH30" s="133">
        <f>$C30*VLOOKUP($A30,'Non-energy Multiplier'!$A$48:$AQ$91,COLUMN('Non-energy Multiplier'!AH$1),0)</f>
        <v>0</v>
      </c>
      <c r="AI30" s="133">
        <f>$C30*VLOOKUP($A30,'Non-energy Multiplier'!$A$48:$AQ$91,COLUMN('Non-energy Multiplier'!AI$1),0)</f>
        <v>0</v>
      </c>
      <c r="AJ30" s="133">
        <f>$C30*VLOOKUP($A30,'Non-energy Multiplier'!$A$48:$AQ$91,COLUMN('Non-energy Multiplier'!AJ$1),0)</f>
        <v>0</v>
      </c>
      <c r="AK30" s="133">
        <f>$C30*VLOOKUP($A30,'Non-energy Multiplier'!$A$48:$AQ$91,COLUMN('Non-energy Multiplier'!AK$1),0)</f>
        <v>0</v>
      </c>
      <c r="AL30" s="133">
        <f>$C30*VLOOKUP($A30,'Non-energy Multiplier'!$A$48:$AQ$91,COLUMN('Non-energy Multiplier'!AL$1),0)</f>
        <v>0</v>
      </c>
      <c r="AM30" s="133">
        <f>$C30*VLOOKUP($A30,'Non-energy Multiplier'!$A$48:$AQ$91,COLUMN('Non-energy Multiplier'!AM$1),0)</f>
        <v>0</v>
      </c>
      <c r="AN30" s="133">
        <f>$C30*VLOOKUP($A30,'Non-energy Multiplier'!$A$48:$AQ$91,COLUMN('Non-energy Multiplier'!AN$1),0)</f>
        <v>0</v>
      </c>
      <c r="AO30" s="133">
        <f>$C30*VLOOKUP($A30,'Non-energy Multiplier'!$A$48:$AQ$91,COLUMN('Non-energy Multiplier'!AO$1),0)</f>
        <v>0</v>
      </c>
      <c r="AP30" s="133">
        <f>$C30*VLOOKUP($A30,'Non-energy Multiplier'!$A$48:$AQ$91,COLUMN('Non-energy Multiplier'!AP$1),0)</f>
        <v>0</v>
      </c>
      <c r="AQ30" s="133">
        <f>$C30*VLOOKUP($A30,'Non-energy Multiplier'!$A$48:$AQ$91,COLUMN('Non-energy Multiplier'!AQ$1),0)</f>
        <v>0</v>
      </c>
      <c r="AR30" s="133" t="str">
        <f>VLOOKUP($A30,'Sector Match'!$A$1:$B$43,2,0)</f>
        <v>metal products except machinery and vehicles 25</v>
      </c>
    </row>
    <row r="31" spans="1:44" x14ac:dyDescent="0.2">
      <c r="A31" s="12" t="s">
        <v>29</v>
      </c>
      <c r="B31" s="133">
        <f>'Non-energy Use 2019'!C144</f>
        <v>0</v>
      </c>
      <c r="C31" s="133">
        <f>'Non-energy Use 2020'!C143</f>
        <v>0</v>
      </c>
      <c r="D31" s="133">
        <f>$C31*VLOOKUP($A31,'Non-energy Multiplier'!$A$48:$AQ$91,COLUMN('Non-energy Multiplier'!D$1),0)</f>
        <v>0</v>
      </c>
      <c r="E31" s="133">
        <f>$C31*VLOOKUP($A31,'Non-energy Multiplier'!$A$48:$AQ$91,COLUMN('Non-energy Multiplier'!E$1),0)</f>
        <v>0</v>
      </c>
      <c r="F31" s="133">
        <f>$C31*VLOOKUP($A31,'Non-energy Multiplier'!$A$48:$AQ$91,COLUMN('Non-energy Multiplier'!F$1),0)</f>
        <v>0</v>
      </c>
      <c r="G31" s="133">
        <f>$C31*VLOOKUP($A31,'Non-energy Multiplier'!$A$48:$AQ$91,COLUMN('Non-energy Multiplier'!G$1),0)</f>
        <v>0</v>
      </c>
      <c r="H31" s="133">
        <f>$C31*VLOOKUP($A31,'Non-energy Multiplier'!$A$48:$AQ$91,COLUMN('Non-energy Multiplier'!H$1),0)</f>
        <v>0</v>
      </c>
      <c r="I31" s="133">
        <f>$C31*VLOOKUP($A31,'Non-energy Multiplier'!$A$48:$AQ$91,COLUMN('Non-energy Multiplier'!I$1),0)</f>
        <v>0</v>
      </c>
      <c r="J31" s="133">
        <f>$C31*VLOOKUP($A31,'Non-energy Multiplier'!$A$48:$AQ$91,COLUMN('Non-energy Multiplier'!J$1),0)</f>
        <v>0</v>
      </c>
      <c r="K31" s="133">
        <f>$C31*VLOOKUP($A31,'Non-energy Multiplier'!$A$48:$AQ$91,COLUMN('Non-energy Multiplier'!K$1),0)</f>
        <v>0</v>
      </c>
      <c r="L31" s="133">
        <f>$C31*VLOOKUP($A31,'Non-energy Multiplier'!$A$48:$AQ$91,COLUMN('Non-energy Multiplier'!L$1),0)</f>
        <v>0</v>
      </c>
      <c r="M31" s="133">
        <f>$C31*VLOOKUP($A31,'Non-energy Multiplier'!$A$48:$AQ$91,COLUMN('Non-energy Multiplier'!M$1),0)</f>
        <v>0</v>
      </c>
      <c r="N31" s="133">
        <f>$C31*VLOOKUP($A31,'Non-energy Multiplier'!$A$48:$AQ$91,COLUMN('Non-energy Multiplier'!N$1),0)</f>
        <v>0</v>
      </c>
      <c r="O31" s="133">
        <f>$C31*VLOOKUP($A31,'Non-energy Multiplier'!$A$48:$AQ$91,COLUMN('Non-energy Multiplier'!O$1),0)</f>
        <v>0</v>
      </c>
      <c r="P31" s="133">
        <f>$C31*VLOOKUP($A31,'Non-energy Multiplier'!$A$48:$AQ$91,COLUMN('Non-energy Multiplier'!P$1),0)</f>
        <v>0</v>
      </c>
      <c r="Q31" s="133">
        <f>$C31*VLOOKUP($A31,'Non-energy Multiplier'!$A$48:$AQ$91,COLUMN('Non-energy Multiplier'!Q$1),0)</f>
        <v>0</v>
      </c>
      <c r="R31" s="133">
        <f>$C31*VLOOKUP($A31,'Non-energy Multiplier'!$A$48:$AQ$91,COLUMN('Non-energy Multiplier'!R$1),0)</f>
        <v>0</v>
      </c>
      <c r="S31" s="133">
        <f>$C31*VLOOKUP($A31,'Non-energy Multiplier'!$A$48:$AQ$91,COLUMN('Non-energy Multiplier'!S$1),0)</f>
        <v>0</v>
      </c>
      <c r="T31" s="133">
        <f>$C31*VLOOKUP($A31,'Non-energy Multiplier'!$A$48:$AQ$91,COLUMN('Non-energy Multiplier'!T$1),0)</f>
        <v>0</v>
      </c>
      <c r="U31" s="133">
        <f>$C31*VLOOKUP($A31,'Non-energy Multiplier'!$A$48:$AQ$91,COLUMN('Non-energy Multiplier'!U$1),0)</f>
        <v>0</v>
      </c>
      <c r="V31" s="133">
        <f>$C31*VLOOKUP($A31,'Non-energy Multiplier'!$A$48:$AQ$91,COLUMN('Non-energy Multiplier'!V$1),0)</f>
        <v>0</v>
      </c>
      <c r="W31" s="133">
        <f>$C31*VLOOKUP($A31,'Non-energy Multiplier'!$A$48:$AQ$91,COLUMN('Non-energy Multiplier'!W$1),0)</f>
        <v>0</v>
      </c>
      <c r="X31" s="133">
        <f>$C31*VLOOKUP($A31,'Non-energy Multiplier'!$A$48:$AQ$91,COLUMN('Non-energy Multiplier'!X$1),0)</f>
        <v>0</v>
      </c>
      <c r="Y31" s="133">
        <f>$C31*VLOOKUP($A31,'Non-energy Multiplier'!$A$48:$AQ$91,COLUMN('Non-energy Multiplier'!Y$1),0)</f>
        <v>0</v>
      </c>
      <c r="Z31" s="133">
        <f>$C31*VLOOKUP($A31,'Non-energy Multiplier'!$A$48:$AQ$91,COLUMN('Non-energy Multiplier'!Z$1),0)</f>
        <v>0</v>
      </c>
      <c r="AA31" s="133">
        <f>$C31*VLOOKUP($A31,'Non-energy Multiplier'!$A$48:$AQ$91,COLUMN('Non-energy Multiplier'!AA$1),0)</f>
        <v>0</v>
      </c>
      <c r="AB31" s="133">
        <f>$C31*VLOOKUP($A31,'Non-energy Multiplier'!$A$48:$AQ$91,COLUMN('Non-energy Multiplier'!AB$1),0)</f>
        <v>0</v>
      </c>
      <c r="AC31" s="133">
        <f>$C31*VLOOKUP($A31,'Non-energy Multiplier'!$A$48:$AQ$91,COLUMN('Non-energy Multiplier'!AC$1),0)</f>
        <v>0</v>
      </c>
      <c r="AD31" s="133">
        <f>$C31*VLOOKUP($A31,'Non-energy Multiplier'!$A$48:$AQ$91,COLUMN('Non-energy Multiplier'!AD$1),0)</f>
        <v>0</v>
      </c>
      <c r="AE31" s="133">
        <f>$C31*VLOOKUP($A31,'Non-energy Multiplier'!$A$48:$AQ$91,COLUMN('Non-energy Multiplier'!AE$1),0)</f>
        <v>0</v>
      </c>
      <c r="AF31" s="133">
        <f>$C31*VLOOKUP($A31,'Non-energy Multiplier'!$A$48:$AQ$91,COLUMN('Non-energy Multiplier'!AF$1),0)</f>
        <v>0</v>
      </c>
      <c r="AG31" s="133">
        <f>$C31*VLOOKUP($A31,'Non-energy Multiplier'!$A$48:$AQ$91,COLUMN('Non-energy Multiplier'!AG$1),0)</f>
        <v>0</v>
      </c>
      <c r="AH31" s="133">
        <f>$C31*VLOOKUP($A31,'Non-energy Multiplier'!$A$48:$AQ$91,COLUMN('Non-energy Multiplier'!AH$1),0)</f>
        <v>0</v>
      </c>
      <c r="AI31" s="133">
        <f>$C31*VLOOKUP($A31,'Non-energy Multiplier'!$A$48:$AQ$91,COLUMN('Non-energy Multiplier'!AI$1),0)</f>
        <v>0</v>
      </c>
      <c r="AJ31" s="133">
        <f>$C31*VLOOKUP($A31,'Non-energy Multiplier'!$A$48:$AQ$91,COLUMN('Non-energy Multiplier'!AJ$1),0)</f>
        <v>0</v>
      </c>
      <c r="AK31" s="133">
        <f>$C31*VLOOKUP($A31,'Non-energy Multiplier'!$A$48:$AQ$91,COLUMN('Non-energy Multiplier'!AK$1),0)</f>
        <v>0</v>
      </c>
      <c r="AL31" s="133">
        <f>$C31*VLOOKUP($A31,'Non-energy Multiplier'!$A$48:$AQ$91,COLUMN('Non-energy Multiplier'!AL$1),0)</f>
        <v>0</v>
      </c>
      <c r="AM31" s="133">
        <f>$C31*VLOOKUP($A31,'Non-energy Multiplier'!$A$48:$AQ$91,COLUMN('Non-energy Multiplier'!AM$1),0)</f>
        <v>0</v>
      </c>
      <c r="AN31" s="133">
        <f>$C31*VLOOKUP($A31,'Non-energy Multiplier'!$A$48:$AQ$91,COLUMN('Non-energy Multiplier'!AN$1),0)</f>
        <v>0</v>
      </c>
      <c r="AO31" s="133">
        <f>$C31*VLOOKUP($A31,'Non-energy Multiplier'!$A$48:$AQ$91,COLUMN('Non-energy Multiplier'!AO$1),0)</f>
        <v>0</v>
      </c>
      <c r="AP31" s="133">
        <f>$C31*VLOOKUP($A31,'Non-energy Multiplier'!$A$48:$AQ$91,COLUMN('Non-energy Multiplier'!AP$1),0)</f>
        <v>0</v>
      </c>
      <c r="AQ31" s="133">
        <f>$C31*VLOOKUP($A31,'Non-energy Multiplier'!$A$48:$AQ$91,COLUMN('Non-energy Multiplier'!AQ$1),0)</f>
        <v>0</v>
      </c>
      <c r="AR31" s="133" t="str">
        <f>VLOOKUP($A31,'Sector Match'!$A$1:$B$43,2,0)</f>
        <v>other manufacturing 31T33</v>
      </c>
    </row>
    <row r="32" spans="1:44" x14ac:dyDescent="0.2">
      <c r="A32" s="12" t="s">
        <v>30</v>
      </c>
      <c r="B32" s="133">
        <f>'Non-energy Use 2019'!C145</f>
        <v>0</v>
      </c>
      <c r="C32" s="133">
        <f>'Non-energy Use 2020'!C144</f>
        <v>0</v>
      </c>
      <c r="D32" s="133">
        <f>$C32*VLOOKUP($A32,'Non-energy Multiplier'!$A$48:$AQ$91,COLUMN('Non-energy Multiplier'!D$1),0)</f>
        <v>0</v>
      </c>
      <c r="E32" s="133">
        <f>$C32*VLOOKUP($A32,'Non-energy Multiplier'!$A$48:$AQ$91,COLUMN('Non-energy Multiplier'!E$1),0)</f>
        <v>0</v>
      </c>
      <c r="F32" s="133">
        <f>$C32*VLOOKUP($A32,'Non-energy Multiplier'!$A$48:$AQ$91,COLUMN('Non-energy Multiplier'!F$1),0)</f>
        <v>0</v>
      </c>
      <c r="G32" s="133">
        <f>$C32*VLOOKUP($A32,'Non-energy Multiplier'!$A$48:$AQ$91,COLUMN('Non-energy Multiplier'!G$1),0)</f>
        <v>0</v>
      </c>
      <c r="H32" s="133">
        <f>$C32*VLOOKUP($A32,'Non-energy Multiplier'!$A$48:$AQ$91,COLUMN('Non-energy Multiplier'!H$1),0)</f>
        <v>0</v>
      </c>
      <c r="I32" s="133">
        <f>$C32*VLOOKUP($A32,'Non-energy Multiplier'!$A$48:$AQ$91,COLUMN('Non-energy Multiplier'!I$1),0)</f>
        <v>0</v>
      </c>
      <c r="J32" s="133">
        <f>$C32*VLOOKUP($A32,'Non-energy Multiplier'!$A$48:$AQ$91,COLUMN('Non-energy Multiplier'!J$1),0)</f>
        <v>0</v>
      </c>
      <c r="K32" s="133">
        <f>$C32*VLOOKUP($A32,'Non-energy Multiplier'!$A$48:$AQ$91,COLUMN('Non-energy Multiplier'!K$1),0)</f>
        <v>0</v>
      </c>
      <c r="L32" s="133">
        <f>$C32*VLOOKUP($A32,'Non-energy Multiplier'!$A$48:$AQ$91,COLUMN('Non-energy Multiplier'!L$1),0)</f>
        <v>0</v>
      </c>
      <c r="M32" s="133">
        <f>$C32*VLOOKUP($A32,'Non-energy Multiplier'!$A$48:$AQ$91,COLUMN('Non-energy Multiplier'!M$1),0)</f>
        <v>0</v>
      </c>
      <c r="N32" s="133">
        <f>$C32*VLOOKUP($A32,'Non-energy Multiplier'!$A$48:$AQ$91,COLUMN('Non-energy Multiplier'!N$1),0)</f>
        <v>0</v>
      </c>
      <c r="O32" s="133">
        <f>$C32*VLOOKUP($A32,'Non-energy Multiplier'!$A$48:$AQ$91,COLUMN('Non-energy Multiplier'!O$1),0)</f>
        <v>0</v>
      </c>
      <c r="P32" s="133">
        <f>$C32*VLOOKUP($A32,'Non-energy Multiplier'!$A$48:$AQ$91,COLUMN('Non-energy Multiplier'!P$1),0)</f>
        <v>0</v>
      </c>
      <c r="Q32" s="133">
        <f>$C32*VLOOKUP($A32,'Non-energy Multiplier'!$A$48:$AQ$91,COLUMN('Non-energy Multiplier'!Q$1),0)</f>
        <v>0</v>
      </c>
      <c r="R32" s="133">
        <f>$C32*VLOOKUP($A32,'Non-energy Multiplier'!$A$48:$AQ$91,COLUMN('Non-energy Multiplier'!R$1),0)</f>
        <v>0</v>
      </c>
      <c r="S32" s="133">
        <f>$C32*VLOOKUP($A32,'Non-energy Multiplier'!$A$48:$AQ$91,COLUMN('Non-energy Multiplier'!S$1),0)</f>
        <v>0</v>
      </c>
      <c r="T32" s="133">
        <f>$C32*VLOOKUP($A32,'Non-energy Multiplier'!$A$48:$AQ$91,COLUMN('Non-energy Multiplier'!T$1),0)</f>
        <v>0</v>
      </c>
      <c r="U32" s="133">
        <f>$C32*VLOOKUP($A32,'Non-energy Multiplier'!$A$48:$AQ$91,COLUMN('Non-energy Multiplier'!U$1),0)</f>
        <v>0</v>
      </c>
      <c r="V32" s="133">
        <f>$C32*VLOOKUP($A32,'Non-energy Multiplier'!$A$48:$AQ$91,COLUMN('Non-energy Multiplier'!V$1),0)</f>
        <v>0</v>
      </c>
      <c r="W32" s="133">
        <f>$C32*VLOOKUP($A32,'Non-energy Multiplier'!$A$48:$AQ$91,COLUMN('Non-energy Multiplier'!W$1),0)</f>
        <v>0</v>
      </c>
      <c r="X32" s="133">
        <f>$C32*VLOOKUP($A32,'Non-energy Multiplier'!$A$48:$AQ$91,COLUMN('Non-energy Multiplier'!X$1),0)</f>
        <v>0</v>
      </c>
      <c r="Y32" s="133">
        <f>$C32*VLOOKUP($A32,'Non-energy Multiplier'!$A$48:$AQ$91,COLUMN('Non-energy Multiplier'!Y$1),0)</f>
        <v>0</v>
      </c>
      <c r="Z32" s="133">
        <f>$C32*VLOOKUP($A32,'Non-energy Multiplier'!$A$48:$AQ$91,COLUMN('Non-energy Multiplier'!Z$1),0)</f>
        <v>0</v>
      </c>
      <c r="AA32" s="133">
        <f>$C32*VLOOKUP($A32,'Non-energy Multiplier'!$A$48:$AQ$91,COLUMN('Non-energy Multiplier'!AA$1),0)</f>
        <v>0</v>
      </c>
      <c r="AB32" s="133">
        <f>$C32*VLOOKUP($A32,'Non-energy Multiplier'!$A$48:$AQ$91,COLUMN('Non-energy Multiplier'!AB$1),0)</f>
        <v>0</v>
      </c>
      <c r="AC32" s="133">
        <f>$C32*VLOOKUP($A32,'Non-energy Multiplier'!$A$48:$AQ$91,COLUMN('Non-energy Multiplier'!AC$1),0)</f>
        <v>0</v>
      </c>
      <c r="AD32" s="133">
        <f>$C32*VLOOKUP($A32,'Non-energy Multiplier'!$A$48:$AQ$91,COLUMN('Non-energy Multiplier'!AD$1),0)</f>
        <v>0</v>
      </c>
      <c r="AE32" s="133">
        <f>$C32*VLOOKUP($A32,'Non-energy Multiplier'!$A$48:$AQ$91,COLUMN('Non-energy Multiplier'!AE$1),0)</f>
        <v>0</v>
      </c>
      <c r="AF32" s="133">
        <f>$C32*VLOOKUP($A32,'Non-energy Multiplier'!$A$48:$AQ$91,COLUMN('Non-energy Multiplier'!AF$1),0)</f>
        <v>0</v>
      </c>
      <c r="AG32" s="133">
        <f>$C32*VLOOKUP($A32,'Non-energy Multiplier'!$A$48:$AQ$91,COLUMN('Non-energy Multiplier'!AG$1),0)</f>
        <v>0</v>
      </c>
      <c r="AH32" s="133">
        <f>$C32*VLOOKUP($A32,'Non-energy Multiplier'!$A$48:$AQ$91,COLUMN('Non-energy Multiplier'!AH$1),0)</f>
        <v>0</v>
      </c>
      <c r="AI32" s="133">
        <f>$C32*VLOOKUP($A32,'Non-energy Multiplier'!$A$48:$AQ$91,COLUMN('Non-energy Multiplier'!AI$1),0)</f>
        <v>0</v>
      </c>
      <c r="AJ32" s="133">
        <f>$C32*VLOOKUP($A32,'Non-energy Multiplier'!$A$48:$AQ$91,COLUMN('Non-energy Multiplier'!AJ$1),0)</f>
        <v>0</v>
      </c>
      <c r="AK32" s="133">
        <f>$C32*VLOOKUP($A32,'Non-energy Multiplier'!$A$48:$AQ$91,COLUMN('Non-energy Multiplier'!AK$1),0)</f>
        <v>0</v>
      </c>
      <c r="AL32" s="133">
        <f>$C32*VLOOKUP($A32,'Non-energy Multiplier'!$A$48:$AQ$91,COLUMN('Non-energy Multiplier'!AL$1),0)</f>
        <v>0</v>
      </c>
      <c r="AM32" s="133">
        <f>$C32*VLOOKUP($A32,'Non-energy Multiplier'!$A$48:$AQ$91,COLUMN('Non-energy Multiplier'!AM$1),0)</f>
        <v>0</v>
      </c>
      <c r="AN32" s="133">
        <f>$C32*VLOOKUP($A32,'Non-energy Multiplier'!$A$48:$AQ$91,COLUMN('Non-energy Multiplier'!AN$1),0)</f>
        <v>0</v>
      </c>
      <c r="AO32" s="133">
        <f>$C32*VLOOKUP($A32,'Non-energy Multiplier'!$A$48:$AQ$91,COLUMN('Non-energy Multiplier'!AO$1),0)</f>
        <v>0</v>
      </c>
      <c r="AP32" s="133">
        <f>$C32*VLOOKUP($A32,'Non-energy Multiplier'!$A$48:$AQ$91,COLUMN('Non-energy Multiplier'!AP$1),0)</f>
        <v>0</v>
      </c>
      <c r="AQ32" s="133">
        <f>$C32*VLOOKUP($A32,'Non-energy Multiplier'!$A$48:$AQ$91,COLUMN('Non-energy Multiplier'!AQ$1),0)</f>
        <v>0</v>
      </c>
      <c r="AR32" s="133" t="str">
        <f>VLOOKUP($A32,'Sector Match'!$A$1:$B$43,2,0)</f>
        <v>glass and glass products 231</v>
      </c>
    </row>
    <row r="33" spans="1:44" x14ac:dyDescent="0.2">
      <c r="A33" s="12" t="s">
        <v>31</v>
      </c>
      <c r="B33" s="133">
        <f>'Non-energy Use 2019'!C146</f>
        <v>0</v>
      </c>
      <c r="C33" s="133">
        <f>'Non-energy Use 2020'!C145</f>
        <v>0</v>
      </c>
      <c r="D33" s="133">
        <f>$C33*VLOOKUP($A33,'Non-energy Multiplier'!$A$48:$AQ$91,COLUMN('Non-energy Multiplier'!D$1),0)</f>
        <v>0</v>
      </c>
      <c r="E33" s="133">
        <f>$C33*VLOOKUP($A33,'Non-energy Multiplier'!$A$48:$AQ$91,COLUMN('Non-energy Multiplier'!E$1),0)</f>
        <v>0</v>
      </c>
      <c r="F33" s="133">
        <f>$C33*VLOOKUP($A33,'Non-energy Multiplier'!$A$48:$AQ$91,COLUMN('Non-energy Multiplier'!F$1),0)</f>
        <v>0</v>
      </c>
      <c r="G33" s="133">
        <f>$C33*VLOOKUP($A33,'Non-energy Multiplier'!$A$48:$AQ$91,COLUMN('Non-energy Multiplier'!G$1),0)</f>
        <v>0</v>
      </c>
      <c r="H33" s="133">
        <f>$C33*VLOOKUP($A33,'Non-energy Multiplier'!$A$48:$AQ$91,COLUMN('Non-energy Multiplier'!H$1),0)</f>
        <v>0</v>
      </c>
      <c r="I33" s="133">
        <f>$C33*VLOOKUP($A33,'Non-energy Multiplier'!$A$48:$AQ$91,COLUMN('Non-energy Multiplier'!I$1),0)</f>
        <v>0</v>
      </c>
      <c r="J33" s="133">
        <f>$C33*VLOOKUP($A33,'Non-energy Multiplier'!$A$48:$AQ$91,COLUMN('Non-energy Multiplier'!J$1),0)</f>
        <v>0</v>
      </c>
      <c r="K33" s="133">
        <f>$C33*VLOOKUP($A33,'Non-energy Multiplier'!$A$48:$AQ$91,COLUMN('Non-energy Multiplier'!K$1),0)</f>
        <v>0</v>
      </c>
      <c r="L33" s="133">
        <f>$C33*VLOOKUP($A33,'Non-energy Multiplier'!$A$48:$AQ$91,COLUMN('Non-energy Multiplier'!L$1),0)</f>
        <v>0</v>
      </c>
      <c r="M33" s="133">
        <f>$C33*VLOOKUP($A33,'Non-energy Multiplier'!$A$48:$AQ$91,COLUMN('Non-energy Multiplier'!M$1),0)</f>
        <v>0</v>
      </c>
      <c r="N33" s="133">
        <f>$C33*VLOOKUP($A33,'Non-energy Multiplier'!$A$48:$AQ$91,COLUMN('Non-energy Multiplier'!N$1),0)</f>
        <v>0</v>
      </c>
      <c r="O33" s="133">
        <f>$C33*VLOOKUP($A33,'Non-energy Multiplier'!$A$48:$AQ$91,COLUMN('Non-energy Multiplier'!O$1),0)</f>
        <v>0</v>
      </c>
      <c r="P33" s="133">
        <f>$C33*VLOOKUP($A33,'Non-energy Multiplier'!$A$48:$AQ$91,COLUMN('Non-energy Multiplier'!P$1),0)</f>
        <v>0</v>
      </c>
      <c r="Q33" s="133">
        <f>$C33*VLOOKUP($A33,'Non-energy Multiplier'!$A$48:$AQ$91,COLUMN('Non-energy Multiplier'!Q$1),0)</f>
        <v>0</v>
      </c>
      <c r="R33" s="133">
        <f>$C33*VLOOKUP($A33,'Non-energy Multiplier'!$A$48:$AQ$91,COLUMN('Non-energy Multiplier'!R$1),0)</f>
        <v>0</v>
      </c>
      <c r="S33" s="133">
        <f>$C33*VLOOKUP($A33,'Non-energy Multiplier'!$A$48:$AQ$91,COLUMN('Non-energy Multiplier'!S$1),0)</f>
        <v>0</v>
      </c>
      <c r="T33" s="133">
        <f>$C33*VLOOKUP($A33,'Non-energy Multiplier'!$A$48:$AQ$91,COLUMN('Non-energy Multiplier'!T$1),0)</f>
        <v>0</v>
      </c>
      <c r="U33" s="133">
        <f>$C33*VLOOKUP($A33,'Non-energy Multiplier'!$A$48:$AQ$91,COLUMN('Non-energy Multiplier'!U$1),0)</f>
        <v>0</v>
      </c>
      <c r="V33" s="133">
        <f>$C33*VLOOKUP($A33,'Non-energy Multiplier'!$A$48:$AQ$91,COLUMN('Non-energy Multiplier'!V$1),0)</f>
        <v>0</v>
      </c>
      <c r="W33" s="133">
        <f>$C33*VLOOKUP($A33,'Non-energy Multiplier'!$A$48:$AQ$91,COLUMN('Non-energy Multiplier'!W$1),0)</f>
        <v>0</v>
      </c>
      <c r="X33" s="133">
        <f>$C33*VLOOKUP($A33,'Non-energy Multiplier'!$A$48:$AQ$91,COLUMN('Non-energy Multiplier'!X$1),0)</f>
        <v>0</v>
      </c>
      <c r="Y33" s="133">
        <f>$C33*VLOOKUP($A33,'Non-energy Multiplier'!$A$48:$AQ$91,COLUMN('Non-energy Multiplier'!Y$1),0)</f>
        <v>0</v>
      </c>
      <c r="Z33" s="133">
        <f>$C33*VLOOKUP($A33,'Non-energy Multiplier'!$A$48:$AQ$91,COLUMN('Non-energy Multiplier'!Z$1),0)</f>
        <v>0</v>
      </c>
      <c r="AA33" s="133">
        <f>$C33*VLOOKUP($A33,'Non-energy Multiplier'!$A$48:$AQ$91,COLUMN('Non-energy Multiplier'!AA$1),0)</f>
        <v>0</v>
      </c>
      <c r="AB33" s="133">
        <f>$C33*VLOOKUP($A33,'Non-energy Multiplier'!$A$48:$AQ$91,COLUMN('Non-energy Multiplier'!AB$1),0)</f>
        <v>0</v>
      </c>
      <c r="AC33" s="133">
        <f>$C33*VLOOKUP($A33,'Non-energy Multiplier'!$A$48:$AQ$91,COLUMN('Non-energy Multiplier'!AC$1),0)</f>
        <v>0</v>
      </c>
      <c r="AD33" s="133">
        <f>$C33*VLOOKUP($A33,'Non-energy Multiplier'!$A$48:$AQ$91,COLUMN('Non-energy Multiplier'!AD$1),0)</f>
        <v>0</v>
      </c>
      <c r="AE33" s="133">
        <f>$C33*VLOOKUP($A33,'Non-energy Multiplier'!$A$48:$AQ$91,COLUMN('Non-energy Multiplier'!AE$1),0)</f>
        <v>0</v>
      </c>
      <c r="AF33" s="133">
        <f>$C33*VLOOKUP($A33,'Non-energy Multiplier'!$A$48:$AQ$91,COLUMN('Non-energy Multiplier'!AF$1),0)</f>
        <v>0</v>
      </c>
      <c r="AG33" s="133">
        <f>$C33*VLOOKUP($A33,'Non-energy Multiplier'!$A$48:$AQ$91,COLUMN('Non-energy Multiplier'!AG$1),0)</f>
        <v>0</v>
      </c>
      <c r="AH33" s="133">
        <f>$C33*VLOOKUP($A33,'Non-energy Multiplier'!$A$48:$AQ$91,COLUMN('Non-energy Multiplier'!AH$1),0)</f>
        <v>0</v>
      </c>
      <c r="AI33" s="133">
        <f>$C33*VLOOKUP($A33,'Non-energy Multiplier'!$A$48:$AQ$91,COLUMN('Non-energy Multiplier'!AI$1),0)</f>
        <v>0</v>
      </c>
      <c r="AJ33" s="133">
        <f>$C33*VLOOKUP($A33,'Non-energy Multiplier'!$A$48:$AQ$91,COLUMN('Non-energy Multiplier'!AJ$1),0)</f>
        <v>0</v>
      </c>
      <c r="AK33" s="133">
        <f>$C33*VLOOKUP($A33,'Non-energy Multiplier'!$A$48:$AQ$91,COLUMN('Non-energy Multiplier'!AK$1),0)</f>
        <v>0</v>
      </c>
      <c r="AL33" s="133">
        <f>$C33*VLOOKUP($A33,'Non-energy Multiplier'!$A$48:$AQ$91,COLUMN('Non-energy Multiplier'!AL$1),0)</f>
        <v>0</v>
      </c>
      <c r="AM33" s="133">
        <f>$C33*VLOOKUP($A33,'Non-energy Multiplier'!$A$48:$AQ$91,COLUMN('Non-energy Multiplier'!AM$1),0)</f>
        <v>0</v>
      </c>
      <c r="AN33" s="133">
        <f>$C33*VLOOKUP($A33,'Non-energy Multiplier'!$A$48:$AQ$91,COLUMN('Non-energy Multiplier'!AN$1),0)</f>
        <v>0</v>
      </c>
      <c r="AO33" s="133">
        <f>$C33*VLOOKUP($A33,'Non-energy Multiplier'!$A$48:$AQ$91,COLUMN('Non-energy Multiplier'!AO$1),0)</f>
        <v>0</v>
      </c>
      <c r="AP33" s="133">
        <f>$C33*VLOOKUP($A33,'Non-energy Multiplier'!$A$48:$AQ$91,COLUMN('Non-energy Multiplier'!AP$1),0)</f>
        <v>0</v>
      </c>
      <c r="AQ33" s="133">
        <f>$C33*VLOOKUP($A33,'Non-energy Multiplier'!$A$48:$AQ$91,COLUMN('Non-energy Multiplier'!AQ$1),0)</f>
        <v>0</v>
      </c>
      <c r="AR33" s="133" t="str">
        <f>VLOOKUP($A33,'Sector Match'!$A$1:$B$43,2,0)</f>
        <v>road vehicles 29</v>
      </c>
    </row>
    <row r="34" spans="1:44" x14ac:dyDescent="0.2">
      <c r="A34" s="12" t="s">
        <v>32</v>
      </c>
      <c r="B34" s="133">
        <f>'Non-energy Use 2019'!C147</f>
        <v>0</v>
      </c>
      <c r="C34" s="133">
        <f>'Non-energy Use 2020'!C146</f>
        <v>0</v>
      </c>
      <c r="D34" s="133">
        <f>$C34*VLOOKUP($A34,'Non-energy Multiplier'!$A$48:$AQ$91,COLUMN('Non-energy Multiplier'!D$1),0)</f>
        <v>0</v>
      </c>
      <c r="E34" s="133">
        <f>$C34*VLOOKUP($A34,'Non-energy Multiplier'!$A$48:$AQ$91,COLUMN('Non-energy Multiplier'!E$1),0)</f>
        <v>0</v>
      </c>
      <c r="F34" s="133">
        <f>$C34*VLOOKUP($A34,'Non-energy Multiplier'!$A$48:$AQ$91,COLUMN('Non-energy Multiplier'!F$1),0)</f>
        <v>0</v>
      </c>
      <c r="G34" s="133">
        <f>$C34*VLOOKUP($A34,'Non-energy Multiplier'!$A$48:$AQ$91,COLUMN('Non-energy Multiplier'!G$1),0)</f>
        <v>0</v>
      </c>
      <c r="H34" s="133">
        <f>$C34*VLOOKUP($A34,'Non-energy Multiplier'!$A$48:$AQ$91,COLUMN('Non-energy Multiplier'!H$1),0)</f>
        <v>0</v>
      </c>
      <c r="I34" s="133">
        <f>$C34*VLOOKUP($A34,'Non-energy Multiplier'!$A$48:$AQ$91,COLUMN('Non-energy Multiplier'!I$1),0)</f>
        <v>0</v>
      </c>
      <c r="J34" s="133">
        <f>$C34*VLOOKUP($A34,'Non-energy Multiplier'!$A$48:$AQ$91,COLUMN('Non-energy Multiplier'!J$1),0)</f>
        <v>0</v>
      </c>
      <c r="K34" s="133">
        <f>$C34*VLOOKUP($A34,'Non-energy Multiplier'!$A$48:$AQ$91,COLUMN('Non-energy Multiplier'!K$1),0)</f>
        <v>0</v>
      </c>
      <c r="L34" s="133">
        <f>$C34*VLOOKUP($A34,'Non-energy Multiplier'!$A$48:$AQ$91,COLUMN('Non-energy Multiplier'!L$1),0)</f>
        <v>0</v>
      </c>
      <c r="M34" s="133">
        <f>$C34*VLOOKUP($A34,'Non-energy Multiplier'!$A$48:$AQ$91,COLUMN('Non-energy Multiplier'!M$1),0)</f>
        <v>0</v>
      </c>
      <c r="N34" s="133">
        <f>$C34*VLOOKUP($A34,'Non-energy Multiplier'!$A$48:$AQ$91,COLUMN('Non-energy Multiplier'!N$1),0)</f>
        <v>0</v>
      </c>
      <c r="O34" s="133">
        <f>$C34*VLOOKUP($A34,'Non-energy Multiplier'!$A$48:$AQ$91,COLUMN('Non-energy Multiplier'!O$1),0)</f>
        <v>0</v>
      </c>
      <c r="P34" s="133">
        <f>$C34*VLOOKUP($A34,'Non-energy Multiplier'!$A$48:$AQ$91,COLUMN('Non-energy Multiplier'!P$1),0)</f>
        <v>0</v>
      </c>
      <c r="Q34" s="133">
        <f>$C34*VLOOKUP($A34,'Non-energy Multiplier'!$A$48:$AQ$91,COLUMN('Non-energy Multiplier'!Q$1),0)</f>
        <v>0</v>
      </c>
      <c r="R34" s="133">
        <f>$C34*VLOOKUP($A34,'Non-energy Multiplier'!$A$48:$AQ$91,COLUMN('Non-energy Multiplier'!R$1),0)</f>
        <v>0</v>
      </c>
      <c r="S34" s="133">
        <f>$C34*VLOOKUP($A34,'Non-energy Multiplier'!$A$48:$AQ$91,COLUMN('Non-energy Multiplier'!S$1),0)</f>
        <v>0</v>
      </c>
      <c r="T34" s="133">
        <f>$C34*VLOOKUP($A34,'Non-energy Multiplier'!$A$48:$AQ$91,COLUMN('Non-energy Multiplier'!T$1),0)</f>
        <v>0</v>
      </c>
      <c r="U34" s="133">
        <f>$C34*VLOOKUP($A34,'Non-energy Multiplier'!$A$48:$AQ$91,COLUMN('Non-energy Multiplier'!U$1),0)</f>
        <v>0</v>
      </c>
      <c r="V34" s="133">
        <f>$C34*VLOOKUP($A34,'Non-energy Multiplier'!$A$48:$AQ$91,COLUMN('Non-energy Multiplier'!V$1),0)</f>
        <v>0</v>
      </c>
      <c r="W34" s="133">
        <f>$C34*VLOOKUP($A34,'Non-energy Multiplier'!$A$48:$AQ$91,COLUMN('Non-energy Multiplier'!W$1),0)</f>
        <v>0</v>
      </c>
      <c r="X34" s="133">
        <f>$C34*VLOOKUP($A34,'Non-energy Multiplier'!$A$48:$AQ$91,COLUMN('Non-energy Multiplier'!X$1),0)</f>
        <v>0</v>
      </c>
      <c r="Y34" s="133">
        <f>$C34*VLOOKUP($A34,'Non-energy Multiplier'!$A$48:$AQ$91,COLUMN('Non-energy Multiplier'!Y$1),0)</f>
        <v>0</v>
      </c>
      <c r="Z34" s="133">
        <f>$C34*VLOOKUP($A34,'Non-energy Multiplier'!$A$48:$AQ$91,COLUMN('Non-energy Multiplier'!Z$1),0)</f>
        <v>0</v>
      </c>
      <c r="AA34" s="133">
        <f>$C34*VLOOKUP($A34,'Non-energy Multiplier'!$A$48:$AQ$91,COLUMN('Non-energy Multiplier'!AA$1),0)</f>
        <v>0</v>
      </c>
      <c r="AB34" s="133">
        <f>$C34*VLOOKUP($A34,'Non-energy Multiplier'!$A$48:$AQ$91,COLUMN('Non-energy Multiplier'!AB$1),0)</f>
        <v>0</v>
      </c>
      <c r="AC34" s="133">
        <f>$C34*VLOOKUP($A34,'Non-energy Multiplier'!$A$48:$AQ$91,COLUMN('Non-energy Multiplier'!AC$1),0)</f>
        <v>0</v>
      </c>
      <c r="AD34" s="133">
        <f>$C34*VLOOKUP($A34,'Non-energy Multiplier'!$A$48:$AQ$91,COLUMN('Non-energy Multiplier'!AD$1),0)</f>
        <v>0</v>
      </c>
      <c r="AE34" s="133">
        <f>$C34*VLOOKUP($A34,'Non-energy Multiplier'!$A$48:$AQ$91,COLUMN('Non-energy Multiplier'!AE$1),0)</f>
        <v>0</v>
      </c>
      <c r="AF34" s="133">
        <f>$C34*VLOOKUP($A34,'Non-energy Multiplier'!$A$48:$AQ$91,COLUMN('Non-energy Multiplier'!AF$1),0)</f>
        <v>0</v>
      </c>
      <c r="AG34" s="133">
        <f>$C34*VLOOKUP($A34,'Non-energy Multiplier'!$A$48:$AQ$91,COLUMN('Non-energy Multiplier'!AG$1),0)</f>
        <v>0</v>
      </c>
      <c r="AH34" s="133">
        <f>$C34*VLOOKUP($A34,'Non-energy Multiplier'!$A$48:$AQ$91,COLUMN('Non-energy Multiplier'!AH$1),0)</f>
        <v>0</v>
      </c>
      <c r="AI34" s="133">
        <f>$C34*VLOOKUP($A34,'Non-energy Multiplier'!$A$48:$AQ$91,COLUMN('Non-energy Multiplier'!AI$1),0)</f>
        <v>0</v>
      </c>
      <c r="AJ34" s="133">
        <f>$C34*VLOOKUP($A34,'Non-energy Multiplier'!$A$48:$AQ$91,COLUMN('Non-energy Multiplier'!AJ$1),0)</f>
        <v>0</v>
      </c>
      <c r="AK34" s="133">
        <f>$C34*VLOOKUP($A34,'Non-energy Multiplier'!$A$48:$AQ$91,COLUMN('Non-energy Multiplier'!AK$1),0)</f>
        <v>0</v>
      </c>
      <c r="AL34" s="133">
        <f>$C34*VLOOKUP($A34,'Non-energy Multiplier'!$A$48:$AQ$91,COLUMN('Non-energy Multiplier'!AL$1),0)</f>
        <v>0</v>
      </c>
      <c r="AM34" s="133">
        <f>$C34*VLOOKUP($A34,'Non-energy Multiplier'!$A$48:$AQ$91,COLUMN('Non-energy Multiplier'!AM$1),0)</f>
        <v>0</v>
      </c>
      <c r="AN34" s="133">
        <f>$C34*VLOOKUP($A34,'Non-energy Multiplier'!$A$48:$AQ$91,COLUMN('Non-energy Multiplier'!AN$1),0)</f>
        <v>0</v>
      </c>
      <c r="AO34" s="133">
        <f>$C34*VLOOKUP($A34,'Non-energy Multiplier'!$A$48:$AQ$91,COLUMN('Non-energy Multiplier'!AO$1),0)</f>
        <v>0</v>
      </c>
      <c r="AP34" s="133">
        <f>$C34*VLOOKUP($A34,'Non-energy Multiplier'!$A$48:$AQ$91,COLUMN('Non-energy Multiplier'!AP$1),0)</f>
        <v>0</v>
      </c>
      <c r="AQ34" s="133">
        <f>$C34*VLOOKUP($A34,'Non-energy Multiplier'!$A$48:$AQ$91,COLUMN('Non-energy Multiplier'!AQ$1),0)</f>
        <v>0</v>
      </c>
      <c r="AR34" s="133" t="str">
        <f>VLOOKUP($A34,'Sector Match'!$A$1:$B$43,2,0)</f>
        <v>nonroad vehicles 30</v>
      </c>
    </row>
    <row r="35" spans="1:44" x14ac:dyDescent="0.2">
      <c r="A35" s="12" t="s">
        <v>33</v>
      </c>
      <c r="B35" s="133">
        <f>'Non-energy Use 2019'!C148</f>
        <v>0</v>
      </c>
      <c r="C35" s="133">
        <f>'Non-energy Use 2020'!C147</f>
        <v>0</v>
      </c>
      <c r="D35" s="133">
        <f>$C35*VLOOKUP($A35,'Non-energy Multiplier'!$A$48:$AQ$91,COLUMN('Non-energy Multiplier'!D$1),0)</f>
        <v>0</v>
      </c>
      <c r="E35" s="133">
        <f>$C35*VLOOKUP($A35,'Non-energy Multiplier'!$A$48:$AQ$91,COLUMN('Non-energy Multiplier'!E$1),0)</f>
        <v>0</v>
      </c>
      <c r="F35" s="133">
        <f>$C35*VLOOKUP($A35,'Non-energy Multiplier'!$A$48:$AQ$91,COLUMN('Non-energy Multiplier'!F$1),0)</f>
        <v>0</v>
      </c>
      <c r="G35" s="133">
        <f>$C35*VLOOKUP($A35,'Non-energy Multiplier'!$A$48:$AQ$91,COLUMN('Non-energy Multiplier'!G$1),0)</f>
        <v>0</v>
      </c>
      <c r="H35" s="133">
        <f>$C35*VLOOKUP($A35,'Non-energy Multiplier'!$A$48:$AQ$91,COLUMN('Non-energy Multiplier'!H$1),0)</f>
        <v>0</v>
      </c>
      <c r="I35" s="133">
        <f>$C35*VLOOKUP($A35,'Non-energy Multiplier'!$A$48:$AQ$91,COLUMN('Non-energy Multiplier'!I$1),0)</f>
        <v>0</v>
      </c>
      <c r="J35" s="133">
        <f>$C35*VLOOKUP($A35,'Non-energy Multiplier'!$A$48:$AQ$91,COLUMN('Non-energy Multiplier'!J$1),0)</f>
        <v>0</v>
      </c>
      <c r="K35" s="133">
        <f>$C35*VLOOKUP($A35,'Non-energy Multiplier'!$A$48:$AQ$91,COLUMN('Non-energy Multiplier'!K$1),0)</f>
        <v>0</v>
      </c>
      <c r="L35" s="133">
        <f>$C35*VLOOKUP($A35,'Non-energy Multiplier'!$A$48:$AQ$91,COLUMN('Non-energy Multiplier'!L$1),0)</f>
        <v>0</v>
      </c>
      <c r="M35" s="133">
        <f>$C35*VLOOKUP($A35,'Non-energy Multiplier'!$A$48:$AQ$91,COLUMN('Non-energy Multiplier'!M$1),0)</f>
        <v>0</v>
      </c>
      <c r="N35" s="133">
        <f>$C35*VLOOKUP($A35,'Non-energy Multiplier'!$A$48:$AQ$91,COLUMN('Non-energy Multiplier'!N$1),0)</f>
        <v>0</v>
      </c>
      <c r="O35" s="133">
        <f>$C35*VLOOKUP($A35,'Non-energy Multiplier'!$A$48:$AQ$91,COLUMN('Non-energy Multiplier'!O$1),0)</f>
        <v>0</v>
      </c>
      <c r="P35" s="133">
        <f>$C35*VLOOKUP($A35,'Non-energy Multiplier'!$A$48:$AQ$91,COLUMN('Non-energy Multiplier'!P$1),0)</f>
        <v>0</v>
      </c>
      <c r="Q35" s="133">
        <f>$C35*VLOOKUP($A35,'Non-energy Multiplier'!$A$48:$AQ$91,COLUMN('Non-energy Multiplier'!Q$1),0)</f>
        <v>0</v>
      </c>
      <c r="R35" s="133">
        <f>$C35*VLOOKUP($A35,'Non-energy Multiplier'!$A$48:$AQ$91,COLUMN('Non-energy Multiplier'!R$1),0)</f>
        <v>0</v>
      </c>
      <c r="S35" s="133">
        <f>$C35*VLOOKUP($A35,'Non-energy Multiplier'!$A$48:$AQ$91,COLUMN('Non-energy Multiplier'!S$1),0)</f>
        <v>0</v>
      </c>
      <c r="T35" s="133">
        <f>$C35*VLOOKUP($A35,'Non-energy Multiplier'!$A$48:$AQ$91,COLUMN('Non-energy Multiplier'!T$1),0)</f>
        <v>0</v>
      </c>
      <c r="U35" s="133">
        <f>$C35*VLOOKUP($A35,'Non-energy Multiplier'!$A$48:$AQ$91,COLUMN('Non-energy Multiplier'!U$1),0)</f>
        <v>0</v>
      </c>
      <c r="V35" s="133">
        <f>$C35*VLOOKUP($A35,'Non-energy Multiplier'!$A$48:$AQ$91,COLUMN('Non-energy Multiplier'!V$1),0)</f>
        <v>0</v>
      </c>
      <c r="W35" s="133">
        <f>$C35*VLOOKUP($A35,'Non-energy Multiplier'!$A$48:$AQ$91,COLUMN('Non-energy Multiplier'!W$1),0)</f>
        <v>0</v>
      </c>
      <c r="X35" s="133">
        <f>$C35*VLOOKUP($A35,'Non-energy Multiplier'!$A$48:$AQ$91,COLUMN('Non-energy Multiplier'!X$1),0)</f>
        <v>0</v>
      </c>
      <c r="Y35" s="133">
        <f>$C35*VLOOKUP($A35,'Non-energy Multiplier'!$A$48:$AQ$91,COLUMN('Non-energy Multiplier'!Y$1),0)</f>
        <v>0</v>
      </c>
      <c r="Z35" s="133">
        <f>$C35*VLOOKUP($A35,'Non-energy Multiplier'!$A$48:$AQ$91,COLUMN('Non-energy Multiplier'!Z$1),0)</f>
        <v>0</v>
      </c>
      <c r="AA35" s="133">
        <f>$C35*VLOOKUP($A35,'Non-energy Multiplier'!$A$48:$AQ$91,COLUMN('Non-energy Multiplier'!AA$1),0)</f>
        <v>0</v>
      </c>
      <c r="AB35" s="133">
        <f>$C35*VLOOKUP($A35,'Non-energy Multiplier'!$A$48:$AQ$91,COLUMN('Non-energy Multiplier'!AB$1),0)</f>
        <v>0</v>
      </c>
      <c r="AC35" s="133">
        <f>$C35*VLOOKUP($A35,'Non-energy Multiplier'!$A$48:$AQ$91,COLUMN('Non-energy Multiplier'!AC$1),0)</f>
        <v>0</v>
      </c>
      <c r="AD35" s="133">
        <f>$C35*VLOOKUP($A35,'Non-energy Multiplier'!$A$48:$AQ$91,COLUMN('Non-energy Multiplier'!AD$1),0)</f>
        <v>0</v>
      </c>
      <c r="AE35" s="133">
        <f>$C35*VLOOKUP($A35,'Non-energy Multiplier'!$A$48:$AQ$91,COLUMN('Non-energy Multiplier'!AE$1),0)</f>
        <v>0</v>
      </c>
      <c r="AF35" s="133">
        <f>$C35*VLOOKUP($A35,'Non-energy Multiplier'!$A$48:$AQ$91,COLUMN('Non-energy Multiplier'!AF$1),0)</f>
        <v>0</v>
      </c>
      <c r="AG35" s="133">
        <f>$C35*VLOOKUP($A35,'Non-energy Multiplier'!$A$48:$AQ$91,COLUMN('Non-energy Multiplier'!AG$1),0)</f>
        <v>0</v>
      </c>
      <c r="AH35" s="133">
        <f>$C35*VLOOKUP($A35,'Non-energy Multiplier'!$A$48:$AQ$91,COLUMN('Non-energy Multiplier'!AH$1),0)</f>
        <v>0</v>
      </c>
      <c r="AI35" s="133">
        <f>$C35*VLOOKUP($A35,'Non-energy Multiplier'!$A$48:$AQ$91,COLUMN('Non-energy Multiplier'!AI$1),0)</f>
        <v>0</v>
      </c>
      <c r="AJ35" s="133">
        <f>$C35*VLOOKUP($A35,'Non-energy Multiplier'!$A$48:$AQ$91,COLUMN('Non-energy Multiplier'!AJ$1),0)</f>
        <v>0</v>
      </c>
      <c r="AK35" s="133">
        <f>$C35*VLOOKUP($A35,'Non-energy Multiplier'!$A$48:$AQ$91,COLUMN('Non-energy Multiplier'!AK$1),0)</f>
        <v>0</v>
      </c>
      <c r="AL35" s="133">
        <f>$C35*VLOOKUP($A35,'Non-energy Multiplier'!$A$48:$AQ$91,COLUMN('Non-energy Multiplier'!AL$1),0)</f>
        <v>0</v>
      </c>
      <c r="AM35" s="133">
        <f>$C35*VLOOKUP($A35,'Non-energy Multiplier'!$A$48:$AQ$91,COLUMN('Non-energy Multiplier'!AM$1),0)</f>
        <v>0</v>
      </c>
      <c r="AN35" s="133">
        <f>$C35*VLOOKUP($A35,'Non-energy Multiplier'!$A$48:$AQ$91,COLUMN('Non-energy Multiplier'!AN$1),0)</f>
        <v>0</v>
      </c>
      <c r="AO35" s="133">
        <f>$C35*VLOOKUP($A35,'Non-energy Multiplier'!$A$48:$AQ$91,COLUMN('Non-energy Multiplier'!AO$1),0)</f>
        <v>0</v>
      </c>
      <c r="AP35" s="133">
        <f>$C35*VLOOKUP($A35,'Non-energy Multiplier'!$A$48:$AQ$91,COLUMN('Non-energy Multiplier'!AP$1),0)</f>
        <v>0</v>
      </c>
      <c r="AQ35" s="133">
        <f>$C35*VLOOKUP($A35,'Non-energy Multiplier'!$A$48:$AQ$91,COLUMN('Non-energy Multiplier'!AQ$1),0)</f>
        <v>0</v>
      </c>
      <c r="AR35" s="133" t="str">
        <f>VLOOKUP($A35,'Sector Match'!$A$1:$B$43,2,0)</f>
        <v>appliances and electrical equipment 27</v>
      </c>
    </row>
    <row r="36" spans="1:44" x14ac:dyDescent="0.2">
      <c r="A36" s="12" t="s">
        <v>34</v>
      </c>
      <c r="B36" s="133">
        <f>'Non-energy Use 2019'!C149</f>
        <v>0</v>
      </c>
      <c r="C36" s="133">
        <f>'Non-energy Use 2020'!C148</f>
        <v>0</v>
      </c>
      <c r="D36" s="133">
        <f>$C36*VLOOKUP($A36,'Non-energy Multiplier'!$A$48:$AQ$91,COLUMN('Non-energy Multiplier'!D$1),0)</f>
        <v>0</v>
      </c>
      <c r="E36" s="133">
        <f>$C36*VLOOKUP($A36,'Non-energy Multiplier'!$A$48:$AQ$91,COLUMN('Non-energy Multiplier'!E$1),0)</f>
        <v>0</v>
      </c>
      <c r="F36" s="133">
        <f>$C36*VLOOKUP($A36,'Non-energy Multiplier'!$A$48:$AQ$91,COLUMN('Non-energy Multiplier'!F$1),0)</f>
        <v>0</v>
      </c>
      <c r="G36" s="133">
        <f>$C36*VLOOKUP($A36,'Non-energy Multiplier'!$A$48:$AQ$91,COLUMN('Non-energy Multiplier'!G$1),0)</f>
        <v>0</v>
      </c>
      <c r="H36" s="133">
        <f>$C36*VLOOKUP($A36,'Non-energy Multiplier'!$A$48:$AQ$91,COLUMN('Non-energy Multiplier'!H$1),0)</f>
        <v>0</v>
      </c>
      <c r="I36" s="133">
        <f>$C36*VLOOKUP($A36,'Non-energy Multiplier'!$A$48:$AQ$91,COLUMN('Non-energy Multiplier'!I$1),0)</f>
        <v>0</v>
      </c>
      <c r="J36" s="133">
        <f>$C36*VLOOKUP($A36,'Non-energy Multiplier'!$A$48:$AQ$91,COLUMN('Non-energy Multiplier'!J$1),0)</f>
        <v>0</v>
      </c>
      <c r="K36" s="133">
        <f>$C36*VLOOKUP($A36,'Non-energy Multiplier'!$A$48:$AQ$91,COLUMN('Non-energy Multiplier'!K$1),0)</f>
        <v>0</v>
      </c>
      <c r="L36" s="133">
        <f>$C36*VLOOKUP($A36,'Non-energy Multiplier'!$A$48:$AQ$91,COLUMN('Non-energy Multiplier'!L$1),0)</f>
        <v>0</v>
      </c>
      <c r="M36" s="133">
        <f>$C36*VLOOKUP($A36,'Non-energy Multiplier'!$A$48:$AQ$91,COLUMN('Non-energy Multiplier'!M$1),0)</f>
        <v>0</v>
      </c>
      <c r="N36" s="133">
        <f>$C36*VLOOKUP($A36,'Non-energy Multiplier'!$A$48:$AQ$91,COLUMN('Non-energy Multiplier'!N$1),0)</f>
        <v>0</v>
      </c>
      <c r="O36" s="133">
        <f>$C36*VLOOKUP($A36,'Non-energy Multiplier'!$A$48:$AQ$91,COLUMN('Non-energy Multiplier'!O$1),0)</f>
        <v>0</v>
      </c>
      <c r="P36" s="133">
        <f>$C36*VLOOKUP($A36,'Non-energy Multiplier'!$A$48:$AQ$91,COLUMN('Non-energy Multiplier'!P$1),0)</f>
        <v>0</v>
      </c>
      <c r="Q36" s="133">
        <f>$C36*VLOOKUP($A36,'Non-energy Multiplier'!$A$48:$AQ$91,COLUMN('Non-energy Multiplier'!Q$1),0)</f>
        <v>0</v>
      </c>
      <c r="R36" s="133">
        <f>$C36*VLOOKUP($A36,'Non-energy Multiplier'!$A$48:$AQ$91,COLUMN('Non-energy Multiplier'!R$1),0)</f>
        <v>0</v>
      </c>
      <c r="S36" s="133">
        <f>$C36*VLOOKUP($A36,'Non-energy Multiplier'!$A$48:$AQ$91,COLUMN('Non-energy Multiplier'!S$1),0)</f>
        <v>0</v>
      </c>
      <c r="T36" s="133">
        <f>$C36*VLOOKUP($A36,'Non-energy Multiplier'!$A$48:$AQ$91,COLUMN('Non-energy Multiplier'!T$1),0)</f>
        <v>0</v>
      </c>
      <c r="U36" s="133">
        <f>$C36*VLOOKUP($A36,'Non-energy Multiplier'!$A$48:$AQ$91,COLUMN('Non-energy Multiplier'!U$1),0)</f>
        <v>0</v>
      </c>
      <c r="V36" s="133">
        <f>$C36*VLOOKUP($A36,'Non-energy Multiplier'!$A$48:$AQ$91,COLUMN('Non-energy Multiplier'!V$1),0)</f>
        <v>0</v>
      </c>
      <c r="W36" s="133">
        <f>$C36*VLOOKUP($A36,'Non-energy Multiplier'!$A$48:$AQ$91,COLUMN('Non-energy Multiplier'!W$1),0)</f>
        <v>0</v>
      </c>
      <c r="X36" s="133">
        <f>$C36*VLOOKUP($A36,'Non-energy Multiplier'!$A$48:$AQ$91,COLUMN('Non-energy Multiplier'!X$1),0)</f>
        <v>0</v>
      </c>
      <c r="Y36" s="133">
        <f>$C36*VLOOKUP($A36,'Non-energy Multiplier'!$A$48:$AQ$91,COLUMN('Non-energy Multiplier'!Y$1),0)</f>
        <v>0</v>
      </c>
      <c r="Z36" s="133">
        <f>$C36*VLOOKUP($A36,'Non-energy Multiplier'!$A$48:$AQ$91,COLUMN('Non-energy Multiplier'!Z$1),0)</f>
        <v>0</v>
      </c>
      <c r="AA36" s="133">
        <f>$C36*VLOOKUP($A36,'Non-energy Multiplier'!$A$48:$AQ$91,COLUMN('Non-energy Multiplier'!AA$1),0)</f>
        <v>0</v>
      </c>
      <c r="AB36" s="133">
        <f>$C36*VLOOKUP($A36,'Non-energy Multiplier'!$A$48:$AQ$91,COLUMN('Non-energy Multiplier'!AB$1),0)</f>
        <v>0</v>
      </c>
      <c r="AC36" s="133">
        <f>$C36*VLOOKUP($A36,'Non-energy Multiplier'!$A$48:$AQ$91,COLUMN('Non-energy Multiplier'!AC$1),0)</f>
        <v>0</v>
      </c>
      <c r="AD36" s="133">
        <f>$C36*VLOOKUP($A36,'Non-energy Multiplier'!$A$48:$AQ$91,COLUMN('Non-energy Multiplier'!AD$1),0)</f>
        <v>0</v>
      </c>
      <c r="AE36" s="133">
        <f>$C36*VLOOKUP($A36,'Non-energy Multiplier'!$A$48:$AQ$91,COLUMN('Non-energy Multiplier'!AE$1),0)</f>
        <v>0</v>
      </c>
      <c r="AF36" s="133">
        <f>$C36*VLOOKUP($A36,'Non-energy Multiplier'!$A$48:$AQ$91,COLUMN('Non-energy Multiplier'!AF$1),0)</f>
        <v>0</v>
      </c>
      <c r="AG36" s="133">
        <f>$C36*VLOOKUP($A36,'Non-energy Multiplier'!$A$48:$AQ$91,COLUMN('Non-energy Multiplier'!AG$1),0)</f>
        <v>0</v>
      </c>
      <c r="AH36" s="133">
        <f>$C36*VLOOKUP($A36,'Non-energy Multiplier'!$A$48:$AQ$91,COLUMN('Non-energy Multiplier'!AH$1),0)</f>
        <v>0</v>
      </c>
      <c r="AI36" s="133">
        <f>$C36*VLOOKUP($A36,'Non-energy Multiplier'!$A$48:$AQ$91,COLUMN('Non-energy Multiplier'!AI$1),0)</f>
        <v>0</v>
      </c>
      <c r="AJ36" s="133">
        <f>$C36*VLOOKUP($A36,'Non-energy Multiplier'!$A$48:$AQ$91,COLUMN('Non-energy Multiplier'!AJ$1),0)</f>
        <v>0</v>
      </c>
      <c r="AK36" s="133">
        <f>$C36*VLOOKUP($A36,'Non-energy Multiplier'!$A$48:$AQ$91,COLUMN('Non-energy Multiplier'!AK$1),0)</f>
        <v>0</v>
      </c>
      <c r="AL36" s="133">
        <f>$C36*VLOOKUP($A36,'Non-energy Multiplier'!$A$48:$AQ$91,COLUMN('Non-energy Multiplier'!AL$1),0)</f>
        <v>0</v>
      </c>
      <c r="AM36" s="133">
        <f>$C36*VLOOKUP($A36,'Non-energy Multiplier'!$A$48:$AQ$91,COLUMN('Non-energy Multiplier'!AM$1),0)</f>
        <v>0</v>
      </c>
      <c r="AN36" s="133">
        <f>$C36*VLOOKUP($A36,'Non-energy Multiplier'!$A$48:$AQ$91,COLUMN('Non-energy Multiplier'!AN$1),0)</f>
        <v>0</v>
      </c>
      <c r="AO36" s="133">
        <f>$C36*VLOOKUP($A36,'Non-energy Multiplier'!$A$48:$AQ$91,COLUMN('Non-energy Multiplier'!AO$1),0)</f>
        <v>0</v>
      </c>
      <c r="AP36" s="133">
        <f>$C36*VLOOKUP($A36,'Non-energy Multiplier'!$A$48:$AQ$91,COLUMN('Non-energy Multiplier'!AP$1),0)</f>
        <v>0</v>
      </c>
      <c r="AQ36" s="133">
        <f>$C36*VLOOKUP($A36,'Non-energy Multiplier'!$A$48:$AQ$91,COLUMN('Non-energy Multiplier'!AQ$1),0)</f>
        <v>0</v>
      </c>
      <c r="AR36" s="133" t="str">
        <f>VLOOKUP($A36,'Sector Match'!$A$1:$B$43,2,0)</f>
        <v>computers and electronics 26</v>
      </c>
    </row>
    <row r="37" spans="1:44" x14ac:dyDescent="0.2">
      <c r="A37" s="12" t="s">
        <v>35</v>
      </c>
      <c r="B37" s="133">
        <f>'Non-energy Use 2019'!C150</f>
        <v>0</v>
      </c>
      <c r="C37" s="133">
        <f>'Non-energy Use 2020'!C149</f>
        <v>0</v>
      </c>
      <c r="D37" s="133">
        <f>$C37*VLOOKUP($A37,'Non-energy Multiplier'!$A$48:$AQ$91,COLUMN('Non-energy Multiplier'!D$1),0)</f>
        <v>0</v>
      </c>
      <c r="E37" s="133">
        <f>$C37*VLOOKUP($A37,'Non-energy Multiplier'!$A$48:$AQ$91,COLUMN('Non-energy Multiplier'!E$1),0)</f>
        <v>0</v>
      </c>
      <c r="F37" s="133">
        <f>$C37*VLOOKUP($A37,'Non-energy Multiplier'!$A$48:$AQ$91,COLUMN('Non-energy Multiplier'!F$1),0)</f>
        <v>0</v>
      </c>
      <c r="G37" s="133">
        <f>$C37*VLOOKUP($A37,'Non-energy Multiplier'!$A$48:$AQ$91,COLUMN('Non-energy Multiplier'!G$1),0)</f>
        <v>0</v>
      </c>
      <c r="H37" s="133">
        <f>$C37*VLOOKUP($A37,'Non-energy Multiplier'!$A$48:$AQ$91,COLUMN('Non-energy Multiplier'!H$1),0)</f>
        <v>0</v>
      </c>
      <c r="I37" s="133">
        <f>$C37*VLOOKUP($A37,'Non-energy Multiplier'!$A$48:$AQ$91,COLUMN('Non-energy Multiplier'!I$1),0)</f>
        <v>0</v>
      </c>
      <c r="J37" s="133">
        <f>$C37*VLOOKUP($A37,'Non-energy Multiplier'!$A$48:$AQ$91,COLUMN('Non-energy Multiplier'!J$1),0)</f>
        <v>0</v>
      </c>
      <c r="K37" s="133">
        <f>$C37*VLOOKUP($A37,'Non-energy Multiplier'!$A$48:$AQ$91,COLUMN('Non-energy Multiplier'!K$1),0)</f>
        <v>0</v>
      </c>
      <c r="L37" s="133">
        <f>$C37*VLOOKUP($A37,'Non-energy Multiplier'!$A$48:$AQ$91,COLUMN('Non-energy Multiplier'!L$1),0)</f>
        <v>0</v>
      </c>
      <c r="M37" s="133">
        <f>$C37*VLOOKUP($A37,'Non-energy Multiplier'!$A$48:$AQ$91,COLUMN('Non-energy Multiplier'!M$1),0)</f>
        <v>0</v>
      </c>
      <c r="N37" s="133">
        <f>$C37*VLOOKUP($A37,'Non-energy Multiplier'!$A$48:$AQ$91,COLUMN('Non-energy Multiplier'!N$1),0)</f>
        <v>0</v>
      </c>
      <c r="O37" s="133">
        <f>$C37*VLOOKUP($A37,'Non-energy Multiplier'!$A$48:$AQ$91,COLUMN('Non-energy Multiplier'!O$1),0)</f>
        <v>0</v>
      </c>
      <c r="P37" s="133">
        <f>$C37*VLOOKUP($A37,'Non-energy Multiplier'!$A$48:$AQ$91,COLUMN('Non-energy Multiplier'!P$1),0)</f>
        <v>0</v>
      </c>
      <c r="Q37" s="133">
        <f>$C37*VLOOKUP($A37,'Non-energy Multiplier'!$A$48:$AQ$91,COLUMN('Non-energy Multiplier'!Q$1),0)</f>
        <v>0</v>
      </c>
      <c r="R37" s="133">
        <f>$C37*VLOOKUP($A37,'Non-energy Multiplier'!$A$48:$AQ$91,COLUMN('Non-energy Multiplier'!R$1),0)</f>
        <v>0</v>
      </c>
      <c r="S37" s="133">
        <f>$C37*VLOOKUP($A37,'Non-energy Multiplier'!$A$48:$AQ$91,COLUMN('Non-energy Multiplier'!S$1),0)</f>
        <v>0</v>
      </c>
      <c r="T37" s="133">
        <f>$C37*VLOOKUP($A37,'Non-energy Multiplier'!$A$48:$AQ$91,COLUMN('Non-energy Multiplier'!T$1),0)</f>
        <v>0</v>
      </c>
      <c r="U37" s="133">
        <f>$C37*VLOOKUP($A37,'Non-energy Multiplier'!$A$48:$AQ$91,COLUMN('Non-energy Multiplier'!U$1),0)</f>
        <v>0</v>
      </c>
      <c r="V37" s="133">
        <f>$C37*VLOOKUP($A37,'Non-energy Multiplier'!$A$48:$AQ$91,COLUMN('Non-energy Multiplier'!V$1),0)</f>
        <v>0</v>
      </c>
      <c r="W37" s="133">
        <f>$C37*VLOOKUP($A37,'Non-energy Multiplier'!$A$48:$AQ$91,COLUMN('Non-energy Multiplier'!W$1),0)</f>
        <v>0</v>
      </c>
      <c r="X37" s="133">
        <f>$C37*VLOOKUP($A37,'Non-energy Multiplier'!$A$48:$AQ$91,COLUMN('Non-energy Multiplier'!X$1),0)</f>
        <v>0</v>
      </c>
      <c r="Y37" s="133">
        <f>$C37*VLOOKUP($A37,'Non-energy Multiplier'!$A$48:$AQ$91,COLUMN('Non-energy Multiplier'!Y$1),0)</f>
        <v>0</v>
      </c>
      <c r="Z37" s="133">
        <f>$C37*VLOOKUP($A37,'Non-energy Multiplier'!$A$48:$AQ$91,COLUMN('Non-energy Multiplier'!Z$1),0)</f>
        <v>0</v>
      </c>
      <c r="AA37" s="133">
        <f>$C37*VLOOKUP($A37,'Non-energy Multiplier'!$A$48:$AQ$91,COLUMN('Non-energy Multiplier'!AA$1),0)</f>
        <v>0</v>
      </c>
      <c r="AB37" s="133">
        <f>$C37*VLOOKUP($A37,'Non-energy Multiplier'!$A$48:$AQ$91,COLUMN('Non-energy Multiplier'!AB$1),0)</f>
        <v>0</v>
      </c>
      <c r="AC37" s="133">
        <f>$C37*VLOOKUP($A37,'Non-energy Multiplier'!$A$48:$AQ$91,COLUMN('Non-energy Multiplier'!AC$1),0)</f>
        <v>0</v>
      </c>
      <c r="AD37" s="133">
        <f>$C37*VLOOKUP($A37,'Non-energy Multiplier'!$A$48:$AQ$91,COLUMN('Non-energy Multiplier'!AD$1),0)</f>
        <v>0</v>
      </c>
      <c r="AE37" s="133">
        <f>$C37*VLOOKUP($A37,'Non-energy Multiplier'!$A$48:$AQ$91,COLUMN('Non-energy Multiplier'!AE$1),0)</f>
        <v>0</v>
      </c>
      <c r="AF37" s="133">
        <f>$C37*VLOOKUP($A37,'Non-energy Multiplier'!$A$48:$AQ$91,COLUMN('Non-energy Multiplier'!AF$1),0)</f>
        <v>0</v>
      </c>
      <c r="AG37" s="133">
        <f>$C37*VLOOKUP($A37,'Non-energy Multiplier'!$A$48:$AQ$91,COLUMN('Non-energy Multiplier'!AG$1),0)</f>
        <v>0</v>
      </c>
      <c r="AH37" s="133">
        <f>$C37*VLOOKUP($A37,'Non-energy Multiplier'!$A$48:$AQ$91,COLUMN('Non-energy Multiplier'!AH$1),0)</f>
        <v>0</v>
      </c>
      <c r="AI37" s="133">
        <f>$C37*VLOOKUP($A37,'Non-energy Multiplier'!$A$48:$AQ$91,COLUMN('Non-energy Multiplier'!AI$1),0)</f>
        <v>0</v>
      </c>
      <c r="AJ37" s="133">
        <f>$C37*VLOOKUP($A37,'Non-energy Multiplier'!$A$48:$AQ$91,COLUMN('Non-energy Multiplier'!AJ$1),0)</f>
        <v>0</v>
      </c>
      <c r="AK37" s="133">
        <f>$C37*VLOOKUP($A37,'Non-energy Multiplier'!$A$48:$AQ$91,COLUMN('Non-energy Multiplier'!AK$1),0)</f>
        <v>0</v>
      </c>
      <c r="AL37" s="133">
        <f>$C37*VLOOKUP($A37,'Non-energy Multiplier'!$A$48:$AQ$91,COLUMN('Non-energy Multiplier'!AL$1),0)</f>
        <v>0</v>
      </c>
      <c r="AM37" s="133">
        <f>$C37*VLOOKUP($A37,'Non-energy Multiplier'!$A$48:$AQ$91,COLUMN('Non-energy Multiplier'!AM$1),0)</f>
        <v>0</v>
      </c>
      <c r="AN37" s="133">
        <f>$C37*VLOOKUP($A37,'Non-energy Multiplier'!$A$48:$AQ$91,COLUMN('Non-energy Multiplier'!AN$1),0)</f>
        <v>0</v>
      </c>
      <c r="AO37" s="133">
        <f>$C37*VLOOKUP($A37,'Non-energy Multiplier'!$A$48:$AQ$91,COLUMN('Non-energy Multiplier'!AO$1),0)</f>
        <v>0</v>
      </c>
      <c r="AP37" s="133">
        <f>$C37*VLOOKUP($A37,'Non-energy Multiplier'!$A$48:$AQ$91,COLUMN('Non-energy Multiplier'!AP$1),0)</f>
        <v>0</v>
      </c>
      <c r="AQ37" s="133">
        <f>$C37*VLOOKUP($A37,'Non-energy Multiplier'!$A$48:$AQ$91,COLUMN('Non-energy Multiplier'!AQ$1),0)</f>
        <v>0</v>
      </c>
      <c r="AR37" s="133" t="str">
        <f>VLOOKUP($A37,'Sector Match'!$A$1:$B$43,2,0)</f>
        <v>computers and electronics 26</v>
      </c>
    </row>
    <row r="38" spans="1:44" x14ac:dyDescent="0.2">
      <c r="A38" s="12" t="s">
        <v>36</v>
      </c>
      <c r="B38" s="133">
        <f>'Non-energy Use 2019'!C151</f>
        <v>0</v>
      </c>
      <c r="C38" s="133">
        <f>'Non-energy Use 2020'!C150</f>
        <v>0</v>
      </c>
      <c r="D38" s="133">
        <f>$C38*VLOOKUP($A38,'Non-energy Multiplier'!$A$48:$AQ$91,COLUMN('Non-energy Multiplier'!D$1),0)</f>
        <v>0</v>
      </c>
      <c r="E38" s="133">
        <f>$C38*VLOOKUP($A38,'Non-energy Multiplier'!$A$48:$AQ$91,COLUMN('Non-energy Multiplier'!E$1),0)</f>
        <v>0</v>
      </c>
      <c r="F38" s="133">
        <f>$C38*VLOOKUP($A38,'Non-energy Multiplier'!$A$48:$AQ$91,COLUMN('Non-energy Multiplier'!F$1),0)</f>
        <v>0</v>
      </c>
      <c r="G38" s="133">
        <f>$C38*VLOOKUP($A38,'Non-energy Multiplier'!$A$48:$AQ$91,COLUMN('Non-energy Multiplier'!G$1),0)</f>
        <v>0</v>
      </c>
      <c r="H38" s="133">
        <f>$C38*VLOOKUP($A38,'Non-energy Multiplier'!$A$48:$AQ$91,COLUMN('Non-energy Multiplier'!H$1),0)</f>
        <v>0</v>
      </c>
      <c r="I38" s="133">
        <f>$C38*VLOOKUP($A38,'Non-energy Multiplier'!$A$48:$AQ$91,COLUMN('Non-energy Multiplier'!I$1),0)</f>
        <v>0</v>
      </c>
      <c r="J38" s="133">
        <f>$C38*VLOOKUP($A38,'Non-energy Multiplier'!$A$48:$AQ$91,COLUMN('Non-energy Multiplier'!J$1),0)</f>
        <v>0</v>
      </c>
      <c r="K38" s="133">
        <f>$C38*VLOOKUP($A38,'Non-energy Multiplier'!$A$48:$AQ$91,COLUMN('Non-energy Multiplier'!K$1),0)</f>
        <v>0</v>
      </c>
      <c r="L38" s="133">
        <f>$C38*VLOOKUP($A38,'Non-energy Multiplier'!$A$48:$AQ$91,COLUMN('Non-energy Multiplier'!L$1),0)</f>
        <v>0</v>
      </c>
      <c r="M38" s="133">
        <f>$C38*VLOOKUP($A38,'Non-energy Multiplier'!$A$48:$AQ$91,COLUMN('Non-energy Multiplier'!M$1),0)</f>
        <v>0</v>
      </c>
      <c r="N38" s="133">
        <f>$C38*VLOOKUP($A38,'Non-energy Multiplier'!$A$48:$AQ$91,COLUMN('Non-energy Multiplier'!N$1),0)</f>
        <v>0</v>
      </c>
      <c r="O38" s="133">
        <f>$C38*VLOOKUP($A38,'Non-energy Multiplier'!$A$48:$AQ$91,COLUMN('Non-energy Multiplier'!O$1),0)</f>
        <v>0</v>
      </c>
      <c r="P38" s="133">
        <f>$C38*VLOOKUP($A38,'Non-energy Multiplier'!$A$48:$AQ$91,COLUMN('Non-energy Multiplier'!P$1),0)</f>
        <v>0</v>
      </c>
      <c r="Q38" s="133">
        <f>$C38*VLOOKUP($A38,'Non-energy Multiplier'!$A$48:$AQ$91,COLUMN('Non-energy Multiplier'!Q$1),0)</f>
        <v>0</v>
      </c>
      <c r="R38" s="133">
        <f>$C38*VLOOKUP($A38,'Non-energy Multiplier'!$A$48:$AQ$91,COLUMN('Non-energy Multiplier'!R$1),0)</f>
        <v>0</v>
      </c>
      <c r="S38" s="133">
        <f>$C38*VLOOKUP($A38,'Non-energy Multiplier'!$A$48:$AQ$91,COLUMN('Non-energy Multiplier'!S$1),0)</f>
        <v>0</v>
      </c>
      <c r="T38" s="133">
        <f>$C38*VLOOKUP($A38,'Non-energy Multiplier'!$A$48:$AQ$91,COLUMN('Non-energy Multiplier'!T$1),0)</f>
        <v>0</v>
      </c>
      <c r="U38" s="133">
        <f>$C38*VLOOKUP($A38,'Non-energy Multiplier'!$A$48:$AQ$91,COLUMN('Non-energy Multiplier'!U$1),0)</f>
        <v>0</v>
      </c>
      <c r="V38" s="133">
        <f>$C38*VLOOKUP($A38,'Non-energy Multiplier'!$A$48:$AQ$91,COLUMN('Non-energy Multiplier'!V$1),0)</f>
        <v>0</v>
      </c>
      <c r="W38" s="133">
        <f>$C38*VLOOKUP($A38,'Non-energy Multiplier'!$A$48:$AQ$91,COLUMN('Non-energy Multiplier'!W$1),0)</f>
        <v>0</v>
      </c>
      <c r="X38" s="133">
        <f>$C38*VLOOKUP($A38,'Non-energy Multiplier'!$A$48:$AQ$91,COLUMN('Non-energy Multiplier'!X$1),0)</f>
        <v>0</v>
      </c>
      <c r="Y38" s="133">
        <f>$C38*VLOOKUP($A38,'Non-energy Multiplier'!$A$48:$AQ$91,COLUMN('Non-energy Multiplier'!Y$1),0)</f>
        <v>0</v>
      </c>
      <c r="Z38" s="133">
        <f>$C38*VLOOKUP($A38,'Non-energy Multiplier'!$A$48:$AQ$91,COLUMN('Non-energy Multiplier'!Z$1),0)</f>
        <v>0</v>
      </c>
      <c r="AA38" s="133">
        <f>$C38*VLOOKUP($A38,'Non-energy Multiplier'!$A$48:$AQ$91,COLUMN('Non-energy Multiplier'!AA$1),0)</f>
        <v>0</v>
      </c>
      <c r="AB38" s="133">
        <f>$C38*VLOOKUP($A38,'Non-energy Multiplier'!$A$48:$AQ$91,COLUMN('Non-energy Multiplier'!AB$1),0)</f>
        <v>0</v>
      </c>
      <c r="AC38" s="133">
        <f>$C38*VLOOKUP($A38,'Non-energy Multiplier'!$A$48:$AQ$91,COLUMN('Non-energy Multiplier'!AC$1),0)</f>
        <v>0</v>
      </c>
      <c r="AD38" s="133">
        <f>$C38*VLOOKUP($A38,'Non-energy Multiplier'!$A$48:$AQ$91,COLUMN('Non-energy Multiplier'!AD$1),0)</f>
        <v>0</v>
      </c>
      <c r="AE38" s="133">
        <f>$C38*VLOOKUP($A38,'Non-energy Multiplier'!$A$48:$AQ$91,COLUMN('Non-energy Multiplier'!AE$1),0)</f>
        <v>0</v>
      </c>
      <c r="AF38" s="133">
        <f>$C38*VLOOKUP($A38,'Non-energy Multiplier'!$A$48:$AQ$91,COLUMN('Non-energy Multiplier'!AF$1),0)</f>
        <v>0</v>
      </c>
      <c r="AG38" s="133">
        <f>$C38*VLOOKUP($A38,'Non-energy Multiplier'!$A$48:$AQ$91,COLUMN('Non-energy Multiplier'!AG$1),0)</f>
        <v>0</v>
      </c>
      <c r="AH38" s="133">
        <f>$C38*VLOOKUP($A38,'Non-energy Multiplier'!$A$48:$AQ$91,COLUMN('Non-energy Multiplier'!AH$1),0)</f>
        <v>0</v>
      </c>
      <c r="AI38" s="133">
        <f>$C38*VLOOKUP($A38,'Non-energy Multiplier'!$A$48:$AQ$91,COLUMN('Non-energy Multiplier'!AI$1),0)</f>
        <v>0</v>
      </c>
      <c r="AJ38" s="133">
        <f>$C38*VLOOKUP($A38,'Non-energy Multiplier'!$A$48:$AQ$91,COLUMN('Non-energy Multiplier'!AJ$1),0)</f>
        <v>0</v>
      </c>
      <c r="AK38" s="133">
        <f>$C38*VLOOKUP($A38,'Non-energy Multiplier'!$A$48:$AQ$91,COLUMN('Non-energy Multiplier'!AK$1),0)</f>
        <v>0</v>
      </c>
      <c r="AL38" s="133">
        <f>$C38*VLOOKUP($A38,'Non-energy Multiplier'!$A$48:$AQ$91,COLUMN('Non-energy Multiplier'!AL$1),0)</f>
        <v>0</v>
      </c>
      <c r="AM38" s="133">
        <f>$C38*VLOOKUP($A38,'Non-energy Multiplier'!$A$48:$AQ$91,COLUMN('Non-energy Multiplier'!AM$1),0)</f>
        <v>0</v>
      </c>
      <c r="AN38" s="133">
        <f>$C38*VLOOKUP($A38,'Non-energy Multiplier'!$A$48:$AQ$91,COLUMN('Non-energy Multiplier'!AN$1),0)</f>
        <v>0</v>
      </c>
      <c r="AO38" s="133">
        <f>$C38*VLOOKUP($A38,'Non-energy Multiplier'!$A$48:$AQ$91,COLUMN('Non-energy Multiplier'!AO$1),0)</f>
        <v>0</v>
      </c>
      <c r="AP38" s="133">
        <f>$C38*VLOOKUP($A38,'Non-energy Multiplier'!$A$48:$AQ$91,COLUMN('Non-energy Multiplier'!AP$1),0)</f>
        <v>0</v>
      </c>
      <c r="AQ38" s="133">
        <f>$C38*VLOOKUP($A38,'Non-energy Multiplier'!$A$48:$AQ$91,COLUMN('Non-energy Multiplier'!AQ$1),0)</f>
        <v>0</v>
      </c>
      <c r="AR38" s="133" t="str">
        <f>VLOOKUP($A38,'Sector Match'!$A$1:$B$43,2,0)</f>
        <v>other machinery 28</v>
      </c>
    </row>
    <row r="39" spans="1:44" x14ac:dyDescent="0.2">
      <c r="A39" s="12" t="s">
        <v>37</v>
      </c>
      <c r="B39" s="133">
        <f>'Non-energy Use 2019'!C152</f>
        <v>0</v>
      </c>
      <c r="C39" s="133">
        <f>'Non-energy Use 2020'!C151</f>
        <v>0</v>
      </c>
      <c r="D39" s="133">
        <f>$C39*VLOOKUP($A39,'Non-energy Multiplier'!$A$48:$AQ$91,COLUMN('Non-energy Multiplier'!D$1),0)</f>
        <v>0</v>
      </c>
      <c r="E39" s="133">
        <f>$C39*VLOOKUP($A39,'Non-energy Multiplier'!$A$48:$AQ$91,COLUMN('Non-energy Multiplier'!E$1),0)</f>
        <v>0</v>
      </c>
      <c r="F39" s="133">
        <f>$C39*VLOOKUP($A39,'Non-energy Multiplier'!$A$48:$AQ$91,COLUMN('Non-energy Multiplier'!F$1),0)</f>
        <v>0</v>
      </c>
      <c r="G39" s="133">
        <f>$C39*VLOOKUP($A39,'Non-energy Multiplier'!$A$48:$AQ$91,COLUMN('Non-energy Multiplier'!G$1),0)</f>
        <v>0</v>
      </c>
      <c r="H39" s="133">
        <f>$C39*VLOOKUP($A39,'Non-energy Multiplier'!$A$48:$AQ$91,COLUMN('Non-energy Multiplier'!H$1),0)</f>
        <v>0</v>
      </c>
      <c r="I39" s="133">
        <f>$C39*VLOOKUP($A39,'Non-energy Multiplier'!$A$48:$AQ$91,COLUMN('Non-energy Multiplier'!I$1),0)</f>
        <v>0</v>
      </c>
      <c r="J39" s="133">
        <f>$C39*VLOOKUP($A39,'Non-energy Multiplier'!$A$48:$AQ$91,COLUMN('Non-energy Multiplier'!J$1),0)</f>
        <v>0</v>
      </c>
      <c r="K39" s="133">
        <f>$C39*VLOOKUP($A39,'Non-energy Multiplier'!$A$48:$AQ$91,COLUMN('Non-energy Multiplier'!K$1),0)</f>
        <v>0</v>
      </c>
      <c r="L39" s="133">
        <f>$C39*VLOOKUP($A39,'Non-energy Multiplier'!$A$48:$AQ$91,COLUMN('Non-energy Multiplier'!L$1),0)</f>
        <v>0</v>
      </c>
      <c r="M39" s="133">
        <f>$C39*VLOOKUP($A39,'Non-energy Multiplier'!$A$48:$AQ$91,COLUMN('Non-energy Multiplier'!M$1),0)</f>
        <v>0</v>
      </c>
      <c r="N39" s="133">
        <f>$C39*VLOOKUP($A39,'Non-energy Multiplier'!$A$48:$AQ$91,COLUMN('Non-energy Multiplier'!N$1),0)</f>
        <v>0</v>
      </c>
      <c r="O39" s="133">
        <f>$C39*VLOOKUP($A39,'Non-energy Multiplier'!$A$48:$AQ$91,COLUMN('Non-energy Multiplier'!O$1),0)</f>
        <v>0</v>
      </c>
      <c r="P39" s="133">
        <f>$C39*VLOOKUP($A39,'Non-energy Multiplier'!$A$48:$AQ$91,COLUMN('Non-energy Multiplier'!P$1),0)</f>
        <v>0</v>
      </c>
      <c r="Q39" s="133">
        <f>$C39*VLOOKUP($A39,'Non-energy Multiplier'!$A$48:$AQ$91,COLUMN('Non-energy Multiplier'!Q$1),0)</f>
        <v>0</v>
      </c>
      <c r="R39" s="133">
        <f>$C39*VLOOKUP($A39,'Non-energy Multiplier'!$A$48:$AQ$91,COLUMN('Non-energy Multiplier'!R$1),0)</f>
        <v>0</v>
      </c>
      <c r="S39" s="133">
        <f>$C39*VLOOKUP($A39,'Non-energy Multiplier'!$A$48:$AQ$91,COLUMN('Non-energy Multiplier'!S$1),0)</f>
        <v>0</v>
      </c>
      <c r="T39" s="133">
        <f>$C39*VLOOKUP($A39,'Non-energy Multiplier'!$A$48:$AQ$91,COLUMN('Non-energy Multiplier'!T$1),0)</f>
        <v>0</v>
      </c>
      <c r="U39" s="133">
        <f>$C39*VLOOKUP($A39,'Non-energy Multiplier'!$A$48:$AQ$91,COLUMN('Non-energy Multiplier'!U$1),0)</f>
        <v>0</v>
      </c>
      <c r="V39" s="133">
        <f>$C39*VLOOKUP($A39,'Non-energy Multiplier'!$A$48:$AQ$91,COLUMN('Non-energy Multiplier'!V$1),0)</f>
        <v>0</v>
      </c>
      <c r="W39" s="133">
        <f>$C39*VLOOKUP($A39,'Non-energy Multiplier'!$A$48:$AQ$91,COLUMN('Non-energy Multiplier'!W$1),0)</f>
        <v>0</v>
      </c>
      <c r="X39" s="133">
        <f>$C39*VLOOKUP($A39,'Non-energy Multiplier'!$A$48:$AQ$91,COLUMN('Non-energy Multiplier'!X$1),0)</f>
        <v>0</v>
      </c>
      <c r="Y39" s="133">
        <f>$C39*VLOOKUP($A39,'Non-energy Multiplier'!$A$48:$AQ$91,COLUMN('Non-energy Multiplier'!Y$1),0)</f>
        <v>0</v>
      </c>
      <c r="Z39" s="133">
        <f>$C39*VLOOKUP($A39,'Non-energy Multiplier'!$A$48:$AQ$91,COLUMN('Non-energy Multiplier'!Z$1),0)</f>
        <v>0</v>
      </c>
      <c r="AA39" s="133">
        <f>$C39*VLOOKUP($A39,'Non-energy Multiplier'!$A$48:$AQ$91,COLUMN('Non-energy Multiplier'!AA$1),0)</f>
        <v>0</v>
      </c>
      <c r="AB39" s="133">
        <f>$C39*VLOOKUP($A39,'Non-energy Multiplier'!$A$48:$AQ$91,COLUMN('Non-energy Multiplier'!AB$1),0)</f>
        <v>0</v>
      </c>
      <c r="AC39" s="133">
        <f>$C39*VLOOKUP($A39,'Non-energy Multiplier'!$A$48:$AQ$91,COLUMN('Non-energy Multiplier'!AC$1),0)</f>
        <v>0</v>
      </c>
      <c r="AD39" s="133">
        <f>$C39*VLOOKUP($A39,'Non-energy Multiplier'!$A$48:$AQ$91,COLUMN('Non-energy Multiplier'!AD$1),0)</f>
        <v>0</v>
      </c>
      <c r="AE39" s="133">
        <f>$C39*VLOOKUP($A39,'Non-energy Multiplier'!$A$48:$AQ$91,COLUMN('Non-energy Multiplier'!AE$1),0)</f>
        <v>0</v>
      </c>
      <c r="AF39" s="133">
        <f>$C39*VLOOKUP($A39,'Non-energy Multiplier'!$A$48:$AQ$91,COLUMN('Non-energy Multiplier'!AF$1),0)</f>
        <v>0</v>
      </c>
      <c r="AG39" s="133">
        <f>$C39*VLOOKUP($A39,'Non-energy Multiplier'!$A$48:$AQ$91,COLUMN('Non-energy Multiplier'!AG$1),0)</f>
        <v>0</v>
      </c>
      <c r="AH39" s="133">
        <f>$C39*VLOOKUP($A39,'Non-energy Multiplier'!$A$48:$AQ$91,COLUMN('Non-energy Multiplier'!AH$1),0)</f>
        <v>0</v>
      </c>
      <c r="AI39" s="133">
        <f>$C39*VLOOKUP($A39,'Non-energy Multiplier'!$A$48:$AQ$91,COLUMN('Non-energy Multiplier'!AI$1),0)</f>
        <v>0</v>
      </c>
      <c r="AJ39" s="133">
        <f>$C39*VLOOKUP($A39,'Non-energy Multiplier'!$A$48:$AQ$91,COLUMN('Non-energy Multiplier'!AJ$1),0)</f>
        <v>0</v>
      </c>
      <c r="AK39" s="133">
        <f>$C39*VLOOKUP($A39,'Non-energy Multiplier'!$A$48:$AQ$91,COLUMN('Non-energy Multiplier'!AK$1),0)</f>
        <v>0</v>
      </c>
      <c r="AL39" s="133">
        <f>$C39*VLOOKUP($A39,'Non-energy Multiplier'!$A$48:$AQ$91,COLUMN('Non-energy Multiplier'!AL$1),0)</f>
        <v>0</v>
      </c>
      <c r="AM39" s="133">
        <f>$C39*VLOOKUP($A39,'Non-energy Multiplier'!$A$48:$AQ$91,COLUMN('Non-energy Multiplier'!AM$1),0)</f>
        <v>0</v>
      </c>
      <c r="AN39" s="133">
        <f>$C39*VLOOKUP($A39,'Non-energy Multiplier'!$A$48:$AQ$91,COLUMN('Non-energy Multiplier'!AN$1),0)</f>
        <v>0</v>
      </c>
      <c r="AO39" s="133">
        <f>$C39*VLOOKUP($A39,'Non-energy Multiplier'!$A$48:$AQ$91,COLUMN('Non-energy Multiplier'!AO$1),0)</f>
        <v>0</v>
      </c>
      <c r="AP39" s="133">
        <f>$C39*VLOOKUP($A39,'Non-energy Multiplier'!$A$48:$AQ$91,COLUMN('Non-energy Multiplier'!AP$1),0)</f>
        <v>0</v>
      </c>
      <c r="AQ39" s="133">
        <f>$C39*VLOOKUP($A39,'Non-energy Multiplier'!$A$48:$AQ$91,COLUMN('Non-energy Multiplier'!AQ$1),0)</f>
        <v>0</v>
      </c>
      <c r="AR39" s="133" t="str">
        <f>VLOOKUP($A39,'Sector Match'!$A$1:$B$43,2,0)</f>
        <v>water and waste 36T39</v>
      </c>
    </row>
    <row r="40" spans="1:44" x14ac:dyDescent="0.2">
      <c r="A40" s="12" t="s">
        <v>38</v>
      </c>
      <c r="B40" s="133">
        <f>'Non-energy Use 2019'!C153</f>
        <v>0</v>
      </c>
      <c r="C40" s="133">
        <f>'Non-energy Use 2020'!C152</f>
        <v>0</v>
      </c>
      <c r="D40" s="133">
        <f>$C40*VLOOKUP($A40,'Non-energy Multiplier'!$A$48:$AQ$91,COLUMN('Non-energy Multiplier'!D$1),0)</f>
        <v>0</v>
      </c>
      <c r="E40" s="133">
        <f>$C40*VLOOKUP($A40,'Non-energy Multiplier'!$A$48:$AQ$91,COLUMN('Non-energy Multiplier'!E$1),0)</f>
        <v>0</v>
      </c>
      <c r="F40" s="133">
        <f>$C40*VLOOKUP($A40,'Non-energy Multiplier'!$A$48:$AQ$91,COLUMN('Non-energy Multiplier'!F$1),0)</f>
        <v>0</v>
      </c>
      <c r="G40" s="133">
        <f>$C40*VLOOKUP($A40,'Non-energy Multiplier'!$A$48:$AQ$91,COLUMN('Non-energy Multiplier'!G$1),0)</f>
        <v>0</v>
      </c>
      <c r="H40" s="133">
        <f>$C40*VLOOKUP($A40,'Non-energy Multiplier'!$A$48:$AQ$91,COLUMN('Non-energy Multiplier'!H$1),0)</f>
        <v>0</v>
      </c>
      <c r="I40" s="133">
        <f>$C40*VLOOKUP($A40,'Non-energy Multiplier'!$A$48:$AQ$91,COLUMN('Non-energy Multiplier'!I$1),0)</f>
        <v>0</v>
      </c>
      <c r="J40" s="133">
        <f>$C40*VLOOKUP($A40,'Non-energy Multiplier'!$A$48:$AQ$91,COLUMN('Non-energy Multiplier'!J$1),0)</f>
        <v>0</v>
      </c>
      <c r="K40" s="133">
        <f>$C40*VLOOKUP($A40,'Non-energy Multiplier'!$A$48:$AQ$91,COLUMN('Non-energy Multiplier'!K$1),0)</f>
        <v>0</v>
      </c>
      <c r="L40" s="133">
        <f>$C40*VLOOKUP($A40,'Non-energy Multiplier'!$A$48:$AQ$91,COLUMN('Non-energy Multiplier'!L$1),0)</f>
        <v>0</v>
      </c>
      <c r="M40" s="133">
        <f>$C40*VLOOKUP($A40,'Non-energy Multiplier'!$A$48:$AQ$91,COLUMN('Non-energy Multiplier'!M$1),0)</f>
        <v>0</v>
      </c>
      <c r="N40" s="133">
        <f>$C40*VLOOKUP($A40,'Non-energy Multiplier'!$A$48:$AQ$91,COLUMN('Non-energy Multiplier'!N$1),0)</f>
        <v>0</v>
      </c>
      <c r="O40" s="133">
        <f>$C40*VLOOKUP($A40,'Non-energy Multiplier'!$A$48:$AQ$91,COLUMN('Non-energy Multiplier'!O$1),0)</f>
        <v>0</v>
      </c>
      <c r="P40" s="133">
        <f>$C40*VLOOKUP($A40,'Non-energy Multiplier'!$A$48:$AQ$91,COLUMN('Non-energy Multiplier'!P$1),0)</f>
        <v>0</v>
      </c>
      <c r="Q40" s="133">
        <f>$C40*VLOOKUP($A40,'Non-energy Multiplier'!$A$48:$AQ$91,COLUMN('Non-energy Multiplier'!Q$1),0)</f>
        <v>0</v>
      </c>
      <c r="R40" s="133">
        <f>$C40*VLOOKUP($A40,'Non-energy Multiplier'!$A$48:$AQ$91,COLUMN('Non-energy Multiplier'!R$1),0)</f>
        <v>0</v>
      </c>
      <c r="S40" s="133">
        <f>$C40*VLOOKUP($A40,'Non-energy Multiplier'!$A$48:$AQ$91,COLUMN('Non-energy Multiplier'!S$1),0)</f>
        <v>0</v>
      </c>
      <c r="T40" s="133">
        <f>$C40*VLOOKUP($A40,'Non-energy Multiplier'!$A$48:$AQ$91,COLUMN('Non-energy Multiplier'!T$1),0)</f>
        <v>0</v>
      </c>
      <c r="U40" s="133">
        <f>$C40*VLOOKUP($A40,'Non-energy Multiplier'!$A$48:$AQ$91,COLUMN('Non-energy Multiplier'!U$1),0)</f>
        <v>0</v>
      </c>
      <c r="V40" s="133">
        <f>$C40*VLOOKUP($A40,'Non-energy Multiplier'!$A$48:$AQ$91,COLUMN('Non-energy Multiplier'!V$1),0)</f>
        <v>0</v>
      </c>
      <c r="W40" s="133">
        <f>$C40*VLOOKUP($A40,'Non-energy Multiplier'!$A$48:$AQ$91,COLUMN('Non-energy Multiplier'!W$1),0)</f>
        <v>0</v>
      </c>
      <c r="X40" s="133">
        <f>$C40*VLOOKUP($A40,'Non-energy Multiplier'!$A$48:$AQ$91,COLUMN('Non-energy Multiplier'!X$1),0)</f>
        <v>0</v>
      </c>
      <c r="Y40" s="133">
        <f>$C40*VLOOKUP($A40,'Non-energy Multiplier'!$A$48:$AQ$91,COLUMN('Non-energy Multiplier'!Y$1),0)</f>
        <v>0</v>
      </c>
      <c r="Z40" s="133">
        <f>$C40*VLOOKUP($A40,'Non-energy Multiplier'!$A$48:$AQ$91,COLUMN('Non-energy Multiplier'!Z$1),0)</f>
        <v>0</v>
      </c>
      <c r="AA40" s="133">
        <f>$C40*VLOOKUP($A40,'Non-energy Multiplier'!$A$48:$AQ$91,COLUMN('Non-energy Multiplier'!AA$1),0)</f>
        <v>0</v>
      </c>
      <c r="AB40" s="133">
        <f>$C40*VLOOKUP($A40,'Non-energy Multiplier'!$A$48:$AQ$91,COLUMN('Non-energy Multiplier'!AB$1),0)</f>
        <v>0</v>
      </c>
      <c r="AC40" s="133">
        <f>$C40*VLOOKUP($A40,'Non-energy Multiplier'!$A$48:$AQ$91,COLUMN('Non-energy Multiplier'!AC$1),0)</f>
        <v>0</v>
      </c>
      <c r="AD40" s="133">
        <f>$C40*VLOOKUP($A40,'Non-energy Multiplier'!$A$48:$AQ$91,COLUMN('Non-energy Multiplier'!AD$1),0)</f>
        <v>0</v>
      </c>
      <c r="AE40" s="133">
        <f>$C40*VLOOKUP($A40,'Non-energy Multiplier'!$A$48:$AQ$91,COLUMN('Non-energy Multiplier'!AE$1),0)</f>
        <v>0</v>
      </c>
      <c r="AF40" s="133">
        <f>$C40*VLOOKUP($A40,'Non-energy Multiplier'!$A$48:$AQ$91,COLUMN('Non-energy Multiplier'!AF$1),0)</f>
        <v>0</v>
      </c>
      <c r="AG40" s="133">
        <f>$C40*VLOOKUP($A40,'Non-energy Multiplier'!$A$48:$AQ$91,COLUMN('Non-energy Multiplier'!AG$1),0)</f>
        <v>0</v>
      </c>
      <c r="AH40" s="133">
        <f>$C40*VLOOKUP($A40,'Non-energy Multiplier'!$A$48:$AQ$91,COLUMN('Non-energy Multiplier'!AH$1),0)</f>
        <v>0</v>
      </c>
      <c r="AI40" s="133">
        <f>$C40*VLOOKUP($A40,'Non-energy Multiplier'!$A$48:$AQ$91,COLUMN('Non-energy Multiplier'!AI$1),0)</f>
        <v>0</v>
      </c>
      <c r="AJ40" s="133">
        <f>$C40*VLOOKUP($A40,'Non-energy Multiplier'!$A$48:$AQ$91,COLUMN('Non-energy Multiplier'!AJ$1),0)</f>
        <v>0</v>
      </c>
      <c r="AK40" s="133">
        <f>$C40*VLOOKUP($A40,'Non-energy Multiplier'!$A$48:$AQ$91,COLUMN('Non-energy Multiplier'!AK$1),0)</f>
        <v>0</v>
      </c>
      <c r="AL40" s="133">
        <f>$C40*VLOOKUP($A40,'Non-energy Multiplier'!$A$48:$AQ$91,COLUMN('Non-energy Multiplier'!AL$1),0)</f>
        <v>0</v>
      </c>
      <c r="AM40" s="133">
        <f>$C40*VLOOKUP($A40,'Non-energy Multiplier'!$A$48:$AQ$91,COLUMN('Non-energy Multiplier'!AM$1),0)</f>
        <v>0</v>
      </c>
      <c r="AN40" s="133">
        <f>$C40*VLOOKUP($A40,'Non-energy Multiplier'!$A$48:$AQ$91,COLUMN('Non-energy Multiplier'!AN$1),0)</f>
        <v>0</v>
      </c>
      <c r="AO40" s="133">
        <f>$C40*VLOOKUP($A40,'Non-energy Multiplier'!$A$48:$AQ$91,COLUMN('Non-energy Multiplier'!AO$1),0)</f>
        <v>0</v>
      </c>
      <c r="AP40" s="133">
        <f>$C40*VLOOKUP($A40,'Non-energy Multiplier'!$A$48:$AQ$91,COLUMN('Non-energy Multiplier'!AP$1),0)</f>
        <v>0</v>
      </c>
      <c r="AQ40" s="133">
        <f>$C40*VLOOKUP($A40,'Non-energy Multiplier'!$A$48:$AQ$91,COLUMN('Non-energy Multiplier'!AQ$1),0)</f>
        <v>0</v>
      </c>
      <c r="AR40" s="133" t="str">
        <f>VLOOKUP($A40,'Sector Match'!$A$1:$B$43,2,0)</f>
        <v>other machinery 28</v>
      </c>
    </row>
    <row r="41" spans="1:44" x14ac:dyDescent="0.2">
      <c r="A41" s="12" t="s">
        <v>39</v>
      </c>
      <c r="B41" s="133">
        <f>'Non-energy Use 2019'!C154</f>
        <v>0</v>
      </c>
      <c r="C41" s="133">
        <f>'Non-energy Use 2020'!C153</f>
        <v>0</v>
      </c>
      <c r="D41" s="133">
        <f>$C41*VLOOKUP($A41,'Non-energy Multiplier'!$A$48:$AQ$91,COLUMN('Non-energy Multiplier'!D$1),0)</f>
        <v>0</v>
      </c>
      <c r="E41" s="133">
        <f>$C41*VLOOKUP($A41,'Non-energy Multiplier'!$A$48:$AQ$91,COLUMN('Non-energy Multiplier'!E$1),0)</f>
        <v>0</v>
      </c>
      <c r="F41" s="133">
        <f>$C41*VLOOKUP($A41,'Non-energy Multiplier'!$A$48:$AQ$91,COLUMN('Non-energy Multiplier'!F$1),0)</f>
        <v>0</v>
      </c>
      <c r="G41" s="133">
        <f>$C41*VLOOKUP($A41,'Non-energy Multiplier'!$A$48:$AQ$91,COLUMN('Non-energy Multiplier'!G$1),0)</f>
        <v>0</v>
      </c>
      <c r="H41" s="133">
        <f>$C41*VLOOKUP($A41,'Non-energy Multiplier'!$A$48:$AQ$91,COLUMN('Non-energy Multiplier'!H$1),0)</f>
        <v>0</v>
      </c>
      <c r="I41" s="133">
        <f>$C41*VLOOKUP($A41,'Non-energy Multiplier'!$A$48:$AQ$91,COLUMN('Non-energy Multiplier'!I$1),0)</f>
        <v>0</v>
      </c>
      <c r="J41" s="133">
        <f>$C41*VLOOKUP($A41,'Non-energy Multiplier'!$A$48:$AQ$91,COLUMN('Non-energy Multiplier'!J$1),0)</f>
        <v>0</v>
      </c>
      <c r="K41" s="133">
        <f>$C41*VLOOKUP($A41,'Non-energy Multiplier'!$A$48:$AQ$91,COLUMN('Non-energy Multiplier'!K$1),0)</f>
        <v>0</v>
      </c>
      <c r="L41" s="133">
        <f>$C41*VLOOKUP($A41,'Non-energy Multiplier'!$A$48:$AQ$91,COLUMN('Non-energy Multiplier'!L$1),0)</f>
        <v>0</v>
      </c>
      <c r="M41" s="133">
        <f>$C41*VLOOKUP($A41,'Non-energy Multiplier'!$A$48:$AQ$91,COLUMN('Non-energy Multiplier'!M$1),0)</f>
        <v>0</v>
      </c>
      <c r="N41" s="133">
        <f>$C41*VLOOKUP($A41,'Non-energy Multiplier'!$A$48:$AQ$91,COLUMN('Non-energy Multiplier'!N$1),0)</f>
        <v>0</v>
      </c>
      <c r="O41" s="133">
        <f>$C41*VLOOKUP($A41,'Non-energy Multiplier'!$A$48:$AQ$91,COLUMN('Non-energy Multiplier'!O$1),0)</f>
        <v>0</v>
      </c>
      <c r="P41" s="133">
        <f>$C41*VLOOKUP($A41,'Non-energy Multiplier'!$A$48:$AQ$91,COLUMN('Non-energy Multiplier'!P$1),0)</f>
        <v>0</v>
      </c>
      <c r="Q41" s="133">
        <f>$C41*VLOOKUP($A41,'Non-energy Multiplier'!$A$48:$AQ$91,COLUMN('Non-energy Multiplier'!Q$1),0)</f>
        <v>0</v>
      </c>
      <c r="R41" s="133">
        <f>$C41*VLOOKUP($A41,'Non-energy Multiplier'!$A$48:$AQ$91,COLUMN('Non-energy Multiplier'!R$1),0)</f>
        <v>0</v>
      </c>
      <c r="S41" s="133">
        <f>$C41*VLOOKUP($A41,'Non-energy Multiplier'!$A$48:$AQ$91,COLUMN('Non-energy Multiplier'!S$1),0)</f>
        <v>0</v>
      </c>
      <c r="T41" s="133">
        <f>$C41*VLOOKUP($A41,'Non-energy Multiplier'!$A$48:$AQ$91,COLUMN('Non-energy Multiplier'!T$1),0)</f>
        <v>0</v>
      </c>
      <c r="U41" s="133">
        <f>$C41*VLOOKUP($A41,'Non-energy Multiplier'!$A$48:$AQ$91,COLUMN('Non-energy Multiplier'!U$1),0)</f>
        <v>0</v>
      </c>
      <c r="V41" s="133">
        <f>$C41*VLOOKUP($A41,'Non-energy Multiplier'!$A$48:$AQ$91,COLUMN('Non-energy Multiplier'!V$1),0)</f>
        <v>0</v>
      </c>
      <c r="W41" s="133">
        <f>$C41*VLOOKUP($A41,'Non-energy Multiplier'!$A$48:$AQ$91,COLUMN('Non-energy Multiplier'!W$1),0)</f>
        <v>0</v>
      </c>
      <c r="X41" s="133">
        <f>$C41*VLOOKUP($A41,'Non-energy Multiplier'!$A$48:$AQ$91,COLUMN('Non-energy Multiplier'!X$1),0)</f>
        <v>0</v>
      </c>
      <c r="Y41" s="133">
        <f>$C41*VLOOKUP($A41,'Non-energy Multiplier'!$A$48:$AQ$91,COLUMN('Non-energy Multiplier'!Y$1),0)</f>
        <v>0</v>
      </c>
      <c r="Z41" s="133">
        <f>$C41*VLOOKUP($A41,'Non-energy Multiplier'!$A$48:$AQ$91,COLUMN('Non-energy Multiplier'!Z$1),0)</f>
        <v>0</v>
      </c>
      <c r="AA41" s="133">
        <f>$C41*VLOOKUP($A41,'Non-energy Multiplier'!$A$48:$AQ$91,COLUMN('Non-energy Multiplier'!AA$1),0)</f>
        <v>0</v>
      </c>
      <c r="AB41" s="133">
        <f>$C41*VLOOKUP($A41,'Non-energy Multiplier'!$A$48:$AQ$91,COLUMN('Non-energy Multiplier'!AB$1),0)</f>
        <v>0</v>
      </c>
      <c r="AC41" s="133">
        <f>$C41*VLOOKUP($A41,'Non-energy Multiplier'!$A$48:$AQ$91,COLUMN('Non-energy Multiplier'!AC$1),0)</f>
        <v>0</v>
      </c>
      <c r="AD41" s="133">
        <f>$C41*VLOOKUP($A41,'Non-energy Multiplier'!$A$48:$AQ$91,COLUMN('Non-energy Multiplier'!AD$1),0)</f>
        <v>0</v>
      </c>
      <c r="AE41" s="133">
        <f>$C41*VLOOKUP($A41,'Non-energy Multiplier'!$A$48:$AQ$91,COLUMN('Non-energy Multiplier'!AE$1),0)</f>
        <v>0</v>
      </c>
      <c r="AF41" s="133">
        <f>$C41*VLOOKUP($A41,'Non-energy Multiplier'!$A$48:$AQ$91,COLUMN('Non-energy Multiplier'!AF$1),0)</f>
        <v>0</v>
      </c>
      <c r="AG41" s="133">
        <f>$C41*VLOOKUP($A41,'Non-energy Multiplier'!$A$48:$AQ$91,COLUMN('Non-energy Multiplier'!AG$1),0)</f>
        <v>0</v>
      </c>
      <c r="AH41" s="133">
        <f>$C41*VLOOKUP($A41,'Non-energy Multiplier'!$A$48:$AQ$91,COLUMN('Non-energy Multiplier'!AH$1),0)</f>
        <v>0</v>
      </c>
      <c r="AI41" s="133">
        <f>$C41*VLOOKUP($A41,'Non-energy Multiplier'!$A$48:$AQ$91,COLUMN('Non-energy Multiplier'!AI$1),0)</f>
        <v>0</v>
      </c>
      <c r="AJ41" s="133">
        <f>$C41*VLOOKUP($A41,'Non-energy Multiplier'!$A$48:$AQ$91,COLUMN('Non-energy Multiplier'!AJ$1),0)</f>
        <v>0</v>
      </c>
      <c r="AK41" s="133">
        <f>$C41*VLOOKUP($A41,'Non-energy Multiplier'!$A$48:$AQ$91,COLUMN('Non-energy Multiplier'!AK$1),0)</f>
        <v>0</v>
      </c>
      <c r="AL41" s="133">
        <f>$C41*VLOOKUP($A41,'Non-energy Multiplier'!$A$48:$AQ$91,COLUMN('Non-energy Multiplier'!AL$1),0)</f>
        <v>0</v>
      </c>
      <c r="AM41" s="133">
        <f>$C41*VLOOKUP($A41,'Non-energy Multiplier'!$A$48:$AQ$91,COLUMN('Non-energy Multiplier'!AM$1),0)</f>
        <v>0</v>
      </c>
      <c r="AN41" s="133">
        <f>$C41*VLOOKUP($A41,'Non-energy Multiplier'!$A$48:$AQ$91,COLUMN('Non-energy Multiplier'!AN$1),0)</f>
        <v>0</v>
      </c>
      <c r="AO41" s="133">
        <f>$C41*VLOOKUP($A41,'Non-energy Multiplier'!$A$48:$AQ$91,COLUMN('Non-energy Multiplier'!AO$1),0)</f>
        <v>0</v>
      </c>
      <c r="AP41" s="133">
        <f>$C41*VLOOKUP($A41,'Non-energy Multiplier'!$A$48:$AQ$91,COLUMN('Non-energy Multiplier'!AP$1),0)</f>
        <v>0</v>
      </c>
      <c r="AQ41" s="133">
        <f>$C41*VLOOKUP($A41,'Non-energy Multiplier'!$A$48:$AQ$91,COLUMN('Non-energy Multiplier'!AQ$1),0)</f>
        <v>0</v>
      </c>
      <c r="AR41" s="133">
        <f>VLOOKUP($A41,'Sector Match'!$A$1:$B$43,2,0)</f>
        <v>0</v>
      </c>
    </row>
    <row r="42" spans="1:44" x14ac:dyDescent="0.2">
      <c r="A42" s="12" t="s">
        <v>40</v>
      </c>
      <c r="B42" s="133">
        <f>'Non-energy Use 2019'!C155</f>
        <v>477530254146000</v>
      </c>
      <c r="C42" s="133">
        <f>'Non-energy Use 2020'!C154</f>
        <v>648266459214000</v>
      </c>
      <c r="D42" s="133">
        <f>$C42*VLOOKUP($A42,'Non-energy Multiplier'!$A$48:$AQ$91,COLUMN('Non-energy Multiplier'!D$1),0)</f>
        <v>776392805377949.13</v>
      </c>
      <c r="E42" s="133">
        <f>$C42*VLOOKUP($A42,'Non-energy Multiplier'!$A$48:$AQ$91,COLUMN('Non-energy Multiplier'!E$1),0)</f>
        <v>919116303726706.75</v>
      </c>
      <c r="F42" s="133">
        <f>$C42*VLOOKUP($A42,'Non-energy Multiplier'!$A$48:$AQ$91,COLUMN('Non-energy Multiplier'!F$1),0)</f>
        <v>920757410877611.75</v>
      </c>
      <c r="G42" s="133">
        <f>$C42*VLOOKUP($A42,'Non-energy Multiplier'!$A$48:$AQ$91,COLUMN('Non-energy Multiplier'!G$1),0)</f>
        <v>1007020192221668.9</v>
      </c>
      <c r="H42" s="133">
        <f>$C42*VLOOKUP($A42,'Non-energy Multiplier'!$A$48:$AQ$91,COLUMN('Non-energy Multiplier'!H$1),0)</f>
        <v>1140702659530041</v>
      </c>
      <c r="I42" s="133">
        <f>$C42*VLOOKUP($A42,'Non-energy Multiplier'!$A$48:$AQ$91,COLUMN('Non-energy Multiplier'!I$1),0)</f>
        <v>1273627702070103</v>
      </c>
      <c r="J42" s="133">
        <f>$C42*VLOOKUP($A42,'Non-energy Multiplier'!$A$48:$AQ$91,COLUMN('Non-energy Multiplier'!J$1),0)</f>
        <v>1396850048988515.3</v>
      </c>
      <c r="K42" s="133">
        <f>$C42*VLOOKUP($A42,'Non-energy Multiplier'!$A$48:$AQ$91,COLUMN('Non-energy Multiplier'!K$1),0)</f>
        <v>1511172372991109.8</v>
      </c>
      <c r="L42" s="133">
        <f>$C42*VLOOKUP($A42,'Non-energy Multiplier'!$A$48:$AQ$91,COLUMN('Non-energy Multiplier'!L$1),0)</f>
        <v>1619423298069997</v>
      </c>
      <c r="M42" s="133">
        <f>$C42*VLOOKUP($A42,'Non-energy Multiplier'!$A$48:$AQ$91,COLUMN('Non-energy Multiplier'!M$1),0)</f>
        <v>1726305799875165.3</v>
      </c>
      <c r="N42" s="133">
        <f>$C42*VLOOKUP($A42,'Non-energy Multiplier'!$A$48:$AQ$91,COLUMN('Non-energy Multiplier'!N$1),0)</f>
        <v>1836990874110967.8</v>
      </c>
      <c r="O42" s="133">
        <f>$C42*VLOOKUP($A42,'Non-energy Multiplier'!$A$48:$AQ$91,COLUMN('Non-energy Multiplier'!O$1),0)</f>
        <v>1952581909222102.3</v>
      </c>
      <c r="P42" s="133">
        <f>$C42*VLOOKUP($A42,'Non-energy Multiplier'!$A$48:$AQ$91,COLUMN('Non-energy Multiplier'!P$1),0)</f>
        <v>2072981739165024.3</v>
      </c>
      <c r="Q42" s="133">
        <f>$C42*VLOOKUP($A42,'Non-energy Multiplier'!$A$48:$AQ$91,COLUMN('Non-energy Multiplier'!Q$1),0)</f>
        <v>2198045328387794</v>
      </c>
      <c r="R42" s="133">
        <f>$C42*VLOOKUP($A42,'Non-energy Multiplier'!$A$48:$AQ$91,COLUMN('Non-energy Multiplier'!R$1),0)</f>
        <v>2327575637365692.5</v>
      </c>
      <c r="S42" s="133">
        <f>$C42*VLOOKUP($A42,'Non-energy Multiplier'!$A$48:$AQ$91,COLUMN('Non-energy Multiplier'!S$1),0)</f>
        <v>2461318105520478</v>
      </c>
      <c r="T42" s="133">
        <f>$C42*VLOOKUP($A42,'Non-energy Multiplier'!$A$48:$AQ$91,COLUMN('Non-energy Multiplier'!T$1),0)</f>
        <v>2598951553304560</v>
      </c>
      <c r="U42" s="133">
        <f>$C42*VLOOKUP($A42,'Non-energy Multiplier'!$A$48:$AQ$91,COLUMN('Non-energy Multiplier'!U$1),0)</f>
        <v>2740088410265769</v>
      </c>
      <c r="V42" s="133">
        <f>$C42*VLOOKUP($A42,'Non-energy Multiplier'!$A$48:$AQ$91,COLUMN('Non-energy Multiplier'!V$1),0)</f>
        <v>2884273310900217</v>
      </c>
      <c r="W42" s="133">
        <f>$C42*VLOOKUP($A42,'Non-energy Multiplier'!$A$48:$AQ$91,COLUMN('Non-energy Multiplier'!W$1),0)</f>
        <v>3030980955422245.5</v>
      </c>
      <c r="X42" s="133">
        <f>$C42*VLOOKUP($A42,'Non-energy Multiplier'!$A$48:$AQ$91,COLUMN('Non-energy Multiplier'!X$1),0)</f>
        <v>3179614781941176</v>
      </c>
      <c r="Y42" s="133">
        <f>$C42*VLOOKUP($A42,'Non-energy Multiplier'!$A$48:$AQ$91,COLUMN('Non-energy Multiplier'!Y$1),0)</f>
        <v>3329506581320644.5</v>
      </c>
      <c r="Z42" s="133">
        <f>$C42*VLOOKUP($A42,'Non-energy Multiplier'!$A$48:$AQ$91,COLUMN('Non-energy Multiplier'!Z$1),0)</f>
        <v>3479917182699721.5</v>
      </c>
      <c r="AA42" s="133">
        <f>$C42*VLOOKUP($A42,'Non-energy Multiplier'!$A$48:$AQ$91,COLUMN('Non-energy Multiplier'!AA$1),0)</f>
        <v>3630038330397307</v>
      </c>
      <c r="AB42" s="133">
        <f>$C42*VLOOKUP($A42,'Non-energy Multiplier'!$A$48:$AQ$91,COLUMN('Non-energy Multiplier'!AB$1),0)</f>
        <v>3778995861305882.5</v>
      </c>
      <c r="AC42" s="133">
        <f>$C42*VLOOKUP($A42,'Non-energy Multiplier'!$A$48:$AQ$91,COLUMN('Non-energy Multiplier'!AC$1),0)</f>
        <v>3925854275600870.5</v>
      </c>
      <c r="AD42" s="133">
        <f>$C42*VLOOKUP($A42,'Non-energy Multiplier'!$A$48:$AQ$91,COLUMN('Non-energy Multiplier'!AD$1),0)</f>
        <v>4069622772458750.5</v>
      </c>
      <c r="AE42" s="133">
        <f>$C42*VLOOKUP($A42,'Non-energy Multiplier'!$A$48:$AQ$91,COLUMN('Non-energy Multiplier'!AE$1),0)</f>
        <v>4209262796449282.5</v>
      </c>
      <c r="AF42" s="133">
        <f>$C42*VLOOKUP($A42,'Non-energy Multiplier'!$A$48:$AQ$91,COLUMN('Non-energy Multiplier'!AF$1),0)</f>
        <v>4343697109473559.5</v>
      </c>
      <c r="AG42" s="133">
        <f>$C42*VLOOKUP($A42,'Non-energy Multiplier'!$A$48:$AQ$91,COLUMN('Non-energy Multiplier'!AG$1),0)</f>
        <v>4471820367886344</v>
      </c>
      <c r="AH42" s="133">
        <f>$C42*VLOOKUP($A42,'Non-energy Multiplier'!$A$48:$AQ$91,COLUMN('Non-energy Multiplier'!AH$1),0)</f>
        <v>4592511145306030</v>
      </c>
      <c r="AI42" s="133">
        <f>$C42*VLOOKUP($A42,'Non-energy Multiplier'!$A$48:$AQ$91,COLUMN('Non-energy Multiplier'!AI$1),0)</f>
        <v>4704645299341836</v>
      </c>
      <c r="AJ42" s="133">
        <f>$C42*VLOOKUP($A42,'Non-energy Multiplier'!$A$48:$AQ$91,COLUMN('Non-energy Multiplier'!AJ$1),0)</f>
        <v>4807110536043523</v>
      </c>
      <c r="AK42" s="133">
        <f>$C42*VLOOKUP($A42,'Non-energy Multiplier'!$A$48:$AQ$91,COLUMN('Non-energy Multiplier'!AK$1),0)</f>
        <v>4898821980513297</v>
      </c>
      <c r="AL42" s="133">
        <f>$C42*VLOOKUP($A42,'Non-energy Multiplier'!$A$48:$AQ$91,COLUMN('Non-energy Multiplier'!AL$1),0)</f>
        <v>4978738517218729</v>
      </c>
      <c r="AM42" s="133">
        <f>$C42*VLOOKUP($A42,'Non-energy Multiplier'!$A$48:$AQ$91,COLUMN('Non-energy Multiplier'!AM$1),0)</f>
        <v>5045879620685318</v>
      </c>
      <c r="AN42" s="320">
        <f>$C42*VLOOKUP($A42,'Non-energy Multiplier'!$A$48:$AQ$91,COLUMN('Non-energy Multiplier'!AN$1),0)</f>
        <v>5099342358125406</v>
      </c>
      <c r="AO42" s="320">
        <f>$C42*VLOOKUP($A42,'Non-energy Multiplier'!$A$48:$AQ$91,COLUMN('Non-energy Multiplier'!AO$1),0)</f>
        <v>5138318211941007</v>
      </c>
      <c r="AP42" s="320">
        <f>$C42*VLOOKUP($A42,'Non-energy Multiplier'!$A$48:$AQ$91,COLUMN('Non-energy Multiplier'!AP$1),0)</f>
        <v>5162109343685031</v>
      </c>
      <c r="AQ42" s="320">
        <f>$C42*VLOOKUP($A42,'Non-energy Multiplier'!$A$48:$AQ$91,COLUMN('Non-energy Multiplier'!AQ$1),0)</f>
        <v>5170143903660585</v>
      </c>
      <c r="AR42" s="133" t="str">
        <f>VLOOKUP($A42,'Sector Match'!$A$1:$B$43,2,0)</f>
        <v>energy pipelines and gas processing 352T353</v>
      </c>
    </row>
    <row r="43" spans="1:44" x14ac:dyDescent="0.2">
      <c r="A43" s="37" t="s">
        <v>41</v>
      </c>
      <c r="B43" s="133">
        <f>'Non-energy Use 2019'!C156</f>
        <v>0</v>
      </c>
      <c r="C43" s="133">
        <f>'Non-energy Use 2020'!C155</f>
        <v>0</v>
      </c>
      <c r="D43" s="133">
        <f>$C43*VLOOKUP($A43,'Non-energy Multiplier'!$A$48:$AQ$91,COLUMN('Non-energy Multiplier'!D$1),0)</f>
        <v>0</v>
      </c>
      <c r="E43" s="133">
        <f>$C43*VLOOKUP($A43,'Non-energy Multiplier'!$A$48:$AQ$91,COLUMN('Non-energy Multiplier'!E$1),0)</f>
        <v>0</v>
      </c>
      <c r="F43" s="133">
        <f>$C43*VLOOKUP($A43,'Non-energy Multiplier'!$A$48:$AQ$91,COLUMN('Non-energy Multiplier'!F$1),0)</f>
        <v>0</v>
      </c>
      <c r="G43" s="133">
        <f>$C43*VLOOKUP($A43,'Non-energy Multiplier'!$A$48:$AQ$91,COLUMN('Non-energy Multiplier'!G$1),0)</f>
        <v>0</v>
      </c>
      <c r="H43" s="133">
        <f>$C43*VLOOKUP($A43,'Non-energy Multiplier'!$A$48:$AQ$91,COLUMN('Non-energy Multiplier'!H$1),0)</f>
        <v>0</v>
      </c>
      <c r="I43" s="133">
        <f>$C43*VLOOKUP($A43,'Non-energy Multiplier'!$A$48:$AQ$91,COLUMN('Non-energy Multiplier'!I$1),0)</f>
        <v>0</v>
      </c>
      <c r="J43" s="133">
        <f>$C43*VLOOKUP($A43,'Non-energy Multiplier'!$A$48:$AQ$91,COLUMN('Non-energy Multiplier'!J$1),0)</f>
        <v>0</v>
      </c>
      <c r="K43" s="133">
        <f>$C43*VLOOKUP($A43,'Non-energy Multiplier'!$A$48:$AQ$91,COLUMN('Non-energy Multiplier'!K$1),0)</f>
        <v>0</v>
      </c>
      <c r="L43" s="133">
        <f>$C43*VLOOKUP($A43,'Non-energy Multiplier'!$A$48:$AQ$91,COLUMN('Non-energy Multiplier'!L$1),0)</f>
        <v>0</v>
      </c>
      <c r="M43" s="133">
        <f>$C43*VLOOKUP($A43,'Non-energy Multiplier'!$A$48:$AQ$91,COLUMN('Non-energy Multiplier'!M$1),0)</f>
        <v>0</v>
      </c>
      <c r="N43" s="133">
        <f>$C43*VLOOKUP($A43,'Non-energy Multiplier'!$A$48:$AQ$91,COLUMN('Non-energy Multiplier'!N$1),0)</f>
        <v>0</v>
      </c>
      <c r="O43" s="133">
        <f>$C43*VLOOKUP($A43,'Non-energy Multiplier'!$A$48:$AQ$91,COLUMN('Non-energy Multiplier'!O$1),0)</f>
        <v>0</v>
      </c>
      <c r="P43" s="133">
        <f>$C43*VLOOKUP($A43,'Non-energy Multiplier'!$A$48:$AQ$91,COLUMN('Non-energy Multiplier'!P$1),0)</f>
        <v>0</v>
      </c>
      <c r="Q43" s="133">
        <f>$C43*VLOOKUP($A43,'Non-energy Multiplier'!$A$48:$AQ$91,COLUMN('Non-energy Multiplier'!Q$1),0)</f>
        <v>0</v>
      </c>
      <c r="R43" s="133">
        <f>$C43*VLOOKUP($A43,'Non-energy Multiplier'!$A$48:$AQ$91,COLUMN('Non-energy Multiplier'!R$1),0)</f>
        <v>0</v>
      </c>
      <c r="S43" s="133">
        <f>$C43*VLOOKUP($A43,'Non-energy Multiplier'!$A$48:$AQ$91,COLUMN('Non-energy Multiplier'!S$1),0)</f>
        <v>0</v>
      </c>
      <c r="T43" s="133">
        <f>$C43*VLOOKUP($A43,'Non-energy Multiplier'!$A$48:$AQ$91,COLUMN('Non-energy Multiplier'!T$1),0)</f>
        <v>0</v>
      </c>
      <c r="U43" s="133">
        <f>$C43*VLOOKUP($A43,'Non-energy Multiplier'!$A$48:$AQ$91,COLUMN('Non-energy Multiplier'!U$1),0)</f>
        <v>0</v>
      </c>
      <c r="V43" s="133">
        <f>$C43*VLOOKUP($A43,'Non-energy Multiplier'!$A$48:$AQ$91,COLUMN('Non-energy Multiplier'!V$1),0)</f>
        <v>0</v>
      </c>
      <c r="W43" s="133">
        <f>$C43*VLOOKUP($A43,'Non-energy Multiplier'!$A$48:$AQ$91,COLUMN('Non-energy Multiplier'!W$1),0)</f>
        <v>0</v>
      </c>
      <c r="X43" s="133">
        <f>$C43*VLOOKUP($A43,'Non-energy Multiplier'!$A$48:$AQ$91,COLUMN('Non-energy Multiplier'!X$1),0)</f>
        <v>0</v>
      </c>
      <c r="Y43" s="133">
        <f>$C43*VLOOKUP($A43,'Non-energy Multiplier'!$A$48:$AQ$91,COLUMN('Non-energy Multiplier'!Y$1),0)</f>
        <v>0</v>
      </c>
      <c r="Z43" s="133">
        <f>$C43*VLOOKUP($A43,'Non-energy Multiplier'!$A$48:$AQ$91,COLUMN('Non-energy Multiplier'!Z$1),0)</f>
        <v>0</v>
      </c>
      <c r="AA43" s="133">
        <f>$C43*VLOOKUP($A43,'Non-energy Multiplier'!$A$48:$AQ$91,COLUMN('Non-energy Multiplier'!AA$1),0)</f>
        <v>0</v>
      </c>
      <c r="AB43" s="133">
        <f>$C43*VLOOKUP($A43,'Non-energy Multiplier'!$A$48:$AQ$91,COLUMN('Non-energy Multiplier'!AB$1),0)</f>
        <v>0</v>
      </c>
      <c r="AC43" s="133">
        <f>$C43*VLOOKUP($A43,'Non-energy Multiplier'!$A$48:$AQ$91,COLUMN('Non-energy Multiplier'!AC$1),0)</f>
        <v>0</v>
      </c>
      <c r="AD43" s="133">
        <f>$C43*VLOOKUP($A43,'Non-energy Multiplier'!$A$48:$AQ$91,COLUMN('Non-energy Multiplier'!AD$1),0)</f>
        <v>0</v>
      </c>
      <c r="AE43" s="133">
        <f>$C43*VLOOKUP($A43,'Non-energy Multiplier'!$A$48:$AQ$91,COLUMN('Non-energy Multiplier'!AE$1),0)</f>
        <v>0</v>
      </c>
      <c r="AF43" s="133">
        <f>$C43*VLOOKUP($A43,'Non-energy Multiplier'!$A$48:$AQ$91,COLUMN('Non-energy Multiplier'!AF$1),0)</f>
        <v>0</v>
      </c>
      <c r="AG43" s="133">
        <f>$C43*VLOOKUP($A43,'Non-energy Multiplier'!$A$48:$AQ$91,COLUMN('Non-energy Multiplier'!AG$1),0)</f>
        <v>0</v>
      </c>
      <c r="AH43" s="133">
        <f>$C43*VLOOKUP($A43,'Non-energy Multiplier'!$A$48:$AQ$91,COLUMN('Non-energy Multiplier'!AH$1),0)</f>
        <v>0</v>
      </c>
      <c r="AI43" s="133">
        <f>$C43*VLOOKUP($A43,'Non-energy Multiplier'!$A$48:$AQ$91,COLUMN('Non-energy Multiplier'!AI$1),0)</f>
        <v>0</v>
      </c>
      <c r="AJ43" s="133">
        <f>$C43*VLOOKUP($A43,'Non-energy Multiplier'!$A$48:$AQ$91,COLUMN('Non-energy Multiplier'!AJ$1),0)</f>
        <v>0</v>
      </c>
      <c r="AK43" s="133">
        <f>$C43*VLOOKUP($A43,'Non-energy Multiplier'!$A$48:$AQ$91,COLUMN('Non-energy Multiplier'!AK$1),0)</f>
        <v>0</v>
      </c>
      <c r="AL43" s="133">
        <f>$C43*VLOOKUP($A43,'Non-energy Multiplier'!$A$48:$AQ$91,COLUMN('Non-energy Multiplier'!AL$1),0)</f>
        <v>0</v>
      </c>
      <c r="AM43" s="133">
        <f>$C43*VLOOKUP($A43,'Non-energy Multiplier'!$A$48:$AQ$91,COLUMN('Non-energy Multiplier'!AM$1),0)</f>
        <v>0</v>
      </c>
      <c r="AN43" s="228">
        <f>$C43*VLOOKUP($A43,'Non-energy Multiplier'!$A$48:$AQ$91,COLUMN('Non-energy Multiplier'!AN$1),0)</f>
        <v>0</v>
      </c>
      <c r="AO43" s="228">
        <f>$C43*VLOOKUP($A43,'Non-energy Multiplier'!$A$48:$AQ$91,COLUMN('Non-energy Multiplier'!AO$1),0)</f>
        <v>0</v>
      </c>
      <c r="AP43" s="228">
        <f>$C43*VLOOKUP($A43,'Non-energy Multiplier'!$A$48:$AQ$91,COLUMN('Non-energy Multiplier'!AP$1),0)</f>
        <v>0</v>
      </c>
      <c r="AQ43" s="228">
        <f>$C43*VLOOKUP($A43,'Non-energy Multiplier'!$A$48:$AQ$91,COLUMN('Non-energy Multiplier'!AQ$1),0)</f>
        <v>0</v>
      </c>
      <c r="AR43" s="133" t="str">
        <f>VLOOKUP($A43,'Sector Match'!$A$1:$B$43,2,0)</f>
        <v>water and waste 36T39</v>
      </c>
    </row>
    <row r="44" spans="1:44" x14ac:dyDescent="0.2">
      <c r="A44" s="76" t="s">
        <v>88</v>
      </c>
      <c r="B44" s="214">
        <f>'Non-energy Use 2019'!C157</f>
        <v>0</v>
      </c>
      <c r="C44" s="214">
        <f>'Non-energy Use 2020'!C156</f>
        <v>0</v>
      </c>
      <c r="D44" s="214">
        <f>$C44*VLOOKUP($A44,'Non-energy Multiplier'!$A$48:$AQ$91,COLUMN('Non-energy Multiplier'!D$1),0)</f>
        <v>0</v>
      </c>
      <c r="E44" s="214">
        <f>$C44*VLOOKUP($A44,'Non-energy Multiplier'!$A$48:$AQ$91,COLUMN('Non-energy Multiplier'!E$1),0)</f>
        <v>0</v>
      </c>
      <c r="F44" s="214">
        <f>$C44*VLOOKUP($A44,'Non-energy Multiplier'!$A$48:$AQ$91,COLUMN('Non-energy Multiplier'!F$1),0)</f>
        <v>0</v>
      </c>
      <c r="G44" s="214">
        <f>$C44*VLOOKUP($A44,'Non-energy Multiplier'!$A$48:$AQ$91,COLUMN('Non-energy Multiplier'!G$1),0)</f>
        <v>0</v>
      </c>
      <c r="H44" s="214">
        <f>$C44*VLOOKUP($A44,'Non-energy Multiplier'!$A$48:$AQ$91,COLUMN('Non-energy Multiplier'!H$1),0)</f>
        <v>0</v>
      </c>
      <c r="I44" s="214">
        <f>$C44*VLOOKUP($A44,'Non-energy Multiplier'!$A$48:$AQ$91,COLUMN('Non-energy Multiplier'!I$1),0)</f>
        <v>0</v>
      </c>
      <c r="J44" s="214">
        <f>$C44*VLOOKUP($A44,'Non-energy Multiplier'!$A$48:$AQ$91,COLUMN('Non-energy Multiplier'!J$1),0)</f>
        <v>0</v>
      </c>
      <c r="K44" s="214">
        <f>$C44*VLOOKUP($A44,'Non-energy Multiplier'!$A$48:$AQ$91,COLUMN('Non-energy Multiplier'!K$1),0)</f>
        <v>0</v>
      </c>
      <c r="L44" s="214">
        <f>$C44*VLOOKUP($A44,'Non-energy Multiplier'!$A$48:$AQ$91,COLUMN('Non-energy Multiplier'!L$1),0)</f>
        <v>0</v>
      </c>
      <c r="M44" s="214">
        <f>$C44*VLOOKUP($A44,'Non-energy Multiplier'!$A$48:$AQ$91,COLUMN('Non-energy Multiplier'!M$1),0)</f>
        <v>0</v>
      </c>
      <c r="N44" s="214">
        <f>$C44*VLOOKUP($A44,'Non-energy Multiplier'!$A$48:$AQ$91,COLUMN('Non-energy Multiplier'!N$1),0)</f>
        <v>0</v>
      </c>
      <c r="O44" s="214">
        <f>$C44*VLOOKUP($A44,'Non-energy Multiplier'!$A$48:$AQ$91,COLUMN('Non-energy Multiplier'!O$1),0)</f>
        <v>0</v>
      </c>
      <c r="P44" s="214">
        <f>$C44*VLOOKUP($A44,'Non-energy Multiplier'!$A$48:$AQ$91,COLUMN('Non-energy Multiplier'!P$1),0)</f>
        <v>0</v>
      </c>
      <c r="Q44" s="214">
        <f>$C44*VLOOKUP($A44,'Non-energy Multiplier'!$A$48:$AQ$91,COLUMN('Non-energy Multiplier'!Q$1),0)</f>
        <v>0</v>
      </c>
      <c r="R44" s="214">
        <f>$C44*VLOOKUP($A44,'Non-energy Multiplier'!$A$48:$AQ$91,COLUMN('Non-energy Multiplier'!R$1),0)</f>
        <v>0</v>
      </c>
      <c r="S44" s="214">
        <f>$C44*VLOOKUP($A44,'Non-energy Multiplier'!$A$48:$AQ$91,COLUMN('Non-energy Multiplier'!S$1),0)</f>
        <v>0</v>
      </c>
      <c r="T44" s="214">
        <f>$C44*VLOOKUP($A44,'Non-energy Multiplier'!$A$48:$AQ$91,COLUMN('Non-energy Multiplier'!T$1),0)</f>
        <v>0</v>
      </c>
      <c r="U44" s="214">
        <f>$C44*VLOOKUP($A44,'Non-energy Multiplier'!$A$48:$AQ$91,COLUMN('Non-energy Multiplier'!U$1),0)</f>
        <v>0</v>
      </c>
      <c r="V44" s="214">
        <f>$C44*VLOOKUP($A44,'Non-energy Multiplier'!$A$48:$AQ$91,COLUMN('Non-energy Multiplier'!V$1),0)</f>
        <v>0</v>
      </c>
      <c r="W44" s="214">
        <f>$C44*VLOOKUP($A44,'Non-energy Multiplier'!$A$48:$AQ$91,COLUMN('Non-energy Multiplier'!W$1),0)</f>
        <v>0</v>
      </c>
      <c r="X44" s="214">
        <f>$C44*VLOOKUP($A44,'Non-energy Multiplier'!$A$48:$AQ$91,COLUMN('Non-energy Multiplier'!X$1),0)</f>
        <v>0</v>
      </c>
      <c r="Y44" s="214">
        <f>$C44*VLOOKUP($A44,'Non-energy Multiplier'!$A$48:$AQ$91,COLUMN('Non-energy Multiplier'!Y$1),0)</f>
        <v>0</v>
      </c>
      <c r="Z44" s="214">
        <f>$C44*VLOOKUP($A44,'Non-energy Multiplier'!$A$48:$AQ$91,COLUMN('Non-energy Multiplier'!Z$1),0)</f>
        <v>0</v>
      </c>
      <c r="AA44" s="214">
        <f>$C44*VLOOKUP($A44,'Non-energy Multiplier'!$A$48:$AQ$91,COLUMN('Non-energy Multiplier'!AA$1),0)</f>
        <v>0</v>
      </c>
      <c r="AB44" s="214">
        <f>$C44*VLOOKUP($A44,'Non-energy Multiplier'!$A$48:$AQ$91,COLUMN('Non-energy Multiplier'!AB$1),0)</f>
        <v>0</v>
      </c>
      <c r="AC44" s="214">
        <f>$C44*VLOOKUP($A44,'Non-energy Multiplier'!$A$48:$AQ$91,COLUMN('Non-energy Multiplier'!AC$1),0)</f>
        <v>0</v>
      </c>
      <c r="AD44" s="214">
        <f>$C44*VLOOKUP($A44,'Non-energy Multiplier'!$A$48:$AQ$91,COLUMN('Non-energy Multiplier'!AD$1),0)</f>
        <v>0</v>
      </c>
      <c r="AE44" s="214">
        <f>$C44*VLOOKUP($A44,'Non-energy Multiplier'!$A$48:$AQ$91,COLUMN('Non-energy Multiplier'!AE$1),0)</f>
        <v>0</v>
      </c>
      <c r="AF44" s="214">
        <f>$C44*VLOOKUP($A44,'Non-energy Multiplier'!$A$48:$AQ$91,COLUMN('Non-energy Multiplier'!AF$1),0)</f>
        <v>0</v>
      </c>
      <c r="AG44" s="214">
        <f>$C44*VLOOKUP($A44,'Non-energy Multiplier'!$A$48:$AQ$91,COLUMN('Non-energy Multiplier'!AG$1),0)</f>
        <v>0</v>
      </c>
      <c r="AH44" s="214">
        <f>$C44*VLOOKUP($A44,'Non-energy Multiplier'!$A$48:$AQ$91,COLUMN('Non-energy Multiplier'!AH$1),0)</f>
        <v>0</v>
      </c>
      <c r="AI44" s="214">
        <f>$C44*VLOOKUP($A44,'Non-energy Multiplier'!$A$48:$AQ$91,COLUMN('Non-energy Multiplier'!AI$1),0)</f>
        <v>0</v>
      </c>
      <c r="AJ44" s="214">
        <f>$C44*VLOOKUP($A44,'Non-energy Multiplier'!$A$48:$AQ$91,COLUMN('Non-energy Multiplier'!AJ$1),0)</f>
        <v>0</v>
      </c>
      <c r="AK44" s="214">
        <f>$C44*VLOOKUP($A44,'Non-energy Multiplier'!$A$48:$AQ$91,COLUMN('Non-energy Multiplier'!AK$1),0)</f>
        <v>0</v>
      </c>
      <c r="AL44" s="214">
        <f>$C44*VLOOKUP($A44,'Non-energy Multiplier'!$A$48:$AQ$91,COLUMN('Non-energy Multiplier'!AL$1),0)</f>
        <v>0</v>
      </c>
      <c r="AM44" s="214">
        <f>$C44*VLOOKUP($A44,'Non-energy Multiplier'!$A$48:$AQ$91,COLUMN('Non-energy Multiplier'!AM$1),0)</f>
        <v>0</v>
      </c>
      <c r="AN44" s="214">
        <f>$C44*VLOOKUP($A44,'Non-energy Multiplier'!$A$48:$AQ$91,COLUMN('Non-energy Multiplier'!AN$1),0)</f>
        <v>0</v>
      </c>
      <c r="AO44" s="214">
        <f>$C44*VLOOKUP($A44,'Non-energy Multiplier'!$A$48:$AQ$91,COLUMN('Non-energy Multiplier'!AO$1),0)</f>
        <v>0</v>
      </c>
      <c r="AP44" s="214">
        <f>$C44*VLOOKUP($A44,'Non-energy Multiplier'!$A$48:$AQ$91,COLUMN('Non-energy Multiplier'!AP$1),0)</f>
        <v>0</v>
      </c>
      <c r="AQ44" s="214">
        <f>$C44*VLOOKUP($A44,'Non-energy Multiplier'!$A$48:$AQ$91,COLUMN('Non-energy Multiplier'!AQ$1),0)</f>
        <v>0</v>
      </c>
      <c r="AR44" s="133" t="str">
        <f>VLOOKUP($A44,'Sector Match'!$A$1:$B$43,2,0)</f>
        <v>construction 41T43</v>
      </c>
    </row>
    <row r="49" spans="1:43" x14ac:dyDescent="0.2">
      <c r="B49" s="214">
        <v>2019</v>
      </c>
      <c r="C49" s="214">
        <v>2020</v>
      </c>
      <c r="D49" s="214">
        <v>2021</v>
      </c>
      <c r="E49" s="214">
        <v>2022</v>
      </c>
      <c r="F49" s="214">
        <v>2023</v>
      </c>
      <c r="G49" s="214">
        <v>2024</v>
      </c>
      <c r="H49" s="214">
        <v>2025</v>
      </c>
      <c r="I49" s="214">
        <v>2026</v>
      </c>
      <c r="J49" s="214">
        <v>2027</v>
      </c>
      <c r="K49" s="214">
        <v>2028</v>
      </c>
      <c r="L49" s="214">
        <v>2029</v>
      </c>
      <c r="M49" s="214">
        <v>2030</v>
      </c>
      <c r="N49" s="214">
        <v>2031</v>
      </c>
      <c r="O49" s="214">
        <v>2032</v>
      </c>
      <c r="P49" s="214">
        <v>2033</v>
      </c>
      <c r="Q49" s="214">
        <v>2034</v>
      </c>
      <c r="R49" s="214">
        <v>2035</v>
      </c>
      <c r="S49" s="214">
        <v>2036</v>
      </c>
      <c r="T49" s="214">
        <v>2037</v>
      </c>
      <c r="U49" s="214">
        <v>2038</v>
      </c>
      <c r="V49" s="214">
        <v>2039</v>
      </c>
      <c r="W49" s="214">
        <v>2040</v>
      </c>
      <c r="X49" s="214">
        <v>2041</v>
      </c>
      <c r="Y49" s="214">
        <v>2042</v>
      </c>
      <c r="Z49" s="214">
        <v>2043</v>
      </c>
      <c r="AA49" s="214">
        <v>2044</v>
      </c>
      <c r="AB49" s="214">
        <v>2045</v>
      </c>
      <c r="AC49" s="214">
        <v>2046</v>
      </c>
      <c r="AD49" s="214">
        <v>2047</v>
      </c>
      <c r="AE49" s="214">
        <v>2048</v>
      </c>
      <c r="AF49" s="214">
        <v>2049</v>
      </c>
      <c r="AG49" s="214">
        <v>2050</v>
      </c>
      <c r="AH49" s="214">
        <v>2051</v>
      </c>
      <c r="AI49" s="214">
        <v>2052</v>
      </c>
      <c r="AJ49" s="214">
        <v>2053</v>
      </c>
      <c r="AK49" s="214">
        <v>2054</v>
      </c>
      <c r="AL49" s="214">
        <v>2055</v>
      </c>
      <c r="AM49" s="214">
        <v>2056</v>
      </c>
      <c r="AN49" s="214">
        <v>2057</v>
      </c>
      <c r="AO49" s="214">
        <v>2058</v>
      </c>
      <c r="AP49" s="214">
        <v>2059</v>
      </c>
      <c r="AQ49" s="214">
        <v>2060</v>
      </c>
    </row>
    <row r="50" spans="1:43" x14ac:dyDescent="0.2">
      <c r="A50" s="104" t="s">
        <v>275</v>
      </c>
      <c r="B50" s="222">
        <f t="shared" ref="B50:B74" si="0">SUMIFS(B$2:B$44,$AR$2:$AR$44,$A50)</f>
        <v>0</v>
      </c>
      <c r="C50" s="223">
        <f t="shared" ref="C50:AQ56" si="1">SUMIFS(C$2:C$44,$AR$2:$AR$44,$A50)</f>
        <v>0</v>
      </c>
      <c r="D50" s="223">
        <f t="shared" si="1"/>
        <v>0</v>
      </c>
      <c r="E50" s="223">
        <f t="shared" si="1"/>
        <v>1</v>
      </c>
      <c r="F50" s="223">
        <f t="shared" si="1"/>
        <v>2</v>
      </c>
      <c r="G50" s="223">
        <f t="shared" si="1"/>
        <v>3</v>
      </c>
      <c r="H50" s="223">
        <f t="shared" si="1"/>
        <v>4</v>
      </c>
      <c r="I50" s="223">
        <f t="shared" si="1"/>
        <v>5</v>
      </c>
      <c r="J50" s="223">
        <f t="shared" si="1"/>
        <v>6</v>
      </c>
      <c r="K50" s="223">
        <f t="shared" si="1"/>
        <v>7</v>
      </c>
      <c r="L50" s="223">
        <f t="shared" si="1"/>
        <v>8</v>
      </c>
      <c r="M50" s="223">
        <f t="shared" si="1"/>
        <v>9</v>
      </c>
      <c r="N50" s="223">
        <f t="shared" si="1"/>
        <v>10</v>
      </c>
      <c r="O50" s="223">
        <f t="shared" si="1"/>
        <v>11</v>
      </c>
      <c r="P50" s="223">
        <f t="shared" si="1"/>
        <v>12</v>
      </c>
      <c r="Q50" s="223">
        <f t="shared" si="1"/>
        <v>13</v>
      </c>
      <c r="R50" s="223">
        <f t="shared" si="1"/>
        <v>14</v>
      </c>
      <c r="S50" s="223">
        <f t="shared" si="1"/>
        <v>15</v>
      </c>
      <c r="T50" s="223">
        <f t="shared" si="1"/>
        <v>16</v>
      </c>
      <c r="U50" s="223">
        <f t="shared" si="1"/>
        <v>17</v>
      </c>
      <c r="V50" s="223">
        <f t="shared" si="1"/>
        <v>18</v>
      </c>
      <c r="W50" s="223">
        <f t="shared" si="1"/>
        <v>19</v>
      </c>
      <c r="X50" s="223">
        <f t="shared" si="1"/>
        <v>20</v>
      </c>
      <c r="Y50" s="223">
        <f t="shared" si="1"/>
        <v>21</v>
      </c>
      <c r="Z50" s="223">
        <f t="shared" si="1"/>
        <v>22</v>
      </c>
      <c r="AA50" s="223">
        <f t="shared" si="1"/>
        <v>23</v>
      </c>
      <c r="AB50" s="223">
        <f t="shared" si="1"/>
        <v>24</v>
      </c>
      <c r="AC50" s="223">
        <f t="shared" si="1"/>
        <v>25</v>
      </c>
      <c r="AD50" s="223">
        <f t="shared" si="1"/>
        <v>26</v>
      </c>
      <c r="AE50" s="223">
        <f t="shared" si="1"/>
        <v>27</v>
      </c>
      <c r="AF50" s="223">
        <f t="shared" si="1"/>
        <v>28</v>
      </c>
      <c r="AG50" s="223">
        <f t="shared" si="1"/>
        <v>29</v>
      </c>
      <c r="AH50" s="223">
        <f t="shared" si="1"/>
        <v>30</v>
      </c>
      <c r="AI50" s="223">
        <f t="shared" si="1"/>
        <v>31</v>
      </c>
      <c r="AJ50" s="223">
        <f t="shared" si="1"/>
        <v>32</v>
      </c>
      <c r="AK50" s="223">
        <f t="shared" si="1"/>
        <v>33</v>
      </c>
      <c r="AL50" s="223">
        <f t="shared" si="1"/>
        <v>34</v>
      </c>
      <c r="AM50" s="223">
        <f t="shared" si="1"/>
        <v>35</v>
      </c>
      <c r="AN50" s="223">
        <f t="shared" si="1"/>
        <v>36</v>
      </c>
      <c r="AO50" s="223">
        <f t="shared" si="1"/>
        <v>37</v>
      </c>
      <c r="AP50" s="223">
        <f t="shared" si="1"/>
        <v>38</v>
      </c>
      <c r="AQ50" s="224">
        <f t="shared" si="1"/>
        <v>39</v>
      </c>
    </row>
    <row r="51" spans="1:43" x14ac:dyDescent="0.2">
      <c r="A51" s="105" t="s">
        <v>90</v>
      </c>
      <c r="B51" s="225">
        <f t="shared" si="0"/>
        <v>1245082053039000</v>
      </c>
      <c r="C51" s="133">
        <f t="shared" si="1"/>
        <v>1263365693898000</v>
      </c>
      <c r="D51" s="133">
        <f t="shared" si="1"/>
        <v>1285685370339454</v>
      </c>
      <c r="E51" s="133">
        <f t="shared" si="1"/>
        <v>1544394949405326</v>
      </c>
      <c r="F51" s="133">
        <f t="shared" si="1"/>
        <v>1563149227840320.3</v>
      </c>
      <c r="G51" s="133">
        <f t="shared" si="1"/>
        <v>1614835195526404.8</v>
      </c>
      <c r="H51" s="133">
        <f t="shared" si="1"/>
        <v>1694315208478245</v>
      </c>
      <c r="I51" s="133">
        <f t="shared" si="1"/>
        <v>1721771233809498.3</v>
      </c>
      <c r="J51" s="133">
        <f t="shared" si="1"/>
        <v>1749227259140751.5</v>
      </c>
      <c r="K51" s="133">
        <f t="shared" si="1"/>
        <v>1776683284472005</v>
      </c>
      <c r="L51" s="133">
        <f t="shared" si="1"/>
        <v>1804139309803258</v>
      </c>
      <c r="M51" s="133">
        <f t="shared" si="1"/>
        <v>1831595335134511.5</v>
      </c>
      <c r="N51" s="133">
        <f t="shared" si="1"/>
        <v>1841891344633731.3</v>
      </c>
      <c r="O51" s="133">
        <f t="shared" si="1"/>
        <v>1852187354132951.3</v>
      </c>
      <c r="P51" s="133">
        <f t="shared" si="1"/>
        <v>1862483363632171.3</v>
      </c>
      <c r="Q51" s="133">
        <f t="shared" si="1"/>
        <v>1872779373131391</v>
      </c>
      <c r="R51" s="133">
        <f t="shared" si="1"/>
        <v>1883075382630611.5</v>
      </c>
      <c r="S51" s="133">
        <f t="shared" si="1"/>
        <v>1865915366798578</v>
      </c>
      <c r="T51" s="133">
        <f t="shared" si="1"/>
        <v>1848755350966544.5</v>
      </c>
      <c r="U51" s="133">
        <f t="shared" si="1"/>
        <v>1831595335134511.5</v>
      </c>
      <c r="V51" s="133">
        <f t="shared" si="1"/>
        <v>1814435319302478</v>
      </c>
      <c r="W51" s="133">
        <f t="shared" si="1"/>
        <v>1797275303470445</v>
      </c>
      <c r="X51" s="133">
        <f t="shared" si="1"/>
        <v>1769819278139191.5</v>
      </c>
      <c r="Y51" s="133">
        <f t="shared" si="1"/>
        <v>1742363252807938.5</v>
      </c>
      <c r="Z51" s="133">
        <f t="shared" si="1"/>
        <v>1714907227476685</v>
      </c>
      <c r="AA51" s="133">
        <f t="shared" si="1"/>
        <v>1687451202145431.8</v>
      </c>
      <c r="AB51" s="133">
        <f t="shared" si="1"/>
        <v>1659995176814178.3</v>
      </c>
      <c r="AC51" s="133">
        <f t="shared" si="1"/>
        <v>1632539151482925.3</v>
      </c>
      <c r="AD51" s="133">
        <f t="shared" si="1"/>
        <v>1605083126151671.8</v>
      </c>
      <c r="AE51" s="133">
        <f t="shared" si="1"/>
        <v>1577627100820418.3</v>
      </c>
      <c r="AF51" s="133">
        <f t="shared" si="1"/>
        <v>1550171075489165.3</v>
      </c>
      <c r="AG51" s="133">
        <f t="shared" si="1"/>
        <v>1522715050157911.8</v>
      </c>
      <c r="AH51" s="133">
        <f t="shared" si="1"/>
        <v>1488395018493845</v>
      </c>
      <c r="AI51" s="133">
        <f t="shared" si="1"/>
        <v>1454074986829778.3</v>
      </c>
      <c r="AJ51" s="133">
        <f t="shared" si="1"/>
        <v>1419754955165711.5</v>
      </c>
      <c r="AK51" s="133">
        <f t="shared" si="1"/>
        <v>1385434923501644.8</v>
      </c>
      <c r="AL51" s="133">
        <f t="shared" si="1"/>
        <v>1351114891837578.8</v>
      </c>
      <c r="AM51" s="133">
        <f t="shared" si="1"/>
        <v>1323658866506325.3</v>
      </c>
      <c r="AN51" s="133">
        <f t="shared" si="1"/>
        <v>1296202841175072.3</v>
      </c>
      <c r="AO51" s="133">
        <f t="shared" si="1"/>
        <v>1268746815843818.8</v>
      </c>
      <c r="AP51" s="133">
        <f t="shared" si="1"/>
        <v>1241290790512565.5</v>
      </c>
      <c r="AQ51" s="226">
        <f t="shared" si="1"/>
        <v>1213834765181312</v>
      </c>
    </row>
    <row r="52" spans="1:43" x14ac:dyDescent="0.2">
      <c r="A52" s="105" t="s">
        <v>91</v>
      </c>
      <c r="B52" s="225">
        <f t="shared" si="0"/>
        <v>0</v>
      </c>
      <c r="C52" s="133">
        <f t="shared" si="1"/>
        <v>0</v>
      </c>
      <c r="D52" s="133">
        <f t="shared" si="1"/>
        <v>0</v>
      </c>
      <c r="E52" s="133">
        <f t="shared" si="1"/>
        <v>0</v>
      </c>
      <c r="F52" s="133">
        <f t="shared" si="1"/>
        <v>0</v>
      </c>
      <c r="G52" s="133">
        <f t="shared" si="1"/>
        <v>0</v>
      </c>
      <c r="H52" s="133">
        <f t="shared" si="1"/>
        <v>0</v>
      </c>
      <c r="I52" s="133">
        <f t="shared" si="1"/>
        <v>0</v>
      </c>
      <c r="J52" s="133">
        <f t="shared" si="1"/>
        <v>0</v>
      </c>
      <c r="K52" s="133">
        <f t="shared" si="1"/>
        <v>0</v>
      </c>
      <c r="L52" s="133">
        <f t="shared" si="1"/>
        <v>0</v>
      </c>
      <c r="M52" s="133">
        <f t="shared" si="1"/>
        <v>0</v>
      </c>
      <c r="N52" s="133">
        <f t="shared" si="1"/>
        <v>0</v>
      </c>
      <c r="O52" s="133">
        <f t="shared" si="1"/>
        <v>0</v>
      </c>
      <c r="P52" s="133">
        <f t="shared" si="1"/>
        <v>0</v>
      </c>
      <c r="Q52" s="133">
        <f t="shared" si="1"/>
        <v>0</v>
      </c>
      <c r="R52" s="133">
        <f t="shared" si="1"/>
        <v>0</v>
      </c>
      <c r="S52" s="133">
        <f t="shared" si="1"/>
        <v>0</v>
      </c>
      <c r="T52" s="133">
        <f t="shared" si="1"/>
        <v>0</v>
      </c>
      <c r="U52" s="133">
        <f t="shared" si="1"/>
        <v>0</v>
      </c>
      <c r="V52" s="133">
        <f t="shared" si="1"/>
        <v>0</v>
      </c>
      <c r="W52" s="133">
        <f t="shared" si="1"/>
        <v>0</v>
      </c>
      <c r="X52" s="133">
        <f t="shared" si="1"/>
        <v>0</v>
      </c>
      <c r="Y52" s="133">
        <f t="shared" si="1"/>
        <v>0</v>
      </c>
      <c r="Z52" s="133">
        <f t="shared" si="1"/>
        <v>0</v>
      </c>
      <c r="AA52" s="133">
        <f t="shared" si="1"/>
        <v>0</v>
      </c>
      <c r="AB52" s="133">
        <f t="shared" si="1"/>
        <v>0</v>
      </c>
      <c r="AC52" s="133">
        <f t="shared" si="1"/>
        <v>0</v>
      </c>
      <c r="AD52" s="133">
        <f t="shared" si="1"/>
        <v>0</v>
      </c>
      <c r="AE52" s="133">
        <f t="shared" si="1"/>
        <v>0</v>
      </c>
      <c r="AF52" s="133">
        <f t="shared" si="1"/>
        <v>0</v>
      </c>
      <c r="AG52" s="133">
        <f t="shared" si="1"/>
        <v>0</v>
      </c>
      <c r="AH52" s="133">
        <f t="shared" si="1"/>
        <v>0</v>
      </c>
      <c r="AI52" s="133">
        <f t="shared" si="1"/>
        <v>0</v>
      </c>
      <c r="AJ52" s="133">
        <f t="shared" si="1"/>
        <v>0</v>
      </c>
      <c r="AK52" s="133">
        <f t="shared" si="1"/>
        <v>0</v>
      </c>
      <c r="AL52" s="133">
        <f t="shared" si="1"/>
        <v>0</v>
      </c>
      <c r="AM52" s="133">
        <f t="shared" si="1"/>
        <v>0</v>
      </c>
      <c r="AN52" s="133">
        <f t="shared" si="1"/>
        <v>0</v>
      </c>
      <c r="AO52" s="133">
        <f t="shared" si="1"/>
        <v>0</v>
      </c>
      <c r="AP52" s="133">
        <f t="shared" si="1"/>
        <v>0</v>
      </c>
      <c r="AQ52" s="226">
        <f t="shared" si="1"/>
        <v>0</v>
      </c>
    </row>
    <row r="53" spans="1:43" x14ac:dyDescent="0.2">
      <c r="A53" s="105" t="s">
        <v>92</v>
      </c>
      <c r="B53" s="225">
        <f t="shared" si="0"/>
        <v>0</v>
      </c>
      <c r="C53" s="133">
        <f t="shared" si="1"/>
        <v>0</v>
      </c>
      <c r="D53" s="133">
        <f t="shared" si="1"/>
        <v>0</v>
      </c>
      <c r="E53" s="133">
        <f t="shared" si="1"/>
        <v>0</v>
      </c>
      <c r="F53" s="133">
        <f t="shared" si="1"/>
        <v>0</v>
      </c>
      <c r="G53" s="133">
        <f t="shared" si="1"/>
        <v>0</v>
      </c>
      <c r="H53" s="133">
        <f t="shared" si="1"/>
        <v>0</v>
      </c>
      <c r="I53" s="133">
        <f t="shared" si="1"/>
        <v>0</v>
      </c>
      <c r="J53" s="133">
        <f t="shared" si="1"/>
        <v>0</v>
      </c>
      <c r="K53" s="133">
        <f t="shared" si="1"/>
        <v>0</v>
      </c>
      <c r="L53" s="133">
        <f t="shared" si="1"/>
        <v>0</v>
      </c>
      <c r="M53" s="133">
        <f t="shared" si="1"/>
        <v>0</v>
      </c>
      <c r="N53" s="133">
        <f t="shared" si="1"/>
        <v>0</v>
      </c>
      <c r="O53" s="133">
        <f t="shared" si="1"/>
        <v>0</v>
      </c>
      <c r="P53" s="133">
        <f t="shared" si="1"/>
        <v>0</v>
      </c>
      <c r="Q53" s="133">
        <f t="shared" si="1"/>
        <v>0</v>
      </c>
      <c r="R53" s="133">
        <f t="shared" si="1"/>
        <v>0</v>
      </c>
      <c r="S53" s="133">
        <f t="shared" si="1"/>
        <v>0</v>
      </c>
      <c r="T53" s="133">
        <f t="shared" si="1"/>
        <v>0</v>
      </c>
      <c r="U53" s="133">
        <f t="shared" si="1"/>
        <v>0</v>
      </c>
      <c r="V53" s="133">
        <f t="shared" si="1"/>
        <v>0</v>
      </c>
      <c r="W53" s="133">
        <f t="shared" si="1"/>
        <v>0</v>
      </c>
      <c r="X53" s="133">
        <f t="shared" si="1"/>
        <v>0</v>
      </c>
      <c r="Y53" s="133">
        <f t="shared" si="1"/>
        <v>0</v>
      </c>
      <c r="Z53" s="133">
        <f t="shared" si="1"/>
        <v>0</v>
      </c>
      <c r="AA53" s="133">
        <f t="shared" si="1"/>
        <v>0</v>
      </c>
      <c r="AB53" s="133">
        <f t="shared" si="1"/>
        <v>0</v>
      </c>
      <c r="AC53" s="133">
        <f t="shared" si="1"/>
        <v>0</v>
      </c>
      <c r="AD53" s="133">
        <f t="shared" si="1"/>
        <v>0</v>
      </c>
      <c r="AE53" s="133">
        <f t="shared" si="1"/>
        <v>0</v>
      </c>
      <c r="AF53" s="133">
        <f t="shared" si="1"/>
        <v>0</v>
      </c>
      <c r="AG53" s="133">
        <f t="shared" si="1"/>
        <v>0</v>
      </c>
      <c r="AH53" s="133">
        <f t="shared" si="1"/>
        <v>0</v>
      </c>
      <c r="AI53" s="133">
        <f t="shared" si="1"/>
        <v>0</v>
      </c>
      <c r="AJ53" s="133">
        <f t="shared" si="1"/>
        <v>0</v>
      </c>
      <c r="AK53" s="133">
        <f t="shared" si="1"/>
        <v>0</v>
      </c>
      <c r="AL53" s="133">
        <f t="shared" si="1"/>
        <v>0</v>
      </c>
      <c r="AM53" s="133">
        <f t="shared" si="1"/>
        <v>0</v>
      </c>
      <c r="AN53" s="133">
        <f t="shared" si="1"/>
        <v>0</v>
      </c>
      <c r="AO53" s="133">
        <f t="shared" si="1"/>
        <v>0</v>
      </c>
      <c r="AP53" s="133">
        <f t="shared" si="1"/>
        <v>0</v>
      </c>
      <c r="AQ53" s="226">
        <f t="shared" si="1"/>
        <v>0</v>
      </c>
    </row>
    <row r="54" spans="1:43" x14ac:dyDescent="0.2">
      <c r="A54" s="105" t="s">
        <v>93</v>
      </c>
      <c r="B54" s="225">
        <f t="shared" si="0"/>
        <v>0</v>
      </c>
      <c r="C54" s="133">
        <f t="shared" si="1"/>
        <v>0</v>
      </c>
      <c r="D54" s="133">
        <f t="shared" si="1"/>
        <v>0</v>
      </c>
      <c r="E54" s="133">
        <f t="shared" si="1"/>
        <v>0</v>
      </c>
      <c r="F54" s="133">
        <f t="shared" si="1"/>
        <v>0</v>
      </c>
      <c r="G54" s="133">
        <f t="shared" si="1"/>
        <v>0</v>
      </c>
      <c r="H54" s="133">
        <f t="shared" si="1"/>
        <v>0</v>
      </c>
      <c r="I54" s="133">
        <f t="shared" si="1"/>
        <v>0</v>
      </c>
      <c r="J54" s="133">
        <f t="shared" si="1"/>
        <v>0</v>
      </c>
      <c r="K54" s="133">
        <f t="shared" si="1"/>
        <v>0</v>
      </c>
      <c r="L54" s="133">
        <f t="shared" si="1"/>
        <v>0</v>
      </c>
      <c r="M54" s="133">
        <f t="shared" si="1"/>
        <v>0</v>
      </c>
      <c r="N54" s="133">
        <f t="shared" si="1"/>
        <v>0</v>
      </c>
      <c r="O54" s="133">
        <f t="shared" si="1"/>
        <v>0</v>
      </c>
      <c r="P54" s="133">
        <f t="shared" si="1"/>
        <v>0</v>
      </c>
      <c r="Q54" s="133">
        <f t="shared" si="1"/>
        <v>0</v>
      </c>
      <c r="R54" s="133">
        <f t="shared" si="1"/>
        <v>0</v>
      </c>
      <c r="S54" s="133">
        <f t="shared" si="1"/>
        <v>0</v>
      </c>
      <c r="T54" s="133">
        <f t="shared" si="1"/>
        <v>0</v>
      </c>
      <c r="U54" s="133">
        <f t="shared" si="1"/>
        <v>0</v>
      </c>
      <c r="V54" s="133">
        <f t="shared" si="1"/>
        <v>0</v>
      </c>
      <c r="W54" s="133">
        <f t="shared" si="1"/>
        <v>0</v>
      </c>
      <c r="X54" s="133">
        <f t="shared" si="1"/>
        <v>0</v>
      </c>
      <c r="Y54" s="133">
        <f t="shared" si="1"/>
        <v>0</v>
      </c>
      <c r="Z54" s="133">
        <f t="shared" si="1"/>
        <v>0</v>
      </c>
      <c r="AA54" s="133">
        <f t="shared" si="1"/>
        <v>0</v>
      </c>
      <c r="AB54" s="133">
        <f t="shared" si="1"/>
        <v>0</v>
      </c>
      <c r="AC54" s="133">
        <f t="shared" si="1"/>
        <v>0</v>
      </c>
      <c r="AD54" s="133">
        <f t="shared" si="1"/>
        <v>0</v>
      </c>
      <c r="AE54" s="133">
        <f t="shared" si="1"/>
        <v>0</v>
      </c>
      <c r="AF54" s="133">
        <f t="shared" si="1"/>
        <v>0</v>
      </c>
      <c r="AG54" s="133">
        <f t="shared" si="1"/>
        <v>0</v>
      </c>
      <c r="AH54" s="133">
        <f t="shared" si="1"/>
        <v>0</v>
      </c>
      <c r="AI54" s="133">
        <f t="shared" si="1"/>
        <v>0</v>
      </c>
      <c r="AJ54" s="133">
        <f t="shared" si="1"/>
        <v>0</v>
      </c>
      <c r="AK54" s="133">
        <f t="shared" si="1"/>
        <v>0</v>
      </c>
      <c r="AL54" s="133">
        <f t="shared" si="1"/>
        <v>0</v>
      </c>
      <c r="AM54" s="133">
        <f t="shared" si="1"/>
        <v>0</v>
      </c>
      <c r="AN54" s="133">
        <f t="shared" si="1"/>
        <v>0</v>
      </c>
      <c r="AO54" s="133">
        <f t="shared" si="1"/>
        <v>0</v>
      </c>
      <c r="AP54" s="133">
        <f t="shared" si="1"/>
        <v>0</v>
      </c>
      <c r="AQ54" s="226">
        <f t="shared" si="1"/>
        <v>0</v>
      </c>
    </row>
    <row r="55" spans="1:43" x14ac:dyDescent="0.2">
      <c r="A55" s="105" t="s">
        <v>94</v>
      </c>
      <c r="B55" s="225">
        <f t="shared" si="0"/>
        <v>0</v>
      </c>
      <c r="C55" s="133">
        <f t="shared" si="1"/>
        <v>0</v>
      </c>
      <c r="D55" s="133">
        <f t="shared" si="1"/>
        <v>0</v>
      </c>
      <c r="E55" s="133">
        <f t="shared" si="1"/>
        <v>0</v>
      </c>
      <c r="F55" s="133">
        <f t="shared" si="1"/>
        <v>0</v>
      </c>
      <c r="G55" s="133">
        <f t="shared" si="1"/>
        <v>0</v>
      </c>
      <c r="H55" s="133">
        <f t="shared" si="1"/>
        <v>0</v>
      </c>
      <c r="I55" s="133">
        <f t="shared" si="1"/>
        <v>0</v>
      </c>
      <c r="J55" s="133">
        <f t="shared" si="1"/>
        <v>0</v>
      </c>
      <c r="K55" s="133">
        <f t="shared" si="1"/>
        <v>0</v>
      </c>
      <c r="L55" s="133">
        <f t="shared" si="1"/>
        <v>0</v>
      </c>
      <c r="M55" s="133">
        <f t="shared" si="1"/>
        <v>0</v>
      </c>
      <c r="N55" s="133">
        <f t="shared" si="1"/>
        <v>0</v>
      </c>
      <c r="O55" s="133">
        <f t="shared" si="1"/>
        <v>0</v>
      </c>
      <c r="P55" s="133">
        <f t="shared" si="1"/>
        <v>0</v>
      </c>
      <c r="Q55" s="133">
        <f t="shared" si="1"/>
        <v>0</v>
      </c>
      <c r="R55" s="133">
        <f t="shared" si="1"/>
        <v>0</v>
      </c>
      <c r="S55" s="133">
        <f t="shared" si="1"/>
        <v>0</v>
      </c>
      <c r="T55" s="133">
        <f t="shared" si="1"/>
        <v>0</v>
      </c>
      <c r="U55" s="133">
        <f t="shared" si="1"/>
        <v>0</v>
      </c>
      <c r="V55" s="133">
        <f t="shared" si="1"/>
        <v>0</v>
      </c>
      <c r="W55" s="133">
        <f t="shared" si="1"/>
        <v>0</v>
      </c>
      <c r="X55" s="133">
        <f t="shared" si="1"/>
        <v>0</v>
      </c>
      <c r="Y55" s="133">
        <f t="shared" si="1"/>
        <v>0</v>
      </c>
      <c r="Z55" s="133">
        <f t="shared" si="1"/>
        <v>0</v>
      </c>
      <c r="AA55" s="133">
        <f t="shared" si="1"/>
        <v>0</v>
      </c>
      <c r="AB55" s="133">
        <f t="shared" si="1"/>
        <v>0</v>
      </c>
      <c r="AC55" s="133">
        <f t="shared" si="1"/>
        <v>0</v>
      </c>
      <c r="AD55" s="133">
        <f t="shared" si="1"/>
        <v>0</v>
      </c>
      <c r="AE55" s="133">
        <f t="shared" si="1"/>
        <v>0</v>
      </c>
      <c r="AF55" s="133">
        <f t="shared" si="1"/>
        <v>0</v>
      </c>
      <c r="AG55" s="133">
        <f t="shared" si="1"/>
        <v>0</v>
      </c>
      <c r="AH55" s="133">
        <f t="shared" si="1"/>
        <v>0</v>
      </c>
      <c r="AI55" s="133">
        <f t="shared" si="1"/>
        <v>0</v>
      </c>
      <c r="AJ55" s="133">
        <f t="shared" si="1"/>
        <v>0</v>
      </c>
      <c r="AK55" s="133">
        <f t="shared" si="1"/>
        <v>0</v>
      </c>
      <c r="AL55" s="133">
        <f t="shared" si="1"/>
        <v>0</v>
      </c>
      <c r="AM55" s="133">
        <f t="shared" si="1"/>
        <v>0</v>
      </c>
      <c r="AN55" s="133">
        <f t="shared" si="1"/>
        <v>0</v>
      </c>
      <c r="AO55" s="133">
        <f t="shared" si="1"/>
        <v>0</v>
      </c>
      <c r="AP55" s="133">
        <f t="shared" si="1"/>
        <v>0</v>
      </c>
      <c r="AQ55" s="226">
        <f t="shared" si="1"/>
        <v>0</v>
      </c>
    </row>
    <row r="56" spans="1:43" x14ac:dyDescent="0.2">
      <c r="A56" s="105" t="s">
        <v>95</v>
      </c>
      <c r="B56" s="225">
        <f t="shared" si="0"/>
        <v>0</v>
      </c>
      <c r="C56" s="133">
        <f t="shared" si="1"/>
        <v>0</v>
      </c>
      <c r="D56" s="133">
        <f t="shared" si="1"/>
        <v>0</v>
      </c>
      <c r="E56" s="133">
        <f t="shared" si="1"/>
        <v>0</v>
      </c>
      <c r="F56" s="133">
        <f t="shared" si="1"/>
        <v>0</v>
      </c>
      <c r="G56" s="133">
        <f t="shared" si="1"/>
        <v>0</v>
      </c>
      <c r="H56" s="133">
        <f t="shared" si="1"/>
        <v>0</v>
      </c>
      <c r="I56" s="133">
        <f t="shared" si="1"/>
        <v>0</v>
      </c>
      <c r="J56" s="133">
        <f t="shared" si="1"/>
        <v>0</v>
      </c>
      <c r="K56" s="133">
        <f t="shared" si="1"/>
        <v>0</v>
      </c>
      <c r="L56" s="133">
        <f t="shared" ref="L56:AQ63" si="2">SUMIFS(L$2:L$44,$AR$2:$AR$44,$A56)</f>
        <v>0</v>
      </c>
      <c r="M56" s="133">
        <f t="shared" si="2"/>
        <v>0</v>
      </c>
      <c r="N56" s="133">
        <f t="shared" si="2"/>
        <v>0</v>
      </c>
      <c r="O56" s="133">
        <f t="shared" si="2"/>
        <v>0</v>
      </c>
      <c r="P56" s="133">
        <f t="shared" si="2"/>
        <v>0</v>
      </c>
      <c r="Q56" s="133">
        <f t="shared" si="2"/>
        <v>0</v>
      </c>
      <c r="R56" s="133">
        <f t="shared" si="2"/>
        <v>0</v>
      </c>
      <c r="S56" s="133">
        <f t="shared" si="2"/>
        <v>0</v>
      </c>
      <c r="T56" s="133">
        <f t="shared" si="2"/>
        <v>0</v>
      </c>
      <c r="U56" s="133">
        <f t="shared" si="2"/>
        <v>0</v>
      </c>
      <c r="V56" s="133">
        <f t="shared" si="2"/>
        <v>0</v>
      </c>
      <c r="W56" s="133">
        <f t="shared" si="2"/>
        <v>0</v>
      </c>
      <c r="X56" s="133">
        <f t="shared" si="2"/>
        <v>0</v>
      </c>
      <c r="Y56" s="133">
        <f t="shared" si="2"/>
        <v>0</v>
      </c>
      <c r="Z56" s="133">
        <f t="shared" si="2"/>
        <v>0</v>
      </c>
      <c r="AA56" s="133">
        <f t="shared" si="2"/>
        <v>0</v>
      </c>
      <c r="AB56" s="133">
        <f t="shared" si="2"/>
        <v>0</v>
      </c>
      <c r="AC56" s="133">
        <f t="shared" si="2"/>
        <v>0</v>
      </c>
      <c r="AD56" s="133">
        <f t="shared" si="2"/>
        <v>0</v>
      </c>
      <c r="AE56" s="133">
        <f t="shared" si="2"/>
        <v>0</v>
      </c>
      <c r="AF56" s="133">
        <f t="shared" si="2"/>
        <v>0</v>
      </c>
      <c r="AG56" s="133">
        <f t="shared" si="2"/>
        <v>0</v>
      </c>
      <c r="AH56" s="133">
        <f t="shared" si="2"/>
        <v>0</v>
      </c>
      <c r="AI56" s="133">
        <f t="shared" si="2"/>
        <v>0</v>
      </c>
      <c r="AJ56" s="133">
        <f t="shared" si="2"/>
        <v>0</v>
      </c>
      <c r="AK56" s="133">
        <f t="shared" si="2"/>
        <v>0</v>
      </c>
      <c r="AL56" s="133">
        <f t="shared" si="2"/>
        <v>0</v>
      </c>
      <c r="AM56" s="133">
        <f t="shared" si="2"/>
        <v>0</v>
      </c>
      <c r="AN56" s="133">
        <f t="shared" si="2"/>
        <v>0</v>
      </c>
      <c r="AO56" s="133">
        <f t="shared" si="2"/>
        <v>0</v>
      </c>
      <c r="AP56" s="133">
        <f t="shared" si="2"/>
        <v>0</v>
      </c>
      <c r="AQ56" s="226">
        <f t="shared" si="2"/>
        <v>0</v>
      </c>
    </row>
    <row r="57" spans="1:43" x14ac:dyDescent="0.2">
      <c r="A57" s="105" t="s">
        <v>96</v>
      </c>
      <c r="B57" s="225">
        <f t="shared" si="0"/>
        <v>0</v>
      </c>
      <c r="C57" s="133">
        <f t="shared" ref="C57:AP68" si="3">SUMIFS(C$2:C$44,$AR$2:$AR$44,$A57)</f>
        <v>0</v>
      </c>
      <c r="D57" s="133">
        <f t="shared" si="3"/>
        <v>0</v>
      </c>
      <c r="E57" s="133">
        <f t="shared" si="3"/>
        <v>0</v>
      </c>
      <c r="F57" s="133">
        <f t="shared" si="3"/>
        <v>0</v>
      </c>
      <c r="G57" s="133">
        <f t="shared" si="3"/>
        <v>0</v>
      </c>
      <c r="H57" s="133">
        <f t="shared" si="3"/>
        <v>0</v>
      </c>
      <c r="I57" s="133">
        <f t="shared" si="3"/>
        <v>0</v>
      </c>
      <c r="J57" s="133">
        <f t="shared" si="3"/>
        <v>0</v>
      </c>
      <c r="K57" s="133">
        <f t="shared" si="3"/>
        <v>0</v>
      </c>
      <c r="L57" s="133">
        <f t="shared" si="2"/>
        <v>0</v>
      </c>
      <c r="M57" s="133">
        <f t="shared" si="2"/>
        <v>0</v>
      </c>
      <c r="N57" s="133">
        <f t="shared" si="2"/>
        <v>0</v>
      </c>
      <c r="O57" s="133">
        <f t="shared" si="2"/>
        <v>0</v>
      </c>
      <c r="P57" s="133">
        <f t="shared" si="2"/>
        <v>0</v>
      </c>
      <c r="Q57" s="133">
        <f t="shared" si="2"/>
        <v>0</v>
      </c>
      <c r="R57" s="133">
        <f t="shared" si="2"/>
        <v>0</v>
      </c>
      <c r="S57" s="133">
        <f t="shared" si="2"/>
        <v>0</v>
      </c>
      <c r="T57" s="133">
        <f t="shared" si="2"/>
        <v>0</v>
      </c>
      <c r="U57" s="133">
        <f t="shared" si="2"/>
        <v>0</v>
      </c>
      <c r="V57" s="133">
        <f t="shared" si="2"/>
        <v>0</v>
      </c>
      <c r="W57" s="133">
        <f t="shared" si="2"/>
        <v>0</v>
      </c>
      <c r="X57" s="133">
        <f t="shared" si="2"/>
        <v>0</v>
      </c>
      <c r="Y57" s="133">
        <f t="shared" si="2"/>
        <v>0</v>
      </c>
      <c r="Z57" s="133">
        <f t="shared" si="2"/>
        <v>0</v>
      </c>
      <c r="AA57" s="133">
        <f t="shared" si="2"/>
        <v>0</v>
      </c>
      <c r="AB57" s="133">
        <f t="shared" si="2"/>
        <v>0</v>
      </c>
      <c r="AC57" s="133">
        <f t="shared" si="2"/>
        <v>0</v>
      </c>
      <c r="AD57" s="133">
        <f t="shared" si="2"/>
        <v>0</v>
      </c>
      <c r="AE57" s="133">
        <f t="shared" si="2"/>
        <v>0</v>
      </c>
      <c r="AF57" s="133">
        <f t="shared" si="2"/>
        <v>0</v>
      </c>
      <c r="AG57" s="133">
        <f t="shared" si="2"/>
        <v>0</v>
      </c>
      <c r="AH57" s="133">
        <f t="shared" si="2"/>
        <v>0</v>
      </c>
      <c r="AI57" s="133">
        <f t="shared" si="2"/>
        <v>0</v>
      </c>
      <c r="AJ57" s="133">
        <f t="shared" si="2"/>
        <v>0</v>
      </c>
      <c r="AK57" s="133">
        <f t="shared" si="2"/>
        <v>0</v>
      </c>
      <c r="AL57" s="133">
        <f t="shared" si="2"/>
        <v>0</v>
      </c>
      <c r="AM57" s="133">
        <f t="shared" si="2"/>
        <v>0</v>
      </c>
      <c r="AN57" s="133">
        <f t="shared" si="2"/>
        <v>0</v>
      </c>
      <c r="AO57" s="133">
        <f t="shared" si="2"/>
        <v>0</v>
      </c>
      <c r="AP57" s="133">
        <f t="shared" si="2"/>
        <v>0</v>
      </c>
      <c r="AQ57" s="226">
        <f t="shared" si="2"/>
        <v>0</v>
      </c>
    </row>
    <row r="58" spans="1:43" x14ac:dyDescent="0.2">
      <c r="A58" s="105" t="s">
        <v>97</v>
      </c>
      <c r="B58" s="225">
        <f t="shared" si="0"/>
        <v>3985909138094478</v>
      </c>
      <c r="C58" s="133">
        <f t="shared" si="3"/>
        <v>3936044585336844</v>
      </c>
      <c r="D58" s="133">
        <f t="shared" si="3"/>
        <v>3997344096623578.5</v>
      </c>
      <c r="E58" s="133">
        <f t="shared" si="3"/>
        <v>4752179178460361</v>
      </c>
      <c r="F58" s="133">
        <f t="shared" si="3"/>
        <v>4798526234936511</v>
      </c>
      <c r="G58" s="133">
        <f t="shared" si="3"/>
        <v>4967845602683035</v>
      </c>
      <c r="H58" s="133">
        <f t="shared" si="3"/>
        <v>5223757951306969</v>
      </c>
      <c r="I58" s="133">
        <f t="shared" si="3"/>
        <v>5338966007545078</v>
      </c>
      <c r="J58" s="133">
        <f t="shared" si="3"/>
        <v>5454174063783185</v>
      </c>
      <c r="K58" s="133">
        <f t="shared" si="3"/>
        <v>5569382120021294</v>
      </c>
      <c r="L58" s="133">
        <f t="shared" si="2"/>
        <v>5684590176259400</v>
      </c>
      <c r="M58" s="133">
        <f t="shared" si="2"/>
        <v>5799798232497508</v>
      </c>
      <c r="N58" s="133">
        <f t="shared" si="2"/>
        <v>5808027666006735</v>
      </c>
      <c r="O58" s="133">
        <f t="shared" si="2"/>
        <v>5816257099515964</v>
      </c>
      <c r="P58" s="133">
        <f t="shared" si="2"/>
        <v>5824486533025191</v>
      </c>
      <c r="Q58" s="133">
        <f t="shared" si="2"/>
        <v>5832715966534419</v>
      </c>
      <c r="R58" s="133">
        <f t="shared" si="2"/>
        <v>5840945400043646</v>
      </c>
      <c r="S58" s="133">
        <f t="shared" si="2"/>
        <v>5775112361793781</v>
      </c>
      <c r="T58" s="133">
        <f t="shared" si="2"/>
        <v>5709279323543917</v>
      </c>
      <c r="U58" s="133">
        <f t="shared" si="2"/>
        <v>5643446285294051</v>
      </c>
      <c r="V58" s="133">
        <f t="shared" si="2"/>
        <v>5577613247044187</v>
      </c>
      <c r="W58" s="133">
        <f t="shared" si="2"/>
        <v>5511780208794322</v>
      </c>
      <c r="X58" s="133">
        <f t="shared" si="2"/>
        <v>5388342755862500</v>
      </c>
      <c r="Y58" s="133">
        <f t="shared" si="2"/>
        <v>5264905302930681</v>
      </c>
      <c r="Z58" s="133">
        <f t="shared" si="2"/>
        <v>5141467849998859</v>
      </c>
      <c r="AA58" s="133">
        <f t="shared" si="2"/>
        <v>5018030397067038</v>
      </c>
      <c r="AB58" s="133">
        <f t="shared" si="2"/>
        <v>4894592944135216</v>
      </c>
      <c r="AC58" s="133">
        <f t="shared" si="2"/>
        <v>4771155491203395</v>
      </c>
      <c r="AD58" s="133">
        <f t="shared" si="2"/>
        <v>4647718038271574</v>
      </c>
      <c r="AE58" s="133">
        <f t="shared" si="2"/>
        <v>4524280585339753</v>
      </c>
      <c r="AF58" s="133">
        <f t="shared" si="2"/>
        <v>4400843132407933</v>
      </c>
      <c r="AG58" s="133">
        <f t="shared" si="2"/>
        <v>4277405679476112</v>
      </c>
      <c r="AH58" s="133">
        <f t="shared" si="2"/>
        <v>4170426320436942.5</v>
      </c>
      <c r="AI58" s="133">
        <f t="shared" si="2"/>
        <v>4063446961397772.5</v>
      </c>
      <c r="AJ58" s="133">
        <f t="shared" si="2"/>
        <v>3956467602358603</v>
      </c>
      <c r="AK58" s="133">
        <f t="shared" si="2"/>
        <v>3849488243319433</v>
      </c>
      <c r="AL58" s="133">
        <f t="shared" si="2"/>
        <v>3742508884280263</v>
      </c>
      <c r="AM58" s="133">
        <f t="shared" si="2"/>
        <v>3630155611638021</v>
      </c>
      <c r="AN58" s="133">
        <f t="shared" si="2"/>
        <v>3517802338995780</v>
      </c>
      <c r="AO58" s="133">
        <f t="shared" si="2"/>
        <v>3405449066353538.5</v>
      </c>
      <c r="AP58" s="133">
        <f t="shared" si="2"/>
        <v>3293095793711297</v>
      </c>
      <c r="AQ58" s="226">
        <f t="shared" si="2"/>
        <v>3180742521069054.5</v>
      </c>
    </row>
    <row r="59" spans="1:43" x14ac:dyDescent="0.2">
      <c r="A59" s="105" t="s">
        <v>98</v>
      </c>
      <c r="B59" s="225">
        <f t="shared" si="0"/>
        <v>1282383392248434.8</v>
      </c>
      <c r="C59" s="133">
        <f t="shared" si="3"/>
        <v>1332844301735048</v>
      </c>
      <c r="D59" s="133">
        <f t="shared" si="3"/>
        <v>1376482918526177.3</v>
      </c>
      <c r="E59" s="133">
        <f t="shared" si="3"/>
        <v>1682905980748938.3</v>
      </c>
      <c r="F59" s="133">
        <f t="shared" si="3"/>
        <v>1732159141770060</v>
      </c>
      <c r="G59" s="133">
        <f t="shared" si="3"/>
        <v>1812136770764313.8</v>
      </c>
      <c r="H59" s="133">
        <f t="shared" si="3"/>
        <v>1921436974396738</v>
      </c>
      <c r="I59" s="133">
        <f t="shared" si="3"/>
        <v>1990927649667599.8</v>
      </c>
      <c r="J59" s="133">
        <f t="shared" si="3"/>
        <v>2060418324938461</v>
      </c>
      <c r="K59" s="133">
        <f t="shared" si="3"/>
        <v>2129909000209323</v>
      </c>
      <c r="L59" s="133">
        <f t="shared" si="2"/>
        <v>2199399675480184.5</v>
      </c>
      <c r="M59" s="133">
        <f t="shared" si="2"/>
        <v>2268890350751046</v>
      </c>
      <c r="N59" s="133">
        <f t="shared" si="2"/>
        <v>2308798615617222</v>
      </c>
      <c r="O59" s="133">
        <f t="shared" si="2"/>
        <v>2348706880483397.5</v>
      </c>
      <c r="P59" s="133">
        <f t="shared" si="2"/>
        <v>2388615145349573.5</v>
      </c>
      <c r="Q59" s="133">
        <f t="shared" si="2"/>
        <v>2428523410215749</v>
      </c>
      <c r="R59" s="133">
        <f t="shared" si="2"/>
        <v>2468431675081925</v>
      </c>
      <c r="S59" s="133">
        <f t="shared" si="2"/>
        <v>2489214717850224.5</v>
      </c>
      <c r="T59" s="133">
        <f t="shared" si="2"/>
        <v>2509997760618524</v>
      </c>
      <c r="U59" s="133">
        <f t="shared" si="2"/>
        <v>2530780803386823.5</v>
      </c>
      <c r="V59" s="133">
        <f t="shared" si="2"/>
        <v>2551563846155123</v>
      </c>
      <c r="W59" s="133">
        <f t="shared" si="2"/>
        <v>2572346888923421.5</v>
      </c>
      <c r="X59" s="133">
        <f t="shared" si="2"/>
        <v>2581751253453819.5</v>
      </c>
      <c r="Y59" s="133">
        <f t="shared" si="2"/>
        <v>2591155617984217.5</v>
      </c>
      <c r="Z59" s="133">
        <f t="shared" si="2"/>
        <v>2600559982514615</v>
      </c>
      <c r="AA59" s="133">
        <f t="shared" si="2"/>
        <v>2609964347045013</v>
      </c>
      <c r="AB59" s="133">
        <f t="shared" si="2"/>
        <v>2619368711575411</v>
      </c>
      <c r="AC59" s="133">
        <f t="shared" si="2"/>
        <v>2619004852233461</v>
      </c>
      <c r="AD59" s="133">
        <f t="shared" si="2"/>
        <v>2618640992891511.5</v>
      </c>
      <c r="AE59" s="133">
        <f t="shared" si="2"/>
        <v>2618277133549561</v>
      </c>
      <c r="AF59" s="133">
        <f t="shared" si="2"/>
        <v>2617913274207611</v>
      </c>
      <c r="AG59" s="133">
        <f t="shared" si="2"/>
        <v>2617549414865661.5</v>
      </c>
      <c r="AH59" s="133">
        <f t="shared" si="2"/>
        <v>2608310832402305.5</v>
      </c>
      <c r="AI59" s="133">
        <f t="shared" si="2"/>
        <v>2599072249938950.5</v>
      </c>
      <c r="AJ59" s="133">
        <f t="shared" si="2"/>
        <v>2589833667475595</v>
      </c>
      <c r="AK59" s="133">
        <f t="shared" si="2"/>
        <v>2580595085012239.5</v>
      </c>
      <c r="AL59" s="133">
        <f t="shared" si="2"/>
        <v>2571356502548883.5</v>
      </c>
      <c r="AM59" s="133">
        <f t="shared" si="2"/>
        <v>2560487012088326</v>
      </c>
      <c r="AN59" s="133">
        <f t="shared" si="2"/>
        <v>2549617521627769</v>
      </c>
      <c r="AO59" s="133">
        <f t="shared" si="2"/>
        <v>2538748031167212</v>
      </c>
      <c r="AP59" s="133">
        <f t="shared" si="2"/>
        <v>2527878540706654.5</v>
      </c>
      <c r="AQ59" s="226">
        <f t="shared" si="2"/>
        <v>2517009050246097</v>
      </c>
    </row>
    <row r="60" spans="1:43" x14ac:dyDescent="0.2">
      <c r="A60" s="105" t="s">
        <v>99</v>
      </c>
      <c r="B60" s="225">
        <f t="shared" si="0"/>
        <v>0</v>
      </c>
      <c r="C60" s="133">
        <f t="shared" si="3"/>
        <v>0</v>
      </c>
      <c r="D60" s="133">
        <f t="shared" si="3"/>
        <v>0</v>
      </c>
      <c r="E60" s="133">
        <f t="shared" si="3"/>
        <v>0</v>
      </c>
      <c r="F60" s="133">
        <f t="shared" si="3"/>
        <v>0</v>
      </c>
      <c r="G60" s="133">
        <f t="shared" si="3"/>
        <v>0</v>
      </c>
      <c r="H60" s="133">
        <f t="shared" si="3"/>
        <v>0</v>
      </c>
      <c r="I60" s="133">
        <f t="shared" si="3"/>
        <v>0</v>
      </c>
      <c r="J60" s="133">
        <f t="shared" si="3"/>
        <v>0</v>
      </c>
      <c r="K60" s="133">
        <f t="shared" si="3"/>
        <v>0</v>
      </c>
      <c r="L60" s="133">
        <f t="shared" si="2"/>
        <v>0</v>
      </c>
      <c r="M60" s="133">
        <f t="shared" si="2"/>
        <v>0</v>
      </c>
      <c r="N60" s="133">
        <f t="shared" si="2"/>
        <v>0</v>
      </c>
      <c r="O60" s="133">
        <f t="shared" si="2"/>
        <v>0</v>
      </c>
      <c r="P60" s="133">
        <f t="shared" si="2"/>
        <v>0</v>
      </c>
      <c r="Q60" s="133">
        <f t="shared" si="2"/>
        <v>0</v>
      </c>
      <c r="R60" s="133">
        <f t="shared" si="2"/>
        <v>0</v>
      </c>
      <c r="S60" s="133">
        <f t="shared" si="2"/>
        <v>0</v>
      </c>
      <c r="T60" s="133">
        <f t="shared" si="2"/>
        <v>0</v>
      </c>
      <c r="U60" s="133">
        <f t="shared" si="2"/>
        <v>0</v>
      </c>
      <c r="V60" s="133">
        <f t="shared" si="2"/>
        <v>0</v>
      </c>
      <c r="W60" s="133">
        <f t="shared" si="2"/>
        <v>0</v>
      </c>
      <c r="X60" s="133">
        <f t="shared" si="2"/>
        <v>0</v>
      </c>
      <c r="Y60" s="133">
        <f t="shared" si="2"/>
        <v>0</v>
      </c>
      <c r="Z60" s="133">
        <f t="shared" si="2"/>
        <v>0</v>
      </c>
      <c r="AA60" s="133">
        <f t="shared" si="2"/>
        <v>0</v>
      </c>
      <c r="AB60" s="133">
        <f t="shared" si="2"/>
        <v>0</v>
      </c>
      <c r="AC60" s="133">
        <f t="shared" si="2"/>
        <v>0</v>
      </c>
      <c r="AD60" s="133">
        <f t="shared" si="2"/>
        <v>0</v>
      </c>
      <c r="AE60" s="133">
        <f t="shared" si="2"/>
        <v>0</v>
      </c>
      <c r="AF60" s="133">
        <f t="shared" si="2"/>
        <v>0</v>
      </c>
      <c r="AG60" s="133">
        <f t="shared" si="2"/>
        <v>0</v>
      </c>
      <c r="AH60" s="133">
        <f t="shared" si="2"/>
        <v>0</v>
      </c>
      <c r="AI60" s="133">
        <f t="shared" si="2"/>
        <v>0</v>
      </c>
      <c r="AJ60" s="133">
        <f t="shared" si="2"/>
        <v>0</v>
      </c>
      <c r="AK60" s="133">
        <f t="shared" si="2"/>
        <v>0</v>
      </c>
      <c r="AL60" s="133">
        <f t="shared" si="2"/>
        <v>0</v>
      </c>
      <c r="AM60" s="133">
        <f t="shared" si="2"/>
        <v>0</v>
      </c>
      <c r="AN60" s="133">
        <f t="shared" si="2"/>
        <v>0</v>
      </c>
      <c r="AO60" s="133">
        <f t="shared" si="2"/>
        <v>0</v>
      </c>
      <c r="AP60" s="133">
        <f t="shared" si="2"/>
        <v>0</v>
      </c>
      <c r="AQ60" s="226">
        <f t="shared" si="2"/>
        <v>0</v>
      </c>
    </row>
    <row r="61" spans="1:43" x14ac:dyDescent="0.2">
      <c r="A61" s="105" t="s">
        <v>100</v>
      </c>
      <c r="B61" s="225">
        <f t="shared" si="0"/>
        <v>0</v>
      </c>
      <c r="C61" s="133">
        <f t="shared" si="3"/>
        <v>0</v>
      </c>
      <c r="D61" s="133">
        <f t="shared" si="3"/>
        <v>0</v>
      </c>
      <c r="E61" s="133">
        <f t="shared" si="3"/>
        <v>0</v>
      </c>
      <c r="F61" s="133">
        <f t="shared" si="3"/>
        <v>0</v>
      </c>
      <c r="G61" s="133">
        <f t="shared" si="3"/>
        <v>0</v>
      </c>
      <c r="H61" s="133">
        <f t="shared" si="3"/>
        <v>0</v>
      </c>
      <c r="I61" s="133">
        <f t="shared" si="3"/>
        <v>0</v>
      </c>
      <c r="J61" s="133">
        <f t="shared" si="3"/>
        <v>0</v>
      </c>
      <c r="K61" s="133">
        <f t="shared" si="3"/>
        <v>0</v>
      </c>
      <c r="L61" s="133">
        <f t="shared" si="2"/>
        <v>0</v>
      </c>
      <c r="M61" s="133">
        <f t="shared" si="2"/>
        <v>0</v>
      </c>
      <c r="N61" s="133">
        <f t="shared" si="2"/>
        <v>0</v>
      </c>
      <c r="O61" s="133">
        <f t="shared" si="2"/>
        <v>0</v>
      </c>
      <c r="P61" s="133">
        <f t="shared" si="2"/>
        <v>0</v>
      </c>
      <c r="Q61" s="133">
        <f t="shared" si="2"/>
        <v>0</v>
      </c>
      <c r="R61" s="133">
        <f t="shared" si="2"/>
        <v>0</v>
      </c>
      <c r="S61" s="133">
        <f t="shared" si="2"/>
        <v>0</v>
      </c>
      <c r="T61" s="133">
        <f t="shared" si="2"/>
        <v>0</v>
      </c>
      <c r="U61" s="133">
        <f t="shared" si="2"/>
        <v>0</v>
      </c>
      <c r="V61" s="133">
        <f t="shared" si="2"/>
        <v>0</v>
      </c>
      <c r="W61" s="133">
        <f t="shared" si="2"/>
        <v>0</v>
      </c>
      <c r="X61" s="133">
        <f t="shared" si="2"/>
        <v>0</v>
      </c>
      <c r="Y61" s="133">
        <f t="shared" si="2"/>
        <v>0</v>
      </c>
      <c r="Z61" s="133">
        <f t="shared" si="2"/>
        <v>0</v>
      </c>
      <c r="AA61" s="133">
        <f t="shared" si="2"/>
        <v>0</v>
      </c>
      <c r="AB61" s="133">
        <f t="shared" si="2"/>
        <v>0</v>
      </c>
      <c r="AC61" s="133">
        <f t="shared" si="2"/>
        <v>0</v>
      </c>
      <c r="AD61" s="133">
        <f t="shared" si="2"/>
        <v>0</v>
      </c>
      <c r="AE61" s="133">
        <f t="shared" si="2"/>
        <v>0</v>
      </c>
      <c r="AF61" s="133">
        <f t="shared" si="2"/>
        <v>0</v>
      </c>
      <c r="AG61" s="133">
        <f t="shared" si="2"/>
        <v>0</v>
      </c>
      <c r="AH61" s="133">
        <f t="shared" si="2"/>
        <v>0</v>
      </c>
      <c r="AI61" s="133">
        <f t="shared" si="2"/>
        <v>0</v>
      </c>
      <c r="AJ61" s="133">
        <f t="shared" si="2"/>
        <v>0</v>
      </c>
      <c r="AK61" s="133">
        <f t="shared" si="2"/>
        <v>0</v>
      </c>
      <c r="AL61" s="133">
        <f t="shared" si="2"/>
        <v>0</v>
      </c>
      <c r="AM61" s="133">
        <f t="shared" si="2"/>
        <v>0</v>
      </c>
      <c r="AN61" s="133">
        <f t="shared" si="2"/>
        <v>0</v>
      </c>
      <c r="AO61" s="133">
        <f t="shared" si="2"/>
        <v>0</v>
      </c>
      <c r="AP61" s="133">
        <f t="shared" si="2"/>
        <v>0</v>
      </c>
      <c r="AQ61" s="226">
        <f t="shared" si="2"/>
        <v>0</v>
      </c>
    </row>
    <row r="62" spans="1:43" x14ac:dyDescent="0.2">
      <c r="A62" s="105" t="s">
        <v>101</v>
      </c>
      <c r="B62" s="225">
        <f t="shared" si="0"/>
        <v>224122586133769.13</v>
      </c>
      <c r="C62" s="133">
        <f t="shared" si="3"/>
        <v>320755557511902.19</v>
      </c>
      <c r="D62" s="133">
        <f t="shared" si="3"/>
        <v>313944631684547.44</v>
      </c>
      <c r="E62" s="133">
        <f t="shared" si="3"/>
        <v>358141579320104.44</v>
      </c>
      <c r="F62" s="133">
        <f t="shared" si="3"/>
        <v>344602526603519</v>
      </c>
      <c r="G62" s="133">
        <f t="shared" si="3"/>
        <v>342265348756059.5</v>
      </c>
      <c r="H62" s="133">
        <f t="shared" si="3"/>
        <v>346984793173861.81</v>
      </c>
      <c r="I62" s="133">
        <f t="shared" si="3"/>
        <v>351343588678618.5</v>
      </c>
      <c r="J62" s="133">
        <f t="shared" si="3"/>
        <v>355702384183375.13</v>
      </c>
      <c r="K62" s="133">
        <f t="shared" si="3"/>
        <v>360061179688131.75</v>
      </c>
      <c r="L62" s="133">
        <f t="shared" si="2"/>
        <v>364419975192888.44</v>
      </c>
      <c r="M62" s="133">
        <f t="shared" si="2"/>
        <v>368778770697645.06</v>
      </c>
      <c r="N62" s="133">
        <f t="shared" si="2"/>
        <v>364641663318068.94</v>
      </c>
      <c r="O62" s="133">
        <f t="shared" si="2"/>
        <v>360504555938492.75</v>
      </c>
      <c r="P62" s="133">
        <f t="shared" si="2"/>
        <v>356367448558916.63</v>
      </c>
      <c r="Q62" s="133">
        <f t="shared" si="2"/>
        <v>352230341179340.44</v>
      </c>
      <c r="R62" s="133">
        <f t="shared" si="2"/>
        <v>348093233799764.31</v>
      </c>
      <c r="S62" s="133">
        <f t="shared" si="2"/>
        <v>342187976204376.56</v>
      </c>
      <c r="T62" s="133">
        <f t="shared" si="2"/>
        <v>336282718608988.88</v>
      </c>
      <c r="U62" s="133">
        <f t="shared" si="2"/>
        <v>330377461013601.06</v>
      </c>
      <c r="V62" s="133">
        <f t="shared" si="2"/>
        <v>324472203418213.31</v>
      </c>
      <c r="W62" s="133">
        <f t="shared" si="2"/>
        <v>318566945822825.56</v>
      </c>
      <c r="X62" s="133">
        <f t="shared" si="2"/>
        <v>310468368032415.31</v>
      </c>
      <c r="Y62" s="133">
        <f t="shared" si="2"/>
        <v>302369790242005.06</v>
      </c>
      <c r="Z62" s="133">
        <f t="shared" si="2"/>
        <v>294271212451594.75</v>
      </c>
      <c r="AA62" s="133">
        <f t="shared" si="2"/>
        <v>286172634661184.5</v>
      </c>
      <c r="AB62" s="133">
        <f t="shared" si="2"/>
        <v>278074056870774.25</v>
      </c>
      <c r="AC62" s="133">
        <f t="shared" si="2"/>
        <v>271820738209281.88</v>
      </c>
      <c r="AD62" s="133">
        <f t="shared" si="2"/>
        <v>265567419547789.47</v>
      </c>
      <c r="AE62" s="133">
        <f t="shared" si="2"/>
        <v>259314100886297.06</v>
      </c>
      <c r="AF62" s="133">
        <f t="shared" si="2"/>
        <v>253060782224804.69</v>
      </c>
      <c r="AG62" s="133">
        <f t="shared" si="2"/>
        <v>246807463563312.31</v>
      </c>
      <c r="AH62" s="133">
        <f t="shared" si="2"/>
        <v>243046262135129.16</v>
      </c>
      <c r="AI62" s="133">
        <f t="shared" si="2"/>
        <v>239285060706946.03</v>
      </c>
      <c r="AJ62" s="133">
        <f t="shared" si="2"/>
        <v>235523859278762.88</v>
      </c>
      <c r="AK62" s="133">
        <f t="shared" si="2"/>
        <v>231762657850579.78</v>
      </c>
      <c r="AL62" s="133">
        <f t="shared" si="2"/>
        <v>228001456422396.63</v>
      </c>
      <c r="AM62" s="133">
        <f t="shared" si="2"/>
        <v>226123587351525.47</v>
      </c>
      <c r="AN62" s="133">
        <f t="shared" si="2"/>
        <v>224245718280654.28</v>
      </c>
      <c r="AO62" s="133">
        <f t="shared" si="2"/>
        <v>222367849209783.13</v>
      </c>
      <c r="AP62" s="133">
        <f t="shared" si="2"/>
        <v>220489980138911.97</v>
      </c>
      <c r="AQ62" s="226">
        <f t="shared" si="2"/>
        <v>218612111068040.75</v>
      </c>
    </row>
    <row r="63" spans="1:43" x14ac:dyDescent="0.2">
      <c r="A63" s="105" t="s">
        <v>102</v>
      </c>
      <c r="B63" s="225">
        <f t="shared" si="0"/>
        <v>1448304402239817.3</v>
      </c>
      <c r="C63" s="133">
        <f t="shared" si="3"/>
        <v>1592706916089706.8</v>
      </c>
      <c r="D63" s="133">
        <f t="shared" si="3"/>
        <v>1602508236273393.3</v>
      </c>
      <c r="E63" s="133">
        <f t="shared" si="3"/>
        <v>1885944794234221.8</v>
      </c>
      <c r="F63" s="133">
        <f t="shared" si="3"/>
        <v>1882694107298903</v>
      </c>
      <c r="G63" s="133">
        <f t="shared" si="3"/>
        <v>1930704075192957.5</v>
      </c>
      <c r="H63" s="133">
        <f t="shared" si="3"/>
        <v>2013753595240985.5</v>
      </c>
      <c r="I63" s="133">
        <f t="shared" si="3"/>
        <v>2058149740264987.8</v>
      </c>
      <c r="J63" s="133">
        <f t="shared" si="3"/>
        <v>2102545885288989.5</v>
      </c>
      <c r="K63" s="133">
        <f t="shared" si="3"/>
        <v>2146942030312991.5</v>
      </c>
      <c r="L63" s="133">
        <f t="shared" si="2"/>
        <v>2191338175336993.8</v>
      </c>
      <c r="M63" s="133">
        <f t="shared" si="2"/>
        <v>2235734320360995.5</v>
      </c>
      <c r="N63" s="133">
        <f t="shared" si="2"/>
        <v>2238905473576995.8</v>
      </c>
      <c r="O63" s="133">
        <f t="shared" si="2"/>
        <v>2242076626792995.8</v>
      </c>
      <c r="P63" s="133">
        <f t="shared" si="2"/>
        <v>2245247780008996</v>
      </c>
      <c r="Q63" s="133">
        <f t="shared" si="2"/>
        <v>2248418933224996</v>
      </c>
      <c r="R63" s="133">
        <f t="shared" si="2"/>
        <v>2251590086440996.3</v>
      </c>
      <c r="S63" s="133">
        <f t="shared" si="2"/>
        <v>2226220860712995</v>
      </c>
      <c r="T63" s="133">
        <f t="shared" si="2"/>
        <v>2200851634984994</v>
      </c>
      <c r="U63" s="133">
        <f t="shared" si="2"/>
        <v>2175482409256993</v>
      </c>
      <c r="V63" s="133">
        <f t="shared" si="2"/>
        <v>2150113183528992</v>
      </c>
      <c r="W63" s="133">
        <f t="shared" si="2"/>
        <v>2124743957800990.5</v>
      </c>
      <c r="X63" s="133">
        <f t="shared" si="2"/>
        <v>2077176659560988.5</v>
      </c>
      <c r="Y63" s="133">
        <f t="shared" si="2"/>
        <v>2029609361320986.3</v>
      </c>
      <c r="Z63" s="133">
        <f t="shared" si="2"/>
        <v>1982042063080984.3</v>
      </c>
      <c r="AA63" s="133">
        <f t="shared" si="2"/>
        <v>1934474764840982.3</v>
      </c>
      <c r="AB63" s="133">
        <f t="shared" si="2"/>
        <v>1886907466600980</v>
      </c>
      <c r="AC63" s="133">
        <f t="shared" si="2"/>
        <v>1839340168360978</v>
      </c>
      <c r="AD63" s="133">
        <f t="shared" si="2"/>
        <v>1791772870120976</v>
      </c>
      <c r="AE63" s="133">
        <f t="shared" si="2"/>
        <v>1744205571880974</v>
      </c>
      <c r="AF63" s="133">
        <f t="shared" si="2"/>
        <v>1696638273640971.5</v>
      </c>
      <c r="AG63" s="133">
        <f t="shared" si="2"/>
        <v>1649070975400969.3</v>
      </c>
      <c r="AH63" s="133">
        <f t="shared" si="2"/>
        <v>1607845983592967.5</v>
      </c>
      <c r="AI63" s="133">
        <f t="shared" si="2"/>
        <v>1566620991784966</v>
      </c>
      <c r="AJ63" s="133">
        <f t="shared" si="2"/>
        <v>1525395999976964</v>
      </c>
      <c r="AK63" s="133">
        <f t="shared" si="2"/>
        <v>1484171008168962.3</v>
      </c>
      <c r="AL63" s="133">
        <f t="shared" si="2"/>
        <v>1442946016360960.5</v>
      </c>
      <c r="AM63" s="133">
        <f t="shared" si="2"/>
        <v>1399650023666419.3</v>
      </c>
      <c r="AN63" s="133">
        <f t="shared" si="2"/>
        <v>1356354030971878.3</v>
      </c>
      <c r="AO63" s="133">
        <f t="shared" si="2"/>
        <v>1313058038277337</v>
      </c>
      <c r="AP63" s="133">
        <f t="shared" si="2"/>
        <v>1269762045582795.8</v>
      </c>
      <c r="AQ63" s="226">
        <f t="shared" ref="AQ63:AQ75" si="4">SUMIFS(AQ$2:AQ$44,$AR$2:$AR$44,$A63)</f>
        <v>1226466052888254.5</v>
      </c>
    </row>
    <row r="64" spans="1:43" x14ac:dyDescent="0.2">
      <c r="A64" s="105" t="s">
        <v>103</v>
      </c>
      <c r="B64" s="225">
        <f t="shared" si="0"/>
        <v>0</v>
      </c>
      <c r="C64" s="133">
        <f t="shared" si="3"/>
        <v>0</v>
      </c>
      <c r="D64" s="133">
        <f t="shared" si="3"/>
        <v>0</v>
      </c>
      <c r="E64" s="133">
        <f t="shared" si="3"/>
        <v>0</v>
      </c>
      <c r="F64" s="133">
        <f t="shared" si="3"/>
        <v>0</v>
      </c>
      <c r="G64" s="133">
        <f t="shared" si="3"/>
        <v>0</v>
      </c>
      <c r="H64" s="133">
        <f t="shared" si="3"/>
        <v>0</v>
      </c>
      <c r="I64" s="133">
        <f t="shared" si="3"/>
        <v>0</v>
      </c>
      <c r="J64" s="133">
        <f t="shared" si="3"/>
        <v>0</v>
      </c>
      <c r="K64" s="133">
        <f t="shared" si="3"/>
        <v>0</v>
      </c>
      <c r="L64" s="133">
        <f t="shared" si="3"/>
        <v>0</v>
      </c>
      <c r="M64" s="133">
        <f t="shared" si="3"/>
        <v>0</v>
      </c>
      <c r="N64" s="133">
        <f t="shared" si="3"/>
        <v>0</v>
      </c>
      <c r="O64" s="133">
        <f t="shared" si="3"/>
        <v>0</v>
      </c>
      <c r="P64" s="133">
        <f t="shared" si="3"/>
        <v>0</v>
      </c>
      <c r="Q64" s="133">
        <f t="shared" si="3"/>
        <v>0</v>
      </c>
      <c r="R64" s="133">
        <f t="shared" si="3"/>
        <v>0</v>
      </c>
      <c r="S64" s="133">
        <f t="shared" si="3"/>
        <v>0</v>
      </c>
      <c r="T64" s="133">
        <f t="shared" si="3"/>
        <v>0</v>
      </c>
      <c r="U64" s="133">
        <f t="shared" si="3"/>
        <v>0</v>
      </c>
      <c r="V64" s="133">
        <f t="shared" si="3"/>
        <v>0</v>
      </c>
      <c r="W64" s="133">
        <f t="shared" si="3"/>
        <v>0</v>
      </c>
      <c r="X64" s="133">
        <f t="shared" si="3"/>
        <v>0</v>
      </c>
      <c r="Y64" s="133">
        <f t="shared" si="3"/>
        <v>0</v>
      </c>
      <c r="Z64" s="133">
        <f t="shared" si="3"/>
        <v>0</v>
      </c>
      <c r="AA64" s="133">
        <f t="shared" si="3"/>
        <v>0</v>
      </c>
      <c r="AB64" s="133">
        <f t="shared" si="3"/>
        <v>0</v>
      </c>
      <c r="AC64" s="133">
        <f t="shared" si="3"/>
        <v>0</v>
      </c>
      <c r="AD64" s="133">
        <f t="shared" si="3"/>
        <v>0</v>
      </c>
      <c r="AE64" s="133">
        <f t="shared" si="3"/>
        <v>0</v>
      </c>
      <c r="AF64" s="133">
        <f t="shared" si="3"/>
        <v>0</v>
      </c>
      <c r="AG64" s="133">
        <f t="shared" si="3"/>
        <v>0</v>
      </c>
      <c r="AH64" s="133">
        <f t="shared" si="3"/>
        <v>0</v>
      </c>
      <c r="AI64" s="133">
        <f t="shared" si="3"/>
        <v>0</v>
      </c>
      <c r="AJ64" s="133">
        <f t="shared" si="3"/>
        <v>0</v>
      </c>
      <c r="AK64" s="133">
        <f t="shared" si="3"/>
        <v>0</v>
      </c>
      <c r="AL64" s="133">
        <f t="shared" si="3"/>
        <v>0</v>
      </c>
      <c r="AM64" s="133">
        <f t="shared" si="3"/>
        <v>0</v>
      </c>
      <c r="AN64" s="133">
        <f t="shared" si="3"/>
        <v>0</v>
      </c>
      <c r="AO64" s="133">
        <f t="shared" si="3"/>
        <v>0</v>
      </c>
      <c r="AP64" s="133">
        <f t="shared" si="3"/>
        <v>0</v>
      </c>
      <c r="AQ64" s="226">
        <f t="shared" si="4"/>
        <v>0</v>
      </c>
    </row>
    <row r="65" spans="1:43" x14ac:dyDescent="0.2">
      <c r="A65" s="105" t="s">
        <v>104</v>
      </c>
      <c r="B65" s="225">
        <f t="shared" si="0"/>
        <v>0</v>
      </c>
      <c r="C65" s="133">
        <f t="shared" si="3"/>
        <v>0</v>
      </c>
      <c r="D65" s="133">
        <f t="shared" si="3"/>
        <v>0</v>
      </c>
      <c r="E65" s="133">
        <f t="shared" si="3"/>
        <v>0</v>
      </c>
      <c r="F65" s="133">
        <f t="shared" si="3"/>
        <v>0</v>
      </c>
      <c r="G65" s="133">
        <f t="shared" si="3"/>
        <v>0</v>
      </c>
      <c r="H65" s="133">
        <f t="shared" si="3"/>
        <v>0</v>
      </c>
      <c r="I65" s="133">
        <f t="shared" si="3"/>
        <v>0</v>
      </c>
      <c r="J65" s="133">
        <f t="shared" si="3"/>
        <v>0</v>
      </c>
      <c r="K65" s="133">
        <f t="shared" si="3"/>
        <v>0</v>
      </c>
      <c r="L65" s="133">
        <f t="shared" si="3"/>
        <v>0</v>
      </c>
      <c r="M65" s="133">
        <f t="shared" si="3"/>
        <v>0</v>
      </c>
      <c r="N65" s="133">
        <f t="shared" si="3"/>
        <v>0</v>
      </c>
      <c r="O65" s="133">
        <f t="shared" si="3"/>
        <v>0</v>
      </c>
      <c r="P65" s="133">
        <f t="shared" si="3"/>
        <v>0</v>
      </c>
      <c r="Q65" s="133">
        <f t="shared" si="3"/>
        <v>0</v>
      </c>
      <c r="R65" s="133">
        <f t="shared" si="3"/>
        <v>0</v>
      </c>
      <c r="S65" s="133">
        <f t="shared" si="3"/>
        <v>0</v>
      </c>
      <c r="T65" s="133">
        <f t="shared" si="3"/>
        <v>0</v>
      </c>
      <c r="U65" s="133">
        <f t="shared" si="3"/>
        <v>0</v>
      </c>
      <c r="V65" s="133">
        <f t="shared" si="3"/>
        <v>0</v>
      </c>
      <c r="W65" s="133">
        <f t="shared" si="3"/>
        <v>0</v>
      </c>
      <c r="X65" s="133">
        <f t="shared" si="3"/>
        <v>0</v>
      </c>
      <c r="Y65" s="133">
        <f t="shared" si="3"/>
        <v>0</v>
      </c>
      <c r="Z65" s="133">
        <f t="shared" si="3"/>
        <v>0</v>
      </c>
      <c r="AA65" s="133">
        <f t="shared" si="3"/>
        <v>0</v>
      </c>
      <c r="AB65" s="133">
        <f t="shared" si="3"/>
        <v>0</v>
      </c>
      <c r="AC65" s="133">
        <f t="shared" si="3"/>
        <v>0</v>
      </c>
      <c r="AD65" s="133">
        <f t="shared" si="3"/>
        <v>0</v>
      </c>
      <c r="AE65" s="133">
        <f t="shared" si="3"/>
        <v>0</v>
      </c>
      <c r="AF65" s="133">
        <f t="shared" si="3"/>
        <v>0</v>
      </c>
      <c r="AG65" s="133">
        <f t="shared" si="3"/>
        <v>0</v>
      </c>
      <c r="AH65" s="133">
        <f t="shared" si="3"/>
        <v>0</v>
      </c>
      <c r="AI65" s="133">
        <f t="shared" si="3"/>
        <v>0</v>
      </c>
      <c r="AJ65" s="133">
        <f t="shared" si="3"/>
        <v>0</v>
      </c>
      <c r="AK65" s="133">
        <f t="shared" si="3"/>
        <v>0</v>
      </c>
      <c r="AL65" s="133">
        <f t="shared" si="3"/>
        <v>0</v>
      </c>
      <c r="AM65" s="133">
        <f t="shared" si="3"/>
        <v>0</v>
      </c>
      <c r="AN65" s="133">
        <f t="shared" si="3"/>
        <v>0</v>
      </c>
      <c r="AO65" s="133">
        <f t="shared" si="3"/>
        <v>0</v>
      </c>
      <c r="AP65" s="133">
        <f t="shared" si="3"/>
        <v>0</v>
      </c>
      <c r="AQ65" s="226">
        <f t="shared" si="4"/>
        <v>0</v>
      </c>
    </row>
    <row r="66" spans="1:43" x14ac:dyDescent="0.2">
      <c r="A66" s="105" t="s">
        <v>105</v>
      </c>
      <c r="B66" s="225">
        <f t="shared" si="0"/>
        <v>0</v>
      </c>
      <c r="C66" s="133">
        <f t="shared" si="3"/>
        <v>0</v>
      </c>
      <c r="D66" s="133">
        <f t="shared" si="3"/>
        <v>0</v>
      </c>
      <c r="E66" s="133">
        <f t="shared" si="3"/>
        <v>0</v>
      </c>
      <c r="F66" s="133">
        <f t="shared" si="3"/>
        <v>0</v>
      </c>
      <c r="G66" s="133">
        <f t="shared" si="3"/>
        <v>0</v>
      </c>
      <c r="H66" s="133">
        <f t="shared" si="3"/>
        <v>0</v>
      </c>
      <c r="I66" s="133">
        <f t="shared" si="3"/>
        <v>0</v>
      </c>
      <c r="J66" s="133">
        <f t="shared" si="3"/>
        <v>0</v>
      </c>
      <c r="K66" s="133">
        <f t="shared" si="3"/>
        <v>0</v>
      </c>
      <c r="L66" s="133">
        <f t="shared" si="3"/>
        <v>0</v>
      </c>
      <c r="M66" s="133">
        <f t="shared" si="3"/>
        <v>0</v>
      </c>
      <c r="N66" s="133">
        <f t="shared" si="3"/>
        <v>0</v>
      </c>
      <c r="O66" s="133">
        <f t="shared" si="3"/>
        <v>0</v>
      </c>
      <c r="P66" s="133">
        <f t="shared" si="3"/>
        <v>0</v>
      </c>
      <c r="Q66" s="133">
        <f t="shared" si="3"/>
        <v>0</v>
      </c>
      <c r="R66" s="133">
        <f t="shared" si="3"/>
        <v>0</v>
      </c>
      <c r="S66" s="133">
        <f t="shared" si="3"/>
        <v>0</v>
      </c>
      <c r="T66" s="133">
        <f t="shared" si="3"/>
        <v>0</v>
      </c>
      <c r="U66" s="133">
        <f t="shared" si="3"/>
        <v>0</v>
      </c>
      <c r="V66" s="133">
        <f t="shared" si="3"/>
        <v>0</v>
      </c>
      <c r="W66" s="133">
        <f t="shared" si="3"/>
        <v>0</v>
      </c>
      <c r="X66" s="133">
        <f t="shared" si="3"/>
        <v>0</v>
      </c>
      <c r="Y66" s="133">
        <f t="shared" si="3"/>
        <v>0</v>
      </c>
      <c r="Z66" s="133">
        <f t="shared" si="3"/>
        <v>0</v>
      </c>
      <c r="AA66" s="133">
        <f t="shared" si="3"/>
        <v>0</v>
      </c>
      <c r="AB66" s="133">
        <f t="shared" si="3"/>
        <v>0</v>
      </c>
      <c r="AC66" s="133">
        <f t="shared" si="3"/>
        <v>0</v>
      </c>
      <c r="AD66" s="133">
        <f t="shared" si="3"/>
        <v>0</v>
      </c>
      <c r="AE66" s="133">
        <f t="shared" si="3"/>
        <v>0</v>
      </c>
      <c r="AF66" s="133">
        <f t="shared" si="3"/>
        <v>0</v>
      </c>
      <c r="AG66" s="133">
        <f t="shared" si="3"/>
        <v>0</v>
      </c>
      <c r="AH66" s="133">
        <f t="shared" si="3"/>
        <v>0</v>
      </c>
      <c r="AI66" s="133">
        <f t="shared" si="3"/>
        <v>0</v>
      </c>
      <c r="AJ66" s="133">
        <f t="shared" si="3"/>
        <v>0</v>
      </c>
      <c r="AK66" s="133">
        <f t="shared" si="3"/>
        <v>0</v>
      </c>
      <c r="AL66" s="133">
        <f t="shared" si="3"/>
        <v>0</v>
      </c>
      <c r="AM66" s="133">
        <f t="shared" si="3"/>
        <v>0</v>
      </c>
      <c r="AN66" s="133">
        <f t="shared" si="3"/>
        <v>0</v>
      </c>
      <c r="AO66" s="133">
        <f t="shared" si="3"/>
        <v>0</v>
      </c>
      <c r="AP66" s="133">
        <f t="shared" si="3"/>
        <v>0</v>
      </c>
      <c r="AQ66" s="226">
        <f t="shared" si="4"/>
        <v>0</v>
      </c>
    </row>
    <row r="67" spans="1:43" x14ac:dyDescent="0.2">
      <c r="A67" s="105" t="s">
        <v>106</v>
      </c>
      <c r="B67" s="225">
        <f t="shared" si="0"/>
        <v>0</v>
      </c>
      <c r="C67" s="133">
        <f t="shared" si="3"/>
        <v>0</v>
      </c>
      <c r="D67" s="133">
        <f t="shared" si="3"/>
        <v>0</v>
      </c>
      <c r="E67" s="133">
        <f t="shared" si="3"/>
        <v>0</v>
      </c>
      <c r="F67" s="133">
        <f t="shared" si="3"/>
        <v>0</v>
      </c>
      <c r="G67" s="133">
        <f t="shared" si="3"/>
        <v>0</v>
      </c>
      <c r="H67" s="133">
        <f t="shared" si="3"/>
        <v>0</v>
      </c>
      <c r="I67" s="133">
        <f t="shared" si="3"/>
        <v>0</v>
      </c>
      <c r="J67" s="133">
        <f t="shared" si="3"/>
        <v>0</v>
      </c>
      <c r="K67" s="133">
        <f t="shared" si="3"/>
        <v>0</v>
      </c>
      <c r="L67" s="133">
        <f t="shared" si="3"/>
        <v>0</v>
      </c>
      <c r="M67" s="133">
        <f t="shared" si="3"/>
        <v>0</v>
      </c>
      <c r="N67" s="133">
        <f t="shared" si="3"/>
        <v>0</v>
      </c>
      <c r="O67" s="133">
        <f t="shared" si="3"/>
        <v>0</v>
      </c>
      <c r="P67" s="133">
        <f t="shared" si="3"/>
        <v>0</v>
      </c>
      <c r="Q67" s="133">
        <f t="shared" si="3"/>
        <v>0</v>
      </c>
      <c r="R67" s="133">
        <f t="shared" si="3"/>
        <v>0</v>
      </c>
      <c r="S67" s="133">
        <f t="shared" si="3"/>
        <v>0</v>
      </c>
      <c r="T67" s="133">
        <f t="shared" si="3"/>
        <v>0</v>
      </c>
      <c r="U67" s="133">
        <f t="shared" si="3"/>
        <v>0</v>
      </c>
      <c r="V67" s="133">
        <f t="shared" si="3"/>
        <v>0</v>
      </c>
      <c r="W67" s="133">
        <f t="shared" si="3"/>
        <v>0</v>
      </c>
      <c r="X67" s="133">
        <f t="shared" si="3"/>
        <v>0</v>
      </c>
      <c r="Y67" s="133">
        <f t="shared" si="3"/>
        <v>0</v>
      </c>
      <c r="Z67" s="133">
        <f t="shared" si="3"/>
        <v>0</v>
      </c>
      <c r="AA67" s="133">
        <f t="shared" si="3"/>
        <v>0</v>
      </c>
      <c r="AB67" s="133">
        <f t="shared" si="3"/>
        <v>0</v>
      </c>
      <c r="AC67" s="133">
        <f t="shared" si="3"/>
        <v>0</v>
      </c>
      <c r="AD67" s="133">
        <f t="shared" si="3"/>
        <v>0</v>
      </c>
      <c r="AE67" s="133">
        <f t="shared" si="3"/>
        <v>0</v>
      </c>
      <c r="AF67" s="133">
        <f t="shared" si="3"/>
        <v>0</v>
      </c>
      <c r="AG67" s="133">
        <f t="shared" si="3"/>
        <v>0</v>
      </c>
      <c r="AH67" s="133">
        <f t="shared" si="3"/>
        <v>0</v>
      </c>
      <c r="AI67" s="133">
        <f t="shared" si="3"/>
        <v>0</v>
      </c>
      <c r="AJ67" s="133">
        <f t="shared" si="3"/>
        <v>0</v>
      </c>
      <c r="AK67" s="133">
        <f t="shared" si="3"/>
        <v>0</v>
      </c>
      <c r="AL67" s="133">
        <f t="shared" si="3"/>
        <v>0</v>
      </c>
      <c r="AM67" s="133">
        <f t="shared" si="3"/>
        <v>0</v>
      </c>
      <c r="AN67" s="133">
        <f t="shared" si="3"/>
        <v>0</v>
      </c>
      <c r="AO67" s="133">
        <f t="shared" si="3"/>
        <v>0</v>
      </c>
      <c r="AP67" s="133">
        <f t="shared" si="3"/>
        <v>0</v>
      </c>
      <c r="AQ67" s="226">
        <f t="shared" si="4"/>
        <v>0</v>
      </c>
    </row>
    <row r="68" spans="1:43" x14ac:dyDescent="0.2">
      <c r="A68" s="105" t="s">
        <v>107</v>
      </c>
      <c r="B68" s="225">
        <f t="shared" si="0"/>
        <v>0</v>
      </c>
      <c r="C68" s="133">
        <f t="shared" si="3"/>
        <v>0</v>
      </c>
      <c r="D68" s="133">
        <f t="shared" si="3"/>
        <v>0</v>
      </c>
      <c r="E68" s="133">
        <f t="shared" si="3"/>
        <v>0</v>
      </c>
      <c r="F68" s="133">
        <f t="shared" si="3"/>
        <v>0</v>
      </c>
      <c r="G68" s="133">
        <f t="shared" si="3"/>
        <v>0</v>
      </c>
      <c r="H68" s="133">
        <f t="shared" si="3"/>
        <v>0</v>
      </c>
      <c r="I68" s="133">
        <f t="shared" si="3"/>
        <v>0</v>
      </c>
      <c r="J68" s="133">
        <f t="shared" si="3"/>
        <v>0</v>
      </c>
      <c r="K68" s="133">
        <f t="shared" si="3"/>
        <v>0</v>
      </c>
      <c r="L68" s="133">
        <f t="shared" si="3"/>
        <v>0</v>
      </c>
      <c r="M68" s="133">
        <f t="shared" si="3"/>
        <v>0</v>
      </c>
      <c r="N68" s="133">
        <f t="shared" si="3"/>
        <v>0</v>
      </c>
      <c r="O68" s="133">
        <f t="shared" si="3"/>
        <v>0</v>
      </c>
      <c r="P68" s="133">
        <f t="shared" si="3"/>
        <v>0</v>
      </c>
      <c r="Q68" s="133">
        <f t="shared" si="3"/>
        <v>0</v>
      </c>
      <c r="R68" s="133">
        <f t="shared" si="3"/>
        <v>0</v>
      </c>
      <c r="S68" s="133">
        <f t="shared" si="3"/>
        <v>0</v>
      </c>
      <c r="T68" s="133">
        <f t="shared" si="3"/>
        <v>0</v>
      </c>
      <c r="U68" s="133">
        <f t="shared" si="3"/>
        <v>0</v>
      </c>
      <c r="V68" s="133">
        <f t="shared" si="3"/>
        <v>0</v>
      </c>
      <c r="W68" s="133">
        <f t="shared" si="3"/>
        <v>0</v>
      </c>
      <c r="X68" s="133">
        <f t="shared" si="3"/>
        <v>0</v>
      </c>
      <c r="Y68" s="133">
        <f t="shared" si="3"/>
        <v>0</v>
      </c>
      <c r="Z68" s="133">
        <f t="shared" si="3"/>
        <v>0</v>
      </c>
      <c r="AA68" s="133">
        <f t="shared" si="3"/>
        <v>0</v>
      </c>
      <c r="AB68" s="133">
        <f t="shared" si="3"/>
        <v>0</v>
      </c>
      <c r="AC68" s="133">
        <f t="shared" si="3"/>
        <v>0</v>
      </c>
      <c r="AD68" s="133">
        <f t="shared" si="3"/>
        <v>0</v>
      </c>
      <c r="AE68" s="133">
        <f t="shared" si="3"/>
        <v>0</v>
      </c>
      <c r="AF68" s="133">
        <f t="shared" si="3"/>
        <v>0</v>
      </c>
      <c r="AG68" s="133">
        <f t="shared" si="3"/>
        <v>0</v>
      </c>
      <c r="AH68" s="133">
        <f t="shared" si="3"/>
        <v>0</v>
      </c>
      <c r="AI68" s="133">
        <f t="shared" ref="AI68:AP75" si="5">SUMIFS(AI$2:AI$44,$AR$2:$AR$44,$A68)</f>
        <v>0</v>
      </c>
      <c r="AJ68" s="133">
        <f t="shared" si="5"/>
        <v>0</v>
      </c>
      <c r="AK68" s="133">
        <f t="shared" si="5"/>
        <v>0</v>
      </c>
      <c r="AL68" s="133">
        <f t="shared" si="5"/>
        <v>0</v>
      </c>
      <c r="AM68" s="133">
        <f t="shared" si="5"/>
        <v>0</v>
      </c>
      <c r="AN68" s="133">
        <f t="shared" si="5"/>
        <v>0</v>
      </c>
      <c r="AO68" s="133">
        <f t="shared" si="5"/>
        <v>0</v>
      </c>
      <c r="AP68" s="133">
        <f t="shared" si="5"/>
        <v>0</v>
      </c>
      <c r="AQ68" s="226">
        <f t="shared" si="4"/>
        <v>0</v>
      </c>
    </row>
    <row r="69" spans="1:43" x14ac:dyDescent="0.2">
      <c r="A69" s="105" t="s">
        <v>108</v>
      </c>
      <c r="B69" s="225">
        <f t="shared" si="0"/>
        <v>0</v>
      </c>
      <c r="C69" s="133">
        <f t="shared" ref="C69:AH75" si="6">SUMIFS(C$2:C$44,$AR$2:$AR$44,$A69)</f>
        <v>0</v>
      </c>
      <c r="D69" s="133">
        <f t="shared" si="6"/>
        <v>0</v>
      </c>
      <c r="E69" s="133">
        <f t="shared" si="6"/>
        <v>0</v>
      </c>
      <c r="F69" s="133">
        <f t="shared" si="6"/>
        <v>0</v>
      </c>
      <c r="G69" s="133">
        <f t="shared" si="6"/>
        <v>0</v>
      </c>
      <c r="H69" s="133">
        <f t="shared" si="6"/>
        <v>0</v>
      </c>
      <c r="I69" s="133">
        <f t="shared" si="6"/>
        <v>0</v>
      </c>
      <c r="J69" s="133">
        <f t="shared" si="6"/>
        <v>0</v>
      </c>
      <c r="K69" s="133">
        <f t="shared" si="6"/>
        <v>0</v>
      </c>
      <c r="L69" s="133">
        <f t="shared" si="6"/>
        <v>0</v>
      </c>
      <c r="M69" s="133">
        <f t="shared" si="6"/>
        <v>0</v>
      </c>
      <c r="N69" s="133">
        <f t="shared" si="6"/>
        <v>0</v>
      </c>
      <c r="O69" s="133">
        <f t="shared" si="6"/>
        <v>0</v>
      </c>
      <c r="P69" s="133">
        <f t="shared" si="6"/>
        <v>0</v>
      </c>
      <c r="Q69" s="133">
        <f t="shared" si="6"/>
        <v>0</v>
      </c>
      <c r="R69" s="133">
        <f t="shared" si="6"/>
        <v>0</v>
      </c>
      <c r="S69" s="133">
        <f t="shared" si="6"/>
        <v>0</v>
      </c>
      <c r="T69" s="133">
        <f t="shared" si="6"/>
        <v>0</v>
      </c>
      <c r="U69" s="133">
        <f t="shared" si="6"/>
        <v>0</v>
      </c>
      <c r="V69" s="133">
        <f t="shared" si="6"/>
        <v>0</v>
      </c>
      <c r="W69" s="133">
        <f t="shared" si="6"/>
        <v>0</v>
      </c>
      <c r="X69" s="133">
        <f t="shared" si="6"/>
        <v>0</v>
      </c>
      <c r="Y69" s="133">
        <f t="shared" si="6"/>
        <v>0</v>
      </c>
      <c r="Z69" s="133">
        <f t="shared" si="6"/>
        <v>0</v>
      </c>
      <c r="AA69" s="133">
        <f t="shared" si="6"/>
        <v>0</v>
      </c>
      <c r="AB69" s="133">
        <f t="shared" si="6"/>
        <v>0</v>
      </c>
      <c r="AC69" s="133">
        <f t="shared" si="6"/>
        <v>0</v>
      </c>
      <c r="AD69" s="133">
        <f t="shared" si="6"/>
        <v>0</v>
      </c>
      <c r="AE69" s="133">
        <f t="shared" si="6"/>
        <v>0</v>
      </c>
      <c r="AF69" s="133">
        <f t="shared" si="6"/>
        <v>0</v>
      </c>
      <c r="AG69" s="133">
        <f t="shared" si="6"/>
        <v>0</v>
      </c>
      <c r="AH69" s="133">
        <f t="shared" si="6"/>
        <v>0</v>
      </c>
      <c r="AI69" s="133">
        <f t="shared" si="5"/>
        <v>0</v>
      </c>
      <c r="AJ69" s="133">
        <f t="shared" si="5"/>
        <v>0</v>
      </c>
      <c r="AK69" s="133">
        <f t="shared" si="5"/>
        <v>0</v>
      </c>
      <c r="AL69" s="133">
        <f t="shared" si="5"/>
        <v>0</v>
      </c>
      <c r="AM69" s="133">
        <f t="shared" si="5"/>
        <v>0</v>
      </c>
      <c r="AN69" s="133">
        <f t="shared" si="5"/>
        <v>0</v>
      </c>
      <c r="AO69" s="133">
        <f t="shared" si="5"/>
        <v>0</v>
      </c>
      <c r="AP69" s="133">
        <f t="shared" si="5"/>
        <v>0</v>
      </c>
      <c r="AQ69" s="226">
        <f t="shared" si="4"/>
        <v>0</v>
      </c>
    </row>
    <row r="70" spans="1:43" x14ac:dyDescent="0.2">
      <c r="A70" s="105" t="s">
        <v>109</v>
      </c>
      <c r="B70" s="225">
        <f t="shared" si="0"/>
        <v>0</v>
      </c>
      <c r="C70" s="133">
        <f t="shared" si="6"/>
        <v>0</v>
      </c>
      <c r="D70" s="133">
        <f t="shared" si="6"/>
        <v>0</v>
      </c>
      <c r="E70" s="133">
        <f t="shared" si="6"/>
        <v>0</v>
      </c>
      <c r="F70" s="133">
        <f t="shared" si="6"/>
        <v>0</v>
      </c>
      <c r="G70" s="133">
        <f t="shared" si="6"/>
        <v>0</v>
      </c>
      <c r="H70" s="133">
        <f t="shared" si="6"/>
        <v>0</v>
      </c>
      <c r="I70" s="133">
        <f t="shared" si="6"/>
        <v>0</v>
      </c>
      <c r="J70" s="133">
        <f t="shared" si="6"/>
        <v>0</v>
      </c>
      <c r="K70" s="133">
        <f t="shared" si="6"/>
        <v>0</v>
      </c>
      <c r="L70" s="133">
        <f t="shared" si="6"/>
        <v>0</v>
      </c>
      <c r="M70" s="133">
        <f t="shared" si="6"/>
        <v>0</v>
      </c>
      <c r="N70" s="133">
        <f t="shared" si="6"/>
        <v>0</v>
      </c>
      <c r="O70" s="133">
        <f t="shared" si="6"/>
        <v>0</v>
      </c>
      <c r="P70" s="133">
        <f t="shared" si="6"/>
        <v>0</v>
      </c>
      <c r="Q70" s="133">
        <f t="shared" si="6"/>
        <v>0</v>
      </c>
      <c r="R70" s="133">
        <f t="shared" si="6"/>
        <v>0</v>
      </c>
      <c r="S70" s="133">
        <f t="shared" si="6"/>
        <v>0</v>
      </c>
      <c r="T70" s="133">
        <f t="shared" si="6"/>
        <v>0</v>
      </c>
      <c r="U70" s="133">
        <f t="shared" si="6"/>
        <v>0</v>
      </c>
      <c r="V70" s="133">
        <f t="shared" si="6"/>
        <v>0</v>
      </c>
      <c r="W70" s="133">
        <f t="shared" si="6"/>
        <v>0</v>
      </c>
      <c r="X70" s="133">
        <f t="shared" si="6"/>
        <v>0</v>
      </c>
      <c r="Y70" s="133">
        <f t="shared" si="6"/>
        <v>0</v>
      </c>
      <c r="Z70" s="133">
        <f t="shared" si="6"/>
        <v>0</v>
      </c>
      <c r="AA70" s="133">
        <f t="shared" si="6"/>
        <v>0</v>
      </c>
      <c r="AB70" s="133">
        <f t="shared" si="6"/>
        <v>0</v>
      </c>
      <c r="AC70" s="133">
        <f t="shared" si="6"/>
        <v>0</v>
      </c>
      <c r="AD70" s="133">
        <f t="shared" si="6"/>
        <v>0</v>
      </c>
      <c r="AE70" s="133">
        <f t="shared" si="6"/>
        <v>0</v>
      </c>
      <c r="AF70" s="133">
        <f t="shared" si="6"/>
        <v>0</v>
      </c>
      <c r="AG70" s="133">
        <f t="shared" si="6"/>
        <v>0</v>
      </c>
      <c r="AH70" s="133">
        <f t="shared" si="6"/>
        <v>0</v>
      </c>
      <c r="AI70" s="133">
        <f t="shared" si="5"/>
        <v>0</v>
      </c>
      <c r="AJ70" s="133">
        <f t="shared" si="5"/>
        <v>0</v>
      </c>
      <c r="AK70" s="133">
        <f t="shared" si="5"/>
        <v>0</v>
      </c>
      <c r="AL70" s="133">
        <f t="shared" si="5"/>
        <v>0</v>
      </c>
      <c r="AM70" s="133">
        <f t="shared" si="5"/>
        <v>0</v>
      </c>
      <c r="AN70" s="133">
        <f t="shared" si="5"/>
        <v>0</v>
      </c>
      <c r="AO70" s="133">
        <f t="shared" si="5"/>
        <v>0</v>
      </c>
      <c r="AP70" s="133">
        <f t="shared" si="5"/>
        <v>0</v>
      </c>
      <c r="AQ70" s="226">
        <f t="shared" si="4"/>
        <v>0</v>
      </c>
    </row>
    <row r="71" spans="1:43" x14ac:dyDescent="0.2">
      <c r="A71" s="105" t="s">
        <v>110</v>
      </c>
      <c r="B71" s="225">
        <f t="shared" si="0"/>
        <v>0</v>
      </c>
      <c r="C71" s="133">
        <f t="shared" si="6"/>
        <v>0</v>
      </c>
      <c r="D71" s="133">
        <f t="shared" si="6"/>
        <v>0</v>
      </c>
      <c r="E71" s="133">
        <f t="shared" si="6"/>
        <v>0</v>
      </c>
      <c r="F71" s="133">
        <f t="shared" si="6"/>
        <v>0</v>
      </c>
      <c r="G71" s="133">
        <f t="shared" si="6"/>
        <v>0</v>
      </c>
      <c r="H71" s="133">
        <f t="shared" si="6"/>
        <v>0</v>
      </c>
      <c r="I71" s="133">
        <f t="shared" si="6"/>
        <v>0</v>
      </c>
      <c r="J71" s="133">
        <f t="shared" si="6"/>
        <v>0</v>
      </c>
      <c r="K71" s="133">
        <f t="shared" si="6"/>
        <v>0</v>
      </c>
      <c r="L71" s="133">
        <f t="shared" si="6"/>
        <v>0</v>
      </c>
      <c r="M71" s="133">
        <f t="shared" si="6"/>
        <v>0</v>
      </c>
      <c r="N71" s="133">
        <f t="shared" si="6"/>
        <v>0</v>
      </c>
      <c r="O71" s="133">
        <f t="shared" si="6"/>
        <v>0</v>
      </c>
      <c r="P71" s="133">
        <f t="shared" si="6"/>
        <v>0</v>
      </c>
      <c r="Q71" s="133">
        <f t="shared" si="6"/>
        <v>0</v>
      </c>
      <c r="R71" s="133">
        <f t="shared" si="6"/>
        <v>0</v>
      </c>
      <c r="S71" s="133">
        <f t="shared" si="6"/>
        <v>0</v>
      </c>
      <c r="T71" s="133">
        <f t="shared" si="6"/>
        <v>0</v>
      </c>
      <c r="U71" s="133">
        <f t="shared" si="6"/>
        <v>0</v>
      </c>
      <c r="V71" s="133">
        <f t="shared" si="6"/>
        <v>0</v>
      </c>
      <c r="W71" s="133">
        <f t="shared" si="6"/>
        <v>0</v>
      </c>
      <c r="X71" s="133">
        <f t="shared" si="6"/>
        <v>0</v>
      </c>
      <c r="Y71" s="133">
        <f t="shared" si="6"/>
        <v>0</v>
      </c>
      <c r="Z71" s="133">
        <f t="shared" si="6"/>
        <v>0</v>
      </c>
      <c r="AA71" s="133">
        <f t="shared" si="6"/>
        <v>0</v>
      </c>
      <c r="AB71" s="133">
        <f t="shared" si="6"/>
        <v>0</v>
      </c>
      <c r="AC71" s="133">
        <f t="shared" si="6"/>
        <v>0</v>
      </c>
      <c r="AD71" s="133">
        <f t="shared" si="6"/>
        <v>0</v>
      </c>
      <c r="AE71" s="133">
        <f t="shared" si="6"/>
        <v>0</v>
      </c>
      <c r="AF71" s="133">
        <f t="shared" si="6"/>
        <v>0</v>
      </c>
      <c r="AG71" s="133">
        <f t="shared" si="6"/>
        <v>0</v>
      </c>
      <c r="AH71" s="133">
        <f t="shared" si="6"/>
        <v>0</v>
      </c>
      <c r="AI71" s="133">
        <f t="shared" si="5"/>
        <v>0</v>
      </c>
      <c r="AJ71" s="133">
        <f t="shared" si="5"/>
        <v>0</v>
      </c>
      <c r="AK71" s="133">
        <f t="shared" si="5"/>
        <v>0</v>
      </c>
      <c r="AL71" s="133">
        <f t="shared" si="5"/>
        <v>0</v>
      </c>
      <c r="AM71" s="133">
        <f t="shared" si="5"/>
        <v>0</v>
      </c>
      <c r="AN71" s="133">
        <f t="shared" si="5"/>
        <v>0</v>
      </c>
      <c r="AO71" s="133">
        <f t="shared" si="5"/>
        <v>0</v>
      </c>
      <c r="AP71" s="133">
        <f t="shared" si="5"/>
        <v>0</v>
      </c>
      <c r="AQ71" s="226">
        <f t="shared" si="4"/>
        <v>0</v>
      </c>
    </row>
    <row r="72" spans="1:43" x14ac:dyDescent="0.2">
      <c r="A72" s="105" t="s">
        <v>111</v>
      </c>
      <c r="B72" s="225">
        <f t="shared" si="0"/>
        <v>477530254146000</v>
      </c>
      <c r="C72" s="133">
        <f t="shared" si="6"/>
        <v>648266459214000</v>
      </c>
      <c r="D72" s="133">
        <f t="shared" si="6"/>
        <v>776392805377949.13</v>
      </c>
      <c r="E72" s="133">
        <f t="shared" si="6"/>
        <v>919116303726706.75</v>
      </c>
      <c r="F72" s="133">
        <f t="shared" si="6"/>
        <v>920757410877611.75</v>
      </c>
      <c r="G72" s="133">
        <f t="shared" si="6"/>
        <v>1007020192221668.9</v>
      </c>
      <c r="H72" s="133">
        <f t="shared" si="6"/>
        <v>1140702659530041</v>
      </c>
      <c r="I72" s="133">
        <f t="shared" si="6"/>
        <v>1273627702070103</v>
      </c>
      <c r="J72" s="133">
        <f t="shared" si="6"/>
        <v>1396850048988515.3</v>
      </c>
      <c r="K72" s="133">
        <f t="shared" si="6"/>
        <v>1511172372991109.8</v>
      </c>
      <c r="L72" s="133">
        <f t="shared" si="6"/>
        <v>1619423298069997</v>
      </c>
      <c r="M72" s="133">
        <f t="shared" si="6"/>
        <v>1726305799875165.3</v>
      </c>
      <c r="N72" s="133">
        <f t="shared" si="6"/>
        <v>1836990874110967.8</v>
      </c>
      <c r="O72" s="133">
        <f t="shared" si="6"/>
        <v>1952581909222102.3</v>
      </c>
      <c r="P72" s="133">
        <f t="shared" si="6"/>
        <v>2072981739165024.3</v>
      </c>
      <c r="Q72" s="133">
        <f t="shared" si="6"/>
        <v>2198045328387794</v>
      </c>
      <c r="R72" s="133">
        <f t="shared" si="6"/>
        <v>2327575637365692.5</v>
      </c>
      <c r="S72" s="133">
        <f t="shared" si="6"/>
        <v>2461318105520478</v>
      </c>
      <c r="T72" s="133">
        <f t="shared" si="6"/>
        <v>2598951553304560</v>
      </c>
      <c r="U72" s="133">
        <f t="shared" si="6"/>
        <v>2740088410265769</v>
      </c>
      <c r="V72" s="133">
        <f t="shared" si="6"/>
        <v>2884273310900217</v>
      </c>
      <c r="W72" s="133">
        <f t="shared" si="6"/>
        <v>3030980955422245.5</v>
      </c>
      <c r="X72" s="133">
        <f t="shared" si="6"/>
        <v>3179614781941176</v>
      </c>
      <c r="Y72" s="133">
        <f t="shared" si="6"/>
        <v>3329506581320644.5</v>
      </c>
      <c r="Z72" s="133">
        <f t="shared" si="6"/>
        <v>3479917182699721.5</v>
      </c>
      <c r="AA72" s="133">
        <f t="shared" si="6"/>
        <v>3630038330397307</v>
      </c>
      <c r="AB72" s="133">
        <f t="shared" si="6"/>
        <v>3778995861305882.5</v>
      </c>
      <c r="AC72" s="133">
        <f t="shared" si="6"/>
        <v>3925854275600870.5</v>
      </c>
      <c r="AD72" s="133">
        <f t="shared" si="6"/>
        <v>4069622772458750.5</v>
      </c>
      <c r="AE72" s="133">
        <f t="shared" si="6"/>
        <v>4209262796449282.5</v>
      </c>
      <c r="AF72" s="133">
        <f t="shared" si="6"/>
        <v>4343697109473559.5</v>
      </c>
      <c r="AG72" s="133">
        <f t="shared" si="6"/>
        <v>4471820367886344</v>
      </c>
      <c r="AH72" s="133">
        <f t="shared" si="6"/>
        <v>4592511145306030</v>
      </c>
      <c r="AI72" s="133">
        <f t="shared" si="5"/>
        <v>4704645299341836</v>
      </c>
      <c r="AJ72" s="133">
        <f t="shared" si="5"/>
        <v>4807110536043523</v>
      </c>
      <c r="AK72" s="133">
        <f t="shared" si="5"/>
        <v>4898821980513297</v>
      </c>
      <c r="AL72" s="133">
        <f t="shared" si="5"/>
        <v>4978738517218729</v>
      </c>
      <c r="AM72" s="133">
        <f t="shared" si="5"/>
        <v>5045879620685318</v>
      </c>
      <c r="AN72" s="133">
        <f t="shared" si="5"/>
        <v>5099342358125406</v>
      </c>
      <c r="AO72" s="133">
        <f t="shared" si="5"/>
        <v>5138318211941007</v>
      </c>
      <c r="AP72" s="133">
        <f t="shared" si="5"/>
        <v>5162109343685031</v>
      </c>
      <c r="AQ72" s="226">
        <f>SUMIFS(AQ$2:AQ$44,$AR$2:$AR$44,$A72)</f>
        <v>5170143903660585</v>
      </c>
    </row>
    <row r="73" spans="1:43" x14ac:dyDescent="0.2">
      <c r="A73" s="105" t="s">
        <v>112</v>
      </c>
      <c r="B73" s="225">
        <f t="shared" si="0"/>
        <v>0</v>
      </c>
      <c r="C73" s="133">
        <f t="shared" si="6"/>
        <v>0</v>
      </c>
      <c r="D73" s="133">
        <f t="shared" si="6"/>
        <v>0</v>
      </c>
      <c r="E73" s="133">
        <f t="shared" si="6"/>
        <v>0</v>
      </c>
      <c r="F73" s="133">
        <f t="shared" si="6"/>
        <v>0</v>
      </c>
      <c r="G73" s="133">
        <f t="shared" si="6"/>
        <v>0</v>
      </c>
      <c r="H73" s="133">
        <f t="shared" si="6"/>
        <v>0</v>
      </c>
      <c r="I73" s="133">
        <f t="shared" si="6"/>
        <v>0</v>
      </c>
      <c r="J73" s="133">
        <f t="shared" si="6"/>
        <v>0</v>
      </c>
      <c r="K73" s="133">
        <f t="shared" si="6"/>
        <v>0</v>
      </c>
      <c r="L73" s="133">
        <f t="shared" si="6"/>
        <v>0</v>
      </c>
      <c r="M73" s="133">
        <f t="shared" si="6"/>
        <v>0</v>
      </c>
      <c r="N73" s="133">
        <f t="shared" si="6"/>
        <v>0</v>
      </c>
      <c r="O73" s="133">
        <f t="shared" si="6"/>
        <v>0</v>
      </c>
      <c r="P73" s="133">
        <f t="shared" si="6"/>
        <v>0</v>
      </c>
      <c r="Q73" s="133">
        <f t="shared" si="6"/>
        <v>0</v>
      </c>
      <c r="R73" s="133">
        <f t="shared" si="6"/>
        <v>0</v>
      </c>
      <c r="S73" s="133">
        <f t="shared" si="6"/>
        <v>0</v>
      </c>
      <c r="T73" s="133">
        <f t="shared" si="6"/>
        <v>0</v>
      </c>
      <c r="U73" s="133">
        <f t="shared" si="6"/>
        <v>0</v>
      </c>
      <c r="V73" s="133">
        <f t="shared" si="6"/>
        <v>0</v>
      </c>
      <c r="W73" s="133">
        <f t="shared" si="6"/>
        <v>0</v>
      </c>
      <c r="X73" s="133">
        <f t="shared" si="6"/>
        <v>0</v>
      </c>
      <c r="Y73" s="133">
        <f t="shared" si="6"/>
        <v>0</v>
      </c>
      <c r="Z73" s="133">
        <f t="shared" si="6"/>
        <v>0</v>
      </c>
      <c r="AA73" s="133">
        <f t="shared" si="6"/>
        <v>0</v>
      </c>
      <c r="AB73" s="133">
        <f t="shared" si="6"/>
        <v>0</v>
      </c>
      <c r="AC73" s="133">
        <f t="shared" si="6"/>
        <v>0</v>
      </c>
      <c r="AD73" s="133">
        <f t="shared" si="6"/>
        <v>0</v>
      </c>
      <c r="AE73" s="133">
        <f t="shared" si="6"/>
        <v>0</v>
      </c>
      <c r="AF73" s="133">
        <f t="shared" si="6"/>
        <v>0</v>
      </c>
      <c r="AG73" s="133">
        <f t="shared" si="6"/>
        <v>0</v>
      </c>
      <c r="AH73" s="133">
        <f t="shared" si="6"/>
        <v>0</v>
      </c>
      <c r="AI73" s="133">
        <f t="shared" si="5"/>
        <v>0</v>
      </c>
      <c r="AJ73" s="133">
        <f t="shared" si="5"/>
        <v>0</v>
      </c>
      <c r="AK73" s="133">
        <f t="shared" si="5"/>
        <v>0</v>
      </c>
      <c r="AL73" s="133">
        <f t="shared" si="5"/>
        <v>0</v>
      </c>
      <c r="AM73" s="133">
        <f t="shared" si="5"/>
        <v>0</v>
      </c>
      <c r="AN73" s="133">
        <f t="shared" si="5"/>
        <v>0</v>
      </c>
      <c r="AO73" s="133">
        <f t="shared" si="5"/>
        <v>0</v>
      </c>
      <c r="AP73" s="133">
        <f t="shared" si="5"/>
        <v>0</v>
      </c>
      <c r="AQ73" s="226">
        <f t="shared" si="4"/>
        <v>0</v>
      </c>
    </row>
    <row r="74" spans="1:43" x14ac:dyDescent="0.2">
      <c r="A74" s="106" t="s">
        <v>276</v>
      </c>
      <c r="B74" s="227">
        <f t="shared" si="0"/>
        <v>0</v>
      </c>
      <c r="C74" s="228">
        <f t="shared" si="6"/>
        <v>0</v>
      </c>
      <c r="D74" s="228">
        <f t="shared" si="6"/>
        <v>0</v>
      </c>
      <c r="E74" s="228">
        <f t="shared" si="6"/>
        <v>0</v>
      </c>
      <c r="F74" s="228">
        <f t="shared" si="6"/>
        <v>0</v>
      </c>
      <c r="G74" s="228">
        <f t="shared" si="6"/>
        <v>0</v>
      </c>
      <c r="H74" s="228">
        <f t="shared" si="6"/>
        <v>0</v>
      </c>
      <c r="I74" s="228">
        <f t="shared" si="6"/>
        <v>0</v>
      </c>
      <c r="J74" s="228">
        <f t="shared" si="6"/>
        <v>0</v>
      </c>
      <c r="K74" s="228">
        <f t="shared" si="6"/>
        <v>0</v>
      </c>
      <c r="L74" s="228">
        <f t="shared" si="6"/>
        <v>0</v>
      </c>
      <c r="M74" s="228">
        <f t="shared" si="6"/>
        <v>0</v>
      </c>
      <c r="N74" s="228">
        <f t="shared" si="6"/>
        <v>0</v>
      </c>
      <c r="O74" s="228">
        <f t="shared" si="6"/>
        <v>0</v>
      </c>
      <c r="P74" s="228">
        <f t="shared" si="6"/>
        <v>0</v>
      </c>
      <c r="Q74" s="228">
        <f t="shared" si="6"/>
        <v>0</v>
      </c>
      <c r="R74" s="228">
        <f t="shared" si="6"/>
        <v>0</v>
      </c>
      <c r="S74" s="228">
        <f t="shared" si="6"/>
        <v>0</v>
      </c>
      <c r="T74" s="228">
        <f t="shared" si="6"/>
        <v>0</v>
      </c>
      <c r="U74" s="228">
        <f t="shared" si="6"/>
        <v>0</v>
      </c>
      <c r="V74" s="228">
        <f t="shared" si="6"/>
        <v>0</v>
      </c>
      <c r="W74" s="228">
        <f t="shared" si="6"/>
        <v>0</v>
      </c>
      <c r="X74" s="228">
        <f t="shared" si="6"/>
        <v>0</v>
      </c>
      <c r="Y74" s="228">
        <f t="shared" si="6"/>
        <v>0</v>
      </c>
      <c r="Z74" s="228">
        <f t="shared" si="6"/>
        <v>0</v>
      </c>
      <c r="AA74" s="228">
        <f t="shared" si="6"/>
        <v>0</v>
      </c>
      <c r="AB74" s="228">
        <f t="shared" si="6"/>
        <v>0</v>
      </c>
      <c r="AC74" s="228">
        <f t="shared" si="6"/>
        <v>0</v>
      </c>
      <c r="AD74" s="228">
        <f t="shared" si="6"/>
        <v>0</v>
      </c>
      <c r="AE74" s="228">
        <f t="shared" si="6"/>
        <v>0</v>
      </c>
      <c r="AF74" s="228">
        <f t="shared" si="6"/>
        <v>0</v>
      </c>
      <c r="AG74" s="228">
        <f t="shared" si="6"/>
        <v>0</v>
      </c>
      <c r="AH74" s="228">
        <f t="shared" si="6"/>
        <v>0</v>
      </c>
      <c r="AI74" s="228">
        <f t="shared" si="5"/>
        <v>0</v>
      </c>
      <c r="AJ74" s="228">
        <f t="shared" si="5"/>
        <v>0</v>
      </c>
      <c r="AK74" s="228">
        <f t="shared" si="5"/>
        <v>0</v>
      </c>
      <c r="AL74" s="228">
        <f t="shared" si="5"/>
        <v>0</v>
      </c>
      <c r="AM74" s="228">
        <f t="shared" si="5"/>
        <v>0</v>
      </c>
      <c r="AN74" s="228">
        <f t="shared" si="5"/>
        <v>0</v>
      </c>
      <c r="AO74" s="228">
        <f t="shared" si="5"/>
        <v>0</v>
      </c>
      <c r="AP74" s="228">
        <f t="shared" si="5"/>
        <v>0</v>
      </c>
      <c r="AQ74" s="229">
        <f t="shared" si="4"/>
        <v>0</v>
      </c>
    </row>
    <row r="75" spans="1:43" x14ac:dyDescent="0.2">
      <c r="A75" s="105" t="s">
        <v>730</v>
      </c>
      <c r="B75" s="133">
        <f>SUM(B50:B74)/'Heat Value'!$P$78</f>
        <v>31187.469999999998</v>
      </c>
      <c r="C75" s="133">
        <f>SUM(C50:C74)/'Heat Value'!$P$78</f>
        <v>32737.79</v>
      </c>
      <c r="D75" s="133">
        <f>SUM(D50:D74)/'Heat Value'!$P$78</f>
        <v>33667.922717310248</v>
      </c>
      <c r="E75" s="133">
        <f>SUM(E50:E74)/'Heat Value'!$P$78</f>
        <v>40112.983328844777</v>
      </c>
      <c r="F75" s="133">
        <f>SUM(F50:F74)/'Heat Value'!$P$78</f>
        <v>40470.118430184943</v>
      </c>
      <c r="G75" s="133">
        <f>SUM(G50:G74)/'Heat Value'!$P$78</f>
        <v>42028.598945485726</v>
      </c>
      <c r="H75" s="133">
        <f>SUM(H50:H74)/'Heat Value'!$P$78</f>
        <v>44426.676998949515</v>
      </c>
      <c r="I75" s="133">
        <f t="shared" si="6"/>
        <v>0</v>
      </c>
      <c r="J75" s="133">
        <f t="shared" si="6"/>
        <v>0</v>
      </c>
      <c r="K75" s="133">
        <f t="shared" si="6"/>
        <v>0</v>
      </c>
      <c r="L75" s="133">
        <f t="shared" si="6"/>
        <v>0</v>
      </c>
      <c r="M75" s="133">
        <f t="shared" si="6"/>
        <v>0</v>
      </c>
      <c r="N75" s="133">
        <f t="shared" si="6"/>
        <v>0</v>
      </c>
      <c r="O75" s="133">
        <f t="shared" si="6"/>
        <v>0</v>
      </c>
      <c r="P75" s="133">
        <f t="shared" si="6"/>
        <v>0</v>
      </c>
      <c r="Q75" s="133">
        <f t="shared" si="6"/>
        <v>0</v>
      </c>
      <c r="R75" s="133">
        <f t="shared" si="6"/>
        <v>0</v>
      </c>
      <c r="S75" s="133">
        <f t="shared" si="6"/>
        <v>0</v>
      </c>
      <c r="T75" s="133">
        <f t="shared" si="6"/>
        <v>0</v>
      </c>
      <c r="U75" s="133">
        <f t="shared" si="6"/>
        <v>0</v>
      </c>
      <c r="V75" s="133">
        <f t="shared" si="6"/>
        <v>0</v>
      </c>
      <c r="W75" s="133">
        <f t="shared" si="6"/>
        <v>0</v>
      </c>
      <c r="X75" s="133">
        <f t="shared" si="6"/>
        <v>0</v>
      </c>
      <c r="Y75" s="133">
        <f t="shared" si="6"/>
        <v>0</v>
      </c>
      <c r="Z75" s="133">
        <f t="shared" si="6"/>
        <v>0</v>
      </c>
      <c r="AA75" s="133">
        <f t="shared" si="6"/>
        <v>0</v>
      </c>
      <c r="AB75" s="133">
        <f t="shared" si="6"/>
        <v>0</v>
      </c>
      <c r="AC75" s="133">
        <f t="shared" si="6"/>
        <v>0</v>
      </c>
      <c r="AD75" s="133">
        <f t="shared" si="6"/>
        <v>0</v>
      </c>
      <c r="AE75" s="133">
        <f t="shared" si="6"/>
        <v>0</v>
      </c>
      <c r="AF75" s="133">
        <f t="shared" si="6"/>
        <v>0</v>
      </c>
      <c r="AG75" s="133">
        <f t="shared" si="6"/>
        <v>0</v>
      </c>
      <c r="AH75" s="133">
        <f t="shared" si="6"/>
        <v>0</v>
      </c>
      <c r="AI75" s="133">
        <f t="shared" si="5"/>
        <v>0</v>
      </c>
      <c r="AJ75" s="133">
        <f t="shared" si="5"/>
        <v>0</v>
      </c>
      <c r="AK75" s="133">
        <f t="shared" si="5"/>
        <v>0</v>
      </c>
      <c r="AL75" s="133">
        <f t="shared" si="5"/>
        <v>0</v>
      </c>
      <c r="AM75" s="133">
        <f t="shared" si="5"/>
        <v>0</v>
      </c>
      <c r="AN75" s="133">
        <f t="shared" si="5"/>
        <v>0</v>
      </c>
      <c r="AO75" s="133">
        <f t="shared" si="5"/>
        <v>0</v>
      </c>
      <c r="AP75" s="133">
        <f t="shared" si="5"/>
        <v>0</v>
      </c>
      <c r="AQ75" s="133">
        <f t="shared" si="4"/>
        <v>0</v>
      </c>
    </row>
    <row r="76" spans="1:43" x14ac:dyDescent="0.2">
      <c r="A76" s="478" t="s">
        <v>729</v>
      </c>
      <c r="B76" s="133">
        <v>31187.469999999998</v>
      </c>
      <c r="C76" s="133">
        <v>32737.79</v>
      </c>
      <c r="D76" s="133">
        <v>34715.531997310252</v>
      </c>
      <c r="E76" s="133">
        <v>37166.582228844774</v>
      </c>
      <c r="F76" s="133">
        <v>39979.051580184932</v>
      </c>
      <c r="G76" s="133">
        <v>41701.221045485712</v>
      </c>
      <c r="H76" s="133">
        <v>44099.299098949501</v>
      </c>
    </row>
    <row r="78" spans="1:43" x14ac:dyDescent="0.2">
      <c r="A78" s="478" t="s">
        <v>731</v>
      </c>
      <c r="C78" s="133">
        <v>32737.790000000023</v>
      </c>
      <c r="D78" s="133">
        <v>33459.22</v>
      </c>
      <c r="E78" s="133">
        <v>39151.839999999997</v>
      </c>
      <c r="F78" s="133">
        <v>38868.030000000006</v>
      </c>
      <c r="G78" s="133">
        <f>F76+500</f>
        <v>40479.051580184932</v>
      </c>
    </row>
    <row r="79" spans="1:43" x14ac:dyDescent="0.2">
      <c r="A79" s="478" t="s">
        <v>732</v>
      </c>
      <c r="C79" s="133">
        <v>32731.859050130777</v>
      </c>
      <c r="D79" s="133">
        <v>34359.366475455885</v>
      </c>
      <c r="E79" s="133">
        <v>36258.554131119512</v>
      </c>
      <c r="F79" s="133">
        <v>37850.800149541486</v>
      </c>
    </row>
    <row r="81" spans="4:6" x14ac:dyDescent="0.2">
      <c r="D81" s="133">
        <f>D76-D79</f>
        <v>356.1655218543674</v>
      </c>
      <c r="E81" s="133">
        <f>E76-E79</f>
        <v>908.02809772526234</v>
      </c>
      <c r="F81" s="133">
        <f>F76-F79</f>
        <v>2128.2514306434459</v>
      </c>
    </row>
    <row r="82" spans="4:6" x14ac:dyDescent="0.2">
      <c r="D82" s="133">
        <f>D76+D81</f>
        <v>35071.69751916462</v>
      </c>
      <c r="E82" s="133">
        <f t="shared" ref="E82:F82" si="7">E76+E81</f>
        <v>38074.610326570037</v>
      </c>
      <c r="F82" s="133">
        <f t="shared" si="7"/>
        <v>42107.303010828378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624D-EECA-4917-B3C8-763FF83E5513}">
  <sheetPr codeName="Sheet18"/>
  <dimension ref="A1:AR82"/>
  <sheetViews>
    <sheetView topLeftCell="A66" workbookViewId="0">
      <selection activeCell="E82" sqref="E82"/>
    </sheetView>
  </sheetViews>
  <sheetFormatPr defaultRowHeight="14.25" x14ac:dyDescent="0.2"/>
  <cols>
    <col min="1" max="1" width="27.375" customWidth="1"/>
    <col min="2" max="43" width="9.875" style="133" customWidth="1"/>
    <col min="44" max="44" width="9" style="133"/>
  </cols>
  <sheetData>
    <row r="1" spans="1:44" x14ac:dyDescent="0.2">
      <c r="B1" s="214">
        <v>2019</v>
      </c>
      <c r="C1" s="214">
        <v>2020</v>
      </c>
      <c r="D1" s="214">
        <v>2021</v>
      </c>
      <c r="E1" s="214">
        <v>2022</v>
      </c>
      <c r="F1" s="214">
        <v>2023</v>
      </c>
      <c r="G1" s="214">
        <v>2024</v>
      </c>
      <c r="H1" s="214">
        <v>2025</v>
      </c>
      <c r="I1" s="214">
        <v>2026</v>
      </c>
      <c r="J1" s="214">
        <v>2027</v>
      </c>
      <c r="K1" s="214">
        <v>2028</v>
      </c>
      <c r="L1" s="214">
        <v>2029</v>
      </c>
      <c r="M1" s="214">
        <v>2030</v>
      </c>
      <c r="N1" s="214">
        <v>2031</v>
      </c>
      <c r="O1" s="214">
        <v>2032</v>
      </c>
      <c r="P1" s="214">
        <v>2033</v>
      </c>
      <c r="Q1" s="214">
        <v>2034</v>
      </c>
      <c r="R1" s="214">
        <v>2035</v>
      </c>
      <c r="S1" s="214">
        <v>2036</v>
      </c>
      <c r="T1" s="214">
        <v>2037</v>
      </c>
      <c r="U1" s="214">
        <v>2038</v>
      </c>
      <c r="V1" s="214">
        <v>2039</v>
      </c>
      <c r="W1" s="214">
        <v>2040</v>
      </c>
      <c r="X1" s="214">
        <v>2041</v>
      </c>
      <c r="Y1" s="214">
        <v>2042</v>
      </c>
      <c r="Z1" s="214">
        <v>2043</v>
      </c>
      <c r="AA1" s="214">
        <v>2044</v>
      </c>
      <c r="AB1" s="214">
        <v>2045</v>
      </c>
      <c r="AC1" s="214">
        <v>2046</v>
      </c>
      <c r="AD1" s="214">
        <v>2047</v>
      </c>
      <c r="AE1" s="214">
        <v>2048</v>
      </c>
      <c r="AF1" s="214">
        <v>2049</v>
      </c>
      <c r="AG1" s="214">
        <v>2050</v>
      </c>
      <c r="AH1" s="214">
        <v>2051</v>
      </c>
      <c r="AI1" s="214">
        <v>2052</v>
      </c>
      <c r="AJ1" s="214">
        <v>2053</v>
      </c>
      <c r="AK1" s="214">
        <v>2054</v>
      </c>
      <c r="AL1" s="214">
        <v>2055</v>
      </c>
      <c r="AM1" s="214">
        <v>2056</v>
      </c>
      <c r="AN1" s="214">
        <v>2057</v>
      </c>
      <c r="AO1" s="214">
        <v>2058</v>
      </c>
      <c r="AP1" s="214">
        <v>2059</v>
      </c>
      <c r="AQ1" s="214">
        <v>2060</v>
      </c>
    </row>
    <row r="2" spans="1:44" x14ac:dyDescent="0.2">
      <c r="A2" s="36" t="s">
        <v>287</v>
      </c>
      <c r="B2" s="214">
        <v>0</v>
      </c>
      <c r="C2" s="214">
        <v>0</v>
      </c>
      <c r="D2" s="214">
        <v>0</v>
      </c>
      <c r="E2" s="214">
        <v>0</v>
      </c>
      <c r="F2" s="214">
        <v>0</v>
      </c>
      <c r="G2" s="214">
        <v>0</v>
      </c>
      <c r="H2" s="214">
        <v>0</v>
      </c>
      <c r="I2" s="214">
        <v>0</v>
      </c>
      <c r="J2" s="214">
        <v>0</v>
      </c>
      <c r="K2" s="214">
        <v>0</v>
      </c>
      <c r="L2" s="214">
        <v>0</v>
      </c>
      <c r="M2" s="214">
        <v>0</v>
      </c>
      <c r="N2" s="214">
        <v>0</v>
      </c>
      <c r="O2" s="214">
        <v>0</v>
      </c>
      <c r="P2" s="214">
        <v>0</v>
      </c>
      <c r="Q2" s="214">
        <v>0</v>
      </c>
      <c r="R2" s="214">
        <v>0</v>
      </c>
      <c r="S2" s="214">
        <v>0</v>
      </c>
      <c r="T2" s="214">
        <v>0</v>
      </c>
      <c r="U2" s="214">
        <v>0</v>
      </c>
      <c r="V2" s="214">
        <v>0</v>
      </c>
      <c r="W2" s="214">
        <v>0</v>
      </c>
      <c r="X2" s="214">
        <v>0</v>
      </c>
      <c r="Y2" s="214">
        <v>0</v>
      </c>
      <c r="Z2" s="214">
        <v>0</v>
      </c>
      <c r="AA2" s="214">
        <v>0</v>
      </c>
      <c r="AB2" s="214">
        <v>0</v>
      </c>
      <c r="AC2" s="214">
        <v>0</v>
      </c>
      <c r="AD2" s="214">
        <v>0</v>
      </c>
      <c r="AE2" s="214">
        <v>0</v>
      </c>
      <c r="AF2" s="214">
        <v>0</v>
      </c>
      <c r="AG2" s="214">
        <v>0</v>
      </c>
      <c r="AH2" s="214">
        <v>0</v>
      </c>
      <c r="AI2" s="214">
        <v>0</v>
      </c>
      <c r="AJ2" s="214">
        <v>0</v>
      </c>
      <c r="AK2" s="214">
        <v>0</v>
      </c>
      <c r="AL2" s="214">
        <v>0</v>
      </c>
      <c r="AM2" s="214">
        <v>0</v>
      </c>
      <c r="AN2" s="214">
        <v>0</v>
      </c>
      <c r="AO2" s="214">
        <v>0</v>
      </c>
      <c r="AP2" s="214">
        <v>0</v>
      </c>
      <c r="AQ2" s="214">
        <v>0</v>
      </c>
      <c r="AR2" s="133" t="str">
        <f>VLOOKUP($A2,'Sector Match'!$A$1:$B$43,2,0)</f>
        <v>agriculture and forestry 01T03</v>
      </c>
    </row>
    <row r="3" spans="1:44" x14ac:dyDescent="0.2">
      <c r="A3" s="36" t="s">
        <v>2</v>
      </c>
      <c r="B3" s="223">
        <f>'Non-energy Use 2019'!F116</f>
        <v>0</v>
      </c>
      <c r="C3" s="356">
        <f>'Non-energy Use 2020'!F115</f>
        <v>0</v>
      </c>
      <c r="D3" s="479">
        <f>$C3*VLOOKUP($A3,'Non-energy Multiplier'!$A$95:$AQ$138,COLUMN('Non-energy Multiplier'!D$1),0)</f>
        <v>0</v>
      </c>
      <c r="E3" s="356">
        <f>$C3*VLOOKUP($A3,'Non-energy Multiplier'!$A$95:$AQ$138,COLUMN('Non-energy Multiplier'!E$1),0)</f>
        <v>0</v>
      </c>
      <c r="F3" s="356">
        <f>$C3*VLOOKUP($A3,'Non-energy Multiplier'!$A$95:$AQ$138,COLUMN('Non-energy Multiplier'!F$1),0)</f>
        <v>0</v>
      </c>
      <c r="G3" s="356">
        <f>$C3*VLOOKUP($A3,'Non-energy Multiplier'!$A$95:$AQ$138,COLUMN('Non-energy Multiplier'!G$1),0)</f>
        <v>0</v>
      </c>
      <c r="H3" s="356">
        <f>$C3*VLOOKUP($A3,'Non-energy Multiplier'!$A$95:$AQ$138,COLUMN('Non-energy Multiplier'!H$1),0)</f>
        <v>0</v>
      </c>
      <c r="I3" s="356">
        <f>$C3*VLOOKUP($A3,'Non-energy Multiplier'!$A$95:$AQ$138,COLUMN('Non-energy Multiplier'!I$1),0)</f>
        <v>0</v>
      </c>
      <c r="J3" s="356">
        <f>$C3*VLOOKUP($A3,'Non-energy Multiplier'!$A$95:$AQ$138,COLUMN('Non-energy Multiplier'!J$1),0)</f>
        <v>0</v>
      </c>
      <c r="K3" s="356">
        <f>$C3*VLOOKUP($A3,'Non-energy Multiplier'!$A$95:$AQ$138,COLUMN('Non-energy Multiplier'!K$1),0)</f>
        <v>0</v>
      </c>
      <c r="L3" s="356">
        <f>$C3*VLOOKUP($A3,'Non-energy Multiplier'!$A$95:$AQ$138,COLUMN('Non-energy Multiplier'!L$1),0)</f>
        <v>0</v>
      </c>
      <c r="M3" s="356">
        <f>$C3*VLOOKUP($A3,'Non-energy Multiplier'!$A$95:$AQ$138,COLUMN('Non-energy Multiplier'!M$1),0)</f>
        <v>0</v>
      </c>
      <c r="N3" s="356">
        <f>$C3*VLOOKUP($A3,'Non-energy Multiplier'!$A$95:$AQ$138,COLUMN('Non-energy Multiplier'!N$1),0)</f>
        <v>0</v>
      </c>
      <c r="O3" s="356">
        <f>$C3*VLOOKUP($A3,'Non-energy Multiplier'!$A$95:$AQ$138,COLUMN('Non-energy Multiplier'!O$1),0)</f>
        <v>0</v>
      </c>
      <c r="P3" s="356">
        <f>$C3*VLOOKUP($A3,'Non-energy Multiplier'!$A$95:$AQ$138,COLUMN('Non-energy Multiplier'!P$1),0)</f>
        <v>0</v>
      </c>
      <c r="Q3" s="356">
        <f>$C3*VLOOKUP($A3,'Non-energy Multiplier'!$A$95:$AQ$138,COLUMN('Non-energy Multiplier'!Q$1),0)</f>
        <v>0</v>
      </c>
      <c r="R3" s="356">
        <f>$C3*VLOOKUP($A3,'Non-energy Multiplier'!$A$95:$AQ$138,COLUMN('Non-energy Multiplier'!R$1),0)</f>
        <v>0</v>
      </c>
      <c r="S3" s="356">
        <f>$C3*VLOOKUP($A3,'Non-energy Multiplier'!$A$95:$AQ$138,COLUMN('Non-energy Multiplier'!S$1),0)</f>
        <v>0</v>
      </c>
      <c r="T3" s="356">
        <f>$C3*VLOOKUP($A3,'Non-energy Multiplier'!$A$95:$AQ$138,COLUMN('Non-energy Multiplier'!T$1),0)</f>
        <v>0</v>
      </c>
      <c r="U3" s="356">
        <f>$C3*VLOOKUP($A3,'Non-energy Multiplier'!$A$95:$AQ$138,COLUMN('Non-energy Multiplier'!U$1),0)</f>
        <v>0</v>
      </c>
      <c r="V3" s="356">
        <f>$C3*VLOOKUP($A3,'Non-energy Multiplier'!$A$95:$AQ$138,COLUMN('Non-energy Multiplier'!V$1),0)</f>
        <v>0</v>
      </c>
      <c r="W3" s="356">
        <f>$C3*VLOOKUP($A3,'Non-energy Multiplier'!$A$95:$AQ$138,COLUMN('Non-energy Multiplier'!W$1),0)</f>
        <v>0</v>
      </c>
      <c r="X3" s="356">
        <f>$C3*VLOOKUP($A3,'Non-energy Multiplier'!$A$95:$AQ$138,COLUMN('Non-energy Multiplier'!X$1),0)</f>
        <v>0</v>
      </c>
      <c r="Y3" s="356">
        <f>$C3*VLOOKUP($A3,'Non-energy Multiplier'!$A$95:$AQ$138,COLUMN('Non-energy Multiplier'!Y$1),0)</f>
        <v>0</v>
      </c>
      <c r="Z3" s="356">
        <f>$C3*VLOOKUP($A3,'Non-energy Multiplier'!$A$95:$AQ$138,COLUMN('Non-energy Multiplier'!Z$1),0)</f>
        <v>0</v>
      </c>
      <c r="AA3" s="356">
        <f>$C3*VLOOKUP($A3,'Non-energy Multiplier'!$A$95:$AQ$138,COLUMN('Non-energy Multiplier'!AA$1),0)</f>
        <v>0</v>
      </c>
      <c r="AB3" s="356">
        <f>$C3*VLOOKUP($A3,'Non-energy Multiplier'!$A$95:$AQ$138,COLUMN('Non-energy Multiplier'!AB$1),0)</f>
        <v>0</v>
      </c>
      <c r="AC3" s="356">
        <f>$C3*VLOOKUP($A3,'Non-energy Multiplier'!$A$95:$AQ$138,COLUMN('Non-energy Multiplier'!AC$1),0)</f>
        <v>0</v>
      </c>
      <c r="AD3" s="356">
        <f>$C3*VLOOKUP($A3,'Non-energy Multiplier'!$A$95:$AQ$138,COLUMN('Non-energy Multiplier'!AD$1),0)</f>
        <v>0</v>
      </c>
      <c r="AE3" s="356">
        <f>$C3*VLOOKUP($A3,'Non-energy Multiplier'!$A$95:$AQ$138,COLUMN('Non-energy Multiplier'!AE$1),0)</f>
        <v>0</v>
      </c>
      <c r="AF3" s="356">
        <f>$C3*VLOOKUP($A3,'Non-energy Multiplier'!$A$95:$AQ$138,COLUMN('Non-energy Multiplier'!AF$1),0)</f>
        <v>0</v>
      </c>
      <c r="AG3" s="356">
        <f>$C3*VLOOKUP($A3,'Non-energy Multiplier'!$A$95:$AQ$138,COLUMN('Non-energy Multiplier'!AG$1),0)</f>
        <v>0</v>
      </c>
      <c r="AH3" s="356">
        <f>$C3*VLOOKUP($A3,'Non-energy Multiplier'!$A$95:$AQ$138,COLUMN('Non-energy Multiplier'!AH$1),0)</f>
        <v>0</v>
      </c>
      <c r="AI3" s="356">
        <f>$C3*VLOOKUP($A3,'Non-energy Multiplier'!$A$95:$AQ$138,COLUMN('Non-energy Multiplier'!AI$1),0)</f>
        <v>0</v>
      </c>
      <c r="AJ3" s="356">
        <f>$C3*VLOOKUP($A3,'Non-energy Multiplier'!$A$95:$AQ$138,COLUMN('Non-energy Multiplier'!AJ$1),0)</f>
        <v>0</v>
      </c>
      <c r="AK3" s="356">
        <f>$C3*VLOOKUP($A3,'Non-energy Multiplier'!$A$95:$AQ$138,COLUMN('Non-energy Multiplier'!AK$1),0)</f>
        <v>0</v>
      </c>
      <c r="AL3" s="356">
        <f>$C3*VLOOKUP($A3,'Non-energy Multiplier'!$A$95:$AQ$138,COLUMN('Non-energy Multiplier'!AL$1),0)</f>
        <v>0</v>
      </c>
      <c r="AM3" s="356">
        <f>$C3*VLOOKUP($A3,'Non-energy Multiplier'!$A$95:$AQ$138,COLUMN('Non-energy Multiplier'!AM$1),0)</f>
        <v>0</v>
      </c>
      <c r="AN3" s="356">
        <f>$C3*VLOOKUP($A3,'Non-energy Multiplier'!$A$95:$AQ$138,COLUMN('Non-energy Multiplier'!AN$1),0)</f>
        <v>0</v>
      </c>
      <c r="AO3" s="356">
        <f>$C3*VLOOKUP($A3,'Non-energy Multiplier'!$A$95:$AQ$138,COLUMN('Non-energy Multiplier'!AO$1),0)</f>
        <v>0</v>
      </c>
      <c r="AP3" s="356">
        <f>$C3*VLOOKUP($A3,'Non-energy Multiplier'!$A$95:$AQ$138,COLUMN('Non-energy Multiplier'!AP$1),0)</f>
        <v>0</v>
      </c>
      <c r="AQ3" s="356">
        <f>$C3*VLOOKUP($A3,'Non-energy Multiplier'!$A$95:$AQ$138,COLUMN('Non-energy Multiplier'!AQ$1),0)</f>
        <v>0</v>
      </c>
      <c r="AR3" s="133" t="str">
        <f>VLOOKUP($A3,'Sector Match'!$A$1:$B$43,2,0)</f>
        <v>coal mining 05</v>
      </c>
    </row>
    <row r="4" spans="1:44" x14ac:dyDescent="0.2">
      <c r="A4" s="12" t="s">
        <v>3</v>
      </c>
      <c r="B4" s="133">
        <f>'Non-energy Use 2019'!F117</f>
        <v>0</v>
      </c>
      <c r="C4" s="133">
        <f>'Non-energy Use 2020'!F116</f>
        <v>0</v>
      </c>
      <c r="D4" s="133">
        <f>$C4*VLOOKUP($A4,'Non-energy Multiplier'!$A$95:$AQ$138,COLUMN('Non-energy Multiplier'!D$1),0)</f>
        <v>0</v>
      </c>
      <c r="E4" s="133">
        <f>$C4*VLOOKUP($A4,'Non-energy Multiplier'!$A$95:$AQ$138,COLUMN('Non-energy Multiplier'!E$1),0)</f>
        <v>0</v>
      </c>
      <c r="F4" s="133">
        <f>$C4*VLOOKUP($A4,'Non-energy Multiplier'!$A$95:$AQ$138,COLUMN('Non-energy Multiplier'!F$1),0)</f>
        <v>0</v>
      </c>
      <c r="G4" s="133">
        <f>$C4*VLOOKUP($A4,'Non-energy Multiplier'!$A$95:$AQ$138,COLUMN('Non-energy Multiplier'!G$1),0)</f>
        <v>0</v>
      </c>
      <c r="H4" s="133">
        <f>$C4*VLOOKUP($A4,'Non-energy Multiplier'!$A$95:$AQ$138,COLUMN('Non-energy Multiplier'!H$1),0)</f>
        <v>0</v>
      </c>
      <c r="I4" s="133">
        <f>$C4*VLOOKUP($A4,'Non-energy Multiplier'!$A$95:$AQ$138,COLUMN('Non-energy Multiplier'!I$1),0)</f>
        <v>0</v>
      </c>
      <c r="J4" s="133">
        <f>$C4*VLOOKUP($A4,'Non-energy Multiplier'!$A$95:$AQ$138,COLUMN('Non-energy Multiplier'!J$1),0)</f>
        <v>0</v>
      </c>
      <c r="K4" s="133">
        <f>$C4*VLOOKUP($A4,'Non-energy Multiplier'!$A$95:$AQ$138,COLUMN('Non-energy Multiplier'!K$1),0)</f>
        <v>0</v>
      </c>
      <c r="L4" s="133">
        <f>$C4*VLOOKUP($A4,'Non-energy Multiplier'!$A$95:$AQ$138,COLUMN('Non-energy Multiplier'!L$1),0)</f>
        <v>0</v>
      </c>
      <c r="M4" s="133">
        <f>$C4*VLOOKUP($A4,'Non-energy Multiplier'!$A$95:$AQ$138,COLUMN('Non-energy Multiplier'!M$1),0)</f>
        <v>0</v>
      </c>
      <c r="N4" s="133">
        <f>$C4*VLOOKUP($A4,'Non-energy Multiplier'!$A$95:$AQ$138,COLUMN('Non-energy Multiplier'!N$1),0)</f>
        <v>0</v>
      </c>
      <c r="O4" s="133">
        <f>$C4*VLOOKUP($A4,'Non-energy Multiplier'!$A$95:$AQ$138,COLUMN('Non-energy Multiplier'!O$1),0)</f>
        <v>0</v>
      </c>
      <c r="P4" s="133">
        <f>$C4*VLOOKUP($A4,'Non-energy Multiplier'!$A$95:$AQ$138,COLUMN('Non-energy Multiplier'!P$1),0)</f>
        <v>0</v>
      </c>
      <c r="Q4" s="133">
        <f>$C4*VLOOKUP($A4,'Non-energy Multiplier'!$A$95:$AQ$138,COLUMN('Non-energy Multiplier'!Q$1),0)</f>
        <v>0</v>
      </c>
      <c r="R4" s="133">
        <f>$C4*VLOOKUP($A4,'Non-energy Multiplier'!$A$95:$AQ$138,COLUMN('Non-energy Multiplier'!R$1),0)</f>
        <v>0</v>
      </c>
      <c r="S4" s="133">
        <f>$C4*VLOOKUP($A4,'Non-energy Multiplier'!$A$95:$AQ$138,COLUMN('Non-energy Multiplier'!S$1),0)</f>
        <v>0</v>
      </c>
      <c r="T4" s="133">
        <f>$C4*VLOOKUP($A4,'Non-energy Multiplier'!$A$95:$AQ$138,COLUMN('Non-energy Multiplier'!T$1),0)</f>
        <v>0</v>
      </c>
      <c r="U4" s="133">
        <f>$C4*VLOOKUP($A4,'Non-energy Multiplier'!$A$95:$AQ$138,COLUMN('Non-energy Multiplier'!U$1),0)</f>
        <v>0</v>
      </c>
      <c r="V4" s="133">
        <f>$C4*VLOOKUP($A4,'Non-energy Multiplier'!$A$95:$AQ$138,COLUMN('Non-energy Multiplier'!V$1),0)</f>
        <v>0</v>
      </c>
      <c r="W4" s="133">
        <f>$C4*VLOOKUP($A4,'Non-energy Multiplier'!$A$95:$AQ$138,COLUMN('Non-energy Multiplier'!W$1),0)</f>
        <v>0</v>
      </c>
      <c r="X4" s="133">
        <f>$C4*VLOOKUP($A4,'Non-energy Multiplier'!$A$95:$AQ$138,COLUMN('Non-energy Multiplier'!X$1),0)</f>
        <v>0</v>
      </c>
      <c r="Y4" s="133">
        <f>$C4*VLOOKUP($A4,'Non-energy Multiplier'!$A$95:$AQ$138,COLUMN('Non-energy Multiplier'!Y$1),0)</f>
        <v>0</v>
      </c>
      <c r="Z4" s="133">
        <f>$C4*VLOOKUP($A4,'Non-energy Multiplier'!$A$95:$AQ$138,COLUMN('Non-energy Multiplier'!Z$1),0)</f>
        <v>0</v>
      </c>
      <c r="AA4" s="133">
        <f>$C4*VLOOKUP($A4,'Non-energy Multiplier'!$A$95:$AQ$138,COLUMN('Non-energy Multiplier'!AA$1),0)</f>
        <v>0</v>
      </c>
      <c r="AB4" s="133">
        <f>$C4*VLOOKUP($A4,'Non-energy Multiplier'!$A$95:$AQ$138,COLUMN('Non-energy Multiplier'!AB$1),0)</f>
        <v>0</v>
      </c>
      <c r="AC4" s="133">
        <f>$C4*VLOOKUP($A4,'Non-energy Multiplier'!$A$95:$AQ$138,COLUMN('Non-energy Multiplier'!AC$1),0)</f>
        <v>0</v>
      </c>
      <c r="AD4" s="133">
        <f>$C4*VLOOKUP($A4,'Non-energy Multiplier'!$A$95:$AQ$138,COLUMN('Non-energy Multiplier'!AD$1),0)</f>
        <v>0</v>
      </c>
      <c r="AE4" s="133">
        <f>$C4*VLOOKUP($A4,'Non-energy Multiplier'!$A$95:$AQ$138,COLUMN('Non-energy Multiplier'!AE$1),0)</f>
        <v>0</v>
      </c>
      <c r="AF4" s="133">
        <f>$C4*VLOOKUP($A4,'Non-energy Multiplier'!$A$95:$AQ$138,COLUMN('Non-energy Multiplier'!AF$1),0)</f>
        <v>0</v>
      </c>
      <c r="AG4" s="133">
        <f>$C4*VLOOKUP($A4,'Non-energy Multiplier'!$A$95:$AQ$138,COLUMN('Non-energy Multiplier'!AG$1),0)</f>
        <v>0</v>
      </c>
      <c r="AH4" s="133">
        <f>$C4*VLOOKUP($A4,'Non-energy Multiplier'!$A$95:$AQ$138,COLUMN('Non-energy Multiplier'!AH$1),0)</f>
        <v>0</v>
      </c>
      <c r="AI4" s="133">
        <f>$C4*VLOOKUP($A4,'Non-energy Multiplier'!$A$95:$AQ$138,COLUMN('Non-energy Multiplier'!AI$1),0)</f>
        <v>0</v>
      </c>
      <c r="AJ4" s="133">
        <f>$C4*VLOOKUP($A4,'Non-energy Multiplier'!$A$95:$AQ$138,COLUMN('Non-energy Multiplier'!AJ$1),0)</f>
        <v>0</v>
      </c>
      <c r="AK4" s="133">
        <f>$C4*VLOOKUP($A4,'Non-energy Multiplier'!$A$95:$AQ$138,COLUMN('Non-energy Multiplier'!AK$1),0)</f>
        <v>0</v>
      </c>
      <c r="AL4" s="133">
        <f>$C4*VLOOKUP($A4,'Non-energy Multiplier'!$A$95:$AQ$138,COLUMN('Non-energy Multiplier'!AL$1),0)</f>
        <v>0</v>
      </c>
      <c r="AM4" s="133">
        <f>$C4*VLOOKUP($A4,'Non-energy Multiplier'!$A$95:$AQ$138,COLUMN('Non-energy Multiplier'!AM$1),0)</f>
        <v>0</v>
      </c>
      <c r="AN4" s="133">
        <f>$C4*VLOOKUP($A4,'Non-energy Multiplier'!$A$95:$AQ$138,COLUMN('Non-energy Multiplier'!AN$1),0)</f>
        <v>0</v>
      </c>
      <c r="AO4" s="133">
        <f>$C4*VLOOKUP($A4,'Non-energy Multiplier'!$A$95:$AQ$138,COLUMN('Non-energy Multiplier'!AO$1),0)</f>
        <v>0</v>
      </c>
      <c r="AP4" s="133">
        <f>$C4*VLOOKUP($A4,'Non-energy Multiplier'!$A$95:$AQ$138,COLUMN('Non-energy Multiplier'!AP$1),0)</f>
        <v>0</v>
      </c>
      <c r="AQ4" s="133">
        <f>$C4*VLOOKUP($A4,'Non-energy Multiplier'!$A$95:$AQ$138,COLUMN('Non-energy Multiplier'!AQ$1),0)</f>
        <v>0</v>
      </c>
      <c r="AR4" s="133" t="str">
        <f>VLOOKUP($A4,'Sector Match'!$A$1:$B$43,2,0)</f>
        <v>oil and gas extraction 06</v>
      </c>
    </row>
    <row r="5" spans="1:44" x14ac:dyDescent="0.2">
      <c r="A5" s="12" t="s">
        <v>4</v>
      </c>
      <c r="B5" s="133">
        <f>'Non-energy Use 2019'!F118</f>
        <v>0</v>
      </c>
      <c r="C5" s="133">
        <f>'Non-energy Use 2020'!F117</f>
        <v>0</v>
      </c>
      <c r="D5" s="133">
        <f>$C5*VLOOKUP($A5,'Non-energy Multiplier'!$A$95:$AQ$138,COLUMN('Non-energy Multiplier'!D$1),0)</f>
        <v>0</v>
      </c>
      <c r="E5" s="133">
        <f>$C5*VLOOKUP($A5,'Non-energy Multiplier'!$A$95:$AQ$138,COLUMN('Non-energy Multiplier'!E$1),0)</f>
        <v>0</v>
      </c>
      <c r="F5" s="133">
        <f>$C5*VLOOKUP($A5,'Non-energy Multiplier'!$A$95:$AQ$138,COLUMN('Non-energy Multiplier'!F$1),0)</f>
        <v>0</v>
      </c>
      <c r="G5" s="133">
        <f>$C5*VLOOKUP($A5,'Non-energy Multiplier'!$A$95:$AQ$138,COLUMN('Non-energy Multiplier'!G$1),0)</f>
        <v>0</v>
      </c>
      <c r="H5" s="133">
        <f>$C5*VLOOKUP($A5,'Non-energy Multiplier'!$A$95:$AQ$138,COLUMN('Non-energy Multiplier'!H$1),0)</f>
        <v>0</v>
      </c>
      <c r="I5" s="133">
        <f>$C5*VLOOKUP($A5,'Non-energy Multiplier'!$A$95:$AQ$138,COLUMN('Non-energy Multiplier'!I$1),0)</f>
        <v>0</v>
      </c>
      <c r="J5" s="133">
        <f>$C5*VLOOKUP($A5,'Non-energy Multiplier'!$A$95:$AQ$138,COLUMN('Non-energy Multiplier'!J$1),0)</f>
        <v>0</v>
      </c>
      <c r="K5" s="133">
        <f>$C5*VLOOKUP($A5,'Non-energy Multiplier'!$A$95:$AQ$138,COLUMN('Non-energy Multiplier'!K$1),0)</f>
        <v>0</v>
      </c>
      <c r="L5" s="133">
        <f>$C5*VLOOKUP($A5,'Non-energy Multiplier'!$A$95:$AQ$138,COLUMN('Non-energy Multiplier'!L$1),0)</f>
        <v>0</v>
      </c>
      <c r="M5" s="133">
        <f>$C5*VLOOKUP($A5,'Non-energy Multiplier'!$A$95:$AQ$138,COLUMN('Non-energy Multiplier'!M$1),0)</f>
        <v>0</v>
      </c>
      <c r="N5" s="133">
        <f>$C5*VLOOKUP($A5,'Non-energy Multiplier'!$A$95:$AQ$138,COLUMN('Non-energy Multiplier'!N$1),0)</f>
        <v>0</v>
      </c>
      <c r="O5" s="133">
        <f>$C5*VLOOKUP($A5,'Non-energy Multiplier'!$A$95:$AQ$138,COLUMN('Non-energy Multiplier'!O$1),0)</f>
        <v>0</v>
      </c>
      <c r="P5" s="133">
        <f>$C5*VLOOKUP($A5,'Non-energy Multiplier'!$A$95:$AQ$138,COLUMN('Non-energy Multiplier'!P$1),0)</f>
        <v>0</v>
      </c>
      <c r="Q5" s="133">
        <f>$C5*VLOOKUP($A5,'Non-energy Multiplier'!$A$95:$AQ$138,COLUMN('Non-energy Multiplier'!Q$1),0)</f>
        <v>0</v>
      </c>
      <c r="R5" s="133">
        <f>$C5*VLOOKUP($A5,'Non-energy Multiplier'!$A$95:$AQ$138,COLUMN('Non-energy Multiplier'!R$1),0)</f>
        <v>0</v>
      </c>
      <c r="S5" s="133">
        <f>$C5*VLOOKUP($A5,'Non-energy Multiplier'!$A$95:$AQ$138,COLUMN('Non-energy Multiplier'!S$1),0)</f>
        <v>0</v>
      </c>
      <c r="T5" s="133">
        <f>$C5*VLOOKUP($A5,'Non-energy Multiplier'!$A$95:$AQ$138,COLUMN('Non-energy Multiplier'!T$1),0)</f>
        <v>0</v>
      </c>
      <c r="U5" s="133">
        <f>$C5*VLOOKUP($A5,'Non-energy Multiplier'!$A$95:$AQ$138,COLUMN('Non-energy Multiplier'!U$1),0)</f>
        <v>0</v>
      </c>
      <c r="V5" s="133">
        <f>$C5*VLOOKUP($A5,'Non-energy Multiplier'!$A$95:$AQ$138,COLUMN('Non-energy Multiplier'!V$1),0)</f>
        <v>0</v>
      </c>
      <c r="W5" s="133">
        <f>$C5*VLOOKUP($A5,'Non-energy Multiplier'!$A$95:$AQ$138,COLUMN('Non-energy Multiplier'!W$1),0)</f>
        <v>0</v>
      </c>
      <c r="X5" s="133">
        <f>$C5*VLOOKUP($A5,'Non-energy Multiplier'!$A$95:$AQ$138,COLUMN('Non-energy Multiplier'!X$1),0)</f>
        <v>0</v>
      </c>
      <c r="Y5" s="133">
        <f>$C5*VLOOKUP($A5,'Non-energy Multiplier'!$A$95:$AQ$138,COLUMN('Non-energy Multiplier'!Y$1),0)</f>
        <v>0</v>
      </c>
      <c r="Z5" s="133">
        <f>$C5*VLOOKUP($A5,'Non-energy Multiplier'!$A$95:$AQ$138,COLUMN('Non-energy Multiplier'!Z$1),0)</f>
        <v>0</v>
      </c>
      <c r="AA5" s="133">
        <f>$C5*VLOOKUP($A5,'Non-energy Multiplier'!$A$95:$AQ$138,COLUMN('Non-energy Multiplier'!AA$1),0)</f>
        <v>0</v>
      </c>
      <c r="AB5" s="133">
        <f>$C5*VLOOKUP($A5,'Non-energy Multiplier'!$A$95:$AQ$138,COLUMN('Non-energy Multiplier'!AB$1),0)</f>
        <v>0</v>
      </c>
      <c r="AC5" s="133">
        <f>$C5*VLOOKUP($A5,'Non-energy Multiplier'!$A$95:$AQ$138,COLUMN('Non-energy Multiplier'!AC$1),0)</f>
        <v>0</v>
      </c>
      <c r="AD5" s="133">
        <f>$C5*VLOOKUP($A5,'Non-energy Multiplier'!$A$95:$AQ$138,COLUMN('Non-energy Multiplier'!AD$1),0)</f>
        <v>0</v>
      </c>
      <c r="AE5" s="133">
        <f>$C5*VLOOKUP($A5,'Non-energy Multiplier'!$A$95:$AQ$138,COLUMN('Non-energy Multiplier'!AE$1),0)</f>
        <v>0</v>
      </c>
      <c r="AF5" s="133">
        <f>$C5*VLOOKUP($A5,'Non-energy Multiplier'!$A$95:$AQ$138,COLUMN('Non-energy Multiplier'!AF$1),0)</f>
        <v>0</v>
      </c>
      <c r="AG5" s="133">
        <f>$C5*VLOOKUP($A5,'Non-energy Multiplier'!$A$95:$AQ$138,COLUMN('Non-energy Multiplier'!AG$1),0)</f>
        <v>0</v>
      </c>
      <c r="AH5" s="133">
        <f>$C5*VLOOKUP($A5,'Non-energy Multiplier'!$A$95:$AQ$138,COLUMN('Non-energy Multiplier'!AH$1),0)</f>
        <v>0</v>
      </c>
      <c r="AI5" s="133">
        <f>$C5*VLOOKUP($A5,'Non-energy Multiplier'!$A$95:$AQ$138,COLUMN('Non-energy Multiplier'!AI$1),0)</f>
        <v>0</v>
      </c>
      <c r="AJ5" s="133">
        <f>$C5*VLOOKUP($A5,'Non-energy Multiplier'!$A$95:$AQ$138,COLUMN('Non-energy Multiplier'!AJ$1),0)</f>
        <v>0</v>
      </c>
      <c r="AK5" s="133">
        <f>$C5*VLOOKUP($A5,'Non-energy Multiplier'!$A$95:$AQ$138,COLUMN('Non-energy Multiplier'!AK$1),0)</f>
        <v>0</v>
      </c>
      <c r="AL5" s="133">
        <f>$C5*VLOOKUP($A5,'Non-energy Multiplier'!$A$95:$AQ$138,COLUMN('Non-energy Multiplier'!AL$1),0)</f>
        <v>0</v>
      </c>
      <c r="AM5" s="133">
        <f>$C5*VLOOKUP($A5,'Non-energy Multiplier'!$A$95:$AQ$138,COLUMN('Non-energy Multiplier'!AM$1),0)</f>
        <v>0</v>
      </c>
      <c r="AN5" s="133">
        <f>$C5*VLOOKUP($A5,'Non-energy Multiplier'!$A$95:$AQ$138,COLUMN('Non-energy Multiplier'!AN$1),0)</f>
        <v>0</v>
      </c>
      <c r="AO5" s="133">
        <f>$C5*VLOOKUP($A5,'Non-energy Multiplier'!$A$95:$AQ$138,COLUMN('Non-energy Multiplier'!AO$1),0)</f>
        <v>0</v>
      </c>
      <c r="AP5" s="133">
        <f>$C5*VLOOKUP($A5,'Non-energy Multiplier'!$A$95:$AQ$138,COLUMN('Non-energy Multiplier'!AP$1),0)</f>
        <v>0</v>
      </c>
      <c r="AQ5" s="133">
        <f>$C5*VLOOKUP($A5,'Non-energy Multiplier'!$A$95:$AQ$138,COLUMN('Non-energy Multiplier'!AQ$1),0)</f>
        <v>0</v>
      </c>
      <c r="AR5" s="133" t="str">
        <f>VLOOKUP($A5,'Sector Match'!$A$1:$B$43,2,0)</f>
        <v>other mining and quarrying 07T08</v>
      </c>
    </row>
    <row r="6" spans="1:44" x14ac:dyDescent="0.2">
      <c r="A6" s="12" t="s">
        <v>5</v>
      </c>
      <c r="B6" s="133">
        <f>'Non-energy Use 2019'!F119</f>
        <v>0</v>
      </c>
      <c r="C6" s="133">
        <f>'Non-energy Use 2020'!F118</f>
        <v>0</v>
      </c>
      <c r="D6" s="133">
        <f>$C6*VLOOKUP($A6,'Non-energy Multiplier'!$A$95:$AQ$138,COLUMN('Non-energy Multiplier'!D$1),0)</f>
        <v>0</v>
      </c>
      <c r="E6" s="133">
        <f>$C6*VLOOKUP($A6,'Non-energy Multiplier'!$A$95:$AQ$138,COLUMN('Non-energy Multiplier'!E$1),0)</f>
        <v>0</v>
      </c>
      <c r="F6" s="133">
        <f>$C6*VLOOKUP($A6,'Non-energy Multiplier'!$A$95:$AQ$138,COLUMN('Non-energy Multiplier'!F$1),0)</f>
        <v>0</v>
      </c>
      <c r="G6" s="133">
        <f>$C6*VLOOKUP($A6,'Non-energy Multiplier'!$A$95:$AQ$138,COLUMN('Non-energy Multiplier'!G$1),0)</f>
        <v>0</v>
      </c>
      <c r="H6" s="133">
        <f>$C6*VLOOKUP($A6,'Non-energy Multiplier'!$A$95:$AQ$138,COLUMN('Non-energy Multiplier'!H$1),0)</f>
        <v>0</v>
      </c>
      <c r="I6" s="133">
        <f>$C6*VLOOKUP($A6,'Non-energy Multiplier'!$A$95:$AQ$138,COLUMN('Non-energy Multiplier'!I$1),0)</f>
        <v>0</v>
      </c>
      <c r="J6" s="133">
        <f>$C6*VLOOKUP($A6,'Non-energy Multiplier'!$A$95:$AQ$138,COLUMN('Non-energy Multiplier'!J$1),0)</f>
        <v>0</v>
      </c>
      <c r="K6" s="133">
        <f>$C6*VLOOKUP($A6,'Non-energy Multiplier'!$A$95:$AQ$138,COLUMN('Non-energy Multiplier'!K$1),0)</f>
        <v>0</v>
      </c>
      <c r="L6" s="133">
        <f>$C6*VLOOKUP($A6,'Non-energy Multiplier'!$A$95:$AQ$138,COLUMN('Non-energy Multiplier'!L$1),0)</f>
        <v>0</v>
      </c>
      <c r="M6" s="133">
        <f>$C6*VLOOKUP($A6,'Non-energy Multiplier'!$A$95:$AQ$138,COLUMN('Non-energy Multiplier'!M$1),0)</f>
        <v>0</v>
      </c>
      <c r="N6" s="133">
        <f>$C6*VLOOKUP($A6,'Non-energy Multiplier'!$A$95:$AQ$138,COLUMN('Non-energy Multiplier'!N$1),0)</f>
        <v>0</v>
      </c>
      <c r="O6" s="133">
        <f>$C6*VLOOKUP($A6,'Non-energy Multiplier'!$A$95:$AQ$138,COLUMN('Non-energy Multiplier'!O$1),0)</f>
        <v>0</v>
      </c>
      <c r="P6" s="133">
        <f>$C6*VLOOKUP($A6,'Non-energy Multiplier'!$A$95:$AQ$138,COLUMN('Non-energy Multiplier'!P$1),0)</f>
        <v>0</v>
      </c>
      <c r="Q6" s="133">
        <f>$C6*VLOOKUP($A6,'Non-energy Multiplier'!$A$95:$AQ$138,COLUMN('Non-energy Multiplier'!Q$1),0)</f>
        <v>0</v>
      </c>
      <c r="R6" s="133">
        <f>$C6*VLOOKUP($A6,'Non-energy Multiplier'!$A$95:$AQ$138,COLUMN('Non-energy Multiplier'!R$1),0)</f>
        <v>0</v>
      </c>
      <c r="S6" s="133">
        <f>$C6*VLOOKUP($A6,'Non-energy Multiplier'!$A$95:$AQ$138,COLUMN('Non-energy Multiplier'!S$1),0)</f>
        <v>0</v>
      </c>
      <c r="T6" s="133">
        <f>$C6*VLOOKUP($A6,'Non-energy Multiplier'!$A$95:$AQ$138,COLUMN('Non-energy Multiplier'!T$1),0)</f>
        <v>0</v>
      </c>
      <c r="U6" s="133">
        <f>$C6*VLOOKUP($A6,'Non-energy Multiplier'!$A$95:$AQ$138,COLUMN('Non-energy Multiplier'!U$1),0)</f>
        <v>0</v>
      </c>
      <c r="V6" s="133">
        <f>$C6*VLOOKUP($A6,'Non-energy Multiplier'!$A$95:$AQ$138,COLUMN('Non-energy Multiplier'!V$1),0)</f>
        <v>0</v>
      </c>
      <c r="W6" s="133">
        <f>$C6*VLOOKUP($A6,'Non-energy Multiplier'!$A$95:$AQ$138,COLUMN('Non-energy Multiplier'!W$1),0)</f>
        <v>0</v>
      </c>
      <c r="X6" s="133">
        <f>$C6*VLOOKUP($A6,'Non-energy Multiplier'!$A$95:$AQ$138,COLUMN('Non-energy Multiplier'!X$1),0)</f>
        <v>0</v>
      </c>
      <c r="Y6" s="133">
        <f>$C6*VLOOKUP($A6,'Non-energy Multiplier'!$A$95:$AQ$138,COLUMN('Non-energy Multiplier'!Y$1),0)</f>
        <v>0</v>
      </c>
      <c r="Z6" s="133">
        <f>$C6*VLOOKUP($A6,'Non-energy Multiplier'!$A$95:$AQ$138,COLUMN('Non-energy Multiplier'!Z$1),0)</f>
        <v>0</v>
      </c>
      <c r="AA6" s="133">
        <f>$C6*VLOOKUP($A6,'Non-energy Multiplier'!$A$95:$AQ$138,COLUMN('Non-energy Multiplier'!AA$1),0)</f>
        <v>0</v>
      </c>
      <c r="AB6" s="133">
        <f>$C6*VLOOKUP($A6,'Non-energy Multiplier'!$A$95:$AQ$138,COLUMN('Non-energy Multiplier'!AB$1),0)</f>
        <v>0</v>
      </c>
      <c r="AC6" s="133">
        <f>$C6*VLOOKUP($A6,'Non-energy Multiplier'!$A$95:$AQ$138,COLUMN('Non-energy Multiplier'!AC$1),0)</f>
        <v>0</v>
      </c>
      <c r="AD6" s="133">
        <f>$C6*VLOOKUP($A6,'Non-energy Multiplier'!$A$95:$AQ$138,COLUMN('Non-energy Multiplier'!AD$1),0)</f>
        <v>0</v>
      </c>
      <c r="AE6" s="133">
        <f>$C6*VLOOKUP($A6,'Non-energy Multiplier'!$A$95:$AQ$138,COLUMN('Non-energy Multiplier'!AE$1),0)</f>
        <v>0</v>
      </c>
      <c r="AF6" s="133">
        <f>$C6*VLOOKUP($A6,'Non-energy Multiplier'!$A$95:$AQ$138,COLUMN('Non-energy Multiplier'!AF$1),0)</f>
        <v>0</v>
      </c>
      <c r="AG6" s="133">
        <f>$C6*VLOOKUP($A6,'Non-energy Multiplier'!$A$95:$AQ$138,COLUMN('Non-energy Multiplier'!AG$1),0)</f>
        <v>0</v>
      </c>
      <c r="AH6" s="133">
        <f>$C6*VLOOKUP($A6,'Non-energy Multiplier'!$A$95:$AQ$138,COLUMN('Non-energy Multiplier'!AH$1),0)</f>
        <v>0</v>
      </c>
      <c r="AI6" s="133">
        <f>$C6*VLOOKUP($A6,'Non-energy Multiplier'!$A$95:$AQ$138,COLUMN('Non-energy Multiplier'!AI$1),0)</f>
        <v>0</v>
      </c>
      <c r="AJ6" s="133">
        <f>$C6*VLOOKUP($A6,'Non-energy Multiplier'!$A$95:$AQ$138,COLUMN('Non-energy Multiplier'!AJ$1),0)</f>
        <v>0</v>
      </c>
      <c r="AK6" s="133">
        <f>$C6*VLOOKUP($A6,'Non-energy Multiplier'!$A$95:$AQ$138,COLUMN('Non-energy Multiplier'!AK$1),0)</f>
        <v>0</v>
      </c>
      <c r="AL6" s="133">
        <f>$C6*VLOOKUP($A6,'Non-energy Multiplier'!$A$95:$AQ$138,COLUMN('Non-energy Multiplier'!AL$1),0)</f>
        <v>0</v>
      </c>
      <c r="AM6" s="133">
        <f>$C6*VLOOKUP($A6,'Non-energy Multiplier'!$A$95:$AQ$138,COLUMN('Non-energy Multiplier'!AM$1),0)</f>
        <v>0</v>
      </c>
      <c r="AN6" s="133">
        <f>$C6*VLOOKUP($A6,'Non-energy Multiplier'!$A$95:$AQ$138,COLUMN('Non-energy Multiplier'!AN$1),0)</f>
        <v>0</v>
      </c>
      <c r="AO6" s="133">
        <f>$C6*VLOOKUP($A6,'Non-energy Multiplier'!$A$95:$AQ$138,COLUMN('Non-energy Multiplier'!AO$1),0)</f>
        <v>0</v>
      </c>
      <c r="AP6" s="133">
        <f>$C6*VLOOKUP($A6,'Non-energy Multiplier'!$A$95:$AQ$138,COLUMN('Non-energy Multiplier'!AP$1),0)</f>
        <v>0</v>
      </c>
      <c r="AQ6" s="133">
        <f>$C6*VLOOKUP($A6,'Non-energy Multiplier'!$A$95:$AQ$138,COLUMN('Non-energy Multiplier'!AQ$1),0)</f>
        <v>0</v>
      </c>
      <c r="AR6" s="133" t="str">
        <f>VLOOKUP($A6,'Sector Match'!$A$1:$B$43,2,0)</f>
        <v>other mining and quarrying 07T08</v>
      </c>
    </row>
    <row r="7" spans="1:44" x14ac:dyDescent="0.2">
      <c r="A7" s="12" t="s">
        <v>6</v>
      </c>
      <c r="B7" s="133">
        <f>'Non-energy Use 2019'!F120</f>
        <v>0</v>
      </c>
      <c r="C7" s="133">
        <f>'Non-energy Use 2020'!F119</f>
        <v>0</v>
      </c>
      <c r="D7" s="133">
        <f>$C7*VLOOKUP($A7,'Non-energy Multiplier'!$A$95:$AQ$138,COLUMN('Non-energy Multiplier'!D$1),0)</f>
        <v>0</v>
      </c>
      <c r="E7" s="133">
        <f>$C7*VLOOKUP($A7,'Non-energy Multiplier'!$A$95:$AQ$138,COLUMN('Non-energy Multiplier'!E$1),0)</f>
        <v>0</v>
      </c>
      <c r="F7" s="133">
        <f>$C7*VLOOKUP($A7,'Non-energy Multiplier'!$A$95:$AQ$138,COLUMN('Non-energy Multiplier'!F$1),0)</f>
        <v>0</v>
      </c>
      <c r="G7" s="133">
        <f>$C7*VLOOKUP($A7,'Non-energy Multiplier'!$A$95:$AQ$138,COLUMN('Non-energy Multiplier'!G$1),0)</f>
        <v>0</v>
      </c>
      <c r="H7" s="133">
        <f>$C7*VLOOKUP($A7,'Non-energy Multiplier'!$A$95:$AQ$138,COLUMN('Non-energy Multiplier'!H$1),0)</f>
        <v>0</v>
      </c>
      <c r="I7" s="133">
        <f>$C7*VLOOKUP($A7,'Non-energy Multiplier'!$A$95:$AQ$138,COLUMN('Non-energy Multiplier'!I$1),0)</f>
        <v>0</v>
      </c>
      <c r="J7" s="133">
        <f>$C7*VLOOKUP($A7,'Non-energy Multiplier'!$A$95:$AQ$138,COLUMN('Non-energy Multiplier'!J$1),0)</f>
        <v>0</v>
      </c>
      <c r="K7" s="133">
        <f>$C7*VLOOKUP($A7,'Non-energy Multiplier'!$A$95:$AQ$138,COLUMN('Non-energy Multiplier'!K$1),0)</f>
        <v>0</v>
      </c>
      <c r="L7" s="133">
        <f>$C7*VLOOKUP($A7,'Non-energy Multiplier'!$A$95:$AQ$138,COLUMN('Non-energy Multiplier'!L$1),0)</f>
        <v>0</v>
      </c>
      <c r="M7" s="133">
        <f>$C7*VLOOKUP($A7,'Non-energy Multiplier'!$A$95:$AQ$138,COLUMN('Non-energy Multiplier'!M$1),0)</f>
        <v>0</v>
      </c>
      <c r="N7" s="133">
        <f>$C7*VLOOKUP($A7,'Non-energy Multiplier'!$A$95:$AQ$138,COLUMN('Non-energy Multiplier'!N$1),0)</f>
        <v>0</v>
      </c>
      <c r="O7" s="133">
        <f>$C7*VLOOKUP($A7,'Non-energy Multiplier'!$A$95:$AQ$138,COLUMN('Non-energy Multiplier'!O$1),0)</f>
        <v>0</v>
      </c>
      <c r="P7" s="133">
        <f>$C7*VLOOKUP($A7,'Non-energy Multiplier'!$A$95:$AQ$138,COLUMN('Non-energy Multiplier'!P$1),0)</f>
        <v>0</v>
      </c>
      <c r="Q7" s="133">
        <f>$C7*VLOOKUP($A7,'Non-energy Multiplier'!$A$95:$AQ$138,COLUMN('Non-energy Multiplier'!Q$1),0)</f>
        <v>0</v>
      </c>
      <c r="R7" s="133">
        <f>$C7*VLOOKUP($A7,'Non-energy Multiplier'!$A$95:$AQ$138,COLUMN('Non-energy Multiplier'!R$1),0)</f>
        <v>0</v>
      </c>
      <c r="S7" s="133">
        <f>$C7*VLOOKUP($A7,'Non-energy Multiplier'!$A$95:$AQ$138,COLUMN('Non-energy Multiplier'!S$1),0)</f>
        <v>0</v>
      </c>
      <c r="T7" s="133">
        <f>$C7*VLOOKUP($A7,'Non-energy Multiplier'!$A$95:$AQ$138,COLUMN('Non-energy Multiplier'!T$1),0)</f>
        <v>0</v>
      </c>
      <c r="U7" s="133">
        <f>$C7*VLOOKUP($A7,'Non-energy Multiplier'!$A$95:$AQ$138,COLUMN('Non-energy Multiplier'!U$1),0)</f>
        <v>0</v>
      </c>
      <c r="V7" s="133">
        <f>$C7*VLOOKUP($A7,'Non-energy Multiplier'!$A$95:$AQ$138,COLUMN('Non-energy Multiplier'!V$1),0)</f>
        <v>0</v>
      </c>
      <c r="W7" s="133">
        <f>$C7*VLOOKUP($A7,'Non-energy Multiplier'!$A$95:$AQ$138,COLUMN('Non-energy Multiplier'!W$1),0)</f>
        <v>0</v>
      </c>
      <c r="X7" s="133">
        <f>$C7*VLOOKUP($A7,'Non-energy Multiplier'!$A$95:$AQ$138,COLUMN('Non-energy Multiplier'!X$1),0)</f>
        <v>0</v>
      </c>
      <c r="Y7" s="133">
        <f>$C7*VLOOKUP($A7,'Non-energy Multiplier'!$A$95:$AQ$138,COLUMN('Non-energy Multiplier'!Y$1),0)</f>
        <v>0</v>
      </c>
      <c r="Z7" s="133">
        <f>$C7*VLOOKUP($A7,'Non-energy Multiplier'!$A$95:$AQ$138,COLUMN('Non-energy Multiplier'!Z$1),0)</f>
        <v>0</v>
      </c>
      <c r="AA7" s="133">
        <f>$C7*VLOOKUP($A7,'Non-energy Multiplier'!$A$95:$AQ$138,COLUMN('Non-energy Multiplier'!AA$1),0)</f>
        <v>0</v>
      </c>
      <c r="AB7" s="133">
        <f>$C7*VLOOKUP($A7,'Non-energy Multiplier'!$A$95:$AQ$138,COLUMN('Non-energy Multiplier'!AB$1),0)</f>
        <v>0</v>
      </c>
      <c r="AC7" s="133">
        <f>$C7*VLOOKUP($A7,'Non-energy Multiplier'!$A$95:$AQ$138,COLUMN('Non-energy Multiplier'!AC$1),0)</f>
        <v>0</v>
      </c>
      <c r="AD7" s="133">
        <f>$C7*VLOOKUP($A7,'Non-energy Multiplier'!$A$95:$AQ$138,COLUMN('Non-energy Multiplier'!AD$1),0)</f>
        <v>0</v>
      </c>
      <c r="AE7" s="133">
        <f>$C7*VLOOKUP($A7,'Non-energy Multiplier'!$A$95:$AQ$138,COLUMN('Non-energy Multiplier'!AE$1),0)</f>
        <v>0</v>
      </c>
      <c r="AF7" s="133">
        <f>$C7*VLOOKUP($A7,'Non-energy Multiplier'!$A$95:$AQ$138,COLUMN('Non-energy Multiplier'!AF$1),0)</f>
        <v>0</v>
      </c>
      <c r="AG7" s="133">
        <f>$C7*VLOOKUP($A7,'Non-energy Multiplier'!$A$95:$AQ$138,COLUMN('Non-energy Multiplier'!AG$1),0)</f>
        <v>0</v>
      </c>
      <c r="AH7" s="133">
        <f>$C7*VLOOKUP($A7,'Non-energy Multiplier'!$A$95:$AQ$138,COLUMN('Non-energy Multiplier'!AH$1),0)</f>
        <v>0</v>
      </c>
      <c r="AI7" s="133">
        <f>$C7*VLOOKUP($A7,'Non-energy Multiplier'!$A$95:$AQ$138,COLUMN('Non-energy Multiplier'!AI$1),0)</f>
        <v>0</v>
      </c>
      <c r="AJ7" s="133">
        <f>$C7*VLOOKUP($A7,'Non-energy Multiplier'!$A$95:$AQ$138,COLUMN('Non-energy Multiplier'!AJ$1),0)</f>
        <v>0</v>
      </c>
      <c r="AK7" s="133">
        <f>$C7*VLOOKUP($A7,'Non-energy Multiplier'!$A$95:$AQ$138,COLUMN('Non-energy Multiplier'!AK$1),0)</f>
        <v>0</v>
      </c>
      <c r="AL7" s="133">
        <f>$C7*VLOOKUP($A7,'Non-energy Multiplier'!$A$95:$AQ$138,COLUMN('Non-energy Multiplier'!AL$1),0)</f>
        <v>0</v>
      </c>
      <c r="AM7" s="133">
        <f>$C7*VLOOKUP($A7,'Non-energy Multiplier'!$A$95:$AQ$138,COLUMN('Non-energy Multiplier'!AM$1),0)</f>
        <v>0</v>
      </c>
      <c r="AN7" s="133">
        <f>$C7*VLOOKUP($A7,'Non-energy Multiplier'!$A$95:$AQ$138,COLUMN('Non-energy Multiplier'!AN$1),0)</f>
        <v>0</v>
      </c>
      <c r="AO7" s="133">
        <f>$C7*VLOOKUP($A7,'Non-energy Multiplier'!$A$95:$AQ$138,COLUMN('Non-energy Multiplier'!AO$1),0)</f>
        <v>0</v>
      </c>
      <c r="AP7" s="133">
        <f>$C7*VLOOKUP($A7,'Non-energy Multiplier'!$A$95:$AQ$138,COLUMN('Non-energy Multiplier'!AP$1),0)</f>
        <v>0</v>
      </c>
      <c r="AQ7" s="133">
        <f>$C7*VLOOKUP($A7,'Non-energy Multiplier'!$A$95:$AQ$138,COLUMN('Non-energy Multiplier'!AQ$1),0)</f>
        <v>0</v>
      </c>
      <c r="AR7" s="133" t="str">
        <f>VLOOKUP($A7,'Sector Match'!$A$1:$B$43,2,0)</f>
        <v>other mining and quarrying 07T08</v>
      </c>
    </row>
    <row r="8" spans="1:44" x14ac:dyDescent="0.2">
      <c r="A8" s="12" t="s">
        <v>7</v>
      </c>
      <c r="B8" s="133">
        <f>'Non-energy Use 2019'!F121</f>
        <v>0</v>
      </c>
      <c r="C8" s="133">
        <f>'Non-energy Use 2020'!F120</f>
        <v>0</v>
      </c>
      <c r="D8" s="133">
        <f>$C8*VLOOKUP($A8,'Non-energy Multiplier'!$A$95:$AQ$138,COLUMN('Non-energy Multiplier'!D$1),0)</f>
        <v>0</v>
      </c>
      <c r="E8" s="133">
        <f>$C8*VLOOKUP($A8,'Non-energy Multiplier'!$A$95:$AQ$138,COLUMN('Non-energy Multiplier'!E$1),0)</f>
        <v>0</v>
      </c>
      <c r="F8" s="133">
        <f>$C8*VLOOKUP($A8,'Non-energy Multiplier'!$A$95:$AQ$138,COLUMN('Non-energy Multiplier'!F$1),0)</f>
        <v>0</v>
      </c>
      <c r="G8" s="133">
        <f>$C8*VLOOKUP($A8,'Non-energy Multiplier'!$A$95:$AQ$138,COLUMN('Non-energy Multiplier'!G$1),0)</f>
        <v>0</v>
      </c>
      <c r="H8" s="133">
        <f>$C8*VLOOKUP($A8,'Non-energy Multiplier'!$A$95:$AQ$138,COLUMN('Non-energy Multiplier'!H$1),0)</f>
        <v>0</v>
      </c>
      <c r="I8" s="133">
        <f>$C8*VLOOKUP($A8,'Non-energy Multiplier'!$A$95:$AQ$138,COLUMN('Non-energy Multiplier'!I$1),0)</f>
        <v>0</v>
      </c>
      <c r="J8" s="133">
        <f>$C8*VLOOKUP($A8,'Non-energy Multiplier'!$A$95:$AQ$138,COLUMN('Non-energy Multiplier'!J$1),0)</f>
        <v>0</v>
      </c>
      <c r="K8" s="133">
        <f>$C8*VLOOKUP($A8,'Non-energy Multiplier'!$A$95:$AQ$138,COLUMN('Non-energy Multiplier'!K$1),0)</f>
        <v>0</v>
      </c>
      <c r="L8" s="133">
        <f>$C8*VLOOKUP($A8,'Non-energy Multiplier'!$A$95:$AQ$138,COLUMN('Non-energy Multiplier'!L$1),0)</f>
        <v>0</v>
      </c>
      <c r="M8" s="133">
        <f>$C8*VLOOKUP($A8,'Non-energy Multiplier'!$A$95:$AQ$138,COLUMN('Non-energy Multiplier'!M$1),0)</f>
        <v>0</v>
      </c>
      <c r="N8" s="133">
        <f>$C8*VLOOKUP($A8,'Non-energy Multiplier'!$A$95:$AQ$138,COLUMN('Non-energy Multiplier'!N$1),0)</f>
        <v>0</v>
      </c>
      <c r="O8" s="133">
        <f>$C8*VLOOKUP($A8,'Non-energy Multiplier'!$A$95:$AQ$138,COLUMN('Non-energy Multiplier'!O$1),0)</f>
        <v>0</v>
      </c>
      <c r="P8" s="133">
        <f>$C8*VLOOKUP($A8,'Non-energy Multiplier'!$A$95:$AQ$138,COLUMN('Non-energy Multiplier'!P$1),0)</f>
        <v>0</v>
      </c>
      <c r="Q8" s="133">
        <f>$C8*VLOOKUP($A8,'Non-energy Multiplier'!$A$95:$AQ$138,COLUMN('Non-energy Multiplier'!Q$1),0)</f>
        <v>0</v>
      </c>
      <c r="R8" s="133">
        <f>$C8*VLOOKUP($A8,'Non-energy Multiplier'!$A$95:$AQ$138,COLUMN('Non-energy Multiplier'!R$1),0)</f>
        <v>0</v>
      </c>
      <c r="S8" s="133">
        <f>$C8*VLOOKUP($A8,'Non-energy Multiplier'!$A$95:$AQ$138,COLUMN('Non-energy Multiplier'!S$1),0)</f>
        <v>0</v>
      </c>
      <c r="T8" s="133">
        <f>$C8*VLOOKUP($A8,'Non-energy Multiplier'!$A$95:$AQ$138,COLUMN('Non-energy Multiplier'!T$1),0)</f>
        <v>0</v>
      </c>
      <c r="U8" s="133">
        <f>$C8*VLOOKUP($A8,'Non-energy Multiplier'!$A$95:$AQ$138,COLUMN('Non-energy Multiplier'!U$1),0)</f>
        <v>0</v>
      </c>
      <c r="V8" s="133">
        <f>$C8*VLOOKUP($A8,'Non-energy Multiplier'!$A$95:$AQ$138,COLUMN('Non-energy Multiplier'!V$1),0)</f>
        <v>0</v>
      </c>
      <c r="W8" s="133">
        <f>$C8*VLOOKUP($A8,'Non-energy Multiplier'!$A$95:$AQ$138,COLUMN('Non-energy Multiplier'!W$1),0)</f>
        <v>0</v>
      </c>
      <c r="X8" s="133">
        <f>$C8*VLOOKUP($A8,'Non-energy Multiplier'!$A$95:$AQ$138,COLUMN('Non-energy Multiplier'!X$1),0)</f>
        <v>0</v>
      </c>
      <c r="Y8" s="133">
        <f>$C8*VLOOKUP($A8,'Non-energy Multiplier'!$A$95:$AQ$138,COLUMN('Non-energy Multiplier'!Y$1),0)</f>
        <v>0</v>
      </c>
      <c r="Z8" s="133">
        <f>$C8*VLOOKUP($A8,'Non-energy Multiplier'!$A$95:$AQ$138,COLUMN('Non-energy Multiplier'!Z$1),0)</f>
        <v>0</v>
      </c>
      <c r="AA8" s="133">
        <f>$C8*VLOOKUP($A8,'Non-energy Multiplier'!$A$95:$AQ$138,COLUMN('Non-energy Multiplier'!AA$1),0)</f>
        <v>0</v>
      </c>
      <c r="AB8" s="133">
        <f>$C8*VLOOKUP($A8,'Non-energy Multiplier'!$A$95:$AQ$138,COLUMN('Non-energy Multiplier'!AB$1),0)</f>
        <v>0</v>
      </c>
      <c r="AC8" s="133">
        <f>$C8*VLOOKUP($A8,'Non-energy Multiplier'!$A$95:$AQ$138,COLUMN('Non-energy Multiplier'!AC$1),0)</f>
        <v>0</v>
      </c>
      <c r="AD8" s="133">
        <f>$C8*VLOOKUP($A8,'Non-energy Multiplier'!$A$95:$AQ$138,COLUMN('Non-energy Multiplier'!AD$1),0)</f>
        <v>0</v>
      </c>
      <c r="AE8" s="133">
        <f>$C8*VLOOKUP($A8,'Non-energy Multiplier'!$A$95:$AQ$138,COLUMN('Non-energy Multiplier'!AE$1),0)</f>
        <v>0</v>
      </c>
      <c r="AF8" s="133">
        <f>$C8*VLOOKUP($A8,'Non-energy Multiplier'!$A$95:$AQ$138,COLUMN('Non-energy Multiplier'!AF$1),0)</f>
        <v>0</v>
      </c>
      <c r="AG8" s="133">
        <f>$C8*VLOOKUP($A8,'Non-energy Multiplier'!$A$95:$AQ$138,COLUMN('Non-energy Multiplier'!AG$1),0)</f>
        <v>0</v>
      </c>
      <c r="AH8" s="133">
        <f>$C8*VLOOKUP($A8,'Non-energy Multiplier'!$A$95:$AQ$138,COLUMN('Non-energy Multiplier'!AH$1),0)</f>
        <v>0</v>
      </c>
      <c r="AI8" s="133">
        <f>$C8*VLOOKUP($A8,'Non-energy Multiplier'!$A$95:$AQ$138,COLUMN('Non-energy Multiplier'!AI$1),0)</f>
        <v>0</v>
      </c>
      <c r="AJ8" s="133">
        <f>$C8*VLOOKUP($A8,'Non-energy Multiplier'!$A$95:$AQ$138,COLUMN('Non-energy Multiplier'!AJ$1),0)</f>
        <v>0</v>
      </c>
      <c r="AK8" s="133">
        <f>$C8*VLOOKUP($A8,'Non-energy Multiplier'!$A$95:$AQ$138,COLUMN('Non-energy Multiplier'!AK$1),0)</f>
        <v>0</v>
      </c>
      <c r="AL8" s="133">
        <f>$C8*VLOOKUP($A8,'Non-energy Multiplier'!$A$95:$AQ$138,COLUMN('Non-energy Multiplier'!AL$1),0)</f>
        <v>0</v>
      </c>
      <c r="AM8" s="133">
        <f>$C8*VLOOKUP($A8,'Non-energy Multiplier'!$A$95:$AQ$138,COLUMN('Non-energy Multiplier'!AM$1),0)</f>
        <v>0</v>
      </c>
      <c r="AN8" s="133">
        <f>$C8*VLOOKUP($A8,'Non-energy Multiplier'!$A$95:$AQ$138,COLUMN('Non-energy Multiplier'!AN$1),0)</f>
        <v>0</v>
      </c>
      <c r="AO8" s="133">
        <f>$C8*VLOOKUP($A8,'Non-energy Multiplier'!$A$95:$AQ$138,COLUMN('Non-energy Multiplier'!AO$1),0)</f>
        <v>0</v>
      </c>
      <c r="AP8" s="133">
        <f>$C8*VLOOKUP($A8,'Non-energy Multiplier'!$A$95:$AQ$138,COLUMN('Non-energy Multiplier'!AP$1),0)</f>
        <v>0</v>
      </c>
      <c r="AQ8" s="133">
        <f>$C8*VLOOKUP($A8,'Non-energy Multiplier'!$A$95:$AQ$138,COLUMN('Non-energy Multiplier'!AQ$1),0)</f>
        <v>0</v>
      </c>
      <c r="AR8" s="133" t="str">
        <f>VLOOKUP($A8,'Sector Match'!$A$1:$B$43,2,0)</f>
        <v>Mining Support Service Activities 09</v>
      </c>
    </row>
    <row r="9" spans="1:44" x14ac:dyDescent="0.2">
      <c r="A9" s="12" t="s">
        <v>8</v>
      </c>
      <c r="B9" s="133">
        <f>'Non-energy Use 2019'!F122</f>
        <v>0</v>
      </c>
      <c r="C9" s="133">
        <f>'Non-energy Use 2020'!F121</f>
        <v>0</v>
      </c>
      <c r="D9" s="133">
        <f>$C9*VLOOKUP($A9,'Non-energy Multiplier'!$A$95:$AQ$138,COLUMN('Non-energy Multiplier'!D$1),0)</f>
        <v>0</v>
      </c>
      <c r="E9" s="133">
        <f>$C9*VLOOKUP($A9,'Non-energy Multiplier'!$A$95:$AQ$138,COLUMN('Non-energy Multiplier'!E$1),0)</f>
        <v>0</v>
      </c>
      <c r="F9" s="133">
        <f>$C9*VLOOKUP($A9,'Non-energy Multiplier'!$A$95:$AQ$138,COLUMN('Non-energy Multiplier'!F$1),0)</f>
        <v>0</v>
      </c>
      <c r="G9" s="133">
        <f>$C9*VLOOKUP($A9,'Non-energy Multiplier'!$A$95:$AQ$138,COLUMN('Non-energy Multiplier'!G$1),0)</f>
        <v>0</v>
      </c>
      <c r="H9" s="133">
        <f>$C9*VLOOKUP($A9,'Non-energy Multiplier'!$A$95:$AQ$138,COLUMN('Non-energy Multiplier'!H$1),0)</f>
        <v>0</v>
      </c>
      <c r="I9" s="133">
        <f>$C9*VLOOKUP($A9,'Non-energy Multiplier'!$A$95:$AQ$138,COLUMN('Non-energy Multiplier'!I$1),0)</f>
        <v>0</v>
      </c>
      <c r="J9" s="133">
        <f>$C9*VLOOKUP($A9,'Non-energy Multiplier'!$A$95:$AQ$138,COLUMN('Non-energy Multiplier'!J$1),0)</f>
        <v>0</v>
      </c>
      <c r="K9" s="133">
        <f>$C9*VLOOKUP($A9,'Non-energy Multiplier'!$A$95:$AQ$138,COLUMN('Non-energy Multiplier'!K$1),0)</f>
        <v>0</v>
      </c>
      <c r="L9" s="133">
        <f>$C9*VLOOKUP($A9,'Non-energy Multiplier'!$A$95:$AQ$138,COLUMN('Non-energy Multiplier'!L$1),0)</f>
        <v>0</v>
      </c>
      <c r="M9" s="133">
        <f>$C9*VLOOKUP($A9,'Non-energy Multiplier'!$A$95:$AQ$138,COLUMN('Non-energy Multiplier'!M$1),0)</f>
        <v>0</v>
      </c>
      <c r="N9" s="133">
        <f>$C9*VLOOKUP($A9,'Non-energy Multiplier'!$A$95:$AQ$138,COLUMN('Non-energy Multiplier'!N$1),0)</f>
        <v>0</v>
      </c>
      <c r="O9" s="133">
        <f>$C9*VLOOKUP($A9,'Non-energy Multiplier'!$A$95:$AQ$138,COLUMN('Non-energy Multiplier'!O$1),0)</f>
        <v>0</v>
      </c>
      <c r="P9" s="133">
        <f>$C9*VLOOKUP($A9,'Non-energy Multiplier'!$A$95:$AQ$138,COLUMN('Non-energy Multiplier'!P$1),0)</f>
        <v>0</v>
      </c>
      <c r="Q9" s="133">
        <f>$C9*VLOOKUP($A9,'Non-energy Multiplier'!$A$95:$AQ$138,COLUMN('Non-energy Multiplier'!Q$1),0)</f>
        <v>0</v>
      </c>
      <c r="R9" s="133">
        <f>$C9*VLOOKUP($A9,'Non-energy Multiplier'!$A$95:$AQ$138,COLUMN('Non-energy Multiplier'!R$1),0)</f>
        <v>0</v>
      </c>
      <c r="S9" s="133">
        <f>$C9*VLOOKUP($A9,'Non-energy Multiplier'!$A$95:$AQ$138,COLUMN('Non-energy Multiplier'!S$1),0)</f>
        <v>0</v>
      </c>
      <c r="T9" s="133">
        <f>$C9*VLOOKUP($A9,'Non-energy Multiplier'!$A$95:$AQ$138,COLUMN('Non-energy Multiplier'!T$1),0)</f>
        <v>0</v>
      </c>
      <c r="U9" s="133">
        <f>$C9*VLOOKUP($A9,'Non-energy Multiplier'!$A$95:$AQ$138,COLUMN('Non-energy Multiplier'!U$1),0)</f>
        <v>0</v>
      </c>
      <c r="V9" s="133">
        <f>$C9*VLOOKUP($A9,'Non-energy Multiplier'!$A$95:$AQ$138,COLUMN('Non-energy Multiplier'!V$1),0)</f>
        <v>0</v>
      </c>
      <c r="W9" s="133">
        <f>$C9*VLOOKUP($A9,'Non-energy Multiplier'!$A$95:$AQ$138,COLUMN('Non-energy Multiplier'!W$1),0)</f>
        <v>0</v>
      </c>
      <c r="X9" s="133">
        <f>$C9*VLOOKUP($A9,'Non-energy Multiplier'!$A$95:$AQ$138,COLUMN('Non-energy Multiplier'!X$1),0)</f>
        <v>0</v>
      </c>
      <c r="Y9" s="133">
        <f>$C9*VLOOKUP($A9,'Non-energy Multiplier'!$A$95:$AQ$138,COLUMN('Non-energy Multiplier'!Y$1),0)</f>
        <v>0</v>
      </c>
      <c r="Z9" s="133">
        <f>$C9*VLOOKUP($A9,'Non-energy Multiplier'!$A$95:$AQ$138,COLUMN('Non-energy Multiplier'!Z$1),0)</f>
        <v>0</v>
      </c>
      <c r="AA9" s="133">
        <f>$C9*VLOOKUP($A9,'Non-energy Multiplier'!$A$95:$AQ$138,COLUMN('Non-energy Multiplier'!AA$1),0)</f>
        <v>0</v>
      </c>
      <c r="AB9" s="133">
        <f>$C9*VLOOKUP($A9,'Non-energy Multiplier'!$A$95:$AQ$138,COLUMN('Non-energy Multiplier'!AB$1),0)</f>
        <v>0</v>
      </c>
      <c r="AC9" s="133">
        <f>$C9*VLOOKUP($A9,'Non-energy Multiplier'!$A$95:$AQ$138,COLUMN('Non-energy Multiplier'!AC$1),0)</f>
        <v>0</v>
      </c>
      <c r="AD9" s="133">
        <f>$C9*VLOOKUP($A9,'Non-energy Multiplier'!$A$95:$AQ$138,COLUMN('Non-energy Multiplier'!AD$1),0)</f>
        <v>0</v>
      </c>
      <c r="AE9" s="133">
        <f>$C9*VLOOKUP($A9,'Non-energy Multiplier'!$A$95:$AQ$138,COLUMN('Non-energy Multiplier'!AE$1),0)</f>
        <v>0</v>
      </c>
      <c r="AF9" s="133">
        <f>$C9*VLOOKUP($A9,'Non-energy Multiplier'!$A$95:$AQ$138,COLUMN('Non-energy Multiplier'!AF$1),0)</f>
        <v>0</v>
      </c>
      <c r="AG9" s="133">
        <f>$C9*VLOOKUP($A9,'Non-energy Multiplier'!$A$95:$AQ$138,COLUMN('Non-energy Multiplier'!AG$1),0)</f>
        <v>0</v>
      </c>
      <c r="AH9" s="133">
        <f>$C9*VLOOKUP($A9,'Non-energy Multiplier'!$A$95:$AQ$138,COLUMN('Non-energy Multiplier'!AH$1),0)</f>
        <v>0</v>
      </c>
      <c r="AI9" s="133">
        <f>$C9*VLOOKUP($A9,'Non-energy Multiplier'!$A$95:$AQ$138,COLUMN('Non-energy Multiplier'!AI$1),0)</f>
        <v>0</v>
      </c>
      <c r="AJ9" s="133">
        <f>$C9*VLOOKUP($A9,'Non-energy Multiplier'!$A$95:$AQ$138,COLUMN('Non-energy Multiplier'!AJ$1),0)</f>
        <v>0</v>
      </c>
      <c r="AK9" s="133">
        <f>$C9*VLOOKUP($A9,'Non-energy Multiplier'!$A$95:$AQ$138,COLUMN('Non-energy Multiplier'!AK$1),0)</f>
        <v>0</v>
      </c>
      <c r="AL9" s="133">
        <f>$C9*VLOOKUP($A9,'Non-energy Multiplier'!$A$95:$AQ$138,COLUMN('Non-energy Multiplier'!AL$1),0)</f>
        <v>0</v>
      </c>
      <c r="AM9" s="133">
        <f>$C9*VLOOKUP($A9,'Non-energy Multiplier'!$A$95:$AQ$138,COLUMN('Non-energy Multiplier'!AM$1),0)</f>
        <v>0</v>
      </c>
      <c r="AN9" s="133">
        <f>$C9*VLOOKUP($A9,'Non-energy Multiplier'!$A$95:$AQ$138,COLUMN('Non-energy Multiplier'!AN$1),0)</f>
        <v>0</v>
      </c>
      <c r="AO9" s="133">
        <f>$C9*VLOOKUP($A9,'Non-energy Multiplier'!$A$95:$AQ$138,COLUMN('Non-energy Multiplier'!AO$1),0)</f>
        <v>0</v>
      </c>
      <c r="AP9" s="133">
        <f>$C9*VLOOKUP($A9,'Non-energy Multiplier'!$A$95:$AQ$138,COLUMN('Non-energy Multiplier'!AP$1),0)</f>
        <v>0</v>
      </c>
      <c r="AQ9" s="133">
        <f>$C9*VLOOKUP($A9,'Non-energy Multiplier'!$A$95:$AQ$138,COLUMN('Non-energy Multiplier'!AQ$1),0)</f>
        <v>0</v>
      </c>
      <c r="AR9" s="133" t="str">
        <f>VLOOKUP($A9,'Sector Match'!$A$1:$B$43,2,0)</f>
        <v>Mining Support Service Activities 09</v>
      </c>
    </row>
    <row r="10" spans="1:44" x14ac:dyDescent="0.2">
      <c r="A10" s="12" t="s">
        <v>9</v>
      </c>
      <c r="B10" s="133">
        <f>'Non-energy Use 2019'!F123</f>
        <v>0</v>
      </c>
      <c r="C10" s="133">
        <f>'Non-energy Use 2020'!F122</f>
        <v>0</v>
      </c>
      <c r="D10" s="133">
        <f>$C10*VLOOKUP($A10,'Non-energy Multiplier'!$A$95:$AQ$138,COLUMN('Non-energy Multiplier'!D$1),0)</f>
        <v>0</v>
      </c>
      <c r="E10" s="133">
        <f>$C10*VLOOKUP($A10,'Non-energy Multiplier'!$A$95:$AQ$138,COLUMN('Non-energy Multiplier'!E$1),0)</f>
        <v>0</v>
      </c>
      <c r="F10" s="133">
        <f>$C10*VLOOKUP($A10,'Non-energy Multiplier'!$A$95:$AQ$138,COLUMN('Non-energy Multiplier'!F$1),0)</f>
        <v>0</v>
      </c>
      <c r="G10" s="133">
        <f>$C10*VLOOKUP($A10,'Non-energy Multiplier'!$A$95:$AQ$138,COLUMN('Non-energy Multiplier'!G$1),0)</f>
        <v>0</v>
      </c>
      <c r="H10" s="133">
        <f>$C10*VLOOKUP($A10,'Non-energy Multiplier'!$A$95:$AQ$138,COLUMN('Non-energy Multiplier'!H$1),0)</f>
        <v>0</v>
      </c>
      <c r="I10" s="133">
        <f>$C10*VLOOKUP($A10,'Non-energy Multiplier'!$A$95:$AQ$138,COLUMN('Non-energy Multiplier'!I$1),0)</f>
        <v>0</v>
      </c>
      <c r="J10" s="133">
        <f>$C10*VLOOKUP($A10,'Non-energy Multiplier'!$A$95:$AQ$138,COLUMN('Non-energy Multiplier'!J$1),0)</f>
        <v>0</v>
      </c>
      <c r="K10" s="133">
        <f>$C10*VLOOKUP($A10,'Non-energy Multiplier'!$A$95:$AQ$138,COLUMN('Non-energy Multiplier'!K$1),0)</f>
        <v>0</v>
      </c>
      <c r="L10" s="133">
        <f>$C10*VLOOKUP($A10,'Non-energy Multiplier'!$A$95:$AQ$138,COLUMN('Non-energy Multiplier'!L$1),0)</f>
        <v>0</v>
      </c>
      <c r="M10" s="133">
        <f>$C10*VLOOKUP($A10,'Non-energy Multiplier'!$A$95:$AQ$138,COLUMN('Non-energy Multiplier'!M$1),0)</f>
        <v>0</v>
      </c>
      <c r="N10" s="133">
        <f>$C10*VLOOKUP($A10,'Non-energy Multiplier'!$A$95:$AQ$138,COLUMN('Non-energy Multiplier'!N$1),0)</f>
        <v>0</v>
      </c>
      <c r="O10" s="133">
        <f>$C10*VLOOKUP($A10,'Non-energy Multiplier'!$A$95:$AQ$138,COLUMN('Non-energy Multiplier'!O$1),0)</f>
        <v>0</v>
      </c>
      <c r="P10" s="133">
        <f>$C10*VLOOKUP($A10,'Non-energy Multiplier'!$A$95:$AQ$138,COLUMN('Non-energy Multiplier'!P$1),0)</f>
        <v>0</v>
      </c>
      <c r="Q10" s="133">
        <f>$C10*VLOOKUP($A10,'Non-energy Multiplier'!$A$95:$AQ$138,COLUMN('Non-energy Multiplier'!Q$1),0)</f>
        <v>0</v>
      </c>
      <c r="R10" s="133">
        <f>$C10*VLOOKUP($A10,'Non-energy Multiplier'!$A$95:$AQ$138,COLUMN('Non-energy Multiplier'!R$1),0)</f>
        <v>0</v>
      </c>
      <c r="S10" s="133">
        <f>$C10*VLOOKUP($A10,'Non-energy Multiplier'!$A$95:$AQ$138,COLUMN('Non-energy Multiplier'!S$1),0)</f>
        <v>0</v>
      </c>
      <c r="T10" s="133">
        <f>$C10*VLOOKUP($A10,'Non-energy Multiplier'!$A$95:$AQ$138,COLUMN('Non-energy Multiplier'!T$1),0)</f>
        <v>0</v>
      </c>
      <c r="U10" s="133">
        <f>$C10*VLOOKUP($A10,'Non-energy Multiplier'!$A$95:$AQ$138,COLUMN('Non-energy Multiplier'!U$1),0)</f>
        <v>0</v>
      </c>
      <c r="V10" s="133">
        <f>$C10*VLOOKUP($A10,'Non-energy Multiplier'!$A$95:$AQ$138,COLUMN('Non-energy Multiplier'!V$1),0)</f>
        <v>0</v>
      </c>
      <c r="W10" s="133">
        <f>$C10*VLOOKUP($A10,'Non-energy Multiplier'!$A$95:$AQ$138,COLUMN('Non-energy Multiplier'!W$1),0)</f>
        <v>0</v>
      </c>
      <c r="X10" s="133">
        <f>$C10*VLOOKUP($A10,'Non-energy Multiplier'!$A$95:$AQ$138,COLUMN('Non-energy Multiplier'!X$1),0)</f>
        <v>0</v>
      </c>
      <c r="Y10" s="133">
        <f>$C10*VLOOKUP($A10,'Non-energy Multiplier'!$A$95:$AQ$138,COLUMN('Non-energy Multiplier'!Y$1),0)</f>
        <v>0</v>
      </c>
      <c r="Z10" s="133">
        <f>$C10*VLOOKUP($A10,'Non-energy Multiplier'!$A$95:$AQ$138,COLUMN('Non-energy Multiplier'!Z$1),0)</f>
        <v>0</v>
      </c>
      <c r="AA10" s="133">
        <f>$C10*VLOOKUP($A10,'Non-energy Multiplier'!$A$95:$AQ$138,COLUMN('Non-energy Multiplier'!AA$1),0)</f>
        <v>0</v>
      </c>
      <c r="AB10" s="133">
        <f>$C10*VLOOKUP($A10,'Non-energy Multiplier'!$A$95:$AQ$138,COLUMN('Non-energy Multiplier'!AB$1),0)</f>
        <v>0</v>
      </c>
      <c r="AC10" s="133">
        <f>$C10*VLOOKUP($A10,'Non-energy Multiplier'!$A$95:$AQ$138,COLUMN('Non-energy Multiplier'!AC$1),0)</f>
        <v>0</v>
      </c>
      <c r="AD10" s="133">
        <f>$C10*VLOOKUP($A10,'Non-energy Multiplier'!$A$95:$AQ$138,COLUMN('Non-energy Multiplier'!AD$1),0)</f>
        <v>0</v>
      </c>
      <c r="AE10" s="133">
        <f>$C10*VLOOKUP($A10,'Non-energy Multiplier'!$A$95:$AQ$138,COLUMN('Non-energy Multiplier'!AE$1),0)</f>
        <v>0</v>
      </c>
      <c r="AF10" s="133">
        <f>$C10*VLOOKUP($A10,'Non-energy Multiplier'!$A$95:$AQ$138,COLUMN('Non-energy Multiplier'!AF$1),0)</f>
        <v>0</v>
      </c>
      <c r="AG10" s="133">
        <f>$C10*VLOOKUP($A10,'Non-energy Multiplier'!$A$95:$AQ$138,COLUMN('Non-energy Multiplier'!AG$1),0)</f>
        <v>0</v>
      </c>
      <c r="AH10" s="133">
        <f>$C10*VLOOKUP($A10,'Non-energy Multiplier'!$A$95:$AQ$138,COLUMN('Non-energy Multiplier'!AH$1),0)</f>
        <v>0</v>
      </c>
      <c r="AI10" s="133">
        <f>$C10*VLOOKUP($A10,'Non-energy Multiplier'!$A$95:$AQ$138,COLUMN('Non-energy Multiplier'!AI$1),0)</f>
        <v>0</v>
      </c>
      <c r="AJ10" s="133">
        <f>$C10*VLOOKUP($A10,'Non-energy Multiplier'!$A$95:$AQ$138,COLUMN('Non-energy Multiplier'!AJ$1),0)</f>
        <v>0</v>
      </c>
      <c r="AK10" s="133">
        <f>$C10*VLOOKUP($A10,'Non-energy Multiplier'!$A$95:$AQ$138,COLUMN('Non-energy Multiplier'!AK$1),0)</f>
        <v>0</v>
      </c>
      <c r="AL10" s="133">
        <f>$C10*VLOOKUP($A10,'Non-energy Multiplier'!$A$95:$AQ$138,COLUMN('Non-energy Multiplier'!AL$1),0)</f>
        <v>0</v>
      </c>
      <c r="AM10" s="133">
        <f>$C10*VLOOKUP($A10,'Non-energy Multiplier'!$A$95:$AQ$138,COLUMN('Non-energy Multiplier'!AM$1),0)</f>
        <v>0</v>
      </c>
      <c r="AN10" s="133">
        <f>$C10*VLOOKUP($A10,'Non-energy Multiplier'!$A$95:$AQ$138,COLUMN('Non-energy Multiplier'!AN$1),0)</f>
        <v>0</v>
      </c>
      <c r="AO10" s="133">
        <f>$C10*VLOOKUP($A10,'Non-energy Multiplier'!$A$95:$AQ$138,COLUMN('Non-energy Multiplier'!AO$1),0)</f>
        <v>0</v>
      </c>
      <c r="AP10" s="133">
        <f>$C10*VLOOKUP($A10,'Non-energy Multiplier'!$A$95:$AQ$138,COLUMN('Non-energy Multiplier'!AP$1),0)</f>
        <v>0</v>
      </c>
      <c r="AQ10" s="133">
        <f>$C10*VLOOKUP($A10,'Non-energy Multiplier'!$A$95:$AQ$138,COLUMN('Non-energy Multiplier'!AQ$1),0)</f>
        <v>0</v>
      </c>
      <c r="AR10" s="133" t="str">
        <f>VLOOKUP($A10,'Sector Match'!$A$1:$B$43,2,0)</f>
        <v>food beverage and tobacco 10T12</v>
      </c>
    </row>
    <row r="11" spans="1:44" x14ac:dyDescent="0.2">
      <c r="A11" s="12" t="s">
        <v>10</v>
      </c>
      <c r="B11" s="133">
        <f>'Non-energy Use 2019'!F124</f>
        <v>0</v>
      </c>
      <c r="C11" s="133">
        <f>'Non-energy Use 2020'!F123</f>
        <v>0</v>
      </c>
      <c r="D11" s="133">
        <f>$C11*VLOOKUP($A11,'Non-energy Multiplier'!$A$95:$AQ$138,COLUMN('Non-energy Multiplier'!D$1),0)</f>
        <v>0</v>
      </c>
      <c r="E11" s="133">
        <f>$C11*VLOOKUP($A11,'Non-energy Multiplier'!$A$95:$AQ$138,COLUMN('Non-energy Multiplier'!E$1),0)</f>
        <v>0</v>
      </c>
      <c r="F11" s="133">
        <f>$C11*VLOOKUP($A11,'Non-energy Multiplier'!$A$95:$AQ$138,COLUMN('Non-energy Multiplier'!F$1),0)</f>
        <v>0</v>
      </c>
      <c r="G11" s="133">
        <f>$C11*VLOOKUP($A11,'Non-energy Multiplier'!$A$95:$AQ$138,COLUMN('Non-energy Multiplier'!G$1),0)</f>
        <v>0</v>
      </c>
      <c r="H11" s="133">
        <f>$C11*VLOOKUP($A11,'Non-energy Multiplier'!$A$95:$AQ$138,COLUMN('Non-energy Multiplier'!H$1),0)</f>
        <v>0</v>
      </c>
      <c r="I11" s="133">
        <f>$C11*VLOOKUP($A11,'Non-energy Multiplier'!$A$95:$AQ$138,COLUMN('Non-energy Multiplier'!I$1),0)</f>
        <v>0</v>
      </c>
      <c r="J11" s="133">
        <f>$C11*VLOOKUP($A11,'Non-energy Multiplier'!$A$95:$AQ$138,COLUMN('Non-energy Multiplier'!J$1),0)</f>
        <v>0</v>
      </c>
      <c r="K11" s="133">
        <f>$C11*VLOOKUP($A11,'Non-energy Multiplier'!$A$95:$AQ$138,COLUMN('Non-energy Multiplier'!K$1),0)</f>
        <v>0</v>
      </c>
      <c r="L11" s="133">
        <f>$C11*VLOOKUP($A11,'Non-energy Multiplier'!$A$95:$AQ$138,COLUMN('Non-energy Multiplier'!L$1),0)</f>
        <v>0</v>
      </c>
      <c r="M11" s="133">
        <f>$C11*VLOOKUP($A11,'Non-energy Multiplier'!$A$95:$AQ$138,COLUMN('Non-energy Multiplier'!M$1),0)</f>
        <v>0</v>
      </c>
      <c r="N11" s="133">
        <f>$C11*VLOOKUP($A11,'Non-energy Multiplier'!$A$95:$AQ$138,COLUMN('Non-energy Multiplier'!N$1),0)</f>
        <v>0</v>
      </c>
      <c r="O11" s="133">
        <f>$C11*VLOOKUP($A11,'Non-energy Multiplier'!$A$95:$AQ$138,COLUMN('Non-energy Multiplier'!O$1),0)</f>
        <v>0</v>
      </c>
      <c r="P11" s="133">
        <f>$C11*VLOOKUP($A11,'Non-energy Multiplier'!$A$95:$AQ$138,COLUMN('Non-energy Multiplier'!P$1),0)</f>
        <v>0</v>
      </c>
      <c r="Q11" s="133">
        <f>$C11*VLOOKUP($A11,'Non-energy Multiplier'!$A$95:$AQ$138,COLUMN('Non-energy Multiplier'!Q$1),0)</f>
        <v>0</v>
      </c>
      <c r="R11" s="133">
        <f>$C11*VLOOKUP($A11,'Non-energy Multiplier'!$A$95:$AQ$138,COLUMN('Non-energy Multiplier'!R$1),0)</f>
        <v>0</v>
      </c>
      <c r="S11" s="133">
        <f>$C11*VLOOKUP($A11,'Non-energy Multiplier'!$A$95:$AQ$138,COLUMN('Non-energy Multiplier'!S$1),0)</f>
        <v>0</v>
      </c>
      <c r="T11" s="133">
        <f>$C11*VLOOKUP($A11,'Non-energy Multiplier'!$A$95:$AQ$138,COLUMN('Non-energy Multiplier'!T$1),0)</f>
        <v>0</v>
      </c>
      <c r="U11" s="133">
        <f>$C11*VLOOKUP($A11,'Non-energy Multiplier'!$A$95:$AQ$138,COLUMN('Non-energy Multiplier'!U$1),0)</f>
        <v>0</v>
      </c>
      <c r="V11" s="133">
        <f>$C11*VLOOKUP($A11,'Non-energy Multiplier'!$A$95:$AQ$138,COLUMN('Non-energy Multiplier'!V$1),0)</f>
        <v>0</v>
      </c>
      <c r="W11" s="133">
        <f>$C11*VLOOKUP($A11,'Non-energy Multiplier'!$A$95:$AQ$138,COLUMN('Non-energy Multiplier'!W$1),0)</f>
        <v>0</v>
      </c>
      <c r="X11" s="133">
        <f>$C11*VLOOKUP($A11,'Non-energy Multiplier'!$A$95:$AQ$138,COLUMN('Non-energy Multiplier'!X$1),0)</f>
        <v>0</v>
      </c>
      <c r="Y11" s="133">
        <f>$C11*VLOOKUP($A11,'Non-energy Multiplier'!$A$95:$AQ$138,COLUMN('Non-energy Multiplier'!Y$1),0)</f>
        <v>0</v>
      </c>
      <c r="Z11" s="133">
        <f>$C11*VLOOKUP($A11,'Non-energy Multiplier'!$A$95:$AQ$138,COLUMN('Non-energy Multiplier'!Z$1),0)</f>
        <v>0</v>
      </c>
      <c r="AA11" s="133">
        <f>$C11*VLOOKUP($A11,'Non-energy Multiplier'!$A$95:$AQ$138,COLUMN('Non-energy Multiplier'!AA$1),0)</f>
        <v>0</v>
      </c>
      <c r="AB11" s="133">
        <f>$C11*VLOOKUP($A11,'Non-energy Multiplier'!$A$95:$AQ$138,COLUMN('Non-energy Multiplier'!AB$1),0)</f>
        <v>0</v>
      </c>
      <c r="AC11" s="133">
        <f>$C11*VLOOKUP($A11,'Non-energy Multiplier'!$A$95:$AQ$138,COLUMN('Non-energy Multiplier'!AC$1),0)</f>
        <v>0</v>
      </c>
      <c r="AD11" s="133">
        <f>$C11*VLOOKUP($A11,'Non-energy Multiplier'!$A$95:$AQ$138,COLUMN('Non-energy Multiplier'!AD$1),0)</f>
        <v>0</v>
      </c>
      <c r="AE11" s="133">
        <f>$C11*VLOOKUP($A11,'Non-energy Multiplier'!$A$95:$AQ$138,COLUMN('Non-energy Multiplier'!AE$1),0)</f>
        <v>0</v>
      </c>
      <c r="AF11" s="133">
        <f>$C11*VLOOKUP($A11,'Non-energy Multiplier'!$A$95:$AQ$138,COLUMN('Non-energy Multiplier'!AF$1),0)</f>
        <v>0</v>
      </c>
      <c r="AG11" s="133">
        <f>$C11*VLOOKUP($A11,'Non-energy Multiplier'!$A$95:$AQ$138,COLUMN('Non-energy Multiplier'!AG$1),0)</f>
        <v>0</v>
      </c>
      <c r="AH11" s="133">
        <f>$C11*VLOOKUP($A11,'Non-energy Multiplier'!$A$95:$AQ$138,COLUMN('Non-energy Multiplier'!AH$1),0)</f>
        <v>0</v>
      </c>
      <c r="AI11" s="133">
        <f>$C11*VLOOKUP($A11,'Non-energy Multiplier'!$A$95:$AQ$138,COLUMN('Non-energy Multiplier'!AI$1),0)</f>
        <v>0</v>
      </c>
      <c r="AJ11" s="133">
        <f>$C11*VLOOKUP($A11,'Non-energy Multiplier'!$A$95:$AQ$138,COLUMN('Non-energy Multiplier'!AJ$1),0)</f>
        <v>0</v>
      </c>
      <c r="AK11" s="133">
        <f>$C11*VLOOKUP($A11,'Non-energy Multiplier'!$A$95:$AQ$138,COLUMN('Non-energy Multiplier'!AK$1),0)</f>
        <v>0</v>
      </c>
      <c r="AL11" s="133">
        <f>$C11*VLOOKUP($A11,'Non-energy Multiplier'!$A$95:$AQ$138,COLUMN('Non-energy Multiplier'!AL$1),0)</f>
        <v>0</v>
      </c>
      <c r="AM11" s="133">
        <f>$C11*VLOOKUP($A11,'Non-energy Multiplier'!$A$95:$AQ$138,COLUMN('Non-energy Multiplier'!AM$1),0)</f>
        <v>0</v>
      </c>
      <c r="AN11" s="133">
        <f>$C11*VLOOKUP($A11,'Non-energy Multiplier'!$A$95:$AQ$138,COLUMN('Non-energy Multiplier'!AN$1),0)</f>
        <v>0</v>
      </c>
      <c r="AO11" s="133">
        <f>$C11*VLOOKUP($A11,'Non-energy Multiplier'!$A$95:$AQ$138,COLUMN('Non-energy Multiplier'!AO$1),0)</f>
        <v>0</v>
      </c>
      <c r="AP11" s="133">
        <f>$C11*VLOOKUP($A11,'Non-energy Multiplier'!$A$95:$AQ$138,COLUMN('Non-energy Multiplier'!AP$1),0)</f>
        <v>0</v>
      </c>
      <c r="AQ11" s="133">
        <f>$C11*VLOOKUP($A11,'Non-energy Multiplier'!$A$95:$AQ$138,COLUMN('Non-energy Multiplier'!AQ$1),0)</f>
        <v>0</v>
      </c>
      <c r="AR11" s="133" t="str">
        <f>VLOOKUP($A11,'Sector Match'!$A$1:$B$43,2,0)</f>
        <v>food beverage and tobacco 10T12</v>
      </c>
    </row>
    <row r="12" spans="1:44" x14ac:dyDescent="0.2">
      <c r="A12" s="12" t="s">
        <v>11</v>
      </c>
      <c r="B12" s="133">
        <f>'Non-energy Use 2019'!F125</f>
        <v>0</v>
      </c>
      <c r="C12" s="133">
        <f>'Non-energy Use 2020'!F124</f>
        <v>0</v>
      </c>
      <c r="D12" s="133">
        <f>$C12*VLOOKUP($A12,'Non-energy Multiplier'!$A$95:$AQ$138,COLUMN('Non-energy Multiplier'!D$1),0)</f>
        <v>0</v>
      </c>
      <c r="E12" s="133">
        <f>$C12*VLOOKUP($A12,'Non-energy Multiplier'!$A$95:$AQ$138,COLUMN('Non-energy Multiplier'!E$1),0)</f>
        <v>0</v>
      </c>
      <c r="F12" s="133">
        <f>$C12*VLOOKUP($A12,'Non-energy Multiplier'!$A$95:$AQ$138,COLUMN('Non-energy Multiplier'!F$1),0)</f>
        <v>0</v>
      </c>
      <c r="G12" s="133">
        <f>$C12*VLOOKUP($A12,'Non-energy Multiplier'!$A$95:$AQ$138,COLUMN('Non-energy Multiplier'!G$1),0)</f>
        <v>0</v>
      </c>
      <c r="H12" s="133">
        <f>$C12*VLOOKUP($A12,'Non-energy Multiplier'!$A$95:$AQ$138,COLUMN('Non-energy Multiplier'!H$1),0)</f>
        <v>0</v>
      </c>
      <c r="I12" s="133">
        <f>$C12*VLOOKUP($A12,'Non-energy Multiplier'!$A$95:$AQ$138,COLUMN('Non-energy Multiplier'!I$1),0)</f>
        <v>0</v>
      </c>
      <c r="J12" s="133">
        <f>$C12*VLOOKUP($A12,'Non-energy Multiplier'!$A$95:$AQ$138,COLUMN('Non-energy Multiplier'!J$1),0)</f>
        <v>0</v>
      </c>
      <c r="K12" s="133">
        <f>$C12*VLOOKUP($A12,'Non-energy Multiplier'!$A$95:$AQ$138,COLUMN('Non-energy Multiplier'!K$1),0)</f>
        <v>0</v>
      </c>
      <c r="L12" s="133">
        <f>$C12*VLOOKUP($A12,'Non-energy Multiplier'!$A$95:$AQ$138,COLUMN('Non-energy Multiplier'!L$1),0)</f>
        <v>0</v>
      </c>
      <c r="M12" s="133">
        <f>$C12*VLOOKUP($A12,'Non-energy Multiplier'!$A$95:$AQ$138,COLUMN('Non-energy Multiplier'!M$1),0)</f>
        <v>0</v>
      </c>
      <c r="N12" s="133">
        <f>$C12*VLOOKUP($A12,'Non-energy Multiplier'!$A$95:$AQ$138,COLUMN('Non-energy Multiplier'!N$1),0)</f>
        <v>0</v>
      </c>
      <c r="O12" s="133">
        <f>$C12*VLOOKUP($A12,'Non-energy Multiplier'!$A$95:$AQ$138,COLUMN('Non-energy Multiplier'!O$1),0)</f>
        <v>0</v>
      </c>
      <c r="P12" s="133">
        <f>$C12*VLOOKUP($A12,'Non-energy Multiplier'!$A$95:$AQ$138,COLUMN('Non-energy Multiplier'!P$1),0)</f>
        <v>0</v>
      </c>
      <c r="Q12" s="133">
        <f>$C12*VLOOKUP($A12,'Non-energy Multiplier'!$A$95:$AQ$138,COLUMN('Non-energy Multiplier'!Q$1),0)</f>
        <v>0</v>
      </c>
      <c r="R12" s="133">
        <f>$C12*VLOOKUP($A12,'Non-energy Multiplier'!$A$95:$AQ$138,COLUMN('Non-energy Multiplier'!R$1),0)</f>
        <v>0</v>
      </c>
      <c r="S12" s="133">
        <f>$C12*VLOOKUP($A12,'Non-energy Multiplier'!$A$95:$AQ$138,COLUMN('Non-energy Multiplier'!S$1),0)</f>
        <v>0</v>
      </c>
      <c r="T12" s="133">
        <f>$C12*VLOOKUP($A12,'Non-energy Multiplier'!$A$95:$AQ$138,COLUMN('Non-energy Multiplier'!T$1),0)</f>
        <v>0</v>
      </c>
      <c r="U12" s="133">
        <f>$C12*VLOOKUP($A12,'Non-energy Multiplier'!$A$95:$AQ$138,COLUMN('Non-energy Multiplier'!U$1),0)</f>
        <v>0</v>
      </c>
      <c r="V12" s="133">
        <f>$C12*VLOOKUP($A12,'Non-energy Multiplier'!$A$95:$AQ$138,COLUMN('Non-energy Multiplier'!V$1),0)</f>
        <v>0</v>
      </c>
      <c r="W12" s="133">
        <f>$C12*VLOOKUP($A12,'Non-energy Multiplier'!$A$95:$AQ$138,COLUMN('Non-energy Multiplier'!W$1),0)</f>
        <v>0</v>
      </c>
      <c r="X12" s="133">
        <f>$C12*VLOOKUP($A12,'Non-energy Multiplier'!$A$95:$AQ$138,COLUMN('Non-energy Multiplier'!X$1),0)</f>
        <v>0</v>
      </c>
      <c r="Y12" s="133">
        <f>$C12*VLOOKUP($A12,'Non-energy Multiplier'!$A$95:$AQ$138,COLUMN('Non-energy Multiplier'!Y$1),0)</f>
        <v>0</v>
      </c>
      <c r="Z12" s="133">
        <f>$C12*VLOOKUP($A12,'Non-energy Multiplier'!$A$95:$AQ$138,COLUMN('Non-energy Multiplier'!Z$1),0)</f>
        <v>0</v>
      </c>
      <c r="AA12" s="133">
        <f>$C12*VLOOKUP($A12,'Non-energy Multiplier'!$A$95:$AQ$138,COLUMN('Non-energy Multiplier'!AA$1),0)</f>
        <v>0</v>
      </c>
      <c r="AB12" s="133">
        <f>$C12*VLOOKUP($A12,'Non-energy Multiplier'!$A$95:$AQ$138,COLUMN('Non-energy Multiplier'!AB$1),0)</f>
        <v>0</v>
      </c>
      <c r="AC12" s="133">
        <f>$C12*VLOOKUP($A12,'Non-energy Multiplier'!$A$95:$AQ$138,COLUMN('Non-energy Multiplier'!AC$1),0)</f>
        <v>0</v>
      </c>
      <c r="AD12" s="133">
        <f>$C12*VLOOKUP($A12,'Non-energy Multiplier'!$A$95:$AQ$138,COLUMN('Non-energy Multiplier'!AD$1),0)</f>
        <v>0</v>
      </c>
      <c r="AE12" s="133">
        <f>$C12*VLOOKUP($A12,'Non-energy Multiplier'!$A$95:$AQ$138,COLUMN('Non-energy Multiplier'!AE$1),0)</f>
        <v>0</v>
      </c>
      <c r="AF12" s="133">
        <f>$C12*VLOOKUP($A12,'Non-energy Multiplier'!$A$95:$AQ$138,COLUMN('Non-energy Multiplier'!AF$1),0)</f>
        <v>0</v>
      </c>
      <c r="AG12" s="133">
        <f>$C12*VLOOKUP($A12,'Non-energy Multiplier'!$A$95:$AQ$138,COLUMN('Non-energy Multiplier'!AG$1),0)</f>
        <v>0</v>
      </c>
      <c r="AH12" s="133">
        <f>$C12*VLOOKUP($A12,'Non-energy Multiplier'!$A$95:$AQ$138,COLUMN('Non-energy Multiplier'!AH$1),0)</f>
        <v>0</v>
      </c>
      <c r="AI12" s="133">
        <f>$C12*VLOOKUP($A12,'Non-energy Multiplier'!$A$95:$AQ$138,COLUMN('Non-energy Multiplier'!AI$1),0)</f>
        <v>0</v>
      </c>
      <c r="AJ12" s="133">
        <f>$C12*VLOOKUP($A12,'Non-energy Multiplier'!$A$95:$AQ$138,COLUMN('Non-energy Multiplier'!AJ$1),0)</f>
        <v>0</v>
      </c>
      <c r="AK12" s="133">
        <f>$C12*VLOOKUP($A12,'Non-energy Multiplier'!$A$95:$AQ$138,COLUMN('Non-energy Multiplier'!AK$1),0)</f>
        <v>0</v>
      </c>
      <c r="AL12" s="133">
        <f>$C12*VLOOKUP($A12,'Non-energy Multiplier'!$A$95:$AQ$138,COLUMN('Non-energy Multiplier'!AL$1),0)</f>
        <v>0</v>
      </c>
      <c r="AM12" s="133">
        <f>$C12*VLOOKUP($A12,'Non-energy Multiplier'!$A$95:$AQ$138,COLUMN('Non-energy Multiplier'!AM$1),0)</f>
        <v>0</v>
      </c>
      <c r="AN12" s="133">
        <f>$C12*VLOOKUP($A12,'Non-energy Multiplier'!$A$95:$AQ$138,COLUMN('Non-energy Multiplier'!AN$1),0)</f>
        <v>0</v>
      </c>
      <c r="AO12" s="133">
        <f>$C12*VLOOKUP($A12,'Non-energy Multiplier'!$A$95:$AQ$138,COLUMN('Non-energy Multiplier'!AO$1),0)</f>
        <v>0</v>
      </c>
      <c r="AP12" s="133">
        <f>$C12*VLOOKUP($A12,'Non-energy Multiplier'!$A$95:$AQ$138,COLUMN('Non-energy Multiplier'!AP$1),0)</f>
        <v>0</v>
      </c>
      <c r="AQ12" s="133">
        <f>$C12*VLOOKUP($A12,'Non-energy Multiplier'!$A$95:$AQ$138,COLUMN('Non-energy Multiplier'!AQ$1),0)</f>
        <v>0</v>
      </c>
      <c r="AR12" s="133" t="str">
        <f>VLOOKUP($A12,'Sector Match'!$A$1:$B$43,2,0)</f>
        <v>food beverage and tobacco 10T12</v>
      </c>
    </row>
    <row r="13" spans="1:44" x14ac:dyDescent="0.2">
      <c r="A13" s="12" t="s">
        <v>12</v>
      </c>
      <c r="B13" s="133">
        <f>'Non-energy Use 2019'!F126</f>
        <v>0</v>
      </c>
      <c r="C13" s="133">
        <f>'Non-energy Use 2020'!F125</f>
        <v>0</v>
      </c>
      <c r="D13" s="133">
        <f>$C13*VLOOKUP($A13,'Non-energy Multiplier'!$A$95:$AQ$138,COLUMN('Non-energy Multiplier'!D$1),0)</f>
        <v>0</v>
      </c>
      <c r="E13" s="133">
        <f>$C13*VLOOKUP($A13,'Non-energy Multiplier'!$A$95:$AQ$138,COLUMN('Non-energy Multiplier'!E$1),0)</f>
        <v>0</v>
      </c>
      <c r="F13" s="133">
        <f>$C13*VLOOKUP($A13,'Non-energy Multiplier'!$A$95:$AQ$138,COLUMN('Non-energy Multiplier'!F$1),0)</f>
        <v>0</v>
      </c>
      <c r="G13" s="133">
        <f>$C13*VLOOKUP($A13,'Non-energy Multiplier'!$A$95:$AQ$138,COLUMN('Non-energy Multiplier'!G$1),0)</f>
        <v>0</v>
      </c>
      <c r="H13" s="133">
        <f>$C13*VLOOKUP($A13,'Non-energy Multiplier'!$A$95:$AQ$138,COLUMN('Non-energy Multiplier'!H$1),0)</f>
        <v>0</v>
      </c>
      <c r="I13" s="133">
        <f>$C13*VLOOKUP($A13,'Non-energy Multiplier'!$A$95:$AQ$138,COLUMN('Non-energy Multiplier'!I$1),0)</f>
        <v>0</v>
      </c>
      <c r="J13" s="133">
        <f>$C13*VLOOKUP($A13,'Non-energy Multiplier'!$A$95:$AQ$138,COLUMN('Non-energy Multiplier'!J$1),0)</f>
        <v>0</v>
      </c>
      <c r="K13" s="133">
        <f>$C13*VLOOKUP($A13,'Non-energy Multiplier'!$A$95:$AQ$138,COLUMN('Non-energy Multiplier'!K$1),0)</f>
        <v>0</v>
      </c>
      <c r="L13" s="133">
        <f>$C13*VLOOKUP($A13,'Non-energy Multiplier'!$A$95:$AQ$138,COLUMN('Non-energy Multiplier'!L$1),0)</f>
        <v>0</v>
      </c>
      <c r="M13" s="133">
        <f>$C13*VLOOKUP($A13,'Non-energy Multiplier'!$A$95:$AQ$138,COLUMN('Non-energy Multiplier'!M$1),0)</f>
        <v>0</v>
      </c>
      <c r="N13" s="133">
        <f>$C13*VLOOKUP($A13,'Non-energy Multiplier'!$A$95:$AQ$138,COLUMN('Non-energy Multiplier'!N$1),0)</f>
        <v>0</v>
      </c>
      <c r="O13" s="133">
        <f>$C13*VLOOKUP($A13,'Non-energy Multiplier'!$A$95:$AQ$138,COLUMN('Non-energy Multiplier'!O$1),0)</f>
        <v>0</v>
      </c>
      <c r="P13" s="133">
        <f>$C13*VLOOKUP($A13,'Non-energy Multiplier'!$A$95:$AQ$138,COLUMN('Non-energy Multiplier'!P$1),0)</f>
        <v>0</v>
      </c>
      <c r="Q13" s="133">
        <f>$C13*VLOOKUP($A13,'Non-energy Multiplier'!$A$95:$AQ$138,COLUMN('Non-energy Multiplier'!Q$1),0)</f>
        <v>0</v>
      </c>
      <c r="R13" s="133">
        <f>$C13*VLOOKUP($A13,'Non-energy Multiplier'!$A$95:$AQ$138,COLUMN('Non-energy Multiplier'!R$1),0)</f>
        <v>0</v>
      </c>
      <c r="S13" s="133">
        <f>$C13*VLOOKUP($A13,'Non-energy Multiplier'!$A$95:$AQ$138,COLUMN('Non-energy Multiplier'!S$1),0)</f>
        <v>0</v>
      </c>
      <c r="T13" s="133">
        <f>$C13*VLOOKUP($A13,'Non-energy Multiplier'!$A$95:$AQ$138,COLUMN('Non-energy Multiplier'!T$1),0)</f>
        <v>0</v>
      </c>
      <c r="U13" s="133">
        <f>$C13*VLOOKUP($A13,'Non-energy Multiplier'!$A$95:$AQ$138,COLUMN('Non-energy Multiplier'!U$1),0)</f>
        <v>0</v>
      </c>
      <c r="V13" s="133">
        <f>$C13*VLOOKUP($A13,'Non-energy Multiplier'!$A$95:$AQ$138,COLUMN('Non-energy Multiplier'!V$1),0)</f>
        <v>0</v>
      </c>
      <c r="W13" s="133">
        <f>$C13*VLOOKUP($A13,'Non-energy Multiplier'!$A$95:$AQ$138,COLUMN('Non-energy Multiplier'!W$1),0)</f>
        <v>0</v>
      </c>
      <c r="X13" s="133">
        <f>$C13*VLOOKUP($A13,'Non-energy Multiplier'!$A$95:$AQ$138,COLUMN('Non-energy Multiplier'!X$1),0)</f>
        <v>0</v>
      </c>
      <c r="Y13" s="133">
        <f>$C13*VLOOKUP($A13,'Non-energy Multiplier'!$A$95:$AQ$138,COLUMN('Non-energy Multiplier'!Y$1),0)</f>
        <v>0</v>
      </c>
      <c r="Z13" s="133">
        <f>$C13*VLOOKUP($A13,'Non-energy Multiplier'!$A$95:$AQ$138,COLUMN('Non-energy Multiplier'!Z$1),0)</f>
        <v>0</v>
      </c>
      <c r="AA13" s="133">
        <f>$C13*VLOOKUP($A13,'Non-energy Multiplier'!$A$95:$AQ$138,COLUMN('Non-energy Multiplier'!AA$1),0)</f>
        <v>0</v>
      </c>
      <c r="AB13" s="133">
        <f>$C13*VLOOKUP($A13,'Non-energy Multiplier'!$A$95:$AQ$138,COLUMN('Non-energy Multiplier'!AB$1),0)</f>
        <v>0</v>
      </c>
      <c r="AC13" s="133">
        <f>$C13*VLOOKUP($A13,'Non-energy Multiplier'!$A$95:$AQ$138,COLUMN('Non-energy Multiplier'!AC$1),0)</f>
        <v>0</v>
      </c>
      <c r="AD13" s="133">
        <f>$C13*VLOOKUP($A13,'Non-energy Multiplier'!$A$95:$AQ$138,COLUMN('Non-energy Multiplier'!AD$1),0)</f>
        <v>0</v>
      </c>
      <c r="AE13" s="133">
        <f>$C13*VLOOKUP($A13,'Non-energy Multiplier'!$A$95:$AQ$138,COLUMN('Non-energy Multiplier'!AE$1),0)</f>
        <v>0</v>
      </c>
      <c r="AF13" s="133">
        <f>$C13*VLOOKUP($A13,'Non-energy Multiplier'!$A$95:$AQ$138,COLUMN('Non-energy Multiplier'!AF$1),0)</f>
        <v>0</v>
      </c>
      <c r="AG13" s="133">
        <f>$C13*VLOOKUP($A13,'Non-energy Multiplier'!$A$95:$AQ$138,COLUMN('Non-energy Multiplier'!AG$1),0)</f>
        <v>0</v>
      </c>
      <c r="AH13" s="133">
        <f>$C13*VLOOKUP($A13,'Non-energy Multiplier'!$A$95:$AQ$138,COLUMN('Non-energy Multiplier'!AH$1),0)</f>
        <v>0</v>
      </c>
      <c r="AI13" s="133">
        <f>$C13*VLOOKUP($A13,'Non-energy Multiplier'!$A$95:$AQ$138,COLUMN('Non-energy Multiplier'!AI$1),0)</f>
        <v>0</v>
      </c>
      <c r="AJ13" s="133">
        <f>$C13*VLOOKUP($A13,'Non-energy Multiplier'!$A$95:$AQ$138,COLUMN('Non-energy Multiplier'!AJ$1),0)</f>
        <v>0</v>
      </c>
      <c r="AK13" s="133">
        <f>$C13*VLOOKUP($A13,'Non-energy Multiplier'!$A$95:$AQ$138,COLUMN('Non-energy Multiplier'!AK$1),0)</f>
        <v>0</v>
      </c>
      <c r="AL13" s="133">
        <f>$C13*VLOOKUP($A13,'Non-energy Multiplier'!$A$95:$AQ$138,COLUMN('Non-energy Multiplier'!AL$1),0)</f>
        <v>0</v>
      </c>
      <c r="AM13" s="133">
        <f>$C13*VLOOKUP($A13,'Non-energy Multiplier'!$A$95:$AQ$138,COLUMN('Non-energy Multiplier'!AM$1),0)</f>
        <v>0</v>
      </c>
      <c r="AN13" s="133">
        <f>$C13*VLOOKUP($A13,'Non-energy Multiplier'!$A$95:$AQ$138,COLUMN('Non-energy Multiplier'!AN$1),0)</f>
        <v>0</v>
      </c>
      <c r="AO13" s="133">
        <f>$C13*VLOOKUP($A13,'Non-energy Multiplier'!$A$95:$AQ$138,COLUMN('Non-energy Multiplier'!AO$1),0)</f>
        <v>0</v>
      </c>
      <c r="AP13" s="133">
        <f>$C13*VLOOKUP($A13,'Non-energy Multiplier'!$A$95:$AQ$138,COLUMN('Non-energy Multiplier'!AP$1),0)</f>
        <v>0</v>
      </c>
      <c r="AQ13" s="133">
        <f>$C13*VLOOKUP($A13,'Non-energy Multiplier'!$A$95:$AQ$138,COLUMN('Non-energy Multiplier'!AQ$1),0)</f>
        <v>0</v>
      </c>
      <c r="AR13" s="133" t="str">
        <f>VLOOKUP($A13,'Sector Match'!$A$1:$B$43,2,0)</f>
        <v>food beverage and tobacco 10T12</v>
      </c>
    </row>
    <row r="14" spans="1:44" x14ac:dyDescent="0.2">
      <c r="A14" s="12" t="s">
        <v>13</v>
      </c>
      <c r="B14" s="133">
        <f>'Non-energy Use 2019'!F127</f>
        <v>0</v>
      </c>
      <c r="C14" s="133">
        <f>'Non-energy Use 2020'!F126</f>
        <v>0</v>
      </c>
      <c r="D14" s="133">
        <f>$C14*VLOOKUP($A14,'Non-energy Multiplier'!$A$95:$AQ$138,COLUMN('Non-energy Multiplier'!D$1),0)</f>
        <v>0</v>
      </c>
      <c r="E14" s="133">
        <f>$C14*VLOOKUP($A14,'Non-energy Multiplier'!$A$95:$AQ$138,COLUMN('Non-energy Multiplier'!E$1),0)</f>
        <v>0</v>
      </c>
      <c r="F14" s="133">
        <f>$C14*VLOOKUP($A14,'Non-energy Multiplier'!$A$95:$AQ$138,COLUMN('Non-energy Multiplier'!F$1),0)</f>
        <v>0</v>
      </c>
      <c r="G14" s="133">
        <f>$C14*VLOOKUP($A14,'Non-energy Multiplier'!$A$95:$AQ$138,COLUMN('Non-energy Multiplier'!G$1),0)</f>
        <v>0</v>
      </c>
      <c r="H14" s="133">
        <f>$C14*VLOOKUP($A14,'Non-energy Multiplier'!$A$95:$AQ$138,COLUMN('Non-energy Multiplier'!H$1),0)</f>
        <v>0</v>
      </c>
      <c r="I14" s="133">
        <f>$C14*VLOOKUP($A14,'Non-energy Multiplier'!$A$95:$AQ$138,COLUMN('Non-energy Multiplier'!I$1),0)</f>
        <v>0</v>
      </c>
      <c r="J14" s="133">
        <f>$C14*VLOOKUP($A14,'Non-energy Multiplier'!$A$95:$AQ$138,COLUMN('Non-energy Multiplier'!J$1),0)</f>
        <v>0</v>
      </c>
      <c r="K14" s="133">
        <f>$C14*VLOOKUP($A14,'Non-energy Multiplier'!$A$95:$AQ$138,COLUMN('Non-energy Multiplier'!K$1),0)</f>
        <v>0</v>
      </c>
      <c r="L14" s="133">
        <f>$C14*VLOOKUP($A14,'Non-energy Multiplier'!$A$95:$AQ$138,COLUMN('Non-energy Multiplier'!L$1),0)</f>
        <v>0</v>
      </c>
      <c r="M14" s="133">
        <f>$C14*VLOOKUP($A14,'Non-energy Multiplier'!$A$95:$AQ$138,COLUMN('Non-energy Multiplier'!M$1),0)</f>
        <v>0</v>
      </c>
      <c r="N14" s="133">
        <f>$C14*VLOOKUP($A14,'Non-energy Multiplier'!$A$95:$AQ$138,COLUMN('Non-energy Multiplier'!N$1),0)</f>
        <v>0</v>
      </c>
      <c r="O14" s="133">
        <f>$C14*VLOOKUP($A14,'Non-energy Multiplier'!$A$95:$AQ$138,COLUMN('Non-energy Multiplier'!O$1),0)</f>
        <v>0</v>
      </c>
      <c r="P14" s="133">
        <f>$C14*VLOOKUP($A14,'Non-energy Multiplier'!$A$95:$AQ$138,COLUMN('Non-energy Multiplier'!P$1),0)</f>
        <v>0</v>
      </c>
      <c r="Q14" s="133">
        <f>$C14*VLOOKUP($A14,'Non-energy Multiplier'!$A$95:$AQ$138,COLUMN('Non-energy Multiplier'!Q$1),0)</f>
        <v>0</v>
      </c>
      <c r="R14" s="133">
        <f>$C14*VLOOKUP($A14,'Non-energy Multiplier'!$A$95:$AQ$138,COLUMN('Non-energy Multiplier'!R$1),0)</f>
        <v>0</v>
      </c>
      <c r="S14" s="133">
        <f>$C14*VLOOKUP($A14,'Non-energy Multiplier'!$A$95:$AQ$138,COLUMN('Non-energy Multiplier'!S$1),0)</f>
        <v>0</v>
      </c>
      <c r="T14" s="133">
        <f>$C14*VLOOKUP($A14,'Non-energy Multiplier'!$A$95:$AQ$138,COLUMN('Non-energy Multiplier'!T$1),0)</f>
        <v>0</v>
      </c>
      <c r="U14" s="133">
        <f>$C14*VLOOKUP($A14,'Non-energy Multiplier'!$A$95:$AQ$138,COLUMN('Non-energy Multiplier'!U$1),0)</f>
        <v>0</v>
      </c>
      <c r="V14" s="133">
        <f>$C14*VLOOKUP($A14,'Non-energy Multiplier'!$A$95:$AQ$138,COLUMN('Non-energy Multiplier'!V$1),0)</f>
        <v>0</v>
      </c>
      <c r="W14" s="133">
        <f>$C14*VLOOKUP($A14,'Non-energy Multiplier'!$A$95:$AQ$138,COLUMN('Non-energy Multiplier'!W$1),0)</f>
        <v>0</v>
      </c>
      <c r="X14" s="133">
        <f>$C14*VLOOKUP($A14,'Non-energy Multiplier'!$A$95:$AQ$138,COLUMN('Non-energy Multiplier'!X$1),0)</f>
        <v>0</v>
      </c>
      <c r="Y14" s="133">
        <f>$C14*VLOOKUP($A14,'Non-energy Multiplier'!$A$95:$AQ$138,COLUMN('Non-energy Multiplier'!Y$1),0)</f>
        <v>0</v>
      </c>
      <c r="Z14" s="133">
        <f>$C14*VLOOKUP($A14,'Non-energy Multiplier'!$A$95:$AQ$138,COLUMN('Non-energy Multiplier'!Z$1),0)</f>
        <v>0</v>
      </c>
      <c r="AA14" s="133">
        <f>$C14*VLOOKUP($A14,'Non-energy Multiplier'!$A$95:$AQ$138,COLUMN('Non-energy Multiplier'!AA$1),0)</f>
        <v>0</v>
      </c>
      <c r="AB14" s="133">
        <f>$C14*VLOOKUP($A14,'Non-energy Multiplier'!$A$95:$AQ$138,COLUMN('Non-energy Multiplier'!AB$1),0)</f>
        <v>0</v>
      </c>
      <c r="AC14" s="133">
        <f>$C14*VLOOKUP($A14,'Non-energy Multiplier'!$A$95:$AQ$138,COLUMN('Non-energy Multiplier'!AC$1),0)</f>
        <v>0</v>
      </c>
      <c r="AD14" s="133">
        <f>$C14*VLOOKUP($A14,'Non-energy Multiplier'!$A$95:$AQ$138,COLUMN('Non-energy Multiplier'!AD$1),0)</f>
        <v>0</v>
      </c>
      <c r="AE14" s="133">
        <f>$C14*VLOOKUP($A14,'Non-energy Multiplier'!$A$95:$AQ$138,COLUMN('Non-energy Multiplier'!AE$1),0)</f>
        <v>0</v>
      </c>
      <c r="AF14" s="133">
        <f>$C14*VLOOKUP($A14,'Non-energy Multiplier'!$A$95:$AQ$138,COLUMN('Non-energy Multiplier'!AF$1),0)</f>
        <v>0</v>
      </c>
      <c r="AG14" s="133">
        <f>$C14*VLOOKUP($A14,'Non-energy Multiplier'!$A$95:$AQ$138,COLUMN('Non-energy Multiplier'!AG$1),0)</f>
        <v>0</v>
      </c>
      <c r="AH14" s="133">
        <f>$C14*VLOOKUP($A14,'Non-energy Multiplier'!$A$95:$AQ$138,COLUMN('Non-energy Multiplier'!AH$1),0)</f>
        <v>0</v>
      </c>
      <c r="AI14" s="133">
        <f>$C14*VLOOKUP($A14,'Non-energy Multiplier'!$A$95:$AQ$138,COLUMN('Non-energy Multiplier'!AI$1),0)</f>
        <v>0</v>
      </c>
      <c r="AJ14" s="133">
        <f>$C14*VLOOKUP($A14,'Non-energy Multiplier'!$A$95:$AQ$138,COLUMN('Non-energy Multiplier'!AJ$1),0)</f>
        <v>0</v>
      </c>
      <c r="AK14" s="133">
        <f>$C14*VLOOKUP($A14,'Non-energy Multiplier'!$A$95:$AQ$138,COLUMN('Non-energy Multiplier'!AK$1),0)</f>
        <v>0</v>
      </c>
      <c r="AL14" s="133">
        <f>$C14*VLOOKUP($A14,'Non-energy Multiplier'!$A$95:$AQ$138,COLUMN('Non-energy Multiplier'!AL$1),0)</f>
        <v>0</v>
      </c>
      <c r="AM14" s="133">
        <f>$C14*VLOOKUP($A14,'Non-energy Multiplier'!$A$95:$AQ$138,COLUMN('Non-energy Multiplier'!AM$1),0)</f>
        <v>0</v>
      </c>
      <c r="AN14" s="133">
        <f>$C14*VLOOKUP($A14,'Non-energy Multiplier'!$A$95:$AQ$138,COLUMN('Non-energy Multiplier'!AN$1),0)</f>
        <v>0</v>
      </c>
      <c r="AO14" s="133">
        <f>$C14*VLOOKUP($A14,'Non-energy Multiplier'!$A$95:$AQ$138,COLUMN('Non-energy Multiplier'!AO$1),0)</f>
        <v>0</v>
      </c>
      <c r="AP14" s="133">
        <f>$C14*VLOOKUP($A14,'Non-energy Multiplier'!$A$95:$AQ$138,COLUMN('Non-energy Multiplier'!AP$1),0)</f>
        <v>0</v>
      </c>
      <c r="AQ14" s="133">
        <f>$C14*VLOOKUP($A14,'Non-energy Multiplier'!$A$95:$AQ$138,COLUMN('Non-energy Multiplier'!AQ$1),0)</f>
        <v>0</v>
      </c>
      <c r="AR14" s="133" t="str">
        <f>VLOOKUP($A14,'Sector Match'!$A$1:$B$43,2,0)</f>
        <v>textiles apparel and leather 13T15</v>
      </c>
    </row>
    <row r="15" spans="1:44" x14ac:dyDescent="0.2">
      <c r="A15" s="12" t="s">
        <v>14</v>
      </c>
      <c r="B15" s="133">
        <f>'Non-energy Use 2019'!F128</f>
        <v>0</v>
      </c>
      <c r="C15" s="133">
        <f>'Non-energy Use 2020'!F127</f>
        <v>0</v>
      </c>
      <c r="D15" s="133">
        <f>$C15*VLOOKUP($A15,'Non-energy Multiplier'!$A$95:$AQ$138,COLUMN('Non-energy Multiplier'!D$1),0)</f>
        <v>0</v>
      </c>
      <c r="E15" s="133">
        <f>$C15*VLOOKUP($A15,'Non-energy Multiplier'!$A$95:$AQ$138,COLUMN('Non-energy Multiplier'!E$1),0)</f>
        <v>0</v>
      </c>
      <c r="F15" s="133">
        <f>$C15*VLOOKUP($A15,'Non-energy Multiplier'!$A$95:$AQ$138,COLUMN('Non-energy Multiplier'!F$1),0)</f>
        <v>0</v>
      </c>
      <c r="G15" s="133">
        <f>$C15*VLOOKUP($A15,'Non-energy Multiplier'!$A$95:$AQ$138,COLUMN('Non-energy Multiplier'!G$1),0)</f>
        <v>0</v>
      </c>
      <c r="H15" s="133">
        <f>$C15*VLOOKUP($A15,'Non-energy Multiplier'!$A$95:$AQ$138,COLUMN('Non-energy Multiplier'!H$1),0)</f>
        <v>0</v>
      </c>
      <c r="I15" s="133">
        <f>$C15*VLOOKUP($A15,'Non-energy Multiplier'!$A$95:$AQ$138,COLUMN('Non-energy Multiplier'!I$1),0)</f>
        <v>0</v>
      </c>
      <c r="J15" s="133">
        <f>$C15*VLOOKUP($A15,'Non-energy Multiplier'!$A$95:$AQ$138,COLUMN('Non-energy Multiplier'!J$1),0)</f>
        <v>0</v>
      </c>
      <c r="K15" s="133">
        <f>$C15*VLOOKUP($A15,'Non-energy Multiplier'!$A$95:$AQ$138,COLUMN('Non-energy Multiplier'!K$1),0)</f>
        <v>0</v>
      </c>
      <c r="L15" s="133">
        <f>$C15*VLOOKUP($A15,'Non-energy Multiplier'!$A$95:$AQ$138,COLUMN('Non-energy Multiplier'!L$1),0)</f>
        <v>0</v>
      </c>
      <c r="M15" s="133">
        <f>$C15*VLOOKUP($A15,'Non-energy Multiplier'!$A$95:$AQ$138,COLUMN('Non-energy Multiplier'!M$1),0)</f>
        <v>0</v>
      </c>
      <c r="N15" s="133">
        <f>$C15*VLOOKUP($A15,'Non-energy Multiplier'!$A$95:$AQ$138,COLUMN('Non-energy Multiplier'!N$1),0)</f>
        <v>0</v>
      </c>
      <c r="O15" s="133">
        <f>$C15*VLOOKUP($A15,'Non-energy Multiplier'!$A$95:$AQ$138,COLUMN('Non-energy Multiplier'!O$1),0)</f>
        <v>0</v>
      </c>
      <c r="P15" s="133">
        <f>$C15*VLOOKUP($A15,'Non-energy Multiplier'!$A$95:$AQ$138,COLUMN('Non-energy Multiplier'!P$1),0)</f>
        <v>0</v>
      </c>
      <c r="Q15" s="133">
        <f>$C15*VLOOKUP($A15,'Non-energy Multiplier'!$A$95:$AQ$138,COLUMN('Non-energy Multiplier'!Q$1),0)</f>
        <v>0</v>
      </c>
      <c r="R15" s="133">
        <f>$C15*VLOOKUP($A15,'Non-energy Multiplier'!$A$95:$AQ$138,COLUMN('Non-energy Multiplier'!R$1),0)</f>
        <v>0</v>
      </c>
      <c r="S15" s="133">
        <f>$C15*VLOOKUP($A15,'Non-energy Multiplier'!$A$95:$AQ$138,COLUMN('Non-energy Multiplier'!S$1),0)</f>
        <v>0</v>
      </c>
      <c r="T15" s="133">
        <f>$C15*VLOOKUP($A15,'Non-energy Multiplier'!$A$95:$AQ$138,COLUMN('Non-energy Multiplier'!T$1),0)</f>
        <v>0</v>
      </c>
      <c r="U15" s="133">
        <f>$C15*VLOOKUP($A15,'Non-energy Multiplier'!$A$95:$AQ$138,COLUMN('Non-energy Multiplier'!U$1),0)</f>
        <v>0</v>
      </c>
      <c r="V15" s="133">
        <f>$C15*VLOOKUP($A15,'Non-energy Multiplier'!$A$95:$AQ$138,COLUMN('Non-energy Multiplier'!V$1),0)</f>
        <v>0</v>
      </c>
      <c r="W15" s="133">
        <f>$C15*VLOOKUP($A15,'Non-energy Multiplier'!$A$95:$AQ$138,COLUMN('Non-energy Multiplier'!W$1),0)</f>
        <v>0</v>
      </c>
      <c r="X15" s="133">
        <f>$C15*VLOOKUP($A15,'Non-energy Multiplier'!$A$95:$AQ$138,COLUMN('Non-energy Multiplier'!X$1),0)</f>
        <v>0</v>
      </c>
      <c r="Y15" s="133">
        <f>$C15*VLOOKUP($A15,'Non-energy Multiplier'!$A$95:$AQ$138,COLUMN('Non-energy Multiplier'!Y$1),0)</f>
        <v>0</v>
      </c>
      <c r="Z15" s="133">
        <f>$C15*VLOOKUP($A15,'Non-energy Multiplier'!$A$95:$AQ$138,COLUMN('Non-energy Multiplier'!Z$1),0)</f>
        <v>0</v>
      </c>
      <c r="AA15" s="133">
        <f>$C15*VLOOKUP($A15,'Non-energy Multiplier'!$A$95:$AQ$138,COLUMN('Non-energy Multiplier'!AA$1),0)</f>
        <v>0</v>
      </c>
      <c r="AB15" s="133">
        <f>$C15*VLOOKUP($A15,'Non-energy Multiplier'!$A$95:$AQ$138,COLUMN('Non-energy Multiplier'!AB$1),0)</f>
        <v>0</v>
      </c>
      <c r="AC15" s="133">
        <f>$C15*VLOOKUP($A15,'Non-energy Multiplier'!$A$95:$AQ$138,COLUMN('Non-energy Multiplier'!AC$1),0)</f>
        <v>0</v>
      </c>
      <c r="AD15" s="133">
        <f>$C15*VLOOKUP($A15,'Non-energy Multiplier'!$A$95:$AQ$138,COLUMN('Non-energy Multiplier'!AD$1),0)</f>
        <v>0</v>
      </c>
      <c r="AE15" s="133">
        <f>$C15*VLOOKUP($A15,'Non-energy Multiplier'!$A$95:$AQ$138,COLUMN('Non-energy Multiplier'!AE$1),0)</f>
        <v>0</v>
      </c>
      <c r="AF15" s="133">
        <f>$C15*VLOOKUP($A15,'Non-energy Multiplier'!$A$95:$AQ$138,COLUMN('Non-energy Multiplier'!AF$1),0)</f>
        <v>0</v>
      </c>
      <c r="AG15" s="133">
        <f>$C15*VLOOKUP($A15,'Non-energy Multiplier'!$A$95:$AQ$138,COLUMN('Non-energy Multiplier'!AG$1),0)</f>
        <v>0</v>
      </c>
      <c r="AH15" s="133">
        <f>$C15*VLOOKUP($A15,'Non-energy Multiplier'!$A$95:$AQ$138,COLUMN('Non-energy Multiplier'!AH$1),0)</f>
        <v>0</v>
      </c>
      <c r="AI15" s="133">
        <f>$C15*VLOOKUP($A15,'Non-energy Multiplier'!$A$95:$AQ$138,COLUMN('Non-energy Multiplier'!AI$1),0)</f>
        <v>0</v>
      </c>
      <c r="AJ15" s="133">
        <f>$C15*VLOOKUP($A15,'Non-energy Multiplier'!$A$95:$AQ$138,COLUMN('Non-energy Multiplier'!AJ$1),0)</f>
        <v>0</v>
      </c>
      <c r="AK15" s="133">
        <f>$C15*VLOOKUP($A15,'Non-energy Multiplier'!$A$95:$AQ$138,COLUMN('Non-energy Multiplier'!AK$1),0)</f>
        <v>0</v>
      </c>
      <c r="AL15" s="133">
        <f>$C15*VLOOKUP($A15,'Non-energy Multiplier'!$A$95:$AQ$138,COLUMN('Non-energy Multiplier'!AL$1),0)</f>
        <v>0</v>
      </c>
      <c r="AM15" s="133">
        <f>$C15*VLOOKUP($A15,'Non-energy Multiplier'!$A$95:$AQ$138,COLUMN('Non-energy Multiplier'!AM$1),0)</f>
        <v>0</v>
      </c>
      <c r="AN15" s="133">
        <f>$C15*VLOOKUP($A15,'Non-energy Multiplier'!$A$95:$AQ$138,COLUMN('Non-energy Multiplier'!AN$1),0)</f>
        <v>0</v>
      </c>
      <c r="AO15" s="133">
        <f>$C15*VLOOKUP($A15,'Non-energy Multiplier'!$A$95:$AQ$138,COLUMN('Non-energy Multiplier'!AO$1),0)</f>
        <v>0</v>
      </c>
      <c r="AP15" s="133">
        <f>$C15*VLOOKUP($A15,'Non-energy Multiplier'!$A$95:$AQ$138,COLUMN('Non-energy Multiplier'!AP$1),0)</f>
        <v>0</v>
      </c>
      <c r="AQ15" s="133">
        <f>$C15*VLOOKUP($A15,'Non-energy Multiplier'!$A$95:$AQ$138,COLUMN('Non-energy Multiplier'!AQ$1),0)</f>
        <v>0</v>
      </c>
      <c r="AR15" s="133" t="str">
        <f>VLOOKUP($A15,'Sector Match'!$A$1:$B$43,2,0)</f>
        <v>textiles apparel and leather 13T15</v>
      </c>
    </row>
    <row r="16" spans="1:44" x14ac:dyDescent="0.2">
      <c r="A16" s="12" t="s">
        <v>15</v>
      </c>
      <c r="B16" s="133">
        <f>'Non-energy Use 2019'!F129</f>
        <v>0</v>
      </c>
      <c r="C16" s="133">
        <f>'Non-energy Use 2020'!F128</f>
        <v>0</v>
      </c>
      <c r="D16" s="133">
        <f>$C16*VLOOKUP($A16,'Non-energy Multiplier'!$A$95:$AQ$138,COLUMN('Non-energy Multiplier'!D$1),0)</f>
        <v>0</v>
      </c>
      <c r="E16" s="133">
        <f>$C16*VLOOKUP($A16,'Non-energy Multiplier'!$A$95:$AQ$138,COLUMN('Non-energy Multiplier'!E$1),0)</f>
        <v>0</v>
      </c>
      <c r="F16" s="133">
        <f>$C16*VLOOKUP($A16,'Non-energy Multiplier'!$A$95:$AQ$138,COLUMN('Non-energy Multiplier'!F$1),0)</f>
        <v>0</v>
      </c>
      <c r="G16" s="133">
        <f>$C16*VLOOKUP($A16,'Non-energy Multiplier'!$A$95:$AQ$138,COLUMN('Non-energy Multiplier'!G$1),0)</f>
        <v>0</v>
      </c>
      <c r="H16" s="133">
        <f>$C16*VLOOKUP($A16,'Non-energy Multiplier'!$A$95:$AQ$138,COLUMN('Non-energy Multiplier'!H$1),0)</f>
        <v>0</v>
      </c>
      <c r="I16" s="133">
        <f>$C16*VLOOKUP($A16,'Non-energy Multiplier'!$A$95:$AQ$138,COLUMN('Non-energy Multiplier'!I$1),0)</f>
        <v>0</v>
      </c>
      <c r="J16" s="133">
        <f>$C16*VLOOKUP($A16,'Non-energy Multiplier'!$A$95:$AQ$138,COLUMN('Non-energy Multiplier'!J$1),0)</f>
        <v>0</v>
      </c>
      <c r="K16" s="133">
        <f>$C16*VLOOKUP($A16,'Non-energy Multiplier'!$A$95:$AQ$138,COLUMN('Non-energy Multiplier'!K$1),0)</f>
        <v>0</v>
      </c>
      <c r="L16" s="133">
        <f>$C16*VLOOKUP($A16,'Non-energy Multiplier'!$A$95:$AQ$138,COLUMN('Non-energy Multiplier'!L$1),0)</f>
        <v>0</v>
      </c>
      <c r="M16" s="133">
        <f>$C16*VLOOKUP($A16,'Non-energy Multiplier'!$A$95:$AQ$138,COLUMN('Non-energy Multiplier'!M$1),0)</f>
        <v>0</v>
      </c>
      <c r="N16" s="133">
        <f>$C16*VLOOKUP($A16,'Non-energy Multiplier'!$A$95:$AQ$138,COLUMN('Non-energy Multiplier'!N$1),0)</f>
        <v>0</v>
      </c>
      <c r="O16" s="133">
        <f>$C16*VLOOKUP($A16,'Non-energy Multiplier'!$A$95:$AQ$138,COLUMN('Non-energy Multiplier'!O$1),0)</f>
        <v>0</v>
      </c>
      <c r="P16" s="133">
        <f>$C16*VLOOKUP($A16,'Non-energy Multiplier'!$A$95:$AQ$138,COLUMN('Non-energy Multiplier'!P$1),0)</f>
        <v>0</v>
      </c>
      <c r="Q16" s="133">
        <f>$C16*VLOOKUP($A16,'Non-energy Multiplier'!$A$95:$AQ$138,COLUMN('Non-energy Multiplier'!Q$1),0)</f>
        <v>0</v>
      </c>
      <c r="R16" s="133">
        <f>$C16*VLOOKUP($A16,'Non-energy Multiplier'!$A$95:$AQ$138,COLUMN('Non-energy Multiplier'!R$1),0)</f>
        <v>0</v>
      </c>
      <c r="S16" s="133">
        <f>$C16*VLOOKUP($A16,'Non-energy Multiplier'!$A$95:$AQ$138,COLUMN('Non-energy Multiplier'!S$1),0)</f>
        <v>0</v>
      </c>
      <c r="T16" s="133">
        <f>$C16*VLOOKUP($A16,'Non-energy Multiplier'!$A$95:$AQ$138,COLUMN('Non-energy Multiplier'!T$1),0)</f>
        <v>0</v>
      </c>
      <c r="U16" s="133">
        <f>$C16*VLOOKUP($A16,'Non-energy Multiplier'!$A$95:$AQ$138,COLUMN('Non-energy Multiplier'!U$1),0)</f>
        <v>0</v>
      </c>
      <c r="V16" s="133">
        <f>$C16*VLOOKUP($A16,'Non-energy Multiplier'!$A$95:$AQ$138,COLUMN('Non-energy Multiplier'!V$1),0)</f>
        <v>0</v>
      </c>
      <c r="W16" s="133">
        <f>$C16*VLOOKUP($A16,'Non-energy Multiplier'!$A$95:$AQ$138,COLUMN('Non-energy Multiplier'!W$1),0)</f>
        <v>0</v>
      </c>
      <c r="X16" s="133">
        <f>$C16*VLOOKUP($A16,'Non-energy Multiplier'!$A$95:$AQ$138,COLUMN('Non-energy Multiplier'!X$1),0)</f>
        <v>0</v>
      </c>
      <c r="Y16" s="133">
        <f>$C16*VLOOKUP($A16,'Non-energy Multiplier'!$A$95:$AQ$138,COLUMN('Non-energy Multiplier'!Y$1),0)</f>
        <v>0</v>
      </c>
      <c r="Z16" s="133">
        <f>$C16*VLOOKUP($A16,'Non-energy Multiplier'!$A$95:$AQ$138,COLUMN('Non-energy Multiplier'!Z$1),0)</f>
        <v>0</v>
      </c>
      <c r="AA16" s="133">
        <f>$C16*VLOOKUP($A16,'Non-energy Multiplier'!$A$95:$AQ$138,COLUMN('Non-energy Multiplier'!AA$1),0)</f>
        <v>0</v>
      </c>
      <c r="AB16" s="133">
        <f>$C16*VLOOKUP($A16,'Non-energy Multiplier'!$A$95:$AQ$138,COLUMN('Non-energy Multiplier'!AB$1),0)</f>
        <v>0</v>
      </c>
      <c r="AC16" s="133">
        <f>$C16*VLOOKUP($A16,'Non-energy Multiplier'!$A$95:$AQ$138,COLUMN('Non-energy Multiplier'!AC$1),0)</f>
        <v>0</v>
      </c>
      <c r="AD16" s="133">
        <f>$C16*VLOOKUP($A16,'Non-energy Multiplier'!$A$95:$AQ$138,COLUMN('Non-energy Multiplier'!AD$1),0)</f>
        <v>0</v>
      </c>
      <c r="AE16" s="133">
        <f>$C16*VLOOKUP($A16,'Non-energy Multiplier'!$A$95:$AQ$138,COLUMN('Non-energy Multiplier'!AE$1),0)</f>
        <v>0</v>
      </c>
      <c r="AF16" s="133">
        <f>$C16*VLOOKUP($A16,'Non-energy Multiplier'!$A$95:$AQ$138,COLUMN('Non-energy Multiplier'!AF$1),0)</f>
        <v>0</v>
      </c>
      <c r="AG16" s="133">
        <f>$C16*VLOOKUP($A16,'Non-energy Multiplier'!$A$95:$AQ$138,COLUMN('Non-energy Multiplier'!AG$1),0)</f>
        <v>0</v>
      </c>
      <c r="AH16" s="133">
        <f>$C16*VLOOKUP($A16,'Non-energy Multiplier'!$A$95:$AQ$138,COLUMN('Non-energy Multiplier'!AH$1),0)</f>
        <v>0</v>
      </c>
      <c r="AI16" s="133">
        <f>$C16*VLOOKUP($A16,'Non-energy Multiplier'!$A$95:$AQ$138,COLUMN('Non-energy Multiplier'!AI$1),0)</f>
        <v>0</v>
      </c>
      <c r="AJ16" s="133">
        <f>$C16*VLOOKUP($A16,'Non-energy Multiplier'!$A$95:$AQ$138,COLUMN('Non-energy Multiplier'!AJ$1),0)</f>
        <v>0</v>
      </c>
      <c r="AK16" s="133">
        <f>$C16*VLOOKUP($A16,'Non-energy Multiplier'!$A$95:$AQ$138,COLUMN('Non-energy Multiplier'!AK$1),0)</f>
        <v>0</v>
      </c>
      <c r="AL16" s="133">
        <f>$C16*VLOOKUP($A16,'Non-energy Multiplier'!$A$95:$AQ$138,COLUMN('Non-energy Multiplier'!AL$1),0)</f>
        <v>0</v>
      </c>
      <c r="AM16" s="133">
        <f>$C16*VLOOKUP($A16,'Non-energy Multiplier'!$A$95:$AQ$138,COLUMN('Non-energy Multiplier'!AM$1),0)</f>
        <v>0</v>
      </c>
      <c r="AN16" s="133">
        <f>$C16*VLOOKUP($A16,'Non-energy Multiplier'!$A$95:$AQ$138,COLUMN('Non-energy Multiplier'!AN$1),0)</f>
        <v>0</v>
      </c>
      <c r="AO16" s="133">
        <f>$C16*VLOOKUP($A16,'Non-energy Multiplier'!$A$95:$AQ$138,COLUMN('Non-energy Multiplier'!AO$1),0)</f>
        <v>0</v>
      </c>
      <c r="AP16" s="133">
        <f>$C16*VLOOKUP($A16,'Non-energy Multiplier'!$A$95:$AQ$138,COLUMN('Non-energy Multiplier'!AP$1),0)</f>
        <v>0</v>
      </c>
      <c r="AQ16" s="133">
        <f>$C16*VLOOKUP($A16,'Non-energy Multiplier'!$A$95:$AQ$138,COLUMN('Non-energy Multiplier'!AQ$1),0)</f>
        <v>0</v>
      </c>
      <c r="AR16" s="133" t="str">
        <f>VLOOKUP($A16,'Sector Match'!$A$1:$B$43,2,0)</f>
        <v>textiles apparel and leather 13T15</v>
      </c>
    </row>
    <row r="17" spans="1:44" x14ac:dyDescent="0.2">
      <c r="A17" s="12" t="s">
        <v>16</v>
      </c>
      <c r="B17" s="133">
        <f>'Non-energy Use 2019'!F130</f>
        <v>0</v>
      </c>
      <c r="C17" s="133">
        <f>'Non-energy Use 2020'!F129</f>
        <v>0</v>
      </c>
      <c r="D17" s="133">
        <f>$C17*VLOOKUP($A17,'Non-energy Multiplier'!$A$95:$AQ$138,COLUMN('Non-energy Multiplier'!D$1),0)</f>
        <v>0</v>
      </c>
      <c r="E17" s="133">
        <f>$C17*VLOOKUP($A17,'Non-energy Multiplier'!$A$95:$AQ$138,COLUMN('Non-energy Multiplier'!E$1),0)</f>
        <v>0</v>
      </c>
      <c r="F17" s="133">
        <f>$C17*VLOOKUP($A17,'Non-energy Multiplier'!$A$95:$AQ$138,COLUMN('Non-energy Multiplier'!F$1),0)</f>
        <v>0</v>
      </c>
      <c r="G17" s="133">
        <f>$C17*VLOOKUP($A17,'Non-energy Multiplier'!$A$95:$AQ$138,COLUMN('Non-energy Multiplier'!G$1),0)</f>
        <v>0</v>
      </c>
      <c r="H17" s="133">
        <f>$C17*VLOOKUP($A17,'Non-energy Multiplier'!$A$95:$AQ$138,COLUMN('Non-energy Multiplier'!H$1),0)</f>
        <v>0</v>
      </c>
      <c r="I17" s="133">
        <f>$C17*VLOOKUP($A17,'Non-energy Multiplier'!$A$95:$AQ$138,COLUMN('Non-energy Multiplier'!I$1),0)</f>
        <v>0</v>
      </c>
      <c r="J17" s="133">
        <f>$C17*VLOOKUP($A17,'Non-energy Multiplier'!$A$95:$AQ$138,COLUMN('Non-energy Multiplier'!J$1),0)</f>
        <v>0</v>
      </c>
      <c r="K17" s="133">
        <f>$C17*VLOOKUP($A17,'Non-energy Multiplier'!$A$95:$AQ$138,COLUMN('Non-energy Multiplier'!K$1),0)</f>
        <v>0</v>
      </c>
      <c r="L17" s="133">
        <f>$C17*VLOOKUP($A17,'Non-energy Multiplier'!$A$95:$AQ$138,COLUMN('Non-energy Multiplier'!L$1),0)</f>
        <v>0</v>
      </c>
      <c r="M17" s="133">
        <f>$C17*VLOOKUP($A17,'Non-energy Multiplier'!$A$95:$AQ$138,COLUMN('Non-energy Multiplier'!M$1),0)</f>
        <v>0</v>
      </c>
      <c r="N17" s="133">
        <f>$C17*VLOOKUP($A17,'Non-energy Multiplier'!$A$95:$AQ$138,COLUMN('Non-energy Multiplier'!N$1),0)</f>
        <v>0</v>
      </c>
      <c r="O17" s="133">
        <f>$C17*VLOOKUP($A17,'Non-energy Multiplier'!$A$95:$AQ$138,COLUMN('Non-energy Multiplier'!O$1),0)</f>
        <v>0</v>
      </c>
      <c r="P17" s="133">
        <f>$C17*VLOOKUP($A17,'Non-energy Multiplier'!$A$95:$AQ$138,COLUMN('Non-energy Multiplier'!P$1),0)</f>
        <v>0</v>
      </c>
      <c r="Q17" s="133">
        <f>$C17*VLOOKUP($A17,'Non-energy Multiplier'!$A$95:$AQ$138,COLUMN('Non-energy Multiplier'!Q$1),0)</f>
        <v>0</v>
      </c>
      <c r="R17" s="133">
        <f>$C17*VLOOKUP($A17,'Non-energy Multiplier'!$A$95:$AQ$138,COLUMN('Non-energy Multiplier'!R$1),0)</f>
        <v>0</v>
      </c>
      <c r="S17" s="133">
        <f>$C17*VLOOKUP($A17,'Non-energy Multiplier'!$A$95:$AQ$138,COLUMN('Non-energy Multiplier'!S$1),0)</f>
        <v>0</v>
      </c>
      <c r="T17" s="133">
        <f>$C17*VLOOKUP($A17,'Non-energy Multiplier'!$A$95:$AQ$138,COLUMN('Non-energy Multiplier'!T$1),0)</f>
        <v>0</v>
      </c>
      <c r="U17" s="133">
        <f>$C17*VLOOKUP($A17,'Non-energy Multiplier'!$A$95:$AQ$138,COLUMN('Non-energy Multiplier'!U$1),0)</f>
        <v>0</v>
      </c>
      <c r="V17" s="133">
        <f>$C17*VLOOKUP($A17,'Non-energy Multiplier'!$A$95:$AQ$138,COLUMN('Non-energy Multiplier'!V$1),0)</f>
        <v>0</v>
      </c>
      <c r="W17" s="133">
        <f>$C17*VLOOKUP($A17,'Non-energy Multiplier'!$A$95:$AQ$138,COLUMN('Non-energy Multiplier'!W$1),0)</f>
        <v>0</v>
      </c>
      <c r="X17" s="133">
        <f>$C17*VLOOKUP($A17,'Non-energy Multiplier'!$A$95:$AQ$138,COLUMN('Non-energy Multiplier'!X$1),0)</f>
        <v>0</v>
      </c>
      <c r="Y17" s="133">
        <f>$C17*VLOOKUP($A17,'Non-energy Multiplier'!$A$95:$AQ$138,COLUMN('Non-energy Multiplier'!Y$1),0)</f>
        <v>0</v>
      </c>
      <c r="Z17" s="133">
        <f>$C17*VLOOKUP($A17,'Non-energy Multiplier'!$A$95:$AQ$138,COLUMN('Non-energy Multiplier'!Z$1),0)</f>
        <v>0</v>
      </c>
      <c r="AA17" s="133">
        <f>$C17*VLOOKUP($A17,'Non-energy Multiplier'!$A$95:$AQ$138,COLUMN('Non-energy Multiplier'!AA$1),0)</f>
        <v>0</v>
      </c>
      <c r="AB17" s="133">
        <f>$C17*VLOOKUP($A17,'Non-energy Multiplier'!$A$95:$AQ$138,COLUMN('Non-energy Multiplier'!AB$1),0)</f>
        <v>0</v>
      </c>
      <c r="AC17" s="133">
        <f>$C17*VLOOKUP($A17,'Non-energy Multiplier'!$A$95:$AQ$138,COLUMN('Non-energy Multiplier'!AC$1),0)</f>
        <v>0</v>
      </c>
      <c r="AD17" s="133">
        <f>$C17*VLOOKUP($A17,'Non-energy Multiplier'!$A$95:$AQ$138,COLUMN('Non-energy Multiplier'!AD$1),0)</f>
        <v>0</v>
      </c>
      <c r="AE17" s="133">
        <f>$C17*VLOOKUP($A17,'Non-energy Multiplier'!$A$95:$AQ$138,COLUMN('Non-energy Multiplier'!AE$1),0)</f>
        <v>0</v>
      </c>
      <c r="AF17" s="133">
        <f>$C17*VLOOKUP($A17,'Non-energy Multiplier'!$A$95:$AQ$138,COLUMN('Non-energy Multiplier'!AF$1),0)</f>
        <v>0</v>
      </c>
      <c r="AG17" s="133">
        <f>$C17*VLOOKUP($A17,'Non-energy Multiplier'!$A$95:$AQ$138,COLUMN('Non-energy Multiplier'!AG$1),0)</f>
        <v>0</v>
      </c>
      <c r="AH17" s="133">
        <f>$C17*VLOOKUP($A17,'Non-energy Multiplier'!$A$95:$AQ$138,COLUMN('Non-energy Multiplier'!AH$1),0)</f>
        <v>0</v>
      </c>
      <c r="AI17" s="133">
        <f>$C17*VLOOKUP($A17,'Non-energy Multiplier'!$A$95:$AQ$138,COLUMN('Non-energy Multiplier'!AI$1),0)</f>
        <v>0</v>
      </c>
      <c r="AJ17" s="133">
        <f>$C17*VLOOKUP($A17,'Non-energy Multiplier'!$A$95:$AQ$138,COLUMN('Non-energy Multiplier'!AJ$1),0)</f>
        <v>0</v>
      </c>
      <c r="AK17" s="133">
        <f>$C17*VLOOKUP($A17,'Non-energy Multiplier'!$A$95:$AQ$138,COLUMN('Non-energy Multiplier'!AK$1),0)</f>
        <v>0</v>
      </c>
      <c r="AL17" s="133">
        <f>$C17*VLOOKUP($A17,'Non-energy Multiplier'!$A$95:$AQ$138,COLUMN('Non-energy Multiplier'!AL$1),0)</f>
        <v>0</v>
      </c>
      <c r="AM17" s="133">
        <f>$C17*VLOOKUP($A17,'Non-energy Multiplier'!$A$95:$AQ$138,COLUMN('Non-energy Multiplier'!AM$1),0)</f>
        <v>0</v>
      </c>
      <c r="AN17" s="133">
        <f>$C17*VLOOKUP($A17,'Non-energy Multiplier'!$A$95:$AQ$138,COLUMN('Non-energy Multiplier'!AN$1),0)</f>
        <v>0</v>
      </c>
      <c r="AO17" s="133">
        <f>$C17*VLOOKUP($A17,'Non-energy Multiplier'!$A$95:$AQ$138,COLUMN('Non-energy Multiplier'!AO$1),0)</f>
        <v>0</v>
      </c>
      <c r="AP17" s="133">
        <f>$C17*VLOOKUP($A17,'Non-energy Multiplier'!$A$95:$AQ$138,COLUMN('Non-energy Multiplier'!AP$1),0)</f>
        <v>0</v>
      </c>
      <c r="AQ17" s="133">
        <f>$C17*VLOOKUP($A17,'Non-energy Multiplier'!$A$95:$AQ$138,COLUMN('Non-energy Multiplier'!AQ$1),0)</f>
        <v>0</v>
      </c>
      <c r="AR17" s="133" t="str">
        <f>VLOOKUP($A17,'Sector Match'!$A$1:$B$43,2,0)</f>
        <v>wood products 16</v>
      </c>
    </row>
    <row r="18" spans="1:44" x14ac:dyDescent="0.2">
      <c r="A18" s="12" t="s">
        <v>17</v>
      </c>
      <c r="B18" s="133">
        <f>'Non-energy Use 2019'!F131</f>
        <v>0</v>
      </c>
      <c r="C18" s="133">
        <f>'Non-energy Use 2020'!F130</f>
        <v>0</v>
      </c>
      <c r="D18" s="133">
        <f>$C18*VLOOKUP($A18,'Non-energy Multiplier'!$A$95:$AQ$138,COLUMN('Non-energy Multiplier'!D$1),0)</f>
        <v>0</v>
      </c>
      <c r="E18" s="133">
        <f>$C18*VLOOKUP($A18,'Non-energy Multiplier'!$A$95:$AQ$138,COLUMN('Non-energy Multiplier'!E$1),0)</f>
        <v>0</v>
      </c>
      <c r="F18" s="133">
        <f>$C18*VLOOKUP($A18,'Non-energy Multiplier'!$A$95:$AQ$138,COLUMN('Non-energy Multiplier'!F$1),0)</f>
        <v>0</v>
      </c>
      <c r="G18" s="133">
        <f>$C18*VLOOKUP($A18,'Non-energy Multiplier'!$A$95:$AQ$138,COLUMN('Non-energy Multiplier'!G$1),0)</f>
        <v>0</v>
      </c>
      <c r="H18" s="133">
        <f>$C18*VLOOKUP($A18,'Non-energy Multiplier'!$A$95:$AQ$138,COLUMN('Non-energy Multiplier'!H$1),0)</f>
        <v>0</v>
      </c>
      <c r="I18" s="133">
        <f>$C18*VLOOKUP($A18,'Non-energy Multiplier'!$A$95:$AQ$138,COLUMN('Non-energy Multiplier'!I$1),0)</f>
        <v>0</v>
      </c>
      <c r="J18" s="133">
        <f>$C18*VLOOKUP($A18,'Non-energy Multiplier'!$A$95:$AQ$138,COLUMN('Non-energy Multiplier'!J$1),0)</f>
        <v>0</v>
      </c>
      <c r="K18" s="133">
        <f>$C18*VLOOKUP($A18,'Non-energy Multiplier'!$A$95:$AQ$138,COLUMN('Non-energy Multiplier'!K$1),0)</f>
        <v>0</v>
      </c>
      <c r="L18" s="133">
        <f>$C18*VLOOKUP($A18,'Non-energy Multiplier'!$A$95:$AQ$138,COLUMN('Non-energy Multiplier'!L$1),0)</f>
        <v>0</v>
      </c>
      <c r="M18" s="133">
        <f>$C18*VLOOKUP($A18,'Non-energy Multiplier'!$A$95:$AQ$138,COLUMN('Non-energy Multiplier'!M$1),0)</f>
        <v>0</v>
      </c>
      <c r="N18" s="133">
        <f>$C18*VLOOKUP($A18,'Non-energy Multiplier'!$A$95:$AQ$138,COLUMN('Non-energy Multiplier'!N$1),0)</f>
        <v>0</v>
      </c>
      <c r="O18" s="133">
        <f>$C18*VLOOKUP($A18,'Non-energy Multiplier'!$A$95:$AQ$138,COLUMN('Non-energy Multiplier'!O$1),0)</f>
        <v>0</v>
      </c>
      <c r="P18" s="133">
        <f>$C18*VLOOKUP($A18,'Non-energy Multiplier'!$A$95:$AQ$138,COLUMN('Non-energy Multiplier'!P$1),0)</f>
        <v>0</v>
      </c>
      <c r="Q18" s="133">
        <f>$C18*VLOOKUP($A18,'Non-energy Multiplier'!$A$95:$AQ$138,COLUMN('Non-energy Multiplier'!Q$1),0)</f>
        <v>0</v>
      </c>
      <c r="R18" s="133">
        <f>$C18*VLOOKUP($A18,'Non-energy Multiplier'!$A$95:$AQ$138,COLUMN('Non-energy Multiplier'!R$1),0)</f>
        <v>0</v>
      </c>
      <c r="S18" s="133">
        <f>$C18*VLOOKUP($A18,'Non-energy Multiplier'!$A$95:$AQ$138,COLUMN('Non-energy Multiplier'!S$1),0)</f>
        <v>0</v>
      </c>
      <c r="T18" s="133">
        <f>$C18*VLOOKUP($A18,'Non-energy Multiplier'!$A$95:$AQ$138,COLUMN('Non-energy Multiplier'!T$1),0)</f>
        <v>0</v>
      </c>
      <c r="U18" s="133">
        <f>$C18*VLOOKUP($A18,'Non-energy Multiplier'!$A$95:$AQ$138,COLUMN('Non-energy Multiplier'!U$1),0)</f>
        <v>0</v>
      </c>
      <c r="V18" s="133">
        <f>$C18*VLOOKUP($A18,'Non-energy Multiplier'!$A$95:$AQ$138,COLUMN('Non-energy Multiplier'!V$1),0)</f>
        <v>0</v>
      </c>
      <c r="W18" s="133">
        <f>$C18*VLOOKUP($A18,'Non-energy Multiplier'!$A$95:$AQ$138,COLUMN('Non-energy Multiplier'!W$1),0)</f>
        <v>0</v>
      </c>
      <c r="X18" s="133">
        <f>$C18*VLOOKUP($A18,'Non-energy Multiplier'!$A$95:$AQ$138,COLUMN('Non-energy Multiplier'!X$1),0)</f>
        <v>0</v>
      </c>
      <c r="Y18" s="133">
        <f>$C18*VLOOKUP($A18,'Non-energy Multiplier'!$A$95:$AQ$138,COLUMN('Non-energy Multiplier'!Y$1),0)</f>
        <v>0</v>
      </c>
      <c r="Z18" s="133">
        <f>$C18*VLOOKUP($A18,'Non-energy Multiplier'!$A$95:$AQ$138,COLUMN('Non-energy Multiplier'!Z$1),0)</f>
        <v>0</v>
      </c>
      <c r="AA18" s="133">
        <f>$C18*VLOOKUP($A18,'Non-energy Multiplier'!$A$95:$AQ$138,COLUMN('Non-energy Multiplier'!AA$1),0)</f>
        <v>0</v>
      </c>
      <c r="AB18" s="133">
        <f>$C18*VLOOKUP($A18,'Non-energy Multiplier'!$A$95:$AQ$138,COLUMN('Non-energy Multiplier'!AB$1),0)</f>
        <v>0</v>
      </c>
      <c r="AC18" s="133">
        <f>$C18*VLOOKUP($A18,'Non-energy Multiplier'!$A$95:$AQ$138,COLUMN('Non-energy Multiplier'!AC$1),0)</f>
        <v>0</v>
      </c>
      <c r="AD18" s="133">
        <f>$C18*VLOOKUP($A18,'Non-energy Multiplier'!$A$95:$AQ$138,COLUMN('Non-energy Multiplier'!AD$1),0)</f>
        <v>0</v>
      </c>
      <c r="AE18" s="133">
        <f>$C18*VLOOKUP($A18,'Non-energy Multiplier'!$A$95:$AQ$138,COLUMN('Non-energy Multiplier'!AE$1),0)</f>
        <v>0</v>
      </c>
      <c r="AF18" s="133">
        <f>$C18*VLOOKUP($A18,'Non-energy Multiplier'!$A$95:$AQ$138,COLUMN('Non-energy Multiplier'!AF$1),0)</f>
        <v>0</v>
      </c>
      <c r="AG18" s="133">
        <f>$C18*VLOOKUP($A18,'Non-energy Multiplier'!$A$95:$AQ$138,COLUMN('Non-energy Multiplier'!AG$1),0)</f>
        <v>0</v>
      </c>
      <c r="AH18" s="133">
        <f>$C18*VLOOKUP($A18,'Non-energy Multiplier'!$A$95:$AQ$138,COLUMN('Non-energy Multiplier'!AH$1),0)</f>
        <v>0</v>
      </c>
      <c r="AI18" s="133">
        <f>$C18*VLOOKUP($A18,'Non-energy Multiplier'!$A$95:$AQ$138,COLUMN('Non-energy Multiplier'!AI$1),0)</f>
        <v>0</v>
      </c>
      <c r="AJ18" s="133">
        <f>$C18*VLOOKUP($A18,'Non-energy Multiplier'!$A$95:$AQ$138,COLUMN('Non-energy Multiplier'!AJ$1),0)</f>
        <v>0</v>
      </c>
      <c r="AK18" s="133">
        <f>$C18*VLOOKUP($A18,'Non-energy Multiplier'!$A$95:$AQ$138,COLUMN('Non-energy Multiplier'!AK$1),0)</f>
        <v>0</v>
      </c>
      <c r="AL18" s="133">
        <f>$C18*VLOOKUP($A18,'Non-energy Multiplier'!$A$95:$AQ$138,COLUMN('Non-energy Multiplier'!AL$1),0)</f>
        <v>0</v>
      </c>
      <c r="AM18" s="133">
        <f>$C18*VLOOKUP($A18,'Non-energy Multiplier'!$A$95:$AQ$138,COLUMN('Non-energy Multiplier'!AM$1),0)</f>
        <v>0</v>
      </c>
      <c r="AN18" s="133">
        <f>$C18*VLOOKUP($A18,'Non-energy Multiplier'!$A$95:$AQ$138,COLUMN('Non-energy Multiplier'!AN$1),0)</f>
        <v>0</v>
      </c>
      <c r="AO18" s="133">
        <f>$C18*VLOOKUP($A18,'Non-energy Multiplier'!$A$95:$AQ$138,COLUMN('Non-energy Multiplier'!AO$1),0)</f>
        <v>0</v>
      </c>
      <c r="AP18" s="133">
        <f>$C18*VLOOKUP($A18,'Non-energy Multiplier'!$A$95:$AQ$138,COLUMN('Non-energy Multiplier'!AP$1),0)</f>
        <v>0</v>
      </c>
      <c r="AQ18" s="133">
        <f>$C18*VLOOKUP($A18,'Non-energy Multiplier'!$A$95:$AQ$138,COLUMN('Non-energy Multiplier'!AQ$1),0)</f>
        <v>0</v>
      </c>
      <c r="AR18" s="133" t="str">
        <f>VLOOKUP($A18,'Sector Match'!$A$1:$B$43,2,0)</f>
        <v>wood products 16</v>
      </c>
    </row>
    <row r="19" spans="1:44" x14ac:dyDescent="0.2">
      <c r="A19" s="12" t="s">
        <v>18</v>
      </c>
      <c r="B19" s="133">
        <f>'Non-energy Use 2019'!F132</f>
        <v>0</v>
      </c>
      <c r="C19" s="133">
        <f>'Non-energy Use 2020'!F131</f>
        <v>0</v>
      </c>
      <c r="D19" s="133">
        <f>$C19*VLOOKUP($A19,'Non-energy Multiplier'!$A$95:$AQ$138,COLUMN('Non-energy Multiplier'!D$1),0)</f>
        <v>0</v>
      </c>
      <c r="E19" s="133">
        <f>$C19*VLOOKUP($A19,'Non-energy Multiplier'!$A$95:$AQ$138,COLUMN('Non-energy Multiplier'!E$1),0)</f>
        <v>0</v>
      </c>
      <c r="F19" s="133">
        <f>$C19*VLOOKUP($A19,'Non-energy Multiplier'!$A$95:$AQ$138,COLUMN('Non-energy Multiplier'!F$1),0)</f>
        <v>0</v>
      </c>
      <c r="G19" s="133">
        <f>$C19*VLOOKUP($A19,'Non-energy Multiplier'!$A$95:$AQ$138,COLUMN('Non-energy Multiplier'!G$1),0)</f>
        <v>0</v>
      </c>
      <c r="H19" s="133">
        <f>$C19*VLOOKUP($A19,'Non-energy Multiplier'!$A$95:$AQ$138,COLUMN('Non-energy Multiplier'!H$1),0)</f>
        <v>0</v>
      </c>
      <c r="I19" s="133">
        <f>$C19*VLOOKUP($A19,'Non-energy Multiplier'!$A$95:$AQ$138,COLUMN('Non-energy Multiplier'!I$1),0)</f>
        <v>0</v>
      </c>
      <c r="J19" s="133">
        <f>$C19*VLOOKUP($A19,'Non-energy Multiplier'!$A$95:$AQ$138,COLUMN('Non-energy Multiplier'!J$1),0)</f>
        <v>0</v>
      </c>
      <c r="K19" s="133">
        <f>$C19*VLOOKUP($A19,'Non-energy Multiplier'!$A$95:$AQ$138,COLUMN('Non-energy Multiplier'!K$1),0)</f>
        <v>0</v>
      </c>
      <c r="L19" s="133">
        <f>$C19*VLOOKUP($A19,'Non-energy Multiplier'!$A$95:$AQ$138,COLUMN('Non-energy Multiplier'!L$1),0)</f>
        <v>0</v>
      </c>
      <c r="M19" s="133">
        <f>$C19*VLOOKUP($A19,'Non-energy Multiplier'!$A$95:$AQ$138,COLUMN('Non-energy Multiplier'!M$1),0)</f>
        <v>0</v>
      </c>
      <c r="N19" s="133">
        <f>$C19*VLOOKUP($A19,'Non-energy Multiplier'!$A$95:$AQ$138,COLUMN('Non-energy Multiplier'!N$1),0)</f>
        <v>0</v>
      </c>
      <c r="O19" s="133">
        <f>$C19*VLOOKUP($A19,'Non-energy Multiplier'!$A$95:$AQ$138,COLUMN('Non-energy Multiplier'!O$1),0)</f>
        <v>0</v>
      </c>
      <c r="P19" s="133">
        <f>$C19*VLOOKUP($A19,'Non-energy Multiplier'!$A$95:$AQ$138,COLUMN('Non-energy Multiplier'!P$1),0)</f>
        <v>0</v>
      </c>
      <c r="Q19" s="133">
        <f>$C19*VLOOKUP($A19,'Non-energy Multiplier'!$A$95:$AQ$138,COLUMN('Non-energy Multiplier'!Q$1),0)</f>
        <v>0</v>
      </c>
      <c r="R19" s="133">
        <f>$C19*VLOOKUP($A19,'Non-energy Multiplier'!$A$95:$AQ$138,COLUMN('Non-energy Multiplier'!R$1),0)</f>
        <v>0</v>
      </c>
      <c r="S19" s="133">
        <f>$C19*VLOOKUP($A19,'Non-energy Multiplier'!$A$95:$AQ$138,COLUMN('Non-energy Multiplier'!S$1),0)</f>
        <v>0</v>
      </c>
      <c r="T19" s="133">
        <f>$C19*VLOOKUP($A19,'Non-energy Multiplier'!$A$95:$AQ$138,COLUMN('Non-energy Multiplier'!T$1),0)</f>
        <v>0</v>
      </c>
      <c r="U19" s="133">
        <f>$C19*VLOOKUP($A19,'Non-energy Multiplier'!$A$95:$AQ$138,COLUMN('Non-energy Multiplier'!U$1),0)</f>
        <v>0</v>
      </c>
      <c r="V19" s="133">
        <f>$C19*VLOOKUP($A19,'Non-energy Multiplier'!$A$95:$AQ$138,COLUMN('Non-energy Multiplier'!V$1),0)</f>
        <v>0</v>
      </c>
      <c r="W19" s="133">
        <f>$C19*VLOOKUP($A19,'Non-energy Multiplier'!$A$95:$AQ$138,COLUMN('Non-energy Multiplier'!W$1),0)</f>
        <v>0</v>
      </c>
      <c r="X19" s="133">
        <f>$C19*VLOOKUP($A19,'Non-energy Multiplier'!$A$95:$AQ$138,COLUMN('Non-energy Multiplier'!X$1),0)</f>
        <v>0</v>
      </c>
      <c r="Y19" s="133">
        <f>$C19*VLOOKUP($A19,'Non-energy Multiplier'!$A$95:$AQ$138,COLUMN('Non-energy Multiplier'!Y$1),0)</f>
        <v>0</v>
      </c>
      <c r="Z19" s="133">
        <f>$C19*VLOOKUP($A19,'Non-energy Multiplier'!$A$95:$AQ$138,COLUMN('Non-energy Multiplier'!Z$1),0)</f>
        <v>0</v>
      </c>
      <c r="AA19" s="133">
        <f>$C19*VLOOKUP($A19,'Non-energy Multiplier'!$A$95:$AQ$138,COLUMN('Non-energy Multiplier'!AA$1),0)</f>
        <v>0</v>
      </c>
      <c r="AB19" s="133">
        <f>$C19*VLOOKUP($A19,'Non-energy Multiplier'!$A$95:$AQ$138,COLUMN('Non-energy Multiplier'!AB$1),0)</f>
        <v>0</v>
      </c>
      <c r="AC19" s="133">
        <f>$C19*VLOOKUP($A19,'Non-energy Multiplier'!$A$95:$AQ$138,COLUMN('Non-energy Multiplier'!AC$1),0)</f>
        <v>0</v>
      </c>
      <c r="AD19" s="133">
        <f>$C19*VLOOKUP($A19,'Non-energy Multiplier'!$A$95:$AQ$138,COLUMN('Non-energy Multiplier'!AD$1),0)</f>
        <v>0</v>
      </c>
      <c r="AE19" s="133">
        <f>$C19*VLOOKUP($A19,'Non-energy Multiplier'!$A$95:$AQ$138,COLUMN('Non-energy Multiplier'!AE$1),0)</f>
        <v>0</v>
      </c>
      <c r="AF19" s="133">
        <f>$C19*VLOOKUP($A19,'Non-energy Multiplier'!$A$95:$AQ$138,COLUMN('Non-energy Multiplier'!AF$1),0)</f>
        <v>0</v>
      </c>
      <c r="AG19" s="133">
        <f>$C19*VLOOKUP($A19,'Non-energy Multiplier'!$A$95:$AQ$138,COLUMN('Non-energy Multiplier'!AG$1),0)</f>
        <v>0</v>
      </c>
      <c r="AH19" s="133">
        <f>$C19*VLOOKUP($A19,'Non-energy Multiplier'!$A$95:$AQ$138,COLUMN('Non-energy Multiplier'!AH$1),0)</f>
        <v>0</v>
      </c>
      <c r="AI19" s="133">
        <f>$C19*VLOOKUP($A19,'Non-energy Multiplier'!$A$95:$AQ$138,COLUMN('Non-energy Multiplier'!AI$1),0)</f>
        <v>0</v>
      </c>
      <c r="AJ19" s="133">
        <f>$C19*VLOOKUP($A19,'Non-energy Multiplier'!$A$95:$AQ$138,COLUMN('Non-energy Multiplier'!AJ$1),0)</f>
        <v>0</v>
      </c>
      <c r="AK19" s="133">
        <f>$C19*VLOOKUP($A19,'Non-energy Multiplier'!$A$95:$AQ$138,COLUMN('Non-energy Multiplier'!AK$1),0)</f>
        <v>0</v>
      </c>
      <c r="AL19" s="133">
        <f>$C19*VLOOKUP($A19,'Non-energy Multiplier'!$A$95:$AQ$138,COLUMN('Non-energy Multiplier'!AL$1),0)</f>
        <v>0</v>
      </c>
      <c r="AM19" s="133">
        <f>$C19*VLOOKUP($A19,'Non-energy Multiplier'!$A$95:$AQ$138,COLUMN('Non-energy Multiplier'!AM$1),0)</f>
        <v>0</v>
      </c>
      <c r="AN19" s="133">
        <f>$C19*VLOOKUP($A19,'Non-energy Multiplier'!$A$95:$AQ$138,COLUMN('Non-energy Multiplier'!AN$1),0)</f>
        <v>0</v>
      </c>
      <c r="AO19" s="133">
        <f>$C19*VLOOKUP($A19,'Non-energy Multiplier'!$A$95:$AQ$138,COLUMN('Non-energy Multiplier'!AO$1),0)</f>
        <v>0</v>
      </c>
      <c r="AP19" s="133">
        <f>$C19*VLOOKUP($A19,'Non-energy Multiplier'!$A$95:$AQ$138,COLUMN('Non-energy Multiplier'!AP$1),0)</f>
        <v>0</v>
      </c>
      <c r="AQ19" s="133">
        <f>$C19*VLOOKUP($A19,'Non-energy Multiplier'!$A$95:$AQ$138,COLUMN('Non-energy Multiplier'!AQ$1),0)</f>
        <v>0</v>
      </c>
      <c r="AR19" s="133" t="str">
        <f>VLOOKUP($A19,'Sector Match'!$A$1:$B$43,2,0)</f>
        <v>pulp paper and printing 17T18</v>
      </c>
    </row>
    <row r="20" spans="1:44" x14ac:dyDescent="0.2">
      <c r="A20" s="12" t="s">
        <v>19</v>
      </c>
      <c r="B20" s="133">
        <f>'Non-energy Use 2019'!F133</f>
        <v>0</v>
      </c>
      <c r="C20" s="133">
        <f>'Non-energy Use 2020'!F132</f>
        <v>0</v>
      </c>
      <c r="D20" s="133">
        <f>$C20*VLOOKUP($A20,'Non-energy Multiplier'!$A$95:$AQ$138,COLUMN('Non-energy Multiplier'!D$1),0)</f>
        <v>0</v>
      </c>
      <c r="E20" s="133">
        <f>$C20*VLOOKUP($A20,'Non-energy Multiplier'!$A$95:$AQ$138,COLUMN('Non-energy Multiplier'!E$1),0)</f>
        <v>0</v>
      </c>
      <c r="F20" s="133">
        <f>$C20*VLOOKUP($A20,'Non-energy Multiplier'!$A$95:$AQ$138,COLUMN('Non-energy Multiplier'!F$1),0)</f>
        <v>0</v>
      </c>
      <c r="G20" s="133">
        <f>$C20*VLOOKUP($A20,'Non-energy Multiplier'!$A$95:$AQ$138,COLUMN('Non-energy Multiplier'!G$1),0)</f>
        <v>0</v>
      </c>
      <c r="H20" s="133">
        <f>$C20*VLOOKUP($A20,'Non-energy Multiplier'!$A$95:$AQ$138,COLUMN('Non-energy Multiplier'!H$1),0)</f>
        <v>0</v>
      </c>
      <c r="I20" s="133">
        <f>$C20*VLOOKUP($A20,'Non-energy Multiplier'!$A$95:$AQ$138,COLUMN('Non-energy Multiplier'!I$1),0)</f>
        <v>0</v>
      </c>
      <c r="J20" s="133">
        <f>$C20*VLOOKUP($A20,'Non-energy Multiplier'!$A$95:$AQ$138,COLUMN('Non-energy Multiplier'!J$1),0)</f>
        <v>0</v>
      </c>
      <c r="K20" s="133">
        <f>$C20*VLOOKUP($A20,'Non-energy Multiplier'!$A$95:$AQ$138,COLUMN('Non-energy Multiplier'!K$1),0)</f>
        <v>0</v>
      </c>
      <c r="L20" s="133">
        <f>$C20*VLOOKUP($A20,'Non-energy Multiplier'!$A$95:$AQ$138,COLUMN('Non-energy Multiplier'!L$1),0)</f>
        <v>0</v>
      </c>
      <c r="M20" s="133">
        <f>$C20*VLOOKUP($A20,'Non-energy Multiplier'!$A$95:$AQ$138,COLUMN('Non-energy Multiplier'!M$1),0)</f>
        <v>0</v>
      </c>
      <c r="N20" s="133">
        <f>$C20*VLOOKUP($A20,'Non-energy Multiplier'!$A$95:$AQ$138,COLUMN('Non-energy Multiplier'!N$1),0)</f>
        <v>0</v>
      </c>
      <c r="O20" s="133">
        <f>$C20*VLOOKUP($A20,'Non-energy Multiplier'!$A$95:$AQ$138,COLUMN('Non-energy Multiplier'!O$1),0)</f>
        <v>0</v>
      </c>
      <c r="P20" s="133">
        <f>$C20*VLOOKUP($A20,'Non-energy Multiplier'!$A$95:$AQ$138,COLUMN('Non-energy Multiplier'!P$1),0)</f>
        <v>0</v>
      </c>
      <c r="Q20" s="133">
        <f>$C20*VLOOKUP($A20,'Non-energy Multiplier'!$A$95:$AQ$138,COLUMN('Non-energy Multiplier'!Q$1),0)</f>
        <v>0</v>
      </c>
      <c r="R20" s="133">
        <f>$C20*VLOOKUP($A20,'Non-energy Multiplier'!$A$95:$AQ$138,COLUMN('Non-energy Multiplier'!R$1),0)</f>
        <v>0</v>
      </c>
      <c r="S20" s="133">
        <f>$C20*VLOOKUP($A20,'Non-energy Multiplier'!$A$95:$AQ$138,COLUMN('Non-energy Multiplier'!S$1),0)</f>
        <v>0</v>
      </c>
      <c r="T20" s="133">
        <f>$C20*VLOOKUP($A20,'Non-energy Multiplier'!$A$95:$AQ$138,COLUMN('Non-energy Multiplier'!T$1),0)</f>
        <v>0</v>
      </c>
      <c r="U20" s="133">
        <f>$C20*VLOOKUP($A20,'Non-energy Multiplier'!$A$95:$AQ$138,COLUMN('Non-energy Multiplier'!U$1),0)</f>
        <v>0</v>
      </c>
      <c r="V20" s="133">
        <f>$C20*VLOOKUP($A20,'Non-energy Multiplier'!$A$95:$AQ$138,COLUMN('Non-energy Multiplier'!V$1),0)</f>
        <v>0</v>
      </c>
      <c r="W20" s="133">
        <f>$C20*VLOOKUP($A20,'Non-energy Multiplier'!$A$95:$AQ$138,COLUMN('Non-energy Multiplier'!W$1),0)</f>
        <v>0</v>
      </c>
      <c r="X20" s="133">
        <f>$C20*VLOOKUP($A20,'Non-energy Multiplier'!$A$95:$AQ$138,COLUMN('Non-energy Multiplier'!X$1),0)</f>
        <v>0</v>
      </c>
      <c r="Y20" s="133">
        <f>$C20*VLOOKUP($A20,'Non-energy Multiplier'!$A$95:$AQ$138,COLUMN('Non-energy Multiplier'!Y$1),0)</f>
        <v>0</v>
      </c>
      <c r="Z20" s="133">
        <f>$C20*VLOOKUP($A20,'Non-energy Multiplier'!$A$95:$AQ$138,COLUMN('Non-energy Multiplier'!Z$1),0)</f>
        <v>0</v>
      </c>
      <c r="AA20" s="133">
        <f>$C20*VLOOKUP($A20,'Non-energy Multiplier'!$A$95:$AQ$138,COLUMN('Non-energy Multiplier'!AA$1),0)</f>
        <v>0</v>
      </c>
      <c r="AB20" s="133">
        <f>$C20*VLOOKUP($A20,'Non-energy Multiplier'!$A$95:$AQ$138,COLUMN('Non-energy Multiplier'!AB$1),0)</f>
        <v>0</v>
      </c>
      <c r="AC20" s="133">
        <f>$C20*VLOOKUP($A20,'Non-energy Multiplier'!$A$95:$AQ$138,COLUMN('Non-energy Multiplier'!AC$1),0)</f>
        <v>0</v>
      </c>
      <c r="AD20" s="133">
        <f>$C20*VLOOKUP($A20,'Non-energy Multiplier'!$A$95:$AQ$138,COLUMN('Non-energy Multiplier'!AD$1),0)</f>
        <v>0</v>
      </c>
      <c r="AE20" s="133">
        <f>$C20*VLOOKUP($A20,'Non-energy Multiplier'!$A$95:$AQ$138,COLUMN('Non-energy Multiplier'!AE$1),0)</f>
        <v>0</v>
      </c>
      <c r="AF20" s="133">
        <f>$C20*VLOOKUP($A20,'Non-energy Multiplier'!$A$95:$AQ$138,COLUMN('Non-energy Multiplier'!AF$1),0)</f>
        <v>0</v>
      </c>
      <c r="AG20" s="133">
        <f>$C20*VLOOKUP($A20,'Non-energy Multiplier'!$A$95:$AQ$138,COLUMN('Non-energy Multiplier'!AG$1),0)</f>
        <v>0</v>
      </c>
      <c r="AH20" s="133">
        <f>$C20*VLOOKUP($A20,'Non-energy Multiplier'!$A$95:$AQ$138,COLUMN('Non-energy Multiplier'!AH$1),0)</f>
        <v>0</v>
      </c>
      <c r="AI20" s="133">
        <f>$C20*VLOOKUP($A20,'Non-energy Multiplier'!$A$95:$AQ$138,COLUMN('Non-energy Multiplier'!AI$1),0)</f>
        <v>0</v>
      </c>
      <c r="AJ20" s="133">
        <f>$C20*VLOOKUP($A20,'Non-energy Multiplier'!$A$95:$AQ$138,COLUMN('Non-energy Multiplier'!AJ$1),0)</f>
        <v>0</v>
      </c>
      <c r="AK20" s="133">
        <f>$C20*VLOOKUP($A20,'Non-energy Multiplier'!$A$95:$AQ$138,COLUMN('Non-energy Multiplier'!AK$1),0)</f>
        <v>0</v>
      </c>
      <c r="AL20" s="133">
        <f>$C20*VLOOKUP($A20,'Non-energy Multiplier'!$A$95:$AQ$138,COLUMN('Non-energy Multiplier'!AL$1),0)</f>
        <v>0</v>
      </c>
      <c r="AM20" s="133">
        <f>$C20*VLOOKUP($A20,'Non-energy Multiplier'!$A$95:$AQ$138,COLUMN('Non-energy Multiplier'!AM$1),0)</f>
        <v>0</v>
      </c>
      <c r="AN20" s="133">
        <f>$C20*VLOOKUP($A20,'Non-energy Multiplier'!$A$95:$AQ$138,COLUMN('Non-energy Multiplier'!AN$1),0)</f>
        <v>0</v>
      </c>
      <c r="AO20" s="133">
        <f>$C20*VLOOKUP($A20,'Non-energy Multiplier'!$A$95:$AQ$138,COLUMN('Non-energy Multiplier'!AO$1),0)</f>
        <v>0</v>
      </c>
      <c r="AP20" s="133">
        <f>$C20*VLOOKUP($A20,'Non-energy Multiplier'!$A$95:$AQ$138,COLUMN('Non-energy Multiplier'!AP$1),0)</f>
        <v>0</v>
      </c>
      <c r="AQ20" s="133">
        <f>$C20*VLOOKUP($A20,'Non-energy Multiplier'!$A$95:$AQ$138,COLUMN('Non-energy Multiplier'!AQ$1),0)</f>
        <v>0</v>
      </c>
      <c r="AR20" s="133" t="str">
        <f>VLOOKUP($A20,'Sector Match'!$A$1:$B$43,2,0)</f>
        <v>pulp paper and printing 17T18</v>
      </c>
    </row>
    <row r="21" spans="1:44" x14ac:dyDescent="0.2">
      <c r="A21" s="12" t="s">
        <v>20</v>
      </c>
      <c r="B21" s="133">
        <f>'Non-energy Use 2019'!F134</f>
        <v>0</v>
      </c>
      <c r="C21" s="133">
        <f>'Non-energy Use 2020'!F133</f>
        <v>0</v>
      </c>
      <c r="D21" s="133">
        <f>$C21*VLOOKUP($A21,'Non-energy Multiplier'!$A$95:$AQ$138,COLUMN('Non-energy Multiplier'!D$1),0)</f>
        <v>0</v>
      </c>
      <c r="E21" s="133">
        <f>$C21*VLOOKUP($A21,'Non-energy Multiplier'!$A$95:$AQ$138,COLUMN('Non-energy Multiplier'!E$1),0)</f>
        <v>0</v>
      </c>
      <c r="F21" s="133">
        <f>$C21*VLOOKUP($A21,'Non-energy Multiplier'!$A$95:$AQ$138,COLUMN('Non-energy Multiplier'!F$1),0)</f>
        <v>0</v>
      </c>
      <c r="G21" s="133">
        <f>$C21*VLOOKUP($A21,'Non-energy Multiplier'!$A$95:$AQ$138,COLUMN('Non-energy Multiplier'!G$1),0)</f>
        <v>0</v>
      </c>
      <c r="H21" s="133">
        <f>$C21*VLOOKUP($A21,'Non-energy Multiplier'!$A$95:$AQ$138,COLUMN('Non-energy Multiplier'!H$1),0)</f>
        <v>0</v>
      </c>
      <c r="I21" s="133">
        <f>$C21*VLOOKUP($A21,'Non-energy Multiplier'!$A$95:$AQ$138,COLUMN('Non-energy Multiplier'!I$1),0)</f>
        <v>0</v>
      </c>
      <c r="J21" s="133">
        <f>$C21*VLOOKUP($A21,'Non-energy Multiplier'!$A$95:$AQ$138,COLUMN('Non-energy Multiplier'!J$1),0)</f>
        <v>0</v>
      </c>
      <c r="K21" s="133">
        <f>$C21*VLOOKUP($A21,'Non-energy Multiplier'!$A$95:$AQ$138,COLUMN('Non-energy Multiplier'!K$1),0)</f>
        <v>0</v>
      </c>
      <c r="L21" s="133">
        <f>$C21*VLOOKUP($A21,'Non-energy Multiplier'!$A$95:$AQ$138,COLUMN('Non-energy Multiplier'!L$1),0)</f>
        <v>0</v>
      </c>
      <c r="M21" s="133">
        <f>$C21*VLOOKUP($A21,'Non-energy Multiplier'!$A$95:$AQ$138,COLUMN('Non-energy Multiplier'!M$1),0)</f>
        <v>0</v>
      </c>
      <c r="N21" s="133">
        <f>$C21*VLOOKUP($A21,'Non-energy Multiplier'!$A$95:$AQ$138,COLUMN('Non-energy Multiplier'!N$1),0)</f>
        <v>0</v>
      </c>
      <c r="O21" s="133">
        <f>$C21*VLOOKUP($A21,'Non-energy Multiplier'!$A$95:$AQ$138,COLUMN('Non-energy Multiplier'!O$1),0)</f>
        <v>0</v>
      </c>
      <c r="P21" s="133">
        <f>$C21*VLOOKUP($A21,'Non-energy Multiplier'!$A$95:$AQ$138,COLUMN('Non-energy Multiplier'!P$1),0)</f>
        <v>0</v>
      </c>
      <c r="Q21" s="133">
        <f>$C21*VLOOKUP($A21,'Non-energy Multiplier'!$A$95:$AQ$138,COLUMN('Non-energy Multiplier'!Q$1),0)</f>
        <v>0</v>
      </c>
      <c r="R21" s="133">
        <f>$C21*VLOOKUP($A21,'Non-energy Multiplier'!$A$95:$AQ$138,COLUMN('Non-energy Multiplier'!R$1),0)</f>
        <v>0</v>
      </c>
      <c r="S21" s="133">
        <f>$C21*VLOOKUP($A21,'Non-energy Multiplier'!$A$95:$AQ$138,COLUMN('Non-energy Multiplier'!S$1),0)</f>
        <v>0</v>
      </c>
      <c r="T21" s="133">
        <f>$C21*VLOOKUP($A21,'Non-energy Multiplier'!$A$95:$AQ$138,COLUMN('Non-energy Multiplier'!T$1),0)</f>
        <v>0</v>
      </c>
      <c r="U21" s="133">
        <f>$C21*VLOOKUP($A21,'Non-energy Multiplier'!$A$95:$AQ$138,COLUMN('Non-energy Multiplier'!U$1),0)</f>
        <v>0</v>
      </c>
      <c r="V21" s="133">
        <f>$C21*VLOOKUP($A21,'Non-energy Multiplier'!$A$95:$AQ$138,COLUMN('Non-energy Multiplier'!V$1),0)</f>
        <v>0</v>
      </c>
      <c r="W21" s="133">
        <f>$C21*VLOOKUP($A21,'Non-energy Multiplier'!$A$95:$AQ$138,COLUMN('Non-energy Multiplier'!W$1),0)</f>
        <v>0</v>
      </c>
      <c r="X21" s="133">
        <f>$C21*VLOOKUP($A21,'Non-energy Multiplier'!$A$95:$AQ$138,COLUMN('Non-energy Multiplier'!X$1),0)</f>
        <v>0</v>
      </c>
      <c r="Y21" s="133">
        <f>$C21*VLOOKUP($A21,'Non-energy Multiplier'!$A$95:$AQ$138,COLUMN('Non-energy Multiplier'!Y$1),0)</f>
        <v>0</v>
      </c>
      <c r="Z21" s="133">
        <f>$C21*VLOOKUP($A21,'Non-energy Multiplier'!$A$95:$AQ$138,COLUMN('Non-energy Multiplier'!Z$1),0)</f>
        <v>0</v>
      </c>
      <c r="AA21" s="133">
        <f>$C21*VLOOKUP($A21,'Non-energy Multiplier'!$A$95:$AQ$138,COLUMN('Non-energy Multiplier'!AA$1),0)</f>
        <v>0</v>
      </c>
      <c r="AB21" s="133">
        <f>$C21*VLOOKUP($A21,'Non-energy Multiplier'!$A$95:$AQ$138,COLUMN('Non-energy Multiplier'!AB$1),0)</f>
        <v>0</v>
      </c>
      <c r="AC21" s="133">
        <f>$C21*VLOOKUP($A21,'Non-energy Multiplier'!$A$95:$AQ$138,COLUMN('Non-energy Multiplier'!AC$1),0)</f>
        <v>0</v>
      </c>
      <c r="AD21" s="133">
        <f>$C21*VLOOKUP($A21,'Non-energy Multiplier'!$A$95:$AQ$138,COLUMN('Non-energy Multiplier'!AD$1),0)</f>
        <v>0</v>
      </c>
      <c r="AE21" s="133">
        <f>$C21*VLOOKUP($A21,'Non-energy Multiplier'!$A$95:$AQ$138,COLUMN('Non-energy Multiplier'!AE$1),0)</f>
        <v>0</v>
      </c>
      <c r="AF21" s="133">
        <f>$C21*VLOOKUP($A21,'Non-energy Multiplier'!$A$95:$AQ$138,COLUMN('Non-energy Multiplier'!AF$1),0)</f>
        <v>0</v>
      </c>
      <c r="AG21" s="133">
        <f>$C21*VLOOKUP($A21,'Non-energy Multiplier'!$A$95:$AQ$138,COLUMN('Non-energy Multiplier'!AG$1),0)</f>
        <v>0</v>
      </c>
      <c r="AH21" s="133">
        <f>$C21*VLOOKUP($A21,'Non-energy Multiplier'!$A$95:$AQ$138,COLUMN('Non-energy Multiplier'!AH$1),0)</f>
        <v>0</v>
      </c>
      <c r="AI21" s="133">
        <f>$C21*VLOOKUP($A21,'Non-energy Multiplier'!$A$95:$AQ$138,COLUMN('Non-energy Multiplier'!AI$1),0)</f>
        <v>0</v>
      </c>
      <c r="AJ21" s="133">
        <f>$C21*VLOOKUP($A21,'Non-energy Multiplier'!$A$95:$AQ$138,COLUMN('Non-energy Multiplier'!AJ$1),0)</f>
        <v>0</v>
      </c>
      <c r="AK21" s="133">
        <f>$C21*VLOOKUP($A21,'Non-energy Multiplier'!$A$95:$AQ$138,COLUMN('Non-energy Multiplier'!AK$1),0)</f>
        <v>0</v>
      </c>
      <c r="AL21" s="133">
        <f>$C21*VLOOKUP($A21,'Non-energy Multiplier'!$A$95:$AQ$138,COLUMN('Non-energy Multiplier'!AL$1),0)</f>
        <v>0</v>
      </c>
      <c r="AM21" s="133">
        <f>$C21*VLOOKUP($A21,'Non-energy Multiplier'!$A$95:$AQ$138,COLUMN('Non-energy Multiplier'!AM$1),0)</f>
        <v>0</v>
      </c>
      <c r="AN21" s="133">
        <f>$C21*VLOOKUP($A21,'Non-energy Multiplier'!$A$95:$AQ$138,COLUMN('Non-energy Multiplier'!AN$1),0)</f>
        <v>0</v>
      </c>
      <c r="AO21" s="133">
        <f>$C21*VLOOKUP($A21,'Non-energy Multiplier'!$A$95:$AQ$138,COLUMN('Non-energy Multiplier'!AO$1),0)</f>
        <v>0</v>
      </c>
      <c r="AP21" s="133">
        <f>$C21*VLOOKUP($A21,'Non-energy Multiplier'!$A$95:$AQ$138,COLUMN('Non-energy Multiplier'!AP$1),0)</f>
        <v>0</v>
      </c>
      <c r="AQ21" s="133">
        <f>$C21*VLOOKUP($A21,'Non-energy Multiplier'!$A$95:$AQ$138,COLUMN('Non-energy Multiplier'!AQ$1),0)</f>
        <v>0</v>
      </c>
      <c r="AR21" s="133" t="str">
        <f>VLOOKUP($A21,'Sector Match'!$A$1:$B$43,2,0)</f>
        <v>pulp paper and printing 17T18</v>
      </c>
    </row>
    <row r="22" spans="1:44" x14ac:dyDescent="0.2">
      <c r="A22" s="12" t="s">
        <v>21</v>
      </c>
      <c r="B22" s="133">
        <f>'Non-energy Use 2019'!F135</f>
        <v>2.6545396486059E+16</v>
      </c>
      <c r="C22" s="133">
        <f>'Non-energy Use 2020'!F134</f>
        <v>2.73914579387955E+16</v>
      </c>
      <c r="D22" s="133">
        <f>$C22*VLOOKUP($A22,'Non-energy Multiplier'!$A$95:$AQ$138,COLUMN('Non-energy Multiplier'!D$1),0)</f>
        <v>2.8557618757755688E+16</v>
      </c>
      <c r="E22" s="133">
        <f>$C22*VLOOKUP($A22,'Non-energy Multiplier'!$A$95:$AQ$138,COLUMN('Non-energy Multiplier'!E$1),0)</f>
        <v>2.803101889389566E+16</v>
      </c>
      <c r="F22" s="133">
        <f>$C22*VLOOKUP($A22,'Non-energy Multiplier'!$A$95:$AQ$138,COLUMN('Non-energy Multiplier'!F$1),0)</f>
        <v>3.0325739197731568E+16</v>
      </c>
      <c r="G22" s="133">
        <f>$C22*VLOOKUP($A22,'Non-energy Multiplier'!$A$95:$AQ$138,COLUMN('Non-energy Multiplier'!G$1),0)</f>
        <v>3.2928411017722784E+16</v>
      </c>
      <c r="H22" s="133">
        <f>$C22*VLOOKUP($A22,'Non-energy Multiplier'!$A$95:$AQ$138,COLUMN('Non-energy Multiplier'!H$1),0)</f>
        <v>3.4709339099550136E+16</v>
      </c>
      <c r="I22" s="133">
        <f>$C22*VLOOKUP($A22,'Non-energy Multiplier'!$A$95:$AQ$138,COLUMN('Non-energy Multiplier'!I$1),0)</f>
        <v>3.5511087290719688E+16</v>
      </c>
      <c r="J22" s="133">
        <f>$C22*VLOOKUP($A22,'Non-energy Multiplier'!$A$95:$AQ$138,COLUMN('Non-energy Multiplier'!J$1),0)</f>
        <v>3.6312835481889232E+16</v>
      </c>
      <c r="K22" s="133">
        <f>$C22*VLOOKUP($A22,'Non-energy Multiplier'!$A$95:$AQ$138,COLUMN('Non-energy Multiplier'!K$1),0)</f>
        <v>3.7114583673058792E+16</v>
      </c>
      <c r="L22" s="133">
        <f>$C22*VLOOKUP($A22,'Non-energy Multiplier'!$A$95:$AQ$138,COLUMN('Non-energy Multiplier'!L$1),0)</f>
        <v>3.7916331864228336E+16</v>
      </c>
      <c r="M22" s="133">
        <f>$C22*VLOOKUP($A22,'Non-energy Multiplier'!$A$95:$AQ$138,COLUMN('Non-energy Multiplier'!M$1),0)</f>
        <v>3.8718080055397888E+16</v>
      </c>
      <c r="N22" s="133">
        <f>$C22*VLOOKUP($A22,'Non-energy Multiplier'!$A$95:$AQ$138,COLUMN('Non-energy Multiplier'!N$1),0)</f>
        <v>3.87753497780702E+16</v>
      </c>
      <c r="O22" s="133">
        <f>$C22*VLOOKUP($A22,'Non-energy Multiplier'!$A$95:$AQ$138,COLUMN('Non-energy Multiplier'!O$1),0)</f>
        <v>3.8832619500742528E+16</v>
      </c>
      <c r="P22" s="133">
        <f>$C22*VLOOKUP($A22,'Non-energy Multiplier'!$A$95:$AQ$138,COLUMN('Non-energy Multiplier'!P$1),0)</f>
        <v>3.888988922341484E+16</v>
      </c>
      <c r="Q22" s="133">
        <f>$C22*VLOOKUP($A22,'Non-energy Multiplier'!$A$95:$AQ$138,COLUMN('Non-energy Multiplier'!Q$1),0)</f>
        <v>3.894715894608716E+16</v>
      </c>
      <c r="R22" s="133">
        <f>$C22*VLOOKUP($A22,'Non-energy Multiplier'!$A$95:$AQ$138,COLUMN('Non-energy Multiplier'!R$1),0)</f>
        <v>3.9004428668759472E+16</v>
      </c>
      <c r="S22" s="133">
        <f>$C22*VLOOKUP($A22,'Non-energy Multiplier'!$A$95:$AQ$138,COLUMN('Non-energy Multiplier'!S$1),0)</f>
        <v>3.8546287796849112E+16</v>
      </c>
      <c r="T22" s="133">
        <f>$C22*VLOOKUP($A22,'Non-energy Multiplier'!$A$95:$AQ$138,COLUMN('Non-energy Multiplier'!T$1),0)</f>
        <v>3.8088146924938752E+16</v>
      </c>
      <c r="U22" s="133">
        <f>$C22*VLOOKUP($A22,'Non-energy Multiplier'!$A$95:$AQ$138,COLUMN('Non-energy Multiplier'!U$1),0)</f>
        <v>3.7630006053028384E+16</v>
      </c>
      <c r="V22" s="133">
        <f>$C22*VLOOKUP($A22,'Non-energy Multiplier'!$A$95:$AQ$138,COLUMN('Non-energy Multiplier'!V$1),0)</f>
        <v>3.7171865181118024E+16</v>
      </c>
      <c r="W22" s="133">
        <f>$C22*VLOOKUP($A22,'Non-energy Multiplier'!$A$95:$AQ$138,COLUMN('Non-energy Multiplier'!W$1),0)</f>
        <v>3.6713724309207664E+16</v>
      </c>
      <c r="X22" s="133">
        <f>$C22*VLOOKUP($A22,'Non-energy Multiplier'!$A$95:$AQ$138,COLUMN('Non-energy Multiplier'!X$1),0)</f>
        <v>3.5854706651569848E+16</v>
      </c>
      <c r="Y22" s="133">
        <f>$C22*VLOOKUP($A22,'Non-energy Multiplier'!$A$95:$AQ$138,COLUMN('Non-energy Multiplier'!Y$1),0)</f>
        <v>3.4995688993932052E+16</v>
      </c>
      <c r="Z22" s="133">
        <f>$C22*VLOOKUP($A22,'Non-energy Multiplier'!$A$95:$AQ$138,COLUMN('Non-energy Multiplier'!Z$1),0)</f>
        <v>3.413667133629424E+16</v>
      </c>
      <c r="AA22" s="133">
        <f>$C22*VLOOKUP($A22,'Non-energy Multiplier'!$A$95:$AQ$138,COLUMN('Non-energy Multiplier'!AA$1),0)</f>
        <v>3.3277653678656436E+16</v>
      </c>
      <c r="AB22" s="133">
        <f>$C22*VLOOKUP($A22,'Non-energy Multiplier'!$A$95:$AQ$138,COLUMN('Non-energy Multiplier'!AB$1),0)</f>
        <v>3.241863602101862E+16</v>
      </c>
      <c r="AC22" s="133">
        <f>$C22*VLOOKUP($A22,'Non-energy Multiplier'!$A$95:$AQ$138,COLUMN('Non-energy Multiplier'!AC$1),0)</f>
        <v>3.1559618363380816E+16</v>
      </c>
      <c r="AD22" s="133">
        <f>$C22*VLOOKUP($A22,'Non-energy Multiplier'!$A$95:$AQ$138,COLUMN('Non-energy Multiplier'!AD$1),0)</f>
        <v>3.0700600705743016E+16</v>
      </c>
      <c r="AE22" s="133">
        <f>$C22*VLOOKUP($A22,'Non-energy Multiplier'!$A$95:$AQ$138,COLUMN('Non-energy Multiplier'!AE$1),0)</f>
        <v>2.9841583048105208E+16</v>
      </c>
      <c r="AF22" s="133">
        <f>$C22*VLOOKUP($A22,'Non-energy Multiplier'!$A$95:$AQ$138,COLUMN('Non-energy Multiplier'!AF$1),0)</f>
        <v>2.8982565390467408E+16</v>
      </c>
      <c r="AG22" s="133">
        <f>$C22*VLOOKUP($A22,'Non-energy Multiplier'!$A$95:$AQ$138,COLUMN('Non-energy Multiplier'!AG$1),0)</f>
        <v>2.81235477328296E+16</v>
      </c>
      <c r="AH22" s="133">
        <f>$C22*VLOOKUP($A22,'Non-energy Multiplier'!$A$95:$AQ$138,COLUMN('Non-energy Multiplier'!AH$1),0)</f>
        <v>2.7379064140251104E+16</v>
      </c>
      <c r="AI22" s="133">
        <f>$C22*VLOOKUP($A22,'Non-energy Multiplier'!$A$95:$AQ$138,COLUMN('Non-energy Multiplier'!AI$1),0)</f>
        <v>2.6634580547672604E+16</v>
      </c>
      <c r="AJ22" s="133">
        <f>$C22*VLOOKUP($A22,'Non-energy Multiplier'!$A$95:$AQ$138,COLUMN('Non-energy Multiplier'!AJ$1),0)</f>
        <v>2.5890096955094108E+16</v>
      </c>
      <c r="AK22" s="133">
        <f>$C22*VLOOKUP($A22,'Non-energy Multiplier'!$A$95:$AQ$138,COLUMN('Non-energy Multiplier'!AK$1),0)</f>
        <v>2.5145613362515608E+16</v>
      </c>
      <c r="AL22" s="133">
        <f>$C22*VLOOKUP($A22,'Non-energy Multiplier'!$A$95:$AQ$138,COLUMN('Non-energy Multiplier'!AL$1),0)</f>
        <v>2.4401129769937108E+16</v>
      </c>
      <c r="AM22" s="133">
        <f>$C22*VLOOKUP($A22,'Non-energy Multiplier'!$A$95:$AQ$138,COLUMN('Non-energy Multiplier'!AM$1),0)</f>
        <v>2.36192483976247E+16</v>
      </c>
      <c r="AN22" s="133">
        <f>$C22*VLOOKUP($A22,'Non-energy Multiplier'!$A$95:$AQ$138,COLUMN('Non-energy Multiplier'!AN$1),0)</f>
        <v>2.2837367025312296E+16</v>
      </c>
      <c r="AO22" s="133">
        <f>$C22*VLOOKUP($A22,'Non-energy Multiplier'!$A$95:$AQ$138,COLUMN('Non-energy Multiplier'!AO$1),0)</f>
        <v>2.2055485652999892E+16</v>
      </c>
      <c r="AP22" s="133">
        <f>$C22*VLOOKUP($A22,'Non-energy Multiplier'!$A$95:$AQ$138,COLUMN('Non-energy Multiplier'!AP$1),0)</f>
        <v>2.1273604280687488E+16</v>
      </c>
      <c r="AQ22" s="133">
        <f>$C22*VLOOKUP($A22,'Non-energy Multiplier'!$A$95:$AQ$138,COLUMN('Non-energy Multiplier'!AQ$1),0)</f>
        <v>2.0491722908375076E+16</v>
      </c>
      <c r="AR22" s="133" t="str">
        <f>VLOOKUP($A22,'Sector Match'!$A$1:$B$43,2,0)</f>
        <v>refined petroleum and coke 19</v>
      </c>
    </row>
    <row r="23" spans="1:44" x14ac:dyDescent="0.2">
      <c r="A23" s="12" t="s">
        <v>1</v>
      </c>
      <c r="B23" s="133">
        <f>'Non-energy Use 2019'!F136</f>
        <v>0</v>
      </c>
      <c r="C23" s="133">
        <f>'Non-energy Use 2020'!F135</f>
        <v>0</v>
      </c>
      <c r="D23" s="133">
        <f>$C23*VLOOKUP($A23,'Non-energy Multiplier'!$A$95:$AQ$138,COLUMN('Non-energy Multiplier'!D$1),0)</f>
        <v>0</v>
      </c>
      <c r="E23" s="133">
        <f>$C23*VLOOKUP($A23,'Non-energy Multiplier'!$A$95:$AQ$138,COLUMN('Non-energy Multiplier'!E$1),0)</f>
        <v>0</v>
      </c>
      <c r="F23" s="133">
        <f>$C23*VLOOKUP($A23,'Non-energy Multiplier'!$A$95:$AQ$138,COLUMN('Non-energy Multiplier'!F$1),0)</f>
        <v>0</v>
      </c>
      <c r="G23" s="133">
        <f>$C23*VLOOKUP($A23,'Non-energy Multiplier'!$A$95:$AQ$138,COLUMN('Non-energy Multiplier'!G$1),0)</f>
        <v>0</v>
      </c>
      <c r="H23" s="133">
        <f>$C23*VLOOKUP($A23,'Non-energy Multiplier'!$A$95:$AQ$138,COLUMN('Non-energy Multiplier'!H$1),0)</f>
        <v>0</v>
      </c>
      <c r="I23" s="133">
        <f>$C23*VLOOKUP($A23,'Non-energy Multiplier'!$A$95:$AQ$138,COLUMN('Non-energy Multiplier'!I$1),0)</f>
        <v>0</v>
      </c>
      <c r="J23" s="133">
        <f>$C23*VLOOKUP($A23,'Non-energy Multiplier'!$A$95:$AQ$138,COLUMN('Non-energy Multiplier'!J$1),0)</f>
        <v>0</v>
      </c>
      <c r="K23" s="133">
        <f>$C23*VLOOKUP($A23,'Non-energy Multiplier'!$A$95:$AQ$138,COLUMN('Non-energy Multiplier'!K$1),0)</f>
        <v>0</v>
      </c>
      <c r="L23" s="133">
        <f>$C23*VLOOKUP($A23,'Non-energy Multiplier'!$A$95:$AQ$138,COLUMN('Non-energy Multiplier'!L$1),0)</f>
        <v>0</v>
      </c>
      <c r="M23" s="133">
        <f>$C23*VLOOKUP($A23,'Non-energy Multiplier'!$A$95:$AQ$138,COLUMN('Non-energy Multiplier'!M$1),0)</f>
        <v>0</v>
      </c>
      <c r="N23" s="133">
        <f>$C23*VLOOKUP($A23,'Non-energy Multiplier'!$A$95:$AQ$138,COLUMN('Non-energy Multiplier'!N$1),0)</f>
        <v>0</v>
      </c>
      <c r="O23" s="133">
        <f>$C23*VLOOKUP($A23,'Non-energy Multiplier'!$A$95:$AQ$138,COLUMN('Non-energy Multiplier'!O$1),0)</f>
        <v>0</v>
      </c>
      <c r="P23" s="133">
        <f>$C23*VLOOKUP($A23,'Non-energy Multiplier'!$A$95:$AQ$138,COLUMN('Non-energy Multiplier'!P$1),0)</f>
        <v>0</v>
      </c>
      <c r="Q23" s="133">
        <f>$C23*VLOOKUP($A23,'Non-energy Multiplier'!$A$95:$AQ$138,COLUMN('Non-energy Multiplier'!Q$1),0)</f>
        <v>0</v>
      </c>
      <c r="R23" s="133">
        <f>$C23*VLOOKUP($A23,'Non-energy Multiplier'!$A$95:$AQ$138,COLUMN('Non-energy Multiplier'!R$1),0)</f>
        <v>0</v>
      </c>
      <c r="S23" s="133">
        <f>$C23*VLOOKUP($A23,'Non-energy Multiplier'!$A$95:$AQ$138,COLUMN('Non-energy Multiplier'!S$1),0)</f>
        <v>0</v>
      </c>
      <c r="T23" s="133">
        <f>$C23*VLOOKUP($A23,'Non-energy Multiplier'!$A$95:$AQ$138,COLUMN('Non-energy Multiplier'!T$1),0)</f>
        <v>0</v>
      </c>
      <c r="U23" s="133">
        <f>$C23*VLOOKUP($A23,'Non-energy Multiplier'!$A$95:$AQ$138,COLUMN('Non-energy Multiplier'!U$1),0)</f>
        <v>0</v>
      </c>
      <c r="V23" s="133">
        <f>$C23*VLOOKUP($A23,'Non-energy Multiplier'!$A$95:$AQ$138,COLUMN('Non-energy Multiplier'!V$1),0)</f>
        <v>0</v>
      </c>
      <c r="W23" s="133">
        <f>$C23*VLOOKUP($A23,'Non-energy Multiplier'!$A$95:$AQ$138,COLUMN('Non-energy Multiplier'!W$1),0)</f>
        <v>0</v>
      </c>
      <c r="X23" s="133">
        <f>$C23*VLOOKUP($A23,'Non-energy Multiplier'!$A$95:$AQ$138,COLUMN('Non-energy Multiplier'!X$1),0)</f>
        <v>0</v>
      </c>
      <c r="Y23" s="133">
        <f>$C23*VLOOKUP($A23,'Non-energy Multiplier'!$A$95:$AQ$138,COLUMN('Non-energy Multiplier'!Y$1),0)</f>
        <v>0</v>
      </c>
      <c r="Z23" s="133">
        <f>$C23*VLOOKUP($A23,'Non-energy Multiplier'!$A$95:$AQ$138,COLUMN('Non-energy Multiplier'!Z$1),0)</f>
        <v>0</v>
      </c>
      <c r="AA23" s="133">
        <f>$C23*VLOOKUP($A23,'Non-energy Multiplier'!$A$95:$AQ$138,COLUMN('Non-energy Multiplier'!AA$1),0)</f>
        <v>0</v>
      </c>
      <c r="AB23" s="133">
        <f>$C23*VLOOKUP($A23,'Non-energy Multiplier'!$A$95:$AQ$138,COLUMN('Non-energy Multiplier'!AB$1),0)</f>
        <v>0</v>
      </c>
      <c r="AC23" s="133">
        <f>$C23*VLOOKUP($A23,'Non-energy Multiplier'!$A$95:$AQ$138,COLUMN('Non-energy Multiplier'!AC$1),0)</f>
        <v>0</v>
      </c>
      <c r="AD23" s="133">
        <f>$C23*VLOOKUP($A23,'Non-energy Multiplier'!$A$95:$AQ$138,COLUMN('Non-energy Multiplier'!AD$1),0)</f>
        <v>0</v>
      </c>
      <c r="AE23" s="133">
        <f>$C23*VLOOKUP($A23,'Non-energy Multiplier'!$A$95:$AQ$138,COLUMN('Non-energy Multiplier'!AE$1),0)</f>
        <v>0</v>
      </c>
      <c r="AF23" s="133">
        <f>$C23*VLOOKUP($A23,'Non-energy Multiplier'!$A$95:$AQ$138,COLUMN('Non-energy Multiplier'!AF$1),0)</f>
        <v>0</v>
      </c>
      <c r="AG23" s="133">
        <f>$C23*VLOOKUP($A23,'Non-energy Multiplier'!$A$95:$AQ$138,COLUMN('Non-energy Multiplier'!AG$1),0)</f>
        <v>0</v>
      </c>
      <c r="AH23" s="133">
        <f>$C23*VLOOKUP($A23,'Non-energy Multiplier'!$A$95:$AQ$138,COLUMN('Non-energy Multiplier'!AH$1),0)</f>
        <v>0</v>
      </c>
      <c r="AI23" s="133">
        <f>$C23*VLOOKUP($A23,'Non-energy Multiplier'!$A$95:$AQ$138,COLUMN('Non-energy Multiplier'!AI$1),0)</f>
        <v>0</v>
      </c>
      <c r="AJ23" s="133">
        <f>$C23*VLOOKUP($A23,'Non-energy Multiplier'!$A$95:$AQ$138,COLUMN('Non-energy Multiplier'!AJ$1),0)</f>
        <v>0</v>
      </c>
      <c r="AK23" s="133">
        <f>$C23*VLOOKUP($A23,'Non-energy Multiplier'!$A$95:$AQ$138,COLUMN('Non-energy Multiplier'!AK$1),0)</f>
        <v>0</v>
      </c>
      <c r="AL23" s="133">
        <f>$C23*VLOOKUP($A23,'Non-energy Multiplier'!$A$95:$AQ$138,COLUMN('Non-energy Multiplier'!AL$1),0)</f>
        <v>0</v>
      </c>
      <c r="AM23" s="133">
        <f>$C23*VLOOKUP($A23,'Non-energy Multiplier'!$A$95:$AQ$138,COLUMN('Non-energy Multiplier'!AM$1),0)</f>
        <v>0</v>
      </c>
      <c r="AN23" s="133">
        <f>$C23*VLOOKUP($A23,'Non-energy Multiplier'!$A$95:$AQ$138,COLUMN('Non-energy Multiplier'!AN$1),0)</f>
        <v>0</v>
      </c>
      <c r="AO23" s="133">
        <f>$C23*VLOOKUP($A23,'Non-energy Multiplier'!$A$95:$AQ$138,COLUMN('Non-energy Multiplier'!AO$1),0)</f>
        <v>0</v>
      </c>
      <c r="AP23" s="133">
        <f>$C23*VLOOKUP($A23,'Non-energy Multiplier'!$A$95:$AQ$138,COLUMN('Non-energy Multiplier'!AP$1),0)</f>
        <v>0</v>
      </c>
      <c r="AQ23" s="133">
        <f>$C23*VLOOKUP($A23,'Non-energy Multiplier'!$A$95:$AQ$138,COLUMN('Non-energy Multiplier'!AQ$1),0)</f>
        <v>0</v>
      </c>
      <c r="AR23" s="133" t="str">
        <f>VLOOKUP($A23,'Sector Match'!$A$1:$B$43,2,0)</f>
        <v>chemicals 20</v>
      </c>
    </row>
    <row r="24" spans="1:44" x14ac:dyDescent="0.2">
      <c r="A24" s="12" t="s">
        <v>22</v>
      </c>
      <c r="B24" s="133">
        <f>'Non-energy Use 2019'!F137</f>
        <v>0</v>
      </c>
      <c r="C24" s="133">
        <f>'Non-energy Use 2020'!F136</f>
        <v>0</v>
      </c>
      <c r="D24" s="133">
        <f>$C24*VLOOKUP($A24,'Non-energy Multiplier'!$A$95:$AQ$138,COLUMN('Non-energy Multiplier'!D$1),0)</f>
        <v>0</v>
      </c>
      <c r="E24" s="133">
        <f>$C24*VLOOKUP($A24,'Non-energy Multiplier'!$A$95:$AQ$138,COLUMN('Non-energy Multiplier'!E$1),0)</f>
        <v>0</v>
      </c>
      <c r="F24" s="133">
        <f>$C24*VLOOKUP($A24,'Non-energy Multiplier'!$A$95:$AQ$138,COLUMN('Non-energy Multiplier'!F$1),0)</f>
        <v>0</v>
      </c>
      <c r="G24" s="133">
        <f>$C24*VLOOKUP($A24,'Non-energy Multiplier'!$A$95:$AQ$138,COLUMN('Non-energy Multiplier'!G$1),0)</f>
        <v>0</v>
      </c>
      <c r="H24" s="133">
        <f>$C24*VLOOKUP($A24,'Non-energy Multiplier'!$A$95:$AQ$138,COLUMN('Non-energy Multiplier'!H$1),0)</f>
        <v>0</v>
      </c>
      <c r="I24" s="133">
        <f>$C24*VLOOKUP($A24,'Non-energy Multiplier'!$A$95:$AQ$138,COLUMN('Non-energy Multiplier'!I$1),0)</f>
        <v>0</v>
      </c>
      <c r="J24" s="133">
        <f>$C24*VLOOKUP($A24,'Non-energy Multiplier'!$A$95:$AQ$138,COLUMN('Non-energy Multiplier'!J$1),0)</f>
        <v>0</v>
      </c>
      <c r="K24" s="133">
        <f>$C24*VLOOKUP($A24,'Non-energy Multiplier'!$A$95:$AQ$138,COLUMN('Non-energy Multiplier'!K$1),0)</f>
        <v>0</v>
      </c>
      <c r="L24" s="133">
        <f>$C24*VLOOKUP($A24,'Non-energy Multiplier'!$A$95:$AQ$138,COLUMN('Non-energy Multiplier'!L$1),0)</f>
        <v>0</v>
      </c>
      <c r="M24" s="133">
        <f>$C24*VLOOKUP($A24,'Non-energy Multiplier'!$A$95:$AQ$138,COLUMN('Non-energy Multiplier'!M$1),0)</f>
        <v>0</v>
      </c>
      <c r="N24" s="133">
        <f>$C24*VLOOKUP($A24,'Non-energy Multiplier'!$A$95:$AQ$138,COLUMN('Non-energy Multiplier'!N$1),0)</f>
        <v>0</v>
      </c>
      <c r="O24" s="133">
        <f>$C24*VLOOKUP($A24,'Non-energy Multiplier'!$A$95:$AQ$138,COLUMN('Non-energy Multiplier'!O$1),0)</f>
        <v>0</v>
      </c>
      <c r="P24" s="133">
        <f>$C24*VLOOKUP($A24,'Non-energy Multiplier'!$A$95:$AQ$138,COLUMN('Non-energy Multiplier'!P$1),0)</f>
        <v>0</v>
      </c>
      <c r="Q24" s="133">
        <f>$C24*VLOOKUP($A24,'Non-energy Multiplier'!$A$95:$AQ$138,COLUMN('Non-energy Multiplier'!Q$1),0)</f>
        <v>0</v>
      </c>
      <c r="R24" s="133">
        <f>$C24*VLOOKUP($A24,'Non-energy Multiplier'!$A$95:$AQ$138,COLUMN('Non-energy Multiplier'!R$1),0)</f>
        <v>0</v>
      </c>
      <c r="S24" s="133">
        <f>$C24*VLOOKUP($A24,'Non-energy Multiplier'!$A$95:$AQ$138,COLUMN('Non-energy Multiplier'!S$1),0)</f>
        <v>0</v>
      </c>
      <c r="T24" s="133">
        <f>$C24*VLOOKUP($A24,'Non-energy Multiplier'!$A$95:$AQ$138,COLUMN('Non-energy Multiplier'!T$1),0)</f>
        <v>0</v>
      </c>
      <c r="U24" s="133">
        <f>$C24*VLOOKUP($A24,'Non-energy Multiplier'!$A$95:$AQ$138,COLUMN('Non-energy Multiplier'!U$1),0)</f>
        <v>0</v>
      </c>
      <c r="V24" s="133">
        <f>$C24*VLOOKUP($A24,'Non-energy Multiplier'!$A$95:$AQ$138,COLUMN('Non-energy Multiplier'!V$1),0)</f>
        <v>0</v>
      </c>
      <c r="W24" s="133">
        <f>$C24*VLOOKUP($A24,'Non-energy Multiplier'!$A$95:$AQ$138,COLUMN('Non-energy Multiplier'!W$1),0)</f>
        <v>0</v>
      </c>
      <c r="X24" s="133">
        <f>$C24*VLOOKUP($A24,'Non-energy Multiplier'!$A$95:$AQ$138,COLUMN('Non-energy Multiplier'!X$1),0)</f>
        <v>0</v>
      </c>
      <c r="Y24" s="133">
        <f>$C24*VLOOKUP($A24,'Non-energy Multiplier'!$A$95:$AQ$138,COLUMN('Non-energy Multiplier'!Y$1),0)</f>
        <v>0</v>
      </c>
      <c r="Z24" s="133">
        <f>$C24*VLOOKUP($A24,'Non-energy Multiplier'!$A$95:$AQ$138,COLUMN('Non-energy Multiplier'!Z$1),0)</f>
        <v>0</v>
      </c>
      <c r="AA24" s="133">
        <f>$C24*VLOOKUP($A24,'Non-energy Multiplier'!$A$95:$AQ$138,COLUMN('Non-energy Multiplier'!AA$1),0)</f>
        <v>0</v>
      </c>
      <c r="AB24" s="133">
        <f>$C24*VLOOKUP($A24,'Non-energy Multiplier'!$A$95:$AQ$138,COLUMN('Non-energy Multiplier'!AB$1),0)</f>
        <v>0</v>
      </c>
      <c r="AC24" s="133">
        <f>$C24*VLOOKUP($A24,'Non-energy Multiplier'!$A$95:$AQ$138,COLUMN('Non-energy Multiplier'!AC$1),0)</f>
        <v>0</v>
      </c>
      <c r="AD24" s="133">
        <f>$C24*VLOOKUP($A24,'Non-energy Multiplier'!$A$95:$AQ$138,COLUMN('Non-energy Multiplier'!AD$1),0)</f>
        <v>0</v>
      </c>
      <c r="AE24" s="133">
        <f>$C24*VLOOKUP($A24,'Non-energy Multiplier'!$A$95:$AQ$138,COLUMN('Non-energy Multiplier'!AE$1),0)</f>
        <v>0</v>
      </c>
      <c r="AF24" s="133">
        <f>$C24*VLOOKUP($A24,'Non-energy Multiplier'!$A$95:$AQ$138,COLUMN('Non-energy Multiplier'!AF$1),0)</f>
        <v>0</v>
      </c>
      <c r="AG24" s="133">
        <f>$C24*VLOOKUP($A24,'Non-energy Multiplier'!$A$95:$AQ$138,COLUMN('Non-energy Multiplier'!AG$1),0)</f>
        <v>0</v>
      </c>
      <c r="AH24" s="133">
        <f>$C24*VLOOKUP($A24,'Non-energy Multiplier'!$A$95:$AQ$138,COLUMN('Non-energy Multiplier'!AH$1),0)</f>
        <v>0</v>
      </c>
      <c r="AI24" s="133">
        <f>$C24*VLOOKUP($A24,'Non-energy Multiplier'!$A$95:$AQ$138,COLUMN('Non-energy Multiplier'!AI$1),0)</f>
        <v>0</v>
      </c>
      <c r="AJ24" s="133">
        <f>$C24*VLOOKUP($A24,'Non-energy Multiplier'!$A$95:$AQ$138,COLUMN('Non-energy Multiplier'!AJ$1),0)</f>
        <v>0</v>
      </c>
      <c r="AK24" s="133">
        <f>$C24*VLOOKUP($A24,'Non-energy Multiplier'!$A$95:$AQ$138,COLUMN('Non-energy Multiplier'!AK$1),0)</f>
        <v>0</v>
      </c>
      <c r="AL24" s="133">
        <f>$C24*VLOOKUP($A24,'Non-energy Multiplier'!$A$95:$AQ$138,COLUMN('Non-energy Multiplier'!AL$1),0)</f>
        <v>0</v>
      </c>
      <c r="AM24" s="133">
        <f>$C24*VLOOKUP($A24,'Non-energy Multiplier'!$A$95:$AQ$138,COLUMN('Non-energy Multiplier'!AM$1),0)</f>
        <v>0</v>
      </c>
      <c r="AN24" s="133">
        <f>$C24*VLOOKUP($A24,'Non-energy Multiplier'!$A$95:$AQ$138,COLUMN('Non-energy Multiplier'!AN$1),0)</f>
        <v>0</v>
      </c>
      <c r="AO24" s="133">
        <f>$C24*VLOOKUP($A24,'Non-energy Multiplier'!$A$95:$AQ$138,COLUMN('Non-energy Multiplier'!AO$1),0)</f>
        <v>0</v>
      </c>
      <c r="AP24" s="133">
        <f>$C24*VLOOKUP($A24,'Non-energy Multiplier'!$A$95:$AQ$138,COLUMN('Non-energy Multiplier'!AP$1),0)</f>
        <v>0</v>
      </c>
      <c r="AQ24" s="133">
        <f>$C24*VLOOKUP($A24,'Non-energy Multiplier'!$A$95:$AQ$138,COLUMN('Non-energy Multiplier'!AQ$1),0)</f>
        <v>0</v>
      </c>
      <c r="AR24" s="133">
        <f>VLOOKUP($A24,'Sector Match'!$A$1:$B$43,2,0)</f>
        <v>0</v>
      </c>
    </row>
    <row r="25" spans="1:44" x14ac:dyDescent="0.2">
      <c r="A25" s="12" t="s">
        <v>23</v>
      </c>
      <c r="B25" s="133">
        <f>'Non-energy Use 2019'!F138</f>
        <v>0</v>
      </c>
      <c r="C25" s="133">
        <f>'Non-energy Use 2020'!F137</f>
        <v>0</v>
      </c>
      <c r="D25" s="133">
        <f>$C25*VLOOKUP($A25,'Non-energy Multiplier'!$A$95:$AQ$138,COLUMN('Non-energy Multiplier'!D$1),0)</f>
        <v>0</v>
      </c>
      <c r="E25" s="133">
        <f>$C25*VLOOKUP($A25,'Non-energy Multiplier'!$A$95:$AQ$138,COLUMN('Non-energy Multiplier'!E$1),0)</f>
        <v>0</v>
      </c>
      <c r="F25" s="133">
        <f>$C25*VLOOKUP($A25,'Non-energy Multiplier'!$A$95:$AQ$138,COLUMN('Non-energy Multiplier'!F$1),0)</f>
        <v>0</v>
      </c>
      <c r="G25" s="133">
        <f>$C25*VLOOKUP($A25,'Non-energy Multiplier'!$A$95:$AQ$138,COLUMN('Non-energy Multiplier'!G$1),0)</f>
        <v>0</v>
      </c>
      <c r="H25" s="133">
        <f>$C25*VLOOKUP($A25,'Non-energy Multiplier'!$A$95:$AQ$138,COLUMN('Non-energy Multiplier'!H$1),0)</f>
        <v>0</v>
      </c>
      <c r="I25" s="133">
        <f>$C25*VLOOKUP($A25,'Non-energy Multiplier'!$A$95:$AQ$138,COLUMN('Non-energy Multiplier'!I$1),0)</f>
        <v>0</v>
      </c>
      <c r="J25" s="133">
        <f>$C25*VLOOKUP($A25,'Non-energy Multiplier'!$A$95:$AQ$138,COLUMN('Non-energy Multiplier'!J$1),0)</f>
        <v>0</v>
      </c>
      <c r="K25" s="133">
        <f>$C25*VLOOKUP($A25,'Non-energy Multiplier'!$A$95:$AQ$138,COLUMN('Non-energy Multiplier'!K$1),0)</f>
        <v>0</v>
      </c>
      <c r="L25" s="133">
        <f>$C25*VLOOKUP($A25,'Non-energy Multiplier'!$A$95:$AQ$138,COLUMN('Non-energy Multiplier'!L$1),0)</f>
        <v>0</v>
      </c>
      <c r="M25" s="133">
        <f>$C25*VLOOKUP($A25,'Non-energy Multiplier'!$A$95:$AQ$138,COLUMN('Non-energy Multiplier'!M$1),0)</f>
        <v>0</v>
      </c>
      <c r="N25" s="133">
        <f>$C25*VLOOKUP($A25,'Non-energy Multiplier'!$A$95:$AQ$138,COLUMN('Non-energy Multiplier'!N$1),0)</f>
        <v>0</v>
      </c>
      <c r="O25" s="133">
        <f>$C25*VLOOKUP($A25,'Non-energy Multiplier'!$A$95:$AQ$138,COLUMN('Non-energy Multiplier'!O$1),0)</f>
        <v>0</v>
      </c>
      <c r="P25" s="133">
        <f>$C25*VLOOKUP($A25,'Non-energy Multiplier'!$A$95:$AQ$138,COLUMN('Non-energy Multiplier'!P$1),0)</f>
        <v>0</v>
      </c>
      <c r="Q25" s="133">
        <f>$C25*VLOOKUP($A25,'Non-energy Multiplier'!$A$95:$AQ$138,COLUMN('Non-energy Multiplier'!Q$1),0)</f>
        <v>0</v>
      </c>
      <c r="R25" s="133">
        <f>$C25*VLOOKUP($A25,'Non-energy Multiplier'!$A$95:$AQ$138,COLUMN('Non-energy Multiplier'!R$1),0)</f>
        <v>0</v>
      </c>
      <c r="S25" s="133">
        <f>$C25*VLOOKUP($A25,'Non-energy Multiplier'!$A$95:$AQ$138,COLUMN('Non-energy Multiplier'!S$1),0)</f>
        <v>0</v>
      </c>
      <c r="T25" s="133">
        <f>$C25*VLOOKUP($A25,'Non-energy Multiplier'!$A$95:$AQ$138,COLUMN('Non-energy Multiplier'!T$1),0)</f>
        <v>0</v>
      </c>
      <c r="U25" s="133">
        <f>$C25*VLOOKUP($A25,'Non-energy Multiplier'!$A$95:$AQ$138,COLUMN('Non-energy Multiplier'!U$1),0)</f>
        <v>0</v>
      </c>
      <c r="V25" s="133">
        <f>$C25*VLOOKUP($A25,'Non-energy Multiplier'!$A$95:$AQ$138,COLUMN('Non-energy Multiplier'!V$1),0)</f>
        <v>0</v>
      </c>
      <c r="W25" s="133">
        <f>$C25*VLOOKUP($A25,'Non-energy Multiplier'!$A$95:$AQ$138,COLUMN('Non-energy Multiplier'!W$1),0)</f>
        <v>0</v>
      </c>
      <c r="X25" s="133">
        <f>$C25*VLOOKUP($A25,'Non-energy Multiplier'!$A$95:$AQ$138,COLUMN('Non-energy Multiplier'!X$1),0)</f>
        <v>0</v>
      </c>
      <c r="Y25" s="133">
        <f>$C25*VLOOKUP($A25,'Non-energy Multiplier'!$A$95:$AQ$138,COLUMN('Non-energy Multiplier'!Y$1),0)</f>
        <v>0</v>
      </c>
      <c r="Z25" s="133">
        <f>$C25*VLOOKUP($A25,'Non-energy Multiplier'!$A$95:$AQ$138,COLUMN('Non-energy Multiplier'!Z$1),0)</f>
        <v>0</v>
      </c>
      <c r="AA25" s="133">
        <f>$C25*VLOOKUP($A25,'Non-energy Multiplier'!$A$95:$AQ$138,COLUMN('Non-energy Multiplier'!AA$1),0)</f>
        <v>0</v>
      </c>
      <c r="AB25" s="133">
        <f>$C25*VLOOKUP($A25,'Non-energy Multiplier'!$A$95:$AQ$138,COLUMN('Non-energy Multiplier'!AB$1),0)</f>
        <v>0</v>
      </c>
      <c r="AC25" s="133">
        <f>$C25*VLOOKUP($A25,'Non-energy Multiplier'!$A$95:$AQ$138,COLUMN('Non-energy Multiplier'!AC$1),0)</f>
        <v>0</v>
      </c>
      <c r="AD25" s="133">
        <f>$C25*VLOOKUP($A25,'Non-energy Multiplier'!$A$95:$AQ$138,COLUMN('Non-energy Multiplier'!AD$1),0)</f>
        <v>0</v>
      </c>
      <c r="AE25" s="133">
        <f>$C25*VLOOKUP($A25,'Non-energy Multiplier'!$A$95:$AQ$138,COLUMN('Non-energy Multiplier'!AE$1),0)</f>
        <v>0</v>
      </c>
      <c r="AF25" s="133">
        <f>$C25*VLOOKUP($A25,'Non-energy Multiplier'!$A$95:$AQ$138,COLUMN('Non-energy Multiplier'!AF$1),0)</f>
        <v>0</v>
      </c>
      <c r="AG25" s="133">
        <f>$C25*VLOOKUP($A25,'Non-energy Multiplier'!$A$95:$AQ$138,COLUMN('Non-energy Multiplier'!AG$1),0)</f>
        <v>0</v>
      </c>
      <c r="AH25" s="133">
        <f>$C25*VLOOKUP($A25,'Non-energy Multiplier'!$A$95:$AQ$138,COLUMN('Non-energy Multiplier'!AH$1),0)</f>
        <v>0</v>
      </c>
      <c r="AI25" s="133">
        <f>$C25*VLOOKUP($A25,'Non-energy Multiplier'!$A$95:$AQ$138,COLUMN('Non-energy Multiplier'!AI$1),0)</f>
        <v>0</v>
      </c>
      <c r="AJ25" s="133">
        <f>$C25*VLOOKUP($A25,'Non-energy Multiplier'!$A$95:$AQ$138,COLUMN('Non-energy Multiplier'!AJ$1),0)</f>
        <v>0</v>
      </c>
      <c r="AK25" s="133">
        <f>$C25*VLOOKUP($A25,'Non-energy Multiplier'!$A$95:$AQ$138,COLUMN('Non-energy Multiplier'!AK$1),0)</f>
        <v>0</v>
      </c>
      <c r="AL25" s="133">
        <f>$C25*VLOOKUP($A25,'Non-energy Multiplier'!$A$95:$AQ$138,COLUMN('Non-energy Multiplier'!AL$1),0)</f>
        <v>0</v>
      </c>
      <c r="AM25" s="133">
        <f>$C25*VLOOKUP($A25,'Non-energy Multiplier'!$A$95:$AQ$138,COLUMN('Non-energy Multiplier'!AM$1),0)</f>
        <v>0</v>
      </c>
      <c r="AN25" s="133">
        <f>$C25*VLOOKUP($A25,'Non-energy Multiplier'!$A$95:$AQ$138,COLUMN('Non-energy Multiplier'!AN$1),0)</f>
        <v>0</v>
      </c>
      <c r="AO25" s="133">
        <f>$C25*VLOOKUP($A25,'Non-energy Multiplier'!$A$95:$AQ$138,COLUMN('Non-energy Multiplier'!AO$1),0)</f>
        <v>0</v>
      </c>
      <c r="AP25" s="133">
        <f>$C25*VLOOKUP($A25,'Non-energy Multiplier'!$A$95:$AQ$138,COLUMN('Non-energy Multiplier'!AP$1),0)</f>
        <v>0</v>
      </c>
      <c r="AQ25" s="133">
        <f>$C25*VLOOKUP($A25,'Non-energy Multiplier'!$A$95:$AQ$138,COLUMN('Non-energy Multiplier'!AQ$1),0)</f>
        <v>0</v>
      </c>
      <c r="AR25" s="133" t="str">
        <f>VLOOKUP($A25,'Sector Match'!$A$1:$B$43,2,0)</f>
        <v>chemicals 20</v>
      </c>
    </row>
    <row r="26" spans="1:44" x14ac:dyDescent="0.2">
      <c r="A26" s="12" t="s">
        <v>24</v>
      </c>
      <c r="B26" s="133">
        <f>'Non-energy Use 2019'!F139</f>
        <v>0</v>
      </c>
      <c r="C26" s="133">
        <f>'Non-energy Use 2020'!F138</f>
        <v>0</v>
      </c>
      <c r="D26" s="133">
        <f>$C26*VLOOKUP($A26,'Non-energy Multiplier'!$A$95:$AQ$138,COLUMN('Non-energy Multiplier'!D$1),0)</f>
        <v>0</v>
      </c>
      <c r="E26" s="133">
        <f>$C26*VLOOKUP($A26,'Non-energy Multiplier'!$A$95:$AQ$138,COLUMN('Non-energy Multiplier'!E$1),0)</f>
        <v>0</v>
      </c>
      <c r="F26" s="133">
        <f>$C26*VLOOKUP($A26,'Non-energy Multiplier'!$A$95:$AQ$138,COLUMN('Non-energy Multiplier'!F$1),0)</f>
        <v>0</v>
      </c>
      <c r="G26" s="133">
        <f>$C26*VLOOKUP($A26,'Non-energy Multiplier'!$A$95:$AQ$138,COLUMN('Non-energy Multiplier'!G$1),0)</f>
        <v>0</v>
      </c>
      <c r="H26" s="133">
        <f>$C26*VLOOKUP($A26,'Non-energy Multiplier'!$A$95:$AQ$138,COLUMN('Non-energy Multiplier'!H$1),0)</f>
        <v>0</v>
      </c>
      <c r="I26" s="133">
        <f>$C26*VLOOKUP($A26,'Non-energy Multiplier'!$A$95:$AQ$138,COLUMN('Non-energy Multiplier'!I$1),0)</f>
        <v>0</v>
      </c>
      <c r="J26" s="133">
        <f>$C26*VLOOKUP($A26,'Non-energy Multiplier'!$A$95:$AQ$138,COLUMN('Non-energy Multiplier'!J$1),0)</f>
        <v>0</v>
      </c>
      <c r="K26" s="133">
        <f>$C26*VLOOKUP($A26,'Non-energy Multiplier'!$A$95:$AQ$138,COLUMN('Non-energy Multiplier'!K$1),0)</f>
        <v>0</v>
      </c>
      <c r="L26" s="133">
        <f>$C26*VLOOKUP($A26,'Non-energy Multiplier'!$A$95:$AQ$138,COLUMN('Non-energy Multiplier'!L$1),0)</f>
        <v>0</v>
      </c>
      <c r="M26" s="133">
        <f>$C26*VLOOKUP($A26,'Non-energy Multiplier'!$A$95:$AQ$138,COLUMN('Non-energy Multiplier'!M$1),0)</f>
        <v>0</v>
      </c>
      <c r="N26" s="133">
        <f>$C26*VLOOKUP($A26,'Non-energy Multiplier'!$A$95:$AQ$138,COLUMN('Non-energy Multiplier'!N$1),0)</f>
        <v>0</v>
      </c>
      <c r="O26" s="133">
        <f>$C26*VLOOKUP($A26,'Non-energy Multiplier'!$A$95:$AQ$138,COLUMN('Non-energy Multiplier'!O$1),0)</f>
        <v>0</v>
      </c>
      <c r="P26" s="133">
        <f>$C26*VLOOKUP($A26,'Non-energy Multiplier'!$A$95:$AQ$138,COLUMN('Non-energy Multiplier'!P$1),0)</f>
        <v>0</v>
      </c>
      <c r="Q26" s="133">
        <f>$C26*VLOOKUP($A26,'Non-energy Multiplier'!$A$95:$AQ$138,COLUMN('Non-energy Multiplier'!Q$1),0)</f>
        <v>0</v>
      </c>
      <c r="R26" s="133">
        <f>$C26*VLOOKUP($A26,'Non-energy Multiplier'!$A$95:$AQ$138,COLUMN('Non-energy Multiplier'!R$1),0)</f>
        <v>0</v>
      </c>
      <c r="S26" s="133">
        <f>$C26*VLOOKUP($A26,'Non-energy Multiplier'!$A$95:$AQ$138,COLUMN('Non-energy Multiplier'!S$1),0)</f>
        <v>0</v>
      </c>
      <c r="T26" s="133">
        <f>$C26*VLOOKUP($A26,'Non-energy Multiplier'!$A$95:$AQ$138,COLUMN('Non-energy Multiplier'!T$1),0)</f>
        <v>0</v>
      </c>
      <c r="U26" s="133">
        <f>$C26*VLOOKUP($A26,'Non-energy Multiplier'!$A$95:$AQ$138,COLUMN('Non-energy Multiplier'!U$1),0)</f>
        <v>0</v>
      </c>
      <c r="V26" s="133">
        <f>$C26*VLOOKUP($A26,'Non-energy Multiplier'!$A$95:$AQ$138,COLUMN('Non-energy Multiplier'!V$1),0)</f>
        <v>0</v>
      </c>
      <c r="W26" s="133">
        <f>$C26*VLOOKUP($A26,'Non-energy Multiplier'!$A$95:$AQ$138,COLUMN('Non-energy Multiplier'!W$1),0)</f>
        <v>0</v>
      </c>
      <c r="X26" s="133">
        <f>$C26*VLOOKUP($A26,'Non-energy Multiplier'!$A$95:$AQ$138,COLUMN('Non-energy Multiplier'!X$1),0)</f>
        <v>0</v>
      </c>
      <c r="Y26" s="133">
        <f>$C26*VLOOKUP($A26,'Non-energy Multiplier'!$A$95:$AQ$138,COLUMN('Non-energy Multiplier'!Y$1),0)</f>
        <v>0</v>
      </c>
      <c r="Z26" s="133">
        <f>$C26*VLOOKUP($A26,'Non-energy Multiplier'!$A$95:$AQ$138,COLUMN('Non-energy Multiplier'!Z$1),0)</f>
        <v>0</v>
      </c>
      <c r="AA26" s="133">
        <f>$C26*VLOOKUP($A26,'Non-energy Multiplier'!$A$95:$AQ$138,COLUMN('Non-energy Multiplier'!AA$1),0)</f>
        <v>0</v>
      </c>
      <c r="AB26" s="133">
        <f>$C26*VLOOKUP($A26,'Non-energy Multiplier'!$A$95:$AQ$138,COLUMN('Non-energy Multiplier'!AB$1),0)</f>
        <v>0</v>
      </c>
      <c r="AC26" s="133">
        <f>$C26*VLOOKUP($A26,'Non-energy Multiplier'!$A$95:$AQ$138,COLUMN('Non-energy Multiplier'!AC$1),0)</f>
        <v>0</v>
      </c>
      <c r="AD26" s="133">
        <f>$C26*VLOOKUP($A26,'Non-energy Multiplier'!$A$95:$AQ$138,COLUMN('Non-energy Multiplier'!AD$1),0)</f>
        <v>0</v>
      </c>
      <c r="AE26" s="133">
        <f>$C26*VLOOKUP($A26,'Non-energy Multiplier'!$A$95:$AQ$138,COLUMN('Non-energy Multiplier'!AE$1),0)</f>
        <v>0</v>
      </c>
      <c r="AF26" s="133">
        <f>$C26*VLOOKUP($A26,'Non-energy Multiplier'!$A$95:$AQ$138,COLUMN('Non-energy Multiplier'!AF$1),0)</f>
        <v>0</v>
      </c>
      <c r="AG26" s="133">
        <f>$C26*VLOOKUP($A26,'Non-energy Multiplier'!$A$95:$AQ$138,COLUMN('Non-energy Multiplier'!AG$1),0)</f>
        <v>0</v>
      </c>
      <c r="AH26" s="133">
        <f>$C26*VLOOKUP($A26,'Non-energy Multiplier'!$A$95:$AQ$138,COLUMN('Non-energy Multiplier'!AH$1),0)</f>
        <v>0</v>
      </c>
      <c r="AI26" s="133">
        <f>$C26*VLOOKUP($A26,'Non-energy Multiplier'!$A$95:$AQ$138,COLUMN('Non-energy Multiplier'!AI$1),0)</f>
        <v>0</v>
      </c>
      <c r="AJ26" s="133">
        <f>$C26*VLOOKUP($A26,'Non-energy Multiplier'!$A$95:$AQ$138,COLUMN('Non-energy Multiplier'!AJ$1),0)</f>
        <v>0</v>
      </c>
      <c r="AK26" s="133">
        <f>$C26*VLOOKUP($A26,'Non-energy Multiplier'!$A$95:$AQ$138,COLUMN('Non-energy Multiplier'!AK$1),0)</f>
        <v>0</v>
      </c>
      <c r="AL26" s="133">
        <f>$C26*VLOOKUP($A26,'Non-energy Multiplier'!$A$95:$AQ$138,COLUMN('Non-energy Multiplier'!AL$1),0)</f>
        <v>0</v>
      </c>
      <c r="AM26" s="133">
        <f>$C26*VLOOKUP($A26,'Non-energy Multiplier'!$A$95:$AQ$138,COLUMN('Non-energy Multiplier'!AM$1),0)</f>
        <v>0</v>
      </c>
      <c r="AN26" s="133">
        <f>$C26*VLOOKUP($A26,'Non-energy Multiplier'!$A$95:$AQ$138,COLUMN('Non-energy Multiplier'!AN$1),0)</f>
        <v>0</v>
      </c>
      <c r="AO26" s="133">
        <f>$C26*VLOOKUP($A26,'Non-energy Multiplier'!$A$95:$AQ$138,COLUMN('Non-energy Multiplier'!AO$1),0)</f>
        <v>0</v>
      </c>
      <c r="AP26" s="133">
        <f>$C26*VLOOKUP($A26,'Non-energy Multiplier'!$A$95:$AQ$138,COLUMN('Non-energy Multiplier'!AP$1),0)</f>
        <v>0</v>
      </c>
      <c r="AQ26" s="133">
        <f>$C26*VLOOKUP($A26,'Non-energy Multiplier'!$A$95:$AQ$138,COLUMN('Non-energy Multiplier'!AQ$1),0)</f>
        <v>0</v>
      </c>
      <c r="AR26" s="133" t="str">
        <f>VLOOKUP($A26,'Sector Match'!$A$1:$B$43,2,0)</f>
        <v>rubber and plastic products 22</v>
      </c>
    </row>
    <row r="27" spans="1:44" x14ac:dyDescent="0.2">
      <c r="A27" s="12" t="s">
        <v>25</v>
      </c>
      <c r="B27" s="133">
        <f>'Non-energy Use 2019'!F140</f>
        <v>0</v>
      </c>
      <c r="C27" s="133">
        <f>'Non-energy Use 2020'!F139</f>
        <v>0</v>
      </c>
      <c r="D27" s="133">
        <f>$C27*VLOOKUP($A27,'Non-energy Multiplier'!$A$95:$AQ$138,COLUMN('Non-energy Multiplier'!D$1),0)</f>
        <v>0</v>
      </c>
      <c r="E27" s="133">
        <f>$C27*VLOOKUP($A27,'Non-energy Multiplier'!$A$95:$AQ$138,COLUMN('Non-energy Multiplier'!E$1),0)</f>
        <v>0</v>
      </c>
      <c r="F27" s="133">
        <f>$C27*VLOOKUP($A27,'Non-energy Multiplier'!$A$95:$AQ$138,COLUMN('Non-energy Multiplier'!F$1),0)</f>
        <v>0</v>
      </c>
      <c r="G27" s="133">
        <f>$C27*VLOOKUP($A27,'Non-energy Multiplier'!$A$95:$AQ$138,COLUMN('Non-energy Multiplier'!G$1),0)</f>
        <v>0</v>
      </c>
      <c r="H27" s="133">
        <f>$C27*VLOOKUP($A27,'Non-energy Multiplier'!$A$95:$AQ$138,COLUMN('Non-energy Multiplier'!H$1),0)</f>
        <v>0</v>
      </c>
      <c r="I27" s="133">
        <f>$C27*VLOOKUP($A27,'Non-energy Multiplier'!$A$95:$AQ$138,COLUMN('Non-energy Multiplier'!I$1),0)</f>
        <v>0</v>
      </c>
      <c r="J27" s="133">
        <f>$C27*VLOOKUP($A27,'Non-energy Multiplier'!$A$95:$AQ$138,COLUMN('Non-energy Multiplier'!J$1),0)</f>
        <v>0</v>
      </c>
      <c r="K27" s="133">
        <f>$C27*VLOOKUP($A27,'Non-energy Multiplier'!$A$95:$AQ$138,COLUMN('Non-energy Multiplier'!K$1),0)</f>
        <v>0</v>
      </c>
      <c r="L27" s="133">
        <f>$C27*VLOOKUP($A27,'Non-energy Multiplier'!$A$95:$AQ$138,COLUMN('Non-energy Multiplier'!L$1),0)</f>
        <v>0</v>
      </c>
      <c r="M27" s="133">
        <f>$C27*VLOOKUP($A27,'Non-energy Multiplier'!$A$95:$AQ$138,COLUMN('Non-energy Multiplier'!M$1),0)</f>
        <v>0</v>
      </c>
      <c r="N27" s="133">
        <f>$C27*VLOOKUP($A27,'Non-energy Multiplier'!$A$95:$AQ$138,COLUMN('Non-energy Multiplier'!N$1),0)</f>
        <v>0</v>
      </c>
      <c r="O27" s="133">
        <f>$C27*VLOOKUP($A27,'Non-energy Multiplier'!$A$95:$AQ$138,COLUMN('Non-energy Multiplier'!O$1),0)</f>
        <v>0</v>
      </c>
      <c r="P27" s="133">
        <f>$C27*VLOOKUP($A27,'Non-energy Multiplier'!$A$95:$AQ$138,COLUMN('Non-energy Multiplier'!P$1),0)</f>
        <v>0</v>
      </c>
      <c r="Q27" s="133">
        <f>$C27*VLOOKUP($A27,'Non-energy Multiplier'!$A$95:$AQ$138,COLUMN('Non-energy Multiplier'!Q$1),0)</f>
        <v>0</v>
      </c>
      <c r="R27" s="133">
        <f>$C27*VLOOKUP($A27,'Non-energy Multiplier'!$A$95:$AQ$138,COLUMN('Non-energy Multiplier'!R$1),0)</f>
        <v>0</v>
      </c>
      <c r="S27" s="133">
        <f>$C27*VLOOKUP($A27,'Non-energy Multiplier'!$A$95:$AQ$138,COLUMN('Non-energy Multiplier'!S$1),0)</f>
        <v>0</v>
      </c>
      <c r="T27" s="133">
        <f>$C27*VLOOKUP($A27,'Non-energy Multiplier'!$A$95:$AQ$138,COLUMN('Non-energy Multiplier'!T$1),0)</f>
        <v>0</v>
      </c>
      <c r="U27" s="133">
        <f>$C27*VLOOKUP($A27,'Non-energy Multiplier'!$A$95:$AQ$138,COLUMN('Non-energy Multiplier'!U$1),0)</f>
        <v>0</v>
      </c>
      <c r="V27" s="133">
        <f>$C27*VLOOKUP($A27,'Non-energy Multiplier'!$A$95:$AQ$138,COLUMN('Non-energy Multiplier'!V$1),0)</f>
        <v>0</v>
      </c>
      <c r="W27" s="133">
        <f>$C27*VLOOKUP($A27,'Non-energy Multiplier'!$A$95:$AQ$138,COLUMN('Non-energy Multiplier'!W$1),0)</f>
        <v>0</v>
      </c>
      <c r="X27" s="133">
        <f>$C27*VLOOKUP($A27,'Non-energy Multiplier'!$A$95:$AQ$138,COLUMN('Non-energy Multiplier'!X$1),0)</f>
        <v>0</v>
      </c>
      <c r="Y27" s="133">
        <f>$C27*VLOOKUP($A27,'Non-energy Multiplier'!$A$95:$AQ$138,COLUMN('Non-energy Multiplier'!Y$1),0)</f>
        <v>0</v>
      </c>
      <c r="Z27" s="133">
        <f>$C27*VLOOKUP($A27,'Non-energy Multiplier'!$A$95:$AQ$138,COLUMN('Non-energy Multiplier'!Z$1),0)</f>
        <v>0</v>
      </c>
      <c r="AA27" s="133">
        <f>$C27*VLOOKUP($A27,'Non-energy Multiplier'!$A$95:$AQ$138,COLUMN('Non-energy Multiplier'!AA$1),0)</f>
        <v>0</v>
      </c>
      <c r="AB27" s="133">
        <f>$C27*VLOOKUP($A27,'Non-energy Multiplier'!$A$95:$AQ$138,COLUMN('Non-energy Multiplier'!AB$1),0)</f>
        <v>0</v>
      </c>
      <c r="AC27" s="133">
        <f>$C27*VLOOKUP($A27,'Non-energy Multiplier'!$A$95:$AQ$138,COLUMN('Non-energy Multiplier'!AC$1),0)</f>
        <v>0</v>
      </c>
      <c r="AD27" s="133">
        <f>$C27*VLOOKUP($A27,'Non-energy Multiplier'!$A$95:$AQ$138,COLUMN('Non-energy Multiplier'!AD$1),0)</f>
        <v>0</v>
      </c>
      <c r="AE27" s="133">
        <f>$C27*VLOOKUP($A27,'Non-energy Multiplier'!$A$95:$AQ$138,COLUMN('Non-energy Multiplier'!AE$1),0)</f>
        <v>0</v>
      </c>
      <c r="AF27" s="133">
        <f>$C27*VLOOKUP($A27,'Non-energy Multiplier'!$A$95:$AQ$138,COLUMN('Non-energy Multiplier'!AF$1),0)</f>
        <v>0</v>
      </c>
      <c r="AG27" s="133">
        <f>$C27*VLOOKUP($A27,'Non-energy Multiplier'!$A$95:$AQ$138,COLUMN('Non-energy Multiplier'!AG$1),0)</f>
        <v>0</v>
      </c>
      <c r="AH27" s="133">
        <f>$C27*VLOOKUP($A27,'Non-energy Multiplier'!$A$95:$AQ$138,COLUMN('Non-energy Multiplier'!AH$1),0)</f>
        <v>0</v>
      </c>
      <c r="AI27" s="133">
        <f>$C27*VLOOKUP($A27,'Non-energy Multiplier'!$A$95:$AQ$138,COLUMN('Non-energy Multiplier'!AI$1),0)</f>
        <v>0</v>
      </c>
      <c r="AJ27" s="133">
        <f>$C27*VLOOKUP($A27,'Non-energy Multiplier'!$A$95:$AQ$138,COLUMN('Non-energy Multiplier'!AJ$1),0)</f>
        <v>0</v>
      </c>
      <c r="AK27" s="133">
        <f>$C27*VLOOKUP($A27,'Non-energy Multiplier'!$A$95:$AQ$138,COLUMN('Non-energy Multiplier'!AK$1),0)</f>
        <v>0</v>
      </c>
      <c r="AL27" s="133">
        <f>$C27*VLOOKUP($A27,'Non-energy Multiplier'!$A$95:$AQ$138,COLUMN('Non-energy Multiplier'!AL$1),0)</f>
        <v>0</v>
      </c>
      <c r="AM27" s="133">
        <f>$C27*VLOOKUP($A27,'Non-energy Multiplier'!$A$95:$AQ$138,COLUMN('Non-energy Multiplier'!AM$1),0)</f>
        <v>0</v>
      </c>
      <c r="AN27" s="133">
        <f>$C27*VLOOKUP($A27,'Non-energy Multiplier'!$A$95:$AQ$138,COLUMN('Non-energy Multiplier'!AN$1),0)</f>
        <v>0</v>
      </c>
      <c r="AO27" s="133">
        <f>$C27*VLOOKUP($A27,'Non-energy Multiplier'!$A$95:$AQ$138,COLUMN('Non-energy Multiplier'!AO$1),0)</f>
        <v>0</v>
      </c>
      <c r="AP27" s="133">
        <f>$C27*VLOOKUP($A27,'Non-energy Multiplier'!$A$95:$AQ$138,COLUMN('Non-energy Multiplier'!AP$1),0)</f>
        <v>0</v>
      </c>
      <c r="AQ27" s="133">
        <f>$C27*VLOOKUP($A27,'Non-energy Multiplier'!$A$95:$AQ$138,COLUMN('Non-energy Multiplier'!AQ$1),0)</f>
        <v>0</v>
      </c>
      <c r="AR27" s="133" t="str">
        <f>VLOOKUP($A27,'Sector Match'!$A$1:$B$43,2,0)</f>
        <v>cement and other nonmetallic minerals 239</v>
      </c>
    </row>
    <row r="28" spans="1:44" x14ac:dyDescent="0.2">
      <c r="A28" s="12" t="s">
        <v>26</v>
      </c>
      <c r="B28" s="133">
        <f>'Non-energy Use 2019'!F141</f>
        <v>0</v>
      </c>
      <c r="C28" s="133">
        <f>'Non-energy Use 2020'!F140</f>
        <v>0</v>
      </c>
      <c r="D28" s="133">
        <f>$C28*VLOOKUP($A28,'Non-energy Multiplier'!$A$95:$AQ$138,COLUMN('Non-energy Multiplier'!D$1),0)</f>
        <v>0</v>
      </c>
      <c r="E28" s="133">
        <f>$C28*VLOOKUP($A28,'Non-energy Multiplier'!$A$95:$AQ$138,COLUMN('Non-energy Multiplier'!E$1),0)</f>
        <v>0</v>
      </c>
      <c r="F28" s="133">
        <f>$C28*VLOOKUP($A28,'Non-energy Multiplier'!$A$95:$AQ$138,COLUMN('Non-energy Multiplier'!F$1),0)</f>
        <v>0</v>
      </c>
      <c r="G28" s="133">
        <f>$C28*VLOOKUP($A28,'Non-energy Multiplier'!$A$95:$AQ$138,COLUMN('Non-energy Multiplier'!G$1),0)</f>
        <v>0</v>
      </c>
      <c r="H28" s="133">
        <f>$C28*VLOOKUP($A28,'Non-energy Multiplier'!$A$95:$AQ$138,COLUMN('Non-energy Multiplier'!H$1),0)</f>
        <v>0</v>
      </c>
      <c r="I28" s="133">
        <f>$C28*VLOOKUP($A28,'Non-energy Multiplier'!$A$95:$AQ$138,COLUMN('Non-energy Multiplier'!I$1),0)</f>
        <v>0</v>
      </c>
      <c r="J28" s="133">
        <f>$C28*VLOOKUP($A28,'Non-energy Multiplier'!$A$95:$AQ$138,COLUMN('Non-energy Multiplier'!J$1),0)</f>
        <v>0</v>
      </c>
      <c r="K28" s="133">
        <f>$C28*VLOOKUP($A28,'Non-energy Multiplier'!$A$95:$AQ$138,COLUMN('Non-energy Multiplier'!K$1),0)</f>
        <v>0</v>
      </c>
      <c r="L28" s="133">
        <f>$C28*VLOOKUP($A28,'Non-energy Multiplier'!$A$95:$AQ$138,COLUMN('Non-energy Multiplier'!L$1),0)</f>
        <v>0</v>
      </c>
      <c r="M28" s="133">
        <f>$C28*VLOOKUP($A28,'Non-energy Multiplier'!$A$95:$AQ$138,COLUMN('Non-energy Multiplier'!M$1),0)</f>
        <v>0</v>
      </c>
      <c r="N28" s="133">
        <f>$C28*VLOOKUP($A28,'Non-energy Multiplier'!$A$95:$AQ$138,COLUMN('Non-energy Multiplier'!N$1),0)</f>
        <v>0</v>
      </c>
      <c r="O28" s="133">
        <f>$C28*VLOOKUP($A28,'Non-energy Multiplier'!$A$95:$AQ$138,COLUMN('Non-energy Multiplier'!O$1),0)</f>
        <v>0</v>
      </c>
      <c r="P28" s="133">
        <f>$C28*VLOOKUP($A28,'Non-energy Multiplier'!$A$95:$AQ$138,COLUMN('Non-energy Multiplier'!P$1),0)</f>
        <v>0</v>
      </c>
      <c r="Q28" s="133">
        <f>$C28*VLOOKUP($A28,'Non-energy Multiplier'!$A$95:$AQ$138,COLUMN('Non-energy Multiplier'!Q$1),0)</f>
        <v>0</v>
      </c>
      <c r="R28" s="133">
        <f>$C28*VLOOKUP($A28,'Non-energy Multiplier'!$A$95:$AQ$138,COLUMN('Non-energy Multiplier'!R$1),0)</f>
        <v>0</v>
      </c>
      <c r="S28" s="133">
        <f>$C28*VLOOKUP($A28,'Non-energy Multiplier'!$A$95:$AQ$138,COLUMN('Non-energy Multiplier'!S$1),0)</f>
        <v>0</v>
      </c>
      <c r="T28" s="133">
        <f>$C28*VLOOKUP($A28,'Non-energy Multiplier'!$A$95:$AQ$138,COLUMN('Non-energy Multiplier'!T$1),0)</f>
        <v>0</v>
      </c>
      <c r="U28" s="133">
        <f>$C28*VLOOKUP($A28,'Non-energy Multiplier'!$A$95:$AQ$138,COLUMN('Non-energy Multiplier'!U$1),0)</f>
        <v>0</v>
      </c>
      <c r="V28" s="133">
        <f>$C28*VLOOKUP($A28,'Non-energy Multiplier'!$A$95:$AQ$138,COLUMN('Non-energy Multiplier'!V$1),0)</f>
        <v>0</v>
      </c>
      <c r="W28" s="133">
        <f>$C28*VLOOKUP($A28,'Non-energy Multiplier'!$A$95:$AQ$138,COLUMN('Non-energy Multiplier'!W$1),0)</f>
        <v>0</v>
      </c>
      <c r="X28" s="133">
        <f>$C28*VLOOKUP($A28,'Non-energy Multiplier'!$A$95:$AQ$138,COLUMN('Non-energy Multiplier'!X$1),0)</f>
        <v>0</v>
      </c>
      <c r="Y28" s="133">
        <f>$C28*VLOOKUP($A28,'Non-energy Multiplier'!$A$95:$AQ$138,COLUMN('Non-energy Multiplier'!Y$1),0)</f>
        <v>0</v>
      </c>
      <c r="Z28" s="133">
        <f>$C28*VLOOKUP($A28,'Non-energy Multiplier'!$A$95:$AQ$138,COLUMN('Non-energy Multiplier'!Z$1),0)</f>
        <v>0</v>
      </c>
      <c r="AA28" s="133">
        <f>$C28*VLOOKUP($A28,'Non-energy Multiplier'!$A$95:$AQ$138,COLUMN('Non-energy Multiplier'!AA$1),0)</f>
        <v>0</v>
      </c>
      <c r="AB28" s="133">
        <f>$C28*VLOOKUP($A28,'Non-energy Multiplier'!$A$95:$AQ$138,COLUMN('Non-energy Multiplier'!AB$1),0)</f>
        <v>0</v>
      </c>
      <c r="AC28" s="133">
        <f>$C28*VLOOKUP($A28,'Non-energy Multiplier'!$A$95:$AQ$138,COLUMN('Non-energy Multiplier'!AC$1),0)</f>
        <v>0</v>
      </c>
      <c r="AD28" s="133">
        <f>$C28*VLOOKUP($A28,'Non-energy Multiplier'!$A$95:$AQ$138,COLUMN('Non-energy Multiplier'!AD$1),0)</f>
        <v>0</v>
      </c>
      <c r="AE28" s="133">
        <f>$C28*VLOOKUP($A28,'Non-energy Multiplier'!$A$95:$AQ$138,COLUMN('Non-energy Multiplier'!AE$1),0)</f>
        <v>0</v>
      </c>
      <c r="AF28" s="133">
        <f>$C28*VLOOKUP($A28,'Non-energy Multiplier'!$A$95:$AQ$138,COLUMN('Non-energy Multiplier'!AF$1),0)</f>
        <v>0</v>
      </c>
      <c r="AG28" s="133">
        <f>$C28*VLOOKUP($A28,'Non-energy Multiplier'!$A$95:$AQ$138,COLUMN('Non-energy Multiplier'!AG$1),0)</f>
        <v>0</v>
      </c>
      <c r="AH28" s="133">
        <f>$C28*VLOOKUP($A28,'Non-energy Multiplier'!$A$95:$AQ$138,COLUMN('Non-energy Multiplier'!AH$1),0)</f>
        <v>0</v>
      </c>
      <c r="AI28" s="133">
        <f>$C28*VLOOKUP($A28,'Non-energy Multiplier'!$A$95:$AQ$138,COLUMN('Non-energy Multiplier'!AI$1),0)</f>
        <v>0</v>
      </c>
      <c r="AJ28" s="133">
        <f>$C28*VLOOKUP($A28,'Non-energy Multiplier'!$A$95:$AQ$138,COLUMN('Non-energy Multiplier'!AJ$1),0)</f>
        <v>0</v>
      </c>
      <c r="AK28" s="133">
        <f>$C28*VLOOKUP($A28,'Non-energy Multiplier'!$A$95:$AQ$138,COLUMN('Non-energy Multiplier'!AK$1),0)</f>
        <v>0</v>
      </c>
      <c r="AL28" s="133">
        <f>$C28*VLOOKUP($A28,'Non-energy Multiplier'!$A$95:$AQ$138,COLUMN('Non-energy Multiplier'!AL$1),0)</f>
        <v>0</v>
      </c>
      <c r="AM28" s="133">
        <f>$C28*VLOOKUP($A28,'Non-energy Multiplier'!$A$95:$AQ$138,COLUMN('Non-energy Multiplier'!AM$1),0)</f>
        <v>0</v>
      </c>
      <c r="AN28" s="133">
        <f>$C28*VLOOKUP($A28,'Non-energy Multiplier'!$A$95:$AQ$138,COLUMN('Non-energy Multiplier'!AN$1),0)</f>
        <v>0</v>
      </c>
      <c r="AO28" s="133">
        <f>$C28*VLOOKUP($A28,'Non-energy Multiplier'!$A$95:$AQ$138,COLUMN('Non-energy Multiplier'!AO$1),0)</f>
        <v>0</v>
      </c>
      <c r="AP28" s="133">
        <f>$C28*VLOOKUP($A28,'Non-energy Multiplier'!$A$95:$AQ$138,COLUMN('Non-energy Multiplier'!AP$1),0)</f>
        <v>0</v>
      </c>
      <c r="AQ28" s="133">
        <f>$C28*VLOOKUP($A28,'Non-energy Multiplier'!$A$95:$AQ$138,COLUMN('Non-energy Multiplier'!AQ$1),0)</f>
        <v>0</v>
      </c>
      <c r="AR28" s="133" t="str">
        <f>VLOOKUP($A28,'Sector Match'!$A$1:$B$43,2,0)</f>
        <v>iron and steel 241</v>
      </c>
    </row>
    <row r="29" spans="1:44" x14ac:dyDescent="0.2">
      <c r="A29" s="12" t="s">
        <v>27</v>
      </c>
      <c r="B29" s="133">
        <f>'Non-energy Use 2019'!F142</f>
        <v>0</v>
      </c>
      <c r="C29" s="133">
        <f>'Non-energy Use 2020'!F141</f>
        <v>0</v>
      </c>
      <c r="D29" s="133">
        <f>$C29*VLOOKUP($A29,'Non-energy Multiplier'!$A$95:$AQ$138,COLUMN('Non-energy Multiplier'!D$1),0)</f>
        <v>0</v>
      </c>
      <c r="E29" s="133">
        <f>$C29*VLOOKUP($A29,'Non-energy Multiplier'!$A$95:$AQ$138,COLUMN('Non-energy Multiplier'!E$1),0)</f>
        <v>0</v>
      </c>
      <c r="F29" s="133">
        <f>$C29*VLOOKUP($A29,'Non-energy Multiplier'!$A$95:$AQ$138,COLUMN('Non-energy Multiplier'!F$1),0)</f>
        <v>0</v>
      </c>
      <c r="G29" s="133">
        <f>$C29*VLOOKUP($A29,'Non-energy Multiplier'!$A$95:$AQ$138,COLUMN('Non-energy Multiplier'!G$1),0)</f>
        <v>0</v>
      </c>
      <c r="H29" s="133">
        <f>$C29*VLOOKUP($A29,'Non-energy Multiplier'!$A$95:$AQ$138,COLUMN('Non-energy Multiplier'!H$1),0)</f>
        <v>0</v>
      </c>
      <c r="I29" s="133">
        <f>$C29*VLOOKUP($A29,'Non-energy Multiplier'!$A$95:$AQ$138,COLUMN('Non-energy Multiplier'!I$1),0)</f>
        <v>0</v>
      </c>
      <c r="J29" s="133">
        <f>$C29*VLOOKUP($A29,'Non-energy Multiplier'!$A$95:$AQ$138,COLUMN('Non-energy Multiplier'!J$1),0)</f>
        <v>0</v>
      </c>
      <c r="K29" s="133">
        <f>$C29*VLOOKUP($A29,'Non-energy Multiplier'!$A$95:$AQ$138,COLUMN('Non-energy Multiplier'!K$1),0)</f>
        <v>0</v>
      </c>
      <c r="L29" s="133">
        <f>$C29*VLOOKUP($A29,'Non-energy Multiplier'!$A$95:$AQ$138,COLUMN('Non-energy Multiplier'!L$1),0)</f>
        <v>0</v>
      </c>
      <c r="M29" s="133">
        <f>$C29*VLOOKUP($A29,'Non-energy Multiplier'!$A$95:$AQ$138,COLUMN('Non-energy Multiplier'!M$1),0)</f>
        <v>0</v>
      </c>
      <c r="N29" s="133">
        <f>$C29*VLOOKUP($A29,'Non-energy Multiplier'!$A$95:$AQ$138,COLUMN('Non-energy Multiplier'!N$1),0)</f>
        <v>0</v>
      </c>
      <c r="O29" s="133">
        <f>$C29*VLOOKUP($A29,'Non-energy Multiplier'!$A$95:$AQ$138,COLUMN('Non-energy Multiplier'!O$1),0)</f>
        <v>0</v>
      </c>
      <c r="P29" s="133">
        <f>$C29*VLOOKUP($A29,'Non-energy Multiplier'!$A$95:$AQ$138,COLUMN('Non-energy Multiplier'!P$1),0)</f>
        <v>0</v>
      </c>
      <c r="Q29" s="133">
        <f>$C29*VLOOKUP($A29,'Non-energy Multiplier'!$A$95:$AQ$138,COLUMN('Non-energy Multiplier'!Q$1),0)</f>
        <v>0</v>
      </c>
      <c r="R29" s="133">
        <f>$C29*VLOOKUP($A29,'Non-energy Multiplier'!$A$95:$AQ$138,COLUMN('Non-energy Multiplier'!R$1),0)</f>
        <v>0</v>
      </c>
      <c r="S29" s="133">
        <f>$C29*VLOOKUP($A29,'Non-energy Multiplier'!$A$95:$AQ$138,COLUMN('Non-energy Multiplier'!S$1),0)</f>
        <v>0</v>
      </c>
      <c r="T29" s="133">
        <f>$C29*VLOOKUP($A29,'Non-energy Multiplier'!$A$95:$AQ$138,COLUMN('Non-energy Multiplier'!T$1),0)</f>
        <v>0</v>
      </c>
      <c r="U29" s="133">
        <f>$C29*VLOOKUP($A29,'Non-energy Multiplier'!$A$95:$AQ$138,COLUMN('Non-energy Multiplier'!U$1),0)</f>
        <v>0</v>
      </c>
      <c r="V29" s="133">
        <f>$C29*VLOOKUP($A29,'Non-energy Multiplier'!$A$95:$AQ$138,COLUMN('Non-energy Multiplier'!V$1),0)</f>
        <v>0</v>
      </c>
      <c r="W29" s="133">
        <f>$C29*VLOOKUP($A29,'Non-energy Multiplier'!$A$95:$AQ$138,COLUMN('Non-energy Multiplier'!W$1),0)</f>
        <v>0</v>
      </c>
      <c r="X29" s="133">
        <f>$C29*VLOOKUP($A29,'Non-energy Multiplier'!$A$95:$AQ$138,COLUMN('Non-energy Multiplier'!X$1),0)</f>
        <v>0</v>
      </c>
      <c r="Y29" s="133">
        <f>$C29*VLOOKUP($A29,'Non-energy Multiplier'!$A$95:$AQ$138,COLUMN('Non-energy Multiplier'!Y$1),0)</f>
        <v>0</v>
      </c>
      <c r="Z29" s="133">
        <f>$C29*VLOOKUP($A29,'Non-energy Multiplier'!$A$95:$AQ$138,COLUMN('Non-energy Multiplier'!Z$1),0)</f>
        <v>0</v>
      </c>
      <c r="AA29" s="133">
        <f>$C29*VLOOKUP($A29,'Non-energy Multiplier'!$A$95:$AQ$138,COLUMN('Non-energy Multiplier'!AA$1),0)</f>
        <v>0</v>
      </c>
      <c r="AB29" s="133">
        <f>$C29*VLOOKUP($A29,'Non-energy Multiplier'!$A$95:$AQ$138,COLUMN('Non-energy Multiplier'!AB$1),0)</f>
        <v>0</v>
      </c>
      <c r="AC29" s="133">
        <f>$C29*VLOOKUP($A29,'Non-energy Multiplier'!$A$95:$AQ$138,COLUMN('Non-energy Multiplier'!AC$1),0)</f>
        <v>0</v>
      </c>
      <c r="AD29" s="133">
        <f>$C29*VLOOKUP($A29,'Non-energy Multiplier'!$A$95:$AQ$138,COLUMN('Non-energy Multiplier'!AD$1),0)</f>
        <v>0</v>
      </c>
      <c r="AE29" s="133">
        <f>$C29*VLOOKUP($A29,'Non-energy Multiplier'!$A$95:$AQ$138,COLUMN('Non-energy Multiplier'!AE$1),0)</f>
        <v>0</v>
      </c>
      <c r="AF29" s="133">
        <f>$C29*VLOOKUP($A29,'Non-energy Multiplier'!$A$95:$AQ$138,COLUMN('Non-energy Multiplier'!AF$1),0)</f>
        <v>0</v>
      </c>
      <c r="AG29" s="133">
        <f>$C29*VLOOKUP($A29,'Non-energy Multiplier'!$A$95:$AQ$138,COLUMN('Non-energy Multiplier'!AG$1),0)</f>
        <v>0</v>
      </c>
      <c r="AH29" s="133">
        <f>$C29*VLOOKUP($A29,'Non-energy Multiplier'!$A$95:$AQ$138,COLUMN('Non-energy Multiplier'!AH$1),0)</f>
        <v>0</v>
      </c>
      <c r="AI29" s="133">
        <f>$C29*VLOOKUP($A29,'Non-energy Multiplier'!$A$95:$AQ$138,COLUMN('Non-energy Multiplier'!AI$1),0)</f>
        <v>0</v>
      </c>
      <c r="AJ29" s="133">
        <f>$C29*VLOOKUP($A29,'Non-energy Multiplier'!$A$95:$AQ$138,COLUMN('Non-energy Multiplier'!AJ$1),0)</f>
        <v>0</v>
      </c>
      <c r="AK29" s="133">
        <f>$C29*VLOOKUP($A29,'Non-energy Multiplier'!$A$95:$AQ$138,COLUMN('Non-energy Multiplier'!AK$1),0)</f>
        <v>0</v>
      </c>
      <c r="AL29" s="133">
        <f>$C29*VLOOKUP($A29,'Non-energy Multiplier'!$A$95:$AQ$138,COLUMN('Non-energy Multiplier'!AL$1),0)</f>
        <v>0</v>
      </c>
      <c r="AM29" s="133">
        <f>$C29*VLOOKUP($A29,'Non-energy Multiplier'!$A$95:$AQ$138,COLUMN('Non-energy Multiplier'!AM$1),0)</f>
        <v>0</v>
      </c>
      <c r="AN29" s="133">
        <f>$C29*VLOOKUP($A29,'Non-energy Multiplier'!$A$95:$AQ$138,COLUMN('Non-energy Multiplier'!AN$1),0)</f>
        <v>0</v>
      </c>
      <c r="AO29" s="133">
        <f>$C29*VLOOKUP($A29,'Non-energy Multiplier'!$A$95:$AQ$138,COLUMN('Non-energy Multiplier'!AO$1),0)</f>
        <v>0</v>
      </c>
      <c r="AP29" s="133">
        <f>$C29*VLOOKUP($A29,'Non-energy Multiplier'!$A$95:$AQ$138,COLUMN('Non-energy Multiplier'!AP$1),0)</f>
        <v>0</v>
      </c>
      <c r="AQ29" s="133">
        <f>$C29*VLOOKUP($A29,'Non-energy Multiplier'!$A$95:$AQ$138,COLUMN('Non-energy Multiplier'!AQ$1),0)</f>
        <v>0</v>
      </c>
      <c r="AR29" s="133" t="str">
        <f>VLOOKUP($A29,'Sector Match'!$A$1:$B$43,2,0)</f>
        <v>other metals 242</v>
      </c>
    </row>
    <row r="30" spans="1:44" x14ac:dyDescent="0.2">
      <c r="A30" s="12" t="s">
        <v>28</v>
      </c>
      <c r="B30" s="133">
        <f>'Non-energy Use 2019'!F143</f>
        <v>0</v>
      </c>
      <c r="C30" s="133">
        <f>'Non-energy Use 2020'!F142</f>
        <v>0</v>
      </c>
      <c r="D30" s="133">
        <f>$C30*VLOOKUP($A30,'Non-energy Multiplier'!$A$95:$AQ$138,COLUMN('Non-energy Multiplier'!D$1),0)</f>
        <v>0</v>
      </c>
      <c r="E30" s="133">
        <f>$C30*VLOOKUP($A30,'Non-energy Multiplier'!$A$95:$AQ$138,COLUMN('Non-energy Multiplier'!E$1),0)</f>
        <v>0</v>
      </c>
      <c r="F30" s="133">
        <f>$C30*VLOOKUP($A30,'Non-energy Multiplier'!$A$95:$AQ$138,COLUMN('Non-energy Multiplier'!F$1),0)</f>
        <v>0</v>
      </c>
      <c r="G30" s="133">
        <f>$C30*VLOOKUP($A30,'Non-energy Multiplier'!$A$95:$AQ$138,COLUMN('Non-energy Multiplier'!G$1),0)</f>
        <v>0</v>
      </c>
      <c r="H30" s="133">
        <f>$C30*VLOOKUP($A30,'Non-energy Multiplier'!$A$95:$AQ$138,COLUMN('Non-energy Multiplier'!H$1),0)</f>
        <v>0</v>
      </c>
      <c r="I30" s="133">
        <f>$C30*VLOOKUP($A30,'Non-energy Multiplier'!$A$95:$AQ$138,COLUMN('Non-energy Multiplier'!I$1),0)</f>
        <v>0</v>
      </c>
      <c r="J30" s="133">
        <f>$C30*VLOOKUP($A30,'Non-energy Multiplier'!$A$95:$AQ$138,COLUMN('Non-energy Multiplier'!J$1),0)</f>
        <v>0</v>
      </c>
      <c r="K30" s="133">
        <f>$C30*VLOOKUP($A30,'Non-energy Multiplier'!$A$95:$AQ$138,COLUMN('Non-energy Multiplier'!K$1),0)</f>
        <v>0</v>
      </c>
      <c r="L30" s="133">
        <f>$C30*VLOOKUP($A30,'Non-energy Multiplier'!$A$95:$AQ$138,COLUMN('Non-energy Multiplier'!L$1),0)</f>
        <v>0</v>
      </c>
      <c r="M30" s="133">
        <f>$C30*VLOOKUP($A30,'Non-energy Multiplier'!$A$95:$AQ$138,COLUMN('Non-energy Multiplier'!M$1),0)</f>
        <v>0</v>
      </c>
      <c r="N30" s="133">
        <f>$C30*VLOOKUP($A30,'Non-energy Multiplier'!$A$95:$AQ$138,COLUMN('Non-energy Multiplier'!N$1),0)</f>
        <v>0</v>
      </c>
      <c r="O30" s="133">
        <f>$C30*VLOOKUP($A30,'Non-energy Multiplier'!$A$95:$AQ$138,COLUMN('Non-energy Multiplier'!O$1),0)</f>
        <v>0</v>
      </c>
      <c r="P30" s="133">
        <f>$C30*VLOOKUP($A30,'Non-energy Multiplier'!$A$95:$AQ$138,COLUMN('Non-energy Multiplier'!P$1),0)</f>
        <v>0</v>
      </c>
      <c r="Q30" s="133">
        <f>$C30*VLOOKUP($A30,'Non-energy Multiplier'!$A$95:$AQ$138,COLUMN('Non-energy Multiplier'!Q$1),0)</f>
        <v>0</v>
      </c>
      <c r="R30" s="133">
        <f>$C30*VLOOKUP($A30,'Non-energy Multiplier'!$A$95:$AQ$138,COLUMN('Non-energy Multiplier'!R$1),0)</f>
        <v>0</v>
      </c>
      <c r="S30" s="133">
        <f>$C30*VLOOKUP($A30,'Non-energy Multiplier'!$A$95:$AQ$138,COLUMN('Non-energy Multiplier'!S$1),0)</f>
        <v>0</v>
      </c>
      <c r="T30" s="133">
        <f>$C30*VLOOKUP($A30,'Non-energy Multiplier'!$A$95:$AQ$138,COLUMN('Non-energy Multiplier'!T$1),0)</f>
        <v>0</v>
      </c>
      <c r="U30" s="133">
        <f>$C30*VLOOKUP($A30,'Non-energy Multiplier'!$A$95:$AQ$138,COLUMN('Non-energy Multiplier'!U$1),0)</f>
        <v>0</v>
      </c>
      <c r="V30" s="133">
        <f>$C30*VLOOKUP($A30,'Non-energy Multiplier'!$A$95:$AQ$138,COLUMN('Non-energy Multiplier'!V$1),0)</f>
        <v>0</v>
      </c>
      <c r="W30" s="133">
        <f>$C30*VLOOKUP($A30,'Non-energy Multiplier'!$A$95:$AQ$138,COLUMN('Non-energy Multiplier'!W$1),0)</f>
        <v>0</v>
      </c>
      <c r="X30" s="133">
        <f>$C30*VLOOKUP($A30,'Non-energy Multiplier'!$A$95:$AQ$138,COLUMN('Non-energy Multiplier'!X$1),0)</f>
        <v>0</v>
      </c>
      <c r="Y30" s="133">
        <f>$C30*VLOOKUP($A30,'Non-energy Multiplier'!$A$95:$AQ$138,COLUMN('Non-energy Multiplier'!Y$1),0)</f>
        <v>0</v>
      </c>
      <c r="Z30" s="133">
        <f>$C30*VLOOKUP($A30,'Non-energy Multiplier'!$A$95:$AQ$138,COLUMN('Non-energy Multiplier'!Z$1),0)</f>
        <v>0</v>
      </c>
      <c r="AA30" s="133">
        <f>$C30*VLOOKUP($A30,'Non-energy Multiplier'!$A$95:$AQ$138,COLUMN('Non-energy Multiplier'!AA$1),0)</f>
        <v>0</v>
      </c>
      <c r="AB30" s="133">
        <f>$C30*VLOOKUP($A30,'Non-energy Multiplier'!$A$95:$AQ$138,COLUMN('Non-energy Multiplier'!AB$1),0)</f>
        <v>0</v>
      </c>
      <c r="AC30" s="133">
        <f>$C30*VLOOKUP($A30,'Non-energy Multiplier'!$A$95:$AQ$138,COLUMN('Non-energy Multiplier'!AC$1),0)</f>
        <v>0</v>
      </c>
      <c r="AD30" s="133">
        <f>$C30*VLOOKUP($A30,'Non-energy Multiplier'!$A$95:$AQ$138,COLUMN('Non-energy Multiplier'!AD$1),0)</f>
        <v>0</v>
      </c>
      <c r="AE30" s="133">
        <f>$C30*VLOOKUP($A30,'Non-energy Multiplier'!$A$95:$AQ$138,COLUMN('Non-energy Multiplier'!AE$1),0)</f>
        <v>0</v>
      </c>
      <c r="AF30" s="133">
        <f>$C30*VLOOKUP($A30,'Non-energy Multiplier'!$A$95:$AQ$138,COLUMN('Non-energy Multiplier'!AF$1),0)</f>
        <v>0</v>
      </c>
      <c r="AG30" s="133">
        <f>$C30*VLOOKUP($A30,'Non-energy Multiplier'!$A$95:$AQ$138,COLUMN('Non-energy Multiplier'!AG$1),0)</f>
        <v>0</v>
      </c>
      <c r="AH30" s="133">
        <f>$C30*VLOOKUP($A30,'Non-energy Multiplier'!$A$95:$AQ$138,COLUMN('Non-energy Multiplier'!AH$1),0)</f>
        <v>0</v>
      </c>
      <c r="AI30" s="133">
        <f>$C30*VLOOKUP($A30,'Non-energy Multiplier'!$A$95:$AQ$138,COLUMN('Non-energy Multiplier'!AI$1),0)</f>
        <v>0</v>
      </c>
      <c r="AJ30" s="133">
        <f>$C30*VLOOKUP($A30,'Non-energy Multiplier'!$A$95:$AQ$138,COLUMN('Non-energy Multiplier'!AJ$1),0)</f>
        <v>0</v>
      </c>
      <c r="AK30" s="133">
        <f>$C30*VLOOKUP($A30,'Non-energy Multiplier'!$A$95:$AQ$138,COLUMN('Non-energy Multiplier'!AK$1),0)</f>
        <v>0</v>
      </c>
      <c r="AL30" s="133">
        <f>$C30*VLOOKUP($A30,'Non-energy Multiplier'!$A$95:$AQ$138,COLUMN('Non-energy Multiplier'!AL$1),0)</f>
        <v>0</v>
      </c>
      <c r="AM30" s="133">
        <f>$C30*VLOOKUP($A30,'Non-energy Multiplier'!$A$95:$AQ$138,COLUMN('Non-energy Multiplier'!AM$1),0)</f>
        <v>0</v>
      </c>
      <c r="AN30" s="133">
        <f>$C30*VLOOKUP($A30,'Non-energy Multiplier'!$A$95:$AQ$138,COLUMN('Non-energy Multiplier'!AN$1),0)</f>
        <v>0</v>
      </c>
      <c r="AO30" s="133">
        <f>$C30*VLOOKUP($A30,'Non-energy Multiplier'!$A$95:$AQ$138,COLUMN('Non-energy Multiplier'!AO$1),0)</f>
        <v>0</v>
      </c>
      <c r="AP30" s="133">
        <f>$C30*VLOOKUP($A30,'Non-energy Multiplier'!$A$95:$AQ$138,COLUMN('Non-energy Multiplier'!AP$1),0)</f>
        <v>0</v>
      </c>
      <c r="AQ30" s="133">
        <f>$C30*VLOOKUP($A30,'Non-energy Multiplier'!$A$95:$AQ$138,COLUMN('Non-energy Multiplier'!AQ$1),0)</f>
        <v>0</v>
      </c>
      <c r="AR30" s="133" t="str">
        <f>VLOOKUP($A30,'Sector Match'!$A$1:$B$43,2,0)</f>
        <v>metal products except machinery and vehicles 25</v>
      </c>
    </row>
    <row r="31" spans="1:44" x14ac:dyDescent="0.2">
      <c r="A31" s="12" t="s">
        <v>29</v>
      </c>
      <c r="B31" s="133">
        <f>'Non-energy Use 2019'!F144</f>
        <v>0</v>
      </c>
      <c r="C31" s="133">
        <f>'Non-energy Use 2020'!F143</f>
        <v>0</v>
      </c>
      <c r="D31" s="133">
        <f>$C31*VLOOKUP($A31,'Non-energy Multiplier'!$A$95:$AQ$138,COLUMN('Non-energy Multiplier'!D$1),0)</f>
        <v>0</v>
      </c>
      <c r="E31" s="133">
        <f>$C31*VLOOKUP($A31,'Non-energy Multiplier'!$A$95:$AQ$138,COLUMN('Non-energy Multiplier'!E$1),0)</f>
        <v>0</v>
      </c>
      <c r="F31" s="133">
        <f>$C31*VLOOKUP($A31,'Non-energy Multiplier'!$A$95:$AQ$138,COLUMN('Non-energy Multiplier'!F$1),0)</f>
        <v>0</v>
      </c>
      <c r="G31" s="133">
        <f>$C31*VLOOKUP($A31,'Non-energy Multiplier'!$A$95:$AQ$138,COLUMN('Non-energy Multiplier'!G$1),0)</f>
        <v>0</v>
      </c>
      <c r="H31" s="133">
        <f>$C31*VLOOKUP($A31,'Non-energy Multiplier'!$A$95:$AQ$138,COLUMN('Non-energy Multiplier'!H$1),0)</f>
        <v>0</v>
      </c>
      <c r="I31" s="133">
        <f>$C31*VLOOKUP($A31,'Non-energy Multiplier'!$A$95:$AQ$138,COLUMN('Non-energy Multiplier'!I$1),0)</f>
        <v>0</v>
      </c>
      <c r="J31" s="133">
        <f>$C31*VLOOKUP($A31,'Non-energy Multiplier'!$A$95:$AQ$138,COLUMN('Non-energy Multiplier'!J$1),0)</f>
        <v>0</v>
      </c>
      <c r="K31" s="133">
        <f>$C31*VLOOKUP($A31,'Non-energy Multiplier'!$A$95:$AQ$138,COLUMN('Non-energy Multiplier'!K$1),0)</f>
        <v>0</v>
      </c>
      <c r="L31" s="133">
        <f>$C31*VLOOKUP($A31,'Non-energy Multiplier'!$A$95:$AQ$138,COLUMN('Non-energy Multiplier'!L$1),0)</f>
        <v>0</v>
      </c>
      <c r="M31" s="133">
        <f>$C31*VLOOKUP($A31,'Non-energy Multiplier'!$A$95:$AQ$138,COLUMN('Non-energy Multiplier'!M$1),0)</f>
        <v>0</v>
      </c>
      <c r="N31" s="133">
        <f>$C31*VLOOKUP($A31,'Non-energy Multiplier'!$A$95:$AQ$138,COLUMN('Non-energy Multiplier'!N$1),0)</f>
        <v>0</v>
      </c>
      <c r="O31" s="133">
        <f>$C31*VLOOKUP($A31,'Non-energy Multiplier'!$A$95:$AQ$138,COLUMN('Non-energy Multiplier'!O$1),0)</f>
        <v>0</v>
      </c>
      <c r="P31" s="133">
        <f>$C31*VLOOKUP($A31,'Non-energy Multiplier'!$A$95:$AQ$138,COLUMN('Non-energy Multiplier'!P$1),0)</f>
        <v>0</v>
      </c>
      <c r="Q31" s="133">
        <f>$C31*VLOOKUP($A31,'Non-energy Multiplier'!$A$95:$AQ$138,COLUMN('Non-energy Multiplier'!Q$1),0)</f>
        <v>0</v>
      </c>
      <c r="R31" s="133">
        <f>$C31*VLOOKUP($A31,'Non-energy Multiplier'!$A$95:$AQ$138,COLUMN('Non-energy Multiplier'!R$1),0)</f>
        <v>0</v>
      </c>
      <c r="S31" s="133">
        <f>$C31*VLOOKUP($A31,'Non-energy Multiplier'!$A$95:$AQ$138,COLUMN('Non-energy Multiplier'!S$1),0)</f>
        <v>0</v>
      </c>
      <c r="T31" s="133">
        <f>$C31*VLOOKUP($A31,'Non-energy Multiplier'!$A$95:$AQ$138,COLUMN('Non-energy Multiplier'!T$1),0)</f>
        <v>0</v>
      </c>
      <c r="U31" s="133">
        <f>$C31*VLOOKUP($A31,'Non-energy Multiplier'!$A$95:$AQ$138,COLUMN('Non-energy Multiplier'!U$1),0)</f>
        <v>0</v>
      </c>
      <c r="V31" s="133">
        <f>$C31*VLOOKUP($A31,'Non-energy Multiplier'!$A$95:$AQ$138,COLUMN('Non-energy Multiplier'!V$1),0)</f>
        <v>0</v>
      </c>
      <c r="W31" s="133">
        <f>$C31*VLOOKUP($A31,'Non-energy Multiplier'!$A$95:$AQ$138,COLUMN('Non-energy Multiplier'!W$1),0)</f>
        <v>0</v>
      </c>
      <c r="X31" s="133">
        <f>$C31*VLOOKUP($A31,'Non-energy Multiplier'!$A$95:$AQ$138,COLUMN('Non-energy Multiplier'!X$1),0)</f>
        <v>0</v>
      </c>
      <c r="Y31" s="133">
        <f>$C31*VLOOKUP($A31,'Non-energy Multiplier'!$A$95:$AQ$138,COLUMN('Non-energy Multiplier'!Y$1),0)</f>
        <v>0</v>
      </c>
      <c r="Z31" s="133">
        <f>$C31*VLOOKUP($A31,'Non-energy Multiplier'!$A$95:$AQ$138,COLUMN('Non-energy Multiplier'!Z$1),0)</f>
        <v>0</v>
      </c>
      <c r="AA31" s="133">
        <f>$C31*VLOOKUP($A31,'Non-energy Multiplier'!$A$95:$AQ$138,COLUMN('Non-energy Multiplier'!AA$1),0)</f>
        <v>0</v>
      </c>
      <c r="AB31" s="133">
        <f>$C31*VLOOKUP($A31,'Non-energy Multiplier'!$A$95:$AQ$138,COLUMN('Non-energy Multiplier'!AB$1),0)</f>
        <v>0</v>
      </c>
      <c r="AC31" s="133">
        <f>$C31*VLOOKUP($A31,'Non-energy Multiplier'!$A$95:$AQ$138,COLUMN('Non-energy Multiplier'!AC$1),0)</f>
        <v>0</v>
      </c>
      <c r="AD31" s="133">
        <f>$C31*VLOOKUP($A31,'Non-energy Multiplier'!$A$95:$AQ$138,COLUMN('Non-energy Multiplier'!AD$1),0)</f>
        <v>0</v>
      </c>
      <c r="AE31" s="133">
        <f>$C31*VLOOKUP($A31,'Non-energy Multiplier'!$A$95:$AQ$138,COLUMN('Non-energy Multiplier'!AE$1),0)</f>
        <v>0</v>
      </c>
      <c r="AF31" s="133">
        <f>$C31*VLOOKUP($A31,'Non-energy Multiplier'!$A$95:$AQ$138,COLUMN('Non-energy Multiplier'!AF$1),0)</f>
        <v>0</v>
      </c>
      <c r="AG31" s="133">
        <f>$C31*VLOOKUP($A31,'Non-energy Multiplier'!$A$95:$AQ$138,COLUMN('Non-energy Multiplier'!AG$1),0)</f>
        <v>0</v>
      </c>
      <c r="AH31" s="133">
        <f>$C31*VLOOKUP($A31,'Non-energy Multiplier'!$A$95:$AQ$138,COLUMN('Non-energy Multiplier'!AH$1),0)</f>
        <v>0</v>
      </c>
      <c r="AI31" s="133">
        <f>$C31*VLOOKUP($A31,'Non-energy Multiplier'!$A$95:$AQ$138,COLUMN('Non-energy Multiplier'!AI$1),0)</f>
        <v>0</v>
      </c>
      <c r="AJ31" s="133">
        <f>$C31*VLOOKUP($A31,'Non-energy Multiplier'!$A$95:$AQ$138,COLUMN('Non-energy Multiplier'!AJ$1),0)</f>
        <v>0</v>
      </c>
      <c r="AK31" s="133">
        <f>$C31*VLOOKUP($A31,'Non-energy Multiplier'!$A$95:$AQ$138,COLUMN('Non-energy Multiplier'!AK$1),0)</f>
        <v>0</v>
      </c>
      <c r="AL31" s="133">
        <f>$C31*VLOOKUP($A31,'Non-energy Multiplier'!$A$95:$AQ$138,COLUMN('Non-energy Multiplier'!AL$1),0)</f>
        <v>0</v>
      </c>
      <c r="AM31" s="133">
        <f>$C31*VLOOKUP($A31,'Non-energy Multiplier'!$A$95:$AQ$138,COLUMN('Non-energy Multiplier'!AM$1),0)</f>
        <v>0</v>
      </c>
      <c r="AN31" s="133">
        <f>$C31*VLOOKUP($A31,'Non-energy Multiplier'!$A$95:$AQ$138,COLUMN('Non-energy Multiplier'!AN$1),0)</f>
        <v>0</v>
      </c>
      <c r="AO31" s="133">
        <f>$C31*VLOOKUP($A31,'Non-energy Multiplier'!$A$95:$AQ$138,COLUMN('Non-energy Multiplier'!AO$1),0)</f>
        <v>0</v>
      </c>
      <c r="AP31" s="133">
        <f>$C31*VLOOKUP($A31,'Non-energy Multiplier'!$A$95:$AQ$138,COLUMN('Non-energy Multiplier'!AP$1),0)</f>
        <v>0</v>
      </c>
      <c r="AQ31" s="133">
        <f>$C31*VLOOKUP($A31,'Non-energy Multiplier'!$A$95:$AQ$138,COLUMN('Non-energy Multiplier'!AQ$1),0)</f>
        <v>0</v>
      </c>
      <c r="AR31" s="133" t="str">
        <f>VLOOKUP($A31,'Sector Match'!$A$1:$B$43,2,0)</f>
        <v>other manufacturing 31T33</v>
      </c>
    </row>
    <row r="32" spans="1:44" x14ac:dyDescent="0.2">
      <c r="A32" s="12" t="s">
        <v>30</v>
      </c>
      <c r="B32" s="133">
        <f>'Non-energy Use 2019'!F145</f>
        <v>0</v>
      </c>
      <c r="C32" s="133">
        <f>'Non-energy Use 2020'!F144</f>
        <v>0</v>
      </c>
      <c r="D32" s="133">
        <f>$C32*VLOOKUP($A32,'Non-energy Multiplier'!$A$95:$AQ$138,COLUMN('Non-energy Multiplier'!D$1),0)</f>
        <v>0</v>
      </c>
      <c r="E32" s="133">
        <f>$C32*VLOOKUP($A32,'Non-energy Multiplier'!$A$95:$AQ$138,COLUMN('Non-energy Multiplier'!E$1),0)</f>
        <v>0</v>
      </c>
      <c r="F32" s="133">
        <f>$C32*VLOOKUP($A32,'Non-energy Multiplier'!$A$95:$AQ$138,COLUMN('Non-energy Multiplier'!F$1),0)</f>
        <v>0</v>
      </c>
      <c r="G32" s="133">
        <f>$C32*VLOOKUP($A32,'Non-energy Multiplier'!$A$95:$AQ$138,COLUMN('Non-energy Multiplier'!G$1),0)</f>
        <v>0</v>
      </c>
      <c r="H32" s="133">
        <f>$C32*VLOOKUP($A32,'Non-energy Multiplier'!$A$95:$AQ$138,COLUMN('Non-energy Multiplier'!H$1),0)</f>
        <v>0</v>
      </c>
      <c r="I32" s="133">
        <f>$C32*VLOOKUP($A32,'Non-energy Multiplier'!$A$95:$AQ$138,COLUMN('Non-energy Multiplier'!I$1),0)</f>
        <v>0</v>
      </c>
      <c r="J32" s="133">
        <f>$C32*VLOOKUP($A32,'Non-energy Multiplier'!$A$95:$AQ$138,COLUMN('Non-energy Multiplier'!J$1),0)</f>
        <v>0</v>
      </c>
      <c r="K32" s="133">
        <f>$C32*VLOOKUP($A32,'Non-energy Multiplier'!$A$95:$AQ$138,COLUMN('Non-energy Multiplier'!K$1),0)</f>
        <v>0</v>
      </c>
      <c r="L32" s="133">
        <f>$C32*VLOOKUP($A32,'Non-energy Multiplier'!$A$95:$AQ$138,COLUMN('Non-energy Multiplier'!L$1),0)</f>
        <v>0</v>
      </c>
      <c r="M32" s="133">
        <f>$C32*VLOOKUP($A32,'Non-energy Multiplier'!$A$95:$AQ$138,COLUMN('Non-energy Multiplier'!M$1),0)</f>
        <v>0</v>
      </c>
      <c r="N32" s="133">
        <f>$C32*VLOOKUP($A32,'Non-energy Multiplier'!$A$95:$AQ$138,COLUMN('Non-energy Multiplier'!N$1),0)</f>
        <v>0</v>
      </c>
      <c r="O32" s="133">
        <f>$C32*VLOOKUP($A32,'Non-energy Multiplier'!$A$95:$AQ$138,COLUMN('Non-energy Multiplier'!O$1),0)</f>
        <v>0</v>
      </c>
      <c r="P32" s="133">
        <f>$C32*VLOOKUP($A32,'Non-energy Multiplier'!$A$95:$AQ$138,COLUMN('Non-energy Multiplier'!P$1),0)</f>
        <v>0</v>
      </c>
      <c r="Q32" s="133">
        <f>$C32*VLOOKUP($A32,'Non-energy Multiplier'!$A$95:$AQ$138,COLUMN('Non-energy Multiplier'!Q$1),0)</f>
        <v>0</v>
      </c>
      <c r="R32" s="133">
        <f>$C32*VLOOKUP($A32,'Non-energy Multiplier'!$A$95:$AQ$138,COLUMN('Non-energy Multiplier'!R$1),0)</f>
        <v>0</v>
      </c>
      <c r="S32" s="133">
        <f>$C32*VLOOKUP($A32,'Non-energy Multiplier'!$A$95:$AQ$138,COLUMN('Non-energy Multiplier'!S$1),0)</f>
        <v>0</v>
      </c>
      <c r="T32" s="133">
        <f>$C32*VLOOKUP($A32,'Non-energy Multiplier'!$A$95:$AQ$138,COLUMN('Non-energy Multiplier'!T$1),0)</f>
        <v>0</v>
      </c>
      <c r="U32" s="133">
        <f>$C32*VLOOKUP($A32,'Non-energy Multiplier'!$A$95:$AQ$138,COLUMN('Non-energy Multiplier'!U$1),0)</f>
        <v>0</v>
      </c>
      <c r="V32" s="133">
        <f>$C32*VLOOKUP($A32,'Non-energy Multiplier'!$A$95:$AQ$138,COLUMN('Non-energy Multiplier'!V$1),0)</f>
        <v>0</v>
      </c>
      <c r="W32" s="133">
        <f>$C32*VLOOKUP($A32,'Non-energy Multiplier'!$A$95:$AQ$138,COLUMN('Non-energy Multiplier'!W$1),0)</f>
        <v>0</v>
      </c>
      <c r="X32" s="133">
        <f>$C32*VLOOKUP($A32,'Non-energy Multiplier'!$A$95:$AQ$138,COLUMN('Non-energy Multiplier'!X$1),0)</f>
        <v>0</v>
      </c>
      <c r="Y32" s="133">
        <f>$C32*VLOOKUP($A32,'Non-energy Multiplier'!$A$95:$AQ$138,COLUMN('Non-energy Multiplier'!Y$1),0)</f>
        <v>0</v>
      </c>
      <c r="Z32" s="133">
        <f>$C32*VLOOKUP($A32,'Non-energy Multiplier'!$A$95:$AQ$138,COLUMN('Non-energy Multiplier'!Z$1),0)</f>
        <v>0</v>
      </c>
      <c r="AA32" s="133">
        <f>$C32*VLOOKUP($A32,'Non-energy Multiplier'!$A$95:$AQ$138,COLUMN('Non-energy Multiplier'!AA$1),0)</f>
        <v>0</v>
      </c>
      <c r="AB32" s="133">
        <f>$C32*VLOOKUP($A32,'Non-energy Multiplier'!$A$95:$AQ$138,COLUMN('Non-energy Multiplier'!AB$1),0)</f>
        <v>0</v>
      </c>
      <c r="AC32" s="133">
        <f>$C32*VLOOKUP($A32,'Non-energy Multiplier'!$A$95:$AQ$138,COLUMN('Non-energy Multiplier'!AC$1),0)</f>
        <v>0</v>
      </c>
      <c r="AD32" s="133">
        <f>$C32*VLOOKUP($A32,'Non-energy Multiplier'!$A$95:$AQ$138,COLUMN('Non-energy Multiplier'!AD$1),0)</f>
        <v>0</v>
      </c>
      <c r="AE32" s="133">
        <f>$C32*VLOOKUP($A32,'Non-energy Multiplier'!$A$95:$AQ$138,COLUMN('Non-energy Multiplier'!AE$1),0)</f>
        <v>0</v>
      </c>
      <c r="AF32" s="133">
        <f>$C32*VLOOKUP($A32,'Non-energy Multiplier'!$A$95:$AQ$138,COLUMN('Non-energy Multiplier'!AF$1),0)</f>
        <v>0</v>
      </c>
      <c r="AG32" s="133">
        <f>$C32*VLOOKUP($A32,'Non-energy Multiplier'!$A$95:$AQ$138,COLUMN('Non-energy Multiplier'!AG$1),0)</f>
        <v>0</v>
      </c>
      <c r="AH32" s="133">
        <f>$C32*VLOOKUP($A32,'Non-energy Multiplier'!$A$95:$AQ$138,COLUMN('Non-energy Multiplier'!AH$1),0)</f>
        <v>0</v>
      </c>
      <c r="AI32" s="133">
        <f>$C32*VLOOKUP($A32,'Non-energy Multiplier'!$A$95:$AQ$138,COLUMN('Non-energy Multiplier'!AI$1),0)</f>
        <v>0</v>
      </c>
      <c r="AJ32" s="133">
        <f>$C32*VLOOKUP($A32,'Non-energy Multiplier'!$A$95:$AQ$138,COLUMN('Non-energy Multiplier'!AJ$1),0)</f>
        <v>0</v>
      </c>
      <c r="AK32" s="133">
        <f>$C32*VLOOKUP($A32,'Non-energy Multiplier'!$A$95:$AQ$138,COLUMN('Non-energy Multiplier'!AK$1),0)</f>
        <v>0</v>
      </c>
      <c r="AL32" s="133">
        <f>$C32*VLOOKUP($A32,'Non-energy Multiplier'!$A$95:$AQ$138,COLUMN('Non-energy Multiplier'!AL$1),0)</f>
        <v>0</v>
      </c>
      <c r="AM32" s="133">
        <f>$C32*VLOOKUP($A32,'Non-energy Multiplier'!$A$95:$AQ$138,COLUMN('Non-energy Multiplier'!AM$1),0)</f>
        <v>0</v>
      </c>
      <c r="AN32" s="133">
        <f>$C32*VLOOKUP($A32,'Non-energy Multiplier'!$A$95:$AQ$138,COLUMN('Non-energy Multiplier'!AN$1),0)</f>
        <v>0</v>
      </c>
      <c r="AO32" s="133">
        <f>$C32*VLOOKUP($A32,'Non-energy Multiplier'!$A$95:$AQ$138,COLUMN('Non-energy Multiplier'!AO$1),0)</f>
        <v>0</v>
      </c>
      <c r="AP32" s="133">
        <f>$C32*VLOOKUP($A32,'Non-energy Multiplier'!$A$95:$AQ$138,COLUMN('Non-energy Multiplier'!AP$1),0)</f>
        <v>0</v>
      </c>
      <c r="AQ32" s="133">
        <f>$C32*VLOOKUP($A32,'Non-energy Multiplier'!$A$95:$AQ$138,COLUMN('Non-energy Multiplier'!AQ$1),0)</f>
        <v>0</v>
      </c>
      <c r="AR32" s="133" t="str">
        <f>VLOOKUP($A32,'Sector Match'!$A$1:$B$43,2,0)</f>
        <v>glass and glass products 231</v>
      </c>
    </row>
    <row r="33" spans="1:44" x14ac:dyDescent="0.2">
      <c r="A33" s="12" t="s">
        <v>31</v>
      </c>
      <c r="B33" s="133">
        <f>'Non-energy Use 2019'!F146</f>
        <v>0</v>
      </c>
      <c r="C33" s="133">
        <f>'Non-energy Use 2020'!F145</f>
        <v>0</v>
      </c>
      <c r="D33" s="133">
        <f>$C33*VLOOKUP($A33,'Non-energy Multiplier'!$A$95:$AQ$138,COLUMN('Non-energy Multiplier'!D$1),0)</f>
        <v>0</v>
      </c>
      <c r="E33" s="133">
        <f>$C33*VLOOKUP($A33,'Non-energy Multiplier'!$A$95:$AQ$138,COLUMN('Non-energy Multiplier'!E$1),0)</f>
        <v>0</v>
      </c>
      <c r="F33" s="133">
        <f>$C33*VLOOKUP($A33,'Non-energy Multiplier'!$A$95:$AQ$138,COLUMN('Non-energy Multiplier'!F$1),0)</f>
        <v>0</v>
      </c>
      <c r="G33" s="133">
        <f>$C33*VLOOKUP($A33,'Non-energy Multiplier'!$A$95:$AQ$138,COLUMN('Non-energy Multiplier'!G$1),0)</f>
        <v>0</v>
      </c>
      <c r="H33" s="133">
        <f>$C33*VLOOKUP($A33,'Non-energy Multiplier'!$A$95:$AQ$138,COLUMN('Non-energy Multiplier'!H$1),0)</f>
        <v>0</v>
      </c>
      <c r="I33" s="133">
        <f>$C33*VLOOKUP($A33,'Non-energy Multiplier'!$A$95:$AQ$138,COLUMN('Non-energy Multiplier'!I$1),0)</f>
        <v>0</v>
      </c>
      <c r="J33" s="133">
        <f>$C33*VLOOKUP($A33,'Non-energy Multiplier'!$A$95:$AQ$138,COLUMN('Non-energy Multiplier'!J$1),0)</f>
        <v>0</v>
      </c>
      <c r="K33" s="133">
        <f>$C33*VLOOKUP($A33,'Non-energy Multiplier'!$A$95:$AQ$138,COLUMN('Non-energy Multiplier'!K$1),0)</f>
        <v>0</v>
      </c>
      <c r="L33" s="133">
        <f>$C33*VLOOKUP($A33,'Non-energy Multiplier'!$A$95:$AQ$138,COLUMN('Non-energy Multiplier'!L$1),0)</f>
        <v>0</v>
      </c>
      <c r="M33" s="133">
        <f>$C33*VLOOKUP($A33,'Non-energy Multiplier'!$A$95:$AQ$138,COLUMN('Non-energy Multiplier'!M$1),0)</f>
        <v>0</v>
      </c>
      <c r="N33" s="133">
        <f>$C33*VLOOKUP($A33,'Non-energy Multiplier'!$A$95:$AQ$138,COLUMN('Non-energy Multiplier'!N$1),0)</f>
        <v>0</v>
      </c>
      <c r="O33" s="133">
        <f>$C33*VLOOKUP($A33,'Non-energy Multiplier'!$A$95:$AQ$138,COLUMN('Non-energy Multiplier'!O$1),0)</f>
        <v>0</v>
      </c>
      <c r="P33" s="133">
        <f>$C33*VLOOKUP($A33,'Non-energy Multiplier'!$A$95:$AQ$138,COLUMN('Non-energy Multiplier'!P$1),0)</f>
        <v>0</v>
      </c>
      <c r="Q33" s="133">
        <f>$C33*VLOOKUP($A33,'Non-energy Multiplier'!$A$95:$AQ$138,COLUMN('Non-energy Multiplier'!Q$1),0)</f>
        <v>0</v>
      </c>
      <c r="R33" s="133">
        <f>$C33*VLOOKUP($A33,'Non-energy Multiplier'!$A$95:$AQ$138,COLUMN('Non-energy Multiplier'!R$1),0)</f>
        <v>0</v>
      </c>
      <c r="S33" s="133">
        <f>$C33*VLOOKUP($A33,'Non-energy Multiplier'!$A$95:$AQ$138,COLUMN('Non-energy Multiplier'!S$1),0)</f>
        <v>0</v>
      </c>
      <c r="T33" s="133">
        <f>$C33*VLOOKUP($A33,'Non-energy Multiplier'!$A$95:$AQ$138,COLUMN('Non-energy Multiplier'!T$1),0)</f>
        <v>0</v>
      </c>
      <c r="U33" s="133">
        <f>$C33*VLOOKUP($A33,'Non-energy Multiplier'!$A$95:$AQ$138,COLUMN('Non-energy Multiplier'!U$1),0)</f>
        <v>0</v>
      </c>
      <c r="V33" s="133">
        <f>$C33*VLOOKUP($A33,'Non-energy Multiplier'!$A$95:$AQ$138,COLUMN('Non-energy Multiplier'!V$1),0)</f>
        <v>0</v>
      </c>
      <c r="W33" s="133">
        <f>$C33*VLOOKUP($A33,'Non-energy Multiplier'!$A$95:$AQ$138,COLUMN('Non-energy Multiplier'!W$1),0)</f>
        <v>0</v>
      </c>
      <c r="X33" s="133">
        <f>$C33*VLOOKUP($A33,'Non-energy Multiplier'!$A$95:$AQ$138,COLUMN('Non-energy Multiplier'!X$1),0)</f>
        <v>0</v>
      </c>
      <c r="Y33" s="133">
        <f>$C33*VLOOKUP($A33,'Non-energy Multiplier'!$A$95:$AQ$138,COLUMN('Non-energy Multiplier'!Y$1),0)</f>
        <v>0</v>
      </c>
      <c r="Z33" s="133">
        <f>$C33*VLOOKUP($A33,'Non-energy Multiplier'!$A$95:$AQ$138,COLUMN('Non-energy Multiplier'!Z$1),0)</f>
        <v>0</v>
      </c>
      <c r="AA33" s="133">
        <f>$C33*VLOOKUP($A33,'Non-energy Multiplier'!$A$95:$AQ$138,COLUMN('Non-energy Multiplier'!AA$1),0)</f>
        <v>0</v>
      </c>
      <c r="AB33" s="133">
        <f>$C33*VLOOKUP($A33,'Non-energy Multiplier'!$A$95:$AQ$138,COLUMN('Non-energy Multiplier'!AB$1),0)</f>
        <v>0</v>
      </c>
      <c r="AC33" s="133">
        <f>$C33*VLOOKUP($A33,'Non-energy Multiplier'!$A$95:$AQ$138,COLUMN('Non-energy Multiplier'!AC$1),0)</f>
        <v>0</v>
      </c>
      <c r="AD33" s="133">
        <f>$C33*VLOOKUP($A33,'Non-energy Multiplier'!$A$95:$AQ$138,COLUMN('Non-energy Multiplier'!AD$1),0)</f>
        <v>0</v>
      </c>
      <c r="AE33" s="133">
        <f>$C33*VLOOKUP($A33,'Non-energy Multiplier'!$A$95:$AQ$138,COLUMN('Non-energy Multiplier'!AE$1),0)</f>
        <v>0</v>
      </c>
      <c r="AF33" s="133">
        <f>$C33*VLOOKUP($A33,'Non-energy Multiplier'!$A$95:$AQ$138,COLUMN('Non-energy Multiplier'!AF$1),0)</f>
        <v>0</v>
      </c>
      <c r="AG33" s="133">
        <f>$C33*VLOOKUP($A33,'Non-energy Multiplier'!$A$95:$AQ$138,COLUMN('Non-energy Multiplier'!AG$1),0)</f>
        <v>0</v>
      </c>
      <c r="AH33" s="133">
        <f>$C33*VLOOKUP($A33,'Non-energy Multiplier'!$A$95:$AQ$138,COLUMN('Non-energy Multiplier'!AH$1),0)</f>
        <v>0</v>
      </c>
      <c r="AI33" s="133">
        <f>$C33*VLOOKUP($A33,'Non-energy Multiplier'!$A$95:$AQ$138,COLUMN('Non-energy Multiplier'!AI$1),0)</f>
        <v>0</v>
      </c>
      <c r="AJ33" s="133">
        <f>$C33*VLOOKUP($A33,'Non-energy Multiplier'!$A$95:$AQ$138,COLUMN('Non-energy Multiplier'!AJ$1),0)</f>
        <v>0</v>
      </c>
      <c r="AK33" s="133">
        <f>$C33*VLOOKUP($A33,'Non-energy Multiplier'!$A$95:$AQ$138,COLUMN('Non-energy Multiplier'!AK$1),0)</f>
        <v>0</v>
      </c>
      <c r="AL33" s="133">
        <f>$C33*VLOOKUP($A33,'Non-energy Multiplier'!$A$95:$AQ$138,COLUMN('Non-energy Multiplier'!AL$1),0)</f>
        <v>0</v>
      </c>
      <c r="AM33" s="133">
        <f>$C33*VLOOKUP($A33,'Non-energy Multiplier'!$A$95:$AQ$138,COLUMN('Non-energy Multiplier'!AM$1),0)</f>
        <v>0</v>
      </c>
      <c r="AN33" s="133">
        <f>$C33*VLOOKUP($A33,'Non-energy Multiplier'!$A$95:$AQ$138,COLUMN('Non-energy Multiplier'!AN$1),0)</f>
        <v>0</v>
      </c>
      <c r="AO33" s="133">
        <f>$C33*VLOOKUP($A33,'Non-energy Multiplier'!$A$95:$AQ$138,COLUMN('Non-energy Multiplier'!AO$1),0)</f>
        <v>0</v>
      </c>
      <c r="AP33" s="133">
        <f>$C33*VLOOKUP($A33,'Non-energy Multiplier'!$A$95:$AQ$138,COLUMN('Non-energy Multiplier'!AP$1),0)</f>
        <v>0</v>
      </c>
      <c r="AQ33" s="133">
        <f>$C33*VLOOKUP($A33,'Non-energy Multiplier'!$A$95:$AQ$138,COLUMN('Non-energy Multiplier'!AQ$1),0)</f>
        <v>0</v>
      </c>
      <c r="AR33" s="133" t="str">
        <f>VLOOKUP($A33,'Sector Match'!$A$1:$B$43,2,0)</f>
        <v>road vehicles 29</v>
      </c>
    </row>
    <row r="34" spans="1:44" x14ac:dyDescent="0.2">
      <c r="A34" s="12" t="s">
        <v>32</v>
      </c>
      <c r="B34" s="133">
        <f>'Non-energy Use 2019'!F147</f>
        <v>0</v>
      </c>
      <c r="C34" s="133">
        <f>'Non-energy Use 2020'!F146</f>
        <v>0</v>
      </c>
      <c r="D34" s="133">
        <f>$C34*VLOOKUP($A34,'Non-energy Multiplier'!$A$95:$AQ$138,COLUMN('Non-energy Multiplier'!D$1),0)</f>
        <v>0</v>
      </c>
      <c r="E34" s="133">
        <f>$C34*VLOOKUP($A34,'Non-energy Multiplier'!$A$95:$AQ$138,COLUMN('Non-energy Multiplier'!E$1),0)</f>
        <v>0</v>
      </c>
      <c r="F34" s="133">
        <f>$C34*VLOOKUP($A34,'Non-energy Multiplier'!$A$95:$AQ$138,COLUMN('Non-energy Multiplier'!F$1),0)</f>
        <v>0</v>
      </c>
      <c r="G34" s="133">
        <f>$C34*VLOOKUP($A34,'Non-energy Multiplier'!$A$95:$AQ$138,COLUMN('Non-energy Multiplier'!G$1),0)</f>
        <v>0</v>
      </c>
      <c r="H34" s="133">
        <f>$C34*VLOOKUP($A34,'Non-energy Multiplier'!$A$95:$AQ$138,COLUMN('Non-energy Multiplier'!H$1),0)</f>
        <v>0</v>
      </c>
      <c r="I34" s="133">
        <f>$C34*VLOOKUP($A34,'Non-energy Multiplier'!$A$95:$AQ$138,COLUMN('Non-energy Multiplier'!I$1),0)</f>
        <v>0</v>
      </c>
      <c r="J34" s="133">
        <f>$C34*VLOOKUP($A34,'Non-energy Multiplier'!$A$95:$AQ$138,COLUMN('Non-energy Multiplier'!J$1),0)</f>
        <v>0</v>
      </c>
      <c r="K34" s="133">
        <f>$C34*VLOOKUP($A34,'Non-energy Multiplier'!$A$95:$AQ$138,COLUMN('Non-energy Multiplier'!K$1),0)</f>
        <v>0</v>
      </c>
      <c r="L34" s="133">
        <f>$C34*VLOOKUP($A34,'Non-energy Multiplier'!$A$95:$AQ$138,COLUMN('Non-energy Multiplier'!L$1),0)</f>
        <v>0</v>
      </c>
      <c r="M34" s="133">
        <f>$C34*VLOOKUP($A34,'Non-energy Multiplier'!$A$95:$AQ$138,COLUMN('Non-energy Multiplier'!M$1),0)</f>
        <v>0</v>
      </c>
      <c r="N34" s="133">
        <f>$C34*VLOOKUP($A34,'Non-energy Multiplier'!$A$95:$AQ$138,COLUMN('Non-energy Multiplier'!N$1),0)</f>
        <v>0</v>
      </c>
      <c r="O34" s="133">
        <f>$C34*VLOOKUP($A34,'Non-energy Multiplier'!$A$95:$AQ$138,COLUMN('Non-energy Multiplier'!O$1),0)</f>
        <v>0</v>
      </c>
      <c r="P34" s="133">
        <f>$C34*VLOOKUP($A34,'Non-energy Multiplier'!$A$95:$AQ$138,COLUMN('Non-energy Multiplier'!P$1),0)</f>
        <v>0</v>
      </c>
      <c r="Q34" s="133">
        <f>$C34*VLOOKUP($A34,'Non-energy Multiplier'!$A$95:$AQ$138,COLUMN('Non-energy Multiplier'!Q$1),0)</f>
        <v>0</v>
      </c>
      <c r="R34" s="133">
        <f>$C34*VLOOKUP($A34,'Non-energy Multiplier'!$A$95:$AQ$138,COLUMN('Non-energy Multiplier'!R$1),0)</f>
        <v>0</v>
      </c>
      <c r="S34" s="133">
        <f>$C34*VLOOKUP($A34,'Non-energy Multiplier'!$A$95:$AQ$138,COLUMN('Non-energy Multiplier'!S$1),0)</f>
        <v>0</v>
      </c>
      <c r="T34" s="133">
        <f>$C34*VLOOKUP($A34,'Non-energy Multiplier'!$A$95:$AQ$138,COLUMN('Non-energy Multiplier'!T$1),0)</f>
        <v>0</v>
      </c>
      <c r="U34" s="133">
        <f>$C34*VLOOKUP($A34,'Non-energy Multiplier'!$A$95:$AQ$138,COLUMN('Non-energy Multiplier'!U$1),0)</f>
        <v>0</v>
      </c>
      <c r="V34" s="133">
        <f>$C34*VLOOKUP($A34,'Non-energy Multiplier'!$A$95:$AQ$138,COLUMN('Non-energy Multiplier'!V$1),0)</f>
        <v>0</v>
      </c>
      <c r="W34" s="133">
        <f>$C34*VLOOKUP($A34,'Non-energy Multiplier'!$A$95:$AQ$138,COLUMN('Non-energy Multiplier'!W$1),0)</f>
        <v>0</v>
      </c>
      <c r="X34" s="133">
        <f>$C34*VLOOKUP($A34,'Non-energy Multiplier'!$A$95:$AQ$138,COLUMN('Non-energy Multiplier'!X$1),0)</f>
        <v>0</v>
      </c>
      <c r="Y34" s="133">
        <f>$C34*VLOOKUP($A34,'Non-energy Multiplier'!$A$95:$AQ$138,COLUMN('Non-energy Multiplier'!Y$1),0)</f>
        <v>0</v>
      </c>
      <c r="Z34" s="133">
        <f>$C34*VLOOKUP($A34,'Non-energy Multiplier'!$A$95:$AQ$138,COLUMN('Non-energy Multiplier'!Z$1),0)</f>
        <v>0</v>
      </c>
      <c r="AA34" s="133">
        <f>$C34*VLOOKUP($A34,'Non-energy Multiplier'!$A$95:$AQ$138,COLUMN('Non-energy Multiplier'!AA$1),0)</f>
        <v>0</v>
      </c>
      <c r="AB34" s="133">
        <f>$C34*VLOOKUP($A34,'Non-energy Multiplier'!$A$95:$AQ$138,COLUMN('Non-energy Multiplier'!AB$1),0)</f>
        <v>0</v>
      </c>
      <c r="AC34" s="133">
        <f>$C34*VLOOKUP($A34,'Non-energy Multiplier'!$A$95:$AQ$138,COLUMN('Non-energy Multiplier'!AC$1),0)</f>
        <v>0</v>
      </c>
      <c r="AD34" s="133">
        <f>$C34*VLOOKUP($A34,'Non-energy Multiplier'!$A$95:$AQ$138,COLUMN('Non-energy Multiplier'!AD$1),0)</f>
        <v>0</v>
      </c>
      <c r="AE34" s="133">
        <f>$C34*VLOOKUP($A34,'Non-energy Multiplier'!$A$95:$AQ$138,COLUMN('Non-energy Multiplier'!AE$1),0)</f>
        <v>0</v>
      </c>
      <c r="AF34" s="133">
        <f>$C34*VLOOKUP($A34,'Non-energy Multiplier'!$A$95:$AQ$138,COLUMN('Non-energy Multiplier'!AF$1),0)</f>
        <v>0</v>
      </c>
      <c r="AG34" s="133">
        <f>$C34*VLOOKUP($A34,'Non-energy Multiplier'!$A$95:$AQ$138,COLUMN('Non-energy Multiplier'!AG$1),0)</f>
        <v>0</v>
      </c>
      <c r="AH34" s="133">
        <f>$C34*VLOOKUP($A34,'Non-energy Multiplier'!$A$95:$AQ$138,COLUMN('Non-energy Multiplier'!AH$1),0)</f>
        <v>0</v>
      </c>
      <c r="AI34" s="133">
        <f>$C34*VLOOKUP($A34,'Non-energy Multiplier'!$A$95:$AQ$138,COLUMN('Non-energy Multiplier'!AI$1),0)</f>
        <v>0</v>
      </c>
      <c r="AJ34" s="133">
        <f>$C34*VLOOKUP($A34,'Non-energy Multiplier'!$A$95:$AQ$138,COLUMN('Non-energy Multiplier'!AJ$1),0)</f>
        <v>0</v>
      </c>
      <c r="AK34" s="133">
        <f>$C34*VLOOKUP($A34,'Non-energy Multiplier'!$A$95:$AQ$138,COLUMN('Non-energy Multiplier'!AK$1),0)</f>
        <v>0</v>
      </c>
      <c r="AL34" s="133">
        <f>$C34*VLOOKUP($A34,'Non-energy Multiplier'!$A$95:$AQ$138,COLUMN('Non-energy Multiplier'!AL$1),0)</f>
        <v>0</v>
      </c>
      <c r="AM34" s="133">
        <f>$C34*VLOOKUP($A34,'Non-energy Multiplier'!$A$95:$AQ$138,COLUMN('Non-energy Multiplier'!AM$1),0)</f>
        <v>0</v>
      </c>
      <c r="AN34" s="133">
        <f>$C34*VLOOKUP($A34,'Non-energy Multiplier'!$A$95:$AQ$138,COLUMN('Non-energy Multiplier'!AN$1),0)</f>
        <v>0</v>
      </c>
      <c r="AO34" s="133">
        <f>$C34*VLOOKUP($A34,'Non-energy Multiplier'!$A$95:$AQ$138,COLUMN('Non-energy Multiplier'!AO$1),0)</f>
        <v>0</v>
      </c>
      <c r="AP34" s="133">
        <f>$C34*VLOOKUP($A34,'Non-energy Multiplier'!$A$95:$AQ$138,COLUMN('Non-energy Multiplier'!AP$1),0)</f>
        <v>0</v>
      </c>
      <c r="AQ34" s="133">
        <f>$C34*VLOOKUP($A34,'Non-energy Multiplier'!$A$95:$AQ$138,COLUMN('Non-energy Multiplier'!AQ$1),0)</f>
        <v>0</v>
      </c>
      <c r="AR34" s="133" t="str">
        <f>VLOOKUP($A34,'Sector Match'!$A$1:$B$43,2,0)</f>
        <v>nonroad vehicles 30</v>
      </c>
    </row>
    <row r="35" spans="1:44" x14ac:dyDescent="0.2">
      <c r="A35" s="12" t="s">
        <v>33</v>
      </c>
      <c r="B35" s="133">
        <f>'Non-energy Use 2019'!F148</f>
        <v>0</v>
      </c>
      <c r="C35" s="133">
        <f>'Non-energy Use 2020'!F147</f>
        <v>0</v>
      </c>
      <c r="D35" s="133">
        <f>$C35*VLOOKUP($A35,'Non-energy Multiplier'!$A$95:$AQ$138,COLUMN('Non-energy Multiplier'!D$1),0)</f>
        <v>0</v>
      </c>
      <c r="E35" s="133">
        <f>$C35*VLOOKUP($A35,'Non-energy Multiplier'!$A$95:$AQ$138,COLUMN('Non-energy Multiplier'!E$1),0)</f>
        <v>0</v>
      </c>
      <c r="F35" s="133">
        <f>$C35*VLOOKUP($A35,'Non-energy Multiplier'!$A$95:$AQ$138,COLUMN('Non-energy Multiplier'!F$1),0)</f>
        <v>0</v>
      </c>
      <c r="G35" s="133">
        <f>$C35*VLOOKUP($A35,'Non-energy Multiplier'!$A$95:$AQ$138,COLUMN('Non-energy Multiplier'!G$1),0)</f>
        <v>0</v>
      </c>
      <c r="H35" s="133">
        <f>$C35*VLOOKUP($A35,'Non-energy Multiplier'!$A$95:$AQ$138,COLUMN('Non-energy Multiplier'!H$1),0)</f>
        <v>0</v>
      </c>
      <c r="I35" s="133">
        <f>$C35*VLOOKUP($A35,'Non-energy Multiplier'!$A$95:$AQ$138,COLUMN('Non-energy Multiplier'!I$1),0)</f>
        <v>0</v>
      </c>
      <c r="J35" s="133">
        <f>$C35*VLOOKUP($A35,'Non-energy Multiplier'!$A$95:$AQ$138,COLUMN('Non-energy Multiplier'!J$1),0)</f>
        <v>0</v>
      </c>
      <c r="K35" s="133">
        <f>$C35*VLOOKUP($A35,'Non-energy Multiplier'!$A$95:$AQ$138,COLUMN('Non-energy Multiplier'!K$1),0)</f>
        <v>0</v>
      </c>
      <c r="L35" s="133">
        <f>$C35*VLOOKUP($A35,'Non-energy Multiplier'!$A$95:$AQ$138,COLUMN('Non-energy Multiplier'!L$1),0)</f>
        <v>0</v>
      </c>
      <c r="M35" s="133">
        <f>$C35*VLOOKUP($A35,'Non-energy Multiplier'!$A$95:$AQ$138,COLUMN('Non-energy Multiplier'!M$1),0)</f>
        <v>0</v>
      </c>
      <c r="N35" s="133">
        <f>$C35*VLOOKUP($A35,'Non-energy Multiplier'!$A$95:$AQ$138,COLUMN('Non-energy Multiplier'!N$1),0)</f>
        <v>0</v>
      </c>
      <c r="O35" s="133">
        <f>$C35*VLOOKUP($A35,'Non-energy Multiplier'!$A$95:$AQ$138,COLUMN('Non-energy Multiplier'!O$1),0)</f>
        <v>0</v>
      </c>
      <c r="P35" s="133">
        <f>$C35*VLOOKUP($A35,'Non-energy Multiplier'!$A$95:$AQ$138,COLUMN('Non-energy Multiplier'!P$1),0)</f>
        <v>0</v>
      </c>
      <c r="Q35" s="133">
        <f>$C35*VLOOKUP($A35,'Non-energy Multiplier'!$A$95:$AQ$138,COLUMN('Non-energy Multiplier'!Q$1),0)</f>
        <v>0</v>
      </c>
      <c r="R35" s="133">
        <f>$C35*VLOOKUP($A35,'Non-energy Multiplier'!$A$95:$AQ$138,COLUMN('Non-energy Multiplier'!R$1),0)</f>
        <v>0</v>
      </c>
      <c r="S35" s="133">
        <f>$C35*VLOOKUP($A35,'Non-energy Multiplier'!$A$95:$AQ$138,COLUMN('Non-energy Multiplier'!S$1),0)</f>
        <v>0</v>
      </c>
      <c r="T35" s="133">
        <f>$C35*VLOOKUP($A35,'Non-energy Multiplier'!$A$95:$AQ$138,COLUMN('Non-energy Multiplier'!T$1),0)</f>
        <v>0</v>
      </c>
      <c r="U35" s="133">
        <f>$C35*VLOOKUP($A35,'Non-energy Multiplier'!$A$95:$AQ$138,COLUMN('Non-energy Multiplier'!U$1),0)</f>
        <v>0</v>
      </c>
      <c r="V35" s="133">
        <f>$C35*VLOOKUP($A35,'Non-energy Multiplier'!$A$95:$AQ$138,COLUMN('Non-energy Multiplier'!V$1),0)</f>
        <v>0</v>
      </c>
      <c r="W35" s="133">
        <f>$C35*VLOOKUP($A35,'Non-energy Multiplier'!$A$95:$AQ$138,COLUMN('Non-energy Multiplier'!W$1),0)</f>
        <v>0</v>
      </c>
      <c r="X35" s="133">
        <f>$C35*VLOOKUP($A35,'Non-energy Multiplier'!$A$95:$AQ$138,COLUMN('Non-energy Multiplier'!X$1),0)</f>
        <v>0</v>
      </c>
      <c r="Y35" s="133">
        <f>$C35*VLOOKUP($A35,'Non-energy Multiplier'!$A$95:$AQ$138,COLUMN('Non-energy Multiplier'!Y$1),0)</f>
        <v>0</v>
      </c>
      <c r="Z35" s="133">
        <f>$C35*VLOOKUP($A35,'Non-energy Multiplier'!$A$95:$AQ$138,COLUMN('Non-energy Multiplier'!Z$1),0)</f>
        <v>0</v>
      </c>
      <c r="AA35" s="133">
        <f>$C35*VLOOKUP($A35,'Non-energy Multiplier'!$A$95:$AQ$138,COLUMN('Non-energy Multiplier'!AA$1),0)</f>
        <v>0</v>
      </c>
      <c r="AB35" s="133">
        <f>$C35*VLOOKUP($A35,'Non-energy Multiplier'!$A$95:$AQ$138,COLUMN('Non-energy Multiplier'!AB$1),0)</f>
        <v>0</v>
      </c>
      <c r="AC35" s="133">
        <f>$C35*VLOOKUP($A35,'Non-energy Multiplier'!$A$95:$AQ$138,COLUMN('Non-energy Multiplier'!AC$1),0)</f>
        <v>0</v>
      </c>
      <c r="AD35" s="133">
        <f>$C35*VLOOKUP($A35,'Non-energy Multiplier'!$A$95:$AQ$138,COLUMN('Non-energy Multiplier'!AD$1),0)</f>
        <v>0</v>
      </c>
      <c r="AE35" s="133">
        <f>$C35*VLOOKUP($A35,'Non-energy Multiplier'!$A$95:$AQ$138,COLUMN('Non-energy Multiplier'!AE$1),0)</f>
        <v>0</v>
      </c>
      <c r="AF35" s="133">
        <f>$C35*VLOOKUP($A35,'Non-energy Multiplier'!$A$95:$AQ$138,COLUMN('Non-energy Multiplier'!AF$1),0)</f>
        <v>0</v>
      </c>
      <c r="AG35" s="133">
        <f>$C35*VLOOKUP($A35,'Non-energy Multiplier'!$A$95:$AQ$138,COLUMN('Non-energy Multiplier'!AG$1),0)</f>
        <v>0</v>
      </c>
      <c r="AH35" s="133">
        <f>$C35*VLOOKUP($A35,'Non-energy Multiplier'!$A$95:$AQ$138,COLUMN('Non-energy Multiplier'!AH$1),0)</f>
        <v>0</v>
      </c>
      <c r="AI35" s="133">
        <f>$C35*VLOOKUP($A35,'Non-energy Multiplier'!$A$95:$AQ$138,COLUMN('Non-energy Multiplier'!AI$1),0)</f>
        <v>0</v>
      </c>
      <c r="AJ35" s="133">
        <f>$C35*VLOOKUP($A35,'Non-energy Multiplier'!$A$95:$AQ$138,COLUMN('Non-energy Multiplier'!AJ$1),0)</f>
        <v>0</v>
      </c>
      <c r="AK35" s="133">
        <f>$C35*VLOOKUP($A35,'Non-energy Multiplier'!$A$95:$AQ$138,COLUMN('Non-energy Multiplier'!AK$1),0)</f>
        <v>0</v>
      </c>
      <c r="AL35" s="133">
        <f>$C35*VLOOKUP($A35,'Non-energy Multiplier'!$A$95:$AQ$138,COLUMN('Non-energy Multiplier'!AL$1),0)</f>
        <v>0</v>
      </c>
      <c r="AM35" s="133">
        <f>$C35*VLOOKUP($A35,'Non-energy Multiplier'!$A$95:$AQ$138,COLUMN('Non-energy Multiplier'!AM$1),0)</f>
        <v>0</v>
      </c>
      <c r="AN35" s="133">
        <f>$C35*VLOOKUP($A35,'Non-energy Multiplier'!$A$95:$AQ$138,COLUMN('Non-energy Multiplier'!AN$1),0)</f>
        <v>0</v>
      </c>
      <c r="AO35" s="133">
        <f>$C35*VLOOKUP($A35,'Non-energy Multiplier'!$A$95:$AQ$138,COLUMN('Non-energy Multiplier'!AO$1),0)</f>
        <v>0</v>
      </c>
      <c r="AP35" s="133">
        <f>$C35*VLOOKUP($A35,'Non-energy Multiplier'!$A$95:$AQ$138,COLUMN('Non-energy Multiplier'!AP$1),0)</f>
        <v>0</v>
      </c>
      <c r="AQ35" s="133">
        <f>$C35*VLOOKUP($A35,'Non-energy Multiplier'!$A$95:$AQ$138,COLUMN('Non-energy Multiplier'!AQ$1),0)</f>
        <v>0</v>
      </c>
      <c r="AR35" s="133" t="str">
        <f>VLOOKUP($A35,'Sector Match'!$A$1:$B$43,2,0)</f>
        <v>appliances and electrical equipment 27</v>
      </c>
    </row>
    <row r="36" spans="1:44" x14ac:dyDescent="0.2">
      <c r="A36" s="12" t="s">
        <v>34</v>
      </c>
      <c r="B36" s="133">
        <f>'Non-energy Use 2019'!F149</f>
        <v>0</v>
      </c>
      <c r="C36" s="133">
        <f>'Non-energy Use 2020'!F148</f>
        <v>0</v>
      </c>
      <c r="D36" s="133">
        <f>$C36*VLOOKUP($A36,'Non-energy Multiplier'!$A$95:$AQ$138,COLUMN('Non-energy Multiplier'!D$1),0)</f>
        <v>0</v>
      </c>
      <c r="E36" s="133">
        <f>$C36*VLOOKUP($A36,'Non-energy Multiplier'!$A$95:$AQ$138,COLUMN('Non-energy Multiplier'!E$1),0)</f>
        <v>0</v>
      </c>
      <c r="F36" s="133">
        <f>$C36*VLOOKUP($A36,'Non-energy Multiplier'!$A$95:$AQ$138,COLUMN('Non-energy Multiplier'!F$1),0)</f>
        <v>0</v>
      </c>
      <c r="G36" s="133">
        <f>$C36*VLOOKUP($A36,'Non-energy Multiplier'!$A$95:$AQ$138,COLUMN('Non-energy Multiplier'!G$1),0)</f>
        <v>0</v>
      </c>
      <c r="H36" s="133">
        <f>$C36*VLOOKUP($A36,'Non-energy Multiplier'!$A$95:$AQ$138,COLUMN('Non-energy Multiplier'!H$1),0)</f>
        <v>0</v>
      </c>
      <c r="I36" s="133">
        <f>$C36*VLOOKUP($A36,'Non-energy Multiplier'!$A$95:$AQ$138,COLUMN('Non-energy Multiplier'!I$1),0)</f>
        <v>0</v>
      </c>
      <c r="J36" s="133">
        <f>$C36*VLOOKUP($A36,'Non-energy Multiplier'!$A$95:$AQ$138,COLUMN('Non-energy Multiplier'!J$1),0)</f>
        <v>0</v>
      </c>
      <c r="K36" s="133">
        <f>$C36*VLOOKUP($A36,'Non-energy Multiplier'!$A$95:$AQ$138,COLUMN('Non-energy Multiplier'!K$1),0)</f>
        <v>0</v>
      </c>
      <c r="L36" s="133">
        <f>$C36*VLOOKUP($A36,'Non-energy Multiplier'!$A$95:$AQ$138,COLUMN('Non-energy Multiplier'!L$1),0)</f>
        <v>0</v>
      </c>
      <c r="M36" s="133">
        <f>$C36*VLOOKUP($A36,'Non-energy Multiplier'!$A$95:$AQ$138,COLUMN('Non-energy Multiplier'!M$1),0)</f>
        <v>0</v>
      </c>
      <c r="N36" s="133">
        <f>$C36*VLOOKUP($A36,'Non-energy Multiplier'!$A$95:$AQ$138,COLUMN('Non-energy Multiplier'!N$1),0)</f>
        <v>0</v>
      </c>
      <c r="O36" s="133">
        <f>$C36*VLOOKUP($A36,'Non-energy Multiplier'!$A$95:$AQ$138,COLUMN('Non-energy Multiplier'!O$1),0)</f>
        <v>0</v>
      </c>
      <c r="P36" s="133">
        <f>$C36*VLOOKUP($A36,'Non-energy Multiplier'!$A$95:$AQ$138,COLUMN('Non-energy Multiplier'!P$1),0)</f>
        <v>0</v>
      </c>
      <c r="Q36" s="133">
        <f>$C36*VLOOKUP($A36,'Non-energy Multiplier'!$A$95:$AQ$138,COLUMN('Non-energy Multiplier'!Q$1),0)</f>
        <v>0</v>
      </c>
      <c r="R36" s="133">
        <f>$C36*VLOOKUP($A36,'Non-energy Multiplier'!$A$95:$AQ$138,COLUMN('Non-energy Multiplier'!R$1),0)</f>
        <v>0</v>
      </c>
      <c r="S36" s="133">
        <f>$C36*VLOOKUP($A36,'Non-energy Multiplier'!$A$95:$AQ$138,COLUMN('Non-energy Multiplier'!S$1),0)</f>
        <v>0</v>
      </c>
      <c r="T36" s="133">
        <f>$C36*VLOOKUP($A36,'Non-energy Multiplier'!$A$95:$AQ$138,COLUMN('Non-energy Multiplier'!T$1),0)</f>
        <v>0</v>
      </c>
      <c r="U36" s="133">
        <f>$C36*VLOOKUP($A36,'Non-energy Multiplier'!$A$95:$AQ$138,COLUMN('Non-energy Multiplier'!U$1),0)</f>
        <v>0</v>
      </c>
      <c r="V36" s="133">
        <f>$C36*VLOOKUP($A36,'Non-energy Multiplier'!$A$95:$AQ$138,COLUMN('Non-energy Multiplier'!V$1),0)</f>
        <v>0</v>
      </c>
      <c r="W36" s="133">
        <f>$C36*VLOOKUP($A36,'Non-energy Multiplier'!$A$95:$AQ$138,COLUMN('Non-energy Multiplier'!W$1),0)</f>
        <v>0</v>
      </c>
      <c r="X36" s="133">
        <f>$C36*VLOOKUP($A36,'Non-energy Multiplier'!$A$95:$AQ$138,COLUMN('Non-energy Multiplier'!X$1),0)</f>
        <v>0</v>
      </c>
      <c r="Y36" s="133">
        <f>$C36*VLOOKUP($A36,'Non-energy Multiplier'!$A$95:$AQ$138,COLUMN('Non-energy Multiplier'!Y$1),0)</f>
        <v>0</v>
      </c>
      <c r="Z36" s="133">
        <f>$C36*VLOOKUP($A36,'Non-energy Multiplier'!$A$95:$AQ$138,COLUMN('Non-energy Multiplier'!Z$1),0)</f>
        <v>0</v>
      </c>
      <c r="AA36" s="133">
        <f>$C36*VLOOKUP($A36,'Non-energy Multiplier'!$A$95:$AQ$138,COLUMN('Non-energy Multiplier'!AA$1),0)</f>
        <v>0</v>
      </c>
      <c r="AB36" s="133">
        <f>$C36*VLOOKUP($A36,'Non-energy Multiplier'!$A$95:$AQ$138,COLUMN('Non-energy Multiplier'!AB$1),0)</f>
        <v>0</v>
      </c>
      <c r="AC36" s="133">
        <f>$C36*VLOOKUP($A36,'Non-energy Multiplier'!$A$95:$AQ$138,COLUMN('Non-energy Multiplier'!AC$1),0)</f>
        <v>0</v>
      </c>
      <c r="AD36" s="133">
        <f>$C36*VLOOKUP($A36,'Non-energy Multiplier'!$A$95:$AQ$138,COLUMN('Non-energy Multiplier'!AD$1),0)</f>
        <v>0</v>
      </c>
      <c r="AE36" s="133">
        <f>$C36*VLOOKUP($A36,'Non-energy Multiplier'!$A$95:$AQ$138,COLUMN('Non-energy Multiplier'!AE$1),0)</f>
        <v>0</v>
      </c>
      <c r="AF36" s="133">
        <f>$C36*VLOOKUP($A36,'Non-energy Multiplier'!$A$95:$AQ$138,COLUMN('Non-energy Multiplier'!AF$1),0)</f>
        <v>0</v>
      </c>
      <c r="AG36" s="133">
        <f>$C36*VLOOKUP($A36,'Non-energy Multiplier'!$A$95:$AQ$138,COLUMN('Non-energy Multiplier'!AG$1),0)</f>
        <v>0</v>
      </c>
      <c r="AH36" s="133">
        <f>$C36*VLOOKUP($A36,'Non-energy Multiplier'!$A$95:$AQ$138,COLUMN('Non-energy Multiplier'!AH$1),0)</f>
        <v>0</v>
      </c>
      <c r="AI36" s="133">
        <f>$C36*VLOOKUP($A36,'Non-energy Multiplier'!$A$95:$AQ$138,COLUMN('Non-energy Multiplier'!AI$1),0)</f>
        <v>0</v>
      </c>
      <c r="AJ36" s="133">
        <f>$C36*VLOOKUP($A36,'Non-energy Multiplier'!$A$95:$AQ$138,COLUMN('Non-energy Multiplier'!AJ$1),0)</f>
        <v>0</v>
      </c>
      <c r="AK36" s="133">
        <f>$C36*VLOOKUP($A36,'Non-energy Multiplier'!$A$95:$AQ$138,COLUMN('Non-energy Multiplier'!AK$1),0)</f>
        <v>0</v>
      </c>
      <c r="AL36" s="133">
        <f>$C36*VLOOKUP($A36,'Non-energy Multiplier'!$A$95:$AQ$138,COLUMN('Non-energy Multiplier'!AL$1),0)</f>
        <v>0</v>
      </c>
      <c r="AM36" s="133">
        <f>$C36*VLOOKUP($A36,'Non-energy Multiplier'!$A$95:$AQ$138,COLUMN('Non-energy Multiplier'!AM$1),0)</f>
        <v>0</v>
      </c>
      <c r="AN36" s="133">
        <f>$C36*VLOOKUP($A36,'Non-energy Multiplier'!$A$95:$AQ$138,COLUMN('Non-energy Multiplier'!AN$1),0)</f>
        <v>0</v>
      </c>
      <c r="AO36" s="133">
        <f>$C36*VLOOKUP($A36,'Non-energy Multiplier'!$A$95:$AQ$138,COLUMN('Non-energy Multiplier'!AO$1),0)</f>
        <v>0</v>
      </c>
      <c r="AP36" s="133">
        <f>$C36*VLOOKUP($A36,'Non-energy Multiplier'!$A$95:$AQ$138,COLUMN('Non-energy Multiplier'!AP$1),0)</f>
        <v>0</v>
      </c>
      <c r="AQ36" s="133">
        <f>$C36*VLOOKUP($A36,'Non-energy Multiplier'!$A$95:$AQ$138,COLUMN('Non-energy Multiplier'!AQ$1),0)</f>
        <v>0</v>
      </c>
      <c r="AR36" s="133" t="str">
        <f>VLOOKUP($A36,'Sector Match'!$A$1:$B$43,2,0)</f>
        <v>computers and electronics 26</v>
      </c>
    </row>
    <row r="37" spans="1:44" x14ac:dyDescent="0.2">
      <c r="A37" s="12" t="s">
        <v>35</v>
      </c>
      <c r="B37" s="133">
        <f>'Non-energy Use 2019'!F150</f>
        <v>0</v>
      </c>
      <c r="C37" s="133">
        <f>'Non-energy Use 2020'!F149</f>
        <v>0</v>
      </c>
      <c r="D37" s="133">
        <f>$C37*VLOOKUP($A37,'Non-energy Multiplier'!$A$95:$AQ$138,COLUMN('Non-energy Multiplier'!D$1),0)</f>
        <v>0</v>
      </c>
      <c r="E37" s="133">
        <f>$C37*VLOOKUP($A37,'Non-energy Multiplier'!$A$95:$AQ$138,COLUMN('Non-energy Multiplier'!E$1),0)</f>
        <v>0</v>
      </c>
      <c r="F37" s="133">
        <f>$C37*VLOOKUP($A37,'Non-energy Multiplier'!$A$95:$AQ$138,COLUMN('Non-energy Multiplier'!F$1),0)</f>
        <v>0</v>
      </c>
      <c r="G37" s="133">
        <f>$C37*VLOOKUP($A37,'Non-energy Multiplier'!$A$95:$AQ$138,COLUMN('Non-energy Multiplier'!G$1),0)</f>
        <v>0</v>
      </c>
      <c r="H37" s="133">
        <f>$C37*VLOOKUP($A37,'Non-energy Multiplier'!$A$95:$AQ$138,COLUMN('Non-energy Multiplier'!H$1),0)</f>
        <v>0</v>
      </c>
      <c r="I37" s="133">
        <f>$C37*VLOOKUP($A37,'Non-energy Multiplier'!$A$95:$AQ$138,COLUMN('Non-energy Multiplier'!I$1),0)</f>
        <v>0</v>
      </c>
      <c r="J37" s="133">
        <f>$C37*VLOOKUP($A37,'Non-energy Multiplier'!$A$95:$AQ$138,COLUMN('Non-energy Multiplier'!J$1),0)</f>
        <v>0</v>
      </c>
      <c r="K37" s="133">
        <f>$C37*VLOOKUP($A37,'Non-energy Multiplier'!$A$95:$AQ$138,COLUMN('Non-energy Multiplier'!K$1),0)</f>
        <v>0</v>
      </c>
      <c r="L37" s="133">
        <f>$C37*VLOOKUP($A37,'Non-energy Multiplier'!$A$95:$AQ$138,COLUMN('Non-energy Multiplier'!L$1),0)</f>
        <v>0</v>
      </c>
      <c r="M37" s="133">
        <f>$C37*VLOOKUP($A37,'Non-energy Multiplier'!$A$95:$AQ$138,COLUMN('Non-energy Multiplier'!M$1),0)</f>
        <v>0</v>
      </c>
      <c r="N37" s="133">
        <f>$C37*VLOOKUP($A37,'Non-energy Multiplier'!$A$95:$AQ$138,COLUMN('Non-energy Multiplier'!N$1),0)</f>
        <v>0</v>
      </c>
      <c r="O37" s="133">
        <f>$C37*VLOOKUP($A37,'Non-energy Multiplier'!$A$95:$AQ$138,COLUMN('Non-energy Multiplier'!O$1),0)</f>
        <v>0</v>
      </c>
      <c r="P37" s="133">
        <f>$C37*VLOOKUP($A37,'Non-energy Multiplier'!$A$95:$AQ$138,COLUMN('Non-energy Multiplier'!P$1),0)</f>
        <v>0</v>
      </c>
      <c r="Q37" s="133">
        <f>$C37*VLOOKUP($A37,'Non-energy Multiplier'!$A$95:$AQ$138,COLUMN('Non-energy Multiplier'!Q$1),0)</f>
        <v>0</v>
      </c>
      <c r="R37" s="133">
        <f>$C37*VLOOKUP($A37,'Non-energy Multiplier'!$A$95:$AQ$138,COLUMN('Non-energy Multiplier'!R$1),0)</f>
        <v>0</v>
      </c>
      <c r="S37" s="133">
        <f>$C37*VLOOKUP($A37,'Non-energy Multiplier'!$A$95:$AQ$138,COLUMN('Non-energy Multiplier'!S$1),0)</f>
        <v>0</v>
      </c>
      <c r="T37" s="133">
        <f>$C37*VLOOKUP($A37,'Non-energy Multiplier'!$A$95:$AQ$138,COLUMN('Non-energy Multiplier'!T$1),0)</f>
        <v>0</v>
      </c>
      <c r="U37" s="133">
        <f>$C37*VLOOKUP($A37,'Non-energy Multiplier'!$A$95:$AQ$138,COLUMN('Non-energy Multiplier'!U$1),0)</f>
        <v>0</v>
      </c>
      <c r="V37" s="133">
        <f>$C37*VLOOKUP($A37,'Non-energy Multiplier'!$A$95:$AQ$138,COLUMN('Non-energy Multiplier'!V$1),0)</f>
        <v>0</v>
      </c>
      <c r="W37" s="133">
        <f>$C37*VLOOKUP($A37,'Non-energy Multiplier'!$A$95:$AQ$138,COLUMN('Non-energy Multiplier'!W$1),0)</f>
        <v>0</v>
      </c>
      <c r="X37" s="133">
        <f>$C37*VLOOKUP($A37,'Non-energy Multiplier'!$A$95:$AQ$138,COLUMN('Non-energy Multiplier'!X$1),0)</f>
        <v>0</v>
      </c>
      <c r="Y37" s="133">
        <f>$C37*VLOOKUP($A37,'Non-energy Multiplier'!$A$95:$AQ$138,COLUMN('Non-energy Multiplier'!Y$1),0)</f>
        <v>0</v>
      </c>
      <c r="Z37" s="133">
        <f>$C37*VLOOKUP($A37,'Non-energy Multiplier'!$A$95:$AQ$138,COLUMN('Non-energy Multiplier'!Z$1),0)</f>
        <v>0</v>
      </c>
      <c r="AA37" s="133">
        <f>$C37*VLOOKUP($A37,'Non-energy Multiplier'!$A$95:$AQ$138,COLUMN('Non-energy Multiplier'!AA$1),0)</f>
        <v>0</v>
      </c>
      <c r="AB37" s="133">
        <f>$C37*VLOOKUP($A37,'Non-energy Multiplier'!$A$95:$AQ$138,COLUMN('Non-energy Multiplier'!AB$1),0)</f>
        <v>0</v>
      </c>
      <c r="AC37" s="133">
        <f>$C37*VLOOKUP($A37,'Non-energy Multiplier'!$A$95:$AQ$138,COLUMN('Non-energy Multiplier'!AC$1),0)</f>
        <v>0</v>
      </c>
      <c r="AD37" s="133">
        <f>$C37*VLOOKUP($A37,'Non-energy Multiplier'!$A$95:$AQ$138,COLUMN('Non-energy Multiplier'!AD$1),0)</f>
        <v>0</v>
      </c>
      <c r="AE37" s="133">
        <f>$C37*VLOOKUP($A37,'Non-energy Multiplier'!$A$95:$AQ$138,COLUMN('Non-energy Multiplier'!AE$1),0)</f>
        <v>0</v>
      </c>
      <c r="AF37" s="133">
        <f>$C37*VLOOKUP($A37,'Non-energy Multiplier'!$A$95:$AQ$138,COLUMN('Non-energy Multiplier'!AF$1),0)</f>
        <v>0</v>
      </c>
      <c r="AG37" s="133">
        <f>$C37*VLOOKUP($A37,'Non-energy Multiplier'!$A$95:$AQ$138,COLUMN('Non-energy Multiplier'!AG$1),0)</f>
        <v>0</v>
      </c>
      <c r="AH37" s="133">
        <f>$C37*VLOOKUP($A37,'Non-energy Multiplier'!$A$95:$AQ$138,COLUMN('Non-energy Multiplier'!AH$1),0)</f>
        <v>0</v>
      </c>
      <c r="AI37" s="133">
        <f>$C37*VLOOKUP($A37,'Non-energy Multiplier'!$A$95:$AQ$138,COLUMN('Non-energy Multiplier'!AI$1),0)</f>
        <v>0</v>
      </c>
      <c r="AJ37" s="133">
        <f>$C37*VLOOKUP($A37,'Non-energy Multiplier'!$A$95:$AQ$138,COLUMN('Non-energy Multiplier'!AJ$1),0)</f>
        <v>0</v>
      </c>
      <c r="AK37" s="133">
        <f>$C37*VLOOKUP($A37,'Non-energy Multiplier'!$A$95:$AQ$138,COLUMN('Non-energy Multiplier'!AK$1),0)</f>
        <v>0</v>
      </c>
      <c r="AL37" s="133">
        <f>$C37*VLOOKUP($A37,'Non-energy Multiplier'!$A$95:$AQ$138,COLUMN('Non-energy Multiplier'!AL$1),0)</f>
        <v>0</v>
      </c>
      <c r="AM37" s="133">
        <f>$C37*VLOOKUP($A37,'Non-energy Multiplier'!$A$95:$AQ$138,COLUMN('Non-energy Multiplier'!AM$1),0)</f>
        <v>0</v>
      </c>
      <c r="AN37" s="133">
        <f>$C37*VLOOKUP($A37,'Non-energy Multiplier'!$A$95:$AQ$138,COLUMN('Non-energy Multiplier'!AN$1),0)</f>
        <v>0</v>
      </c>
      <c r="AO37" s="133">
        <f>$C37*VLOOKUP($A37,'Non-energy Multiplier'!$A$95:$AQ$138,COLUMN('Non-energy Multiplier'!AO$1),0)</f>
        <v>0</v>
      </c>
      <c r="AP37" s="133">
        <f>$C37*VLOOKUP($A37,'Non-energy Multiplier'!$A$95:$AQ$138,COLUMN('Non-energy Multiplier'!AP$1),0)</f>
        <v>0</v>
      </c>
      <c r="AQ37" s="133">
        <f>$C37*VLOOKUP($A37,'Non-energy Multiplier'!$A$95:$AQ$138,COLUMN('Non-energy Multiplier'!AQ$1),0)</f>
        <v>0</v>
      </c>
      <c r="AR37" s="133" t="str">
        <f>VLOOKUP($A37,'Sector Match'!$A$1:$B$43,2,0)</f>
        <v>computers and electronics 26</v>
      </c>
    </row>
    <row r="38" spans="1:44" x14ac:dyDescent="0.2">
      <c r="A38" s="12" t="s">
        <v>36</v>
      </c>
      <c r="B38" s="133">
        <f>'Non-energy Use 2019'!F151</f>
        <v>0</v>
      </c>
      <c r="C38" s="133">
        <f>'Non-energy Use 2020'!F150</f>
        <v>0</v>
      </c>
      <c r="D38" s="133">
        <f>$C38*VLOOKUP($A38,'Non-energy Multiplier'!$A$95:$AQ$138,COLUMN('Non-energy Multiplier'!D$1),0)</f>
        <v>0</v>
      </c>
      <c r="E38" s="133">
        <f>$C38*VLOOKUP($A38,'Non-energy Multiplier'!$A$95:$AQ$138,COLUMN('Non-energy Multiplier'!E$1),0)</f>
        <v>0</v>
      </c>
      <c r="F38" s="133">
        <f>$C38*VLOOKUP($A38,'Non-energy Multiplier'!$A$95:$AQ$138,COLUMN('Non-energy Multiplier'!F$1),0)</f>
        <v>0</v>
      </c>
      <c r="G38" s="133">
        <f>$C38*VLOOKUP($A38,'Non-energy Multiplier'!$A$95:$AQ$138,COLUMN('Non-energy Multiplier'!G$1),0)</f>
        <v>0</v>
      </c>
      <c r="H38" s="133">
        <f>$C38*VLOOKUP($A38,'Non-energy Multiplier'!$A$95:$AQ$138,COLUMN('Non-energy Multiplier'!H$1),0)</f>
        <v>0</v>
      </c>
      <c r="I38" s="133">
        <f>$C38*VLOOKUP($A38,'Non-energy Multiplier'!$A$95:$AQ$138,COLUMN('Non-energy Multiplier'!I$1),0)</f>
        <v>0</v>
      </c>
      <c r="J38" s="133">
        <f>$C38*VLOOKUP($A38,'Non-energy Multiplier'!$A$95:$AQ$138,COLUMN('Non-energy Multiplier'!J$1),0)</f>
        <v>0</v>
      </c>
      <c r="K38" s="133">
        <f>$C38*VLOOKUP($A38,'Non-energy Multiplier'!$A$95:$AQ$138,COLUMN('Non-energy Multiplier'!K$1),0)</f>
        <v>0</v>
      </c>
      <c r="L38" s="133">
        <f>$C38*VLOOKUP($A38,'Non-energy Multiplier'!$A$95:$AQ$138,COLUMN('Non-energy Multiplier'!L$1),0)</f>
        <v>0</v>
      </c>
      <c r="M38" s="133">
        <f>$C38*VLOOKUP($A38,'Non-energy Multiplier'!$A$95:$AQ$138,COLUMN('Non-energy Multiplier'!M$1),0)</f>
        <v>0</v>
      </c>
      <c r="N38" s="133">
        <f>$C38*VLOOKUP($A38,'Non-energy Multiplier'!$A$95:$AQ$138,COLUMN('Non-energy Multiplier'!N$1),0)</f>
        <v>0</v>
      </c>
      <c r="O38" s="133">
        <f>$C38*VLOOKUP($A38,'Non-energy Multiplier'!$A$95:$AQ$138,COLUMN('Non-energy Multiplier'!O$1),0)</f>
        <v>0</v>
      </c>
      <c r="P38" s="133">
        <f>$C38*VLOOKUP($A38,'Non-energy Multiplier'!$A$95:$AQ$138,COLUMN('Non-energy Multiplier'!P$1),0)</f>
        <v>0</v>
      </c>
      <c r="Q38" s="133">
        <f>$C38*VLOOKUP($A38,'Non-energy Multiplier'!$A$95:$AQ$138,COLUMN('Non-energy Multiplier'!Q$1),0)</f>
        <v>0</v>
      </c>
      <c r="R38" s="133">
        <f>$C38*VLOOKUP($A38,'Non-energy Multiplier'!$A$95:$AQ$138,COLUMN('Non-energy Multiplier'!R$1),0)</f>
        <v>0</v>
      </c>
      <c r="S38" s="133">
        <f>$C38*VLOOKUP($A38,'Non-energy Multiplier'!$A$95:$AQ$138,COLUMN('Non-energy Multiplier'!S$1),0)</f>
        <v>0</v>
      </c>
      <c r="T38" s="133">
        <f>$C38*VLOOKUP($A38,'Non-energy Multiplier'!$A$95:$AQ$138,COLUMN('Non-energy Multiplier'!T$1),0)</f>
        <v>0</v>
      </c>
      <c r="U38" s="133">
        <f>$C38*VLOOKUP($A38,'Non-energy Multiplier'!$A$95:$AQ$138,COLUMN('Non-energy Multiplier'!U$1),0)</f>
        <v>0</v>
      </c>
      <c r="V38" s="133">
        <f>$C38*VLOOKUP($A38,'Non-energy Multiplier'!$A$95:$AQ$138,COLUMN('Non-energy Multiplier'!V$1),0)</f>
        <v>0</v>
      </c>
      <c r="W38" s="133">
        <f>$C38*VLOOKUP($A38,'Non-energy Multiplier'!$A$95:$AQ$138,COLUMN('Non-energy Multiplier'!W$1),0)</f>
        <v>0</v>
      </c>
      <c r="X38" s="133">
        <f>$C38*VLOOKUP($A38,'Non-energy Multiplier'!$A$95:$AQ$138,COLUMN('Non-energy Multiplier'!X$1),0)</f>
        <v>0</v>
      </c>
      <c r="Y38" s="133">
        <f>$C38*VLOOKUP($A38,'Non-energy Multiplier'!$A$95:$AQ$138,COLUMN('Non-energy Multiplier'!Y$1),0)</f>
        <v>0</v>
      </c>
      <c r="Z38" s="133">
        <f>$C38*VLOOKUP($A38,'Non-energy Multiplier'!$A$95:$AQ$138,COLUMN('Non-energy Multiplier'!Z$1),0)</f>
        <v>0</v>
      </c>
      <c r="AA38" s="133">
        <f>$C38*VLOOKUP($A38,'Non-energy Multiplier'!$A$95:$AQ$138,COLUMN('Non-energy Multiplier'!AA$1),0)</f>
        <v>0</v>
      </c>
      <c r="AB38" s="133">
        <f>$C38*VLOOKUP($A38,'Non-energy Multiplier'!$A$95:$AQ$138,COLUMN('Non-energy Multiplier'!AB$1),0)</f>
        <v>0</v>
      </c>
      <c r="AC38" s="133">
        <f>$C38*VLOOKUP($A38,'Non-energy Multiplier'!$A$95:$AQ$138,COLUMN('Non-energy Multiplier'!AC$1),0)</f>
        <v>0</v>
      </c>
      <c r="AD38" s="133">
        <f>$C38*VLOOKUP($A38,'Non-energy Multiplier'!$A$95:$AQ$138,COLUMN('Non-energy Multiplier'!AD$1),0)</f>
        <v>0</v>
      </c>
      <c r="AE38" s="133">
        <f>$C38*VLOOKUP($A38,'Non-energy Multiplier'!$A$95:$AQ$138,COLUMN('Non-energy Multiplier'!AE$1),0)</f>
        <v>0</v>
      </c>
      <c r="AF38" s="133">
        <f>$C38*VLOOKUP($A38,'Non-energy Multiplier'!$A$95:$AQ$138,COLUMN('Non-energy Multiplier'!AF$1),0)</f>
        <v>0</v>
      </c>
      <c r="AG38" s="133">
        <f>$C38*VLOOKUP($A38,'Non-energy Multiplier'!$A$95:$AQ$138,COLUMN('Non-energy Multiplier'!AG$1),0)</f>
        <v>0</v>
      </c>
      <c r="AH38" s="133">
        <f>$C38*VLOOKUP($A38,'Non-energy Multiplier'!$A$95:$AQ$138,COLUMN('Non-energy Multiplier'!AH$1),0)</f>
        <v>0</v>
      </c>
      <c r="AI38" s="133">
        <f>$C38*VLOOKUP($A38,'Non-energy Multiplier'!$A$95:$AQ$138,COLUMN('Non-energy Multiplier'!AI$1),0)</f>
        <v>0</v>
      </c>
      <c r="AJ38" s="133">
        <f>$C38*VLOOKUP($A38,'Non-energy Multiplier'!$A$95:$AQ$138,COLUMN('Non-energy Multiplier'!AJ$1),0)</f>
        <v>0</v>
      </c>
      <c r="AK38" s="133">
        <f>$C38*VLOOKUP($A38,'Non-energy Multiplier'!$A$95:$AQ$138,COLUMN('Non-energy Multiplier'!AK$1),0)</f>
        <v>0</v>
      </c>
      <c r="AL38" s="133">
        <f>$C38*VLOOKUP($A38,'Non-energy Multiplier'!$A$95:$AQ$138,COLUMN('Non-energy Multiplier'!AL$1),0)</f>
        <v>0</v>
      </c>
      <c r="AM38" s="133">
        <f>$C38*VLOOKUP($A38,'Non-energy Multiplier'!$A$95:$AQ$138,COLUMN('Non-energy Multiplier'!AM$1),0)</f>
        <v>0</v>
      </c>
      <c r="AN38" s="133">
        <f>$C38*VLOOKUP($A38,'Non-energy Multiplier'!$A$95:$AQ$138,COLUMN('Non-energy Multiplier'!AN$1),0)</f>
        <v>0</v>
      </c>
      <c r="AO38" s="133">
        <f>$C38*VLOOKUP($A38,'Non-energy Multiplier'!$A$95:$AQ$138,COLUMN('Non-energy Multiplier'!AO$1),0)</f>
        <v>0</v>
      </c>
      <c r="AP38" s="133">
        <f>$C38*VLOOKUP($A38,'Non-energy Multiplier'!$A$95:$AQ$138,COLUMN('Non-energy Multiplier'!AP$1),0)</f>
        <v>0</v>
      </c>
      <c r="AQ38" s="133">
        <f>$C38*VLOOKUP($A38,'Non-energy Multiplier'!$A$95:$AQ$138,COLUMN('Non-energy Multiplier'!AQ$1),0)</f>
        <v>0</v>
      </c>
      <c r="AR38" s="133" t="str">
        <f>VLOOKUP($A38,'Sector Match'!$A$1:$B$43,2,0)</f>
        <v>other machinery 28</v>
      </c>
    </row>
    <row r="39" spans="1:44" x14ac:dyDescent="0.2">
      <c r="A39" s="12" t="s">
        <v>37</v>
      </c>
      <c r="B39" s="133">
        <f>'Non-energy Use 2019'!F152</f>
        <v>0</v>
      </c>
      <c r="C39" s="133">
        <f>'Non-energy Use 2020'!F151</f>
        <v>0</v>
      </c>
      <c r="D39" s="133">
        <f>$C39*VLOOKUP($A39,'Non-energy Multiplier'!$A$95:$AQ$138,COLUMN('Non-energy Multiplier'!D$1),0)</f>
        <v>0</v>
      </c>
      <c r="E39" s="133">
        <f>$C39*VLOOKUP($A39,'Non-energy Multiplier'!$A$95:$AQ$138,COLUMN('Non-energy Multiplier'!E$1),0)</f>
        <v>0</v>
      </c>
      <c r="F39" s="133">
        <f>$C39*VLOOKUP($A39,'Non-energy Multiplier'!$A$95:$AQ$138,COLUMN('Non-energy Multiplier'!F$1),0)</f>
        <v>0</v>
      </c>
      <c r="G39" s="133">
        <f>$C39*VLOOKUP($A39,'Non-energy Multiplier'!$A$95:$AQ$138,COLUMN('Non-energy Multiplier'!G$1),0)</f>
        <v>0</v>
      </c>
      <c r="H39" s="133">
        <f>$C39*VLOOKUP($A39,'Non-energy Multiplier'!$A$95:$AQ$138,COLUMN('Non-energy Multiplier'!H$1),0)</f>
        <v>0</v>
      </c>
      <c r="I39" s="133">
        <f>$C39*VLOOKUP($A39,'Non-energy Multiplier'!$A$95:$AQ$138,COLUMN('Non-energy Multiplier'!I$1),0)</f>
        <v>0</v>
      </c>
      <c r="J39" s="133">
        <f>$C39*VLOOKUP($A39,'Non-energy Multiplier'!$A$95:$AQ$138,COLUMN('Non-energy Multiplier'!J$1),0)</f>
        <v>0</v>
      </c>
      <c r="K39" s="133">
        <f>$C39*VLOOKUP($A39,'Non-energy Multiplier'!$A$95:$AQ$138,COLUMN('Non-energy Multiplier'!K$1),0)</f>
        <v>0</v>
      </c>
      <c r="L39" s="133">
        <f>$C39*VLOOKUP($A39,'Non-energy Multiplier'!$A$95:$AQ$138,COLUMN('Non-energy Multiplier'!L$1),0)</f>
        <v>0</v>
      </c>
      <c r="M39" s="133">
        <f>$C39*VLOOKUP($A39,'Non-energy Multiplier'!$A$95:$AQ$138,COLUMN('Non-energy Multiplier'!M$1),0)</f>
        <v>0</v>
      </c>
      <c r="N39" s="133">
        <f>$C39*VLOOKUP($A39,'Non-energy Multiplier'!$A$95:$AQ$138,COLUMN('Non-energy Multiplier'!N$1),0)</f>
        <v>0</v>
      </c>
      <c r="O39" s="133">
        <f>$C39*VLOOKUP($A39,'Non-energy Multiplier'!$A$95:$AQ$138,COLUMN('Non-energy Multiplier'!O$1),0)</f>
        <v>0</v>
      </c>
      <c r="P39" s="133">
        <f>$C39*VLOOKUP($A39,'Non-energy Multiplier'!$A$95:$AQ$138,COLUMN('Non-energy Multiplier'!P$1),0)</f>
        <v>0</v>
      </c>
      <c r="Q39" s="133">
        <f>$C39*VLOOKUP($A39,'Non-energy Multiplier'!$A$95:$AQ$138,COLUMN('Non-energy Multiplier'!Q$1),0)</f>
        <v>0</v>
      </c>
      <c r="R39" s="133">
        <f>$C39*VLOOKUP($A39,'Non-energy Multiplier'!$A$95:$AQ$138,COLUMN('Non-energy Multiplier'!R$1),0)</f>
        <v>0</v>
      </c>
      <c r="S39" s="133">
        <f>$C39*VLOOKUP($A39,'Non-energy Multiplier'!$A$95:$AQ$138,COLUMN('Non-energy Multiplier'!S$1),0)</f>
        <v>0</v>
      </c>
      <c r="T39" s="133">
        <f>$C39*VLOOKUP($A39,'Non-energy Multiplier'!$A$95:$AQ$138,COLUMN('Non-energy Multiplier'!T$1),0)</f>
        <v>0</v>
      </c>
      <c r="U39" s="133">
        <f>$C39*VLOOKUP($A39,'Non-energy Multiplier'!$A$95:$AQ$138,COLUMN('Non-energy Multiplier'!U$1),0)</f>
        <v>0</v>
      </c>
      <c r="V39" s="133">
        <f>$C39*VLOOKUP($A39,'Non-energy Multiplier'!$A$95:$AQ$138,COLUMN('Non-energy Multiplier'!V$1),0)</f>
        <v>0</v>
      </c>
      <c r="W39" s="133">
        <f>$C39*VLOOKUP($A39,'Non-energy Multiplier'!$A$95:$AQ$138,COLUMN('Non-energy Multiplier'!W$1),0)</f>
        <v>0</v>
      </c>
      <c r="X39" s="133">
        <f>$C39*VLOOKUP($A39,'Non-energy Multiplier'!$A$95:$AQ$138,COLUMN('Non-energy Multiplier'!X$1),0)</f>
        <v>0</v>
      </c>
      <c r="Y39" s="133">
        <f>$C39*VLOOKUP($A39,'Non-energy Multiplier'!$A$95:$AQ$138,COLUMN('Non-energy Multiplier'!Y$1),0)</f>
        <v>0</v>
      </c>
      <c r="Z39" s="133">
        <f>$C39*VLOOKUP($A39,'Non-energy Multiplier'!$A$95:$AQ$138,COLUMN('Non-energy Multiplier'!Z$1),0)</f>
        <v>0</v>
      </c>
      <c r="AA39" s="133">
        <f>$C39*VLOOKUP($A39,'Non-energy Multiplier'!$A$95:$AQ$138,COLUMN('Non-energy Multiplier'!AA$1),0)</f>
        <v>0</v>
      </c>
      <c r="AB39" s="133">
        <f>$C39*VLOOKUP($A39,'Non-energy Multiplier'!$A$95:$AQ$138,COLUMN('Non-energy Multiplier'!AB$1),0)</f>
        <v>0</v>
      </c>
      <c r="AC39" s="133">
        <f>$C39*VLOOKUP($A39,'Non-energy Multiplier'!$A$95:$AQ$138,COLUMN('Non-energy Multiplier'!AC$1),0)</f>
        <v>0</v>
      </c>
      <c r="AD39" s="133">
        <f>$C39*VLOOKUP($A39,'Non-energy Multiplier'!$A$95:$AQ$138,COLUMN('Non-energy Multiplier'!AD$1),0)</f>
        <v>0</v>
      </c>
      <c r="AE39" s="133">
        <f>$C39*VLOOKUP($A39,'Non-energy Multiplier'!$A$95:$AQ$138,COLUMN('Non-energy Multiplier'!AE$1),0)</f>
        <v>0</v>
      </c>
      <c r="AF39" s="133">
        <f>$C39*VLOOKUP($A39,'Non-energy Multiplier'!$A$95:$AQ$138,COLUMN('Non-energy Multiplier'!AF$1),0)</f>
        <v>0</v>
      </c>
      <c r="AG39" s="133">
        <f>$C39*VLOOKUP($A39,'Non-energy Multiplier'!$A$95:$AQ$138,COLUMN('Non-energy Multiplier'!AG$1),0)</f>
        <v>0</v>
      </c>
      <c r="AH39" s="133">
        <f>$C39*VLOOKUP($A39,'Non-energy Multiplier'!$A$95:$AQ$138,COLUMN('Non-energy Multiplier'!AH$1),0)</f>
        <v>0</v>
      </c>
      <c r="AI39" s="133">
        <f>$C39*VLOOKUP($A39,'Non-energy Multiplier'!$A$95:$AQ$138,COLUMN('Non-energy Multiplier'!AI$1),0)</f>
        <v>0</v>
      </c>
      <c r="AJ39" s="133">
        <f>$C39*VLOOKUP($A39,'Non-energy Multiplier'!$A$95:$AQ$138,COLUMN('Non-energy Multiplier'!AJ$1),0)</f>
        <v>0</v>
      </c>
      <c r="AK39" s="133">
        <f>$C39*VLOOKUP($A39,'Non-energy Multiplier'!$A$95:$AQ$138,COLUMN('Non-energy Multiplier'!AK$1),0)</f>
        <v>0</v>
      </c>
      <c r="AL39" s="133">
        <f>$C39*VLOOKUP($A39,'Non-energy Multiplier'!$A$95:$AQ$138,COLUMN('Non-energy Multiplier'!AL$1),0)</f>
        <v>0</v>
      </c>
      <c r="AM39" s="133">
        <f>$C39*VLOOKUP($A39,'Non-energy Multiplier'!$A$95:$AQ$138,COLUMN('Non-energy Multiplier'!AM$1),0)</f>
        <v>0</v>
      </c>
      <c r="AN39" s="133">
        <f>$C39*VLOOKUP($A39,'Non-energy Multiplier'!$A$95:$AQ$138,COLUMN('Non-energy Multiplier'!AN$1),0)</f>
        <v>0</v>
      </c>
      <c r="AO39" s="133">
        <f>$C39*VLOOKUP($A39,'Non-energy Multiplier'!$A$95:$AQ$138,COLUMN('Non-energy Multiplier'!AO$1),0)</f>
        <v>0</v>
      </c>
      <c r="AP39" s="133">
        <f>$C39*VLOOKUP($A39,'Non-energy Multiplier'!$A$95:$AQ$138,COLUMN('Non-energy Multiplier'!AP$1),0)</f>
        <v>0</v>
      </c>
      <c r="AQ39" s="133">
        <f>$C39*VLOOKUP($A39,'Non-energy Multiplier'!$A$95:$AQ$138,COLUMN('Non-energy Multiplier'!AQ$1),0)</f>
        <v>0</v>
      </c>
      <c r="AR39" s="133" t="str">
        <f>VLOOKUP($A39,'Sector Match'!$A$1:$B$43,2,0)</f>
        <v>water and waste 36T39</v>
      </c>
    </row>
    <row r="40" spans="1:44" x14ac:dyDescent="0.2">
      <c r="A40" s="12" t="s">
        <v>38</v>
      </c>
      <c r="B40" s="133">
        <f>'Non-energy Use 2019'!F153</f>
        <v>0</v>
      </c>
      <c r="C40" s="133">
        <f>'Non-energy Use 2020'!F152</f>
        <v>0</v>
      </c>
      <c r="D40" s="133">
        <f>$C40*VLOOKUP($A40,'Non-energy Multiplier'!$A$95:$AQ$138,COLUMN('Non-energy Multiplier'!D$1),0)</f>
        <v>0</v>
      </c>
      <c r="E40" s="133">
        <f>$C40*VLOOKUP($A40,'Non-energy Multiplier'!$A$95:$AQ$138,COLUMN('Non-energy Multiplier'!E$1),0)</f>
        <v>0</v>
      </c>
      <c r="F40" s="133">
        <f>$C40*VLOOKUP($A40,'Non-energy Multiplier'!$A$95:$AQ$138,COLUMN('Non-energy Multiplier'!F$1),0)</f>
        <v>0</v>
      </c>
      <c r="G40" s="133">
        <f>$C40*VLOOKUP($A40,'Non-energy Multiplier'!$A$95:$AQ$138,COLUMN('Non-energy Multiplier'!G$1),0)</f>
        <v>0</v>
      </c>
      <c r="H40" s="133">
        <f>$C40*VLOOKUP($A40,'Non-energy Multiplier'!$A$95:$AQ$138,COLUMN('Non-energy Multiplier'!H$1),0)</f>
        <v>0</v>
      </c>
      <c r="I40" s="133">
        <f>$C40*VLOOKUP($A40,'Non-energy Multiplier'!$A$95:$AQ$138,COLUMN('Non-energy Multiplier'!I$1),0)</f>
        <v>0</v>
      </c>
      <c r="J40" s="133">
        <f>$C40*VLOOKUP($A40,'Non-energy Multiplier'!$A$95:$AQ$138,COLUMN('Non-energy Multiplier'!J$1),0)</f>
        <v>0</v>
      </c>
      <c r="K40" s="133">
        <f>$C40*VLOOKUP($A40,'Non-energy Multiplier'!$A$95:$AQ$138,COLUMN('Non-energy Multiplier'!K$1),0)</f>
        <v>0</v>
      </c>
      <c r="L40" s="133">
        <f>$C40*VLOOKUP($A40,'Non-energy Multiplier'!$A$95:$AQ$138,COLUMN('Non-energy Multiplier'!L$1),0)</f>
        <v>0</v>
      </c>
      <c r="M40" s="133">
        <f>$C40*VLOOKUP($A40,'Non-energy Multiplier'!$A$95:$AQ$138,COLUMN('Non-energy Multiplier'!M$1),0)</f>
        <v>0</v>
      </c>
      <c r="N40" s="133">
        <f>$C40*VLOOKUP($A40,'Non-energy Multiplier'!$A$95:$AQ$138,COLUMN('Non-energy Multiplier'!N$1),0)</f>
        <v>0</v>
      </c>
      <c r="O40" s="133">
        <f>$C40*VLOOKUP($A40,'Non-energy Multiplier'!$A$95:$AQ$138,COLUMN('Non-energy Multiplier'!O$1),0)</f>
        <v>0</v>
      </c>
      <c r="P40" s="133">
        <f>$C40*VLOOKUP($A40,'Non-energy Multiplier'!$A$95:$AQ$138,COLUMN('Non-energy Multiplier'!P$1),0)</f>
        <v>0</v>
      </c>
      <c r="Q40" s="133">
        <f>$C40*VLOOKUP($A40,'Non-energy Multiplier'!$A$95:$AQ$138,COLUMN('Non-energy Multiplier'!Q$1),0)</f>
        <v>0</v>
      </c>
      <c r="R40" s="133">
        <f>$C40*VLOOKUP($A40,'Non-energy Multiplier'!$A$95:$AQ$138,COLUMN('Non-energy Multiplier'!R$1),0)</f>
        <v>0</v>
      </c>
      <c r="S40" s="133">
        <f>$C40*VLOOKUP($A40,'Non-energy Multiplier'!$A$95:$AQ$138,COLUMN('Non-energy Multiplier'!S$1),0)</f>
        <v>0</v>
      </c>
      <c r="T40" s="133">
        <f>$C40*VLOOKUP($A40,'Non-energy Multiplier'!$A$95:$AQ$138,COLUMN('Non-energy Multiplier'!T$1),0)</f>
        <v>0</v>
      </c>
      <c r="U40" s="133">
        <f>$C40*VLOOKUP($A40,'Non-energy Multiplier'!$A$95:$AQ$138,COLUMN('Non-energy Multiplier'!U$1),0)</f>
        <v>0</v>
      </c>
      <c r="V40" s="133">
        <f>$C40*VLOOKUP($A40,'Non-energy Multiplier'!$A$95:$AQ$138,COLUMN('Non-energy Multiplier'!V$1),0)</f>
        <v>0</v>
      </c>
      <c r="W40" s="133">
        <f>$C40*VLOOKUP($A40,'Non-energy Multiplier'!$A$95:$AQ$138,COLUMN('Non-energy Multiplier'!W$1),0)</f>
        <v>0</v>
      </c>
      <c r="X40" s="133">
        <f>$C40*VLOOKUP($A40,'Non-energy Multiplier'!$A$95:$AQ$138,COLUMN('Non-energy Multiplier'!X$1),0)</f>
        <v>0</v>
      </c>
      <c r="Y40" s="133">
        <f>$C40*VLOOKUP($A40,'Non-energy Multiplier'!$A$95:$AQ$138,COLUMN('Non-energy Multiplier'!Y$1),0)</f>
        <v>0</v>
      </c>
      <c r="Z40" s="133">
        <f>$C40*VLOOKUP($A40,'Non-energy Multiplier'!$A$95:$AQ$138,COLUMN('Non-energy Multiplier'!Z$1),0)</f>
        <v>0</v>
      </c>
      <c r="AA40" s="133">
        <f>$C40*VLOOKUP($A40,'Non-energy Multiplier'!$A$95:$AQ$138,COLUMN('Non-energy Multiplier'!AA$1),0)</f>
        <v>0</v>
      </c>
      <c r="AB40" s="133">
        <f>$C40*VLOOKUP($A40,'Non-energy Multiplier'!$A$95:$AQ$138,COLUMN('Non-energy Multiplier'!AB$1),0)</f>
        <v>0</v>
      </c>
      <c r="AC40" s="133">
        <f>$C40*VLOOKUP($A40,'Non-energy Multiplier'!$A$95:$AQ$138,COLUMN('Non-energy Multiplier'!AC$1),0)</f>
        <v>0</v>
      </c>
      <c r="AD40" s="133">
        <f>$C40*VLOOKUP($A40,'Non-energy Multiplier'!$A$95:$AQ$138,COLUMN('Non-energy Multiplier'!AD$1),0)</f>
        <v>0</v>
      </c>
      <c r="AE40" s="133">
        <f>$C40*VLOOKUP($A40,'Non-energy Multiplier'!$A$95:$AQ$138,COLUMN('Non-energy Multiplier'!AE$1),0)</f>
        <v>0</v>
      </c>
      <c r="AF40" s="133">
        <f>$C40*VLOOKUP($A40,'Non-energy Multiplier'!$A$95:$AQ$138,COLUMN('Non-energy Multiplier'!AF$1),0)</f>
        <v>0</v>
      </c>
      <c r="AG40" s="133">
        <f>$C40*VLOOKUP($A40,'Non-energy Multiplier'!$A$95:$AQ$138,COLUMN('Non-energy Multiplier'!AG$1),0)</f>
        <v>0</v>
      </c>
      <c r="AH40" s="133">
        <f>$C40*VLOOKUP($A40,'Non-energy Multiplier'!$A$95:$AQ$138,COLUMN('Non-energy Multiplier'!AH$1),0)</f>
        <v>0</v>
      </c>
      <c r="AI40" s="133">
        <f>$C40*VLOOKUP($A40,'Non-energy Multiplier'!$A$95:$AQ$138,COLUMN('Non-energy Multiplier'!AI$1),0)</f>
        <v>0</v>
      </c>
      <c r="AJ40" s="133">
        <f>$C40*VLOOKUP($A40,'Non-energy Multiplier'!$A$95:$AQ$138,COLUMN('Non-energy Multiplier'!AJ$1),0)</f>
        <v>0</v>
      </c>
      <c r="AK40" s="133">
        <f>$C40*VLOOKUP($A40,'Non-energy Multiplier'!$A$95:$AQ$138,COLUMN('Non-energy Multiplier'!AK$1),0)</f>
        <v>0</v>
      </c>
      <c r="AL40" s="133">
        <f>$C40*VLOOKUP($A40,'Non-energy Multiplier'!$A$95:$AQ$138,COLUMN('Non-energy Multiplier'!AL$1),0)</f>
        <v>0</v>
      </c>
      <c r="AM40" s="133">
        <f>$C40*VLOOKUP($A40,'Non-energy Multiplier'!$A$95:$AQ$138,COLUMN('Non-energy Multiplier'!AM$1),0)</f>
        <v>0</v>
      </c>
      <c r="AN40" s="133">
        <f>$C40*VLOOKUP($A40,'Non-energy Multiplier'!$A$95:$AQ$138,COLUMN('Non-energy Multiplier'!AN$1),0)</f>
        <v>0</v>
      </c>
      <c r="AO40" s="133">
        <f>$C40*VLOOKUP($A40,'Non-energy Multiplier'!$A$95:$AQ$138,COLUMN('Non-energy Multiplier'!AO$1),0)</f>
        <v>0</v>
      </c>
      <c r="AP40" s="133">
        <f>$C40*VLOOKUP($A40,'Non-energy Multiplier'!$A$95:$AQ$138,COLUMN('Non-energy Multiplier'!AP$1),0)</f>
        <v>0</v>
      </c>
      <c r="AQ40" s="133">
        <f>$C40*VLOOKUP($A40,'Non-energy Multiplier'!$A$95:$AQ$138,COLUMN('Non-energy Multiplier'!AQ$1),0)</f>
        <v>0</v>
      </c>
      <c r="AR40" s="133" t="str">
        <f>VLOOKUP($A40,'Sector Match'!$A$1:$B$43,2,0)</f>
        <v>other machinery 28</v>
      </c>
    </row>
    <row r="41" spans="1:44" x14ac:dyDescent="0.2">
      <c r="A41" s="12" t="s">
        <v>39</v>
      </c>
      <c r="B41" s="133">
        <f>'Non-energy Use 2019'!F154</f>
        <v>0</v>
      </c>
      <c r="C41" s="133">
        <f>'Non-energy Use 2020'!F153</f>
        <v>0</v>
      </c>
      <c r="D41" s="133">
        <f>$C41*VLOOKUP($A41,'Non-energy Multiplier'!$A$95:$AQ$138,COLUMN('Non-energy Multiplier'!D$1),0)</f>
        <v>0</v>
      </c>
      <c r="E41" s="133">
        <f>$C41*VLOOKUP($A41,'Non-energy Multiplier'!$A$95:$AQ$138,COLUMN('Non-energy Multiplier'!E$1),0)</f>
        <v>0</v>
      </c>
      <c r="F41" s="133">
        <f>$C41*VLOOKUP($A41,'Non-energy Multiplier'!$A$95:$AQ$138,COLUMN('Non-energy Multiplier'!F$1),0)</f>
        <v>0</v>
      </c>
      <c r="G41" s="133">
        <f>$C41*VLOOKUP($A41,'Non-energy Multiplier'!$A$95:$AQ$138,COLUMN('Non-energy Multiplier'!G$1),0)</f>
        <v>0</v>
      </c>
      <c r="H41" s="133">
        <f>$C41*VLOOKUP($A41,'Non-energy Multiplier'!$A$95:$AQ$138,COLUMN('Non-energy Multiplier'!H$1),0)</f>
        <v>0</v>
      </c>
      <c r="I41" s="133">
        <f>$C41*VLOOKUP($A41,'Non-energy Multiplier'!$A$95:$AQ$138,COLUMN('Non-energy Multiplier'!I$1),0)</f>
        <v>0</v>
      </c>
      <c r="J41" s="133">
        <f>$C41*VLOOKUP($A41,'Non-energy Multiplier'!$A$95:$AQ$138,COLUMN('Non-energy Multiplier'!J$1),0)</f>
        <v>0</v>
      </c>
      <c r="K41" s="133">
        <f>$C41*VLOOKUP($A41,'Non-energy Multiplier'!$A$95:$AQ$138,COLUMN('Non-energy Multiplier'!K$1),0)</f>
        <v>0</v>
      </c>
      <c r="L41" s="133">
        <f>$C41*VLOOKUP($A41,'Non-energy Multiplier'!$A$95:$AQ$138,COLUMN('Non-energy Multiplier'!L$1),0)</f>
        <v>0</v>
      </c>
      <c r="M41" s="133">
        <f>$C41*VLOOKUP($A41,'Non-energy Multiplier'!$A$95:$AQ$138,COLUMN('Non-energy Multiplier'!M$1),0)</f>
        <v>0</v>
      </c>
      <c r="N41" s="133">
        <f>$C41*VLOOKUP($A41,'Non-energy Multiplier'!$A$95:$AQ$138,COLUMN('Non-energy Multiplier'!N$1),0)</f>
        <v>0</v>
      </c>
      <c r="O41" s="133">
        <f>$C41*VLOOKUP($A41,'Non-energy Multiplier'!$A$95:$AQ$138,COLUMN('Non-energy Multiplier'!O$1),0)</f>
        <v>0</v>
      </c>
      <c r="P41" s="133">
        <f>$C41*VLOOKUP($A41,'Non-energy Multiplier'!$A$95:$AQ$138,COLUMN('Non-energy Multiplier'!P$1),0)</f>
        <v>0</v>
      </c>
      <c r="Q41" s="133">
        <f>$C41*VLOOKUP($A41,'Non-energy Multiplier'!$A$95:$AQ$138,COLUMN('Non-energy Multiplier'!Q$1),0)</f>
        <v>0</v>
      </c>
      <c r="R41" s="133">
        <f>$C41*VLOOKUP($A41,'Non-energy Multiplier'!$A$95:$AQ$138,COLUMN('Non-energy Multiplier'!R$1),0)</f>
        <v>0</v>
      </c>
      <c r="S41" s="133">
        <f>$C41*VLOOKUP($A41,'Non-energy Multiplier'!$A$95:$AQ$138,COLUMN('Non-energy Multiplier'!S$1),0)</f>
        <v>0</v>
      </c>
      <c r="T41" s="133">
        <f>$C41*VLOOKUP($A41,'Non-energy Multiplier'!$A$95:$AQ$138,COLUMN('Non-energy Multiplier'!T$1),0)</f>
        <v>0</v>
      </c>
      <c r="U41" s="133">
        <f>$C41*VLOOKUP($A41,'Non-energy Multiplier'!$A$95:$AQ$138,COLUMN('Non-energy Multiplier'!U$1),0)</f>
        <v>0</v>
      </c>
      <c r="V41" s="133">
        <f>$C41*VLOOKUP($A41,'Non-energy Multiplier'!$A$95:$AQ$138,COLUMN('Non-energy Multiplier'!V$1),0)</f>
        <v>0</v>
      </c>
      <c r="W41" s="133">
        <f>$C41*VLOOKUP($A41,'Non-energy Multiplier'!$A$95:$AQ$138,COLUMN('Non-energy Multiplier'!W$1),0)</f>
        <v>0</v>
      </c>
      <c r="X41" s="133">
        <f>$C41*VLOOKUP($A41,'Non-energy Multiplier'!$A$95:$AQ$138,COLUMN('Non-energy Multiplier'!X$1),0)</f>
        <v>0</v>
      </c>
      <c r="Y41" s="133">
        <f>$C41*VLOOKUP($A41,'Non-energy Multiplier'!$A$95:$AQ$138,COLUMN('Non-energy Multiplier'!Y$1),0)</f>
        <v>0</v>
      </c>
      <c r="Z41" s="133">
        <f>$C41*VLOOKUP($A41,'Non-energy Multiplier'!$A$95:$AQ$138,COLUMN('Non-energy Multiplier'!Z$1),0)</f>
        <v>0</v>
      </c>
      <c r="AA41" s="133">
        <f>$C41*VLOOKUP($A41,'Non-energy Multiplier'!$A$95:$AQ$138,COLUMN('Non-energy Multiplier'!AA$1),0)</f>
        <v>0</v>
      </c>
      <c r="AB41" s="133">
        <f>$C41*VLOOKUP($A41,'Non-energy Multiplier'!$A$95:$AQ$138,COLUMN('Non-energy Multiplier'!AB$1),0)</f>
        <v>0</v>
      </c>
      <c r="AC41" s="133">
        <f>$C41*VLOOKUP($A41,'Non-energy Multiplier'!$A$95:$AQ$138,COLUMN('Non-energy Multiplier'!AC$1),0)</f>
        <v>0</v>
      </c>
      <c r="AD41" s="133">
        <f>$C41*VLOOKUP($A41,'Non-energy Multiplier'!$A$95:$AQ$138,COLUMN('Non-energy Multiplier'!AD$1),0)</f>
        <v>0</v>
      </c>
      <c r="AE41" s="133">
        <f>$C41*VLOOKUP($A41,'Non-energy Multiplier'!$A$95:$AQ$138,COLUMN('Non-energy Multiplier'!AE$1),0)</f>
        <v>0</v>
      </c>
      <c r="AF41" s="133">
        <f>$C41*VLOOKUP($A41,'Non-energy Multiplier'!$A$95:$AQ$138,COLUMN('Non-energy Multiplier'!AF$1),0)</f>
        <v>0</v>
      </c>
      <c r="AG41" s="133">
        <f>$C41*VLOOKUP($A41,'Non-energy Multiplier'!$A$95:$AQ$138,COLUMN('Non-energy Multiplier'!AG$1),0)</f>
        <v>0</v>
      </c>
      <c r="AH41" s="133">
        <f>$C41*VLOOKUP($A41,'Non-energy Multiplier'!$A$95:$AQ$138,COLUMN('Non-energy Multiplier'!AH$1),0)</f>
        <v>0</v>
      </c>
      <c r="AI41" s="133">
        <f>$C41*VLOOKUP($A41,'Non-energy Multiplier'!$A$95:$AQ$138,COLUMN('Non-energy Multiplier'!AI$1),0)</f>
        <v>0</v>
      </c>
      <c r="AJ41" s="133">
        <f>$C41*VLOOKUP($A41,'Non-energy Multiplier'!$A$95:$AQ$138,COLUMN('Non-energy Multiplier'!AJ$1),0)</f>
        <v>0</v>
      </c>
      <c r="AK41" s="133">
        <f>$C41*VLOOKUP($A41,'Non-energy Multiplier'!$A$95:$AQ$138,COLUMN('Non-energy Multiplier'!AK$1),0)</f>
        <v>0</v>
      </c>
      <c r="AL41" s="133">
        <f>$C41*VLOOKUP($A41,'Non-energy Multiplier'!$A$95:$AQ$138,COLUMN('Non-energy Multiplier'!AL$1),0)</f>
        <v>0</v>
      </c>
      <c r="AM41" s="133">
        <f>$C41*VLOOKUP($A41,'Non-energy Multiplier'!$A$95:$AQ$138,COLUMN('Non-energy Multiplier'!AM$1),0)</f>
        <v>0</v>
      </c>
      <c r="AN41" s="133">
        <f>$C41*VLOOKUP($A41,'Non-energy Multiplier'!$A$95:$AQ$138,COLUMN('Non-energy Multiplier'!AN$1),0)</f>
        <v>0</v>
      </c>
      <c r="AO41" s="133">
        <f>$C41*VLOOKUP($A41,'Non-energy Multiplier'!$A$95:$AQ$138,COLUMN('Non-energy Multiplier'!AO$1),0)</f>
        <v>0</v>
      </c>
      <c r="AP41" s="133">
        <f>$C41*VLOOKUP($A41,'Non-energy Multiplier'!$A$95:$AQ$138,COLUMN('Non-energy Multiplier'!AP$1),0)</f>
        <v>0</v>
      </c>
      <c r="AQ41" s="133">
        <f>$C41*VLOOKUP($A41,'Non-energy Multiplier'!$A$95:$AQ$138,COLUMN('Non-energy Multiplier'!AQ$1),0)</f>
        <v>0</v>
      </c>
      <c r="AR41" s="133">
        <f>VLOOKUP($A41,'Sector Match'!$A$1:$B$43,2,0)</f>
        <v>0</v>
      </c>
    </row>
    <row r="42" spans="1:44" x14ac:dyDescent="0.2">
      <c r="A42" s="12" t="s">
        <v>40</v>
      </c>
      <c r="B42" s="133">
        <f>'Non-energy Use 2019'!F155</f>
        <v>0</v>
      </c>
      <c r="C42" s="133">
        <f>'Non-energy Use 2020'!F154</f>
        <v>0</v>
      </c>
      <c r="D42" s="133">
        <f>$C42*VLOOKUP($A42,'Non-energy Multiplier'!$A$95:$AQ$138,COLUMN('Non-energy Multiplier'!D$1),0)</f>
        <v>0</v>
      </c>
      <c r="E42" s="133">
        <f>$C42*VLOOKUP($A42,'Non-energy Multiplier'!$A$95:$AQ$138,COLUMN('Non-energy Multiplier'!E$1),0)</f>
        <v>0</v>
      </c>
      <c r="F42" s="133">
        <f>$C42*VLOOKUP($A42,'Non-energy Multiplier'!$A$95:$AQ$138,COLUMN('Non-energy Multiplier'!F$1),0)</f>
        <v>0</v>
      </c>
      <c r="G42" s="133">
        <f>$C42*VLOOKUP($A42,'Non-energy Multiplier'!$A$95:$AQ$138,COLUMN('Non-energy Multiplier'!G$1),0)</f>
        <v>0</v>
      </c>
      <c r="H42" s="133">
        <f>$C42*VLOOKUP($A42,'Non-energy Multiplier'!$A$95:$AQ$138,COLUMN('Non-energy Multiplier'!H$1),0)</f>
        <v>0</v>
      </c>
      <c r="I42" s="133">
        <f>$C42*VLOOKUP($A42,'Non-energy Multiplier'!$A$95:$AQ$138,COLUMN('Non-energy Multiplier'!I$1),0)</f>
        <v>0</v>
      </c>
      <c r="J42" s="133">
        <f>$C42*VLOOKUP($A42,'Non-energy Multiplier'!$A$95:$AQ$138,COLUMN('Non-energy Multiplier'!J$1),0)</f>
        <v>0</v>
      </c>
      <c r="K42" s="133">
        <f>$C42*VLOOKUP($A42,'Non-energy Multiplier'!$A$95:$AQ$138,COLUMN('Non-energy Multiplier'!K$1),0)</f>
        <v>0</v>
      </c>
      <c r="L42" s="133">
        <f>$C42*VLOOKUP($A42,'Non-energy Multiplier'!$A$95:$AQ$138,COLUMN('Non-energy Multiplier'!L$1),0)</f>
        <v>0</v>
      </c>
      <c r="M42" s="133">
        <f>$C42*VLOOKUP($A42,'Non-energy Multiplier'!$A$95:$AQ$138,COLUMN('Non-energy Multiplier'!M$1),0)</f>
        <v>0</v>
      </c>
      <c r="N42" s="133">
        <f>$C42*VLOOKUP($A42,'Non-energy Multiplier'!$A$95:$AQ$138,COLUMN('Non-energy Multiplier'!N$1),0)</f>
        <v>0</v>
      </c>
      <c r="O42" s="133">
        <f>$C42*VLOOKUP($A42,'Non-energy Multiplier'!$A$95:$AQ$138,COLUMN('Non-energy Multiplier'!O$1),0)</f>
        <v>0</v>
      </c>
      <c r="P42" s="133">
        <f>$C42*VLOOKUP($A42,'Non-energy Multiplier'!$A$95:$AQ$138,COLUMN('Non-energy Multiplier'!P$1),0)</f>
        <v>0</v>
      </c>
      <c r="Q42" s="133">
        <f>$C42*VLOOKUP($A42,'Non-energy Multiplier'!$A$95:$AQ$138,COLUMN('Non-energy Multiplier'!Q$1),0)</f>
        <v>0</v>
      </c>
      <c r="R42" s="133">
        <f>$C42*VLOOKUP($A42,'Non-energy Multiplier'!$A$95:$AQ$138,COLUMN('Non-energy Multiplier'!R$1),0)</f>
        <v>0</v>
      </c>
      <c r="S42" s="133">
        <f>$C42*VLOOKUP($A42,'Non-energy Multiplier'!$A$95:$AQ$138,COLUMN('Non-energy Multiplier'!S$1),0)</f>
        <v>0</v>
      </c>
      <c r="T42" s="133">
        <f>$C42*VLOOKUP($A42,'Non-energy Multiplier'!$A$95:$AQ$138,COLUMN('Non-energy Multiplier'!T$1),0)</f>
        <v>0</v>
      </c>
      <c r="U42" s="133">
        <f>$C42*VLOOKUP($A42,'Non-energy Multiplier'!$A$95:$AQ$138,COLUMN('Non-energy Multiplier'!U$1),0)</f>
        <v>0</v>
      </c>
      <c r="V42" s="133">
        <f>$C42*VLOOKUP($A42,'Non-energy Multiplier'!$A$95:$AQ$138,COLUMN('Non-energy Multiplier'!V$1),0)</f>
        <v>0</v>
      </c>
      <c r="W42" s="133">
        <f>$C42*VLOOKUP($A42,'Non-energy Multiplier'!$A$95:$AQ$138,COLUMN('Non-energy Multiplier'!W$1),0)</f>
        <v>0</v>
      </c>
      <c r="X42" s="133">
        <f>$C42*VLOOKUP($A42,'Non-energy Multiplier'!$A$95:$AQ$138,COLUMN('Non-energy Multiplier'!X$1),0)</f>
        <v>0</v>
      </c>
      <c r="Y42" s="133">
        <f>$C42*VLOOKUP($A42,'Non-energy Multiplier'!$A$95:$AQ$138,COLUMN('Non-energy Multiplier'!Y$1),0)</f>
        <v>0</v>
      </c>
      <c r="Z42" s="133">
        <f>$C42*VLOOKUP($A42,'Non-energy Multiplier'!$A$95:$AQ$138,COLUMN('Non-energy Multiplier'!Z$1),0)</f>
        <v>0</v>
      </c>
      <c r="AA42" s="133">
        <f>$C42*VLOOKUP($A42,'Non-energy Multiplier'!$A$95:$AQ$138,COLUMN('Non-energy Multiplier'!AA$1),0)</f>
        <v>0</v>
      </c>
      <c r="AB42" s="133">
        <f>$C42*VLOOKUP($A42,'Non-energy Multiplier'!$A$95:$AQ$138,COLUMN('Non-energy Multiplier'!AB$1),0)</f>
        <v>0</v>
      </c>
      <c r="AC42" s="133">
        <f>$C42*VLOOKUP($A42,'Non-energy Multiplier'!$A$95:$AQ$138,COLUMN('Non-energy Multiplier'!AC$1),0)</f>
        <v>0</v>
      </c>
      <c r="AD42" s="133">
        <f>$C42*VLOOKUP($A42,'Non-energy Multiplier'!$A$95:$AQ$138,COLUMN('Non-energy Multiplier'!AD$1),0)</f>
        <v>0</v>
      </c>
      <c r="AE42" s="133">
        <f>$C42*VLOOKUP($A42,'Non-energy Multiplier'!$A$95:$AQ$138,COLUMN('Non-energy Multiplier'!AE$1),0)</f>
        <v>0</v>
      </c>
      <c r="AF42" s="133">
        <f>$C42*VLOOKUP($A42,'Non-energy Multiplier'!$A$95:$AQ$138,COLUMN('Non-energy Multiplier'!AF$1),0)</f>
        <v>0</v>
      </c>
      <c r="AG42" s="133">
        <f>$C42*VLOOKUP($A42,'Non-energy Multiplier'!$A$95:$AQ$138,COLUMN('Non-energy Multiplier'!AG$1),0)</f>
        <v>0</v>
      </c>
      <c r="AH42" s="133">
        <f>$C42*VLOOKUP($A42,'Non-energy Multiplier'!$A$95:$AQ$138,COLUMN('Non-energy Multiplier'!AH$1),0)</f>
        <v>0</v>
      </c>
      <c r="AI42" s="133">
        <f>$C42*VLOOKUP($A42,'Non-energy Multiplier'!$A$95:$AQ$138,COLUMN('Non-energy Multiplier'!AI$1),0)</f>
        <v>0</v>
      </c>
      <c r="AJ42" s="133">
        <f>$C42*VLOOKUP($A42,'Non-energy Multiplier'!$A$95:$AQ$138,COLUMN('Non-energy Multiplier'!AJ$1),0)</f>
        <v>0</v>
      </c>
      <c r="AK42" s="133">
        <f>$C42*VLOOKUP($A42,'Non-energy Multiplier'!$A$95:$AQ$138,COLUMN('Non-energy Multiplier'!AK$1),0)</f>
        <v>0</v>
      </c>
      <c r="AL42" s="133">
        <f>$C42*VLOOKUP($A42,'Non-energy Multiplier'!$A$95:$AQ$138,COLUMN('Non-energy Multiplier'!AL$1),0)</f>
        <v>0</v>
      </c>
      <c r="AM42" s="133">
        <f>$C42*VLOOKUP($A42,'Non-energy Multiplier'!$A$95:$AQ$138,COLUMN('Non-energy Multiplier'!AM$1),0)</f>
        <v>0</v>
      </c>
      <c r="AN42" s="133">
        <f>$C42*VLOOKUP($A42,'Non-energy Multiplier'!$A$95:$AQ$138,COLUMN('Non-energy Multiplier'!AN$1),0)</f>
        <v>0</v>
      </c>
      <c r="AO42" s="133">
        <f>$C42*VLOOKUP($A42,'Non-energy Multiplier'!$A$95:$AQ$138,COLUMN('Non-energy Multiplier'!AO$1),0)</f>
        <v>0</v>
      </c>
      <c r="AP42" s="133">
        <f>$C42*VLOOKUP($A42,'Non-energy Multiplier'!$A$95:$AQ$138,COLUMN('Non-energy Multiplier'!AP$1),0)</f>
        <v>0</v>
      </c>
      <c r="AQ42" s="133">
        <f>$C42*VLOOKUP($A42,'Non-energy Multiplier'!$A$95:$AQ$138,COLUMN('Non-energy Multiplier'!AQ$1),0)</f>
        <v>0</v>
      </c>
      <c r="AR42" s="133" t="str">
        <f>VLOOKUP($A42,'Sector Match'!$A$1:$B$43,2,0)</f>
        <v>energy pipelines and gas processing 352T353</v>
      </c>
    </row>
    <row r="43" spans="1:44" x14ac:dyDescent="0.2">
      <c r="A43" s="37" t="s">
        <v>41</v>
      </c>
      <c r="B43" s="133">
        <f>'Non-energy Use 2019'!F156</f>
        <v>0</v>
      </c>
      <c r="C43" s="133">
        <f>'Non-energy Use 2020'!F155</f>
        <v>0</v>
      </c>
      <c r="D43" s="133">
        <f>$C43*VLOOKUP($A43,'Non-energy Multiplier'!$A$95:$AQ$138,COLUMN('Non-energy Multiplier'!D$1),0)</f>
        <v>0</v>
      </c>
      <c r="E43" s="133">
        <f>$C43*VLOOKUP($A43,'Non-energy Multiplier'!$A$95:$AQ$138,COLUMN('Non-energy Multiplier'!E$1),0)</f>
        <v>0</v>
      </c>
      <c r="F43" s="133">
        <f>$C43*VLOOKUP($A43,'Non-energy Multiplier'!$A$95:$AQ$138,COLUMN('Non-energy Multiplier'!F$1),0)</f>
        <v>0</v>
      </c>
      <c r="G43" s="133">
        <f>$C43*VLOOKUP($A43,'Non-energy Multiplier'!$A$95:$AQ$138,COLUMN('Non-energy Multiplier'!G$1),0)</f>
        <v>0</v>
      </c>
      <c r="H43" s="133">
        <f>$C43*VLOOKUP($A43,'Non-energy Multiplier'!$A$95:$AQ$138,COLUMN('Non-energy Multiplier'!H$1),0)</f>
        <v>0</v>
      </c>
      <c r="I43" s="133">
        <f>$C43*VLOOKUP($A43,'Non-energy Multiplier'!$A$95:$AQ$138,COLUMN('Non-energy Multiplier'!I$1),0)</f>
        <v>0</v>
      </c>
      <c r="J43" s="133">
        <f>$C43*VLOOKUP($A43,'Non-energy Multiplier'!$A$95:$AQ$138,COLUMN('Non-energy Multiplier'!J$1),0)</f>
        <v>0</v>
      </c>
      <c r="K43" s="133">
        <f>$C43*VLOOKUP($A43,'Non-energy Multiplier'!$A$95:$AQ$138,COLUMN('Non-energy Multiplier'!K$1),0)</f>
        <v>0</v>
      </c>
      <c r="L43" s="133">
        <f>$C43*VLOOKUP($A43,'Non-energy Multiplier'!$A$95:$AQ$138,COLUMN('Non-energy Multiplier'!L$1),0)</f>
        <v>0</v>
      </c>
      <c r="M43" s="133">
        <f>$C43*VLOOKUP($A43,'Non-energy Multiplier'!$A$95:$AQ$138,COLUMN('Non-energy Multiplier'!M$1),0)</f>
        <v>0</v>
      </c>
      <c r="N43" s="133">
        <f>$C43*VLOOKUP($A43,'Non-energy Multiplier'!$A$95:$AQ$138,COLUMN('Non-energy Multiplier'!N$1),0)</f>
        <v>0</v>
      </c>
      <c r="O43" s="133">
        <f>$C43*VLOOKUP($A43,'Non-energy Multiplier'!$A$95:$AQ$138,COLUMN('Non-energy Multiplier'!O$1),0)</f>
        <v>0</v>
      </c>
      <c r="P43" s="133">
        <f>$C43*VLOOKUP($A43,'Non-energy Multiplier'!$A$95:$AQ$138,COLUMN('Non-energy Multiplier'!P$1),0)</f>
        <v>0</v>
      </c>
      <c r="Q43" s="133">
        <f>$C43*VLOOKUP($A43,'Non-energy Multiplier'!$A$95:$AQ$138,COLUMN('Non-energy Multiplier'!Q$1),0)</f>
        <v>0</v>
      </c>
      <c r="R43" s="133">
        <f>$C43*VLOOKUP($A43,'Non-energy Multiplier'!$A$95:$AQ$138,COLUMN('Non-energy Multiplier'!R$1),0)</f>
        <v>0</v>
      </c>
      <c r="S43" s="133">
        <f>$C43*VLOOKUP($A43,'Non-energy Multiplier'!$A$95:$AQ$138,COLUMN('Non-energy Multiplier'!S$1),0)</f>
        <v>0</v>
      </c>
      <c r="T43" s="133">
        <f>$C43*VLOOKUP($A43,'Non-energy Multiplier'!$A$95:$AQ$138,COLUMN('Non-energy Multiplier'!T$1),0)</f>
        <v>0</v>
      </c>
      <c r="U43" s="133">
        <f>$C43*VLOOKUP($A43,'Non-energy Multiplier'!$A$95:$AQ$138,COLUMN('Non-energy Multiplier'!U$1),0)</f>
        <v>0</v>
      </c>
      <c r="V43" s="133">
        <f>$C43*VLOOKUP($A43,'Non-energy Multiplier'!$A$95:$AQ$138,COLUMN('Non-energy Multiplier'!V$1),0)</f>
        <v>0</v>
      </c>
      <c r="W43" s="133">
        <f>$C43*VLOOKUP($A43,'Non-energy Multiplier'!$A$95:$AQ$138,COLUMN('Non-energy Multiplier'!W$1),0)</f>
        <v>0</v>
      </c>
      <c r="X43" s="133">
        <f>$C43*VLOOKUP($A43,'Non-energy Multiplier'!$A$95:$AQ$138,COLUMN('Non-energy Multiplier'!X$1),0)</f>
        <v>0</v>
      </c>
      <c r="Y43" s="133">
        <f>$C43*VLOOKUP($A43,'Non-energy Multiplier'!$A$95:$AQ$138,COLUMN('Non-energy Multiplier'!Y$1),0)</f>
        <v>0</v>
      </c>
      <c r="Z43" s="133">
        <f>$C43*VLOOKUP($A43,'Non-energy Multiplier'!$A$95:$AQ$138,COLUMN('Non-energy Multiplier'!Z$1),0)</f>
        <v>0</v>
      </c>
      <c r="AA43" s="133">
        <f>$C43*VLOOKUP($A43,'Non-energy Multiplier'!$A$95:$AQ$138,COLUMN('Non-energy Multiplier'!AA$1),0)</f>
        <v>0</v>
      </c>
      <c r="AB43" s="133">
        <f>$C43*VLOOKUP($A43,'Non-energy Multiplier'!$A$95:$AQ$138,COLUMN('Non-energy Multiplier'!AB$1),0)</f>
        <v>0</v>
      </c>
      <c r="AC43" s="133">
        <f>$C43*VLOOKUP($A43,'Non-energy Multiplier'!$A$95:$AQ$138,COLUMN('Non-energy Multiplier'!AC$1),0)</f>
        <v>0</v>
      </c>
      <c r="AD43" s="133">
        <f>$C43*VLOOKUP($A43,'Non-energy Multiplier'!$A$95:$AQ$138,COLUMN('Non-energy Multiplier'!AD$1),0)</f>
        <v>0</v>
      </c>
      <c r="AE43" s="133">
        <f>$C43*VLOOKUP($A43,'Non-energy Multiplier'!$A$95:$AQ$138,COLUMN('Non-energy Multiplier'!AE$1),0)</f>
        <v>0</v>
      </c>
      <c r="AF43" s="133">
        <f>$C43*VLOOKUP($A43,'Non-energy Multiplier'!$A$95:$AQ$138,COLUMN('Non-energy Multiplier'!AF$1),0)</f>
        <v>0</v>
      </c>
      <c r="AG43" s="133">
        <f>$C43*VLOOKUP($A43,'Non-energy Multiplier'!$A$95:$AQ$138,COLUMN('Non-energy Multiplier'!AG$1),0)</f>
        <v>0</v>
      </c>
      <c r="AH43" s="133">
        <f>$C43*VLOOKUP($A43,'Non-energy Multiplier'!$A$95:$AQ$138,COLUMN('Non-energy Multiplier'!AH$1),0)</f>
        <v>0</v>
      </c>
      <c r="AI43" s="133">
        <f>$C43*VLOOKUP($A43,'Non-energy Multiplier'!$A$95:$AQ$138,COLUMN('Non-energy Multiplier'!AI$1),0)</f>
        <v>0</v>
      </c>
      <c r="AJ43" s="133">
        <f>$C43*VLOOKUP($A43,'Non-energy Multiplier'!$A$95:$AQ$138,COLUMN('Non-energy Multiplier'!AJ$1),0)</f>
        <v>0</v>
      </c>
      <c r="AK43" s="133">
        <f>$C43*VLOOKUP($A43,'Non-energy Multiplier'!$A$95:$AQ$138,COLUMN('Non-energy Multiplier'!AK$1),0)</f>
        <v>0</v>
      </c>
      <c r="AL43" s="133">
        <f>$C43*VLOOKUP($A43,'Non-energy Multiplier'!$A$95:$AQ$138,COLUMN('Non-energy Multiplier'!AL$1),0)</f>
        <v>0</v>
      </c>
      <c r="AM43" s="133">
        <f>$C43*VLOOKUP($A43,'Non-energy Multiplier'!$A$95:$AQ$138,COLUMN('Non-energy Multiplier'!AM$1),0)</f>
        <v>0</v>
      </c>
      <c r="AN43" s="133">
        <f>$C43*VLOOKUP($A43,'Non-energy Multiplier'!$A$95:$AQ$138,COLUMN('Non-energy Multiplier'!AN$1),0)</f>
        <v>0</v>
      </c>
      <c r="AO43" s="133">
        <f>$C43*VLOOKUP($A43,'Non-energy Multiplier'!$A$95:$AQ$138,COLUMN('Non-energy Multiplier'!AO$1),0)</f>
        <v>0</v>
      </c>
      <c r="AP43" s="133">
        <f>$C43*VLOOKUP($A43,'Non-energy Multiplier'!$A$95:$AQ$138,COLUMN('Non-energy Multiplier'!AP$1),0)</f>
        <v>0</v>
      </c>
      <c r="AQ43" s="133">
        <f>$C43*VLOOKUP($A43,'Non-energy Multiplier'!$A$95:$AQ$138,COLUMN('Non-energy Multiplier'!AQ$1),0)</f>
        <v>0</v>
      </c>
      <c r="AR43" s="133" t="str">
        <f>VLOOKUP($A43,'Sector Match'!$A$1:$B$43,2,0)</f>
        <v>water and waste 36T39</v>
      </c>
    </row>
    <row r="44" spans="1:44" x14ac:dyDescent="0.2">
      <c r="A44" s="76" t="s">
        <v>88</v>
      </c>
      <c r="B44" s="214">
        <f>'Non-energy Use 2019'!F157</f>
        <v>0</v>
      </c>
      <c r="C44" s="214">
        <f>'Non-energy Use 2020'!F156</f>
        <v>0</v>
      </c>
      <c r="D44" s="214">
        <f>$C44*VLOOKUP($A44,'Non-energy Multiplier'!$A$95:$AQ$138,COLUMN('Non-energy Multiplier'!D$1),0)</f>
        <v>0</v>
      </c>
      <c r="E44" s="214">
        <f>$C44*VLOOKUP($A44,'Non-energy Multiplier'!$A$95:$AQ$138,COLUMN('Non-energy Multiplier'!E$1),0)</f>
        <v>0</v>
      </c>
      <c r="F44" s="214">
        <f>$C44*VLOOKUP($A44,'Non-energy Multiplier'!$A$95:$AQ$138,COLUMN('Non-energy Multiplier'!F$1),0)</f>
        <v>0</v>
      </c>
      <c r="G44" s="214">
        <f>$C44*VLOOKUP($A44,'Non-energy Multiplier'!$A$95:$AQ$138,COLUMN('Non-energy Multiplier'!G$1),0)</f>
        <v>0</v>
      </c>
      <c r="H44" s="214">
        <f>$C44*VLOOKUP($A44,'Non-energy Multiplier'!$A$95:$AQ$138,COLUMN('Non-energy Multiplier'!H$1),0)</f>
        <v>0</v>
      </c>
      <c r="I44" s="214">
        <f>$C44*VLOOKUP($A44,'Non-energy Multiplier'!$A$95:$AQ$138,COLUMN('Non-energy Multiplier'!I$1),0)</f>
        <v>0</v>
      </c>
      <c r="J44" s="214">
        <f>$C44*VLOOKUP($A44,'Non-energy Multiplier'!$A$95:$AQ$138,COLUMN('Non-energy Multiplier'!J$1),0)</f>
        <v>0</v>
      </c>
      <c r="K44" s="214">
        <f>$C44*VLOOKUP($A44,'Non-energy Multiplier'!$A$95:$AQ$138,COLUMN('Non-energy Multiplier'!K$1),0)</f>
        <v>0</v>
      </c>
      <c r="L44" s="214">
        <f>$C44*VLOOKUP($A44,'Non-energy Multiplier'!$A$95:$AQ$138,COLUMN('Non-energy Multiplier'!L$1),0)</f>
        <v>0</v>
      </c>
      <c r="M44" s="214">
        <f>$C44*VLOOKUP($A44,'Non-energy Multiplier'!$A$95:$AQ$138,COLUMN('Non-energy Multiplier'!M$1),0)</f>
        <v>0</v>
      </c>
      <c r="N44" s="214">
        <f>$C44*VLOOKUP($A44,'Non-energy Multiplier'!$A$95:$AQ$138,COLUMN('Non-energy Multiplier'!N$1),0)</f>
        <v>0</v>
      </c>
      <c r="O44" s="214">
        <f>$C44*VLOOKUP($A44,'Non-energy Multiplier'!$A$95:$AQ$138,COLUMN('Non-energy Multiplier'!O$1),0)</f>
        <v>0</v>
      </c>
      <c r="P44" s="214">
        <f>$C44*VLOOKUP($A44,'Non-energy Multiplier'!$A$95:$AQ$138,COLUMN('Non-energy Multiplier'!P$1),0)</f>
        <v>0</v>
      </c>
      <c r="Q44" s="214">
        <f>$C44*VLOOKUP($A44,'Non-energy Multiplier'!$A$95:$AQ$138,COLUMN('Non-energy Multiplier'!Q$1),0)</f>
        <v>0</v>
      </c>
      <c r="R44" s="214">
        <f>$C44*VLOOKUP($A44,'Non-energy Multiplier'!$A$95:$AQ$138,COLUMN('Non-energy Multiplier'!R$1),0)</f>
        <v>0</v>
      </c>
      <c r="S44" s="214">
        <f>$C44*VLOOKUP($A44,'Non-energy Multiplier'!$A$95:$AQ$138,COLUMN('Non-energy Multiplier'!S$1),0)</f>
        <v>0</v>
      </c>
      <c r="T44" s="214">
        <f>$C44*VLOOKUP($A44,'Non-energy Multiplier'!$A$95:$AQ$138,COLUMN('Non-energy Multiplier'!T$1),0)</f>
        <v>0</v>
      </c>
      <c r="U44" s="214">
        <f>$C44*VLOOKUP($A44,'Non-energy Multiplier'!$A$95:$AQ$138,COLUMN('Non-energy Multiplier'!U$1),0)</f>
        <v>0</v>
      </c>
      <c r="V44" s="214">
        <f>$C44*VLOOKUP($A44,'Non-energy Multiplier'!$A$95:$AQ$138,COLUMN('Non-energy Multiplier'!V$1),0)</f>
        <v>0</v>
      </c>
      <c r="W44" s="214">
        <f>$C44*VLOOKUP($A44,'Non-energy Multiplier'!$A$95:$AQ$138,COLUMN('Non-energy Multiplier'!W$1),0)</f>
        <v>0</v>
      </c>
      <c r="X44" s="214">
        <f>$C44*VLOOKUP($A44,'Non-energy Multiplier'!$A$95:$AQ$138,COLUMN('Non-energy Multiplier'!X$1),0)</f>
        <v>0</v>
      </c>
      <c r="Y44" s="214">
        <f>$C44*VLOOKUP($A44,'Non-energy Multiplier'!$A$95:$AQ$138,COLUMN('Non-energy Multiplier'!Y$1),0)</f>
        <v>0</v>
      </c>
      <c r="Z44" s="214">
        <f>$C44*VLOOKUP($A44,'Non-energy Multiplier'!$A$95:$AQ$138,COLUMN('Non-energy Multiplier'!Z$1),0)</f>
        <v>0</v>
      </c>
      <c r="AA44" s="214">
        <f>$C44*VLOOKUP($A44,'Non-energy Multiplier'!$A$95:$AQ$138,COLUMN('Non-energy Multiplier'!AA$1),0)</f>
        <v>0</v>
      </c>
      <c r="AB44" s="214">
        <f>$C44*VLOOKUP($A44,'Non-energy Multiplier'!$A$95:$AQ$138,COLUMN('Non-energy Multiplier'!AB$1),0)</f>
        <v>0</v>
      </c>
      <c r="AC44" s="214">
        <f>$C44*VLOOKUP($A44,'Non-energy Multiplier'!$A$95:$AQ$138,COLUMN('Non-energy Multiplier'!AC$1),0)</f>
        <v>0</v>
      </c>
      <c r="AD44" s="214">
        <f>$C44*VLOOKUP($A44,'Non-energy Multiplier'!$A$95:$AQ$138,COLUMN('Non-energy Multiplier'!AD$1),0)</f>
        <v>0</v>
      </c>
      <c r="AE44" s="214">
        <f>$C44*VLOOKUP($A44,'Non-energy Multiplier'!$A$95:$AQ$138,COLUMN('Non-energy Multiplier'!AE$1),0)</f>
        <v>0</v>
      </c>
      <c r="AF44" s="214">
        <f>$C44*VLOOKUP($A44,'Non-energy Multiplier'!$A$95:$AQ$138,COLUMN('Non-energy Multiplier'!AF$1),0)</f>
        <v>0</v>
      </c>
      <c r="AG44" s="214">
        <f>$C44*VLOOKUP($A44,'Non-energy Multiplier'!$A$95:$AQ$138,COLUMN('Non-energy Multiplier'!AG$1),0)</f>
        <v>0</v>
      </c>
      <c r="AH44" s="214">
        <f>$C44*VLOOKUP($A44,'Non-energy Multiplier'!$A$95:$AQ$138,COLUMN('Non-energy Multiplier'!AH$1),0)</f>
        <v>0</v>
      </c>
      <c r="AI44" s="214">
        <f>$C44*VLOOKUP($A44,'Non-energy Multiplier'!$A$95:$AQ$138,COLUMN('Non-energy Multiplier'!AI$1),0)</f>
        <v>0</v>
      </c>
      <c r="AJ44" s="214">
        <f>$C44*VLOOKUP($A44,'Non-energy Multiplier'!$A$95:$AQ$138,COLUMN('Non-energy Multiplier'!AJ$1),0)</f>
        <v>0</v>
      </c>
      <c r="AK44" s="214">
        <f>$C44*VLOOKUP($A44,'Non-energy Multiplier'!$A$95:$AQ$138,COLUMN('Non-energy Multiplier'!AK$1),0)</f>
        <v>0</v>
      </c>
      <c r="AL44" s="214">
        <f>$C44*VLOOKUP($A44,'Non-energy Multiplier'!$A$95:$AQ$138,COLUMN('Non-energy Multiplier'!AL$1),0)</f>
        <v>0</v>
      </c>
      <c r="AM44" s="214">
        <f>$C44*VLOOKUP($A44,'Non-energy Multiplier'!$A$95:$AQ$138,COLUMN('Non-energy Multiplier'!AM$1),0)</f>
        <v>0</v>
      </c>
      <c r="AN44" s="214">
        <f>$C44*VLOOKUP($A44,'Non-energy Multiplier'!$A$95:$AQ$138,COLUMN('Non-energy Multiplier'!AN$1),0)</f>
        <v>0</v>
      </c>
      <c r="AO44" s="214">
        <f>$C44*VLOOKUP($A44,'Non-energy Multiplier'!$A$95:$AQ$138,COLUMN('Non-energy Multiplier'!AO$1),0)</f>
        <v>0</v>
      </c>
      <c r="AP44" s="214">
        <f>$C44*VLOOKUP($A44,'Non-energy Multiplier'!$A$95:$AQ$138,COLUMN('Non-energy Multiplier'!AP$1),0)</f>
        <v>0</v>
      </c>
      <c r="AQ44" s="214">
        <f>$C44*VLOOKUP($A44,'Non-energy Multiplier'!$A$95:$AQ$138,COLUMN('Non-energy Multiplier'!AQ$1),0)</f>
        <v>0</v>
      </c>
      <c r="AR44" s="133" t="str">
        <f>VLOOKUP($A44,'Sector Match'!$A$1:$B$43,2,0)</f>
        <v>construction 41T43</v>
      </c>
    </row>
    <row r="49" spans="1:43" x14ac:dyDescent="0.2">
      <c r="B49" s="214">
        <v>2019</v>
      </c>
      <c r="C49" s="214">
        <v>2020</v>
      </c>
      <c r="D49" s="214">
        <v>2021</v>
      </c>
      <c r="E49" s="214">
        <v>2022</v>
      </c>
      <c r="F49" s="214">
        <v>2023</v>
      </c>
      <c r="G49" s="214">
        <v>2024</v>
      </c>
      <c r="H49" s="214">
        <v>2025</v>
      </c>
      <c r="I49" s="214">
        <v>2026</v>
      </c>
      <c r="J49" s="214">
        <v>2027</v>
      </c>
      <c r="K49" s="214">
        <v>2028</v>
      </c>
      <c r="L49" s="214">
        <v>2029</v>
      </c>
      <c r="M49" s="214">
        <v>2030</v>
      </c>
      <c r="N49" s="214">
        <v>2031</v>
      </c>
      <c r="O49" s="214">
        <v>2032</v>
      </c>
      <c r="P49" s="214">
        <v>2033</v>
      </c>
      <c r="Q49" s="214">
        <v>2034</v>
      </c>
      <c r="R49" s="214">
        <v>2035</v>
      </c>
      <c r="S49" s="214">
        <v>2036</v>
      </c>
      <c r="T49" s="214">
        <v>2037</v>
      </c>
      <c r="U49" s="214">
        <v>2038</v>
      </c>
      <c r="V49" s="214">
        <v>2039</v>
      </c>
      <c r="W49" s="214">
        <v>2040</v>
      </c>
      <c r="X49" s="214">
        <v>2041</v>
      </c>
      <c r="Y49" s="214">
        <v>2042</v>
      </c>
      <c r="Z49" s="214">
        <v>2043</v>
      </c>
      <c r="AA49" s="214">
        <v>2044</v>
      </c>
      <c r="AB49" s="214">
        <v>2045</v>
      </c>
      <c r="AC49" s="214">
        <v>2046</v>
      </c>
      <c r="AD49" s="214">
        <v>2047</v>
      </c>
      <c r="AE49" s="214">
        <v>2048</v>
      </c>
      <c r="AF49" s="214">
        <v>2049</v>
      </c>
      <c r="AG49" s="214">
        <v>2050</v>
      </c>
      <c r="AH49" s="214">
        <v>2051</v>
      </c>
      <c r="AI49" s="214">
        <v>2052</v>
      </c>
      <c r="AJ49" s="214">
        <v>2053</v>
      </c>
      <c r="AK49" s="214">
        <v>2054</v>
      </c>
      <c r="AL49" s="214">
        <v>2055</v>
      </c>
      <c r="AM49" s="214">
        <v>2056</v>
      </c>
      <c r="AN49" s="214">
        <v>2057</v>
      </c>
      <c r="AO49" s="214">
        <v>2058</v>
      </c>
      <c r="AP49" s="214">
        <v>2059</v>
      </c>
      <c r="AQ49" s="214">
        <v>2060</v>
      </c>
    </row>
    <row r="50" spans="1:43" x14ac:dyDescent="0.2">
      <c r="A50" s="104" t="s">
        <v>275</v>
      </c>
      <c r="B50" s="223">
        <f t="shared" ref="B50:B74" si="0">SUMIFS(B$2:B$44,$AR$2:$AR$44,$A50)</f>
        <v>0</v>
      </c>
      <c r="C50" s="223">
        <f t="shared" ref="C50:AQ56" si="1">SUMIFS(C$2:C$44,$AR$2:$AR$44,$A50)</f>
        <v>0</v>
      </c>
      <c r="D50" s="223">
        <f t="shared" si="1"/>
        <v>0</v>
      </c>
      <c r="E50" s="223">
        <f t="shared" si="1"/>
        <v>0</v>
      </c>
      <c r="F50" s="223">
        <f t="shared" si="1"/>
        <v>0</v>
      </c>
      <c r="G50" s="223">
        <f t="shared" si="1"/>
        <v>0</v>
      </c>
      <c r="H50" s="223">
        <f t="shared" si="1"/>
        <v>0</v>
      </c>
      <c r="I50" s="223">
        <f t="shared" si="1"/>
        <v>0</v>
      </c>
      <c r="J50" s="223">
        <f t="shared" si="1"/>
        <v>0</v>
      </c>
      <c r="K50" s="223">
        <f t="shared" si="1"/>
        <v>0</v>
      </c>
      <c r="L50" s="223">
        <f t="shared" si="1"/>
        <v>0</v>
      </c>
      <c r="M50" s="223">
        <f t="shared" si="1"/>
        <v>0</v>
      </c>
      <c r="N50" s="223">
        <f t="shared" si="1"/>
        <v>0</v>
      </c>
      <c r="O50" s="223">
        <f t="shared" si="1"/>
        <v>0</v>
      </c>
      <c r="P50" s="223">
        <f t="shared" si="1"/>
        <v>0</v>
      </c>
      <c r="Q50" s="223">
        <f t="shared" si="1"/>
        <v>0</v>
      </c>
      <c r="R50" s="223">
        <f t="shared" si="1"/>
        <v>0</v>
      </c>
      <c r="S50" s="223">
        <f t="shared" si="1"/>
        <v>0</v>
      </c>
      <c r="T50" s="223">
        <f t="shared" si="1"/>
        <v>0</v>
      </c>
      <c r="U50" s="223">
        <f t="shared" si="1"/>
        <v>0</v>
      </c>
      <c r="V50" s="223">
        <f t="shared" si="1"/>
        <v>0</v>
      </c>
      <c r="W50" s="223">
        <f t="shared" si="1"/>
        <v>0</v>
      </c>
      <c r="X50" s="223">
        <f t="shared" si="1"/>
        <v>0</v>
      </c>
      <c r="Y50" s="223">
        <f t="shared" si="1"/>
        <v>0</v>
      </c>
      <c r="Z50" s="223">
        <f t="shared" si="1"/>
        <v>0</v>
      </c>
      <c r="AA50" s="223">
        <f t="shared" si="1"/>
        <v>0</v>
      </c>
      <c r="AB50" s="223">
        <f t="shared" si="1"/>
        <v>0</v>
      </c>
      <c r="AC50" s="223">
        <f t="shared" si="1"/>
        <v>0</v>
      </c>
      <c r="AD50" s="223">
        <f t="shared" si="1"/>
        <v>0</v>
      </c>
      <c r="AE50" s="223">
        <f t="shared" si="1"/>
        <v>0</v>
      </c>
      <c r="AF50" s="223">
        <f t="shared" si="1"/>
        <v>0</v>
      </c>
      <c r="AG50" s="223">
        <f t="shared" si="1"/>
        <v>0</v>
      </c>
      <c r="AH50" s="223">
        <f t="shared" si="1"/>
        <v>0</v>
      </c>
      <c r="AI50" s="223">
        <f t="shared" si="1"/>
        <v>0</v>
      </c>
      <c r="AJ50" s="223">
        <f t="shared" si="1"/>
        <v>0</v>
      </c>
      <c r="AK50" s="223">
        <f t="shared" si="1"/>
        <v>0</v>
      </c>
      <c r="AL50" s="223">
        <f t="shared" si="1"/>
        <v>0</v>
      </c>
      <c r="AM50" s="223">
        <f t="shared" si="1"/>
        <v>0</v>
      </c>
      <c r="AN50" s="223">
        <f t="shared" si="1"/>
        <v>0</v>
      </c>
      <c r="AO50" s="223">
        <f t="shared" si="1"/>
        <v>0</v>
      </c>
      <c r="AP50" s="223">
        <f t="shared" si="1"/>
        <v>0</v>
      </c>
      <c r="AQ50" s="223">
        <f t="shared" si="1"/>
        <v>0</v>
      </c>
    </row>
    <row r="51" spans="1:43" x14ac:dyDescent="0.2">
      <c r="A51" s="105" t="s">
        <v>90</v>
      </c>
      <c r="B51" s="133">
        <f t="shared" si="0"/>
        <v>0</v>
      </c>
      <c r="C51" s="133">
        <f t="shared" si="1"/>
        <v>0</v>
      </c>
      <c r="D51" s="133">
        <f t="shared" si="1"/>
        <v>0</v>
      </c>
      <c r="E51" s="133">
        <f t="shared" si="1"/>
        <v>0</v>
      </c>
      <c r="F51" s="133">
        <f t="shared" si="1"/>
        <v>0</v>
      </c>
      <c r="G51" s="133">
        <f t="shared" si="1"/>
        <v>0</v>
      </c>
      <c r="H51" s="133">
        <f t="shared" si="1"/>
        <v>0</v>
      </c>
      <c r="I51" s="133">
        <f t="shared" si="1"/>
        <v>0</v>
      </c>
      <c r="J51" s="133">
        <f t="shared" si="1"/>
        <v>0</v>
      </c>
      <c r="K51" s="133">
        <f t="shared" si="1"/>
        <v>0</v>
      </c>
      <c r="L51" s="133">
        <f t="shared" si="1"/>
        <v>0</v>
      </c>
      <c r="M51" s="133">
        <f t="shared" si="1"/>
        <v>0</v>
      </c>
      <c r="N51" s="133">
        <f t="shared" si="1"/>
        <v>0</v>
      </c>
      <c r="O51" s="133">
        <f t="shared" si="1"/>
        <v>0</v>
      </c>
      <c r="P51" s="133">
        <f t="shared" si="1"/>
        <v>0</v>
      </c>
      <c r="Q51" s="133">
        <f t="shared" si="1"/>
        <v>0</v>
      </c>
      <c r="R51" s="133">
        <f t="shared" si="1"/>
        <v>0</v>
      </c>
      <c r="S51" s="133">
        <f t="shared" si="1"/>
        <v>0</v>
      </c>
      <c r="T51" s="133">
        <f t="shared" si="1"/>
        <v>0</v>
      </c>
      <c r="U51" s="133">
        <f t="shared" si="1"/>
        <v>0</v>
      </c>
      <c r="V51" s="133">
        <f t="shared" si="1"/>
        <v>0</v>
      </c>
      <c r="W51" s="133">
        <f t="shared" si="1"/>
        <v>0</v>
      </c>
      <c r="X51" s="133">
        <f t="shared" si="1"/>
        <v>0</v>
      </c>
      <c r="Y51" s="133">
        <f t="shared" si="1"/>
        <v>0</v>
      </c>
      <c r="Z51" s="133">
        <f t="shared" si="1"/>
        <v>0</v>
      </c>
      <c r="AA51" s="133">
        <f t="shared" si="1"/>
        <v>0</v>
      </c>
      <c r="AB51" s="133">
        <f t="shared" si="1"/>
        <v>0</v>
      </c>
      <c r="AC51" s="133">
        <f t="shared" si="1"/>
        <v>0</v>
      </c>
      <c r="AD51" s="133">
        <f t="shared" si="1"/>
        <v>0</v>
      </c>
      <c r="AE51" s="133">
        <f t="shared" si="1"/>
        <v>0</v>
      </c>
      <c r="AF51" s="133">
        <f t="shared" si="1"/>
        <v>0</v>
      </c>
      <c r="AG51" s="133">
        <f t="shared" si="1"/>
        <v>0</v>
      </c>
      <c r="AH51" s="133">
        <f t="shared" si="1"/>
        <v>0</v>
      </c>
      <c r="AI51" s="133">
        <f t="shared" si="1"/>
        <v>0</v>
      </c>
      <c r="AJ51" s="133">
        <f t="shared" si="1"/>
        <v>0</v>
      </c>
      <c r="AK51" s="133">
        <f t="shared" si="1"/>
        <v>0</v>
      </c>
      <c r="AL51" s="133">
        <f t="shared" si="1"/>
        <v>0</v>
      </c>
      <c r="AM51" s="133">
        <f t="shared" si="1"/>
        <v>0</v>
      </c>
      <c r="AN51" s="133">
        <f t="shared" si="1"/>
        <v>0</v>
      </c>
      <c r="AO51" s="133">
        <f t="shared" si="1"/>
        <v>0</v>
      </c>
      <c r="AP51" s="133">
        <f t="shared" si="1"/>
        <v>0</v>
      </c>
      <c r="AQ51" s="133">
        <f t="shared" si="1"/>
        <v>0</v>
      </c>
    </row>
    <row r="52" spans="1:43" x14ac:dyDescent="0.2">
      <c r="A52" s="105" t="s">
        <v>91</v>
      </c>
      <c r="B52" s="133">
        <f t="shared" si="0"/>
        <v>0</v>
      </c>
      <c r="C52" s="133">
        <f t="shared" si="1"/>
        <v>0</v>
      </c>
      <c r="D52" s="133">
        <f t="shared" si="1"/>
        <v>0</v>
      </c>
      <c r="E52" s="133">
        <f t="shared" si="1"/>
        <v>0</v>
      </c>
      <c r="F52" s="133">
        <f t="shared" si="1"/>
        <v>0</v>
      </c>
      <c r="G52" s="133">
        <f t="shared" si="1"/>
        <v>0</v>
      </c>
      <c r="H52" s="133">
        <f t="shared" si="1"/>
        <v>0</v>
      </c>
      <c r="I52" s="133">
        <f t="shared" si="1"/>
        <v>0</v>
      </c>
      <c r="J52" s="133">
        <f t="shared" si="1"/>
        <v>0</v>
      </c>
      <c r="K52" s="133">
        <f t="shared" si="1"/>
        <v>0</v>
      </c>
      <c r="L52" s="133">
        <f t="shared" si="1"/>
        <v>0</v>
      </c>
      <c r="M52" s="133">
        <f t="shared" si="1"/>
        <v>0</v>
      </c>
      <c r="N52" s="133">
        <f t="shared" si="1"/>
        <v>0</v>
      </c>
      <c r="O52" s="133">
        <f t="shared" si="1"/>
        <v>0</v>
      </c>
      <c r="P52" s="133">
        <f t="shared" si="1"/>
        <v>0</v>
      </c>
      <c r="Q52" s="133">
        <f t="shared" si="1"/>
        <v>0</v>
      </c>
      <c r="R52" s="133">
        <f t="shared" si="1"/>
        <v>0</v>
      </c>
      <c r="S52" s="133">
        <f t="shared" si="1"/>
        <v>0</v>
      </c>
      <c r="T52" s="133">
        <f t="shared" si="1"/>
        <v>0</v>
      </c>
      <c r="U52" s="133">
        <f t="shared" si="1"/>
        <v>0</v>
      </c>
      <c r="V52" s="133">
        <f t="shared" si="1"/>
        <v>0</v>
      </c>
      <c r="W52" s="133">
        <f t="shared" si="1"/>
        <v>0</v>
      </c>
      <c r="X52" s="133">
        <f t="shared" si="1"/>
        <v>0</v>
      </c>
      <c r="Y52" s="133">
        <f t="shared" si="1"/>
        <v>0</v>
      </c>
      <c r="Z52" s="133">
        <f t="shared" si="1"/>
        <v>0</v>
      </c>
      <c r="AA52" s="133">
        <f t="shared" si="1"/>
        <v>0</v>
      </c>
      <c r="AB52" s="133">
        <f t="shared" si="1"/>
        <v>0</v>
      </c>
      <c r="AC52" s="133">
        <f t="shared" si="1"/>
        <v>0</v>
      </c>
      <c r="AD52" s="133">
        <f t="shared" si="1"/>
        <v>0</v>
      </c>
      <c r="AE52" s="133">
        <f t="shared" si="1"/>
        <v>0</v>
      </c>
      <c r="AF52" s="133">
        <f t="shared" si="1"/>
        <v>0</v>
      </c>
      <c r="AG52" s="133">
        <f t="shared" si="1"/>
        <v>0</v>
      </c>
      <c r="AH52" s="133">
        <f t="shared" si="1"/>
        <v>0</v>
      </c>
      <c r="AI52" s="133">
        <f t="shared" si="1"/>
        <v>0</v>
      </c>
      <c r="AJ52" s="133">
        <f t="shared" si="1"/>
        <v>0</v>
      </c>
      <c r="AK52" s="133">
        <f t="shared" si="1"/>
        <v>0</v>
      </c>
      <c r="AL52" s="133">
        <f t="shared" si="1"/>
        <v>0</v>
      </c>
      <c r="AM52" s="133">
        <f t="shared" si="1"/>
        <v>0</v>
      </c>
      <c r="AN52" s="133">
        <f t="shared" si="1"/>
        <v>0</v>
      </c>
      <c r="AO52" s="133">
        <f t="shared" si="1"/>
        <v>0</v>
      </c>
      <c r="AP52" s="133">
        <f t="shared" si="1"/>
        <v>0</v>
      </c>
      <c r="AQ52" s="133">
        <f t="shared" si="1"/>
        <v>0</v>
      </c>
    </row>
    <row r="53" spans="1:43" x14ac:dyDescent="0.2">
      <c r="A53" s="105" t="s">
        <v>92</v>
      </c>
      <c r="B53" s="133">
        <f t="shared" si="0"/>
        <v>0</v>
      </c>
      <c r="C53" s="133">
        <f t="shared" si="1"/>
        <v>0</v>
      </c>
      <c r="D53" s="133">
        <f t="shared" si="1"/>
        <v>0</v>
      </c>
      <c r="E53" s="133">
        <f t="shared" si="1"/>
        <v>0</v>
      </c>
      <c r="F53" s="133">
        <f t="shared" si="1"/>
        <v>0</v>
      </c>
      <c r="G53" s="133">
        <f t="shared" si="1"/>
        <v>0</v>
      </c>
      <c r="H53" s="133">
        <f t="shared" si="1"/>
        <v>0</v>
      </c>
      <c r="I53" s="133">
        <f t="shared" si="1"/>
        <v>0</v>
      </c>
      <c r="J53" s="133">
        <f t="shared" si="1"/>
        <v>0</v>
      </c>
      <c r="K53" s="133">
        <f t="shared" si="1"/>
        <v>0</v>
      </c>
      <c r="L53" s="133">
        <f t="shared" si="1"/>
        <v>0</v>
      </c>
      <c r="M53" s="133">
        <f t="shared" si="1"/>
        <v>0</v>
      </c>
      <c r="N53" s="133">
        <f t="shared" si="1"/>
        <v>0</v>
      </c>
      <c r="O53" s="133">
        <f t="shared" si="1"/>
        <v>0</v>
      </c>
      <c r="P53" s="133">
        <f t="shared" si="1"/>
        <v>0</v>
      </c>
      <c r="Q53" s="133">
        <f t="shared" si="1"/>
        <v>0</v>
      </c>
      <c r="R53" s="133">
        <f t="shared" si="1"/>
        <v>0</v>
      </c>
      <c r="S53" s="133">
        <f t="shared" si="1"/>
        <v>0</v>
      </c>
      <c r="T53" s="133">
        <f t="shared" si="1"/>
        <v>0</v>
      </c>
      <c r="U53" s="133">
        <f t="shared" si="1"/>
        <v>0</v>
      </c>
      <c r="V53" s="133">
        <f t="shared" si="1"/>
        <v>0</v>
      </c>
      <c r="W53" s="133">
        <f t="shared" si="1"/>
        <v>0</v>
      </c>
      <c r="X53" s="133">
        <f t="shared" si="1"/>
        <v>0</v>
      </c>
      <c r="Y53" s="133">
        <f t="shared" si="1"/>
        <v>0</v>
      </c>
      <c r="Z53" s="133">
        <f t="shared" si="1"/>
        <v>0</v>
      </c>
      <c r="AA53" s="133">
        <f t="shared" si="1"/>
        <v>0</v>
      </c>
      <c r="AB53" s="133">
        <f t="shared" si="1"/>
        <v>0</v>
      </c>
      <c r="AC53" s="133">
        <f t="shared" si="1"/>
        <v>0</v>
      </c>
      <c r="AD53" s="133">
        <f t="shared" si="1"/>
        <v>0</v>
      </c>
      <c r="AE53" s="133">
        <f t="shared" si="1"/>
        <v>0</v>
      </c>
      <c r="AF53" s="133">
        <f t="shared" si="1"/>
        <v>0</v>
      </c>
      <c r="AG53" s="133">
        <f t="shared" si="1"/>
        <v>0</v>
      </c>
      <c r="AH53" s="133">
        <f t="shared" si="1"/>
        <v>0</v>
      </c>
      <c r="AI53" s="133">
        <f t="shared" si="1"/>
        <v>0</v>
      </c>
      <c r="AJ53" s="133">
        <f t="shared" si="1"/>
        <v>0</v>
      </c>
      <c r="AK53" s="133">
        <f t="shared" si="1"/>
        <v>0</v>
      </c>
      <c r="AL53" s="133">
        <f t="shared" si="1"/>
        <v>0</v>
      </c>
      <c r="AM53" s="133">
        <f t="shared" si="1"/>
        <v>0</v>
      </c>
      <c r="AN53" s="133">
        <f t="shared" si="1"/>
        <v>0</v>
      </c>
      <c r="AO53" s="133">
        <f t="shared" si="1"/>
        <v>0</v>
      </c>
      <c r="AP53" s="133">
        <f t="shared" si="1"/>
        <v>0</v>
      </c>
      <c r="AQ53" s="133">
        <f t="shared" si="1"/>
        <v>0</v>
      </c>
    </row>
    <row r="54" spans="1:43" x14ac:dyDescent="0.2">
      <c r="A54" s="105" t="s">
        <v>93</v>
      </c>
      <c r="B54" s="133">
        <f t="shared" si="0"/>
        <v>0</v>
      </c>
      <c r="C54" s="133">
        <f t="shared" si="1"/>
        <v>0</v>
      </c>
      <c r="D54" s="133">
        <f t="shared" si="1"/>
        <v>0</v>
      </c>
      <c r="E54" s="133">
        <f t="shared" si="1"/>
        <v>0</v>
      </c>
      <c r="F54" s="133">
        <f t="shared" si="1"/>
        <v>0</v>
      </c>
      <c r="G54" s="133">
        <f t="shared" si="1"/>
        <v>0</v>
      </c>
      <c r="H54" s="133">
        <f t="shared" si="1"/>
        <v>0</v>
      </c>
      <c r="I54" s="133">
        <f t="shared" si="1"/>
        <v>0</v>
      </c>
      <c r="J54" s="133">
        <f t="shared" si="1"/>
        <v>0</v>
      </c>
      <c r="K54" s="133">
        <f t="shared" si="1"/>
        <v>0</v>
      </c>
      <c r="L54" s="133">
        <f t="shared" si="1"/>
        <v>0</v>
      </c>
      <c r="M54" s="133">
        <f t="shared" si="1"/>
        <v>0</v>
      </c>
      <c r="N54" s="133">
        <f t="shared" si="1"/>
        <v>0</v>
      </c>
      <c r="O54" s="133">
        <f t="shared" si="1"/>
        <v>0</v>
      </c>
      <c r="P54" s="133">
        <f t="shared" si="1"/>
        <v>0</v>
      </c>
      <c r="Q54" s="133">
        <f t="shared" si="1"/>
        <v>0</v>
      </c>
      <c r="R54" s="133">
        <f t="shared" si="1"/>
        <v>0</v>
      </c>
      <c r="S54" s="133">
        <f t="shared" si="1"/>
        <v>0</v>
      </c>
      <c r="T54" s="133">
        <f t="shared" si="1"/>
        <v>0</v>
      </c>
      <c r="U54" s="133">
        <f t="shared" si="1"/>
        <v>0</v>
      </c>
      <c r="V54" s="133">
        <f t="shared" si="1"/>
        <v>0</v>
      </c>
      <c r="W54" s="133">
        <f t="shared" si="1"/>
        <v>0</v>
      </c>
      <c r="X54" s="133">
        <f t="shared" si="1"/>
        <v>0</v>
      </c>
      <c r="Y54" s="133">
        <f t="shared" si="1"/>
        <v>0</v>
      </c>
      <c r="Z54" s="133">
        <f t="shared" si="1"/>
        <v>0</v>
      </c>
      <c r="AA54" s="133">
        <f t="shared" si="1"/>
        <v>0</v>
      </c>
      <c r="AB54" s="133">
        <f t="shared" si="1"/>
        <v>0</v>
      </c>
      <c r="AC54" s="133">
        <f t="shared" si="1"/>
        <v>0</v>
      </c>
      <c r="AD54" s="133">
        <f t="shared" si="1"/>
        <v>0</v>
      </c>
      <c r="AE54" s="133">
        <f t="shared" si="1"/>
        <v>0</v>
      </c>
      <c r="AF54" s="133">
        <f t="shared" si="1"/>
        <v>0</v>
      </c>
      <c r="AG54" s="133">
        <f t="shared" si="1"/>
        <v>0</v>
      </c>
      <c r="AH54" s="133">
        <f t="shared" si="1"/>
        <v>0</v>
      </c>
      <c r="AI54" s="133">
        <f t="shared" si="1"/>
        <v>0</v>
      </c>
      <c r="AJ54" s="133">
        <f t="shared" si="1"/>
        <v>0</v>
      </c>
      <c r="AK54" s="133">
        <f t="shared" si="1"/>
        <v>0</v>
      </c>
      <c r="AL54" s="133">
        <f t="shared" si="1"/>
        <v>0</v>
      </c>
      <c r="AM54" s="133">
        <f t="shared" si="1"/>
        <v>0</v>
      </c>
      <c r="AN54" s="133">
        <f t="shared" si="1"/>
        <v>0</v>
      </c>
      <c r="AO54" s="133">
        <f t="shared" si="1"/>
        <v>0</v>
      </c>
      <c r="AP54" s="133">
        <f t="shared" si="1"/>
        <v>0</v>
      </c>
      <c r="AQ54" s="133">
        <f t="shared" si="1"/>
        <v>0</v>
      </c>
    </row>
    <row r="55" spans="1:43" x14ac:dyDescent="0.2">
      <c r="A55" s="105" t="s">
        <v>94</v>
      </c>
      <c r="B55" s="133">
        <f t="shared" si="0"/>
        <v>0</v>
      </c>
      <c r="C55" s="133">
        <f t="shared" si="1"/>
        <v>0</v>
      </c>
      <c r="D55" s="133">
        <f t="shared" si="1"/>
        <v>0</v>
      </c>
      <c r="E55" s="133">
        <f t="shared" si="1"/>
        <v>0</v>
      </c>
      <c r="F55" s="133">
        <f t="shared" si="1"/>
        <v>0</v>
      </c>
      <c r="G55" s="133">
        <f t="shared" si="1"/>
        <v>0</v>
      </c>
      <c r="H55" s="133">
        <f t="shared" si="1"/>
        <v>0</v>
      </c>
      <c r="I55" s="133">
        <f t="shared" si="1"/>
        <v>0</v>
      </c>
      <c r="J55" s="133">
        <f t="shared" si="1"/>
        <v>0</v>
      </c>
      <c r="K55" s="133">
        <f t="shared" si="1"/>
        <v>0</v>
      </c>
      <c r="L55" s="133">
        <f t="shared" si="1"/>
        <v>0</v>
      </c>
      <c r="M55" s="133">
        <f t="shared" si="1"/>
        <v>0</v>
      </c>
      <c r="N55" s="133">
        <f t="shared" si="1"/>
        <v>0</v>
      </c>
      <c r="O55" s="133">
        <f t="shared" si="1"/>
        <v>0</v>
      </c>
      <c r="P55" s="133">
        <f t="shared" si="1"/>
        <v>0</v>
      </c>
      <c r="Q55" s="133">
        <f t="shared" si="1"/>
        <v>0</v>
      </c>
      <c r="R55" s="133">
        <f t="shared" si="1"/>
        <v>0</v>
      </c>
      <c r="S55" s="133">
        <f t="shared" si="1"/>
        <v>0</v>
      </c>
      <c r="T55" s="133">
        <f t="shared" si="1"/>
        <v>0</v>
      </c>
      <c r="U55" s="133">
        <f t="shared" si="1"/>
        <v>0</v>
      </c>
      <c r="V55" s="133">
        <f t="shared" si="1"/>
        <v>0</v>
      </c>
      <c r="W55" s="133">
        <f t="shared" si="1"/>
        <v>0</v>
      </c>
      <c r="X55" s="133">
        <f t="shared" si="1"/>
        <v>0</v>
      </c>
      <c r="Y55" s="133">
        <f t="shared" si="1"/>
        <v>0</v>
      </c>
      <c r="Z55" s="133">
        <f t="shared" si="1"/>
        <v>0</v>
      </c>
      <c r="AA55" s="133">
        <f t="shared" si="1"/>
        <v>0</v>
      </c>
      <c r="AB55" s="133">
        <f t="shared" si="1"/>
        <v>0</v>
      </c>
      <c r="AC55" s="133">
        <f t="shared" si="1"/>
        <v>0</v>
      </c>
      <c r="AD55" s="133">
        <f t="shared" si="1"/>
        <v>0</v>
      </c>
      <c r="AE55" s="133">
        <f t="shared" si="1"/>
        <v>0</v>
      </c>
      <c r="AF55" s="133">
        <f t="shared" si="1"/>
        <v>0</v>
      </c>
      <c r="AG55" s="133">
        <f t="shared" si="1"/>
        <v>0</v>
      </c>
      <c r="AH55" s="133">
        <f t="shared" si="1"/>
        <v>0</v>
      </c>
      <c r="AI55" s="133">
        <f t="shared" si="1"/>
        <v>0</v>
      </c>
      <c r="AJ55" s="133">
        <f t="shared" si="1"/>
        <v>0</v>
      </c>
      <c r="AK55" s="133">
        <f t="shared" si="1"/>
        <v>0</v>
      </c>
      <c r="AL55" s="133">
        <f t="shared" si="1"/>
        <v>0</v>
      </c>
      <c r="AM55" s="133">
        <f t="shared" si="1"/>
        <v>0</v>
      </c>
      <c r="AN55" s="133">
        <f t="shared" si="1"/>
        <v>0</v>
      </c>
      <c r="AO55" s="133">
        <f t="shared" si="1"/>
        <v>0</v>
      </c>
      <c r="AP55" s="133">
        <f t="shared" si="1"/>
        <v>0</v>
      </c>
      <c r="AQ55" s="133">
        <f t="shared" si="1"/>
        <v>0</v>
      </c>
    </row>
    <row r="56" spans="1:43" x14ac:dyDescent="0.2">
      <c r="A56" s="105" t="s">
        <v>95</v>
      </c>
      <c r="B56" s="133">
        <f t="shared" si="0"/>
        <v>0</v>
      </c>
      <c r="C56" s="133">
        <f t="shared" si="1"/>
        <v>0</v>
      </c>
      <c r="D56" s="133">
        <f t="shared" si="1"/>
        <v>0</v>
      </c>
      <c r="E56" s="133">
        <f t="shared" si="1"/>
        <v>0</v>
      </c>
      <c r="F56" s="133">
        <f t="shared" si="1"/>
        <v>0</v>
      </c>
      <c r="G56" s="133">
        <f t="shared" si="1"/>
        <v>0</v>
      </c>
      <c r="H56" s="133">
        <f t="shared" si="1"/>
        <v>0</v>
      </c>
      <c r="I56" s="133">
        <f t="shared" si="1"/>
        <v>0</v>
      </c>
      <c r="J56" s="133">
        <f t="shared" si="1"/>
        <v>0</v>
      </c>
      <c r="K56" s="133">
        <f t="shared" si="1"/>
        <v>0</v>
      </c>
      <c r="L56" s="133">
        <f t="shared" ref="L56:AQ63" si="2">SUMIFS(L$2:L$44,$AR$2:$AR$44,$A56)</f>
        <v>0</v>
      </c>
      <c r="M56" s="133">
        <f t="shared" si="2"/>
        <v>0</v>
      </c>
      <c r="N56" s="133">
        <f t="shared" si="2"/>
        <v>0</v>
      </c>
      <c r="O56" s="133">
        <f t="shared" si="2"/>
        <v>0</v>
      </c>
      <c r="P56" s="133">
        <f t="shared" si="2"/>
        <v>0</v>
      </c>
      <c r="Q56" s="133">
        <f t="shared" si="2"/>
        <v>0</v>
      </c>
      <c r="R56" s="133">
        <f t="shared" si="2"/>
        <v>0</v>
      </c>
      <c r="S56" s="133">
        <f t="shared" si="2"/>
        <v>0</v>
      </c>
      <c r="T56" s="133">
        <f t="shared" si="2"/>
        <v>0</v>
      </c>
      <c r="U56" s="133">
        <f t="shared" si="2"/>
        <v>0</v>
      </c>
      <c r="V56" s="133">
        <f t="shared" si="2"/>
        <v>0</v>
      </c>
      <c r="W56" s="133">
        <f t="shared" si="2"/>
        <v>0</v>
      </c>
      <c r="X56" s="133">
        <f t="shared" si="2"/>
        <v>0</v>
      </c>
      <c r="Y56" s="133">
        <f t="shared" si="2"/>
        <v>0</v>
      </c>
      <c r="Z56" s="133">
        <f t="shared" si="2"/>
        <v>0</v>
      </c>
      <c r="AA56" s="133">
        <f t="shared" si="2"/>
        <v>0</v>
      </c>
      <c r="AB56" s="133">
        <f t="shared" si="2"/>
        <v>0</v>
      </c>
      <c r="AC56" s="133">
        <f t="shared" si="2"/>
        <v>0</v>
      </c>
      <c r="AD56" s="133">
        <f t="shared" si="2"/>
        <v>0</v>
      </c>
      <c r="AE56" s="133">
        <f t="shared" si="2"/>
        <v>0</v>
      </c>
      <c r="AF56" s="133">
        <f t="shared" si="2"/>
        <v>0</v>
      </c>
      <c r="AG56" s="133">
        <f t="shared" si="2"/>
        <v>0</v>
      </c>
      <c r="AH56" s="133">
        <f t="shared" si="2"/>
        <v>0</v>
      </c>
      <c r="AI56" s="133">
        <f t="shared" si="2"/>
        <v>0</v>
      </c>
      <c r="AJ56" s="133">
        <f t="shared" si="2"/>
        <v>0</v>
      </c>
      <c r="AK56" s="133">
        <f t="shared" si="2"/>
        <v>0</v>
      </c>
      <c r="AL56" s="133">
        <f t="shared" si="2"/>
        <v>0</v>
      </c>
      <c r="AM56" s="133">
        <f t="shared" si="2"/>
        <v>0</v>
      </c>
      <c r="AN56" s="133">
        <f t="shared" si="2"/>
        <v>0</v>
      </c>
      <c r="AO56" s="133">
        <f t="shared" si="2"/>
        <v>0</v>
      </c>
      <c r="AP56" s="133">
        <f t="shared" si="2"/>
        <v>0</v>
      </c>
      <c r="AQ56" s="133">
        <f t="shared" si="2"/>
        <v>0</v>
      </c>
    </row>
    <row r="57" spans="1:43" x14ac:dyDescent="0.2">
      <c r="A57" s="105" t="s">
        <v>96</v>
      </c>
      <c r="B57" s="133">
        <f t="shared" si="0"/>
        <v>0</v>
      </c>
      <c r="C57" s="133">
        <f t="shared" ref="C57:AP68" si="3">SUMIFS(C$2:C$44,$AR$2:$AR$44,$A57)</f>
        <v>0</v>
      </c>
      <c r="D57" s="133">
        <f t="shared" si="3"/>
        <v>0</v>
      </c>
      <c r="E57" s="133">
        <f t="shared" si="3"/>
        <v>0</v>
      </c>
      <c r="F57" s="133">
        <f t="shared" si="3"/>
        <v>0</v>
      </c>
      <c r="G57" s="133">
        <f t="shared" si="3"/>
        <v>0</v>
      </c>
      <c r="H57" s="133">
        <f t="shared" si="3"/>
        <v>0</v>
      </c>
      <c r="I57" s="133">
        <f t="shared" si="3"/>
        <v>0</v>
      </c>
      <c r="J57" s="133">
        <f t="shared" si="3"/>
        <v>0</v>
      </c>
      <c r="K57" s="133">
        <f t="shared" si="3"/>
        <v>0</v>
      </c>
      <c r="L57" s="133">
        <f t="shared" si="2"/>
        <v>0</v>
      </c>
      <c r="M57" s="133">
        <f t="shared" si="2"/>
        <v>0</v>
      </c>
      <c r="N57" s="133">
        <f t="shared" si="2"/>
        <v>0</v>
      </c>
      <c r="O57" s="133">
        <f t="shared" si="2"/>
        <v>0</v>
      </c>
      <c r="P57" s="133">
        <f t="shared" si="2"/>
        <v>0</v>
      </c>
      <c r="Q57" s="133">
        <f t="shared" si="2"/>
        <v>0</v>
      </c>
      <c r="R57" s="133">
        <f t="shared" si="2"/>
        <v>0</v>
      </c>
      <c r="S57" s="133">
        <f t="shared" si="2"/>
        <v>0</v>
      </c>
      <c r="T57" s="133">
        <f t="shared" si="2"/>
        <v>0</v>
      </c>
      <c r="U57" s="133">
        <f t="shared" si="2"/>
        <v>0</v>
      </c>
      <c r="V57" s="133">
        <f t="shared" si="2"/>
        <v>0</v>
      </c>
      <c r="W57" s="133">
        <f t="shared" si="2"/>
        <v>0</v>
      </c>
      <c r="X57" s="133">
        <f t="shared" si="2"/>
        <v>0</v>
      </c>
      <c r="Y57" s="133">
        <f t="shared" si="2"/>
        <v>0</v>
      </c>
      <c r="Z57" s="133">
        <f t="shared" si="2"/>
        <v>0</v>
      </c>
      <c r="AA57" s="133">
        <f t="shared" si="2"/>
        <v>0</v>
      </c>
      <c r="AB57" s="133">
        <f t="shared" si="2"/>
        <v>0</v>
      </c>
      <c r="AC57" s="133">
        <f t="shared" si="2"/>
        <v>0</v>
      </c>
      <c r="AD57" s="133">
        <f t="shared" si="2"/>
        <v>0</v>
      </c>
      <c r="AE57" s="133">
        <f t="shared" si="2"/>
        <v>0</v>
      </c>
      <c r="AF57" s="133">
        <f t="shared" si="2"/>
        <v>0</v>
      </c>
      <c r="AG57" s="133">
        <f t="shared" si="2"/>
        <v>0</v>
      </c>
      <c r="AH57" s="133">
        <f t="shared" si="2"/>
        <v>0</v>
      </c>
      <c r="AI57" s="133">
        <f t="shared" si="2"/>
        <v>0</v>
      </c>
      <c r="AJ57" s="133">
        <f t="shared" si="2"/>
        <v>0</v>
      </c>
      <c r="AK57" s="133">
        <f t="shared" si="2"/>
        <v>0</v>
      </c>
      <c r="AL57" s="133">
        <f t="shared" si="2"/>
        <v>0</v>
      </c>
      <c r="AM57" s="133">
        <f t="shared" si="2"/>
        <v>0</v>
      </c>
      <c r="AN57" s="133">
        <f t="shared" si="2"/>
        <v>0</v>
      </c>
      <c r="AO57" s="133">
        <f t="shared" si="2"/>
        <v>0</v>
      </c>
      <c r="AP57" s="133">
        <f t="shared" si="2"/>
        <v>0</v>
      </c>
      <c r="AQ57" s="133">
        <f t="shared" si="2"/>
        <v>0</v>
      </c>
    </row>
    <row r="58" spans="1:43" x14ac:dyDescent="0.2">
      <c r="A58" s="105" t="s">
        <v>97</v>
      </c>
      <c r="B58" s="133">
        <f t="shared" si="0"/>
        <v>2.6545396486059E+16</v>
      </c>
      <c r="C58" s="133">
        <f t="shared" si="3"/>
        <v>2.73914579387955E+16</v>
      </c>
      <c r="D58" s="133">
        <f t="shared" si="3"/>
        <v>2.8557618757755688E+16</v>
      </c>
      <c r="E58" s="133">
        <f t="shared" si="3"/>
        <v>2.803101889389566E+16</v>
      </c>
      <c r="F58" s="133">
        <f t="shared" si="3"/>
        <v>3.0325739197731568E+16</v>
      </c>
      <c r="G58" s="133">
        <f t="shared" si="3"/>
        <v>3.2928411017722784E+16</v>
      </c>
      <c r="H58" s="133">
        <f t="shared" si="3"/>
        <v>3.4709339099550136E+16</v>
      </c>
      <c r="I58" s="133">
        <f t="shared" si="3"/>
        <v>3.5511087290719688E+16</v>
      </c>
      <c r="J58" s="133">
        <f t="shared" si="3"/>
        <v>3.6312835481889232E+16</v>
      </c>
      <c r="K58" s="133">
        <f t="shared" si="3"/>
        <v>3.7114583673058792E+16</v>
      </c>
      <c r="L58" s="133">
        <f t="shared" si="2"/>
        <v>3.7916331864228336E+16</v>
      </c>
      <c r="M58" s="133">
        <f t="shared" si="2"/>
        <v>3.8718080055397888E+16</v>
      </c>
      <c r="N58" s="133">
        <f t="shared" si="2"/>
        <v>3.87753497780702E+16</v>
      </c>
      <c r="O58" s="133">
        <f t="shared" si="2"/>
        <v>3.8832619500742528E+16</v>
      </c>
      <c r="P58" s="133">
        <f t="shared" si="2"/>
        <v>3.888988922341484E+16</v>
      </c>
      <c r="Q58" s="133">
        <f t="shared" si="2"/>
        <v>3.894715894608716E+16</v>
      </c>
      <c r="R58" s="133">
        <f t="shared" si="2"/>
        <v>3.9004428668759472E+16</v>
      </c>
      <c r="S58" s="133">
        <f t="shared" si="2"/>
        <v>3.8546287796849112E+16</v>
      </c>
      <c r="T58" s="133">
        <f t="shared" si="2"/>
        <v>3.8088146924938752E+16</v>
      </c>
      <c r="U58" s="133">
        <f t="shared" si="2"/>
        <v>3.7630006053028384E+16</v>
      </c>
      <c r="V58" s="133">
        <f t="shared" si="2"/>
        <v>3.7171865181118024E+16</v>
      </c>
      <c r="W58" s="133">
        <f t="shared" si="2"/>
        <v>3.6713724309207664E+16</v>
      </c>
      <c r="X58" s="133">
        <f t="shared" si="2"/>
        <v>3.5854706651569848E+16</v>
      </c>
      <c r="Y58" s="133">
        <f t="shared" si="2"/>
        <v>3.4995688993932052E+16</v>
      </c>
      <c r="Z58" s="133">
        <f t="shared" si="2"/>
        <v>3.413667133629424E+16</v>
      </c>
      <c r="AA58" s="133">
        <f t="shared" si="2"/>
        <v>3.3277653678656436E+16</v>
      </c>
      <c r="AB58" s="133">
        <f t="shared" si="2"/>
        <v>3.241863602101862E+16</v>
      </c>
      <c r="AC58" s="133">
        <f t="shared" si="2"/>
        <v>3.1559618363380816E+16</v>
      </c>
      <c r="AD58" s="133">
        <f t="shared" si="2"/>
        <v>3.0700600705743016E+16</v>
      </c>
      <c r="AE58" s="133">
        <f t="shared" si="2"/>
        <v>2.9841583048105208E+16</v>
      </c>
      <c r="AF58" s="133">
        <f t="shared" si="2"/>
        <v>2.8982565390467408E+16</v>
      </c>
      <c r="AG58" s="133">
        <f t="shared" si="2"/>
        <v>2.81235477328296E+16</v>
      </c>
      <c r="AH58" s="133">
        <f t="shared" si="2"/>
        <v>2.7379064140251104E+16</v>
      </c>
      <c r="AI58" s="133">
        <f t="shared" si="2"/>
        <v>2.6634580547672604E+16</v>
      </c>
      <c r="AJ58" s="133">
        <f t="shared" si="2"/>
        <v>2.5890096955094108E+16</v>
      </c>
      <c r="AK58" s="133">
        <f t="shared" si="2"/>
        <v>2.5145613362515608E+16</v>
      </c>
      <c r="AL58" s="133">
        <f t="shared" si="2"/>
        <v>2.4401129769937108E+16</v>
      </c>
      <c r="AM58" s="133">
        <f t="shared" si="2"/>
        <v>2.36192483976247E+16</v>
      </c>
      <c r="AN58" s="133">
        <f t="shared" si="2"/>
        <v>2.2837367025312296E+16</v>
      </c>
      <c r="AO58" s="133">
        <f t="shared" si="2"/>
        <v>2.2055485652999892E+16</v>
      </c>
      <c r="AP58" s="133">
        <f t="shared" si="2"/>
        <v>2.1273604280687488E+16</v>
      </c>
      <c r="AQ58" s="133">
        <f t="shared" si="2"/>
        <v>2.0491722908375076E+16</v>
      </c>
    </row>
    <row r="59" spans="1:43" x14ac:dyDescent="0.2">
      <c r="A59" s="105" t="s">
        <v>98</v>
      </c>
      <c r="B59" s="133">
        <f t="shared" si="0"/>
        <v>0</v>
      </c>
      <c r="C59" s="133">
        <f t="shared" si="3"/>
        <v>0</v>
      </c>
      <c r="D59" s="133">
        <f t="shared" si="3"/>
        <v>0</v>
      </c>
      <c r="E59" s="133">
        <f t="shared" si="3"/>
        <v>0</v>
      </c>
      <c r="F59" s="133">
        <f t="shared" si="3"/>
        <v>0</v>
      </c>
      <c r="G59" s="133">
        <f t="shared" si="3"/>
        <v>0</v>
      </c>
      <c r="H59" s="133">
        <f t="shared" si="3"/>
        <v>0</v>
      </c>
      <c r="I59" s="133">
        <f t="shared" si="3"/>
        <v>0</v>
      </c>
      <c r="J59" s="133">
        <f t="shared" si="3"/>
        <v>0</v>
      </c>
      <c r="K59" s="133">
        <f t="shared" si="3"/>
        <v>0</v>
      </c>
      <c r="L59" s="133">
        <f t="shared" si="2"/>
        <v>0</v>
      </c>
      <c r="M59" s="133">
        <f t="shared" si="2"/>
        <v>0</v>
      </c>
      <c r="N59" s="133">
        <f t="shared" si="2"/>
        <v>0</v>
      </c>
      <c r="O59" s="133">
        <f t="shared" si="2"/>
        <v>0</v>
      </c>
      <c r="P59" s="133">
        <f t="shared" si="2"/>
        <v>0</v>
      </c>
      <c r="Q59" s="133">
        <f t="shared" si="2"/>
        <v>0</v>
      </c>
      <c r="R59" s="133">
        <f t="shared" si="2"/>
        <v>0</v>
      </c>
      <c r="S59" s="133">
        <f t="shared" si="2"/>
        <v>0</v>
      </c>
      <c r="T59" s="133">
        <f t="shared" si="2"/>
        <v>0</v>
      </c>
      <c r="U59" s="133">
        <f t="shared" si="2"/>
        <v>0</v>
      </c>
      <c r="V59" s="133">
        <f t="shared" si="2"/>
        <v>0</v>
      </c>
      <c r="W59" s="133">
        <f t="shared" si="2"/>
        <v>0</v>
      </c>
      <c r="X59" s="133">
        <f t="shared" si="2"/>
        <v>0</v>
      </c>
      <c r="Y59" s="133">
        <f t="shared" si="2"/>
        <v>0</v>
      </c>
      <c r="Z59" s="133">
        <f t="shared" si="2"/>
        <v>0</v>
      </c>
      <c r="AA59" s="133">
        <f t="shared" si="2"/>
        <v>0</v>
      </c>
      <c r="AB59" s="133">
        <f t="shared" si="2"/>
        <v>0</v>
      </c>
      <c r="AC59" s="133">
        <f t="shared" si="2"/>
        <v>0</v>
      </c>
      <c r="AD59" s="133">
        <f t="shared" si="2"/>
        <v>0</v>
      </c>
      <c r="AE59" s="133">
        <f t="shared" si="2"/>
        <v>0</v>
      </c>
      <c r="AF59" s="133">
        <f t="shared" si="2"/>
        <v>0</v>
      </c>
      <c r="AG59" s="133">
        <f t="shared" si="2"/>
        <v>0</v>
      </c>
      <c r="AH59" s="133">
        <f t="shared" si="2"/>
        <v>0</v>
      </c>
      <c r="AI59" s="133">
        <f t="shared" si="2"/>
        <v>0</v>
      </c>
      <c r="AJ59" s="133">
        <f t="shared" si="2"/>
        <v>0</v>
      </c>
      <c r="AK59" s="133">
        <f t="shared" si="2"/>
        <v>0</v>
      </c>
      <c r="AL59" s="133">
        <f t="shared" si="2"/>
        <v>0</v>
      </c>
      <c r="AM59" s="133">
        <f t="shared" si="2"/>
        <v>0</v>
      </c>
      <c r="AN59" s="133">
        <f t="shared" si="2"/>
        <v>0</v>
      </c>
      <c r="AO59" s="133">
        <f t="shared" si="2"/>
        <v>0</v>
      </c>
      <c r="AP59" s="133">
        <f t="shared" si="2"/>
        <v>0</v>
      </c>
      <c r="AQ59" s="133">
        <f t="shared" si="2"/>
        <v>0</v>
      </c>
    </row>
    <row r="60" spans="1:43" x14ac:dyDescent="0.2">
      <c r="A60" s="105" t="s">
        <v>99</v>
      </c>
      <c r="B60" s="133">
        <f t="shared" si="0"/>
        <v>0</v>
      </c>
      <c r="C60" s="133">
        <f t="shared" si="3"/>
        <v>0</v>
      </c>
      <c r="D60" s="133">
        <f t="shared" si="3"/>
        <v>0</v>
      </c>
      <c r="E60" s="133">
        <f t="shared" si="3"/>
        <v>0</v>
      </c>
      <c r="F60" s="133">
        <f t="shared" si="3"/>
        <v>0</v>
      </c>
      <c r="G60" s="133">
        <f t="shared" si="3"/>
        <v>0</v>
      </c>
      <c r="H60" s="133">
        <f t="shared" si="3"/>
        <v>0</v>
      </c>
      <c r="I60" s="133">
        <f t="shared" si="3"/>
        <v>0</v>
      </c>
      <c r="J60" s="133">
        <f t="shared" si="3"/>
        <v>0</v>
      </c>
      <c r="K60" s="133">
        <f t="shared" si="3"/>
        <v>0</v>
      </c>
      <c r="L60" s="133">
        <f t="shared" si="2"/>
        <v>0</v>
      </c>
      <c r="M60" s="133">
        <f t="shared" si="2"/>
        <v>0</v>
      </c>
      <c r="N60" s="133">
        <f t="shared" si="2"/>
        <v>0</v>
      </c>
      <c r="O60" s="133">
        <f t="shared" si="2"/>
        <v>0</v>
      </c>
      <c r="P60" s="133">
        <f t="shared" si="2"/>
        <v>0</v>
      </c>
      <c r="Q60" s="133">
        <f t="shared" si="2"/>
        <v>0</v>
      </c>
      <c r="R60" s="133">
        <f t="shared" si="2"/>
        <v>0</v>
      </c>
      <c r="S60" s="133">
        <f t="shared" si="2"/>
        <v>0</v>
      </c>
      <c r="T60" s="133">
        <f t="shared" si="2"/>
        <v>0</v>
      </c>
      <c r="U60" s="133">
        <f t="shared" si="2"/>
        <v>0</v>
      </c>
      <c r="V60" s="133">
        <f t="shared" si="2"/>
        <v>0</v>
      </c>
      <c r="W60" s="133">
        <f t="shared" si="2"/>
        <v>0</v>
      </c>
      <c r="X60" s="133">
        <f t="shared" si="2"/>
        <v>0</v>
      </c>
      <c r="Y60" s="133">
        <f t="shared" si="2"/>
        <v>0</v>
      </c>
      <c r="Z60" s="133">
        <f t="shared" si="2"/>
        <v>0</v>
      </c>
      <c r="AA60" s="133">
        <f t="shared" si="2"/>
        <v>0</v>
      </c>
      <c r="AB60" s="133">
        <f t="shared" si="2"/>
        <v>0</v>
      </c>
      <c r="AC60" s="133">
        <f t="shared" si="2"/>
        <v>0</v>
      </c>
      <c r="AD60" s="133">
        <f t="shared" si="2"/>
        <v>0</v>
      </c>
      <c r="AE60" s="133">
        <f t="shared" si="2"/>
        <v>0</v>
      </c>
      <c r="AF60" s="133">
        <f t="shared" si="2"/>
        <v>0</v>
      </c>
      <c r="AG60" s="133">
        <f t="shared" si="2"/>
        <v>0</v>
      </c>
      <c r="AH60" s="133">
        <f t="shared" si="2"/>
        <v>0</v>
      </c>
      <c r="AI60" s="133">
        <f t="shared" si="2"/>
        <v>0</v>
      </c>
      <c r="AJ60" s="133">
        <f t="shared" si="2"/>
        <v>0</v>
      </c>
      <c r="AK60" s="133">
        <f t="shared" si="2"/>
        <v>0</v>
      </c>
      <c r="AL60" s="133">
        <f t="shared" si="2"/>
        <v>0</v>
      </c>
      <c r="AM60" s="133">
        <f t="shared" si="2"/>
        <v>0</v>
      </c>
      <c r="AN60" s="133">
        <f t="shared" si="2"/>
        <v>0</v>
      </c>
      <c r="AO60" s="133">
        <f t="shared" si="2"/>
        <v>0</v>
      </c>
      <c r="AP60" s="133">
        <f t="shared" si="2"/>
        <v>0</v>
      </c>
      <c r="AQ60" s="133">
        <f t="shared" si="2"/>
        <v>0</v>
      </c>
    </row>
    <row r="61" spans="1:43" x14ac:dyDescent="0.2">
      <c r="A61" s="105" t="s">
        <v>100</v>
      </c>
      <c r="B61" s="133">
        <f t="shared" si="0"/>
        <v>0</v>
      </c>
      <c r="C61" s="133">
        <f t="shared" si="3"/>
        <v>0</v>
      </c>
      <c r="D61" s="133">
        <f t="shared" si="3"/>
        <v>0</v>
      </c>
      <c r="E61" s="133">
        <f t="shared" si="3"/>
        <v>0</v>
      </c>
      <c r="F61" s="133">
        <f t="shared" si="3"/>
        <v>0</v>
      </c>
      <c r="G61" s="133">
        <f t="shared" si="3"/>
        <v>0</v>
      </c>
      <c r="H61" s="133">
        <f t="shared" si="3"/>
        <v>0</v>
      </c>
      <c r="I61" s="133">
        <f t="shared" si="3"/>
        <v>0</v>
      </c>
      <c r="J61" s="133">
        <f t="shared" si="3"/>
        <v>0</v>
      </c>
      <c r="K61" s="133">
        <f t="shared" si="3"/>
        <v>0</v>
      </c>
      <c r="L61" s="133">
        <f t="shared" si="2"/>
        <v>0</v>
      </c>
      <c r="M61" s="133">
        <f t="shared" si="2"/>
        <v>0</v>
      </c>
      <c r="N61" s="133">
        <f t="shared" si="2"/>
        <v>0</v>
      </c>
      <c r="O61" s="133">
        <f t="shared" si="2"/>
        <v>0</v>
      </c>
      <c r="P61" s="133">
        <f t="shared" si="2"/>
        <v>0</v>
      </c>
      <c r="Q61" s="133">
        <f t="shared" si="2"/>
        <v>0</v>
      </c>
      <c r="R61" s="133">
        <f t="shared" si="2"/>
        <v>0</v>
      </c>
      <c r="S61" s="133">
        <f t="shared" si="2"/>
        <v>0</v>
      </c>
      <c r="T61" s="133">
        <f t="shared" si="2"/>
        <v>0</v>
      </c>
      <c r="U61" s="133">
        <f t="shared" si="2"/>
        <v>0</v>
      </c>
      <c r="V61" s="133">
        <f t="shared" si="2"/>
        <v>0</v>
      </c>
      <c r="W61" s="133">
        <f t="shared" si="2"/>
        <v>0</v>
      </c>
      <c r="X61" s="133">
        <f t="shared" si="2"/>
        <v>0</v>
      </c>
      <c r="Y61" s="133">
        <f t="shared" si="2"/>
        <v>0</v>
      </c>
      <c r="Z61" s="133">
        <f t="shared" si="2"/>
        <v>0</v>
      </c>
      <c r="AA61" s="133">
        <f t="shared" si="2"/>
        <v>0</v>
      </c>
      <c r="AB61" s="133">
        <f t="shared" si="2"/>
        <v>0</v>
      </c>
      <c r="AC61" s="133">
        <f t="shared" si="2"/>
        <v>0</v>
      </c>
      <c r="AD61" s="133">
        <f t="shared" si="2"/>
        <v>0</v>
      </c>
      <c r="AE61" s="133">
        <f t="shared" si="2"/>
        <v>0</v>
      </c>
      <c r="AF61" s="133">
        <f t="shared" si="2"/>
        <v>0</v>
      </c>
      <c r="AG61" s="133">
        <f t="shared" si="2"/>
        <v>0</v>
      </c>
      <c r="AH61" s="133">
        <f t="shared" si="2"/>
        <v>0</v>
      </c>
      <c r="AI61" s="133">
        <f t="shared" si="2"/>
        <v>0</v>
      </c>
      <c r="AJ61" s="133">
        <f t="shared" si="2"/>
        <v>0</v>
      </c>
      <c r="AK61" s="133">
        <f t="shared" si="2"/>
        <v>0</v>
      </c>
      <c r="AL61" s="133">
        <f t="shared" si="2"/>
        <v>0</v>
      </c>
      <c r="AM61" s="133">
        <f t="shared" si="2"/>
        <v>0</v>
      </c>
      <c r="AN61" s="133">
        <f t="shared" si="2"/>
        <v>0</v>
      </c>
      <c r="AO61" s="133">
        <f t="shared" si="2"/>
        <v>0</v>
      </c>
      <c r="AP61" s="133">
        <f t="shared" si="2"/>
        <v>0</v>
      </c>
      <c r="AQ61" s="133">
        <f t="shared" si="2"/>
        <v>0</v>
      </c>
    </row>
    <row r="62" spans="1:43" x14ac:dyDescent="0.2">
      <c r="A62" s="105" t="s">
        <v>101</v>
      </c>
      <c r="B62" s="133">
        <f t="shared" si="0"/>
        <v>0</v>
      </c>
      <c r="C62" s="133">
        <f t="shared" si="3"/>
        <v>0</v>
      </c>
      <c r="D62" s="133">
        <f t="shared" si="3"/>
        <v>0</v>
      </c>
      <c r="E62" s="133">
        <f t="shared" si="3"/>
        <v>0</v>
      </c>
      <c r="F62" s="133">
        <f t="shared" si="3"/>
        <v>0</v>
      </c>
      <c r="G62" s="133">
        <f t="shared" si="3"/>
        <v>0</v>
      </c>
      <c r="H62" s="133">
        <f t="shared" si="3"/>
        <v>0</v>
      </c>
      <c r="I62" s="133">
        <f t="shared" si="3"/>
        <v>0</v>
      </c>
      <c r="J62" s="133">
        <f t="shared" si="3"/>
        <v>0</v>
      </c>
      <c r="K62" s="133">
        <f t="shared" si="3"/>
        <v>0</v>
      </c>
      <c r="L62" s="133">
        <f t="shared" si="2"/>
        <v>0</v>
      </c>
      <c r="M62" s="133">
        <f t="shared" si="2"/>
        <v>0</v>
      </c>
      <c r="N62" s="133">
        <f t="shared" si="2"/>
        <v>0</v>
      </c>
      <c r="O62" s="133">
        <f t="shared" si="2"/>
        <v>0</v>
      </c>
      <c r="P62" s="133">
        <f t="shared" si="2"/>
        <v>0</v>
      </c>
      <c r="Q62" s="133">
        <f t="shared" si="2"/>
        <v>0</v>
      </c>
      <c r="R62" s="133">
        <f t="shared" si="2"/>
        <v>0</v>
      </c>
      <c r="S62" s="133">
        <f t="shared" si="2"/>
        <v>0</v>
      </c>
      <c r="T62" s="133">
        <f t="shared" si="2"/>
        <v>0</v>
      </c>
      <c r="U62" s="133">
        <f t="shared" si="2"/>
        <v>0</v>
      </c>
      <c r="V62" s="133">
        <f t="shared" si="2"/>
        <v>0</v>
      </c>
      <c r="W62" s="133">
        <f t="shared" si="2"/>
        <v>0</v>
      </c>
      <c r="X62" s="133">
        <f t="shared" si="2"/>
        <v>0</v>
      </c>
      <c r="Y62" s="133">
        <f t="shared" si="2"/>
        <v>0</v>
      </c>
      <c r="Z62" s="133">
        <f t="shared" si="2"/>
        <v>0</v>
      </c>
      <c r="AA62" s="133">
        <f t="shared" si="2"/>
        <v>0</v>
      </c>
      <c r="AB62" s="133">
        <f t="shared" si="2"/>
        <v>0</v>
      </c>
      <c r="AC62" s="133">
        <f t="shared" si="2"/>
        <v>0</v>
      </c>
      <c r="AD62" s="133">
        <f t="shared" si="2"/>
        <v>0</v>
      </c>
      <c r="AE62" s="133">
        <f t="shared" si="2"/>
        <v>0</v>
      </c>
      <c r="AF62" s="133">
        <f t="shared" si="2"/>
        <v>0</v>
      </c>
      <c r="AG62" s="133">
        <f t="shared" si="2"/>
        <v>0</v>
      </c>
      <c r="AH62" s="133">
        <f t="shared" si="2"/>
        <v>0</v>
      </c>
      <c r="AI62" s="133">
        <f t="shared" si="2"/>
        <v>0</v>
      </c>
      <c r="AJ62" s="133">
        <f t="shared" si="2"/>
        <v>0</v>
      </c>
      <c r="AK62" s="133">
        <f t="shared" si="2"/>
        <v>0</v>
      </c>
      <c r="AL62" s="133">
        <f t="shared" si="2"/>
        <v>0</v>
      </c>
      <c r="AM62" s="133">
        <f t="shared" si="2"/>
        <v>0</v>
      </c>
      <c r="AN62" s="133">
        <f t="shared" si="2"/>
        <v>0</v>
      </c>
      <c r="AO62" s="133">
        <f t="shared" si="2"/>
        <v>0</v>
      </c>
      <c r="AP62" s="133">
        <f t="shared" si="2"/>
        <v>0</v>
      </c>
      <c r="AQ62" s="133">
        <f t="shared" si="2"/>
        <v>0</v>
      </c>
    </row>
    <row r="63" spans="1:43" x14ac:dyDescent="0.2">
      <c r="A63" s="105" t="s">
        <v>102</v>
      </c>
      <c r="B63" s="133">
        <f t="shared" si="0"/>
        <v>0</v>
      </c>
      <c r="C63" s="133">
        <f t="shared" si="3"/>
        <v>0</v>
      </c>
      <c r="D63" s="133">
        <f t="shared" si="3"/>
        <v>0</v>
      </c>
      <c r="E63" s="133">
        <f t="shared" si="3"/>
        <v>0</v>
      </c>
      <c r="F63" s="133">
        <f t="shared" si="3"/>
        <v>0</v>
      </c>
      <c r="G63" s="133">
        <f t="shared" si="3"/>
        <v>0</v>
      </c>
      <c r="H63" s="133">
        <f t="shared" si="3"/>
        <v>0</v>
      </c>
      <c r="I63" s="133">
        <f t="shared" si="3"/>
        <v>0</v>
      </c>
      <c r="J63" s="133">
        <f t="shared" si="3"/>
        <v>0</v>
      </c>
      <c r="K63" s="133">
        <f t="shared" si="3"/>
        <v>0</v>
      </c>
      <c r="L63" s="133">
        <f t="shared" si="2"/>
        <v>0</v>
      </c>
      <c r="M63" s="133">
        <f t="shared" si="2"/>
        <v>0</v>
      </c>
      <c r="N63" s="133">
        <f t="shared" si="2"/>
        <v>0</v>
      </c>
      <c r="O63" s="133">
        <f t="shared" si="2"/>
        <v>0</v>
      </c>
      <c r="P63" s="133">
        <f t="shared" si="2"/>
        <v>0</v>
      </c>
      <c r="Q63" s="133">
        <f t="shared" si="2"/>
        <v>0</v>
      </c>
      <c r="R63" s="133">
        <f t="shared" si="2"/>
        <v>0</v>
      </c>
      <c r="S63" s="133">
        <f t="shared" si="2"/>
        <v>0</v>
      </c>
      <c r="T63" s="133">
        <f t="shared" si="2"/>
        <v>0</v>
      </c>
      <c r="U63" s="133">
        <f t="shared" si="2"/>
        <v>0</v>
      </c>
      <c r="V63" s="133">
        <f t="shared" si="2"/>
        <v>0</v>
      </c>
      <c r="W63" s="133">
        <f t="shared" si="2"/>
        <v>0</v>
      </c>
      <c r="X63" s="133">
        <f t="shared" si="2"/>
        <v>0</v>
      </c>
      <c r="Y63" s="133">
        <f t="shared" si="2"/>
        <v>0</v>
      </c>
      <c r="Z63" s="133">
        <f t="shared" si="2"/>
        <v>0</v>
      </c>
      <c r="AA63" s="133">
        <f t="shared" si="2"/>
        <v>0</v>
      </c>
      <c r="AB63" s="133">
        <f t="shared" si="2"/>
        <v>0</v>
      </c>
      <c r="AC63" s="133">
        <f t="shared" si="2"/>
        <v>0</v>
      </c>
      <c r="AD63" s="133">
        <f t="shared" si="2"/>
        <v>0</v>
      </c>
      <c r="AE63" s="133">
        <f t="shared" si="2"/>
        <v>0</v>
      </c>
      <c r="AF63" s="133">
        <f t="shared" si="2"/>
        <v>0</v>
      </c>
      <c r="AG63" s="133">
        <f t="shared" si="2"/>
        <v>0</v>
      </c>
      <c r="AH63" s="133">
        <f t="shared" si="2"/>
        <v>0</v>
      </c>
      <c r="AI63" s="133">
        <f t="shared" si="2"/>
        <v>0</v>
      </c>
      <c r="AJ63" s="133">
        <f t="shared" si="2"/>
        <v>0</v>
      </c>
      <c r="AK63" s="133">
        <f t="shared" si="2"/>
        <v>0</v>
      </c>
      <c r="AL63" s="133">
        <f t="shared" si="2"/>
        <v>0</v>
      </c>
      <c r="AM63" s="133">
        <f t="shared" si="2"/>
        <v>0</v>
      </c>
      <c r="AN63" s="133">
        <f t="shared" si="2"/>
        <v>0</v>
      </c>
      <c r="AO63" s="133">
        <f t="shared" si="2"/>
        <v>0</v>
      </c>
      <c r="AP63" s="133">
        <f t="shared" si="2"/>
        <v>0</v>
      </c>
      <c r="AQ63" s="133">
        <f t="shared" ref="AQ63:AQ74" si="4">SUMIFS(AQ$2:AQ$44,$AR$2:$AR$44,$A63)</f>
        <v>0</v>
      </c>
    </row>
    <row r="64" spans="1:43" x14ac:dyDescent="0.2">
      <c r="A64" s="105" t="s">
        <v>103</v>
      </c>
      <c r="B64" s="133">
        <f t="shared" si="0"/>
        <v>0</v>
      </c>
      <c r="C64" s="133">
        <f t="shared" si="3"/>
        <v>0</v>
      </c>
      <c r="D64" s="133">
        <f t="shared" si="3"/>
        <v>0</v>
      </c>
      <c r="E64" s="133">
        <f t="shared" si="3"/>
        <v>0</v>
      </c>
      <c r="F64" s="133">
        <f t="shared" si="3"/>
        <v>0</v>
      </c>
      <c r="G64" s="133">
        <f t="shared" si="3"/>
        <v>0</v>
      </c>
      <c r="H64" s="133">
        <f t="shared" si="3"/>
        <v>0</v>
      </c>
      <c r="I64" s="133">
        <f t="shared" si="3"/>
        <v>0</v>
      </c>
      <c r="J64" s="133">
        <f t="shared" si="3"/>
        <v>0</v>
      </c>
      <c r="K64" s="133">
        <f t="shared" si="3"/>
        <v>0</v>
      </c>
      <c r="L64" s="133">
        <f t="shared" si="3"/>
        <v>0</v>
      </c>
      <c r="M64" s="133">
        <f t="shared" si="3"/>
        <v>0</v>
      </c>
      <c r="N64" s="133">
        <f t="shared" si="3"/>
        <v>0</v>
      </c>
      <c r="O64" s="133">
        <f t="shared" si="3"/>
        <v>0</v>
      </c>
      <c r="P64" s="133">
        <f t="shared" si="3"/>
        <v>0</v>
      </c>
      <c r="Q64" s="133">
        <f t="shared" si="3"/>
        <v>0</v>
      </c>
      <c r="R64" s="133">
        <f t="shared" si="3"/>
        <v>0</v>
      </c>
      <c r="S64" s="133">
        <f t="shared" si="3"/>
        <v>0</v>
      </c>
      <c r="T64" s="133">
        <f t="shared" si="3"/>
        <v>0</v>
      </c>
      <c r="U64" s="133">
        <f t="shared" si="3"/>
        <v>0</v>
      </c>
      <c r="V64" s="133">
        <f t="shared" si="3"/>
        <v>0</v>
      </c>
      <c r="W64" s="133">
        <f t="shared" si="3"/>
        <v>0</v>
      </c>
      <c r="X64" s="133">
        <f t="shared" si="3"/>
        <v>0</v>
      </c>
      <c r="Y64" s="133">
        <f t="shared" si="3"/>
        <v>0</v>
      </c>
      <c r="Z64" s="133">
        <f t="shared" si="3"/>
        <v>0</v>
      </c>
      <c r="AA64" s="133">
        <f t="shared" si="3"/>
        <v>0</v>
      </c>
      <c r="AB64" s="133">
        <f t="shared" si="3"/>
        <v>0</v>
      </c>
      <c r="AC64" s="133">
        <f t="shared" si="3"/>
        <v>0</v>
      </c>
      <c r="AD64" s="133">
        <f t="shared" si="3"/>
        <v>0</v>
      </c>
      <c r="AE64" s="133">
        <f t="shared" si="3"/>
        <v>0</v>
      </c>
      <c r="AF64" s="133">
        <f t="shared" si="3"/>
        <v>0</v>
      </c>
      <c r="AG64" s="133">
        <f t="shared" si="3"/>
        <v>0</v>
      </c>
      <c r="AH64" s="133">
        <f t="shared" si="3"/>
        <v>0</v>
      </c>
      <c r="AI64" s="133">
        <f t="shared" si="3"/>
        <v>0</v>
      </c>
      <c r="AJ64" s="133">
        <f t="shared" si="3"/>
        <v>0</v>
      </c>
      <c r="AK64" s="133">
        <f t="shared" si="3"/>
        <v>0</v>
      </c>
      <c r="AL64" s="133">
        <f t="shared" si="3"/>
        <v>0</v>
      </c>
      <c r="AM64" s="133">
        <f t="shared" si="3"/>
        <v>0</v>
      </c>
      <c r="AN64" s="133">
        <f t="shared" si="3"/>
        <v>0</v>
      </c>
      <c r="AO64" s="133">
        <f t="shared" si="3"/>
        <v>0</v>
      </c>
      <c r="AP64" s="133">
        <f t="shared" si="3"/>
        <v>0</v>
      </c>
      <c r="AQ64" s="133">
        <f t="shared" si="4"/>
        <v>0</v>
      </c>
    </row>
    <row r="65" spans="1:43" x14ac:dyDescent="0.2">
      <c r="A65" s="105" t="s">
        <v>104</v>
      </c>
      <c r="B65" s="133">
        <f t="shared" si="0"/>
        <v>0</v>
      </c>
      <c r="C65" s="133">
        <f t="shared" si="3"/>
        <v>0</v>
      </c>
      <c r="D65" s="133">
        <f t="shared" si="3"/>
        <v>0</v>
      </c>
      <c r="E65" s="133">
        <f t="shared" si="3"/>
        <v>0</v>
      </c>
      <c r="F65" s="133">
        <f t="shared" si="3"/>
        <v>0</v>
      </c>
      <c r="G65" s="133">
        <f t="shared" si="3"/>
        <v>0</v>
      </c>
      <c r="H65" s="133">
        <f t="shared" si="3"/>
        <v>0</v>
      </c>
      <c r="I65" s="133">
        <f t="shared" si="3"/>
        <v>0</v>
      </c>
      <c r="J65" s="133">
        <f t="shared" si="3"/>
        <v>0</v>
      </c>
      <c r="K65" s="133">
        <f t="shared" si="3"/>
        <v>0</v>
      </c>
      <c r="L65" s="133">
        <f t="shared" si="3"/>
        <v>0</v>
      </c>
      <c r="M65" s="133">
        <f t="shared" si="3"/>
        <v>0</v>
      </c>
      <c r="N65" s="133">
        <f t="shared" si="3"/>
        <v>0</v>
      </c>
      <c r="O65" s="133">
        <f t="shared" si="3"/>
        <v>0</v>
      </c>
      <c r="P65" s="133">
        <f t="shared" si="3"/>
        <v>0</v>
      </c>
      <c r="Q65" s="133">
        <f t="shared" si="3"/>
        <v>0</v>
      </c>
      <c r="R65" s="133">
        <f t="shared" si="3"/>
        <v>0</v>
      </c>
      <c r="S65" s="133">
        <f t="shared" si="3"/>
        <v>0</v>
      </c>
      <c r="T65" s="133">
        <f t="shared" si="3"/>
        <v>0</v>
      </c>
      <c r="U65" s="133">
        <f t="shared" si="3"/>
        <v>0</v>
      </c>
      <c r="V65" s="133">
        <f t="shared" si="3"/>
        <v>0</v>
      </c>
      <c r="W65" s="133">
        <f t="shared" si="3"/>
        <v>0</v>
      </c>
      <c r="X65" s="133">
        <f t="shared" si="3"/>
        <v>0</v>
      </c>
      <c r="Y65" s="133">
        <f t="shared" si="3"/>
        <v>0</v>
      </c>
      <c r="Z65" s="133">
        <f t="shared" si="3"/>
        <v>0</v>
      </c>
      <c r="AA65" s="133">
        <f t="shared" si="3"/>
        <v>0</v>
      </c>
      <c r="AB65" s="133">
        <f t="shared" si="3"/>
        <v>0</v>
      </c>
      <c r="AC65" s="133">
        <f t="shared" si="3"/>
        <v>0</v>
      </c>
      <c r="AD65" s="133">
        <f t="shared" si="3"/>
        <v>0</v>
      </c>
      <c r="AE65" s="133">
        <f t="shared" si="3"/>
        <v>0</v>
      </c>
      <c r="AF65" s="133">
        <f t="shared" si="3"/>
        <v>0</v>
      </c>
      <c r="AG65" s="133">
        <f t="shared" si="3"/>
        <v>0</v>
      </c>
      <c r="AH65" s="133">
        <f t="shared" si="3"/>
        <v>0</v>
      </c>
      <c r="AI65" s="133">
        <f t="shared" si="3"/>
        <v>0</v>
      </c>
      <c r="AJ65" s="133">
        <f t="shared" si="3"/>
        <v>0</v>
      </c>
      <c r="AK65" s="133">
        <f t="shared" si="3"/>
        <v>0</v>
      </c>
      <c r="AL65" s="133">
        <f t="shared" si="3"/>
        <v>0</v>
      </c>
      <c r="AM65" s="133">
        <f t="shared" si="3"/>
        <v>0</v>
      </c>
      <c r="AN65" s="133">
        <f t="shared" si="3"/>
        <v>0</v>
      </c>
      <c r="AO65" s="133">
        <f t="shared" si="3"/>
        <v>0</v>
      </c>
      <c r="AP65" s="133">
        <f t="shared" si="3"/>
        <v>0</v>
      </c>
      <c r="AQ65" s="133">
        <f t="shared" si="4"/>
        <v>0</v>
      </c>
    </row>
    <row r="66" spans="1:43" x14ac:dyDescent="0.2">
      <c r="A66" s="105" t="s">
        <v>105</v>
      </c>
      <c r="B66" s="133">
        <f t="shared" si="0"/>
        <v>0</v>
      </c>
      <c r="C66" s="133">
        <f t="shared" si="3"/>
        <v>0</v>
      </c>
      <c r="D66" s="133">
        <f t="shared" si="3"/>
        <v>0</v>
      </c>
      <c r="E66" s="133">
        <f t="shared" si="3"/>
        <v>0</v>
      </c>
      <c r="F66" s="133">
        <f t="shared" si="3"/>
        <v>0</v>
      </c>
      <c r="G66" s="133">
        <f t="shared" si="3"/>
        <v>0</v>
      </c>
      <c r="H66" s="133">
        <f t="shared" si="3"/>
        <v>0</v>
      </c>
      <c r="I66" s="133">
        <f t="shared" si="3"/>
        <v>0</v>
      </c>
      <c r="J66" s="133">
        <f t="shared" si="3"/>
        <v>0</v>
      </c>
      <c r="K66" s="133">
        <f t="shared" si="3"/>
        <v>0</v>
      </c>
      <c r="L66" s="133">
        <f t="shared" si="3"/>
        <v>0</v>
      </c>
      <c r="M66" s="133">
        <f t="shared" si="3"/>
        <v>0</v>
      </c>
      <c r="N66" s="133">
        <f t="shared" si="3"/>
        <v>0</v>
      </c>
      <c r="O66" s="133">
        <f t="shared" si="3"/>
        <v>0</v>
      </c>
      <c r="P66" s="133">
        <f t="shared" si="3"/>
        <v>0</v>
      </c>
      <c r="Q66" s="133">
        <f t="shared" si="3"/>
        <v>0</v>
      </c>
      <c r="R66" s="133">
        <f t="shared" si="3"/>
        <v>0</v>
      </c>
      <c r="S66" s="133">
        <f t="shared" si="3"/>
        <v>0</v>
      </c>
      <c r="T66" s="133">
        <f t="shared" si="3"/>
        <v>0</v>
      </c>
      <c r="U66" s="133">
        <f t="shared" si="3"/>
        <v>0</v>
      </c>
      <c r="V66" s="133">
        <f t="shared" si="3"/>
        <v>0</v>
      </c>
      <c r="W66" s="133">
        <f t="shared" si="3"/>
        <v>0</v>
      </c>
      <c r="X66" s="133">
        <f t="shared" si="3"/>
        <v>0</v>
      </c>
      <c r="Y66" s="133">
        <f t="shared" si="3"/>
        <v>0</v>
      </c>
      <c r="Z66" s="133">
        <f t="shared" si="3"/>
        <v>0</v>
      </c>
      <c r="AA66" s="133">
        <f t="shared" si="3"/>
        <v>0</v>
      </c>
      <c r="AB66" s="133">
        <f t="shared" si="3"/>
        <v>0</v>
      </c>
      <c r="AC66" s="133">
        <f t="shared" si="3"/>
        <v>0</v>
      </c>
      <c r="AD66" s="133">
        <f t="shared" si="3"/>
        <v>0</v>
      </c>
      <c r="AE66" s="133">
        <f t="shared" si="3"/>
        <v>0</v>
      </c>
      <c r="AF66" s="133">
        <f t="shared" si="3"/>
        <v>0</v>
      </c>
      <c r="AG66" s="133">
        <f t="shared" si="3"/>
        <v>0</v>
      </c>
      <c r="AH66" s="133">
        <f t="shared" si="3"/>
        <v>0</v>
      </c>
      <c r="AI66" s="133">
        <f t="shared" si="3"/>
        <v>0</v>
      </c>
      <c r="AJ66" s="133">
        <f t="shared" si="3"/>
        <v>0</v>
      </c>
      <c r="AK66" s="133">
        <f t="shared" si="3"/>
        <v>0</v>
      </c>
      <c r="AL66" s="133">
        <f t="shared" si="3"/>
        <v>0</v>
      </c>
      <c r="AM66" s="133">
        <f t="shared" si="3"/>
        <v>0</v>
      </c>
      <c r="AN66" s="133">
        <f t="shared" si="3"/>
        <v>0</v>
      </c>
      <c r="AO66" s="133">
        <f t="shared" si="3"/>
        <v>0</v>
      </c>
      <c r="AP66" s="133">
        <f t="shared" si="3"/>
        <v>0</v>
      </c>
      <c r="AQ66" s="133">
        <f t="shared" si="4"/>
        <v>0</v>
      </c>
    </row>
    <row r="67" spans="1:43" x14ac:dyDescent="0.2">
      <c r="A67" s="105" t="s">
        <v>106</v>
      </c>
      <c r="B67" s="133">
        <f t="shared" si="0"/>
        <v>0</v>
      </c>
      <c r="C67" s="133">
        <f t="shared" si="3"/>
        <v>0</v>
      </c>
      <c r="D67" s="133">
        <f t="shared" si="3"/>
        <v>0</v>
      </c>
      <c r="E67" s="133">
        <f t="shared" si="3"/>
        <v>0</v>
      </c>
      <c r="F67" s="133">
        <f t="shared" si="3"/>
        <v>0</v>
      </c>
      <c r="G67" s="133">
        <f t="shared" si="3"/>
        <v>0</v>
      </c>
      <c r="H67" s="133">
        <f t="shared" si="3"/>
        <v>0</v>
      </c>
      <c r="I67" s="133">
        <f t="shared" si="3"/>
        <v>0</v>
      </c>
      <c r="J67" s="133">
        <f t="shared" si="3"/>
        <v>0</v>
      </c>
      <c r="K67" s="133">
        <f t="shared" si="3"/>
        <v>0</v>
      </c>
      <c r="L67" s="133">
        <f t="shared" si="3"/>
        <v>0</v>
      </c>
      <c r="M67" s="133">
        <f t="shared" si="3"/>
        <v>0</v>
      </c>
      <c r="N67" s="133">
        <f t="shared" si="3"/>
        <v>0</v>
      </c>
      <c r="O67" s="133">
        <f t="shared" si="3"/>
        <v>0</v>
      </c>
      <c r="P67" s="133">
        <f t="shared" si="3"/>
        <v>0</v>
      </c>
      <c r="Q67" s="133">
        <f t="shared" si="3"/>
        <v>0</v>
      </c>
      <c r="R67" s="133">
        <f t="shared" si="3"/>
        <v>0</v>
      </c>
      <c r="S67" s="133">
        <f t="shared" si="3"/>
        <v>0</v>
      </c>
      <c r="T67" s="133">
        <f t="shared" si="3"/>
        <v>0</v>
      </c>
      <c r="U67" s="133">
        <f t="shared" si="3"/>
        <v>0</v>
      </c>
      <c r="V67" s="133">
        <f t="shared" si="3"/>
        <v>0</v>
      </c>
      <c r="W67" s="133">
        <f t="shared" si="3"/>
        <v>0</v>
      </c>
      <c r="X67" s="133">
        <f t="shared" si="3"/>
        <v>0</v>
      </c>
      <c r="Y67" s="133">
        <f t="shared" si="3"/>
        <v>0</v>
      </c>
      <c r="Z67" s="133">
        <f t="shared" si="3"/>
        <v>0</v>
      </c>
      <c r="AA67" s="133">
        <f t="shared" si="3"/>
        <v>0</v>
      </c>
      <c r="AB67" s="133">
        <f t="shared" si="3"/>
        <v>0</v>
      </c>
      <c r="AC67" s="133">
        <f t="shared" si="3"/>
        <v>0</v>
      </c>
      <c r="AD67" s="133">
        <f t="shared" si="3"/>
        <v>0</v>
      </c>
      <c r="AE67" s="133">
        <f t="shared" si="3"/>
        <v>0</v>
      </c>
      <c r="AF67" s="133">
        <f t="shared" si="3"/>
        <v>0</v>
      </c>
      <c r="AG67" s="133">
        <f t="shared" si="3"/>
        <v>0</v>
      </c>
      <c r="AH67" s="133">
        <f t="shared" si="3"/>
        <v>0</v>
      </c>
      <c r="AI67" s="133">
        <f t="shared" si="3"/>
        <v>0</v>
      </c>
      <c r="AJ67" s="133">
        <f t="shared" si="3"/>
        <v>0</v>
      </c>
      <c r="AK67" s="133">
        <f t="shared" si="3"/>
        <v>0</v>
      </c>
      <c r="AL67" s="133">
        <f t="shared" si="3"/>
        <v>0</v>
      </c>
      <c r="AM67" s="133">
        <f t="shared" si="3"/>
        <v>0</v>
      </c>
      <c r="AN67" s="133">
        <f t="shared" si="3"/>
        <v>0</v>
      </c>
      <c r="AO67" s="133">
        <f t="shared" si="3"/>
        <v>0</v>
      </c>
      <c r="AP67" s="133">
        <f t="shared" si="3"/>
        <v>0</v>
      </c>
      <c r="AQ67" s="133">
        <f t="shared" si="4"/>
        <v>0</v>
      </c>
    </row>
    <row r="68" spans="1:43" x14ac:dyDescent="0.2">
      <c r="A68" s="105" t="s">
        <v>107</v>
      </c>
      <c r="B68" s="133">
        <f t="shared" si="0"/>
        <v>0</v>
      </c>
      <c r="C68" s="133">
        <f t="shared" si="3"/>
        <v>0</v>
      </c>
      <c r="D68" s="133">
        <f t="shared" si="3"/>
        <v>0</v>
      </c>
      <c r="E68" s="133">
        <f t="shared" si="3"/>
        <v>0</v>
      </c>
      <c r="F68" s="133">
        <f t="shared" si="3"/>
        <v>0</v>
      </c>
      <c r="G68" s="133">
        <f t="shared" si="3"/>
        <v>0</v>
      </c>
      <c r="H68" s="133">
        <f t="shared" si="3"/>
        <v>0</v>
      </c>
      <c r="I68" s="133">
        <f t="shared" si="3"/>
        <v>0</v>
      </c>
      <c r="J68" s="133">
        <f t="shared" si="3"/>
        <v>0</v>
      </c>
      <c r="K68" s="133">
        <f t="shared" si="3"/>
        <v>0</v>
      </c>
      <c r="L68" s="133">
        <f t="shared" si="3"/>
        <v>0</v>
      </c>
      <c r="M68" s="133">
        <f t="shared" si="3"/>
        <v>0</v>
      </c>
      <c r="N68" s="133">
        <f t="shared" si="3"/>
        <v>0</v>
      </c>
      <c r="O68" s="133">
        <f t="shared" si="3"/>
        <v>0</v>
      </c>
      <c r="P68" s="133">
        <f t="shared" si="3"/>
        <v>0</v>
      </c>
      <c r="Q68" s="133">
        <f t="shared" si="3"/>
        <v>0</v>
      </c>
      <c r="R68" s="133">
        <f t="shared" si="3"/>
        <v>0</v>
      </c>
      <c r="S68" s="133">
        <f t="shared" si="3"/>
        <v>0</v>
      </c>
      <c r="T68" s="133">
        <f t="shared" si="3"/>
        <v>0</v>
      </c>
      <c r="U68" s="133">
        <f t="shared" si="3"/>
        <v>0</v>
      </c>
      <c r="V68" s="133">
        <f t="shared" si="3"/>
        <v>0</v>
      </c>
      <c r="W68" s="133">
        <f t="shared" si="3"/>
        <v>0</v>
      </c>
      <c r="X68" s="133">
        <f t="shared" si="3"/>
        <v>0</v>
      </c>
      <c r="Y68" s="133">
        <f t="shared" si="3"/>
        <v>0</v>
      </c>
      <c r="Z68" s="133">
        <f t="shared" si="3"/>
        <v>0</v>
      </c>
      <c r="AA68" s="133">
        <f t="shared" si="3"/>
        <v>0</v>
      </c>
      <c r="AB68" s="133">
        <f t="shared" si="3"/>
        <v>0</v>
      </c>
      <c r="AC68" s="133">
        <f t="shared" si="3"/>
        <v>0</v>
      </c>
      <c r="AD68" s="133">
        <f t="shared" si="3"/>
        <v>0</v>
      </c>
      <c r="AE68" s="133">
        <f t="shared" si="3"/>
        <v>0</v>
      </c>
      <c r="AF68" s="133">
        <f t="shared" si="3"/>
        <v>0</v>
      </c>
      <c r="AG68" s="133">
        <f t="shared" si="3"/>
        <v>0</v>
      </c>
      <c r="AH68" s="133">
        <f t="shared" si="3"/>
        <v>0</v>
      </c>
      <c r="AI68" s="133">
        <f t="shared" ref="AI68:AP74" si="5">SUMIFS(AI$2:AI$44,$AR$2:$AR$44,$A68)</f>
        <v>0</v>
      </c>
      <c r="AJ68" s="133">
        <f t="shared" si="5"/>
        <v>0</v>
      </c>
      <c r="AK68" s="133">
        <f t="shared" si="5"/>
        <v>0</v>
      </c>
      <c r="AL68" s="133">
        <f t="shared" si="5"/>
        <v>0</v>
      </c>
      <c r="AM68" s="133">
        <f t="shared" si="5"/>
        <v>0</v>
      </c>
      <c r="AN68" s="133">
        <f t="shared" si="5"/>
        <v>0</v>
      </c>
      <c r="AO68" s="133">
        <f t="shared" si="5"/>
        <v>0</v>
      </c>
      <c r="AP68" s="133">
        <f t="shared" si="5"/>
        <v>0</v>
      </c>
      <c r="AQ68" s="133">
        <f t="shared" si="4"/>
        <v>0</v>
      </c>
    </row>
    <row r="69" spans="1:43" x14ac:dyDescent="0.2">
      <c r="A69" s="105" t="s">
        <v>108</v>
      </c>
      <c r="B69" s="133">
        <f t="shared" si="0"/>
        <v>0</v>
      </c>
      <c r="C69" s="133">
        <f t="shared" ref="C69:AH74" si="6">SUMIFS(C$2:C$44,$AR$2:$AR$44,$A69)</f>
        <v>0</v>
      </c>
      <c r="D69" s="133">
        <f t="shared" si="6"/>
        <v>0</v>
      </c>
      <c r="E69" s="133">
        <f t="shared" si="6"/>
        <v>0</v>
      </c>
      <c r="F69" s="133">
        <f t="shared" si="6"/>
        <v>0</v>
      </c>
      <c r="G69" s="133">
        <f t="shared" si="6"/>
        <v>0</v>
      </c>
      <c r="H69" s="133">
        <f t="shared" si="6"/>
        <v>0</v>
      </c>
      <c r="I69" s="133">
        <f t="shared" si="6"/>
        <v>0</v>
      </c>
      <c r="J69" s="133">
        <f t="shared" si="6"/>
        <v>0</v>
      </c>
      <c r="K69" s="133">
        <f t="shared" si="6"/>
        <v>0</v>
      </c>
      <c r="L69" s="133">
        <f t="shared" si="6"/>
        <v>0</v>
      </c>
      <c r="M69" s="133">
        <f t="shared" si="6"/>
        <v>0</v>
      </c>
      <c r="N69" s="133">
        <f t="shared" si="6"/>
        <v>0</v>
      </c>
      <c r="O69" s="133">
        <f t="shared" si="6"/>
        <v>0</v>
      </c>
      <c r="P69" s="133">
        <f t="shared" si="6"/>
        <v>0</v>
      </c>
      <c r="Q69" s="133">
        <f t="shared" si="6"/>
        <v>0</v>
      </c>
      <c r="R69" s="133">
        <f t="shared" si="6"/>
        <v>0</v>
      </c>
      <c r="S69" s="133">
        <f t="shared" si="6"/>
        <v>0</v>
      </c>
      <c r="T69" s="133">
        <f t="shared" si="6"/>
        <v>0</v>
      </c>
      <c r="U69" s="133">
        <f t="shared" si="6"/>
        <v>0</v>
      </c>
      <c r="V69" s="133">
        <f t="shared" si="6"/>
        <v>0</v>
      </c>
      <c r="W69" s="133">
        <f t="shared" si="6"/>
        <v>0</v>
      </c>
      <c r="X69" s="133">
        <f t="shared" si="6"/>
        <v>0</v>
      </c>
      <c r="Y69" s="133">
        <f t="shared" si="6"/>
        <v>0</v>
      </c>
      <c r="Z69" s="133">
        <f t="shared" si="6"/>
        <v>0</v>
      </c>
      <c r="AA69" s="133">
        <f t="shared" si="6"/>
        <v>0</v>
      </c>
      <c r="AB69" s="133">
        <f t="shared" si="6"/>
        <v>0</v>
      </c>
      <c r="AC69" s="133">
        <f t="shared" si="6"/>
        <v>0</v>
      </c>
      <c r="AD69" s="133">
        <f t="shared" si="6"/>
        <v>0</v>
      </c>
      <c r="AE69" s="133">
        <f t="shared" si="6"/>
        <v>0</v>
      </c>
      <c r="AF69" s="133">
        <f t="shared" si="6"/>
        <v>0</v>
      </c>
      <c r="AG69" s="133">
        <f t="shared" si="6"/>
        <v>0</v>
      </c>
      <c r="AH69" s="133">
        <f t="shared" si="6"/>
        <v>0</v>
      </c>
      <c r="AI69" s="133">
        <f t="shared" si="5"/>
        <v>0</v>
      </c>
      <c r="AJ69" s="133">
        <f t="shared" si="5"/>
        <v>0</v>
      </c>
      <c r="AK69" s="133">
        <f t="shared" si="5"/>
        <v>0</v>
      </c>
      <c r="AL69" s="133">
        <f t="shared" si="5"/>
        <v>0</v>
      </c>
      <c r="AM69" s="133">
        <f t="shared" si="5"/>
        <v>0</v>
      </c>
      <c r="AN69" s="133">
        <f t="shared" si="5"/>
        <v>0</v>
      </c>
      <c r="AO69" s="133">
        <f t="shared" si="5"/>
        <v>0</v>
      </c>
      <c r="AP69" s="133">
        <f t="shared" si="5"/>
        <v>0</v>
      </c>
      <c r="AQ69" s="133">
        <f t="shared" si="4"/>
        <v>0</v>
      </c>
    </row>
    <row r="70" spans="1:43" x14ac:dyDescent="0.2">
      <c r="A70" s="105" t="s">
        <v>109</v>
      </c>
      <c r="B70" s="133">
        <f t="shared" si="0"/>
        <v>0</v>
      </c>
      <c r="C70" s="133">
        <f t="shared" si="6"/>
        <v>0</v>
      </c>
      <c r="D70" s="133">
        <f t="shared" si="6"/>
        <v>0</v>
      </c>
      <c r="E70" s="133">
        <f t="shared" si="6"/>
        <v>0</v>
      </c>
      <c r="F70" s="133">
        <f t="shared" si="6"/>
        <v>0</v>
      </c>
      <c r="G70" s="133">
        <f t="shared" si="6"/>
        <v>0</v>
      </c>
      <c r="H70" s="133">
        <f t="shared" si="6"/>
        <v>0</v>
      </c>
      <c r="I70" s="133">
        <f t="shared" si="6"/>
        <v>0</v>
      </c>
      <c r="J70" s="133">
        <f t="shared" si="6"/>
        <v>0</v>
      </c>
      <c r="K70" s="133">
        <f t="shared" si="6"/>
        <v>0</v>
      </c>
      <c r="L70" s="133">
        <f t="shared" si="6"/>
        <v>0</v>
      </c>
      <c r="M70" s="133">
        <f t="shared" si="6"/>
        <v>0</v>
      </c>
      <c r="N70" s="133">
        <f t="shared" si="6"/>
        <v>0</v>
      </c>
      <c r="O70" s="133">
        <f t="shared" si="6"/>
        <v>0</v>
      </c>
      <c r="P70" s="133">
        <f t="shared" si="6"/>
        <v>0</v>
      </c>
      <c r="Q70" s="133">
        <f t="shared" si="6"/>
        <v>0</v>
      </c>
      <c r="R70" s="133">
        <f t="shared" si="6"/>
        <v>0</v>
      </c>
      <c r="S70" s="133">
        <f t="shared" si="6"/>
        <v>0</v>
      </c>
      <c r="T70" s="133">
        <f t="shared" si="6"/>
        <v>0</v>
      </c>
      <c r="U70" s="133">
        <f t="shared" si="6"/>
        <v>0</v>
      </c>
      <c r="V70" s="133">
        <f t="shared" si="6"/>
        <v>0</v>
      </c>
      <c r="W70" s="133">
        <f t="shared" si="6"/>
        <v>0</v>
      </c>
      <c r="X70" s="133">
        <f t="shared" si="6"/>
        <v>0</v>
      </c>
      <c r="Y70" s="133">
        <f t="shared" si="6"/>
        <v>0</v>
      </c>
      <c r="Z70" s="133">
        <f t="shared" si="6"/>
        <v>0</v>
      </c>
      <c r="AA70" s="133">
        <f t="shared" si="6"/>
        <v>0</v>
      </c>
      <c r="AB70" s="133">
        <f t="shared" si="6"/>
        <v>0</v>
      </c>
      <c r="AC70" s="133">
        <f t="shared" si="6"/>
        <v>0</v>
      </c>
      <c r="AD70" s="133">
        <f t="shared" si="6"/>
        <v>0</v>
      </c>
      <c r="AE70" s="133">
        <f t="shared" si="6"/>
        <v>0</v>
      </c>
      <c r="AF70" s="133">
        <f t="shared" si="6"/>
        <v>0</v>
      </c>
      <c r="AG70" s="133">
        <f t="shared" si="6"/>
        <v>0</v>
      </c>
      <c r="AH70" s="133">
        <f t="shared" si="6"/>
        <v>0</v>
      </c>
      <c r="AI70" s="133">
        <f t="shared" si="5"/>
        <v>0</v>
      </c>
      <c r="AJ70" s="133">
        <f t="shared" si="5"/>
        <v>0</v>
      </c>
      <c r="AK70" s="133">
        <f t="shared" si="5"/>
        <v>0</v>
      </c>
      <c r="AL70" s="133">
        <f t="shared" si="5"/>
        <v>0</v>
      </c>
      <c r="AM70" s="133">
        <f t="shared" si="5"/>
        <v>0</v>
      </c>
      <c r="AN70" s="133">
        <f t="shared" si="5"/>
        <v>0</v>
      </c>
      <c r="AO70" s="133">
        <f t="shared" si="5"/>
        <v>0</v>
      </c>
      <c r="AP70" s="133">
        <f t="shared" si="5"/>
        <v>0</v>
      </c>
      <c r="AQ70" s="133">
        <f t="shared" si="4"/>
        <v>0</v>
      </c>
    </row>
    <row r="71" spans="1:43" x14ac:dyDescent="0.2">
      <c r="A71" s="105" t="s">
        <v>110</v>
      </c>
      <c r="B71" s="133">
        <f t="shared" si="0"/>
        <v>0</v>
      </c>
      <c r="C71" s="133">
        <f t="shared" si="6"/>
        <v>0</v>
      </c>
      <c r="D71" s="133">
        <f t="shared" si="6"/>
        <v>0</v>
      </c>
      <c r="E71" s="133">
        <f t="shared" si="6"/>
        <v>0</v>
      </c>
      <c r="F71" s="133">
        <f t="shared" si="6"/>
        <v>0</v>
      </c>
      <c r="G71" s="133">
        <f t="shared" si="6"/>
        <v>0</v>
      </c>
      <c r="H71" s="133">
        <f t="shared" si="6"/>
        <v>0</v>
      </c>
      <c r="I71" s="133">
        <f t="shared" si="6"/>
        <v>0</v>
      </c>
      <c r="J71" s="133">
        <f t="shared" si="6"/>
        <v>0</v>
      </c>
      <c r="K71" s="133">
        <f t="shared" si="6"/>
        <v>0</v>
      </c>
      <c r="L71" s="133">
        <f t="shared" si="6"/>
        <v>0</v>
      </c>
      <c r="M71" s="133">
        <f t="shared" si="6"/>
        <v>0</v>
      </c>
      <c r="N71" s="133">
        <f t="shared" si="6"/>
        <v>0</v>
      </c>
      <c r="O71" s="133">
        <f t="shared" si="6"/>
        <v>0</v>
      </c>
      <c r="P71" s="133">
        <f t="shared" si="6"/>
        <v>0</v>
      </c>
      <c r="Q71" s="133">
        <f t="shared" si="6"/>
        <v>0</v>
      </c>
      <c r="R71" s="133">
        <f t="shared" si="6"/>
        <v>0</v>
      </c>
      <c r="S71" s="133">
        <f t="shared" si="6"/>
        <v>0</v>
      </c>
      <c r="T71" s="133">
        <f t="shared" si="6"/>
        <v>0</v>
      </c>
      <c r="U71" s="133">
        <f t="shared" si="6"/>
        <v>0</v>
      </c>
      <c r="V71" s="133">
        <f t="shared" si="6"/>
        <v>0</v>
      </c>
      <c r="W71" s="133">
        <f t="shared" si="6"/>
        <v>0</v>
      </c>
      <c r="X71" s="133">
        <f t="shared" si="6"/>
        <v>0</v>
      </c>
      <c r="Y71" s="133">
        <f t="shared" si="6"/>
        <v>0</v>
      </c>
      <c r="Z71" s="133">
        <f t="shared" si="6"/>
        <v>0</v>
      </c>
      <c r="AA71" s="133">
        <f t="shared" si="6"/>
        <v>0</v>
      </c>
      <c r="AB71" s="133">
        <f t="shared" si="6"/>
        <v>0</v>
      </c>
      <c r="AC71" s="133">
        <f t="shared" si="6"/>
        <v>0</v>
      </c>
      <c r="AD71" s="133">
        <f t="shared" si="6"/>
        <v>0</v>
      </c>
      <c r="AE71" s="133">
        <f t="shared" si="6"/>
        <v>0</v>
      </c>
      <c r="AF71" s="133">
        <f t="shared" si="6"/>
        <v>0</v>
      </c>
      <c r="AG71" s="133">
        <f t="shared" si="6"/>
        <v>0</v>
      </c>
      <c r="AH71" s="133">
        <f t="shared" si="6"/>
        <v>0</v>
      </c>
      <c r="AI71" s="133">
        <f t="shared" si="5"/>
        <v>0</v>
      </c>
      <c r="AJ71" s="133">
        <f t="shared" si="5"/>
        <v>0</v>
      </c>
      <c r="AK71" s="133">
        <f t="shared" si="5"/>
        <v>0</v>
      </c>
      <c r="AL71" s="133">
        <f t="shared" si="5"/>
        <v>0</v>
      </c>
      <c r="AM71" s="133">
        <f t="shared" si="5"/>
        <v>0</v>
      </c>
      <c r="AN71" s="133">
        <f t="shared" si="5"/>
        <v>0</v>
      </c>
      <c r="AO71" s="133">
        <f t="shared" si="5"/>
        <v>0</v>
      </c>
      <c r="AP71" s="133">
        <f t="shared" si="5"/>
        <v>0</v>
      </c>
      <c r="AQ71" s="133">
        <f t="shared" si="4"/>
        <v>0</v>
      </c>
    </row>
    <row r="72" spans="1:43" x14ac:dyDescent="0.2">
      <c r="A72" s="105" t="s">
        <v>111</v>
      </c>
      <c r="B72" s="133">
        <f t="shared" si="0"/>
        <v>0</v>
      </c>
      <c r="C72" s="133">
        <f t="shared" si="6"/>
        <v>0</v>
      </c>
      <c r="D72" s="133">
        <f t="shared" si="6"/>
        <v>0</v>
      </c>
      <c r="E72" s="133">
        <f t="shared" si="6"/>
        <v>0</v>
      </c>
      <c r="F72" s="133">
        <f t="shared" si="6"/>
        <v>0</v>
      </c>
      <c r="G72" s="133">
        <f t="shared" si="6"/>
        <v>0</v>
      </c>
      <c r="H72" s="133">
        <f t="shared" si="6"/>
        <v>0</v>
      </c>
      <c r="I72" s="133">
        <f t="shared" si="6"/>
        <v>0</v>
      </c>
      <c r="J72" s="133">
        <f t="shared" si="6"/>
        <v>0</v>
      </c>
      <c r="K72" s="133">
        <f t="shared" si="6"/>
        <v>0</v>
      </c>
      <c r="L72" s="133">
        <f t="shared" si="6"/>
        <v>0</v>
      </c>
      <c r="M72" s="133">
        <f t="shared" si="6"/>
        <v>0</v>
      </c>
      <c r="N72" s="133">
        <f t="shared" si="6"/>
        <v>0</v>
      </c>
      <c r="O72" s="133">
        <f t="shared" si="6"/>
        <v>0</v>
      </c>
      <c r="P72" s="133">
        <f t="shared" si="6"/>
        <v>0</v>
      </c>
      <c r="Q72" s="133">
        <f t="shared" si="6"/>
        <v>0</v>
      </c>
      <c r="R72" s="133">
        <f t="shared" si="6"/>
        <v>0</v>
      </c>
      <c r="S72" s="133">
        <f t="shared" si="6"/>
        <v>0</v>
      </c>
      <c r="T72" s="133">
        <f t="shared" si="6"/>
        <v>0</v>
      </c>
      <c r="U72" s="133">
        <f t="shared" si="6"/>
        <v>0</v>
      </c>
      <c r="V72" s="133">
        <f t="shared" si="6"/>
        <v>0</v>
      </c>
      <c r="W72" s="133">
        <f t="shared" si="6"/>
        <v>0</v>
      </c>
      <c r="X72" s="133">
        <f t="shared" si="6"/>
        <v>0</v>
      </c>
      <c r="Y72" s="133">
        <f t="shared" si="6"/>
        <v>0</v>
      </c>
      <c r="Z72" s="133">
        <f t="shared" si="6"/>
        <v>0</v>
      </c>
      <c r="AA72" s="133">
        <f t="shared" si="6"/>
        <v>0</v>
      </c>
      <c r="AB72" s="133">
        <f t="shared" si="6"/>
        <v>0</v>
      </c>
      <c r="AC72" s="133">
        <f t="shared" si="6"/>
        <v>0</v>
      </c>
      <c r="AD72" s="133">
        <f t="shared" si="6"/>
        <v>0</v>
      </c>
      <c r="AE72" s="133">
        <f t="shared" si="6"/>
        <v>0</v>
      </c>
      <c r="AF72" s="133">
        <f t="shared" si="6"/>
        <v>0</v>
      </c>
      <c r="AG72" s="133">
        <f t="shared" si="6"/>
        <v>0</v>
      </c>
      <c r="AH72" s="133">
        <f t="shared" si="6"/>
        <v>0</v>
      </c>
      <c r="AI72" s="133">
        <f t="shared" si="5"/>
        <v>0</v>
      </c>
      <c r="AJ72" s="133">
        <f t="shared" si="5"/>
        <v>0</v>
      </c>
      <c r="AK72" s="133">
        <f t="shared" si="5"/>
        <v>0</v>
      </c>
      <c r="AL72" s="133">
        <f t="shared" si="5"/>
        <v>0</v>
      </c>
      <c r="AM72" s="133">
        <f t="shared" si="5"/>
        <v>0</v>
      </c>
      <c r="AN72" s="133">
        <f t="shared" si="5"/>
        <v>0</v>
      </c>
      <c r="AO72" s="133">
        <f t="shared" si="5"/>
        <v>0</v>
      </c>
      <c r="AP72" s="133">
        <f t="shared" si="5"/>
        <v>0</v>
      </c>
      <c r="AQ72" s="133">
        <f t="shared" si="4"/>
        <v>0</v>
      </c>
    </row>
    <row r="73" spans="1:43" x14ac:dyDescent="0.2">
      <c r="A73" s="105" t="s">
        <v>112</v>
      </c>
      <c r="B73" s="133">
        <f t="shared" si="0"/>
        <v>0</v>
      </c>
      <c r="C73" s="133">
        <f t="shared" si="6"/>
        <v>0</v>
      </c>
      <c r="D73" s="133">
        <f t="shared" si="6"/>
        <v>0</v>
      </c>
      <c r="E73" s="133">
        <f t="shared" si="6"/>
        <v>0</v>
      </c>
      <c r="F73" s="133">
        <f t="shared" si="6"/>
        <v>0</v>
      </c>
      <c r="G73" s="133">
        <f t="shared" si="6"/>
        <v>0</v>
      </c>
      <c r="H73" s="133">
        <f t="shared" si="6"/>
        <v>0</v>
      </c>
      <c r="I73" s="133">
        <f t="shared" si="6"/>
        <v>0</v>
      </c>
      <c r="J73" s="133">
        <f t="shared" si="6"/>
        <v>0</v>
      </c>
      <c r="K73" s="133">
        <f t="shared" si="6"/>
        <v>0</v>
      </c>
      <c r="L73" s="133">
        <f t="shared" si="6"/>
        <v>0</v>
      </c>
      <c r="M73" s="133">
        <f t="shared" si="6"/>
        <v>0</v>
      </c>
      <c r="N73" s="133">
        <f t="shared" si="6"/>
        <v>0</v>
      </c>
      <c r="O73" s="133">
        <f t="shared" si="6"/>
        <v>0</v>
      </c>
      <c r="P73" s="133">
        <f t="shared" si="6"/>
        <v>0</v>
      </c>
      <c r="Q73" s="133">
        <f t="shared" si="6"/>
        <v>0</v>
      </c>
      <c r="R73" s="133">
        <f t="shared" si="6"/>
        <v>0</v>
      </c>
      <c r="S73" s="133">
        <f t="shared" si="6"/>
        <v>0</v>
      </c>
      <c r="T73" s="133">
        <f t="shared" si="6"/>
        <v>0</v>
      </c>
      <c r="U73" s="133">
        <f t="shared" si="6"/>
        <v>0</v>
      </c>
      <c r="V73" s="133">
        <f t="shared" si="6"/>
        <v>0</v>
      </c>
      <c r="W73" s="133">
        <f t="shared" si="6"/>
        <v>0</v>
      </c>
      <c r="X73" s="133">
        <f t="shared" si="6"/>
        <v>0</v>
      </c>
      <c r="Y73" s="133">
        <f t="shared" si="6"/>
        <v>0</v>
      </c>
      <c r="Z73" s="133">
        <f t="shared" si="6"/>
        <v>0</v>
      </c>
      <c r="AA73" s="133">
        <f t="shared" si="6"/>
        <v>0</v>
      </c>
      <c r="AB73" s="133">
        <f t="shared" si="6"/>
        <v>0</v>
      </c>
      <c r="AC73" s="133">
        <f t="shared" si="6"/>
        <v>0</v>
      </c>
      <c r="AD73" s="133">
        <f t="shared" si="6"/>
        <v>0</v>
      </c>
      <c r="AE73" s="133">
        <f t="shared" si="6"/>
        <v>0</v>
      </c>
      <c r="AF73" s="133">
        <f t="shared" si="6"/>
        <v>0</v>
      </c>
      <c r="AG73" s="133">
        <f t="shared" si="6"/>
        <v>0</v>
      </c>
      <c r="AH73" s="133">
        <f t="shared" si="6"/>
        <v>0</v>
      </c>
      <c r="AI73" s="133">
        <f t="shared" si="5"/>
        <v>0</v>
      </c>
      <c r="AJ73" s="133">
        <f t="shared" si="5"/>
        <v>0</v>
      </c>
      <c r="AK73" s="133">
        <f t="shared" si="5"/>
        <v>0</v>
      </c>
      <c r="AL73" s="133">
        <f t="shared" si="5"/>
        <v>0</v>
      </c>
      <c r="AM73" s="133">
        <f t="shared" si="5"/>
        <v>0</v>
      </c>
      <c r="AN73" s="133">
        <f t="shared" si="5"/>
        <v>0</v>
      </c>
      <c r="AO73" s="133">
        <f t="shared" si="5"/>
        <v>0</v>
      </c>
      <c r="AP73" s="133">
        <f t="shared" si="5"/>
        <v>0</v>
      </c>
      <c r="AQ73" s="133">
        <f t="shared" si="4"/>
        <v>0</v>
      </c>
    </row>
    <row r="74" spans="1:43" x14ac:dyDescent="0.2">
      <c r="A74" s="106" t="s">
        <v>276</v>
      </c>
      <c r="B74" s="228">
        <f t="shared" si="0"/>
        <v>0</v>
      </c>
      <c r="C74" s="228">
        <f t="shared" si="6"/>
        <v>0</v>
      </c>
      <c r="D74" s="228">
        <f t="shared" si="6"/>
        <v>0</v>
      </c>
      <c r="E74" s="228">
        <f t="shared" si="6"/>
        <v>0</v>
      </c>
      <c r="F74" s="228">
        <f t="shared" si="6"/>
        <v>0</v>
      </c>
      <c r="G74" s="228">
        <f t="shared" si="6"/>
        <v>0</v>
      </c>
      <c r="H74" s="228">
        <f t="shared" si="6"/>
        <v>0</v>
      </c>
      <c r="I74" s="228">
        <f t="shared" si="6"/>
        <v>0</v>
      </c>
      <c r="J74" s="228">
        <f t="shared" si="6"/>
        <v>0</v>
      </c>
      <c r="K74" s="228">
        <f t="shared" si="6"/>
        <v>0</v>
      </c>
      <c r="L74" s="228">
        <f t="shared" si="6"/>
        <v>0</v>
      </c>
      <c r="M74" s="228">
        <f t="shared" si="6"/>
        <v>0</v>
      </c>
      <c r="N74" s="228">
        <f t="shared" si="6"/>
        <v>0</v>
      </c>
      <c r="O74" s="228">
        <f t="shared" si="6"/>
        <v>0</v>
      </c>
      <c r="P74" s="228">
        <f t="shared" si="6"/>
        <v>0</v>
      </c>
      <c r="Q74" s="228">
        <f t="shared" si="6"/>
        <v>0</v>
      </c>
      <c r="R74" s="228">
        <f t="shared" si="6"/>
        <v>0</v>
      </c>
      <c r="S74" s="228">
        <f t="shared" si="6"/>
        <v>0</v>
      </c>
      <c r="T74" s="228">
        <f t="shared" si="6"/>
        <v>0</v>
      </c>
      <c r="U74" s="228">
        <f t="shared" si="6"/>
        <v>0</v>
      </c>
      <c r="V74" s="228">
        <f t="shared" si="6"/>
        <v>0</v>
      </c>
      <c r="W74" s="228">
        <f t="shared" si="6"/>
        <v>0</v>
      </c>
      <c r="X74" s="228">
        <f t="shared" si="6"/>
        <v>0</v>
      </c>
      <c r="Y74" s="228">
        <f t="shared" si="6"/>
        <v>0</v>
      </c>
      <c r="Z74" s="228">
        <f t="shared" si="6"/>
        <v>0</v>
      </c>
      <c r="AA74" s="228">
        <f t="shared" si="6"/>
        <v>0</v>
      </c>
      <c r="AB74" s="228">
        <f t="shared" si="6"/>
        <v>0</v>
      </c>
      <c r="AC74" s="228">
        <f t="shared" si="6"/>
        <v>0</v>
      </c>
      <c r="AD74" s="228">
        <f t="shared" si="6"/>
        <v>0</v>
      </c>
      <c r="AE74" s="228">
        <f t="shared" si="6"/>
        <v>0</v>
      </c>
      <c r="AF74" s="228">
        <f t="shared" si="6"/>
        <v>0</v>
      </c>
      <c r="AG74" s="228">
        <f t="shared" si="6"/>
        <v>0</v>
      </c>
      <c r="AH74" s="228">
        <f t="shared" si="6"/>
        <v>0</v>
      </c>
      <c r="AI74" s="228">
        <f t="shared" si="5"/>
        <v>0</v>
      </c>
      <c r="AJ74" s="228">
        <f t="shared" si="5"/>
        <v>0</v>
      </c>
      <c r="AK74" s="228">
        <f t="shared" si="5"/>
        <v>0</v>
      </c>
      <c r="AL74" s="228">
        <f t="shared" si="5"/>
        <v>0</v>
      </c>
      <c r="AM74" s="228">
        <f t="shared" si="5"/>
        <v>0</v>
      </c>
      <c r="AN74" s="228">
        <f t="shared" si="5"/>
        <v>0</v>
      </c>
      <c r="AO74" s="228">
        <f t="shared" si="5"/>
        <v>0</v>
      </c>
      <c r="AP74" s="228">
        <f t="shared" si="5"/>
        <v>0</v>
      </c>
      <c r="AQ74" s="228">
        <f t="shared" si="4"/>
        <v>0</v>
      </c>
    </row>
    <row r="75" spans="1:43" x14ac:dyDescent="0.2">
      <c r="A75" s="105" t="s">
        <v>730</v>
      </c>
      <c r="B75" s="133">
        <f>SUM(B50:B74)/'Heat Value'!$P$78</f>
        <v>95561.82</v>
      </c>
      <c r="C75" s="133">
        <f>SUM(C50:C74)/'Heat Value'!$P$78</f>
        <v>98607.59</v>
      </c>
      <c r="D75" s="133">
        <f>SUM(D50:D74)/'Heat Value'!$P$78</f>
        <v>102805.69833607446</v>
      </c>
      <c r="E75" s="133">
        <f>SUM(E50:E74)/'Heat Value'!$P$78</f>
        <v>100909.97071231699</v>
      </c>
      <c r="F75" s="133">
        <f>SUM(F50:F74)/'Heat Value'!$P$78</f>
        <v>109170.82485855953</v>
      </c>
      <c r="G75" s="133">
        <f>SUM(G50:G74)/'Heat Value'!$P$78</f>
        <v>118540.28581619459</v>
      </c>
      <c r="H75" s="133">
        <f>SUM(H50:H74)/'Heat Value'!$P$78</f>
        <v>124951.51907382967</v>
      </c>
    </row>
    <row r="76" spans="1:43" x14ac:dyDescent="0.2">
      <c r="A76" s="478" t="s">
        <v>729</v>
      </c>
      <c r="B76" s="133">
        <v>95561.82</v>
      </c>
      <c r="C76" s="133">
        <v>98607.59</v>
      </c>
      <c r="D76" s="133">
        <v>103298.73628607446</v>
      </c>
      <c r="E76" s="133">
        <v>110179.084172317</v>
      </c>
      <c r="F76" s="133">
        <v>117059.43205855953</v>
      </c>
      <c r="G76" s="133">
        <v>123470.6653161946</v>
      </c>
      <c r="H76" s="133">
        <v>129881.89857382968</v>
      </c>
    </row>
    <row r="78" spans="1:43" x14ac:dyDescent="0.2">
      <c r="A78" s="478" t="s">
        <v>731</v>
      </c>
      <c r="C78" s="133">
        <v>98607.59</v>
      </c>
      <c r="D78" s="133">
        <v>102591.07</v>
      </c>
      <c r="E78" s="133">
        <v>99558.74</v>
      </c>
      <c r="F78" s="133">
        <v>107827.56</v>
      </c>
    </row>
    <row r="79" spans="1:43" x14ac:dyDescent="0.2">
      <c r="A79" s="478" t="s">
        <v>732</v>
      </c>
      <c r="C79" s="133">
        <v>98563.822156511334</v>
      </c>
      <c r="D79" s="133">
        <v>103177.5045543734</v>
      </c>
      <c r="E79" s="133">
        <v>109114.16469974974</v>
      </c>
      <c r="F79" s="133">
        <v>114657.71145729329</v>
      </c>
    </row>
    <row r="81" spans="4:6" x14ac:dyDescent="0.2">
      <c r="D81" s="133">
        <f>D76-D79</f>
        <v>121.2317317010602</v>
      </c>
      <c r="E81" s="133">
        <f>E76-E79</f>
        <v>1064.9194725672569</v>
      </c>
      <c r="F81" s="133">
        <f>F76-F79</f>
        <v>2401.7206012662355</v>
      </c>
    </row>
    <row r="82" spans="4:6" x14ac:dyDescent="0.2">
      <c r="D82" s="133">
        <f>D78+D81</f>
        <v>102712.30173170107</v>
      </c>
      <c r="E82" s="133">
        <f t="shared" ref="E82:F82" si="7">E78+E81</f>
        <v>100623.65947256726</v>
      </c>
      <c r="F82" s="133">
        <f t="shared" si="7"/>
        <v>110229.28060126623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3C6C-CE19-42F6-B303-84ADE6D55E63}">
  <sheetPr codeName="Sheet16"/>
  <dimension ref="A1:AR74"/>
  <sheetViews>
    <sheetView workbookViewId="0"/>
  </sheetViews>
  <sheetFormatPr defaultRowHeight="14.25" x14ac:dyDescent="0.2"/>
  <cols>
    <col min="1" max="1" width="27.375" customWidth="1"/>
    <col min="2" max="43" width="9.875" style="133" customWidth="1"/>
    <col min="44" max="44" width="9" style="133"/>
  </cols>
  <sheetData>
    <row r="1" spans="1:44" x14ac:dyDescent="0.2">
      <c r="B1" s="214">
        <v>2019</v>
      </c>
      <c r="C1" s="214">
        <v>2020</v>
      </c>
      <c r="D1" s="214">
        <v>2021</v>
      </c>
      <c r="E1" s="214">
        <v>2022</v>
      </c>
      <c r="F1" s="214">
        <v>2023</v>
      </c>
      <c r="G1" s="214">
        <v>2024</v>
      </c>
      <c r="H1" s="214">
        <v>2025</v>
      </c>
      <c r="I1" s="214">
        <v>2026</v>
      </c>
      <c r="J1" s="214">
        <v>2027</v>
      </c>
      <c r="K1" s="214">
        <v>2028</v>
      </c>
      <c r="L1" s="214">
        <v>2029</v>
      </c>
      <c r="M1" s="214">
        <v>2030</v>
      </c>
      <c r="N1" s="214">
        <v>2031</v>
      </c>
      <c r="O1" s="214">
        <v>2032</v>
      </c>
      <c r="P1" s="214">
        <v>2033</v>
      </c>
      <c r="Q1" s="214">
        <v>2034</v>
      </c>
      <c r="R1" s="214">
        <v>2035</v>
      </c>
      <c r="S1" s="214">
        <v>2036</v>
      </c>
      <c r="T1" s="214">
        <v>2037</v>
      </c>
      <c r="U1" s="214">
        <v>2038</v>
      </c>
      <c r="V1" s="214">
        <v>2039</v>
      </c>
      <c r="W1" s="214">
        <v>2040</v>
      </c>
      <c r="X1" s="214">
        <v>2041</v>
      </c>
      <c r="Y1" s="214">
        <v>2042</v>
      </c>
      <c r="Z1" s="214">
        <v>2043</v>
      </c>
      <c r="AA1" s="214">
        <v>2044</v>
      </c>
      <c r="AB1" s="214">
        <v>2045</v>
      </c>
      <c r="AC1" s="214">
        <v>2046</v>
      </c>
      <c r="AD1" s="214">
        <v>2047</v>
      </c>
      <c r="AE1" s="214">
        <v>2048</v>
      </c>
      <c r="AF1" s="214">
        <v>2049</v>
      </c>
      <c r="AG1" s="214">
        <v>2050</v>
      </c>
      <c r="AH1" s="214">
        <v>2051</v>
      </c>
      <c r="AI1" s="214">
        <v>2052</v>
      </c>
      <c r="AJ1" s="214">
        <v>2053</v>
      </c>
      <c r="AK1" s="214">
        <v>2054</v>
      </c>
      <c r="AL1" s="214">
        <v>2055</v>
      </c>
      <c r="AM1" s="214">
        <v>2056</v>
      </c>
      <c r="AN1" s="214">
        <v>2057</v>
      </c>
      <c r="AO1" s="214">
        <v>2058</v>
      </c>
      <c r="AP1" s="214">
        <v>2059</v>
      </c>
      <c r="AQ1" s="214">
        <v>2060</v>
      </c>
    </row>
    <row r="2" spans="1:44" x14ac:dyDescent="0.2">
      <c r="A2" s="36" t="s">
        <v>287</v>
      </c>
      <c r="B2" s="214">
        <v>0</v>
      </c>
      <c r="C2" s="214">
        <v>0</v>
      </c>
      <c r="D2" s="214">
        <v>0</v>
      </c>
      <c r="E2" s="214">
        <v>0</v>
      </c>
      <c r="F2" s="214">
        <v>0</v>
      </c>
      <c r="G2" s="214">
        <v>0</v>
      </c>
      <c r="H2" s="214">
        <v>0</v>
      </c>
      <c r="I2" s="214">
        <v>0</v>
      </c>
      <c r="J2" s="214">
        <v>0</v>
      </c>
      <c r="K2" s="214">
        <v>0</v>
      </c>
      <c r="L2" s="214">
        <v>0</v>
      </c>
      <c r="M2" s="214">
        <v>0</v>
      </c>
      <c r="N2" s="214">
        <v>0</v>
      </c>
      <c r="O2" s="214">
        <v>0</v>
      </c>
      <c r="P2" s="214">
        <v>0</v>
      </c>
      <c r="Q2" s="214">
        <v>0</v>
      </c>
      <c r="R2" s="214">
        <v>0</v>
      </c>
      <c r="S2" s="214">
        <v>0</v>
      </c>
      <c r="T2" s="214">
        <v>0</v>
      </c>
      <c r="U2" s="214">
        <v>0</v>
      </c>
      <c r="V2" s="214">
        <v>0</v>
      </c>
      <c r="W2" s="214">
        <v>0</v>
      </c>
      <c r="X2" s="214">
        <v>0</v>
      </c>
      <c r="Y2" s="214">
        <v>0</v>
      </c>
      <c r="Z2" s="214">
        <v>0</v>
      </c>
      <c r="AA2" s="214">
        <v>0</v>
      </c>
      <c r="AB2" s="214">
        <v>0</v>
      </c>
      <c r="AC2" s="214">
        <v>0</v>
      </c>
      <c r="AD2" s="214">
        <v>0</v>
      </c>
      <c r="AE2" s="214">
        <v>0</v>
      </c>
      <c r="AF2" s="214">
        <v>0</v>
      </c>
      <c r="AG2" s="214">
        <v>0</v>
      </c>
      <c r="AH2" s="214">
        <v>0</v>
      </c>
      <c r="AI2" s="214">
        <v>0</v>
      </c>
      <c r="AJ2" s="214">
        <v>0</v>
      </c>
      <c r="AK2" s="214">
        <v>0</v>
      </c>
      <c r="AL2" s="214">
        <v>0</v>
      </c>
      <c r="AM2" s="214">
        <v>0</v>
      </c>
      <c r="AN2" s="214">
        <v>0</v>
      </c>
      <c r="AO2" s="214">
        <v>0</v>
      </c>
      <c r="AP2" s="214">
        <v>0</v>
      </c>
      <c r="AQ2" s="214">
        <v>0</v>
      </c>
      <c r="AR2" s="133" t="str">
        <f>VLOOKUP($A2,'Sector Match'!$A$1:$B$43,2,0)</f>
        <v>agriculture and forestry 01T03</v>
      </c>
    </row>
    <row r="3" spans="1:44" x14ac:dyDescent="0.2">
      <c r="A3" s="36" t="s">
        <v>2</v>
      </c>
      <c r="B3" s="223">
        <f>'Non-energy Use 2019'!D116</f>
        <v>0</v>
      </c>
      <c r="C3" s="223">
        <f>'Non-energy Use 2020'!D115</f>
        <v>0</v>
      </c>
      <c r="D3" s="133">
        <f>$C3*VLOOKUP($A3,'Non-energy Multiplier'!$A$1:$AQ$44,COLUMN('Non-energy Multiplier'!D$1),0)</f>
        <v>0</v>
      </c>
      <c r="E3" s="133">
        <f>$C3*VLOOKUP($A3,'Non-energy Multiplier'!$A$1:$AQ$44,COLUMN('Non-energy Multiplier'!E$1),0)</f>
        <v>0</v>
      </c>
      <c r="F3" s="133">
        <f>$C3*VLOOKUP($A3,'Non-energy Multiplier'!$A$1:$AQ$44,COLUMN('Non-energy Multiplier'!F$1),0)</f>
        <v>0</v>
      </c>
      <c r="G3" s="133">
        <f>$C3*VLOOKUP($A3,'Non-energy Multiplier'!$A$1:$AQ$44,COLUMN('Non-energy Multiplier'!G$1),0)</f>
        <v>0</v>
      </c>
      <c r="H3" s="133">
        <f>$C3*VLOOKUP($A3,'Non-energy Multiplier'!$A$1:$AQ$44,COLUMN('Non-energy Multiplier'!H$1),0)</f>
        <v>0</v>
      </c>
      <c r="I3" s="133">
        <f>$C3*VLOOKUP($A3,'Non-energy Multiplier'!$A$1:$AQ$44,COLUMN('Non-energy Multiplier'!I$1),0)</f>
        <v>0</v>
      </c>
      <c r="J3" s="133">
        <f>$C3*VLOOKUP($A3,'Non-energy Multiplier'!$A$1:$AQ$44,COLUMN('Non-energy Multiplier'!J$1),0)</f>
        <v>0</v>
      </c>
      <c r="K3" s="133">
        <f>$C3*VLOOKUP($A3,'Non-energy Multiplier'!$A$1:$AQ$44,COLUMN('Non-energy Multiplier'!K$1),0)</f>
        <v>0</v>
      </c>
      <c r="L3" s="133">
        <f>$C3*VLOOKUP($A3,'Non-energy Multiplier'!$A$1:$AQ$44,COLUMN('Non-energy Multiplier'!L$1),0)</f>
        <v>0</v>
      </c>
      <c r="M3" s="133">
        <f>$C3*VLOOKUP($A3,'Non-energy Multiplier'!$A$1:$AQ$44,COLUMN('Non-energy Multiplier'!M$1),0)</f>
        <v>0</v>
      </c>
      <c r="N3" s="133">
        <f>$C3*VLOOKUP($A3,'Non-energy Multiplier'!$A$1:$AQ$44,COLUMN('Non-energy Multiplier'!N$1),0)</f>
        <v>0</v>
      </c>
      <c r="O3" s="133">
        <f>$C3*VLOOKUP($A3,'Non-energy Multiplier'!$A$1:$AQ$44,COLUMN('Non-energy Multiplier'!O$1),0)</f>
        <v>0</v>
      </c>
      <c r="P3" s="133">
        <f>$C3*VLOOKUP($A3,'Non-energy Multiplier'!$A$1:$AQ$44,COLUMN('Non-energy Multiplier'!P$1),0)</f>
        <v>0</v>
      </c>
      <c r="Q3" s="133">
        <f>$C3*VLOOKUP($A3,'Non-energy Multiplier'!$A$1:$AQ$44,COLUMN('Non-energy Multiplier'!Q$1),0)</f>
        <v>0</v>
      </c>
      <c r="R3" s="133">
        <f>$C3*VLOOKUP($A3,'Non-energy Multiplier'!$A$1:$AQ$44,COLUMN('Non-energy Multiplier'!R$1),0)</f>
        <v>0</v>
      </c>
      <c r="S3" s="133">
        <f>$C3*VLOOKUP($A3,'Non-energy Multiplier'!$A$1:$AQ$44,COLUMN('Non-energy Multiplier'!S$1),0)</f>
        <v>0</v>
      </c>
      <c r="T3" s="133">
        <f>$C3*VLOOKUP($A3,'Non-energy Multiplier'!$A$1:$AQ$44,COLUMN('Non-energy Multiplier'!T$1),0)</f>
        <v>0</v>
      </c>
      <c r="U3" s="133">
        <f>$C3*VLOOKUP($A3,'Non-energy Multiplier'!$A$1:$AQ$44,COLUMN('Non-energy Multiplier'!U$1),0)</f>
        <v>0</v>
      </c>
      <c r="V3" s="133">
        <f>$C3*VLOOKUP($A3,'Non-energy Multiplier'!$A$1:$AQ$44,COLUMN('Non-energy Multiplier'!V$1),0)</f>
        <v>0</v>
      </c>
      <c r="W3" s="133">
        <f>$C3*VLOOKUP($A3,'Non-energy Multiplier'!$A$1:$AQ$44,COLUMN('Non-energy Multiplier'!W$1),0)</f>
        <v>0</v>
      </c>
      <c r="X3" s="133">
        <f>$C3*VLOOKUP($A3,'Non-energy Multiplier'!$A$1:$AQ$44,COLUMN('Non-energy Multiplier'!X$1),0)</f>
        <v>0</v>
      </c>
      <c r="Y3" s="133">
        <f>$C3*VLOOKUP($A3,'Non-energy Multiplier'!$A$1:$AQ$44,COLUMN('Non-energy Multiplier'!Y$1),0)</f>
        <v>0</v>
      </c>
      <c r="Z3" s="133">
        <f>$C3*VLOOKUP($A3,'Non-energy Multiplier'!$A$1:$AQ$44,COLUMN('Non-energy Multiplier'!Z$1),0)</f>
        <v>0</v>
      </c>
      <c r="AA3" s="133">
        <f>$C3*VLOOKUP($A3,'Non-energy Multiplier'!$A$1:$AQ$44,COLUMN('Non-energy Multiplier'!AA$1),0)</f>
        <v>0</v>
      </c>
      <c r="AB3" s="133">
        <f>$C3*VLOOKUP($A3,'Non-energy Multiplier'!$A$1:$AQ$44,COLUMN('Non-energy Multiplier'!AB$1),0)</f>
        <v>0</v>
      </c>
      <c r="AC3" s="133">
        <f>$C3*VLOOKUP($A3,'Non-energy Multiplier'!$A$1:$AQ$44,COLUMN('Non-energy Multiplier'!AC$1),0)</f>
        <v>0</v>
      </c>
      <c r="AD3" s="133">
        <f>$C3*VLOOKUP($A3,'Non-energy Multiplier'!$A$1:$AQ$44,COLUMN('Non-energy Multiplier'!AD$1),0)</f>
        <v>0</v>
      </c>
      <c r="AE3" s="133">
        <f>$C3*VLOOKUP($A3,'Non-energy Multiplier'!$A$1:$AQ$44,COLUMN('Non-energy Multiplier'!AE$1),0)</f>
        <v>0</v>
      </c>
      <c r="AF3" s="133">
        <f>$C3*VLOOKUP($A3,'Non-energy Multiplier'!$A$1:$AQ$44,COLUMN('Non-energy Multiplier'!AF$1),0)</f>
        <v>0</v>
      </c>
      <c r="AG3" s="133">
        <f>$C3*VLOOKUP($A3,'Non-energy Multiplier'!$A$1:$AQ$44,COLUMN('Non-energy Multiplier'!AG$1),0)</f>
        <v>0</v>
      </c>
      <c r="AH3" s="133">
        <f>$C3*VLOOKUP($A3,'Non-energy Multiplier'!$A$1:$AQ$44,COLUMN('Non-energy Multiplier'!AH$1),0)</f>
        <v>0</v>
      </c>
      <c r="AI3" s="133">
        <f>$C3*VLOOKUP($A3,'Non-energy Multiplier'!$A$1:$AQ$44,COLUMN('Non-energy Multiplier'!AI$1),0)</f>
        <v>0</v>
      </c>
      <c r="AJ3" s="133">
        <f>$C3*VLOOKUP($A3,'Non-energy Multiplier'!$A$1:$AQ$44,COLUMN('Non-energy Multiplier'!AJ$1),0)</f>
        <v>0</v>
      </c>
      <c r="AK3" s="133">
        <f>$C3*VLOOKUP($A3,'Non-energy Multiplier'!$A$1:$AQ$44,COLUMN('Non-energy Multiplier'!AK$1),0)</f>
        <v>0</v>
      </c>
      <c r="AL3" s="133">
        <f>$C3*VLOOKUP($A3,'Non-energy Multiplier'!$A$1:$AQ$44,COLUMN('Non-energy Multiplier'!AL$1),0)</f>
        <v>0</v>
      </c>
      <c r="AM3" s="133">
        <f>$C3*VLOOKUP($A3,'Non-energy Multiplier'!$A$1:$AQ$44,COLUMN('Non-energy Multiplier'!AM$1),0)</f>
        <v>0</v>
      </c>
      <c r="AN3" s="133">
        <f>$C3*VLOOKUP($A3,'Non-energy Multiplier'!$A$1:$AQ$44,COLUMN('Non-energy Multiplier'!AN$1),0)</f>
        <v>0</v>
      </c>
      <c r="AO3" s="133">
        <f>$C3*VLOOKUP($A3,'Non-energy Multiplier'!$A$1:$AQ$44,COLUMN('Non-energy Multiplier'!AO$1),0)</f>
        <v>0</v>
      </c>
      <c r="AP3" s="133">
        <f>$C3*VLOOKUP($A3,'Non-energy Multiplier'!$A$1:$AQ$44,COLUMN('Non-energy Multiplier'!AP$1),0)</f>
        <v>0</v>
      </c>
      <c r="AQ3" s="133">
        <f>$C3*VLOOKUP($A3,'Non-energy Multiplier'!$A$1:$AQ$44,COLUMN('Non-energy Multiplier'!AQ$1),0)</f>
        <v>0</v>
      </c>
      <c r="AR3" s="133" t="str">
        <f>VLOOKUP($A3,'Sector Match'!$A$1:$B$43,2,0)</f>
        <v>coal mining 05</v>
      </c>
    </row>
    <row r="4" spans="1:44" x14ac:dyDescent="0.2">
      <c r="A4" s="12" t="s">
        <v>3</v>
      </c>
      <c r="B4" s="133">
        <f>'Non-energy Use 2019'!D117</f>
        <v>0</v>
      </c>
      <c r="C4" s="133">
        <f>'Non-energy Use 2020'!D116</f>
        <v>0</v>
      </c>
      <c r="D4" s="133">
        <f>$C4*VLOOKUP($A4,'Non-energy Multiplier'!$A$1:$AQ$44,COLUMN('Non-energy Multiplier'!D$1),0)</f>
        <v>0</v>
      </c>
      <c r="E4" s="133">
        <f>$C4*VLOOKUP($A4,'Non-energy Multiplier'!$A$1:$AQ$44,COLUMN('Non-energy Multiplier'!E$1),0)</f>
        <v>0</v>
      </c>
      <c r="F4" s="133">
        <f>$C4*VLOOKUP($A4,'Non-energy Multiplier'!$A$1:$AQ$44,COLUMN('Non-energy Multiplier'!F$1),0)</f>
        <v>0</v>
      </c>
      <c r="G4" s="133">
        <f>$C4*VLOOKUP($A4,'Non-energy Multiplier'!$A$1:$AQ$44,COLUMN('Non-energy Multiplier'!G$1),0)</f>
        <v>0</v>
      </c>
      <c r="H4" s="133">
        <f>$C4*VLOOKUP($A4,'Non-energy Multiplier'!$A$1:$AQ$44,COLUMN('Non-energy Multiplier'!H$1),0)</f>
        <v>0</v>
      </c>
      <c r="I4" s="133">
        <f>$C4*VLOOKUP($A4,'Non-energy Multiplier'!$A$1:$AQ$44,COLUMN('Non-energy Multiplier'!I$1),0)</f>
        <v>0</v>
      </c>
      <c r="J4" s="133">
        <f>$C4*VLOOKUP($A4,'Non-energy Multiplier'!$A$1:$AQ$44,COLUMN('Non-energy Multiplier'!J$1),0)</f>
        <v>0</v>
      </c>
      <c r="K4" s="133">
        <f>$C4*VLOOKUP($A4,'Non-energy Multiplier'!$A$1:$AQ$44,COLUMN('Non-energy Multiplier'!K$1),0)</f>
        <v>0</v>
      </c>
      <c r="L4" s="133">
        <f>$C4*VLOOKUP($A4,'Non-energy Multiplier'!$A$1:$AQ$44,COLUMN('Non-energy Multiplier'!L$1),0)</f>
        <v>0</v>
      </c>
      <c r="M4" s="133">
        <f>$C4*VLOOKUP($A4,'Non-energy Multiplier'!$A$1:$AQ$44,COLUMN('Non-energy Multiplier'!M$1),0)</f>
        <v>0</v>
      </c>
      <c r="N4" s="133">
        <f>$C4*VLOOKUP($A4,'Non-energy Multiplier'!$A$1:$AQ$44,COLUMN('Non-energy Multiplier'!N$1),0)</f>
        <v>0</v>
      </c>
      <c r="O4" s="133">
        <f>$C4*VLOOKUP($A4,'Non-energy Multiplier'!$A$1:$AQ$44,COLUMN('Non-energy Multiplier'!O$1),0)</f>
        <v>0</v>
      </c>
      <c r="P4" s="133">
        <f>$C4*VLOOKUP($A4,'Non-energy Multiplier'!$A$1:$AQ$44,COLUMN('Non-energy Multiplier'!P$1),0)</f>
        <v>0</v>
      </c>
      <c r="Q4" s="133">
        <f>$C4*VLOOKUP($A4,'Non-energy Multiplier'!$A$1:$AQ$44,COLUMN('Non-energy Multiplier'!Q$1),0)</f>
        <v>0</v>
      </c>
      <c r="R4" s="133">
        <f>$C4*VLOOKUP($A4,'Non-energy Multiplier'!$A$1:$AQ$44,COLUMN('Non-energy Multiplier'!R$1),0)</f>
        <v>0</v>
      </c>
      <c r="S4" s="133">
        <f>$C4*VLOOKUP($A4,'Non-energy Multiplier'!$A$1:$AQ$44,COLUMN('Non-energy Multiplier'!S$1),0)</f>
        <v>0</v>
      </c>
      <c r="T4" s="133">
        <f>$C4*VLOOKUP($A4,'Non-energy Multiplier'!$A$1:$AQ$44,COLUMN('Non-energy Multiplier'!T$1),0)</f>
        <v>0</v>
      </c>
      <c r="U4" s="133">
        <f>$C4*VLOOKUP($A4,'Non-energy Multiplier'!$A$1:$AQ$44,COLUMN('Non-energy Multiplier'!U$1),0)</f>
        <v>0</v>
      </c>
      <c r="V4" s="133">
        <f>$C4*VLOOKUP($A4,'Non-energy Multiplier'!$A$1:$AQ$44,COLUMN('Non-energy Multiplier'!V$1),0)</f>
        <v>0</v>
      </c>
      <c r="W4" s="133">
        <f>$C4*VLOOKUP($A4,'Non-energy Multiplier'!$A$1:$AQ$44,COLUMN('Non-energy Multiplier'!W$1),0)</f>
        <v>0</v>
      </c>
      <c r="X4" s="133">
        <f>$C4*VLOOKUP($A4,'Non-energy Multiplier'!$A$1:$AQ$44,COLUMN('Non-energy Multiplier'!X$1),0)</f>
        <v>0</v>
      </c>
      <c r="Y4" s="133">
        <f>$C4*VLOOKUP($A4,'Non-energy Multiplier'!$A$1:$AQ$44,COLUMN('Non-energy Multiplier'!Y$1),0)</f>
        <v>0</v>
      </c>
      <c r="Z4" s="133">
        <f>$C4*VLOOKUP($A4,'Non-energy Multiplier'!$A$1:$AQ$44,COLUMN('Non-energy Multiplier'!Z$1),0)</f>
        <v>0</v>
      </c>
      <c r="AA4" s="133">
        <f>$C4*VLOOKUP($A4,'Non-energy Multiplier'!$A$1:$AQ$44,COLUMN('Non-energy Multiplier'!AA$1),0)</f>
        <v>0</v>
      </c>
      <c r="AB4" s="133">
        <f>$C4*VLOOKUP($A4,'Non-energy Multiplier'!$A$1:$AQ$44,COLUMN('Non-energy Multiplier'!AB$1),0)</f>
        <v>0</v>
      </c>
      <c r="AC4" s="133">
        <f>$C4*VLOOKUP($A4,'Non-energy Multiplier'!$A$1:$AQ$44,COLUMN('Non-energy Multiplier'!AC$1),0)</f>
        <v>0</v>
      </c>
      <c r="AD4" s="133">
        <f>$C4*VLOOKUP($A4,'Non-energy Multiplier'!$A$1:$AQ$44,COLUMN('Non-energy Multiplier'!AD$1),0)</f>
        <v>0</v>
      </c>
      <c r="AE4" s="133">
        <f>$C4*VLOOKUP($A4,'Non-energy Multiplier'!$A$1:$AQ$44,COLUMN('Non-energy Multiplier'!AE$1),0)</f>
        <v>0</v>
      </c>
      <c r="AF4" s="133">
        <f>$C4*VLOOKUP($A4,'Non-energy Multiplier'!$A$1:$AQ$44,COLUMN('Non-energy Multiplier'!AF$1),0)</f>
        <v>0</v>
      </c>
      <c r="AG4" s="133">
        <f>$C4*VLOOKUP($A4,'Non-energy Multiplier'!$A$1:$AQ$44,COLUMN('Non-energy Multiplier'!AG$1),0)</f>
        <v>0</v>
      </c>
      <c r="AH4" s="133">
        <f>$C4*VLOOKUP($A4,'Non-energy Multiplier'!$A$1:$AQ$44,COLUMN('Non-energy Multiplier'!AH$1),0)</f>
        <v>0</v>
      </c>
      <c r="AI4" s="133">
        <f>$C4*VLOOKUP($A4,'Non-energy Multiplier'!$A$1:$AQ$44,COLUMN('Non-energy Multiplier'!AI$1),0)</f>
        <v>0</v>
      </c>
      <c r="AJ4" s="133">
        <f>$C4*VLOOKUP($A4,'Non-energy Multiplier'!$A$1:$AQ$44,COLUMN('Non-energy Multiplier'!AJ$1),0)</f>
        <v>0</v>
      </c>
      <c r="AK4" s="133">
        <f>$C4*VLOOKUP($A4,'Non-energy Multiplier'!$A$1:$AQ$44,COLUMN('Non-energy Multiplier'!AK$1),0)</f>
        <v>0</v>
      </c>
      <c r="AL4" s="133">
        <f>$C4*VLOOKUP($A4,'Non-energy Multiplier'!$A$1:$AQ$44,COLUMN('Non-energy Multiplier'!AL$1),0)</f>
        <v>0</v>
      </c>
      <c r="AM4" s="133">
        <f>$C4*VLOOKUP($A4,'Non-energy Multiplier'!$A$1:$AQ$44,COLUMN('Non-energy Multiplier'!AM$1),0)</f>
        <v>0</v>
      </c>
      <c r="AN4" s="133">
        <f>$C4*VLOOKUP($A4,'Non-energy Multiplier'!$A$1:$AQ$44,COLUMN('Non-energy Multiplier'!AN$1),0)</f>
        <v>0</v>
      </c>
      <c r="AO4" s="133">
        <f>$C4*VLOOKUP($A4,'Non-energy Multiplier'!$A$1:$AQ$44,COLUMN('Non-energy Multiplier'!AO$1),0)</f>
        <v>0</v>
      </c>
      <c r="AP4" s="133">
        <f>$C4*VLOOKUP($A4,'Non-energy Multiplier'!$A$1:$AQ$44,COLUMN('Non-energy Multiplier'!AP$1),0)</f>
        <v>0</v>
      </c>
      <c r="AQ4" s="133">
        <f>$C4*VLOOKUP($A4,'Non-energy Multiplier'!$A$1:$AQ$44,COLUMN('Non-energy Multiplier'!AQ$1),0)</f>
        <v>0</v>
      </c>
      <c r="AR4" s="133" t="str">
        <f>VLOOKUP($A4,'Sector Match'!$A$1:$B$43,2,0)</f>
        <v>oil and gas extraction 06</v>
      </c>
    </row>
    <row r="5" spans="1:44" x14ac:dyDescent="0.2">
      <c r="A5" s="12" t="s">
        <v>4</v>
      </c>
      <c r="B5" s="133">
        <f>'Non-energy Use 2019'!D118</f>
        <v>0</v>
      </c>
      <c r="C5" s="133">
        <f>'Non-energy Use 2020'!D117</f>
        <v>0</v>
      </c>
      <c r="D5" s="133">
        <f>$C5*VLOOKUP($A5,'Non-energy Multiplier'!$A$1:$AQ$44,COLUMN('Non-energy Multiplier'!D$1),0)</f>
        <v>0</v>
      </c>
      <c r="E5" s="133">
        <f>$C5*VLOOKUP($A5,'Non-energy Multiplier'!$A$1:$AQ$44,COLUMN('Non-energy Multiplier'!E$1),0)</f>
        <v>0</v>
      </c>
      <c r="F5" s="133">
        <f>$C5*VLOOKUP($A5,'Non-energy Multiplier'!$A$1:$AQ$44,COLUMN('Non-energy Multiplier'!F$1),0)</f>
        <v>0</v>
      </c>
      <c r="G5" s="133">
        <f>$C5*VLOOKUP($A5,'Non-energy Multiplier'!$A$1:$AQ$44,COLUMN('Non-energy Multiplier'!G$1),0)</f>
        <v>0</v>
      </c>
      <c r="H5" s="133">
        <f>$C5*VLOOKUP($A5,'Non-energy Multiplier'!$A$1:$AQ$44,COLUMN('Non-energy Multiplier'!H$1),0)</f>
        <v>0</v>
      </c>
      <c r="I5" s="133">
        <f>$C5*VLOOKUP($A5,'Non-energy Multiplier'!$A$1:$AQ$44,COLUMN('Non-energy Multiplier'!I$1),0)</f>
        <v>0</v>
      </c>
      <c r="J5" s="133">
        <f>$C5*VLOOKUP($A5,'Non-energy Multiplier'!$A$1:$AQ$44,COLUMN('Non-energy Multiplier'!J$1),0)</f>
        <v>0</v>
      </c>
      <c r="K5" s="133">
        <f>$C5*VLOOKUP($A5,'Non-energy Multiplier'!$A$1:$AQ$44,COLUMN('Non-energy Multiplier'!K$1),0)</f>
        <v>0</v>
      </c>
      <c r="L5" s="133">
        <f>$C5*VLOOKUP($A5,'Non-energy Multiplier'!$A$1:$AQ$44,COLUMN('Non-energy Multiplier'!L$1),0)</f>
        <v>0</v>
      </c>
      <c r="M5" s="133">
        <f>$C5*VLOOKUP($A5,'Non-energy Multiplier'!$A$1:$AQ$44,COLUMN('Non-energy Multiplier'!M$1),0)</f>
        <v>0</v>
      </c>
      <c r="N5" s="133">
        <f>$C5*VLOOKUP($A5,'Non-energy Multiplier'!$A$1:$AQ$44,COLUMN('Non-energy Multiplier'!N$1),0)</f>
        <v>0</v>
      </c>
      <c r="O5" s="133">
        <f>$C5*VLOOKUP($A5,'Non-energy Multiplier'!$A$1:$AQ$44,COLUMN('Non-energy Multiplier'!O$1),0)</f>
        <v>0</v>
      </c>
      <c r="P5" s="133">
        <f>$C5*VLOOKUP($A5,'Non-energy Multiplier'!$A$1:$AQ$44,COLUMN('Non-energy Multiplier'!P$1),0)</f>
        <v>0</v>
      </c>
      <c r="Q5" s="133">
        <f>$C5*VLOOKUP($A5,'Non-energy Multiplier'!$A$1:$AQ$44,COLUMN('Non-energy Multiplier'!Q$1),0)</f>
        <v>0</v>
      </c>
      <c r="R5" s="133">
        <f>$C5*VLOOKUP($A5,'Non-energy Multiplier'!$A$1:$AQ$44,COLUMN('Non-energy Multiplier'!R$1),0)</f>
        <v>0</v>
      </c>
      <c r="S5" s="133">
        <f>$C5*VLOOKUP($A5,'Non-energy Multiplier'!$A$1:$AQ$44,COLUMN('Non-energy Multiplier'!S$1),0)</f>
        <v>0</v>
      </c>
      <c r="T5" s="133">
        <f>$C5*VLOOKUP($A5,'Non-energy Multiplier'!$A$1:$AQ$44,COLUMN('Non-energy Multiplier'!T$1),0)</f>
        <v>0</v>
      </c>
      <c r="U5" s="133">
        <f>$C5*VLOOKUP($A5,'Non-energy Multiplier'!$A$1:$AQ$44,COLUMN('Non-energy Multiplier'!U$1),0)</f>
        <v>0</v>
      </c>
      <c r="V5" s="133">
        <f>$C5*VLOOKUP($A5,'Non-energy Multiplier'!$A$1:$AQ$44,COLUMN('Non-energy Multiplier'!V$1),0)</f>
        <v>0</v>
      </c>
      <c r="W5" s="133">
        <f>$C5*VLOOKUP($A5,'Non-energy Multiplier'!$A$1:$AQ$44,COLUMN('Non-energy Multiplier'!W$1),0)</f>
        <v>0</v>
      </c>
      <c r="X5" s="133">
        <f>$C5*VLOOKUP($A5,'Non-energy Multiplier'!$A$1:$AQ$44,COLUMN('Non-energy Multiplier'!X$1),0)</f>
        <v>0</v>
      </c>
      <c r="Y5" s="133">
        <f>$C5*VLOOKUP($A5,'Non-energy Multiplier'!$A$1:$AQ$44,COLUMN('Non-energy Multiplier'!Y$1),0)</f>
        <v>0</v>
      </c>
      <c r="Z5" s="133">
        <f>$C5*VLOOKUP($A5,'Non-energy Multiplier'!$A$1:$AQ$44,COLUMN('Non-energy Multiplier'!Z$1),0)</f>
        <v>0</v>
      </c>
      <c r="AA5" s="133">
        <f>$C5*VLOOKUP($A5,'Non-energy Multiplier'!$A$1:$AQ$44,COLUMN('Non-energy Multiplier'!AA$1),0)</f>
        <v>0</v>
      </c>
      <c r="AB5" s="133">
        <f>$C5*VLOOKUP($A5,'Non-energy Multiplier'!$A$1:$AQ$44,COLUMN('Non-energy Multiplier'!AB$1),0)</f>
        <v>0</v>
      </c>
      <c r="AC5" s="133">
        <f>$C5*VLOOKUP($A5,'Non-energy Multiplier'!$A$1:$AQ$44,COLUMN('Non-energy Multiplier'!AC$1),0)</f>
        <v>0</v>
      </c>
      <c r="AD5" s="133">
        <f>$C5*VLOOKUP($A5,'Non-energy Multiplier'!$A$1:$AQ$44,COLUMN('Non-energy Multiplier'!AD$1),0)</f>
        <v>0</v>
      </c>
      <c r="AE5" s="133">
        <f>$C5*VLOOKUP($A5,'Non-energy Multiplier'!$A$1:$AQ$44,COLUMN('Non-energy Multiplier'!AE$1),0)</f>
        <v>0</v>
      </c>
      <c r="AF5" s="133">
        <f>$C5*VLOOKUP($A5,'Non-energy Multiplier'!$A$1:$AQ$44,COLUMN('Non-energy Multiplier'!AF$1),0)</f>
        <v>0</v>
      </c>
      <c r="AG5" s="133">
        <f>$C5*VLOOKUP($A5,'Non-energy Multiplier'!$A$1:$AQ$44,COLUMN('Non-energy Multiplier'!AG$1),0)</f>
        <v>0</v>
      </c>
      <c r="AH5" s="133">
        <f>$C5*VLOOKUP($A5,'Non-energy Multiplier'!$A$1:$AQ$44,COLUMN('Non-energy Multiplier'!AH$1),0)</f>
        <v>0</v>
      </c>
      <c r="AI5" s="133">
        <f>$C5*VLOOKUP($A5,'Non-energy Multiplier'!$A$1:$AQ$44,COLUMN('Non-energy Multiplier'!AI$1),0)</f>
        <v>0</v>
      </c>
      <c r="AJ5" s="133">
        <f>$C5*VLOOKUP($A5,'Non-energy Multiplier'!$A$1:$AQ$44,COLUMN('Non-energy Multiplier'!AJ$1),0)</f>
        <v>0</v>
      </c>
      <c r="AK5" s="133">
        <f>$C5*VLOOKUP($A5,'Non-energy Multiplier'!$A$1:$AQ$44,COLUMN('Non-energy Multiplier'!AK$1),0)</f>
        <v>0</v>
      </c>
      <c r="AL5" s="133">
        <f>$C5*VLOOKUP($A5,'Non-energy Multiplier'!$A$1:$AQ$44,COLUMN('Non-energy Multiplier'!AL$1),0)</f>
        <v>0</v>
      </c>
      <c r="AM5" s="133">
        <f>$C5*VLOOKUP($A5,'Non-energy Multiplier'!$A$1:$AQ$44,COLUMN('Non-energy Multiplier'!AM$1),0)</f>
        <v>0</v>
      </c>
      <c r="AN5" s="133">
        <f>$C5*VLOOKUP($A5,'Non-energy Multiplier'!$A$1:$AQ$44,COLUMN('Non-energy Multiplier'!AN$1),0)</f>
        <v>0</v>
      </c>
      <c r="AO5" s="133">
        <f>$C5*VLOOKUP($A5,'Non-energy Multiplier'!$A$1:$AQ$44,COLUMN('Non-energy Multiplier'!AO$1),0)</f>
        <v>0</v>
      </c>
      <c r="AP5" s="133">
        <f>$C5*VLOOKUP($A5,'Non-energy Multiplier'!$A$1:$AQ$44,COLUMN('Non-energy Multiplier'!AP$1),0)</f>
        <v>0</v>
      </c>
      <c r="AQ5" s="133">
        <f>$C5*VLOOKUP($A5,'Non-energy Multiplier'!$A$1:$AQ$44,COLUMN('Non-energy Multiplier'!AQ$1),0)</f>
        <v>0</v>
      </c>
      <c r="AR5" s="133" t="str">
        <f>VLOOKUP($A5,'Sector Match'!$A$1:$B$43,2,0)</f>
        <v>other mining and quarrying 07T08</v>
      </c>
    </row>
    <row r="6" spans="1:44" x14ac:dyDescent="0.2">
      <c r="A6" s="12" t="s">
        <v>5</v>
      </c>
      <c r="B6" s="133">
        <f>'Non-energy Use 2019'!D119</f>
        <v>0</v>
      </c>
      <c r="C6" s="133">
        <f>'Non-energy Use 2020'!D118</f>
        <v>0</v>
      </c>
      <c r="D6" s="133">
        <f>$C6*VLOOKUP($A6,'Non-energy Multiplier'!$A$1:$AQ$44,COLUMN('Non-energy Multiplier'!D$1),0)</f>
        <v>0</v>
      </c>
      <c r="E6" s="133">
        <f>$C6*VLOOKUP($A6,'Non-energy Multiplier'!$A$1:$AQ$44,COLUMN('Non-energy Multiplier'!E$1),0)</f>
        <v>0</v>
      </c>
      <c r="F6" s="133">
        <f>$C6*VLOOKUP($A6,'Non-energy Multiplier'!$A$1:$AQ$44,COLUMN('Non-energy Multiplier'!F$1),0)</f>
        <v>0</v>
      </c>
      <c r="G6" s="133">
        <f>$C6*VLOOKUP($A6,'Non-energy Multiplier'!$A$1:$AQ$44,COLUMN('Non-energy Multiplier'!G$1),0)</f>
        <v>0</v>
      </c>
      <c r="H6" s="133">
        <f>$C6*VLOOKUP($A6,'Non-energy Multiplier'!$A$1:$AQ$44,COLUMN('Non-energy Multiplier'!H$1),0)</f>
        <v>0</v>
      </c>
      <c r="I6" s="133">
        <f>$C6*VLOOKUP($A6,'Non-energy Multiplier'!$A$1:$AQ$44,COLUMN('Non-energy Multiplier'!I$1),0)</f>
        <v>0</v>
      </c>
      <c r="J6" s="133">
        <f>$C6*VLOOKUP($A6,'Non-energy Multiplier'!$A$1:$AQ$44,COLUMN('Non-energy Multiplier'!J$1),0)</f>
        <v>0</v>
      </c>
      <c r="K6" s="133">
        <f>$C6*VLOOKUP($A6,'Non-energy Multiplier'!$A$1:$AQ$44,COLUMN('Non-energy Multiplier'!K$1),0)</f>
        <v>0</v>
      </c>
      <c r="L6" s="133">
        <f>$C6*VLOOKUP($A6,'Non-energy Multiplier'!$A$1:$AQ$44,COLUMN('Non-energy Multiplier'!L$1),0)</f>
        <v>0</v>
      </c>
      <c r="M6" s="133">
        <f>$C6*VLOOKUP($A6,'Non-energy Multiplier'!$A$1:$AQ$44,COLUMN('Non-energy Multiplier'!M$1),0)</f>
        <v>0</v>
      </c>
      <c r="N6" s="133">
        <f>$C6*VLOOKUP($A6,'Non-energy Multiplier'!$A$1:$AQ$44,COLUMN('Non-energy Multiplier'!N$1),0)</f>
        <v>0</v>
      </c>
      <c r="O6" s="133">
        <f>$C6*VLOOKUP($A6,'Non-energy Multiplier'!$A$1:$AQ$44,COLUMN('Non-energy Multiplier'!O$1),0)</f>
        <v>0</v>
      </c>
      <c r="P6" s="133">
        <f>$C6*VLOOKUP($A6,'Non-energy Multiplier'!$A$1:$AQ$44,COLUMN('Non-energy Multiplier'!P$1),0)</f>
        <v>0</v>
      </c>
      <c r="Q6" s="133">
        <f>$C6*VLOOKUP($A6,'Non-energy Multiplier'!$A$1:$AQ$44,COLUMN('Non-energy Multiplier'!Q$1),0)</f>
        <v>0</v>
      </c>
      <c r="R6" s="133">
        <f>$C6*VLOOKUP($A6,'Non-energy Multiplier'!$A$1:$AQ$44,COLUMN('Non-energy Multiplier'!R$1),0)</f>
        <v>0</v>
      </c>
      <c r="S6" s="133">
        <f>$C6*VLOOKUP($A6,'Non-energy Multiplier'!$A$1:$AQ$44,COLUMN('Non-energy Multiplier'!S$1),0)</f>
        <v>0</v>
      </c>
      <c r="T6" s="133">
        <f>$C6*VLOOKUP($A6,'Non-energy Multiplier'!$A$1:$AQ$44,COLUMN('Non-energy Multiplier'!T$1),0)</f>
        <v>0</v>
      </c>
      <c r="U6" s="133">
        <f>$C6*VLOOKUP($A6,'Non-energy Multiplier'!$A$1:$AQ$44,COLUMN('Non-energy Multiplier'!U$1),0)</f>
        <v>0</v>
      </c>
      <c r="V6" s="133">
        <f>$C6*VLOOKUP($A6,'Non-energy Multiplier'!$A$1:$AQ$44,COLUMN('Non-energy Multiplier'!V$1),0)</f>
        <v>0</v>
      </c>
      <c r="W6" s="133">
        <f>$C6*VLOOKUP($A6,'Non-energy Multiplier'!$A$1:$AQ$44,COLUMN('Non-energy Multiplier'!W$1),0)</f>
        <v>0</v>
      </c>
      <c r="X6" s="133">
        <f>$C6*VLOOKUP($A6,'Non-energy Multiplier'!$A$1:$AQ$44,COLUMN('Non-energy Multiplier'!X$1),0)</f>
        <v>0</v>
      </c>
      <c r="Y6" s="133">
        <f>$C6*VLOOKUP($A6,'Non-energy Multiplier'!$A$1:$AQ$44,COLUMN('Non-energy Multiplier'!Y$1),0)</f>
        <v>0</v>
      </c>
      <c r="Z6" s="133">
        <f>$C6*VLOOKUP($A6,'Non-energy Multiplier'!$A$1:$AQ$44,COLUMN('Non-energy Multiplier'!Z$1),0)</f>
        <v>0</v>
      </c>
      <c r="AA6" s="133">
        <f>$C6*VLOOKUP($A6,'Non-energy Multiplier'!$A$1:$AQ$44,COLUMN('Non-energy Multiplier'!AA$1),0)</f>
        <v>0</v>
      </c>
      <c r="AB6" s="133">
        <f>$C6*VLOOKUP($A6,'Non-energy Multiplier'!$A$1:$AQ$44,COLUMN('Non-energy Multiplier'!AB$1),0)</f>
        <v>0</v>
      </c>
      <c r="AC6" s="133">
        <f>$C6*VLOOKUP($A6,'Non-energy Multiplier'!$A$1:$AQ$44,COLUMN('Non-energy Multiplier'!AC$1),0)</f>
        <v>0</v>
      </c>
      <c r="AD6" s="133">
        <f>$C6*VLOOKUP($A6,'Non-energy Multiplier'!$A$1:$AQ$44,COLUMN('Non-energy Multiplier'!AD$1),0)</f>
        <v>0</v>
      </c>
      <c r="AE6" s="133">
        <f>$C6*VLOOKUP($A6,'Non-energy Multiplier'!$A$1:$AQ$44,COLUMN('Non-energy Multiplier'!AE$1),0)</f>
        <v>0</v>
      </c>
      <c r="AF6" s="133">
        <f>$C6*VLOOKUP($A6,'Non-energy Multiplier'!$A$1:$AQ$44,COLUMN('Non-energy Multiplier'!AF$1),0)</f>
        <v>0</v>
      </c>
      <c r="AG6" s="133">
        <f>$C6*VLOOKUP($A6,'Non-energy Multiplier'!$A$1:$AQ$44,COLUMN('Non-energy Multiplier'!AG$1),0)</f>
        <v>0</v>
      </c>
      <c r="AH6" s="133">
        <f>$C6*VLOOKUP($A6,'Non-energy Multiplier'!$A$1:$AQ$44,COLUMN('Non-energy Multiplier'!AH$1),0)</f>
        <v>0</v>
      </c>
      <c r="AI6" s="133">
        <f>$C6*VLOOKUP($A6,'Non-energy Multiplier'!$A$1:$AQ$44,COLUMN('Non-energy Multiplier'!AI$1),0)</f>
        <v>0</v>
      </c>
      <c r="AJ6" s="133">
        <f>$C6*VLOOKUP($A6,'Non-energy Multiplier'!$A$1:$AQ$44,COLUMN('Non-energy Multiplier'!AJ$1),0)</f>
        <v>0</v>
      </c>
      <c r="AK6" s="133">
        <f>$C6*VLOOKUP($A6,'Non-energy Multiplier'!$A$1:$AQ$44,COLUMN('Non-energy Multiplier'!AK$1),0)</f>
        <v>0</v>
      </c>
      <c r="AL6" s="133">
        <f>$C6*VLOOKUP($A6,'Non-energy Multiplier'!$A$1:$AQ$44,COLUMN('Non-energy Multiplier'!AL$1),0)</f>
        <v>0</v>
      </c>
      <c r="AM6" s="133">
        <f>$C6*VLOOKUP($A6,'Non-energy Multiplier'!$A$1:$AQ$44,COLUMN('Non-energy Multiplier'!AM$1),0)</f>
        <v>0</v>
      </c>
      <c r="AN6" s="133">
        <f>$C6*VLOOKUP($A6,'Non-energy Multiplier'!$A$1:$AQ$44,COLUMN('Non-energy Multiplier'!AN$1),0)</f>
        <v>0</v>
      </c>
      <c r="AO6" s="133">
        <f>$C6*VLOOKUP($A6,'Non-energy Multiplier'!$A$1:$AQ$44,COLUMN('Non-energy Multiplier'!AO$1),0)</f>
        <v>0</v>
      </c>
      <c r="AP6" s="133">
        <f>$C6*VLOOKUP($A6,'Non-energy Multiplier'!$A$1:$AQ$44,COLUMN('Non-energy Multiplier'!AP$1),0)</f>
        <v>0</v>
      </c>
      <c r="AQ6" s="133">
        <f>$C6*VLOOKUP($A6,'Non-energy Multiplier'!$A$1:$AQ$44,COLUMN('Non-energy Multiplier'!AQ$1),0)</f>
        <v>0</v>
      </c>
      <c r="AR6" s="133" t="str">
        <f>VLOOKUP($A6,'Sector Match'!$A$1:$B$43,2,0)</f>
        <v>other mining and quarrying 07T08</v>
      </c>
    </row>
    <row r="7" spans="1:44" x14ac:dyDescent="0.2">
      <c r="A7" s="12" t="s">
        <v>6</v>
      </c>
      <c r="B7" s="133">
        <f>'Non-energy Use 2019'!D120</f>
        <v>0</v>
      </c>
      <c r="C7" s="133">
        <f>'Non-energy Use 2020'!D119</f>
        <v>0</v>
      </c>
      <c r="D7" s="133">
        <f>$C7*VLOOKUP($A7,'Non-energy Multiplier'!$A$1:$AQ$44,COLUMN('Non-energy Multiplier'!D$1),0)</f>
        <v>0</v>
      </c>
      <c r="E7" s="133">
        <f>$C7*VLOOKUP($A7,'Non-energy Multiplier'!$A$1:$AQ$44,COLUMN('Non-energy Multiplier'!E$1),0)</f>
        <v>0</v>
      </c>
      <c r="F7" s="133">
        <f>$C7*VLOOKUP($A7,'Non-energy Multiplier'!$A$1:$AQ$44,COLUMN('Non-energy Multiplier'!F$1),0)</f>
        <v>0</v>
      </c>
      <c r="G7" s="133">
        <f>$C7*VLOOKUP($A7,'Non-energy Multiplier'!$A$1:$AQ$44,COLUMN('Non-energy Multiplier'!G$1),0)</f>
        <v>0</v>
      </c>
      <c r="H7" s="133">
        <f>$C7*VLOOKUP($A7,'Non-energy Multiplier'!$A$1:$AQ$44,COLUMN('Non-energy Multiplier'!H$1),0)</f>
        <v>0</v>
      </c>
      <c r="I7" s="133">
        <f>$C7*VLOOKUP($A7,'Non-energy Multiplier'!$A$1:$AQ$44,COLUMN('Non-energy Multiplier'!I$1),0)</f>
        <v>0</v>
      </c>
      <c r="J7" s="133">
        <f>$C7*VLOOKUP($A7,'Non-energy Multiplier'!$A$1:$AQ$44,COLUMN('Non-energy Multiplier'!J$1),0)</f>
        <v>0</v>
      </c>
      <c r="K7" s="133">
        <f>$C7*VLOOKUP($A7,'Non-energy Multiplier'!$A$1:$AQ$44,COLUMN('Non-energy Multiplier'!K$1),0)</f>
        <v>0</v>
      </c>
      <c r="L7" s="133">
        <f>$C7*VLOOKUP($A7,'Non-energy Multiplier'!$A$1:$AQ$44,COLUMN('Non-energy Multiplier'!L$1),0)</f>
        <v>0</v>
      </c>
      <c r="M7" s="133">
        <f>$C7*VLOOKUP($A7,'Non-energy Multiplier'!$A$1:$AQ$44,COLUMN('Non-energy Multiplier'!M$1),0)</f>
        <v>0</v>
      </c>
      <c r="N7" s="133">
        <f>$C7*VLOOKUP($A7,'Non-energy Multiplier'!$A$1:$AQ$44,COLUMN('Non-energy Multiplier'!N$1),0)</f>
        <v>0</v>
      </c>
      <c r="O7" s="133">
        <f>$C7*VLOOKUP($A7,'Non-energy Multiplier'!$A$1:$AQ$44,COLUMN('Non-energy Multiplier'!O$1),0)</f>
        <v>0</v>
      </c>
      <c r="P7" s="133">
        <f>$C7*VLOOKUP($A7,'Non-energy Multiplier'!$A$1:$AQ$44,COLUMN('Non-energy Multiplier'!P$1),0)</f>
        <v>0</v>
      </c>
      <c r="Q7" s="133">
        <f>$C7*VLOOKUP($A7,'Non-energy Multiplier'!$A$1:$AQ$44,COLUMN('Non-energy Multiplier'!Q$1),0)</f>
        <v>0</v>
      </c>
      <c r="R7" s="133">
        <f>$C7*VLOOKUP($A7,'Non-energy Multiplier'!$A$1:$AQ$44,COLUMN('Non-energy Multiplier'!R$1),0)</f>
        <v>0</v>
      </c>
      <c r="S7" s="133">
        <f>$C7*VLOOKUP($A7,'Non-energy Multiplier'!$A$1:$AQ$44,COLUMN('Non-energy Multiplier'!S$1),0)</f>
        <v>0</v>
      </c>
      <c r="T7" s="133">
        <f>$C7*VLOOKUP($A7,'Non-energy Multiplier'!$A$1:$AQ$44,COLUMN('Non-energy Multiplier'!T$1),0)</f>
        <v>0</v>
      </c>
      <c r="U7" s="133">
        <f>$C7*VLOOKUP($A7,'Non-energy Multiplier'!$A$1:$AQ$44,COLUMN('Non-energy Multiplier'!U$1),0)</f>
        <v>0</v>
      </c>
      <c r="V7" s="133">
        <f>$C7*VLOOKUP($A7,'Non-energy Multiplier'!$A$1:$AQ$44,COLUMN('Non-energy Multiplier'!V$1),0)</f>
        <v>0</v>
      </c>
      <c r="W7" s="133">
        <f>$C7*VLOOKUP($A7,'Non-energy Multiplier'!$A$1:$AQ$44,COLUMN('Non-energy Multiplier'!W$1),0)</f>
        <v>0</v>
      </c>
      <c r="X7" s="133">
        <f>$C7*VLOOKUP($A7,'Non-energy Multiplier'!$A$1:$AQ$44,COLUMN('Non-energy Multiplier'!X$1),0)</f>
        <v>0</v>
      </c>
      <c r="Y7" s="133">
        <f>$C7*VLOOKUP($A7,'Non-energy Multiplier'!$A$1:$AQ$44,COLUMN('Non-energy Multiplier'!Y$1),0)</f>
        <v>0</v>
      </c>
      <c r="Z7" s="133">
        <f>$C7*VLOOKUP($A7,'Non-energy Multiplier'!$A$1:$AQ$44,COLUMN('Non-energy Multiplier'!Z$1),0)</f>
        <v>0</v>
      </c>
      <c r="AA7" s="133">
        <f>$C7*VLOOKUP($A7,'Non-energy Multiplier'!$A$1:$AQ$44,COLUMN('Non-energy Multiplier'!AA$1),0)</f>
        <v>0</v>
      </c>
      <c r="AB7" s="133">
        <f>$C7*VLOOKUP($A7,'Non-energy Multiplier'!$A$1:$AQ$44,COLUMN('Non-energy Multiplier'!AB$1),0)</f>
        <v>0</v>
      </c>
      <c r="AC7" s="133">
        <f>$C7*VLOOKUP($A7,'Non-energy Multiplier'!$A$1:$AQ$44,COLUMN('Non-energy Multiplier'!AC$1),0)</f>
        <v>0</v>
      </c>
      <c r="AD7" s="133">
        <f>$C7*VLOOKUP($A7,'Non-energy Multiplier'!$A$1:$AQ$44,COLUMN('Non-energy Multiplier'!AD$1),0)</f>
        <v>0</v>
      </c>
      <c r="AE7" s="133">
        <f>$C7*VLOOKUP($A7,'Non-energy Multiplier'!$A$1:$AQ$44,COLUMN('Non-energy Multiplier'!AE$1),0)</f>
        <v>0</v>
      </c>
      <c r="AF7" s="133">
        <f>$C7*VLOOKUP($A7,'Non-energy Multiplier'!$A$1:$AQ$44,COLUMN('Non-energy Multiplier'!AF$1),0)</f>
        <v>0</v>
      </c>
      <c r="AG7" s="133">
        <f>$C7*VLOOKUP($A7,'Non-energy Multiplier'!$A$1:$AQ$44,COLUMN('Non-energy Multiplier'!AG$1),0)</f>
        <v>0</v>
      </c>
      <c r="AH7" s="133">
        <f>$C7*VLOOKUP($A7,'Non-energy Multiplier'!$A$1:$AQ$44,COLUMN('Non-energy Multiplier'!AH$1),0)</f>
        <v>0</v>
      </c>
      <c r="AI7" s="133">
        <f>$C7*VLOOKUP($A7,'Non-energy Multiplier'!$A$1:$AQ$44,COLUMN('Non-energy Multiplier'!AI$1),0)</f>
        <v>0</v>
      </c>
      <c r="AJ7" s="133">
        <f>$C7*VLOOKUP($A7,'Non-energy Multiplier'!$A$1:$AQ$44,COLUMN('Non-energy Multiplier'!AJ$1),0)</f>
        <v>0</v>
      </c>
      <c r="AK7" s="133">
        <f>$C7*VLOOKUP($A7,'Non-energy Multiplier'!$A$1:$AQ$44,COLUMN('Non-energy Multiplier'!AK$1),0)</f>
        <v>0</v>
      </c>
      <c r="AL7" s="133">
        <f>$C7*VLOOKUP($A7,'Non-energy Multiplier'!$A$1:$AQ$44,COLUMN('Non-energy Multiplier'!AL$1),0)</f>
        <v>0</v>
      </c>
      <c r="AM7" s="133">
        <f>$C7*VLOOKUP($A7,'Non-energy Multiplier'!$A$1:$AQ$44,COLUMN('Non-energy Multiplier'!AM$1),0)</f>
        <v>0</v>
      </c>
      <c r="AN7" s="133">
        <f>$C7*VLOOKUP($A7,'Non-energy Multiplier'!$A$1:$AQ$44,COLUMN('Non-energy Multiplier'!AN$1),0)</f>
        <v>0</v>
      </c>
      <c r="AO7" s="133">
        <f>$C7*VLOOKUP($A7,'Non-energy Multiplier'!$A$1:$AQ$44,COLUMN('Non-energy Multiplier'!AO$1),0)</f>
        <v>0</v>
      </c>
      <c r="AP7" s="133">
        <f>$C7*VLOOKUP($A7,'Non-energy Multiplier'!$A$1:$AQ$44,COLUMN('Non-energy Multiplier'!AP$1),0)</f>
        <v>0</v>
      </c>
      <c r="AQ7" s="133">
        <f>$C7*VLOOKUP($A7,'Non-energy Multiplier'!$A$1:$AQ$44,COLUMN('Non-energy Multiplier'!AQ$1),0)</f>
        <v>0</v>
      </c>
      <c r="AR7" s="133" t="str">
        <f>VLOOKUP($A7,'Sector Match'!$A$1:$B$43,2,0)</f>
        <v>other mining and quarrying 07T08</v>
      </c>
    </row>
    <row r="8" spans="1:44" x14ac:dyDescent="0.2">
      <c r="A8" s="12" t="s">
        <v>7</v>
      </c>
      <c r="B8" s="133">
        <f>'Non-energy Use 2019'!D121</f>
        <v>0</v>
      </c>
      <c r="C8" s="133">
        <f>'Non-energy Use 2020'!D120</f>
        <v>0</v>
      </c>
      <c r="D8" s="133">
        <f>$C8*VLOOKUP($A8,'Non-energy Multiplier'!$A$1:$AQ$44,COLUMN('Non-energy Multiplier'!D$1),0)</f>
        <v>0</v>
      </c>
      <c r="E8" s="133">
        <f>$C8*VLOOKUP($A8,'Non-energy Multiplier'!$A$1:$AQ$44,COLUMN('Non-energy Multiplier'!E$1),0)</f>
        <v>0</v>
      </c>
      <c r="F8" s="133">
        <f>$C8*VLOOKUP($A8,'Non-energy Multiplier'!$A$1:$AQ$44,COLUMN('Non-energy Multiplier'!F$1),0)</f>
        <v>0</v>
      </c>
      <c r="G8" s="133">
        <f>$C8*VLOOKUP($A8,'Non-energy Multiplier'!$A$1:$AQ$44,COLUMN('Non-energy Multiplier'!G$1),0)</f>
        <v>0</v>
      </c>
      <c r="H8" s="133">
        <f>$C8*VLOOKUP($A8,'Non-energy Multiplier'!$A$1:$AQ$44,COLUMN('Non-energy Multiplier'!H$1),0)</f>
        <v>0</v>
      </c>
      <c r="I8" s="133">
        <f>$C8*VLOOKUP($A8,'Non-energy Multiplier'!$A$1:$AQ$44,COLUMN('Non-energy Multiplier'!I$1),0)</f>
        <v>0</v>
      </c>
      <c r="J8" s="133">
        <f>$C8*VLOOKUP($A8,'Non-energy Multiplier'!$A$1:$AQ$44,COLUMN('Non-energy Multiplier'!J$1),0)</f>
        <v>0</v>
      </c>
      <c r="K8" s="133">
        <f>$C8*VLOOKUP($A8,'Non-energy Multiplier'!$A$1:$AQ$44,COLUMN('Non-energy Multiplier'!K$1),0)</f>
        <v>0</v>
      </c>
      <c r="L8" s="133">
        <f>$C8*VLOOKUP($A8,'Non-energy Multiplier'!$A$1:$AQ$44,COLUMN('Non-energy Multiplier'!L$1),0)</f>
        <v>0</v>
      </c>
      <c r="M8" s="133">
        <f>$C8*VLOOKUP($A8,'Non-energy Multiplier'!$A$1:$AQ$44,COLUMN('Non-energy Multiplier'!M$1),0)</f>
        <v>0</v>
      </c>
      <c r="N8" s="133">
        <f>$C8*VLOOKUP($A8,'Non-energy Multiplier'!$A$1:$AQ$44,COLUMN('Non-energy Multiplier'!N$1),0)</f>
        <v>0</v>
      </c>
      <c r="O8" s="133">
        <f>$C8*VLOOKUP($A8,'Non-energy Multiplier'!$A$1:$AQ$44,COLUMN('Non-energy Multiplier'!O$1),0)</f>
        <v>0</v>
      </c>
      <c r="P8" s="133">
        <f>$C8*VLOOKUP($A8,'Non-energy Multiplier'!$A$1:$AQ$44,COLUMN('Non-energy Multiplier'!P$1),0)</f>
        <v>0</v>
      </c>
      <c r="Q8" s="133">
        <f>$C8*VLOOKUP($A8,'Non-energy Multiplier'!$A$1:$AQ$44,COLUMN('Non-energy Multiplier'!Q$1),0)</f>
        <v>0</v>
      </c>
      <c r="R8" s="133">
        <f>$C8*VLOOKUP($A8,'Non-energy Multiplier'!$A$1:$AQ$44,COLUMN('Non-energy Multiplier'!R$1),0)</f>
        <v>0</v>
      </c>
      <c r="S8" s="133">
        <f>$C8*VLOOKUP($A8,'Non-energy Multiplier'!$A$1:$AQ$44,COLUMN('Non-energy Multiplier'!S$1),0)</f>
        <v>0</v>
      </c>
      <c r="T8" s="133">
        <f>$C8*VLOOKUP($A8,'Non-energy Multiplier'!$A$1:$AQ$44,COLUMN('Non-energy Multiplier'!T$1),0)</f>
        <v>0</v>
      </c>
      <c r="U8" s="133">
        <f>$C8*VLOOKUP($A8,'Non-energy Multiplier'!$A$1:$AQ$44,COLUMN('Non-energy Multiplier'!U$1),0)</f>
        <v>0</v>
      </c>
      <c r="V8" s="133">
        <f>$C8*VLOOKUP($A8,'Non-energy Multiplier'!$A$1:$AQ$44,COLUMN('Non-energy Multiplier'!V$1),0)</f>
        <v>0</v>
      </c>
      <c r="W8" s="133">
        <f>$C8*VLOOKUP($A8,'Non-energy Multiplier'!$A$1:$AQ$44,COLUMN('Non-energy Multiplier'!W$1),0)</f>
        <v>0</v>
      </c>
      <c r="X8" s="133">
        <f>$C8*VLOOKUP($A8,'Non-energy Multiplier'!$A$1:$AQ$44,COLUMN('Non-energy Multiplier'!X$1),0)</f>
        <v>0</v>
      </c>
      <c r="Y8" s="133">
        <f>$C8*VLOOKUP($A8,'Non-energy Multiplier'!$A$1:$AQ$44,COLUMN('Non-energy Multiplier'!Y$1),0)</f>
        <v>0</v>
      </c>
      <c r="Z8" s="133">
        <f>$C8*VLOOKUP($A8,'Non-energy Multiplier'!$A$1:$AQ$44,COLUMN('Non-energy Multiplier'!Z$1),0)</f>
        <v>0</v>
      </c>
      <c r="AA8" s="133">
        <f>$C8*VLOOKUP($A8,'Non-energy Multiplier'!$A$1:$AQ$44,COLUMN('Non-energy Multiplier'!AA$1),0)</f>
        <v>0</v>
      </c>
      <c r="AB8" s="133">
        <f>$C8*VLOOKUP($A8,'Non-energy Multiplier'!$A$1:$AQ$44,COLUMN('Non-energy Multiplier'!AB$1),0)</f>
        <v>0</v>
      </c>
      <c r="AC8" s="133">
        <f>$C8*VLOOKUP($A8,'Non-energy Multiplier'!$A$1:$AQ$44,COLUMN('Non-energy Multiplier'!AC$1),0)</f>
        <v>0</v>
      </c>
      <c r="AD8" s="133">
        <f>$C8*VLOOKUP($A8,'Non-energy Multiplier'!$A$1:$AQ$44,COLUMN('Non-energy Multiplier'!AD$1),0)</f>
        <v>0</v>
      </c>
      <c r="AE8" s="133">
        <f>$C8*VLOOKUP($A8,'Non-energy Multiplier'!$A$1:$AQ$44,COLUMN('Non-energy Multiplier'!AE$1),0)</f>
        <v>0</v>
      </c>
      <c r="AF8" s="133">
        <f>$C8*VLOOKUP($A8,'Non-energy Multiplier'!$A$1:$AQ$44,COLUMN('Non-energy Multiplier'!AF$1),0)</f>
        <v>0</v>
      </c>
      <c r="AG8" s="133">
        <f>$C8*VLOOKUP($A8,'Non-energy Multiplier'!$A$1:$AQ$44,COLUMN('Non-energy Multiplier'!AG$1),0)</f>
        <v>0</v>
      </c>
      <c r="AH8" s="133">
        <f>$C8*VLOOKUP($A8,'Non-energy Multiplier'!$A$1:$AQ$44,COLUMN('Non-energy Multiplier'!AH$1),0)</f>
        <v>0</v>
      </c>
      <c r="AI8" s="133">
        <f>$C8*VLOOKUP($A8,'Non-energy Multiplier'!$A$1:$AQ$44,COLUMN('Non-energy Multiplier'!AI$1),0)</f>
        <v>0</v>
      </c>
      <c r="AJ8" s="133">
        <f>$C8*VLOOKUP($A8,'Non-energy Multiplier'!$A$1:$AQ$44,COLUMN('Non-energy Multiplier'!AJ$1),0)</f>
        <v>0</v>
      </c>
      <c r="AK8" s="133">
        <f>$C8*VLOOKUP($A8,'Non-energy Multiplier'!$A$1:$AQ$44,COLUMN('Non-energy Multiplier'!AK$1),0)</f>
        <v>0</v>
      </c>
      <c r="AL8" s="133">
        <f>$C8*VLOOKUP($A8,'Non-energy Multiplier'!$A$1:$AQ$44,COLUMN('Non-energy Multiplier'!AL$1),0)</f>
        <v>0</v>
      </c>
      <c r="AM8" s="133">
        <f>$C8*VLOOKUP($A8,'Non-energy Multiplier'!$A$1:$AQ$44,COLUMN('Non-energy Multiplier'!AM$1),0)</f>
        <v>0</v>
      </c>
      <c r="AN8" s="133">
        <f>$C8*VLOOKUP($A8,'Non-energy Multiplier'!$A$1:$AQ$44,COLUMN('Non-energy Multiplier'!AN$1),0)</f>
        <v>0</v>
      </c>
      <c r="AO8" s="133">
        <f>$C8*VLOOKUP($A8,'Non-energy Multiplier'!$A$1:$AQ$44,COLUMN('Non-energy Multiplier'!AO$1),0)</f>
        <v>0</v>
      </c>
      <c r="AP8" s="133">
        <f>$C8*VLOOKUP($A8,'Non-energy Multiplier'!$A$1:$AQ$44,COLUMN('Non-energy Multiplier'!AP$1),0)</f>
        <v>0</v>
      </c>
      <c r="AQ8" s="133">
        <f>$C8*VLOOKUP($A8,'Non-energy Multiplier'!$A$1:$AQ$44,COLUMN('Non-energy Multiplier'!AQ$1),0)</f>
        <v>0</v>
      </c>
      <c r="AR8" s="133" t="str">
        <f>VLOOKUP($A8,'Sector Match'!$A$1:$B$43,2,0)</f>
        <v>Mining Support Service Activities 09</v>
      </c>
    </row>
    <row r="9" spans="1:44" x14ac:dyDescent="0.2">
      <c r="A9" s="12" t="s">
        <v>8</v>
      </c>
      <c r="B9" s="133">
        <f>'Non-energy Use 2019'!D122</f>
        <v>0</v>
      </c>
      <c r="C9" s="133">
        <f>'Non-energy Use 2020'!D121</f>
        <v>0</v>
      </c>
      <c r="D9" s="133">
        <f>$C9*VLOOKUP($A9,'Non-energy Multiplier'!$A$1:$AQ$44,COLUMN('Non-energy Multiplier'!D$1),0)</f>
        <v>0</v>
      </c>
      <c r="E9" s="133">
        <f>$C9*VLOOKUP($A9,'Non-energy Multiplier'!$A$1:$AQ$44,COLUMN('Non-energy Multiplier'!E$1),0)</f>
        <v>0</v>
      </c>
      <c r="F9" s="133">
        <f>$C9*VLOOKUP($A9,'Non-energy Multiplier'!$A$1:$AQ$44,COLUMN('Non-energy Multiplier'!F$1),0)</f>
        <v>0</v>
      </c>
      <c r="G9" s="133">
        <f>$C9*VLOOKUP($A9,'Non-energy Multiplier'!$A$1:$AQ$44,COLUMN('Non-energy Multiplier'!G$1),0)</f>
        <v>0</v>
      </c>
      <c r="H9" s="133">
        <f>$C9*VLOOKUP($A9,'Non-energy Multiplier'!$A$1:$AQ$44,COLUMN('Non-energy Multiplier'!H$1),0)</f>
        <v>0</v>
      </c>
      <c r="I9" s="133">
        <f>$C9*VLOOKUP($A9,'Non-energy Multiplier'!$A$1:$AQ$44,COLUMN('Non-energy Multiplier'!I$1),0)</f>
        <v>0</v>
      </c>
      <c r="J9" s="133">
        <f>$C9*VLOOKUP($A9,'Non-energy Multiplier'!$A$1:$AQ$44,COLUMN('Non-energy Multiplier'!J$1),0)</f>
        <v>0</v>
      </c>
      <c r="K9" s="133">
        <f>$C9*VLOOKUP($A9,'Non-energy Multiplier'!$A$1:$AQ$44,COLUMN('Non-energy Multiplier'!K$1),0)</f>
        <v>0</v>
      </c>
      <c r="L9" s="133">
        <f>$C9*VLOOKUP($A9,'Non-energy Multiplier'!$A$1:$AQ$44,COLUMN('Non-energy Multiplier'!L$1),0)</f>
        <v>0</v>
      </c>
      <c r="M9" s="133">
        <f>$C9*VLOOKUP($A9,'Non-energy Multiplier'!$A$1:$AQ$44,COLUMN('Non-energy Multiplier'!M$1),0)</f>
        <v>0</v>
      </c>
      <c r="N9" s="133">
        <f>$C9*VLOOKUP($A9,'Non-energy Multiplier'!$A$1:$AQ$44,COLUMN('Non-energy Multiplier'!N$1),0)</f>
        <v>0</v>
      </c>
      <c r="O9" s="133">
        <f>$C9*VLOOKUP($A9,'Non-energy Multiplier'!$A$1:$AQ$44,COLUMN('Non-energy Multiplier'!O$1),0)</f>
        <v>0</v>
      </c>
      <c r="P9" s="133">
        <f>$C9*VLOOKUP($A9,'Non-energy Multiplier'!$A$1:$AQ$44,COLUMN('Non-energy Multiplier'!P$1),0)</f>
        <v>0</v>
      </c>
      <c r="Q9" s="133">
        <f>$C9*VLOOKUP($A9,'Non-energy Multiplier'!$A$1:$AQ$44,COLUMN('Non-energy Multiplier'!Q$1),0)</f>
        <v>0</v>
      </c>
      <c r="R9" s="133">
        <f>$C9*VLOOKUP($A9,'Non-energy Multiplier'!$A$1:$AQ$44,COLUMN('Non-energy Multiplier'!R$1),0)</f>
        <v>0</v>
      </c>
      <c r="S9" s="133">
        <f>$C9*VLOOKUP($A9,'Non-energy Multiplier'!$A$1:$AQ$44,COLUMN('Non-energy Multiplier'!S$1),0)</f>
        <v>0</v>
      </c>
      <c r="T9" s="133">
        <f>$C9*VLOOKUP($A9,'Non-energy Multiplier'!$A$1:$AQ$44,COLUMN('Non-energy Multiplier'!T$1),0)</f>
        <v>0</v>
      </c>
      <c r="U9" s="133">
        <f>$C9*VLOOKUP($A9,'Non-energy Multiplier'!$A$1:$AQ$44,COLUMN('Non-energy Multiplier'!U$1),0)</f>
        <v>0</v>
      </c>
      <c r="V9" s="133">
        <f>$C9*VLOOKUP($A9,'Non-energy Multiplier'!$A$1:$AQ$44,COLUMN('Non-energy Multiplier'!V$1),0)</f>
        <v>0</v>
      </c>
      <c r="W9" s="133">
        <f>$C9*VLOOKUP($A9,'Non-energy Multiplier'!$A$1:$AQ$44,COLUMN('Non-energy Multiplier'!W$1),0)</f>
        <v>0</v>
      </c>
      <c r="X9" s="133">
        <f>$C9*VLOOKUP($A9,'Non-energy Multiplier'!$A$1:$AQ$44,COLUMN('Non-energy Multiplier'!X$1),0)</f>
        <v>0</v>
      </c>
      <c r="Y9" s="133">
        <f>$C9*VLOOKUP($A9,'Non-energy Multiplier'!$A$1:$AQ$44,COLUMN('Non-energy Multiplier'!Y$1),0)</f>
        <v>0</v>
      </c>
      <c r="Z9" s="133">
        <f>$C9*VLOOKUP($A9,'Non-energy Multiplier'!$A$1:$AQ$44,COLUMN('Non-energy Multiplier'!Z$1),0)</f>
        <v>0</v>
      </c>
      <c r="AA9" s="133">
        <f>$C9*VLOOKUP($A9,'Non-energy Multiplier'!$A$1:$AQ$44,COLUMN('Non-energy Multiplier'!AA$1),0)</f>
        <v>0</v>
      </c>
      <c r="AB9" s="133">
        <f>$C9*VLOOKUP($A9,'Non-energy Multiplier'!$A$1:$AQ$44,COLUMN('Non-energy Multiplier'!AB$1),0)</f>
        <v>0</v>
      </c>
      <c r="AC9" s="133">
        <f>$C9*VLOOKUP($A9,'Non-energy Multiplier'!$A$1:$AQ$44,COLUMN('Non-energy Multiplier'!AC$1),0)</f>
        <v>0</v>
      </c>
      <c r="AD9" s="133">
        <f>$C9*VLOOKUP($A9,'Non-energy Multiplier'!$A$1:$AQ$44,COLUMN('Non-energy Multiplier'!AD$1),0)</f>
        <v>0</v>
      </c>
      <c r="AE9" s="133">
        <f>$C9*VLOOKUP($A9,'Non-energy Multiplier'!$A$1:$AQ$44,COLUMN('Non-energy Multiplier'!AE$1),0)</f>
        <v>0</v>
      </c>
      <c r="AF9" s="133">
        <f>$C9*VLOOKUP($A9,'Non-energy Multiplier'!$A$1:$AQ$44,COLUMN('Non-energy Multiplier'!AF$1),0)</f>
        <v>0</v>
      </c>
      <c r="AG9" s="133">
        <f>$C9*VLOOKUP($A9,'Non-energy Multiplier'!$A$1:$AQ$44,COLUMN('Non-energy Multiplier'!AG$1),0)</f>
        <v>0</v>
      </c>
      <c r="AH9" s="133">
        <f>$C9*VLOOKUP($A9,'Non-energy Multiplier'!$A$1:$AQ$44,COLUMN('Non-energy Multiplier'!AH$1),0)</f>
        <v>0</v>
      </c>
      <c r="AI9" s="133">
        <f>$C9*VLOOKUP($A9,'Non-energy Multiplier'!$A$1:$AQ$44,COLUMN('Non-energy Multiplier'!AI$1),0)</f>
        <v>0</v>
      </c>
      <c r="AJ9" s="133">
        <f>$C9*VLOOKUP($A9,'Non-energy Multiplier'!$A$1:$AQ$44,COLUMN('Non-energy Multiplier'!AJ$1),0)</f>
        <v>0</v>
      </c>
      <c r="AK9" s="133">
        <f>$C9*VLOOKUP($A9,'Non-energy Multiplier'!$A$1:$AQ$44,COLUMN('Non-energy Multiplier'!AK$1),0)</f>
        <v>0</v>
      </c>
      <c r="AL9" s="133">
        <f>$C9*VLOOKUP($A9,'Non-energy Multiplier'!$A$1:$AQ$44,COLUMN('Non-energy Multiplier'!AL$1),0)</f>
        <v>0</v>
      </c>
      <c r="AM9" s="133">
        <f>$C9*VLOOKUP($A9,'Non-energy Multiplier'!$A$1:$AQ$44,COLUMN('Non-energy Multiplier'!AM$1),0)</f>
        <v>0</v>
      </c>
      <c r="AN9" s="133">
        <f>$C9*VLOOKUP($A9,'Non-energy Multiplier'!$A$1:$AQ$44,COLUMN('Non-energy Multiplier'!AN$1),0)</f>
        <v>0</v>
      </c>
      <c r="AO9" s="133">
        <f>$C9*VLOOKUP($A9,'Non-energy Multiplier'!$A$1:$AQ$44,COLUMN('Non-energy Multiplier'!AO$1),0)</f>
        <v>0</v>
      </c>
      <c r="AP9" s="133">
        <f>$C9*VLOOKUP($A9,'Non-energy Multiplier'!$A$1:$AQ$44,COLUMN('Non-energy Multiplier'!AP$1),0)</f>
        <v>0</v>
      </c>
      <c r="AQ9" s="133">
        <f>$C9*VLOOKUP($A9,'Non-energy Multiplier'!$A$1:$AQ$44,COLUMN('Non-energy Multiplier'!AQ$1),0)</f>
        <v>0</v>
      </c>
      <c r="AR9" s="133" t="str">
        <f>VLOOKUP($A9,'Sector Match'!$A$1:$B$43,2,0)</f>
        <v>Mining Support Service Activities 09</v>
      </c>
    </row>
    <row r="10" spans="1:44" x14ac:dyDescent="0.2">
      <c r="A10" s="12" t="s">
        <v>9</v>
      </c>
      <c r="B10" s="133">
        <f>'Non-energy Use 2019'!D123</f>
        <v>0</v>
      </c>
      <c r="C10" s="133">
        <f>'Non-energy Use 2020'!D122</f>
        <v>0</v>
      </c>
      <c r="D10" s="133">
        <f>$C10*VLOOKUP($A10,'Non-energy Multiplier'!$A$1:$AQ$44,COLUMN('Non-energy Multiplier'!D$1),0)</f>
        <v>0</v>
      </c>
      <c r="E10" s="133">
        <f>$C10*VLOOKUP($A10,'Non-energy Multiplier'!$A$1:$AQ$44,COLUMN('Non-energy Multiplier'!E$1),0)</f>
        <v>0</v>
      </c>
      <c r="F10" s="133">
        <f>$C10*VLOOKUP($A10,'Non-energy Multiplier'!$A$1:$AQ$44,COLUMN('Non-energy Multiplier'!F$1),0)</f>
        <v>0</v>
      </c>
      <c r="G10" s="133">
        <f>$C10*VLOOKUP($A10,'Non-energy Multiplier'!$A$1:$AQ$44,COLUMN('Non-energy Multiplier'!G$1),0)</f>
        <v>0</v>
      </c>
      <c r="H10" s="133">
        <f>$C10*VLOOKUP($A10,'Non-energy Multiplier'!$A$1:$AQ$44,COLUMN('Non-energy Multiplier'!H$1),0)</f>
        <v>0</v>
      </c>
      <c r="I10" s="133">
        <f>$C10*VLOOKUP($A10,'Non-energy Multiplier'!$A$1:$AQ$44,COLUMN('Non-energy Multiplier'!I$1),0)</f>
        <v>0</v>
      </c>
      <c r="J10" s="133">
        <f>$C10*VLOOKUP($A10,'Non-energy Multiplier'!$A$1:$AQ$44,COLUMN('Non-energy Multiplier'!J$1),0)</f>
        <v>0</v>
      </c>
      <c r="K10" s="133">
        <f>$C10*VLOOKUP($A10,'Non-energy Multiplier'!$A$1:$AQ$44,COLUMN('Non-energy Multiplier'!K$1),0)</f>
        <v>0</v>
      </c>
      <c r="L10" s="133">
        <f>$C10*VLOOKUP($A10,'Non-energy Multiplier'!$A$1:$AQ$44,COLUMN('Non-energy Multiplier'!L$1),0)</f>
        <v>0</v>
      </c>
      <c r="M10" s="133">
        <f>$C10*VLOOKUP($A10,'Non-energy Multiplier'!$A$1:$AQ$44,COLUMN('Non-energy Multiplier'!M$1),0)</f>
        <v>0</v>
      </c>
      <c r="N10" s="133">
        <f>$C10*VLOOKUP($A10,'Non-energy Multiplier'!$A$1:$AQ$44,COLUMN('Non-energy Multiplier'!N$1),0)</f>
        <v>0</v>
      </c>
      <c r="O10" s="133">
        <f>$C10*VLOOKUP($A10,'Non-energy Multiplier'!$A$1:$AQ$44,COLUMN('Non-energy Multiplier'!O$1),0)</f>
        <v>0</v>
      </c>
      <c r="P10" s="133">
        <f>$C10*VLOOKUP($A10,'Non-energy Multiplier'!$A$1:$AQ$44,COLUMN('Non-energy Multiplier'!P$1),0)</f>
        <v>0</v>
      </c>
      <c r="Q10" s="133">
        <f>$C10*VLOOKUP($A10,'Non-energy Multiplier'!$A$1:$AQ$44,COLUMN('Non-energy Multiplier'!Q$1),0)</f>
        <v>0</v>
      </c>
      <c r="R10" s="133">
        <f>$C10*VLOOKUP($A10,'Non-energy Multiplier'!$A$1:$AQ$44,COLUMN('Non-energy Multiplier'!R$1),0)</f>
        <v>0</v>
      </c>
      <c r="S10" s="133">
        <f>$C10*VLOOKUP($A10,'Non-energy Multiplier'!$A$1:$AQ$44,COLUMN('Non-energy Multiplier'!S$1),0)</f>
        <v>0</v>
      </c>
      <c r="T10" s="133">
        <f>$C10*VLOOKUP($A10,'Non-energy Multiplier'!$A$1:$AQ$44,COLUMN('Non-energy Multiplier'!T$1),0)</f>
        <v>0</v>
      </c>
      <c r="U10" s="133">
        <f>$C10*VLOOKUP($A10,'Non-energy Multiplier'!$A$1:$AQ$44,COLUMN('Non-energy Multiplier'!U$1),0)</f>
        <v>0</v>
      </c>
      <c r="V10" s="133">
        <f>$C10*VLOOKUP($A10,'Non-energy Multiplier'!$A$1:$AQ$44,COLUMN('Non-energy Multiplier'!V$1),0)</f>
        <v>0</v>
      </c>
      <c r="W10" s="133">
        <f>$C10*VLOOKUP($A10,'Non-energy Multiplier'!$A$1:$AQ$44,COLUMN('Non-energy Multiplier'!W$1),0)</f>
        <v>0</v>
      </c>
      <c r="X10" s="133">
        <f>$C10*VLOOKUP($A10,'Non-energy Multiplier'!$A$1:$AQ$44,COLUMN('Non-energy Multiplier'!X$1),0)</f>
        <v>0</v>
      </c>
      <c r="Y10" s="133">
        <f>$C10*VLOOKUP($A10,'Non-energy Multiplier'!$A$1:$AQ$44,COLUMN('Non-energy Multiplier'!Y$1),0)</f>
        <v>0</v>
      </c>
      <c r="Z10" s="133">
        <f>$C10*VLOOKUP($A10,'Non-energy Multiplier'!$A$1:$AQ$44,COLUMN('Non-energy Multiplier'!Z$1),0)</f>
        <v>0</v>
      </c>
      <c r="AA10" s="133">
        <f>$C10*VLOOKUP($A10,'Non-energy Multiplier'!$A$1:$AQ$44,COLUMN('Non-energy Multiplier'!AA$1),0)</f>
        <v>0</v>
      </c>
      <c r="AB10" s="133">
        <f>$C10*VLOOKUP($A10,'Non-energy Multiplier'!$A$1:$AQ$44,COLUMN('Non-energy Multiplier'!AB$1),0)</f>
        <v>0</v>
      </c>
      <c r="AC10" s="133">
        <f>$C10*VLOOKUP($A10,'Non-energy Multiplier'!$A$1:$AQ$44,COLUMN('Non-energy Multiplier'!AC$1),0)</f>
        <v>0</v>
      </c>
      <c r="AD10" s="133">
        <f>$C10*VLOOKUP($A10,'Non-energy Multiplier'!$A$1:$AQ$44,COLUMN('Non-energy Multiplier'!AD$1),0)</f>
        <v>0</v>
      </c>
      <c r="AE10" s="133">
        <f>$C10*VLOOKUP($A10,'Non-energy Multiplier'!$A$1:$AQ$44,COLUMN('Non-energy Multiplier'!AE$1),0)</f>
        <v>0</v>
      </c>
      <c r="AF10" s="133">
        <f>$C10*VLOOKUP($A10,'Non-energy Multiplier'!$A$1:$AQ$44,COLUMN('Non-energy Multiplier'!AF$1),0)</f>
        <v>0</v>
      </c>
      <c r="AG10" s="133">
        <f>$C10*VLOOKUP($A10,'Non-energy Multiplier'!$A$1:$AQ$44,COLUMN('Non-energy Multiplier'!AG$1),0)</f>
        <v>0</v>
      </c>
      <c r="AH10" s="133">
        <f>$C10*VLOOKUP($A10,'Non-energy Multiplier'!$A$1:$AQ$44,COLUMN('Non-energy Multiplier'!AH$1),0)</f>
        <v>0</v>
      </c>
      <c r="AI10" s="133">
        <f>$C10*VLOOKUP($A10,'Non-energy Multiplier'!$A$1:$AQ$44,COLUMN('Non-energy Multiplier'!AI$1),0)</f>
        <v>0</v>
      </c>
      <c r="AJ10" s="133">
        <f>$C10*VLOOKUP($A10,'Non-energy Multiplier'!$A$1:$AQ$44,COLUMN('Non-energy Multiplier'!AJ$1),0)</f>
        <v>0</v>
      </c>
      <c r="AK10" s="133">
        <f>$C10*VLOOKUP($A10,'Non-energy Multiplier'!$A$1:$AQ$44,COLUMN('Non-energy Multiplier'!AK$1),0)</f>
        <v>0</v>
      </c>
      <c r="AL10" s="133">
        <f>$C10*VLOOKUP($A10,'Non-energy Multiplier'!$A$1:$AQ$44,COLUMN('Non-energy Multiplier'!AL$1),0)</f>
        <v>0</v>
      </c>
      <c r="AM10" s="133">
        <f>$C10*VLOOKUP($A10,'Non-energy Multiplier'!$A$1:$AQ$44,COLUMN('Non-energy Multiplier'!AM$1),0)</f>
        <v>0</v>
      </c>
      <c r="AN10" s="133">
        <f>$C10*VLOOKUP($A10,'Non-energy Multiplier'!$A$1:$AQ$44,COLUMN('Non-energy Multiplier'!AN$1),0)</f>
        <v>0</v>
      </c>
      <c r="AO10" s="133">
        <f>$C10*VLOOKUP($A10,'Non-energy Multiplier'!$A$1:$AQ$44,COLUMN('Non-energy Multiplier'!AO$1),0)</f>
        <v>0</v>
      </c>
      <c r="AP10" s="133">
        <f>$C10*VLOOKUP($A10,'Non-energy Multiplier'!$A$1:$AQ$44,COLUMN('Non-energy Multiplier'!AP$1),0)</f>
        <v>0</v>
      </c>
      <c r="AQ10" s="133">
        <f>$C10*VLOOKUP($A10,'Non-energy Multiplier'!$A$1:$AQ$44,COLUMN('Non-energy Multiplier'!AQ$1),0)</f>
        <v>0</v>
      </c>
      <c r="AR10" s="133" t="str">
        <f>VLOOKUP($A10,'Sector Match'!$A$1:$B$43,2,0)</f>
        <v>food beverage and tobacco 10T12</v>
      </c>
    </row>
    <row r="11" spans="1:44" x14ac:dyDescent="0.2">
      <c r="A11" s="12" t="s">
        <v>10</v>
      </c>
      <c r="B11" s="133">
        <f>'Non-energy Use 2019'!D124</f>
        <v>0</v>
      </c>
      <c r="C11" s="133">
        <f>'Non-energy Use 2020'!D123</f>
        <v>0</v>
      </c>
      <c r="D11" s="133">
        <f>$C11*VLOOKUP($A11,'Non-energy Multiplier'!$A$1:$AQ$44,COLUMN('Non-energy Multiplier'!D$1),0)</f>
        <v>0</v>
      </c>
      <c r="E11" s="133">
        <f>$C11*VLOOKUP($A11,'Non-energy Multiplier'!$A$1:$AQ$44,COLUMN('Non-energy Multiplier'!E$1),0)</f>
        <v>0</v>
      </c>
      <c r="F11" s="133">
        <f>$C11*VLOOKUP($A11,'Non-energy Multiplier'!$A$1:$AQ$44,COLUMN('Non-energy Multiplier'!F$1),0)</f>
        <v>0</v>
      </c>
      <c r="G11" s="133">
        <f>$C11*VLOOKUP($A11,'Non-energy Multiplier'!$A$1:$AQ$44,COLUMN('Non-energy Multiplier'!G$1),0)</f>
        <v>0</v>
      </c>
      <c r="H11" s="133">
        <f>$C11*VLOOKUP($A11,'Non-energy Multiplier'!$A$1:$AQ$44,COLUMN('Non-energy Multiplier'!H$1),0)</f>
        <v>0</v>
      </c>
      <c r="I11" s="133">
        <f>$C11*VLOOKUP($A11,'Non-energy Multiplier'!$A$1:$AQ$44,COLUMN('Non-energy Multiplier'!I$1),0)</f>
        <v>0</v>
      </c>
      <c r="J11" s="133">
        <f>$C11*VLOOKUP($A11,'Non-energy Multiplier'!$A$1:$AQ$44,COLUMN('Non-energy Multiplier'!J$1),0)</f>
        <v>0</v>
      </c>
      <c r="K11" s="133">
        <f>$C11*VLOOKUP($A11,'Non-energy Multiplier'!$A$1:$AQ$44,COLUMN('Non-energy Multiplier'!K$1),0)</f>
        <v>0</v>
      </c>
      <c r="L11" s="133">
        <f>$C11*VLOOKUP($A11,'Non-energy Multiplier'!$A$1:$AQ$44,COLUMN('Non-energy Multiplier'!L$1),0)</f>
        <v>0</v>
      </c>
      <c r="M11" s="133">
        <f>$C11*VLOOKUP($A11,'Non-energy Multiplier'!$A$1:$AQ$44,COLUMN('Non-energy Multiplier'!M$1),0)</f>
        <v>0</v>
      </c>
      <c r="N11" s="133">
        <f>$C11*VLOOKUP($A11,'Non-energy Multiplier'!$A$1:$AQ$44,COLUMN('Non-energy Multiplier'!N$1),0)</f>
        <v>0</v>
      </c>
      <c r="O11" s="133">
        <f>$C11*VLOOKUP($A11,'Non-energy Multiplier'!$A$1:$AQ$44,COLUMN('Non-energy Multiplier'!O$1),0)</f>
        <v>0</v>
      </c>
      <c r="P11" s="133">
        <f>$C11*VLOOKUP($A11,'Non-energy Multiplier'!$A$1:$AQ$44,COLUMN('Non-energy Multiplier'!P$1),0)</f>
        <v>0</v>
      </c>
      <c r="Q11" s="133">
        <f>$C11*VLOOKUP($A11,'Non-energy Multiplier'!$A$1:$AQ$44,COLUMN('Non-energy Multiplier'!Q$1),0)</f>
        <v>0</v>
      </c>
      <c r="R11" s="133">
        <f>$C11*VLOOKUP($A11,'Non-energy Multiplier'!$A$1:$AQ$44,COLUMN('Non-energy Multiplier'!R$1),0)</f>
        <v>0</v>
      </c>
      <c r="S11" s="133">
        <f>$C11*VLOOKUP($A11,'Non-energy Multiplier'!$A$1:$AQ$44,COLUMN('Non-energy Multiplier'!S$1),0)</f>
        <v>0</v>
      </c>
      <c r="T11" s="133">
        <f>$C11*VLOOKUP($A11,'Non-energy Multiplier'!$A$1:$AQ$44,COLUMN('Non-energy Multiplier'!T$1),0)</f>
        <v>0</v>
      </c>
      <c r="U11" s="133">
        <f>$C11*VLOOKUP($A11,'Non-energy Multiplier'!$A$1:$AQ$44,COLUMN('Non-energy Multiplier'!U$1),0)</f>
        <v>0</v>
      </c>
      <c r="V11" s="133">
        <f>$C11*VLOOKUP($A11,'Non-energy Multiplier'!$A$1:$AQ$44,COLUMN('Non-energy Multiplier'!V$1),0)</f>
        <v>0</v>
      </c>
      <c r="W11" s="133">
        <f>$C11*VLOOKUP($A11,'Non-energy Multiplier'!$A$1:$AQ$44,COLUMN('Non-energy Multiplier'!W$1),0)</f>
        <v>0</v>
      </c>
      <c r="X11" s="133">
        <f>$C11*VLOOKUP($A11,'Non-energy Multiplier'!$A$1:$AQ$44,COLUMN('Non-energy Multiplier'!X$1),0)</f>
        <v>0</v>
      </c>
      <c r="Y11" s="133">
        <f>$C11*VLOOKUP($A11,'Non-energy Multiplier'!$A$1:$AQ$44,COLUMN('Non-energy Multiplier'!Y$1),0)</f>
        <v>0</v>
      </c>
      <c r="Z11" s="133">
        <f>$C11*VLOOKUP($A11,'Non-energy Multiplier'!$A$1:$AQ$44,COLUMN('Non-energy Multiplier'!Z$1),0)</f>
        <v>0</v>
      </c>
      <c r="AA11" s="133">
        <f>$C11*VLOOKUP($A11,'Non-energy Multiplier'!$A$1:$AQ$44,COLUMN('Non-energy Multiplier'!AA$1),0)</f>
        <v>0</v>
      </c>
      <c r="AB11" s="133">
        <f>$C11*VLOOKUP($A11,'Non-energy Multiplier'!$A$1:$AQ$44,COLUMN('Non-energy Multiplier'!AB$1),0)</f>
        <v>0</v>
      </c>
      <c r="AC11" s="133">
        <f>$C11*VLOOKUP($A11,'Non-energy Multiplier'!$A$1:$AQ$44,COLUMN('Non-energy Multiplier'!AC$1),0)</f>
        <v>0</v>
      </c>
      <c r="AD11" s="133">
        <f>$C11*VLOOKUP($A11,'Non-energy Multiplier'!$A$1:$AQ$44,COLUMN('Non-energy Multiplier'!AD$1),0)</f>
        <v>0</v>
      </c>
      <c r="AE11" s="133">
        <f>$C11*VLOOKUP($A11,'Non-energy Multiplier'!$A$1:$AQ$44,COLUMN('Non-energy Multiplier'!AE$1),0)</f>
        <v>0</v>
      </c>
      <c r="AF11" s="133">
        <f>$C11*VLOOKUP($A11,'Non-energy Multiplier'!$A$1:$AQ$44,COLUMN('Non-energy Multiplier'!AF$1),0)</f>
        <v>0</v>
      </c>
      <c r="AG11" s="133">
        <f>$C11*VLOOKUP($A11,'Non-energy Multiplier'!$A$1:$AQ$44,COLUMN('Non-energy Multiplier'!AG$1),0)</f>
        <v>0</v>
      </c>
      <c r="AH11" s="133">
        <f>$C11*VLOOKUP($A11,'Non-energy Multiplier'!$A$1:$AQ$44,COLUMN('Non-energy Multiplier'!AH$1),0)</f>
        <v>0</v>
      </c>
      <c r="AI11" s="133">
        <f>$C11*VLOOKUP($A11,'Non-energy Multiplier'!$A$1:$AQ$44,COLUMN('Non-energy Multiplier'!AI$1),0)</f>
        <v>0</v>
      </c>
      <c r="AJ11" s="133">
        <f>$C11*VLOOKUP($A11,'Non-energy Multiplier'!$A$1:$AQ$44,COLUMN('Non-energy Multiplier'!AJ$1),0)</f>
        <v>0</v>
      </c>
      <c r="AK11" s="133">
        <f>$C11*VLOOKUP($A11,'Non-energy Multiplier'!$A$1:$AQ$44,COLUMN('Non-energy Multiplier'!AK$1),0)</f>
        <v>0</v>
      </c>
      <c r="AL11" s="133">
        <f>$C11*VLOOKUP($A11,'Non-energy Multiplier'!$A$1:$AQ$44,COLUMN('Non-energy Multiplier'!AL$1),0)</f>
        <v>0</v>
      </c>
      <c r="AM11" s="133">
        <f>$C11*VLOOKUP($A11,'Non-energy Multiplier'!$A$1:$AQ$44,COLUMN('Non-energy Multiplier'!AM$1),0)</f>
        <v>0</v>
      </c>
      <c r="AN11" s="133">
        <f>$C11*VLOOKUP($A11,'Non-energy Multiplier'!$A$1:$AQ$44,COLUMN('Non-energy Multiplier'!AN$1),0)</f>
        <v>0</v>
      </c>
      <c r="AO11" s="133">
        <f>$C11*VLOOKUP($A11,'Non-energy Multiplier'!$A$1:$AQ$44,COLUMN('Non-energy Multiplier'!AO$1),0)</f>
        <v>0</v>
      </c>
      <c r="AP11" s="133">
        <f>$C11*VLOOKUP($A11,'Non-energy Multiplier'!$A$1:$AQ$44,COLUMN('Non-energy Multiplier'!AP$1),0)</f>
        <v>0</v>
      </c>
      <c r="AQ11" s="133">
        <f>$C11*VLOOKUP($A11,'Non-energy Multiplier'!$A$1:$AQ$44,COLUMN('Non-energy Multiplier'!AQ$1),0)</f>
        <v>0</v>
      </c>
      <c r="AR11" s="133" t="str">
        <f>VLOOKUP($A11,'Sector Match'!$A$1:$B$43,2,0)</f>
        <v>food beverage and tobacco 10T12</v>
      </c>
    </row>
    <row r="12" spans="1:44" x14ac:dyDescent="0.2">
      <c r="A12" s="12" t="s">
        <v>11</v>
      </c>
      <c r="B12" s="133">
        <f>'Non-energy Use 2019'!D125</f>
        <v>0</v>
      </c>
      <c r="C12" s="133">
        <f>'Non-energy Use 2020'!D124</f>
        <v>0</v>
      </c>
      <c r="D12" s="133">
        <f>$C12*VLOOKUP($A12,'Non-energy Multiplier'!$A$1:$AQ$44,COLUMN('Non-energy Multiplier'!D$1),0)</f>
        <v>0</v>
      </c>
      <c r="E12" s="133">
        <f>$C12*VLOOKUP($A12,'Non-energy Multiplier'!$A$1:$AQ$44,COLUMN('Non-energy Multiplier'!E$1),0)</f>
        <v>0</v>
      </c>
      <c r="F12" s="133">
        <f>$C12*VLOOKUP($A12,'Non-energy Multiplier'!$A$1:$AQ$44,COLUMN('Non-energy Multiplier'!F$1),0)</f>
        <v>0</v>
      </c>
      <c r="G12" s="133">
        <f>$C12*VLOOKUP($A12,'Non-energy Multiplier'!$A$1:$AQ$44,COLUMN('Non-energy Multiplier'!G$1),0)</f>
        <v>0</v>
      </c>
      <c r="H12" s="133">
        <f>$C12*VLOOKUP($A12,'Non-energy Multiplier'!$A$1:$AQ$44,COLUMN('Non-energy Multiplier'!H$1),0)</f>
        <v>0</v>
      </c>
      <c r="I12" s="133">
        <f>$C12*VLOOKUP($A12,'Non-energy Multiplier'!$A$1:$AQ$44,COLUMN('Non-energy Multiplier'!I$1),0)</f>
        <v>0</v>
      </c>
      <c r="J12" s="133">
        <f>$C12*VLOOKUP($A12,'Non-energy Multiplier'!$A$1:$AQ$44,COLUMN('Non-energy Multiplier'!J$1),0)</f>
        <v>0</v>
      </c>
      <c r="K12" s="133">
        <f>$C12*VLOOKUP($A12,'Non-energy Multiplier'!$A$1:$AQ$44,COLUMN('Non-energy Multiplier'!K$1),0)</f>
        <v>0</v>
      </c>
      <c r="L12" s="133">
        <f>$C12*VLOOKUP($A12,'Non-energy Multiplier'!$A$1:$AQ$44,COLUMN('Non-energy Multiplier'!L$1),0)</f>
        <v>0</v>
      </c>
      <c r="M12" s="133">
        <f>$C12*VLOOKUP($A12,'Non-energy Multiplier'!$A$1:$AQ$44,COLUMN('Non-energy Multiplier'!M$1),0)</f>
        <v>0</v>
      </c>
      <c r="N12" s="133">
        <f>$C12*VLOOKUP($A12,'Non-energy Multiplier'!$A$1:$AQ$44,COLUMN('Non-energy Multiplier'!N$1),0)</f>
        <v>0</v>
      </c>
      <c r="O12" s="133">
        <f>$C12*VLOOKUP($A12,'Non-energy Multiplier'!$A$1:$AQ$44,COLUMN('Non-energy Multiplier'!O$1),0)</f>
        <v>0</v>
      </c>
      <c r="P12" s="133">
        <f>$C12*VLOOKUP($A12,'Non-energy Multiplier'!$A$1:$AQ$44,COLUMN('Non-energy Multiplier'!P$1),0)</f>
        <v>0</v>
      </c>
      <c r="Q12" s="133">
        <f>$C12*VLOOKUP($A12,'Non-energy Multiplier'!$A$1:$AQ$44,COLUMN('Non-energy Multiplier'!Q$1),0)</f>
        <v>0</v>
      </c>
      <c r="R12" s="133">
        <f>$C12*VLOOKUP($A12,'Non-energy Multiplier'!$A$1:$AQ$44,COLUMN('Non-energy Multiplier'!R$1),0)</f>
        <v>0</v>
      </c>
      <c r="S12" s="133">
        <f>$C12*VLOOKUP($A12,'Non-energy Multiplier'!$A$1:$AQ$44,COLUMN('Non-energy Multiplier'!S$1),0)</f>
        <v>0</v>
      </c>
      <c r="T12" s="133">
        <f>$C12*VLOOKUP($A12,'Non-energy Multiplier'!$A$1:$AQ$44,COLUMN('Non-energy Multiplier'!T$1),0)</f>
        <v>0</v>
      </c>
      <c r="U12" s="133">
        <f>$C12*VLOOKUP($A12,'Non-energy Multiplier'!$A$1:$AQ$44,COLUMN('Non-energy Multiplier'!U$1),0)</f>
        <v>0</v>
      </c>
      <c r="V12" s="133">
        <f>$C12*VLOOKUP($A12,'Non-energy Multiplier'!$A$1:$AQ$44,COLUMN('Non-energy Multiplier'!V$1),0)</f>
        <v>0</v>
      </c>
      <c r="W12" s="133">
        <f>$C12*VLOOKUP($A12,'Non-energy Multiplier'!$A$1:$AQ$44,COLUMN('Non-energy Multiplier'!W$1),0)</f>
        <v>0</v>
      </c>
      <c r="X12" s="133">
        <f>$C12*VLOOKUP($A12,'Non-energy Multiplier'!$A$1:$AQ$44,COLUMN('Non-energy Multiplier'!X$1),0)</f>
        <v>0</v>
      </c>
      <c r="Y12" s="133">
        <f>$C12*VLOOKUP($A12,'Non-energy Multiplier'!$A$1:$AQ$44,COLUMN('Non-energy Multiplier'!Y$1),0)</f>
        <v>0</v>
      </c>
      <c r="Z12" s="133">
        <f>$C12*VLOOKUP($A12,'Non-energy Multiplier'!$A$1:$AQ$44,COLUMN('Non-energy Multiplier'!Z$1),0)</f>
        <v>0</v>
      </c>
      <c r="AA12" s="133">
        <f>$C12*VLOOKUP($A12,'Non-energy Multiplier'!$A$1:$AQ$44,COLUMN('Non-energy Multiplier'!AA$1),0)</f>
        <v>0</v>
      </c>
      <c r="AB12" s="133">
        <f>$C12*VLOOKUP($A12,'Non-energy Multiplier'!$A$1:$AQ$44,COLUMN('Non-energy Multiplier'!AB$1),0)</f>
        <v>0</v>
      </c>
      <c r="AC12" s="133">
        <f>$C12*VLOOKUP($A12,'Non-energy Multiplier'!$A$1:$AQ$44,COLUMN('Non-energy Multiplier'!AC$1),0)</f>
        <v>0</v>
      </c>
      <c r="AD12" s="133">
        <f>$C12*VLOOKUP($A12,'Non-energy Multiplier'!$A$1:$AQ$44,COLUMN('Non-energy Multiplier'!AD$1),0)</f>
        <v>0</v>
      </c>
      <c r="AE12" s="133">
        <f>$C12*VLOOKUP($A12,'Non-energy Multiplier'!$A$1:$AQ$44,COLUMN('Non-energy Multiplier'!AE$1),0)</f>
        <v>0</v>
      </c>
      <c r="AF12" s="133">
        <f>$C12*VLOOKUP($A12,'Non-energy Multiplier'!$A$1:$AQ$44,COLUMN('Non-energy Multiplier'!AF$1),0)</f>
        <v>0</v>
      </c>
      <c r="AG12" s="133">
        <f>$C12*VLOOKUP($A12,'Non-energy Multiplier'!$A$1:$AQ$44,COLUMN('Non-energy Multiplier'!AG$1),0)</f>
        <v>0</v>
      </c>
      <c r="AH12" s="133">
        <f>$C12*VLOOKUP($A12,'Non-energy Multiplier'!$A$1:$AQ$44,COLUMN('Non-energy Multiplier'!AH$1),0)</f>
        <v>0</v>
      </c>
      <c r="AI12" s="133">
        <f>$C12*VLOOKUP($A12,'Non-energy Multiplier'!$A$1:$AQ$44,COLUMN('Non-energy Multiplier'!AI$1),0)</f>
        <v>0</v>
      </c>
      <c r="AJ12" s="133">
        <f>$C12*VLOOKUP($A12,'Non-energy Multiplier'!$A$1:$AQ$44,COLUMN('Non-energy Multiplier'!AJ$1),0)</f>
        <v>0</v>
      </c>
      <c r="AK12" s="133">
        <f>$C12*VLOOKUP($A12,'Non-energy Multiplier'!$A$1:$AQ$44,COLUMN('Non-energy Multiplier'!AK$1),0)</f>
        <v>0</v>
      </c>
      <c r="AL12" s="133">
        <f>$C12*VLOOKUP($A12,'Non-energy Multiplier'!$A$1:$AQ$44,COLUMN('Non-energy Multiplier'!AL$1),0)</f>
        <v>0</v>
      </c>
      <c r="AM12" s="133">
        <f>$C12*VLOOKUP($A12,'Non-energy Multiplier'!$A$1:$AQ$44,COLUMN('Non-energy Multiplier'!AM$1),0)</f>
        <v>0</v>
      </c>
      <c r="AN12" s="133">
        <f>$C12*VLOOKUP($A12,'Non-energy Multiplier'!$A$1:$AQ$44,COLUMN('Non-energy Multiplier'!AN$1),0)</f>
        <v>0</v>
      </c>
      <c r="AO12" s="133">
        <f>$C12*VLOOKUP($A12,'Non-energy Multiplier'!$A$1:$AQ$44,COLUMN('Non-energy Multiplier'!AO$1),0)</f>
        <v>0</v>
      </c>
      <c r="AP12" s="133">
        <f>$C12*VLOOKUP($A12,'Non-energy Multiplier'!$A$1:$AQ$44,COLUMN('Non-energy Multiplier'!AP$1),0)</f>
        <v>0</v>
      </c>
      <c r="AQ12" s="133">
        <f>$C12*VLOOKUP($A12,'Non-energy Multiplier'!$A$1:$AQ$44,COLUMN('Non-energy Multiplier'!AQ$1),0)</f>
        <v>0</v>
      </c>
      <c r="AR12" s="133" t="str">
        <f>VLOOKUP($A12,'Sector Match'!$A$1:$B$43,2,0)</f>
        <v>food beverage and tobacco 10T12</v>
      </c>
    </row>
    <row r="13" spans="1:44" x14ac:dyDescent="0.2">
      <c r="A13" s="12" t="s">
        <v>12</v>
      </c>
      <c r="B13" s="133">
        <f>'Non-energy Use 2019'!D126</f>
        <v>0</v>
      </c>
      <c r="C13" s="133">
        <f>'Non-energy Use 2020'!D125</f>
        <v>0</v>
      </c>
      <c r="D13" s="133">
        <f>$C13*VLOOKUP($A13,'Non-energy Multiplier'!$A$1:$AQ$44,COLUMN('Non-energy Multiplier'!D$1),0)</f>
        <v>0</v>
      </c>
      <c r="E13" s="133">
        <f>$C13*VLOOKUP($A13,'Non-energy Multiplier'!$A$1:$AQ$44,COLUMN('Non-energy Multiplier'!E$1),0)</f>
        <v>0</v>
      </c>
      <c r="F13" s="133">
        <f>$C13*VLOOKUP($A13,'Non-energy Multiplier'!$A$1:$AQ$44,COLUMN('Non-energy Multiplier'!F$1),0)</f>
        <v>0</v>
      </c>
      <c r="G13" s="133">
        <f>$C13*VLOOKUP($A13,'Non-energy Multiplier'!$A$1:$AQ$44,COLUMN('Non-energy Multiplier'!G$1),0)</f>
        <v>0</v>
      </c>
      <c r="H13" s="133">
        <f>$C13*VLOOKUP($A13,'Non-energy Multiplier'!$A$1:$AQ$44,COLUMN('Non-energy Multiplier'!H$1),0)</f>
        <v>0</v>
      </c>
      <c r="I13" s="133">
        <f>$C13*VLOOKUP($A13,'Non-energy Multiplier'!$A$1:$AQ$44,COLUMN('Non-energy Multiplier'!I$1),0)</f>
        <v>0</v>
      </c>
      <c r="J13" s="133">
        <f>$C13*VLOOKUP($A13,'Non-energy Multiplier'!$A$1:$AQ$44,COLUMN('Non-energy Multiplier'!J$1),0)</f>
        <v>0</v>
      </c>
      <c r="K13" s="133">
        <f>$C13*VLOOKUP($A13,'Non-energy Multiplier'!$A$1:$AQ$44,COLUMN('Non-energy Multiplier'!K$1),0)</f>
        <v>0</v>
      </c>
      <c r="L13" s="133">
        <f>$C13*VLOOKUP($A13,'Non-energy Multiplier'!$A$1:$AQ$44,COLUMN('Non-energy Multiplier'!L$1),0)</f>
        <v>0</v>
      </c>
      <c r="M13" s="133">
        <f>$C13*VLOOKUP($A13,'Non-energy Multiplier'!$A$1:$AQ$44,COLUMN('Non-energy Multiplier'!M$1),0)</f>
        <v>0</v>
      </c>
      <c r="N13" s="133">
        <f>$C13*VLOOKUP($A13,'Non-energy Multiplier'!$A$1:$AQ$44,COLUMN('Non-energy Multiplier'!N$1),0)</f>
        <v>0</v>
      </c>
      <c r="O13" s="133">
        <f>$C13*VLOOKUP($A13,'Non-energy Multiplier'!$A$1:$AQ$44,COLUMN('Non-energy Multiplier'!O$1),0)</f>
        <v>0</v>
      </c>
      <c r="P13" s="133">
        <f>$C13*VLOOKUP($A13,'Non-energy Multiplier'!$A$1:$AQ$44,COLUMN('Non-energy Multiplier'!P$1),0)</f>
        <v>0</v>
      </c>
      <c r="Q13" s="133">
        <f>$C13*VLOOKUP($A13,'Non-energy Multiplier'!$A$1:$AQ$44,COLUMN('Non-energy Multiplier'!Q$1),0)</f>
        <v>0</v>
      </c>
      <c r="R13" s="133">
        <f>$C13*VLOOKUP($A13,'Non-energy Multiplier'!$A$1:$AQ$44,COLUMN('Non-energy Multiplier'!R$1),0)</f>
        <v>0</v>
      </c>
      <c r="S13" s="133">
        <f>$C13*VLOOKUP($A13,'Non-energy Multiplier'!$A$1:$AQ$44,COLUMN('Non-energy Multiplier'!S$1),0)</f>
        <v>0</v>
      </c>
      <c r="T13" s="133">
        <f>$C13*VLOOKUP($A13,'Non-energy Multiplier'!$A$1:$AQ$44,COLUMN('Non-energy Multiplier'!T$1),0)</f>
        <v>0</v>
      </c>
      <c r="U13" s="133">
        <f>$C13*VLOOKUP($A13,'Non-energy Multiplier'!$A$1:$AQ$44,COLUMN('Non-energy Multiplier'!U$1),0)</f>
        <v>0</v>
      </c>
      <c r="V13" s="133">
        <f>$C13*VLOOKUP($A13,'Non-energy Multiplier'!$A$1:$AQ$44,COLUMN('Non-energy Multiplier'!V$1),0)</f>
        <v>0</v>
      </c>
      <c r="W13" s="133">
        <f>$C13*VLOOKUP($A13,'Non-energy Multiplier'!$A$1:$AQ$44,COLUMN('Non-energy Multiplier'!W$1),0)</f>
        <v>0</v>
      </c>
      <c r="X13" s="133">
        <f>$C13*VLOOKUP($A13,'Non-energy Multiplier'!$A$1:$AQ$44,COLUMN('Non-energy Multiplier'!X$1),0)</f>
        <v>0</v>
      </c>
      <c r="Y13" s="133">
        <f>$C13*VLOOKUP($A13,'Non-energy Multiplier'!$A$1:$AQ$44,COLUMN('Non-energy Multiplier'!Y$1),0)</f>
        <v>0</v>
      </c>
      <c r="Z13" s="133">
        <f>$C13*VLOOKUP($A13,'Non-energy Multiplier'!$A$1:$AQ$44,COLUMN('Non-energy Multiplier'!Z$1),0)</f>
        <v>0</v>
      </c>
      <c r="AA13" s="133">
        <f>$C13*VLOOKUP($A13,'Non-energy Multiplier'!$A$1:$AQ$44,COLUMN('Non-energy Multiplier'!AA$1),0)</f>
        <v>0</v>
      </c>
      <c r="AB13" s="133">
        <f>$C13*VLOOKUP($A13,'Non-energy Multiplier'!$A$1:$AQ$44,COLUMN('Non-energy Multiplier'!AB$1),0)</f>
        <v>0</v>
      </c>
      <c r="AC13" s="133">
        <f>$C13*VLOOKUP($A13,'Non-energy Multiplier'!$A$1:$AQ$44,COLUMN('Non-energy Multiplier'!AC$1),0)</f>
        <v>0</v>
      </c>
      <c r="AD13" s="133">
        <f>$C13*VLOOKUP($A13,'Non-energy Multiplier'!$A$1:$AQ$44,COLUMN('Non-energy Multiplier'!AD$1),0)</f>
        <v>0</v>
      </c>
      <c r="AE13" s="133">
        <f>$C13*VLOOKUP($A13,'Non-energy Multiplier'!$A$1:$AQ$44,COLUMN('Non-energy Multiplier'!AE$1),0)</f>
        <v>0</v>
      </c>
      <c r="AF13" s="133">
        <f>$C13*VLOOKUP($A13,'Non-energy Multiplier'!$A$1:$AQ$44,COLUMN('Non-energy Multiplier'!AF$1),0)</f>
        <v>0</v>
      </c>
      <c r="AG13" s="133">
        <f>$C13*VLOOKUP($A13,'Non-energy Multiplier'!$A$1:$AQ$44,COLUMN('Non-energy Multiplier'!AG$1),0)</f>
        <v>0</v>
      </c>
      <c r="AH13" s="133">
        <f>$C13*VLOOKUP($A13,'Non-energy Multiplier'!$A$1:$AQ$44,COLUMN('Non-energy Multiplier'!AH$1),0)</f>
        <v>0</v>
      </c>
      <c r="AI13" s="133">
        <f>$C13*VLOOKUP($A13,'Non-energy Multiplier'!$A$1:$AQ$44,COLUMN('Non-energy Multiplier'!AI$1),0)</f>
        <v>0</v>
      </c>
      <c r="AJ13" s="133">
        <f>$C13*VLOOKUP($A13,'Non-energy Multiplier'!$A$1:$AQ$44,COLUMN('Non-energy Multiplier'!AJ$1),0)</f>
        <v>0</v>
      </c>
      <c r="AK13" s="133">
        <f>$C13*VLOOKUP($A13,'Non-energy Multiplier'!$A$1:$AQ$44,COLUMN('Non-energy Multiplier'!AK$1),0)</f>
        <v>0</v>
      </c>
      <c r="AL13" s="133">
        <f>$C13*VLOOKUP($A13,'Non-energy Multiplier'!$A$1:$AQ$44,COLUMN('Non-energy Multiplier'!AL$1),0)</f>
        <v>0</v>
      </c>
      <c r="AM13" s="133">
        <f>$C13*VLOOKUP($A13,'Non-energy Multiplier'!$A$1:$AQ$44,COLUMN('Non-energy Multiplier'!AM$1),0)</f>
        <v>0</v>
      </c>
      <c r="AN13" s="133">
        <f>$C13*VLOOKUP($A13,'Non-energy Multiplier'!$A$1:$AQ$44,COLUMN('Non-energy Multiplier'!AN$1),0)</f>
        <v>0</v>
      </c>
      <c r="AO13" s="133">
        <f>$C13*VLOOKUP($A13,'Non-energy Multiplier'!$A$1:$AQ$44,COLUMN('Non-energy Multiplier'!AO$1),0)</f>
        <v>0</v>
      </c>
      <c r="AP13" s="133">
        <f>$C13*VLOOKUP($A13,'Non-energy Multiplier'!$A$1:$AQ$44,COLUMN('Non-energy Multiplier'!AP$1),0)</f>
        <v>0</v>
      </c>
      <c r="AQ13" s="133">
        <f>$C13*VLOOKUP($A13,'Non-energy Multiplier'!$A$1:$AQ$44,COLUMN('Non-energy Multiplier'!AQ$1),0)</f>
        <v>0</v>
      </c>
      <c r="AR13" s="133" t="str">
        <f>VLOOKUP($A13,'Sector Match'!$A$1:$B$43,2,0)</f>
        <v>food beverage and tobacco 10T12</v>
      </c>
    </row>
    <row r="14" spans="1:44" x14ac:dyDescent="0.2">
      <c r="A14" s="12" t="s">
        <v>13</v>
      </c>
      <c r="B14" s="133">
        <f>'Non-energy Use 2019'!D127</f>
        <v>0</v>
      </c>
      <c r="C14" s="133">
        <f>'Non-energy Use 2020'!D126</f>
        <v>0</v>
      </c>
      <c r="D14" s="133">
        <f>$C14*VLOOKUP($A14,'Non-energy Multiplier'!$A$1:$AQ$44,COLUMN('Non-energy Multiplier'!D$1),0)</f>
        <v>0</v>
      </c>
      <c r="E14" s="133">
        <f>$C14*VLOOKUP($A14,'Non-energy Multiplier'!$A$1:$AQ$44,COLUMN('Non-energy Multiplier'!E$1),0)</f>
        <v>0</v>
      </c>
      <c r="F14" s="133">
        <f>$C14*VLOOKUP($A14,'Non-energy Multiplier'!$A$1:$AQ$44,COLUMN('Non-energy Multiplier'!F$1),0)</f>
        <v>0</v>
      </c>
      <c r="G14" s="133">
        <f>$C14*VLOOKUP($A14,'Non-energy Multiplier'!$A$1:$AQ$44,COLUMN('Non-energy Multiplier'!G$1),0)</f>
        <v>0</v>
      </c>
      <c r="H14" s="133">
        <f>$C14*VLOOKUP($A14,'Non-energy Multiplier'!$A$1:$AQ$44,COLUMN('Non-energy Multiplier'!H$1),0)</f>
        <v>0</v>
      </c>
      <c r="I14" s="133">
        <f>$C14*VLOOKUP($A14,'Non-energy Multiplier'!$A$1:$AQ$44,COLUMN('Non-energy Multiplier'!I$1),0)</f>
        <v>0</v>
      </c>
      <c r="J14" s="133">
        <f>$C14*VLOOKUP($A14,'Non-energy Multiplier'!$A$1:$AQ$44,COLUMN('Non-energy Multiplier'!J$1),0)</f>
        <v>0</v>
      </c>
      <c r="K14" s="133">
        <f>$C14*VLOOKUP($A14,'Non-energy Multiplier'!$A$1:$AQ$44,COLUMN('Non-energy Multiplier'!K$1),0)</f>
        <v>0</v>
      </c>
      <c r="L14" s="133">
        <f>$C14*VLOOKUP($A14,'Non-energy Multiplier'!$A$1:$AQ$44,COLUMN('Non-energy Multiplier'!L$1),0)</f>
        <v>0</v>
      </c>
      <c r="M14" s="133">
        <f>$C14*VLOOKUP($A14,'Non-energy Multiplier'!$A$1:$AQ$44,COLUMN('Non-energy Multiplier'!M$1),0)</f>
        <v>0</v>
      </c>
      <c r="N14" s="133">
        <f>$C14*VLOOKUP($A14,'Non-energy Multiplier'!$A$1:$AQ$44,COLUMN('Non-energy Multiplier'!N$1),0)</f>
        <v>0</v>
      </c>
      <c r="O14" s="133">
        <f>$C14*VLOOKUP($A14,'Non-energy Multiplier'!$A$1:$AQ$44,COLUMN('Non-energy Multiplier'!O$1),0)</f>
        <v>0</v>
      </c>
      <c r="P14" s="133">
        <f>$C14*VLOOKUP($A14,'Non-energy Multiplier'!$A$1:$AQ$44,COLUMN('Non-energy Multiplier'!P$1),0)</f>
        <v>0</v>
      </c>
      <c r="Q14" s="133">
        <f>$C14*VLOOKUP($A14,'Non-energy Multiplier'!$A$1:$AQ$44,COLUMN('Non-energy Multiplier'!Q$1),0)</f>
        <v>0</v>
      </c>
      <c r="R14" s="133">
        <f>$C14*VLOOKUP($A14,'Non-energy Multiplier'!$A$1:$AQ$44,COLUMN('Non-energy Multiplier'!R$1),0)</f>
        <v>0</v>
      </c>
      <c r="S14" s="133">
        <f>$C14*VLOOKUP($A14,'Non-energy Multiplier'!$A$1:$AQ$44,COLUMN('Non-energy Multiplier'!S$1),0)</f>
        <v>0</v>
      </c>
      <c r="T14" s="133">
        <f>$C14*VLOOKUP($A14,'Non-energy Multiplier'!$A$1:$AQ$44,COLUMN('Non-energy Multiplier'!T$1),0)</f>
        <v>0</v>
      </c>
      <c r="U14" s="133">
        <f>$C14*VLOOKUP($A14,'Non-energy Multiplier'!$A$1:$AQ$44,COLUMN('Non-energy Multiplier'!U$1),0)</f>
        <v>0</v>
      </c>
      <c r="V14" s="133">
        <f>$C14*VLOOKUP($A14,'Non-energy Multiplier'!$A$1:$AQ$44,COLUMN('Non-energy Multiplier'!V$1),0)</f>
        <v>0</v>
      </c>
      <c r="W14" s="133">
        <f>$C14*VLOOKUP($A14,'Non-energy Multiplier'!$A$1:$AQ$44,COLUMN('Non-energy Multiplier'!W$1),0)</f>
        <v>0</v>
      </c>
      <c r="X14" s="133">
        <f>$C14*VLOOKUP($A14,'Non-energy Multiplier'!$A$1:$AQ$44,COLUMN('Non-energy Multiplier'!X$1),0)</f>
        <v>0</v>
      </c>
      <c r="Y14" s="133">
        <f>$C14*VLOOKUP($A14,'Non-energy Multiplier'!$A$1:$AQ$44,COLUMN('Non-energy Multiplier'!Y$1),0)</f>
        <v>0</v>
      </c>
      <c r="Z14" s="133">
        <f>$C14*VLOOKUP($A14,'Non-energy Multiplier'!$A$1:$AQ$44,COLUMN('Non-energy Multiplier'!Z$1),0)</f>
        <v>0</v>
      </c>
      <c r="AA14" s="133">
        <f>$C14*VLOOKUP($A14,'Non-energy Multiplier'!$A$1:$AQ$44,COLUMN('Non-energy Multiplier'!AA$1),0)</f>
        <v>0</v>
      </c>
      <c r="AB14" s="133">
        <f>$C14*VLOOKUP($A14,'Non-energy Multiplier'!$A$1:$AQ$44,COLUMN('Non-energy Multiplier'!AB$1),0)</f>
        <v>0</v>
      </c>
      <c r="AC14" s="133">
        <f>$C14*VLOOKUP($A14,'Non-energy Multiplier'!$A$1:$AQ$44,COLUMN('Non-energy Multiplier'!AC$1),0)</f>
        <v>0</v>
      </c>
      <c r="AD14" s="133">
        <f>$C14*VLOOKUP($A14,'Non-energy Multiplier'!$A$1:$AQ$44,COLUMN('Non-energy Multiplier'!AD$1),0)</f>
        <v>0</v>
      </c>
      <c r="AE14" s="133">
        <f>$C14*VLOOKUP($A14,'Non-energy Multiplier'!$A$1:$AQ$44,COLUMN('Non-energy Multiplier'!AE$1),0)</f>
        <v>0</v>
      </c>
      <c r="AF14" s="133">
        <f>$C14*VLOOKUP($A14,'Non-energy Multiplier'!$A$1:$AQ$44,COLUMN('Non-energy Multiplier'!AF$1),0)</f>
        <v>0</v>
      </c>
      <c r="AG14" s="133">
        <f>$C14*VLOOKUP($A14,'Non-energy Multiplier'!$A$1:$AQ$44,COLUMN('Non-energy Multiplier'!AG$1),0)</f>
        <v>0</v>
      </c>
      <c r="AH14" s="133">
        <f>$C14*VLOOKUP($A14,'Non-energy Multiplier'!$A$1:$AQ$44,COLUMN('Non-energy Multiplier'!AH$1),0)</f>
        <v>0</v>
      </c>
      <c r="AI14" s="133">
        <f>$C14*VLOOKUP($A14,'Non-energy Multiplier'!$A$1:$AQ$44,COLUMN('Non-energy Multiplier'!AI$1),0)</f>
        <v>0</v>
      </c>
      <c r="AJ14" s="133">
        <f>$C14*VLOOKUP($A14,'Non-energy Multiplier'!$A$1:$AQ$44,COLUMN('Non-energy Multiplier'!AJ$1),0)</f>
        <v>0</v>
      </c>
      <c r="AK14" s="133">
        <f>$C14*VLOOKUP($A14,'Non-energy Multiplier'!$A$1:$AQ$44,COLUMN('Non-energy Multiplier'!AK$1),0)</f>
        <v>0</v>
      </c>
      <c r="AL14" s="133">
        <f>$C14*VLOOKUP($A14,'Non-energy Multiplier'!$A$1:$AQ$44,COLUMN('Non-energy Multiplier'!AL$1),0)</f>
        <v>0</v>
      </c>
      <c r="AM14" s="133">
        <f>$C14*VLOOKUP($A14,'Non-energy Multiplier'!$A$1:$AQ$44,COLUMN('Non-energy Multiplier'!AM$1),0)</f>
        <v>0</v>
      </c>
      <c r="AN14" s="133">
        <f>$C14*VLOOKUP($A14,'Non-energy Multiplier'!$A$1:$AQ$44,COLUMN('Non-energy Multiplier'!AN$1),0)</f>
        <v>0</v>
      </c>
      <c r="AO14" s="133">
        <f>$C14*VLOOKUP($A14,'Non-energy Multiplier'!$A$1:$AQ$44,COLUMN('Non-energy Multiplier'!AO$1),0)</f>
        <v>0</v>
      </c>
      <c r="AP14" s="133">
        <f>$C14*VLOOKUP($A14,'Non-energy Multiplier'!$A$1:$AQ$44,COLUMN('Non-energy Multiplier'!AP$1),0)</f>
        <v>0</v>
      </c>
      <c r="AQ14" s="133">
        <f>$C14*VLOOKUP($A14,'Non-energy Multiplier'!$A$1:$AQ$44,COLUMN('Non-energy Multiplier'!AQ$1),0)</f>
        <v>0</v>
      </c>
      <c r="AR14" s="133" t="str">
        <f>VLOOKUP($A14,'Sector Match'!$A$1:$B$43,2,0)</f>
        <v>textiles apparel and leather 13T15</v>
      </c>
    </row>
    <row r="15" spans="1:44" x14ac:dyDescent="0.2">
      <c r="A15" s="12" t="s">
        <v>14</v>
      </c>
      <c r="B15" s="133">
        <f>'Non-energy Use 2019'!D128</f>
        <v>0</v>
      </c>
      <c r="C15" s="133">
        <f>'Non-energy Use 2020'!D127</f>
        <v>0</v>
      </c>
      <c r="D15" s="133">
        <f>$C15*VLOOKUP($A15,'Non-energy Multiplier'!$A$1:$AQ$44,COLUMN('Non-energy Multiplier'!D$1),0)</f>
        <v>0</v>
      </c>
      <c r="E15" s="133">
        <f>$C15*VLOOKUP($A15,'Non-energy Multiplier'!$A$1:$AQ$44,COLUMN('Non-energy Multiplier'!E$1),0)</f>
        <v>0</v>
      </c>
      <c r="F15" s="133">
        <f>$C15*VLOOKUP($A15,'Non-energy Multiplier'!$A$1:$AQ$44,COLUMN('Non-energy Multiplier'!F$1),0)</f>
        <v>0</v>
      </c>
      <c r="G15" s="133">
        <f>$C15*VLOOKUP($A15,'Non-energy Multiplier'!$A$1:$AQ$44,COLUMN('Non-energy Multiplier'!G$1),0)</f>
        <v>0</v>
      </c>
      <c r="H15" s="133">
        <f>$C15*VLOOKUP($A15,'Non-energy Multiplier'!$A$1:$AQ$44,COLUMN('Non-energy Multiplier'!H$1),0)</f>
        <v>0</v>
      </c>
      <c r="I15" s="133">
        <f>$C15*VLOOKUP($A15,'Non-energy Multiplier'!$A$1:$AQ$44,COLUMN('Non-energy Multiplier'!I$1),0)</f>
        <v>0</v>
      </c>
      <c r="J15" s="133">
        <f>$C15*VLOOKUP($A15,'Non-energy Multiplier'!$A$1:$AQ$44,COLUMN('Non-energy Multiplier'!J$1),0)</f>
        <v>0</v>
      </c>
      <c r="K15" s="133">
        <f>$C15*VLOOKUP($A15,'Non-energy Multiplier'!$A$1:$AQ$44,COLUMN('Non-energy Multiplier'!K$1),0)</f>
        <v>0</v>
      </c>
      <c r="L15" s="133">
        <f>$C15*VLOOKUP($A15,'Non-energy Multiplier'!$A$1:$AQ$44,COLUMN('Non-energy Multiplier'!L$1),0)</f>
        <v>0</v>
      </c>
      <c r="M15" s="133">
        <f>$C15*VLOOKUP($A15,'Non-energy Multiplier'!$A$1:$AQ$44,COLUMN('Non-energy Multiplier'!M$1),0)</f>
        <v>0</v>
      </c>
      <c r="N15" s="133">
        <f>$C15*VLOOKUP($A15,'Non-energy Multiplier'!$A$1:$AQ$44,COLUMN('Non-energy Multiplier'!N$1),0)</f>
        <v>0</v>
      </c>
      <c r="O15" s="133">
        <f>$C15*VLOOKUP($A15,'Non-energy Multiplier'!$A$1:$AQ$44,COLUMN('Non-energy Multiplier'!O$1),0)</f>
        <v>0</v>
      </c>
      <c r="P15" s="133">
        <f>$C15*VLOOKUP($A15,'Non-energy Multiplier'!$A$1:$AQ$44,COLUMN('Non-energy Multiplier'!P$1),0)</f>
        <v>0</v>
      </c>
      <c r="Q15" s="133">
        <f>$C15*VLOOKUP($A15,'Non-energy Multiplier'!$A$1:$AQ$44,COLUMN('Non-energy Multiplier'!Q$1),0)</f>
        <v>0</v>
      </c>
      <c r="R15" s="133">
        <f>$C15*VLOOKUP($A15,'Non-energy Multiplier'!$A$1:$AQ$44,COLUMN('Non-energy Multiplier'!R$1),0)</f>
        <v>0</v>
      </c>
      <c r="S15" s="133">
        <f>$C15*VLOOKUP($A15,'Non-energy Multiplier'!$A$1:$AQ$44,COLUMN('Non-energy Multiplier'!S$1),0)</f>
        <v>0</v>
      </c>
      <c r="T15" s="133">
        <f>$C15*VLOOKUP($A15,'Non-energy Multiplier'!$A$1:$AQ$44,COLUMN('Non-energy Multiplier'!T$1),0)</f>
        <v>0</v>
      </c>
      <c r="U15" s="133">
        <f>$C15*VLOOKUP($A15,'Non-energy Multiplier'!$A$1:$AQ$44,COLUMN('Non-energy Multiplier'!U$1),0)</f>
        <v>0</v>
      </c>
      <c r="V15" s="133">
        <f>$C15*VLOOKUP($A15,'Non-energy Multiplier'!$A$1:$AQ$44,COLUMN('Non-energy Multiplier'!V$1),0)</f>
        <v>0</v>
      </c>
      <c r="W15" s="133">
        <f>$C15*VLOOKUP($A15,'Non-energy Multiplier'!$A$1:$AQ$44,COLUMN('Non-energy Multiplier'!W$1),0)</f>
        <v>0</v>
      </c>
      <c r="X15" s="133">
        <f>$C15*VLOOKUP($A15,'Non-energy Multiplier'!$A$1:$AQ$44,COLUMN('Non-energy Multiplier'!X$1),0)</f>
        <v>0</v>
      </c>
      <c r="Y15" s="133">
        <f>$C15*VLOOKUP($A15,'Non-energy Multiplier'!$A$1:$AQ$44,COLUMN('Non-energy Multiplier'!Y$1),0)</f>
        <v>0</v>
      </c>
      <c r="Z15" s="133">
        <f>$C15*VLOOKUP($A15,'Non-energy Multiplier'!$A$1:$AQ$44,COLUMN('Non-energy Multiplier'!Z$1),0)</f>
        <v>0</v>
      </c>
      <c r="AA15" s="133">
        <f>$C15*VLOOKUP($A15,'Non-energy Multiplier'!$A$1:$AQ$44,COLUMN('Non-energy Multiplier'!AA$1),0)</f>
        <v>0</v>
      </c>
      <c r="AB15" s="133">
        <f>$C15*VLOOKUP($A15,'Non-energy Multiplier'!$A$1:$AQ$44,COLUMN('Non-energy Multiplier'!AB$1),0)</f>
        <v>0</v>
      </c>
      <c r="AC15" s="133">
        <f>$C15*VLOOKUP($A15,'Non-energy Multiplier'!$A$1:$AQ$44,COLUMN('Non-energy Multiplier'!AC$1),0)</f>
        <v>0</v>
      </c>
      <c r="AD15" s="133">
        <f>$C15*VLOOKUP($A15,'Non-energy Multiplier'!$A$1:$AQ$44,COLUMN('Non-energy Multiplier'!AD$1),0)</f>
        <v>0</v>
      </c>
      <c r="AE15" s="133">
        <f>$C15*VLOOKUP($A15,'Non-energy Multiplier'!$A$1:$AQ$44,COLUMN('Non-energy Multiplier'!AE$1),0)</f>
        <v>0</v>
      </c>
      <c r="AF15" s="133">
        <f>$C15*VLOOKUP($A15,'Non-energy Multiplier'!$A$1:$AQ$44,COLUMN('Non-energy Multiplier'!AF$1),0)</f>
        <v>0</v>
      </c>
      <c r="AG15" s="133">
        <f>$C15*VLOOKUP($A15,'Non-energy Multiplier'!$A$1:$AQ$44,COLUMN('Non-energy Multiplier'!AG$1),0)</f>
        <v>0</v>
      </c>
      <c r="AH15" s="133">
        <f>$C15*VLOOKUP($A15,'Non-energy Multiplier'!$A$1:$AQ$44,COLUMN('Non-energy Multiplier'!AH$1),0)</f>
        <v>0</v>
      </c>
      <c r="AI15" s="133">
        <f>$C15*VLOOKUP($A15,'Non-energy Multiplier'!$A$1:$AQ$44,COLUMN('Non-energy Multiplier'!AI$1),0)</f>
        <v>0</v>
      </c>
      <c r="AJ15" s="133">
        <f>$C15*VLOOKUP($A15,'Non-energy Multiplier'!$A$1:$AQ$44,COLUMN('Non-energy Multiplier'!AJ$1),0)</f>
        <v>0</v>
      </c>
      <c r="AK15" s="133">
        <f>$C15*VLOOKUP($A15,'Non-energy Multiplier'!$A$1:$AQ$44,COLUMN('Non-energy Multiplier'!AK$1),0)</f>
        <v>0</v>
      </c>
      <c r="AL15" s="133">
        <f>$C15*VLOOKUP($A15,'Non-energy Multiplier'!$A$1:$AQ$44,COLUMN('Non-energy Multiplier'!AL$1),0)</f>
        <v>0</v>
      </c>
      <c r="AM15" s="133">
        <f>$C15*VLOOKUP($A15,'Non-energy Multiplier'!$A$1:$AQ$44,COLUMN('Non-energy Multiplier'!AM$1),0)</f>
        <v>0</v>
      </c>
      <c r="AN15" s="133">
        <f>$C15*VLOOKUP($A15,'Non-energy Multiplier'!$A$1:$AQ$44,COLUMN('Non-energy Multiplier'!AN$1),0)</f>
        <v>0</v>
      </c>
      <c r="AO15" s="133">
        <f>$C15*VLOOKUP($A15,'Non-energy Multiplier'!$A$1:$AQ$44,COLUMN('Non-energy Multiplier'!AO$1),0)</f>
        <v>0</v>
      </c>
      <c r="AP15" s="133">
        <f>$C15*VLOOKUP($A15,'Non-energy Multiplier'!$A$1:$AQ$44,COLUMN('Non-energy Multiplier'!AP$1),0)</f>
        <v>0</v>
      </c>
      <c r="AQ15" s="133">
        <f>$C15*VLOOKUP($A15,'Non-energy Multiplier'!$A$1:$AQ$44,COLUMN('Non-energy Multiplier'!AQ$1),0)</f>
        <v>0</v>
      </c>
      <c r="AR15" s="133" t="str">
        <f>VLOOKUP($A15,'Sector Match'!$A$1:$B$43,2,0)</f>
        <v>textiles apparel and leather 13T15</v>
      </c>
    </row>
    <row r="16" spans="1:44" x14ac:dyDescent="0.2">
      <c r="A16" s="12" t="s">
        <v>15</v>
      </c>
      <c r="B16" s="133">
        <f>'Non-energy Use 2019'!D129</f>
        <v>0</v>
      </c>
      <c r="C16" s="133">
        <f>'Non-energy Use 2020'!D128</f>
        <v>0</v>
      </c>
      <c r="D16" s="133">
        <f>$C16*VLOOKUP($A16,'Non-energy Multiplier'!$A$1:$AQ$44,COLUMN('Non-energy Multiplier'!D$1),0)</f>
        <v>0</v>
      </c>
      <c r="E16" s="133">
        <f>$C16*VLOOKUP($A16,'Non-energy Multiplier'!$A$1:$AQ$44,COLUMN('Non-energy Multiplier'!E$1),0)</f>
        <v>0</v>
      </c>
      <c r="F16" s="133">
        <f>$C16*VLOOKUP($A16,'Non-energy Multiplier'!$A$1:$AQ$44,COLUMN('Non-energy Multiplier'!F$1),0)</f>
        <v>0</v>
      </c>
      <c r="G16" s="133">
        <f>$C16*VLOOKUP($A16,'Non-energy Multiplier'!$A$1:$AQ$44,COLUMN('Non-energy Multiplier'!G$1),0)</f>
        <v>0</v>
      </c>
      <c r="H16" s="133">
        <f>$C16*VLOOKUP($A16,'Non-energy Multiplier'!$A$1:$AQ$44,COLUMN('Non-energy Multiplier'!H$1),0)</f>
        <v>0</v>
      </c>
      <c r="I16" s="133">
        <f>$C16*VLOOKUP($A16,'Non-energy Multiplier'!$A$1:$AQ$44,COLUMN('Non-energy Multiplier'!I$1),0)</f>
        <v>0</v>
      </c>
      <c r="J16" s="133">
        <f>$C16*VLOOKUP($A16,'Non-energy Multiplier'!$A$1:$AQ$44,COLUMN('Non-energy Multiplier'!J$1),0)</f>
        <v>0</v>
      </c>
      <c r="K16" s="133">
        <f>$C16*VLOOKUP($A16,'Non-energy Multiplier'!$A$1:$AQ$44,COLUMN('Non-energy Multiplier'!K$1),0)</f>
        <v>0</v>
      </c>
      <c r="L16" s="133">
        <f>$C16*VLOOKUP($A16,'Non-energy Multiplier'!$A$1:$AQ$44,COLUMN('Non-energy Multiplier'!L$1),0)</f>
        <v>0</v>
      </c>
      <c r="M16" s="133">
        <f>$C16*VLOOKUP($A16,'Non-energy Multiplier'!$A$1:$AQ$44,COLUMN('Non-energy Multiplier'!M$1),0)</f>
        <v>0</v>
      </c>
      <c r="N16" s="133">
        <f>$C16*VLOOKUP($A16,'Non-energy Multiplier'!$A$1:$AQ$44,COLUMN('Non-energy Multiplier'!N$1),0)</f>
        <v>0</v>
      </c>
      <c r="O16" s="133">
        <f>$C16*VLOOKUP($A16,'Non-energy Multiplier'!$A$1:$AQ$44,COLUMN('Non-energy Multiplier'!O$1),0)</f>
        <v>0</v>
      </c>
      <c r="P16" s="133">
        <f>$C16*VLOOKUP($A16,'Non-energy Multiplier'!$A$1:$AQ$44,COLUMN('Non-energy Multiplier'!P$1),0)</f>
        <v>0</v>
      </c>
      <c r="Q16" s="133">
        <f>$C16*VLOOKUP($A16,'Non-energy Multiplier'!$A$1:$AQ$44,COLUMN('Non-energy Multiplier'!Q$1),0)</f>
        <v>0</v>
      </c>
      <c r="R16" s="133">
        <f>$C16*VLOOKUP($A16,'Non-energy Multiplier'!$A$1:$AQ$44,COLUMN('Non-energy Multiplier'!R$1),0)</f>
        <v>0</v>
      </c>
      <c r="S16" s="133">
        <f>$C16*VLOOKUP($A16,'Non-energy Multiplier'!$A$1:$AQ$44,COLUMN('Non-energy Multiplier'!S$1),0)</f>
        <v>0</v>
      </c>
      <c r="T16" s="133">
        <f>$C16*VLOOKUP($A16,'Non-energy Multiplier'!$A$1:$AQ$44,COLUMN('Non-energy Multiplier'!T$1),0)</f>
        <v>0</v>
      </c>
      <c r="U16" s="133">
        <f>$C16*VLOOKUP($A16,'Non-energy Multiplier'!$A$1:$AQ$44,COLUMN('Non-energy Multiplier'!U$1),0)</f>
        <v>0</v>
      </c>
      <c r="V16" s="133">
        <f>$C16*VLOOKUP($A16,'Non-energy Multiplier'!$A$1:$AQ$44,COLUMN('Non-energy Multiplier'!V$1),0)</f>
        <v>0</v>
      </c>
      <c r="W16" s="133">
        <f>$C16*VLOOKUP($A16,'Non-energy Multiplier'!$A$1:$AQ$44,COLUMN('Non-energy Multiplier'!W$1),0)</f>
        <v>0</v>
      </c>
      <c r="X16" s="133">
        <f>$C16*VLOOKUP($A16,'Non-energy Multiplier'!$A$1:$AQ$44,COLUMN('Non-energy Multiplier'!X$1),0)</f>
        <v>0</v>
      </c>
      <c r="Y16" s="133">
        <f>$C16*VLOOKUP($A16,'Non-energy Multiplier'!$A$1:$AQ$44,COLUMN('Non-energy Multiplier'!Y$1),0)</f>
        <v>0</v>
      </c>
      <c r="Z16" s="133">
        <f>$C16*VLOOKUP($A16,'Non-energy Multiplier'!$A$1:$AQ$44,COLUMN('Non-energy Multiplier'!Z$1),0)</f>
        <v>0</v>
      </c>
      <c r="AA16" s="133">
        <f>$C16*VLOOKUP($A16,'Non-energy Multiplier'!$A$1:$AQ$44,COLUMN('Non-energy Multiplier'!AA$1),0)</f>
        <v>0</v>
      </c>
      <c r="AB16" s="133">
        <f>$C16*VLOOKUP($A16,'Non-energy Multiplier'!$A$1:$AQ$44,COLUMN('Non-energy Multiplier'!AB$1),0)</f>
        <v>0</v>
      </c>
      <c r="AC16" s="133">
        <f>$C16*VLOOKUP($A16,'Non-energy Multiplier'!$A$1:$AQ$44,COLUMN('Non-energy Multiplier'!AC$1),0)</f>
        <v>0</v>
      </c>
      <c r="AD16" s="133">
        <f>$C16*VLOOKUP($A16,'Non-energy Multiplier'!$A$1:$AQ$44,COLUMN('Non-energy Multiplier'!AD$1),0)</f>
        <v>0</v>
      </c>
      <c r="AE16" s="133">
        <f>$C16*VLOOKUP($A16,'Non-energy Multiplier'!$A$1:$AQ$44,COLUMN('Non-energy Multiplier'!AE$1),0)</f>
        <v>0</v>
      </c>
      <c r="AF16" s="133">
        <f>$C16*VLOOKUP($A16,'Non-energy Multiplier'!$A$1:$AQ$44,COLUMN('Non-energy Multiplier'!AF$1),0)</f>
        <v>0</v>
      </c>
      <c r="AG16" s="133">
        <f>$C16*VLOOKUP($A16,'Non-energy Multiplier'!$A$1:$AQ$44,COLUMN('Non-energy Multiplier'!AG$1),0)</f>
        <v>0</v>
      </c>
      <c r="AH16" s="133">
        <f>$C16*VLOOKUP($A16,'Non-energy Multiplier'!$A$1:$AQ$44,COLUMN('Non-energy Multiplier'!AH$1),0)</f>
        <v>0</v>
      </c>
      <c r="AI16" s="133">
        <f>$C16*VLOOKUP($A16,'Non-energy Multiplier'!$A$1:$AQ$44,COLUMN('Non-energy Multiplier'!AI$1),0)</f>
        <v>0</v>
      </c>
      <c r="AJ16" s="133">
        <f>$C16*VLOOKUP($A16,'Non-energy Multiplier'!$A$1:$AQ$44,COLUMN('Non-energy Multiplier'!AJ$1),0)</f>
        <v>0</v>
      </c>
      <c r="AK16" s="133">
        <f>$C16*VLOOKUP($A16,'Non-energy Multiplier'!$A$1:$AQ$44,COLUMN('Non-energy Multiplier'!AK$1),0)</f>
        <v>0</v>
      </c>
      <c r="AL16" s="133">
        <f>$C16*VLOOKUP($A16,'Non-energy Multiplier'!$A$1:$AQ$44,COLUMN('Non-energy Multiplier'!AL$1),0)</f>
        <v>0</v>
      </c>
      <c r="AM16" s="133">
        <f>$C16*VLOOKUP($A16,'Non-energy Multiplier'!$A$1:$AQ$44,COLUMN('Non-energy Multiplier'!AM$1),0)</f>
        <v>0</v>
      </c>
      <c r="AN16" s="133">
        <f>$C16*VLOOKUP($A16,'Non-energy Multiplier'!$A$1:$AQ$44,COLUMN('Non-energy Multiplier'!AN$1),0)</f>
        <v>0</v>
      </c>
      <c r="AO16" s="133">
        <f>$C16*VLOOKUP($A16,'Non-energy Multiplier'!$A$1:$AQ$44,COLUMN('Non-energy Multiplier'!AO$1),0)</f>
        <v>0</v>
      </c>
      <c r="AP16" s="133">
        <f>$C16*VLOOKUP($A16,'Non-energy Multiplier'!$A$1:$AQ$44,COLUMN('Non-energy Multiplier'!AP$1),0)</f>
        <v>0</v>
      </c>
      <c r="AQ16" s="133">
        <f>$C16*VLOOKUP($A16,'Non-energy Multiplier'!$A$1:$AQ$44,COLUMN('Non-energy Multiplier'!AQ$1),0)</f>
        <v>0</v>
      </c>
      <c r="AR16" s="133" t="str">
        <f>VLOOKUP($A16,'Sector Match'!$A$1:$B$43,2,0)</f>
        <v>textiles apparel and leather 13T15</v>
      </c>
    </row>
    <row r="17" spans="1:44" x14ac:dyDescent="0.2">
      <c r="A17" s="12" t="s">
        <v>16</v>
      </c>
      <c r="B17" s="133">
        <f>'Non-energy Use 2019'!D130</f>
        <v>0</v>
      </c>
      <c r="C17" s="133">
        <f>'Non-energy Use 2020'!D129</f>
        <v>0</v>
      </c>
      <c r="D17" s="133">
        <f>$C17*VLOOKUP($A17,'Non-energy Multiplier'!$A$1:$AQ$44,COLUMN('Non-energy Multiplier'!D$1),0)</f>
        <v>0</v>
      </c>
      <c r="E17" s="133">
        <f>$C17*VLOOKUP($A17,'Non-energy Multiplier'!$A$1:$AQ$44,COLUMN('Non-energy Multiplier'!E$1),0)</f>
        <v>0</v>
      </c>
      <c r="F17" s="133">
        <f>$C17*VLOOKUP($A17,'Non-energy Multiplier'!$A$1:$AQ$44,COLUMN('Non-energy Multiplier'!F$1),0)</f>
        <v>0</v>
      </c>
      <c r="G17" s="133">
        <f>$C17*VLOOKUP($A17,'Non-energy Multiplier'!$A$1:$AQ$44,COLUMN('Non-energy Multiplier'!G$1),0)</f>
        <v>0</v>
      </c>
      <c r="H17" s="133">
        <f>$C17*VLOOKUP($A17,'Non-energy Multiplier'!$A$1:$AQ$44,COLUMN('Non-energy Multiplier'!H$1),0)</f>
        <v>0</v>
      </c>
      <c r="I17" s="133">
        <f>$C17*VLOOKUP($A17,'Non-energy Multiplier'!$A$1:$AQ$44,COLUMN('Non-energy Multiplier'!I$1),0)</f>
        <v>0</v>
      </c>
      <c r="J17" s="133">
        <f>$C17*VLOOKUP($A17,'Non-energy Multiplier'!$A$1:$AQ$44,COLUMN('Non-energy Multiplier'!J$1),0)</f>
        <v>0</v>
      </c>
      <c r="K17" s="133">
        <f>$C17*VLOOKUP($A17,'Non-energy Multiplier'!$A$1:$AQ$44,COLUMN('Non-energy Multiplier'!K$1),0)</f>
        <v>0</v>
      </c>
      <c r="L17" s="133">
        <f>$C17*VLOOKUP($A17,'Non-energy Multiplier'!$A$1:$AQ$44,COLUMN('Non-energy Multiplier'!L$1),0)</f>
        <v>0</v>
      </c>
      <c r="M17" s="133">
        <f>$C17*VLOOKUP($A17,'Non-energy Multiplier'!$A$1:$AQ$44,COLUMN('Non-energy Multiplier'!M$1),0)</f>
        <v>0</v>
      </c>
      <c r="N17" s="133">
        <f>$C17*VLOOKUP($A17,'Non-energy Multiplier'!$A$1:$AQ$44,COLUMN('Non-energy Multiplier'!N$1),0)</f>
        <v>0</v>
      </c>
      <c r="O17" s="133">
        <f>$C17*VLOOKUP($A17,'Non-energy Multiplier'!$A$1:$AQ$44,COLUMN('Non-energy Multiplier'!O$1),0)</f>
        <v>0</v>
      </c>
      <c r="P17" s="133">
        <f>$C17*VLOOKUP($A17,'Non-energy Multiplier'!$A$1:$AQ$44,COLUMN('Non-energy Multiplier'!P$1),0)</f>
        <v>0</v>
      </c>
      <c r="Q17" s="133">
        <f>$C17*VLOOKUP($A17,'Non-energy Multiplier'!$A$1:$AQ$44,COLUMN('Non-energy Multiplier'!Q$1),0)</f>
        <v>0</v>
      </c>
      <c r="R17" s="133">
        <f>$C17*VLOOKUP($A17,'Non-energy Multiplier'!$A$1:$AQ$44,COLUMN('Non-energy Multiplier'!R$1),0)</f>
        <v>0</v>
      </c>
      <c r="S17" s="133">
        <f>$C17*VLOOKUP($A17,'Non-energy Multiplier'!$A$1:$AQ$44,COLUMN('Non-energy Multiplier'!S$1),0)</f>
        <v>0</v>
      </c>
      <c r="T17" s="133">
        <f>$C17*VLOOKUP($A17,'Non-energy Multiplier'!$A$1:$AQ$44,COLUMN('Non-energy Multiplier'!T$1),0)</f>
        <v>0</v>
      </c>
      <c r="U17" s="133">
        <f>$C17*VLOOKUP($A17,'Non-energy Multiplier'!$A$1:$AQ$44,COLUMN('Non-energy Multiplier'!U$1),0)</f>
        <v>0</v>
      </c>
      <c r="V17" s="133">
        <f>$C17*VLOOKUP($A17,'Non-energy Multiplier'!$A$1:$AQ$44,COLUMN('Non-energy Multiplier'!V$1),0)</f>
        <v>0</v>
      </c>
      <c r="W17" s="133">
        <f>$C17*VLOOKUP($A17,'Non-energy Multiplier'!$A$1:$AQ$44,COLUMN('Non-energy Multiplier'!W$1),0)</f>
        <v>0</v>
      </c>
      <c r="X17" s="133">
        <f>$C17*VLOOKUP($A17,'Non-energy Multiplier'!$A$1:$AQ$44,COLUMN('Non-energy Multiplier'!X$1),0)</f>
        <v>0</v>
      </c>
      <c r="Y17" s="133">
        <f>$C17*VLOOKUP($A17,'Non-energy Multiplier'!$A$1:$AQ$44,COLUMN('Non-energy Multiplier'!Y$1),0)</f>
        <v>0</v>
      </c>
      <c r="Z17" s="133">
        <f>$C17*VLOOKUP($A17,'Non-energy Multiplier'!$A$1:$AQ$44,COLUMN('Non-energy Multiplier'!Z$1),0)</f>
        <v>0</v>
      </c>
      <c r="AA17" s="133">
        <f>$C17*VLOOKUP($A17,'Non-energy Multiplier'!$A$1:$AQ$44,COLUMN('Non-energy Multiplier'!AA$1),0)</f>
        <v>0</v>
      </c>
      <c r="AB17" s="133">
        <f>$C17*VLOOKUP($A17,'Non-energy Multiplier'!$A$1:$AQ$44,COLUMN('Non-energy Multiplier'!AB$1),0)</f>
        <v>0</v>
      </c>
      <c r="AC17" s="133">
        <f>$C17*VLOOKUP($A17,'Non-energy Multiplier'!$A$1:$AQ$44,COLUMN('Non-energy Multiplier'!AC$1),0)</f>
        <v>0</v>
      </c>
      <c r="AD17" s="133">
        <f>$C17*VLOOKUP($A17,'Non-energy Multiplier'!$A$1:$AQ$44,COLUMN('Non-energy Multiplier'!AD$1),0)</f>
        <v>0</v>
      </c>
      <c r="AE17" s="133">
        <f>$C17*VLOOKUP($A17,'Non-energy Multiplier'!$A$1:$AQ$44,COLUMN('Non-energy Multiplier'!AE$1),0)</f>
        <v>0</v>
      </c>
      <c r="AF17" s="133">
        <f>$C17*VLOOKUP($A17,'Non-energy Multiplier'!$A$1:$AQ$44,COLUMN('Non-energy Multiplier'!AF$1),0)</f>
        <v>0</v>
      </c>
      <c r="AG17" s="133">
        <f>$C17*VLOOKUP($A17,'Non-energy Multiplier'!$A$1:$AQ$44,COLUMN('Non-energy Multiplier'!AG$1),0)</f>
        <v>0</v>
      </c>
      <c r="AH17" s="133">
        <f>$C17*VLOOKUP($A17,'Non-energy Multiplier'!$A$1:$AQ$44,COLUMN('Non-energy Multiplier'!AH$1),0)</f>
        <v>0</v>
      </c>
      <c r="AI17" s="133">
        <f>$C17*VLOOKUP($A17,'Non-energy Multiplier'!$A$1:$AQ$44,COLUMN('Non-energy Multiplier'!AI$1),0)</f>
        <v>0</v>
      </c>
      <c r="AJ17" s="133">
        <f>$C17*VLOOKUP($A17,'Non-energy Multiplier'!$A$1:$AQ$44,COLUMN('Non-energy Multiplier'!AJ$1),0)</f>
        <v>0</v>
      </c>
      <c r="AK17" s="133">
        <f>$C17*VLOOKUP($A17,'Non-energy Multiplier'!$A$1:$AQ$44,COLUMN('Non-energy Multiplier'!AK$1),0)</f>
        <v>0</v>
      </c>
      <c r="AL17" s="133">
        <f>$C17*VLOOKUP($A17,'Non-energy Multiplier'!$A$1:$AQ$44,COLUMN('Non-energy Multiplier'!AL$1),0)</f>
        <v>0</v>
      </c>
      <c r="AM17" s="133">
        <f>$C17*VLOOKUP($A17,'Non-energy Multiplier'!$A$1:$AQ$44,COLUMN('Non-energy Multiplier'!AM$1),0)</f>
        <v>0</v>
      </c>
      <c r="AN17" s="133">
        <f>$C17*VLOOKUP($A17,'Non-energy Multiplier'!$A$1:$AQ$44,COLUMN('Non-energy Multiplier'!AN$1),0)</f>
        <v>0</v>
      </c>
      <c r="AO17" s="133">
        <f>$C17*VLOOKUP($A17,'Non-energy Multiplier'!$A$1:$AQ$44,COLUMN('Non-energy Multiplier'!AO$1),0)</f>
        <v>0</v>
      </c>
      <c r="AP17" s="133">
        <f>$C17*VLOOKUP($A17,'Non-energy Multiplier'!$A$1:$AQ$44,COLUMN('Non-energy Multiplier'!AP$1),0)</f>
        <v>0</v>
      </c>
      <c r="AQ17" s="133">
        <f>$C17*VLOOKUP($A17,'Non-energy Multiplier'!$A$1:$AQ$44,COLUMN('Non-energy Multiplier'!AQ$1),0)</f>
        <v>0</v>
      </c>
      <c r="AR17" s="133" t="str">
        <f>VLOOKUP($A17,'Sector Match'!$A$1:$B$43,2,0)</f>
        <v>wood products 16</v>
      </c>
    </row>
    <row r="18" spans="1:44" x14ac:dyDescent="0.2">
      <c r="A18" s="12" t="s">
        <v>17</v>
      </c>
      <c r="B18" s="133">
        <f>'Non-energy Use 2019'!D131</f>
        <v>0</v>
      </c>
      <c r="C18" s="133">
        <f>'Non-energy Use 2020'!D130</f>
        <v>0</v>
      </c>
      <c r="D18" s="133">
        <f>$C18*VLOOKUP($A18,'Non-energy Multiplier'!$A$1:$AQ$44,COLUMN('Non-energy Multiplier'!D$1),0)</f>
        <v>0</v>
      </c>
      <c r="E18" s="133">
        <f>$C18*VLOOKUP($A18,'Non-energy Multiplier'!$A$1:$AQ$44,COLUMN('Non-energy Multiplier'!E$1),0)</f>
        <v>0</v>
      </c>
      <c r="F18" s="133">
        <f>$C18*VLOOKUP($A18,'Non-energy Multiplier'!$A$1:$AQ$44,COLUMN('Non-energy Multiplier'!F$1),0)</f>
        <v>0</v>
      </c>
      <c r="G18" s="133">
        <f>$C18*VLOOKUP($A18,'Non-energy Multiplier'!$A$1:$AQ$44,COLUMN('Non-energy Multiplier'!G$1),0)</f>
        <v>0</v>
      </c>
      <c r="H18" s="133">
        <f>$C18*VLOOKUP($A18,'Non-energy Multiplier'!$A$1:$AQ$44,COLUMN('Non-energy Multiplier'!H$1),0)</f>
        <v>0</v>
      </c>
      <c r="I18" s="133">
        <f>$C18*VLOOKUP($A18,'Non-energy Multiplier'!$A$1:$AQ$44,COLUMN('Non-energy Multiplier'!I$1),0)</f>
        <v>0</v>
      </c>
      <c r="J18" s="133">
        <f>$C18*VLOOKUP($A18,'Non-energy Multiplier'!$A$1:$AQ$44,COLUMN('Non-energy Multiplier'!J$1),0)</f>
        <v>0</v>
      </c>
      <c r="K18" s="133">
        <f>$C18*VLOOKUP($A18,'Non-energy Multiplier'!$A$1:$AQ$44,COLUMN('Non-energy Multiplier'!K$1),0)</f>
        <v>0</v>
      </c>
      <c r="L18" s="133">
        <f>$C18*VLOOKUP($A18,'Non-energy Multiplier'!$A$1:$AQ$44,COLUMN('Non-energy Multiplier'!L$1),0)</f>
        <v>0</v>
      </c>
      <c r="M18" s="133">
        <f>$C18*VLOOKUP($A18,'Non-energy Multiplier'!$A$1:$AQ$44,COLUMN('Non-energy Multiplier'!M$1),0)</f>
        <v>0</v>
      </c>
      <c r="N18" s="133">
        <f>$C18*VLOOKUP($A18,'Non-energy Multiplier'!$A$1:$AQ$44,COLUMN('Non-energy Multiplier'!N$1),0)</f>
        <v>0</v>
      </c>
      <c r="O18" s="133">
        <f>$C18*VLOOKUP($A18,'Non-energy Multiplier'!$A$1:$AQ$44,COLUMN('Non-energy Multiplier'!O$1),0)</f>
        <v>0</v>
      </c>
      <c r="P18" s="133">
        <f>$C18*VLOOKUP($A18,'Non-energy Multiplier'!$A$1:$AQ$44,COLUMN('Non-energy Multiplier'!P$1),0)</f>
        <v>0</v>
      </c>
      <c r="Q18" s="133">
        <f>$C18*VLOOKUP($A18,'Non-energy Multiplier'!$A$1:$AQ$44,COLUMN('Non-energy Multiplier'!Q$1),0)</f>
        <v>0</v>
      </c>
      <c r="R18" s="133">
        <f>$C18*VLOOKUP($A18,'Non-energy Multiplier'!$A$1:$AQ$44,COLUMN('Non-energy Multiplier'!R$1),0)</f>
        <v>0</v>
      </c>
      <c r="S18" s="133">
        <f>$C18*VLOOKUP($A18,'Non-energy Multiplier'!$A$1:$AQ$44,COLUMN('Non-energy Multiplier'!S$1),0)</f>
        <v>0</v>
      </c>
      <c r="T18" s="133">
        <f>$C18*VLOOKUP($A18,'Non-energy Multiplier'!$A$1:$AQ$44,COLUMN('Non-energy Multiplier'!T$1),0)</f>
        <v>0</v>
      </c>
      <c r="U18" s="133">
        <f>$C18*VLOOKUP($A18,'Non-energy Multiplier'!$A$1:$AQ$44,COLUMN('Non-energy Multiplier'!U$1),0)</f>
        <v>0</v>
      </c>
      <c r="V18" s="133">
        <f>$C18*VLOOKUP($A18,'Non-energy Multiplier'!$A$1:$AQ$44,COLUMN('Non-energy Multiplier'!V$1),0)</f>
        <v>0</v>
      </c>
      <c r="W18" s="133">
        <f>$C18*VLOOKUP($A18,'Non-energy Multiplier'!$A$1:$AQ$44,COLUMN('Non-energy Multiplier'!W$1),0)</f>
        <v>0</v>
      </c>
      <c r="X18" s="133">
        <f>$C18*VLOOKUP($A18,'Non-energy Multiplier'!$A$1:$AQ$44,COLUMN('Non-energy Multiplier'!X$1),0)</f>
        <v>0</v>
      </c>
      <c r="Y18" s="133">
        <f>$C18*VLOOKUP($A18,'Non-energy Multiplier'!$A$1:$AQ$44,COLUMN('Non-energy Multiplier'!Y$1),0)</f>
        <v>0</v>
      </c>
      <c r="Z18" s="133">
        <f>$C18*VLOOKUP($A18,'Non-energy Multiplier'!$A$1:$AQ$44,COLUMN('Non-energy Multiplier'!Z$1),0)</f>
        <v>0</v>
      </c>
      <c r="AA18" s="133">
        <f>$C18*VLOOKUP($A18,'Non-energy Multiplier'!$A$1:$AQ$44,COLUMN('Non-energy Multiplier'!AA$1),0)</f>
        <v>0</v>
      </c>
      <c r="AB18" s="133">
        <f>$C18*VLOOKUP($A18,'Non-energy Multiplier'!$A$1:$AQ$44,COLUMN('Non-energy Multiplier'!AB$1),0)</f>
        <v>0</v>
      </c>
      <c r="AC18" s="133">
        <f>$C18*VLOOKUP($A18,'Non-energy Multiplier'!$A$1:$AQ$44,COLUMN('Non-energy Multiplier'!AC$1),0)</f>
        <v>0</v>
      </c>
      <c r="AD18" s="133">
        <f>$C18*VLOOKUP($A18,'Non-energy Multiplier'!$A$1:$AQ$44,COLUMN('Non-energy Multiplier'!AD$1),0)</f>
        <v>0</v>
      </c>
      <c r="AE18" s="133">
        <f>$C18*VLOOKUP($A18,'Non-energy Multiplier'!$A$1:$AQ$44,COLUMN('Non-energy Multiplier'!AE$1),0)</f>
        <v>0</v>
      </c>
      <c r="AF18" s="133">
        <f>$C18*VLOOKUP($A18,'Non-energy Multiplier'!$A$1:$AQ$44,COLUMN('Non-energy Multiplier'!AF$1),0)</f>
        <v>0</v>
      </c>
      <c r="AG18" s="133">
        <f>$C18*VLOOKUP($A18,'Non-energy Multiplier'!$A$1:$AQ$44,COLUMN('Non-energy Multiplier'!AG$1),0)</f>
        <v>0</v>
      </c>
      <c r="AH18" s="133">
        <f>$C18*VLOOKUP($A18,'Non-energy Multiplier'!$A$1:$AQ$44,COLUMN('Non-energy Multiplier'!AH$1),0)</f>
        <v>0</v>
      </c>
      <c r="AI18" s="133">
        <f>$C18*VLOOKUP($A18,'Non-energy Multiplier'!$A$1:$AQ$44,COLUMN('Non-energy Multiplier'!AI$1),0)</f>
        <v>0</v>
      </c>
      <c r="AJ18" s="133">
        <f>$C18*VLOOKUP($A18,'Non-energy Multiplier'!$A$1:$AQ$44,COLUMN('Non-energy Multiplier'!AJ$1),0)</f>
        <v>0</v>
      </c>
      <c r="AK18" s="133">
        <f>$C18*VLOOKUP($A18,'Non-energy Multiplier'!$A$1:$AQ$44,COLUMN('Non-energy Multiplier'!AK$1),0)</f>
        <v>0</v>
      </c>
      <c r="AL18" s="133">
        <f>$C18*VLOOKUP($A18,'Non-energy Multiplier'!$A$1:$AQ$44,COLUMN('Non-energy Multiplier'!AL$1),0)</f>
        <v>0</v>
      </c>
      <c r="AM18" s="133">
        <f>$C18*VLOOKUP($A18,'Non-energy Multiplier'!$A$1:$AQ$44,COLUMN('Non-energy Multiplier'!AM$1),0)</f>
        <v>0</v>
      </c>
      <c r="AN18" s="133">
        <f>$C18*VLOOKUP($A18,'Non-energy Multiplier'!$A$1:$AQ$44,COLUMN('Non-energy Multiplier'!AN$1),0)</f>
        <v>0</v>
      </c>
      <c r="AO18" s="133">
        <f>$C18*VLOOKUP($A18,'Non-energy Multiplier'!$A$1:$AQ$44,COLUMN('Non-energy Multiplier'!AO$1),0)</f>
        <v>0</v>
      </c>
      <c r="AP18" s="133">
        <f>$C18*VLOOKUP($A18,'Non-energy Multiplier'!$A$1:$AQ$44,COLUMN('Non-energy Multiplier'!AP$1),0)</f>
        <v>0</v>
      </c>
      <c r="AQ18" s="133">
        <f>$C18*VLOOKUP($A18,'Non-energy Multiplier'!$A$1:$AQ$44,COLUMN('Non-energy Multiplier'!AQ$1),0)</f>
        <v>0</v>
      </c>
      <c r="AR18" s="133" t="str">
        <f>VLOOKUP($A18,'Sector Match'!$A$1:$B$43,2,0)</f>
        <v>wood products 16</v>
      </c>
    </row>
    <row r="19" spans="1:44" x14ac:dyDescent="0.2">
      <c r="A19" s="12" t="s">
        <v>18</v>
      </c>
      <c r="B19" s="133">
        <f>'Non-energy Use 2019'!D132</f>
        <v>0</v>
      </c>
      <c r="C19" s="133">
        <f>'Non-energy Use 2020'!D131</f>
        <v>0</v>
      </c>
      <c r="D19" s="133">
        <f>$C19*VLOOKUP($A19,'Non-energy Multiplier'!$A$1:$AQ$44,COLUMN('Non-energy Multiplier'!D$1),0)</f>
        <v>0</v>
      </c>
      <c r="E19" s="133">
        <f>$C19*VLOOKUP($A19,'Non-energy Multiplier'!$A$1:$AQ$44,COLUMN('Non-energy Multiplier'!E$1),0)</f>
        <v>0</v>
      </c>
      <c r="F19" s="133">
        <f>$C19*VLOOKUP($A19,'Non-energy Multiplier'!$A$1:$AQ$44,COLUMN('Non-energy Multiplier'!F$1),0)</f>
        <v>0</v>
      </c>
      <c r="G19" s="133">
        <f>$C19*VLOOKUP($A19,'Non-energy Multiplier'!$A$1:$AQ$44,COLUMN('Non-energy Multiplier'!G$1),0)</f>
        <v>0</v>
      </c>
      <c r="H19" s="133">
        <f>$C19*VLOOKUP($A19,'Non-energy Multiplier'!$A$1:$AQ$44,COLUMN('Non-energy Multiplier'!H$1),0)</f>
        <v>0</v>
      </c>
      <c r="I19" s="133">
        <f>$C19*VLOOKUP($A19,'Non-energy Multiplier'!$A$1:$AQ$44,COLUMN('Non-energy Multiplier'!I$1),0)</f>
        <v>0</v>
      </c>
      <c r="J19" s="133">
        <f>$C19*VLOOKUP($A19,'Non-energy Multiplier'!$A$1:$AQ$44,COLUMN('Non-energy Multiplier'!J$1),0)</f>
        <v>0</v>
      </c>
      <c r="K19" s="133">
        <f>$C19*VLOOKUP($A19,'Non-energy Multiplier'!$A$1:$AQ$44,COLUMN('Non-energy Multiplier'!K$1),0)</f>
        <v>0</v>
      </c>
      <c r="L19" s="133">
        <f>$C19*VLOOKUP($A19,'Non-energy Multiplier'!$A$1:$AQ$44,COLUMN('Non-energy Multiplier'!L$1),0)</f>
        <v>0</v>
      </c>
      <c r="M19" s="133">
        <f>$C19*VLOOKUP($A19,'Non-energy Multiplier'!$A$1:$AQ$44,COLUMN('Non-energy Multiplier'!M$1),0)</f>
        <v>0</v>
      </c>
      <c r="N19" s="133">
        <f>$C19*VLOOKUP($A19,'Non-energy Multiplier'!$A$1:$AQ$44,COLUMN('Non-energy Multiplier'!N$1),0)</f>
        <v>0</v>
      </c>
      <c r="O19" s="133">
        <f>$C19*VLOOKUP($A19,'Non-energy Multiplier'!$A$1:$AQ$44,COLUMN('Non-energy Multiplier'!O$1),0)</f>
        <v>0</v>
      </c>
      <c r="P19" s="133">
        <f>$C19*VLOOKUP($A19,'Non-energy Multiplier'!$A$1:$AQ$44,COLUMN('Non-energy Multiplier'!P$1),0)</f>
        <v>0</v>
      </c>
      <c r="Q19" s="133">
        <f>$C19*VLOOKUP($A19,'Non-energy Multiplier'!$A$1:$AQ$44,COLUMN('Non-energy Multiplier'!Q$1),0)</f>
        <v>0</v>
      </c>
      <c r="R19" s="133">
        <f>$C19*VLOOKUP($A19,'Non-energy Multiplier'!$A$1:$AQ$44,COLUMN('Non-energy Multiplier'!R$1),0)</f>
        <v>0</v>
      </c>
      <c r="S19" s="133">
        <f>$C19*VLOOKUP($A19,'Non-energy Multiplier'!$A$1:$AQ$44,COLUMN('Non-energy Multiplier'!S$1),0)</f>
        <v>0</v>
      </c>
      <c r="T19" s="133">
        <f>$C19*VLOOKUP($A19,'Non-energy Multiplier'!$A$1:$AQ$44,COLUMN('Non-energy Multiplier'!T$1),0)</f>
        <v>0</v>
      </c>
      <c r="U19" s="133">
        <f>$C19*VLOOKUP($A19,'Non-energy Multiplier'!$A$1:$AQ$44,COLUMN('Non-energy Multiplier'!U$1),0)</f>
        <v>0</v>
      </c>
      <c r="V19" s="133">
        <f>$C19*VLOOKUP($A19,'Non-energy Multiplier'!$A$1:$AQ$44,COLUMN('Non-energy Multiplier'!V$1),0)</f>
        <v>0</v>
      </c>
      <c r="W19" s="133">
        <f>$C19*VLOOKUP($A19,'Non-energy Multiplier'!$A$1:$AQ$44,COLUMN('Non-energy Multiplier'!W$1),0)</f>
        <v>0</v>
      </c>
      <c r="X19" s="133">
        <f>$C19*VLOOKUP($A19,'Non-energy Multiplier'!$A$1:$AQ$44,COLUMN('Non-energy Multiplier'!X$1),0)</f>
        <v>0</v>
      </c>
      <c r="Y19" s="133">
        <f>$C19*VLOOKUP($A19,'Non-energy Multiplier'!$A$1:$AQ$44,COLUMN('Non-energy Multiplier'!Y$1),0)</f>
        <v>0</v>
      </c>
      <c r="Z19" s="133">
        <f>$C19*VLOOKUP($A19,'Non-energy Multiplier'!$A$1:$AQ$44,COLUMN('Non-energy Multiplier'!Z$1),0)</f>
        <v>0</v>
      </c>
      <c r="AA19" s="133">
        <f>$C19*VLOOKUP($A19,'Non-energy Multiplier'!$A$1:$AQ$44,COLUMN('Non-energy Multiplier'!AA$1),0)</f>
        <v>0</v>
      </c>
      <c r="AB19" s="133">
        <f>$C19*VLOOKUP($A19,'Non-energy Multiplier'!$A$1:$AQ$44,COLUMN('Non-energy Multiplier'!AB$1),0)</f>
        <v>0</v>
      </c>
      <c r="AC19" s="133">
        <f>$C19*VLOOKUP($A19,'Non-energy Multiplier'!$A$1:$AQ$44,COLUMN('Non-energy Multiplier'!AC$1),0)</f>
        <v>0</v>
      </c>
      <c r="AD19" s="133">
        <f>$C19*VLOOKUP($A19,'Non-energy Multiplier'!$A$1:$AQ$44,COLUMN('Non-energy Multiplier'!AD$1),0)</f>
        <v>0</v>
      </c>
      <c r="AE19" s="133">
        <f>$C19*VLOOKUP($A19,'Non-energy Multiplier'!$A$1:$AQ$44,COLUMN('Non-energy Multiplier'!AE$1),0)</f>
        <v>0</v>
      </c>
      <c r="AF19" s="133">
        <f>$C19*VLOOKUP($A19,'Non-energy Multiplier'!$A$1:$AQ$44,COLUMN('Non-energy Multiplier'!AF$1),0)</f>
        <v>0</v>
      </c>
      <c r="AG19" s="133">
        <f>$C19*VLOOKUP($A19,'Non-energy Multiplier'!$A$1:$AQ$44,COLUMN('Non-energy Multiplier'!AG$1),0)</f>
        <v>0</v>
      </c>
      <c r="AH19" s="133">
        <f>$C19*VLOOKUP($A19,'Non-energy Multiplier'!$A$1:$AQ$44,COLUMN('Non-energy Multiplier'!AH$1),0)</f>
        <v>0</v>
      </c>
      <c r="AI19" s="133">
        <f>$C19*VLOOKUP($A19,'Non-energy Multiplier'!$A$1:$AQ$44,COLUMN('Non-energy Multiplier'!AI$1),0)</f>
        <v>0</v>
      </c>
      <c r="AJ19" s="133">
        <f>$C19*VLOOKUP($A19,'Non-energy Multiplier'!$A$1:$AQ$44,COLUMN('Non-energy Multiplier'!AJ$1),0)</f>
        <v>0</v>
      </c>
      <c r="AK19" s="133">
        <f>$C19*VLOOKUP($A19,'Non-energy Multiplier'!$A$1:$AQ$44,COLUMN('Non-energy Multiplier'!AK$1),0)</f>
        <v>0</v>
      </c>
      <c r="AL19" s="133">
        <f>$C19*VLOOKUP($A19,'Non-energy Multiplier'!$A$1:$AQ$44,COLUMN('Non-energy Multiplier'!AL$1),0)</f>
        <v>0</v>
      </c>
      <c r="AM19" s="133">
        <f>$C19*VLOOKUP($A19,'Non-energy Multiplier'!$A$1:$AQ$44,COLUMN('Non-energy Multiplier'!AM$1),0)</f>
        <v>0</v>
      </c>
      <c r="AN19" s="133">
        <f>$C19*VLOOKUP($A19,'Non-energy Multiplier'!$A$1:$AQ$44,COLUMN('Non-energy Multiplier'!AN$1),0)</f>
        <v>0</v>
      </c>
      <c r="AO19" s="133">
        <f>$C19*VLOOKUP($A19,'Non-energy Multiplier'!$A$1:$AQ$44,COLUMN('Non-energy Multiplier'!AO$1),0)</f>
        <v>0</v>
      </c>
      <c r="AP19" s="133">
        <f>$C19*VLOOKUP($A19,'Non-energy Multiplier'!$A$1:$AQ$44,COLUMN('Non-energy Multiplier'!AP$1),0)</f>
        <v>0</v>
      </c>
      <c r="AQ19" s="133">
        <f>$C19*VLOOKUP($A19,'Non-energy Multiplier'!$A$1:$AQ$44,COLUMN('Non-energy Multiplier'!AQ$1),0)</f>
        <v>0</v>
      </c>
      <c r="AR19" s="133" t="str">
        <f>VLOOKUP($A19,'Sector Match'!$A$1:$B$43,2,0)</f>
        <v>pulp paper and printing 17T18</v>
      </c>
    </row>
    <row r="20" spans="1:44" x14ac:dyDescent="0.2">
      <c r="A20" s="12" t="s">
        <v>19</v>
      </c>
      <c r="B20" s="133">
        <f>'Non-energy Use 2019'!D133</f>
        <v>0</v>
      </c>
      <c r="C20" s="133">
        <f>'Non-energy Use 2020'!D132</f>
        <v>0</v>
      </c>
      <c r="D20" s="133">
        <f>$C20*VLOOKUP($A20,'Non-energy Multiplier'!$A$1:$AQ$44,COLUMN('Non-energy Multiplier'!D$1),0)</f>
        <v>0</v>
      </c>
      <c r="E20" s="133">
        <f>$C20*VLOOKUP($A20,'Non-energy Multiplier'!$A$1:$AQ$44,COLUMN('Non-energy Multiplier'!E$1),0)</f>
        <v>0</v>
      </c>
      <c r="F20" s="133">
        <f>$C20*VLOOKUP($A20,'Non-energy Multiplier'!$A$1:$AQ$44,COLUMN('Non-energy Multiplier'!F$1),0)</f>
        <v>0</v>
      </c>
      <c r="G20" s="133">
        <f>$C20*VLOOKUP($A20,'Non-energy Multiplier'!$A$1:$AQ$44,COLUMN('Non-energy Multiplier'!G$1),0)</f>
        <v>0</v>
      </c>
      <c r="H20" s="133">
        <f>$C20*VLOOKUP($A20,'Non-energy Multiplier'!$A$1:$AQ$44,COLUMN('Non-energy Multiplier'!H$1),0)</f>
        <v>0</v>
      </c>
      <c r="I20" s="133">
        <f>$C20*VLOOKUP($A20,'Non-energy Multiplier'!$A$1:$AQ$44,COLUMN('Non-energy Multiplier'!I$1),0)</f>
        <v>0</v>
      </c>
      <c r="J20" s="133">
        <f>$C20*VLOOKUP($A20,'Non-energy Multiplier'!$A$1:$AQ$44,COLUMN('Non-energy Multiplier'!J$1),0)</f>
        <v>0</v>
      </c>
      <c r="K20" s="133">
        <f>$C20*VLOOKUP($A20,'Non-energy Multiplier'!$A$1:$AQ$44,COLUMN('Non-energy Multiplier'!K$1),0)</f>
        <v>0</v>
      </c>
      <c r="L20" s="133">
        <f>$C20*VLOOKUP($A20,'Non-energy Multiplier'!$A$1:$AQ$44,COLUMN('Non-energy Multiplier'!L$1),0)</f>
        <v>0</v>
      </c>
      <c r="M20" s="133">
        <f>$C20*VLOOKUP($A20,'Non-energy Multiplier'!$A$1:$AQ$44,COLUMN('Non-energy Multiplier'!M$1),0)</f>
        <v>0</v>
      </c>
      <c r="N20" s="133">
        <f>$C20*VLOOKUP($A20,'Non-energy Multiplier'!$A$1:$AQ$44,COLUMN('Non-energy Multiplier'!N$1),0)</f>
        <v>0</v>
      </c>
      <c r="O20" s="133">
        <f>$C20*VLOOKUP($A20,'Non-energy Multiplier'!$A$1:$AQ$44,COLUMN('Non-energy Multiplier'!O$1),0)</f>
        <v>0</v>
      </c>
      <c r="P20" s="133">
        <f>$C20*VLOOKUP($A20,'Non-energy Multiplier'!$A$1:$AQ$44,COLUMN('Non-energy Multiplier'!P$1),0)</f>
        <v>0</v>
      </c>
      <c r="Q20" s="133">
        <f>$C20*VLOOKUP($A20,'Non-energy Multiplier'!$A$1:$AQ$44,COLUMN('Non-energy Multiplier'!Q$1),0)</f>
        <v>0</v>
      </c>
      <c r="R20" s="133">
        <f>$C20*VLOOKUP($A20,'Non-energy Multiplier'!$A$1:$AQ$44,COLUMN('Non-energy Multiplier'!R$1),0)</f>
        <v>0</v>
      </c>
      <c r="S20" s="133">
        <f>$C20*VLOOKUP($A20,'Non-energy Multiplier'!$A$1:$AQ$44,COLUMN('Non-energy Multiplier'!S$1),0)</f>
        <v>0</v>
      </c>
      <c r="T20" s="133">
        <f>$C20*VLOOKUP($A20,'Non-energy Multiplier'!$A$1:$AQ$44,COLUMN('Non-energy Multiplier'!T$1),0)</f>
        <v>0</v>
      </c>
      <c r="U20" s="133">
        <f>$C20*VLOOKUP($A20,'Non-energy Multiplier'!$A$1:$AQ$44,COLUMN('Non-energy Multiplier'!U$1),0)</f>
        <v>0</v>
      </c>
      <c r="V20" s="133">
        <f>$C20*VLOOKUP($A20,'Non-energy Multiplier'!$A$1:$AQ$44,COLUMN('Non-energy Multiplier'!V$1),0)</f>
        <v>0</v>
      </c>
      <c r="W20" s="133">
        <f>$C20*VLOOKUP($A20,'Non-energy Multiplier'!$A$1:$AQ$44,COLUMN('Non-energy Multiplier'!W$1),0)</f>
        <v>0</v>
      </c>
      <c r="X20" s="133">
        <f>$C20*VLOOKUP($A20,'Non-energy Multiplier'!$A$1:$AQ$44,COLUMN('Non-energy Multiplier'!X$1),0)</f>
        <v>0</v>
      </c>
      <c r="Y20" s="133">
        <f>$C20*VLOOKUP($A20,'Non-energy Multiplier'!$A$1:$AQ$44,COLUMN('Non-energy Multiplier'!Y$1),0)</f>
        <v>0</v>
      </c>
      <c r="Z20" s="133">
        <f>$C20*VLOOKUP($A20,'Non-energy Multiplier'!$A$1:$AQ$44,COLUMN('Non-energy Multiplier'!Z$1),0)</f>
        <v>0</v>
      </c>
      <c r="AA20" s="133">
        <f>$C20*VLOOKUP($A20,'Non-energy Multiplier'!$A$1:$AQ$44,COLUMN('Non-energy Multiplier'!AA$1),0)</f>
        <v>0</v>
      </c>
      <c r="AB20" s="133">
        <f>$C20*VLOOKUP($A20,'Non-energy Multiplier'!$A$1:$AQ$44,COLUMN('Non-energy Multiplier'!AB$1),0)</f>
        <v>0</v>
      </c>
      <c r="AC20" s="133">
        <f>$C20*VLOOKUP($A20,'Non-energy Multiplier'!$A$1:$AQ$44,COLUMN('Non-energy Multiplier'!AC$1),0)</f>
        <v>0</v>
      </c>
      <c r="AD20" s="133">
        <f>$C20*VLOOKUP($A20,'Non-energy Multiplier'!$A$1:$AQ$44,COLUMN('Non-energy Multiplier'!AD$1),0)</f>
        <v>0</v>
      </c>
      <c r="AE20" s="133">
        <f>$C20*VLOOKUP($A20,'Non-energy Multiplier'!$A$1:$AQ$44,COLUMN('Non-energy Multiplier'!AE$1),0)</f>
        <v>0</v>
      </c>
      <c r="AF20" s="133">
        <f>$C20*VLOOKUP($A20,'Non-energy Multiplier'!$A$1:$AQ$44,COLUMN('Non-energy Multiplier'!AF$1),0)</f>
        <v>0</v>
      </c>
      <c r="AG20" s="133">
        <f>$C20*VLOOKUP($A20,'Non-energy Multiplier'!$A$1:$AQ$44,COLUMN('Non-energy Multiplier'!AG$1),0)</f>
        <v>0</v>
      </c>
      <c r="AH20" s="133">
        <f>$C20*VLOOKUP($A20,'Non-energy Multiplier'!$A$1:$AQ$44,COLUMN('Non-energy Multiplier'!AH$1),0)</f>
        <v>0</v>
      </c>
      <c r="AI20" s="133">
        <f>$C20*VLOOKUP($A20,'Non-energy Multiplier'!$A$1:$AQ$44,COLUMN('Non-energy Multiplier'!AI$1),0)</f>
        <v>0</v>
      </c>
      <c r="AJ20" s="133">
        <f>$C20*VLOOKUP($A20,'Non-energy Multiplier'!$A$1:$AQ$44,COLUMN('Non-energy Multiplier'!AJ$1),0)</f>
        <v>0</v>
      </c>
      <c r="AK20" s="133">
        <f>$C20*VLOOKUP($A20,'Non-energy Multiplier'!$A$1:$AQ$44,COLUMN('Non-energy Multiplier'!AK$1),0)</f>
        <v>0</v>
      </c>
      <c r="AL20" s="133">
        <f>$C20*VLOOKUP($A20,'Non-energy Multiplier'!$A$1:$AQ$44,COLUMN('Non-energy Multiplier'!AL$1),0)</f>
        <v>0</v>
      </c>
      <c r="AM20" s="133">
        <f>$C20*VLOOKUP($A20,'Non-energy Multiplier'!$A$1:$AQ$44,COLUMN('Non-energy Multiplier'!AM$1),0)</f>
        <v>0</v>
      </c>
      <c r="AN20" s="133">
        <f>$C20*VLOOKUP($A20,'Non-energy Multiplier'!$A$1:$AQ$44,COLUMN('Non-energy Multiplier'!AN$1),0)</f>
        <v>0</v>
      </c>
      <c r="AO20" s="133">
        <f>$C20*VLOOKUP($A20,'Non-energy Multiplier'!$A$1:$AQ$44,COLUMN('Non-energy Multiplier'!AO$1),0)</f>
        <v>0</v>
      </c>
      <c r="AP20" s="133">
        <f>$C20*VLOOKUP($A20,'Non-energy Multiplier'!$A$1:$AQ$44,COLUMN('Non-energy Multiplier'!AP$1),0)</f>
        <v>0</v>
      </c>
      <c r="AQ20" s="133">
        <f>$C20*VLOOKUP($A20,'Non-energy Multiplier'!$A$1:$AQ$44,COLUMN('Non-energy Multiplier'!AQ$1),0)</f>
        <v>0</v>
      </c>
      <c r="AR20" s="133" t="str">
        <f>VLOOKUP($A20,'Sector Match'!$A$1:$B$43,2,0)</f>
        <v>pulp paper and printing 17T18</v>
      </c>
    </row>
    <row r="21" spans="1:44" x14ac:dyDescent="0.2">
      <c r="A21" s="12" t="s">
        <v>20</v>
      </c>
      <c r="B21" s="133">
        <f>'Non-energy Use 2019'!D134</f>
        <v>0</v>
      </c>
      <c r="C21" s="133">
        <f>'Non-energy Use 2020'!D133</f>
        <v>0</v>
      </c>
      <c r="D21" s="133">
        <f>$C21*VLOOKUP($A21,'Non-energy Multiplier'!$A$1:$AQ$44,COLUMN('Non-energy Multiplier'!D$1),0)</f>
        <v>0</v>
      </c>
      <c r="E21" s="133">
        <f>$C21*VLOOKUP($A21,'Non-energy Multiplier'!$A$1:$AQ$44,COLUMN('Non-energy Multiplier'!E$1),0)</f>
        <v>0</v>
      </c>
      <c r="F21" s="133">
        <f>$C21*VLOOKUP($A21,'Non-energy Multiplier'!$A$1:$AQ$44,COLUMN('Non-energy Multiplier'!F$1),0)</f>
        <v>0</v>
      </c>
      <c r="G21" s="133">
        <f>$C21*VLOOKUP($A21,'Non-energy Multiplier'!$A$1:$AQ$44,COLUMN('Non-energy Multiplier'!G$1),0)</f>
        <v>0</v>
      </c>
      <c r="H21" s="133">
        <f>$C21*VLOOKUP($A21,'Non-energy Multiplier'!$A$1:$AQ$44,COLUMN('Non-energy Multiplier'!H$1),0)</f>
        <v>0</v>
      </c>
      <c r="I21" s="133">
        <f>$C21*VLOOKUP($A21,'Non-energy Multiplier'!$A$1:$AQ$44,COLUMN('Non-energy Multiplier'!I$1),0)</f>
        <v>0</v>
      </c>
      <c r="J21" s="133">
        <f>$C21*VLOOKUP($A21,'Non-energy Multiplier'!$A$1:$AQ$44,COLUMN('Non-energy Multiplier'!J$1),0)</f>
        <v>0</v>
      </c>
      <c r="K21" s="133">
        <f>$C21*VLOOKUP($A21,'Non-energy Multiplier'!$A$1:$AQ$44,COLUMN('Non-energy Multiplier'!K$1),0)</f>
        <v>0</v>
      </c>
      <c r="L21" s="133">
        <f>$C21*VLOOKUP($A21,'Non-energy Multiplier'!$A$1:$AQ$44,COLUMN('Non-energy Multiplier'!L$1),0)</f>
        <v>0</v>
      </c>
      <c r="M21" s="133">
        <f>$C21*VLOOKUP($A21,'Non-energy Multiplier'!$A$1:$AQ$44,COLUMN('Non-energy Multiplier'!M$1),0)</f>
        <v>0</v>
      </c>
      <c r="N21" s="133">
        <f>$C21*VLOOKUP($A21,'Non-energy Multiplier'!$A$1:$AQ$44,COLUMN('Non-energy Multiplier'!N$1),0)</f>
        <v>0</v>
      </c>
      <c r="O21" s="133">
        <f>$C21*VLOOKUP($A21,'Non-energy Multiplier'!$A$1:$AQ$44,COLUMN('Non-energy Multiplier'!O$1),0)</f>
        <v>0</v>
      </c>
      <c r="P21" s="133">
        <f>$C21*VLOOKUP($A21,'Non-energy Multiplier'!$A$1:$AQ$44,COLUMN('Non-energy Multiplier'!P$1),0)</f>
        <v>0</v>
      </c>
      <c r="Q21" s="133">
        <f>$C21*VLOOKUP($A21,'Non-energy Multiplier'!$A$1:$AQ$44,COLUMN('Non-energy Multiplier'!Q$1),0)</f>
        <v>0</v>
      </c>
      <c r="R21" s="133">
        <f>$C21*VLOOKUP($A21,'Non-energy Multiplier'!$A$1:$AQ$44,COLUMN('Non-energy Multiplier'!R$1),0)</f>
        <v>0</v>
      </c>
      <c r="S21" s="133">
        <f>$C21*VLOOKUP($A21,'Non-energy Multiplier'!$A$1:$AQ$44,COLUMN('Non-energy Multiplier'!S$1),0)</f>
        <v>0</v>
      </c>
      <c r="T21" s="133">
        <f>$C21*VLOOKUP($A21,'Non-energy Multiplier'!$A$1:$AQ$44,COLUMN('Non-energy Multiplier'!T$1),0)</f>
        <v>0</v>
      </c>
      <c r="U21" s="133">
        <f>$C21*VLOOKUP($A21,'Non-energy Multiplier'!$A$1:$AQ$44,COLUMN('Non-energy Multiplier'!U$1),0)</f>
        <v>0</v>
      </c>
      <c r="V21" s="133">
        <f>$C21*VLOOKUP($A21,'Non-energy Multiplier'!$A$1:$AQ$44,COLUMN('Non-energy Multiplier'!V$1),0)</f>
        <v>0</v>
      </c>
      <c r="W21" s="133">
        <f>$C21*VLOOKUP($A21,'Non-energy Multiplier'!$A$1:$AQ$44,COLUMN('Non-energy Multiplier'!W$1),0)</f>
        <v>0</v>
      </c>
      <c r="X21" s="133">
        <f>$C21*VLOOKUP($A21,'Non-energy Multiplier'!$A$1:$AQ$44,COLUMN('Non-energy Multiplier'!X$1),0)</f>
        <v>0</v>
      </c>
      <c r="Y21" s="133">
        <f>$C21*VLOOKUP($A21,'Non-energy Multiplier'!$A$1:$AQ$44,COLUMN('Non-energy Multiplier'!Y$1),0)</f>
        <v>0</v>
      </c>
      <c r="Z21" s="133">
        <f>$C21*VLOOKUP($A21,'Non-energy Multiplier'!$A$1:$AQ$44,COLUMN('Non-energy Multiplier'!Z$1),0)</f>
        <v>0</v>
      </c>
      <c r="AA21" s="133">
        <f>$C21*VLOOKUP($A21,'Non-energy Multiplier'!$A$1:$AQ$44,COLUMN('Non-energy Multiplier'!AA$1),0)</f>
        <v>0</v>
      </c>
      <c r="AB21" s="133">
        <f>$C21*VLOOKUP($A21,'Non-energy Multiplier'!$A$1:$AQ$44,COLUMN('Non-energy Multiplier'!AB$1),0)</f>
        <v>0</v>
      </c>
      <c r="AC21" s="133">
        <f>$C21*VLOOKUP($A21,'Non-energy Multiplier'!$A$1:$AQ$44,COLUMN('Non-energy Multiplier'!AC$1),0)</f>
        <v>0</v>
      </c>
      <c r="AD21" s="133">
        <f>$C21*VLOOKUP($A21,'Non-energy Multiplier'!$A$1:$AQ$44,COLUMN('Non-energy Multiplier'!AD$1),0)</f>
        <v>0</v>
      </c>
      <c r="AE21" s="133">
        <f>$C21*VLOOKUP($A21,'Non-energy Multiplier'!$A$1:$AQ$44,COLUMN('Non-energy Multiplier'!AE$1),0)</f>
        <v>0</v>
      </c>
      <c r="AF21" s="133">
        <f>$C21*VLOOKUP($A21,'Non-energy Multiplier'!$A$1:$AQ$44,COLUMN('Non-energy Multiplier'!AF$1),0)</f>
        <v>0</v>
      </c>
      <c r="AG21" s="133">
        <f>$C21*VLOOKUP($A21,'Non-energy Multiplier'!$A$1:$AQ$44,COLUMN('Non-energy Multiplier'!AG$1),0)</f>
        <v>0</v>
      </c>
      <c r="AH21" s="133">
        <f>$C21*VLOOKUP($A21,'Non-energy Multiplier'!$A$1:$AQ$44,COLUMN('Non-energy Multiplier'!AH$1),0)</f>
        <v>0</v>
      </c>
      <c r="AI21" s="133">
        <f>$C21*VLOOKUP($A21,'Non-energy Multiplier'!$A$1:$AQ$44,COLUMN('Non-energy Multiplier'!AI$1),0)</f>
        <v>0</v>
      </c>
      <c r="AJ21" s="133">
        <f>$C21*VLOOKUP($A21,'Non-energy Multiplier'!$A$1:$AQ$44,COLUMN('Non-energy Multiplier'!AJ$1),0)</f>
        <v>0</v>
      </c>
      <c r="AK21" s="133">
        <f>$C21*VLOOKUP($A21,'Non-energy Multiplier'!$A$1:$AQ$44,COLUMN('Non-energy Multiplier'!AK$1),0)</f>
        <v>0</v>
      </c>
      <c r="AL21" s="133">
        <f>$C21*VLOOKUP($A21,'Non-energy Multiplier'!$A$1:$AQ$44,COLUMN('Non-energy Multiplier'!AL$1),0)</f>
        <v>0</v>
      </c>
      <c r="AM21" s="133">
        <f>$C21*VLOOKUP($A21,'Non-energy Multiplier'!$A$1:$AQ$44,COLUMN('Non-energy Multiplier'!AM$1),0)</f>
        <v>0</v>
      </c>
      <c r="AN21" s="133">
        <f>$C21*VLOOKUP($A21,'Non-energy Multiplier'!$A$1:$AQ$44,COLUMN('Non-energy Multiplier'!AN$1),0)</f>
        <v>0</v>
      </c>
      <c r="AO21" s="133">
        <f>$C21*VLOOKUP($A21,'Non-energy Multiplier'!$A$1:$AQ$44,COLUMN('Non-energy Multiplier'!AO$1),0)</f>
        <v>0</v>
      </c>
      <c r="AP21" s="133">
        <f>$C21*VLOOKUP($A21,'Non-energy Multiplier'!$A$1:$AQ$44,COLUMN('Non-energy Multiplier'!AP$1),0)</f>
        <v>0</v>
      </c>
      <c r="AQ21" s="133">
        <f>$C21*VLOOKUP($A21,'Non-energy Multiplier'!$A$1:$AQ$44,COLUMN('Non-energy Multiplier'!AQ$1),0)</f>
        <v>0</v>
      </c>
      <c r="AR21" s="133" t="str">
        <f>VLOOKUP($A21,'Sector Match'!$A$1:$B$43,2,0)</f>
        <v>pulp paper and printing 17T18</v>
      </c>
    </row>
    <row r="22" spans="1:44" x14ac:dyDescent="0.2">
      <c r="A22" s="12" t="s">
        <v>21</v>
      </c>
      <c r="B22" s="133">
        <f>'Non-energy Use 2019'!D135</f>
        <v>1691728041704416.5</v>
      </c>
      <c r="C22" s="320">
        <f>'Non-energy Use 2020'!D134</f>
        <v>1943262803116336</v>
      </c>
      <c r="D22" s="133">
        <f>$C22*VLOOKUP($A22,'Non-energy Multiplier'!$A$1:$AQ$44,COLUMN('Non-energy Multiplier'!D$1),0)</f>
        <v>2035711366981509.5</v>
      </c>
      <c r="E22" s="133">
        <f>$C22*VLOOKUP($A22,'Non-energy Multiplier'!$A$1:$AQ$44,COLUMN('Non-energy Multiplier'!E$1),0)</f>
        <v>2171302593983764</v>
      </c>
      <c r="F22" s="133">
        <f>$C22*VLOOKUP($A22,'Non-energy Multiplier'!$A$1:$AQ$44,COLUMN('Non-energy Multiplier'!F$1),0)</f>
        <v>2306893820986018</v>
      </c>
      <c r="G22" s="133">
        <f>$C22*VLOOKUP($A22,'Non-energy Multiplier'!$A$1:$AQ$44,COLUMN('Non-energy Multiplier'!G$1),0)</f>
        <v>2433240191601755</v>
      </c>
      <c r="H22" s="133">
        <f>$C22*VLOOKUP($A22,'Non-energy Multiplier'!$A$1:$AQ$44,COLUMN('Non-energy Multiplier'!H$1),0)</f>
        <v>2559586562217491.5</v>
      </c>
      <c r="I22" s="133">
        <f>$C22*VLOOKUP($A22,'Non-energy Multiplier'!$A$1:$AQ$44,COLUMN('Non-energy Multiplier'!I$1),0)</f>
        <v>2616465879880935</v>
      </c>
      <c r="J22" s="133">
        <f>$C22*VLOOKUP($A22,'Non-energy Multiplier'!$A$1:$AQ$44,COLUMN('Non-energy Multiplier'!J$1),0)</f>
        <v>2673345197544378</v>
      </c>
      <c r="K22" s="133">
        <f>$C22*VLOOKUP($A22,'Non-energy Multiplier'!$A$1:$AQ$44,COLUMN('Non-energy Multiplier'!K$1),0)</f>
        <v>2730224515207821.5</v>
      </c>
      <c r="L22" s="133">
        <f>$C22*VLOOKUP($A22,'Non-energy Multiplier'!$A$1:$AQ$44,COLUMN('Non-energy Multiplier'!L$1),0)</f>
        <v>2787103832871264</v>
      </c>
      <c r="M22" s="133">
        <f>$C22*VLOOKUP($A22,'Non-energy Multiplier'!$A$1:$AQ$44,COLUMN('Non-energy Multiplier'!M$1),0)</f>
        <v>2843983150534707.5</v>
      </c>
      <c r="N22" s="133">
        <f>$C22*VLOOKUP($A22,'Non-energy Multiplier'!$A$1:$AQ$44,COLUMN('Non-energy Multiplier'!N$1),0)</f>
        <v>2848046100453714</v>
      </c>
      <c r="O22" s="133">
        <f>$C22*VLOOKUP($A22,'Non-energy Multiplier'!$A$1:$AQ$44,COLUMN('Non-energy Multiplier'!O$1),0)</f>
        <v>2852109050372721</v>
      </c>
      <c r="P22" s="133">
        <f>$C22*VLOOKUP($A22,'Non-energy Multiplier'!$A$1:$AQ$44,COLUMN('Non-energy Multiplier'!P$1),0)</f>
        <v>2856172000291727</v>
      </c>
      <c r="Q22" s="133">
        <f>$C22*VLOOKUP($A22,'Non-energy Multiplier'!$A$1:$AQ$44,COLUMN('Non-energy Multiplier'!Q$1),0)</f>
        <v>2860234950210734</v>
      </c>
      <c r="R22" s="133">
        <f>$C22*VLOOKUP($A22,'Non-energy Multiplier'!$A$1:$AQ$44,COLUMN('Non-energy Multiplier'!R$1),0)</f>
        <v>2864297900129740.5</v>
      </c>
      <c r="S22" s="133">
        <f>$C22*VLOOKUP($A22,'Non-energy Multiplier'!$A$1:$AQ$44,COLUMN('Non-energy Multiplier'!S$1),0)</f>
        <v>2831795500404980.5</v>
      </c>
      <c r="T22" s="133">
        <f>$C22*VLOOKUP($A22,'Non-energy Multiplier'!$A$1:$AQ$44,COLUMN('Non-energy Multiplier'!T$1),0)</f>
        <v>2799293100680220</v>
      </c>
      <c r="U22" s="133">
        <f>$C22*VLOOKUP($A22,'Non-energy Multiplier'!$A$1:$AQ$44,COLUMN('Non-energy Multiplier'!U$1),0)</f>
        <v>2766790700955459</v>
      </c>
      <c r="V22" s="133">
        <f>$C22*VLOOKUP($A22,'Non-energy Multiplier'!$A$1:$AQ$44,COLUMN('Non-energy Multiplier'!V$1),0)</f>
        <v>2734288301230698.5</v>
      </c>
      <c r="W22" s="133">
        <f>$C22*VLOOKUP($A22,'Non-energy Multiplier'!$A$1:$AQ$44,COLUMN('Non-energy Multiplier'!W$1),0)</f>
        <v>2701785901505938.5</v>
      </c>
      <c r="X22" s="133">
        <f>$C22*VLOOKUP($A22,'Non-energy Multiplier'!$A$1:$AQ$44,COLUMN('Non-energy Multiplier'!X$1),0)</f>
        <v>2640843652099659</v>
      </c>
      <c r="Y22" s="133">
        <f>$C22*VLOOKUP($A22,'Non-energy Multiplier'!$A$1:$AQ$44,COLUMN('Non-energy Multiplier'!Y$1),0)</f>
        <v>2579901402693381</v>
      </c>
      <c r="Z22" s="133">
        <f>$C22*VLOOKUP($A22,'Non-energy Multiplier'!$A$1:$AQ$44,COLUMN('Non-energy Multiplier'!Z$1),0)</f>
        <v>2518959153287102</v>
      </c>
      <c r="AA22" s="133">
        <f>$C22*VLOOKUP($A22,'Non-energy Multiplier'!$A$1:$AQ$44,COLUMN('Non-energy Multiplier'!AA$1),0)</f>
        <v>2458016903880823</v>
      </c>
      <c r="AB22" s="133">
        <f>$C22*VLOOKUP($A22,'Non-energy Multiplier'!$A$1:$AQ$44,COLUMN('Non-energy Multiplier'!AB$1),0)</f>
        <v>2397074654474543.5</v>
      </c>
      <c r="AC22" s="133">
        <f>$C22*VLOOKUP($A22,'Non-energy Multiplier'!$A$1:$AQ$44,COLUMN('Non-energy Multiplier'!AC$1),0)</f>
        <v>2336132405068265</v>
      </c>
      <c r="AD22" s="133">
        <f>$C22*VLOOKUP($A22,'Non-energy Multiplier'!$A$1:$AQ$44,COLUMN('Non-energy Multiplier'!AD$1),0)</f>
        <v>2275190155661986.5</v>
      </c>
      <c r="AE22" s="133">
        <f>$C22*VLOOKUP($A22,'Non-energy Multiplier'!$A$1:$AQ$44,COLUMN('Non-energy Multiplier'!AE$1),0)</f>
        <v>2214247906255707.5</v>
      </c>
      <c r="AF22" s="133">
        <f>$C22*VLOOKUP($A22,'Non-energy Multiplier'!$A$1:$AQ$44,COLUMN('Non-energy Multiplier'!AF$1),0)</f>
        <v>2153305656849429</v>
      </c>
      <c r="AG22" s="133">
        <f>$C22*VLOOKUP($A22,'Non-energy Multiplier'!$A$1:$AQ$44,COLUMN('Non-energy Multiplier'!AG$1),0)</f>
        <v>2092363407443150</v>
      </c>
      <c r="AH22" s="133">
        <f>$C22*VLOOKUP($A22,'Non-energy Multiplier'!$A$1:$AQ$44,COLUMN('Non-energy Multiplier'!AH$1),0)</f>
        <v>2039546676175291.5</v>
      </c>
      <c r="AI22" s="133">
        <f>$C22*VLOOKUP($A22,'Non-energy Multiplier'!$A$1:$AQ$44,COLUMN('Non-energy Multiplier'!AI$1),0)</f>
        <v>1986729944907433</v>
      </c>
      <c r="AJ22" s="133">
        <f>$C22*VLOOKUP($A22,'Non-energy Multiplier'!$A$1:$AQ$44,COLUMN('Non-energy Multiplier'!AJ$1),0)</f>
        <v>1933913213639574.5</v>
      </c>
      <c r="AK22" s="133">
        <f>$C22*VLOOKUP($A22,'Non-energy Multiplier'!$A$1:$AQ$44,COLUMN('Non-energy Multiplier'!AK$1),0)</f>
        <v>1881096482371715.8</v>
      </c>
      <c r="AL22" s="133">
        <f>$C22*VLOOKUP($A22,'Non-energy Multiplier'!$A$1:$AQ$44,COLUMN('Non-energy Multiplier'!AL$1),0)</f>
        <v>1828279751103857</v>
      </c>
      <c r="AM22" s="133">
        <f>$C22*VLOOKUP($A22,'Non-energy Multiplier'!$A$1:$AQ$44,COLUMN('Non-energy Multiplier'!AM$1),0)</f>
        <v>1772809867366406.5</v>
      </c>
      <c r="AN22" s="133">
        <f>$C22*VLOOKUP($A22,'Non-energy Multiplier'!$A$1:$AQ$44,COLUMN('Non-energy Multiplier'!AN$1),0)</f>
        <v>1717339983628956</v>
      </c>
      <c r="AO22" s="133">
        <f>$C22*VLOOKUP($A22,'Non-energy Multiplier'!$A$1:$AQ$44,COLUMN('Non-energy Multiplier'!AO$1),0)</f>
        <v>1661870099891505.8</v>
      </c>
      <c r="AP22" s="133">
        <f>$C22*VLOOKUP($A22,'Non-energy Multiplier'!$A$1:$AQ$44,COLUMN('Non-energy Multiplier'!AP$1),0)</f>
        <v>1606400216154055</v>
      </c>
      <c r="AQ22" s="133">
        <f>$C22*VLOOKUP($A22,'Non-energy Multiplier'!$A$1:$AQ$44,COLUMN('Non-energy Multiplier'!AQ$1),0)</f>
        <v>1550930332416604.3</v>
      </c>
      <c r="AR22" s="133" t="str">
        <f>VLOOKUP($A22,'Sector Match'!$A$1:$B$43,2,0)</f>
        <v>refined petroleum and coke 19</v>
      </c>
    </row>
    <row r="23" spans="1:44" x14ac:dyDescent="0.2">
      <c r="A23" s="12" t="s">
        <v>1</v>
      </c>
      <c r="B23" s="133">
        <f>'Non-energy Use 2019'!D136</f>
        <v>1844354280044041.3</v>
      </c>
      <c r="C23" s="133">
        <f>'Non-energy Use 2020'!D135</f>
        <v>2196244882771841.5</v>
      </c>
      <c r="D23" s="133">
        <f>$C23*VLOOKUP($A23,'Non-energy Multiplier'!$A$1:$AQ$44,COLUMN('Non-energy Multiplier'!D$1),0)</f>
        <v>2338431909300753</v>
      </c>
      <c r="E23" s="133">
        <f>$C23*VLOOKUP($A23,'Non-energy Multiplier'!$A$1:$AQ$44,COLUMN('Non-energy Multiplier'!E$1),0)</f>
        <v>2575410286848939</v>
      </c>
      <c r="F23" s="133">
        <f>$C23*VLOOKUP($A23,'Non-energy Multiplier'!$A$1:$AQ$44,COLUMN('Non-energy Multiplier'!F$1),0)</f>
        <v>2783951259091342.5</v>
      </c>
      <c r="G23" s="133">
        <f>$C23*VLOOKUP($A23,'Non-energy Multiplier'!$A$1:$AQ$44,COLUMN('Non-energy Multiplier'!G$1),0)</f>
        <v>2964054826027964.5</v>
      </c>
      <c r="H23" s="133">
        <f>$C23*VLOOKUP($A23,'Non-energy Multiplier'!$A$1:$AQ$44,COLUMN('Non-energy Multiplier'!H$1),0)</f>
        <v>3144158392964585.5</v>
      </c>
      <c r="I23" s="133">
        <f>$C23*VLOOKUP($A23,'Non-energy Multiplier'!$A$1:$AQ$44,COLUMN('Non-energy Multiplier'!I$1),0)</f>
        <v>3258664295691045.5</v>
      </c>
      <c r="J23" s="133">
        <f>$C23*VLOOKUP($A23,'Non-energy Multiplier'!$A$1:$AQ$44,COLUMN('Non-energy Multiplier'!J$1),0)</f>
        <v>3373170198417504.5</v>
      </c>
      <c r="K23" s="133">
        <f>$C23*VLOOKUP($A23,'Non-energy Multiplier'!$A$1:$AQ$44,COLUMN('Non-energy Multiplier'!K$1),0)</f>
        <v>3487676101143965</v>
      </c>
      <c r="L23" s="133">
        <f>$C23*VLOOKUP($A23,'Non-energy Multiplier'!$A$1:$AQ$44,COLUMN('Non-energy Multiplier'!L$1),0)</f>
        <v>3602182003870424.5</v>
      </c>
      <c r="M23" s="133">
        <f>$C23*VLOOKUP($A23,'Non-energy Multiplier'!$A$1:$AQ$44,COLUMN('Non-energy Multiplier'!M$1),0)</f>
        <v>3716687906596884.5</v>
      </c>
      <c r="N23" s="133">
        <f>$C23*VLOOKUP($A23,'Non-energy Multiplier'!$A$1:$AQ$44,COLUMN('Non-energy Multiplier'!N$1),0)</f>
        <v>3782448267637213.5</v>
      </c>
      <c r="O23" s="133">
        <f>$C23*VLOOKUP($A23,'Non-energy Multiplier'!$A$1:$AQ$44,COLUMN('Non-energy Multiplier'!O$1),0)</f>
        <v>3848208628677542</v>
      </c>
      <c r="P23" s="133">
        <f>$C23*VLOOKUP($A23,'Non-energy Multiplier'!$A$1:$AQ$44,COLUMN('Non-energy Multiplier'!P$1),0)</f>
        <v>3913968989717871.5</v>
      </c>
      <c r="Q23" s="133">
        <f>$C23*VLOOKUP($A23,'Non-energy Multiplier'!$A$1:$AQ$44,COLUMN('Non-energy Multiplier'!Q$1),0)</f>
        <v>3979729350758199.5</v>
      </c>
      <c r="R23" s="133">
        <f>$C23*VLOOKUP($A23,'Non-energy Multiplier'!$A$1:$AQ$44,COLUMN('Non-energy Multiplier'!R$1),0)</f>
        <v>4045489711798529</v>
      </c>
      <c r="S23" s="133">
        <f>$C23*VLOOKUP($A23,'Non-energy Multiplier'!$A$1:$AQ$44,COLUMN('Non-energy Multiplier'!S$1),0)</f>
        <v>4079735760844833.5</v>
      </c>
      <c r="T23" s="133">
        <f>$C23*VLOOKUP($A23,'Non-energy Multiplier'!$A$1:$AQ$44,COLUMN('Non-energy Multiplier'!T$1),0)</f>
        <v>4113981809891138</v>
      </c>
      <c r="U23" s="133">
        <f>$C23*VLOOKUP($A23,'Non-energy Multiplier'!$A$1:$AQ$44,COLUMN('Non-energy Multiplier'!U$1),0)</f>
        <v>4148227858937442.5</v>
      </c>
      <c r="V23" s="133">
        <f>$C23*VLOOKUP($A23,'Non-energy Multiplier'!$A$1:$AQ$44,COLUMN('Non-energy Multiplier'!V$1),0)</f>
        <v>4182473907983747</v>
      </c>
      <c r="W23" s="133">
        <f>$C23*VLOOKUP($A23,'Non-energy Multiplier'!$A$1:$AQ$44,COLUMN('Non-energy Multiplier'!W$1),0)</f>
        <v>4216719957030050</v>
      </c>
      <c r="X23" s="133">
        <f>$C23*VLOOKUP($A23,'Non-energy Multiplier'!$A$1:$AQ$44,COLUMN('Non-energy Multiplier'!X$1),0)</f>
        <v>4232216356308436.5</v>
      </c>
      <c r="Y23" s="133">
        <f>$C23*VLOOKUP($A23,'Non-energy Multiplier'!$A$1:$AQ$44,COLUMN('Non-energy Multiplier'!Y$1),0)</f>
        <v>4247712755586821.5</v>
      </c>
      <c r="Z23" s="133">
        <f>$C23*VLOOKUP($A23,'Non-energy Multiplier'!$A$1:$AQ$44,COLUMN('Non-energy Multiplier'!Z$1),0)</f>
        <v>4263209154865207</v>
      </c>
      <c r="AA23" s="133">
        <f>$C23*VLOOKUP($A23,'Non-energy Multiplier'!$A$1:$AQ$44,COLUMN('Non-energy Multiplier'!AA$1),0)</f>
        <v>4278705554143592.5</v>
      </c>
      <c r="AB23" s="133">
        <f>$C23*VLOOKUP($A23,'Non-energy Multiplier'!$A$1:$AQ$44,COLUMN('Non-energy Multiplier'!AB$1),0)</f>
        <v>4294201953421979</v>
      </c>
      <c r="AC23" s="133">
        <f>$C23*VLOOKUP($A23,'Non-energy Multiplier'!$A$1:$AQ$44,COLUMN('Non-energy Multiplier'!AC$1),0)</f>
        <v>4293602390354660</v>
      </c>
      <c r="AD23" s="133">
        <f>$C23*VLOOKUP($A23,'Non-energy Multiplier'!$A$1:$AQ$44,COLUMN('Non-energy Multiplier'!AD$1),0)</f>
        <v>4293002827287341.5</v>
      </c>
      <c r="AE23" s="133">
        <f>$C23*VLOOKUP($A23,'Non-energy Multiplier'!$A$1:$AQ$44,COLUMN('Non-energy Multiplier'!AE$1),0)</f>
        <v>4292403264220023</v>
      </c>
      <c r="AF23" s="133">
        <f>$C23*VLOOKUP($A23,'Non-energy Multiplier'!$A$1:$AQ$44,COLUMN('Non-energy Multiplier'!AF$1),0)</f>
        <v>4291803701152704</v>
      </c>
      <c r="AG23" s="133">
        <f>$C23*VLOOKUP($A23,'Non-energy Multiplier'!$A$1:$AQ$44,COLUMN('Non-energy Multiplier'!AG$1),0)</f>
        <v>4291204138085386.5</v>
      </c>
      <c r="AH23" s="133">
        <f>$C23*VLOOKUP($A23,'Non-energy Multiplier'!$A$1:$AQ$44,COLUMN('Non-energy Multiplier'!AH$1),0)</f>
        <v>4275980912512228</v>
      </c>
      <c r="AI23" s="133">
        <f>$C23*VLOOKUP($A23,'Non-energy Multiplier'!$A$1:$AQ$44,COLUMN('Non-energy Multiplier'!AI$1),0)</f>
        <v>4260757686939071</v>
      </c>
      <c r="AJ23" s="133">
        <f>$C23*VLOOKUP($A23,'Non-energy Multiplier'!$A$1:$AQ$44,COLUMN('Non-energy Multiplier'!AJ$1),0)</f>
        <v>4245534461365913.5</v>
      </c>
      <c r="AK23" s="133">
        <f>$C23*VLOOKUP($A23,'Non-energy Multiplier'!$A$1:$AQ$44,COLUMN('Non-energy Multiplier'!AK$1),0)</f>
        <v>4230311235792756</v>
      </c>
      <c r="AL23" s="133">
        <f>$C23*VLOOKUP($A23,'Non-energy Multiplier'!$A$1:$AQ$44,COLUMN('Non-energy Multiplier'!AL$1),0)</f>
        <v>4215088010219598</v>
      </c>
      <c r="AM23" s="133">
        <f>$C23*VLOOKUP($A23,'Non-energy Multiplier'!$A$1:$AQ$44,COLUMN('Non-energy Multiplier'!AM$1),0)</f>
        <v>4197177393974879.5</v>
      </c>
      <c r="AN23" s="133">
        <f>$C23*VLOOKUP($A23,'Non-energy Multiplier'!$A$1:$AQ$44,COLUMN('Non-energy Multiplier'!AN$1),0)</f>
        <v>4179266777730161</v>
      </c>
      <c r="AO23" s="133">
        <f>$C23*VLOOKUP($A23,'Non-energy Multiplier'!$A$1:$AQ$44,COLUMN('Non-energy Multiplier'!AO$1),0)</f>
        <v>4161356161485442.5</v>
      </c>
      <c r="AP23" s="133">
        <f>$C23*VLOOKUP($A23,'Non-energy Multiplier'!$A$1:$AQ$44,COLUMN('Non-energy Multiplier'!AP$1),0)</f>
        <v>4143445545240724</v>
      </c>
      <c r="AQ23" s="133">
        <f>$C23*VLOOKUP($A23,'Non-energy Multiplier'!$A$1:$AQ$44,COLUMN('Non-energy Multiplier'!AQ$1),0)</f>
        <v>4125534928996005.5</v>
      </c>
      <c r="AR23" s="133" t="str">
        <f>VLOOKUP($A23,'Sector Match'!$A$1:$B$43,2,0)</f>
        <v>chemicals 20</v>
      </c>
    </row>
    <row r="24" spans="1:44" x14ac:dyDescent="0.2">
      <c r="A24" s="12" t="s">
        <v>22</v>
      </c>
      <c r="B24" s="133">
        <f>'Non-energy Use 2019'!D137</f>
        <v>0</v>
      </c>
      <c r="C24" s="133">
        <f>'Non-energy Use 2020'!D136</f>
        <v>0</v>
      </c>
      <c r="D24" s="133">
        <f>$C24*VLOOKUP($A24,'Non-energy Multiplier'!$A$1:$AQ$44,COLUMN('Non-energy Multiplier'!D$1),0)</f>
        <v>0</v>
      </c>
      <c r="E24" s="133">
        <f>$C24*VLOOKUP($A24,'Non-energy Multiplier'!$A$1:$AQ$44,COLUMN('Non-energy Multiplier'!E$1),0)</f>
        <v>0</v>
      </c>
      <c r="F24" s="133">
        <f>$C24*VLOOKUP($A24,'Non-energy Multiplier'!$A$1:$AQ$44,COLUMN('Non-energy Multiplier'!F$1),0)</f>
        <v>0</v>
      </c>
      <c r="G24" s="133">
        <f>$C24*VLOOKUP($A24,'Non-energy Multiplier'!$A$1:$AQ$44,COLUMN('Non-energy Multiplier'!G$1),0)</f>
        <v>0</v>
      </c>
      <c r="H24" s="133">
        <f>$C24*VLOOKUP($A24,'Non-energy Multiplier'!$A$1:$AQ$44,COLUMN('Non-energy Multiplier'!H$1),0)</f>
        <v>0</v>
      </c>
      <c r="I24" s="133">
        <f>$C24*VLOOKUP($A24,'Non-energy Multiplier'!$A$1:$AQ$44,COLUMN('Non-energy Multiplier'!I$1),0)</f>
        <v>0</v>
      </c>
      <c r="J24" s="133">
        <f>$C24*VLOOKUP($A24,'Non-energy Multiplier'!$A$1:$AQ$44,COLUMN('Non-energy Multiplier'!J$1),0)</f>
        <v>0</v>
      </c>
      <c r="K24" s="133">
        <f>$C24*VLOOKUP($A24,'Non-energy Multiplier'!$A$1:$AQ$44,COLUMN('Non-energy Multiplier'!K$1),0)</f>
        <v>0</v>
      </c>
      <c r="L24" s="133">
        <f>$C24*VLOOKUP($A24,'Non-energy Multiplier'!$A$1:$AQ$44,COLUMN('Non-energy Multiplier'!L$1),0)</f>
        <v>0</v>
      </c>
      <c r="M24" s="133">
        <f>$C24*VLOOKUP($A24,'Non-energy Multiplier'!$A$1:$AQ$44,COLUMN('Non-energy Multiplier'!M$1),0)</f>
        <v>0</v>
      </c>
      <c r="N24" s="133">
        <f>$C24*VLOOKUP($A24,'Non-energy Multiplier'!$A$1:$AQ$44,COLUMN('Non-energy Multiplier'!N$1),0)</f>
        <v>0</v>
      </c>
      <c r="O24" s="133">
        <f>$C24*VLOOKUP($A24,'Non-energy Multiplier'!$A$1:$AQ$44,COLUMN('Non-energy Multiplier'!O$1),0)</f>
        <v>0</v>
      </c>
      <c r="P24" s="133">
        <f>$C24*VLOOKUP($A24,'Non-energy Multiplier'!$A$1:$AQ$44,COLUMN('Non-energy Multiplier'!P$1),0)</f>
        <v>0</v>
      </c>
      <c r="Q24" s="133">
        <f>$C24*VLOOKUP($A24,'Non-energy Multiplier'!$A$1:$AQ$44,COLUMN('Non-energy Multiplier'!Q$1),0)</f>
        <v>0</v>
      </c>
      <c r="R24" s="133">
        <f>$C24*VLOOKUP($A24,'Non-energy Multiplier'!$A$1:$AQ$44,COLUMN('Non-energy Multiplier'!R$1),0)</f>
        <v>0</v>
      </c>
      <c r="S24" s="133">
        <f>$C24*VLOOKUP($A24,'Non-energy Multiplier'!$A$1:$AQ$44,COLUMN('Non-energy Multiplier'!S$1),0)</f>
        <v>0</v>
      </c>
      <c r="T24" s="133">
        <f>$C24*VLOOKUP($A24,'Non-energy Multiplier'!$A$1:$AQ$44,COLUMN('Non-energy Multiplier'!T$1),0)</f>
        <v>0</v>
      </c>
      <c r="U24" s="133">
        <f>$C24*VLOOKUP($A24,'Non-energy Multiplier'!$A$1:$AQ$44,COLUMN('Non-energy Multiplier'!U$1),0)</f>
        <v>0</v>
      </c>
      <c r="V24" s="133">
        <f>$C24*VLOOKUP($A24,'Non-energy Multiplier'!$A$1:$AQ$44,COLUMN('Non-energy Multiplier'!V$1),0)</f>
        <v>0</v>
      </c>
      <c r="W24" s="133">
        <f>$C24*VLOOKUP($A24,'Non-energy Multiplier'!$A$1:$AQ$44,COLUMN('Non-energy Multiplier'!W$1),0)</f>
        <v>0</v>
      </c>
      <c r="X24" s="133">
        <f>$C24*VLOOKUP($A24,'Non-energy Multiplier'!$A$1:$AQ$44,COLUMN('Non-energy Multiplier'!X$1),0)</f>
        <v>0</v>
      </c>
      <c r="Y24" s="133">
        <f>$C24*VLOOKUP($A24,'Non-energy Multiplier'!$A$1:$AQ$44,COLUMN('Non-energy Multiplier'!Y$1),0)</f>
        <v>0</v>
      </c>
      <c r="Z24" s="133">
        <f>$C24*VLOOKUP($A24,'Non-energy Multiplier'!$A$1:$AQ$44,COLUMN('Non-energy Multiplier'!Z$1),0)</f>
        <v>0</v>
      </c>
      <c r="AA24" s="133">
        <f>$C24*VLOOKUP($A24,'Non-energy Multiplier'!$A$1:$AQ$44,COLUMN('Non-energy Multiplier'!AA$1),0)</f>
        <v>0</v>
      </c>
      <c r="AB24" s="133">
        <f>$C24*VLOOKUP($A24,'Non-energy Multiplier'!$A$1:$AQ$44,COLUMN('Non-energy Multiplier'!AB$1),0)</f>
        <v>0</v>
      </c>
      <c r="AC24" s="133">
        <f>$C24*VLOOKUP($A24,'Non-energy Multiplier'!$A$1:$AQ$44,COLUMN('Non-energy Multiplier'!AC$1),0)</f>
        <v>0</v>
      </c>
      <c r="AD24" s="133">
        <f>$C24*VLOOKUP($A24,'Non-energy Multiplier'!$A$1:$AQ$44,COLUMN('Non-energy Multiplier'!AD$1),0)</f>
        <v>0</v>
      </c>
      <c r="AE24" s="133">
        <f>$C24*VLOOKUP($A24,'Non-energy Multiplier'!$A$1:$AQ$44,COLUMN('Non-energy Multiplier'!AE$1),0)</f>
        <v>0</v>
      </c>
      <c r="AF24" s="133">
        <f>$C24*VLOOKUP($A24,'Non-energy Multiplier'!$A$1:$AQ$44,COLUMN('Non-energy Multiplier'!AF$1),0)</f>
        <v>0</v>
      </c>
      <c r="AG24" s="133">
        <f>$C24*VLOOKUP($A24,'Non-energy Multiplier'!$A$1:$AQ$44,COLUMN('Non-energy Multiplier'!AG$1),0)</f>
        <v>0</v>
      </c>
      <c r="AH24" s="133">
        <f>$C24*VLOOKUP($A24,'Non-energy Multiplier'!$A$1:$AQ$44,COLUMN('Non-energy Multiplier'!AH$1),0)</f>
        <v>0</v>
      </c>
      <c r="AI24" s="133">
        <f>$C24*VLOOKUP($A24,'Non-energy Multiplier'!$A$1:$AQ$44,COLUMN('Non-energy Multiplier'!AI$1),0)</f>
        <v>0</v>
      </c>
      <c r="AJ24" s="133">
        <f>$C24*VLOOKUP($A24,'Non-energy Multiplier'!$A$1:$AQ$44,COLUMN('Non-energy Multiplier'!AJ$1),0)</f>
        <v>0</v>
      </c>
      <c r="AK24" s="133">
        <f>$C24*VLOOKUP($A24,'Non-energy Multiplier'!$A$1:$AQ$44,COLUMN('Non-energy Multiplier'!AK$1),0)</f>
        <v>0</v>
      </c>
      <c r="AL24" s="133">
        <f>$C24*VLOOKUP($A24,'Non-energy Multiplier'!$A$1:$AQ$44,COLUMN('Non-energy Multiplier'!AL$1),0)</f>
        <v>0</v>
      </c>
      <c r="AM24" s="133">
        <f>$C24*VLOOKUP($A24,'Non-energy Multiplier'!$A$1:$AQ$44,COLUMN('Non-energy Multiplier'!AM$1),0)</f>
        <v>0</v>
      </c>
      <c r="AN24" s="133">
        <f>$C24*VLOOKUP($A24,'Non-energy Multiplier'!$A$1:$AQ$44,COLUMN('Non-energy Multiplier'!AN$1),0)</f>
        <v>0</v>
      </c>
      <c r="AO24" s="133">
        <f>$C24*VLOOKUP($A24,'Non-energy Multiplier'!$A$1:$AQ$44,COLUMN('Non-energy Multiplier'!AO$1),0)</f>
        <v>0</v>
      </c>
      <c r="AP24" s="133">
        <f>$C24*VLOOKUP($A24,'Non-energy Multiplier'!$A$1:$AQ$44,COLUMN('Non-energy Multiplier'!AP$1),0)</f>
        <v>0</v>
      </c>
      <c r="AQ24" s="133">
        <f>$C24*VLOOKUP($A24,'Non-energy Multiplier'!$A$1:$AQ$44,COLUMN('Non-energy Multiplier'!AQ$1),0)</f>
        <v>0</v>
      </c>
      <c r="AR24" s="133">
        <f>VLOOKUP($A24,'Sector Match'!$A$1:$B$43,2,0)</f>
        <v>0</v>
      </c>
    </row>
    <row r="25" spans="1:44" x14ac:dyDescent="0.2">
      <c r="A25" s="12" t="s">
        <v>23</v>
      </c>
      <c r="B25" s="133">
        <f>'Non-energy Use 2019'!D138</f>
        <v>0</v>
      </c>
      <c r="C25" s="133">
        <f>'Non-energy Use 2020'!D137</f>
        <v>0</v>
      </c>
      <c r="D25" s="133">
        <f>$C25*VLOOKUP($A25,'Non-energy Multiplier'!$A$1:$AQ$44,COLUMN('Non-energy Multiplier'!D$1),0)</f>
        <v>0</v>
      </c>
      <c r="E25" s="133">
        <f>$C25*VLOOKUP($A25,'Non-energy Multiplier'!$A$1:$AQ$44,COLUMN('Non-energy Multiplier'!E$1),0)</f>
        <v>0</v>
      </c>
      <c r="F25" s="133">
        <f>$C25*VLOOKUP($A25,'Non-energy Multiplier'!$A$1:$AQ$44,COLUMN('Non-energy Multiplier'!F$1),0)</f>
        <v>0</v>
      </c>
      <c r="G25" s="133">
        <f>$C25*VLOOKUP($A25,'Non-energy Multiplier'!$A$1:$AQ$44,COLUMN('Non-energy Multiplier'!G$1),0)</f>
        <v>0</v>
      </c>
      <c r="H25" s="133">
        <f>$C25*VLOOKUP($A25,'Non-energy Multiplier'!$A$1:$AQ$44,COLUMN('Non-energy Multiplier'!H$1),0)</f>
        <v>0</v>
      </c>
      <c r="I25" s="133">
        <f>$C25*VLOOKUP($A25,'Non-energy Multiplier'!$A$1:$AQ$44,COLUMN('Non-energy Multiplier'!I$1),0)</f>
        <v>0</v>
      </c>
      <c r="J25" s="133">
        <f>$C25*VLOOKUP($A25,'Non-energy Multiplier'!$A$1:$AQ$44,COLUMN('Non-energy Multiplier'!J$1),0)</f>
        <v>0</v>
      </c>
      <c r="K25" s="133">
        <f>$C25*VLOOKUP($A25,'Non-energy Multiplier'!$A$1:$AQ$44,COLUMN('Non-energy Multiplier'!K$1),0)</f>
        <v>0</v>
      </c>
      <c r="L25" s="133">
        <f>$C25*VLOOKUP($A25,'Non-energy Multiplier'!$A$1:$AQ$44,COLUMN('Non-energy Multiplier'!L$1),0)</f>
        <v>0</v>
      </c>
      <c r="M25" s="133">
        <f>$C25*VLOOKUP($A25,'Non-energy Multiplier'!$A$1:$AQ$44,COLUMN('Non-energy Multiplier'!M$1),0)</f>
        <v>0</v>
      </c>
      <c r="N25" s="133">
        <f>$C25*VLOOKUP($A25,'Non-energy Multiplier'!$A$1:$AQ$44,COLUMN('Non-energy Multiplier'!N$1),0)</f>
        <v>0</v>
      </c>
      <c r="O25" s="133">
        <f>$C25*VLOOKUP($A25,'Non-energy Multiplier'!$A$1:$AQ$44,COLUMN('Non-energy Multiplier'!O$1),0)</f>
        <v>0</v>
      </c>
      <c r="P25" s="133">
        <f>$C25*VLOOKUP($A25,'Non-energy Multiplier'!$A$1:$AQ$44,COLUMN('Non-energy Multiplier'!P$1),0)</f>
        <v>0</v>
      </c>
      <c r="Q25" s="133">
        <f>$C25*VLOOKUP($A25,'Non-energy Multiplier'!$A$1:$AQ$44,COLUMN('Non-energy Multiplier'!Q$1),0)</f>
        <v>0</v>
      </c>
      <c r="R25" s="133">
        <f>$C25*VLOOKUP($A25,'Non-energy Multiplier'!$A$1:$AQ$44,COLUMN('Non-energy Multiplier'!R$1),0)</f>
        <v>0</v>
      </c>
      <c r="S25" s="133">
        <f>$C25*VLOOKUP($A25,'Non-energy Multiplier'!$A$1:$AQ$44,COLUMN('Non-energy Multiplier'!S$1),0)</f>
        <v>0</v>
      </c>
      <c r="T25" s="133">
        <f>$C25*VLOOKUP($A25,'Non-energy Multiplier'!$A$1:$AQ$44,COLUMN('Non-energy Multiplier'!T$1),0)</f>
        <v>0</v>
      </c>
      <c r="U25" s="133">
        <f>$C25*VLOOKUP($A25,'Non-energy Multiplier'!$A$1:$AQ$44,COLUMN('Non-energy Multiplier'!U$1),0)</f>
        <v>0</v>
      </c>
      <c r="V25" s="133">
        <f>$C25*VLOOKUP($A25,'Non-energy Multiplier'!$A$1:$AQ$44,COLUMN('Non-energy Multiplier'!V$1),0)</f>
        <v>0</v>
      </c>
      <c r="W25" s="133">
        <f>$C25*VLOOKUP($A25,'Non-energy Multiplier'!$A$1:$AQ$44,COLUMN('Non-energy Multiplier'!W$1),0)</f>
        <v>0</v>
      </c>
      <c r="X25" s="133">
        <f>$C25*VLOOKUP($A25,'Non-energy Multiplier'!$A$1:$AQ$44,COLUMN('Non-energy Multiplier'!X$1),0)</f>
        <v>0</v>
      </c>
      <c r="Y25" s="133">
        <f>$C25*VLOOKUP($A25,'Non-energy Multiplier'!$A$1:$AQ$44,COLUMN('Non-energy Multiplier'!Y$1),0)</f>
        <v>0</v>
      </c>
      <c r="Z25" s="133">
        <f>$C25*VLOOKUP($A25,'Non-energy Multiplier'!$A$1:$AQ$44,COLUMN('Non-energy Multiplier'!Z$1),0)</f>
        <v>0</v>
      </c>
      <c r="AA25" s="133">
        <f>$C25*VLOOKUP($A25,'Non-energy Multiplier'!$A$1:$AQ$44,COLUMN('Non-energy Multiplier'!AA$1),0)</f>
        <v>0</v>
      </c>
      <c r="AB25" s="133">
        <f>$C25*VLOOKUP($A25,'Non-energy Multiplier'!$A$1:$AQ$44,COLUMN('Non-energy Multiplier'!AB$1),0)</f>
        <v>0</v>
      </c>
      <c r="AC25" s="133">
        <f>$C25*VLOOKUP($A25,'Non-energy Multiplier'!$A$1:$AQ$44,COLUMN('Non-energy Multiplier'!AC$1),0)</f>
        <v>0</v>
      </c>
      <c r="AD25" s="133">
        <f>$C25*VLOOKUP($A25,'Non-energy Multiplier'!$A$1:$AQ$44,COLUMN('Non-energy Multiplier'!AD$1),0)</f>
        <v>0</v>
      </c>
      <c r="AE25" s="133">
        <f>$C25*VLOOKUP($A25,'Non-energy Multiplier'!$A$1:$AQ$44,COLUMN('Non-energy Multiplier'!AE$1),0)</f>
        <v>0</v>
      </c>
      <c r="AF25" s="133">
        <f>$C25*VLOOKUP($A25,'Non-energy Multiplier'!$A$1:$AQ$44,COLUMN('Non-energy Multiplier'!AF$1),0)</f>
        <v>0</v>
      </c>
      <c r="AG25" s="133">
        <f>$C25*VLOOKUP($A25,'Non-energy Multiplier'!$A$1:$AQ$44,COLUMN('Non-energy Multiplier'!AG$1),0)</f>
        <v>0</v>
      </c>
      <c r="AH25" s="133">
        <f>$C25*VLOOKUP($A25,'Non-energy Multiplier'!$A$1:$AQ$44,COLUMN('Non-energy Multiplier'!AH$1),0)</f>
        <v>0</v>
      </c>
      <c r="AI25" s="133">
        <f>$C25*VLOOKUP($A25,'Non-energy Multiplier'!$A$1:$AQ$44,COLUMN('Non-energy Multiplier'!AI$1),0)</f>
        <v>0</v>
      </c>
      <c r="AJ25" s="133">
        <f>$C25*VLOOKUP($A25,'Non-energy Multiplier'!$A$1:$AQ$44,COLUMN('Non-energy Multiplier'!AJ$1),0)</f>
        <v>0</v>
      </c>
      <c r="AK25" s="133">
        <f>$C25*VLOOKUP($A25,'Non-energy Multiplier'!$A$1:$AQ$44,COLUMN('Non-energy Multiplier'!AK$1),0)</f>
        <v>0</v>
      </c>
      <c r="AL25" s="133">
        <f>$C25*VLOOKUP($A25,'Non-energy Multiplier'!$A$1:$AQ$44,COLUMN('Non-energy Multiplier'!AL$1),0)</f>
        <v>0</v>
      </c>
      <c r="AM25" s="133">
        <f>$C25*VLOOKUP($A25,'Non-energy Multiplier'!$A$1:$AQ$44,COLUMN('Non-energy Multiplier'!AM$1),0)</f>
        <v>0</v>
      </c>
      <c r="AN25" s="133">
        <f>$C25*VLOOKUP($A25,'Non-energy Multiplier'!$A$1:$AQ$44,COLUMN('Non-energy Multiplier'!AN$1),0)</f>
        <v>0</v>
      </c>
      <c r="AO25" s="133">
        <f>$C25*VLOOKUP($A25,'Non-energy Multiplier'!$A$1:$AQ$44,COLUMN('Non-energy Multiplier'!AO$1),0)</f>
        <v>0</v>
      </c>
      <c r="AP25" s="133">
        <f>$C25*VLOOKUP($A25,'Non-energy Multiplier'!$A$1:$AQ$44,COLUMN('Non-energy Multiplier'!AP$1),0)</f>
        <v>0</v>
      </c>
      <c r="AQ25" s="133">
        <f>$C25*VLOOKUP($A25,'Non-energy Multiplier'!$A$1:$AQ$44,COLUMN('Non-energy Multiplier'!AQ$1),0)</f>
        <v>0</v>
      </c>
      <c r="AR25" s="133" t="str">
        <f>VLOOKUP($A25,'Sector Match'!$A$1:$B$43,2,0)</f>
        <v>chemicals 20</v>
      </c>
    </row>
    <row r="26" spans="1:44" x14ac:dyDescent="0.2">
      <c r="A26" s="12" t="s">
        <v>24</v>
      </c>
      <c r="B26" s="133">
        <f>'Non-energy Use 2019'!D139</f>
        <v>0</v>
      </c>
      <c r="C26" s="133">
        <f>'Non-energy Use 2020'!D138</f>
        <v>0</v>
      </c>
      <c r="D26" s="133">
        <f>$C26*VLOOKUP($A26,'Non-energy Multiplier'!$A$1:$AQ$44,COLUMN('Non-energy Multiplier'!D$1),0)</f>
        <v>0</v>
      </c>
      <c r="E26" s="133">
        <f>$C26*VLOOKUP($A26,'Non-energy Multiplier'!$A$1:$AQ$44,COLUMN('Non-energy Multiplier'!E$1),0)</f>
        <v>0</v>
      </c>
      <c r="F26" s="133">
        <f>$C26*VLOOKUP($A26,'Non-energy Multiplier'!$A$1:$AQ$44,COLUMN('Non-energy Multiplier'!F$1),0)</f>
        <v>0</v>
      </c>
      <c r="G26" s="133">
        <f>$C26*VLOOKUP($A26,'Non-energy Multiplier'!$A$1:$AQ$44,COLUMN('Non-energy Multiplier'!G$1),0)</f>
        <v>0</v>
      </c>
      <c r="H26" s="133">
        <f>$C26*VLOOKUP($A26,'Non-energy Multiplier'!$A$1:$AQ$44,COLUMN('Non-energy Multiplier'!H$1),0)</f>
        <v>0</v>
      </c>
      <c r="I26" s="133">
        <f>$C26*VLOOKUP($A26,'Non-energy Multiplier'!$A$1:$AQ$44,COLUMN('Non-energy Multiplier'!I$1),0)</f>
        <v>0</v>
      </c>
      <c r="J26" s="133">
        <f>$C26*VLOOKUP($A26,'Non-energy Multiplier'!$A$1:$AQ$44,COLUMN('Non-energy Multiplier'!J$1),0)</f>
        <v>0</v>
      </c>
      <c r="K26" s="133">
        <f>$C26*VLOOKUP($A26,'Non-energy Multiplier'!$A$1:$AQ$44,COLUMN('Non-energy Multiplier'!K$1),0)</f>
        <v>0</v>
      </c>
      <c r="L26" s="133">
        <f>$C26*VLOOKUP($A26,'Non-energy Multiplier'!$A$1:$AQ$44,COLUMN('Non-energy Multiplier'!L$1),0)</f>
        <v>0</v>
      </c>
      <c r="M26" s="133">
        <f>$C26*VLOOKUP($A26,'Non-energy Multiplier'!$A$1:$AQ$44,COLUMN('Non-energy Multiplier'!M$1),0)</f>
        <v>0</v>
      </c>
      <c r="N26" s="133">
        <f>$C26*VLOOKUP($A26,'Non-energy Multiplier'!$A$1:$AQ$44,COLUMN('Non-energy Multiplier'!N$1),0)</f>
        <v>0</v>
      </c>
      <c r="O26" s="133">
        <f>$C26*VLOOKUP($A26,'Non-energy Multiplier'!$A$1:$AQ$44,COLUMN('Non-energy Multiplier'!O$1),0)</f>
        <v>0</v>
      </c>
      <c r="P26" s="133">
        <f>$C26*VLOOKUP($A26,'Non-energy Multiplier'!$A$1:$AQ$44,COLUMN('Non-energy Multiplier'!P$1),0)</f>
        <v>0</v>
      </c>
      <c r="Q26" s="133">
        <f>$C26*VLOOKUP($A26,'Non-energy Multiplier'!$A$1:$AQ$44,COLUMN('Non-energy Multiplier'!Q$1),0)</f>
        <v>0</v>
      </c>
      <c r="R26" s="133">
        <f>$C26*VLOOKUP($A26,'Non-energy Multiplier'!$A$1:$AQ$44,COLUMN('Non-energy Multiplier'!R$1),0)</f>
        <v>0</v>
      </c>
      <c r="S26" s="133">
        <f>$C26*VLOOKUP($A26,'Non-energy Multiplier'!$A$1:$AQ$44,COLUMN('Non-energy Multiplier'!S$1),0)</f>
        <v>0</v>
      </c>
      <c r="T26" s="133">
        <f>$C26*VLOOKUP($A26,'Non-energy Multiplier'!$A$1:$AQ$44,COLUMN('Non-energy Multiplier'!T$1),0)</f>
        <v>0</v>
      </c>
      <c r="U26" s="133">
        <f>$C26*VLOOKUP($A26,'Non-energy Multiplier'!$A$1:$AQ$44,COLUMN('Non-energy Multiplier'!U$1),0)</f>
        <v>0</v>
      </c>
      <c r="V26" s="133">
        <f>$C26*VLOOKUP($A26,'Non-energy Multiplier'!$A$1:$AQ$44,COLUMN('Non-energy Multiplier'!V$1),0)</f>
        <v>0</v>
      </c>
      <c r="W26" s="133">
        <f>$C26*VLOOKUP($A26,'Non-energy Multiplier'!$A$1:$AQ$44,COLUMN('Non-energy Multiplier'!W$1),0)</f>
        <v>0</v>
      </c>
      <c r="X26" s="133">
        <f>$C26*VLOOKUP($A26,'Non-energy Multiplier'!$A$1:$AQ$44,COLUMN('Non-energy Multiplier'!X$1),0)</f>
        <v>0</v>
      </c>
      <c r="Y26" s="133">
        <f>$C26*VLOOKUP($A26,'Non-energy Multiplier'!$A$1:$AQ$44,COLUMN('Non-energy Multiplier'!Y$1),0)</f>
        <v>0</v>
      </c>
      <c r="Z26" s="133">
        <f>$C26*VLOOKUP($A26,'Non-energy Multiplier'!$A$1:$AQ$44,COLUMN('Non-energy Multiplier'!Z$1),0)</f>
        <v>0</v>
      </c>
      <c r="AA26" s="133">
        <f>$C26*VLOOKUP($A26,'Non-energy Multiplier'!$A$1:$AQ$44,COLUMN('Non-energy Multiplier'!AA$1),0)</f>
        <v>0</v>
      </c>
      <c r="AB26" s="133">
        <f>$C26*VLOOKUP($A26,'Non-energy Multiplier'!$A$1:$AQ$44,COLUMN('Non-energy Multiplier'!AB$1),0)</f>
        <v>0</v>
      </c>
      <c r="AC26" s="133">
        <f>$C26*VLOOKUP($A26,'Non-energy Multiplier'!$A$1:$AQ$44,COLUMN('Non-energy Multiplier'!AC$1),0)</f>
        <v>0</v>
      </c>
      <c r="AD26" s="133">
        <f>$C26*VLOOKUP($A26,'Non-energy Multiplier'!$A$1:$AQ$44,COLUMN('Non-energy Multiplier'!AD$1),0)</f>
        <v>0</v>
      </c>
      <c r="AE26" s="133">
        <f>$C26*VLOOKUP($A26,'Non-energy Multiplier'!$A$1:$AQ$44,COLUMN('Non-energy Multiplier'!AE$1),0)</f>
        <v>0</v>
      </c>
      <c r="AF26" s="133">
        <f>$C26*VLOOKUP($A26,'Non-energy Multiplier'!$A$1:$AQ$44,COLUMN('Non-energy Multiplier'!AF$1),0)</f>
        <v>0</v>
      </c>
      <c r="AG26" s="133">
        <f>$C26*VLOOKUP($A26,'Non-energy Multiplier'!$A$1:$AQ$44,COLUMN('Non-energy Multiplier'!AG$1),0)</f>
        <v>0</v>
      </c>
      <c r="AH26" s="133">
        <f>$C26*VLOOKUP($A26,'Non-energy Multiplier'!$A$1:$AQ$44,COLUMN('Non-energy Multiplier'!AH$1),0)</f>
        <v>0</v>
      </c>
      <c r="AI26" s="133">
        <f>$C26*VLOOKUP($A26,'Non-energy Multiplier'!$A$1:$AQ$44,COLUMN('Non-energy Multiplier'!AI$1),0)</f>
        <v>0</v>
      </c>
      <c r="AJ26" s="133">
        <f>$C26*VLOOKUP($A26,'Non-energy Multiplier'!$A$1:$AQ$44,COLUMN('Non-energy Multiplier'!AJ$1),0)</f>
        <v>0</v>
      </c>
      <c r="AK26" s="133">
        <f>$C26*VLOOKUP($A26,'Non-energy Multiplier'!$A$1:$AQ$44,COLUMN('Non-energy Multiplier'!AK$1),0)</f>
        <v>0</v>
      </c>
      <c r="AL26" s="133">
        <f>$C26*VLOOKUP($A26,'Non-energy Multiplier'!$A$1:$AQ$44,COLUMN('Non-energy Multiplier'!AL$1),0)</f>
        <v>0</v>
      </c>
      <c r="AM26" s="133">
        <f>$C26*VLOOKUP($A26,'Non-energy Multiplier'!$A$1:$AQ$44,COLUMN('Non-energy Multiplier'!AM$1),0)</f>
        <v>0</v>
      </c>
      <c r="AN26" s="133">
        <f>$C26*VLOOKUP($A26,'Non-energy Multiplier'!$A$1:$AQ$44,COLUMN('Non-energy Multiplier'!AN$1),0)</f>
        <v>0</v>
      </c>
      <c r="AO26" s="133">
        <f>$C26*VLOOKUP($A26,'Non-energy Multiplier'!$A$1:$AQ$44,COLUMN('Non-energy Multiplier'!AO$1),0)</f>
        <v>0</v>
      </c>
      <c r="AP26" s="133">
        <f>$C26*VLOOKUP($A26,'Non-energy Multiplier'!$A$1:$AQ$44,COLUMN('Non-energy Multiplier'!AP$1),0)</f>
        <v>0</v>
      </c>
      <c r="AQ26" s="133">
        <f>$C26*VLOOKUP($A26,'Non-energy Multiplier'!$A$1:$AQ$44,COLUMN('Non-energy Multiplier'!AQ$1),0)</f>
        <v>0</v>
      </c>
      <c r="AR26" s="133" t="str">
        <f>VLOOKUP($A26,'Sector Match'!$A$1:$B$43,2,0)</f>
        <v>rubber and plastic products 22</v>
      </c>
    </row>
    <row r="27" spans="1:44" x14ac:dyDescent="0.2">
      <c r="A27" s="12" t="s">
        <v>25</v>
      </c>
      <c r="B27" s="133">
        <f>'Non-energy Use 2019'!D140</f>
        <v>0</v>
      </c>
      <c r="C27" s="133">
        <f>'Non-energy Use 2020'!D139</f>
        <v>0</v>
      </c>
      <c r="D27" s="133">
        <f>$C27*VLOOKUP($A27,'Non-energy Multiplier'!$A$1:$AQ$44,COLUMN('Non-energy Multiplier'!D$1),0)</f>
        <v>0</v>
      </c>
      <c r="E27" s="133">
        <f>$C27*VLOOKUP($A27,'Non-energy Multiplier'!$A$1:$AQ$44,COLUMN('Non-energy Multiplier'!E$1),0)</f>
        <v>0</v>
      </c>
      <c r="F27" s="133">
        <f>$C27*VLOOKUP($A27,'Non-energy Multiplier'!$A$1:$AQ$44,COLUMN('Non-energy Multiplier'!F$1),0)</f>
        <v>0</v>
      </c>
      <c r="G27" s="133">
        <f>$C27*VLOOKUP($A27,'Non-energy Multiplier'!$A$1:$AQ$44,COLUMN('Non-energy Multiplier'!G$1),0)</f>
        <v>0</v>
      </c>
      <c r="H27" s="133">
        <f>$C27*VLOOKUP($A27,'Non-energy Multiplier'!$A$1:$AQ$44,COLUMN('Non-energy Multiplier'!H$1),0)</f>
        <v>0</v>
      </c>
      <c r="I27" s="133">
        <f>$C27*VLOOKUP($A27,'Non-energy Multiplier'!$A$1:$AQ$44,COLUMN('Non-energy Multiplier'!I$1),0)</f>
        <v>0</v>
      </c>
      <c r="J27" s="133">
        <f>$C27*VLOOKUP($A27,'Non-energy Multiplier'!$A$1:$AQ$44,COLUMN('Non-energy Multiplier'!J$1),0)</f>
        <v>0</v>
      </c>
      <c r="K27" s="133">
        <f>$C27*VLOOKUP($A27,'Non-energy Multiplier'!$A$1:$AQ$44,COLUMN('Non-energy Multiplier'!K$1),0)</f>
        <v>0</v>
      </c>
      <c r="L27" s="133">
        <f>$C27*VLOOKUP($A27,'Non-energy Multiplier'!$A$1:$AQ$44,COLUMN('Non-energy Multiplier'!L$1),0)</f>
        <v>0</v>
      </c>
      <c r="M27" s="133">
        <f>$C27*VLOOKUP($A27,'Non-energy Multiplier'!$A$1:$AQ$44,COLUMN('Non-energy Multiplier'!M$1),0)</f>
        <v>0</v>
      </c>
      <c r="N27" s="133">
        <f>$C27*VLOOKUP($A27,'Non-energy Multiplier'!$A$1:$AQ$44,COLUMN('Non-energy Multiplier'!N$1),0)</f>
        <v>0</v>
      </c>
      <c r="O27" s="133">
        <f>$C27*VLOOKUP($A27,'Non-energy Multiplier'!$A$1:$AQ$44,COLUMN('Non-energy Multiplier'!O$1),0)</f>
        <v>0</v>
      </c>
      <c r="P27" s="133">
        <f>$C27*VLOOKUP($A27,'Non-energy Multiplier'!$A$1:$AQ$44,COLUMN('Non-energy Multiplier'!P$1),0)</f>
        <v>0</v>
      </c>
      <c r="Q27" s="133">
        <f>$C27*VLOOKUP($A27,'Non-energy Multiplier'!$A$1:$AQ$44,COLUMN('Non-energy Multiplier'!Q$1),0)</f>
        <v>0</v>
      </c>
      <c r="R27" s="133">
        <f>$C27*VLOOKUP($A27,'Non-energy Multiplier'!$A$1:$AQ$44,COLUMN('Non-energy Multiplier'!R$1),0)</f>
        <v>0</v>
      </c>
      <c r="S27" s="133">
        <f>$C27*VLOOKUP($A27,'Non-energy Multiplier'!$A$1:$AQ$44,COLUMN('Non-energy Multiplier'!S$1),0)</f>
        <v>0</v>
      </c>
      <c r="T27" s="133">
        <f>$C27*VLOOKUP($A27,'Non-energy Multiplier'!$A$1:$AQ$44,COLUMN('Non-energy Multiplier'!T$1),0)</f>
        <v>0</v>
      </c>
      <c r="U27" s="133">
        <f>$C27*VLOOKUP($A27,'Non-energy Multiplier'!$A$1:$AQ$44,COLUMN('Non-energy Multiplier'!U$1),0)</f>
        <v>0</v>
      </c>
      <c r="V27" s="133">
        <f>$C27*VLOOKUP($A27,'Non-energy Multiplier'!$A$1:$AQ$44,COLUMN('Non-energy Multiplier'!V$1),0)</f>
        <v>0</v>
      </c>
      <c r="W27" s="133">
        <f>$C27*VLOOKUP($A27,'Non-energy Multiplier'!$A$1:$AQ$44,COLUMN('Non-energy Multiplier'!W$1),0)</f>
        <v>0</v>
      </c>
      <c r="X27" s="133">
        <f>$C27*VLOOKUP($A27,'Non-energy Multiplier'!$A$1:$AQ$44,COLUMN('Non-energy Multiplier'!X$1),0)</f>
        <v>0</v>
      </c>
      <c r="Y27" s="133">
        <f>$C27*VLOOKUP($A27,'Non-energy Multiplier'!$A$1:$AQ$44,COLUMN('Non-energy Multiplier'!Y$1),0)</f>
        <v>0</v>
      </c>
      <c r="Z27" s="133">
        <f>$C27*VLOOKUP($A27,'Non-energy Multiplier'!$A$1:$AQ$44,COLUMN('Non-energy Multiplier'!Z$1),0)</f>
        <v>0</v>
      </c>
      <c r="AA27" s="133">
        <f>$C27*VLOOKUP($A27,'Non-energy Multiplier'!$A$1:$AQ$44,COLUMN('Non-energy Multiplier'!AA$1),0)</f>
        <v>0</v>
      </c>
      <c r="AB27" s="133">
        <f>$C27*VLOOKUP($A27,'Non-energy Multiplier'!$A$1:$AQ$44,COLUMN('Non-energy Multiplier'!AB$1),0)</f>
        <v>0</v>
      </c>
      <c r="AC27" s="133">
        <f>$C27*VLOOKUP($A27,'Non-energy Multiplier'!$A$1:$AQ$44,COLUMN('Non-energy Multiplier'!AC$1),0)</f>
        <v>0</v>
      </c>
      <c r="AD27" s="133">
        <f>$C27*VLOOKUP($A27,'Non-energy Multiplier'!$A$1:$AQ$44,COLUMN('Non-energy Multiplier'!AD$1),0)</f>
        <v>0</v>
      </c>
      <c r="AE27" s="133">
        <f>$C27*VLOOKUP($A27,'Non-energy Multiplier'!$A$1:$AQ$44,COLUMN('Non-energy Multiplier'!AE$1),0)</f>
        <v>0</v>
      </c>
      <c r="AF27" s="133">
        <f>$C27*VLOOKUP($A27,'Non-energy Multiplier'!$A$1:$AQ$44,COLUMN('Non-energy Multiplier'!AF$1),0)</f>
        <v>0</v>
      </c>
      <c r="AG27" s="133">
        <f>$C27*VLOOKUP($A27,'Non-energy Multiplier'!$A$1:$AQ$44,COLUMN('Non-energy Multiplier'!AG$1),0)</f>
        <v>0</v>
      </c>
      <c r="AH27" s="133">
        <f>$C27*VLOOKUP($A27,'Non-energy Multiplier'!$A$1:$AQ$44,COLUMN('Non-energy Multiplier'!AH$1),0)</f>
        <v>0</v>
      </c>
      <c r="AI27" s="133">
        <f>$C27*VLOOKUP($A27,'Non-energy Multiplier'!$A$1:$AQ$44,COLUMN('Non-energy Multiplier'!AI$1),0)</f>
        <v>0</v>
      </c>
      <c r="AJ27" s="133">
        <f>$C27*VLOOKUP($A27,'Non-energy Multiplier'!$A$1:$AQ$44,COLUMN('Non-energy Multiplier'!AJ$1),0)</f>
        <v>0</v>
      </c>
      <c r="AK27" s="133">
        <f>$C27*VLOOKUP($A27,'Non-energy Multiplier'!$A$1:$AQ$44,COLUMN('Non-energy Multiplier'!AK$1),0)</f>
        <v>0</v>
      </c>
      <c r="AL27" s="133">
        <f>$C27*VLOOKUP($A27,'Non-energy Multiplier'!$A$1:$AQ$44,COLUMN('Non-energy Multiplier'!AL$1),0)</f>
        <v>0</v>
      </c>
      <c r="AM27" s="133">
        <f>$C27*VLOOKUP($A27,'Non-energy Multiplier'!$A$1:$AQ$44,COLUMN('Non-energy Multiplier'!AM$1),0)</f>
        <v>0</v>
      </c>
      <c r="AN27" s="133">
        <f>$C27*VLOOKUP($A27,'Non-energy Multiplier'!$A$1:$AQ$44,COLUMN('Non-energy Multiplier'!AN$1),0)</f>
        <v>0</v>
      </c>
      <c r="AO27" s="133">
        <f>$C27*VLOOKUP($A27,'Non-energy Multiplier'!$A$1:$AQ$44,COLUMN('Non-energy Multiplier'!AO$1),0)</f>
        <v>0</v>
      </c>
      <c r="AP27" s="133">
        <f>$C27*VLOOKUP($A27,'Non-energy Multiplier'!$A$1:$AQ$44,COLUMN('Non-energy Multiplier'!AP$1),0)</f>
        <v>0</v>
      </c>
      <c r="AQ27" s="133">
        <f>$C27*VLOOKUP($A27,'Non-energy Multiplier'!$A$1:$AQ$44,COLUMN('Non-energy Multiplier'!AQ$1),0)</f>
        <v>0</v>
      </c>
      <c r="AR27" s="133" t="str">
        <f>VLOOKUP($A27,'Sector Match'!$A$1:$B$43,2,0)</f>
        <v>cement and other nonmetallic minerals 239</v>
      </c>
    </row>
    <row r="28" spans="1:44" x14ac:dyDescent="0.2">
      <c r="A28" s="12" t="s">
        <v>26</v>
      </c>
      <c r="B28" s="133">
        <f>'Non-energy Use 2019'!D141</f>
        <v>0</v>
      </c>
      <c r="C28" s="133">
        <f>'Non-energy Use 2020'!D140</f>
        <v>0</v>
      </c>
      <c r="D28" s="133">
        <f>$C28*VLOOKUP($A28,'Non-energy Multiplier'!$A$1:$AQ$44,COLUMN('Non-energy Multiplier'!D$1),0)</f>
        <v>0</v>
      </c>
      <c r="E28" s="133">
        <f>$C28*VLOOKUP($A28,'Non-energy Multiplier'!$A$1:$AQ$44,COLUMN('Non-energy Multiplier'!E$1),0)</f>
        <v>0</v>
      </c>
      <c r="F28" s="133">
        <f>$C28*VLOOKUP($A28,'Non-energy Multiplier'!$A$1:$AQ$44,COLUMN('Non-energy Multiplier'!F$1),0)</f>
        <v>0</v>
      </c>
      <c r="G28" s="133">
        <f>$C28*VLOOKUP($A28,'Non-energy Multiplier'!$A$1:$AQ$44,COLUMN('Non-energy Multiplier'!G$1),0)</f>
        <v>0</v>
      </c>
      <c r="H28" s="133">
        <f>$C28*VLOOKUP($A28,'Non-energy Multiplier'!$A$1:$AQ$44,COLUMN('Non-energy Multiplier'!H$1),0)</f>
        <v>0</v>
      </c>
      <c r="I28" s="133">
        <f>$C28*VLOOKUP($A28,'Non-energy Multiplier'!$A$1:$AQ$44,COLUMN('Non-energy Multiplier'!I$1),0)</f>
        <v>0</v>
      </c>
      <c r="J28" s="133">
        <f>$C28*VLOOKUP($A28,'Non-energy Multiplier'!$A$1:$AQ$44,COLUMN('Non-energy Multiplier'!J$1),0)</f>
        <v>0</v>
      </c>
      <c r="K28" s="133">
        <f>$C28*VLOOKUP($A28,'Non-energy Multiplier'!$A$1:$AQ$44,COLUMN('Non-energy Multiplier'!K$1),0)</f>
        <v>0</v>
      </c>
      <c r="L28" s="133">
        <f>$C28*VLOOKUP($A28,'Non-energy Multiplier'!$A$1:$AQ$44,COLUMN('Non-energy Multiplier'!L$1),0)</f>
        <v>0</v>
      </c>
      <c r="M28" s="133">
        <f>$C28*VLOOKUP($A28,'Non-energy Multiplier'!$A$1:$AQ$44,COLUMN('Non-energy Multiplier'!M$1),0)</f>
        <v>0</v>
      </c>
      <c r="N28" s="133">
        <f>$C28*VLOOKUP($A28,'Non-energy Multiplier'!$A$1:$AQ$44,COLUMN('Non-energy Multiplier'!N$1),0)</f>
        <v>0</v>
      </c>
      <c r="O28" s="133">
        <f>$C28*VLOOKUP($A28,'Non-energy Multiplier'!$A$1:$AQ$44,COLUMN('Non-energy Multiplier'!O$1),0)</f>
        <v>0</v>
      </c>
      <c r="P28" s="133">
        <f>$C28*VLOOKUP($A28,'Non-energy Multiplier'!$A$1:$AQ$44,COLUMN('Non-energy Multiplier'!P$1),0)</f>
        <v>0</v>
      </c>
      <c r="Q28" s="133">
        <f>$C28*VLOOKUP($A28,'Non-energy Multiplier'!$A$1:$AQ$44,COLUMN('Non-energy Multiplier'!Q$1),0)</f>
        <v>0</v>
      </c>
      <c r="R28" s="133">
        <f>$C28*VLOOKUP($A28,'Non-energy Multiplier'!$A$1:$AQ$44,COLUMN('Non-energy Multiplier'!R$1),0)</f>
        <v>0</v>
      </c>
      <c r="S28" s="133">
        <f>$C28*VLOOKUP($A28,'Non-energy Multiplier'!$A$1:$AQ$44,COLUMN('Non-energy Multiplier'!S$1),0)</f>
        <v>0</v>
      </c>
      <c r="T28" s="133">
        <f>$C28*VLOOKUP($A28,'Non-energy Multiplier'!$A$1:$AQ$44,COLUMN('Non-energy Multiplier'!T$1),0)</f>
        <v>0</v>
      </c>
      <c r="U28" s="133">
        <f>$C28*VLOOKUP($A28,'Non-energy Multiplier'!$A$1:$AQ$44,COLUMN('Non-energy Multiplier'!U$1),0)</f>
        <v>0</v>
      </c>
      <c r="V28" s="133">
        <f>$C28*VLOOKUP($A28,'Non-energy Multiplier'!$A$1:$AQ$44,COLUMN('Non-energy Multiplier'!V$1),0)</f>
        <v>0</v>
      </c>
      <c r="W28" s="133">
        <f>$C28*VLOOKUP($A28,'Non-energy Multiplier'!$A$1:$AQ$44,COLUMN('Non-energy Multiplier'!W$1),0)</f>
        <v>0</v>
      </c>
      <c r="X28" s="133">
        <f>$C28*VLOOKUP($A28,'Non-energy Multiplier'!$A$1:$AQ$44,COLUMN('Non-energy Multiplier'!X$1),0)</f>
        <v>0</v>
      </c>
      <c r="Y28" s="133">
        <f>$C28*VLOOKUP($A28,'Non-energy Multiplier'!$A$1:$AQ$44,COLUMN('Non-energy Multiplier'!Y$1),0)</f>
        <v>0</v>
      </c>
      <c r="Z28" s="133">
        <f>$C28*VLOOKUP($A28,'Non-energy Multiplier'!$A$1:$AQ$44,COLUMN('Non-energy Multiplier'!Z$1),0)</f>
        <v>0</v>
      </c>
      <c r="AA28" s="133">
        <f>$C28*VLOOKUP($A28,'Non-energy Multiplier'!$A$1:$AQ$44,COLUMN('Non-energy Multiplier'!AA$1),0)</f>
        <v>0</v>
      </c>
      <c r="AB28" s="133">
        <f>$C28*VLOOKUP($A28,'Non-energy Multiplier'!$A$1:$AQ$44,COLUMN('Non-energy Multiplier'!AB$1),0)</f>
        <v>0</v>
      </c>
      <c r="AC28" s="133">
        <f>$C28*VLOOKUP($A28,'Non-energy Multiplier'!$A$1:$AQ$44,COLUMN('Non-energy Multiplier'!AC$1),0)</f>
        <v>0</v>
      </c>
      <c r="AD28" s="133">
        <f>$C28*VLOOKUP($A28,'Non-energy Multiplier'!$A$1:$AQ$44,COLUMN('Non-energy Multiplier'!AD$1),0)</f>
        <v>0</v>
      </c>
      <c r="AE28" s="133">
        <f>$C28*VLOOKUP($A28,'Non-energy Multiplier'!$A$1:$AQ$44,COLUMN('Non-energy Multiplier'!AE$1),0)</f>
        <v>0</v>
      </c>
      <c r="AF28" s="133">
        <f>$C28*VLOOKUP($A28,'Non-energy Multiplier'!$A$1:$AQ$44,COLUMN('Non-energy Multiplier'!AF$1),0)</f>
        <v>0</v>
      </c>
      <c r="AG28" s="133">
        <f>$C28*VLOOKUP($A28,'Non-energy Multiplier'!$A$1:$AQ$44,COLUMN('Non-energy Multiplier'!AG$1),0)</f>
        <v>0</v>
      </c>
      <c r="AH28" s="133">
        <f>$C28*VLOOKUP($A28,'Non-energy Multiplier'!$A$1:$AQ$44,COLUMN('Non-energy Multiplier'!AH$1),0)</f>
        <v>0</v>
      </c>
      <c r="AI28" s="133">
        <f>$C28*VLOOKUP($A28,'Non-energy Multiplier'!$A$1:$AQ$44,COLUMN('Non-energy Multiplier'!AI$1),0)</f>
        <v>0</v>
      </c>
      <c r="AJ28" s="133">
        <f>$C28*VLOOKUP($A28,'Non-energy Multiplier'!$A$1:$AQ$44,COLUMN('Non-energy Multiplier'!AJ$1),0)</f>
        <v>0</v>
      </c>
      <c r="AK28" s="133">
        <f>$C28*VLOOKUP($A28,'Non-energy Multiplier'!$A$1:$AQ$44,COLUMN('Non-energy Multiplier'!AK$1),0)</f>
        <v>0</v>
      </c>
      <c r="AL28" s="133">
        <f>$C28*VLOOKUP($A28,'Non-energy Multiplier'!$A$1:$AQ$44,COLUMN('Non-energy Multiplier'!AL$1),0)</f>
        <v>0</v>
      </c>
      <c r="AM28" s="133">
        <f>$C28*VLOOKUP($A28,'Non-energy Multiplier'!$A$1:$AQ$44,COLUMN('Non-energy Multiplier'!AM$1),0)</f>
        <v>0</v>
      </c>
      <c r="AN28" s="133">
        <f>$C28*VLOOKUP($A28,'Non-energy Multiplier'!$A$1:$AQ$44,COLUMN('Non-energy Multiplier'!AN$1),0)</f>
        <v>0</v>
      </c>
      <c r="AO28" s="133">
        <f>$C28*VLOOKUP($A28,'Non-energy Multiplier'!$A$1:$AQ$44,COLUMN('Non-energy Multiplier'!AO$1),0)</f>
        <v>0</v>
      </c>
      <c r="AP28" s="133">
        <f>$C28*VLOOKUP($A28,'Non-energy Multiplier'!$A$1:$AQ$44,COLUMN('Non-energy Multiplier'!AP$1),0)</f>
        <v>0</v>
      </c>
      <c r="AQ28" s="133">
        <f>$C28*VLOOKUP($A28,'Non-energy Multiplier'!$A$1:$AQ$44,COLUMN('Non-energy Multiplier'!AQ$1),0)</f>
        <v>0</v>
      </c>
      <c r="AR28" s="133" t="str">
        <f>VLOOKUP($A28,'Sector Match'!$A$1:$B$43,2,0)</f>
        <v>iron and steel 241</v>
      </c>
    </row>
    <row r="29" spans="1:44" x14ac:dyDescent="0.2">
      <c r="A29" s="12" t="s">
        <v>27</v>
      </c>
      <c r="B29" s="133">
        <f>'Non-energy Use 2019'!D142</f>
        <v>0</v>
      </c>
      <c r="C29" s="133">
        <f>'Non-energy Use 2020'!D141</f>
        <v>0</v>
      </c>
      <c r="D29" s="133">
        <f>$C29*VLOOKUP($A29,'Non-energy Multiplier'!$A$1:$AQ$44,COLUMN('Non-energy Multiplier'!D$1),0)</f>
        <v>0</v>
      </c>
      <c r="E29" s="133">
        <f>$C29*VLOOKUP($A29,'Non-energy Multiplier'!$A$1:$AQ$44,COLUMN('Non-energy Multiplier'!E$1),0)</f>
        <v>0</v>
      </c>
      <c r="F29" s="133">
        <f>$C29*VLOOKUP($A29,'Non-energy Multiplier'!$A$1:$AQ$44,COLUMN('Non-energy Multiplier'!F$1),0)</f>
        <v>0</v>
      </c>
      <c r="G29" s="133">
        <f>$C29*VLOOKUP($A29,'Non-energy Multiplier'!$A$1:$AQ$44,COLUMN('Non-energy Multiplier'!G$1),0)</f>
        <v>0</v>
      </c>
      <c r="H29" s="133">
        <f>$C29*VLOOKUP($A29,'Non-energy Multiplier'!$A$1:$AQ$44,COLUMN('Non-energy Multiplier'!H$1),0)</f>
        <v>0</v>
      </c>
      <c r="I29" s="133">
        <f>$C29*VLOOKUP($A29,'Non-energy Multiplier'!$A$1:$AQ$44,COLUMN('Non-energy Multiplier'!I$1),0)</f>
        <v>0</v>
      </c>
      <c r="J29" s="133">
        <f>$C29*VLOOKUP($A29,'Non-energy Multiplier'!$A$1:$AQ$44,COLUMN('Non-energy Multiplier'!J$1),0)</f>
        <v>0</v>
      </c>
      <c r="K29" s="133">
        <f>$C29*VLOOKUP($A29,'Non-energy Multiplier'!$A$1:$AQ$44,COLUMN('Non-energy Multiplier'!K$1),0)</f>
        <v>0</v>
      </c>
      <c r="L29" s="133">
        <f>$C29*VLOOKUP($A29,'Non-energy Multiplier'!$A$1:$AQ$44,COLUMN('Non-energy Multiplier'!L$1),0)</f>
        <v>0</v>
      </c>
      <c r="M29" s="133">
        <f>$C29*VLOOKUP($A29,'Non-energy Multiplier'!$A$1:$AQ$44,COLUMN('Non-energy Multiplier'!M$1),0)</f>
        <v>0</v>
      </c>
      <c r="N29" s="133">
        <f>$C29*VLOOKUP($A29,'Non-energy Multiplier'!$A$1:$AQ$44,COLUMN('Non-energy Multiplier'!N$1),0)</f>
        <v>0</v>
      </c>
      <c r="O29" s="133">
        <f>$C29*VLOOKUP($A29,'Non-energy Multiplier'!$A$1:$AQ$44,COLUMN('Non-energy Multiplier'!O$1),0)</f>
        <v>0</v>
      </c>
      <c r="P29" s="133">
        <f>$C29*VLOOKUP($A29,'Non-energy Multiplier'!$A$1:$AQ$44,COLUMN('Non-energy Multiplier'!P$1),0)</f>
        <v>0</v>
      </c>
      <c r="Q29" s="133">
        <f>$C29*VLOOKUP($A29,'Non-energy Multiplier'!$A$1:$AQ$44,COLUMN('Non-energy Multiplier'!Q$1),0)</f>
        <v>0</v>
      </c>
      <c r="R29" s="133">
        <f>$C29*VLOOKUP($A29,'Non-energy Multiplier'!$A$1:$AQ$44,COLUMN('Non-energy Multiplier'!R$1),0)</f>
        <v>0</v>
      </c>
      <c r="S29" s="133">
        <f>$C29*VLOOKUP($A29,'Non-energy Multiplier'!$A$1:$AQ$44,COLUMN('Non-energy Multiplier'!S$1),0)</f>
        <v>0</v>
      </c>
      <c r="T29" s="133">
        <f>$C29*VLOOKUP($A29,'Non-energy Multiplier'!$A$1:$AQ$44,COLUMN('Non-energy Multiplier'!T$1),0)</f>
        <v>0</v>
      </c>
      <c r="U29" s="133">
        <f>$C29*VLOOKUP($A29,'Non-energy Multiplier'!$A$1:$AQ$44,COLUMN('Non-energy Multiplier'!U$1),0)</f>
        <v>0</v>
      </c>
      <c r="V29" s="133">
        <f>$C29*VLOOKUP($A29,'Non-energy Multiplier'!$A$1:$AQ$44,COLUMN('Non-energy Multiplier'!V$1),0)</f>
        <v>0</v>
      </c>
      <c r="W29" s="133">
        <f>$C29*VLOOKUP($A29,'Non-energy Multiplier'!$A$1:$AQ$44,COLUMN('Non-energy Multiplier'!W$1),0)</f>
        <v>0</v>
      </c>
      <c r="X29" s="133">
        <f>$C29*VLOOKUP($A29,'Non-energy Multiplier'!$A$1:$AQ$44,COLUMN('Non-energy Multiplier'!X$1),0)</f>
        <v>0</v>
      </c>
      <c r="Y29" s="133">
        <f>$C29*VLOOKUP($A29,'Non-energy Multiplier'!$A$1:$AQ$44,COLUMN('Non-energy Multiplier'!Y$1),0)</f>
        <v>0</v>
      </c>
      <c r="Z29" s="133">
        <f>$C29*VLOOKUP($A29,'Non-energy Multiplier'!$A$1:$AQ$44,COLUMN('Non-energy Multiplier'!Z$1),0)</f>
        <v>0</v>
      </c>
      <c r="AA29" s="133">
        <f>$C29*VLOOKUP($A29,'Non-energy Multiplier'!$A$1:$AQ$44,COLUMN('Non-energy Multiplier'!AA$1),0)</f>
        <v>0</v>
      </c>
      <c r="AB29" s="133">
        <f>$C29*VLOOKUP($A29,'Non-energy Multiplier'!$A$1:$AQ$44,COLUMN('Non-energy Multiplier'!AB$1),0)</f>
        <v>0</v>
      </c>
      <c r="AC29" s="133">
        <f>$C29*VLOOKUP($A29,'Non-energy Multiplier'!$A$1:$AQ$44,COLUMN('Non-energy Multiplier'!AC$1),0)</f>
        <v>0</v>
      </c>
      <c r="AD29" s="133">
        <f>$C29*VLOOKUP($A29,'Non-energy Multiplier'!$A$1:$AQ$44,COLUMN('Non-energy Multiplier'!AD$1),0)</f>
        <v>0</v>
      </c>
      <c r="AE29" s="133">
        <f>$C29*VLOOKUP($A29,'Non-energy Multiplier'!$A$1:$AQ$44,COLUMN('Non-energy Multiplier'!AE$1),0)</f>
        <v>0</v>
      </c>
      <c r="AF29" s="133">
        <f>$C29*VLOOKUP($A29,'Non-energy Multiplier'!$A$1:$AQ$44,COLUMN('Non-energy Multiplier'!AF$1),0)</f>
        <v>0</v>
      </c>
      <c r="AG29" s="133">
        <f>$C29*VLOOKUP($A29,'Non-energy Multiplier'!$A$1:$AQ$44,COLUMN('Non-energy Multiplier'!AG$1),0)</f>
        <v>0</v>
      </c>
      <c r="AH29" s="133">
        <f>$C29*VLOOKUP($A29,'Non-energy Multiplier'!$A$1:$AQ$44,COLUMN('Non-energy Multiplier'!AH$1),0)</f>
        <v>0</v>
      </c>
      <c r="AI29" s="133">
        <f>$C29*VLOOKUP($A29,'Non-energy Multiplier'!$A$1:$AQ$44,COLUMN('Non-energy Multiplier'!AI$1),0)</f>
        <v>0</v>
      </c>
      <c r="AJ29" s="133">
        <f>$C29*VLOOKUP($A29,'Non-energy Multiplier'!$A$1:$AQ$44,COLUMN('Non-energy Multiplier'!AJ$1),0)</f>
        <v>0</v>
      </c>
      <c r="AK29" s="133">
        <f>$C29*VLOOKUP($A29,'Non-energy Multiplier'!$A$1:$AQ$44,COLUMN('Non-energy Multiplier'!AK$1),0)</f>
        <v>0</v>
      </c>
      <c r="AL29" s="133">
        <f>$C29*VLOOKUP($A29,'Non-energy Multiplier'!$A$1:$AQ$44,COLUMN('Non-energy Multiplier'!AL$1),0)</f>
        <v>0</v>
      </c>
      <c r="AM29" s="133">
        <f>$C29*VLOOKUP($A29,'Non-energy Multiplier'!$A$1:$AQ$44,COLUMN('Non-energy Multiplier'!AM$1),0)</f>
        <v>0</v>
      </c>
      <c r="AN29" s="133">
        <f>$C29*VLOOKUP($A29,'Non-energy Multiplier'!$A$1:$AQ$44,COLUMN('Non-energy Multiplier'!AN$1),0)</f>
        <v>0</v>
      </c>
      <c r="AO29" s="133">
        <f>$C29*VLOOKUP($A29,'Non-energy Multiplier'!$A$1:$AQ$44,COLUMN('Non-energy Multiplier'!AO$1),0)</f>
        <v>0</v>
      </c>
      <c r="AP29" s="133">
        <f>$C29*VLOOKUP($A29,'Non-energy Multiplier'!$A$1:$AQ$44,COLUMN('Non-energy Multiplier'!AP$1),0)</f>
        <v>0</v>
      </c>
      <c r="AQ29" s="133">
        <f>$C29*VLOOKUP($A29,'Non-energy Multiplier'!$A$1:$AQ$44,COLUMN('Non-energy Multiplier'!AQ$1),0)</f>
        <v>0</v>
      </c>
      <c r="AR29" s="133" t="str">
        <f>VLOOKUP($A29,'Sector Match'!$A$1:$B$43,2,0)</f>
        <v>other metals 242</v>
      </c>
    </row>
    <row r="30" spans="1:44" x14ac:dyDescent="0.2">
      <c r="A30" s="12" t="s">
        <v>28</v>
      </c>
      <c r="B30" s="133">
        <f>'Non-energy Use 2019'!D143</f>
        <v>0</v>
      </c>
      <c r="C30" s="133">
        <f>'Non-energy Use 2020'!D142</f>
        <v>0</v>
      </c>
      <c r="D30" s="133">
        <f>$C30*VLOOKUP($A30,'Non-energy Multiplier'!$A$1:$AQ$44,COLUMN('Non-energy Multiplier'!D$1),0)</f>
        <v>0</v>
      </c>
      <c r="E30" s="133">
        <f>$C30*VLOOKUP($A30,'Non-energy Multiplier'!$A$1:$AQ$44,COLUMN('Non-energy Multiplier'!E$1),0)</f>
        <v>0</v>
      </c>
      <c r="F30" s="133">
        <f>$C30*VLOOKUP($A30,'Non-energy Multiplier'!$A$1:$AQ$44,COLUMN('Non-energy Multiplier'!F$1),0)</f>
        <v>0</v>
      </c>
      <c r="G30" s="133">
        <f>$C30*VLOOKUP($A30,'Non-energy Multiplier'!$A$1:$AQ$44,COLUMN('Non-energy Multiplier'!G$1),0)</f>
        <v>0</v>
      </c>
      <c r="H30" s="133">
        <f>$C30*VLOOKUP($A30,'Non-energy Multiplier'!$A$1:$AQ$44,COLUMN('Non-energy Multiplier'!H$1),0)</f>
        <v>0</v>
      </c>
      <c r="I30" s="133">
        <f>$C30*VLOOKUP($A30,'Non-energy Multiplier'!$A$1:$AQ$44,COLUMN('Non-energy Multiplier'!I$1),0)</f>
        <v>0</v>
      </c>
      <c r="J30" s="133">
        <f>$C30*VLOOKUP($A30,'Non-energy Multiplier'!$A$1:$AQ$44,COLUMN('Non-energy Multiplier'!J$1),0)</f>
        <v>0</v>
      </c>
      <c r="K30" s="133">
        <f>$C30*VLOOKUP($A30,'Non-energy Multiplier'!$A$1:$AQ$44,COLUMN('Non-energy Multiplier'!K$1),0)</f>
        <v>0</v>
      </c>
      <c r="L30" s="133">
        <f>$C30*VLOOKUP($A30,'Non-energy Multiplier'!$A$1:$AQ$44,COLUMN('Non-energy Multiplier'!L$1),0)</f>
        <v>0</v>
      </c>
      <c r="M30" s="133">
        <f>$C30*VLOOKUP($A30,'Non-energy Multiplier'!$A$1:$AQ$44,COLUMN('Non-energy Multiplier'!M$1),0)</f>
        <v>0</v>
      </c>
      <c r="N30" s="133">
        <f>$C30*VLOOKUP($A30,'Non-energy Multiplier'!$A$1:$AQ$44,COLUMN('Non-energy Multiplier'!N$1),0)</f>
        <v>0</v>
      </c>
      <c r="O30" s="133">
        <f>$C30*VLOOKUP($A30,'Non-energy Multiplier'!$A$1:$AQ$44,COLUMN('Non-energy Multiplier'!O$1),0)</f>
        <v>0</v>
      </c>
      <c r="P30" s="133">
        <f>$C30*VLOOKUP($A30,'Non-energy Multiplier'!$A$1:$AQ$44,COLUMN('Non-energy Multiplier'!P$1),0)</f>
        <v>0</v>
      </c>
      <c r="Q30" s="133">
        <f>$C30*VLOOKUP($A30,'Non-energy Multiplier'!$A$1:$AQ$44,COLUMN('Non-energy Multiplier'!Q$1),0)</f>
        <v>0</v>
      </c>
      <c r="R30" s="133">
        <f>$C30*VLOOKUP($A30,'Non-energy Multiplier'!$A$1:$AQ$44,COLUMN('Non-energy Multiplier'!R$1),0)</f>
        <v>0</v>
      </c>
      <c r="S30" s="133">
        <f>$C30*VLOOKUP($A30,'Non-energy Multiplier'!$A$1:$AQ$44,COLUMN('Non-energy Multiplier'!S$1),0)</f>
        <v>0</v>
      </c>
      <c r="T30" s="133">
        <f>$C30*VLOOKUP($A30,'Non-energy Multiplier'!$A$1:$AQ$44,COLUMN('Non-energy Multiplier'!T$1),0)</f>
        <v>0</v>
      </c>
      <c r="U30" s="133">
        <f>$C30*VLOOKUP($A30,'Non-energy Multiplier'!$A$1:$AQ$44,COLUMN('Non-energy Multiplier'!U$1),0)</f>
        <v>0</v>
      </c>
      <c r="V30" s="133">
        <f>$C30*VLOOKUP($A30,'Non-energy Multiplier'!$A$1:$AQ$44,COLUMN('Non-energy Multiplier'!V$1),0)</f>
        <v>0</v>
      </c>
      <c r="W30" s="133">
        <f>$C30*VLOOKUP($A30,'Non-energy Multiplier'!$A$1:$AQ$44,COLUMN('Non-energy Multiplier'!W$1),0)</f>
        <v>0</v>
      </c>
      <c r="X30" s="133">
        <f>$C30*VLOOKUP($A30,'Non-energy Multiplier'!$A$1:$AQ$44,COLUMN('Non-energy Multiplier'!X$1),0)</f>
        <v>0</v>
      </c>
      <c r="Y30" s="133">
        <f>$C30*VLOOKUP($A30,'Non-energy Multiplier'!$A$1:$AQ$44,COLUMN('Non-energy Multiplier'!Y$1),0)</f>
        <v>0</v>
      </c>
      <c r="Z30" s="133">
        <f>$C30*VLOOKUP($A30,'Non-energy Multiplier'!$A$1:$AQ$44,COLUMN('Non-energy Multiplier'!Z$1),0)</f>
        <v>0</v>
      </c>
      <c r="AA30" s="133">
        <f>$C30*VLOOKUP($A30,'Non-energy Multiplier'!$A$1:$AQ$44,COLUMN('Non-energy Multiplier'!AA$1),0)</f>
        <v>0</v>
      </c>
      <c r="AB30" s="133">
        <f>$C30*VLOOKUP($A30,'Non-energy Multiplier'!$A$1:$AQ$44,COLUMN('Non-energy Multiplier'!AB$1),0)</f>
        <v>0</v>
      </c>
      <c r="AC30" s="133">
        <f>$C30*VLOOKUP($A30,'Non-energy Multiplier'!$A$1:$AQ$44,COLUMN('Non-energy Multiplier'!AC$1),0)</f>
        <v>0</v>
      </c>
      <c r="AD30" s="133">
        <f>$C30*VLOOKUP($A30,'Non-energy Multiplier'!$A$1:$AQ$44,COLUMN('Non-energy Multiplier'!AD$1),0)</f>
        <v>0</v>
      </c>
      <c r="AE30" s="133">
        <f>$C30*VLOOKUP($A30,'Non-energy Multiplier'!$A$1:$AQ$44,COLUMN('Non-energy Multiplier'!AE$1),0)</f>
        <v>0</v>
      </c>
      <c r="AF30" s="133">
        <f>$C30*VLOOKUP($A30,'Non-energy Multiplier'!$A$1:$AQ$44,COLUMN('Non-energy Multiplier'!AF$1),0)</f>
        <v>0</v>
      </c>
      <c r="AG30" s="133">
        <f>$C30*VLOOKUP($A30,'Non-energy Multiplier'!$A$1:$AQ$44,COLUMN('Non-energy Multiplier'!AG$1),0)</f>
        <v>0</v>
      </c>
      <c r="AH30" s="133">
        <f>$C30*VLOOKUP($A30,'Non-energy Multiplier'!$A$1:$AQ$44,COLUMN('Non-energy Multiplier'!AH$1),0)</f>
        <v>0</v>
      </c>
      <c r="AI30" s="133">
        <f>$C30*VLOOKUP($A30,'Non-energy Multiplier'!$A$1:$AQ$44,COLUMN('Non-energy Multiplier'!AI$1),0)</f>
        <v>0</v>
      </c>
      <c r="AJ30" s="133">
        <f>$C30*VLOOKUP($A30,'Non-energy Multiplier'!$A$1:$AQ$44,COLUMN('Non-energy Multiplier'!AJ$1),0)</f>
        <v>0</v>
      </c>
      <c r="AK30" s="133">
        <f>$C30*VLOOKUP($A30,'Non-energy Multiplier'!$A$1:$AQ$44,COLUMN('Non-energy Multiplier'!AK$1),0)</f>
        <v>0</v>
      </c>
      <c r="AL30" s="133">
        <f>$C30*VLOOKUP($A30,'Non-energy Multiplier'!$A$1:$AQ$44,COLUMN('Non-energy Multiplier'!AL$1),0)</f>
        <v>0</v>
      </c>
      <c r="AM30" s="133">
        <f>$C30*VLOOKUP($A30,'Non-energy Multiplier'!$A$1:$AQ$44,COLUMN('Non-energy Multiplier'!AM$1),0)</f>
        <v>0</v>
      </c>
      <c r="AN30" s="133">
        <f>$C30*VLOOKUP($A30,'Non-energy Multiplier'!$A$1:$AQ$44,COLUMN('Non-energy Multiplier'!AN$1),0)</f>
        <v>0</v>
      </c>
      <c r="AO30" s="133">
        <f>$C30*VLOOKUP($A30,'Non-energy Multiplier'!$A$1:$AQ$44,COLUMN('Non-energy Multiplier'!AO$1),0)</f>
        <v>0</v>
      </c>
      <c r="AP30" s="133">
        <f>$C30*VLOOKUP($A30,'Non-energy Multiplier'!$A$1:$AQ$44,COLUMN('Non-energy Multiplier'!AP$1),0)</f>
        <v>0</v>
      </c>
      <c r="AQ30" s="133">
        <f>$C30*VLOOKUP($A30,'Non-energy Multiplier'!$A$1:$AQ$44,COLUMN('Non-energy Multiplier'!AQ$1),0)</f>
        <v>0</v>
      </c>
      <c r="AR30" s="133" t="str">
        <f>VLOOKUP($A30,'Sector Match'!$A$1:$B$43,2,0)</f>
        <v>metal products except machinery and vehicles 25</v>
      </c>
    </row>
    <row r="31" spans="1:44" x14ac:dyDescent="0.2">
      <c r="A31" s="12" t="s">
        <v>29</v>
      </c>
      <c r="B31" s="133">
        <f>'Non-energy Use 2019'!D144</f>
        <v>1105684061313.9509</v>
      </c>
      <c r="C31" s="133">
        <f>'Non-energy Use 2020'!D143</f>
        <v>1351591878999.8486</v>
      </c>
      <c r="D31" s="133">
        <f>$C31*VLOOKUP($A31,'Non-energy Multiplier'!$A$1:$AQ$44,COLUMN('Non-energy Multiplier'!D$1),0)</f>
        <v>1581763624460.584</v>
      </c>
      <c r="E31" s="133">
        <f>$C31*VLOOKUP($A31,'Non-energy Multiplier'!$A$1:$AQ$44,COLUMN('Non-energy Multiplier'!E$1),0)</f>
        <v>1587524400859.9741</v>
      </c>
      <c r="F31" s="133">
        <f>$C31*VLOOKUP($A31,'Non-energy Multiplier'!$A$1:$AQ$44,COLUMN('Non-energy Multiplier'!F$1),0)</f>
        <v>1610286489993.2615</v>
      </c>
      <c r="G31" s="133">
        <f>$C31*VLOOKUP($A31,'Non-energy Multiplier'!$A$1:$AQ$44,COLUMN('Non-energy Multiplier'!G$1),0)</f>
        <v>1666058171570.1677</v>
      </c>
      <c r="H31" s="133">
        <f>$C31*VLOOKUP($A31,'Non-energy Multiplier'!$A$1:$AQ$44,COLUMN('Non-energy Multiplier'!H$1),0)</f>
        <v>1735559999188.4314</v>
      </c>
      <c r="I31" s="133">
        <f>$C31*VLOOKUP($A31,'Non-energy Multiplier'!$A$1:$AQ$44,COLUMN('Non-energy Multiplier'!I$1),0)</f>
        <v>1800940044700.5432</v>
      </c>
      <c r="J31" s="133">
        <f>$C31*VLOOKUP($A31,'Non-energy Multiplier'!$A$1:$AQ$44,COLUMN('Non-energy Multiplier'!J$1),0)</f>
        <v>1858552109222.335</v>
      </c>
      <c r="K31" s="133">
        <f>$C31*VLOOKUP($A31,'Non-energy Multiplier'!$A$1:$AQ$44,COLUMN('Non-energy Multiplier'!K$1),0)</f>
        <v>1908803889500.384</v>
      </c>
      <c r="L31" s="133">
        <f>$C31*VLOOKUP($A31,'Non-energy Multiplier'!$A$1:$AQ$44,COLUMN('Non-energy Multiplier'!L$1),0)</f>
        <v>1952334279582.5818</v>
      </c>
      <c r="M31" s="133">
        <f>$C31*VLOOKUP($A31,'Non-energy Multiplier'!$A$1:$AQ$44,COLUMN('Non-energy Multiplier'!M$1),0)</f>
        <v>1989979329312.2131</v>
      </c>
      <c r="N31" s="133">
        <f>$C31*VLOOKUP($A31,'Non-energy Multiplier'!$A$1:$AQ$44,COLUMN('Non-energy Multiplier'!N$1),0)</f>
        <v>2022661110035.3035</v>
      </c>
      <c r="O31" s="133">
        <f>$C31*VLOOKUP($A31,'Non-energy Multiplier'!$A$1:$AQ$44,COLUMN('Non-energy Multiplier'!O$1),0)</f>
        <v>2051116226567.5557</v>
      </c>
      <c r="P31" s="133">
        <f>$C31*VLOOKUP($A31,'Non-energy Multiplier'!$A$1:$AQ$44,COLUMN('Non-energy Multiplier'!P$1),0)</f>
        <v>2076088467708.1008</v>
      </c>
      <c r="Q31" s="133">
        <f>$C31*VLOOKUP($A31,'Non-energy Multiplier'!$A$1:$AQ$44,COLUMN('Non-energy Multiplier'!Q$1),0)</f>
        <v>2098387709258.4407</v>
      </c>
      <c r="R31" s="133">
        <f>$C31*VLOOKUP($A31,'Non-energy Multiplier'!$A$1:$AQ$44,COLUMN('Non-energy Multiplier'!R$1),0)</f>
        <v>2118877046533.3386</v>
      </c>
      <c r="S31" s="133">
        <f>$C31*VLOOKUP($A31,'Non-energy Multiplier'!$A$1:$AQ$44,COLUMN('Non-energy Multiplier'!S$1),0)</f>
        <v>2138306456297.4868</v>
      </c>
      <c r="T31" s="133">
        <f>$C31*VLOOKUP($A31,'Non-energy Multiplier'!$A$1:$AQ$44,COLUMN('Non-energy Multiplier'!T$1),0)</f>
        <v>2156825524411.5</v>
      </c>
      <c r="U31" s="133">
        <f>$C31*VLOOKUP($A31,'Non-energy Multiplier'!$A$1:$AQ$44,COLUMN('Non-energy Multiplier'!U$1),0)</f>
        <v>2174432031060.6667</v>
      </c>
      <c r="V31" s="133">
        <f>$C31*VLOOKUP($A31,'Non-energy Multiplier'!$A$1:$AQ$44,COLUMN('Non-energy Multiplier'!V$1),0)</f>
        <v>2191125704765.7202</v>
      </c>
      <c r="W31" s="133">
        <f>$C31*VLOOKUP($A31,'Non-energy Multiplier'!$A$1:$AQ$44,COLUMN('Non-energy Multiplier'!W$1),0)</f>
        <v>2206908177106.8647</v>
      </c>
      <c r="X31" s="133">
        <f>$C31*VLOOKUP($A31,'Non-energy Multiplier'!$A$1:$AQ$44,COLUMN('Non-energy Multiplier'!X$1),0)</f>
        <v>2221782932561.1255</v>
      </c>
      <c r="Y31" s="133">
        <f>$C31*VLOOKUP($A31,'Non-energy Multiplier'!$A$1:$AQ$44,COLUMN('Non-energy Multiplier'!Y$1),0)</f>
        <v>2235755253876.6538</v>
      </c>
      <c r="Z31" s="133">
        <f>$C31*VLOOKUP($A31,'Non-energy Multiplier'!$A$1:$AQ$44,COLUMN('Non-energy Multiplier'!Z$1),0)</f>
        <v>2248832163413.2681</v>
      </c>
      <c r="AA31" s="133">
        <f>$C31*VLOOKUP($A31,'Non-energy Multiplier'!$A$1:$AQ$44,COLUMN('Non-energy Multiplier'!AA$1),0)</f>
        <v>2261022360881.019</v>
      </c>
      <c r="AB31" s="133">
        <f>$C31*VLOOKUP($A31,'Non-energy Multiplier'!$A$1:$AQ$44,COLUMN('Non-energy Multiplier'!AB$1),0)</f>
        <v>2272336157908.6333</v>
      </c>
      <c r="AC31" s="133">
        <f>$C31*VLOOKUP($A31,'Non-energy Multiplier'!$A$1:$AQ$44,COLUMN('Non-energy Multiplier'!AC$1),0)</f>
        <v>2282785409870.6689</v>
      </c>
      <c r="AD31" s="133">
        <f>$C31*VLOOKUP($A31,'Non-energy Multiplier'!$A$1:$AQ$44,COLUMN('Non-energy Multiplier'!AD$1),0)</f>
        <v>2292383445397.3784</v>
      </c>
      <c r="AE31" s="133">
        <f>$C31*VLOOKUP($A31,'Non-energy Multiplier'!$A$1:$AQ$44,COLUMN('Non-energy Multiplier'!AE$1),0)</f>
        <v>2301144993983.5928</v>
      </c>
      <c r="AF31" s="133">
        <f>$C31*VLOOKUP($A31,'Non-energy Multiplier'!$A$1:$AQ$44,COLUMN('Non-energy Multiplier'!AF$1),0)</f>
        <v>2309086112103.5518</v>
      </c>
      <c r="AG31" s="133">
        <f>$C31*VLOOKUP($A31,'Non-energy Multiplier'!$A$1:$AQ$44,COLUMN('Non-energy Multiplier'!AG$1),0)</f>
        <v>2316224108227.3364</v>
      </c>
      <c r="AH31" s="133">
        <f>$C31*VLOOKUP($A31,'Non-energy Multiplier'!$A$1:$AQ$44,COLUMN('Non-energy Multiplier'!AH$1),0)</f>
        <v>2322577467121.3271</v>
      </c>
      <c r="AI31" s="133">
        <f>$C31*VLOOKUP($A31,'Non-energy Multiplier'!$A$1:$AQ$44,COLUMN('Non-energy Multiplier'!AI$1),0)</f>
        <v>2328165773800.7271</v>
      </c>
      <c r="AJ31" s="133">
        <f>$C31*VLOOKUP($A31,'Non-energy Multiplier'!$A$1:$AQ$44,COLUMN('Non-energy Multiplier'!AJ$1),0)</f>
        <v>2333009637486.3018</v>
      </c>
      <c r="AK31" s="133">
        <f>$C31*VLOOKUP($A31,'Non-energy Multiplier'!$A$1:$AQ$44,COLUMN('Non-energy Multiplier'!AK$1),0)</f>
        <v>2337130615900.5806</v>
      </c>
      <c r="AL31" s="133">
        <f>$C31*VLOOKUP($A31,'Non-energy Multiplier'!$A$1:$AQ$44,COLUMN('Non-energy Multiplier'!AL$1),0)</f>
        <v>2340551140220.9272</v>
      </c>
      <c r="AM31" s="133">
        <f>$C31*VLOOKUP($A31,'Non-energy Multiplier'!$A$1:$AQ$44,COLUMN('Non-energy Multiplier'!AM$1),0)</f>
        <v>2343294440988.3154</v>
      </c>
      <c r="AN31" s="133">
        <f>$C31*VLOOKUP($A31,'Non-energy Multiplier'!$A$1:$AQ$44,COLUMN('Non-energy Multiplier'!AN$1),0)</f>
        <v>2345384475251.5869</v>
      </c>
      <c r="AO31" s="133">
        <f>$C31*VLOOKUP($A31,'Non-energy Multiplier'!$A$1:$AQ$44,COLUMN('Non-energy Multiplier'!AO$1),0)</f>
        <v>2346845855207.3359</v>
      </c>
      <c r="AP31" s="133">
        <f>$C31*VLOOKUP($A31,'Non-energy Multiplier'!$A$1:$AQ$44,COLUMN('Non-energy Multiplier'!AP$1),0)</f>
        <v>2347703778576.0972</v>
      </c>
      <c r="AQ31" s="133">
        <f>$C31*VLOOKUP($A31,'Non-energy Multiplier'!$A$1:$AQ$44,COLUMN('Non-energy Multiplier'!AQ$1),0)</f>
        <v>2347983960935.46</v>
      </c>
      <c r="AR31" s="133" t="str">
        <f>VLOOKUP($A31,'Sector Match'!$A$1:$B$43,2,0)</f>
        <v>other manufacturing 31T33</v>
      </c>
    </row>
    <row r="32" spans="1:44" x14ac:dyDescent="0.2">
      <c r="A32" s="12" t="s">
        <v>30</v>
      </c>
      <c r="B32" s="133">
        <f>'Non-energy Use 2019'!D145</f>
        <v>1094949264602.1648</v>
      </c>
      <c r="C32" s="133">
        <f>'Non-energy Use 2020'!D144</f>
        <v>1386111907343.6563</v>
      </c>
      <c r="D32" s="133">
        <f>$C32*VLOOKUP($A32,'Non-energy Multiplier'!$A$1:$AQ$44,COLUMN('Non-energy Multiplier'!D$1),0)</f>
        <v>1625048712282.905</v>
      </c>
      <c r="E32" s="133">
        <f>$C32*VLOOKUP($A32,'Non-energy Multiplier'!$A$1:$AQ$44,COLUMN('Non-energy Multiplier'!E$1),0)</f>
        <v>1710204402397.3704</v>
      </c>
      <c r="F32" s="133">
        <f>$C32*VLOOKUP($A32,'Non-energy Multiplier'!$A$1:$AQ$44,COLUMN('Non-energy Multiplier'!F$1),0)</f>
        <v>1749779739248.3984</v>
      </c>
      <c r="G32" s="133">
        <f>$C32*VLOOKUP($A32,'Non-energy Multiplier'!$A$1:$AQ$44,COLUMN('Non-energy Multiplier'!G$1),0)</f>
        <v>1847753447629.9316</v>
      </c>
      <c r="H32" s="133">
        <f>$C32*VLOOKUP($A32,'Non-energy Multiplier'!$A$1:$AQ$44,COLUMN('Non-energy Multiplier'!H$1),0)</f>
        <v>1971567971934.3831</v>
      </c>
      <c r="I32" s="133">
        <f>$C32*VLOOKUP($A32,'Non-energy Multiplier'!$A$1:$AQ$44,COLUMN('Non-energy Multiplier'!I$1),0)</f>
        <v>2088949482376.9814</v>
      </c>
      <c r="J32" s="133">
        <f>$C32*VLOOKUP($A32,'Non-energy Multiplier'!$A$1:$AQ$44,COLUMN('Non-energy Multiplier'!J$1),0)</f>
        <v>2193168796207.313</v>
      </c>
      <c r="K32" s="133">
        <f>$C32*VLOOKUP($A32,'Non-energy Multiplier'!$A$1:$AQ$44,COLUMN('Non-energy Multiplier'!K$1),0)</f>
        <v>2285510064502.1899</v>
      </c>
      <c r="L32" s="133">
        <f>$C32*VLOOKUP($A32,'Non-energy Multiplier'!$A$1:$AQ$44,COLUMN('Non-energy Multiplier'!L$1),0)</f>
        <v>2368100875272.4814</v>
      </c>
      <c r="M32" s="133">
        <f>$C32*VLOOKUP($A32,'Non-energy Multiplier'!$A$1:$AQ$44,COLUMN('Non-energy Multiplier'!M$1),0)</f>
        <v>2443780866626.3086</v>
      </c>
      <c r="N32" s="133">
        <f>$C32*VLOOKUP($A32,'Non-energy Multiplier'!$A$1:$AQ$44,COLUMN('Non-energy Multiplier'!N$1),0)</f>
        <v>2515459241164.0786</v>
      </c>
      <c r="O32" s="133">
        <f>$C32*VLOOKUP($A32,'Non-energy Multiplier'!$A$1:$AQ$44,COLUMN('Non-energy Multiplier'!O$1),0)</f>
        <v>2584336082696.8833</v>
      </c>
      <c r="P32" s="133">
        <f>$C32*VLOOKUP($A32,'Non-energy Multiplier'!$A$1:$AQ$44,COLUMN('Non-energy Multiplier'!P$1),0)</f>
        <v>2651246078060.4951</v>
      </c>
      <c r="Q32" s="133">
        <f>$C32*VLOOKUP($A32,'Non-energy Multiplier'!$A$1:$AQ$44,COLUMN('Non-energy Multiplier'!Q$1),0)</f>
        <v>2717146702720.3984</v>
      </c>
      <c r="R32" s="133">
        <f>$C32*VLOOKUP($A32,'Non-energy Multiplier'!$A$1:$AQ$44,COLUMN('Non-energy Multiplier'!R$1),0)</f>
        <v>2783112711477.522</v>
      </c>
      <c r="S32" s="133">
        <f>$C32*VLOOKUP($A32,'Non-energy Multiplier'!$A$1:$AQ$44,COLUMN('Non-energy Multiplier'!S$1),0)</f>
        <v>2850092063636.5249</v>
      </c>
      <c r="T32" s="133">
        <f>$C32*VLOOKUP($A32,'Non-energy Multiplier'!$A$1:$AQ$44,COLUMN('Non-energy Multiplier'!T$1),0)</f>
        <v>2918134910599.2124</v>
      </c>
      <c r="U32" s="133">
        <f>$C32*VLOOKUP($A32,'Non-energy Multiplier'!$A$1:$AQ$44,COLUMN('Non-energy Multiplier'!U$1),0)</f>
        <v>2987041744904.4038</v>
      </c>
      <c r="V32" s="133">
        <f>$C32*VLOOKUP($A32,'Non-energy Multiplier'!$A$1:$AQ$44,COLUMN('Non-energy Multiplier'!V$1),0)</f>
        <v>3056593823340.189</v>
      </c>
      <c r="W32" s="133">
        <f>$C32*VLOOKUP($A32,'Non-energy Multiplier'!$A$1:$AQ$44,COLUMN('Non-energy Multiplier'!W$1),0)</f>
        <v>3126552664531.293</v>
      </c>
      <c r="X32" s="133">
        <f>$C32*VLOOKUP($A32,'Non-energy Multiplier'!$A$1:$AQ$44,COLUMN('Non-energy Multiplier'!X$1),0)</f>
        <v>3196659720886.8716</v>
      </c>
      <c r="Y32" s="133">
        <f>$C32*VLOOKUP($A32,'Non-energy Multiplier'!$A$1:$AQ$44,COLUMN('Non-energy Multiplier'!Y$1),0)</f>
        <v>3266636249738.1245</v>
      </c>
      <c r="Z32" s="133">
        <f>$C32*VLOOKUP($A32,'Non-energy Multiplier'!$A$1:$AQ$44,COLUMN('Non-energy Multiplier'!Z$1),0)</f>
        <v>3336183408837.3848</v>
      </c>
      <c r="AA32" s="133">
        <f>$C32*VLOOKUP($A32,'Non-energy Multiplier'!$A$1:$AQ$44,COLUMN('Non-energy Multiplier'!AA$1),0)</f>
        <v>3404982601255.3701</v>
      </c>
      <c r="AB32" s="133">
        <f>$C32*VLOOKUP($A32,'Non-energy Multiplier'!$A$1:$AQ$44,COLUMN('Non-energy Multiplier'!AB$1),0)</f>
        <v>3472696094030.3213</v>
      </c>
      <c r="AC32" s="133">
        <f>$C32*VLOOKUP($A32,'Non-energy Multiplier'!$A$1:$AQ$44,COLUMN('Non-energy Multiplier'!AC$1),0)</f>
        <v>3538967933622.9976</v>
      </c>
      <c r="AD32" s="133">
        <f>$C32*VLOOKUP($A32,'Non-energy Multiplier'!$A$1:$AQ$44,COLUMN('Non-energy Multiplier'!AD$1),0)</f>
        <v>3603425179252.7734</v>
      </c>
      <c r="AE32" s="133">
        <f>$C32*VLOOKUP($A32,'Non-energy Multiplier'!$A$1:$AQ$44,COLUMN('Non-energy Multiplier'!AE$1),0)</f>
        <v>3665679472474.8457</v>
      </c>
      <c r="AF32" s="133">
        <f>$C32*VLOOKUP($A32,'Non-energy Multiplier'!$A$1:$AQ$44,COLUMN('Non-energy Multiplier'!AF$1),0)</f>
        <v>3725328957864.3032</v>
      </c>
      <c r="AG32" s="133">
        <f>$C32*VLOOKUP($A32,'Non-energy Multiplier'!$A$1:$AQ$44,COLUMN('Non-energy Multiplier'!AG$1),0)</f>
        <v>3781960565368.4038</v>
      </c>
      <c r="AH32" s="133">
        <f>$C32*VLOOKUP($A32,'Non-energy Multiplier'!$A$1:$AQ$44,COLUMN('Non-energy Multiplier'!AH$1),0)</f>
        <v>3835152659762.061</v>
      </c>
      <c r="AI32" s="133">
        <f>$C32*VLOOKUP($A32,'Non-energy Multiplier'!$A$1:$AQ$44,COLUMN('Non-energy Multiplier'!AI$1),0)</f>
        <v>3884478056702.5103</v>
      </c>
      <c r="AJ32" s="133">
        <f>$C32*VLOOKUP($A32,'Non-energy Multiplier'!$A$1:$AQ$44,COLUMN('Non-energy Multiplier'!AJ$1),0)</f>
        <v>3929507398161.814</v>
      </c>
      <c r="AK32" s="133">
        <f>$C32*VLOOKUP($A32,'Non-energy Multiplier'!$A$1:$AQ$44,COLUMN('Non-energy Multiplier'!AK$1),0)</f>
        <v>3969812872580.8564</v>
      </c>
      <c r="AL32" s="133">
        <f>$C32*VLOOKUP($A32,'Non-energy Multiplier'!$A$1:$AQ$44,COLUMN('Non-energy Multiplier'!AL$1),0)</f>
        <v>4004972257028.5684</v>
      </c>
      <c r="AM32" s="133">
        <f>$C32*VLOOKUP($A32,'Non-energy Multiplier'!$A$1:$AQ$44,COLUMN('Non-energy Multiplier'!AM$1),0)</f>
        <v>4034573250087.7979</v>
      </c>
      <c r="AN32" s="133">
        <f>$C32*VLOOKUP($A32,'Non-energy Multiplier'!$A$1:$AQ$44,COLUMN('Non-energy Multiplier'!AN$1),0)</f>
        <v>4058218055280.9341</v>
      </c>
      <c r="AO32" s="133">
        <f>$C32*VLOOKUP($A32,'Non-energy Multiplier'!$A$1:$AQ$44,COLUMN('Non-energy Multiplier'!AO$1),0)</f>
        <v>4075528165783.1846</v>
      </c>
      <c r="AP32" s="133">
        <f>$C32*VLOOKUP($A32,'Non-energy Multiplier'!$A$1:$AQ$44,COLUMN('Non-energy Multiplier'!AP$1),0)</f>
        <v>4086149292167.5601</v>
      </c>
      <c r="AQ32" s="133">
        <f>$C32*VLOOKUP($A32,'Non-energy Multiplier'!$A$1:$AQ$44,COLUMN('Non-energy Multiplier'!AQ$1),0)</f>
        <v>4089756366232.2148</v>
      </c>
      <c r="AR32" s="133" t="str">
        <f>VLOOKUP($A32,'Sector Match'!$A$1:$B$43,2,0)</f>
        <v>glass and glass products 231</v>
      </c>
    </row>
    <row r="33" spans="1:44" x14ac:dyDescent="0.2">
      <c r="A33" s="12" t="s">
        <v>31</v>
      </c>
      <c r="B33" s="133">
        <f>'Non-energy Use 2019'!D146</f>
        <v>3510278524753.9995</v>
      </c>
      <c r="C33" s="133">
        <f>'Non-energy Use 2020'!D145</f>
        <v>3141322579286.4854</v>
      </c>
      <c r="D33" s="133">
        <f>$C33*VLOOKUP($A33,'Non-energy Multiplier'!$A$1:$AQ$44,COLUMN('Non-energy Multiplier'!D$1),0)</f>
        <v>3344409084037.3569</v>
      </c>
      <c r="E33" s="133">
        <f>$C33*VLOOKUP($A33,'Non-energy Multiplier'!$A$1:$AQ$44,COLUMN('Non-energy Multiplier'!E$1),0)</f>
        <v>3682886591955.4756</v>
      </c>
      <c r="F33" s="133">
        <f>$C33*VLOOKUP($A33,'Non-energy Multiplier'!$A$1:$AQ$44,COLUMN('Non-energy Multiplier'!F$1),0)</f>
        <v>3980746798923.4209</v>
      </c>
      <c r="G33" s="133">
        <f>$C33*VLOOKUP($A33,'Non-energy Multiplier'!$A$1:$AQ$44,COLUMN('Non-energy Multiplier'!G$1),0)</f>
        <v>4237989704941.1909</v>
      </c>
      <c r="H33" s="133">
        <f>$C33*VLOOKUP($A33,'Non-energy Multiplier'!$A$1:$AQ$44,COLUMN('Non-energy Multiplier'!H$1),0)</f>
        <v>4495232610958.9609</v>
      </c>
      <c r="I33" s="133">
        <f>$C33*VLOOKUP($A33,'Non-energy Multiplier'!$A$1:$AQ$44,COLUMN('Non-energy Multiplier'!I$1),0)</f>
        <v>4628424688320.708</v>
      </c>
      <c r="J33" s="133">
        <f>$C33*VLOOKUP($A33,'Non-energy Multiplier'!$A$1:$AQ$44,COLUMN('Non-energy Multiplier'!J$1),0)</f>
        <v>4761616765682.4551</v>
      </c>
      <c r="K33" s="133">
        <f>$C33*VLOOKUP($A33,'Non-energy Multiplier'!$A$1:$AQ$44,COLUMN('Non-energy Multiplier'!K$1),0)</f>
        <v>4894808843044.2012</v>
      </c>
      <c r="L33" s="133">
        <f>$C33*VLOOKUP($A33,'Non-energy Multiplier'!$A$1:$AQ$44,COLUMN('Non-energy Multiplier'!L$1),0)</f>
        <v>5028000920405.9482</v>
      </c>
      <c r="M33" s="133">
        <f>$C33*VLOOKUP($A33,'Non-energy Multiplier'!$A$1:$AQ$44,COLUMN('Non-energy Multiplier'!M$1),0)</f>
        <v>5161192997767.6963</v>
      </c>
      <c r="N33" s="133">
        <f>$C33*VLOOKUP($A33,'Non-energy Multiplier'!$A$1:$AQ$44,COLUMN('Non-energy Multiplier'!N$1),0)</f>
        <v>5227789036448.5693</v>
      </c>
      <c r="O33" s="133">
        <f>$C33*VLOOKUP($A33,'Non-energy Multiplier'!$A$1:$AQ$44,COLUMN('Non-energy Multiplier'!O$1),0)</f>
        <v>5294385075129.4414</v>
      </c>
      <c r="P33" s="133">
        <f>$C33*VLOOKUP($A33,'Non-energy Multiplier'!$A$1:$AQ$44,COLUMN('Non-energy Multiplier'!P$1),0)</f>
        <v>5360981113810.3145</v>
      </c>
      <c r="Q33" s="133">
        <f>$C33*VLOOKUP($A33,'Non-energy Multiplier'!$A$1:$AQ$44,COLUMN('Non-energy Multiplier'!Q$1),0)</f>
        <v>5427577152491.1885</v>
      </c>
      <c r="R33" s="133">
        <f>$C33*VLOOKUP($A33,'Non-energy Multiplier'!$A$1:$AQ$44,COLUMN('Non-energy Multiplier'!R$1),0)</f>
        <v>5494173191172.0625</v>
      </c>
      <c r="S33" s="133">
        <f>$C33*VLOOKUP($A33,'Non-energy Multiplier'!$A$1:$AQ$44,COLUMN('Non-energy Multiplier'!S$1),0)</f>
        <v>5477524181501.8447</v>
      </c>
      <c r="T33" s="133">
        <f>$C33*VLOOKUP($A33,'Non-energy Multiplier'!$A$1:$AQ$44,COLUMN('Non-energy Multiplier'!T$1),0)</f>
        <v>5460875171831.627</v>
      </c>
      <c r="U33" s="133">
        <f>$C33*VLOOKUP($A33,'Non-energy Multiplier'!$A$1:$AQ$44,COLUMN('Non-energy Multiplier'!U$1),0)</f>
        <v>5444226162161.4082</v>
      </c>
      <c r="V33" s="133">
        <f>$C33*VLOOKUP($A33,'Non-energy Multiplier'!$A$1:$AQ$44,COLUMN('Non-energy Multiplier'!V$1),0)</f>
        <v>5427577152491.1904</v>
      </c>
      <c r="W33" s="133">
        <f>$C33*VLOOKUP($A33,'Non-energy Multiplier'!$A$1:$AQ$44,COLUMN('Non-energy Multiplier'!W$1),0)</f>
        <v>5410928142820.9707</v>
      </c>
      <c r="X33" s="133">
        <f>$C33*VLOOKUP($A33,'Non-energy Multiplier'!$A$1:$AQ$44,COLUMN('Non-energy Multiplier'!X$1),0)</f>
        <v>5394279133150.752</v>
      </c>
      <c r="Y33" s="133">
        <f>$C33*VLOOKUP($A33,'Non-energy Multiplier'!$A$1:$AQ$44,COLUMN('Non-energy Multiplier'!Y$1),0)</f>
        <v>5377630123480.5342</v>
      </c>
      <c r="Z33" s="133">
        <f>$C33*VLOOKUP($A33,'Non-energy Multiplier'!$A$1:$AQ$44,COLUMN('Non-energy Multiplier'!Z$1),0)</f>
        <v>5360981113810.3164</v>
      </c>
      <c r="AA33" s="133">
        <f>$C33*VLOOKUP($A33,'Non-energy Multiplier'!$A$1:$AQ$44,COLUMN('Non-energy Multiplier'!AA$1),0)</f>
        <v>5344332104140.0977</v>
      </c>
      <c r="AB33" s="133">
        <f>$C33*VLOOKUP($A33,'Non-energy Multiplier'!$A$1:$AQ$44,COLUMN('Non-energy Multiplier'!AB$1),0)</f>
        <v>5327683094469.8799</v>
      </c>
      <c r="AC33" s="133">
        <f>$C33*VLOOKUP($A33,'Non-energy Multiplier'!$A$1:$AQ$44,COLUMN('Non-energy Multiplier'!AC$1),0)</f>
        <v>5311034084799.6611</v>
      </c>
      <c r="AD33" s="133">
        <f>$C33*VLOOKUP($A33,'Non-energy Multiplier'!$A$1:$AQ$44,COLUMN('Non-energy Multiplier'!AD$1),0)</f>
        <v>5294385075129.4434</v>
      </c>
      <c r="AE33" s="133">
        <f>$C33*VLOOKUP($A33,'Non-energy Multiplier'!$A$1:$AQ$44,COLUMN('Non-energy Multiplier'!AE$1),0)</f>
        <v>5277736065459.2256</v>
      </c>
      <c r="AF33" s="133">
        <f>$C33*VLOOKUP($A33,'Non-energy Multiplier'!$A$1:$AQ$44,COLUMN('Non-energy Multiplier'!AF$1),0)</f>
        <v>5261087055789.0068</v>
      </c>
      <c r="AG33" s="133">
        <f>$C33*VLOOKUP($A33,'Non-energy Multiplier'!$A$1:$AQ$44,COLUMN('Non-energy Multiplier'!AG$1),0)</f>
        <v>5244438046118.7871</v>
      </c>
      <c r="AH33" s="133">
        <f>$C33*VLOOKUP($A33,'Non-energy Multiplier'!$A$1:$AQ$44,COLUMN('Non-energy Multiplier'!AH$1),0)</f>
        <v>5237778442250.7002</v>
      </c>
      <c r="AI33" s="133">
        <f>$C33*VLOOKUP($A33,'Non-energy Multiplier'!$A$1:$AQ$44,COLUMN('Non-energy Multiplier'!AI$1),0)</f>
        <v>5231118838382.6123</v>
      </c>
      <c r="AJ33" s="133">
        <f>$C33*VLOOKUP($A33,'Non-energy Multiplier'!$A$1:$AQ$44,COLUMN('Non-energy Multiplier'!AJ$1),0)</f>
        <v>5224459234514.5254</v>
      </c>
      <c r="AK33" s="133">
        <f>$C33*VLOOKUP($A33,'Non-energy Multiplier'!$A$1:$AQ$44,COLUMN('Non-energy Multiplier'!AK$1),0)</f>
        <v>5217799630646.4385</v>
      </c>
      <c r="AL33" s="133">
        <f>$C33*VLOOKUP($A33,'Non-energy Multiplier'!$A$1:$AQ$44,COLUMN('Non-energy Multiplier'!AL$1),0)</f>
        <v>5211140026778.3506</v>
      </c>
      <c r="AM33" s="133">
        <f>$C33*VLOOKUP($A33,'Non-energy Multiplier'!$A$1:$AQ$44,COLUMN('Non-energy Multiplier'!AM$1),0)</f>
        <v>5201150620976.2197</v>
      </c>
      <c r="AN33" s="133">
        <f>$C33*VLOOKUP($A33,'Non-energy Multiplier'!$A$1:$AQ$44,COLUMN('Non-energy Multiplier'!AN$1),0)</f>
        <v>5191161215174.0889</v>
      </c>
      <c r="AO33" s="133">
        <f>$C33*VLOOKUP($A33,'Non-energy Multiplier'!$A$1:$AQ$44,COLUMN('Non-energy Multiplier'!AO$1),0)</f>
        <v>5181171809371.958</v>
      </c>
      <c r="AP33" s="133">
        <f>$C33*VLOOKUP($A33,'Non-energy Multiplier'!$A$1:$AQ$44,COLUMN('Non-energy Multiplier'!AP$1),0)</f>
        <v>5171182403569.8271</v>
      </c>
      <c r="AQ33" s="133">
        <f>$C33*VLOOKUP($A33,'Non-energy Multiplier'!$A$1:$AQ$44,COLUMN('Non-energy Multiplier'!AQ$1),0)</f>
        <v>5161192997767.6953</v>
      </c>
      <c r="AR33" s="133" t="str">
        <f>VLOOKUP($A33,'Sector Match'!$A$1:$B$43,2,0)</f>
        <v>road vehicles 29</v>
      </c>
    </row>
    <row r="34" spans="1:44" x14ac:dyDescent="0.2">
      <c r="A34" s="12" t="s">
        <v>32</v>
      </c>
      <c r="B34" s="133">
        <f>'Non-energy Use 2019'!D147</f>
        <v>88562072872.233932</v>
      </c>
      <c r="C34" s="133">
        <f>'Non-energy Use 2020'!D146</f>
        <v>127458566192.52011</v>
      </c>
      <c r="D34" s="133">
        <f>$C34*VLOOKUP($A34,'Non-energy Multiplier'!$A$1:$AQ$44,COLUMN('Non-energy Multiplier'!D$1),0)</f>
        <v>143856009809.08264</v>
      </c>
      <c r="E34" s="133">
        <f>$C34*VLOOKUP($A34,'Non-energy Multiplier'!$A$1:$AQ$44,COLUMN('Non-energy Multiplier'!E$1),0)</f>
        <v>149640740053.05496</v>
      </c>
      <c r="F34" s="133">
        <f>$C34*VLOOKUP($A34,'Non-energy Multiplier'!$A$1:$AQ$44,COLUMN('Non-energy Multiplier'!F$1),0)</f>
        <v>150975041024.86374</v>
      </c>
      <c r="G34" s="133">
        <f>$C34*VLOOKUP($A34,'Non-energy Multiplier'!$A$1:$AQ$44,COLUMN('Non-energy Multiplier'!G$1),0)</f>
        <v>154237241887.50598</v>
      </c>
      <c r="H34" s="133">
        <f>$C34*VLOOKUP($A34,'Non-energy Multiplier'!$A$1:$AQ$44,COLUMN('Non-energy Multiplier'!H$1),0)</f>
        <v>158299440849.75848</v>
      </c>
      <c r="I34" s="133">
        <f>$C34*VLOOKUP($A34,'Non-energy Multiplier'!$A$1:$AQ$44,COLUMN('Non-energy Multiplier'!I$1),0)</f>
        <v>162153571512.82352</v>
      </c>
      <c r="J34" s="133">
        <f>$C34*VLOOKUP($A34,'Non-energy Multiplier'!$A$1:$AQ$44,COLUMN('Non-energy Multiplier'!J$1),0)</f>
        <v>165568043233.27301</v>
      </c>
      <c r="K34" s="133">
        <f>$C34*VLOOKUP($A34,'Non-energy Multiplier'!$A$1:$AQ$44,COLUMN('Non-energy Multiplier'!K$1),0)</f>
        <v>168519028018.19098</v>
      </c>
      <c r="L34" s="133">
        <f>$C34*VLOOKUP($A34,'Non-energy Multiplier'!$A$1:$AQ$44,COLUMN('Non-energy Multiplier'!L$1),0)</f>
        <v>170987112909.66931</v>
      </c>
      <c r="M34" s="133">
        <f>$C34*VLOOKUP($A34,'Non-energy Multiplier'!$A$1:$AQ$44,COLUMN('Non-energy Multiplier'!M$1),0)</f>
        <v>172957496345.36612</v>
      </c>
      <c r="N34" s="133">
        <f>$C34*VLOOKUP($A34,'Non-energy Multiplier'!$A$1:$AQ$44,COLUMN('Non-energy Multiplier'!N$1),0)</f>
        <v>174432050778.53088</v>
      </c>
      <c r="O34" s="133">
        <f>$C34*VLOOKUP($A34,'Non-energy Multiplier'!$A$1:$AQ$44,COLUMN('Non-energy Multiplier'!O$1),0)</f>
        <v>175465737819.03989</v>
      </c>
      <c r="P34" s="133">
        <f>$C34*VLOOKUP($A34,'Non-energy Multiplier'!$A$1:$AQ$44,COLUMN('Non-energy Multiplier'!P$1),0)</f>
        <v>176130879844.38071</v>
      </c>
      <c r="Q34" s="133">
        <f>$C34*VLOOKUP($A34,'Non-energy Multiplier'!$A$1:$AQ$44,COLUMN('Non-energy Multiplier'!Q$1),0)</f>
        <v>176503700061.64526</v>
      </c>
      <c r="R34" s="133">
        <f>$C34*VLOOKUP($A34,'Non-energy Multiplier'!$A$1:$AQ$44,COLUMN('Non-energy Multiplier'!R$1),0)</f>
        <v>176662856867.51361</v>
      </c>
      <c r="S34" s="133">
        <f>$C34*VLOOKUP($A34,'Non-energy Multiplier'!$A$1:$AQ$44,COLUMN('Non-energy Multiplier'!S$1),0)</f>
        <v>176676622044.73145</v>
      </c>
      <c r="T34" s="133">
        <f>$C34*VLOOKUP($A34,'Non-energy Multiplier'!$A$1:$AQ$44,COLUMN('Non-energy Multiplier'!T$1),0)</f>
        <v>176567079982.6759</v>
      </c>
      <c r="U34" s="133">
        <f>$C34*VLOOKUP($A34,'Non-energy Multiplier'!$A$1:$AQ$44,COLUMN('Non-energy Multiplier'!U$1),0)</f>
        <v>176344890913.29642</v>
      </c>
      <c r="V34" s="133">
        <f>$C34*VLOOKUP($A34,'Non-energy Multiplier'!$A$1:$AQ$44,COLUMN('Non-energy Multiplier'!V$1),0)</f>
        <v>176020892032.60507</v>
      </c>
      <c r="W34" s="133">
        <f>$C34*VLOOKUP($A34,'Non-energy Multiplier'!$A$1:$AQ$44,COLUMN('Non-energy Multiplier'!W$1),0)</f>
        <v>175606032890.94443</v>
      </c>
      <c r="X34" s="133">
        <f>$C34*VLOOKUP($A34,'Non-energy Multiplier'!$A$1:$AQ$44,COLUMN('Non-energy Multiplier'!X$1),0)</f>
        <v>175111316983.85904</v>
      </c>
      <c r="Y34" s="133">
        <f>$C34*VLOOKUP($A34,'Non-energy Multiplier'!$A$1:$AQ$44,COLUMN('Non-energy Multiplier'!Y$1),0)</f>
        <v>174547749799.78256</v>
      </c>
      <c r="Z34" s="133">
        <f>$C34*VLOOKUP($A34,'Non-energy Multiplier'!$A$1:$AQ$44,COLUMN('Non-energy Multiplier'!Z$1),0)</f>
        <v>173926293488.35037</v>
      </c>
      <c r="AA34" s="133">
        <f>$C34*VLOOKUP($A34,'Non-energy Multiplier'!$A$1:$AQ$44,COLUMN('Non-energy Multiplier'!AA$1),0)</f>
        <v>173257828231.10529</v>
      </c>
      <c r="AB34" s="133">
        <f>$C34*VLOOKUP($A34,'Non-energy Multiplier'!$A$1:$AQ$44,COLUMN('Non-energy Multiplier'!AB$1),0)</f>
        <v>172553120325.25763</v>
      </c>
      <c r="AC34" s="133">
        <f>$C34*VLOOKUP($A34,'Non-energy Multiplier'!$A$1:$AQ$44,COLUMN('Non-energy Multiplier'!AC$1),0)</f>
        <v>171822796931.28894</v>
      </c>
      <c r="AD34" s="133">
        <f>$C34*VLOOKUP($A34,'Non-energy Multiplier'!$A$1:$AQ$44,COLUMN('Non-energy Multiplier'!AD$1),0)</f>
        <v>171077327386.72574</v>
      </c>
      <c r="AE34" s="133">
        <f>$C34*VLOOKUP($A34,'Non-energy Multiplier'!$A$1:$AQ$44,COLUMN('Non-energy Multiplier'!AE$1),0)</f>
        <v>170327010951.19803</v>
      </c>
      <c r="AF34" s="133">
        <f>$C34*VLOOKUP($A34,'Non-energy Multiplier'!$A$1:$AQ$44,COLUMN('Non-energy Multiplier'!AF$1),0)</f>
        <v>169581970821.82376</v>
      </c>
      <c r="AG34" s="133">
        <f>$C34*VLOOKUP($A34,'Non-energy Multiplier'!$A$1:$AQ$44,COLUMN('Non-energy Multiplier'!AG$1),0)</f>
        <v>168852154242.61694</v>
      </c>
      <c r="AH34" s="133">
        <f>$C34*VLOOKUP($A34,'Non-energy Multiplier'!$A$1:$AQ$44,COLUMN('Non-energy Multiplier'!AH$1),0)</f>
        <v>168147338526.69241</v>
      </c>
      <c r="AI34" s="133">
        <f>$C34*VLOOKUP($A34,'Non-energy Multiplier'!$A$1:$AQ$44,COLUMN('Non-energy Multiplier'!AI$1),0)</f>
        <v>167477142815.05417</v>
      </c>
      <c r="AJ34" s="133">
        <f>$C34*VLOOKUP($A34,'Non-energy Multiplier'!$A$1:$AQ$44,COLUMN('Non-energy Multiplier'!AJ$1),0)</f>
        <v>166851045410.35193</v>
      </c>
      <c r="AK34" s="133">
        <f>$C34*VLOOKUP($A34,'Non-energy Multiplier'!$A$1:$AQ$44,COLUMN('Non-energy Multiplier'!AK$1),0)</f>
        <v>166278406547.7211</v>
      </c>
      <c r="AL34" s="133">
        <f>$C34*VLOOKUP($A34,'Non-energy Multiplier'!$A$1:$AQ$44,COLUMN('Non-energy Multiplier'!AL$1),0)</f>
        <v>165768496497.40845</v>
      </c>
      <c r="AM34" s="133">
        <f>$C34*VLOOKUP($A34,'Non-energy Multiplier'!$A$1:$AQ$44,COLUMN('Non-energy Multiplier'!AM$1),0)</f>
        <v>165330528935.06686</v>
      </c>
      <c r="AN34" s="133">
        <f>$C34*VLOOKUP($A34,'Non-energy Multiplier'!$A$1:$AQ$44,COLUMN('Non-energy Multiplier'!AN$1),0)</f>
        <v>164973699565.28036</v>
      </c>
      <c r="AO34" s="133">
        <f>$C34*VLOOKUP($A34,'Non-energy Multiplier'!$A$1:$AQ$44,COLUMN('Non-energy Multiplier'!AO$1),0)</f>
        <v>164707230042.04691</v>
      </c>
      <c r="AP34" s="133">
        <f>$C34*VLOOKUP($A34,'Non-energy Multiplier'!$A$1:$AQ$44,COLUMN('Non-energy Multiplier'!AP$1),0)</f>
        <v>164540417296.86493</v>
      </c>
      <c r="AQ34" s="133">
        <f>$C34*VLOOKUP($A34,'Non-energy Multiplier'!$A$1:$AQ$44,COLUMN('Non-energy Multiplier'!AQ$1),0)</f>
        <v>164482688461.04977</v>
      </c>
      <c r="AR34" s="133" t="str">
        <f>VLOOKUP($A34,'Sector Match'!$A$1:$B$43,2,0)</f>
        <v>nonroad vehicles 30</v>
      </c>
    </row>
    <row r="35" spans="1:44" x14ac:dyDescent="0.2">
      <c r="A35" s="12" t="s">
        <v>33</v>
      </c>
      <c r="B35" s="133">
        <f>'Non-energy Use 2019'!D148</f>
        <v>0</v>
      </c>
      <c r="C35" s="133">
        <f>'Non-energy Use 2020'!D147</f>
        <v>0</v>
      </c>
      <c r="D35" s="133">
        <f>$C35*VLOOKUP($A35,'Non-energy Multiplier'!$A$1:$AQ$44,COLUMN('Non-energy Multiplier'!D$1),0)</f>
        <v>0</v>
      </c>
      <c r="E35" s="133">
        <f>$C35*VLOOKUP($A35,'Non-energy Multiplier'!$A$1:$AQ$44,COLUMN('Non-energy Multiplier'!E$1),0)</f>
        <v>0</v>
      </c>
      <c r="F35" s="133">
        <f>$C35*VLOOKUP($A35,'Non-energy Multiplier'!$A$1:$AQ$44,COLUMN('Non-energy Multiplier'!F$1),0)</f>
        <v>0</v>
      </c>
      <c r="G35" s="133">
        <f>$C35*VLOOKUP($A35,'Non-energy Multiplier'!$A$1:$AQ$44,COLUMN('Non-energy Multiplier'!G$1),0)</f>
        <v>0</v>
      </c>
      <c r="H35" s="133">
        <f>$C35*VLOOKUP($A35,'Non-energy Multiplier'!$A$1:$AQ$44,COLUMN('Non-energy Multiplier'!H$1),0)</f>
        <v>0</v>
      </c>
      <c r="I35" s="133">
        <f>$C35*VLOOKUP($A35,'Non-energy Multiplier'!$A$1:$AQ$44,COLUMN('Non-energy Multiplier'!I$1),0)</f>
        <v>0</v>
      </c>
      <c r="J35" s="133">
        <f>$C35*VLOOKUP($A35,'Non-energy Multiplier'!$A$1:$AQ$44,COLUMN('Non-energy Multiplier'!J$1),0)</f>
        <v>0</v>
      </c>
      <c r="K35" s="133">
        <f>$C35*VLOOKUP($A35,'Non-energy Multiplier'!$A$1:$AQ$44,COLUMN('Non-energy Multiplier'!K$1),0)</f>
        <v>0</v>
      </c>
      <c r="L35" s="133">
        <f>$C35*VLOOKUP($A35,'Non-energy Multiplier'!$A$1:$AQ$44,COLUMN('Non-energy Multiplier'!L$1),0)</f>
        <v>0</v>
      </c>
      <c r="M35" s="133">
        <f>$C35*VLOOKUP($A35,'Non-energy Multiplier'!$A$1:$AQ$44,COLUMN('Non-energy Multiplier'!M$1),0)</f>
        <v>0</v>
      </c>
      <c r="N35" s="133">
        <f>$C35*VLOOKUP($A35,'Non-energy Multiplier'!$A$1:$AQ$44,COLUMN('Non-energy Multiplier'!N$1),0)</f>
        <v>0</v>
      </c>
      <c r="O35" s="133">
        <f>$C35*VLOOKUP($A35,'Non-energy Multiplier'!$A$1:$AQ$44,COLUMN('Non-energy Multiplier'!O$1),0)</f>
        <v>0</v>
      </c>
      <c r="P35" s="133">
        <f>$C35*VLOOKUP($A35,'Non-energy Multiplier'!$A$1:$AQ$44,COLUMN('Non-energy Multiplier'!P$1),0)</f>
        <v>0</v>
      </c>
      <c r="Q35" s="133">
        <f>$C35*VLOOKUP($A35,'Non-energy Multiplier'!$A$1:$AQ$44,COLUMN('Non-energy Multiplier'!Q$1),0)</f>
        <v>0</v>
      </c>
      <c r="R35" s="133">
        <f>$C35*VLOOKUP($A35,'Non-energy Multiplier'!$A$1:$AQ$44,COLUMN('Non-energy Multiplier'!R$1),0)</f>
        <v>0</v>
      </c>
      <c r="S35" s="133">
        <f>$C35*VLOOKUP($A35,'Non-energy Multiplier'!$A$1:$AQ$44,COLUMN('Non-energy Multiplier'!S$1),0)</f>
        <v>0</v>
      </c>
      <c r="T35" s="133">
        <f>$C35*VLOOKUP($A35,'Non-energy Multiplier'!$A$1:$AQ$44,COLUMN('Non-energy Multiplier'!T$1),0)</f>
        <v>0</v>
      </c>
      <c r="U35" s="133">
        <f>$C35*VLOOKUP($A35,'Non-energy Multiplier'!$A$1:$AQ$44,COLUMN('Non-energy Multiplier'!U$1),0)</f>
        <v>0</v>
      </c>
      <c r="V35" s="133">
        <f>$C35*VLOOKUP($A35,'Non-energy Multiplier'!$A$1:$AQ$44,COLUMN('Non-energy Multiplier'!V$1),0)</f>
        <v>0</v>
      </c>
      <c r="W35" s="133">
        <f>$C35*VLOOKUP($A35,'Non-energy Multiplier'!$A$1:$AQ$44,COLUMN('Non-energy Multiplier'!W$1),0)</f>
        <v>0</v>
      </c>
      <c r="X35" s="133">
        <f>$C35*VLOOKUP($A35,'Non-energy Multiplier'!$A$1:$AQ$44,COLUMN('Non-energy Multiplier'!X$1),0)</f>
        <v>0</v>
      </c>
      <c r="Y35" s="133">
        <f>$C35*VLOOKUP($A35,'Non-energy Multiplier'!$A$1:$AQ$44,COLUMN('Non-energy Multiplier'!Y$1),0)</f>
        <v>0</v>
      </c>
      <c r="Z35" s="133">
        <f>$C35*VLOOKUP($A35,'Non-energy Multiplier'!$A$1:$AQ$44,COLUMN('Non-energy Multiplier'!Z$1),0)</f>
        <v>0</v>
      </c>
      <c r="AA35" s="133">
        <f>$C35*VLOOKUP($A35,'Non-energy Multiplier'!$A$1:$AQ$44,COLUMN('Non-energy Multiplier'!AA$1),0)</f>
        <v>0</v>
      </c>
      <c r="AB35" s="133">
        <f>$C35*VLOOKUP($A35,'Non-energy Multiplier'!$A$1:$AQ$44,COLUMN('Non-energy Multiplier'!AB$1),0)</f>
        <v>0</v>
      </c>
      <c r="AC35" s="133">
        <f>$C35*VLOOKUP($A35,'Non-energy Multiplier'!$A$1:$AQ$44,COLUMN('Non-energy Multiplier'!AC$1),0)</f>
        <v>0</v>
      </c>
      <c r="AD35" s="133">
        <f>$C35*VLOOKUP($A35,'Non-energy Multiplier'!$A$1:$AQ$44,COLUMN('Non-energy Multiplier'!AD$1),0)</f>
        <v>0</v>
      </c>
      <c r="AE35" s="133">
        <f>$C35*VLOOKUP($A35,'Non-energy Multiplier'!$A$1:$AQ$44,COLUMN('Non-energy Multiplier'!AE$1),0)</f>
        <v>0</v>
      </c>
      <c r="AF35" s="133">
        <f>$C35*VLOOKUP($A35,'Non-energy Multiplier'!$A$1:$AQ$44,COLUMN('Non-energy Multiplier'!AF$1),0)</f>
        <v>0</v>
      </c>
      <c r="AG35" s="133">
        <f>$C35*VLOOKUP($A35,'Non-energy Multiplier'!$A$1:$AQ$44,COLUMN('Non-energy Multiplier'!AG$1),0)</f>
        <v>0</v>
      </c>
      <c r="AH35" s="133">
        <f>$C35*VLOOKUP($A35,'Non-energy Multiplier'!$A$1:$AQ$44,COLUMN('Non-energy Multiplier'!AH$1),0)</f>
        <v>0</v>
      </c>
      <c r="AI35" s="133">
        <f>$C35*VLOOKUP($A35,'Non-energy Multiplier'!$A$1:$AQ$44,COLUMN('Non-energy Multiplier'!AI$1),0)</f>
        <v>0</v>
      </c>
      <c r="AJ35" s="133">
        <f>$C35*VLOOKUP($A35,'Non-energy Multiplier'!$A$1:$AQ$44,COLUMN('Non-energy Multiplier'!AJ$1),0)</f>
        <v>0</v>
      </c>
      <c r="AK35" s="133">
        <f>$C35*VLOOKUP($A35,'Non-energy Multiplier'!$A$1:$AQ$44,COLUMN('Non-energy Multiplier'!AK$1),0)</f>
        <v>0</v>
      </c>
      <c r="AL35" s="133">
        <f>$C35*VLOOKUP($A35,'Non-energy Multiplier'!$A$1:$AQ$44,COLUMN('Non-energy Multiplier'!AL$1),0)</f>
        <v>0</v>
      </c>
      <c r="AM35" s="133">
        <f>$C35*VLOOKUP($A35,'Non-energy Multiplier'!$A$1:$AQ$44,COLUMN('Non-energy Multiplier'!AM$1),0)</f>
        <v>0</v>
      </c>
      <c r="AN35" s="133">
        <f>$C35*VLOOKUP($A35,'Non-energy Multiplier'!$A$1:$AQ$44,COLUMN('Non-energy Multiplier'!AN$1),0)</f>
        <v>0</v>
      </c>
      <c r="AO35" s="133">
        <f>$C35*VLOOKUP($A35,'Non-energy Multiplier'!$A$1:$AQ$44,COLUMN('Non-energy Multiplier'!AO$1),0)</f>
        <v>0</v>
      </c>
      <c r="AP35" s="133">
        <f>$C35*VLOOKUP($A35,'Non-energy Multiplier'!$A$1:$AQ$44,COLUMN('Non-energy Multiplier'!AP$1),0)</f>
        <v>0</v>
      </c>
      <c r="AQ35" s="133">
        <f>$C35*VLOOKUP($A35,'Non-energy Multiplier'!$A$1:$AQ$44,COLUMN('Non-energy Multiplier'!AQ$1),0)</f>
        <v>0</v>
      </c>
      <c r="AR35" s="133" t="str">
        <f>VLOOKUP($A35,'Sector Match'!$A$1:$B$43,2,0)</f>
        <v>appliances and electrical equipment 27</v>
      </c>
    </row>
    <row r="36" spans="1:44" x14ac:dyDescent="0.2">
      <c r="A36" s="12" t="s">
        <v>34</v>
      </c>
      <c r="B36" s="133">
        <f>'Non-energy Use 2019'!D149</f>
        <v>0</v>
      </c>
      <c r="C36" s="133">
        <f>'Non-energy Use 2020'!D148</f>
        <v>0</v>
      </c>
      <c r="D36" s="133">
        <f>$C36*VLOOKUP($A36,'Non-energy Multiplier'!$A$1:$AQ$44,COLUMN('Non-energy Multiplier'!D$1),0)</f>
        <v>0</v>
      </c>
      <c r="E36" s="133">
        <f>$C36*VLOOKUP($A36,'Non-energy Multiplier'!$A$1:$AQ$44,COLUMN('Non-energy Multiplier'!E$1),0)</f>
        <v>0</v>
      </c>
      <c r="F36" s="133">
        <f>$C36*VLOOKUP($A36,'Non-energy Multiplier'!$A$1:$AQ$44,COLUMN('Non-energy Multiplier'!F$1),0)</f>
        <v>0</v>
      </c>
      <c r="G36" s="133">
        <f>$C36*VLOOKUP($A36,'Non-energy Multiplier'!$A$1:$AQ$44,COLUMN('Non-energy Multiplier'!G$1),0)</f>
        <v>0</v>
      </c>
      <c r="H36" s="133">
        <f>$C36*VLOOKUP($A36,'Non-energy Multiplier'!$A$1:$AQ$44,COLUMN('Non-energy Multiplier'!H$1),0)</f>
        <v>0</v>
      </c>
      <c r="I36" s="133">
        <f>$C36*VLOOKUP($A36,'Non-energy Multiplier'!$A$1:$AQ$44,COLUMN('Non-energy Multiplier'!I$1),0)</f>
        <v>0</v>
      </c>
      <c r="J36" s="133">
        <f>$C36*VLOOKUP($A36,'Non-energy Multiplier'!$A$1:$AQ$44,COLUMN('Non-energy Multiplier'!J$1),0)</f>
        <v>0</v>
      </c>
      <c r="K36" s="133">
        <f>$C36*VLOOKUP($A36,'Non-energy Multiplier'!$A$1:$AQ$44,COLUMN('Non-energy Multiplier'!K$1),0)</f>
        <v>0</v>
      </c>
      <c r="L36" s="133">
        <f>$C36*VLOOKUP($A36,'Non-energy Multiplier'!$A$1:$AQ$44,COLUMN('Non-energy Multiplier'!L$1),0)</f>
        <v>0</v>
      </c>
      <c r="M36" s="133">
        <f>$C36*VLOOKUP($A36,'Non-energy Multiplier'!$A$1:$AQ$44,COLUMN('Non-energy Multiplier'!M$1),0)</f>
        <v>0</v>
      </c>
      <c r="N36" s="133">
        <f>$C36*VLOOKUP($A36,'Non-energy Multiplier'!$A$1:$AQ$44,COLUMN('Non-energy Multiplier'!N$1),0)</f>
        <v>0</v>
      </c>
      <c r="O36" s="133">
        <f>$C36*VLOOKUP($A36,'Non-energy Multiplier'!$A$1:$AQ$44,COLUMN('Non-energy Multiplier'!O$1),0)</f>
        <v>0</v>
      </c>
      <c r="P36" s="133">
        <f>$C36*VLOOKUP($A36,'Non-energy Multiplier'!$A$1:$AQ$44,COLUMN('Non-energy Multiplier'!P$1),0)</f>
        <v>0</v>
      </c>
      <c r="Q36" s="133">
        <f>$C36*VLOOKUP($A36,'Non-energy Multiplier'!$A$1:$AQ$44,COLUMN('Non-energy Multiplier'!Q$1),0)</f>
        <v>0</v>
      </c>
      <c r="R36" s="133">
        <f>$C36*VLOOKUP($A36,'Non-energy Multiplier'!$A$1:$AQ$44,COLUMN('Non-energy Multiplier'!R$1),0)</f>
        <v>0</v>
      </c>
      <c r="S36" s="133">
        <f>$C36*VLOOKUP($A36,'Non-energy Multiplier'!$A$1:$AQ$44,COLUMN('Non-energy Multiplier'!S$1),0)</f>
        <v>0</v>
      </c>
      <c r="T36" s="133">
        <f>$C36*VLOOKUP($A36,'Non-energy Multiplier'!$A$1:$AQ$44,COLUMN('Non-energy Multiplier'!T$1),0)</f>
        <v>0</v>
      </c>
      <c r="U36" s="133">
        <f>$C36*VLOOKUP($A36,'Non-energy Multiplier'!$A$1:$AQ$44,COLUMN('Non-energy Multiplier'!U$1),0)</f>
        <v>0</v>
      </c>
      <c r="V36" s="133">
        <f>$C36*VLOOKUP($A36,'Non-energy Multiplier'!$A$1:$AQ$44,COLUMN('Non-energy Multiplier'!V$1),0)</f>
        <v>0</v>
      </c>
      <c r="W36" s="133">
        <f>$C36*VLOOKUP($A36,'Non-energy Multiplier'!$A$1:$AQ$44,COLUMN('Non-energy Multiplier'!W$1),0)</f>
        <v>0</v>
      </c>
      <c r="X36" s="133">
        <f>$C36*VLOOKUP($A36,'Non-energy Multiplier'!$A$1:$AQ$44,COLUMN('Non-energy Multiplier'!X$1),0)</f>
        <v>0</v>
      </c>
      <c r="Y36" s="133">
        <f>$C36*VLOOKUP($A36,'Non-energy Multiplier'!$A$1:$AQ$44,COLUMN('Non-energy Multiplier'!Y$1),0)</f>
        <v>0</v>
      </c>
      <c r="Z36" s="133">
        <f>$C36*VLOOKUP($A36,'Non-energy Multiplier'!$A$1:$AQ$44,COLUMN('Non-energy Multiplier'!Z$1),0)</f>
        <v>0</v>
      </c>
      <c r="AA36" s="133">
        <f>$C36*VLOOKUP($A36,'Non-energy Multiplier'!$A$1:$AQ$44,COLUMN('Non-energy Multiplier'!AA$1),0)</f>
        <v>0</v>
      </c>
      <c r="AB36" s="133">
        <f>$C36*VLOOKUP($A36,'Non-energy Multiplier'!$A$1:$AQ$44,COLUMN('Non-energy Multiplier'!AB$1),0)</f>
        <v>0</v>
      </c>
      <c r="AC36" s="133">
        <f>$C36*VLOOKUP($A36,'Non-energy Multiplier'!$A$1:$AQ$44,COLUMN('Non-energy Multiplier'!AC$1),0)</f>
        <v>0</v>
      </c>
      <c r="AD36" s="133">
        <f>$C36*VLOOKUP($A36,'Non-energy Multiplier'!$A$1:$AQ$44,COLUMN('Non-energy Multiplier'!AD$1),0)</f>
        <v>0</v>
      </c>
      <c r="AE36" s="133">
        <f>$C36*VLOOKUP($A36,'Non-energy Multiplier'!$A$1:$AQ$44,COLUMN('Non-energy Multiplier'!AE$1),0)</f>
        <v>0</v>
      </c>
      <c r="AF36" s="133">
        <f>$C36*VLOOKUP($A36,'Non-energy Multiplier'!$A$1:$AQ$44,COLUMN('Non-energy Multiplier'!AF$1),0)</f>
        <v>0</v>
      </c>
      <c r="AG36" s="133">
        <f>$C36*VLOOKUP($A36,'Non-energy Multiplier'!$A$1:$AQ$44,COLUMN('Non-energy Multiplier'!AG$1),0)</f>
        <v>0</v>
      </c>
      <c r="AH36" s="133">
        <f>$C36*VLOOKUP($A36,'Non-energy Multiplier'!$A$1:$AQ$44,COLUMN('Non-energy Multiplier'!AH$1),0)</f>
        <v>0</v>
      </c>
      <c r="AI36" s="133">
        <f>$C36*VLOOKUP($A36,'Non-energy Multiplier'!$A$1:$AQ$44,COLUMN('Non-energy Multiplier'!AI$1),0)</f>
        <v>0</v>
      </c>
      <c r="AJ36" s="133">
        <f>$C36*VLOOKUP($A36,'Non-energy Multiplier'!$A$1:$AQ$44,COLUMN('Non-energy Multiplier'!AJ$1),0)</f>
        <v>0</v>
      </c>
      <c r="AK36" s="133">
        <f>$C36*VLOOKUP($A36,'Non-energy Multiplier'!$A$1:$AQ$44,COLUMN('Non-energy Multiplier'!AK$1),0)</f>
        <v>0</v>
      </c>
      <c r="AL36" s="133">
        <f>$C36*VLOOKUP($A36,'Non-energy Multiplier'!$A$1:$AQ$44,COLUMN('Non-energy Multiplier'!AL$1),0)</f>
        <v>0</v>
      </c>
      <c r="AM36" s="133">
        <f>$C36*VLOOKUP($A36,'Non-energy Multiplier'!$A$1:$AQ$44,COLUMN('Non-energy Multiplier'!AM$1),0)</f>
        <v>0</v>
      </c>
      <c r="AN36" s="133">
        <f>$C36*VLOOKUP($A36,'Non-energy Multiplier'!$A$1:$AQ$44,COLUMN('Non-energy Multiplier'!AN$1),0)</f>
        <v>0</v>
      </c>
      <c r="AO36" s="133">
        <f>$C36*VLOOKUP($A36,'Non-energy Multiplier'!$A$1:$AQ$44,COLUMN('Non-energy Multiplier'!AO$1),0)</f>
        <v>0</v>
      </c>
      <c r="AP36" s="133">
        <f>$C36*VLOOKUP($A36,'Non-energy Multiplier'!$A$1:$AQ$44,COLUMN('Non-energy Multiplier'!AP$1),0)</f>
        <v>0</v>
      </c>
      <c r="AQ36" s="133">
        <f>$C36*VLOOKUP($A36,'Non-energy Multiplier'!$A$1:$AQ$44,COLUMN('Non-energy Multiplier'!AQ$1),0)</f>
        <v>0</v>
      </c>
      <c r="AR36" s="133" t="str">
        <f>VLOOKUP($A36,'Sector Match'!$A$1:$B$43,2,0)</f>
        <v>computers and electronics 26</v>
      </c>
    </row>
    <row r="37" spans="1:44" x14ac:dyDescent="0.2">
      <c r="A37" s="12" t="s">
        <v>35</v>
      </c>
      <c r="B37" s="133">
        <f>'Non-energy Use 2019'!D150</f>
        <v>0</v>
      </c>
      <c r="C37" s="133">
        <f>'Non-energy Use 2020'!D149</f>
        <v>0</v>
      </c>
      <c r="D37" s="133">
        <f>$C37*VLOOKUP($A37,'Non-energy Multiplier'!$A$1:$AQ$44,COLUMN('Non-energy Multiplier'!D$1),0)</f>
        <v>0</v>
      </c>
      <c r="E37" s="133">
        <f>$C37*VLOOKUP($A37,'Non-energy Multiplier'!$A$1:$AQ$44,COLUMN('Non-energy Multiplier'!E$1),0)</f>
        <v>0</v>
      </c>
      <c r="F37" s="133">
        <f>$C37*VLOOKUP($A37,'Non-energy Multiplier'!$A$1:$AQ$44,COLUMN('Non-energy Multiplier'!F$1),0)</f>
        <v>0</v>
      </c>
      <c r="G37" s="133">
        <f>$C37*VLOOKUP($A37,'Non-energy Multiplier'!$A$1:$AQ$44,COLUMN('Non-energy Multiplier'!G$1),0)</f>
        <v>0</v>
      </c>
      <c r="H37" s="133">
        <f>$C37*VLOOKUP($A37,'Non-energy Multiplier'!$A$1:$AQ$44,COLUMN('Non-energy Multiplier'!H$1),0)</f>
        <v>0</v>
      </c>
      <c r="I37" s="133">
        <f>$C37*VLOOKUP($A37,'Non-energy Multiplier'!$A$1:$AQ$44,COLUMN('Non-energy Multiplier'!I$1),0)</f>
        <v>0</v>
      </c>
      <c r="J37" s="133">
        <f>$C37*VLOOKUP($A37,'Non-energy Multiplier'!$A$1:$AQ$44,COLUMN('Non-energy Multiplier'!J$1),0)</f>
        <v>0</v>
      </c>
      <c r="K37" s="133">
        <f>$C37*VLOOKUP($A37,'Non-energy Multiplier'!$A$1:$AQ$44,COLUMN('Non-energy Multiplier'!K$1),0)</f>
        <v>0</v>
      </c>
      <c r="L37" s="133">
        <f>$C37*VLOOKUP($A37,'Non-energy Multiplier'!$A$1:$AQ$44,COLUMN('Non-energy Multiplier'!L$1),0)</f>
        <v>0</v>
      </c>
      <c r="M37" s="133">
        <f>$C37*VLOOKUP($A37,'Non-energy Multiplier'!$A$1:$AQ$44,COLUMN('Non-energy Multiplier'!M$1),0)</f>
        <v>0</v>
      </c>
      <c r="N37" s="133">
        <f>$C37*VLOOKUP($A37,'Non-energy Multiplier'!$A$1:$AQ$44,COLUMN('Non-energy Multiplier'!N$1),0)</f>
        <v>0</v>
      </c>
      <c r="O37" s="133">
        <f>$C37*VLOOKUP($A37,'Non-energy Multiplier'!$A$1:$AQ$44,COLUMN('Non-energy Multiplier'!O$1),0)</f>
        <v>0</v>
      </c>
      <c r="P37" s="133">
        <f>$C37*VLOOKUP($A37,'Non-energy Multiplier'!$A$1:$AQ$44,COLUMN('Non-energy Multiplier'!P$1),0)</f>
        <v>0</v>
      </c>
      <c r="Q37" s="133">
        <f>$C37*VLOOKUP($A37,'Non-energy Multiplier'!$A$1:$AQ$44,COLUMN('Non-energy Multiplier'!Q$1),0)</f>
        <v>0</v>
      </c>
      <c r="R37" s="133">
        <f>$C37*VLOOKUP($A37,'Non-energy Multiplier'!$A$1:$AQ$44,COLUMN('Non-energy Multiplier'!R$1),0)</f>
        <v>0</v>
      </c>
      <c r="S37" s="133">
        <f>$C37*VLOOKUP($A37,'Non-energy Multiplier'!$A$1:$AQ$44,COLUMN('Non-energy Multiplier'!S$1),0)</f>
        <v>0</v>
      </c>
      <c r="T37" s="133">
        <f>$C37*VLOOKUP($A37,'Non-energy Multiplier'!$A$1:$AQ$44,COLUMN('Non-energy Multiplier'!T$1),0)</f>
        <v>0</v>
      </c>
      <c r="U37" s="133">
        <f>$C37*VLOOKUP($A37,'Non-energy Multiplier'!$A$1:$AQ$44,COLUMN('Non-energy Multiplier'!U$1),0)</f>
        <v>0</v>
      </c>
      <c r="V37" s="133">
        <f>$C37*VLOOKUP($A37,'Non-energy Multiplier'!$A$1:$AQ$44,COLUMN('Non-energy Multiplier'!V$1),0)</f>
        <v>0</v>
      </c>
      <c r="W37" s="133">
        <f>$C37*VLOOKUP($A37,'Non-energy Multiplier'!$A$1:$AQ$44,COLUMN('Non-energy Multiplier'!W$1),0)</f>
        <v>0</v>
      </c>
      <c r="X37" s="133">
        <f>$C37*VLOOKUP($A37,'Non-energy Multiplier'!$A$1:$AQ$44,COLUMN('Non-energy Multiplier'!X$1),0)</f>
        <v>0</v>
      </c>
      <c r="Y37" s="133">
        <f>$C37*VLOOKUP($A37,'Non-energy Multiplier'!$A$1:$AQ$44,COLUMN('Non-energy Multiplier'!Y$1),0)</f>
        <v>0</v>
      </c>
      <c r="Z37" s="133">
        <f>$C37*VLOOKUP($A37,'Non-energy Multiplier'!$A$1:$AQ$44,COLUMN('Non-energy Multiplier'!Z$1),0)</f>
        <v>0</v>
      </c>
      <c r="AA37" s="133">
        <f>$C37*VLOOKUP($A37,'Non-energy Multiplier'!$A$1:$AQ$44,COLUMN('Non-energy Multiplier'!AA$1),0)</f>
        <v>0</v>
      </c>
      <c r="AB37" s="133">
        <f>$C37*VLOOKUP($A37,'Non-energy Multiplier'!$A$1:$AQ$44,COLUMN('Non-energy Multiplier'!AB$1),0)</f>
        <v>0</v>
      </c>
      <c r="AC37" s="133">
        <f>$C37*VLOOKUP($A37,'Non-energy Multiplier'!$A$1:$AQ$44,COLUMN('Non-energy Multiplier'!AC$1),0)</f>
        <v>0</v>
      </c>
      <c r="AD37" s="133">
        <f>$C37*VLOOKUP($A37,'Non-energy Multiplier'!$A$1:$AQ$44,COLUMN('Non-energy Multiplier'!AD$1),0)</f>
        <v>0</v>
      </c>
      <c r="AE37" s="133">
        <f>$C37*VLOOKUP($A37,'Non-energy Multiplier'!$A$1:$AQ$44,COLUMN('Non-energy Multiplier'!AE$1),0)</f>
        <v>0</v>
      </c>
      <c r="AF37" s="133">
        <f>$C37*VLOOKUP($A37,'Non-energy Multiplier'!$A$1:$AQ$44,COLUMN('Non-energy Multiplier'!AF$1),0)</f>
        <v>0</v>
      </c>
      <c r="AG37" s="133">
        <f>$C37*VLOOKUP($A37,'Non-energy Multiplier'!$A$1:$AQ$44,COLUMN('Non-energy Multiplier'!AG$1),0)</f>
        <v>0</v>
      </c>
      <c r="AH37" s="133">
        <f>$C37*VLOOKUP($A37,'Non-energy Multiplier'!$A$1:$AQ$44,COLUMN('Non-energy Multiplier'!AH$1),0)</f>
        <v>0</v>
      </c>
      <c r="AI37" s="133">
        <f>$C37*VLOOKUP($A37,'Non-energy Multiplier'!$A$1:$AQ$44,COLUMN('Non-energy Multiplier'!AI$1),0)</f>
        <v>0</v>
      </c>
      <c r="AJ37" s="133">
        <f>$C37*VLOOKUP($A37,'Non-energy Multiplier'!$A$1:$AQ$44,COLUMN('Non-energy Multiplier'!AJ$1),0)</f>
        <v>0</v>
      </c>
      <c r="AK37" s="133">
        <f>$C37*VLOOKUP($A37,'Non-energy Multiplier'!$A$1:$AQ$44,COLUMN('Non-energy Multiplier'!AK$1),0)</f>
        <v>0</v>
      </c>
      <c r="AL37" s="133">
        <f>$C37*VLOOKUP($A37,'Non-energy Multiplier'!$A$1:$AQ$44,COLUMN('Non-energy Multiplier'!AL$1),0)</f>
        <v>0</v>
      </c>
      <c r="AM37" s="133">
        <f>$C37*VLOOKUP($A37,'Non-energy Multiplier'!$A$1:$AQ$44,COLUMN('Non-energy Multiplier'!AM$1),0)</f>
        <v>0</v>
      </c>
      <c r="AN37" s="133">
        <f>$C37*VLOOKUP($A37,'Non-energy Multiplier'!$A$1:$AQ$44,COLUMN('Non-energy Multiplier'!AN$1),0)</f>
        <v>0</v>
      </c>
      <c r="AO37" s="133">
        <f>$C37*VLOOKUP($A37,'Non-energy Multiplier'!$A$1:$AQ$44,COLUMN('Non-energy Multiplier'!AO$1),0)</f>
        <v>0</v>
      </c>
      <c r="AP37" s="133">
        <f>$C37*VLOOKUP($A37,'Non-energy Multiplier'!$A$1:$AQ$44,COLUMN('Non-energy Multiplier'!AP$1),0)</f>
        <v>0</v>
      </c>
      <c r="AQ37" s="133">
        <f>$C37*VLOOKUP($A37,'Non-energy Multiplier'!$A$1:$AQ$44,COLUMN('Non-energy Multiplier'!AQ$1),0)</f>
        <v>0</v>
      </c>
      <c r="AR37" s="133" t="str">
        <f>VLOOKUP($A37,'Sector Match'!$A$1:$B$43,2,0)</f>
        <v>computers and electronics 26</v>
      </c>
    </row>
    <row r="38" spans="1:44" x14ac:dyDescent="0.2">
      <c r="A38" s="12" t="s">
        <v>36</v>
      </c>
      <c r="B38" s="133">
        <f>'Non-energy Use 2019'!D151</f>
        <v>0</v>
      </c>
      <c r="C38" s="133">
        <f>'Non-energy Use 2020'!D150</f>
        <v>0</v>
      </c>
      <c r="D38" s="133">
        <f>$C38*VLOOKUP($A38,'Non-energy Multiplier'!$A$1:$AQ$44,COLUMN('Non-energy Multiplier'!D$1),0)</f>
        <v>0</v>
      </c>
      <c r="E38" s="133">
        <f>$C38*VLOOKUP($A38,'Non-energy Multiplier'!$A$1:$AQ$44,COLUMN('Non-energy Multiplier'!E$1),0)</f>
        <v>0</v>
      </c>
      <c r="F38" s="133">
        <f>$C38*VLOOKUP($A38,'Non-energy Multiplier'!$A$1:$AQ$44,COLUMN('Non-energy Multiplier'!F$1),0)</f>
        <v>0</v>
      </c>
      <c r="G38" s="133">
        <f>$C38*VLOOKUP($A38,'Non-energy Multiplier'!$A$1:$AQ$44,COLUMN('Non-energy Multiplier'!G$1),0)</f>
        <v>0</v>
      </c>
      <c r="H38" s="133">
        <f>$C38*VLOOKUP($A38,'Non-energy Multiplier'!$A$1:$AQ$44,COLUMN('Non-energy Multiplier'!H$1),0)</f>
        <v>0</v>
      </c>
      <c r="I38" s="133">
        <f>$C38*VLOOKUP($A38,'Non-energy Multiplier'!$A$1:$AQ$44,COLUMN('Non-energy Multiplier'!I$1),0)</f>
        <v>0</v>
      </c>
      <c r="J38" s="133">
        <f>$C38*VLOOKUP($A38,'Non-energy Multiplier'!$A$1:$AQ$44,COLUMN('Non-energy Multiplier'!J$1),0)</f>
        <v>0</v>
      </c>
      <c r="K38" s="133">
        <f>$C38*VLOOKUP($A38,'Non-energy Multiplier'!$A$1:$AQ$44,COLUMN('Non-energy Multiplier'!K$1),0)</f>
        <v>0</v>
      </c>
      <c r="L38" s="133">
        <f>$C38*VLOOKUP($A38,'Non-energy Multiplier'!$A$1:$AQ$44,COLUMN('Non-energy Multiplier'!L$1),0)</f>
        <v>0</v>
      </c>
      <c r="M38" s="133">
        <f>$C38*VLOOKUP($A38,'Non-energy Multiplier'!$A$1:$AQ$44,COLUMN('Non-energy Multiplier'!M$1),0)</f>
        <v>0</v>
      </c>
      <c r="N38" s="133">
        <f>$C38*VLOOKUP($A38,'Non-energy Multiplier'!$A$1:$AQ$44,COLUMN('Non-energy Multiplier'!N$1),0)</f>
        <v>0</v>
      </c>
      <c r="O38" s="133">
        <f>$C38*VLOOKUP($A38,'Non-energy Multiplier'!$A$1:$AQ$44,COLUMN('Non-energy Multiplier'!O$1),0)</f>
        <v>0</v>
      </c>
      <c r="P38" s="133">
        <f>$C38*VLOOKUP($A38,'Non-energy Multiplier'!$A$1:$AQ$44,COLUMN('Non-energy Multiplier'!P$1),0)</f>
        <v>0</v>
      </c>
      <c r="Q38" s="133">
        <f>$C38*VLOOKUP($A38,'Non-energy Multiplier'!$A$1:$AQ$44,COLUMN('Non-energy Multiplier'!Q$1),0)</f>
        <v>0</v>
      </c>
      <c r="R38" s="133">
        <f>$C38*VLOOKUP($A38,'Non-energy Multiplier'!$A$1:$AQ$44,COLUMN('Non-energy Multiplier'!R$1),0)</f>
        <v>0</v>
      </c>
      <c r="S38" s="133">
        <f>$C38*VLOOKUP($A38,'Non-energy Multiplier'!$A$1:$AQ$44,COLUMN('Non-energy Multiplier'!S$1),0)</f>
        <v>0</v>
      </c>
      <c r="T38" s="133">
        <f>$C38*VLOOKUP($A38,'Non-energy Multiplier'!$A$1:$AQ$44,COLUMN('Non-energy Multiplier'!T$1),0)</f>
        <v>0</v>
      </c>
      <c r="U38" s="133">
        <f>$C38*VLOOKUP($A38,'Non-energy Multiplier'!$A$1:$AQ$44,COLUMN('Non-energy Multiplier'!U$1),0)</f>
        <v>0</v>
      </c>
      <c r="V38" s="133">
        <f>$C38*VLOOKUP($A38,'Non-energy Multiplier'!$A$1:$AQ$44,COLUMN('Non-energy Multiplier'!V$1),0)</f>
        <v>0</v>
      </c>
      <c r="W38" s="133">
        <f>$C38*VLOOKUP($A38,'Non-energy Multiplier'!$A$1:$AQ$44,COLUMN('Non-energy Multiplier'!W$1),0)</f>
        <v>0</v>
      </c>
      <c r="X38" s="133">
        <f>$C38*VLOOKUP($A38,'Non-energy Multiplier'!$A$1:$AQ$44,COLUMN('Non-energy Multiplier'!X$1),0)</f>
        <v>0</v>
      </c>
      <c r="Y38" s="133">
        <f>$C38*VLOOKUP($A38,'Non-energy Multiplier'!$A$1:$AQ$44,COLUMN('Non-energy Multiplier'!Y$1),0)</f>
        <v>0</v>
      </c>
      <c r="Z38" s="133">
        <f>$C38*VLOOKUP($A38,'Non-energy Multiplier'!$A$1:$AQ$44,COLUMN('Non-energy Multiplier'!Z$1),0)</f>
        <v>0</v>
      </c>
      <c r="AA38" s="133">
        <f>$C38*VLOOKUP($A38,'Non-energy Multiplier'!$A$1:$AQ$44,COLUMN('Non-energy Multiplier'!AA$1),0)</f>
        <v>0</v>
      </c>
      <c r="AB38" s="133">
        <f>$C38*VLOOKUP($A38,'Non-energy Multiplier'!$A$1:$AQ$44,COLUMN('Non-energy Multiplier'!AB$1),0)</f>
        <v>0</v>
      </c>
      <c r="AC38" s="133">
        <f>$C38*VLOOKUP($A38,'Non-energy Multiplier'!$A$1:$AQ$44,COLUMN('Non-energy Multiplier'!AC$1),0)</f>
        <v>0</v>
      </c>
      <c r="AD38" s="133">
        <f>$C38*VLOOKUP($A38,'Non-energy Multiplier'!$A$1:$AQ$44,COLUMN('Non-energy Multiplier'!AD$1),0)</f>
        <v>0</v>
      </c>
      <c r="AE38" s="133">
        <f>$C38*VLOOKUP($A38,'Non-energy Multiplier'!$A$1:$AQ$44,COLUMN('Non-energy Multiplier'!AE$1),0)</f>
        <v>0</v>
      </c>
      <c r="AF38" s="133">
        <f>$C38*VLOOKUP($A38,'Non-energy Multiplier'!$A$1:$AQ$44,COLUMN('Non-energy Multiplier'!AF$1),0)</f>
        <v>0</v>
      </c>
      <c r="AG38" s="133">
        <f>$C38*VLOOKUP($A38,'Non-energy Multiplier'!$A$1:$AQ$44,COLUMN('Non-energy Multiplier'!AG$1),0)</f>
        <v>0</v>
      </c>
      <c r="AH38" s="133">
        <f>$C38*VLOOKUP($A38,'Non-energy Multiplier'!$A$1:$AQ$44,COLUMN('Non-energy Multiplier'!AH$1),0)</f>
        <v>0</v>
      </c>
      <c r="AI38" s="133">
        <f>$C38*VLOOKUP($A38,'Non-energy Multiplier'!$A$1:$AQ$44,COLUMN('Non-energy Multiplier'!AI$1),0)</f>
        <v>0</v>
      </c>
      <c r="AJ38" s="133">
        <f>$C38*VLOOKUP($A38,'Non-energy Multiplier'!$A$1:$AQ$44,COLUMN('Non-energy Multiplier'!AJ$1),0)</f>
        <v>0</v>
      </c>
      <c r="AK38" s="133">
        <f>$C38*VLOOKUP($A38,'Non-energy Multiplier'!$A$1:$AQ$44,COLUMN('Non-energy Multiplier'!AK$1),0)</f>
        <v>0</v>
      </c>
      <c r="AL38" s="133">
        <f>$C38*VLOOKUP($A38,'Non-energy Multiplier'!$A$1:$AQ$44,COLUMN('Non-energy Multiplier'!AL$1),0)</f>
        <v>0</v>
      </c>
      <c r="AM38" s="133">
        <f>$C38*VLOOKUP($A38,'Non-energy Multiplier'!$A$1:$AQ$44,COLUMN('Non-energy Multiplier'!AM$1),0)</f>
        <v>0</v>
      </c>
      <c r="AN38" s="133">
        <f>$C38*VLOOKUP($A38,'Non-energy Multiplier'!$A$1:$AQ$44,COLUMN('Non-energy Multiplier'!AN$1),0)</f>
        <v>0</v>
      </c>
      <c r="AO38" s="133">
        <f>$C38*VLOOKUP($A38,'Non-energy Multiplier'!$A$1:$AQ$44,COLUMN('Non-energy Multiplier'!AO$1),0)</f>
        <v>0</v>
      </c>
      <c r="AP38" s="133">
        <f>$C38*VLOOKUP($A38,'Non-energy Multiplier'!$A$1:$AQ$44,COLUMN('Non-energy Multiplier'!AP$1),0)</f>
        <v>0</v>
      </c>
      <c r="AQ38" s="133">
        <f>$C38*VLOOKUP($A38,'Non-energy Multiplier'!$A$1:$AQ$44,COLUMN('Non-energy Multiplier'!AQ$1),0)</f>
        <v>0</v>
      </c>
      <c r="AR38" s="133" t="str">
        <f>VLOOKUP($A38,'Sector Match'!$A$1:$B$43,2,0)</f>
        <v>other machinery 28</v>
      </c>
    </row>
    <row r="39" spans="1:44" x14ac:dyDescent="0.2">
      <c r="A39" s="12" t="s">
        <v>37</v>
      </c>
      <c r="B39" s="133">
        <f>'Non-energy Use 2019'!D152</f>
        <v>0</v>
      </c>
      <c r="C39" s="133">
        <f>'Non-energy Use 2020'!D151</f>
        <v>0</v>
      </c>
      <c r="D39" s="133">
        <f>$C39*VLOOKUP($A39,'Non-energy Multiplier'!$A$1:$AQ$44,COLUMN('Non-energy Multiplier'!D$1),0)</f>
        <v>0</v>
      </c>
      <c r="E39" s="133">
        <f>$C39*VLOOKUP($A39,'Non-energy Multiplier'!$A$1:$AQ$44,COLUMN('Non-energy Multiplier'!E$1),0)</f>
        <v>0</v>
      </c>
      <c r="F39" s="133">
        <f>$C39*VLOOKUP($A39,'Non-energy Multiplier'!$A$1:$AQ$44,COLUMN('Non-energy Multiplier'!F$1),0)</f>
        <v>0</v>
      </c>
      <c r="G39" s="133">
        <f>$C39*VLOOKUP($A39,'Non-energy Multiplier'!$A$1:$AQ$44,COLUMN('Non-energy Multiplier'!G$1),0)</f>
        <v>0</v>
      </c>
      <c r="H39" s="133">
        <f>$C39*VLOOKUP($A39,'Non-energy Multiplier'!$A$1:$AQ$44,COLUMN('Non-energy Multiplier'!H$1),0)</f>
        <v>0</v>
      </c>
      <c r="I39" s="133">
        <f>$C39*VLOOKUP($A39,'Non-energy Multiplier'!$A$1:$AQ$44,COLUMN('Non-energy Multiplier'!I$1),0)</f>
        <v>0</v>
      </c>
      <c r="J39" s="133">
        <f>$C39*VLOOKUP($A39,'Non-energy Multiplier'!$A$1:$AQ$44,COLUMN('Non-energy Multiplier'!J$1),0)</f>
        <v>0</v>
      </c>
      <c r="K39" s="133">
        <f>$C39*VLOOKUP($A39,'Non-energy Multiplier'!$A$1:$AQ$44,COLUMN('Non-energy Multiplier'!K$1),0)</f>
        <v>0</v>
      </c>
      <c r="L39" s="133">
        <f>$C39*VLOOKUP($A39,'Non-energy Multiplier'!$A$1:$AQ$44,COLUMN('Non-energy Multiplier'!L$1),0)</f>
        <v>0</v>
      </c>
      <c r="M39" s="133">
        <f>$C39*VLOOKUP($A39,'Non-energy Multiplier'!$A$1:$AQ$44,COLUMN('Non-energy Multiplier'!M$1),0)</f>
        <v>0</v>
      </c>
      <c r="N39" s="133">
        <f>$C39*VLOOKUP($A39,'Non-energy Multiplier'!$A$1:$AQ$44,COLUMN('Non-energy Multiplier'!N$1),0)</f>
        <v>0</v>
      </c>
      <c r="O39" s="133">
        <f>$C39*VLOOKUP($A39,'Non-energy Multiplier'!$A$1:$AQ$44,COLUMN('Non-energy Multiplier'!O$1),0)</f>
        <v>0</v>
      </c>
      <c r="P39" s="133">
        <f>$C39*VLOOKUP($A39,'Non-energy Multiplier'!$A$1:$AQ$44,COLUMN('Non-energy Multiplier'!P$1),0)</f>
        <v>0</v>
      </c>
      <c r="Q39" s="133">
        <f>$C39*VLOOKUP($A39,'Non-energy Multiplier'!$A$1:$AQ$44,COLUMN('Non-energy Multiplier'!Q$1),0)</f>
        <v>0</v>
      </c>
      <c r="R39" s="133">
        <f>$C39*VLOOKUP($A39,'Non-energy Multiplier'!$A$1:$AQ$44,COLUMN('Non-energy Multiplier'!R$1),0)</f>
        <v>0</v>
      </c>
      <c r="S39" s="133">
        <f>$C39*VLOOKUP($A39,'Non-energy Multiplier'!$A$1:$AQ$44,COLUMN('Non-energy Multiplier'!S$1),0)</f>
        <v>0</v>
      </c>
      <c r="T39" s="133">
        <f>$C39*VLOOKUP($A39,'Non-energy Multiplier'!$A$1:$AQ$44,COLUMN('Non-energy Multiplier'!T$1),0)</f>
        <v>0</v>
      </c>
      <c r="U39" s="133">
        <f>$C39*VLOOKUP($A39,'Non-energy Multiplier'!$A$1:$AQ$44,COLUMN('Non-energy Multiplier'!U$1),0)</f>
        <v>0</v>
      </c>
      <c r="V39" s="133">
        <f>$C39*VLOOKUP($A39,'Non-energy Multiplier'!$A$1:$AQ$44,COLUMN('Non-energy Multiplier'!V$1),0)</f>
        <v>0</v>
      </c>
      <c r="W39" s="133">
        <f>$C39*VLOOKUP($A39,'Non-energy Multiplier'!$A$1:$AQ$44,COLUMN('Non-energy Multiplier'!W$1),0)</f>
        <v>0</v>
      </c>
      <c r="X39" s="133">
        <f>$C39*VLOOKUP($A39,'Non-energy Multiplier'!$A$1:$AQ$44,COLUMN('Non-energy Multiplier'!X$1),0)</f>
        <v>0</v>
      </c>
      <c r="Y39" s="133">
        <f>$C39*VLOOKUP($A39,'Non-energy Multiplier'!$A$1:$AQ$44,COLUMN('Non-energy Multiplier'!Y$1),0)</f>
        <v>0</v>
      </c>
      <c r="Z39" s="133">
        <f>$C39*VLOOKUP($A39,'Non-energy Multiplier'!$A$1:$AQ$44,COLUMN('Non-energy Multiplier'!Z$1),0)</f>
        <v>0</v>
      </c>
      <c r="AA39" s="133">
        <f>$C39*VLOOKUP($A39,'Non-energy Multiplier'!$A$1:$AQ$44,COLUMN('Non-energy Multiplier'!AA$1),0)</f>
        <v>0</v>
      </c>
      <c r="AB39" s="133">
        <f>$C39*VLOOKUP($A39,'Non-energy Multiplier'!$A$1:$AQ$44,COLUMN('Non-energy Multiplier'!AB$1),0)</f>
        <v>0</v>
      </c>
      <c r="AC39" s="133">
        <f>$C39*VLOOKUP($A39,'Non-energy Multiplier'!$A$1:$AQ$44,COLUMN('Non-energy Multiplier'!AC$1),0)</f>
        <v>0</v>
      </c>
      <c r="AD39" s="133">
        <f>$C39*VLOOKUP($A39,'Non-energy Multiplier'!$A$1:$AQ$44,COLUMN('Non-energy Multiplier'!AD$1),0)</f>
        <v>0</v>
      </c>
      <c r="AE39" s="133">
        <f>$C39*VLOOKUP($A39,'Non-energy Multiplier'!$A$1:$AQ$44,COLUMN('Non-energy Multiplier'!AE$1),0)</f>
        <v>0</v>
      </c>
      <c r="AF39" s="133">
        <f>$C39*VLOOKUP($A39,'Non-energy Multiplier'!$A$1:$AQ$44,COLUMN('Non-energy Multiplier'!AF$1),0)</f>
        <v>0</v>
      </c>
      <c r="AG39" s="133">
        <f>$C39*VLOOKUP($A39,'Non-energy Multiplier'!$A$1:$AQ$44,COLUMN('Non-energy Multiplier'!AG$1),0)</f>
        <v>0</v>
      </c>
      <c r="AH39" s="133">
        <f>$C39*VLOOKUP($A39,'Non-energy Multiplier'!$A$1:$AQ$44,COLUMN('Non-energy Multiplier'!AH$1),0)</f>
        <v>0</v>
      </c>
      <c r="AI39" s="133">
        <f>$C39*VLOOKUP($A39,'Non-energy Multiplier'!$A$1:$AQ$44,COLUMN('Non-energy Multiplier'!AI$1),0)</f>
        <v>0</v>
      </c>
      <c r="AJ39" s="133">
        <f>$C39*VLOOKUP($A39,'Non-energy Multiplier'!$A$1:$AQ$44,COLUMN('Non-energy Multiplier'!AJ$1),0)</f>
        <v>0</v>
      </c>
      <c r="AK39" s="133">
        <f>$C39*VLOOKUP($A39,'Non-energy Multiplier'!$A$1:$AQ$44,COLUMN('Non-energy Multiplier'!AK$1),0)</f>
        <v>0</v>
      </c>
      <c r="AL39" s="133">
        <f>$C39*VLOOKUP($A39,'Non-energy Multiplier'!$A$1:$AQ$44,COLUMN('Non-energy Multiplier'!AL$1),0)</f>
        <v>0</v>
      </c>
      <c r="AM39" s="133">
        <f>$C39*VLOOKUP($A39,'Non-energy Multiplier'!$A$1:$AQ$44,COLUMN('Non-energy Multiplier'!AM$1),0)</f>
        <v>0</v>
      </c>
      <c r="AN39" s="133">
        <f>$C39*VLOOKUP($A39,'Non-energy Multiplier'!$A$1:$AQ$44,COLUMN('Non-energy Multiplier'!AN$1),0)</f>
        <v>0</v>
      </c>
      <c r="AO39" s="133">
        <f>$C39*VLOOKUP($A39,'Non-energy Multiplier'!$A$1:$AQ$44,COLUMN('Non-energy Multiplier'!AO$1),0)</f>
        <v>0</v>
      </c>
      <c r="AP39" s="133">
        <f>$C39*VLOOKUP($A39,'Non-energy Multiplier'!$A$1:$AQ$44,COLUMN('Non-energy Multiplier'!AP$1),0)</f>
        <v>0</v>
      </c>
      <c r="AQ39" s="133">
        <f>$C39*VLOOKUP($A39,'Non-energy Multiplier'!$A$1:$AQ$44,COLUMN('Non-energy Multiplier'!AQ$1),0)</f>
        <v>0</v>
      </c>
      <c r="AR39" s="133" t="str">
        <f>VLOOKUP($A39,'Sector Match'!$A$1:$B$43,2,0)</f>
        <v>water and waste 36T39</v>
      </c>
    </row>
    <row r="40" spans="1:44" x14ac:dyDescent="0.2">
      <c r="A40" s="12" t="s">
        <v>38</v>
      </c>
      <c r="B40" s="133">
        <f>'Non-energy Use 2019'!D153</f>
        <v>0</v>
      </c>
      <c r="C40" s="133">
        <f>'Non-energy Use 2020'!D152</f>
        <v>0</v>
      </c>
      <c r="D40" s="133">
        <f>$C40*VLOOKUP($A40,'Non-energy Multiplier'!$A$1:$AQ$44,COLUMN('Non-energy Multiplier'!D$1),0)</f>
        <v>0</v>
      </c>
      <c r="E40" s="133">
        <f>$C40*VLOOKUP($A40,'Non-energy Multiplier'!$A$1:$AQ$44,COLUMN('Non-energy Multiplier'!E$1),0)</f>
        <v>0</v>
      </c>
      <c r="F40" s="133">
        <f>$C40*VLOOKUP($A40,'Non-energy Multiplier'!$A$1:$AQ$44,COLUMN('Non-energy Multiplier'!F$1),0)</f>
        <v>0</v>
      </c>
      <c r="G40" s="133">
        <f>$C40*VLOOKUP($A40,'Non-energy Multiplier'!$A$1:$AQ$44,COLUMN('Non-energy Multiplier'!G$1),0)</f>
        <v>0</v>
      </c>
      <c r="H40" s="133">
        <f>$C40*VLOOKUP($A40,'Non-energy Multiplier'!$A$1:$AQ$44,COLUMN('Non-energy Multiplier'!H$1),0)</f>
        <v>0</v>
      </c>
      <c r="I40" s="133">
        <f>$C40*VLOOKUP($A40,'Non-energy Multiplier'!$A$1:$AQ$44,COLUMN('Non-energy Multiplier'!I$1),0)</f>
        <v>0</v>
      </c>
      <c r="J40" s="133">
        <f>$C40*VLOOKUP($A40,'Non-energy Multiplier'!$A$1:$AQ$44,COLUMN('Non-energy Multiplier'!J$1),0)</f>
        <v>0</v>
      </c>
      <c r="K40" s="133">
        <f>$C40*VLOOKUP($A40,'Non-energy Multiplier'!$A$1:$AQ$44,COLUMN('Non-energy Multiplier'!K$1),0)</f>
        <v>0</v>
      </c>
      <c r="L40" s="133">
        <f>$C40*VLOOKUP($A40,'Non-energy Multiplier'!$A$1:$AQ$44,COLUMN('Non-energy Multiplier'!L$1),0)</f>
        <v>0</v>
      </c>
      <c r="M40" s="133">
        <f>$C40*VLOOKUP($A40,'Non-energy Multiplier'!$A$1:$AQ$44,COLUMN('Non-energy Multiplier'!M$1),0)</f>
        <v>0</v>
      </c>
      <c r="N40" s="133">
        <f>$C40*VLOOKUP($A40,'Non-energy Multiplier'!$A$1:$AQ$44,COLUMN('Non-energy Multiplier'!N$1),0)</f>
        <v>0</v>
      </c>
      <c r="O40" s="133">
        <f>$C40*VLOOKUP($A40,'Non-energy Multiplier'!$A$1:$AQ$44,COLUMN('Non-energy Multiplier'!O$1),0)</f>
        <v>0</v>
      </c>
      <c r="P40" s="133">
        <f>$C40*VLOOKUP($A40,'Non-energy Multiplier'!$A$1:$AQ$44,COLUMN('Non-energy Multiplier'!P$1),0)</f>
        <v>0</v>
      </c>
      <c r="Q40" s="133">
        <f>$C40*VLOOKUP($A40,'Non-energy Multiplier'!$A$1:$AQ$44,COLUMN('Non-energy Multiplier'!Q$1),0)</f>
        <v>0</v>
      </c>
      <c r="R40" s="133">
        <f>$C40*VLOOKUP($A40,'Non-energy Multiplier'!$A$1:$AQ$44,COLUMN('Non-energy Multiplier'!R$1),0)</f>
        <v>0</v>
      </c>
      <c r="S40" s="133">
        <f>$C40*VLOOKUP($A40,'Non-energy Multiplier'!$A$1:$AQ$44,COLUMN('Non-energy Multiplier'!S$1),0)</f>
        <v>0</v>
      </c>
      <c r="T40" s="133">
        <f>$C40*VLOOKUP($A40,'Non-energy Multiplier'!$A$1:$AQ$44,COLUMN('Non-energy Multiplier'!T$1),0)</f>
        <v>0</v>
      </c>
      <c r="U40" s="133">
        <f>$C40*VLOOKUP($A40,'Non-energy Multiplier'!$A$1:$AQ$44,COLUMN('Non-energy Multiplier'!U$1),0)</f>
        <v>0</v>
      </c>
      <c r="V40" s="133">
        <f>$C40*VLOOKUP($A40,'Non-energy Multiplier'!$A$1:$AQ$44,COLUMN('Non-energy Multiplier'!V$1),0)</f>
        <v>0</v>
      </c>
      <c r="W40" s="133">
        <f>$C40*VLOOKUP($A40,'Non-energy Multiplier'!$A$1:$AQ$44,COLUMN('Non-energy Multiplier'!W$1),0)</f>
        <v>0</v>
      </c>
      <c r="X40" s="133">
        <f>$C40*VLOOKUP($A40,'Non-energy Multiplier'!$A$1:$AQ$44,COLUMN('Non-energy Multiplier'!X$1),0)</f>
        <v>0</v>
      </c>
      <c r="Y40" s="133">
        <f>$C40*VLOOKUP($A40,'Non-energy Multiplier'!$A$1:$AQ$44,COLUMN('Non-energy Multiplier'!Y$1),0)</f>
        <v>0</v>
      </c>
      <c r="Z40" s="133">
        <f>$C40*VLOOKUP($A40,'Non-energy Multiplier'!$A$1:$AQ$44,COLUMN('Non-energy Multiplier'!Z$1),0)</f>
        <v>0</v>
      </c>
      <c r="AA40" s="133">
        <f>$C40*VLOOKUP($A40,'Non-energy Multiplier'!$A$1:$AQ$44,COLUMN('Non-energy Multiplier'!AA$1),0)</f>
        <v>0</v>
      </c>
      <c r="AB40" s="133">
        <f>$C40*VLOOKUP($A40,'Non-energy Multiplier'!$A$1:$AQ$44,COLUMN('Non-energy Multiplier'!AB$1),0)</f>
        <v>0</v>
      </c>
      <c r="AC40" s="133">
        <f>$C40*VLOOKUP($A40,'Non-energy Multiplier'!$A$1:$AQ$44,COLUMN('Non-energy Multiplier'!AC$1),0)</f>
        <v>0</v>
      </c>
      <c r="AD40" s="133">
        <f>$C40*VLOOKUP($A40,'Non-energy Multiplier'!$A$1:$AQ$44,COLUMN('Non-energy Multiplier'!AD$1),0)</f>
        <v>0</v>
      </c>
      <c r="AE40" s="133">
        <f>$C40*VLOOKUP($A40,'Non-energy Multiplier'!$A$1:$AQ$44,COLUMN('Non-energy Multiplier'!AE$1),0)</f>
        <v>0</v>
      </c>
      <c r="AF40" s="133">
        <f>$C40*VLOOKUP($A40,'Non-energy Multiplier'!$A$1:$AQ$44,COLUMN('Non-energy Multiplier'!AF$1),0)</f>
        <v>0</v>
      </c>
      <c r="AG40" s="133">
        <f>$C40*VLOOKUP($A40,'Non-energy Multiplier'!$A$1:$AQ$44,COLUMN('Non-energy Multiplier'!AG$1),0)</f>
        <v>0</v>
      </c>
      <c r="AH40" s="133">
        <f>$C40*VLOOKUP($A40,'Non-energy Multiplier'!$A$1:$AQ$44,COLUMN('Non-energy Multiplier'!AH$1),0)</f>
        <v>0</v>
      </c>
      <c r="AI40" s="133">
        <f>$C40*VLOOKUP($A40,'Non-energy Multiplier'!$A$1:$AQ$44,COLUMN('Non-energy Multiplier'!AI$1),0)</f>
        <v>0</v>
      </c>
      <c r="AJ40" s="133">
        <f>$C40*VLOOKUP($A40,'Non-energy Multiplier'!$A$1:$AQ$44,COLUMN('Non-energy Multiplier'!AJ$1),0)</f>
        <v>0</v>
      </c>
      <c r="AK40" s="133">
        <f>$C40*VLOOKUP($A40,'Non-energy Multiplier'!$A$1:$AQ$44,COLUMN('Non-energy Multiplier'!AK$1),0)</f>
        <v>0</v>
      </c>
      <c r="AL40" s="133">
        <f>$C40*VLOOKUP($A40,'Non-energy Multiplier'!$A$1:$AQ$44,COLUMN('Non-energy Multiplier'!AL$1),0)</f>
        <v>0</v>
      </c>
      <c r="AM40" s="133">
        <f>$C40*VLOOKUP($A40,'Non-energy Multiplier'!$A$1:$AQ$44,COLUMN('Non-energy Multiplier'!AM$1),0)</f>
        <v>0</v>
      </c>
      <c r="AN40" s="133">
        <f>$C40*VLOOKUP($A40,'Non-energy Multiplier'!$A$1:$AQ$44,COLUMN('Non-energy Multiplier'!AN$1),0)</f>
        <v>0</v>
      </c>
      <c r="AO40" s="133">
        <f>$C40*VLOOKUP($A40,'Non-energy Multiplier'!$A$1:$AQ$44,COLUMN('Non-energy Multiplier'!AO$1),0)</f>
        <v>0</v>
      </c>
      <c r="AP40" s="133">
        <f>$C40*VLOOKUP($A40,'Non-energy Multiplier'!$A$1:$AQ$44,COLUMN('Non-energy Multiplier'!AP$1),0)</f>
        <v>0</v>
      </c>
      <c r="AQ40" s="133">
        <f>$C40*VLOOKUP($A40,'Non-energy Multiplier'!$A$1:$AQ$44,COLUMN('Non-energy Multiplier'!AQ$1),0)</f>
        <v>0</v>
      </c>
      <c r="AR40" s="133" t="str">
        <f>VLOOKUP($A40,'Sector Match'!$A$1:$B$43,2,0)</f>
        <v>other machinery 28</v>
      </c>
    </row>
    <row r="41" spans="1:44" x14ac:dyDescent="0.2">
      <c r="A41" s="12" t="s">
        <v>39</v>
      </c>
      <c r="B41" s="133">
        <f>'Non-energy Use 2019'!D154</f>
        <v>0</v>
      </c>
      <c r="C41" s="133">
        <f>'Non-energy Use 2020'!D153</f>
        <v>0</v>
      </c>
      <c r="D41" s="133">
        <f>$C41*VLOOKUP($A41,'Non-energy Multiplier'!$A$1:$AQ$44,COLUMN('Non-energy Multiplier'!D$1),0)</f>
        <v>0</v>
      </c>
      <c r="E41" s="133">
        <f>$C41*VLOOKUP($A41,'Non-energy Multiplier'!$A$1:$AQ$44,COLUMN('Non-energy Multiplier'!E$1),0)</f>
        <v>0</v>
      </c>
      <c r="F41" s="133">
        <f>$C41*VLOOKUP($A41,'Non-energy Multiplier'!$A$1:$AQ$44,COLUMN('Non-energy Multiplier'!F$1),0)</f>
        <v>0</v>
      </c>
      <c r="G41" s="133">
        <f>$C41*VLOOKUP($A41,'Non-energy Multiplier'!$A$1:$AQ$44,COLUMN('Non-energy Multiplier'!G$1),0)</f>
        <v>0</v>
      </c>
      <c r="H41" s="133">
        <f>$C41*VLOOKUP($A41,'Non-energy Multiplier'!$A$1:$AQ$44,COLUMN('Non-energy Multiplier'!H$1),0)</f>
        <v>0</v>
      </c>
      <c r="I41" s="133">
        <f>$C41*VLOOKUP($A41,'Non-energy Multiplier'!$A$1:$AQ$44,COLUMN('Non-energy Multiplier'!I$1),0)</f>
        <v>0</v>
      </c>
      <c r="J41" s="133">
        <f>$C41*VLOOKUP($A41,'Non-energy Multiplier'!$A$1:$AQ$44,COLUMN('Non-energy Multiplier'!J$1),0)</f>
        <v>0</v>
      </c>
      <c r="K41" s="133">
        <f>$C41*VLOOKUP($A41,'Non-energy Multiplier'!$A$1:$AQ$44,COLUMN('Non-energy Multiplier'!K$1),0)</f>
        <v>0</v>
      </c>
      <c r="L41" s="133">
        <f>$C41*VLOOKUP($A41,'Non-energy Multiplier'!$A$1:$AQ$44,COLUMN('Non-energy Multiplier'!L$1),0)</f>
        <v>0</v>
      </c>
      <c r="M41" s="133">
        <f>$C41*VLOOKUP($A41,'Non-energy Multiplier'!$A$1:$AQ$44,COLUMN('Non-energy Multiplier'!M$1),0)</f>
        <v>0</v>
      </c>
      <c r="N41" s="133">
        <f>$C41*VLOOKUP($A41,'Non-energy Multiplier'!$A$1:$AQ$44,COLUMN('Non-energy Multiplier'!N$1),0)</f>
        <v>0</v>
      </c>
      <c r="O41" s="133">
        <f>$C41*VLOOKUP($A41,'Non-energy Multiplier'!$A$1:$AQ$44,COLUMN('Non-energy Multiplier'!O$1),0)</f>
        <v>0</v>
      </c>
      <c r="P41" s="133">
        <f>$C41*VLOOKUP($A41,'Non-energy Multiplier'!$A$1:$AQ$44,COLUMN('Non-energy Multiplier'!P$1),0)</f>
        <v>0</v>
      </c>
      <c r="Q41" s="133">
        <f>$C41*VLOOKUP($A41,'Non-energy Multiplier'!$A$1:$AQ$44,COLUMN('Non-energy Multiplier'!Q$1),0)</f>
        <v>0</v>
      </c>
      <c r="R41" s="133">
        <f>$C41*VLOOKUP($A41,'Non-energy Multiplier'!$A$1:$AQ$44,COLUMN('Non-energy Multiplier'!R$1),0)</f>
        <v>0</v>
      </c>
      <c r="S41" s="133">
        <f>$C41*VLOOKUP($A41,'Non-energy Multiplier'!$A$1:$AQ$44,COLUMN('Non-energy Multiplier'!S$1),0)</f>
        <v>0</v>
      </c>
      <c r="T41" s="133">
        <f>$C41*VLOOKUP($A41,'Non-energy Multiplier'!$A$1:$AQ$44,COLUMN('Non-energy Multiplier'!T$1),0)</f>
        <v>0</v>
      </c>
      <c r="U41" s="133">
        <f>$C41*VLOOKUP($A41,'Non-energy Multiplier'!$A$1:$AQ$44,COLUMN('Non-energy Multiplier'!U$1),0)</f>
        <v>0</v>
      </c>
      <c r="V41" s="133">
        <f>$C41*VLOOKUP($A41,'Non-energy Multiplier'!$A$1:$AQ$44,COLUMN('Non-energy Multiplier'!V$1),0)</f>
        <v>0</v>
      </c>
      <c r="W41" s="133">
        <f>$C41*VLOOKUP($A41,'Non-energy Multiplier'!$A$1:$AQ$44,COLUMN('Non-energy Multiplier'!W$1),0)</f>
        <v>0</v>
      </c>
      <c r="X41" s="133">
        <f>$C41*VLOOKUP($A41,'Non-energy Multiplier'!$A$1:$AQ$44,COLUMN('Non-energy Multiplier'!X$1),0)</f>
        <v>0</v>
      </c>
      <c r="Y41" s="133">
        <f>$C41*VLOOKUP($A41,'Non-energy Multiplier'!$A$1:$AQ$44,COLUMN('Non-energy Multiplier'!Y$1),0)</f>
        <v>0</v>
      </c>
      <c r="Z41" s="133">
        <f>$C41*VLOOKUP($A41,'Non-energy Multiplier'!$A$1:$AQ$44,COLUMN('Non-energy Multiplier'!Z$1),0)</f>
        <v>0</v>
      </c>
      <c r="AA41" s="133">
        <f>$C41*VLOOKUP($A41,'Non-energy Multiplier'!$A$1:$AQ$44,COLUMN('Non-energy Multiplier'!AA$1),0)</f>
        <v>0</v>
      </c>
      <c r="AB41" s="133">
        <f>$C41*VLOOKUP($A41,'Non-energy Multiplier'!$A$1:$AQ$44,COLUMN('Non-energy Multiplier'!AB$1),0)</f>
        <v>0</v>
      </c>
      <c r="AC41" s="133">
        <f>$C41*VLOOKUP($A41,'Non-energy Multiplier'!$A$1:$AQ$44,COLUMN('Non-energy Multiplier'!AC$1),0)</f>
        <v>0</v>
      </c>
      <c r="AD41" s="133">
        <f>$C41*VLOOKUP($A41,'Non-energy Multiplier'!$A$1:$AQ$44,COLUMN('Non-energy Multiplier'!AD$1),0)</f>
        <v>0</v>
      </c>
      <c r="AE41" s="133">
        <f>$C41*VLOOKUP($A41,'Non-energy Multiplier'!$A$1:$AQ$44,COLUMN('Non-energy Multiplier'!AE$1),0)</f>
        <v>0</v>
      </c>
      <c r="AF41" s="133">
        <f>$C41*VLOOKUP($A41,'Non-energy Multiplier'!$A$1:$AQ$44,COLUMN('Non-energy Multiplier'!AF$1),0)</f>
        <v>0</v>
      </c>
      <c r="AG41" s="133">
        <f>$C41*VLOOKUP($A41,'Non-energy Multiplier'!$A$1:$AQ$44,COLUMN('Non-energy Multiplier'!AG$1),0)</f>
        <v>0</v>
      </c>
      <c r="AH41" s="133">
        <f>$C41*VLOOKUP($A41,'Non-energy Multiplier'!$A$1:$AQ$44,COLUMN('Non-energy Multiplier'!AH$1),0)</f>
        <v>0</v>
      </c>
      <c r="AI41" s="133">
        <f>$C41*VLOOKUP($A41,'Non-energy Multiplier'!$A$1:$AQ$44,COLUMN('Non-energy Multiplier'!AI$1),0)</f>
        <v>0</v>
      </c>
      <c r="AJ41" s="133">
        <f>$C41*VLOOKUP($A41,'Non-energy Multiplier'!$A$1:$AQ$44,COLUMN('Non-energy Multiplier'!AJ$1),0)</f>
        <v>0</v>
      </c>
      <c r="AK41" s="133">
        <f>$C41*VLOOKUP($A41,'Non-energy Multiplier'!$A$1:$AQ$44,COLUMN('Non-energy Multiplier'!AK$1),0)</f>
        <v>0</v>
      </c>
      <c r="AL41" s="133">
        <f>$C41*VLOOKUP($A41,'Non-energy Multiplier'!$A$1:$AQ$44,COLUMN('Non-energy Multiplier'!AL$1),0)</f>
        <v>0</v>
      </c>
      <c r="AM41" s="133">
        <f>$C41*VLOOKUP($A41,'Non-energy Multiplier'!$A$1:$AQ$44,COLUMN('Non-energy Multiplier'!AM$1),0)</f>
        <v>0</v>
      </c>
      <c r="AN41" s="133">
        <f>$C41*VLOOKUP($A41,'Non-energy Multiplier'!$A$1:$AQ$44,COLUMN('Non-energy Multiplier'!AN$1),0)</f>
        <v>0</v>
      </c>
      <c r="AO41" s="133">
        <f>$C41*VLOOKUP($A41,'Non-energy Multiplier'!$A$1:$AQ$44,COLUMN('Non-energy Multiplier'!AO$1),0)</f>
        <v>0</v>
      </c>
      <c r="AP41" s="133">
        <f>$C41*VLOOKUP($A41,'Non-energy Multiplier'!$A$1:$AQ$44,COLUMN('Non-energy Multiplier'!AP$1),0)</f>
        <v>0</v>
      </c>
      <c r="AQ41" s="133">
        <f>$C41*VLOOKUP($A41,'Non-energy Multiplier'!$A$1:$AQ$44,COLUMN('Non-energy Multiplier'!AQ$1),0)</f>
        <v>0</v>
      </c>
      <c r="AR41" s="133">
        <f>VLOOKUP($A41,'Sector Match'!$A$1:$B$43,2,0)</f>
        <v>0</v>
      </c>
    </row>
    <row r="42" spans="1:44" x14ac:dyDescent="0.2">
      <c r="A42" s="12" t="s">
        <v>40</v>
      </c>
      <c r="B42" s="133">
        <f>'Non-energy Use 2019'!D155</f>
        <v>1844475468000</v>
      </c>
      <c r="C42" s="133">
        <f>'Non-energy Use 2020'!D154</f>
        <v>81706929843000</v>
      </c>
      <c r="D42" s="133">
        <f>$C42*VLOOKUP($A42,'Non-energy Multiplier'!$A$1:$AQ$44,COLUMN('Non-energy Multiplier'!D$1),0)</f>
        <v>100470482686822.98</v>
      </c>
      <c r="E42" s="133">
        <f>$C42*VLOOKUP($A42,'Non-energy Multiplier'!$A$1:$AQ$44,COLUMN('Non-energy Multiplier'!E$1),0)</f>
        <v>108490980456089.41</v>
      </c>
      <c r="F42" s="133">
        <f>$C42*VLOOKUP($A42,'Non-energy Multiplier'!$A$1:$AQ$44,COLUMN('Non-energy Multiplier'!F$1),0)</f>
        <v>113436826077472.08</v>
      </c>
      <c r="G42" s="133">
        <f>$C42*VLOOKUP($A42,'Non-energy Multiplier'!$A$1:$AQ$44,COLUMN('Non-energy Multiplier'!G$1),0)</f>
        <v>126106863024248.67</v>
      </c>
      <c r="H42" s="133">
        <f>$C42*VLOOKUP($A42,'Non-energy Multiplier'!$A$1:$AQ$44,COLUMN('Non-energy Multiplier'!H$1),0)</f>
        <v>142956082696739.19</v>
      </c>
      <c r="I42" s="133">
        <f>$C42*VLOOKUP($A42,'Non-energy Multiplier'!$A$1:$AQ$44,COLUMN('Non-energy Multiplier'!I$1),0)</f>
        <v>159709837222875.09</v>
      </c>
      <c r="J42" s="133">
        <f>$C42*VLOOKUP($A42,'Non-energy Multiplier'!$A$1:$AQ$44,COLUMN('Non-energy Multiplier'!J$1),0)</f>
        <v>175240672594120.06</v>
      </c>
      <c r="K42" s="133">
        <f>$C42*VLOOKUP($A42,'Non-energy Multiplier'!$A$1:$AQ$44,COLUMN('Non-energy Multiplier'!K$1),0)</f>
        <v>189649756966762.5</v>
      </c>
      <c r="L42" s="133">
        <f>$C42*VLOOKUP($A42,'Non-energy Multiplier'!$A$1:$AQ$44,COLUMN('Non-energy Multiplier'!L$1),0)</f>
        <v>203293607601244.75</v>
      </c>
      <c r="M42" s="133">
        <f>$C42*VLOOKUP($A42,'Non-energy Multiplier'!$A$1:$AQ$44,COLUMN('Non-energy Multiplier'!M$1),0)</f>
        <v>216764983379389.59</v>
      </c>
      <c r="N42" s="133">
        <f>$C42*VLOOKUP($A42,'Non-energy Multiplier'!$A$1:$AQ$44,COLUMN('Non-energy Multiplier'!N$1),0)</f>
        <v>230715632015780.81</v>
      </c>
      <c r="O42" s="133">
        <f>$C42*VLOOKUP($A42,'Non-energy Multiplier'!$A$1:$AQ$44,COLUMN('Non-energy Multiplier'!O$1),0)</f>
        <v>245284623611854.53</v>
      </c>
      <c r="P42" s="133">
        <f>$C42*VLOOKUP($A42,'Non-energy Multiplier'!$A$1:$AQ$44,COLUMN('Non-energy Multiplier'!P$1),0)</f>
        <v>260459711445618.22</v>
      </c>
      <c r="Q42" s="133">
        <f>$C42*VLOOKUP($A42,'Non-energy Multiplier'!$A$1:$AQ$44,COLUMN('Non-energy Multiplier'!Q$1),0)</f>
        <v>276222615364676.88</v>
      </c>
      <c r="R42" s="133">
        <f>$C42*VLOOKUP($A42,'Non-energy Multiplier'!$A$1:$AQ$44,COLUMN('Non-energy Multiplier'!R$1),0)</f>
        <v>292548500682006.75</v>
      </c>
      <c r="S42" s="133">
        <f>$C42*VLOOKUP($A42,'Non-energy Multiplier'!$A$1:$AQ$44,COLUMN('Non-energy Multiplier'!S$1),0)</f>
        <v>309405282807989.56</v>
      </c>
      <c r="T42" s="133">
        <f>$C42*VLOOKUP($A42,'Non-energy Multiplier'!$A$1:$AQ$44,COLUMN('Non-energy Multiplier'!T$1),0)</f>
        <v>326752480557166.81</v>
      </c>
      <c r="U42" s="133">
        <f>$C42*VLOOKUP($A42,'Non-energy Multiplier'!$A$1:$AQ$44,COLUMN('Non-energy Multiplier'!U$1),0)</f>
        <v>344541244893321.06</v>
      </c>
      <c r="V42" s="133">
        <f>$C42*VLOOKUP($A42,'Non-energy Multiplier'!$A$1:$AQ$44,COLUMN('Non-energy Multiplier'!V$1),0)</f>
        <v>362714181952015.56</v>
      </c>
      <c r="W42" s="133">
        <f>$C42*VLOOKUP($A42,'Non-energy Multiplier'!$A$1:$AQ$44,COLUMN('Non-energy Multiplier'!W$1),0)</f>
        <v>381205083413934.5</v>
      </c>
      <c r="X42" s="133">
        <f>$C42*VLOOKUP($A42,'Non-energy Multiplier'!$A$1:$AQ$44,COLUMN('Non-energy Multiplier'!X$1),0)</f>
        <v>399938759147217.94</v>
      </c>
      <c r="Y42" s="133">
        <f>$C42*VLOOKUP($A42,'Non-energy Multiplier'!$A$1:$AQ$44,COLUMN('Non-energy Multiplier'!Y$1),0)</f>
        <v>418830988664673.75</v>
      </c>
      <c r="Z42" s="133">
        <f>$C42*VLOOKUP($A42,'Non-energy Multiplier'!$A$1:$AQ$44,COLUMN('Non-energy Multiplier'!Z$1),0)</f>
        <v>437788607526251.69</v>
      </c>
      <c r="AA42" s="133">
        <f>$C42*VLOOKUP($A42,'Non-energy Multiplier'!$A$1:$AQ$44,COLUMN('Non-energy Multiplier'!AA$1),0)</f>
        <v>456709743902409.88</v>
      </c>
      <c r="AB42" s="133">
        <f>$C42*VLOOKUP($A42,'Non-energy Multiplier'!$A$1:$AQ$44,COLUMN('Non-energy Multiplier'!AB$1),0)</f>
        <v>475484219050006.13</v>
      </c>
      <c r="AC42" s="133">
        <f>$C42*VLOOKUP($A42,'Non-energy Multiplier'!$A$1:$AQ$44,COLUMN('Non-energy Multiplier'!AC$1),0)</f>
        <v>493994123400454.19</v>
      </c>
      <c r="AD42" s="133">
        <f>$C42*VLOOKUP($A42,'Non-energy Multiplier'!$A$1:$AQ$44,COLUMN('Non-energy Multiplier'!AD$1),0)</f>
        <v>512114577296284.38</v>
      </c>
      <c r="AE42" s="133">
        <f>$C42*VLOOKUP($A42,'Non-energy Multiplier'!$A$1:$AQ$44,COLUMN('Non-energy Multiplier'!AE$1),0)</f>
        <v>529714682131729.63</v>
      </c>
      <c r="AF42" s="133">
        <f>$C42*VLOOKUP($A42,'Non-energy Multiplier'!$A$1:$AQ$44,COLUMN('Non-energy Multiplier'!AF$1),0)</f>
        <v>546658663771755.31</v>
      </c>
      <c r="AG42" s="133">
        <f>$C42*VLOOKUP($A42,'Non-energy Multiplier'!$A$1:$AQ$44,COLUMN('Non-energy Multiplier'!AG$1),0)</f>
        <v>562807205683182.75</v>
      </c>
      <c r="AH42" s="133">
        <f>$C42*VLOOKUP($A42,'Non-energy Multiplier'!$A$1:$AQ$44,COLUMN('Non-energy Multiplier'!AH$1),0)</f>
        <v>578018964278998.13</v>
      </c>
      <c r="AI42" s="133">
        <f>$C42*VLOOKUP($A42,'Non-energy Multiplier'!$A$1:$AQ$44,COLUMN('Non-energy Multiplier'!AI$1),0)</f>
        <v>592152253648799.13</v>
      </c>
      <c r="AJ42" s="133">
        <f>$C42*VLOOKUP($A42,'Non-energy Multiplier'!$A$1:$AQ$44,COLUMN('Non-energy Multiplier'!AJ$1),0)</f>
        <v>605066881249125.75</v>
      </c>
      <c r="AK42" s="133">
        <f>$C42*VLOOKUP($A42,'Non-energy Multiplier'!$A$1:$AQ$44,COLUMN('Non-energy Multiplier'!AK$1),0)</f>
        <v>616626110409581.75</v>
      </c>
      <c r="AL42" s="133">
        <f>$C42*VLOOKUP($A42,'Non-energy Multiplier'!$A$1:$AQ$44,COLUMN('Non-energy Multiplier'!AL$1),0)</f>
        <v>626698719851389.63</v>
      </c>
      <c r="AM42" s="133">
        <f>$C42*VLOOKUP($A42,'Non-energy Multiplier'!$A$1:$AQ$44,COLUMN('Non-energy Multiplier'!AM$1),0)</f>
        <v>635161125012961</v>
      </c>
      <c r="AN42" s="133">
        <f>$C42*VLOOKUP($A42,'Non-energy Multiplier'!$A$1:$AQ$44,COLUMN('Non-energy Multiplier'!AN$1),0)</f>
        <v>641899521046173.13</v>
      </c>
      <c r="AO42" s="133">
        <f>$C42*VLOOKUP($A42,'Non-energy Multiplier'!$A$1:$AQ$44,COLUMN('Non-energy Multiplier'!AO$1),0)</f>
        <v>646812003109711.5</v>
      </c>
      <c r="AP42" s="133">
        <f>$C42*VLOOKUP($A42,'Non-energy Multiplier'!$A$1:$AQ$44,COLUMN('Non-energy Multiplier'!AP$1),0)</f>
        <v>649810616264326</v>
      </c>
      <c r="AQ42" s="320">
        <f>$C42*VLOOKUP($A42,'Non-energy Multiplier'!$A$1:$AQ$44,COLUMN('Non-energy Multiplier'!AQ$1),0)</f>
        <v>650823285081154.75</v>
      </c>
      <c r="AR42" s="133" t="str">
        <f>VLOOKUP($A42,'Sector Match'!$A$1:$B$43,2,0)</f>
        <v>energy pipelines and gas processing 352T353</v>
      </c>
    </row>
    <row r="43" spans="1:44" x14ac:dyDescent="0.2">
      <c r="A43" s="37" t="s">
        <v>41</v>
      </c>
      <c r="B43" s="133">
        <f>'Non-energy Use 2019'!D156</f>
        <v>0</v>
      </c>
      <c r="C43" s="133">
        <f>'Non-energy Use 2020'!D155</f>
        <v>0</v>
      </c>
      <c r="D43" s="133">
        <f>$C43*VLOOKUP($A43,'Non-energy Multiplier'!$A$1:$AQ$44,COLUMN('Non-energy Multiplier'!D$1),0)</f>
        <v>0</v>
      </c>
      <c r="E43" s="133">
        <f>$C43*VLOOKUP($A43,'Non-energy Multiplier'!$A$1:$AQ$44,COLUMN('Non-energy Multiplier'!E$1),0)</f>
        <v>0</v>
      </c>
      <c r="F43" s="133">
        <f>$C43*VLOOKUP($A43,'Non-energy Multiplier'!$A$1:$AQ$44,COLUMN('Non-energy Multiplier'!F$1),0)</f>
        <v>0</v>
      </c>
      <c r="G43" s="133">
        <f>$C43*VLOOKUP($A43,'Non-energy Multiplier'!$A$1:$AQ$44,COLUMN('Non-energy Multiplier'!G$1),0)</f>
        <v>0</v>
      </c>
      <c r="H43" s="133">
        <f>$C43*VLOOKUP($A43,'Non-energy Multiplier'!$A$1:$AQ$44,COLUMN('Non-energy Multiplier'!H$1),0)</f>
        <v>0</v>
      </c>
      <c r="I43" s="133">
        <f>$C43*VLOOKUP($A43,'Non-energy Multiplier'!$A$1:$AQ$44,COLUMN('Non-energy Multiplier'!I$1),0)</f>
        <v>0</v>
      </c>
      <c r="J43" s="133">
        <f>$C43*VLOOKUP($A43,'Non-energy Multiplier'!$A$1:$AQ$44,COLUMN('Non-energy Multiplier'!J$1),0)</f>
        <v>0</v>
      </c>
      <c r="K43" s="133">
        <f>$C43*VLOOKUP($A43,'Non-energy Multiplier'!$A$1:$AQ$44,COLUMN('Non-energy Multiplier'!K$1),0)</f>
        <v>0</v>
      </c>
      <c r="L43" s="133">
        <f>$C43*VLOOKUP($A43,'Non-energy Multiplier'!$A$1:$AQ$44,COLUMN('Non-energy Multiplier'!L$1),0)</f>
        <v>0</v>
      </c>
      <c r="M43" s="133">
        <f>$C43*VLOOKUP($A43,'Non-energy Multiplier'!$A$1:$AQ$44,COLUMN('Non-energy Multiplier'!M$1),0)</f>
        <v>0</v>
      </c>
      <c r="N43" s="133">
        <f>$C43*VLOOKUP($A43,'Non-energy Multiplier'!$A$1:$AQ$44,COLUMN('Non-energy Multiplier'!N$1),0)</f>
        <v>0</v>
      </c>
      <c r="O43" s="133">
        <f>$C43*VLOOKUP($A43,'Non-energy Multiplier'!$A$1:$AQ$44,COLUMN('Non-energy Multiplier'!O$1),0)</f>
        <v>0</v>
      </c>
      <c r="P43" s="133">
        <f>$C43*VLOOKUP($A43,'Non-energy Multiplier'!$A$1:$AQ$44,COLUMN('Non-energy Multiplier'!P$1),0)</f>
        <v>0</v>
      </c>
      <c r="Q43" s="133">
        <f>$C43*VLOOKUP($A43,'Non-energy Multiplier'!$A$1:$AQ$44,COLUMN('Non-energy Multiplier'!Q$1),0)</f>
        <v>0</v>
      </c>
      <c r="R43" s="133">
        <f>$C43*VLOOKUP($A43,'Non-energy Multiplier'!$A$1:$AQ$44,COLUMN('Non-energy Multiplier'!R$1),0)</f>
        <v>0</v>
      </c>
      <c r="S43" s="133">
        <f>$C43*VLOOKUP($A43,'Non-energy Multiplier'!$A$1:$AQ$44,COLUMN('Non-energy Multiplier'!S$1),0)</f>
        <v>0</v>
      </c>
      <c r="T43" s="133">
        <f>$C43*VLOOKUP($A43,'Non-energy Multiplier'!$A$1:$AQ$44,COLUMN('Non-energy Multiplier'!T$1),0)</f>
        <v>0</v>
      </c>
      <c r="U43" s="133">
        <f>$C43*VLOOKUP($A43,'Non-energy Multiplier'!$A$1:$AQ$44,COLUMN('Non-energy Multiplier'!U$1),0)</f>
        <v>0</v>
      </c>
      <c r="V43" s="133">
        <f>$C43*VLOOKUP($A43,'Non-energy Multiplier'!$A$1:$AQ$44,COLUMN('Non-energy Multiplier'!V$1),0)</f>
        <v>0</v>
      </c>
      <c r="W43" s="133">
        <f>$C43*VLOOKUP($A43,'Non-energy Multiplier'!$A$1:$AQ$44,COLUMN('Non-energy Multiplier'!W$1),0)</f>
        <v>0</v>
      </c>
      <c r="X43" s="133">
        <f>$C43*VLOOKUP($A43,'Non-energy Multiplier'!$A$1:$AQ$44,COLUMN('Non-energy Multiplier'!X$1),0)</f>
        <v>0</v>
      </c>
      <c r="Y43" s="133">
        <f>$C43*VLOOKUP($A43,'Non-energy Multiplier'!$A$1:$AQ$44,COLUMN('Non-energy Multiplier'!Y$1),0)</f>
        <v>0</v>
      </c>
      <c r="Z43" s="133">
        <f>$C43*VLOOKUP($A43,'Non-energy Multiplier'!$A$1:$AQ$44,COLUMN('Non-energy Multiplier'!Z$1),0)</f>
        <v>0</v>
      </c>
      <c r="AA43" s="133">
        <f>$C43*VLOOKUP($A43,'Non-energy Multiplier'!$A$1:$AQ$44,COLUMN('Non-energy Multiplier'!AA$1),0)</f>
        <v>0</v>
      </c>
      <c r="AB43" s="133">
        <f>$C43*VLOOKUP($A43,'Non-energy Multiplier'!$A$1:$AQ$44,COLUMN('Non-energy Multiplier'!AB$1),0)</f>
        <v>0</v>
      </c>
      <c r="AC43" s="133">
        <f>$C43*VLOOKUP($A43,'Non-energy Multiplier'!$A$1:$AQ$44,COLUMN('Non-energy Multiplier'!AC$1),0)</f>
        <v>0</v>
      </c>
      <c r="AD43" s="133">
        <f>$C43*VLOOKUP($A43,'Non-energy Multiplier'!$A$1:$AQ$44,COLUMN('Non-energy Multiplier'!AD$1),0)</f>
        <v>0</v>
      </c>
      <c r="AE43" s="133">
        <f>$C43*VLOOKUP($A43,'Non-energy Multiplier'!$A$1:$AQ$44,COLUMN('Non-energy Multiplier'!AE$1),0)</f>
        <v>0</v>
      </c>
      <c r="AF43" s="133">
        <f>$C43*VLOOKUP($A43,'Non-energy Multiplier'!$A$1:$AQ$44,COLUMN('Non-energy Multiplier'!AF$1),0)</f>
        <v>0</v>
      </c>
      <c r="AG43" s="133">
        <f>$C43*VLOOKUP($A43,'Non-energy Multiplier'!$A$1:$AQ$44,COLUMN('Non-energy Multiplier'!AG$1),0)</f>
        <v>0</v>
      </c>
      <c r="AH43" s="133">
        <f>$C43*VLOOKUP($A43,'Non-energy Multiplier'!$A$1:$AQ$44,COLUMN('Non-energy Multiplier'!AH$1),0)</f>
        <v>0</v>
      </c>
      <c r="AI43" s="133">
        <f>$C43*VLOOKUP($A43,'Non-energy Multiplier'!$A$1:$AQ$44,COLUMN('Non-energy Multiplier'!AI$1),0)</f>
        <v>0</v>
      </c>
      <c r="AJ43" s="133">
        <f>$C43*VLOOKUP($A43,'Non-energy Multiplier'!$A$1:$AQ$44,COLUMN('Non-energy Multiplier'!AJ$1),0)</f>
        <v>0</v>
      </c>
      <c r="AK43" s="133">
        <f>$C43*VLOOKUP($A43,'Non-energy Multiplier'!$A$1:$AQ$44,COLUMN('Non-energy Multiplier'!AK$1),0)</f>
        <v>0</v>
      </c>
      <c r="AL43" s="133">
        <f>$C43*VLOOKUP($A43,'Non-energy Multiplier'!$A$1:$AQ$44,COLUMN('Non-energy Multiplier'!AL$1),0)</f>
        <v>0</v>
      </c>
      <c r="AM43" s="133">
        <f>$C43*VLOOKUP($A43,'Non-energy Multiplier'!$A$1:$AQ$44,COLUMN('Non-energy Multiplier'!AM$1),0)</f>
        <v>0</v>
      </c>
      <c r="AN43" s="133">
        <f>$C43*VLOOKUP($A43,'Non-energy Multiplier'!$A$1:$AQ$44,COLUMN('Non-energy Multiplier'!AN$1),0)</f>
        <v>0</v>
      </c>
      <c r="AO43" s="133">
        <f>$C43*VLOOKUP($A43,'Non-energy Multiplier'!$A$1:$AQ$44,COLUMN('Non-energy Multiplier'!AO$1),0)</f>
        <v>0</v>
      </c>
      <c r="AP43" s="133">
        <f>$C43*VLOOKUP($A43,'Non-energy Multiplier'!$A$1:$AQ$44,COLUMN('Non-energy Multiplier'!AP$1),0)</f>
        <v>0</v>
      </c>
      <c r="AQ43" s="133">
        <f>$C43*VLOOKUP($A43,'Non-energy Multiplier'!$A$1:$AQ$44,COLUMN('Non-energy Multiplier'!AQ$1),0)</f>
        <v>0</v>
      </c>
      <c r="AR43" s="133" t="str">
        <f>VLOOKUP($A43,'Sector Match'!$A$1:$B$43,2,0)</f>
        <v>water and waste 36T39</v>
      </c>
    </row>
    <row r="44" spans="1:44" x14ac:dyDescent="0.2">
      <c r="A44" s="76" t="s">
        <v>88</v>
      </c>
      <c r="B44" s="214">
        <f>'Non-energy Use 2019'!D157</f>
        <v>0</v>
      </c>
      <c r="C44" s="214">
        <f>'Non-energy Use 2020'!D156</f>
        <v>0</v>
      </c>
      <c r="D44" s="214">
        <f>$C44*VLOOKUP($A44,'Non-energy Multiplier'!$A$1:$AQ$44,COLUMN('Non-energy Multiplier'!D$1),0)</f>
        <v>0</v>
      </c>
      <c r="E44" s="214">
        <f>$C44*VLOOKUP($A44,'Non-energy Multiplier'!$A$1:$AQ$44,COLUMN('Non-energy Multiplier'!E$1),0)</f>
        <v>0</v>
      </c>
      <c r="F44" s="214">
        <f>$C44*VLOOKUP($A44,'Non-energy Multiplier'!$A$1:$AQ$44,COLUMN('Non-energy Multiplier'!F$1),0)</f>
        <v>0</v>
      </c>
      <c r="G44" s="214">
        <f>$C44*VLOOKUP($A44,'Non-energy Multiplier'!$A$1:$AQ$44,COLUMN('Non-energy Multiplier'!G$1),0)</f>
        <v>0</v>
      </c>
      <c r="H44" s="214">
        <f>$C44*VLOOKUP($A44,'Non-energy Multiplier'!$A$1:$AQ$44,COLUMN('Non-energy Multiplier'!H$1),0)</f>
        <v>0</v>
      </c>
      <c r="I44" s="214">
        <f>$C44*VLOOKUP($A44,'Non-energy Multiplier'!$A$1:$AQ$44,COLUMN('Non-energy Multiplier'!I$1),0)</f>
        <v>0</v>
      </c>
      <c r="J44" s="214">
        <f>$C44*VLOOKUP($A44,'Non-energy Multiplier'!$A$1:$AQ$44,COLUMN('Non-energy Multiplier'!J$1),0)</f>
        <v>0</v>
      </c>
      <c r="K44" s="214">
        <f>$C44*VLOOKUP($A44,'Non-energy Multiplier'!$A$1:$AQ$44,COLUMN('Non-energy Multiplier'!K$1),0)</f>
        <v>0</v>
      </c>
      <c r="L44" s="214">
        <f>$C44*VLOOKUP($A44,'Non-energy Multiplier'!$A$1:$AQ$44,COLUMN('Non-energy Multiplier'!L$1),0)</f>
        <v>0</v>
      </c>
      <c r="M44" s="214">
        <f>$C44*VLOOKUP($A44,'Non-energy Multiplier'!$A$1:$AQ$44,COLUMN('Non-energy Multiplier'!M$1),0)</f>
        <v>0</v>
      </c>
      <c r="N44" s="214">
        <f>$C44*VLOOKUP($A44,'Non-energy Multiplier'!$A$1:$AQ$44,COLUMN('Non-energy Multiplier'!N$1),0)</f>
        <v>0</v>
      </c>
      <c r="O44" s="214">
        <f>$C44*VLOOKUP($A44,'Non-energy Multiplier'!$A$1:$AQ$44,COLUMN('Non-energy Multiplier'!O$1),0)</f>
        <v>0</v>
      </c>
      <c r="P44" s="214">
        <f>$C44*VLOOKUP($A44,'Non-energy Multiplier'!$A$1:$AQ$44,COLUMN('Non-energy Multiplier'!P$1),0)</f>
        <v>0</v>
      </c>
      <c r="Q44" s="214">
        <f>$C44*VLOOKUP($A44,'Non-energy Multiplier'!$A$1:$AQ$44,COLUMN('Non-energy Multiplier'!Q$1),0)</f>
        <v>0</v>
      </c>
      <c r="R44" s="214">
        <f>$C44*VLOOKUP($A44,'Non-energy Multiplier'!$A$1:$AQ$44,COLUMN('Non-energy Multiplier'!R$1),0)</f>
        <v>0</v>
      </c>
      <c r="S44" s="214">
        <f>$C44*VLOOKUP($A44,'Non-energy Multiplier'!$A$1:$AQ$44,COLUMN('Non-energy Multiplier'!S$1),0)</f>
        <v>0</v>
      </c>
      <c r="T44" s="214">
        <f>$C44*VLOOKUP($A44,'Non-energy Multiplier'!$A$1:$AQ$44,COLUMN('Non-energy Multiplier'!T$1),0)</f>
        <v>0</v>
      </c>
      <c r="U44" s="214">
        <f>$C44*VLOOKUP($A44,'Non-energy Multiplier'!$A$1:$AQ$44,COLUMN('Non-energy Multiplier'!U$1),0)</f>
        <v>0</v>
      </c>
      <c r="V44" s="214">
        <f>$C44*VLOOKUP($A44,'Non-energy Multiplier'!$A$1:$AQ$44,COLUMN('Non-energy Multiplier'!V$1),0)</f>
        <v>0</v>
      </c>
      <c r="W44" s="214">
        <f>$C44*VLOOKUP($A44,'Non-energy Multiplier'!$A$1:$AQ$44,COLUMN('Non-energy Multiplier'!W$1),0)</f>
        <v>0</v>
      </c>
      <c r="X44" s="214">
        <f>$C44*VLOOKUP($A44,'Non-energy Multiplier'!$A$1:$AQ$44,COLUMN('Non-energy Multiplier'!X$1),0)</f>
        <v>0</v>
      </c>
      <c r="Y44" s="214">
        <f>$C44*VLOOKUP($A44,'Non-energy Multiplier'!$A$1:$AQ$44,COLUMN('Non-energy Multiplier'!Y$1),0)</f>
        <v>0</v>
      </c>
      <c r="Z44" s="214">
        <f>$C44*VLOOKUP($A44,'Non-energy Multiplier'!$A$1:$AQ$44,COLUMN('Non-energy Multiplier'!Z$1),0)</f>
        <v>0</v>
      </c>
      <c r="AA44" s="214">
        <f>$C44*VLOOKUP($A44,'Non-energy Multiplier'!$A$1:$AQ$44,COLUMN('Non-energy Multiplier'!AA$1),0)</f>
        <v>0</v>
      </c>
      <c r="AB44" s="214">
        <f>$C44*VLOOKUP($A44,'Non-energy Multiplier'!$A$1:$AQ$44,COLUMN('Non-energy Multiplier'!AB$1),0)</f>
        <v>0</v>
      </c>
      <c r="AC44" s="214">
        <f>$C44*VLOOKUP($A44,'Non-energy Multiplier'!$A$1:$AQ$44,COLUMN('Non-energy Multiplier'!AC$1),0)</f>
        <v>0</v>
      </c>
      <c r="AD44" s="214">
        <f>$C44*VLOOKUP($A44,'Non-energy Multiplier'!$A$1:$AQ$44,COLUMN('Non-energy Multiplier'!AD$1),0)</f>
        <v>0</v>
      </c>
      <c r="AE44" s="214">
        <f>$C44*VLOOKUP($A44,'Non-energy Multiplier'!$A$1:$AQ$44,COLUMN('Non-energy Multiplier'!AE$1),0)</f>
        <v>0</v>
      </c>
      <c r="AF44" s="214">
        <f>$C44*VLOOKUP($A44,'Non-energy Multiplier'!$A$1:$AQ$44,COLUMN('Non-energy Multiplier'!AF$1),0)</f>
        <v>0</v>
      </c>
      <c r="AG44" s="214">
        <f>$C44*VLOOKUP($A44,'Non-energy Multiplier'!$A$1:$AQ$44,COLUMN('Non-energy Multiplier'!AG$1),0)</f>
        <v>0</v>
      </c>
      <c r="AH44" s="214">
        <f>$C44*VLOOKUP($A44,'Non-energy Multiplier'!$A$1:$AQ$44,COLUMN('Non-energy Multiplier'!AH$1),0)</f>
        <v>0</v>
      </c>
      <c r="AI44" s="214">
        <f>$C44*VLOOKUP($A44,'Non-energy Multiplier'!$A$1:$AQ$44,COLUMN('Non-energy Multiplier'!AI$1),0)</f>
        <v>0</v>
      </c>
      <c r="AJ44" s="214">
        <f>$C44*VLOOKUP($A44,'Non-energy Multiplier'!$A$1:$AQ$44,COLUMN('Non-energy Multiplier'!AJ$1),0)</f>
        <v>0</v>
      </c>
      <c r="AK44" s="214">
        <f>$C44*VLOOKUP($A44,'Non-energy Multiplier'!$A$1:$AQ$44,COLUMN('Non-energy Multiplier'!AK$1),0)</f>
        <v>0</v>
      </c>
      <c r="AL44" s="214">
        <f>$C44*VLOOKUP($A44,'Non-energy Multiplier'!$A$1:$AQ$44,COLUMN('Non-energy Multiplier'!AL$1),0)</f>
        <v>0</v>
      </c>
      <c r="AM44" s="214">
        <f>$C44*VLOOKUP($A44,'Non-energy Multiplier'!$A$1:$AQ$44,COLUMN('Non-energy Multiplier'!AM$1),0)</f>
        <v>0</v>
      </c>
      <c r="AN44" s="214">
        <f>$C44*VLOOKUP($A44,'Non-energy Multiplier'!$A$1:$AQ$44,COLUMN('Non-energy Multiplier'!AN$1),0)</f>
        <v>0</v>
      </c>
      <c r="AO44" s="214">
        <f>$C44*VLOOKUP($A44,'Non-energy Multiplier'!$A$1:$AQ$44,COLUMN('Non-energy Multiplier'!AO$1),0)</f>
        <v>0</v>
      </c>
      <c r="AP44" s="214">
        <f>$C44*VLOOKUP($A44,'Non-energy Multiplier'!$A$1:$AQ$44,COLUMN('Non-energy Multiplier'!AP$1),0)</f>
        <v>0</v>
      </c>
      <c r="AQ44" s="214">
        <f>$C44*VLOOKUP($A44,'Non-energy Multiplier'!$A$1:$AQ$44,COLUMN('Non-energy Multiplier'!AQ$1),0)</f>
        <v>0</v>
      </c>
      <c r="AR44" s="133" t="str">
        <f>VLOOKUP($A44,'Sector Match'!$A$1:$B$43,2,0)</f>
        <v>construction 41T43</v>
      </c>
    </row>
    <row r="49" spans="1:43" x14ac:dyDescent="0.2">
      <c r="B49" s="214">
        <v>2019</v>
      </c>
      <c r="C49" s="214">
        <v>2020</v>
      </c>
      <c r="D49" s="214">
        <v>2021</v>
      </c>
      <c r="E49" s="214">
        <v>2022</v>
      </c>
      <c r="F49" s="214">
        <v>2023</v>
      </c>
      <c r="G49" s="214">
        <v>2024</v>
      </c>
      <c r="H49" s="214">
        <v>2025</v>
      </c>
      <c r="I49" s="214">
        <v>2026</v>
      </c>
      <c r="J49" s="214">
        <v>2027</v>
      </c>
      <c r="K49" s="214">
        <v>2028</v>
      </c>
      <c r="L49" s="214">
        <v>2029</v>
      </c>
      <c r="M49" s="214">
        <v>2030</v>
      </c>
      <c r="N49" s="214">
        <v>2031</v>
      </c>
      <c r="O49" s="214">
        <v>2032</v>
      </c>
      <c r="P49" s="214">
        <v>2033</v>
      </c>
      <c r="Q49" s="214">
        <v>2034</v>
      </c>
      <c r="R49" s="214">
        <v>2035</v>
      </c>
      <c r="S49" s="214">
        <v>2036</v>
      </c>
      <c r="T49" s="214">
        <v>2037</v>
      </c>
      <c r="U49" s="214">
        <v>2038</v>
      </c>
      <c r="V49" s="214">
        <v>2039</v>
      </c>
      <c r="W49" s="214">
        <v>2040</v>
      </c>
      <c r="X49" s="214">
        <v>2041</v>
      </c>
      <c r="Y49" s="214">
        <v>2042</v>
      </c>
      <c r="Z49" s="214">
        <v>2043</v>
      </c>
      <c r="AA49" s="214">
        <v>2044</v>
      </c>
      <c r="AB49" s="214">
        <v>2045</v>
      </c>
      <c r="AC49" s="214">
        <v>2046</v>
      </c>
      <c r="AD49" s="214">
        <v>2047</v>
      </c>
      <c r="AE49" s="214">
        <v>2048</v>
      </c>
      <c r="AF49" s="214">
        <v>2049</v>
      </c>
      <c r="AG49" s="214">
        <v>2050</v>
      </c>
      <c r="AH49" s="214">
        <v>2051</v>
      </c>
      <c r="AI49" s="214">
        <v>2052</v>
      </c>
      <c r="AJ49" s="214">
        <v>2053</v>
      </c>
      <c r="AK49" s="214">
        <v>2054</v>
      </c>
      <c r="AL49" s="214">
        <v>2055</v>
      </c>
      <c r="AM49" s="214">
        <v>2056</v>
      </c>
      <c r="AN49" s="214">
        <v>2057</v>
      </c>
      <c r="AO49" s="214">
        <v>2058</v>
      </c>
      <c r="AP49" s="214">
        <v>2059</v>
      </c>
      <c r="AQ49" s="214">
        <v>2060</v>
      </c>
    </row>
    <row r="50" spans="1:43" x14ac:dyDescent="0.2">
      <c r="A50" s="104" t="s">
        <v>275</v>
      </c>
      <c r="B50" s="223">
        <f>SUMIFS(B$2:B$44,$AR$2:$AR$44,$A50)</f>
        <v>0</v>
      </c>
      <c r="C50" s="223">
        <f t="shared" ref="C50:AQ56" si="0">SUMIFS(C$2:C$44,$AR$2:$AR$44,$A50)</f>
        <v>0</v>
      </c>
      <c r="D50" s="223">
        <f t="shared" si="0"/>
        <v>0</v>
      </c>
      <c r="E50" s="223">
        <f t="shared" si="0"/>
        <v>0</v>
      </c>
      <c r="F50" s="223">
        <f t="shared" si="0"/>
        <v>0</v>
      </c>
      <c r="G50" s="223">
        <f t="shared" si="0"/>
        <v>0</v>
      </c>
      <c r="H50" s="223">
        <f t="shared" si="0"/>
        <v>0</v>
      </c>
      <c r="I50" s="223">
        <f t="shared" si="0"/>
        <v>0</v>
      </c>
      <c r="J50" s="223">
        <f t="shared" si="0"/>
        <v>0</v>
      </c>
      <c r="K50" s="223">
        <f t="shared" si="0"/>
        <v>0</v>
      </c>
      <c r="L50" s="223">
        <f t="shared" si="0"/>
        <v>0</v>
      </c>
      <c r="M50" s="223">
        <f t="shared" si="0"/>
        <v>0</v>
      </c>
      <c r="N50" s="223">
        <f t="shared" si="0"/>
        <v>0</v>
      </c>
      <c r="O50" s="223">
        <f t="shared" si="0"/>
        <v>0</v>
      </c>
      <c r="P50" s="223">
        <f t="shared" si="0"/>
        <v>0</v>
      </c>
      <c r="Q50" s="223">
        <f t="shared" si="0"/>
        <v>0</v>
      </c>
      <c r="R50" s="223">
        <f t="shared" si="0"/>
        <v>0</v>
      </c>
      <c r="S50" s="223">
        <f t="shared" si="0"/>
        <v>0</v>
      </c>
      <c r="T50" s="223">
        <f t="shared" si="0"/>
        <v>0</v>
      </c>
      <c r="U50" s="223">
        <f t="shared" si="0"/>
        <v>0</v>
      </c>
      <c r="V50" s="223">
        <f t="shared" si="0"/>
        <v>0</v>
      </c>
      <c r="W50" s="223">
        <f t="shared" si="0"/>
        <v>0</v>
      </c>
      <c r="X50" s="223">
        <f t="shared" si="0"/>
        <v>0</v>
      </c>
      <c r="Y50" s="223">
        <f t="shared" si="0"/>
        <v>0</v>
      </c>
      <c r="Z50" s="223">
        <f t="shared" si="0"/>
        <v>0</v>
      </c>
      <c r="AA50" s="223">
        <f t="shared" si="0"/>
        <v>0</v>
      </c>
      <c r="AB50" s="223">
        <f t="shared" si="0"/>
        <v>0</v>
      </c>
      <c r="AC50" s="223">
        <f t="shared" si="0"/>
        <v>0</v>
      </c>
      <c r="AD50" s="223">
        <f t="shared" si="0"/>
        <v>0</v>
      </c>
      <c r="AE50" s="223">
        <f t="shared" si="0"/>
        <v>0</v>
      </c>
      <c r="AF50" s="223">
        <f t="shared" si="0"/>
        <v>0</v>
      </c>
      <c r="AG50" s="223">
        <f t="shared" si="0"/>
        <v>0</v>
      </c>
      <c r="AH50" s="223">
        <f t="shared" si="0"/>
        <v>0</v>
      </c>
      <c r="AI50" s="223">
        <f t="shared" si="0"/>
        <v>0</v>
      </c>
      <c r="AJ50" s="223">
        <f t="shared" si="0"/>
        <v>0</v>
      </c>
      <c r="AK50" s="223">
        <f t="shared" si="0"/>
        <v>0</v>
      </c>
      <c r="AL50" s="223">
        <f t="shared" si="0"/>
        <v>0</v>
      </c>
      <c r="AM50" s="223">
        <f t="shared" si="0"/>
        <v>0</v>
      </c>
      <c r="AN50" s="223">
        <f t="shared" si="0"/>
        <v>0</v>
      </c>
      <c r="AO50" s="223">
        <f t="shared" si="0"/>
        <v>0</v>
      </c>
      <c r="AP50" s="223">
        <f t="shared" si="0"/>
        <v>0</v>
      </c>
      <c r="AQ50" s="223">
        <f t="shared" si="0"/>
        <v>0</v>
      </c>
    </row>
    <row r="51" spans="1:43" x14ac:dyDescent="0.2">
      <c r="A51" s="105" t="s">
        <v>90</v>
      </c>
      <c r="B51" s="133">
        <f t="shared" ref="B51:Q74" si="1">SUMIFS(B$2:B$44,$AR$2:$AR$44,$A51)</f>
        <v>0</v>
      </c>
      <c r="C51" s="133">
        <f t="shared" si="1"/>
        <v>0</v>
      </c>
      <c r="D51" s="133">
        <f t="shared" si="1"/>
        <v>0</v>
      </c>
      <c r="E51" s="133">
        <f t="shared" si="1"/>
        <v>0</v>
      </c>
      <c r="F51" s="133">
        <f t="shared" si="1"/>
        <v>0</v>
      </c>
      <c r="G51" s="133">
        <f t="shared" si="1"/>
        <v>0</v>
      </c>
      <c r="H51" s="133">
        <f t="shared" si="1"/>
        <v>0</v>
      </c>
      <c r="I51" s="133">
        <f t="shared" si="1"/>
        <v>0</v>
      </c>
      <c r="J51" s="133">
        <f t="shared" si="1"/>
        <v>0</v>
      </c>
      <c r="K51" s="133">
        <f t="shared" si="1"/>
        <v>0</v>
      </c>
      <c r="L51" s="133">
        <f t="shared" si="1"/>
        <v>0</v>
      </c>
      <c r="M51" s="133">
        <f t="shared" si="1"/>
        <v>0</v>
      </c>
      <c r="N51" s="133">
        <f t="shared" si="1"/>
        <v>0</v>
      </c>
      <c r="O51" s="133">
        <f t="shared" si="1"/>
        <v>0</v>
      </c>
      <c r="P51" s="133">
        <f t="shared" si="1"/>
        <v>0</v>
      </c>
      <c r="Q51" s="133">
        <f t="shared" si="1"/>
        <v>0</v>
      </c>
      <c r="R51" s="133">
        <f t="shared" si="0"/>
        <v>0</v>
      </c>
      <c r="S51" s="133">
        <f t="shared" si="0"/>
        <v>0</v>
      </c>
      <c r="T51" s="133">
        <f t="shared" si="0"/>
        <v>0</v>
      </c>
      <c r="U51" s="133">
        <f t="shared" si="0"/>
        <v>0</v>
      </c>
      <c r="V51" s="133">
        <f t="shared" si="0"/>
        <v>0</v>
      </c>
      <c r="W51" s="133">
        <f t="shared" si="0"/>
        <v>0</v>
      </c>
      <c r="X51" s="133">
        <f t="shared" si="0"/>
        <v>0</v>
      </c>
      <c r="Y51" s="133">
        <f t="shared" si="0"/>
        <v>0</v>
      </c>
      <c r="Z51" s="133">
        <f t="shared" si="0"/>
        <v>0</v>
      </c>
      <c r="AA51" s="133">
        <f t="shared" si="0"/>
        <v>0</v>
      </c>
      <c r="AB51" s="133">
        <f t="shared" si="0"/>
        <v>0</v>
      </c>
      <c r="AC51" s="133">
        <f t="shared" si="0"/>
        <v>0</v>
      </c>
      <c r="AD51" s="133">
        <f t="shared" si="0"/>
        <v>0</v>
      </c>
      <c r="AE51" s="133">
        <f t="shared" si="0"/>
        <v>0</v>
      </c>
      <c r="AF51" s="133">
        <f t="shared" si="0"/>
        <v>0</v>
      </c>
      <c r="AG51" s="133">
        <f t="shared" si="0"/>
        <v>0</v>
      </c>
      <c r="AH51" s="133">
        <f t="shared" si="0"/>
        <v>0</v>
      </c>
      <c r="AI51" s="133">
        <f t="shared" si="0"/>
        <v>0</v>
      </c>
      <c r="AJ51" s="133">
        <f t="shared" si="0"/>
        <v>0</v>
      </c>
      <c r="AK51" s="133">
        <f t="shared" si="0"/>
        <v>0</v>
      </c>
      <c r="AL51" s="133">
        <f t="shared" si="0"/>
        <v>0</v>
      </c>
      <c r="AM51" s="133">
        <f t="shared" si="0"/>
        <v>0</v>
      </c>
      <c r="AN51" s="133">
        <f t="shared" si="0"/>
        <v>0</v>
      </c>
      <c r="AO51" s="133">
        <f t="shared" si="0"/>
        <v>0</v>
      </c>
      <c r="AP51" s="133">
        <f t="shared" si="0"/>
        <v>0</v>
      </c>
      <c r="AQ51" s="133">
        <f t="shared" si="0"/>
        <v>0</v>
      </c>
    </row>
    <row r="52" spans="1:43" x14ac:dyDescent="0.2">
      <c r="A52" s="105" t="s">
        <v>91</v>
      </c>
      <c r="B52" s="133">
        <f t="shared" si="1"/>
        <v>0</v>
      </c>
      <c r="C52" s="133">
        <f t="shared" si="0"/>
        <v>0</v>
      </c>
      <c r="D52" s="133">
        <f t="shared" si="0"/>
        <v>0</v>
      </c>
      <c r="E52" s="133">
        <f t="shared" si="0"/>
        <v>0</v>
      </c>
      <c r="F52" s="133">
        <f t="shared" si="0"/>
        <v>0</v>
      </c>
      <c r="G52" s="133">
        <f t="shared" si="0"/>
        <v>0</v>
      </c>
      <c r="H52" s="133">
        <f t="shared" si="0"/>
        <v>0</v>
      </c>
      <c r="I52" s="133">
        <f t="shared" si="0"/>
        <v>0</v>
      </c>
      <c r="J52" s="133">
        <f t="shared" si="0"/>
        <v>0</v>
      </c>
      <c r="K52" s="133">
        <f t="shared" si="0"/>
        <v>0</v>
      </c>
      <c r="L52" s="133">
        <f t="shared" si="0"/>
        <v>0</v>
      </c>
      <c r="M52" s="133">
        <f t="shared" si="0"/>
        <v>0</v>
      </c>
      <c r="N52" s="133">
        <f t="shared" si="0"/>
        <v>0</v>
      </c>
      <c r="O52" s="133">
        <f t="shared" si="0"/>
        <v>0</v>
      </c>
      <c r="P52" s="133">
        <f t="shared" si="0"/>
        <v>0</v>
      </c>
      <c r="Q52" s="133">
        <f t="shared" si="0"/>
        <v>0</v>
      </c>
      <c r="R52" s="133">
        <f t="shared" si="0"/>
        <v>0</v>
      </c>
      <c r="S52" s="133">
        <f t="shared" si="0"/>
        <v>0</v>
      </c>
      <c r="T52" s="133">
        <f t="shared" si="0"/>
        <v>0</v>
      </c>
      <c r="U52" s="133">
        <f t="shared" si="0"/>
        <v>0</v>
      </c>
      <c r="V52" s="133">
        <f t="shared" si="0"/>
        <v>0</v>
      </c>
      <c r="W52" s="133">
        <f t="shared" si="0"/>
        <v>0</v>
      </c>
      <c r="X52" s="133">
        <f t="shared" si="0"/>
        <v>0</v>
      </c>
      <c r="Y52" s="133">
        <f t="shared" si="0"/>
        <v>0</v>
      </c>
      <c r="Z52" s="133">
        <f t="shared" si="0"/>
        <v>0</v>
      </c>
      <c r="AA52" s="133">
        <f t="shared" si="0"/>
        <v>0</v>
      </c>
      <c r="AB52" s="133">
        <f t="shared" si="0"/>
        <v>0</v>
      </c>
      <c r="AC52" s="133">
        <f t="shared" si="0"/>
        <v>0</v>
      </c>
      <c r="AD52" s="133">
        <f t="shared" si="0"/>
        <v>0</v>
      </c>
      <c r="AE52" s="133">
        <f t="shared" si="0"/>
        <v>0</v>
      </c>
      <c r="AF52" s="133">
        <f t="shared" si="0"/>
        <v>0</v>
      </c>
      <c r="AG52" s="133">
        <f t="shared" si="0"/>
        <v>0</v>
      </c>
      <c r="AH52" s="133">
        <f t="shared" si="0"/>
        <v>0</v>
      </c>
      <c r="AI52" s="133">
        <f t="shared" si="0"/>
        <v>0</v>
      </c>
      <c r="AJ52" s="133">
        <f t="shared" si="0"/>
        <v>0</v>
      </c>
      <c r="AK52" s="133">
        <f t="shared" si="0"/>
        <v>0</v>
      </c>
      <c r="AL52" s="133">
        <f t="shared" si="0"/>
        <v>0</v>
      </c>
      <c r="AM52" s="133">
        <f t="shared" si="0"/>
        <v>0</v>
      </c>
      <c r="AN52" s="133">
        <f t="shared" si="0"/>
        <v>0</v>
      </c>
      <c r="AO52" s="133">
        <f t="shared" si="0"/>
        <v>0</v>
      </c>
      <c r="AP52" s="133">
        <f t="shared" si="0"/>
        <v>0</v>
      </c>
      <c r="AQ52" s="133">
        <f t="shared" si="0"/>
        <v>0</v>
      </c>
    </row>
    <row r="53" spans="1:43" x14ac:dyDescent="0.2">
      <c r="A53" s="105" t="s">
        <v>92</v>
      </c>
      <c r="B53" s="133">
        <f t="shared" si="1"/>
        <v>0</v>
      </c>
      <c r="C53" s="133">
        <f t="shared" si="0"/>
        <v>0</v>
      </c>
      <c r="D53" s="133">
        <f t="shared" si="0"/>
        <v>0</v>
      </c>
      <c r="E53" s="133">
        <f t="shared" si="0"/>
        <v>0</v>
      </c>
      <c r="F53" s="133">
        <f t="shared" si="0"/>
        <v>0</v>
      </c>
      <c r="G53" s="133">
        <f t="shared" si="0"/>
        <v>0</v>
      </c>
      <c r="H53" s="133">
        <f t="shared" si="0"/>
        <v>0</v>
      </c>
      <c r="I53" s="133">
        <f t="shared" si="0"/>
        <v>0</v>
      </c>
      <c r="J53" s="133">
        <f t="shared" si="0"/>
        <v>0</v>
      </c>
      <c r="K53" s="133">
        <f t="shared" si="0"/>
        <v>0</v>
      </c>
      <c r="L53" s="133">
        <f t="shared" si="0"/>
        <v>0</v>
      </c>
      <c r="M53" s="133">
        <f t="shared" si="0"/>
        <v>0</v>
      </c>
      <c r="N53" s="133">
        <f t="shared" si="0"/>
        <v>0</v>
      </c>
      <c r="O53" s="133">
        <f t="shared" si="0"/>
        <v>0</v>
      </c>
      <c r="P53" s="133">
        <f t="shared" si="0"/>
        <v>0</v>
      </c>
      <c r="Q53" s="133">
        <f t="shared" si="0"/>
        <v>0</v>
      </c>
      <c r="R53" s="133">
        <f t="shared" si="0"/>
        <v>0</v>
      </c>
      <c r="S53" s="133">
        <f t="shared" si="0"/>
        <v>0</v>
      </c>
      <c r="T53" s="133">
        <f t="shared" si="0"/>
        <v>0</v>
      </c>
      <c r="U53" s="133">
        <f t="shared" si="0"/>
        <v>0</v>
      </c>
      <c r="V53" s="133">
        <f t="shared" si="0"/>
        <v>0</v>
      </c>
      <c r="W53" s="133">
        <f t="shared" si="0"/>
        <v>0</v>
      </c>
      <c r="X53" s="133">
        <f t="shared" si="0"/>
        <v>0</v>
      </c>
      <c r="Y53" s="133">
        <f t="shared" si="0"/>
        <v>0</v>
      </c>
      <c r="Z53" s="133">
        <f t="shared" si="0"/>
        <v>0</v>
      </c>
      <c r="AA53" s="133">
        <f t="shared" si="0"/>
        <v>0</v>
      </c>
      <c r="AB53" s="133">
        <f t="shared" si="0"/>
        <v>0</v>
      </c>
      <c r="AC53" s="133">
        <f t="shared" si="0"/>
        <v>0</v>
      </c>
      <c r="AD53" s="133">
        <f t="shared" si="0"/>
        <v>0</v>
      </c>
      <c r="AE53" s="133">
        <f t="shared" si="0"/>
        <v>0</v>
      </c>
      <c r="AF53" s="133">
        <f t="shared" si="0"/>
        <v>0</v>
      </c>
      <c r="AG53" s="133">
        <f t="shared" si="0"/>
        <v>0</v>
      </c>
      <c r="AH53" s="133">
        <f t="shared" si="0"/>
        <v>0</v>
      </c>
      <c r="AI53" s="133">
        <f t="shared" si="0"/>
        <v>0</v>
      </c>
      <c r="AJ53" s="133">
        <f t="shared" si="0"/>
        <v>0</v>
      </c>
      <c r="AK53" s="133">
        <f t="shared" si="0"/>
        <v>0</v>
      </c>
      <c r="AL53" s="133">
        <f t="shared" si="0"/>
        <v>0</v>
      </c>
      <c r="AM53" s="133">
        <f t="shared" si="0"/>
        <v>0</v>
      </c>
      <c r="AN53" s="133">
        <f t="shared" si="0"/>
        <v>0</v>
      </c>
      <c r="AO53" s="133">
        <f t="shared" si="0"/>
        <v>0</v>
      </c>
      <c r="AP53" s="133">
        <f t="shared" si="0"/>
        <v>0</v>
      </c>
      <c r="AQ53" s="133">
        <f t="shared" si="0"/>
        <v>0</v>
      </c>
    </row>
    <row r="54" spans="1:43" x14ac:dyDescent="0.2">
      <c r="A54" s="105" t="s">
        <v>93</v>
      </c>
      <c r="B54" s="133">
        <f t="shared" si="1"/>
        <v>0</v>
      </c>
      <c r="C54" s="133">
        <f t="shared" si="0"/>
        <v>0</v>
      </c>
      <c r="D54" s="133">
        <f t="shared" si="0"/>
        <v>0</v>
      </c>
      <c r="E54" s="133">
        <f t="shared" si="0"/>
        <v>0</v>
      </c>
      <c r="F54" s="133">
        <f t="shared" si="0"/>
        <v>0</v>
      </c>
      <c r="G54" s="133">
        <f t="shared" si="0"/>
        <v>0</v>
      </c>
      <c r="H54" s="133">
        <f t="shared" si="0"/>
        <v>0</v>
      </c>
      <c r="I54" s="133">
        <f t="shared" si="0"/>
        <v>0</v>
      </c>
      <c r="J54" s="133">
        <f t="shared" si="0"/>
        <v>0</v>
      </c>
      <c r="K54" s="133">
        <f t="shared" si="0"/>
        <v>0</v>
      </c>
      <c r="L54" s="133">
        <f t="shared" si="0"/>
        <v>0</v>
      </c>
      <c r="M54" s="133">
        <f t="shared" si="0"/>
        <v>0</v>
      </c>
      <c r="N54" s="133">
        <f t="shared" si="0"/>
        <v>0</v>
      </c>
      <c r="O54" s="133">
        <f t="shared" si="0"/>
        <v>0</v>
      </c>
      <c r="P54" s="133">
        <f t="shared" si="0"/>
        <v>0</v>
      </c>
      <c r="Q54" s="133">
        <f t="shared" si="0"/>
        <v>0</v>
      </c>
      <c r="R54" s="133">
        <f t="shared" si="0"/>
        <v>0</v>
      </c>
      <c r="S54" s="133">
        <f t="shared" si="0"/>
        <v>0</v>
      </c>
      <c r="T54" s="133">
        <f t="shared" si="0"/>
        <v>0</v>
      </c>
      <c r="U54" s="133">
        <f t="shared" si="0"/>
        <v>0</v>
      </c>
      <c r="V54" s="133">
        <f t="shared" si="0"/>
        <v>0</v>
      </c>
      <c r="W54" s="133">
        <f t="shared" si="0"/>
        <v>0</v>
      </c>
      <c r="X54" s="133">
        <f t="shared" si="0"/>
        <v>0</v>
      </c>
      <c r="Y54" s="133">
        <f t="shared" si="0"/>
        <v>0</v>
      </c>
      <c r="Z54" s="133">
        <f t="shared" si="0"/>
        <v>0</v>
      </c>
      <c r="AA54" s="133">
        <f t="shared" si="0"/>
        <v>0</v>
      </c>
      <c r="AB54" s="133">
        <f t="shared" si="0"/>
        <v>0</v>
      </c>
      <c r="AC54" s="133">
        <f t="shared" si="0"/>
        <v>0</v>
      </c>
      <c r="AD54" s="133">
        <f t="shared" si="0"/>
        <v>0</v>
      </c>
      <c r="AE54" s="133">
        <f t="shared" si="0"/>
        <v>0</v>
      </c>
      <c r="AF54" s="133">
        <f t="shared" si="0"/>
        <v>0</v>
      </c>
      <c r="AG54" s="133">
        <f t="shared" si="0"/>
        <v>0</v>
      </c>
      <c r="AH54" s="133">
        <f t="shared" si="0"/>
        <v>0</v>
      </c>
      <c r="AI54" s="133">
        <f t="shared" si="0"/>
        <v>0</v>
      </c>
      <c r="AJ54" s="133">
        <f t="shared" si="0"/>
        <v>0</v>
      </c>
      <c r="AK54" s="133">
        <f t="shared" si="0"/>
        <v>0</v>
      </c>
      <c r="AL54" s="133">
        <f t="shared" si="0"/>
        <v>0</v>
      </c>
      <c r="AM54" s="133">
        <f t="shared" si="0"/>
        <v>0</v>
      </c>
      <c r="AN54" s="133">
        <f t="shared" si="0"/>
        <v>0</v>
      </c>
      <c r="AO54" s="133">
        <f t="shared" si="0"/>
        <v>0</v>
      </c>
      <c r="AP54" s="133">
        <f t="shared" si="0"/>
        <v>0</v>
      </c>
      <c r="AQ54" s="133">
        <f t="shared" si="0"/>
        <v>0</v>
      </c>
    </row>
    <row r="55" spans="1:43" x14ac:dyDescent="0.2">
      <c r="A55" s="105" t="s">
        <v>94</v>
      </c>
      <c r="B55" s="133">
        <f t="shared" si="1"/>
        <v>0</v>
      </c>
      <c r="C55" s="133">
        <f t="shared" si="0"/>
        <v>0</v>
      </c>
      <c r="D55" s="133">
        <f t="shared" si="0"/>
        <v>0</v>
      </c>
      <c r="E55" s="133">
        <f t="shared" si="0"/>
        <v>0</v>
      </c>
      <c r="F55" s="133">
        <f t="shared" si="0"/>
        <v>0</v>
      </c>
      <c r="G55" s="133">
        <f t="shared" si="0"/>
        <v>0</v>
      </c>
      <c r="H55" s="133">
        <f t="shared" si="0"/>
        <v>0</v>
      </c>
      <c r="I55" s="133">
        <f t="shared" si="0"/>
        <v>0</v>
      </c>
      <c r="J55" s="133">
        <f t="shared" si="0"/>
        <v>0</v>
      </c>
      <c r="K55" s="133">
        <f t="shared" si="0"/>
        <v>0</v>
      </c>
      <c r="L55" s="133">
        <f t="shared" si="0"/>
        <v>0</v>
      </c>
      <c r="M55" s="133">
        <f t="shared" si="0"/>
        <v>0</v>
      </c>
      <c r="N55" s="133">
        <f t="shared" si="0"/>
        <v>0</v>
      </c>
      <c r="O55" s="133">
        <f t="shared" si="0"/>
        <v>0</v>
      </c>
      <c r="P55" s="133">
        <f t="shared" si="0"/>
        <v>0</v>
      </c>
      <c r="Q55" s="133">
        <f t="shared" si="0"/>
        <v>0</v>
      </c>
      <c r="R55" s="133">
        <f t="shared" si="0"/>
        <v>0</v>
      </c>
      <c r="S55" s="133">
        <f t="shared" si="0"/>
        <v>0</v>
      </c>
      <c r="T55" s="133">
        <f t="shared" si="0"/>
        <v>0</v>
      </c>
      <c r="U55" s="133">
        <f t="shared" si="0"/>
        <v>0</v>
      </c>
      <c r="V55" s="133">
        <f t="shared" si="0"/>
        <v>0</v>
      </c>
      <c r="W55" s="133">
        <f t="shared" si="0"/>
        <v>0</v>
      </c>
      <c r="X55" s="133">
        <f t="shared" si="0"/>
        <v>0</v>
      </c>
      <c r="Y55" s="133">
        <f t="shared" si="0"/>
        <v>0</v>
      </c>
      <c r="Z55" s="133">
        <f t="shared" si="0"/>
        <v>0</v>
      </c>
      <c r="AA55" s="133">
        <f t="shared" si="0"/>
        <v>0</v>
      </c>
      <c r="AB55" s="133">
        <f t="shared" si="0"/>
        <v>0</v>
      </c>
      <c r="AC55" s="133">
        <f t="shared" si="0"/>
        <v>0</v>
      </c>
      <c r="AD55" s="133">
        <f t="shared" si="0"/>
        <v>0</v>
      </c>
      <c r="AE55" s="133">
        <f t="shared" si="0"/>
        <v>0</v>
      </c>
      <c r="AF55" s="133">
        <f t="shared" si="0"/>
        <v>0</v>
      </c>
      <c r="AG55" s="133">
        <f t="shared" si="0"/>
        <v>0</v>
      </c>
      <c r="AH55" s="133">
        <f t="shared" si="0"/>
        <v>0</v>
      </c>
      <c r="AI55" s="133">
        <f t="shared" si="0"/>
        <v>0</v>
      </c>
      <c r="AJ55" s="133">
        <f t="shared" si="0"/>
        <v>0</v>
      </c>
      <c r="AK55" s="133">
        <f t="shared" si="0"/>
        <v>0</v>
      </c>
      <c r="AL55" s="133">
        <f t="shared" si="0"/>
        <v>0</v>
      </c>
      <c r="AM55" s="133">
        <f t="shared" si="0"/>
        <v>0</v>
      </c>
      <c r="AN55" s="133">
        <f t="shared" si="0"/>
        <v>0</v>
      </c>
      <c r="AO55" s="133">
        <f t="shared" si="0"/>
        <v>0</v>
      </c>
      <c r="AP55" s="133">
        <f t="shared" si="0"/>
        <v>0</v>
      </c>
      <c r="AQ55" s="133">
        <f t="shared" si="0"/>
        <v>0</v>
      </c>
    </row>
    <row r="56" spans="1:43" x14ac:dyDescent="0.2">
      <c r="A56" s="105" t="s">
        <v>95</v>
      </c>
      <c r="B56" s="133">
        <f t="shared" si="1"/>
        <v>0</v>
      </c>
      <c r="C56" s="133">
        <f t="shared" si="0"/>
        <v>0</v>
      </c>
      <c r="D56" s="133">
        <f t="shared" si="0"/>
        <v>0</v>
      </c>
      <c r="E56" s="133">
        <f t="shared" si="0"/>
        <v>0</v>
      </c>
      <c r="F56" s="133">
        <f t="shared" si="0"/>
        <v>0</v>
      </c>
      <c r="G56" s="133">
        <f t="shared" si="0"/>
        <v>0</v>
      </c>
      <c r="H56" s="133">
        <f t="shared" si="0"/>
        <v>0</v>
      </c>
      <c r="I56" s="133">
        <f t="shared" si="0"/>
        <v>0</v>
      </c>
      <c r="J56" s="133">
        <f t="shared" si="0"/>
        <v>0</v>
      </c>
      <c r="K56" s="133">
        <f t="shared" si="0"/>
        <v>0</v>
      </c>
      <c r="L56" s="133">
        <f t="shared" si="0"/>
        <v>0</v>
      </c>
      <c r="M56" s="133">
        <f t="shared" si="0"/>
        <v>0</v>
      </c>
      <c r="N56" s="133">
        <f t="shared" si="0"/>
        <v>0</v>
      </c>
      <c r="O56" s="133">
        <f t="shared" si="0"/>
        <v>0</v>
      </c>
      <c r="P56" s="133">
        <f t="shared" si="0"/>
        <v>0</v>
      </c>
      <c r="Q56" s="133">
        <f t="shared" si="0"/>
        <v>0</v>
      </c>
      <c r="R56" s="133">
        <f t="shared" si="0"/>
        <v>0</v>
      </c>
      <c r="S56" s="133">
        <f t="shared" si="0"/>
        <v>0</v>
      </c>
      <c r="T56" s="133">
        <f t="shared" si="0"/>
        <v>0</v>
      </c>
      <c r="U56" s="133">
        <f t="shared" si="0"/>
        <v>0</v>
      </c>
      <c r="V56" s="133">
        <f t="shared" si="0"/>
        <v>0</v>
      </c>
      <c r="W56" s="133">
        <f t="shared" si="0"/>
        <v>0</v>
      </c>
      <c r="X56" s="133">
        <f t="shared" si="0"/>
        <v>0</v>
      </c>
      <c r="Y56" s="133">
        <f t="shared" si="0"/>
        <v>0</v>
      </c>
      <c r="Z56" s="133">
        <f t="shared" si="0"/>
        <v>0</v>
      </c>
      <c r="AA56" s="133">
        <f t="shared" ref="C56:AQ62" si="2">SUMIFS(AA$2:AA$44,$AR$2:$AR$44,$A56)</f>
        <v>0</v>
      </c>
      <c r="AB56" s="133">
        <f t="shared" si="2"/>
        <v>0</v>
      </c>
      <c r="AC56" s="133">
        <f t="shared" si="2"/>
        <v>0</v>
      </c>
      <c r="AD56" s="133">
        <f t="shared" si="2"/>
        <v>0</v>
      </c>
      <c r="AE56" s="133">
        <f t="shared" si="2"/>
        <v>0</v>
      </c>
      <c r="AF56" s="133">
        <f t="shared" si="2"/>
        <v>0</v>
      </c>
      <c r="AG56" s="133">
        <f t="shared" si="2"/>
        <v>0</v>
      </c>
      <c r="AH56" s="133">
        <f t="shared" si="2"/>
        <v>0</v>
      </c>
      <c r="AI56" s="133">
        <f t="shared" si="2"/>
        <v>0</v>
      </c>
      <c r="AJ56" s="133">
        <f t="shared" si="2"/>
        <v>0</v>
      </c>
      <c r="AK56" s="133">
        <f t="shared" si="2"/>
        <v>0</v>
      </c>
      <c r="AL56" s="133">
        <f t="shared" si="2"/>
        <v>0</v>
      </c>
      <c r="AM56" s="133">
        <f t="shared" si="2"/>
        <v>0</v>
      </c>
      <c r="AN56" s="133">
        <f t="shared" si="2"/>
        <v>0</v>
      </c>
      <c r="AO56" s="133">
        <f t="shared" si="2"/>
        <v>0</v>
      </c>
      <c r="AP56" s="133">
        <f t="shared" si="2"/>
        <v>0</v>
      </c>
      <c r="AQ56" s="133">
        <f t="shared" si="2"/>
        <v>0</v>
      </c>
    </row>
    <row r="57" spans="1:43" x14ac:dyDescent="0.2">
      <c r="A57" s="105" t="s">
        <v>96</v>
      </c>
      <c r="B57" s="133">
        <f t="shared" si="1"/>
        <v>0</v>
      </c>
      <c r="C57" s="133">
        <f t="shared" si="2"/>
        <v>0</v>
      </c>
      <c r="D57" s="133">
        <f t="shared" si="2"/>
        <v>0</v>
      </c>
      <c r="E57" s="133">
        <f t="shared" si="2"/>
        <v>0</v>
      </c>
      <c r="F57" s="133">
        <f t="shared" si="2"/>
        <v>0</v>
      </c>
      <c r="G57" s="133">
        <f t="shared" si="2"/>
        <v>0</v>
      </c>
      <c r="H57" s="133">
        <f t="shared" si="2"/>
        <v>0</v>
      </c>
      <c r="I57" s="133">
        <f t="shared" si="2"/>
        <v>0</v>
      </c>
      <c r="J57" s="133">
        <f t="shared" si="2"/>
        <v>0</v>
      </c>
      <c r="K57" s="133">
        <f t="shared" si="2"/>
        <v>0</v>
      </c>
      <c r="L57" s="133">
        <f t="shared" si="2"/>
        <v>0</v>
      </c>
      <c r="M57" s="133">
        <f t="shared" si="2"/>
        <v>0</v>
      </c>
      <c r="N57" s="133">
        <f t="shared" si="2"/>
        <v>0</v>
      </c>
      <c r="O57" s="133">
        <f t="shared" si="2"/>
        <v>0</v>
      </c>
      <c r="P57" s="133">
        <f t="shared" si="2"/>
        <v>0</v>
      </c>
      <c r="Q57" s="133">
        <f t="shared" si="2"/>
        <v>0</v>
      </c>
      <c r="R57" s="133">
        <f t="shared" si="2"/>
        <v>0</v>
      </c>
      <c r="S57" s="133">
        <f t="shared" si="2"/>
        <v>0</v>
      </c>
      <c r="T57" s="133">
        <f t="shared" si="2"/>
        <v>0</v>
      </c>
      <c r="U57" s="133">
        <f t="shared" si="2"/>
        <v>0</v>
      </c>
      <c r="V57" s="133">
        <f t="shared" si="2"/>
        <v>0</v>
      </c>
      <c r="W57" s="133">
        <f t="shared" si="2"/>
        <v>0</v>
      </c>
      <c r="X57" s="133">
        <f t="shared" si="2"/>
        <v>0</v>
      </c>
      <c r="Y57" s="133">
        <f t="shared" si="2"/>
        <v>0</v>
      </c>
      <c r="Z57" s="133">
        <f t="shared" si="2"/>
        <v>0</v>
      </c>
      <c r="AA57" s="133">
        <f t="shared" si="2"/>
        <v>0</v>
      </c>
      <c r="AB57" s="133">
        <f t="shared" si="2"/>
        <v>0</v>
      </c>
      <c r="AC57" s="133">
        <f t="shared" si="2"/>
        <v>0</v>
      </c>
      <c r="AD57" s="133">
        <f t="shared" si="2"/>
        <v>0</v>
      </c>
      <c r="AE57" s="133">
        <f t="shared" si="2"/>
        <v>0</v>
      </c>
      <c r="AF57" s="133">
        <f t="shared" si="2"/>
        <v>0</v>
      </c>
      <c r="AG57" s="133">
        <f t="shared" si="2"/>
        <v>0</v>
      </c>
      <c r="AH57" s="133">
        <f t="shared" si="2"/>
        <v>0</v>
      </c>
      <c r="AI57" s="133">
        <f t="shared" si="2"/>
        <v>0</v>
      </c>
      <c r="AJ57" s="133">
        <f t="shared" si="2"/>
        <v>0</v>
      </c>
      <c r="AK57" s="133">
        <f t="shared" si="2"/>
        <v>0</v>
      </c>
      <c r="AL57" s="133">
        <f t="shared" si="2"/>
        <v>0</v>
      </c>
      <c r="AM57" s="133">
        <f t="shared" si="2"/>
        <v>0</v>
      </c>
      <c r="AN57" s="133">
        <f t="shared" si="2"/>
        <v>0</v>
      </c>
      <c r="AO57" s="133">
        <f t="shared" si="2"/>
        <v>0</v>
      </c>
      <c r="AP57" s="133">
        <f t="shared" si="2"/>
        <v>0</v>
      </c>
      <c r="AQ57" s="133">
        <f t="shared" si="2"/>
        <v>0</v>
      </c>
    </row>
    <row r="58" spans="1:43" x14ac:dyDescent="0.2">
      <c r="A58" s="105" t="s">
        <v>97</v>
      </c>
      <c r="B58" s="133">
        <f t="shared" si="1"/>
        <v>1691728041704416.5</v>
      </c>
      <c r="C58" s="133">
        <f t="shared" si="2"/>
        <v>1943262803116336</v>
      </c>
      <c r="D58" s="133">
        <f t="shared" si="2"/>
        <v>2035711366981509.5</v>
      </c>
      <c r="E58" s="133">
        <f t="shared" si="2"/>
        <v>2171302593983764</v>
      </c>
      <c r="F58" s="133">
        <f t="shared" si="2"/>
        <v>2306893820986018</v>
      </c>
      <c r="G58" s="133">
        <f t="shared" si="2"/>
        <v>2433240191601755</v>
      </c>
      <c r="H58" s="133">
        <f t="shared" si="2"/>
        <v>2559586562217491.5</v>
      </c>
      <c r="I58" s="133">
        <f t="shared" si="2"/>
        <v>2616465879880935</v>
      </c>
      <c r="J58" s="133">
        <f t="shared" si="2"/>
        <v>2673345197544378</v>
      </c>
      <c r="K58" s="133">
        <f t="shared" si="2"/>
        <v>2730224515207821.5</v>
      </c>
      <c r="L58" s="133">
        <f t="shared" si="2"/>
        <v>2787103832871264</v>
      </c>
      <c r="M58" s="133">
        <f t="shared" si="2"/>
        <v>2843983150534707.5</v>
      </c>
      <c r="N58" s="133">
        <f t="shared" si="2"/>
        <v>2848046100453714</v>
      </c>
      <c r="O58" s="133">
        <f t="shared" si="2"/>
        <v>2852109050372721</v>
      </c>
      <c r="P58" s="133">
        <f t="shared" si="2"/>
        <v>2856172000291727</v>
      </c>
      <c r="Q58" s="133">
        <f t="shared" si="2"/>
        <v>2860234950210734</v>
      </c>
      <c r="R58" s="133">
        <f t="shared" si="2"/>
        <v>2864297900129740.5</v>
      </c>
      <c r="S58" s="133">
        <f t="shared" si="2"/>
        <v>2831795500404980.5</v>
      </c>
      <c r="T58" s="133">
        <f t="shared" si="2"/>
        <v>2799293100680220</v>
      </c>
      <c r="U58" s="133">
        <f t="shared" si="2"/>
        <v>2766790700955459</v>
      </c>
      <c r="V58" s="133">
        <f t="shared" si="2"/>
        <v>2734288301230698.5</v>
      </c>
      <c r="W58" s="133">
        <f t="shared" si="2"/>
        <v>2701785901505938.5</v>
      </c>
      <c r="X58" s="133">
        <f t="shared" si="2"/>
        <v>2640843652099659</v>
      </c>
      <c r="Y58" s="133">
        <f t="shared" si="2"/>
        <v>2579901402693381</v>
      </c>
      <c r="Z58" s="133">
        <f t="shared" si="2"/>
        <v>2518959153287102</v>
      </c>
      <c r="AA58" s="133">
        <f t="shared" si="2"/>
        <v>2458016903880823</v>
      </c>
      <c r="AB58" s="133">
        <f t="shared" si="2"/>
        <v>2397074654474543.5</v>
      </c>
      <c r="AC58" s="133">
        <f t="shared" si="2"/>
        <v>2336132405068265</v>
      </c>
      <c r="AD58" s="133">
        <f t="shared" si="2"/>
        <v>2275190155661986.5</v>
      </c>
      <c r="AE58" s="133">
        <f t="shared" si="2"/>
        <v>2214247906255707.5</v>
      </c>
      <c r="AF58" s="133">
        <f t="shared" si="2"/>
        <v>2153305656849429</v>
      </c>
      <c r="AG58" s="133">
        <f t="shared" si="2"/>
        <v>2092363407443150</v>
      </c>
      <c r="AH58" s="133">
        <f t="shared" si="2"/>
        <v>2039546676175291.5</v>
      </c>
      <c r="AI58" s="133">
        <f t="shared" si="2"/>
        <v>1986729944907433</v>
      </c>
      <c r="AJ58" s="133">
        <f t="shared" si="2"/>
        <v>1933913213639574.5</v>
      </c>
      <c r="AK58" s="133">
        <f t="shared" si="2"/>
        <v>1881096482371715.8</v>
      </c>
      <c r="AL58" s="133">
        <f t="shared" si="2"/>
        <v>1828279751103857</v>
      </c>
      <c r="AM58" s="133">
        <f t="shared" si="2"/>
        <v>1772809867366406.5</v>
      </c>
      <c r="AN58" s="133">
        <f t="shared" si="2"/>
        <v>1717339983628956</v>
      </c>
      <c r="AO58" s="133">
        <f t="shared" si="2"/>
        <v>1661870099891505.8</v>
      </c>
      <c r="AP58" s="133">
        <f t="shared" si="2"/>
        <v>1606400216154055</v>
      </c>
      <c r="AQ58" s="133">
        <f t="shared" si="2"/>
        <v>1550930332416604.3</v>
      </c>
    </row>
    <row r="59" spans="1:43" x14ac:dyDescent="0.2">
      <c r="A59" s="105" t="s">
        <v>98</v>
      </c>
      <c r="B59" s="133">
        <f t="shared" si="1"/>
        <v>1844354280044041.3</v>
      </c>
      <c r="C59" s="133">
        <f t="shared" si="2"/>
        <v>2196244882771841.5</v>
      </c>
      <c r="D59" s="133">
        <f t="shared" si="2"/>
        <v>2338431909300753</v>
      </c>
      <c r="E59" s="133">
        <f t="shared" si="2"/>
        <v>2575410286848939</v>
      </c>
      <c r="F59" s="133">
        <f t="shared" si="2"/>
        <v>2783951259091342.5</v>
      </c>
      <c r="G59" s="133">
        <f t="shared" si="2"/>
        <v>2964054826027964.5</v>
      </c>
      <c r="H59" s="133">
        <f t="shared" si="2"/>
        <v>3144158392964585.5</v>
      </c>
      <c r="I59" s="133">
        <f t="shared" si="2"/>
        <v>3258664295691045.5</v>
      </c>
      <c r="J59" s="133">
        <f t="shared" si="2"/>
        <v>3373170198417504.5</v>
      </c>
      <c r="K59" s="133">
        <f t="shared" si="2"/>
        <v>3487676101143965</v>
      </c>
      <c r="L59" s="133">
        <f t="shared" si="2"/>
        <v>3602182003870424.5</v>
      </c>
      <c r="M59" s="133">
        <f t="shared" si="2"/>
        <v>3716687906596884.5</v>
      </c>
      <c r="N59" s="133">
        <f t="shared" si="2"/>
        <v>3782448267637213.5</v>
      </c>
      <c r="O59" s="133">
        <f t="shared" si="2"/>
        <v>3848208628677542</v>
      </c>
      <c r="P59" s="133">
        <f t="shared" si="2"/>
        <v>3913968989717871.5</v>
      </c>
      <c r="Q59" s="133">
        <f t="shared" si="2"/>
        <v>3979729350758199.5</v>
      </c>
      <c r="R59" s="133">
        <f t="shared" si="2"/>
        <v>4045489711798529</v>
      </c>
      <c r="S59" s="133">
        <f t="shared" si="2"/>
        <v>4079735760844833.5</v>
      </c>
      <c r="T59" s="133">
        <f t="shared" si="2"/>
        <v>4113981809891138</v>
      </c>
      <c r="U59" s="133">
        <f t="shared" si="2"/>
        <v>4148227858937442.5</v>
      </c>
      <c r="V59" s="133">
        <f t="shared" si="2"/>
        <v>4182473907983747</v>
      </c>
      <c r="W59" s="133">
        <f t="shared" si="2"/>
        <v>4216719957030050</v>
      </c>
      <c r="X59" s="133">
        <f t="shared" si="2"/>
        <v>4232216356308436.5</v>
      </c>
      <c r="Y59" s="133">
        <f t="shared" si="2"/>
        <v>4247712755586821.5</v>
      </c>
      <c r="Z59" s="133">
        <f t="shared" si="2"/>
        <v>4263209154865207</v>
      </c>
      <c r="AA59" s="133">
        <f t="shared" si="2"/>
        <v>4278705554143592.5</v>
      </c>
      <c r="AB59" s="133">
        <f t="shared" si="2"/>
        <v>4294201953421979</v>
      </c>
      <c r="AC59" s="133">
        <f t="shared" si="2"/>
        <v>4293602390354660</v>
      </c>
      <c r="AD59" s="133">
        <f t="shared" si="2"/>
        <v>4293002827287341.5</v>
      </c>
      <c r="AE59" s="133">
        <f t="shared" si="2"/>
        <v>4292403264220023</v>
      </c>
      <c r="AF59" s="133">
        <f t="shared" si="2"/>
        <v>4291803701152704</v>
      </c>
      <c r="AG59" s="133">
        <f t="shared" si="2"/>
        <v>4291204138085386.5</v>
      </c>
      <c r="AH59" s="133">
        <f t="shared" si="2"/>
        <v>4275980912512228</v>
      </c>
      <c r="AI59" s="133">
        <f t="shared" si="2"/>
        <v>4260757686939071</v>
      </c>
      <c r="AJ59" s="133">
        <f t="shared" si="2"/>
        <v>4245534461365913.5</v>
      </c>
      <c r="AK59" s="133">
        <f t="shared" si="2"/>
        <v>4230311235792756</v>
      </c>
      <c r="AL59" s="133">
        <f t="shared" si="2"/>
        <v>4215088010219598</v>
      </c>
      <c r="AM59" s="133">
        <f t="shared" si="2"/>
        <v>4197177393974879.5</v>
      </c>
      <c r="AN59" s="133">
        <f t="shared" si="2"/>
        <v>4179266777730161</v>
      </c>
      <c r="AO59" s="133">
        <f t="shared" si="2"/>
        <v>4161356161485442.5</v>
      </c>
      <c r="AP59" s="133">
        <f t="shared" si="2"/>
        <v>4143445545240724</v>
      </c>
      <c r="AQ59" s="133">
        <f t="shared" si="2"/>
        <v>4125534928996005.5</v>
      </c>
    </row>
    <row r="60" spans="1:43" x14ac:dyDescent="0.2">
      <c r="A60" s="105" t="s">
        <v>99</v>
      </c>
      <c r="B60" s="133">
        <f t="shared" si="1"/>
        <v>0</v>
      </c>
      <c r="C60" s="133">
        <f t="shared" si="2"/>
        <v>0</v>
      </c>
      <c r="D60" s="133">
        <f t="shared" si="2"/>
        <v>0</v>
      </c>
      <c r="E60" s="133">
        <f t="shared" si="2"/>
        <v>0</v>
      </c>
      <c r="F60" s="133">
        <f t="shared" si="2"/>
        <v>0</v>
      </c>
      <c r="G60" s="133">
        <f t="shared" si="2"/>
        <v>0</v>
      </c>
      <c r="H60" s="133">
        <f t="shared" si="2"/>
        <v>0</v>
      </c>
      <c r="I60" s="133">
        <f t="shared" si="2"/>
        <v>0</v>
      </c>
      <c r="J60" s="133">
        <f t="shared" si="2"/>
        <v>0</v>
      </c>
      <c r="K60" s="133">
        <f t="shared" si="2"/>
        <v>0</v>
      </c>
      <c r="L60" s="133">
        <f t="shared" si="2"/>
        <v>0</v>
      </c>
      <c r="M60" s="133">
        <f t="shared" si="2"/>
        <v>0</v>
      </c>
      <c r="N60" s="133">
        <f t="shared" si="2"/>
        <v>0</v>
      </c>
      <c r="O60" s="133">
        <f t="shared" si="2"/>
        <v>0</v>
      </c>
      <c r="P60" s="133">
        <f t="shared" si="2"/>
        <v>0</v>
      </c>
      <c r="Q60" s="133">
        <f t="shared" si="2"/>
        <v>0</v>
      </c>
      <c r="R60" s="133">
        <f t="shared" si="2"/>
        <v>0</v>
      </c>
      <c r="S60" s="133">
        <f t="shared" si="2"/>
        <v>0</v>
      </c>
      <c r="T60" s="133">
        <f t="shared" si="2"/>
        <v>0</v>
      </c>
      <c r="U60" s="133">
        <f t="shared" si="2"/>
        <v>0</v>
      </c>
      <c r="V60" s="133">
        <f t="shared" si="2"/>
        <v>0</v>
      </c>
      <c r="W60" s="133">
        <f t="shared" si="2"/>
        <v>0</v>
      </c>
      <c r="X60" s="133">
        <f t="shared" si="2"/>
        <v>0</v>
      </c>
      <c r="Y60" s="133">
        <f t="shared" si="2"/>
        <v>0</v>
      </c>
      <c r="Z60" s="133">
        <f t="shared" si="2"/>
        <v>0</v>
      </c>
      <c r="AA60" s="133">
        <f t="shared" si="2"/>
        <v>0</v>
      </c>
      <c r="AB60" s="133">
        <f t="shared" si="2"/>
        <v>0</v>
      </c>
      <c r="AC60" s="133">
        <f t="shared" si="2"/>
        <v>0</v>
      </c>
      <c r="AD60" s="133">
        <f t="shared" si="2"/>
        <v>0</v>
      </c>
      <c r="AE60" s="133">
        <f t="shared" si="2"/>
        <v>0</v>
      </c>
      <c r="AF60" s="133">
        <f t="shared" si="2"/>
        <v>0</v>
      </c>
      <c r="AG60" s="133">
        <f t="shared" si="2"/>
        <v>0</v>
      </c>
      <c r="AH60" s="133">
        <f t="shared" si="2"/>
        <v>0</v>
      </c>
      <c r="AI60" s="133">
        <f t="shared" si="2"/>
        <v>0</v>
      </c>
      <c r="AJ60" s="133">
        <f t="shared" si="2"/>
        <v>0</v>
      </c>
      <c r="AK60" s="133">
        <f t="shared" si="2"/>
        <v>0</v>
      </c>
      <c r="AL60" s="133">
        <f t="shared" si="2"/>
        <v>0</v>
      </c>
      <c r="AM60" s="133">
        <f t="shared" si="2"/>
        <v>0</v>
      </c>
      <c r="AN60" s="133">
        <f t="shared" si="2"/>
        <v>0</v>
      </c>
      <c r="AO60" s="133">
        <f t="shared" si="2"/>
        <v>0</v>
      </c>
      <c r="AP60" s="133">
        <f t="shared" si="2"/>
        <v>0</v>
      </c>
      <c r="AQ60" s="133">
        <f t="shared" si="2"/>
        <v>0</v>
      </c>
    </row>
    <row r="61" spans="1:43" x14ac:dyDescent="0.2">
      <c r="A61" s="105" t="s">
        <v>100</v>
      </c>
      <c r="B61" s="133">
        <f t="shared" si="1"/>
        <v>1094949264602.1648</v>
      </c>
      <c r="C61" s="133">
        <f t="shared" si="2"/>
        <v>1386111907343.6563</v>
      </c>
      <c r="D61" s="133">
        <f t="shared" si="2"/>
        <v>1625048712282.905</v>
      </c>
      <c r="E61" s="133">
        <f t="shared" si="2"/>
        <v>1710204402397.3704</v>
      </c>
      <c r="F61" s="133">
        <f t="shared" si="2"/>
        <v>1749779739248.3984</v>
      </c>
      <c r="G61" s="133">
        <f t="shared" si="2"/>
        <v>1847753447629.9316</v>
      </c>
      <c r="H61" s="133">
        <f t="shared" si="2"/>
        <v>1971567971934.3831</v>
      </c>
      <c r="I61" s="133">
        <f t="shared" si="2"/>
        <v>2088949482376.9814</v>
      </c>
      <c r="J61" s="133">
        <f t="shared" si="2"/>
        <v>2193168796207.313</v>
      </c>
      <c r="K61" s="133">
        <f t="shared" si="2"/>
        <v>2285510064502.1899</v>
      </c>
      <c r="L61" s="133">
        <f t="shared" si="2"/>
        <v>2368100875272.4814</v>
      </c>
      <c r="M61" s="133">
        <f t="shared" si="2"/>
        <v>2443780866626.3086</v>
      </c>
      <c r="N61" s="133">
        <f t="shared" si="2"/>
        <v>2515459241164.0786</v>
      </c>
      <c r="O61" s="133">
        <f t="shared" si="2"/>
        <v>2584336082696.8833</v>
      </c>
      <c r="P61" s="133">
        <f t="shared" si="2"/>
        <v>2651246078060.4951</v>
      </c>
      <c r="Q61" s="133">
        <f t="shared" si="2"/>
        <v>2717146702720.3984</v>
      </c>
      <c r="R61" s="133">
        <f t="shared" si="2"/>
        <v>2783112711477.522</v>
      </c>
      <c r="S61" s="133">
        <f t="shared" si="2"/>
        <v>2850092063636.5249</v>
      </c>
      <c r="T61" s="133">
        <f t="shared" si="2"/>
        <v>2918134910599.2124</v>
      </c>
      <c r="U61" s="133">
        <f t="shared" si="2"/>
        <v>2987041744904.4038</v>
      </c>
      <c r="V61" s="133">
        <f t="shared" si="2"/>
        <v>3056593823340.189</v>
      </c>
      <c r="W61" s="133">
        <f t="shared" si="2"/>
        <v>3126552664531.293</v>
      </c>
      <c r="X61" s="133">
        <f t="shared" si="2"/>
        <v>3196659720886.8716</v>
      </c>
      <c r="Y61" s="133">
        <f t="shared" si="2"/>
        <v>3266636249738.1245</v>
      </c>
      <c r="Z61" s="133">
        <f t="shared" si="2"/>
        <v>3336183408837.3848</v>
      </c>
      <c r="AA61" s="133">
        <f t="shared" si="2"/>
        <v>3404982601255.3701</v>
      </c>
      <c r="AB61" s="133">
        <f t="shared" si="2"/>
        <v>3472696094030.3213</v>
      </c>
      <c r="AC61" s="133">
        <f t="shared" si="2"/>
        <v>3538967933622.9976</v>
      </c>
      <c r="AD61" s="133">
        <f t="shared" si="2"/>
        <v>3603425179252.7734</v>
      </c>
      <c r="AE61" s="133">
        <f t="shared" si="2"/>
        <v>3665679472474.8457</v>
      </c>
      <c r="AF61" s="133">
        <f t="shared" si="2"/>
        <v>3725328957864.3032</v>
      </c>
      <c r="AG61" s="133">
        <f t="shared" si="2"/>
        <v>3781960565368.4038</v>
      </c>
      <c r="AH61" s="133">
        <f t="shared" si="2"/>
        <v>3835152659762.061</v>
      </c>
      <c r="AI61" s="133">
        <f t="shared" si="2"/>
        <v>3884478056702.5103</v>
      </c>
      <c r="AJ61" s="133">
        <f t="shared" si="2"/>
        <v>3929507398161.814</v>
      </c>
      <c r="AK61" s="133">
        <f t="shared" si="2"/>
        <v>3969812872580.8564</v>
      </c>
      <c r="AL61" s="133">
        <f t="shared" si="2"/>
        <v>4004972257028.5684</v>
      </c>
      <c r="AM61" s="133">
        <f t="shared" si="2"/>
        <v>4034573250087.7979</v>
      </c>
      <c r="AN61" s="133">
        <f t="shared" si="2"/>
        <v>4058218055280.9341</v>
      </c>
      <c r="AO61" s="133">
        <f t="shared" si="2"/>
        <v>4075528165783.1846</v>
      </c>
      <c r="AP61" s="133">
        <f t="shared" si="2"/>
        <v>4086149292167.5601</v>
      </c>
      <c r="AQ61" s="133">
        <f t="shared" si="2"/>
        <v>4089756366232.2148</v>
      </c>
    </row>
    <row r="62" spans="1:43" x14ac:dyDescent="0.2">
      <c r="A62" s="105" t="s">
        <v>101</v>
      </c>
      <c r="B62" s="133">
        <f t="shared" si="1"/>
        <v>0</v>
      </c>
      <c r="C62" s="133">
        <f t="shared" si="2"/>
        <v>0</v>
      </c>
      <c r="D62" s="133">
        <f t="shared" si="2"/>
        <v>0</v>
      </c>
      <c r="E62" s="133">
        <f t="shared" si="2"/>
        <v>0</v>
      </c>
      <c r="F62" s="133">
        <f t="shared" si="2"/>
        <v>0</v>
      </c>
      <c r="G62" s="133">
        <f t="shared" si="2"/>
        <v>0</v>
      </c>
      <c r="H62" s="133">
        <f t="shared" si="2"/>
        <v>0</v>
      </c>
      <c r="I62" s="133">
        <f t="shared" si="2"/>
        <v>0</v>
      </c>
      <c r="J62" s="133">
        <f t="shared" si="2"/>
        <v>0</v>
      </c>
      <c r="K62" s="133">
        <f t="shared" si="2"/>
        <v>0</v>
      </c>
      <c r="L62" s="133">
        <f t="shared" si="2"/>
        <v>0</v>
      </c>
      <c r="M62" s="133">
        <f t="shared" si="2"/>
        <v>0</v>
      </c>
      <c r="N62" s="133">
        <f t="shared" si="2"/>
        <v>0</v>
      </c>
      <c r="O62" s="133">
        <f t="shared" si="2"/>
        <v>0</v>
      </c>
      <c r="P62" s="133">
        <f t="shared" si="2"/>
        <v>0</v>
      </c>
      <c r="Q62" s="133">
        <f t="shared" si="2"/>
        <v>0</v>
      </c>
      <c r="R62" s="133">
        <f t="shared" si="2"/>
        <v>0</v>
      </c>
      <c r="S62" s="133">
        <f t="shared" si="2"/>
        <v>0</v>
      </c>
      <c r="T62" s="133">
        <f t="shared" si="2"/>
        <v>0</v>
      </c>
      <c r="U62" s="133">
        <f t="shared" si="2"/>
        <v>0</v>
      </c>
      <c r="V62" s="133">
        <f t="shared" si="2"/>
        <v>0</v>
      </c>
      <c r="W62" s="133">
        <f t="shared" si="2"/>
        <v>0</v>
      </c>
      <c r="X62" s="133">
        <f t="shared" si="2"/>
        <v>0</v>
      </c>
      <c r="Y62" s="133">
        <f t="shared" si="2"/>
        <v>0</v>
      </c>
      <c r="Z62" s="133">
        <f t="shared" si="2"/>
        <v>0</v>
      </c>
      <c r="AA62" s="133">
        <f t="shared" si="2"/>
        <v>0</v>
      </c>
      <c r="AB62" s="133">
        <f t="shared" si="2"/>
        <v>0</v>
      </c>
      <c r="AC62" s="133">
        <f t="shared" si="2"/>
        <v>0</v>
      </c>
      <c r="AD62" s="133">
        <f t="shared" si="2"/>
        <v>0</v>
      </c>
      <c r="AE62" s="133">
        <f t="shared" si="2"/>
        <v>0</v>
      </c>
      <c r="AF62" s="133">
        <f t="shared" si="2"/>
        <v>0</v>
      </c>
      <c r="AG62" s="133">
        <f t="shared" si="2"/>
        <v>0</v>
      </c>
      <c r="AH62" s="133">
        <f t="shared" si="2"/>
        <v>0</v>
      </c>
      <c r="AI62" s="133">
        <f t="shared" si="2"/>
        <v>0</v>
      </c>
      <c r="AJ62" s="133">
        <f t="shared" ref="C62:AQ69" si="3">SUMIFS(AJ$2:AJ$44,$AR$2:$AR$44,$A62)</f>
        <v>0</v>
      </c>
      <c r="AK62" s="133">
        <f t="shared" si="3"/>
        <v>0</v>
      </c>
      <c r="AL62" s="133">
        <f t="shared" si="3"/>
        <v>0</v>
      </c>
      <c r="AM62" s="133">
        <f t="shared" si="3"/>
        <v>0</v>
      </c>
      <c r="AN62" s="133">
        <f t="shared" si="3"/>
        <v>0</v>
      </c>
      <c r="AO62" s="133">
        <f t="shared" si="3"/>
        <v>0</v>
      </c>
      <c r="AP62" s="133">
        <f t="shared" si="3"/>
        <v>0</v>
      </c>
      <c r="AQ62" s="133">
        <f t="shared" si="3"/>
        <v>0</v>
      </c>
    </row>
    <row r="63" spans="1:43" x14ac:dyDescent="0.2">
      <c r="A63" s="105" t="s">
        <v>102</v>
      </c>
      <c r="B63" s="133">
        <f t="shared" si="1"/>
        <v>0</v>
      </c>
      <c r="C63" s="133">
        <f t="shared" si="3"/>
        <v>0</v>
      </c>
      <c r="D63" s="133">
        <f t="shared" si="3"/>
        <v>0</v>
      </c>
      <c r="E63" s="133">
        <f t="shared" si="3"/>
        <v>0</v>
      </c>
      <c r="F63" s="133">
        <f t="shared" si="3"/>
        <v>0</v>
      </c>
      <c r="G63" s="133">
        <f t="shared" si="3"/>
        <v>0</v>
      </c>
      <c r="H63" s="133">
        <f t="shared" si="3"/>
        <v>0</v>
      </c>
      <c r="I63" s="133">
        <f t="shared" si="3"/>
        <v>0</v>
      </c>
      <c r="J63" s="133">
        <f t="shared" si="3"/>
        <v>0</v>
      </c>
      <c r="K63" s="133">
        <f t="shared" si="3"/>
        <v>0</v>
      </c>
      <c r="L63" s="133">
        <f t="shared" si="3"/>
        <v>0</v>
      </c>
      <c r="M63" s="133">
        <f t="shared" si="3"/>
        <v>0</v>
      </c>
      <c r="N63" s="133">
        <f t="shared" si="3"/>
        <v>0</v>
      </c>
      <c r="O63" s="133">
        <f t="shared" si="3"/>
        <v>0</v>
      </c>
      <c r="P63" s="133">
        <f t="shared" si="3"/>
        <v>0</v>
      </c>
      <c r="Q63" s="133">
        <f t="shared" si="3"/>
        <v>0</v>
      </c>
      <c r="R63" s="133">
        <f t="shared" si="3"/>
        <v>0</v>
      </c>
      <c r="S63" s="133">
        <f t="shared" si="3"/>
        <v>0</v>
      </c>
      <c r="T63" s="133">
        <f t="shared" si="3"/>
        <v>0</v>
      </c>
      <c r="U63" s="133">
        <f t="shared" si="3"/>
        <v>0</v>
      </c>
      <c r="V63" s="133">
        <f t="shared" si="3"/>
        <v>0</v>
      </c>
      <c r="W63" s="133">
        <f t="shared" si="3"/>
        <v>0</v>
      </c>
      <c r="X63" s="133">
        <f t="shared" si="3"/>
        <v>0</v>
      </c>
      <c r="Y63" s="133">
        <f t="shared" si="3"/>
        <v>0</v>
      </c>
      <c r="Z63" s="133">
        <f t="shared" si="3"/>
        <v>0</v>
      </c>
      <c r="AA63" s="133">
        <f t="shared" si="3"/>
        <v>0</v>
      </c>
      <c r="AB63" s="133">
        <f t="shared" si="3"/>
        <v>0</v>
      </c>
      <c r="AC63" s="133">
        <f t="shared" si="3"/>
        <v>0</v>
      </c>
      <c r="AD63" s="133">
        <f t="shared" si="3"/>
        <v>0</v>
      </c>
      <c r="AE63" s="133">
        <f t="shared" si="3"/>
        <v>0</v>
      </c>
      <c r="AF63" s="133">
        <f t="shared" si="3"/>
        <v>0</v>
      </c>
      <c r="AG63" s="133">
        <f t="shared" si="3"/>
        <v>0</v>
      </c>
      <c r="AH63" s="133">
        <f t="shared" si="3"/>
        <v>0</v>
      </c>
      <c r="AI63" s="133">
        <f t="shared" si="3"/>
        <v>0</v>
      </c>
      <c r="AJ63" s="133">
        <f t="shared" si="3"/>
        <v>0</v>
      </c>
      <c r="AK63" s="133">
        <f t="shared" si="3"/>
        <v>0</v>
      </c>
      <c r="AL63" s="133">
        <f t="shared" si="3"/>
        <v>0</v>
      </c>
      <c r="AM63" s="133">
        <f t="shared" si="3"/>
        <v>0</v>
      </c>
      <c r="AN63" s="133">
        <f t="shared" si="3"/>
        <v>0</v>
      </c>
      <c r="AO63" s="133">
        <f t="shared" si="3"/>
        <v>0</v>
      </c>
      <c r="AP63" s="133">
        <f t="shared" si="3"/>
        <v>0</v>
      </c>
      <c r="AQ63" s="133">
        <f t="shared" si="3"/>
        <v>0</v>
      </c>
    </row>
    <row r="64" spans="1:43" x14ac:dyDescent="0.2">
      <c r="A64" s="105" t="s">
        <v>103</v>
      </c>
      <c r="B64" s="133">
        <f t="shared" si="1"/>
        <v>0</v>
      </c>
      <c r="C64" s="133">
        <f t="shared" si="3"/>
        <v>0</v>
      </c>
      <c r="D64" s="133">
        <f t="shared" si="3"/>
        <v>0</v>
      </c>
      <c r="E64" s="133">
        <f t="shared" si="3"/>
        <v>0</v>
      </c>
      <c r="F64" s="133">
        <f t="shared" si="3"/>
        <v>0</v>
      </c>
      <c r="G64" s="133">
        <f t="shared" si="3"/>
        <v>0</v>
      </c>
      <c r="H64" s="133">
        <f t="shared" si="3"/>
        <v>0</v>
      </c>
      <c r="I64" s="133">
        <f t="shared" si="3"/>
        <v>0</v>
      </c>
      <c r="J64" s="133">
        <f t="shared" si="3"/>
        <v>0</v>
      </c>
      <c r="K64" s="133">
        <f t="shared" si="3"/>
        <v>0</v>
      </c>
      <c r="L64" s="133">
        <f t="shared" si="3"/>
        <v>0</v>
      </c>
      <c r="M64" s="133">
        <f t="shared" si="3"/>
        <v>0</v>
      </c>
      <c r="N64" s="133">
        <f t="shared" si="3"/>
        <v>0</v>
      </c>
      <c r="O64" s="133">
        <f t="shared" si="3"/>
        <v>0</v>
      </c>
      <c r="P64" s="133">
        <f t="shared" si="3"/>
        <v>0</v>
      </c>
      <c r="Q64" s="133">
        <f t="shared" si="3"/>
        <v>0</v>
      </c>
      <c r="R64" s="133">
        <f t="shared" si="3"/>
        <v>0</v>
      </c>
      <c r="S64" s="133">
        <f t="shared" si="3"/>
        <v>0</v>
      </c>
      <c r="T64" s="133">
        <f t="shared" si="3"/>
        <v>0</v>
      </c>
      <c r="U64" s="133">
        <f t="shared" si="3"/>
        <v>0</v>
      </c>
      <c r="V64" s="133">
        <f t="shared" si="3"/>
        <v>0</v>
      </c>
      <c r="W64" s="133">
        <f t="shared" si="3"/>
        <v>0</v>
      </c>
      <c r="X64" s="133">
        <f t="shared" si="3"/>
        <v>0</v>
      </c>
      <c r="Y64" s="133">
        <f t="shared" si="3"/>
        <v>0</v>
      </c>
      <c r="Z64" s="133">
        <f t="shared" si="3"/>
        <v>0</v>
      </c>
      <c r="AA64" s="133">
        <f t="shared" si="3"/>
        <v>0</v>
      </c>
      <c r="AB64" s="133">
        <f t="shared" si="3"/>
        <v>0</v>
      </c>
      <c r="AC64" s="133">
        <f t="shared" si="3"/>
        <v>0</v>
      </c>
      <c r="AD64" s="133">
        <f t="shared" si="3"/>
        <v>0</v>
      </c>
      <c r="AE64" s="133">
        <f t="shared" si="3"/>
        <v>0</v>
      </c>
      <c r="AF64" s="133">
        <f t="shared" si="3"/>
        <v>0</v>
      </c>
      <c r="AG64" s="133">
        <f t="shared" si="3"/>
        <v>0</v>
      </c>
      <c r="AH64" s="133">
        <f t="shared" si="3"/>
        <v>0</v>
      </c>
      <c r="AI64" s="133">
        <f t="shared" si="3"/>
        <v>0</v>
      </c>
      <c r="AJ64" s="133">
        <f t="shared" si="3"/>
        <v>0</v>
      </c>
      <c r="AK64" s="133">
        <f t="shared" si="3"/>
        <v>0</v>
      </c>
      <c r="AL64" s="133">
        <f t="shared" si="3"/>
        <v>0</v>
      </c>
      <c r="AM64" s="133">
        <f t="shared" si="3"/>
        <v>0</v>
      </c>
      <c r="AN64" s="133">
        <f t="shared" si="3"/>
        <v>0</v>
      </c>
      <c r="AO64" s="133">
        <f t="shared" si="3"/>
        <v>0</v>
      </c>
      <c r="AP64" s="133">
        <f t="shared" si="3"/>
        <v>0</v>
      </c>
      <c r="AQ64" s="133">
        <f t="shared" si="3"/>
        <v>0</v>
      </c>
    </row>
    <row r="65" spans="1:43" x14ac:dyDescent="0.2">
      <c r="A65" s="105" t="s">
        <v>104</v>
      </c>
      <c r="B65" s="133">
        <f t="shared" si="1"/>
        <v>0</v>
      </c>
      <c r="C65" s="133">
        <f t="shared" si="3"/>
        <v>0</v>
      </c>
      <c r="D65" s="133">
        <f t="shared" si="3"/>
        <v>0</v>
      </c>
      <c r="E65" s="133">
        <f t="shared" si="3"/>
        <v>0</v>
      </c>
      <c r="F65" s="133">
        <f t="shared" si="3"/>
        <v>0</v>
      </c>
      <c r="G65" s="133">
        <f t="shared" si="3"/>
        <v>0</v>
      </c>
      <c r="H65" s="133">
        <f t="shared" si="3"/>
        <v>0</v>
      </c>
      <c r="I65" s="133">
        <f t="shared" si="3"/>
        <v>0</v>
      </c>
      <c r="J65" s="133">
        <f t="shared" si="3"/>
        <v>0</v>
      </c>
      <c r="K65" s="133">
        <f t="shared" si="3"/>
        <v>0</v>
      </c>
      <c r="L65" s="133">
        <f t="shared" si="3"/>
        <v>0</v>
      </c>
      <c r="M65" s="133">
        <f t="shared" si="3"/>
        <v>0</v>
      </c>
      <c r="N65" s="133">
        <f t="shared" si="3"/>
        <v>0</v>
      </c>
      <c r="O65" s="133">
        <f t="shared" si="3"/>
        <v>0</v>
      </c>
      <c r="P65" s="133">
        <f t="shared" si="3"/>
        <v>0</v>
      </c>
      <c r="Q65" s="133">
        <f t="shared" si="3"/>
        <v>0</v>
      </c>
      <c r="R65" s="133">
        <f t="shared" si="3"/>
        <v>0</v>
      </c>
      <c r="S65" s="133">
        <f t="shared" si="3"/>
        <v>0</v>
      </c>
      <c r="T65" s="133">
        <f t="shared" si="3"/>
        <v>0</v>
      </c>
      <c r="U65" s="133">
        <f t="shared" si="3"/>
        <v>0</v>
      </c>
      <c r="V65" s="133">
        <f t="shared" si="3"/>
        <v>0</v>
      </c>
      <c r="W65" s="133">
        <f t="shared" si="3"/>
        <v>0</v>
      </c>
      <c r="X65" s="133">
        <f t="shared" si="3"/>
        <v>0</v>
      </c>
      <c r="Y65" s="133">
        <f t="shared" si="3"/>
        <v>0</v>
      </c>
      <c r="Z65" s="133">
        <f t="shared" si="3"/>
        <v>0</v>
      </c>
      <c r="AA65" s="133">
        <f t="shared" si="3"/>
        <v>0</v>
      </c>
      <c r="AB65" s="133">
        <f t="shared" si="3"/>
        <v>0</v>
      </c>
      <c r="AC65" s="133">
        <f t="shared" si="3"/>
        <v>0</v>
      </c>
      <c r="AD65" s="133">
        <f t="shared" si="3"/>
        <v>0</v>
      </c>
      <c r="AE65" s="133">
        <f t="shared" si="3"/>
        <v>0</v>
      </c>
      <c r="AF65" s="133">
        <f t="shared" si="3"/>
        <v>0</v>
      </c>
      <c r="AG65" s="133">
        <f t="shared" si="3"/>
        <v>0</v>
      </c>
      <c r="AH65" s="133">
        <f t="shared" si="3"/>
        <v>0</v>
      </c>
      <c r="AI65" s="133">
        <f t="shared" si="3"/>
        <v>0</v>
      </c>
      <c r="AJ65" s="133">
        <f t="shared" si="3"/>
        <v>0</v>
      </c>
      <c r="AK65" s="133">
        <f t="shared" si="3"/>
        <v>0</v>
      </c>
      <c r="AL65" s="133">
        <f t="shared" si="3"/>
        <v>0</v>
      </c>
      <c r="AM65" s="133">
        <f t="shared" si="3"/>
        <v>0</v>
      </c>
      <c r="AN65" s="133">
        <f t="shared" si="3"/>
        <v>0</v>
      </c>
      <c r="AO65" s="133">
        <f t="shared" si="3"/>
        <v>0</v>
      </c>
      <c r="AP65" s="133">
        <f t="shared" si="3"/>
        <v>0</v>
      </c>
      <c r="AQ65" s="133">
        <f t="shared" si="3"/>
        <v>0</v>
      </c>
    </row>
    <row r="66" spans="1:43" x14ac:dyDescent="0.2">
      <c r="A66" s="105" t="s">
        <v>105</v>
      </c>
      <c r="B66" s="133">
        <f t="shared" si="1"/>
        <v>0</v>
      </c>
      <c r="C66" s="133">
        <f t="shared" si="3"/>
        <v>0</v>
      </c>
      <c r="D66" s="133">
        <f t="shared" si="3"/>
        <v>0</v>
      </c>
      <c r="E66" s="133">
        <f t="shared" si="3"/>
        <v>0</v>
      </c>
      <c r="F66" s="133">
        <f t="shared" si="3"/>
        <v>0</v>
      </c>
      <c r="G66" s="133">
        <f t="shared" si="3"/>
        <v>0</v>
      </c>
      <c r="H66" s="133">
        <f t="shared" si="3"/>
        <v>0</v>
      </c>
      <c r="I66" s="133">
        <f t="shared" si="3"/>
        <v>0</v>
      </c>
      <c r="J66" s="133">
        <f t="shared" si="3"/>
        <v>0</v>
      </c>
      <c r="K66" s="133">
        <f t="shared" si="3"/>
        <v>0</v>
      </c>
      <c r="L66" s="133">
        <f t="shared" si="3"/>
        <v>0</v>
      </c>
      <c r="M66" s="133">
        <f t="shared" si="3"/>
        <v>0</v>
      </c>
      <c r="N66" s="133">
        <f t="shared" si="3"/>
        <v>0</v>
      </c>
      <c r="O66" s="133">
        <f t="shared" si="3"/>
        <v>0</v>
      </c>
      <c r="P66" s="133">
        <f t="shared" si="3"/>
        <v>0</v>
      </c>
      <c r="Q66" s="133">
        <f t="shared" si="3"/>
        <v>0</v>
      </c>
      <c r="R66" s="133">
        <f t="shared" si="3"/>
        <v>0</v>
      </c>
      <c r="S66" s="133">
        <f t="shared" si="3"/>
        <v>0</v>
      </c>
      <c r="T66" s="133">
        <f t="shared" si="3"/>
        <v>0</v>
      </c>
      <c r="U66" s="133">
        <f t="shared" si="3"/>
        <v>0</v>
      </c>
      <c r="V66" s="133">
        <f t="shared" si="3"/>
        <v>0</v>
      </c>
      <c r="W66" s="133">
        <f t="shared" si="3"/>
        <v>0</v>
      </c>
      <c r="X66" s="133">
        <f t="shared" si="3"/>
        <v>0</v>
      </c>
      <c r="Y66" s="133">
        <f t="shared" si="3"/>
        <v>0</v>
      </c>
      <c r="Z66" s="133">
        <f t="shared" si="3"/>
        <v>0</v>
      </c>
      <c r="AA66" s="133">
        <f t="shared" si="3"/>
        <v>0</v>
      </c>
      <c r="AB66" s="133">
        <f t="shared" si="3"/>
        <v>0</v>
      </c>
      <c r="AC66" s="133">
        <f t="shared" si="3"/>
        <v>0</v>
      </c>
      <c r="AD66" s="133">
        <f t="shared" si="3"/>
        <v>0</v>
      </c>
      <c r="AE66" s="133">
        <f t="shared" si="3"/>
        <v>0</v>
      </c>
      <c r="AF66" s="133">
        <f t="shared" si="3"/>
        <v>0</v>
      </c>
      <c r="AG66" s="133">
        <f t="shared" si="3"/>
        <v>0</v>
      </c>
      <c r="AH66" s="133">
        <f t="shared" si="3"/>
        <v>0</v>
      </c>
      <c r="AI66" s="133">
        <f t="shared" si="3"/>
        <v>0</v>
      </c>
      <c r="AJ66" s="133">
        <f t="shared" si="3"/>
        <v>0</v>
      </c>
      <c r="AK66" s="133">
        <f t="shared" si="3"/>
        <v>0</v>
      </c>
      <c r="AL66" s="133">
        <f t="shared" si="3"/>
        <v>0</v>
      </c>
      <c r="AM66" s="133">
        <f t="shared" si="3"/>
        <v>0</v>
      </c>
      <c r="AN66" s="133">
        <f t="shared" si="3"/>
        <v>0</v>
      </c>
      <c r="AO66" s="133">
        <f t="shared" si="3"/>
        <v>0</v>
      </c>
      <c r="AP66" s="133">
        <f t="shared" si="3"/>
        <v>0</v>
      </c>
      <c r="AQ66" s="133">
        <f t="shared" si="3"/>
        <v>0</v>
      </c>
    </row>
    <row r="67" spans="1:43" x14ac:dyDescent="0.2">
      <c r="A67" s="105" t="s">
        <v>106</v>
      </c>
      <c r="B67" s="133">
        <f t="shared" si="1"/>
        <v>0</v>
      </c>
      <c r="C67" s="133">
        <f t="shared" si="3"/>
        <v>0</v>
      </c>
      <c r="D67" s="133">
        <f t="shared" si="3"/>
        <v>0</v>
      </c>
      <c r="E67" s="133">
        <f t="shared" si="3"/>
        <v>0</v>
      </c>
      <c r="F67" s="133">
        <f t="shared" si="3"/>
        <v>0</v>
      </c>
      <c r="G67" s="133">
        <f t="shared" si="3"/>
        <v>0</v>
      </c>
      <c r="H67" s="133">
        <f t="shared" si="3"/>
        <v>0</v>
      </c>
      <c r="I67" s="133">
        <f t="shared" si="3"/>
        <v>0</v>
      </c>
      <c r="J67" s="133">
        <f t="shared" si="3"/>
        <v>0</v>
      </c>
      <c r="K67" s="133">
        <f t="shared" si="3"/>
        <v>0</v>
      </c>
      <c r="L67" s="133">
        <f t="shared" si="3"/>
        <v>0</v>
      </c>
      <c r="M67" s="133">
        <f t="shared" si="3"/>
        <v>0</v>
      </c>
      <c r="N67" s="133">
        <f t="shared" si="3"/>
        <v>0</v>
      </c>
      <c r="O67" s="133">
        <f t="shared" si="3"/>
        <v>0</v>
      </c>
      <c r="P67" s="133">
        <f t="shared" si="3"/>
        <v>0</v>
      </c>
      <c r="Q67" s="133">
        <f t="shared" si="3"/>
        <v>0</v>
      </c>
      <c r="R67" s="133">
        <f t="shared" si="3"/>
        <v>0</v>
      </c>
      <c r="S67" s="133">
        <f t="shared" si="3"/>
        <v>0</v>
      </c>
      <c r="T67" s="133">
        <f t="shared" si="3"/>
        <v>0</v>
      </c>
      <c r="U67" s="133">
        <f t="shared" si="3"/>
        <v>0</v>
      </c>
      <c r="V67" s="133">
        <f t="shared" si="3"/>
        <v>0</v>
      </c>
      <c r="W67" s="133">
        <f t="shared" si="3"/>
        <v>0</v>
      </c>
      <c r="X67" s="133">
        <f t="shared" si="3"/>
        <v>0</v>
      </c>
      <c r="Y67" s="133">
        <f t="shared" si="3"/>
        <v>0</v>
      </c>
      <c r="Z67" s="133">
        <f t="shared" si="3"/>
        <v>0</v>
      </c>
      <c r="AA67" s="133">
        <f t="shared" si="3"/>
        <v>0</v>
      </c>
      <c r="AB67" s="133">
        <f t="shared" si="3"/>
        <v>0</v>
      </c>
      <c r="AC67" s="133">
        <f t="shared" si="3"/>
        <v>0</v>
      </c>
      <c r="AD67" s="133">
        <f t="shared" si="3"/>
        <v>0</v>
      </c>
      <c r="AE67" s="133">
        <f t="shared" si="3"/>
        <v>0</v>
      </c>
      <c r="AF67" s="133">
        <f t="shared" si="3"/>
        <v>0</v>
      </c>
      <c r="AG67" s="133">
        <f t="shared" si="3"/>
        <v>0</v>
      </c>
      <c r="AH67" s="133">
        <f t="shared" si="3"/>
        <v>0</v>
      </c>
      <c r="AI67" s="133">
        <f t="shared" si="3"/>
        <v>0</v>
      </c>
      <c r="AJ67" s="133">
        <f t="shared" si="3"/>
        <v>0</v>
      </c>
      <c r="AK67" s="133">
        <f t="shared" si="3"/>
        <v>0</v>
      </c>
      <c r="AL67" s="133">
        <f t="shared" si="3"/>
        <v>0</v>
      </c>
      <c r="AM67" s="133">
        <f t="shared" si="3"/>
        <v>0</v>
      </c>
      <c r="AN67" s="133">
        <f t="shared" si="3"/>
        <v>0</v>
      </c>
      <c r="AO67" s="133">
        <f t="shared" si="3"/>
        <v>0</v>
      </c>
      <c r="AP67" s="133">
        <f t="shared" si="3"/>
        <v>0</v>
      </c>
      <c r="AQ67" s="133">
        <f t="shared" si="3"/>
        <v>0</v>
      </c>
    </row>
    <row r="68" spans="1:43" x14ac:dyDescent="0.2">
      <c r="A68" s="105" t="s">
        <v>107</v>
      </c>
      <c r="B68" s="133">
        <f t="shared" si="1"/>
        <v>0</v>
      </c>
      <c r="C68" s="133">
        <f t="shared" si="3"/>
        <v>0</v>
      </c>
      <c r="D68" s="133">
        <f t="shared" si="3"/>
        <v>0</v>
      </c>
      <c r="E68" s="133">
        <f t="shared" si="3"/>
        <v>0</v>
      </c>
      <c r="F68" s="133">
        <f t="shared" si="3"/>
        <v>0</v>
      </c>
      <c r="G68" s="133">
        <f t="shared" si="3"/>
        <v>0</v>
      </c>
      <c r="H68" s="133">
        <f t="shared" si="3"/>
        <v>0</v>
      </c>
      <c r="I68" s="133">
        <f t="shared" si="3"/>
        <v>0</v>
      </c>
      <c r="J68" s="133">
        <f t="shared" si="3"/>
        <v>0</v>
      </c>
      <c r="K68" s="133">
        <f t="shared" si="3"/>
        <v>0</v>
      </c>
      <c r="L68" s="133">
        <f t="shared" si="3"/>
        <v>0</v>
      </c>
      <c r="M68" s="133">
        <f t="shared" si="3"/>
        <v>0</v>
      </c>
      <c r="N68" s="133">
        <f t="shared" si="3"/>
        <v>0</v>
      </c>
      <c r="O68" s="133">
        <f t="shared" si="3"/>
        <v>0</v>
      </c>
      <c r="P68" s="133">
        <f t="shared" si="3"/>
        <v>0</v>
      </c>
      <c r="Q68" s="133">
        <f t="shared" si="3"/>
        <v>0</v>
      </c>
      <c r="R68" s="133">
        <f t="shared" si="3"/>
        <v>0</v>
      </c>
      <c r="S68" s="133">
        <f t="shared" si="3"/>
        <v>0</v>
      </c>
      <c r="T68" s="133">
        <f t="shared" si="3"/>
        <v>0</v>
      </c>
      <c r="U68" s="133">
        <f t="shared" si="3"/>
        <v>0</v>
      </c>
      <c r="V68" s="133">
        <f t="shared" si="3"/>
        <v>0</v>
      </c>
      <c r="W68" s="133">
        <f t="shared" si="3"/>
        <v>0</v>
      </c>
      <c r="X68" s="133">
        <f t="shared" si="3"/>
        <v>0</v>
      </c>
      <c r="Y68" s="133">
        <f t="shared" si="3"/>
        <v>0</v>
      </c>
      <c r="Z68" s="133">
        <f t="shared" si="3"/>
        <v>0</v>
      </c>
      <c r="AA68" s="133">
        <f t="shared" si="3"/>
        <v>0</v>
      </c>
      <c r="AB68" s="133">
        <f t="shared" si="3"/>
        <v>0</v>
      </c>
      <c r="AC68" s="133">
        <f t="shared" si="3"/>
        <v>0</v>
      </c>
      <c r="AD68" s="133">
        <f t="shared" si="3"/>
        <v>0</v>
      </c>
      <c r="AE68" s="133">
        <f t="shared" si="3"/>
        <v>0</v>
      </c>
      <c r="AF68" s="133">
        <f t="shared" si="3"/>
        <v>0</v>
      </c>
      <c r="AG68" s="133">
        <f t="shared" si="3"/>
        <v>0</v>
      </c>
      <c r="AH68" s="133">
        <f t="shared" si="3"/>
        <v>0</v>
      </c>
      <c r="AI68" s="133">
        <f t="shared" si="3"/>
        <v>0</v>
      </c>
      <c r="AJ68" s="133">
        <f t="shared" si="3"/>
        <v>0</v>
      </c>
      <c r="AK68" s="133">
        <f t="shared" si="3"/>
        <v>0</v>
      </c>
      <c r="AL68" s="133">
        <f t="shared" si="3"/>
        <v>0</v>
      </c>
      <c r="AM68" s="133">
        <f t="shared" si="3"/>
        <v>0</v>
      </c>
      <c r="AN68" s="133">
        <f t="shared" si="3"/>
        <v>0</v>
      </c>
      <c r="AO68" s="133">
        <f t="shared" si="3"/>
        <v>0</v>
      </c>
      <c r="AP68" s="133">
        <f t="shared" si="3"/>
        <v>0</v>
      </c>
      <c r="AQ68" s="133">
        <f t="shared" si="3"/>
        <v>0</v>
      </c>
    </row>
    <row r="69" spans="1:43" x14ac:dyDescent="0.2">
      <c r="A69" s="105" t="s">
        <v>108</v>
      </c>
      <c r="B69" s="133">
        <f t="shared" si="1"/>
        <v>3510278524753.9995</v>
      </c>
      <c r="C69" s="133">
        <f t="shared" si="3"/>
        <v>3141322579286.4854</v>
      </c>
      <c r="D69" s="133">
        <f t="shared" ref="C69:AQ74" si="4">SUMIFS(D$2:D$44,$AR$2:$AR$44,$A69)</f>
        <v>3344409084037.3569</v>
      </c>
      <c r="E69" s="133">
        <f t="shared" si="4"/>
        <v>3682886591955.4756</v>
      </c>
      <c r="F69" s="133">
        <f t="shared" si="4"/>
        <v>3980746798923.4209</v>
      </c>
      <c r="G69" s="133">
        <f t="shared" si="4"/>
        <v>4237989704941.1909</v>
      </c>
      <c r="H69" s="133">
        <f t="shared" si="4"/>
        <v>4495232610958.9609</v>
      </c>
      <c r="I69" s="133">
        <f t="shared" si="4"/>
        <v>4628424688320.708</v>
      </c>
      <c r="J69" s="133">
        <f t="shared" si="4"/>
        <v>4761616765682.4551</v>
      </c>
      <c r="K69" s="133">
        <f t="shared" si="4"/>
        <v>4894808843044.2012</v>
      </c>
      <c r="L69" s="133">
        <f t="shared" si="4"/>
        <v>5028000920405.9482</v>
      </c>
      <c r="M69" s="133">
        <f t="shared" si="4"/>
        <v>5161192997767.6963</v>
      </c>
      <c r="N69" s="133">
        <f t="shared" si="4"/>
        <v>5227789036448.5693</v>
      </c>
      <c r="O69" s="133">
        <f t="shared" si="4"/>
        <v>5294385075129.4414</v>
      </c>
      <c r="P69" s="133">
        <f t="shared" si="4"/>
        <v>5360981113810.3145</v>
      </c>
      <c r="Q69" s="133">
        <f t="shared" si="4"/>
        <v>5427577152491.1885</v>
      </c>
      <c r="R69" s="133">
        <f t="shared" si="4"/>
        <v>5494173191172.0625</v>
      </c>
      <c r="S69" s="133">
        <f t="shared" si="4"/>
        <v>5477524181501.8447</v>
      </c>
      <c r="T69" s="133">
        <f t="shared" si="4"/>
        <v>5460875171831.627</v>
      </c>
      <c r="U69" s="133">
        <f t="shared" si="4"/>
        <v>5444226162161.4082</v>
      </c>
      <c r="V69" s="133">
        <f t="shared" si="4"/>
        <v>5427577152491.1904</v>
      </c>
      <c r="W69" s="133">
        <f t="shared" si="4"/>
        <v>5410928142820.9707</v>
      </c>
      <c r="X69" s="133">
        <f t="shared" si="4"/>
        <v>5394279133150.752</v>
      </c>
      <c r="Y69" s="133">
        <f t="shared" si="4"/>
        <v>5377630123480.5342</v>
      </c>
      <c r="Z69" s="133">
        <f t="shared" si="4"/>
        <v>5360981113810.3164</v>
      </c>
      <c r="AA69" s="133">
        <f t="shared" si="4"/>
        <v>5344332104140.0977</v>
      </c>
      <c r="AB69" s="133">
        <f t="shared" si="4"/>
        <v>5327683094469.8799</v>
      </c>
      <c r="AC69" s="133">
        <f t="shared" si="4"/>
        <v>5311034084799.6611</v>
      </c>
      <c r="AD69" s="133">
        <f t="shared" si="4"/>
        <v>5294385075129.4434</v>
      </c>
      <c r="AE69" s="133">
        <f t="shared" si="4"/>
        <v>5277736065459.2256</v>
      </c>
      <c r="AF69" s="133">
        <f t="shared" si="4"/>
        <v>5261087055789.0068</v>
      </c>
      <c r="AG69" s="133">
        <f t="shared" si="4"/>
        <v>5244438046118.7871</v>
      </c>
      <c r="AH69" s="133">
        <f t="shared" si="4"/>
        <v>5237778442250.7002</v>
      </c>
      <c r="AI69" s="133">
        <f t="shared" si="4"/>
        <v>5231118838382.6123</v>
      </c>
      <c r="AJ69" s="133">
        <f t="shared" si="4"/>
        <v>5224459234514.5254</v>
      </c>
      <c r="AK69" s="133">
        <f t="shared" si="4"/>
        <v>5217799630646.4385</v>
      </c>
      <c r="AL69" s="133">
        <f t="shared" si="4"/>
        <v>5211140026778.3506</v>
      </c>
      <c r="AM69" s="133">
        <f t="shared" si="4"/>
        <v>5201150620976.2197</v>
      </c>
      <c r="AN69" s="133">
        <f t="shared" si="4"/>
        <v>5191161215174.0889</v>
      </c>
      <c r="AO69" s="133">
        <f t="shared" si="4"/>
        <v>5181171809371.958</v>
      </c>
      <c r="AP69" s="133">
        <f t="shared" si="4"/>
        <v>5171182403569.8271</v>
      </c>
      <c r="AQ69" s="133">
        <f t="shared" si="4"/>
        <v>5161192997767.6953</v>
      </c>
    </row>
    <row r="70" spans="1:43" x14ac:dyDescent="0.2">
      <c r="A70" s="105" t="s">
        <v>109</v>
      </c>
      <c r="B70" s="133">
        <f t="shared" si="1"/>
        <v>88562072872.233932</v>
      </c>
      <c r="C70" s="133">
        <f t="shared" si="4"/>
        <v>127458566192.52011</v>
      </c>
      <c r="D70" s="133">
        <f t="shared" si="4"/>
        <v>143856009809.08264</v>
      </c>
      <c r="E70" s="133">
        <f t="shared" si="4"/>
        <v>149640740053.05496</v>
      </c>
      <c r="F70" s="133">
        <f t="shared" si="4"/>
        <v>150975041024.86374</v>
      </c>
      <c r="G70" s="133">
        <f t="shared" si="4"/>
        <v>154237241887.50598</v>
      </c>
      <c r="H70" s="133">
        <f t="shared" si="4"/>
        <v>158299440849.75848</v>
      </c>
      <c r="I70" s="133">
        <f t="shared" si="4"/>
        <v>162153571512.82352</v>
      </c>
      <c r="J70" s="133">
        <f t="shared" si="4"/>
        <v>165568043233.27301</v>
      </c>
      <c r="K70" s="133">
        <f t="shared" si="4"/>
        <v>168519028018.19098</v>
      </c>
      <c r="L70" s="133">
        <f t="shared" si="4"/>
        <v>170987112909.66931</v>
      </c>
      <c r="M70" s="133">
        <f t="shared" si="4"/>
        <v>172957496345.36612</v>
      </c>
      <c r="N70" s="133">
        <f t="shared" si="4"/>
        <v>174432050778.53088</v>
      </c>
      <c r="O70" s="133">
        <f t="shared" si="4"/>
        <v>175465737819.03989</v>
      </c>
      <c r="P70" s="133">
        <f t="shared" si="4"/>
        <v>176130879844.38071</v>
      </c>
      <c r="Q70" s="133">
        <f t="shared" si="4"/>
        <v>176503700061.64526</v>
      </c>
      <c r="R70" s="133">
        <f t="shared" si="4"/>
        <v>176662856867.51361</v>
      </c>
      <c r="S70" s="133">
        <f t="shared" si="4"/>
        <v>176676622044.73145</v>
      </c>
      <c r="T70" s="133">
        <f t="shared" si="4"/>
        <v>176567079982.6759</v>
      </c>
      <c r="U70" s="133">
        <f t="shared" si="4"/>
        <v>176344890913.29642</v>
      </c>
      <c r="V70" s="133">
        <f t="shared" si="4"/>
        <v>176020892032.60507</v>
      </c>
      <c r="W70" s="133">
        <f t="shared" si="4"/>
        <v>175606032890.94443</v>
      </c>
      <c r="X70" s="133">
        <f t="shared" si="4"/>
        <v>175111316983.85904</v>
      </c>
      <c r="Y70" s="133">
        <f t="shared" si="4"/>
        <v>174547749799.78256</v>
      </c>
      <c r="Z70" s="133">
        <f t="shared" si="4"/>
        <v>173926293488.35037</v>
      </c>
      <c r="AA70" s="133">
        <f t="shared" si="4"/>
        <v>173257828231.10529</v>
      </c>
      <c r="AB70" s="133">
        <f t="shared" si="4"/>
        <v>172553120325.25763</v>
      </c>
      <c r="AC70" s="133">
        <f t="shared" si="4"/>
        <v>171822796931.28894</v>
      </c>
      <c r="AD70" s="133">
        <f t="shared" si="4"/>
        <v>171077327386.72574</v>
      </c>
      <c r="AE70" s="133">
        <f t="shared" si="4"/>
        <v>170327010951.19803</v>
      </c>
      <c r="AF70" s="133">
        <f t="shared" si="4"/>
        <v>169581970821.82376</v>
      </c>
      <c r="AG70" s="133">
        <f t="shared" si="4"/>
        <v>168852154242.61694</v>
      </c>
      <c r="AH70" s="133">
        <f t="shared" si="4"/>
        <v>168147338526.69241</v>
      </c>
      <c r="AI70" s="133">
        <f t="shared" si="4"/>
        <v>167477142815.05417</v>
      </c>
      <c r="AJ70" s="133">
        <f t="shared" si="4"/>
        <v>166851045410.35193</v>
      </c>
      <c r="AK70" s="133">
        <f t="shared" si="4"/>
        <v>166278406547.7211</v>
      </c>
      <c r="AL70" s="133">
        <f t="shared" si="4"/>
        <v>165768496497.40845</v>
      </c>
      <c r="AM70" s="133">
        <f t="shared" si="4"/>
        <v>165330528935.06686</v>
      </c>
      <c r="AN70" s="133">
        <f t="shared" si="4"/>
        <v>164973699565.28036</v>
      </c>
      <c r="AO70" s="133">
        <f t="shared" si="4"/>
        <v>164707230042.04691</v>
      </c>
      <c r="AP70" s="133">
        <f t="shared" si="4"/>
        <v>164540417296.86493</v>
      </c>
      <c r="AQ70" s="133">
        <f t="shared" si="4"/>
        <v>164482688461.04977</v>
      </c>
    </row>
    <row r="71" spans="1:43" x14ac:dyDescent="0.2">
      <c r="A71" s="105" t="s">
        <v>110</v>
      </c>
      <c r="B71" s="133">
        <f t="shared" si="1"/>
        <v>1105684061313.9509</v>
      </c>
      <c r="C71" s="133">
        <f t="shared" si="4"/>
        <v>1351591878999.8486</v>
      </c>
      <c r="D71" s="133">
        <f t="shared" si="4"/>
        <v>1581763624460.584</v>
      </c>
      <c r="E71" s="133">
        <f t="shared" si="4"/>
        <v>1587524400859.9741</v>
      </c>
      <c r="F71" s="133">
        <f t="shared" si="4"/>
        <v>1610286489993.2615</v>
      </c>
      <c r="G71" s="133">
        <f t="shared" si="4"/>
        <v>1666058171570.1677</v>
      </c>
      <c r="H71" s="133">
        <f t="shared" si="4"/>
        <v>1735559999188.4314</v>
      </c>
      <c r="I71" s="133">
        <f t="shared" si="4"/>
        <v>1800940044700.5432</v>
      </c>
      <c r="J71" s="133">
        <f t="shared" si="4"/>
        <v>1858552109222.335</v>
      </c>
      <c r="K71" s="133">
        <f t="shared" si="4"/>
        <v>1908803889500.384</v>
      </c>
      <c r="L71" s="133">
        <f t="shared" si="4"/>
        <v>1952334279582.5818</v>
      </c>
      <c r="M71" s="133">
        <f t="shared" si="4"/>
        <v>1989979329312.2131</v>
      </c>
      <c r="N71" s="133">
        <f t="shared" si="4"/>
        <v>2022661110035.3035</v>
      </c>
      <c r="O71" s="133">
        <f t="shared" si="4"/>
        <v>2051116226567.5557</v>
      </c>
      <c r="P71" s="133">
        <f t="shared" si="4"/>
        <v>2076088467708.1008</v>
      </c>
      <c r="Q71" s="133">
        <f t="shared" si="4"/>
        <v>2098387709258.4407</v>
      </c>
      <c r="R71" s="133">
        <f t="shared" si="4"/>
        <v>2118877046533.3386</v>
      </c>
      <c r="S71" s="133">
        <f t="shared" si="4"/>
        <v>2138306456297.4868</v>
      </c>
      <c r="T71" s="133">
        <f t="shared" si="4"/>
        <v>2156825524411.5</v>
      </c>
      <c r="U71" s="133">
        <f t="shared" si="4"/>
        <v>2174432031060.6667</v>
      </c>
      <c r="V71" s="133">
        <f t="shared" si="4"/>
        <v>2191125704765.7202</v>
      </c>
      <c r="W71" s="133">
        <f t="shared" si="4"/>
        <v>2206908177106.8647</v>
      </c>
      <c r="X71" s="133">
        <f t="shared" si="4"/>
        <v>2221782932561.1255</v>
      </c>
      <c r="Y71" s="133">
        <f t="shared" si="4"/>
        <v>2235755253876.6538</v>
      </c>
      <c r="Z71" s="133">
        <f t="shared" si="4"/>
        <v>2248832163413.2681</v>
      </c>
      <c r="AA71" s="133">
        <f t="shared" si="4"/>
        <v>2261022360881.019</v>
      </c>
      <c r="AB71" s="133">
        <f t="shared" si="4"/>
        <v>2272336157908.6333</v>
      </c>
      <c r="AC71" s="133">
        <f t="shared" si="4"/>
        <v>2282785409870.6689</v>
      </c>
      <c r="AD71" s="133">
        <f t="shared" si="4"/>
        <v>2292383445397.3784</v>
      </c>
      <c r="AE71" s="133">
        <f t="shared" si="4"/>
        <v>2301144993983.5928</v>
      </c>
      <c r="AF71" s="133">
        <f t="shared" si="4"/>
        <v>2309086112103.5518</v>
      </c>
      <c r="AG71" s="133">
        <f t="shared" si="4"/>
        <v>2316224108227.3364</v>
      </c>
      <c r="AH71" s="133">
        <f t="shared" si="4"/>
        <v>2322577467121.3271</v>
      </c>
      <c r="AI71" s="133">
        <f t="shared" si="4"/>
        <v>2328165773800.7271</v>
      </c>
      <c r="AJ71" s="133">
        <f t="shared" si="4"/>
        <v>2333009637486.3018</v>
      </c>
      <c r="AK71" s="133">
        <f t="shared" si="4"/>
        <v>2337130615900.5806</v>
      </c>
      <c r="AL71" s="133">
        <f t="shared" si="4"/>
        <v>2340551140220.9272</v>
      </c>
      <c r="AM71" s="133">
        <f t="shared" si="4"/>
        <v>2343294440988.3154</v>
      </c>
      <c r="AN71" s="133">
        <f t="shared" si="4"/>
        <v>2345384475251.5869</v>
      </c>
      <c r="AO71" s="133">
        <f t="shared" si="4"/>
        <v>2346845855207.3359</v>
      </c>
      <c r="AP71" s="133">
        <f t="shared" si="4"/>
        <v>2347703778576.0972</v>
      </c>
      <c r="AQ71" s="133">
        <f t="shared" si="4"/>
        <v>2347983960935.46</v>
      </c>
    </row>
    <row r="72" spans="1:43" x14ac:dyDescent="0.2">
      <c r="A72" s="105" t="s">
        <v>111</v>
      </c>
      <c r="B72" s="133">
        <f t="shared" si="1"/>
        <v>1844475468000</v>
      </c>
      <c r="C72" s="133">
        <f t="shared" si="4"/>
        <v>81706929843000</v>
      </c>
      <c r="D72" s="133">
        <f t="shared" si="4"/>
        <v>100470482686822.98</v>
      </c>
      <c r="E72" s="133">
        <f t="shared" si="4"/>
        <v>108490980456089.41</v>
      </c>
      <c r="F72" s="133">
        <f t="shared" si="4"/>
        <v>113436826077472.08</v>
      </c>
      <c r="G72" s="133">
        <f t="shared" si="4"/>
        <v>126106863024248.67</v>
      </c>
      <c r="H72" s="133">
        <f t="shared" si="4"/>
        <v>142956082696739.19</v>
      </c>
      <c r="I72" s="133">
        <f t="shared" si="4"/>
        <v>159709837222875.09</v>
      </c>
      <c r="J72" s="133">
        <f t="shared" si="4"/>
        <v>175240672594120.06</v>
      </c>
      <c r="K72" s="133">
        <f t="shared" si="4"/>
        <v>189649756966762.5</v>
      </c>
      <c r="L72" s="133">
        <f t="shared" si="4"/>
        <v>203293607601244.75</v>
      </c>
      <c r="M72" s="133">
        <f t="shared" si="4"/>
        <v>216764983379389.59</v>
      </c>
      <c r="N72" s="133">
        <f t="shared" si="4"/>
        <v>230715632015780.81</v>
      </c>
      <c r="O72" s="133">
        <f t="shared" si="4"/>
        <v>245284623611854.53</v>
      </c>
      <c r="P72" s="133">
        <f t="shared" si="4"/>
        <v>260459711445618.22</v>
      </c>
      <c r="Q72" s="133">
        <f t="shared" si="4"/>
        <v>276222615364676.88</v>
      </c>
      <c r="R72" s="133">
        <f t="shared" si="4"/>
        <v>292548500682006.75</v>
      </c>
      <c r="S72" s="133">
        <f t="shared" si="4"/>
        <v>309405282807989.56</v>
      </c>
      <c r="T72" s="133">
        <f t="shared" si="4"/>
        <v>326752480557166.81</v>
      </c>
      <c r="U72" s="133">
        <f t="shared" si="4"/>
        <v>344541244893321.06</v>
      </c>
      <c r="V72" s="133">
        <f t="shared" si="4"/>
        <v>362714181952015.56</v>
      </c>
      <c r="W72" s="133">
        <f t="shared" si="4"/>
        <v>381205083413934.5</v>
      </c>
      <c r="X72" s="133">
        <f t="shared" si="4"/>
        <v>399938759147217.94</v>
      </c>
      <c r="Y72" s="133">
        <f t="shared" si="4"/>
        <v>418830988664673.75</v>
      </c>
      <c r="Z72" s="133">
        <f t="shared" si="4"/>
        <v>437788607526251.69</v>
      </c>
      <c r="AA72" s="133">
        <f t="shared" si="4"/>
        <v>456709743902409.88</v>
      </c>
      <c r="AB72" s="133">
        <f t="shared" si="4"/>
        <v>475484219050006.13</v>
      </c>
      <c r="AC72" s="133">
        <f t="shared" si="4"/>
        <v>493994123400454.19</v>
      </c>
      <c r="AD72" s="133">
        <f t="shared" si="4"/>
        <v>512114577296284.38</v>
      </c>
      <c r="AE72" s="133">
        <f t="shared" si="4"/>
        <v>529714682131729.63</v>
      </c>
      <c r="AF72" s="133">
        <f t="shared" si="4"/>
        <v>546658663771755.31</v>
      </c>
      <c r="AG72" s="133">
        <f t="shared" si="4"/>
        <v>562807205683182.75</v>
      </c>
      <c r="AH72" s="133">
        <f t="shared" si="4"/>
        <v>578018964278998.13</v>
      </c>
      <c r="AI72" s="133">
        <f t="shared" si="4"/>
        <v>592152253648799.13</v>
      </c>
      <c r="AJ72" s="133">
        <f t="shared" si="4"/>
        <v>605066881249125.75</v>
      </c>
      <c r="AK72" s="133">
        <f t="shared" si="4"/>
        <v>616626110409581.75</v>
      </c>
      <c r="AL72" s="133">
        <f t="shared" si="4"/>
        <v>626698719851389.63</v>
      </c>
      <c r="AM72" s="133">
        <f t="shared" si="4"/>
        <v>635161125012961</v>
      </c>
      <c r="AN72" s="133">
        <f t="shared" si="4"/>
        <v>641899521046173.13</v>
      </c>
      <c r="AO72" s="133">
        <f t="shared" si="4"/>
        <v>646812003109711.5</v>
      </c>
      <c r="AP72" s="133">
        <f t="shared" si="4"/>
        <v>649810616264326</v>
      </c>
      <c r="AQ72" s="133">
        <f t="shared" si="4"/>
        <v>650823285081154.75</v>
      </c>
    </row>
    <row r="73" spans="1:43" x14ac:dyDescent="0.2">
      <c r="A73" s="105" t="s">
        <v>112</v>
      </c>
      <c r="B73" s="133">
        <f t="shared" si="1"/>
        <v>0</v>
      </c>
      <c r="C73" s="133">
        <f t="shared" si="4"/>
        <v>0</v>
      </c>
      <c r="D73" s="133">
        <f t="shared" si="4"/>
        <v>0</v>
      </c>
      <c r="E73" s="133">
        <f t="shared" si="4"/>
        <v>0</v>
      </c>
      <c r="F73" s="133">
        <f t="shared" si="4"/>
        <v>0</v>
      </c>
      <c r="G73" s="133">
        <f t="shared" si="4"/>
        <v>0</v>
      </c>
      <c r="H73" s="133">
        <f t="shared" si="4"/>
        <v>0</v>
      </c>
      <c r="I73" s="133">
        <f t="shared" si="4"/>
        <v>0</v>
      </c>
      <c r="J73" s="133">
        <f t="shared" si="4"/>
        <v>0</v>
      </c>
      <c r="K73" s="133">
        <f t="shared" si="4"/>
        <v>0</v>
      </c>
      <c r="L73" s="133">
        <f t="shared" si="4"/>
        <v>0</v>
      </c>
      <c r="M73" s="133">
        <f t="shared" si="4"/>
        <v>0</v>
      </c>
      <c r="N73" s="133">
        <f t="shared" si="4"/>
        <v>0</v>
      </c>
      <c r="O73" s="133">
        <f t="shared" si="4"/>
        <v>0</v>
      </c>
      <c r="P73" s="133">
        <f t="shared" si="4"/>
        <v>0</v>
      </c>
      <c r="Q73" s="133">
        <f t="shared" si="4"/>
        <v>0</v>
      </c>
      <c r="R73" s="133">
        <f t="shared" si="4"/>
        <v>0</v>
      </c>
      <c r="S73" s="133">
        <f t="shared" si="4"/>
        <v>0</v>
      </c>
      <c r="T73" s="133">
        <f t="shared" si="4"/>
        <v>0</v>
      </c>
      <c r="U73" s="133">
        <f t="shared" si="4"/>
        <v>0</v>
      </c>
      <c r="V73" s="133">
        <f t="shared" si="4"/>
        <v>0</v>
      </c>
      <c r="W73" s="133">
        <f t="shared" si="4"/>
        <v>0</v>
      </c>
      <c r="X73" s="133">
        <f t="shared" si="4"/>
        <v>0</v>
      </c>
      <c r="Y73" s="133">
        <f t="shared" si="4"/>
        <v>0</v>
      </c>
      <c r="Z73" s="133">
        <f t="shared" si="4"/>
        <v>0</v>
      </c>
      <c r="AA73" s="133">
        <f t="shared" si="4"/>
        <v>0</v>
      </c>
      <c r="AB73" s="133">
        <f t="shared" si="4"/>
        <v>0</v>
      </c>
      <c r="AC73" s="133">
        <f t="shared" si="4"/>
        <v>0</v>
      </c>
      <c r="AD73" s="133">
        <f t="shared" si="4"/>
        <v>0</v>
      </c>
      <c r="AE73" s="133">
        <f t="shared" si="4"/>
        <v>0</v>
      </c>
      <c r="AF73" s="133">
        <f t="shared" si="4"/>
        <v>0</v>
      </c>
      <c r="AG73" s="133">
        <f t="shared" si="4"/>
        <v>0</v>
      </c>
      <c r="AH73" s="133">
        <f t="shared" si="4"/>
        <v>0</v>
      </c>
      <c r="AI73" s="133">
        <f t="shared" si="4"/>
        <v>0</v>
      </c>
      <c r="AJ73" s="133">
        <f t="shared" si="4"/>
        <v>0</v>
      </c>
      <c r="AK73" s="133">
        <f t="shared" si="4"/>
        <v>0</v>
      </c>
      <c r="AL73" s="133">
        <f t="shared" si="4"/>
        <v>0</v>
      </c>
      <c r="AM73" s="133">
        <f t="shared" si="4"/>
        <v>0</v>
      </c>
      <c r="AN73" s="133">
        <f t="shared" si="4"/>
        <v>0</v>
      </c>
      <c r="AO73" s="133">
        <f t="shared" si="4"/>
        <v>0</v>
      </c>
      <c r="AP73" s="133">
        <f t="shared" si="4"/>
        <v>0</v>
      </c>
      <c r="AQ73" s="133">
        <f t="shared" si="4"/>
        <v>0</v>
      </c>
    </row>
    <row r="74" spans="1:43" x14ac:dyDescent="0.2">
      <c r="A74" s="106" t="s">
        <v>276</v>
      </c>
      <c r="B74" s="228">
        <f t="shared" si="1"/>
        <v>0</v>
      </c>
      <c r="C74" s="228">
        <f t="shared" si="4"/>
        <v>0</v>
      </c>
      <c r="D74" s="228">
        <f t="shared" si="4"/>
        <v>0</v>
      </c>
      <c r="E74" s="228">
        <f t="shared" si="4"/>
        <v>0</v>
      </c>
      <c r="F74" s="228">
        <f t="shared" si="4"/>
        <v>0</v>
      </c>
      <c r="G74" s="228">
        <f t="shared" si="4"/>
        <v>0</v>
      </c>
      <c r="H74" s="228">
        <f t="shared" si="4"/>
        <v>0</v>
      </c>
      <c r="I74" s="228">
        <f t="shared" si="4"/>
        <v>0</v>
      </c>
      <c r="J74" s="228">
        <f t="shared" si="4"/>
        <v>0</v>
      </c>
      <c r="K74" s="228">
        <f t="shared" si="4"/>
        <v>0</v>
      </c>
      <c r="L74" s="228">
        <f t="shared" si="4"/>
        <v>0</v>
      </c>
      <c r="M74" s="228">
        <f t="shared" si="4"/>
        <v>0</v>
      </c>
      <c r="N74" s="228">
        <f t="shared" si="4"/>
        <v>0</v>
      </c>
      <c r="O74" s="228">
        <f t="shared" si="4"/>
        <v>0</v>
      </c>
      <c r="P74" s="228">
        <f t="shared" si="4"/>
        <v>0</v>
      </c>
      <c r="Q74" s="228">
        <f t="shared" si="4"/>
        <v>0</v>
      </c>
      <c r="R74" s="228">
        <f t="shared" si="4"/>
        <v>0</v>
      </c>
      <c r="S74" s="228">
        <f t="shared" si="4"/>
        <v>0</v>
      </c>
      <c r="T74" s="228">
        <f t="shared" si="4"/>
        <v>0</v>
      </c>
      <c r="U74" s="228">
        <f t="shared" si="4"/>
        <v>0</v>
      </c>
      <c r="V74" s="228">
        <f t="shared" si="4"/>
        <v>0</v>
      </c>
      <c r="W74" s="228">
        <f t="shared" si="4"/>
        <v>0</v>
      </c>
      <c r="X74" s="228">
        <f t="shared" si="4"/>
        <v>0</v>
      </c>
      <c r="Y74" s="228">
        <f t="shared" si="4"/>
        <v>0</v>
      </c>
      <c r="Z74" s="228">
        <f t="shared" si="4"/>
        <v>0</v>
      </c>
      <c r="AA74" s="228">
        <f t="shared" si="4"/>
        <v>0</v>
      </c>
      <c r="AB74" s="228">
        <f t="shared" si="4"/>
        <v>0</v>
      </c>
      <c r="AC74" s="228">
        <f t="shared" si="4"/>
        <v>0</v>
      </c>
      <c r="AD74" s="228">
        <f t="shared" si="4"/>
        <v>0</v>
      </c>
      <c r="AE74" s="228">
        <f t="shared" si="4"/>
        <v>0</v>
      </c>
      <c r="AF74" s="228">
        <f t="shared" si="4"/>
        <v>0</v>
      </c>
      <c r="AG74" s="228">
        <f t="shared" si="4"/>
        <v>0</v>
      </c>
      <c r="AH74" s="228">
        <f t="shared" si="4"/>
        <v>0</v>
      </c>
      <c r="AI74" s="228">
        <f t="shared" si="4"/>
        <v>0</v>
      </c>
      <c r="AJ74" s="228">
        <f t="shared" si="4"/>
        <v>0</v>
      </c>
      <c r="AK74" s="228">
        <f t="shared" si="4"/>
        <v>0</v>
      </c>
      <c r="AL74" s="228">
        <f t="shared" si="4"/>
        <v>0</v>
      </c>
      <c r="AM74" s="228">
        <f t="shared" si="4"/>
        <v>0</v>
      </c>
      <c r="AN74" s="228">
        <f t="shared" si="4"/>
        <v>0</v>
      </c>
      <c r="AO74" s="228">
        <f t="shared" si="4"/>
        <v>0</v>
      </c>
      <c r="AP74" s="228">
        <f t="shared" si="4"/>
        <v>0</v>
      </c>
      <c r="AQ74" s="228">
        <f t="shared" si="4"/>
        <v>0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B399-5778-4F74-B4DB-3B3AD41B97DC}">
  <sheetPr codeName="Sheet17"/>
  <dimension ref="A1:AR74"/>
  <sheetViews>
    <sheetView workbookViewId="0"/>
  </sheetViews>
  <sheetFormatPr defaultRowHeight="14.25" x14ac:dyDescent="0.2"/>
  <cols>
    <col min="1" max="1" width="27.375" customWidth="1"/>
    <col min="2" max="43" width="9.875" style="133" customWidth="1"/>
    <col min="44" max="44" width="9" style="133"/>
  </cols>
  <sheetData>
    <row r="1" spans="1:44" x14ac:dyDescent="0.2">
      <c r="B1" s="214">
        <v>2019</v>
      </c>
      <c r="C1" s="214">
        <v>2020</v>
      </c>
      <c r="D1" s="214">
        <v>2021</v>
      </c>
      <c r="E1" s="214">
        <v>2022</v>
      </c>
      <c r="F1" s="214">
        <v>2023</v>
      </c>
      <c r="G1" s="214">
        <v>2024</v>
      </c>
      <c r="H1" s="214">
        <v>2025</v>
      </c>
      <c r="I1" s="214">
        <v>2026</v>
      </c>
      <c r="J1" s="214">
        <v>2027</v>
      </c>
      <c r="K1" s="214">
        <v>2028</v>
      </c>
      <c r="L1" s="214">
        <v>2029</v>
      </c>
      <c r="M1" s="214">
        <v>2030</v>
      </c>
      <c r="N1" s="214">
        <v>2031</v>
      </c>
      <c r="O1" s="214">
        <v>2032</v>
      </c>
      <c r="P1" s="214">
        <v>2033</v>
      </c>
      <c r="Q1" s="214">
        <v>2034</v>
      </c>
      <c r="R1" s="214">
        <v>2035</v>
      </c>
      <c r="S1" s="214">
        <v>2036</v>
      </c>
      <c r="T1" s="214">
        <v>2037</v>
      </c>
      <c r="U1" s="214">
        <v>2038</v>
      </c>
      <c r="V1" s="214">
        <v>2039</v>
      </c>
      <c r="W1" s="214">
        <v>2040</v>
      </c>
      <c r="X1" s="214">
        <v>2041</v>
      </c>
      <c r="Y1" s="214">
        <v>2042</v>
      </c>
      <c r="Z1" s="214">
        <v>2043</v>
      </c>
      <c r="AA1" s="214">
        <v>2044</v>
      </c>
      <c r="AB1" s="214">
        <v>2045</v>
      </c>
      <c r="AC1" s="214">
        <v>2046</v>
      </c>
      <c r="AD1" s="214">
        <v>2047</v>
      </c>
      <c r="AE1" s="214">
        <v>2048</v>
      </c>
      <c r="AF1" s="214">
        <v>2049</v>
      </c>
      <c r="AG1" s="214">
        <v>2050</v>
      </c>
      <c r="AH1" s="214">
        <v>2051</v>
      </c>
      <c r="AI1" s="214">
        <v>2052</v>
      </c>
      <c r="AJ1" s="214">
        <v>2053</v>
      </c>
      <c r="AK1" s="214">
        <v>2054</v>
      </c>
      <c r="AL1" s="214">
        <v>2055</v>
      </c>
      <c r="AM1" s="214">
        <v>2056</v>
      </c>
      <c r="AN1" s="214">
        <v>2057</v>
      </c>
      <c r="AO1" s="214">
        <v>2058</v>
      </c>
      <c r="AP1" s="214">
        <v>2059</v>
      </c>
      <c r="AQ1" s="214">
        <v>2060</v>
      </c>
    </row>
    <row r="2" spans="1:44" x14ac:dyDescent="0.2">
      <c r="A2" s="36" t="s">
        <v>287</v>
      </c>
      <c r="B2" s="214">
        <v>0</v>
      </c>
      <c r="C2" s="214">
        <v>0</v>
      </c>
      <c r="D2" s="214">
        <v>0</v>
      </c>
      <c r="E2" s="214">
        <v>0</v>
      </c>
      <c r="F2" s="214">
        <v>0</v>
      </c>
      <c r="G2" s="214">
        <v>0</v>
      </c>
      <c r="H2" s="214">
        <v>0</v>
      </c>
      <c r="I2" s="214">
        <v>0</v>
      </c>
      <c r="J2" s="214">
        <v>0</v>
      </c>
      <c r="K2" s="214">
        <v>0</v>
      </c>
      <c r="L2" s="214">
        <v>0</v>
      </c>
      <c r="M2" s="214">
        <v>0</v>
      </c>
      <c r="N2" s="214">
        <v>0</v>
      </c>
      <c r="O2" s="214">
        <v>0</v>
      </c>
      <c r="P2" s="214">
        <v>0</v>
      </c>
      <c r="Q2" s="214">
        <v>0</v>
      </c>
      <c r="R2" s="214">
        <v>0</v>
      </c>
      <c r="S2" s="214">
        <v>0</v>
      </c>
      <c r="T2" s="214">
        <v>0</v>
      </c>
      <c r="U2" s="214">
        <v>0</v>
      </c>
      <c r="V2" s="214">
        <v>0</v>
      </c>
      <c r="W2" s="214">
        <v>0</v>
      </c>
      <c r="X2" s="214">
        <v>0</v>
      </c>
      <c r="Y2" s="214">
        <v>0</v>
      </c>
      <c r="Z2" s="214">
        <v>0</v>
      </c>
      <c r="AA2" s="214">
        <v>0</v>
      </c>
      <c r="AB2" s="214">
        <v>0</v>
      </c>
      <c r="AC2" s="214">
        <v>0</v>
      </c>
      <c r="AD2" s="214">
        <v>0</v>
      </c>
      <c r="AE2" s="214">
        <v>0</v>
      </c>
      <c r="AF2" s="214">
        <v>0</v>
      </c>
      <c r="AG2" s="214">
        <v>0</v>
      </c>
      <c r="AH2" s="214">
        <v>0</v>
      </c>
      <c r="AI2" s="214">
        <v>0</v>
      </c>
      <c r="AJ2" s="214">
        <v>0</v>
      </c>
      <c r="AK2" s="214">
        <v>0</v>
      </c>
      <c r="AL2" s="214">
        <v>0</v>
      </c>
      <c r="AM2" s="214">
        <v>0</v>
      </c>
      <c r="AN2" s="214">
        <v>0</v>
      </c>
      <c r="AO2" s="214">
        <v>0</v>
      </c>
      <c r="AP2" s="214">
        <v>0</v>
      </c>
      <c r="AQ2" s="214">
        <v>0</v>
      </c>
      <c r="AR2" s="133" t="str">
        <f>VLOOKUP($A2,'Sector Match'!$A$1:$B$43,2,0)</f>
        <v>agriculture and forestry 01T03</v>
      </c>
    </row>
    <row r="3" spans="1:44" x14ac:dyDescent="0.2">
      <c r="A3" s="36" t="s">
        <v>2</v>
      </c>
      <c r="B3" s="223">
        <f>'Non-energy Use 2019'!E116</f>
        <v>0</v>
      </c>
      <c r="C3" s="223">
        <f>'Non-energy Use 2020'!E115</f>
        <v>0</v>
      </c>
      <c r="D3" s="223">
        <f>$C3*VLOOKUP($A3,'Non-energy Multiplier'!$A$1:$AQ$44,COLUMN('Non-energy Multiplier'!D$1),0)</f>
        <v>0</v>
      </c>
      <c r="E3" s="223">
        <f>$C3*VLOOKUP($A3,'Non-energy Multiplier'!$A$1:$AQ$44,COLUMN('Non-energy Multiplier'!E$1),0)</f>
        <v>0</v>
      </c>
      <c r="F3" s="223">
        <f>$C3*VLOOKUP($A3,'Non-energy Multiplier'!$A$1:$AQ$44,COLUMN('Non-energy Multiplier'!F$1),0)</f>
        <v>0</v>
      </c>
      <c r="G3" s="223">
        <f>$C3*VLOOKUP($A3,'Non-energy Multiplier'!$A$1:$AQ$44,COLUMN('Non-energy Multiplier'!G$1),0)</f>
        <v>0</v>
      </c>
      <c r="H3" s="223">
        <f>$C3*VLOOKUP($A3,'Non-energy Multiplier'!$A$1:$AQ$44,COLUMN('Non-energy Multiplier'!H$1),0)</f>
        <v>0</v>
      </c>
      <c r="I3" s="223">
        <f>$C3*VLOOKUP($A3,'Non-energy Multiplier'!$A$1:$AQ$44,COLUMN('Non-energy Multiplier'!I$1),0)</f>
        <v>0</v>
      </c>
      <c r="J3" s="223">
        <f>$C3*VLOOKUP($A3,'Non-energy Multiplier'!$A$1:$AQ$44,COLUMN('Non-energy Multiplier'!J$1),0)</f>
        <v>0</v>
      </c>
      <c r="K3" s="223">
        <f>$C3*VLOOKUP($A3,'Non-energy Multiplier'!$A$1:$AQ$44,COLUMN('Non-energy Multiplier'!K$1),0)</f>
        <v>0</v>
      </c>
      <c r="L3" s="223">
        <f>$C3*VLOOKUP($A3,'Non-energy Multiplier'!$A$1:$AQ$44,COLUMN('Non-energy Multiplier'!L$1),0)</f>
        <v>0</v>
      </c>
      <c r="M3" s="223">
        <f>$C3*VLOOKUP($A3,'Non-energy Multiplier'!$A$1:$AQ$44,COLUMN('Non-energy Multiplier'!M$1),0)</f>
        <v>0</v>
      </c>
      <c r="N3" s="223">
        <f>$C3*VLOOKUP($A3,'Non-energy Multiplier'!$A$1:$AQ$44,COLUMN('Non-energy Multiplier'!N$1),0)</f>
        <v>0</v>
      </c>
      <c r="O3" s="223">
        <f>$C3*VLOOKUP($A3,'Non-energy Multiplier'!$A$1:$AQ$44,COLUMN('Non-energy Multiplier'!O$1),0)</f>
        <v>0</v>
      </c>
      <c r="P3" s="223">
        <f>$C3*VLOOKUP($A3,'Non-energy Multiplier'!$A$1:$AQ$44,COLUMN('Non-energy Multiplier'!P$1),0)</f>
        <v>0</v>
      </c>
      <c r="Q3" s="223">
        <f>$C3*VLOOKUP($A3,'Non-energy Multiplier'!$A$1:$AQ$44,COLUMN('Non-energy Multiplier'!Q$1),0)</f>
        <v>0</v>
      </c>
      <c r="R3" s="223">
        <f>$C3*VLOOKUP($A3,'Non-energy Multiplier'!$A$1:$AQ$44,COLUMN('Non-energy Multiplier'!R$1),0)</f>
        <v>0</v>
      </c>
      <c r="S3" s="223">
        <f>$C3*VLOOKUP($A3,'Non-energy Multiplier'!$A$1:$AQ$44,COLUMN('Non-energy Multiplier'!S$1),0)</f>
        <v>0</v>
      </c>
      <c r="T3" s="223">
        <f>$C3*VLOOKUP($A3,'Non-energy Multiplier'!$A$1:$AQ$44,COLUMN('Non-energy Multiplier'!T$1),0)</f>
        <v>0</v>
      </c>
      <c r="U3" s="223">
        <f>$C3*VLOOKUP($A3,'Non-energy Multiplier'!$A$1:$AQ$44,COLUMN('Non-energy Multiplier'!U$1),0)</f>
        <v>0</v>
      </c>
      <c r="V3" s="223">
        <f>$C3*VLOOKUP($A3,'Non-energy Multiplier'!$A$1:$AQ$44,COLUMN('Non-energy Multiplier'!V$1),0)</f>
        <v>0</v>
      </c>
      <c r="W3" s="223">
        <f>$C3*VLOOKUP($A3,'Non-energy Multiplier'!$A$1:$AQ$44,COLUMN('Non-energy Multiplier'!W$1),0)</f>
        <v>0</v>
      </c>
      <c r="X3" s="223">
        <f>$C3*VLOOKUP($A3,'Non-energy Multiplier'!$A$1:$AQ$44,COLUMN('Non-energy Multiplier'!X$1),0)</f>
        <v>0</v>
      </c>
      <c r="Y3" s="223">
        <f>$C3*VLOOKUP($A3,'Non-energy Multiplier'!$A$1:$AQ$44,COLUMN('Non-energy Multiplier'!Y$1),0)</f>
        <v>0</v>
      </c>
      <c r="Z3" s="223">
        <f>$C3*VLOOKUP($A3,'Non-energy Multiplier'!$A$1:$AQ$44,COLUMN('Non-energy Multiplier'!Z$1),0)</f>
        <v>0</v>
      </c>
      <c r="AA3" s="223">
        <f>$C3*VLOOKUP($A3,'Non-energy Multiplier'!$A$1:$AQ$44,COLUMN('Non-energy Multiplier'!AA$1),0)</f>
        <v>0</v>
      </c>
      <c r="AB3" s="223">
        <f>$C3*VLOOKUP($A3,'Non-energy Multiplier'!$A$1:$AQ$44,COLUMN('Non-energy Multiplier'!AB$1),0)</f>
        <v>0</v>
      </c>
      <c r="AC3" s="223">
        <f>$C3*VLOOKUP($A3,'Non-energy Multiplier'!$A$1:$AQ$44,COLUMN('Non-energy Multiplier'!AC$1),0)</f>
        <v>0</v>
      </c>
      <c r="AD3" s="223">
        <f>$C3*VLOOKUP($A3,'Non-energy Multiplier'!$A$1:$AQ$44,COLUMN('Non-energy Multiplier'!AD$1),0)</f>
        <v>0</v>
      </c>
      <c r="AE3" s="223">
        <f>$C3*VLOOKUP($A3,'Non-energy Multiplier'!$A$1:$AQ$44,COLUMN('Non-energy Multiplier'!AE$1),0)</f>
        <v>0</v>
      </c>
      <c r="AF3" s="223">
        <f>$C3*VLOOKUP($A3,'Non-energy Multiplier'!$A$1:$AQ$44,COLUMN('Non-energy Multiplier'!AF$1),0)</f>
        <v>0</v>
      </c>
      <c r="AG3" s="223">
        <f>$C3*VLOOKUP($A3,'Non-energy Multiplier'!$A$1:$AQ$44,COLUMN('Non-energy Multiplier'!AG$1),0)</f>
        <v>0</v>
      </c>
      <c r="AH3" s="223">
        <f>$C3*VLOOKUP($A3,'Non-energy Multiplier'!$A$1:$AQ$44,COLUMN('Non-energy Multiplier'!AH$1),0)</f>
        <v>0</v>
      </c>
      <c r="AI3" s="223">
        <f>$C3*VLOOKUP($A3,'Non-energy Multiplier'!$A$1:$AQ$44,COLUMN('Non-energy Multiplier'!AI$1),0)</f>
        <v>0</v>
      </c>
      <c r="AJ3" s="223">
        <f>$C3*VLOOKUP($A3,'Non-energy Multiplier'!$A$1:$AQ$44,COLUMN('Non-energy Multiplier'!AJ$1),0)</f>
        <v>0</v>
      </c>
      <c r="AK3" s="223">
        <f>$C3*VLOOKUP($A3,'Non-energy Multiplier'!$A$1:$AQ$44,COLUMN('Non-energy Multiplier'!AK$1),0)</f>
        <v>0</v>
      </c>
      <c r="AL3" s="223">
        <f>$C3*VLOOKUP($A3,'Non-energy Multiplier'!$A$1:$AQ$44,COLUMN('Non-energy Multiplier'!AL$1),0)</f>
        <v>0</v>
      </c>
      <c r="AM3" s="223">
        <f>$C3*VLOOKUP($A3,'Non-energy Multiplier'!$A$1:$AQ$44,COLUMN('Non-energy Multiplier'!AM$1),0)</f>
        <v>0</v>
      </c>
      <c r="AN3" s="223">
        <f>$C3*VLOOKUP($A3,'Non-energy Multiplier'!$A$1:$AQ$44,COLUMN('Non-energy Multiplier'!AN$1),0)</f>
        <v>0</v>
      </c>
      <c r="AO3" s="223">
        <f>$C3*VLOOKUP($A3,'Non-energy Multiplier'!$A$1:$AQ$44,COLUMN('Non-energy Multiplier'!AO$1),0)</f>
        <v>0</v>
      </c>
      <c r="AP3" s="223">
        <f>$C3*VLOOKUP($A3,'Non-energy Multiplier'!$A$1:$AQ$44,COLUMN('Non-energy Multiplier'!AP$1),0)</f>
        <v>0</v>
      </c>
      <c r="AQ3" s="223">
        <f>$C3*VLOOKUP($A3,'Non-energy Multiplier'!$A$1:$AQ$44,COLUMN('Non-energy Multiplier'!AQ$1),0)</f>
        <v>0</v>
      </c>
      <c r="AR3" s="133" t="str">
        <f>VLOOKUP($A3,'Sector Match'!$A$1:$B$43,2,0)</f>
        <v>coal mining 05</v>
      </c>
    </row>
    <row r="4" spans="1:44" x14ac:dyDescent="0.2">
      <c r="A4" s="12" t="s">
        <v>3</v>
      </c>
      <c r="B4" s="133">
        <f>'Non-energy Use 2019'!E117</f>
        <v>0</v>
      </c>
      <c r="C4" s="133">
        <f>'Non-energy Use 2020'!E116</f>
        <v>0</v>
      </c>
      <c r="D4" s="133">
        <f>$C4*VLOOKUP($A4,'Non-energy Multiplier'!$A$1:$AQ$44,COLUMN('Non-energy Multiplier'!D$1),0)</f>
        <v>0</v>
      </c>
      <c r="E4" s="133">
        <f>$C4*VLOOKUP($A4,'Non-energy Multiplier'!$A$1:$AQ$44,COLUMN('Non-energy Multiplier'!E$1),0)</f>
        <v>0</v>
      </c>
      <c r="F4" s="133">
        <f>$C4*VLOOKUP($A4,'Non-energy Multiplier'!$A$1:$AQ$44,COLUMN('Non-energy Multiplier'!F$1),0)</f>
        <v>0</v>
      </c>
      <c r="G4" s="133">
        <f>$C4*VLOOKUP($A4,'Non-energy Multiplier'!$A$1:$AQ$44,COLUMN('Non-energy Multiplier'!G$1),0)</f>
        <v>0</v>
      </c>
      <c r="H4" s="133">
        <f>$C4*VLOOKUP($A4,'Non-energy Multiplier'!$A$1:$AQ$44,COLUMN('Non-energy Multiplier'!H$1),0)</f>
        <v>0</v>
      </c>
      <c r="I4" s="133">
        <f>$C4*VLOOKUP($A4,'Non-energy Multiplier'!$A$1:$AQ$44,COLUMN('Non-energy Multiplier'!I$1),0)</f>
        <v>0</v>
      </c>
      <c r="J4" s="133">
        <f>$C4*VLOOKUP($A4,'Non-energy Multiplier'!$A$1:$AQ$44,COLUMN('Non-energy Multiplier'!J$1),0)</f>
        <v>0</v>
      </c>
      <c r="K4" s="133">
        <f>$C4*VLOOKUP($A4,'Non-energy Multiplier'!$A$1:$AQ$44,COLUMN('Non-energy Multiplier'!K$1),0)</f>
        <v>0</v>
      </c>
      <c r="L4" s="133">
        <f>$C4*VLOOKUP($A4,'Non-energy Multiplier'!$A$1:$AQ$44,COLUMN('Non-energy Multiplier'!L$1),0)</f>
        <v>0</v>
      </c>
      <c r="M4" s="133">
        <f>$C4*VLOOKUP($A4,'Non-energy Multiplier'!$A$1:$AQ$44,COLUMN('Non-energy Multiplier'!M$1),0)</f>
        <v>0</v>
      </c>
      <c r="N4" s="133">
        <f>$C4*VLOOKUP($A4,'Non-energy Multiplier'!$A$1:$AQ$44,COLUMN('Non-energy Multiplier'!N$1),0)</f>
        <v>0</v>
      </c>
      <c r="O4" s="133">
        <f>$C4*VLOOKUP($A4,'Non-energy Multiplier'!$A$1:$AQ$44,COLUMN('Non-energy Multiplier'!O$1),0)</f>
        <v>0</v>
      </c>
      <c r="P4" s="133">
        <f>$C4*VLOOKUP($A4,'Non-energy Multiplier'!$A$1:$AQ$44,COLUMN('Non-energy Multiplier'!P$1),0)</f>
        <v>0</v>
      </c>
      <c r="Q4" s="133">
        <f>$C4*VLOOKUP($A4,'Non-energy Multiplier'!$A$1:$AQ$44,COLUMN('Non-energy Multiplier'!Q$1),0)</f>
        <v>0</v>
      </c>
      <c r="R4" s="133">
        <f>$C4*VLOOKUP($A4,'Non-energy Multiplier'!$A$1:$AQ$44,COLUMN('Non-energy Multiplier'!R$1),0)</f>
        <v>0</v>
      </c>
      <c r="S4" s="133">
        <f>$C4*VLOOKUP($A4,'Non-energy Multiplier'!$A$1:$AQ$44,COLUMN('Non-energy Multiplier'!S$1),0)</f>
        <v>0</v>
      </c>
      <c r="T4" s="133">
        <f>$C4*VLOOKUP($A4,'Non-energy Multiplier'!$A$1:$AQ$44,COLUMN('Non-energy Multiplier'!T$1),0)</f>
        <v>0</v>
      </c>
      <c r="U4" s="133">
        <f>$C4*VLOOKUP($A4,'Non-energy Multiplier'!$A$1:$AQ$44,COLUMN('Non-energy Multiplier'!U$1),0)</f>
        <v>0</v>
      </c>
      <c r="V4" s="133">
        <f>$C4*VLOOKUP($A4,'Non-energy Multiplier'!$A$1:$AQ$44,COLUMN('Non-energy Multiplier'!V$1),0)</f>
        <v>0</v>
      </c>
      <c r="W4" s="133">
        <f>$C4*VLOOKUP($A4,'Non-energy Multiplier'!$A$1:$AQ$44,COLUMN('Non-energy Multiplier'!W$1),0)</f>
        <v>0</v>
      </c>
      <c r="X4" s="133">
        <f>$C4*VLOOKUP($A4,'Non-energy Multiplier'!$A$1:$AQ$44,COLUMN('Non-energy Multiplier'!X$1),0)</f>
        <v>0</v>
      </c>
      <c r="Y4" s="133">
        <f>$C4*VLOOKUP($A4,'Non-energy Multiplier'!$A$1:$AQ$44,COLUMN('Non-energy Multiplier'!Y$1),0)</f>
        <v>0</v>
      </c>
      <c r="Z4" s="133">
        <f>$C4*VLOOKUP($A4,'Non-energy Multiplier'!$A$1:$AQ$44,COLUMN('Non-energy Multiplier'!Z$1),0)</f>
        <v>0</v>
      </c>
      <c r="AA4" s="133">
        <f>$C4*VLOOKUP($A4,'Non-energy Multiplier'!$A$1:$AQ$44,COLUMN('Non-energy Multiplier'!AA$1),0)</f>
        <v>0</v>
      </c>
      <c r="AB4" s="133">
        <f>$C4*VLOOKUP($A4,'Non-energy Multiplier'!$A$1:$AQ$44,COLUMN('Non-energy Multiplier'!AB$1),0)</f>
        <v>0</v>
      </c>
      <c r="AC4" s="133">
        <f>$C4*VLOOKUP($A4,'Non-energy Multiplier'!$A$1:$AQ$44,COLUMN('Non-energy Multiplier'!AC$1),0)</f>
        <v>0</v>
      </c>
      <c r="AD4" s="133">
        <f>$C4*VLOOKUP($A4,'Non-energy Multiplier'!$A$1:$AQ$44,COLUMN('Non-energy Multiplier'!AD$1),0)</f>
        <v>0</v>
      </c>
      <c r="AE4" s="133">
        <f>$C4*VLOOKUP($A4,'Non-energy Multiplier'!$A$1:$AQ$44,COLUMN('Non-energy Multiplier'!AE$1),0)</f>
        <v>0</v>
      </c>
      <c r="AF4" s="133">
        <f>$C4*VLOOKUP($A4,'Non-energy Multiplier'!$A$1:$AQ$44,COLUMN('Non-energy Multiplier'!AF$1),0)</f>
        <v>0</v>
      </c>
      <c r="AG4" s="133">
        <f>$C4*VLOOKUP($A4,'Non-energy Multiplier'!$A$1:$AQ$44,COLUMN('Non-energy Multiplier'!AG$1),0)</f>
        <v>0</v>
      </c>
      <c r="AH4" s="133">
        <f>$C4*VLOOKUP($A4,'Non-energy Multiplier'!$A$1:$AQ$44,COLUMN('Non-energy Multiplier'!AH$1),0)</f>
        <v>0</v>
      </c>
      <c r="AI4" s="133">
        <f>$C4*VLOOKUP($A4,'Non-energy Multiplier'!$A$1:$AQ$44,COLUMN('Non-energy Multiplier'!AI$1),0)</f>
        <v>0</v>
      </c>
      <c r="AJ4" s="133">
        <f>$C4*VLOOKUP($A4,'Non-energy Multiplier'!$A$1:$AQ$44,COLUMN('Non-energy Multiplier'!AJ$1),0)</f>
        <v>0</v>
      </c>
      <c r="AK4" s="133">
        <f>$C4*VLOOKUP($A4,'Non-energy Multiplier'!$A$1:$AQ$44,COLUMN('Non-energy Multiplier'!AK$1),0)</f>
        <v>0</v>
      </c>
      <c r="AL4" s="133">
        <f>$C4*VLOOKUP($A4,'Non-energy Multiplier'!$A$1:$AQ$44,COLUMN('Non-energy Multiplier'!AL$1),0)</f>
        <v>0</v>
      </c>
      <c r="AM4" s="133">
        <f>$C4*VLOOKUP($A4,'Non-energy Multiplier'!$A$1:$AQ$44,COLUMN('Non-energy Multiplier'!AM$1),0)</f>
        <v>0</v>
      </c>
      <c r="AN4" s="133">
        <f>$C4*VLOOKUP($A4,'Non-energy Multiplier'!$A$1:$AQ$44,COLUMN('Non-energy Multiplier'!AN$1),0)</f>
        <v>0</v>
      </c>
      <c r="AO4" s="133">
        <f>$C4*VLOOKUP($A4,'Non-energy Multiplier'!$A$1:$AQ$44,COLUMN('Non-energy Multiplier'!AO$1),0)</f>
        <v>0</v>
      </c>
      <c r="AP4" s="133">
        <f>$C4*VLOOKUP($A4,'Non-energy Multiplier'!$A$1:$AQ$44,COLUMN('Non-energy Multiplier'!AP$1),0)</f>
        <v>0</v>
      </c>
      <c r="AQ4" s="133">
        <f>$C4*VLOOKUP($A4,'Non-energy Multiplier'!$A$1:$AQ$44,COLUMN('Non-energy Multiplier'!AQ$1),0)</f>
        <v>0</v>
      </c>
      <c r="AR4" s="133" t="str">
        <f>VLOOKUP($A4,'Sector Match'!$A$1:$B$43,2,0)</f>
        <v>oil and gas extraction 06</v>
      </c>
    </row>
    <row r="5" spans="1:44" x14ac:dyDescent="0.2">
      <c r="A5" s="12" t="s">
        <v>4</v>
      </c>
      <c r="B5" s="133">
        <f>'Non-energy Use 2019'!E118</f>
        <v>0</v>
      </c>
      <c r="C5" s="133">
        <f>'Non-energy Use 2020'!E117</f>
        <v>0</v>
      </c>
      <c r="D5" s="133">
        <f>$C5*VLOOKUP($A5,'Non-energy Multiplier'!$A$1:$AQ$44,COLUMN('Non-energy Multiplier'!D$1),0)</f>
        <v>0</v>
      </c>
      <c r="E5" s="133">
        <f>$C5*VLOOKUP($A5,'Non-energy Multiplier'!$A$1:$AQ$44,COLUMN('Non-energy Multiplier'!E$1),0)</f>
        <v>0</v>
      </c>
      <c r="F5" s="133">
        <f>$C5*VLOOKUP($A5,'Non-energy Multiplier'!$A$1:$AQ$44,COLUMN('Non-energy Multiplier'!F$1),0)</f>
        <v>0</v>
      </c>
      <c r="G5" s="133">
        <f>$C5*VLOOKUP($A5,'Non-energy Multiplier'!$A$1:$AQ$44,COLUMN('Non-energy Multiplier'!G$1),0)</f>
        <v>0</v>
      </c>
      <c r="H5" s="133">
        <f>$C5*VLOOKUP($A5,'Non-energy Multiplier'!$A$1:$AQ$44,COLUMN('Non-energy Multiplier'!H$1),0)</f>
        <v>0</v>
      </c>
      <c r="I5" s="133">
        <f>$C5*VLOOKUP($A5,'Non-energy Multiplier'!$A$1:$AQ$44,COLUMN('Non-energy Multiplier'!I$1),0)</f>
        <v>0</v>
      </c>
      <c r="J5" s="133">
        <f>$C5*VLOOKUP($A5,'Non-energy Multiplier'!$A$1:$AQ$44,COLUMN('Non-energy Multiplier'!J$1),0)</f>
        <v>0</v>
      </c>
      <c r="K5" s="133">
        <f>$C5*VLOOKUP($A5,'Non-energy Multiplier'!$A$1:$AQ$44,COLUMN('Non-energy Multiplier'!K$1),0)</f>
        <v>0</v>
      </c>
      <c r="L5" s="133">
        <f>$C5*VLOOKUP($A5,'Non-energy Multiplier'!$A$1:$AQ$44,COLUMN('Non-energy Multiplier'!L$1),0)</f>
        <v>0</v>
      </c>
      <c r="M5" s="133">
        <f>$C5*VLOOKUP($A5,'Non-energy Multiplier'!$A$1:$AQ$44,COLUMN('Non-energy Multiplier'!M$1),0)</f>
        <v>0</v>
      </c>
      <c r="N5" s="133">
        <f>$C5*VLOOKUP($A5,'Non-energy Multiplier'!$A$1:$AQ$44,COLUMN('Non-energy Multiplier'!N$1),0)</f>
        <v>0</v>
      </c>
      <c r="O5" s="133">
        <f>$C5*VLOOKUP($A5,'Non-energy Multiplier'!$A$1:$AQ$44,COLUMN('Non-energy Multiplier'!O$1),0)</f>
        <v>0</v>
      </c>
      <c r="P5" s="133">
        <f>$C5*VLOOKUP($A5,'Non-energy Multiplier'!$A$1:$AQ$44,COLUMN('Non-energy Multiplier'!P$1),0)</f>
        <v>0</v>
      </c>
      <c r="Q5" s="133">
        <f>$C5*VLOOKUP($A5,'Non-energy Multiplier'!$A$1:$AQ$44,COLUMN('Non-energy Multiplier'!Q$1),0)</f>
        <v>0</v>
      </c>
      <c r="R5" s="133">
        <f>$C5*VLOOKUP($A5,'Non-energy Multiplier'!$A$1:$AQ$44,COLUMN('Non-energy Multiplier'!R$1),0)</f>
        <v>0</v>
      </c>
      <c r="S5" s="133">
        <f>$C5*VLOOKUP($A5,'Non-energy Multiplier'!$A$1:$AQ$44,COLUMN('Non-energy Multiplier'!S$1),0)</f>
        <v>0</v>
      </c>
      <c r="T5" s="133">
        <f>$C5*VLOOKUP($A5,'Non-energy Multiplier'!$A$1:$AQ$44,COLUMN('Non-energy Multiplier'!T$1),0)</f>
        <v>0</v>
      </c>
      <c r="U5" s="133">
        <f>$C5*VLOOKUP($A5,'Non-energy Multiplier'!$A$1:$AQ$44,COLUMN('Non-energy Multiplier'!U$1),0)</f>
        <v>0</v>
      </c>
      <c r="V5" s="133">
        <f>$C5*VLOOKUP($A5,'Non-energy Multiplier'!$A$1:$AQ$44,COLUMN('Non-energy Multiplier'!V$1),0)</f>
        <v>0</v>
      </c>
      <c r="W5" s="133">
        <f>$C5*VLOOKUP($A5,'Non-energy Multiplier'!$A$1:$AQ$44,COLUMN('Non-energy Multiplier'!W$1),0)</f>
        <v>0</v>
      </c>
      <c r="X5" s="133">
        <f>$C5*VLOOKUP($A5,'Non-energy Multiplier'!$A$1:$AQ$44,COLUMN('Non-energy Multiplier'!X$1),0)</f>
        <v>0</v>
      </c>
      <c r="Y5" s="133">
        <f>$C5*VLOOKUP($A5,'Non-energy Multiplier'!$A$1:$AQ$44,COLUMN('Non-energy Multiplier'!Y$1),0)</f>
        <v>0</v>
      </c>
      <c r="Z5" s="133">
        <f>$C5*VLOOKUP($A5,'Non-energy Multiplier'!$A$1:$AQ$44,COLUMN('Non-energy Multiplier'!Z$1),0)</f>
        <v>0</v>
      </c>
      <c r="AA5" s="133">
        <f>$C5*VLOOKUP($A5,'Non-energy Multiplier'!$A$1:$AQ$44,COLUMN('Non-energy Multiplier'!AA$1),0)</f>
        <v>0</v>
      </c>
      <c r="AB5" s="133">
        <f>$C5*VLOOKUP($A5,'Non-energy Multiplier'!$A$1:$AQ$44,COLUMN('Non-energy Multiplier'!AB$1),0)</f>
        <v>0</v>
      </c>
      <c r="AC5" s="133">
        <f>$C5*VLOOKUP($A5,'Non-energy Multiplier'!$A$1:$AQ$44,COLUMN('Non-energy Multiplier'!AC$1),0)</f>
        <v>0</v>
      </c>
      <c r="AD5" s="133">
        <f>$C5*VLOOKUP($A5,'Non-energy Multiplier'!$A$1:$AQ$44,COLUMN('Non-energy Multiplier'!AD$1),0)</f>
        <v>0</v>
      </c>
      <c r="AE5" s="133">
        <f>$C5*VLOOKUP($A5,'Non-energy Multiplier'!$A$1:$AQ$44,COLUMN('Non-energy Multiplier'!AE$1),0)</f>
        <v>0</v>
      </c>
      <c r="AF5" s="133">
        <f>$C5*VLOOKUP($A5,'Non-energy Multiplier'!$A$1:$AQ$44,COLUMN('Non-energy Multiplier'!AF$1),0)</f>
        <v>0</v>
      </c>
      <c r="AG5" s="133">
        <f>$C5*VLOOKUP($A5,'Non-energy Multiplier'!$A$1:$AQ$44,COLUMN('Non-energy Multiplier'!AG$1),0)</f>
        <v>0</v>
      </c>
      <c r="AH5" s="133">
        <f>$C5*VLOOKUP($A5,'Non-energy Multiplier'!$A$1:$AQ$44,COLUMN('Non-energy Multiplier'!AH$1),0)</f>
        <v>0</v>
      </c>
      <c r="AI5" s="133">
        <f>$C5*VLOOKUP($A5,'Non-energy Multiplier'!$A$1:$AQ$44,COLUMN('Non-energy Multiplier'!AI$1),0)</f>
        <v>0</v>
      </c>
      <c r="AJ5" s="133">
        <f>$C5*VLOOKUP($A5,'Non-energy Multiplier'!$A$1:$AQ$44,COLUMN('Non-energy Multiplier'!AJ$1),0)</f>
        <v>0</v>
      </c>
      <c r="AK5" s="133">
        <f>$C5*VLOOKUP($A5,'Non-energy Multiplier'!$A$1:$AQ$44,COLUMN('Non-energy Multiplier'!AK$1),0)</f>
        <v>0</v>
      </c>
      <c r="AL5" s="133">
        <f>$C5*VLOOKUP($A5,'Non-energy Multiplier'!$A$1:$AQ$44,COLUMN('Non-energy Multiplier'!AL$1),0)</f>
        <v>0</v>
      </c>
      <c r="AM5" s="133">
        <f>$C5*VLOOKUP($A5,'Non-energy Multiplier'!$A$1:$AQ$44,COLUMN('Non-energy Multiplier'!AM$1),0)</f>
        <v>0</v>
      </c>
      <c r="AN5" s="133">
        <f>$C5*VLOOKUP($A5,'Non-energy Multiplier'!$A$1:$AQ$44,COLUMN('Non-energy Multiplier'!AN$1),0)</f>
        <v>0</v>
      </c>
      <c r="AO5" s="133">
        <f>$C5*VLOOKUP($A5,'Non-energy Multiplier'!$A$1:$AQ$44,COLUMN('Non-energy Multiplier'!AO$1),0)</f>
        <v>0</v>
      </c>
      <c r="AP5" s="133">
        <f>$C5*VLOOKUP($A5,'Non-energy Multiplier'!$A$1:$AQ$44,COLUMN('Non-energy Multiplier'!AP$1),0)</f>
        <v>0</v>
      </c>
      <c r="AQ5" s="133">
        <f>$C5*VLOOKUP($A5,'Non-energy Multiplier'!$A$1:$AQ$44,COLUMN('Non-energy Multiplier'!AQ$1),0)</f>
        <v>0</v>
      </c>
      <c r="AR5" s="133" t="str">
        <f>VLOOKUP($A5,'Sector Match'!$A$1:$B$43,2,0)</f>
        <v>other mining and quarrying 07T08</v>
      </c>
    </row>
    <row r="6" spans="1:44" x14ac:dyDescent="0.2">
      <c r="A6" s="12" t="s">
        <v>5</v>
      </c>
      <c r="B6" s="133">
        <f>'Non-energy Use 2019'!E119</f>
        <v>0</v>
      </c>
      <c r="C6" s="133">
        <f>'Non-energy Use 2020'!E118</f>
        <v>0</v>
      </c>
      <c r="D6" s="133">
        <f>$C6*VLOOKUP($A6,'Non-energy Multiplier'!$A$1:$AQ$44,COLUMN('Non-energy Multiplier'!D$1),0)</f>
        <v>0</v>
      </c>
      <c r="E6" s="133">
        <f>$C6*VLOOKUP($A6,'Non-energy Multiplier'!$A$1:$AQ$44,COLUMN('Non-energy Multiplier'!E$1),0)</f>
        <v>0</v>
      </c>
      <c r="F6" s="133">
        <f>$C6*VLOOKUP($A6,'Non-energy Multiplier'!$A$1:$AQ$44,COLUMN('Non-energy Multiplier'!F$1),0)</f>
        <v>0</v>
      </c>
      <c r="G6" s="133">
        <f>$C6*VLOOKUP($A6,'Non-energy Multiplier'!$A$1:$AQ$44,COLUMN('Non-energy Multiplier'!G$1),0)</f>
        <v>0</v>
      </c>
      <c r="H6" s="133">
        <f>$C6*VLOOKUP($A6,'Non-energy Multiplier'!$A$1:$AQ$44,COLUMN('Non-energy Multiplier'!H$1),0)</f>
        <v>0</v>
      </c>
      <c r="I6" s="133">
        <f>$C6*VLOOKUP($A6,'Non-energy Multiplier'!$A$1:$AQ$44,COLUMN('Non-energy Multiplier'!I$1),0)</f>
        <v>0</v>
      </c>
      <c r="J6" s="133">
        <f>$C6*VLOOKUP($A6,'Non-energy Multiplier'!$A$1:$AQ$44,COLUMN('Non-energy Multiplier'!J$1),0)</f>
        <v>0</v>
      </c>
      <c r="K6" s="133">
        <f>$C6*VLOOKUP($A6,'Non-energy Multiplier'!$A$1:$AQ$44,COLUMN('Non-energy Multiplier'!K$1),0)</f>
        <v>0</v>
      </c>
      <c r="L6" s="133">
        <f>$C6*VLOOKUP($A6,'Non-energy Multiplier'!$A$1:$AQ$44,COLUMN('Non-energy Multiplier'!L$1),0)</f>
        <v>0</v>
      </c>
      <c r="M6" s="133">
        <f>$C6*VLOOKUP($A6,'Non-energy Multiplier'!$A$1:$AQ$44,COLUMN('Non-energy Multiplier'!M$1),0)</f>
        <v>0</v>
      </c>
      <c r="N6" s="133">
        <f>$C6*VLOOKUP($A6,'Non-energy Multiplier'!$A$1:$AQ$44,COLUMN('Non-energy Multiplier'!N$1),0)</f>
        <v>0</v>
      </c>
      <c r="O6" s="133">
        <f>$C6*VLOOKUP($A6,'Non-energy Multiplier'!$A$1:$AQ$44,COLUMN('Non-energy Multiplier'!O$1),0)</f>
        <v>0</v>
      </c>
      <c r="P6" s="133">
        <f>$C6*VLOOKUP($A6,'Non-energy Multiplier'!$A$1:$AQ$44,COLUMN('Non-energy Multiplier'!P$1),0)</f>
        <v>0</v>
      </c>
      <c r="Q6" s="133">
        <f>$C6*VLOOKUP($A6,'Non-energy Multiplier'!$A$1:$AQ$44,COLUMN('Non-energy Multiplier'!Q$1),0)</f>
        <v>0</v>
      </c>
      <c r="R6" s="133">
        <f>$C6*VLOOKUP($A6,'Non-energy Multiplier'!$A$1:$AQ$44,COLUMN('Non-energy Multiplier'!R$1),0)</f>
        <v>0</v>
      </c>
      <c r="S6" s="133">
        <f>$C6*VLOOKUP($A6,'Non-energy Multiplier'!$A$1:$AQ$44,COLUMN('Non-energy Multiplier'!S$1),0)</f>
        <v>0</v>
      </c>
      <c r="T6" s="133">
        <f>$C6*VLOOKUP($A6,'Non-energy Multiplier'!$A$1:$AQ$44,COLUMN('Non-energy Multiplier'!T$1),0)</f>
        <v>0</v>
      </c>
      <c r="U6" s="133">
        <f>$C6*VLOOKUP($A6,'Non-energy Multiplier'!$A$1:$AQ$44,COLUMN('Non-energy Multiplier'!U$1),0)</f>
        <v>0</v>
      </c>
      <c r="V6" s="133">
        <f>$C6*VLOOKUP($A6,'Non-energy Multiplier'!$A$1:$AQ$44,COLUMN('Non-energy Multiplier'!V$1),0)</f>
        <v>0</v>
      </c>
      <c r="W6" s="133">
        <f>$C6*VLOOKUP($A6,'Non-energy Multiplier'!$A$1:$AQ$44,COLUMN('Non-energy Multiplier'!W$1),0)</f>
        <v>0</v>
      </c>
      <c r="X6" s="133">
        <f>$C6*VLOOKUP($A6,'Non-energy Multiplier'!$A$1:$AQ$44,COLUMN('Non-energy Multiplier'!X$1),0)</f>
        <v>0</v>
      </c>
      <c r="Y6" s="133">
        <f>$C6*VLOOKUP($A6,'Non-energy Multiplier'!$A$1:$AQ$44,COLUMN('Non-energy Multiplier'!Y$1),0)</f>
        <v>0</v>
      </c>
      <c r="Z6" s="133">
        <f>$C6*VLOOKUP($A6,'Non-energy Multiplier'!$A$1:$AQ$44,COLUMN('Non-energy Multiplier'!Z$1),0)</f>
        <v>0</v>
      </c>
      <c r="AA6" s="133">
        <f>$C6*VLOOKUP($A6,'Non-energy Multiplier'!$A$1:$AQ$44,COLUMN('Non-energy Multiplier'!AA$1),0)</f>
        <v>0</v>
      </c>
      <c r="AB6" s="133">
        <f>$C6*VLOOKUP($A6,'Non-energy Multiplier'!$A$1:$AQ$44,COLUMN('Non-energy Multiplier'!AB$1),0)</f>
        <v>0</v>
      </c>
      <c r="AC6" s="133">
        <f>$C6*VLOOKUP($A6,'Non-energy Multiplier'!$A$1:$AQ$44,COLUMN('Non-energy Multiplier'!AC$1),0)</f>
        <v>0</v>
      </c>
      <c r="AD6" s="133">
        <f>$C6*VLOOKUP($A6,'Non-energy Multiplier'!$A$1:$AQ$44,COLUMN('Non-energy Multiplier'!AD$1),0)</f>
        <v>0</v>
      </c>
      <c r="AE6" s="133">
        <f>$C6*VLOOKUP($A6,'Non-energy Multiplier'!$A$1:$AQ$44,COLUMN('Non-energy Multiplier'!AE$1),0)</f>
        <v>0</v>
      </c>
      <c r="AF6" s="133">
        <f>$C6*VLOOKUP($A6,'Non-energy Multiplier'!$A$1:$AQ$44,COLUMN('Non-energy Multiplier'!AF$1),0)</f>
        <v>0</v>
      </c>
      <c r="AG6" s="133">
        <f>$C6*VLOOKUP($A6,'Non-energy Multiplier'!$A$1:$AQ$44,COLUMN('Non-energy Multiplier'!AG$1),0)</f>
        <v>0</v>
      </c>
      <c r="AH6" s="133">
        <f>$C6*VLOOKUP($A6,'Non-energy Multiplier'!$A$1:$AQ$44,COLUMN('Non-energy Multiplier'!AH$1),0)</f>
        <v>0</v>
      </c>
      <c r="AI6" s="133">
        <f>$C6*VLOOKUP($A6,'Non-energy Multiplier'!$A$1:$AQ$44,COLUMN('Non-energy Multiplier'!AI$1),0)</f>
        <v>0</v>
      </c>
      <c r="AJ6" s="133">
        <f>$C6*VLOOKUP($A6,'Non-energy Multiplier'!$A$1:$AQ$44,COLUMN('Non-energy Multiplier'!AJ$1),0)</f>
        <v>0</v>
      </c>
      <c r="AK6" s="133">
        <f>$C6*VLOOKUP($A6,'Non-energy Multiplier'!$A$1:$AQ$44,COLUMN('Non-energy Multiplier'!AK$1),0)</f>
        <v>0</v>
      </c>
      <c r="AL6" s="133">
        <f>$C6*VLOOKUP($A6,'Non-energy Multiplier'!$A$1:$AQ$44,COLUMN('Non-energy Multiplier'!AL$1),0)</f>
        <v>0</v>
      </c>
      <c r="AM6" s="133">
        <f>$C6*VLOOKUP($A6,'Non-energy Multiplier'!$A$1:$AQ$44,COLUMN('Non-energy Multiplier'!AM$1),0)</f>
        <v>0</v>
      </c>
      <c r="AN6" s="133">
        <f>$C6*VLOOKUP($A6,'Non-energy Multiplier'!$A$1:$AQ$44,COLUMN('Non-energy Multiplier'!AN$1),0)</f>
        <v>0</v>
      </c>
      <c r="AO6" s="133">
        <f>$C6*VLOOKUP($A6,'Non-energy Multiplier'!$A$1:$AQ$44,COLUMN('Non-energy Multiplier'!AO$1),0)</f>
        <v>0</v>
      </c>
      <c r="AP6" s="133">
        <f>$C6*VLOOKUP($A6,'Non-energy Multiplier'!$A$1:$AQ$44,COLUMN('Non-energy Multiplier'!AP$1),0)</f>
        <v>0</v>
      </c>
      <c r="AQ6" s="133">
        <f>$C6*VLOOKUP($A6,'Non-energy Multiplier'!$A$1:$AQ$44,COLUMN('Non-energy Multiplier'!AQ$1),0)</f>
        <v>0</v>
      </c>
      <c r="AR6" s="133" t="str">
        <f>VLOOKUP($A6,'Sector Match'!$A$1:$B$43,2,0)</f>
        <v>other mining and quarrying 07T08</v>
      </c>
    </row>
    <row r="7" spans="1:44" x14ac:dyDescent="0.2">
      <c r="A7" s="12" t="s">
        <v>6</v>
      </c>
      <c r="B7" s="133">
        <f>'Non-energy Use 2019'!E120</f>
        <v>0</v>
      </c>
      <c r="C7" s="133">
        <f>'Non-energy Use 2020'!E119</f>
        <v>0</v>
      </c>
      <c r="D7" s="133">
        <f>$C7*VLOOKUP($A7,'Non-energy Multiplier'!$A$1:$AQ$44,COLUMN('Non-energy Multiplier'!D$1),0)</f>
        <v>0</v>
      </c>
      <c r="E7" s="133">
        <f>$C7*VLOOKUP($A7,'Non-energy Multiplier'!$A$1:$AQ$44,COLUMN('Non-energy Multiplier'!E$1),0)</f>
        <v>0</v>
      </c>
      <c r="F7" s="133">
        <f>$C7*VLOOKUP($A7,'Non-energy Multiplier'!$A$1:$AQ$44,COLUMN('Non-energy Multiplier'!F$1),0)</f>
        <v>0</v>
      </c>
      <c r="G7" s="133">
        <f>$C7*VLOOKUP($A7,'Non-energy Multiplier'!$A$1:$AQ$44,COLUMN('Non-energy Multiplier'!G$1),0)</f>
        <v>0</v>
      </c>
      <c r="H7" s="133">
        <f>$C7*VLOOKUP($A7,'Non-energy Multiplier'!$A$1:$AQ$44,COLUMN('Non-energy Multiplier'!H$1),0)</f>
        <v>0</v>
      </c>
      <c r="I7" s="133">
        <f>$C7*VLOOKUP($A7,'Non-energy Multiplier'!$A$1:$AQ$44,COLUMN('Non-energy Multiplier'!I$1),0)</f>
        <v>0</v>
      </c>
      <c r="J7" s="133">
        <f>$C7*VLOOKUP($A7,'Non-energy Multiplier'!$A$1:$AQ$44,COLUMN('Non-energy Multiplier'!J$1),0)</f>
        <v>0</v>
      </c>
      <c r="K7" s="133">
        <f>$C7*VLOOKUP($A7,'Non-energy Multiplier'!$A$1:$AQ$44,COLUMN('Non-energy Multiplier'!K$1),0)</f>
        <v>0</v>
      </c>
      <c r="L7" s="133">
        <f>$C7*VLOOKUP($A7,'Non-energy Multiplier'!$A$1:$AQ$44,COLUMN('Non-energy Multiplier'!L$1),0)</f>
        <v>0</v>
      </c>
      <c r="M7" s="133">
        <f>$C7*VLOOKUP($A7,'Non-energy Multiplier'!$A$1:$AQ$44,COLUMN('Non-energy Multiplier'!M$1),0)</f>
        <v>0</v>
      </c>
      <c r="N7" s="133">
        <f>$C7*VLOOKUP($A7,'Non-energy Multiplier'!$A$1:$AQ$44,COLUMN('Non-energy Multiplier'!N$1),0)</f>
        <v>0</v>
      </c>
      <c r="O7" s="133">
        <f>$C7*VLOOKUP($A7,'Non-energy Multiplier'!$A$1:$AQ$44,COLUMN('Non-energy Multiplier'!O$1),0)</f>
        <v>0</v>
      </c>
      <c r="P7" s="133">
        <f>$C7*VLOOKUP($A7,'Non-energy Multiplier'!$A$1:$AQ$44,COLUMN('Non-energy Multiplier'!P$1),0)</f>
        <v>0</v>
      </c>
      <c r="Q7" s="133">
        <f>$C7*VLOOKUP($A7,'Non-energy Multiplier'!$A$1:$AQ$44,COLUMN('Non-energy Multiplier'!Q$1),0)</f>
        <v>0</v>
      </c>
      <c r="R7" s="133">
        <f>$C7*VLOOKUP($A7,'Non-energy Multiplier'!$A$1:$AQ$44,COLUMN('Non-energy Multiplier'!R$1),0)</f>
        <v>0</v>
      </c>
      <c r="S7" s="133">
        <f>$C7*VLOOKUP($A7,'Non-energy Multiplier'!$A$1:$AQ$44,COLUMN('Non-energy Multiplier'!S$1),0)</f>
        <v>0</v>
      </c>
      <c r="T7" s="133">
        <f>$C7*VLOOKUP($A7,'Non-energy Multiplier'!$A$1:$AQ$44,COLUMN('Non-energy Multiplier'!T$1),0)</f>
        <v>0</v>
      </c>
      <c r="U7" s="133">
        <f>$C7*VLOOKUP($A7,'Non-energy Multiplier'!$A$1:$AQ$44,COLUMN('Non-energy Multiplier'!U$1),0)</f>
        <v>0</v>
      </c>
      <c r="V7" s="133">
        <f>$C7*VLOOKUP($A7,'Non-energy Multiplier'!$A$1:$AQ$44,COLUMN('Non-energy Multiplier'!V$1),0)</f>
        <v>0</v>
      </c>
      <c r="W7" s="133">
        <f>$C7*VLOOKUP($A7,'Non-energy Multiplier'!$A$1:$AQ$44,COLUMN('Non-energy Multiplier'!W$1),0)</f>
        <v>0</v>
      </c>
      <c r="X7" s="133">
        <f>$C7*VLOOKUP($A7,'Non-energy Multiplier'!$A$1:$AQ$44,COLUMN('Non-energy Multiplier'!X$1),0)</f>
        <v>0</v>
      </c>
      <c r="Y7" s="133">
        <f>$C7*VLOOKUP($A7,'Non-energy Multiplier'!$A$1:$AQ$44,COLUMN('Non-energy Multiplier'!Y$1),0)</f>
        <v>0</v>
      </c>
      <c r="Z7" s="133">
        <f>$C7*VLOOKUP($A7,'Non-energy Multiplier'!$A$1:$AQ$44,COLUMN('Non-energy Multiplier'!Z$1),0)</f>
        <v>0</v>
      </c>
      <c r="AA7" s="133">
        <f>$C7*VLOOKUP($A7,'Non-energy Multiplier'!$A$1:$AQ$44,COLUMN('Non-energy Multiplier'!AA$1),0)</f>
        <v>0</v>
      </c>
      <c r="AB7" s="133">
        <f>$C7*VLOOKUP($A7,'Non-energy Multiplier'!$A$1:$AQ$44,COLUMN('Non-energy Multiplier'!AB$1),0)</f>
        <v>0</v>
      </c>
      <c r="AC7" s="133">
        <f>$C7*VLOOKUP($A7,'Non-energy Multiplier'!$A$1:$AQ$44,COLUMN('Non-energy Multiplier'!AC$1),0)</f>
        <v>0</v>
      </c>
      <c r="AD7" s="133">
        <f>$C7*VLOOKUP($A7,'Non-energy Multiplier'!$A$1:$AQ$44,COLUMN('Non-energy Multiplier'!AD$1),0)</f>
        <v>0</v>
      </c>
      <c r="AE7" s="133">
        <f>$C7*VLOOKUP($A7,'Non-energy Multiplier'!$A$1:$AQ$44,COLUMN('Non-energy Multiplier'!AE$1),0)</f>
        <v>0</v>
      </c>
      <c r="AF7" s="133">
        <f>$C7*VLOOKUP($A7,'Non-energy Multiplier'!$A$1:$AQ$44,COLUMN('Non-energy Multiplier'!AF$1),0)</f>
        <v>0</v>
      </c>
      <c r="AG7" s="133">
        <f>$C7*VLOOKUP($A7,'Non-energy Multiplier'!$A$1:$AQ$44,COLUMN('Non-energy Multiplier'!AG$1),0)</f>
        <v>0</v>
      </c>
      <c r="AH7" s="133">
        <f>$C7*VLOOKUP($A7,'Non-energy Multiplier'!$A$1:$AQ$44,COLUMN('Non-energy Multiplier'!AH$1),0)</f>
        <v>0</v>
      </c>
      <c r="AI7" s="133">
        <f>$C7*VLOOKUP($A7,'Non-energy Multiplier'!$A$1:$AQ$44,COLUMN('Non-energy Multiplier'!AI$1),0)</f>
        <v>0</v>
      </c>
      <c r="AJ7" s="133">
        <f>$C7*VLOOKUP($A7,'Non-energy Multiplier'!$A$1:$AQ$44,COLUMN('Non-energy Multiplier'!AJ$1),0)</f>
        <v>0</v>
      </c>
      <c r="AK7" s="133">
        <f>$C7*VLOOKUP($A7,'Non-energy Multiplier'!$A$1:$AQ$44,COLUMN('Non-energy Multiplier'!AK$1),0)</f>
        <v>0</v>
      </c>
      <c r="AL7" s="133">
        <f>$C7*VLOOKUP($A7,'Non-energy Multiplier'!$A$1:$AQ$44,COLUMN('Non-energy Multiplier'!AL$1),0)</f>
        <v>0</v>
      </c>
      <c r="AM7" s="133">
        <f>$C7*VLOOKUP($A7,'Non-energy Multiplier'!$A$1:$AQ$44,COLUMN('Non-energy Multiplier'!AM$1),0)</f>
        <v>0</v>
      </c>
      <c r="AN7" s="133">
        <f>$C7*VLOOKUP($A7,'Non-energy Multiplier'!$A$1:$AQ$44,COLUMN('Non-energy Multiplier'!AN$1),0)</f>
        <v>0</v>
      </c>
      <c r="AO7" s="133">
        <f>$C7*VLOOKUP($A7,'Non-energy Multiplier'!$A$1:$AQ$44,COLUMN('Non-energy Multiplier'!AO$1),0)</f>
        <v>0</v>
      </c>
      <c r="AP7" s="133">
        <f>$C7*VLOOKUP($A7,'Non-energy Multiplier'!$A$1:$AQ$44,COLUMN('Non-energy Multiplier'!AP$1),0)</f>
        <v>0</v>
      </c>
      <c r="AQ7" s="133">
        <f>$C7*VLOOKUP($A7,'Non-energy Multiplier'!$A$1:$AQ$44,COLUMN('Non-energy Multiplier'!AQ$1),0)</f>
        <v>0</v>
      </c>
      <c r="AR7" s="133" t="str">
        <f>VLOOKUP($A7,'Sector Match'!$A$1:$B$43,2,0)</f>
        <v>other mining and quarrying 07T08</v>
      </c>
    </row>
    <row r="8" spans="1:44" x14ac:dyDescent="0.2">
      <c r="A8" s="12" t="s">
        <v>7</v>
      </c>
      <c r="B8" s="133">
        <f>'Non-energy Use 2019'!E121</f>
        <v>0</v>
      </c>
      <c r="C8" s="133">
        <f>'Non-energy Use 2020'!E120</f>
        <v>0</v>
      </c>
      <c r="D8" s="133">
        <f>$C8*VLOOKUP($A8,'Non-energy Multiplier'!$A$1:$AQ$44,COLUMN('Non-energy Multiplier'!D$1),0)</f>
        <v>0</v>
      </c>
      <c r="E8" s="133">
        <f>$C8*VLOOKUP($A8,'Non-energy Multiplier'!$A$1:$AQ$44,COLUMN('Non-energy Multiplier'!E$1),0)</f>
        <v>0</v>
      </c>
      <c r="F8" s="133">
        <f>$C8*VLOOKUP($A8,'Non-energy Multiplier'!$A$1:$AQ$44,COLUMN('Non-energy Multiplier'!F$1),0)</f>
        <v>0</v>
      </c>
      <c r="G8" s="133">
        <f>$C8*VLOOKUP($A8,'Non-energy Multiplier'!$A$1:$AQ$44,COLUMN('Non-energy Multiplier'!G$1),0)</f>
        <v>0</v>
      </c>
      <c r="H8" s="133">
        <f>$C8*VLOOKUP($A8,'Non-energy Multiplier'!$A$1:$AQ$44,COLUMN('Non-energy Multiplier'!H$1),0)</f>
        <v>0</v>
      </c>
      <c r="I8" s="133">
        <f>$C8*VLOOKUP($A8,'Non-energy Multiplier'!$A$1:$AQ$44,COLUMN('Non-energy Multiplier'!I$1),0)</f>
        <v>0</v>
      </c>
      <c r="J8" s="133">
        <f>$C8*VLOOKUP($A8,'Non-energy Multiplier'!$A$1:$AQ$44,COLUMN('Non-energy Multiplier'!J$1),0)</f>
        <v>0</v>
      </c>
      <c r="K8" s="133">
        <f>$C8*VLOOKUP($A8,'Non-energy Multiplier'!$A$1:$AQ$44,COLUMN('Non-energy Multiplier'!K$1),0)</f>
        <v>0</v>
      </c>
      <c r="L8" s="133">
        <f>$C8*VLOOKUP($A8,'Non-energy Multiplier'!$A$1:$AQ$44,COLUMN('Non-energy Multiplier'!L$1),0)</f>
        <v>0</v>
      </c>
      <c r="M8" s="133">
        <f>$C8*VLOOKUP($A8,'Non-energy Multiplier'!$A$1:$AQ$44,COLUMN('Non-energy Multiplier'!M$1),0)</f>
        <v>0</v>
      </c>
      <c r="N8" s="133">
        <f>$C8*VLOOKUP($A8,'Non-energy Multiplier'!$A$1:$AQ$44,COLUMN('Non-energy Multiplier'!N$1),0)</f>
        <v>0</v>
      </c>
      <c r="O8" s="133">
        <f>$C8*VLOOKUP($A8,'Non-energy Multiplier'!$A$1:$AQ$44,COLUMN('Non-energy Multiplier'!O$1),0)</f>
        <v>0</v>
      </c>
      <c r="P8" s="133">
        <f>$C8*VLOOKUP($A8,'Non-energy Multiplier'!$A$1:$AQ$44,COLUMN('Non-energy Multiplier'!P$1),0)</f>
        <v>0</v>
      </c>
      <c r="Q8" s="133">
        <f>$C8*VLOOKUP($A8,'Non-energy Multiplier'!$A$1:$AQ$44,COLUMN('Non-energy Multiplier'!Q$1),0)</f>
        <v>0</v>
      </c>
      <c r="R8" s="133">
        <f>$C8*VLOOKUP($A8,'Non-energy Multiplier'!$A$1:$AQ$44,COLUMN('Non-energy Multiplier'!R$1),0)</f>
        <v>0</v>
      </c>
      <c r="S8" s="133">
        <f>$C8*VLOOKUP($A8,'Non-energy Multiplier'!$A$1:$AQ$44,COLUMN('Non-energy Multiplier'!S$1),0)</f>
        <v>0</v>
      </c>
      <c r="T8" s="133">
        <f>$C8*VLOOKUP($A8,'Non-energy Multiplier'!$A$1:$AQ$44,COLUMN('Non-energy Multiplier'!T$1),0)</f>
        <v>0</v>
      </c>
      <c r="U8" s="133">
        <f>$C8*VLOOKUP($A8,'Non-energy Multiplier'!$A$1:$AQ$44,COLUMN('Non-energy Multiplier'!U$1),0)</f>
        <v>0</v>
      </c>
      <c r="V8" s="133">
        <f>$C8*VLOOKUP($A8,'Non-energy Multiplier'!$A$1:$AQ$44,COLUMN('Non-energy Multiplier'!V$1),0)</f>
        <v>0</v>
      </c>
      <c r="W8" s="133">
        <f>$C8*VLOOKUP($A8,'Non-energy Multiplier'!$A$1:$AQ$44,COLUMN('Non-energy Multiplier'!W$1),0)</f>
        <v>0</v>
      </c>
      <c r="X8" s="133">
        <f>$C8*VLOOKUP($A8,'Non-energy Multiplier'!$A$1:$AQ$44,COLUMN('Non-energy Multiplier'!X$1),0)</f>
        <v>0</v>
      </c>
      <c r="Y8" s="133">
        <f>$C8*VLOOKUP($A8,'Non-energy Multiplier'!$A$1:$AQ$44,COLUMN('Non-energy Multiplier'!Y$1),0)</f>
        <v>0</v>
      </c>
      <c r="Z8" s="133">
        <f>$C8*VLOOKUP($A8,'Non-energy Multiplier'!$A$1:$AQ$44,COLUMN('Non-energy Multiplier'!Z$1),0)</f>
        <v>0</v>
      </c>
      <c r="AA8" s="133">
        <f>$C8*VLOOKUP($A8,'Non-energy Multiplier'!$A$1:$AQ$44,COLUMN('Non-energy Multiplier'!AA$1),0)</f>
        <v>0</v>
      </c>
      <c r="AB8" s="133">
        <f>$C8*VLOOKUP($A8,'Non-energy Multiplier'!$A$1:$AQ$44,COLUMN('Non-energy Multiplier'!AB$1),0)</f>
        <v>0</v>
      </c>
      <c r="AC8" s="133">
        <f>$C8*VLOOKUP($A8,'Non-energy Multiplier'!$A$1:$AQ$44,COLUMN('Non-energy Multiplier'!AC$1),0)</f>
        <v>0</v>
      </c>
      <c r="AD8" s="133">
        <f>$C8*VLOOKUP($A8,'Non-energy Multiplier'!$A$1:$AQ$44,COLUMN('Non-energy Multiplier'!AD$1),0)</f>
        <v>0</v>
      </c>
      <c r="AE8" s="133">
        <f>$C8*VLOOKUP($A8,'Non-energy Multiplier'!$A$1:$AQ$44,COLUMN('Non-energy Multiplier'!AE$1),0)</f>
        <v>0</v>
      </c>
      <c r="AF8" s="133">
        <f>$C8*VLOOKUP($A8,'Non-energy Multiplier'!$A$1:$AQ$44,COLUMN('Non-energy Multiplier'!AF$1),0)</f>
        <v>0</v>
      </c>
      <c r="AG8" s="133">
        <f>$C8*VLOOKUP($A8,'Non-energy Multiplier'!$A$1:$AQ$44,COLUMN('Non-energy Multiplier'!AG$1),0)</f>
        <v>0</v>
      </c>
      <c r="AH8" s="133">
        <f>$C8*VLOOKUP($A8,'Non-energy Multiplier'!$A$1:$AQ$44,COLUMN('Non-energy Multiplier'!AH$1),0)</f>
        <v>0</v>
      </c>
      <c r="AI8" s="133">
        <f>$C8*VLOOKUP($A8,'Non-energy Multiplier'!$A$1:$AQ$44,COLUMN('Non-energy Multiplier'!AI$1),0)</f>
        <v>0</v>
      </c>
      <c r="AJ8" s="133">
        <f>$C8*VLOOKUP($A8,'Non-energy Multiplier'!$A$1:$AQ$44,COLUMN('Non-energy Multiplier'!AJ$1),0)</f>
        <v>0</v>
      </c>
      <c r="AK8" s="133">
        <f>$C8*VLOOKUP($A8,'Non-energy Multiplier'!$A$1:$AQ$44,COLUMN('Non-energy Multiplier'!AK$1),0)</f>
        <v>0</v>
      </c>
      <c r="AL8" s="133">
        <f>$C8*VLOOKUP($A8,'Non-energy Multiplier'!$A$1:$AQ$44,COLUMN('Non-energy Multiplier'!AL$1),0)</f>
        <v>0</v>
      </c>
      <c r="AM8" s="133">
        <f>$C8*VLOOKUP($A8,'Non-energy Multiplier'!$A$1:$AQ$44,COLUMN('Non-energy Multiplier'!AM$1),0)</f>
        <v>0</v>
      </c>
      <c r="AN8" s="133">
        <f>$C8*VLOOKUP($A8,'Non-energy Multiplier'!$A$1:$AQ$44,COLUMN('Non-energy Multiplier'!AN$1),0)</f>
        <v>0</v>
      </c>
      <c r="AO8" s="133">
        <f>$C8*VLOOKUP($A8,'Non-energy Multiplier'!$A$1:$AQ$44,COLUMN('Non-energy Multiplier'!AO$1),0)</f>
        <v>0</v>
      </c>
      <c r="AP8" s="133">
        <f>$C8*VLOOKUP($A8,'Non-energy Multiplier'!$A$1:$AQ$44,COLUMN('Non-energy Multiplier'!AP$1),0)</f>
        <v>0</v>
      </c>
      <c r="AQ8" s="133">
        <f>$C8*VLOOKUP($A8,'Non-energy Multiplier'!$A$1:$AQ$44,COLUMN('Non-energy Multiplier'!AQ$1),0)</f>
        <v>0</v>
      </c>
      <c r="AR8" s="133" t="str">
        <f>VLOOKUP($A8,'Sector Match'!$A$1:$B$43,2,0)</f>
        <v>Mining Support Service Activities 09</v>
      </c>
    </row>
    <row r="9" spans="1:44" x14ac:dyDescent="0.2">
      <c r="A9" s="12" t="s">
        <v>8</v>
      </c>
      <c r="B9" s="133">
        <f>'Non-energy Use 2019'!E122</f>
        <v>0</v>
      </c>
      <c r="C9" s="133">
        <f>'Non-energy Use 2020'!E121</f>
        <v>0</v>
      </c>
      <c r="D9" s="133">
        <f>$C9*VLOOKUP($A9,'Non-energy Multiplier'!$A$1:$AQ$44,COLUMN('Non-energy Multiplier'!D$1),0)</f>
        <v>0</v>
      </c>
      <c r="E9" s="133">
        <f>$C9*VLOOKUP($A9,'Non-energy Multiplier'!$A$1:$AQ$44,COLUMN('Non-energy Multiplier'!E$1),0)</f>
        <v>0</v>
      </c>
      <c r="F9" s="133">
        <f>$C9*VLOOKUP($A9,'Non-energy Multiplier'!$A$1:$AQ$44,COLUMN('Non-energy Multiplier'!F$1),0)</f>
        <v>0</v>
      </c>
      <c r="G9" s="133">
        <f>$C9*VLOOKUP($A9,'Non-energy Multiplier'!$A$1:$AQ$44,COLUMN('Non-energy Multiplier'!G$1),0)</f>
        <v>0</v>
      </c>
      <c r="H9" s="133">
        <f>$C9*VLOOKUP($A9,'Non-energy Multiplier'!$A$1:$AQ$44,COLUMN('Non-energy Multiplier'!H$1),0)</f>
        <v>0</v>
      </c>
      <c r="I9" s="133">
        <f>$C9*VLOOKUP($A9,'Non-energy Multiplier'!$A$1:$AQ$44,COLUMN('Non-energy Multiplier'!I$1),0)</f>
        <v>0</v>
      </c>
      <c r="J9" s="133">
        <f>$C9*VLOOKUP($A9,'Non-energy Multiplier'!$A$1:$AQ$44,COLUMN('Non-energy Multiplier'!J$1),0)</f>
        <v>0</v>
      </c>
      <c r="K9" s="133">
        <f>$C9*VLOOKUP($A9,'Non-energy Multiplier'!$A$1:$AQ$44,COLUMN('Non-energy Multiplier'!K$1),0)</f>
        <v>0</v>
      </c>
      <c r="L9" s="133">
        <f>$C9*VLOOKUP($A9,'Non-energy Multiplier'!$A$1:$AQ$44,COLUMN('Non-energy Multiplier'!L$1),0)</f>
        <v>0</v>
      </c>
      <c r="M9" s="133">
        <f>$C9*VLOOKUP($A9,'Non-energy Multiplier'!$A$1:$AQ$44,COLUMN('Non-energy Multiplier'!M$1),0)</f>
        <v>0</v>
      </c>
      <c r="N9" s="133">
        <f>$C9*VLOOKUP($A9,'Non-energy Multiplier'!$A$1:$AQ$44,COLUMN('Non-energy Multiplier'!N$1),0)</f>
        <v>0</v>
      </c>
      <c r="O9" s="133">
        <f>$C9*VLOOKUP($A9,'Non-energy Multiplier'!$A$1:$AQ$44,COLUMN('Non-energy Multiplier'!O$1),0)</f>
        <v>0</v>
      </c>
      <c r="P9" s="133">
        <f>$C9*VLOOKUP($A9,'Non-energy Multiplier'!$A$1:$AQ$44,COLUMN('Non-energy Multiplier'!P$1),0)</f>
        <v>0</v>
      </c>
      <c r="Q9" s="133">
        <f>$C9*VLOOKUP($A9,'Non-energy Multiplier'!$A$1:$AQ$44,COLUMN('Non-energy Multiplier'!Q$1),0)</f>
        <v>0</v>
      </c>
      <c r="R9" s="133">
        <f>$C9*VLOOKUP($A9,'Non-energy Multiplier'!$A$1:$AQ$44,COLUMN('Non-energy Multiplier'!R$1),0)</f>
        <v>0</v>
      </c>
      <c r="S9" s="133">
        <f>$C9*VLOOKUP($A9,'Non-energy Multiplier'!$A$1:$AQ$44,COLUMN('Non-energy Multiplier'!S$1),0)</f>
        <v>0</v>
      </c>
      <c r="T9" s="133">
        <f>$C9*VLOOKUP($A9,'Non-energy Multiplier'!$A$1:$AQ$44,COLUMN('Non-energy Multiplier'!T$1),0)</f>
        <v>0</v>
      </c>
      <c r="U9" s="133">
        <f>$C9*VLOOKUP($A9,'Non-energy Multiplier'!$A$1:$AQ$44,COLUMN('Non-energy Multiplier'!U$1),0)</f>
        <v>0</v>
      </c>
      <c r="V9" s="133">
        <f>$C9*VLOOKUP($A9,'Non-energy Multiplier'!$A$1:$AQ$44,COLUMN('Non-energy Multiplier'!V$1),0)</f>
        <v>0</v>
      </c>
      <c r="W9" s="133">
        <f>$C9*VLOOKUP($A9,'Non-energy Multiplier'!$A$1:$AQ$44,COLUMN('Non-energy Multiplier'!W$1),0)</f>
        <v>0</v>
      </c>
      <c r="X9" s="133">
        <f>$C9*VLOOKUP($A9,'Non-energy Multiplier'!$A$1:$AQ$44,COLUMN('Non-energy Multiplier'!X$1),0)</f>
        <v>0</v>
      </c>
      <c r="Y9" s="133">
        <f>$C9*VLOOKUP($A9,'Non-energy Multiplier'!$A$1:$AQ$44,COLUMN('Non-energy Multiplier'!Y$1),0)</f>
        <v>0</v>
      </c>
      <c r="Z9" s="133">
        <f>$C9*VLOOKUP($A9,'Non-energy Multiplier'!$A$1:$AQ$44,COLUMN('Non-energy Multiplier'!Z$1),0)</f>
        <v>0</v>
      </c>
      <c r="AA9" s="133">
        <f>$C9*VLOOKUP($A9,'Non-energy Multiplier'!$A$1:$AQ$44,COLUMN('Non-energy Multiplier'!AA$1),0)</f>
        <v>0</v>
      </c>
      <c r="AB9" s="133">
        <f>$C9*VLOOKUP($A9,'Non-energy Multiplier'!$A$1:$AQ$44,COLUMN('Non-energy Multiplier'!AB$1),0)</f>
        <v>0</v>
      </c>
      <c r="AC9" s="133">
        <f>$C9*VLOOKUP($A9,'Non-energy Multiplier'!$A$1:$AQ$44,COLUMN('Non-energy Multiplier'!AC$1),0)</f>
        <v>0</v>
      </c>
      <c r="AD9" s="133">
        <f>$C9*VLOOKUP($A9,'Non-energy Multiplier'!$A$1:$AQ$44,COLUMN('Non-energy Multiplier'!AD$1),0)</f>
        <v>0</v>
      </c>
      <c r="AE9" s="133">
        <f>$C9*VLOOKUP($A9,'Non-energy Multiplier'!$A$1:$AQ$44,COLUMN('Non-energy Multiplier'!AE$1),0)</f>
        <v>0</v>
      </c>
      <c r="AF9" s="133">
        <f>$C9*VLOOKUP($A9,'Non-energy Multiplier'!$A$1:$AQ$44,COLUMN('Non-energy Multiplier'!AF$1),0)</f>
        <v>0</v>
      </c>
      <c r="AG9" s="133">
        <f>$C9*VLOOKUP($A9,'Non-energy Multiplier'!$A$1:$AQ$44,COLUMN('Non-energy Multiplier'!AG$1),0)</f>
        <v>0</v>
      </c>
      <c r="AH9" s="133">
        <f>$C9*VLOOKUP($A9,'Non-energy Multiplier'!$A$1:$AQ$44,COLUMN('Non-energy Multiplier'!AH$1),0)</f>
        <v>0</v>
      </c>
      <c r="AI9" s="133">
        <f>$C9*VLOOKUP($A9,'Non-energy Multiplier'!$A$1:$AQ$44,COLUMN('Non-energy Multiplier'!AI$1),0)</f>
        <v>0</v>
      </c>
      <c r="AJ9" s="133">
        <f>$C9*VLOOKUP($A9,'Non-energy Multiplier'!$A$1:$AQ$44,COLUMN('Non-energy Multiplier'!AJ$1),0)</f>
        <v>0</v>
      </c>
      <c r="AK9" s="133">
        <f>$C9*VLOOKUP($A9,'Non-energy Multiplier'!$A$1:$AQ$44,COLUMN('Non-energy Multiplier'!AK$1),0)</f>
        <v>0</v>
      </c>
      <c r="AL9" s="133">
        <f>$C9*VLOOKUP($A9,'Non-energy Multiplier'!$A$1:$AQ$44,COLUMN('Non-energy Multiplier'!AL$1),0)</f>
        <v>0</v>
      </c>
      <c r="AM9" s="133">
        <f>$C9*VLOOKUP($A9,'Non-energy Multiplier'!$A$1:$AQ$44,COLUMN('Non-energy Multiplier'!AM$1),0)</f>
        <v>0</v>
      </c>
      <c r="AN9" s="133">
        <f>$C9*VLOOKUP($A9,'Non-energy Multiplier'!$A$1:$AQ$44,COLUMN('Non-energy Multiplier'!AN$1),0)</f>
        <v>0</v>
      </c>
      <c r="AO9" s="133">
        <f>$C9*VLOOKUP($A9,'Non-energy Multiplier'!$A$1:$AQ$44,COLUMN('Non-energy Multiplier'!AO$1),0)</f>
        <v>0</v>
      </c>
      <c r="AP9" s="133">
        <f>$C9*VLOOKUP($A9,'Non-energy Multiplier'!$A$1:$AQ$44,COLUMN('Non-energy Multiplier'!AP$1),0)</f>
        <v>0</v>
      </c>
      <c r="AQ9" s="133">
        <f>$C9*VLOOKUP($A9,'Non-energy Multiplier'!$A$1:$AQ$44,COLUMN('Non-energy Multiplier'!AQ$1),0)</f>
        <v>0</v>
      </c>
      <c r="AR9" s="133" t="str">
        <f>VLOOKUP($A9,'Sector Match'!$A$1:$B$43,2,0)</f>
        <v>Mining Support Service Activities 09</v>
      </c>
    </row>
    <row r="10" spans="1:44" x14ac:dyDescent="0.2">
      <c r="A10" s="12" t="s">
        <v>9</v>
      </c>
      <c r="B10" s="133">
        <f>'Non-energy Use 2019'!E123</f>
        <v>0</v>
      </c>
      <c r="C10" s="133">
        <f>'Non-energy Use 2020'!E122</f>
        <v>0</v>
      </c>
      <c r="D10" s="133">
        <f>$C10*VLOOKUP($A10,'Non-energy Multiplier'!$A$1:$AQ$44,COLUMN('Non-energy Multiplier'!D$1),0)</f>
        <v>0</v>
      </c>
      <c r="E10" s="133">
        <f>$C10*VLOOKUP($A10,'Non-energy Multiplier'!$A$1:$AQ$44,COLUMN('Non-energy Multiplier'!E$1),0)</f>
        <v>0</v>
      </c>
      <c r="F10" s="133">
        <f>$C10*VLOOKUP($A10,'Non-energy Multiplier'!$A$1:$AQ$44,COLUMN('Non-energy Multiplier'!F$1),0)</f>
        <v>0</v>
      </c>
      <c r="G10" s="133">
        <f>$C10*VLOOKUP($A10,'Non-energy Multiplier'!$A$1:$AQ$44,COLUMN('Non-energy Multiplier'!G$1),0)</f>
        <v>0</v>
      </c>
      <c r="H10" s="133">
        <f>$C10*VLOOKUP($A10,'Non-energy Multiplier'!$A$1:$AQ$44,COLUMN('Non-energy Multiplier'!H$1),0)</f>
        <v>0</v>
      </c>
      <c r="I10" s="133">
        <f>$C10*VLOOKUP($A10,'Non-energy Multiplier'!$A$1:$AQ$44,COLUMN('Non-energy Multiplier'!I$1),0)</f>
        <v>0</v>
      </c>
      <c r="J10" s="133">
        <f>$C10*VLOOKUP($A10,'Non-energy Multiplier'!$A$1:$AQ$44,COLUMN('Non-energy Multiplier'!J$1),0)</f>
        <v>0</v>
      </c>
      <c r="K10" s="133">
        <f>$C10*VLOOKUP($A10,'Non-energy Multiplier'!$A$1:$AQ$44,COLUMN('Non-energy Multiplier'!K$1),0)</f>
        <v>0</v>
      </c>
      <c r="L10" s="133">
        <f>$C10*VLOOKUP($A10,'Non-energy Multiplier'!$A$1:$AQ$44,COLUMN('Non-energy Multiplier'!L$1),0)</f>
        <v>0</v>
      </c>
      <c r="M10" s="133">
        <f>$C10*VLOOKUP($A10,'Non-energy Multiplier'!$A$1:$AQ$44,COLUMN('Non-energy Multiplier'!M$1),0)</f>
        <v>0</v>
      </c>
      <c r="N10" s="133">
        <f>$C10*VLOOKUP($A10,'Non-energy Multiplier'!$A$1:$AQ$44,COLUMN('Non-energy Multiplier'!N$1),0)</f>
        <v>0</v>
      </c>
      <c r="O10" s="133">
        <f>$C10*VLOOKUP($A10,'Non-energy Multiplier'!$A$1:$AQ$44,COLUMN('Non-energy Multiplier'!O$1),0)</f>
        <v>0</v>
      </c>
      <c r="P10" s="133">
        <f>$C10*VLOOKUP($A10,'Non-energy Multiplier'!$A$1:$AQ$44,COLUMN('Non-energy Multiplier'!P$1),0)</f>
        <v>0</v>
      </c>
      <c r="Q10" s="133">
        <f>$C10*VLOOKUP($A10,'Non-energy Multiplier'!$A$1:$AQ$44,COLUMN('Non-energy Multiplier'!Q$1),0)</f>
        <v>0</v>
      </c>
      <c r="R10" s="133">
        <f>$C10*VLOOKUP($A10,'Non-energy Multiplier'!$A$1:$AQ$44,COLUMN('Non-energy Multiplier'!R$1),0)</f>
        <v>0</v>
      </c>
      <c r="S10" s="133">
        <f>$C10*VLOOKUP($A10,'Non-energy Multiplier'!$A$1:$AQ$44,COLUMN('Non-energy Multiplier'!S$1),0)</f>
        <v>0</v>
      </c>
      <c r="T10" s="133">
        <f>$C10*VLOOKUP($A10,'Non-energy Multiplier'!$A$1:$AQ$44,COLUMN('Non-energy Multiplier'!T$1),0)</f>
        <v>0</v>
      </c>
      <c r="U10" s="133">
        <f>$C10*VLOOKUP($A10,'Non-energy Multiplier'!$A$1:$AQ$44,COLUMN('Non-energy Multiplier'!U$1),0)</f>
        <v>0</v>
      </c>
      <c r="V10" s="133">
        <f>$C10*VLOOKUP($A10,'Non-energy Multiplier'!$A$1:$AQ$44,COLUMN('Non-energy Multiplier'!V$1),0)</f>
        <v>0</v>
      </c>
      <c r="W10" s="133">
        <f>$C10*VLOOKUP($A10,'Non-energy Multiplier'!$A$1:$AQ$44,COLUMN('Non-energy Multiplier'!W$1),0)</f>
        <v>0</v>
      </c>
      <c r="X10" s="133">
        <f>$C10*VLOOKUP($A10,'Non-energy Multiplier'!$A$1:$AQ$44,COLUMN('Non-energy Multiplier'!X$1),0)</f>
        <v>0</v>
      </c>
      <c r="Y10" s="133">
        <f>$C10*VLOOKUP($A10,'Non-energy Multiplier'!$A$1:$AQ$44,COLUMN('Non-energy Multiplier'!Y$1),0)</f>
        <v>0</v>
      </c>
      <c r="Z10" s="133">
        <f>$C10*VLOOKUP($A10,'Non-energy Multiplier'!$A$1:$AQ$44,COLUMN('Non-energy Multiplier'!Z$1),0)</f>
        <v>0</v>
      </c>
      <c r="AA10" s="133">
        <f>$C10*VLOOKUP($A10,'Non-energy Multiplier'!$A$1:$AQ$44,COLUMN('Non-energy Multiplier'!AA$1),0)</f>
        <v>0</v>
      </c>
      <c r="AB10" s="133">
        <f>$C10*VLOOKUP($A10,'Non-energy Multiplier'!$A$1:$AQ$44,COLUMN('Non-energy Multiplier'!AB$1),0)</f>
        <v>0</v>
      </c>
      <c r="AC10" s="133">
        <f>$C10*VLOOKUP($A10,'Non-energy Multiplier'!$A$1:$AQ$44,COLUMN('Non-energy Multiplier'!AC$1),0)</f>
        <v>0</v>
      </c>
      <c r="AD10" s="133">
        <f>$C10*VLOOKUP($A10,'Non-energy Multiplier'!$A$1:$AQ$44,COLUMN('Non-energy Multiplier'!AD$1),0)</f>
        <v>0</v>
      </c>
      <c r="AE10" s="133">
        <f>$C10*VLOOKUP($A10,'Non-energy Multiplier'!$A$1:$AQ$44,COLUMN('Non-energy Multiplier'!AE$1),0)</f>
        <v>0</v>
      </c>
      <c r="AF10" s="133">
        <f>$C10*VLOOKUP($A10,'Non-energy Multiplier'!$A$1:$AQ$44,COLUMN('Non-energy Multiplier'!AF$1),0)</f>
        <v>0</v>
      </c>
      <c r="AG10" s="133">
        <f>$C10*VLOOKUP($A10,'Non-energy Multiplier'!$A$1:$AQ$44,COLUMN('Non-energy Multiplier'!AG$1),0)</f>
        <v>0</v>
      </c>
      <c r="AH10" s="133">
        <f>$C10*VLOOKUP($A10,'Non-energy Multiplier'!$A$1:$AQ$44,COLUMN('Non-energy Multiplier'!AH$1),0)</f>
        <v>0</v>
      </c>
      <c r="AI10" s="133">
        <f>$C10*VLOOKUP($A10,'Non-energy Multiplier'!$A$1:$AQ$44,COLUMN('Non-energy Multiplier'!AI$1),0)</f>
        <v>0</v>
      </c>
      <c r="AJ10" s="133">
        <f>$C10*VLOOKUP($A10,'Non-energy Multiplier'!$A$1:$AQ$44,COLUMN('Non-energy Multiplier'!AJ$1),0)</f>
        <v>0</v>
      </c>
      <c r="AK10" s="133">
        <f>$C10*VLOOKUP($A10,'Non-energy Multiplier'!$A$1:$AQ$44,COLUMN('Non-energy Multiplier'!AK$1),0)</f>
        <v>0</v>
      </c>
      <c r="AL10" s="133">
        <f>$C10*VLOOKUP($A10,'Non-energy Multiplier'!$A$1:$AQ$44,COLUMN('Non-energy Multiplier'!AL$1),0)</f>
        <v>0</v>
      </c>
      <c r="AM10" s="133">
        <f>$C10*VLOOKUP($A10,'Non-energy Multiplier'!$A$1:$AQ$44,COLUMN('Non-energy Multiplier'!AM$1),0)</f>
        <v>0</v>
      </c>
      <c r="AN10" s="133">
        <f>$C10*VLOOKUP($A10,'Non-energy Multiplier'!$A$1:$AQ$44,COLUMN('Non-energy Multiplier'!AN$1),0)</f>
        <v>0</v>
      </c>
      <c r="AO10" s="133">
        <f>$C10*VLOOKUP($A10,'Non-energy Multiplier'!$A$1:$AQ$44,COLUMN('Non-energy Multiplier'!AO$1),0)</f>
        <v>0</v>
      </c>
      <c r="AP10" s="133">
        <f>$C10*VLOOKUP($A10,'Non-energy Multiplier'!$A$1:$AQ$44,COLUMN('Non-energy Multiplier'!AP$1),0)</f>
        <v>0</v>
      </c>
      <c r="AQ10" s="133">
        <f>$C10*VLOOKUP($A10,'Non-energy Multiplier'!$A$1:$AQ$44,COLUMN('Non-energy Multiplier'!AQ$1),0)</f>
        <v>0</v>
      </c>
      <c r="AR10" s="133" t="str">
        <f>VLOOKUP($A10,'Sector Match'!$A$1:$B$43,2,0)</f>
        <v>food beverage and tobacco 10T12</v>
      </c>
    </row>
    <row r="11" spans="1:44" x14ac:dyDescent="0.2">
      <c r="A11" s="12" t="s">
        <v>10</v>
      </c>
      <c r="B11" s="133">
        <f>'Non-energy Use 2019'!E124</f>
        <v>0</v>
      </c>
      <c r="C11" s="133">
        <f>'Non-energy Use 2020'!E123</f>
        <v>0</v>
      </c>
      <c r="D11" s="133">
        <f>$C11*VLOOKUP($A11,'Non-energy Multiplier'!$A$1:$AQ$44,COLUMN('Non-energy Multiplier'!D$1),0)</f>
        <v>0</v>
      </c>
      <c r="E11" s="133">
        <f>$C11*VLOOKUP($A11,'Non-energy Multiplier'!$A$1:$AQ$44,COLUMN('Non-energy Multiplier'!E$1),0)</f>
        <v>0</v>
      </c>
      <c r="F11" s="133">
        <f>$C11*VLOOKUP($A11,'Non-energy Multiplier'!$A$1:$AQ$44,COLUMN('Non-energy Multiplier'!F$1),0)</f>
        <v>0</v>
      </c>
      <c r="G11" s="133">
        <f>$C11*VLOOKUP($A11,'Non-energy Multiplier'!$A$1:$AQ$44,COLUMN('Non-energy Multiplier'!G$1),0)</f>
        <v>0</v>
      </c>
      <c r="H11" s="133">
        <f>$C11*VLOOKUP($A11,'Non-energy Multiplier'!$A$1:$AQ$44,COLUMN('Non-energy Multiplier'!H$1),0)</f>
        <v>0</v>
      </c>
      <c r="I11" s="133">
        <f>$C11*VLOOKUP($A11,'Non-energy Multiplier'!$A$1:$AQ$44,COLUMN('Non-energy Multiplier'!I$1),0)</f>
        <v>0</v>
      </c>
      <c r="J11" s="133">
        <f>$C11*VLOOKUP($A11,'Non-energy Multiplier'!$A$1:$AQ$44,COLUMN('Non-energy Multiplier'!J$1),0)</f>
        <v>0</v>
      </c>
      <c r="K11" s="133">
        <f>$C11*VLOOKUP($A11,'Non-energy Multiplier'!$A$1:$AQ$44,COLUMN('Non-energy Multiplier'!K$1),0)</f>
        <v>0</v>
      </c>
      <c r="L11" s="133">
        <f>$C11*VLOOKUP($A11,'Non-energy Multiplier'!$A$1:$AQ$44,COLUMN('Non-energy Multiplier'!L$1),0)</f>
        <v>0</v>
      </c>
      <c r="M11" s="133">
        <f>$C11*VLOOKUP($A11,'Non-energy Multiplier'!$A$1:$AQ$44,COLUMN('Non-energy Multiplier'!M$1),0)</f>
        <v>0</v>
      </c>
      <c r="N11" s="133">
        <f>$C11*VLOOKUP($A11,'Non-energy Multiplier'!$A$1:$AQ$44,COLUMN('Non-energy Multiplier'!N$1),0)</f>
        <v>0</v>
      </c>
      <c r="O11" s="133">
        <f>$C11*VLOOKUP($A11,'Non-energy Multiplier'!$A$1:$AQ$44,COLUMN('Non-energy Multiplier'!O$1),0)</f>
        <v>0</v>
      </c>
      <c r="P11" s="133">
        <f>$C11*VLOOKUP($A11,'Non-energy Multiplier'!$A$1:$AQ$44,COLUMN('Non-energy Multiplier'!P$1),0)</f>
        <v>0</v>
      </c>
      <c r="Q11" s="133">
        <f>$C11*VLOOKUP($A11,'Non-energy Multiplier'!$A$1:$AQ$44,COLUMN('Non-energy Multiplier'!Q$1),0)</f>
        <v>0</v>
      </c>
      <c r="R11" s="133">
        <f>$C11*VLOOKUP($A11,'Non-energy Multiplier'!$A$1:$AQ$44,COLUMN('Non-energy Multiplier'!R$1),0)</f>
        <v>0</v>
      </c>
      <c r="S11" s="133">
        <f>$C11*VLOOKUP($A11,'Non-energy Multiplier'!$A$1:$AQ$44,COLUMN('Non-energy Multiplier'!S$1),0)</f>
        <v>0</v>
      </c>
      <c r="T11" s="133">
        <f>$C11*VLOOKUP($A11,'Non-energy Multiplier'!$A$1:$AQ$44,COLUMN('Non-energy Multiplier'!T$1),0)</f>
        <v>0</v>
      </c>
      <c r="U11" s="133">
        <f>$C11*VLOOKUP($A11,'Non-energy Multiplier'!$A$1:$AQ$44,COLUMN('Non-energy Multiplier'!U$1),0)</f>
        <v>0</v>
      </c>
      <c r="V11" s="133">
        <f>$C11*VLOOKUP($A11,'Non-energy Multiplier'!$A$1:$AQ$44,COLUMN('Non-energy Multiplier'!V$1),0)</f>
        <v>0</v>
      </c>
      <c r="W11" s="133">
        <f>$C11*VLOOKUP($A11,'Non-energy Multiplier'!$A$1:$AQ$44,COLUMN('Non-energy Multiplier'!W$1),0)</f>
        <v>0</v>
      </c>
      <c r="X11" s="133">
        <f>$C11*VLOOKUP($A11,'Non-energy Multiplier'!$A$1:$AQ$44,COLUMN('Non-energy Multiplier'!X$1),0)</f>
        <v>0</v>
      </c>
      <c r="Y11" s="133">
        <f>$C11*VLOOKUP($A11,'Non-energy Multiplier'!$A$1:$AQ$44,COLUMN('Non-energy Multiplier'!Y$1),0)</f>
        <v>0</v>
      </c>
      <c r="Z11" s="133">
        <f>$C11*VLOOKUP($A11,'Non-energy Multiplier'!$A$1:$AQ$44,COLUMN('Non-energy Multiplier'!Z$1),0)</f>
        <v>0</v>
      </c>
      <c r="AA11" s="133">
        <f>$C11*VLOOKUP($A11,'Non-energy Multiplier'!$A$1:$AQ$44,COLUMN('Non-energy Multiplier'!AA$1),0)</f>
        <v>0</v>
      </c>
      <c r="AB11" s="133">
        <f>$C11*VLOOKUP($A11,'Non-energy Multiplier'!$A$1:$AQ$44,COLUMN('Non-energy Multiplier'!AB$1),0)</f>
        <v>0</v>
      </c>
      <c r="AC11" s="133">
        <f>$C11*VLOOKUP($A11,'Non-energy Multiplier'!$A$1:$AQ$44,COLUMN('Non-energy Multiplier'!AC$1),0)</f>
        <v>0</v>
      </c>
      <c r="AD11" s="133">
        <f>$C11*VLOOKUP($A11,'Non-energy Multiplier'!$A$1:$AQ$44,COLUMN('Non-energy Multiplier'!AD$1),0)</f>
        <v>0</v>
      </c>
      <c r="AE11" s="133">
        <f>$C11*VLOOKUP($A11,'Non-energy Multiplier'!$A$1:$AQ$44,COLUMN('Non-energy Multiplier'!AE$1),0)</f>
        <v>0</v>
      </c>
      <c r="AF11" s="133">
        <f>$C11*VLOOKUP($A11,'Non-energy Multiplier'!$A$1:$AQ$44,COLUMN('Non-energy Multiplier'!AF$1),0)</f>
        <v>0</v>
      </c>
      <c r="AG11" s="133">
        <f>$C11*VLOOKUP($A11,'Non-energy Multiplier'!$A$1:$AQ$44,COLUMN('Non-energy Multiplier'!AG$1),0)</f>
        <v>0</v>
      </c>
      <c r="AH11" s="133">
        <f>$C11*VLOOKUP($A11,'Non-energy Multiplier'!$A$1:$AQ$44,COLUMN('Non-energy Multiplier'!AH$1),0)</f>
        <v>0</v>
      </c>
      <c r="AI11" s="133">
        <f>$C11*VLOOKUP($A11,'Non-energy Multiplier'!$A$1:$AQ$44,COLUMN('Non-energy Multiplier'!AI$1),0)</f>
        <v>0</v>
      </c>
      <c r="AJ11" s="133">
        <f>$C11*VLOOKUP($A11,'Non-energy Multiplier'!$A$1:$AQ$44,COLUMN('Non-energy Multiplier'!AJ$1),0)</f>
        <v>0</v>
      </c>
      <c r="AK11" s="133">
        <f>$C11*VLOOKUP($A11,'Non-energy Multiplier'!$A$1:$AQ$44,COLUMN('Non-energy Multiplier'!AK$1),0)</f>
        <v>0</v>
      </c>
      <c r="AL11" s="133">
        <f>$C11*VLOOKUP($A11,'Non-energy Multiplier'!$A$1:$AQ$44,COLUMN('Non-energy Multiplier'!AL$1),0)</f>
        <v>0</v>
      </c>
      <c r="AM11" s="133">
        <f>$C11*VLOOKUP($A11,'Non-energy Multiplier'!$A$1:$AQ$44,COLUMN('Non-energy Multiplier'!AM$1),0)</f>
        <v>0</v>
      </c>
      <c r="AN11" s="133">
        <f>$C11*VLOOKUP($A11,'Non-energy Multiplier'!$A$1:$AQ$44,COLUMN('Non-energy Multiplier'!AN$1),0)</f>
        <v>0</v>
      </c>
      <c r="AO11" s="133">
        <f>$C11*VLOOKUP($A11,'Non-energy Multiplier'!$A$1:$AQ$44,COLUMN('Non-energy Multiplier'!AO$1),0)</f>
        <v>0</v>
      </c>
      <c r="AP11" s="133">
        <f>$C11*VLOOKUP($A11,'Non-energy Multiplier'!$A$1:$AQ$44,COLUMN('Non-energy Multiplier'!AP$1),0)</f>
        <v>0</v>
      </c>
      <c r="AQ11" s="133">
        <f>$C11*VLOOKUP($A11,'Non-energy Multiplier'!$A$1:$AQ$44,COLUMN('Non-energy Multiplier'!AQ$1),0)</f>
        <v>0</v>
      </c>
      <c r="AR11" s="133" t="str">
        <f>VLOOKUP($A11,'Sector Match'!$A$1:$B$43,2,0)</f>
        <v>food beverage and tobacco 10T12</v>
      </c>
    </row>
    <row r="12" spans="1:44" x14ac:dyDescent="0.2">
      <c r="A12" s="12" t="s">
        <v>11</v>
      </c>
      <c r="B12" s="133">
        <f>'Non-energy Use 2019'!E125</f>
        <v>0</v>
      </c>
      <c r="C12" s="133">
        <f>'Non-energy Use 2020'!E124</f>
        <v>0</v>
      </c>
      <c r="D12" s="133">
        <f>$C12*VLOOKUP($A12,'Non-energy Multiplier'!$A$1:$AQ$44,COLUMN('Non-energy Multiplier'!D$1),0)</f>
        <v>0</v>
      </c>
      <c r="E12" s="133">
        <f>$C12*VLOOKUP($A12,'Non-energy Multiplier'!$A$1:$AQ$44,COLUMN('Non-energy Multiplier'!E$1),0)</f>
        <v>0</v>
      </c>
      <c r="F12" s="133">
        <f>$C12*VLOOKUP($A12,'Non-energy Multiplier'!$A$1:$AQ$44,COLUMN('Non-energy Multiplier'!F$1),0)</f>
        <v>0</v>
      </c>
      <c r="G12" s="133">
        <f>$C12*VLOOKUP($A12,'Non-energy Multiplier'!$A$1:$AQ$44,COLUMN('Non-energy Multiplier'!G$1),0)</f>
        <v>0</v>
      </c>
      <c r="H12" s="133">
        <f>$C12*VLOOKUP($A12,'Non-energy Multiplier'!$A$1:$AQ$44,COLUMN('Non-energy Multiplier'!H$1),0)</f>
        <v>0</v>
      </c>
      <c r="I12" s="133">
        <f>$C12*VLOOKUP($A12,'Non-energy Multiplier'!$A$1:$AQ$44,COLUMN('Non-energy Multiplier'!I$1),0)</f>
        <v>0</v>
      </c>
      <c r="J12" s="133">
        <f>$C12*VLOOKUP($A12,'Non-energy Multiplier'!$A$1:$AQ$44,COLUMN('Non-energy Multiplier'!J$1),0)</f>
        <v>0</v>
      </c>
      <c r="K12" s="133">
        <f>$C12*VLOOKUP($A12,'Non-energy Multiplier'!$A$1:$AQ$44,COLUMN('Non-energy Multiplier'!K$1),0)</f>
        <v>0</v>
      </c>
      <c r="L12" s="133">
        <f>$C12*VLOOKUP($A12,'Non-energy Multiplier'!$A$1:$AQ$44,COLUMN('Non-energy Multiplier'!L$1),0)</f>
        <v>0</v>
      </c>
      <c r="M12" s="133">
        <f>$C12*VLOOKUP($A12,'Non-energy Multiplier'!$A$1:$AQ$44,COLUMN('Non-energy Multiplier'!M$1),0)</f>
        <v>0</v>
      </c>
      <c r="N12" s="133">
        <f>$C12*VLOOKUP($A12,'Non-energy Multiplier'!$A$1:$AQ$44,COLUMN('Non-energy Multiplier'!N$1),0)</f>
        <v>0</v>
      </c>
      <c r="O12" s="133">
        <f>$C12*VLOOKUP($A12,'Non-energy Multiplier'!$A$1:$AQ$44,COLUMN('Non-energy Multiplier'!O$1),0)</f>
        <v>0</v>
      </c>
      <c r="P12" s="133">
        <f>$C12*VLOOKUP($A12,'Non-energy Multiplier'!$A$1:$AQ$44,COLUMN('Non-energy Multiplier'!P$1),0)</f>
        <v>0</v>
      </c>
      <c r="Q12" s="133">
        <f>$C12*VLOOKUP($A12,'Non-energy Multiplier'!$A$1:$AQ$44,COLUMN('Non-energy Multiplier'!Q$1),0)</f>
        <v>0</v>
      </c>
      <c r="R12" s="133">
        <f>$C12*VLOOKUP($A12,'Non-energy Multiplier'!$A$1:$AQ$44,COLUMN('Non-energy Multiplier'!R$1),0)</f>
        <v>0</v>
      </c>
      <c r="S12" s="133">
        <f>$C12*VLOOKUP($A12,'Non-energy Multiplier'!$A$1:$AQ$44,COLUMN('Non-energy Multiplier'!S$1),0)</f>
        <v>0</v>
      </c>
      <c r="T12" s="133">
        <f>$C12*VLOOKUP($A12,'Non-energy Multiplier'!$A$1:$AQ$44,COLUMN('Non-energy Multiplier'!T$1),0)</f>
        <v>0</v>
      </c>
      <c r="U12" s="133">
        <f>$C12*VLOOKUP($A12,'Non-energy Multiplier'!$A$1:$AQ$44,COLUMN('Non-energy Multiplier'!U$1),0)</f>
        <v>0</v>
      </c>
      <c r="V12" s="133">
        <f>$C12*VLOOKUP($A12,'Non-energy Multiplier'!$A$1:$AQ$44,COLUMN('Non-energy Multiplier'!V$1),0)</f>
        <v>0</v>
      </c>
      <c r="W12" s="133">
        <f>$C12*VLOOKUP($A12,'Non-energy Multiplier'!$A$1:$AQ$44,COLUMN('Non-energy Multiplier'!W$1),0)</f>
        <v>0</v>
      </c>
      <c r="X12" s="133">
        <f>$C12*VLOOKUP($A12,'Non-energy Multiplier'!$A$1:$AQ$44,COLUMN('Non-energy Multiplier'!X$1),0)</f>
        <v>0</v>
      </c>
      <c r="Y12" s="133">
        <f>$C12*VLOOKUP($A12,'Non-energy Multiplier'!$A$1:$AQ$44,COLUMN('Non-energy Multiplier'!Y$1),0)</f>
        <v>0</v>
      </c>
      <c r="Z12" s="133">
        <f>$C12*VLOOKUP($A12,'Non-energy Multiplier'!$A$1:$AQ$44,COLUMN('Non-energy Multiplier'!Z$1),0)</f>
        <v>0</v>
      </c>
      <c r="AA12" s="133">
        <f>$C12*VLOOKUP($A12,'Non-energy Multiplier'!$A$1:$AQ$44,COLUMN('Non-energy Multiplier'!AA$1),0)</f>
        <v>0</v>
      </c>
      <c r="AB12" s="133">
        <f>$C12*VLOOKUP($A12,'Non-energy Multiplier'!$A$1:$AQ$44,COLUMN('Non-energy Multiplier'!AB$1),0)</f>
        <v>0</v>
      </c>
      <c r="AC12" s="133">
        <f>$C12*VLOOKUP($A12,'Non-energy Multiplier'!$A$1:$AQ$44,COLUMN('Non-energy Multiplier'!AC$1),0)</f>
        <v>0</v>
      </c>
      <c r="AD12" s="133">
        <f>$C12*VLOOKUP($A12,'Non-energy Multiplier'!$A$1:$AQ$44,COLUMN('Non-energy Multiplier'!AD$1),0)</f>
        <v>0</v>
      </c>
      <c r="AE12" s="133">
        <f>$C12*VLOOKUP($A12,'Non-energy Multiplier'!$A$1:$AQ$44,COLUMN('Non-energy Multiplier'!AE$1),0)</f>
        <v>0</v>
      </c>
      <c r="AF12" s="133">
        <f>$C12*VLOOKUP($A12,'Non-energy Multiplier'!$A$1:$AQ$44,COLUMN('Non-energy Multiplier'!AF$1),0)</f>
        <v>0</v>
      </c>
      <c r="AG12" s="133">
        <f>$C12*VLOOKUP($A12,'Non-energy Multiplier'!$A$1:$AQ$44,COLUMN('Non-energy Multiplier'!AG$1),0)</f>
        <v>0</v>
      </c>
      <c r="AH12" s="133">
        <f>$C12*VLOOKUP($A12,'Non-energy Multiplier'!$A$1:$AQ$44,COLUMN('Non-energy Multiplier'!AH$1),0)</f>
        <v>0</v>
      </c>
      <c r="AI12" s="133">
        <f>$C12*VLOOKUP($A12,'Non-energy Multiplier'!$A$1:$AQ$44,COLUMN('Non-energy Multiplier'!AI$1),0)</f>
        <v>0</v>
      </c>
      <c r="AJ12" s="133">
        <f>$C12*VLOOKUP($A12,'Non-energy Multiplier'!$A$1:$AQ$44,COLUMN('Non-energy Multiplier'!AJ$1),0)</f>
        <v>0</v>
      </c>
      <c r="AK12" s="133">
        <f>$C12*VLOOKUP($A12,'Non-energy Multiplier'!$A$1:$AQ$44,COLUMN('Non-energy Multiplier'!AK$1),0)</f>
        <v>0</v>
      </c>
      <c r="AL12" s="133">
        <f>$C12*VLOOKUP($A12,'Non-energy Multiplier'!$A$1:$AQ$44,COLUMN('Non-energy Multiplier'!AL$1),0)</f>
        <v>0</v>
      </c>
      <c r="AM12" s="133">
        <f>$C12*VLOOKUP($A12,'Non-energy Multiplier'!$A$1:$AQ$44,COLUMN('Non-energy Multiplier'!AM$1),0)</f>
        <v>0</v>
      </c>
      <c r="AN12" s="133">
        <f>$C12*VLOOKUP($A12,'Non-energy Multiplier'!$A$1:$AQ$44,COLUMN('Non-energy Multiplier'!AN$1),0)</f>
        <v>0</v>
      </c>
      <c r="AO12" s="133">
        <f>$C12*VLOOKUP($A12,'Non-energy Multiplier'!$A$1:$AQ$44,COLUMN('Non-energy Multiplier'!AO$1),0)</f>
        <v>0</v>
      </c>
      <c r="AP12" s="133">
        <f>$C12*VLOOKUP($A12,'Non-energy Multiplier'!$A$1:$AQ$44,COLUMN('Non-energy Multiplier'!AP$1),0)</f>
        <v>0</v>
      </c>
      <c r="AQ12" s="133">
        <f>$C12*VLOOKUP($A12,'Non-energy Multiplier'!$A$1:$AQ$44,COLUMN('Non-energy Multiplier'!AQ$1),0)</f>
        <v>0</v>
      </c>
      <c r="AR12" s="133" t="str">
        <f>VLOOKUP($A12,'Sector Match'!$A$1:$B$43,2,0)</f>
        <v>food beverage and tobacco 10T12</v>
      </c>
    </row>
    <row r="13" spans="1:44" x14ac:dyDescent="0.2">
      <c r="A13" s="12" t="s">
        <v>12</v>
      </c>
      <c r="B13" s="133">
        <f>'Non-energy Use 2019'!E126</f>
        <v>0</v>
      </c>
      <c r="C13" s="133">
        <f>'Non-energy Use 2020'!E125</f>
        <v>0</v>
      </c>
      <c r="D13" s="133">
        <f>$C13*VLOOKUP($A13,'Non-energy Multiplier'!$A$1:$AQ$44,COLUMN('Non-energy Multiplier'!D$1),0)</f>
        <v>0</v>
      </c>
      <c r="E13" s="133">
        <f>$C13*VLOOKUP($A13,'Non-energy Multiplier'!$A$1:$AQ$44,COLUMN('Non-energy Multiplier'!E$1),0)</f>
        <v>0</v>
      </c>
      <c r="F13" s="133">
        <f>$C13*VLOOKUP($A13,'Non-energy Multiplier'!$A$1:$AQ$44,COLUMN('Non-energy Multiplier'!F$1),0)</f>
        <v>0</v>
      </c>
      <c r="G13" s="133">
        <f>$C13*VLOOKUP($A13,'Non-energy Multiplier'!$A$1:$AQ$44,COLUMN('Non-energy Multiplier'!G$1),0)</f>
        <v>0</v>
      </c>
      <c r="H13" s="133">
        <f>$C13*VLOOKUP($A13,'Non-energy Multiplier'!$A$1:$AQ$44,COLUMN('Non-energy Multiplier'!H$1),0)</f>
        <v>0</v>
      </c>
      <c r="I13" s="133">
        <f>$C13*VLOOKUP($A13,'Non-energy Multiplier'!$A$1:$AQ$44,COLUMN('Non-energy Multiplier'!I$1),0)</f>
        <v>0</v>
      </c>
      <c r="J13" s="133">
        <f>$C13*VLOOKUP($A13,'Non-energy Multiplier'!$A$1:$AQ$44,COLUMN('Non-energy Multiplier'!J$1),0)</f>
        <v>0</v>
      </c>
      <c r="K13" s="133">
        <f>$C13*VLOOKUP($A13,'Non-energy Multiplier'!$A$1:$AQ$44,COLUMN('Non-energy Multiplier'!K$1),0)</f>
        <v>0</v>
      </c>
      <c r="L13" s="133">
        <f>$C13*VLOOKUP($A13,'Non-energy Multiplier'!$A$1:$AQ$44,COLUMN('Non-energy Multiplier'!L$1),0)</f>
        <v>0</v>
      </c>
      <c r="M13" s="133">
        <f>$C13*VLOOKUP($A13,'Non-energy Multiplier'!$A$1:$AQ$44,COLUMN('Non-energy Multiplier'!M$1),0)</f>
        <v>0</v>
      </c>
      <c r="N13" s="133">
        <f>$C13*VLOOKUP($A13,'Non-energy Multiplier'!$A$1:$AQ$44,COLUMN('Non-energy Multiplier'!N$1),0)</f>
        <v>0</v>
      </c>
      <c r="O13" s="133">
        <f>$C13*VLOOKUP($A13,'Non-energy Multiplier'!$A$1:$AQ$44,COLUMN('Non-energy Multiplier'!O$1),0)</f>
        <v>0</v>
      </c>
      <c r="P13" s="133">
        <f>$C13*VLOOKUP($A13,'Non-energy Multiplier'!$A$1:$AQ$44,COLUMN('Non-energy Multiplier'!P$1),0)</f>
        <v>0</v>
      </c>
      <c r="Q13" s="133">
        <f>$C13*VLOOKUP($A13,'Non-energy Multiplier'!$A$1:$AQ$44,COLUMN('Non-energy Multiplier'!Q$1),0)</f>
        <v>0</v>
      </c>
      <c r="R13" s="133">
        <f>$C13*VLOOKUP($A13,'Non-energy Multiplier'!$A$1:$AQ$44,COLUMN('Non-energy Multiplier'!R$1),0)</f>
        <v>0</v>
      </c>
      <c r="S13" s="133">
        <f>$C13*VLOOKUP($A13,'Non-energy Multiplier'!$A$1:$AQ$44,COLUMN('Non-energy Multiplier'!S$1),0)</f>
        <v>0</v>
      </c>
      <c r="T13" s="133">
        <f>$C13*VLOOKUP($A13,'Non-energy Multiplier'!$A$1:$AQ$44,COLUMN('Non-energy Multiplier'!T$1),0)</f>
        <v>0</v>
      </c>
      <c r="U13" s="133">
        <f>$C13*VLOOKUP($A13,'Non-energy Multiplier'!$A$1:$AQ$44,COLUMN('Non-energy Multiplier'!U$1),0)</f>
        <v>0</v>
      </c>
      <c r="V13" s="133">
        <f>$C13*VLOOKUP($A13,'Non-energy Multiplier'!$A$1:$AQ$44,COLUMN('Non-energy Multiplier'!V$1),0)</f>
        <v>0</v>
      </c>
      <c r="W13" s="133">
        <f>$C13*VLOOKUP($A13,'Non-energy Multiplier'!$A$1:$AQ$44,COLUMN('Non-energy Multiplier'!W$1),0)</f>
        <v>0</v>
      </c>
      <c r="X13" s="133">
        <f>$C13*VLOOKUP($A13,'Non-energy Multiplier'!$A$1:$AQ$44,COLUMN('Non-energy Multiplier'!X$1),0)</f>
        <v>0</v>
      </c>
      <c r="Y13" s="133">
        <f>$C13*VLOOKUP($A13,'Non-energy Multiplier'!$A$1:$AQ$44,COLUMN('Non-energy Multiplier'!Y$1),0)</f>
        <v>0</v>
      </c>
      <c r="Z13" s="133">
        <f>$C13*VLOOKUP($A13,'Non-energy Multiplier'!$A$1:$AQ$44,COLUMN('Non-energy Multiplier'!Z$1),0)</f>
        <v>0</v>
      </c>
      <c r="AA13" s="133">
        <f>$C13*VLOOKUP($A13,'Non-energy Multiplier'!$A$1:$AQ$44,COLUMN('Non-energy Multiplier'!AA$1),0)</f>
        <v>0</v>
      </c>
      <c r="AB13" s="133">
        <f>$C13*VLOOKUP($A13,'Non-energy Multiplier'!$A$1:$AQ$44,COLUMN('Non-energy Multiplier'!AB$1),0)</f>
        <v>0</v>
      </c>
      <c r="AC13" s="133">
        <f>$C13*VLOOKUP($A13,'Non-energy Multiplier'!$A$1:$AQ$44,COLUMN('Non-energy Multiplier'!AC$1),0)</f>
        <v>0</v>
      </c>
      <c r="AD13" s="133">
        <f>$C13*VLOOKUP($A13,'Non-energy Multiplier'!$A$1:$AQ$44,COLUMN('Non-energy Multiplier'!AD$1),0)</f>
        <v>0</v>
      </c>
      <c r="AE13" s="133">
        <f>$C13*VLOOKUP($A13,'Non-energy Multiplier'!$A$1:$AQ$44,COLUMN('Non-energy Multiplier'!AE$1),0)</f>
        <v>0</v>
      </c>
      <c r="AF13" s="133">
        <f>$C13*VLOOKUP($A13,'Non-energy Multiplier'!$A$1:$AQ$44,COLUMN('Non-energy Multiplier'!AF$1),0)</f>
        <v>0</v>
      </c>
      <c r="AG13" s="133">
        <f>$C13*VLOOKUP($A13,'Non-energy Multiplier'!$A$1:$AQ$44,COLUMN('Non-energy Multiplier'!AG$1),0)</f>
        <v>0</v>
      </c>
      <c r="AH13" s="133">
        <f>$C13*VLOOKUP($A13,'Non-energy Multiplier'!$A$1:$AQ$44,COLUMN('Non-energy Multiplier'!AH$1),0)</f>
        <v>0</v>
      </c>
      <c r="AI13" s="133">
        <f>$C13*VLOOKUP($A13,'Non-energy Multiplier'!$A$1:$AQ$44,COLUMN('Non-energy Multiplier'!AI$1),0)</f>
        <v>0</v>
      </c>
      <c r="AJ13" s="133">
        <f>$C13*VLOOKUP($A13,'Non-energy Multiplier'!$A$1:$AQ$44,COLUMN('Non-energy Multiplier'!AJ$1),0)</f>
        <v>0</v>
      </c>
      <c r="AK13" s="133">
        <f>$C13*VLOOKUP($A13,'Non-energy Multiplier'!$A$1:$AQ$44,COLUMN('Non-energy Multiplier'!AK$1),0)</f>
        <v>0</v>
      </c>
      <c r="AL13" s="133">
        <f>$C13*VLOOKUP($A13,'Non-energy Multiplier'!$A$1:$AQ$44,COLUMN('Non-energy Multiplier'!AL$1),0)</f>
        <v>0</v>
      </c>
      <c r="AM13" s="133">
        <f>$C13*VLOOKUP($A13,'Non-energy Multiplier'!$A$1:$AQ$44,COLUMN('Non-energy Multiplier'!AM$1),0)</f>
        <v>0</v>
      </c>
      <c r="AN13" s="133">
        <f>$C13*VLOOKUP($A13,'Non-energy Multiplier'!$A$1:$AQ$44,COLUMN('Non-energy Multiplier'!AN$1),0)</f>
        <v>0</v>
      </c>
      <c r="AO13" s="133">
        <f>$C13*VLOOKUP($A13,'Non-energy Multiplier'!$A$1:$AQ$44,COLUMN('Non-energy Multiplier'!AO$1),0)</f>
        <v>0</v>
      </c>
      <c r="AP13" s="133">
        <f>$C13*VLOOKUP($A13,'Non-energy Multiplier'!$A$1:$AQ$44,COLUMN('Non-energy Multiplier'!AP$1),0)</f>
        <v>0</v>
      </c>
      <c r="AQ13" s="133">
        <f>$C13*VLOOKUP($A13,'Non-energy Multiplier'!$A$1:$AQ$44,COLUMN('Non-energy Multiplier'!AQ$1),0)</f>
        <v>0</v>
      </c>
      <c r="AR13" s="133" t="str">
        <f>VLOOKUP($A13,'Sector Match'!$A$1:$B$43,2,0)</f>
        <v>food beverage and tobacco 10T12</v>
      </c>
    </row>
    <row r="14" spans="1:44" x14ac:dyDescent="0.2">
      <c r="A14" s="12" t="s">
        <v>13</v>
      </c>
      <c r="B14" s="133">
        <f>'Non-energy Use 2019'!E127</f>
        <v>0</v>
      </c>
      <c r="C14" s="133">
        <f>'Non-energy Use 2020'!E126</f>
        <v>0</v>
      </c>
      <c r="D14" s="133">
        <f>$C14*VLOOKUP($A14,'Non-energy Multiplier'!$A$1:$AQ$44,COLUMN('Non-energy Multiplier'!D$1),0)</f>
        <v>0</v>
      </c>
      <c r="E14" s="133">
        <f>$C14*VLOOKUP($A14,'Non-energy Multiplier'!$A$1:$AQ$44,COLUMN('Non-energy Multiplier'!E$1),0)</f>
        <v>0</v>
      </c>
      <c r="F14" s="133">
        <f>$C14*VLOOKUP($A14,'Non-energy Multiplier'!$A$1:$AQ$44,COLUMN('Non-energy Multiplier'!F$1),0)</f>
        <v>0</v>
      </c>
      <c r="G14" s="133">
        <f>$C14*VLOOKUP($A14,'Non-energy Multiplier'!$A$1:$AQ$44,COLUMN('Non-energy Multiplier'!G$1),0)</f>
        <v>0</v>
      </c>
      <c r="H14" s="133">
        <f>$C14*VLOOKUP($A14,'Non-energy Multiplier'!$A$1:$AQ$44,COLUMN('Non-energy Multiplier'!H$1),0)</f>
        <v>0</v>
      </c>
      <c r="I14" s="133">
        <f>$C14*VLOOKUP($A14,'Non-energy Multiplier'!$A$1:$AQ$44,COLUMN('Non-energy Multiplier'!I$1),0)</f>
        <v>0</v>
      </c>
      <c r="J14" s="133">
        <f>$C14*VLOOKUP($A14,'Non-energy Multiplier'!$A$1:$AQ$44,COLUMN('Non-energy Multiplier'!J$1),0)</f>
        <v>0</v>
      </c>
      <c r="K14" s="133">
        <f>$C14*VLOOKUP($A14,'Non-energy Multiplier'!$A$1:$AQ$44,COLUMN('Non-energy Multiplier'!K$1),0)</f>
        <v>0</v>
      </c>
      <c r="L14" s="133">
        <f>$C14*VLOOKUP($A14,'Non-energy Multiplier'!$A$1:$AQ$44,COLUMN('Non-energy Multiplier'!L$1),0)</f>
        <v>0</v>
      </c>
      <c r="M14" s="133">
        <f>$C14*VLOOKUP($A14,'Non-energy Multiplier'!$A$1:$AQ$44,COLUMN('Non-energy Multiplier'!M$1),0)</f>
        <v>0</v>
      </c>
      <c r="N14" s="133">
        <f>$C14*VLOOKUP($A14,'Non-energy Multiplier'!$A$1:$AQ$44,COLUMN('Non-energy Multiplier'!N$1),0)</f>
        <v>0</v>
      </c>
      <c r="O14" s="133">
        <f>$C14*VLOOKUP($A14,'Non-energy Multiplier'!$A$1:$AQ$44,COLUMN('Non-energy Multiplier'!O$1),0)</f>
        <v>0</v>
      </c>
      <c r="P14" s="133">
        <f>$C14*VLOOKUP($A14,'Non-energy Multiplier'!$A$1:$AQ$44,COLUMN('Non-energy Multiplier'!P$1),0)</f>
        <v>0</v>
      </c>
      <c r="Q14" s="133">
        <f>$C14*VLOOKUP($A14,'Non-energy Multiplier'!$A$1:$AQ$44,COLUMN('Non-energy Multiplier'!Q$1),0)</f>
        <v>0</v>
      </c>
      <c r="R14" s="133">
        <f>$C14*VLOOKUP($A14,'Non-energy Multiplier'!$A$1:$AQ$44,COLUMN('Non-energy Multiplier'!R$1),0)</f>
        <v>0</v>
      </c>
      <c r="S14" s="133">
        <f>$C14*VLOOKUP($A14,'Non-energy Multiplier'!$A$1:$AQ$44,COLUMN('Non-energy Multiplier'!S$1),0)</f>
        <v>0</v>
      </c>
      <c r="T14" s="133">
        <f>$C14*VLOOKUP($A14,'Non-energy Multiplier'!$A$1:$AQ$44,COLUMN('Non-energy Multiplier'!T$1),0)</f>
        <v>0</v>
      </c>
      <c r="U14" s="133">
        <f>$C14*VLOOKUP($A14,'Non-energy Multiplier'!$A$1:$AQ$44,COLUMN('Non-energy Multiplier'!U$1),0)</f>
        <v>0</v>
      </c>
      <c r="V14" s="133">
        <f>$C14*VLOOKUP($A14,'Non-energy Multiplier'!$A$1:$AQ$44,COLUMN('Non-energy Multiplier'!V$1),0)</f>
        <v>0</v>
      </c>
      <c r="W14" s="133">
        <f>$C14*VLOOKUP($A14,'Non-energy Multiplier'!$A$1:$AQ$44,COLUMN('Non-energy Multiplier'!W$1),0)</f>
        <v>0</v>
      </c>
      <c r="X14" s="133">
        <f>$C14*VLOOKUP($A14,'Non-energy Multiplier'!$A$1:$AQ$44,COLUMN('Non-energy Multiplier'!X$1),0)</f>
        <v>0</v>
      </c>
      <c r="Y14" s="133">
        <f>$C14*VLOOKUP($A14,'Non-energy Multiplier'!$A$1:$AQ$44,COLUMN('Non-energy Multiplier'!Y$1),0)</f>
        <v>0</v>
      </c>
      <c r="Z14" s="133">
        <f>$C14*VLOOKUP($A14,'Non-energy Multiplier'!$A$1:$AQ$44,COLUMN('Non-energy Multiplier'!Z$1),0)</f>
        <v>0</v>
      </c>
      <c r="AA14" s="133">
        <f>$C14*VLOOKUP($A14,'Non-energy Multiplier'!$A$1:$AQ$44,COLUMN('Non-energy Multiplier'!AA$1),0)</f>
        <v>0</v>
      </c>
      <c r="AB14" s="133">
        <f>$C14*VLOOKUP($A14,'Non-energy Multiplier'!$A$1:$AQ$44,COLUMN('Non-energy Multiplier'!AB$1),0)</f>
        <v>0</v>
      </c>
      <c r="AC14" s="133">
        <f>$C14*VLOOKUP($A14,'Non-energy Multiplier'!$A$1:$AQ$44,COLUMN('Non-energy Multiplier'!AC$1),0)</f>
        <v>0</v>
      </c>
      <c r="AD14" s="133">
        <f>$C14*VLOOKUP($A14,'Non-energy Multiplier'!$A$1:$AQ$44,COLUMN('Non-energy Multiplier'!AD$1),0)</f>
        <v>0</v>
      </c>
      <c r="AE14" s="133">
        <f>$C14*VLOOKUP($A14,'Non-energy Multiplier'!$A$1:$AQ$44,COLUMN('Non-energy Multiplier'!AE$1),0)</f>
        <v>0</v>
      </c>
      <c r="AF14" s="133">
        <f>$C14*VLOOKUP($A14,'Non-energy Multiplier'!$A$1:$AQ$44,COLUMN('Non-energy Multiplier'!AF$1),0)</f>
        <v>0</v>
      </c>
      <c r="AG14" s="133">
        <f>$C14*VLOOKUP($A14,'Non-energy Multiplier'!$A$1:$AQ$44,COLUMN('Non-energy Multiplier'!AG$1),0)</f>
        <v>0</v>
      </c>
      <c r="AH14" s="133">
        <f>$C14*VLOOKUP($A14,'Non-energy Multiplier'!$A$1:$AQ$44,COLUMN('Non-energy Multiplier'!AH$1),0)</f>
        <v>0</v>
      </c>
      <c r="AI14" s="133">
        <f>$C14*VLOOKUP($A14,'Non-energy Multiplier'!$A$1:$AQ$44,COLUMN('Non-energy Multiplier'!AI$1),0)</f>
        <v>0</v>
      </c>
      <c r="AJ14" s="133">
        <f>$C14*VLOOKUP($A14,'Non-energy Multiplier'!$A$1:$AQ$44,COLUMN('Non-energy Multiplier'!AJ$1),0)</f>
        <v>0</v>
      </c>
      <c r="AK14" s="133">
        <f>$C14*VLOOKUP($A14,'Non-energy Multiplier'!$A$1:$AQ$44,COLUMN('Non-energy Multiplier'!AK$1),0)</f>
        <v>0</v>
      </c>
      <c r="AL14" s="133">
        <f>$C14*VLOOKUP($A14,'Non-energy Multiplier'!$A$1:$AQ$44,COLUMN('Non-energy Multiplier'!AL$1),0)</f>
        <v>0</v>
      </c>
      <c r="AM14" s="133">
        <f>$C14*VLOOKUP($A14,'Non-energy Multiplier'!$A$1:$AQ$44,COLUMN('Non-energy Multiplier'!AM$1),0)</f>
        <v>0</v>
      </c>
      <c r="AN14" s="133">
        <f>$C14*VLOOKUP($A14,'Non-energy Multiplier'!$A$1:$AQ$44,COLUMN('Non-energy Multiplier'!AN$1),0)</f>
        <v>0</v>
      </c>
      <c r="AO14" s="133">
        <f>$C14*VLOOKUP($A14,'Non-energy Multiplier'!$A$1:$AQ$44,COLUMN('Non-energy Multiplier'!AO$1),0)</f>
        <v>0</v>
      </c>
      <c r="AP14" s="133">
        <f>$C14*VLOOKUP($A14,'Non-energy Multiplier'!$A$1:$AQ$44,COLUMN('Non-energy Multiplier'!AP$1),0)</f>
        <v>0</v>
      </c>
      <c r="AQ14" s="133">
        <f>$C14*VLOOKUP($A14,'Non-energy Multiplier'!$A$1:$AQ$44,COLUMN('Non-energy Multiplier'!AQ$1),0)</f>
        <v>0</v>
      </c>
      <c r="AR14" s="133" t="str">
        <f>VLOOKUP($A14,'Sector Match'!$A$1:$B$43,2,0)</f>
        <v>textiles apparel and leather 13T15</v>
      </c>
    </row>
    <row r="15" spans="1:44" x14ac:dyDescent="0.2">
      <c r="A15" s="12" t="s">
        <v>14</v>
      </c>
      <c r="B15" s="133">
        <f>'Non-energy Use 2019'!E128</f>
        <v>0</v>
      </c>
      <c r="C15" s="133">
        <f>'Non-energy Use 2020'!E127</f>
        <v>0</v>
      </c>
      <c r="D15" s="133">
        <f>$C15*VLOOKUP($A15,'Non-energy Multiplier'!$A$1:$AQ$44,COLUMN('Non-energy Multiplier'!D$1),0)</f>
        <v>0</v>
      </c>
      <c r="E15" s="133">
        <f>$C15*VLOOKUP($A15,'Non-energy Multiplier'!$A$1:$AQ$44,COLUMN('Non-energy Multiplier'!E$1),0)</f>
        <v>0</v>
      </c>
      <c r="F15" s="133">
        <f>$C15*VLOOKUP($A15,'Non-energy Multiplier'!$A$1:$AQ$44,COLUMN('Non-energy Multiplier'!F$1),0)</f>
        <v>0</v>
      </c>
      <c r="G15" s="133">
        <f>$C15*VLOOKUP($A15,'Non-energy Multiplier'!$A$1:$AQ$44,COLUMN('Non-energy Multiplier'!G$1),0)</f>
        <v>0</v>
      </c>
      <c r="H15" s="133">
        <f>$C15*VLOOKUP($A15,'Non-energy Multiplier'!$A$1:$AQ$44,COLUMN('Non-energy Multiplier'!H$1),0)</f>
        <v>0</v>
      </c>
      <c r="I15" s="133">
        <f>$C15*VLOOKUP($A15,'Non-energy Multiplier'!$A$1:$AQ$44,COLUMN('Non-energy Multiplier'!I$1),0)</f>
        <v>0</v>
      </c>
      <c r="J15" s="133">
        <f>$C15*VLOOKUP($A15,'Non-energy Multiplier'!$A$1:$AQ$44,COLUMN('Non-energy Multiplier'!J$1),0)</f>
        <v>0</v>
      </c>
      <c r="K15" s="133">
        <f>$C15*VLOOKUP($A15,'Non-energy Multiplier'!$A$1:$AQ$44,COLUMN('Non-energy Multiplier'!K$1),0)</f>
        <v>0</v>
      </c>
      <c r="L15" s="133">
        <f>$C15*VLOOKUP($A15,'Non-energy Multiplier'!$A$1:$AQ$44,COLUMN('Non-energy Multiplier'!L$1),0)</f>
        <v>0</v>
      </c>
      <c r="M15" s="133">
        <f>$C15*VLOOKUP($A15,'Non-energy Multiplier'!$A$1:$AQ$44,COLUMN('Non-energy Multiplier'!M$1),0)</f>
        <v>0</v>
      </c>
      <c r="N15" s="133">
        <f>$C15*VLOOKUP($A15,'Non-energy Multiplier'!$A$1:$AQ$44,COLUMN('Non-energy Multiplier'!N$1),0)</f>
        <v>0</v>
      </c>
      <c r="O15" s="133">
        <f>$C15*VLOOKUP($A15,'Non-energy Multiplier'!$A$1:$AQ$44,COLUMN('Non-energy Multiplier'!O$1),0)</f>
        <v>0</v>
      </c>
      <c r="P15" s="133">
        <f>$C15*VLOOKUP($A15,'Non-energy Multiplier'!$A$1:$AQ$44,COLUMN('Non-energy Multiplier'!P$1),0)</f>
        <v>0</v>
      </c>
      <c r="Q15" s="133">
        <f>$C15*VLOOKUP($A15,'Non-energy Multiplier'!$A$1:$AQ$44,COLUMN('Non-energy Multiplier'!Q$1),0)</f>
        <v>0</v>
      </c>
      <c r="R15" s="133">
        <f>$C15*VLOOKUP($A15,'Non-energy Multiplier'!$A$1:$AQ$44,COLUMN('Non-energy Multiplier'!R$1),0)</f>
        <v>0</v>
      </c>
      <c r="S15" s="133">
        <f>$C15*VLOOKUP($A15,'Non-energy Multiplier'!$A$1:$AQ$44,COLUMN('Non-energy Multiplier'!S$1),0)</f>
        <v>0</v>
      </c>
      <c r="T15" s="133">
        <f>$C15*VLOOKUP($A15,'Non-energy Multiplier'!$A$1:$AQ$44,COLUMN('Non-energy Multiplier'!T$1),0)</f>
        <v>0</v>
      </c>
      <c r="U15" s="133">
        <f>$C15*VLOOKUP($A15,'Non-energy Multiplier'!$A$1:$AQ$44,COLUMN('Non-energy Multiplier'!U$1),0)</f>
        <v>0</v>
      </c>
      <c r="V15" s="133">
        <f>$C15*VLOOKUP($A15,'Non-energy Multiplier'!$A$1:$AQ$44,COLUMN('Non-energy Multiplier'!V$1),0)</f>
        <v>0</v>
      </c>
      <c r="W15" s="133">
        <f>$C15*VLOOKUP($A15,'Non-energy Multiplier'!$A$1:$AQ$44,COLUMN('Non-energy Multiplier'!W$1),0)</f>
        <v>0</v>
      </c>
      <c r="X15" s="133">
        <f>$C15*VLOOKUP($A15,'Non-energy Multiplier'!$A$1:$AQ$44,COLUMN('Non-energy Multiplier'!X$1),0)</f>
        <v>0</v>
      </c>
      <c r="Y15" s="133">
        <f>$C15*VLOOKUP($A15,'Non-energy Multiplier'!$A$1:$AQ$44,COLUMN('Non-energy Multiplier'!Y$1),0)</f>
        <v>0</v>
      </c>
      <c r="Z15" s="133">
        <f>$C15*VLOOKUP($A15,'Non-energy Multiplier'!$A$1:$AQ$44,COLUMN('Non-energy Multiplier'!Z$1),0)</f>
        <v>0</v>
      </c>
      <c r="AA15" s="133">
        <f>$C15*VLOOKUP($A15,'Non-energy Multiplier'!$A$1:$AQ$44,COLUMN('Non-energy Multiplier'!AA$1),0)</f>
        <v>0</v>
      </c>
      <c r="AB15" s="133">
        <f>$C15*VLOOKUP($A15,'Non-energy Multiplier'!$A$1:$AQ$44,COLUMN('Non-energy Multiplier'!AB$1),0)</f>
        <v>0</v>
      </c>
      <c r="AC15" s="133">
        <f>$C15*VLOOKUP($A15,'Non-energy Multiplier'!$A$1:$AQ$44,COLUMN('Non-energy Multiplier'!AC$1),0)</f>
        <v>0</v>
      </c>
      <c r="AD15" s="133">
        <f>$C15*VLOOKUP($A15,'Non-energy Multiplier'!$A$1:$AQ$44,COLUMN('Non-energy Multiplier'!AD$1),0)</f>
        <v>0</v>
      </c>
      <c r="AE15" s="133">
        <f>$C15*VLOOKUP($A15,'Non-energy Multiplier'!$A$1:$AQ$44,COLUMN('Non-energy Multiplier'!AE$1),0)</f>
        <v>0</v>
      </c>
      <c r="AF15" s="133">
        <f>$C15*VLOOKUP($A15,'Non-energy Multiplier'!$A$1:$AQ$44,COLUMN('Non-energy Multiplier'!AF$1),0)</f>
        <v>0</v>
      </c>
      <c r="AG15" s="133">
        <f>$C15*VLOOKUP($A15,'Non-energy Multiplier'!$A$1:$AQ$44,COLUMN('Non-energy Multiplier'!AG$1),0)</f>
        <v>0</v>
      </c>
      <c r="AH15" s="133">
        <f>$C15*VLOOKUP($A15,'Non-energy Multiplier'!$A$1:$AQ$44,COLUMN('Non-energy Multiplier'!AH$1),0)</f>
        <v>0</v>
      </c>
      <c r="AI15" s="133">
        <f>$C15*VLOOKUP($A15,'Non-energy Multiplier'!$A$1:$AQ$44,COLUMN('Non-energy Multiplier'!AI$1),0)</f>
        <v>0</v>
      </c>
      <c r="AJ15" s="133">
        <f>$C15*VLOOKUP($A15,'Non-energy Multiplier'!$A$1:$AQ$44,COLUMN('Non-energy Multiplier'!AJ$1),0)</f>
        <v>0</v>
      </c>
      <c r="AK15" s="133">
        <f>$C15*VLOOKUP($A15,'Non-energy Multiplier'!$A$1:$AQ$44,COLUMN('Non-energy Multiplier'!AK$1),0)</f>
        <v>0</v>
      </c>
      <c r="AL15" s="133">
        <f>$C15*VLOOKUP($A15,'Non-energy Multiplier'!$A$1:$AQ$44,COLUMN('Non-energy Multiplier'!AL$1),0)</f>
        <v>0</v>
      </c>
      <c r="AM15" s="133">
        <f>$C15*VLOOKUP($A15,'Non-energy Multiplier'!$A$1:$AQ$44,COLUMN('Non-energy Multiplier'!AM$1),0)</f>
        <v>0</v>
      </c>
      <c r="AN15" s="133">
        <f>$C15*VLOOKUP($A15,'Non-energy Multiplier'!$A$1:$AQ$44,COLUMN('Non-energy Multiplier'!AN$1),0)</f>
        <v>0</v>
      </c>
      <c r="AO15" s="133">
        <f>$C15*VLOOKUP($A15,'Non-energy Multiplier'!$A$1:$AQ$44,COLUMN('Non-energy Multiplier'!AO$1),0)</f>
        <v>0</v>
      </c>
      <c r="AP15" s="133">
        <f>$C15*VLOOKUP($A15,'Non-energy Multiplier'!$A$1:$AQ$44,COLUMN('Non-energy Multiplier'!AP$1),0)</f>
        <v>0</v>
      </c>
      <c r="AQ15" s="133">
        <f>$C15*VLOOKUP($A15,'Non-energy Multiplier'!$A$1:$AQ$44,COLUMN('Non-energy Multiplier'!AQ$1),0)</f>
        <v>0</v>
      </c>
      <c r="AR15" s="133" t="str">
        <f>VLOOKUP($A15,'Sector Match'!$A$1:$B$43,2,0)</f>
        <v>textiles apparel and leather 13T15</v>
      </c>
    </row>
    <row r="16" spans="1:44" x14ac:dyDescent="0.2">
      <c r="A16" s="12" t="s">
        <v>15</v>
      </c>
      <c r="B16" s="133">
        <f>'Non-energy Use 2019'!E129</f>
        <v>0</v>
      </c>
      <c r="C16" s="133">
        <f>'Non-energy Use 2020'!E128</f>
        <v>0</v>
      </c>
      <c r="D16" s="133">
        <f>$C16*VLOOKUP($A16,'Non-energy Multiplier'!$A$1:$AQ$44,COLUMN('Non-energy Multiplier'!D$1),0)</f>
        <v>0</v>
      </c>
      <c r="E16" s="133">
        <f>$C16*VLOOKUP($A16,'Non-energy Multiplier'!$A$1:$AQ$44,COLUMN('Non-energy Multiplier'!E$1),0)</f>
        <v>0</v>
      </c>
      <c r="F16" s="133">
        <f>$C16*VLOOKUP($A16,'Non-energy Multiplier'!$A$1:$AQ$44,COLUMN('Non-energy Multiplier'!F$1),0)</f>
        <v>0</v>
      </c>
      <c r="G16" s="133">
        <f>$C16*VLOOKUP($A16,'Non-energy Multiplier'!$A$1:$AQ$44,COLUMN('Non-energy Multiplier'!G$1),0)</f>
        <v>0</v>
      </c>
      <c r="H16" s="133">
        <f>$C16*VLOOKUP($A16,'Non-energy Multiplier'!$A$1:$AQ$44,COLUMN('Non-energy Multiplier'!H$1),0)</f>
        <v>0</v>
      </c>
      <c r="I16" s="133">
        <f>$C16*VLOOKUP($A16,'Non-energy Multiplier'!$A$1:$AQ$44,COLUMN('Non-energy Multiplier'!I$1),0)</f>
        <v>0</v>
      </c>
      <c r="J16" s="133">
        <f>$C16*VLOOKUP($A16,'Non-energy Multiplier'!$A$1:$AQ$44,COLUMN('Non-energy Multiplier'!J$1),0)</f>
        <v>0</v>
      </c>
      <c r="K16" s="133">
        <f>$C16*VLOOKUP($A16,'Non-energy Multiplier'!$A$1:$AQ$44,COLUMN('Non-energy Multiplier'!K$1),0)</f>
        <v>0</v>
      </c>
      <c r="L16" s="133">
        <f>$C16*VLOOKUP($A16,'Non-energy Multiplier'!$A$1:$AQ$44,COLUMN('Non-energy Multiplier'!L$1),0)</f>
        <v>0</v>
      </c>
      <c r="M16" s="133">
        <f>$C16*VLOOKUP($A16,'Non-energy Multiplier'!$A$1:$AQ$44,COLUMN('Non-energy Multiplier'!M$1),0)</f>
        <v>0</v>
      </c>
      <c r="N16" s="133">
        <f>$C16*VLOOKUP($A16,'Non-energy Multiplier'!$A$1:$AQ$44,COLUMN('Non-energy Multiplier'!N$1),0)</f>
        <v>0</v>
      </c>
      <c r="O16" s="133">
        <f>$C16*VLOOKUP($A16,'Non-energy Multiplier'!$A$1:$AQ$44,COLUMN('Non-energy Multiplier'!O$1),0)</f>
        <v>0</v>
      </c>
      <c r="P16" s="133">
        <f>$C16*VLOOKUP($A16,'Non-energy Multiplier'!$A$1:$AQ$44,COLUMN('Non-energy Multiplier'!P$1),0)</f>
        <v>0</v>
      </c>
      <c r="Q16" s="133">
        <f>$C16*VLOOKUP($A16,'Non-energy Multiplier'!$A$1:$AQ$44,COLUMN('Non-energy Multiplier'!Q$1),0)</f>
        <v>0</v>
      </c>
      <c r="R16" s="133">
        <f>$C16*VLOOKUP($A16,'Non-energy Multiplier'!$A$1:$AQ$44,COLUMN('Non-energy Multiplier'!R$1),0)</f>
        <v>0</v>
      </c>
      <c r="S16" s="133">
        <f>$C16*VLOOKUP($A16,'Non-energy Multiplier'!$A$1:$AQ$44,COLUMN('Non-energy Multiplier'!S$1),0)</f>
        <v>0</v>
      </c>
      <c r="T16" s="133">
        <f>$C16*VLOOKUP($A16,'Non-energy Multiplier'!$A$1:$AQ$44,COLUMN('Non-energy Multiplier'!T$1),0)</f>
        <v>0</v>
      </c>
      <c r="U16" s="133">
        <f>$C16*VLOOKUP($A16,'Non-energy Multiplier'!$A$1:$AQ$44,COLUMN('Non-energy Multiplier'!U$1),0)</f>
        <v>0</v>
      </c>
      <c r="V16" s="133">
        <f>$C16*VLOOKUP($A16,'Non-energy Multiplier'!$A$1:$AQ$44,COLUMN('Non-energy Multiplier'!V$1),0)</f>
        <v>0</v>
      </c>
      <c r="W16" s="133">
        <f>$C16*VLOOKUP($A16,'Non-energy Multiplier'!$A$1:$AQ$44,COLUMN('Non-energy Multiplier'!W$1),0)</f>
        <v>0</v>
      </c>
      <c r="X16" s="133">
        <f>$C16*VLOOKUP($A16,'Non-energy Multiplier'!$A$1:$AQ$44,COLUMN('Non-energy Multiplier'!X$1),0)</f>
        <v>0</v>
      </c>
      <c r="Y16" s="133">
        <f>$C16*VLOOKUP($A16,'Non-energy Multiplier'!$A$1:$AQ$44,COLUMN('Non-energy Multiplier'!Y$1),0)</f>
        <v>0</v>
      </c>
      <c r="Z16" s="133">
        <f>$C16*VLOOKUP($A16,'Non-energy Multiplier'!$A$1:$AQ$44,COLUMN('Non-energy Multiplier'!Z$1),0)</f>
        <v>0</v>
      </c>
      <c r="AA16" s="133">
        <f>$C16*VLOOKUP($A16,'Non-energy Multiplier'!$A$1:$AQ$44,COLUMN('Non-energy Multiplier'!AA$1),0)</f>
        <v>0</v>
      </c>
      <c r="AB16" s="133">
        <f>$C16*VLOOKUP($A16,'Non-energy Multiplier'!$A$1:$AQ$44,COLUMN('Non-energy Multiplier'!AB$1),0)</f>
        <v>0</v>
      </c>
      <c r="AC16" s="133">
        <f>$C16*VLOOKUP($A16,'Non-energy Multiplier'!$A$1:$AQ$44,COLUMN('Non-energy Multiplier'!AC$1),0)</f>
        <v>0</v>
      </c>
      <c r="AD16" s="133">
        <f>$C16*VLOOKUP($A16,'Non-energy Multiplier'!$A$1:$AQ$44,COLUMN('Non-energy Multiplier'!AD$1),0)</f>
        <v>0</v>
      </c>
      <c r="AE16" s="133">
        <f>$C16*VLOOKUP($A16,'Non-energy Multiplier'!$A$1:$AQ$44,COLUMN('Non-energy Multiplier'!AE$1),0)</f>
        <v>0</v>
      </c>
      <c r="AF16" s="133">
        <f>$C16*VLOOKUP($A16,'Non-energy Multiplier'!$A$1:$AQ$44,COLUMN('Non-energy Multiplier'!AF$1),0)</f>
        <v>0</v>
      </c>
      <c r="AG16" s="133">
        <f>$C16*VLOOKUP($A16,'Non-energy Multiplier'!$A$1:$AQ$44,COLUMN('Non-energy Multiplier'!AG$1),0)</f>
        <v>0</v>
      </c>
      <c r="AH16" s="133">
        <f>$C16*VLOOKUP($A16,'Non-energy Multiplier'!$A$1:$AQ$44,COLUMN('Non-energy Multiplier'!AH$1),0)</f>
        <v>0</v>
      </c>
      <c r="AI16" s="133">
        <f>$C16*VLOOKUP($A16,'Non-energy Multiplier'!$A$1:$AQ$44,COLUMN('Non-energy Multiplier'!AI$1),0)</f>
        <v>0</v>
      </c>
      <c r="AJ16" s="133">
        <f>$C16*VLOOKUP($A16,'Non-energy Multiplier'!$A$1:$AQ$44,COLUMN('Non-energy Multiplier'!AJ$1),0)</f>
        <v>0</v>
      </c>
      <c r="AK16" s="133">
        <f>$C16*VLOOKUP($A16,'Non-energy Multiplier'!$A$1:$AQ$44,COLUMN('Non-energy Multiplier'!AK$1),0)</f>
        <v>0</v>
      </c>
      <c r="AL16" s="133">
        <f>$C16*VLOOKUP($A16,'Non-energy Multiplier'!$A$1:$AQ$44,COLUMN('Non-energy Multiplier'!AL$1),0)</f>
        <v>0</v>
      </c>
      <c r="AM16" s="133">
        <f>$C16*VLOOKUP($A16,'Non-energy Multiplier'!$A$1:$AQ$44,COLUMN('Non-energy Multiplier'!AM$1),0)</f>
        <v>0</v>
      </c>
      <c r="AN16" s="133">
        <f>$C16*VLOOKUP($A16,'Non-energy Multiplier'!$A$1:$AQ$44,COLUMN('Non-energy Multiplier'!AN$1),0)</f>
        <v>0</v>
      </c>
      <c r="AO16" s="133">
        <f>$C16*VLOOKUP($A16,'Non-energy Multiplier'!$A$1:$AQ$44,COLUMN('Non-energy Multiplier'!AO$1),0)</f>
        <v>0</v>
      </c>
      <c r="AP16" s="133">
        <f>$C16*VLOOKUP($A16,'Non-energy Multiplier'!$A$1:$AQ$44,COLUMN('Non-energy Multiplier'!AP$1),0)</f>
        <v>0</v>
      </c>
      <c r="AQ16" s="133">
        <f>$C16*VLOOKUP($A16,'Non-energy Multiplier'!$A$1:$AQ$44,COLUMN('Non-energy Multiplier'!AQ$1),0)</f>
        <v>0</v>
      </c>
      <c r="AR16" s="133" t="str">
        <f>VLOOKUP($A16,'Sector Match'!$A$1:$B$43,2,0)</f>
        <v>textiles apparel and leather 13T15</v>
      </c>
    </row>
    <row r="17" spans="1:44" x14ac:dyDescent="0.2">
      <c r="A17" s="12" t="s">
        <v>16</v>
      </c>
      <c r="B17" s="133">
        <f>'Non-energy Use 2019'!E130</f>
        <v>0</v>
      </c>
      <c r="C17" s="133">
        <f>'Non-energy Use 2020'!E129</f>
        <v>0</v>
      </c>
      <c r="D17" s="133">
        <f>$C17*VLOOKUP($A17,'Non-energy Multiplier'!$A$1:$AQ$44,COLUMN('Non-energy Multiplier'!D$1),0)</f>
        <v>0</v>
      </c>
      <c r="E17" s="133">
        <f>$C17*VLOOKUP($A17,'Non-energy Multiplier'!$A$1:$AQ$44,COLUMN('Non-energy Multiplier'!E$1),0)</f>
        <v>0</v>
      </c>
      <c r="F17" s="133">
        <f>$C17*VLOOKUP($A17,'Non-energy Multiplier'!$A$1:$AQ$44,COLUMN('Non-energy Multiplier'!F$1),0)</f>
        <v>0</v>
      </c>
      <c r="G17" s="133">
        <f>$C17*VLOOKUP($A17,'Non-energy Multiplier'!$A$1:$AQ$44,COLUMN('Non-energy Multiplier'!G$1),0)</f>
        <v>0</v>
      </c>
      <c r="H17" s="133">
        <f>$C17*VLOOKUP($A17,'Non-energy Multiplier'!$A$1:$AQ$44,COLUMN('Non-energy Multiplier'!H$1),0)</f>
        <v>0</v>
      </c>
      <c r="I17" s="133">
        <f>$C17*VLOOKUP($A17,'Non-energy Multiplier'!$A$1:$AQ$44,COLUMN('Non-energy Multiplier'!I$1),0)</f>
        <v>0</v>
      </c>
      <c r="J17" s="133">
        <f>$C17*VLOOKUP($A17,'Non-energy Multiplier'!$A$1:$AQ$44,COLUMN('Non-energy Multiplier'!J$1),0)</f>
        <v>0</v>
      </c>
      <c r="K17" s="133">
        <f>$C17*VLOOKUP($A17,'Non-energy Multiplier'!$A$1:$AQ$44,COLUMN('Non-energy Multiplier'!K$1),0)</f>
        <v>0</v>
      </c>
      <c r="L17" s="133">
        <f>$C17*VLOOKUP($A17,'Non-energy Multiplier'!$A$1:$AQ$44,COLUMN('Non-energy Multiplier'!L$1),0)</f>
        <v>0</v>
      </c>
      <c r="M17" s="133">
        <f>$C17*VLOOKUP($A17,'Non-energy Multiplier'!$A$1:$AQ$44,COLUMN('Non-energy Multiplier'!M$1),0)</f>
        <v>0</v>
      </c>
      <c r="N17" s="133">
        <f>$C17*VLOOKUP($A17,'Non-energy Multiplier'!$A$1:$AQ$44,COLUMN('Non-energy Multiplier'!N$1),0)</f>
        <v>0</v>
      </c>
      <c r="O17" s="133">
        <f>$C17*VLOOKUP($A17,'Non-energy Multiplier'!$A$1:$AQ$44,COLUMN('Non-energy Multiplier'!O$1),0)</f>
        <v>0</v>
      </c>
      <c r="P17" s="133">
        <f>$C17*VLOOKUP($A17,'Non-energy Multiplier'!$A$1:$AQ$44,COLUMN('Non-energy Multiplier'!P$1),0)</f>
        <v>0</v>
      </c>
      <c r="Q17" s="133">
        <f>$C17*VLOOKUP($A17,'Non-energy Multiplier'!$A$1:$AQ$44,COLUMN('Non-energy Multiplier'!Q$1),0)</f>
        <v>0</v>
      </c>
      <c r="R17" s="133">
        <f>$C17*VLOOKUP($A17,'Non-energy Multiplier'!$A$1:$AQ$44,COLUMN('Non-energy Multiplier'!R$1),0)</f>
        <v>0</v>
      </c>
      <c r="S17" s="133">
        <f>$C17*VLOOKUP($A17,'Non-energy Multiplier'!$A$1:$AQ$44,COLUMN('Non-energy Multiplier'!S$1),0)</f>
        <v>0</v>
      </c>
      <c r="T17" s="133">
        <f>$C17*VLOOKUP($A17,'Non-energy Multiplier'!$A$1:$AQ$44,COLUMN('Non-energy Multiplier'!T$1),0)</f>
        <v>0</v>
      </c>
      <c r="U17" s="133">
        <f>$C17*VLOOKUP($A17,'Non-energy Multiplier'!$A$1:$AQ$44,COLUMN('Non-energy Multiplier'!U$1),0)</f>
        <v>0</v>
      </c>
      <c r="V17" s="133">
        <f>$C17*VLOOKUP($A17,'Non-energy Multiplier'!$A$1:$AQ$44,COLUMN('Non-energy Multiplier'!V$1),0)</f>
        <v>0</v>
      </c>
      <c r="W17" s="133">
        <f>$C17*VLOOKUP($A17,'Non-energy Multiplier'!$A$1:$AQ$44,COLUMN('Non-energy Multiplier'!W$1),0)</f>
        <v>0</v>
      </c>
      <c r="X17" s="133">
        <f>$C17*VLOOKUP($A17,'Non-energy Multiplier'!$A$1:$AQ$44,COLUMN('Non-energy Multiplier'!X$1),0)</f>
        <v>0</v>
      </c>
      <c r="Y17" s="133">
        <f>$C17*VLOOKUP($A17,'Non-energy Multiplier'!$A$1:$AQ$44,COLUMN('Non-energy Multiplier'!Y$1),0)</f>
        <v>0</v>
      </c>
      <c r="Z17" s="133">
        <f>$C17*VLOOKUP($A17,'Non-energy Multiplier'!$A$1:$AQ$44,COLUMN('Non-energy Multiplier'!Z$1),0)</f>
        <v>0</v>
      </c>
      <c r="AA17" s="133">
        <f>$C17*VLOOKUP($A17,'Non-energy Multiplier'!$A$1:$AQ$44,COLUMN('Non-energy Multiplier'!AA$1),0)</f>
        <v>0</v>
      </c>
      <c r="AB17" s="133">
        <f>$C17*VLOOKUP($A17,'Non-energy Multiplier'!$A$1:$AQ$44,COLUMN('Non-energy Multiplier'!AB$1),0)</f>
        <v>0</v>
      </c>
      <c r="AC17" s="133">
        <f>$C17*VLOOKUP($A17,'Non-energy Multiplier'!$A$1:$AQ$44,COLUMN('Non-energy Multiplier'!AC$1),0)</f>
        <v>0</v>
      </c>
      <c r="AD17" s="133">
        <f>$C17*VLOOKUP($A17,'Non-energy Multiplier'!$A$1:$AQ$44,COLUMN('Non-energy Multiplier'!AD$1),0)</f>
        <v>0</v>
      </c>
      <c r="AE17" s="133">
        <f>$C17*VLOOKUP($A17,'Non-energy Multiplier'!$A$1:$AQ$44,COLUMN('Non-energy Multiplier'!AE$1),0)</f>
        <v>0</v>
      </c>
      <c r="AF17" s="133">
        <f>$C17*VLOOKUP($A17,'Non-energy Multiplier'!$A$1:$AQ$44,COLUMN('Non-energy Multiplier'!AF$1),0)</f>
        <v>0</v>
      </c>
      <c r="AG17" s="133">
        <f>$C17*VLOOKUP($A17,'Non-energy Multiplier'!$A$1:$AQ$44,COLUMN('Non-energy Multiplier'!AG$1),0)</f>
        <v>0</v>
      </c>
      <c r="AH17" s="133">
        <f>$C17*VLOOKUP($A17,'Non-energy Multiplier'!$A$1:$AQ$44,COLUMN('Non-energy Multiplier'!AH$1),0)</f>
        <v>0</v>
      </c>
      <c r="AI17" s="133">
        <f>$C17*VLOOKUP($A17,'Non-energy Multiplier'!$A$1:$AQ$44,COLUMN('Non-energy Multiplier'!AI$1),0)</f>
        <v>0</v>
      </c>
      <c r="AJ17" s="133">
        <f>$C17*VLOOKUP($A17,'Non-energy Multiplier'!$A$1:$AQ$44,COLUMN('Non-energy Multiplier'!AJ$1),0)</f>
        <v>0</v>
      </c>
      <c r="AK17" s="133">
        <f>$C17*VLOOKUP($A17,'Non-energy Multiplier'!$A$1:$AQ$44,COLUMN('Non-energy Multiplier'!AK$1),0)</f>
        <v>0</v>
      </c>
      <c r="AL17" s="133">
        <f>$C17*VLOOKUP($A17,'Non-energy Multiplier'!$A$1:$AQ$44,COLUMN('Non-energy Multiplier'!AL$1),0)</f>
        <v>0</v>
      </c>
      <c r="AM17" s="133">
        <f>$C17*VLOOKUP($A17,'Non-energy Multiplier'!$A$1:$AQ$44,COLUMN('Non-energy Multiplier'!AM$1),0)</f>
        <v>0</v>
      </c>
      <c r="AN17" s="133">
        <f>$C17*VLOOKUP($A17,'Non-energy Multiplier'!$A$1:$AQ$44,COLUMN('Non-energy Multiplier'!AN$1),0)</f>
        <v>0</v>
      </c>
      <c r="AO17" s="133">
        <f>$C17*VLOOKUP($A17,'Non-energy Multiplier'!$A$1:$AQ$44,COLUMN('Non-energy Multiplier'!AO$1),0)</f>
        <v>0</v>
      </c>
      <c r="AP17" s="133">
        <f>$C17*VLOOKUP($A17,'Non-energy Multiplier'!$A$1:$AQ$44,COLUMN('Non-energy Multiplier'!AP$1),0)</f>
        <v>0</v>
      </c>
      <c r="AQ17" s="133">
        <f>$C17*VLOOKUP($A17,'Non-energy Multiplier'!$A$1:$AQ$44,COLUMN('Non-energy Multiplier'!AQ$1),0)</f>
        <v>0</v>
      </c>
      <c r="AR17" s="133" t="str">
        <f>VLOOKUP($A17,'Sector Match'!$A$1:$B$43,2,0)</f>
        <v>wood products 16</v>
      </c>
    </row>
    <row r="18" spans="1:44" x14ac:dyDescent="0.2">
      <c r="A18" s="12" t="s">
        <v>17</v>
      </c>
      <c r="B18" s="133">
        <f>'Non-energy Use 2019'!E131</f>
        <v>0</v>
      </c>
      <c r="C18" s="133">
        <f>'Non-energy Use 2020'!E130</f>
        <v>0</v>
      </c>
      <c r="D18" s="133">
        <f>$C18*VLOOKUP($A18,'Non-energy Multiplier'!$A$1:$AQ$44,COLUMN('Non-energy Multiplier'!D$1),0)</f>
        <v>0</v>
      </c>
      <c r="E18" s="133">
        <f>$C18*VLOOKUP($A18,'Non-energy Multiplier'!$A$1:$AQ$44,COLUMN('Non-energy Multiplier'!E$1),0)</f>
        <v>0</v>
      </c>
      <c r="F18" s="133">
        <f>$C18*VLOOKUP($A18,'Non-energy Multiplier'!$A$1:$AQ$44,COLUMN('Non-energy Multiplier'!F$1),0)</f>
        <v>0</v>
      </c>
      <c r="G18" s="133">
        <f>$C18*VLOOKUP($A18,'Non-energy Multiplier'!$A$1:$AQ$44,COLUMN('Non-energy Multiplier'!G$1),0)</f>
        <v>0</v>
      </c>
      <c r="H18" s="133">
        <f>$C18*VLOOKUP($A18,'Non-energy Multiplier'!$A$1:$AQ$44,COLUMN('Non-energy Multiplier'!H$1),0)</f>
        <v>0</v>
      </c>
      <c r="I18" s="133">
        <f>$C18*VLOOKUP($A18,'Non-energy Multiplier'!$A$1:$AQ$44,COLUMN('Non-energy Multiplier'!I$1),0)</f>
        <v>0</v>
      </c>
      <c r="J18" s="133">
        <f>$C18*VLOOKUP($A18,'Non-energy Multiplier'!$A$1:$AQ$44,COLUMN('Non-energy Multiplier'!J$1),0)</f>
        <v>0</v>
      </c>
      <c r="K18" s="133">
        <f>$C18*VLOOKUP($A18,'Non-energy Multiplier'!$A$1:$AQ$44,COLUMN('Non-energy Multiplier'!K$1),0)</f>
        <v>0</v>
      </c>
      <c r="L18" s="133">
        <f>$C18*VLOOKUP($A18,'Non-energy Multiplier'!$A$1:$AQ$44,COLUMN('Non-energy Multiplier'!L$1),0)</f>
        <v>0</v>
      </c>
      <c r="M18" s="133">
        <f>$C18*VLOOKUP($A18,'Non-energy Multiplier'!$A$1:$AQ$44,COLUMN('Non-energy Multiplier'!M$1),0)</f>
        <v>0</v>
      </c>
      <c r="N18" s="133">
        <f>$C18*VLOOKUP($A18,'Non-energy Multiplier'!$A$1:$AQ$44,COLUMN('Non-energy Multiplier'!N$1),0)</f>
        <v>0</v>
      </c>
      <c r="O18" s="133">
        <f>$C18*VLOOKUP($A18,'Non-energy Multiplier'!$A$1:$AQ$44,COLUMN('Non-energy Multiplier'!O$1),0)</f>
        <v>0</v>
      </c>
      <c r="P18" s="133">
        <f>$C18*VLOOKUP($A18,'Non-energy Multiplier'!$A$1:$AQ$44,COLUMN('Non-energy Multiplier'!P$1),0)</f>
        <v>0</v>
      </c>
      <c r="Q18" s="133">
        <f>$C18*VLOOKUP($A18,'Non-energy Multiplier'!$A$1:$AQ$44,COLUMN('Non-energy Multiplier'!Q$1),0)</f>
        <v>0</v>
      </c>
      <c r="R18" s="133">
        <f>$C18*VLOOKUP($A18,'Non-energy Multiplier'!$A$1:$AQ$44,COLUMN('Non-energy Multiplier'!R$1),0)</f>
        <v>0</v>
      </c>
      <c r="S18" s="133">
        <f>$C18*VLOOKUP($A18,'Non-energy Multiplier'!$A$1:$AQ$44,COLUMN('Non-energy Multiplier'!S$1),0)</f>
        <v>0</v>
      </c>
      <c r="T18" s="133">
        <f>$C18*VLOOKUP($A18,'Non-energy Multiplier'!$A$1:$AQ$44,COLUMN('Non-energy Multiplier'!T$1),0)</f>
        <v>0</v>
      </c>
      <c r="U18" s="133">
        <f>$C18*VLOOKUP($A18,'Non-energy Multiplier'!$A$1:$AQ$44,COLUMN('Non-energy Multiplier'!U$1),0)</f>
        <v>0</v>
      </c>
      <c r="V18" s="133">
        <f>$C18*VLOOKUP($A18,'Non-energy Multiplier'!$A$1:$AQ$44,COLUMN('Non-energy Multiplier'!V$1),0)</f>
        <v>0</v>
      </c>
      <c r="W18" s="133">
        <f>$C18*VLOOKUP($A18,'Non-energy Multiplier'!$A$1:$AQ$44,COLUMN('Non-energy Multiplier'!W$1),0)</f>
        <v>0</v>
      </c>
      <c r="X18" s="133">
        <f>$C18*VLOOKUP($A18,'Non-energy Multiplier'!$A$1:$AQ$44,COLUMN('Non-energy Multiplier'!X$1),0)</f>
        <v>0</v>
      </c>
      <c r="Y18" s="133">
        <f>$C18*VLOOKUP($A18,'Non-energy Multiplier'!$A$1:$AQ$44,COLUMN('Non-energy Multiplier'!Y$1),0)</f>
        <v>0</v>
      </c>
      <c r="Z18" s="133">
        <f>$C18*VLOOKUP($A18,'Non-energy Multiplier'!$A$1:$AQ$44,COLUMN('Non-energy Multiplier'!Z$1),0)</f>
        <v>0</v>
      </c>
      <c r="AA18" s="133">
        <f>$C18*VLOOKUP($A18,'Non-energy Multiplier'!$A$1:$AQ$44,COLUMN('Non-energy Multiplier'!AA$1),0)</f>
        <v>0</v>
      </c>
      <c r="AB18" s="133">
        <f>$C18*VLOOKUP($A18,'Non-energy Multiplier'!$A$1:$AQ$44,COLUMN('Non-energy Multiplier'!AB$1),0)</f>
        <v>0</v>
      </c>
      <c r="AC18" s="133">
        <f>$C18*VLOOKUP($A18,'Non-energy Multiplier'!$A$1:$AQ$44,COLUMN('Non-energy Multiplier'!AC$1),0)</f>
        <v>0</v>
      </c>
      <c r="AD18" s="133">
        <f>$C18*VLOOKUP($A18,'Non-energy Multiplier'!$A$1:$AQ$44,COLUMN('Non-energy Multiplier'!AD$1),0)</f>
        <v>0</v>
      </c>
      <c r="AE18" s="133">
        <f>$C18*VLOOKUP($A18,'Non-energy Multiplier'!$A$1:$AQ$44,COLUMN('Non-energy Multiplier'!AE$1),0)</f>
        <v>0</v>
      </c>
      <c r="AF18" s="133">
        <f>$C18*VLOOKUP($A18,'Non-energy Multiplier'!$A$1:$AQ$44,COLUMN('Non-energy Multiplier'!AF$1),0)</f>
        <v>0</v>
      </c>
      <c r="AG18" s="133">
        <f>$C18*VLOOKUP($A18,'Non-energy Multiplier'!$A$1:$AQ$44,COLUMN('Non-energy Multiplier'!AG$1),0)</f>
        <v>0</v>
      </c>
      <c r="AH18" s="133">
        <f>$C18*VLOOKUP($A18,'Non-energy Multiplier'!$A$1:$AQ$44,COLUMN('Non-energy Multiplier'!AH$1),0)</f>
        <v>0</v>
      </c>
      <c r="AI18" s="133">
        <f>$C18*VLOOKUP($A18,'Non-energy Multiplier'!$A$1:$AQ$44,COLUMN('Non-energy Multiplier'!AI$1),0)</f>
        <v>0</v>
      </c>
      <c r="AJ18" s="133">
        <f>$C18*VLOOKUP($A18,'Non-energy Multiplier'!$A$1:$AQ$44,COLUMN('Non-energy Multiplier'!AJ$1),0)</f>
        <v>0</v>
      </c>
      <c r="AK18" s="133">
        <f>$C18*VLOOKUP($A18,'Non-energy Multiplier'!$A$1:$AQ$44,COLUMN('Non-energy Multiplier'!AK$1),0)</f>
        <v>0</v>
      </c>
      <c r="AL18" s="133">
        <f>$C18*VLOOKUP($A18,'Non-energy Multiplier'!$A$1:$AQ$44,COLUMN('Non-energy Multiplier'!AL$1),0)</f>
        <v>0</v>
      </c>
      <c r="AM18" s="133">
        <f>$C18*VLOOKUP($A18,'Non-energy Multiplier'!$A$1:$AQ$44,COLUMN('Non-energy Multiplier'!AM$1),0)</f>
        <v>0</v>
      </c>
      <c r="AN18" s="133">
        <f>$C18*VLOOKUP($A18,'Non-energy Multiplier'!$A$1:$AQ$44,COLUMN('Non-energy Multiplier'!AN$1),0)</f>
        <v>0</v>
      </c>
      <c r="AO18" s="133">
        <f>$C18*VLOOKUP($A18,'Non-energy Multiplier'!$A$1:$AQ$44,COLUMN('Non-energy Multiplier'!AO$1),0)</f>
        <v>0</v>
      </c>
      <c r="AP18" s="133">
        <f>$C18*VLOOKUP($A18,'Non-energy Multiplier'!$A$1:$AQ$44,COLUMN('Non-energy Multiplier'!AP$1),0)</f>
        <v>0</v>
      </c>
      <c r="AQ18" s="133">
        <f>$C18*VLOOKUP($A18,'Non-energy Multiplier'!$A$1:$AQ$44,COLUMN('Non-energy Multiplier'!AQ$1),0)</f>
        <v>0</v>
      </c>
      <c r="AR18" s="133" t="str">
        <f>VLOOKUP($A18,'Sector Match'!$A$1:$B$43,2,0)</f>
        <v>wood products 16</v>
      </c>
    </row>
    <row r="19" spans="1:44" x14ac:dyDescent="0.2">
      <c r="A19" s="12" t="s">
        <v>18</v>
      </c>
      <c r="B19" s="133">
        <f>'Non-energy Use 2019'!E132</f>
        <v>0</v>
      </c>
      <c r="C19" s="133">
        <f>'Non-energy Use 2020'!E131</f>
        <v>0</v>
      </c>
      <c r="D19" s="133">
        <f>$C19*VLOOKUP($A19,'Non-energy Multiplier'!$A$1:$AQ$44,COLUMN('Non-energy Multiplier'!D$1),0)</f>
        <v>0</v>
      </c>
      <c r="E19" s="133">
        <f>$C19*VLOOKUP($A19,'Non-energy Multiplier'!$A$1:$AQ$44,COLUMN('Non-energy Multiplier'!E$1),0)</f>
        <v>0</v>
      </c>
      <c r="F19" s="133">
        <f>$C19*VLOOKUP($A19,'Non-energy Multiplier'!$A$1:$AQ$44,COLUMN('Non-energy Multiplier'!F$1),0)</f>
        <v>0</v>
      </c>
      <c r="G19" s="133">
        <f>$C19*VLOOKUP($A19,'Non-energy Multiplier'!$A$1:$AQ$44,COLUMN('Non-energy Multiplier'!G$1),0)</f>
        <v>0</v>
      </c>
      <c r="H19" s="133">
        <f>$C19*VLOOKUP($A19,'Non-energy Multiplier'!$A$1:$AQ$44,COLUMN('Non-energy Multiplier'!H$1),0)</f>
        <v>0</v>
      </c>
      <c r="I19" s="133">
        <f>$C19*VLOOKUP($A19,'Non-energy Multiplier'!$A$1:$AQ$44,COLUMN('Non-energy Multiplier'!I$1),0)</f>
        <v>0</v>
      </c>
      <c r="J19" s="133">
        <f>$C19*VLOOKUP($A19,'Non-energy Multiplier'!$A$1:$AQ$44,COLUMN('Non-energy Multiplier'!J$1),0)</f>
        <v>0</v>
      </c>
      <c r="K19" s="133">
        <f>$C19*VLOOKUP($A19,'Non-energy Multiplier'!$A$1:$AQ$44,COLUMN('Non-energy Multiplier'!K$1),0)</f>
        <v>0</v>
      </c>
      <c r="L19" s="133">
        <f>$C19*VLOOKUP($A19,'Non-energy Multiplier'!$A$1:$AQ$44,COLUMN('Non-energy Multiplier'!L$1),0)</f>
        <v>0</v>
      </c>
      <c r="M19" s="133">
        <f>$C19*VLOOKUP($A19,'Non-energy Multiplier'!$A$1:$AQ$44,COLUMN('Non-energy Multiplier'!M$1),0)</f>
        <v>0</v>
      </c>
      <c r="N19" s="133">
        <f>$C19*VLOOKUP($A19,'Non-energy Multiplier'!$A$1:$AQ$44,COLUMN('Non-energy Multiplier'!N$1),0)</f>
        <v>0</v>
      </c>
      <c r="O19" s="133">
        <f>$C19*VLOOKUP($A19,'Non-energy Multiplier'!$A$1:$AQ$44,COLUMN('Non-energy Multiplier'!O$1),0)</f>
        <v>0</v>
      </c>
      <c r="P19" s="133">
        <f>$C19*VLOOKUP($A19,'Non-energy Multiplier'!$A$1:$AQ$44,COLUMN('Non-energy Multiplier'!P$1),0)</f>
        <v>0</v>
      </c>
      <c r="Q19" s="133">
        <f>$C19*VLOOKUP($A19,'Non-energy Multiplier'!$A$1:$AQ$44,COLUMN('Non-energy Multiplier'!Q$1),0)</f>
        <v>0</v>
      </c>
      <c r="R19" s="133">
        <f>$C19*VLOOKUP($A19,'Non-energy Multiplier'!$A$1:$AQ$44,COLUMN('Non-energy Multiplier'!R$1),0)</f>
        <v>0</v>
      </c>
      <c r="S19" s="133">
        <f>$C19*VLOOKUP($A19,'Non-energy Multiplier'!$A$1:$AQ$44,COLUMN('Non-energy Multiplier'!S$1),0)</f>
        <v>0</v>
      </c>
      <c r="T19" s="133">
        <f>$C19*VLOOKUP($A19,'Non-energy Multiplier'!$A$1:$AQ$44,COLUMN('Non-energy Multiplier'!T$1),0)</f>
        <v>0</v>
      </c>
      <c r="U19" s="133">
        <f>$C19*VLOOKUP($A19,'Non-energy Multiplier'!$A$1:$AQ$44,COLUMN('Non-energy Multiplier'!U$1),0)</f>
        <v>0</v>
      </c>
      <c r="V19" s="133">
        <f>$C19*VLOOKUP($A19,'Non-energy Multiplier'!$A$1:$AQ$44,COLUMN('Non-energy Multiplier'!V$1),0)</f>
        <v>0</v>
      </c>
      <c r="W19" s="133">
        <f>$C19*VLOOKUP($A19,'Non-energy Multiplier'!$A$1:$AQ$44,COLUMN('Non-energy Multiplier'!W$1),0)</f>
        <v>0</v>
      </c>
      <c r="X19" s="133">
        <f>$C19*VLOOKUP($A19,'Non-energy Multiplier'!$A$1:$AQ$44,COLUMN('Non-energy Multiplier'!X$1),0)</f>
        <v>0</v>
      </c>
      <c r="Y19" s="133">
        <f>$C19*VLOOKUP($A19,'Non-energy Multiplier'!$A$1:$AQ$44,COLUMN('Non-energy Multiplier'!Y$1),0)</f>
        <v>0</v>
      </c>
      <c r="Z19" s="133">
        <f>$C19*VLOOKUP($A19,'Non-energy Multiplier'!$A$1:$AQ$44,COLUMN('Non-energy Multiplier'!Z$1),0)</f>
        <v>0</v>
      </c>
      <c r="AA19" s="133">
        <f>$C19*VLOOKUP($A19,'Non-energy Multiplier'!$A$1:$AQ$44,COLUMN('Non-energy Multiplier'!AA$1),0)</f>
        <v>0</v>
      </c>
      <c r="AB19" s="133">
        <f>$C19*VLOOKUP($A19,'Non-energy Multiplier'!$A$1:$AQ$44,COLUMN('Non-energy Multiplier'!AB$1),0)</f>
        <v>0</v>
      </c>
      <c r="AC19" s="133">
        <f>$C19*VLOOKUP($A19,'Non-energy Multiplier'!$A$1:$AQ$44,COLUMN('Non-energy Multiplier'!AC$1),0)</f>
        <v>0</v>
      </c>
      <c r="AD19" s="133">
        <f>$C19*VLOOKUP($A19,'Non-energy Multiplier'!$A$1:$AQ$44,COLUMN('Non-energy Multiplier'!AD$1),0)</f>
        <v>0</v>
      </c>
      <c r="AE19" s="133">
        <f>$C19*VLOOKUP($A19,'Non-energy Multiplier'!$A$1:$AQ$44,COLUMN('Non-energy Multiplier'!AE$1),0)</f>
        <v>0</v>
      </c>
      <c r="AF19" s="133">
        <f>$C19*VLOOKUP($A19,'Non-energy Multiplier'!$A$1:$AQ$44,COLUMN('Non-energy Multiplier'!AF$1),0)</f>
        <v>0</v>
      </c>
      <c r="AG19" s="133">
        <f>$C19*VLOOKUP($A19,'Non-energy Multiplier'!$A$1:$AQ$44,COLUMN('Non-energy Multiplier'!AG$1),0)</f>
        <v>0</v>
      </c>
      <c r="AH19" s="133">
        <f>$C19*VLOOKUP($A19,'Non-energy Multiplier'!$A$1:$AQ$44,COLUMN('Non-energy Multiplier'!AH$1),0)</f>
        <v>0</v>
      </c>
      <c r="AI19" s="133">
        <f>$C19*VLOOKUP($A19,'Non-energy Multiplier'!$A$1:$AQ$44,COLUMN('Non-energy Multiplier'!AI$1),0)</f>
        <v>0</v>
      </c>
      <c r="AJ19" s="133">
        <f>$C19*VLOOKUP($A19,'Non-energy Multiplier'!$A$1:$AQ$44,COLUMN('Non-energy Multiplier'!AJ$1),0)</f>
        <v>0</v>
      </c>
      <c r="AK19" s="133">
        <f>$C19*VLOOKUP($A19,'Non-energy Multiplier'!$A$1:$AQ$44,COLUMN('Non-energy Multiplier'!AK$1),0)</f>
        <v>0</v>
      </c>
      <c r="AL19" s="133">
        <f>$C19*VLOOKUP($A19,'Non-energy Multiplier'!$A$1:$AQ$44,COLUMN('Non-energy Multiplier'!AL$1),0)</f>
        <v>0</v>
      </c>
      <c r="AM19" s="133">
        <f>$C19*VLOOKUP($A19,'Non-energy Multiplier'!$A$1:$AQ$44,COLUMN('Non-energy Multiplier'!AM$1),0)</f>
        <v>0</v>
      </c>
      <c r="AN19" s="133">
        <f>$C19*VLOOKUP($A19,'Non-energy Multiplier'!$A$1:$AQ$44,COLUMN('Non-energy Multiplier'!AN$1),0)</f>
        <v>0</v>
      </c>
      <c r="AO19" s="133">
        <f>$C19*VLOOKUP($A19,'Non-energy Multiplier'!$A$1:$AQ$44,COLUMN('Non-energy Multiplier'!AO$1),0)</f>
        <v>0</v>
      </c>
      <c r="AP19" s="133">
        <f>$C19*VLOOKUP($A19,'Non-energy Multiplier'!$A$1:$AQ$44,COLUMN('Non-energy Multiplier'!AP$1),0)</f>
        <v>0</v>
      </c>
      <c r="AQ19" s="133">
        <f>$C19*VLOOKUP($A19,'Non-energy Multiplier'!$A$1:$AQ$44,COLUMN('Non-energy Multiplier'!AQ$1),0)</f>
        <v>0</v>
      </c>
      <c r="AR19" s="133" t="str">
        <f>VLOOKUP($A19,'Sector Match'!$A$1:$B$43,2,0)</f>
        <v>pulp paper and printing 17T18</v>
      </c>
    </row>
    <row r="20" spans="1:44" x14ac:dyDescent="0.2">
      <c r="A20" s="12" t="s">
        <v>19</v>
      </c>
      <c r="B20" s="133">
        <f>'Non-energy Use 2019'!E133</f>
        <v>0</v>
      </c>
      <c r="C20" s="133">
        <f>'Non-energy Use 2020'!E132</f>
        <v>0</v>
      </c>
      <c r="D20" s="133">
        <f>$C20*VLOOKUP($A20,'Non-energy Multiplier'!$A$1:$AQ$44,COLUMN('Non-energy Multiplier'!D$1),0)</f>
        <v>0</v>
      </c>
      <c r="E20" s="133">
        <f>$C20*VLOOKUP($A20,'Non-energy Multiplier'!$A$1:$AQ$44,COLUMN('Non-energy Multiplier'!E$1),0)</f>
        <v>0</v>
      </c>
      <c r="F20" s="133">
        <f>$C20*VLOOKUP($A20,'Non-energy Multiplier'!$A$1:$AQ$44,COLUMN('Non-energy Multiplier'!F$1),0)</f>
        <v>0</v>
      </c>
      <c r="G20" s="133">
        <f>$C20*VLOOKUP($A20,'Non-energy Multiplier'!$A$1:$AQ$44,COLUMN('Non-energy Multiplier'!G$1),0)</f>
        <v>0</v>
      </c>
      <c r="H20" s="133">
        <f>$C20*VLOOKUP($A20,'Non-energy Multiplier'!$A$1:$AQ$44,COLUMN('Non-energy Multiplier'!H$1),0)</f>
        <v>0</v>
      </c>
      <c r="I20" s="133">
        <f>$C20*VLOOKUP($A20,'Non-energy Multiplier'!$A$1:$AQ$44,COLUMN('Non-energy Multiplier'!I$1),0)</f>
        <v>0</v>
      </c>
      <c r="J20" s="133">
        <f>$C20*VLOOKUP($A20,'Non-energy Multiplier'!$A$1:$AQ$44,COLUMN('Non-energy Multiplier'!J$1),0)</f>
        <v>0</v>
      </c>
      <c r="K20" s="133">
        <f>$C20*VLOOKUP($A20,'Non-energy Multiplier'!$A$1:$AQ$44,COLUMN('Non-energy Multiplier'!K$1),0)</f>
        <v>0</v>
      </c>
      <c r="L20" s="133">
        <f>$C20*VLOOKUP($A20,'Non-energy Multiplier'!$A$1:$AQ$44,COLUMN('Non-energy Multiplier'!L$1),0)</f>
        <v>0</v>
      </c>
      <c r="M20" s="133">
        <f>$C20*VLOOKUP($A20,'Non-energy Multiplier'!$A$1:$AQ$44,COLUMN('Non-energy Multiplier'!M$1),0)</f>
        <v>0</v>
      </c>
      <c r="N20" s="133">
        <f>$C20*VLOOKUP($A20,'Non-energy Multiplier'!$A$1:$AQ$44,COLUMN('Non-energy Multiplier'!N$1),0)</f>
        <v>0</v>
      </c>
      <c r="O20" s="133">
        <f>$C20*VLOOKUP($A20,'Non-energy Multiplier'!$A$1:$AQ$44,COLUMN('Non-energy Multiplier'!O$1),0)</f>
        <v>0</v>
      </c>
      <c r="P20" s="133">
        <f>$C20*VLOOKUP($A20,'Non-energy Multiplier'!$A$1:$AQ$44,COLUMN('Non-energy Multiplier'!P$1),0)</f>
        <v>0</v>
      </c>
      <c r="Q20" s="133">
        <f>$C20*VLOOKUP($A20,'Non-energy Multiplier'!$A$1:$AQ$44,COLUMN('Non-energy Multiplier'!Q$1),0)</f>
        <v>0</v>
      </c>
      <c r="R20" s="133">
        <f>$C20*VLOOKUP($A20,'Non-energy Multiplier'!$A$1:$AQ$44,COLUMN('Non-energy Multiplier'!R$1),0)</f>
        <v>0</v>
      </c>
      <c r="S20" s="133">
        <f>$C20*VLOOKUP($A20,'Non-energy Multiplier'!$A$1:$AQ$44,COLUMN('Non-energy Multiplier'!S$1),0)</f>
        <v>0</v>
      </c>
      <c r="T20" s="133">
        <f>$C20*VLOOKUP($A20,'Non-energy Multiplier'!$A$1:$AQ$44,COLUMN('Non-energy Multiplier'!T$1),0)</f>
        <v>0</v>
      </c>
      <c r="U20" s="133">
        <f>$C20*VLOOKUP($A20,'Non-energy Multiplier'!$A$1:$AQ$44,COLUMN('Non-energy Multiplier'!U$1),0)</f>
        <v>0</v>
      </c>
      <c r="V20" s="133">
        <f>$C20*VLOOKUP($A20,'Non-energy Multiplier'!$A$1:$AQ$44,COLUMN('Non-energy Multiplier'!V$1),0)</f>
        <v>0</v>
      </c>
      <c r="W20" s="133">
        <f>$C20*VLOOKUP($A20,'Non-energy Multiplier'!$A$1:$AQ$44,COLUMN('Non-energy Multiplier'!W$1),0)</f>
        <v>0</v>
      </c>
      <c r="X20" s="133">
        <f>$C20*VLOOKUP($A20,'Non-energy Multiplier'!$A$1:$AQ$44,COLUMN('Non-energy Multiplier'!X$1),0)</f>
        <v>0</v>
      </c>
      <c r="Y20" s="133">
        <f>$C20*VLOOKUP($A20,'Non-energy Multiplier'!$A$1:$AQ$44,COLUMN('Non-energy Multiplier'!Y$1),0)</f>
        <v>0</v>
      </c>
      <c r="Z20" s="133">
        <f>$C20*VLOOKUP($A20,'Non-energy Multiplier'!$A$1:$AQ$44,COLUMN('Non-energy Multiplier'!Z$1),0)</f>
        <v>0</v>
      </c>
      <c r="AA20" s="133">
        <f>$C20*VLOOKUP($A20,'Non-energy Multiplier'!$A$1:$AQ$44,COLUMN('Non-energy Multiplier'!AA$1),0)</f>
        <v>0</v>
      </c>
      <c r="AB20" s="133">
        <f>$C20*VLOOKUP($A20,'Non-energy Multiplier'!$A$1:$AQ$44,COLUMN('Non-energy Multiplier'!AB$1),0)</f>
        <v>0</v>
      </c>
      <c r="AC20" s="133">
        <f>$C20*VLOOKUP($A20,'Non-energy Multiplier'!$A$1:$AQ$44,COLUMN('Non-energy Multiplier'!AC$1),0)</f>
        <v>0</v>
      </c>
      <c r="AD20" s="133">
        <f>$C20*VLOOKUP($A20,'Non-energy Multiplier'!$A$1:$AQ$44,COLUMN('Non-energy Multiplier'!AD$1),0)</f>
        <v>0</v>
      </c>
      <c r="AE20" s="133">
        <f>$C20*VLOOKUP($A20,'Non-energy Multiplier'!$A$1:$AQ$44,COLUMN('Non-energy Multiplier'!AE$1),0)</f>
        <v>0</v>
      </c>
      <c r="AF20" s="133">
        <f>$C20*VLOOKUP($A20,'Non-energy Multiplier'!$A$1:$AQ$44,COLUMN('Non-energy Multiplier'!AF$1),0)</f>
        <v>0</v>
      </c>
      <c r="AG20" s="133">
        <f>$C20*VLOOKUP($A20,'Non-energy Multiplier'!$A$1:$AQ$44,COLUMN('Non-energy Multiplier'!AG$1),0)</f>
        <v>0</v>
      </c>
      <c r="AH20" s="133">
        <f>$C20*VLOOKUP($A20,'Non-energy Multiplier'!$A$1:$AQ$44,COLUMN('Non-energy Multiplier'!AH$1),0)</f>
        <v>0</v>
      </c>
      <c r="AI20" s="133">
        <f>$C20*VLOOKUP($A20,'Non-energy Multiplier'!$A$1:$AQ$44,COLUMN('Non-energy Multiplier'!AI$1),0)</f>
        <v>0</v>
      </c>
      <c r="AJ20" s="133">
        <f>$C20*VLOOKUP($A20,'Non-energy Multiplier'!$A$1:$AQ$44,COLUMN('Non-energy Multiplier'!AJ$1),0)</f>
        <v>0</v>
      </c>
      <c r="AK20" s="133">
        <f>$C20*VLOOKUP($A20,'Non-energy Multiplier'!$A$1:$AQ$44,COLUMN('Non-energy Multiplier'!AK$1),0)</f>
        <v>0</v>
      </c>
      <c r="AL20" s="133">
        <f>$C20*VLOOKUP($A20,'Non-energy Multiplier'!$A$1:$AQ$44,COLUMN('Non-energy Multiplier'!AL$1),0)</f>
        <v>0</v>
      </c>
      <c r="AM20" s="133">
        <f>$C20*VLOOKUP($A20,'Non-energy Multiplier'!$A$1:$AQ$44,COLUMN('Non-energy Multiplier'!AM$1),0)</f>
        <v>0</v>
      </c>
      <c r="AN20" s="133">
        <f>$C20*VLOOKUP($A20,'Non-energy Multiplier'!$A$1:$AQ$44,COLUMN('Non-energy Multiplier'!AN$1),0)</f>
        <v>0</v>
      </c>
      <c r="AO20" s="133">
        <f>$C20*VLOOKUP($A20,'Non-energy Multiplier'!$A$1:$AQ$44,COLUMN('Non-energy Multiplier'!AO$1),0)</f>
        <v>0</v>
      </c>
      <c r="AP20" s="133">
        <f>$C20*VLOOKUP($A20,'Non-energy Multiplier'!$A$1:$AQ$44,COLUMN('Non-energy Multiplier'!AP$1),0)</f>
        <v>0</v>
      </c>
      <c r="AQ20" s="133">
        <f>$C20*VLOOKUP($A20,'Non-energy Multiplier'!$A$1:$AQ$44,COLUMN('Non-energy Multiplier'!AQ$1),0)</f>
        <v>0</v>
      </c>
      <c r="AR20" s="133" t="str">
        <f>VLOOKUP($A20,'Sector Match'!$A$1:$B$43,2,0)</f>
        <v>pulp paper and printing 17T18</v>
      </c>
    </row>
    <row r="21" spans="1:44" x14ac:dyDescent="0.2">
      <c r="A21" s="12" t="s">
        <v>20</v>
      </c>
      <c r="B21" s="133">
        <f>'Non-energy Use 2019'!E134</f>
        <v>0</v>
      </c>
      <c r="C21" s="133">
        <f>'Non-energy Use 2020'!E133</f>
        <v>0</v>
      </c>
      <c r="D21" s="133">
        <f>$C21*VLOOKUP($A21,'Non-energy Multiplier'!$A$1:$AQ$44,COLUMN('Non-energy Multiplier'!D$1),0)</f>
        <v>0</v>
      </c>
      <c r="E21" s="133">
        <f>$C21*VLOOKUP($A21,'Non-energy Multiplier'!$A$1:$AQ$44,COLUMN('Non-energy Multiplier'!E$1),0)</f>
        <v>0</v>
      </c>
      <c r="F21" s="133">
        <f>$C21*VLOOKUP($A21,'Non-energy Multiplier'!$A$1:$AQ$44,COLUMN('Non-energy Multiplier'!F$1),0)</f>
        <v>0</v>
      </c>
      <c r="G21" s="133">
        <f>$C21*VLOOKUP($A21,'Non-energy Multiplier'!$A$1:$AQ$44,COLUMN('Non-energy Multiplier'!G$1),0)</f>
        <v>0</v>
      </c>
      <c r="H21" s="133">
        <f>$C21*VLOOKUP($A21,'Non-energy Multiplier'!$A$1:$AQ$44,COLUMN('Non-energy Multiplier'!H$1),0)</f>
        <v>0</v>
      </c>
      <c r="I21" s="133">
        <f>$C21*VLOOKUP($A21,'Non-energy Multiplier'!$A$1:$AQ$44,COLUMN('Non-energy Multiplier'!I$1),0)</f>
        <v>0</v>
      </c>
      <c r="J21" s="133">
        <f>$C21*VLOOKUP($A21,'Non-energy Multiplier'!$A$1:$AQ$44,COLUMN('Non-energy Multiplier'!J$1),0)</f>
        <v>0</v>
      </c>
      <c r="K21" s="133">
        <f>$C21*VLOOKUP($A21,'Non-energy Multiplier'!$A$1:$AQ$44,COLUMN('Non-energy Multiplier'!K$1),0)</f>
        <v>0</v>
      </c>
      <c r="L21" s="133">
        <f>$C21*VLOOKUP($A21,'Non-energy Multiplier'!$A$1:$AQ$44,COLUMN('Non-energy Multiplier'!L$1),0)</f>
        <v>0</v>
      </c>
      <c r="M21" s="133">
        <f>$C21*VLOOKUP($A21,'Non-energy Multiplier'!$A$1:$AQ$44,COLUMN('Non-energy Multiplier'!M$1),0)</f>
        <v>0</v>
      </c>
      <c r="N21" s="133">
        <f>$C21*VLOOKUP($A21,'Non-energy Multiplier'!$A$1:$AQ$44,COLUMN('Non-energy Multiplier'!N$1),0)</f>
        <v>0</v>
      </c>
      <c r="O21" s="133">
        <f>$C21*VLOOKUP($A21,'Non-energy Multiplier'!$A$1:$AQ$44,COLUMN('Non-energy Multiplier'!O$1),0)</f>
        <v>0</v>
      </c>
      <c r="P21" s="133">
        <f>$C21*VLOOKUP($A21,'Non-energy Multiplier'!$A$1:$AQ$44,COLUMN('Non-energy Multiplier'!P$1),0)</f>
        <v>0</v>
      </c>
      <c r="Q21" s="133">
        <f>$C21*VLOOKUP($A21,'Non-energy Multiplier'!$A$1:$AQ$44,COLUMN('Non-energy Multiplier'!Q$1),0)</f>
        <v>0</v>
      </c>
      <c r="R21" s="133">
        <f>$C21*VLOOKUP($A21,'Non-energy Multiplier'!$A$1:$AQ$44,COLUMN('Non-energy Multiplier'!R$1),0)</f>
        <v>0</v>
      </c>
      <c r="S21" s="133">
        <f>$C21*VLOOKUP($A21,'Non-energy Multiplier'!$A$1:$AQ$44,COLUMN('Non-energy Multiplier'!S$1),0)</f>
        <v>0</v>
      </c>
      <c r="T21" s="133">
        <f>$C21*VLOOKUP($A21,'Non-energy Multiplier'!$A$1:$AQ$44,COLUMN('Non-energy Multiplier'!T$1),0)</f>
        <v>0</v>
      </c>
      <c r="U21" s="133">
        <f>$C21*VLOOKUP($A21,'Non-energy Multiplier'!$A$1:$AQ$44,COLUMN('Non-energy Multiplier'!U$1),0)</f>
        <v>0</v>
      </c>
      <c r="V21" s="133">
        <f>$C21*VLOOKUP($A21,'Non-energy Multiplier'!$A$1:$AQ$44,COLUMN('Non-energy Multiplier'!V$1),0)</f>
        <v>0</v>
      </c>
      <c r="W21" s="133">
        <f>$C21*VLOOKUP($A21,'Non-energy Multiplier'!$A$1:$AQ$44,COLUMN('Non-energy Multiplier'!W$1),0)</f>
        <v>0</v>
      </c>
      <c r="X21" s="133">
        <f>$C21*VLOOKUP($A21,'Non-energy Multiplier'!$A$1:$AQ$44,COLUMN('Non-energy Multiplier'!X$1),0)</f>
        <v>0</v>
      </c>
      <c r="Y21" s="133">
        <f>$C21*VLOOKUP($A21,'Non-energy Multiplier'!$A$1:$AQ$44,COLUMN('Non-energy Multiplier'!Y$1),0)</f>
        <v>0</v>
      </c>
      <c r="Z21" s="133">
        <f>$C21*VLOOKUP($A21,'Non-energy Multiplier'!$A$1:$AQ$44,COLUMN('Non-energy Multiplier'!Z$1),0)</f>
        <v>0</v>
      </c>
      <c r="AA21" s="133">
        <f>$C21*VLOOKUP($A21,'Non-energy Multiplier'!$A$1:$AQ$44,COLUMN('Non-energy Multiplier'!AA$1),0)</f>
        <v>0</v>
      </c>
      <c r="AB21" s="133">
        <f>$C21*VLOOKUP($A21,'Non-energy Multiplier'!$A$1:$AQ$44,COLUMN('Non-energy Multiplier'!AB$1),0)</f>
        <v>0</v>
      </c>
      <c r="AC21" s="133">
        <f>$C21*VLOOKUP($A21,'Non-energy Multiplier'!$A$1:$AQ$44,COLUMN('Non-energy Multiplier'!AC$1),0)</f>
        <v>0</v>
      </c>
      <c r="AD21" s="133">
        <f>$C21*VLOOKUP($A21,'Non-energy Multiplier'!$A$1:$AQ$44,COLUMN('Non-energy Multiplier'!AD$1),0)</f>
        <v>0</v>
      </c>
      <c r="AE21" s="133">
        <f>$C21*VLOOKUP($A21,'Non-energy Multiplier'!$A$1:$AQ$44,COLUMN('Non-energy Multiplier'!AE$1),0)</f>
        <v>0</v>
      </c>
      <c r="AF21" s="133">
        <f>$C21*VLOOKUP($A21,'Non-energy Multiplier'!$A$1:$AQ$44,COLUMN('Non-energy Multiplier'!AF$1),0)</f>
        <v>0</v>
      </c>
      <c r="AG21" s="133">
        <f>$C21*VLOOKUP($A21,'Non-energy Multiplier'!$A$1:$AQ$44,COLUMN('Non-energy Multiplier'!AG$1),0)</f>
        <v>0</v>
      </c>
      <c r="AH21" s="133">
        <f>$C21*VLOOKUP($A21,'Non-energy Multiplier'!$A$1:$AQ$44,COLUMN('Non-energy Multiplier'!AH$1),0)</f>
        <v>0</v>
      </c>
      <c r="AI21" s="133">
        <f>$C21*VLOOKUP($A21,'Non-energy Multiplier'!$A$1:$AQ$44,COLUMN('Non-energy Multiplier'!AI$1),0)</f>
        <v>0</v>
      </c>
      <c r="AJ21" s="133">
        <f>$C21*VLOOKUP($A21,'Non-energy Multiplier'!$A$1:$AQ$44,COLUMN('Non-energy Multiplier'!AJ$1),0)</f>
        <v>0</v>
      </c>
      <c r="AK21" s="133">
        <f>$C21*VLOOKUP($A21,'Non-energy Multiplier'!$A$1:$AQ$44,COLUMN('Non-energy Multiplier'!AK$1),0)</f>
        <v>0</v>
      </c>
      <c r="AL21" s="133">
        <f>$C21*VLOOKUP($A21,'Non-energy Multiplier'!$A$1:$AQ$44,COLUMN('Non-energy Multiplier'!AL$1),0)</f>
        <v>0</v>
      </c>
      <c r="AM21" s="133">
        <f>$C21*VLOOKUP($A21,'Non-energy Multiplier'!$A$1:$AQ$44,COLUMN('Non-energy Multiplier'!AM$1),0)</f>
        <v>0</v>
      </c>
      <c r="AN21" s="133">
        <f>$C21*VLOOKUP($A21,'Non-energy Multiplier'!$A$1:$AQ$44,COLUMN('Non-energy Multiplier'!AN$1),0)</f>
        <v>0</v>
      </c>
      <c r="AO21" s="133">
        <f>$C21*VLOOKUP($A21,'Non-energy Multiplier'!$A$1:$AQ$44,COLUMN('Non-energy Multiplier'!AO$1),0)</f>
        <v>0</v>
      </c>
      <c r="AP21" s="133">
        <f>$C21*VLOOKUP($A21,'Non-energy Multiplier'!$A$1:$AQ$44,COLUMN('Non-energy Multiplier'!AP$1),0)</f>
        <v>0</v>
      </c>
      <c r="AQ21" s="133">
        <f>$C21*VLOOKUP($A21,'Non-energy Multiplier'!$A$1:$AQ$44,COLUMN('Non-energy Multiplier'!AQ$1),0)</f>
        <v>0</v>
      </c>
      <c r="AR21" s="133" t="str">
        <f>VLOOKUP($A21,'Sector Match'!$A$1:$B$43,2,0)</f>
        <v>pulp paper and printing 17T18</v>
      </c>
    </row>
    <row r="22" spans="1:44" x14ac:dyDescent="0.2">
      <c r="A22" s="12" t="s">
        <v>21</v>
      </c>
      <c r="B22" s="133">
        <f>'Non-energy Use 2019'!E135</f>
        <v>163238817733435.56</v>
      </c>
      <c r="C22" s="133">
        <f>'Non-energy Use 2020'!E134</f>
        <v>199781517707487.38</v>
      </c>
      <c r="D22" s="133">
        <f>$C22*VLOOKUP($A22,'Non-energy Multiplier'!$A$1:$AQ$44,COLUMN('Non-energy Multiplier'!D$1),0)</f>
        <v>209285900938228.53</v>
      </c>
      <c r="E22" s="133">
        <f>$C22*VLOOKUP($A22,'Non-energy Multiplier'!$A$1:$AQ$44,COLUMN('Non-energy Multiplier'!E$1),0)</f>
        <v>223225663009982.22</v>
      </c>
      <c r="F22" s="133">
        <f>$C22*VLOOKUP($A22,'Non-energy Multiplier'!$A$1:$AQ$44,COLUMN('Non-energy Multiplier'!F$1),0)</f>
        <v>237165425081735.84</v>
      </c>
      <c r="G22" s="133">
        <f>$C22*VLOOKUP($A22,'Non-energy Multiplier'!$A$1:$AQ$44,COLUMN('Non-energy Multiplier'!G$1),0)</f>
        <v>250154748830415.38</v>
      </c>
      <c r="H22" s="133">
        <f>$C22*VLOOKUP($A22,'Non-energy Multiplier'!$A$1:$AQ$44,COLUMN('Non-energy Multiplier'!H$1),0)</f>
        <v>263144072579094.91</v>
      </c>
      <c r="I22" s="133">
        <f>$C22*VLOOKUP($A22,'Non-energy Multiplier'!$A$1:$AQ$44,COLUMN('Non-energy Multiplier'!I$1),0)</f>
        <v>268991679187293.19</v>
      </c>
      <c r="J22" s="133">
        <f>$C22*VLOOKUP($A22,'Non-energy Multiplier'!$A$1:$AQ$44,COLUMN('Non-energy Multiplier'!J$1),0)</f>
        <v>274839285795491.41</v>
      </c>
      <c r="K22" s="133">
        <f>$C22*VLOOKUP($A22,'Non-energy Multiplier'!$A$1:$AQ$44,COLUMN('Non-energy Multiplier'!K$1),0)</f>
        <v>280686892403689.75</v>
      </c>
      <c r="L22" s="133">
        <f>$C22*VLOOKUP($A22,'Non-energy Multiplier'!$A$1:$AQ$44,COLUMN('Non-energy Multiplier'!L$1),0)</f>
        <v>286534499011887.94</v>
      </c>
      <c r="M22" s="133">
        <f>$C22*VLOOKUP($A22,'Non-energy Multiplier'!$A$1:$AQ$44,COLUMN('Non-energy Multiplier'!M$1),0)</f>
        <v>292382105620086.25</v>
      </c>
      <c r="N22" s="133">
        <f>$C22*VLOOKUP($A22,'Non-energy Multiplier'!$A$1:$AQ$44,COLUMN('Non-energy Multiplier'!N$1),0)</f>
        <v>292799806355101</v>
      </c>
      <c r="O22" s="133">
        <f>$C22*VLOOKUP($A22,'Non-energy Multiplier'!$A$1:$AQ$44,COLUMN('Non-energy Multiplier'!O$1),0)</f>
        <v>293217507090115.94</v>
      </c>
      <c r="P22" s="133">
        <f>$C22*VLOOKUP($A22,'Non-energy Multiplier'!$A$1:$AQ$44,COLUMN('Non-energy Multiplier'!P$1),0)</f>
        <v>293635207825130.69</v>
      </c>
      <c r="Q22" s="133">
        <f>$C22*VLOOKUP($A22,'Non-energy Multiplier'!$A$1:$AQ$44,COLUMN('Non-energy Multiplier'!Q$1),0)</f>
        <v>294052908560145.56</v>
      </c>
      <c r="R22" s="133">
        <f>$C22*VLOOKUP($A22,'Non-energy Multiplier'!$A$1:$AQ$44,COLUMN('Non-energy Multiplier'!R$1),0)</f>
        <v>294470609295160.31</v>
      </c>
      <c r="S22" s="133">
        <f>$C22*VLOOKUP($A22,'Non-energy Multiplier'!$A$1:$AQ$44,COLUMN('Non-energy Multiplier'!S$1),0)</f>
        <v>291129126745432.75</v>
      </c>
      <c r="T22" s="133">
        <f>$C22*VLOOKUP($A22,'Non-energy Multiplier'!$A$1:$AQ$44,COLUMN('Non-energy Multiplier'!T$1),0)</f>
        <v>287787644195705.13</v>
      </c>
      <c r="U22" s="133">
        <f>$C22*VLOOKUP($A22,'Non-energy Multiplier'!$A$1:$AQ$44,COLUMN('Non-energy Multiplier'!U$1),0)</f>
        <v>284446161645977.38</v>
      </c>
      <c r="V22" s="133">
        <f>$C22*VLOOKUP($A22,'Non-energy Multiplier'!$A$1:$AQ$44,COLUMN('Non-energy Multiplier'!V$1),0)</f>
        <v>281104679096249.75</v>
      </c>
      <c r="W22" s="133">
        <f>$C22*VLOOKUP($A22,'Non-energy Multiplier'!$A$1:$AQ$44,COLUMN('Non-energy Multiplier'!W$1),0)</f>
        <v>277763196546522.13</v>
      </c>
      <c r="X22" s="133">
        <f>$C22*VLOOKUP($A22,'Non-energy Multiplier'!$A$1:$AQ$44,COLUMN('Non-energy Multiplier'!X$1),0)</f>
        <v>271497891071951.28</v>
      </c>
      <c r="Y22" s="133">
        <f>$C22*VLOOKUP($A22,'Non-energy Multiplier'!$A$1:$AQ$44,COLUMN('Non-energy Multiplier'!Y$1),0)</f>
        <v>265232585597380.53</v>
      </c>
      <c r="Z22" s="133">
        <f>$C22*VLOOKUP($A22,'Non-energy Multiplier'!$A$1:$AQ$44,COLUMN('Non-energy Multiplier'!Z$1),0)</f>
        <v>258967280122809.69</v>
      </c>
      <c r="AA22" s="133">
        <f>$C22*VLOOKUP($A22,'Non-energy Multiplier'!$A$1:$AQ$44,COLUMN('Non-energy Multiplier'!AA$1),0)</f>
        <v>252701974648238.88</v>
      </c>
      <c r="AB22" s="133">
        <f>$C22*VLOOKUP($A22,'Non-energy Multiplier'!$A$1:$AQ$44,COLUMN('Non-energy Multiplier'!AB$1),0)</f>
        <v>246436669173668</v>
      </c>
      <c r="AC22" s="133">
        <f>$C22*VLOOKUP($A22,'Non-energy Multiplier'!$A$1:$AQ$44,COLUMN('Non-energy Multiplier'!AC$1),0)</f>
        <v>240171363699097.19</v>
      </c>
      <c r="AD22" s="133">
        <f>$C22*VLOOKUP($A22,'Non-energy Multiplier'!$A$1:$AQ$44,COLUMN('Non-energy Multiplier'!AD$1),0)</f>
        <v>233906058224526.41</v>
      </c>
      <c r="AE22" s="133">
        <f>$C22*VLOOKUP($A22,'Non-energy Multiplier'!$A$1:$AQ$44,COLUMN('Non-energy Multiplier'!AE$1),0)</f>
        <v>227640752749955.59</v>
      </c>
      <c r="AF22" s="133">
        <f>$C22*VLOOKUP($A22,'Non-energy Multiplier'!$A$1:$AQ$44,COLUMN('Non-energy Multiplier'!AF$1),0)</f>
        <v>221375447275384.81</v>
      </c>
      <c r="AG22" s="133">
        <f>$C22*VLOOKUP($A22,'Non-energy Multiplier'!$A$1:$AQ$44,COLUMN('Non-energy Multiplier'!AG$1),0)</f>
        <v>215110141800814</v>
      </c>
      <c r="AH22" s="133">
        <f>$C22*VLOOKUP($A22,'Non-energy Multiplier'!$A$1:$AQ$44,COLUMN('Non-energy Multiplier'!AH$1),0)</f>
        <v>209680198554784.81</v>
      </c>
      <c r="AI22" s="133">
        <f>$C22*VLOOKUP($A22,'Non-energy Multiplier'!$A$1:$AQ$44,COLUMN('Non-energy Multiplier'!AI$1),0)</f>
        <v>204250255308755.63</v>
      </c>
      <c r="AJ22" s="133">
        <f>$C22*VLOOKUP($A22,'Non-energy Multiplier'!$A$1:$AQ$44,COLUMN('Non-energy Multiplier'!AJ$1),0)</f>
        <v>198820312062726.44</v>
      </c>
      <c r="AK22" s="133">
        <f>$C22*VLOOKUP($A22,'Non-energy Multiplier'!$A$1:$AQ$44,COLUMN('Non-energy Multiplier'!AK$1),0)</f>
        <v>193390368816697.25</v>
      </c>
      <c r="AL22" s="133">
        <f>$C22*VLOOKUP($A22,'Non-energy Multiplier'!$A$1:$AQ$44,COLUMN('Non-energy Multiplier'!AL$1),0)</f>
        <v>187960425570668.06</v>
      </c>
      <c r="AM22" s="133">
        <f>$C22*VLOOKUP($A22,'Non-energy Multiplier'!$A$1:$AQ$44,COLUMN('Non-energy Multiplier'!AM$1),0)</f>
        <v>182257718997808.13</v>
      </c>
      <c r="AN22" s="133">
        <f>$C22*VLOOKUP($A22,'Non-energy Multiplier'!$A$1:$AQ$44,COLUMN('Non-energy Multiplier'!AN$1),0)</f>
        <v>176555012424948.19</v>
      </c>
      <c r="AO22" s="133">
        <f>$C22*VLOOKUP($A22,'Non-energy Multiplier'!$A$1:$AQ$44,COLUMN('Non-energy Multiplier'!AO$1),0)</f>
        <v>170852305852088.28</v>
      </c>
      <c r="AP22" s="133">
        <f>$C22*VLOOKUP($A22,'Non-energy Multiplier'!$A$1:$AQ$44,COLUMN('Non-energy Multiplier'!AP$1),0)</f>
        <v>165149599279228.34</v>
      </c>
      <c r="AQ22" s="133">
        <f>$C22*VLOOKUP($A22,'Non-energy Multiplier'!$A$1:$AQ$44,COLUMN('Non-energy Multiplier'!AQ$1),0)</f>
        <v>159446892706368.38</v>
      </c>
      <c r="AR22" s="133" t="str">
        <f>VLOOKUP($A22,'Sector Match'!$A$1:$B$43,2,0)</f>
        <v>refined petroleum and coke 19</v>
      </c>
    </row>
    <row r="23" spans="1:44" x14ac:dyDescent="0.2">
      <c r="A23" s="12" t="s">
        <v>1</v>
      </c>
      <c r="B23" s="133">
        <f>'Non-energy Use 2019'!E136</f>
        <v>89646575522750.641</v>
      </c>
      <c r="C23" s="133">
        <f>'Non-energy Use 2020'!E135</f>
        <v>75138281884978.984</v>
      </c>
      <c r="D23" s="133">
        <f>$C23*VLOOKUP($A23,'Non-energy Multiplier'!$A$1:$AQ$44,COLUMN('Non-energy Multiplier'!D$1),0)</f>
        <v>80002807222532.703</v>
      </c>
      <c r="E23" s="133">
        <f>$C23*VLOOKUP($A23,'Non-energy Multiplier'!$A$1:$AQ$44,COLUMN('Non-energy Multiplier'!E$1),0)</f>
        <v>88110349451788.938</v>
      </c>
      <c r="F23" s="133">
        <f>$C23*VLOOKUP($A23,'Non-energy Multiplier'!$A$1:$AQ$44,COLUMN('Non-energy Multiplier'!F$1),0)</f>
        <v>95244986613534.391</v>
      </c>
      <c r="G23" s="133">
        <f>$C23*VLOOKUP($A23,'Non-energy Multiplier'!$A$1:$AQ$44,COLUMN('Non-energy Multiplier'!G$1),0)</f>
        <v>101406718707769.14</v>
      </c>
      <c r="H23" s="133">
        <f>$C23*VLOOKUP($A23,'Non-energy Multiplier'!$A$1:$AQ$44,COLUMN('Non-energy Multiplier'!H$1),0)</f>
        <v>107568450802003.86</v>
      </c>
      <c r="I23" s="133">
        <f>$C23*VLOOKUP($A23,'Non-energy Multiplier'!$A$1:$AQ$44,COLUMN('Non-energy Multiplier'!I$1),0)</f>
        <v>111485945096035.42</v>
      </c>
      <c r="J23" s="133">
        <f>$C23*VLOOKUP($A23,'Non-energy Multiplier'!$A$1:$AQ$44,COLUMN('Non-energy Multiplier'!J$1),0)</f>
        <v>115403439390066.97</v>
      </c>
      <c r="K23" s="133">
        <f>$C23*VLOOKUP($A23,'Non-energy Multiplier'!$A$1:$AQ$44,COLUMN('Non-energy Multiplier'!K$1),0)</f>
        <v>119320933684098.55</v>
      </c>
      <c r="L23" s="133">
        <f>$C23*VLOOKUP($A23,'Non-energy Multiplier'!$A$1:$AQ$44,COLUMN('Non-energy Multiplier'!L$1),0)</f>
        <v>123238427978130.13</v>
      </c>
      <c r="M23" s="133">
        <f>$C23*VLOOKUP($A23,'Non-energy Multiplier'!$A$1:$AQ$44,COLUMN('Non-energy Multiplier'!M$1),0)</f>
        <v>127155922272161.69</v>
      </c>
      <c r="N23" s="133">
        <f>$C23*VLOOKUP($A23,'Non-energy Multiplier'!$A$1:$AQ$44,COLUMN('Non-energy Multiplier'!N$1),0)</f>
        <v>129405726282391.25</v>
      </c>
      <c r="O23" s="133">
        <f>$C23*VLOOKUP($A23,'Non-energy Multiplier'!$A$1:$AQ$44,COLUMN('Non-energy Multiplier'!O$1),0)</f>
        <v>131655530292620.78</v>
      </c>
      <c r="P23" s="133">
        <f>$C23*VLOOKUP($A23,'Non-energy Multiplier'!$A$1:$AQ$44,COLUMN('Non-energy Multiplier'!P$1),0)</f>
        <v>133905334302850.36</v>
      </c>
      <c r="Q23" s="133">
        <f>$C23*VLOOKUP($A23,'Non-energy Multiplier'!$A$1:$AQ$44,COLUMN('Non-energy Multiplier'!Q$1),0)</f>
        <v>136155138313079.88</v>
      </c>
      <c r="R23" s="133">
        <f>$C23*VLOOKUP($A23,'Non-energy Multiplier'!$A$1:$AQ$44,COLUMN('Non-energy Multiplier'!R$1),0)</f>
        <v>138404942323309.45</v>
      </c>
      <c r="S23" s="133">
        <f>$C23*VLOOKUP($A23,'Non-energy Multiplier'!$A$1:$AQ$44,COLUMN('Non-energy Multiplier'!S$1),0)</f>
        <v>139576573641325.55</v>
      </c>
      <c r="T23" s="133">
        <f>$C23*VLOOKUP($A23,'Non-energy Multiplier'!$A$1:$AQ$44,COLUMN('Non-energy Multiplier'!T$1),0)</f>
        <v>140748204959341.63</v>
      </c>
      <c r="U23" s="133">
        <f>$C23*VLOOKUP($A23,'Non-energy Multiplier'!$A$1:$AQ$44,COLUMN('Non-energy Multiplier'!U$1),0)</f>
        <v>141919836277357.69</v>
      </c>
      <c r="V23" s="133">
        <f>$C23*VLOOKUP($A23,'Non-energy Multiplier'!$A$1:$AQ$44,COLUMN('Non-energy Multiplier'!V$1),0)</f>
        <v>143091467595373.78</v>
      </c>
      <c r="W23" s="133">
        <f>$C23*VLOOKUP($A23,'Non-energy Multiplier'!$A$1:$AQ$44,COLUMN('Non-energy Multiplier'!W$1),0)</f>
        <v>144263098913389.81</v>
      </c>
      <c r="X23" s="133">
        <f>$C23*VLOOKUP($A23,'Non-energy Multiplier'!$A$1:$AQ$44,COLUMN('Non-energy Multiplier'!X$1),0)</f>
        <v>144793264208851.78</v>
      </c>
      <c r="Y23" s="133">
        <f>$C23*VLOOKUP($A23,'Non-energy Multiplier'!$A$1:$AQ$44,COLUMN('Non-energy Multiplier'!Y$1),0)</f>
        <v>145323429504313.72</v>
      </c>
      <c r="Z23" s="133">
        <f>$C23*VLOOKUP($A23,'Non-energy Multiplier'!$A$1:$AQ$44,COLUMN('Non-energy Multiplier'!Z$1),0)</f>
        <v>145853594799775.66</v>
      </c>
      <c r="AA23" s="133">
        <f>$C23*VLOOKUP($A23,'Non-energy Multiplier'!$A$1:$AQ$44,COLUMN('Non-energy Multiplier'!AA$1),0)</f>
        <v>146383760095237.59</v>
      </c>
      <c r="AB23" s="133">
        <f>$C23*VLOOKUP($A23,'Non-energy Multiplier'!$A$1:$AQ$44,COLUMN('Non-energy Multiplier'!AB$1),0)</f>
        <v>146913925390699.56</v>
      </c>
      <c r="AC23" s="133">
        <f>$C23*VLOOKUP($A23,'Non-energy Multiplier'!$A$1:$AQ$44,COLUMN('Non-energy Multiplier'!AC$1),0)</f>
        <v>146893413042958.47</v>
      </c>
      <c r="AD23" s="133">
        <f>$C23*VLOOKUP($A23,'Non-energy Multiplier'!$A$1:$AQ$44,COLUMN('Non-energy Multiplier'!AD$1),0)</f>
        <v>146872900695217.38</v>
      </c>
      <c r="AE23" s="133">
        <f>$C23*VLOOKUP($A23,'Non-energy Multiplier'!$A$1:$AQ$44,COLUMN('Non-energy Multiplier'!AE$1),0)</f>
        <v>146852388347476.28</v>
      </c>
      <c r="AF23" s="133">
        <f>$C23*VLOOKUP($A23,'Non-energy Multiplier'!$A$1:$AQ$44,COLUMN('Non-energy Multiplier'!AF$1),0)</f>
        <v>146831875999735.19</v>
      </c>
      <c r="AG23" s="133">
        <f>$C23*VLOOKUP($A23,'Non-energy Multiplier'!$A$1:$AQ$44,COLUMN('Non-energy Multiplier'!AG$1),0)</f>
        <v>146811363651994.13</v>
      </c>
      <c r="AH23" s="133">
        <f>$C23*VLOOKUP($A23,'Non-energy Multiplier'!$A$1:$AQ$44,COLUMN('Non-energy Multiplier'!AH$1),0)</f>
        <v>146290544219112.44</v>
      </c>
      <c r="AI23" s="133">
        <f>$C23*VLOOKUP($A23,'Non-energy Multiplier'!$A$1:$AQ$44,COLUMN('Non-energy Multiplier'!AI$1),0)</f>
        <v>145769724786230.75</v>
      </c>
      <c r="AJ23" s="133">
        <f>$C23*VLOOKUP($A23,'Non-energy Multiplier'!$A$1:$AQ$44,COLUMN('Non-energy Multiplier'!AJ$1),0)</f>
        <v>145248905353349.06</v>
      </c>
      <c r="AK23" s="133">
        <f>$C23*VLOOKUP($A23,'Non-energy Multiplier'!$A$1:$AQ$44,COLUMN('Non-energy Multiplier'!AK$1),0)</f>
        <v>144728085920467.38</v>
      </c>
      <c r="AL23" s="133">
        <f>$C23*VLOOKUP($A23,'Non-energy Multiplier'!$A$1:$AQ$44,COLUMN('Non-energy Multiplier'!AL$1),0)</f>
        <v>144207266487585.69</v>
      </c>
      <c r="AM23" s="133">
        <f>$C23*VLOOKUP($A23,'Non-energy Multiplier'!$A$1:$AQ$44,COLUMN('Non-energy Multiplier'!AM$1),0)</f>
        <v>143594505614385.22</v>
      </c>
      <c r="AN23" s="133">
        <f>$C23*VLOOKUP($A23,'Non-energy Multiplier'!$A$1:$AQ$44,COLUMN('Non-energy Multiplier'!AN$1),0)</f>
        <v>142981744741184.75</v>
      </c>
      <c r="AO23" s="133">
        <f>$C23*VLOOKUP($A23,'Non-energy Multiplier'!$A$1:$AQ$44,COLUMN('Non-energy Multiplier'!AO$1),0)</f>
        <v>142368983867984.28</v>
      </c>
      <c r="AP23" s="133">
        <f>$C23*VLOOKUP($A23,'Non-energy Multiplier'!$A$1:$AQ$44,COLUMN('Non-energy Multiplier'!AP$1),0)</f>
        <v>141756222994783.81</v>
      </c>
      <c r="AQ23" s="133">
        <f>$C23*VLOOKUP($A23,'Non-energy Multiplier'!$A$1:$AQ$44,COLUMN('Non-energy Multiplier'!AQ$1),0)</f>
        <v>141143462121583.31</v>
      </c>
      <c r="AR23" s="133" t="str">
        <f>VLOOKUP($A23,'Sector Match'!$A$1:$B$43,2,0)</f>
        <v>chemicals 20</v>
      </c>
    </row>
    <row r="24" spans="1:44" x14ac:dyDescent="0.2">
      <c r="A24" s="12" t="s">
        <v>22</v>
      </c>
      <c r="B24" s="133">
        <f>'Non-energy Use 2019'!E137</f>
        <v>0</v>
      </c>
      <c r="C24" s="133">
        <f>'Non-energy Use 2020'!E136</f>
        <v>0</v>
      </c>
      <c r="D24" s="133">
        <f>$C24*VLOOKUP($A24,'Non-energy Multiplier'!$A$1:$AQ$44,COLUMN('Non-energy Multiplier'!D$1),0)</f>
        <v>0</v>
      </c>
      <c r="E24" s="133">
        <f>$C24*VLOOKUP($A24,'Non-energy Multiplier'!$A$1:$AQ$44,COLUMN('Non-energy Multiplier'!E$1),0)</f>
        <v>0</v>
      </c>
      <c r="F24" s="133">
        <f>$C24*VLOOKUP($A24,'Non-energy Multiplier'!$A$1:$AQ$44,COLUMN('Non-energy Multiplier'!F$1),0)</f>
        <v>0</v>
      </c>
      <c r="G24" s="133">
        <f>$C24*VLOOKUP($A24,'Non-energy Multiplier'!$A$1:$AQ$44,COLUMN('Non-energy Multiplier'!G$1),0)</f>
        <v>0</v>
      </c>
      <c r="H24" s="133">
        <f>$C24*VLOOKUP($A24,'Non-energy Multiplier'!$A$1:$AQ$44,COLUMN('Non-energy Multiplier'!H$1),0)</f>
        <v>0</v>
      </c>
      <c r="I24" s="133">
        <f>$C24*VLOOKUP($A24,'Non-energy Multiplier'!$A$1:$AQ$44,COLUMN('Non-energy Multiplier'!I$1),0)</f>
        <v>0</v>
      </c>
      <c r="J24" s="133">
        <f>$C24*VLOOKUP($A24,'Non-energy Multiplier'!$A$1:$AQ$44,COLUMN('Non-energy Multiplier'!J$1),0)</f>
        <v>0</v>
      </c>
      <c r="K24" s="133">
        <f>$C24*VLOOKUP($A24,'Non-energy Multiplier'!$A$1:$AQ$44,COLUMN('Non-energy Multiplier'!K$1),0)</f>
        <v>0</v>
      </c>
      <c r="L24" s="133">
        <f>$C24*VLOOKUP($A24,'Non-energy Multiplier'!$A$1:$AQ$44,COLUMN('Non-energy Multiplier'!L$1),0)</f>
        <v>0</v>
      </c>
      <c r="M24" s="133">
        <f>$C24*VLOOKUP($A24,'Non-energy Multiplier'!$A$1:$AQ$44,COLUMN('Non-energy Multiplier'!M$1),0)</f>
        <v>0</v>
      </c>
      <c r="N24" s="133">
        <f>$C24*VLOOKUP($A24,'Non-energy Multiplier'!$A$1:$AQ$44,COLUMN('Non-energy Multiplier'!N$1),0)</f>
        <v>0</v>
      </c>
      <c r="O24" s="133">
        <f>$C24*VLOOKUP($A24,'Non-energy Multiplier'!$A$1:$AQ$44,COLUMN('Non-energy Multiplier'!O$1),0)</f>
        <v>0</v>
      </c>
      <c r="P24" s="133">
        <f>$C24*VLOOKUP($A24,'Non-energy Multiplier'!$A$1:$AQ$44,COLUMN('Non-energy Multiplier'!P$1),0)</f>
        <v>0</v>
      </c>
      <c r="Q24" s="133">
        <f>$C24*VLOOKUP($A24,'Non-energy Multiplier'!$A$1:$AQ$44,COLUMN('Non-energy Multiplier'!Q$1),0)</f>
        <v>0</v>
      </c>
      <c r="R24" s="133">
        <f>$C24*VLOOKUP($A24,'Non-energy Multiplier'!$A$1:$AQ$44,COLUMN('Non-energy Multiplier'!R$1),0)</f>
        <v>0</v>
      </c>
      <c r="S24" s="133">
        <f>$C24*VLOOKUP($A24,'Non-energy Multiplier'!$A$1:$AQ$44,COLUMN('Non-energy Multiplier'!S$1),0)</f>
        <v>0</v>
      </c>
      <c r="T24" s="133">
        <f>$C24*VLOOKUP($A24,'Non-energy Multiplier'!$A$1:$AQ$44,COLUMN('Non-energy Multiplier'!T$1),0)</f>
        <v>0</v>
      </c>
      <c r="U24" s="133">
        <f>$C24*VLOOKUP($A24,'Non-energy Multiplier'!$A$1:$AQ$44,COLUMN('Non-energy Multiplier'!U$1),0)</f>
        <v>0</v>
      </c>
      <c r="V24" s="133">
        <f>$C24*VLOOKUP($A24,'Non-energy Multiplier'!$A$1:$AQ$44,COLUMN('Non-energy Multiplier'!V$1),0)</f>
        <v>0</v>
      </c>
      <c r="W24" s="133">
        <f>$C24*VLOOKUP($A24,'Non-energy Multiplier'!$A$1:$AQ$44,COLUMN('Non-energy Multiplier'!W$1),0)</f>
        <v>0</v>
      </c>
      <c r="X24" s="133">
        <f>$C24*VLOOKUP($A24,'Non-energy Multiplier'!$A$1:$AQ$44,COLUMN('Non-energy Multiplier'!X$1),0)</f>
        <v>0</v>
      </c>
      <c r="Y24" s="133">
        <f>$C24*VLOOKUP($A24,'Non-energy Multiplier'!$A$1:$AQ$44,COLUMN('Non-energy Multiplier'!Y$1),0)</f>
        <v>0</v>
      </c>
      <c r="Z24" s="133">
        <f>$C24*VLOOKUP($A24,'Non-energy Multiplier'!$A$1:$AQ$44,COLUMN('Non-energy Multiplier'!Z$1),0)</f>
        <v>0</v>
      </c>
      <c r="AA24" s="133">
        <f>$C24*VLOOKUP($A24,'Non-energy Multiplier'!$A$1:$AQ$44,COLUMN('Non-energy Multiplier'!AA$1),0)</f>
        <v>0</v>
      </c>
      <c r="AB24" s="133">
        <f>$C24*VLOOKUP($A24,'Non-energy Multiplier'!$A$1:$AQ$44,COLUMN('Non-energy Multiplier'!AB$1),0)</f>
        <v>0</v>
      </c>
      <c r="AC24" s="133">
        <f>$C24*VLOOKUP($A24,'Non-energy Multiplier'!$A$1:$AQ$44,COLUMN('Non-energy Multiplier'!AC$1),0)</f>
        <v>0</v>
      </c>
      <c r="AD24" s="133">
        <f>$C24*VLOOKUP($A24,'Non-energy Multiplier'!$A$1:$AQ$44,COLUMN('Non-energy Multiplier'!AD$1),0)</f>
        <v>0</v>
      </c>
      <c r="AE24" s="133">
        <f>$C24*VLOOKUP($A24,'Non-energy Multiplier'!$A$1:$AQ$44,COLUMN('Non-energy Multiplier'!AE$1),0)</f>
        <v>0</v>
      </c>
      <c r="AF24" s="133">
        <f>$C24*VLOOKUP($A24,'Non-energy Multiplier'!$A$1:$AQ$44,COLUMN('Non-energy Multiplier'!AF$1),0)</f>
        <v>0</v>
      </c>
      <c r="AG24" s="133">
        <f>$C24*VLOOKUP($A24,'Non-energy Multiplier'!$A$1:$AQ$44,COLUMN('Non-energy Multiplier'!AG$1),0)</f>
        <v>0</v>
      </c>
      <c r="AH24" s="133">
        <f>$C24*VLOOKUP($A24,'Non-energy Multiplier'!$A$1:$AQ$44,COLUMN('Non-energy Multiplier'!AH$1),0)</f>
        <v>0</v>
      </c>
      <c r="AI24" s="133">
        <f>$C24*VLOOKUP($A24,'Non-energy Multiplier'!$A$1:$AQ$44,COLUMN('Non-energy Multiplier'!AI$1),0)</f>
        <v>0</v>
      </c>
      <c r="AJ24" s="133">
        <f>$C24*VLOOKUP($A24,'Non-energy Multiplier'!$A$1:$AQ$44,COLUMN('Non-energy Multiplier'!AJ$1),0)</f>
        <v>0</v>
      </c>
      <c r="AK24" s="133">
        <f>$C24*VLOOKUP($A24,'Non-energy Multiplier'!$A$1:$AQ$44,COLUMN('Non-energy Multiplier'!AK$1),0)</f>
        <v>0</v>
      </c>
      <c r="AL24" s="133">
        <f>$C24*VLOOKUP($A24,'Non-energy Multiplier'!$A$1:$AQ$44,COLUMN('Non-energy Multiplier'!AL$1),0)</f>
        <v>0</v>
      </c>
      <c r="AM24" s="133">
        <f>$C24*VLOOKUP($A24,'Non-energy Multiplier'!$A$1:$AQ$44,COLUMN('Non-energy Multiplier'!AM$1),0)</f>
        <v>0</v>
      </c>
      <c r="AN24" s="133">
        <f>$C24*VLOOKUP($A24,'Non-energy Multiplier'!$A$1:$AQ$44,COLUMN('Non-energy Multiplier'!AN$1),0)</f>
        <v>0</v>
      </c>
      <c r="AO24" s="133">
        <f>$C24*VLOOKUP($A24,'Non-energy Multiplier'!$A$1:$AQ$44,COLUMN('Non-energy Multiplier'!AO$1),0)</f>
        <v>0</v>
      </c>
      <c r="AP24" s="133">
        <f>$C24*VLOOKUP($A24,'Non-energy Multiplier'!$A$1:$AQ$44,COLUMN('Non-energy Multiplier'!AP$1),0)</f>
        <v>0</v>
      </c>
      <c r="AQ24" s="133">
        <f>$C24*VLOOKUP($A24,'Non-energy Multiplier'!$A$1:$AQ$44,COLUMN('Non-energy Multiplier'!AQ$1),0)</f>
        <v>0</v>
      </c>
      <c r="AR24" s="133">
        <f>VLOOKUP($A24,'Sector Match'!$A$1:$B$43,2,0)</f>
        <v>0</v>
      </c>
    </row>
    <row r="25" spans="1:44" x14ac:dyDescent="0.2">
      <c r="A25" s="12" t="s">
        <v>23</v>
      </c>
      <c r="B25" s="133">
        <f>'Non-energy Use 2019'!E138</f>
        <v>0</v>
      </c>
      <c r="C25" s="133">
        <f>'Non-energy Use 2020'!E137</f>
        <v>0</v>
      </c>
      <c r="D25" s="133">
        <f>$C25*VLOOKUP($A25,'Non-energy Multiplier'!$A$1:$AQ$44,COLUMN('Non-energy Multiplier'!D$1),0)</f>
        <v>0</v>
      </c>
      <c r="E25" s="133">
        <f>$C25*VLOOKUP($A25,'Non-energy Multiplier'!$A$1:$AQ$44,COLUMN('Non-energy Multiplier'!E$1),0)</f>
        <v>0</v>
      </c>
      <c r="F25" s="133">
        <f>$C25*VLOOKUP($A25,'Non-energy Multiplier'!$A$1:$AQ$44,COLUMN('Non-energy Multiplier'!F$1),0)</f>
        <v>0</v>
      </c>
      <c r="G25" s="133">
        <f>$C25*VLOOKUP($A25,'Non-energy Multiplier'!$A$1:$AQ$44,COLUMN('Non-energy Multiplier'!G$1),0)</f>
        <v>0</v>
      </c>
      <c r="H25" s="133">
        <f>$C25*VLOOKUP($A25,'Non-energy Multiplier'!$A$1:$AQ$44,COLUMN('Non-energy Multiplier'!H$1),0)</f>
        <v>0</v>
      </c>
      <c r="I25" s="133">
        <f>$C25*VLOOKUP($A25,'Non-energy Multiplier'!$A$1:$AQ$44,COLUMN('Non-energy Multiplier'!I$1),0)</f>
        <v>0</v>
      </c>
      <c r="J25" s="133">
        <f>$C25*VLOOKUP($A25,'Non-energy Multiplier'!$A$1:$AQ$44,COLUMN('Non-energy Multiplier'!J$1),0)</f>
        <v>0</v>
      </c>
      <c r="K25" s="133">
        <f>$C25*VLOOKUP($A25,'Non-energy Multiplier'!$A$1:$AQ$44,COLUMN('Non-energy Multiplier'!K$1),0)</f>
        <v>0</v>
      </c>
      <c r="L25" s="133">
        <f>$C25*VLOOKUP($A25,'Non-energy Multiplier'!$A$1:$AQ$44,COLUMN('Non-energy Multiplier'!L$1),0)</f>
        <v>0</v>
      </c>
      <c r="M25" s="133">
        <f>$C25*VLOOKUP($A25,'Non-energy Multiplier'!$A$1:$AQ$44,COLUMN('Non-energy Multiplier'!M$1),0)</f>
        <v>0</v>
      </c>
      <c r="N25" s="133">
        <f>$C25*VLOOKUP($A25,'Non-energy Multiplier'!$A$1:$AQ$44,COLUMN('Non-energy Multiplier'!N$1),0)</f>
        <v>0</v>
      </c>
      <c r="O25" s="133">
        <f>$C25*VLOOKUP($A25,'Non-energy Multiplier'!$A$1:$AQ$44,COLUMN('Non-energy Multiplier'!O$1),0)</f>
        <v>0</v>
      </c>
      <c r="P25" s="133">
        <f>$C25*VLOOKUP($A25,'Non-energy Multiplier'!$A$1:$AQ$44,COLUMN('Non-energy Multiplier'!P$1),0)</f>
        <v>0</v>
      </c>
      <c r="Q25" s="133">
        <f>$C25*VLOOKUP($A25,'Non-energy Multiplier'!$A$1:$AQ$44,COLUMN('Non-energy Multiplier'!Q$1),0)</f>
        <v>0</v>
      </c>
      <c r="R25" s="133">
        <f>$C25*VLOOKUP($A25,'Non-energy Multiplier'!$A$1:$AQ$44,COLUMN('Non-energy Multiplier'!R$1),0)</f>
        <v>0</v>
      </c>
      <c r="S25" s="133">
        <f>$C25*VLOOKUP($A25,'Non-energy Multiplier'!$A$1:$AQ$44,COLUMN('Non-energy Multiplier'!S$1),0)</f>
        <v>0</v>
      </c>
      <c r="T25" s="133">
        <f>$C25*VLOOKUP($A25,'Non-energy Multiplier'!$A$1:$AQ$44,COLUMN('Non-energy Multiplier'!T$1),0)</f>
        <v>0</v>
      </c>
      <c r="U25" s="133">
        <f>$C25*VLOOKUP($A25,'Non-energy Multiplier'!$A$1:$AQ$44,COLUMN('Non-energy Multiplier'!U$1),0)</f>
        <v>0</v>
      </c>
      <c r="V25" s="133">
        <f>$C25*VLOOKUP($A25,'Non-energy Multiplier'!$A$1:$AQ$44,COLUMN('Non-energy Multiplier'!V$1),0)</f>
        <v>0</v>
      </c>
      <c r="W25" s="133">
        <f>$C25*VLOOKUP($A25,'Non-energy Multiplier'!$A$1:$AQ$44,COLUMN('Non-energy Multiplier'!W$1),0)</f>
        <v>0</v>
      </c>
      <c r="X25" s="133">
        <f>$C25*VLOOKUP($A25,'Non-energy Multiplier'!$A$1:$AQ$44,COLUMN('Non-energy Multiplier'!X$1),0)</f>
        <v>0</v>
      </c>
      <c r="Y25" s="133">
        <f>$C25*VLOOKUP($A25,'Non-energy Multiplier'!$A$1:$AQ$44,COLUMN('Non-energy Multiplier'!Y$1),0)</f>
        <v>0</v>
      </c>
      <c r="Z25" s="133">
        <f>$C25*VLOOKUP($A25,'Non-energy Multiplier'!$A$1:$AQ$44,COLUMN('Non-energy Multiplier'!Z$1),0)</f>
        <v>0</v>
      </c>
      <c r="AA25" s="133">
        <f>$C25*VLOOKUP($A25,'Non-energy Multiplier'!$A$1:$AQ$44,COLUMN('Non-energy Multiplier'!AA$1),0)</f>
        <v>0</v>
      </c>
      <c r="AB25" s="133">
        <f>$C25*VLOOKUP($A25,'Non-energy Multiplier'!$A$1:$AQ$44,COLUMN('Non-energy Multiplier'!AB$1),0)</f>
        <v>0</v>
      </c>
      <c r="AC25" s="133">
        <f>$C25*VLOOKUP($A25,'Non-energy Multiplier'!$A$1:$AQ$44,COLUMN('Non-energy Multiplier'!AC$1),0)</f>
        <v>0</v>
      </c>
      <c r="AD25" s="133">
        <f>$C25*VLOOKUP($A25,'Non-energy Multiplier'!$A$1:$AQ$44,COLUMN('Non-energy Multiplier'!AD$1),0)</f>
        <v>0</v>
      </c>
      <c r="AE25" s="133">
        <f>$C25*VLOOKUP($A25,'Non-energy Multiplier'!$A$1:$AQ$44,COLUMN('Non-energy Multiplier'!AE$1),0)</f>
        <v>0</v>
      </c>
      <c r="AF25" s="133">
        <f>$C25*VLOOKUP($A25,'Non-energy Multiplier'!$A$1:$AQ$44,COLUMN('Non-energy Multiplier'!AF$1),0)</f>
        <v>0</v>
      </c>
      <c r="AG25" s="133">
        <f>$C25*VLOOKUP($A25,'Non-energy Multiplier'!$A$1:$AQ$44,COLUMN('Non-energy Multiplier'!AG$1),0)</f>
        <v>0</v>
      </c>
      <c r="AH25" s="133">
        <f>$C25*VLOOKUP($A25,'Non-energy Multiplier'!$A$1:$AQ$44,COLUMN('Non-energy Multiplier'!AH$1),0)</f>
        <v>0</v>
      </c>
      <c r="AI25" s="133">
        <f>$C25*VLOOKUP($A25,'Non-energy Multiplier'!$A$1:$AQ$44,COLUMN('Non-energy Multiplier'!AI$1),0)</f>
        <v>0</v>
      </c>
      <c r="AJ25" s="133">
        <f>$C25*VLOOKUP($A25,'Non-energy Multiplier'!$A$1:$AQ$44,COLUMN('Non-energy Multiplier'!AJ$1),0)</f>
        <v>0</v>
      </c>
      <c r="AK25" s="133">
        <f>$C25*VLOOKUP($A25,'Non-energy Multiplier'!$A$1:$AQ$44,COLUMN('Non-energy Multiplier'!AK$1),0)</f>
        <v>0</v>
      </c>
      <c r="AL25" s="133">
        <f>$C25*VLOOKUP($A25,'Non-energy Multiplier'!$A$1:$AQ$44,COLUMN('Non-energy Multiplier'!AL$1),0)</f>
        <v>0</v>
      </c>
      <c r="AM25" s="133">
        <f>$C25*VLOOKUP($A25,'Non-energy Multiplier'!$A$1:$AQ$44,COLUMN('Non-energy Multiplier'!AM$1),0)</f>
        <v>0</v>
      </c>
      <c r="AN25" s="133">
        <f>$C25*VLOOKUP($A25,'Non-energy Multiplier'!$A$1:$AQ$44,COLUMN('Non-energy Multiplier'!AN$1),0)</f>
        <v>0</v>
      </c>
      <c r="AO25" s="133">
        <f>$C25*VLOOKUP($A25,'Non-energy Multiplier'!$A$1:$AQ$44,COLUMN('Non-energy Multiplier'!AO$1),0)</f>
        <v>0</v>
      </c>
      <c r="AP25" s="133">
        <f>$C25*VLOOKUP($A25,'Non-energy Multiplier'!$A$1:$AQ$44,COLUMN('Non-energy Multiplier'!AP$1),0)</f>
        <v>0</v>
      </c>
      <c r="AQ25" s="133">
        <f>$C25*VLOOKUP($A25,'Non-energy Multiplier'!$A$1:$AQ$44,COLUMN('Non-energy Multiplier'!AQ$1),0)</f>
        <v>0</v>
      </c>
      <c r="AR25" s="133" t="str">
        <f>VLOOKUP($A25,'Sector Match'!$A$1:$B$43,2,0)</f>
        <v>chemicals 20</v>
      </c>
    </row>
    <row r="26" spans="1:44" x14ac:dyDescent="0.2">
      <c r="A26" s="12" t="s">
        <v>24</v>
      </c>
      <c r="B26" s="133">
        <f>'Non-energy Use 2019'!E139</f>
        <v>439850744191.71313</v>
      </c>
      <c r="C26" s="133">
        <f>'Non-energy Use 2020'!E138</f>
        <v>456648929798.03918</v>
      </c>
      <c r="D26" s="133">
        <f>$C26*VLOOKUP($A26,'Non-energy Multiplier'!$A$1:$AQ$44,COLUMN('Non-energy Multiplier'!D$1),0)</f>
        <v>505411835400.72717</v>
      </c>
      <c r="E26" s="133">
        <f>$C26*VLOOKUP($A26,'Non-energy Multiplier'!$A$1:$AQ$44,COLUMN('Non-energy Multiplier'!E$1),0)</f>
        <v>504172062126.44495</v>
      </c>
      <c r="F26" s="133">
        <f>$C26*VLOOKUP($A26,'Non-energy Multiplier'!$A$1:$AQ$44,COLUMN('Non-energy Multiplier'!F$1),0)</f>
        <v>511500885984.12244</v>
      </c>
      <c r="G26" s="133">
        <f>$C26*VLOOKUP($A26,'Non-energy Multiplier'!$A$1:$AQ$44,COLUMN('Non-energy Multiplier'!G$1),0)</f>
        <v>529441442167.85687</v>
      </c>
      <c r="H26" s="133">
        <f>$C26*VLOOKUP($A26,'Non-energy Multiplier'!$A$1:$AQ$44,COLUMN('Non-energy Multiplier'!H$1),0)</f>
        <v>551755224972.23376</v>
      </c>
      <c r="I26" s="133">
        <f>$C26*VLOOKUP($A26,'Non-energy Multiplier'!$A$1:$AQ$44,COLUMN('Non-energy Multiplier'!I$1),0)</f>
        <v>572594695442.75781</v>
      </c>
      <c r="J26" s="133">
        <f>$C26*VLOOKUP($A26,'Non-energy Multiplier'!$A$1:$AQ$44,COLUMN('Non-energy Multiplier'!J$1),0)</f>
        <v>590452753983.94055</v>
      </c>
      <c r="K26" s="133">
        <f>$C26*VLOOKUP($A26,'Non-energy Multiplier'!$A$1:$AQ$44,COLUMN('Non-energy Multiplier'!K$1),0)</f>
        <v>605043901126.65283</v>
      </c>
      <c r="L26" s="133">
        <f>$C26*VLOOKUP($A26,'Non-energy Multiplier'!$A$1:$AQ$44,COLUMN('Non-energy Multiplier'!L$1),0)</f>
        <v>616140081752.79614</v>
      </c>
      <c r="M26" s="133">
        <f>$C26*VLOOKUP($A26,'Non-energy Multiplier'!$A$1:$AQ$44,COLUMN('Non-energy Multiplier'!M$1),0)</f>
        <v>623576603094.05322</v>
      </c>
      <c r="N26" s="133">
        <f>$C26*VLOOKUP($A26,'Non-energy Multiplier'!$A$1:$AQ$44,COLUMN('Non-energy Multiplier'!N$1),0)</f>
        <v>627379976847.62195</v>
      </c>
      <c r="O26" s="133">
        <f>$C26*VLOOKUP($A26,'Non-energy Multiplier'!$A$1:$AQ$44,COLUMN('Non-energy Multiplier'!O$1),0)</f>
        <v>628141985721.28979</v>
      </c>
      <c r="P26" s="133">
        <f>$C26*VLOOKUP($A26,'Non-energy Multiplier'!$A$1:$AQ$44,COLUMN('Non-energy Multiplier'!P$1),0)</f>
        <v>626632527588.73889</v>
      </c>
      <c r="Q26" s="133">
        <f>$C26*VLOOKUP($A26,'Non-energy Multiplier'!$A$1:$AQ$44,COLUMN('Non-energy Multiplier'!Q$1),0)</f>
        <v>623645228337.51013</v>
      </c>
      <c r="R26" s="133">
        <f>$C26*VLOOKUP($A26,'Non-energy Multiplier'!$A$1:$AQ$44,COLUMN('Non-energy Multiplier'!R$1),0)</f>
        <v>619973955223.94373</v>
      </c>
      <c r="S26" s="133">
        <f>$C26*VLOOKUP($A26,'Non-energy Multiplier'!$A$1:$AQ$44,COLUMN('Non-energy Multiplier'!S$1),0)</f>
        <v>616272095060.1582</v>
      </c>
      <c r="T26" s="133">
        <f>$C26*VLOOKUP($A26,'Non-energy Multiplier'!$A$1:$AQ$44,COLUMN('Non-energy Multiplier'!T$1),0)</f>
        <v>612672708842.255</v>
      </c>
      <c r="U26" s="133">
        <f>$C26*VLOOKUP($A26,'Non-energy Multiplier'!$A$1:$AQ$44,COLUMN('Non-energy Multiplier'!U$1),0)</f>
        <v>609180128973.26782</v>
      </c>
      <c r="V26" s="133">
        <f>$C26*VLOOKUP($A26,'Non-energy Multiplier'!$A$1:$AQ$44,COLUMN('Non-energy Multiplier'!V$1),0)</f>
        <v>605798605632.11523</v>
      </c>
      <c r="W26" s="133">
        <f>$C26*VLOOKUP($A26,'Non-energy Multiplier'!$A$1:$AQ$44,COLUMN('Non-energy Multiplier'!W$1),0)</f>
        <v>602532315993.96326</v>
      </c>
      <c r="X26" s="133">
        <f>$C26*VLOOKUP($A26,'Non-energy Multiplier'!$A$1:$AQ$44,COLUMN('Non-energy Multiplier'!X$1),0)</f>
        <v>599385373749.28418</v>
      </c>
      <c r="Y26" s="133">
        <f>$C26*VLOOKUP($A26,'Non-energy Multiplier'!$A$1:$AQ$44,COLUMN('Non-energy Multiplier'!Y$1),0)</f>
        <v>596361838918.96985</v>
      </c>
      <c r="Z26" s="133">
        <f>$C26*VLOOKUP($A26,'Non-energy Multiplier'!$A$1:$AQ$44,COLUMN('Non-energy Multiplier'!Z$1),0)</f>
        <v>593465727965.14673</v>
      </c>
      <c r="AA26" s="133">
        <f>$C26*VLOOKUP($A26,'Non-energy Multiplier'!$A$1:$AQ$44,COLUMN('Non-energy Multiplier'!AA$1),0)</f>
        <v>590701024199.72424</v>
      </c>
      <c r="AB26" s="133">
        <f>$C26*VLOOKUP($A26,'Non-energy Multiplier'!$A$1:$AQ$44,COLUMN('Non-energy Multiplier'!AB$1),0)</f>
        <v>588071688495.12488</v>
      </c>
      <c r="AC26" s="133">
        <f>$C26*VLOOKUP($A26,'Non-energy Multiplier'!$A$1:$AQ$44,COLUMN('Non-energy Multiplier'!AC$1),0)</f>
        <v>585581670304.1521</v>
      </c>
      <c r="AD26" s="133">
        <f>$C26*VLOOKUP($A26,'Non-energy Multiplier'!$A$1:$AQ$44,COLUMN('Non-energy Multiplier'!AD$1),0)</f>
        <v>583234918998.55933</v>
      </c>
      <c r="AE26" s="133">
        <f>$C26*VLOOKUP($A26,'Non-energy Multiplier'!$A$1:$AQ$44,COLUMN('Non-energy Multiplier'!AE$1),0)</f>
        <v>581035395538.55835</v>
      </c>
      <c r="AF26" s="133">
        <f>$C26*VLOOKUP($A26,'Non-energy Multiplier'!$A$1:$AQ$44,COLUMN('Non-energy Multiplier'!AF$1),0)</f>
        <v>578987084488.26819</v>
      </c>
      <c r="AG26" s="133">
        <f>$C26*VLOOKUP($A26,'Non-energy Multiplier'!$A$1:$AQ$44,COLUMN('Non-energy Multiplier'!AG$1),0)</f>
        <v>577094006394.99915</v>
      </c>
      <c r="AH26" s="133">
        <f>$C26*VLOOKUP($A26,'Non-energy Multiplier'!$A$1:$AQ$44,COLUMN('Non-energy Multiplier'!AH$1),0)</f>
        <v>575360230553.26831</v>
      </c>
      <c r="AI26" s="133">
        <f>$C26*VLOOKUP($A26,'Non-energy Multiplier'!$A$1:$AQ$44,COLUMN('Non-energy Multiplier'!AI$1),0)</f>
        <v>573789888177.57166</v>
      </c>
      <c r="AJ26" s="133">
        <f>$C26*VLOOKUP($A26,'Non-energy Multiplier'!$A$1:$AQ$44,COLUMN('Non-energy Multiplier'!AJ$1),0)</f>
        <v>572387186011.20215</v>
      </c>
      <c r="AK26" s="133">
        <f>$C26*VLOOKUP($A26,'Non-energy Multiplier'!$A$1:$AQ$44,COLUMN('Non-energy Multiplier'!AK$1),0)</f>
        <v>571156420401.8457</v>
      </c>
      <c r="AL26" s="133">
        <f>$C26*VLOOKUP($A26,'Non-energy Multiplier'!$A$1:$AQ$44,COLUMN('Non-energy Multiplier'!AL$1),0)</f>
        <v>570101991878.30322</v>
      </c>
      <c r="AM26" s="133">
        <f>$C26*VLOOKUP($A26,'Non-energy Multiplier'!$A$1:$AQ$44,COLUMN('Non-energy Multiplier'!AM$1),0)</f>
        <v>569228420266.49353</v>
      </c>
      <c r="AN26" s="133">
        <f>$C26*VLOOKUP($A26,'Non-energy Multiplier'!$A$1:$AQ$44,COLUMN('Non-energy Multiplier'!AN$1),0)</f>
        <v>568540360386.92383</v>
      </c>
      <c r="AO26" s="133">
        <f>$C26*VLOOKUP($A26,'Non-energy Multiplier'!$A$1:$AQ$44,COLUMN('Non-energy Multiplier'!AO$1),0)</f>
        <v>568042618380.08008</v>
      </c>
      <c r="AP26" s="133">
        <f>$C26*VLOOKUP($A26,'Non-energy Multiplier'!$A$1:$AQ$44,COLUMN('Non-energy Multiplier'!AP$1),0)</f>
        <v>567740168710.74048</v>
      </c>
      <c r="AQ26" s="133">
        <f>$C26*VLOOKUP($A26,'Non-energy Multiplier'!$A$1:$AQ$44,COLUMN('Non-energy Multiplier'!AQ$1),0)</f>
        <v>567638171907.08569</v>
      </c>
      <c r="AR26" s="133" t="str">
        <f>VLOOKUP($A26,'Sector Match'!$A$1:$B$43,2,0)</f>
        <v>rubber and plastic products 22</v>
      </c>
    </row>
    <row r="27" spans="1:44" x14ac:dyDescent="0.2">
      <c r="A27" s="12" t="s">
        <v>25</v>
      </c>
      <c r="B27" s="133">
        <f>'Non-energy Use 2019'!E140</f>
        <v>2919088048858.2959</v>
      </c>
      <c r="C27" s="133">
        <f>'Non-energy Use 2020'!E139</f>
        <v>1999180577760.5007</v>
      </c>
      <c r="D27" s="133">
        <f>$C27*VLOOKUP($A27,'Non-energy Multiplier'!$A$1:$AQ$44,COLUMN('Non-energy Multiplier'!D$1),0)</f>
        <v>2020703741406.0688</v>
      </c>
      <c r="E27" s="133">
        <f>$C27*VLOOKUP($A27,'Non-energy Multiplier'!$A$1:$AQ$44,COLUMN('Non-energy Multiplier'!E$1),0)</f>
        <v>2052271048086.2356</v>
      </c>
      <c r="F27" s="133">
        <f>$C27*VLOOKUP($A27,'Non-energy Multiplier'!$A$1:$AQ$44,COLUMN('Non-energy Multiplier'!F$1),0)</f>
        <v>2083838354766.4021</v>
      </c>
      <c r="G27" s="133">
        <f>$C27*VLOOKUP($A27,'Non-energy Multiplier'!$A$1:$AQ$44,COLUMN('Non-energy Multiplier'!G$1),0)</f>
        <v>2113253345082.012</v>
      </c>
      <c r="H27" s="133">
        <f>$C27*VLOOKUP($A27,'Non-energy Multiplier'!$A$1:$AQ$44,COLUMN('Non-energy Multiplier'!H$1),0)</f>
        <v>2142668335397.6216</v>
      </c>
      <c r="I27" s="133">
        <f>$C27*VLOOKUP($A27,'Non-energy Multiplier'!$A$1:$AQ$44,COLUMN('Non-energy Multiplier'!I$1),0)</f>
        <v>2169835500896.2771</v>
      </c>
      <c r="J27" s="133">
        <f>$C27*VLOOKUP($A27,'Non-energy Multiplier'!$A$1:$AQ$44,COLUMN('Non-energy Multiplier'!J$1),0)</f>
        <v>2197002666394.9321</v>
      </c>
      <c r="K27" s="133">
        <f>$C27*VLOOKUP($A27,'Non-energy Multiplier'!$A$1:$AQ$44,COLUMN('Non-energy Multiplier'!K$1),0)</f>
        <v>2224169831893.5869</v>
      </c>
      <c r="L27" s="133">
        <f>$C27*VLOOKUP($A27,'Non-energy Multiplier'!$A$1:$AQ$44,COLUMN('Non-energy Multiplier'!L$1),0)</f>
        <v>2251336997392.2427</v>
      </c>
      <c r="M27" s="133">
        <f>$C27*VLOOKUP($A27,'Non-energy Multiplier'!$A$1:$AQ$44,COLUMN('Non-energy Multiplier'!M$1),0)</f>
        <v>2278504162890.8975</v>
      </c>
      <c r="N27" s="133">
        <f>$C27*VLOOKUP($A27,'Non-energy Multiplier'!$A$1:$AQ$44,COLUMN('Non-energy Multiplier'!N$1),0)</f>
        <v>2252718718094.5083</v>
      </c>
      <c r="O27" s="133">
        <f>$C27*VLOOKUP($A27,'Non-energy Multiplier'!$A$1:$AQ$44,COLUMN('Non-energy Multiplier'!O$1),0)</f>
        <v>2226933273298.1187</v>
      </c>
      <c r="P27" s="133">
        <f>$C27*VLOOKUP($A27,'Non-energy Multiplier'!$A$1:$AQ$44,COLUMN('Non-energy Multiplier'!P$1),0)</f>
        <v>2201147828501.7295</v>
      </c>
      <c r="Q27" s="133">
        <f>$C27*VLOOKUP($A27,'Non-energy Multiplier'!$A$1:$AQ$44,COLUMN('Non-energy Multiplier'!Q$1),0)</f>
        <v>2175362383705.3398</v>
      </c>
      <c r="R27" s="133">
        <f>$C27*VLOOKUP($A27,'Non-energy Multiplier'!$A$1:$AQ$44,COLUMN('Non-energy Multiplier'!R$1),0)</f>
        <v>2149576938908.9504</v>
      </c>
      <c r="S27" s="133">
        <f>$C27*VLOOKUP($A27,'Non-energy Multiplier'!$A$1:$AQ$44,COLUMN('Non-energy Multiplier'!S$1),0)</f>
        <v>2112771103390.625</v>
      </c>
      <c r="T27" s="133">
        <f>$C27*VLOOKUP($A27,'Non-energy Multiplier'!$A$1:$AQ$44,COLUMN('Non-energy Multiplier'!T$1),0)</f>
        <v>2075965267872.2996</v>
      </c>
      <c r="U27" s="133">
        <f>$C27*VLOOKUP($A27,'Non-energy Multiplier'!$A$1:$AQ$44,COLUMN('Non-energy Multiplier'!U$1),0)</f>
        <v>2039159432353.9739</v>
      </c>
      <c r="V27" s="133">
        <f>$C27*VLOOKUP($A27,'Non-energy Multiplier'!$A$1:$AQ$44,COLUMN('Non-energy Multiplier'!V$1),0)</f>
        <v>2002353596835.6484</v>
      </c>
      <c r="W27" s="133">
        <f>$C27*VLOOKUP($A27,'Non-energy Multiplier'!$A$1:$AQ$44,COLUMN('Non-energy Multiplier'!W$1),0)</f>
        <v>1965547761317.323</v>
      </c>
      <c r="X27" s="133">
        <f>$C27*VLOOKUP($A27,'Non-energy Multiplier'!$A$1:$AQ$44,COLUMN('Non-energy Multiplier'!X$1),0)</f>
        <v>1915071568319.5759</v>
      </c>
      <c r="Y27" s="133">
        <f>$C27*VLOOKUP($A27,'Non-energy Multiplier'!$A$1:$AQ$44,COLUMN('Non-energy Multiplier'!Y$1),0)</f>
        <v>1864595375321.8289</v>
      </c>
      <c r="Z27" s="133">
        <f>$C27*VLOOKUP($A27,'Non-energy Multiplier'!$A$1:$AQ$44,COLUMN('Non-energy Multiplier'!Z$1),0)</f>
        <v>1814119182324.0815</v>
      </c>
      <c r="AA27" s="133">
        <f>$C27*VLOOKUP($A27,'Non-energy Multiplier'!$A$1:$AQ$44,COLUMN('Non-energy Multiplier'!AA$1),0)</f>
        <v>1763642989326.3345</v>
      </c>
      <c r="AB27" s="133">
        <f>$C27*VLOOKUP($A27,'Non-energy Multiplier'!$A$1:$AQ$44,COLUMN('Non-energy Multiplier'!AB$1),0)</f>
        <v>1713166796328.5874</v>
      </c>
      <c r="AC27" s="133">
        <f>$C27*VLOOKUP($A27,'Non-energy Multiplier'!$A$1:$AQ$44,COLUMN('Non-energy Multiplier'!AC$1),0)</f>
        <v>1674191592557.9124</v>
      </c>
      <c r="AD27" s="133">
        <f>$C27*VLOOKUP($A27,'Non-energy Multiplier'!$A$1:$AQ$44,COLUMN('Non-energy Multiplier'!AD$1),0)</f>
        <v>1635216388787.2373</v>
      </c>
      <c r="AE27" s="133">
        <f>$C27*VLOOKUP($A27,'Non-energy Multiplier'!$A$1:$AQ$44,COLUMN('Non-energy Multiplier'!AE$1),0)</f>
        <v>1596241185016.562</v>
      </c>
      <c r="AF27" s="133">
        <f>$C27*VLOOKUP($A27,'Non-energy Multiplier'!$A$1:$AQ$44,COLUMN('Non-energy Multiplier'!AF$1),0)</f>
        <v>1557265981245.8872</v>
      </c>
      <c r="AG27" s="133">
        <f>$C27*VLOOKUP($A27,'Non-energy Multiplier'!$A$1:$AQ$44,COLUMN('Non-energy Multiplier'!AG$1),0)</f>
        <v>1518290777475.2119</v>
      </c>
      <c r="AH27" s="133">
        <f>$C27*VLOOKUP($A27,'Non-energy Multiplier'!$A$1:$AQ$44,COLUMN('Non-energy Multiplier'!AH$1),0)</f>
        <v>1494848250391.3601</v>
      </c>
      <c r="AI27" s="133">
        <f>$C27*VLOOKUP($A27,'Non-energy Multiplier'!$A$1:$AQ$44,COLUMN('Non-energy Multiplier'!AI$1),0)</f>
        <v>1471405723307.5081</v>
      </c>
      <c r="AJ27" s="133">
        <f>$C27*VLOOKUP($A27,'Non-energy Multiplier'!$A$1:$AQ$44,COLUMN('Non-energy Multiplier'!AJ$1),0)</f>
        <v>1447963196223.6563</v>
      </c>
      <c r="AK27" s="133">
        <f>$C27*VLOOKUP($A27,'Non-energy Multiplier'!$A$1:$AQ$44,COLUMN('Non-energy Multiplier'!AK$1),0)</f>
        <v>1424520669139.8044</v>
      </c>
      <c r="AL27" s="133">
        <f>$C27*VLOOKUP($A27,'Non-energy Multiplier'!$A$1:$AQ$44,COLUMN('Non-energy Multiplier'!AL$1),0)</f>
        <v>1401078142055.9526</v>
      </c>
      <c r="AM27" s="133">
        <f>$C27*VLOOKUP($A27,'Non-energy Multiplier'!$A$1:$AQ$44,COLUMN('Non-energy Multiplier'!AM$1),0)</f>
        <v>1389373904089.8701</v>
      </c>
      <c r="AN27" s="133">
        <f>$C27*VLOOKUP($A27,'Non-energy Multiplier'!$A$1:$AQ$44,COLUMN('Non-energy Multiplier'!AN$1),0)</f>
        <v>1377669666123.7874</v>
      </c>
      <c r="AO27" s="133">
        <f>$C27*VLOOKUP($A27,'Non-energy Multiplier'!$A$1:$AQ$44,COLUMN('Non-energy Multiplier'!AO$1),0)</f>
        <v>1365965428157.7048</v>
      </c>
      <c r="AP27" s="133">
        <f>$C27*VLOOKUP($A27,'Non-energy Multiplier'!$A$1:$AQ$44,COLUMN('Non-energy Multiplier'!AP$1),0)</f>
        <v>1354261190191.6223</v>
      </c>
      <c r="AQ27" s="133">
        <f>$C27*VLOOKUP($A27,'Non-energy Multiplier'!$A$1:$AQ$44,COLUMN('Non-energy Multiplier'!AQ$1),0)</f>
        <v>1342556952225.5393</v>
      </c>
      <c r="AR27" s="133" t="str">
        <f>VLOOKUP($A27,'Sector Match'!$A$1:$B$43,2,0)</f>
        <v>cement and other nonmetallic minerals 239</v>
      </c>
    </row>
    <row r="28" spans="1:44" x14ac:dyDescent="0.2">
      <c r="A28" s="12" t="s">
        <v>26</v>
      </c>
      <c r="B28" s="133">
        <f>'Non-energy Use 2019'!E141</f>
        <v>39953312593953.031</v>
      </c>
      <c r="C28" s="133">
        <f>'Non-energy Use 2020'!E140</f>
        <v>39723121778201.977</v>
      </c>
      <c r="D28" s="133">
        <f>$C28*VLOOKUP($A28,'Non-energy Multiplier'!$A$1:$AQ$44,COLUMN('Non-energy Multiplier'!D$1),0)</f>
        <v>41238712823844.102</v>
      </c>
      <c r="E28" s="133">
        <f>$C28*VLOOKUP($A28,'Non-energy Multiplier'!$A$1:$AQ$44,COLUMN('Non-energy Multiplier'!E$1),0)</f>
        <v>43461579690785.891</v>
      </c>
      <c r="F28" s="133">
        <f>$C28*VLOOKUP($A28,'Non-energy Multiplier'!$A$1:$AQ$44,COLUMN('Non-energy Multiplier'!F$1),0)</f>
        <v>45684446557727.68</v>
      </c>
      <c r="G28" s="133">
        <f>$C28*VLOOKUP($A28,'Non-energy Multiplier'!$A$1:$AQ$44,COLUMN('Non-energy Multiplier'!G$1),0)</f>
        <v>47755754320105.25</v>
      </c>
      <c r="H28" s="133">
        <f>$C28*VLOOKUP($A28,'Non-energy Multiplier'!$A$1:$AQ$44,COLUMN('Non-energy Multiplier'!H$1),0)</f>
        <v>49827062082482.813</v>
      </c>
      <c r="I28" s="133">
        <f>$C28*VLOOKUP($A28,'Non-energy Multiplier'!$A$1:$AQ$44,COLUMN('Non-energy Multiplier'!I$1),0)</f>
        <v>50934330128760.211</v>
      </c>
      <c r="J28" s="133">
        <f>$C28*VLOOKUP($A28,'Non-energy Multiplier'!$A$1:$AQ$44,COLUMN('Non-energy Multiplier'!J$1),0)</f>
        <v>52041598175037.602</v>
      </c>
      <c r="K28" s="133">
        <f>$C28*VLOOKUP($A28,'Non-energy Multiplier'!$A$1:$AQ$44,COLUMN('Non-energy Multiplier'!K$1),0)</f>
        <v>53148866221315</v>
      </c>
      <c r="L28" s="133">
        <f>$C28*VLOOKUP($A28,'Non-energy Multiplier'!$A$1:$AQ$44,COLUMN('Non-energy Multiplier'!L$1),0)</f>
        <v>54256134267592.406</v>
      </c>
      <c r="M28" s="133">
        <f>$C28*VLOOKUP($A28,'Non-energy Multiplier'!$A$1:$AQ$44,COLUMN('Non-energy Multiplier'!M$1),0)</f>
        <v>55363402313869.797</v>
      </c>
      <c r="N28" s="133">
        <f>$C28*VLOOKUP($A28,'Non-energy Multiplier'!$A$1:$AQ$44,COLUMN('Non-energy Multiplier'!N$1),0)</f>
        <v>55442492888603.898</v>
      </c>
      <c r="O28" s="133">
        <f>$C28*VLOOKUP($A28,'Non-energy Multiplier'!$A$1:$AQ$44,COLUMN('Non-energy Multiplier'!O$1),0)</f>
        <v>55521583463337.992</v>
      </c>
      <c r="P28" s="133">
        <f>$C28*VLOOKUP($A28,'Non-energy Multiplier'!$A$1:$AQ$44,COLUMN('Non-energy Multiplier'!P$1),0)</f>
        <v>55600674038072.094</v>
      </c>
      <c r="Q28" s="133">
        <f>$C28*VLOOKUP($A28,'Non-energy Multiplier'!$A$1:$AQ$44,COLUMN('Non-energy Multiplier'!Q$1),0)</f>
        <v>55679764612806.195</v>
      </c>
      <c r="R28" s="133">
        <f>$C28*VLOOKUP($A28,'Non-energy Multiplier'!$A$1:$AQ$44,COLUMN('Non-energy Multiplier'!R$1),0)</f>
        <v>55758855187540.297</v>
      </c>
      <c r="S28" s="133">
        <f>$C28*VLOOKUP($A28,'Non-energy Multiplier'!$A$1:$AQ$44,COLUMN('Non-energy Multiplier'!S$1),0)</f>
        <v>55126130589667.492</v>
      </c>
      <c r="T28" s="133">
        <f>$C28*VLOOKUP($A28,'Non-energy Multiplier'!$A$1:$AQ$44,COLUMN('Non-energy Multiplier'!T$1),0)</f>
        <v>54493405991794.695</v>
      </c>
      <c r="U28" s="133">
        <f>$C28*VLOOKUP($A28,'Non-energy Multiplier'!$A$1:$AQ$44,COLUMN('Non-energy Multiplier'!U$1),0)</f>
        <v>53860681393921.898</v>
      </c>
      <c r="V28" s="133">
        <f>$C28*VLOOKUP($A28,'Non-energy Multiplier'!$A$1:$AQ$44,COLUMN('Non-energy Multiplier'!V$1),0)</f>
        <v>53227956796049.109</v>
      </c>
      <c r="W28" s="133">
        <f>$C28*VLOOKUP($A28,'Non-energy Multiplier'!$A$1:$AQ$44,COLUMN('Non-energy Multiplier'!W$1),0)</f>
        <v>52595232198176.305</v>
      </c>
      <c r="X28" s="133">
        <f>$C28*VLOOKUP($A28,'Non-energy Multiplier'!$A$1:$AQ$44,COLUMN('Non-energy Multiplier'!X$1),0)</f>
        <v>51408873577164.805</v>
      </c>
      <c r="Y28" s="133">
        <f>$C28*VLOOKUP($A28,'Non-energy Multiplier'!$A$1:$AQ$44,COLUMN('Non-energy Multiplier'!Y$1),0)</f>
        <v>50222514956153.313</v>
      </c>
      <c r="Z28" s="133">
        <f>$C28*VLOOKUP($A28,'Non-energy Multiplier'!$A$1:$AQ$44,COLUMN('Non-energy Multiplier'!Z$1),0)</f>
        <v>49036156335141.82</v>
      </c>
      <c r="AA28" s="133">
        <f>$C28*VLOOKUP($A28,'Non-energy Multiplier'!$A$1:$AQ$44,COLUMN('Non-energy Multiplier'!AA$1),0)</f>
        <v>47849797714130.32</v>
      </c>
      <c r="AB28" s="133">
        <f>$C28*VLOOKUP($A28,'Non-energy Multiplier'!$A$1:$AQ$44,COLUMN('Non-energy Multiplier'!AB$1),0)</f>
        <v>46663439093118.828</v>
      </c>
      <c r="AC28" s="133">
        <f>$C28*VLOOKUP($A28,'Non-energy Multiplier'!$A$1:$AQ$44,COLUMN('Non-energy Multiplier'!AC$1),0)</f>
        <v>45477080472107.336</v>
      </c>
      <c r="AD28" s="133">
        <f>$C28*VLOOKUP($A28,'Non-energy Multiplier'!$A$1:$AQ$44,COLUMN('Non-energy Multiplier'!AD$1),0)</f>
        <v>44290721851095.836</v>
      </c>
      <c r="AE28" s="133">
        <f>$C28*VLOOKUP($A28,'Non-energy Multiplier'!$A$1:$AQ$44,COLUMN('Non-energy Multiplier'!AE$1),0)</f>
        <v>43104363230084.344</v>
      </c>
      <c r="AF28" s="133">
        <f>$C28*VLOOKUP($A28,'Non-energy Multiplier'!$A$1:$AQ$44,COLUMN('Non-energy Multiplier'!AF$1),0)</f>
        <v>41918004609072.844</v>
      </c>
      <c r="AG28" s="133">
        <f>$C28*VLOOKUP($A28,'Non-energy Multiplier'!$A$1:$AQ$44,COLUMN('Non-energy Multiplier'!AG$1),0)</f>
        <v>40731645988061.344</v>
      </c>
      <c r="AH28" s="133">
        <f>$C28*VLOOKUP($A28,'Non-energy Multiplier'!$A$1:$AQ$44,COLUMN('Non-energy Multiplier'!AH$1),0)</f>
        <v>39703468516518.055</v>
      </c>
      <c r="AI28" s="133">
        <f>$C28*VLOOKUP($A28,'Non-energy Multiplier'!$A$1:$AQ$44,COLUMN('Non-energy Multiplier'!AI$1),0)</f>
        <v>38675291044974.758</v>
      </c>
      <c r="AJ28" s="133">
        <f>$C28*VLOOKUP($A28,'Non-energy Multiplier'!$A$1:$AQ$44,COLUMN('Non-energy Multiplier'!AJ$1),0)</f>
        <v>37647113573431.461</v>
      </c>
      <c r="AK28" s="133">
        <f>$C28*VLOOKUP($A28,'Non-energy Multiplier'!$A$1:$AQ$44,COLUMN('Non-energy Multiplier'!AK$1),0)</f>
        <v>36618936101888.164</v>
      </c>
      <c r="AL28" s="133">
        <f>$C28*VLOOKUP($A28,'Non-energy Multiplier'!$A$1:$AQ$44,COLUMN('Non-energy Multiplier'!AL$1),0)</f>
        <v>35590758630344.867</v>
      </c>
      <c r="AM28" s="133">
        <f>$C28*VLOOKUP($A28,'Non-energy Multiplier'!$A$1:$AQ$44,COLUMN('Non-energy Multiplier'!AM$1),0)</f>
        <v>34510929081707.102</v>
      </c>
      <c r="AN28" s="133">
        <f>$C28*VLOOKUP($A28,'Non-energy Multiplier'!$A$1:$AQ$44,COLUMN('Non-energy Multiplier'!AN$1),0)</f>
        <v>33431099533069.332</v>
      </c>
      <c r="AO28" s="133">
        <f>$C28*VLOOKUP($A28,'Non-energy Multiplier'!$A$1:$AQ$44,COLUMN('Non-energy Multiplier'!AO$1),0)</f>
        <v>32351269984431.563</v>
      </c>
      <c r="AP28" s="133">
        <f>$C28*VLOOKUP($A28,'Non-energy Multiplier'!$A$1:$AQ$44,COLUMN('Non-energy Multiplier'!AP$1),0)</f>
        <v>31271440435793.793</v>
      </c>
      <c r="AQ28" s="133">
        <f>$C28*VLOOKUP($A28,'Non-energy Multiplier'!$A$1:$AQ$44,COLUMN('Non-energy Multiplier'!AQ$1),0)</f>
        <v>30191610887156.02</v>
      </c>
      <c r="AR28" s="133" t="str">
        <f>VLOOKUP($A28,'Sector Match'!$A$1:$B$43,2,0)</f>
        <v>iron and steel 241</v>
      </c>
    </row>
    <row r="29" spans="1:44" x14ac:dyDescent="0.2">
      <c r="A29" s="12" t="s">
        <v>27</v>
      </c>
      <c r="B29" s="133">
        <f>'Non-energy Use 2019'!E142</f>
        <v>0</v>
      </c>
      <c r="C29" s="133">
        <f>'Non-energy Use 2020'!E141</f>
        <v>0</v>
      </c>
      <c r="D29" s="133">
        <f>$C29*VLOOKUP($A29,'Non-energy Multiplier'!$A$1:$AQ$44,COLUMN('Non-energy Multiplier'!D$1),0)</f>
        <v>0</v>
      </c>
      <c r="E29" s="133">
        <f>$C29*VLOOKUP($A29,'Non-energy Multiplier'!$A$1:$AQ$44,COLUMN('Non-energy Multiplier'!E$1),0)</f>
        <v>0</v>
      </c>
      <c r="F29" s="133">
        <f>$C29*VLOOKUP($A29,'Non-energy Multiplier'!$A$1:$AQ$44,COLUMN('Non-energy Multiplier'!F$1),0)</f>
        <v>0</v>
      </c>
      <c r="G29" s="133">
        <f>$C29*VLOOKUP($A29,'Non-energy Multiplier'!$A$1:$AQ$44,COLUMN('Non-energy Multiplier'!G$1),0)</f>
        <v>0</v>
      </c>
      <c r="H29" s="133">
        <f>$C29*VLOOKUP($A29,'Non-energy Multiplier'!$A$1:$AQ$44,COLUMN('Non-energy Multiplier'!H$1),0)</f>
        <v>0</v>
      </c>
      <c r="I29" s="133">
        <f>$C29*VLOOKUP($A29,'Non-energy Multiplier'!$A$1:$AQ$44,COLUMN('Non-energy Multiplier'!I$1),0)</f>
        <v>0</v>
      </c>
      <c r="J29" s="133">
        <f>$C29*VLOOKUP($A29,'Non-energy Multiplier'!$A$1:$AQ$44,COLUMN('Non-energy Multiplier'!J$1),0)</f>
        <v>0</v>
      </c>
      <c r="K29" s="133">
        <f>$C29*VLOOKUP($A29,'Non-energy Multiplier'!$A$1:$AQ$44,COLUMN('Non-energy Multiplier'!K$1),0)</f>
        <v>0</v>
      </c>
      <c r="L29" s="133">
        <f>$C29*VLOOKUP($A29,'Non-energy Multiplier'!$A$1:$AQ$44,COLUMN('Non-energy Multiplier'!L$1),0)</f>
        <v>0</v>
      </c>
      <c r="M29" s="133">
        <f>$C29*VLOOKUP($A29,'Non-energy Multiplier'!$A$1:$AQ$44,COLUMN('Non-energy Multiplier'!M$1),0)</f>
        <v>0</v>
      </c>
      <c r="N29" s="133">
        <f>$C29*VLOOKUP($A29,'Non-energy Multiplier'!$A$1:$AQ$44,COLUMN('Non-energy Multiplier'!N$1),0)</f>
        <v>0</v>
      </c>
      <c r="O29" s="133">
        <f>$C29*VLOOKUP($A29,'Non-energy Multiplier'!$A$1:$AQ$44,COLUMN('Non-energy Multiplier'!O$1),0)</f>
        <v>0</v>
      </c>
      <c r="P29" s="133">
        <f>$C29*VLOOKUP($A29,'Non-energy Multiplier'!$A$1:$AQ$44,COLUMN('Non-energy Multiplier'!P$1),0)</f>
        <v>0</v>
      </c>
      <c r="Q29" s="133">
        <f>$C29*VLOOKUP($A29,'Non-energy Multiplier'!$A$1:$AQ$44,COLUMN('Non-energy Multiplier'!Q$1),0)</f>
        <v>0</v>
      </c>
      <c r="R29" s="133">
        <f>$C29*VLOOKUP($A29,'Non-energy Multiplier'!$A$1:$AQ$44,COLUMN('Non-energy Multiplier'!R$1),0)</f>
        <v>0</v>
      </c>
      <c r="S29" s="133">
        <f>$C29*VLOOKUP($A29,'Non-energy Multiplier'!$A$1:$AQ$44,COLUMN('Non-energy Multiplier'!S$1),0)</f>
        <v>0</v>
      </c>
      <c r="T29" s="133">
        <f>$C29*VLOOKUP($A29,'Non-energy Multiplier'!$A$1:$AQ$44,COLUMN('Non-energy Multiplier'!T$1),0)</f>
        <v>0</v>
      </c>
      <c r="U29" s="133">
        <f>$C29*VLOOKUP($A29,'Non-energy Multiplier'!$A$1:$AQ$44,COLUMN('Non-energy Multiplier'!U$1),0)</f>
        <v>0</v>
      </c>
      <c r="V29" s="133">
        <f>$C29*VLOOKUP($A29,'Non-energy Multiplier'!$A$1:$AQ$44,COLUMN('Non-energy Multiplier'!V$1),0)</f>
        <v>0</v>
      </c>
      <c r="W29" s="133">
        <f>$C29*VLOOKUP($A29,'Non-energy Multiplier'!$A$1:$AQ$44,COLUMN('Non-energy Multiplier'!W$1),0)</f>
        <v>0</v>
      </c>
      <c r="X29" s="133">
        <f>$C29*VLOOKUP($A29,'Non-energy Multiplier'!$A$1:$AQ$44,COLUMN('Non-energy Multiplier'!X$1),0)</f>
        <v>0</v>
      </c>
      <c r="Y29" s="133">
        <f>$C29*VLOOKUP($A29,'Non-energy Multiplier'!$A$1:$AQ$44,COLUMN('Non-energy Multiplier'!Y$1),0)</f>
        <v>0</v>
      </c>
      <c r="Z29" s="133">
        <f>$C29*VLOOKUP($A29,'Non-energy Multiplier'!$A$1:$AQ$44,COLUMN('Non-energy Multiplier'!Z$1),0)</f>
        <v>0</v>
      </c>
      <c r="AA29" s="133">
        <f>$C29*VLOOKUP($A29,'Non-energy Multiplier'!$A$1:$AQ$44,COLUMN('Non-energy Multiplier'!AA$1),0)</f>
        <v>0</v>
      </c>
      <c r="AB29" s="133">
        <f>$C29*VLOOKUP($A29,'Non-energy Multiplier'!$A$1:$AQ$44,COLUMN('Non-energy Multiplier'!AB$1),0)</f>
        <v>0</v>
      </c>
      <c r="AC29" s="133">
        <f>$C29*VLOOKUP($A29,'Non-energy Multiplier'!$A$1:$AQ$44,COLUMN('Non-energy Multiplier'!AC$1),0)</f>
        <v>0</v>
      </c>
      <c r="AD29" s="133">
        <f>$C29*VLOOKUP($A29,'Non-energy Multiplier'!$A$1:$AQ$44,COLUMN('Non-energy Multiplier'!AD$1),0)</f>
        <v>0</v>
      </c>
      <c r="AE29" s="133">
        <f>$C29*VLOOKUP($A29,'Non-energy Multiplier'!$A$1:$AQ$44,COLUMN('Non-energy Multiplier'!AE$1),0)</f>
        <v>0</v>
      </c>
      <c r="AF29" s="133">
        <f>$C29*VLOOKUP($A29,'Non-energy Multiplier'!$A$1:$AQ$44,COLUMN('Non-energy Multiplier'!AF$1),0)</f>
        <v>0</v>
      </c>
      <c r="AG29" s="133">
        <f>$C29*VLOOKUP($A29,'Non-energy Multiplier'!$A$1:$AQ$44,COLUMN('Non-energy Multiplier'!AG$1),0)</f>
        <v>0</v>
      </c>
      <c r="AH29" s="133">
        <f>$C29*VLOOKUP($A29,'Non-energy Multiplier'!$A$1:$AQ$44,COLUMN('Non-energy Multiplier'!AH$1),0)</f>
        <v>0</v>
      </c>
      <c r="AI29" s="133">
        <f>$C29*VLOOKUP($A29,'Non-energy Multiplier'!$A$1:$AQ$44,COLUMN('Non-energy Multiplier'!AI$1),0)</f>
        <v>0</v>
      </c>
      <c r="AJ29" s="133">
        <f>$C29*VLOOKUP($A29,'Non-energy Multiplier'!$A$1:$AQ$44,COLUMN('Non-energy Multiplier'!AJ$1),0)</f>
        <v>0</v>
      </c>
      <c r="AK29" s="133">
        <f>$C29*VLOOKUP($A29,'Non-energy Multiplier'!$A$1:$AQ$44,COLUMN('Non-energy Multiplier'!AK$1),0)</f>
        <v>0</v>
      </c>
      <c r="AL29" s="133">
        <f>$C29*VLOOKUP($A29,'Non-energy Multiplier'!$A$1:$AQ$44,COLUMN('Non-energy Multiplier'!AL$1),0)</f>
        <v>0</v>
      </c>
      <c r="AM29" s="133">
        <f>$C29*VLOOKUP($A29,'Non-energy Multiplier'!$A$1:$AQ$44,COLUMN('Non-energy Multiplier'!AM$1),0)</f>
        <v>0</v>
      </c>
      <c r="AN29" s="133">
        <f>$C29*VLOOKUP($A29,'Non-energy Multiplier'!$A$1:$AQ$44,COLUMN('Non-energy Multiplier'!AN$1),0)</f>
        <v>0</v>
      </c>
      <c r="AO29" s="133">
        <f>$C29*VLOOKUP($A29,'Non-energy Multiplier'!$A$1:$AQ$44,COLUMN('Non-energy Multiplier'!AO$1),0)</f>
        <v>0</v>
      </c>
      <c r="AP29" s="133">
        <f>$C29*VLOOKUP($A29,'Non-energy Multiplier'!$A$1:$AQ$44,COLUMN('Non-energy Multiplier'!AP$1),0)</f>
        <v>0</v>
      </c>
      <c r="AQ29" s="133">
        <f>$C29*VLOOKUP($A29,'Non-energy Multiplier'!$A$1:$AQ$44,COLUMN('Non-energy Multiplier'!AQ$1),0)</f>
        <v>0</v>
      </c>
      <c r="AR29" s="133" t="str">
        <f>VLOOKUP($A29,'Sector Match'!$A$1:$B$43,2,0)</f>
        <v>other metals 242</v>
      </c>
    </row>
    <row r="30" spans="1:44" x14ac:dyDescent="0.2">
      <c r="A30" s="12" t="s">
        <v>28</v>
      </c>
      <c r="B30" s="133">
        <f>'Non-energy Use 2019'!E143</f>
        <v>0</v>
      </c>
      <c r="C30" s="133">
        <f>'Non-energy Use 2020'!E142</f>
        <v>0</v>
      </c>
      <c r="D30" s="133">
        <f>$C30*VLOOKUP($A30,'Non-energy Multiplier'!$A$1:$AQ$44,COLUMN('Non-energy Multiplier'!D$1),0)</f>
        <v>0</v>
      </c>
      <c r="E30" s="133">
        <f>$C30*VLOOKUP($A30,'Non-energy Multiplier'!$A$1:$AQ$44,COLUMN('Non-energy Multiplier'!E$1),0)</f>
        <v>0</v>
      </c>
      <c r="F30" s="133">
        <f>$C30*VLOOKUP($A30,'Non-energy Multiplier'!$A$1:$AQ$44,COLUMN('Non-energy Multiplier'!F$1),0)</f>
        <v>0</v>
      </c>
      <c r="G30" s="133">
        <f>$C30*VLOOKUP($A30,'Non-energy Multiplier'!$A$1:$AQ$44,COLUMN('Non-energy Multiplier'!G$1),0)</f>
        <v>0</v>
      </c>
      <c r="H30" s="133">
        <f>$C30*VLOOKUP($A30,'Non-energy Multiplier'!$A$1:$AQ$44,COLUMN('Non-energy Multiplier'!H$1),0)</f>
        <v>0</v>
      </c>
      <c r="I30" s="133">
        <f>$C30*VLOOKUP($A30,'Non-energy Multiplier'!$A$1:$AQ$44,COLUMN('Non-energy Multiplier'!I$1),0)</f>
        <v>0</v>
      </c>
      <c r="J30" s="133">
        <f>$C30*VLOOKUP($A30,'Non-energy Multiplier'!$A$1:$AQ$44,COLUMN('Non-energy Multiplier'!J$1),0)</f>
        <v>0</v>
      </c>
      <c r="K30" s="133">
        <f>$C30*VLOOKUP($A30,'Non-energy Multiplier'!$A$1:$AQ$44,COLUMN('Non-energy Multiplier'!K$1),0)</f>
        <v>0</v>
      </c>
      <c r="L30" s="133">
        <f>$C30*VLOOKUP($A30,'Non-energy Multiplier'!$A$1:$AQ$44,COLUMN('Non-energy Multiplier'!L$1),0)</f>
        <v>0</v>
      </c>
      <c r="M30" s="133">
        <f>$C30*VLOOKUP($A30,'Non-energy Multiplier'!$A$1:$AQ$44,COLUMN('Non-energy Multiplier'!M$1),0)</f>
        <v>0</v>
      </c>
      <c r="N30" s="133">
        <f>$C30*VLOOKUP($A30,'Non-energy Multiplier'!$A$1:$AQ$44,COLUMN('Non-energy Multiplier'!N$1),0)</f>
        <v>0</v>
      </c>
      <c r="O30" s="133">
        <f>$C30*VLOOKUP($A30,'Non-energy Multiplier'!$A$1:$AQ$44,COLUMN('Non-energy Multiplier'!O$1),0)</f>
        <v>0</v>
      </c>
      <c r="P30" s="133">
        <f>$C30*VLOOKUP($A30,'Non-energy Multiplier'!$A$1:$AQ$44,COLUMN('Non-energy Multiplier'!P$1),0)</f>
        <v>0</v>
      </c>
      <c r="Q30" s="133">
        <f>$C30*VLOOKUP($A30,'Non-energy Multiplier'!$A$1:$AQ$44,COLUMN('Non-energy Multiplier'!Q$1),0)</f>
        <v>0</v>
      </c>
      <c r="R30" s="133">
        <f>$C30*VLOOKUP($A30,'Non-energy Multiplier'!$A$1:$AQ$44,COLUMN('Non-energy Multiplier'!R$1),0)</f>
        <v>0</v>
      </c>
      <c r="S30" s="133">
        <f>$C30*VLOOKUP($A30,'Non-energy Multiplier'!$A$1:$AQ$44,COLUMN('Non-energy Multiplier'!S$1),0)</f>
        <v>0</v>
      </c>
      <c r="T30" s="133">
        <f>$C30*VLOOKUP($A30,'Non-energy Multiplier'!$A$1:$AQ$44,COLUMN('Non-energy Multiplier'!T$1),0)</f>
        <v>0</v>
      </c>
      <c r="U30" s="133">
        <f>$C30*VLOOKUP($A30,'Non-energy Multiplier'!$A$1:$AQ$44,COLUMN('Non-energy Multiplier'!U$1),0)</f>
        <v>0</v>
      </c>
      <c r="V30" s="133">
        <f>$C30*VLOOKUP($A30,'Non-energy Multiplier'!$A$1:$AQ$44,COLUMN('Non-energy Multiplier'!V$1),0)</f>
        <v>0</v>
      </c>
      <c r="W30" s="133">
        <f>$C30*VLOOKUP($A30,'Non-energy Multiplier'!$A$1:$AQ$44,COLUMN('Non-energy Multiplier'!W$1),0)</f>
        <v>0</v>
      </c>
      <c r="X30" s="133">
        <f>$C30*VLOOKUP($A30,'Non-energy Multiplier'!$A$1:$AQ$44,COLUMN('Non-energy Multiplier'!X$1),0)</f>
        <v>0</v>
      </c>
      <c r="Y30" s="133">
        <f>$C30*VLOOKUP($A30,'Non-energy Multiplier'!$A$1:$AQ$44,COLUMN('Non-energy Multiplier'!Y$1),0)</f>
        <v>0</v>
      </c>
      <c r="Z30" s="133">
        <f>$C30*VLOOKUP($A30,'Non-energy Multiplier'!$A$1:$AQ$44,COLUMN('Non-energy Multiplier'!Z$1),0)</f>
        <v>0</v>
      </c>
      <c r="AA30" s="133">
        <f>$C30*VLOOKUP($A30,'Non-energy Multiplier'!$A$1:$AQ$44,COLUMN('Non-energy Multiplier'!AA$1),0)</f>
        <v>0</v>
      </c>
      <c r="AB30" s="133">
        <f>$C30*VLOOKUP($A30,'Non-energy Multiplier'!$A$1:$AQ$44,COLUMN('Non-energy Multiplier'!AB$1),0)</f>
        <v>0</v>
      </c>
      <c r="AC30" s="133">
        <f>$C30*VLOOKUP($A30,'Non-energy Multiplier'!$A$1:$AQ$44,COLUMN('Non-energy Multiplier'!AC$1),0)</f>
        <v>0</v>
      </c>
      <c r="AD30" s="133">
        <f>$C30*VLOOKUP($A30,'Non-energy Multiplier'!$A$1:$AQ$44,COLUMN('Non-energy Multiplier'!AD$1),0)</f>
        <v>0</v>
      </c>
      <c r="AE30" s="133">
        <f>$C30*VLOOKUP($A30,'Non-energy Multiplier'!$A$1:$AQ$44,COLUMN('Non-energy Multiplier'!AE$1),0)</f>
        <v>0</v>
      </c>
      <c r="AF30" s="133">
        <f>$C30*VLOOKUP($A30,'Non-energy Multiplier'!$A$1:$AQ$44,COLUMN('Non-energy Multiplier'!AF$1),0)</f>
        <v>0</v>
      </c>
      <c r="AG30" s="133">
        <f>$C30*VLOOKUP($A30,'Non-energy Multiplier'!$A$1:$AQ$44,COLUMN('Non-energy Multiplier'!AG$1),0)</f>
        <v>0</v>
      </c>
      <c r="AH30" s="133">
        <f>$C30*VLOOKUP($A30,'Non-energy Multiplier'!$A$1:$AQ$44,COLUMN('Non-energy Multiplier'!AH$1),0)</f>
        <v>0</v>
      </c>
      <c r="AI30" s="133">
        <f>$C30*VLOOKUP($A30,'Non-energy Multiplier'!$A$1:$AQ$44,COLUMN('Non-energy Multiplier'!AI$1),0)</f>
        <v>0</v>
      </c>
      <c r="AJ30" s="133">
        <f>$C30*VLOOKUP($A30,'Non-energy Multiplier'!$A$1:$AQ$44,COLUMN('Non-energy Multiplier'!AJ$1),0)</f>
        <v>0</v>
      </c>
      <c r="AK30" s="133">
        <f>$C30*VLOOKUP($A30,'Non-energy Multiplier'!$A$1:$AQ$44,COLUMN('Non-energy Multiplier'!AK$1),0)</f>
        <v>0</v>
      </c>
      <c r="AL30" s="133">
        <f>$C30*VLOOKUP($A30,'Non-energy Multiplier'!$A$1:$AQ$44,COLUMN('Non-energy Multiplier'!AL$1),0)</f>
        <v>0</v>
      </c>
      <c r="AM30" s="133">
        <f>$C30*VLOOKUP($A30,'Non-energy Multiplier'!$A$1:$AQ$44,COLUMN('Non-energy Multiplier'!AM$1),0)</f>
        <v>0</v>
      </c>
      <c r="AN30" s="133">
        <f>$C30*VLOOKUP($A30,'Non-energy Multiplier'!$A$1:$AQ$44,COLUMN('Non-energy Multiplier'!AN$1),0)</f>
        <v>0</v>
      </c>
      <c r="AO30" s="133">
        <f>$C30*VLOOKUP($A30,'Non-energy Multiplier'!$A$1:$AQ$44,COLUMN('Non-energy Multiplier'!AO$1),0)</f>
        <v>0</v>
      </c>
      <c r="AP30" s="133">
        <f>$C30*VLOOKUP($A30,'Non-energy Multiplier'!$A$1:$AQ$44,COLUMN('Non-energy Multiplier'!AP$1),0)</f>
        <v>0</v>
      </c>
      <c r="AQ30" s="133">
        <f>$C30*VLOOKUP($A30,'Non-energy Multiplier'!$A$1:$AQ$44,COLUMN('Non-energy Multiplier'!AQ$1),0)</f>
        <v>0</v>
      </c>
      <c r="AR30" s="133" t="str">
        <f>VLOOKUP($A30,'Sector Match'!$A$1:$B$43,2,0)</f>
        <v>metal products except machinery and vehicles 25</v>
      </c>
    </row>
    <row r="31" spans="1:44" x14ac:dyDescent="0.2">
      <c r="A31" s="12" t="s">
        <v>29</v>
      </c>
      <c r="B31" s="133">
        <f>'Non-energy Use 2019'!E144</f>
        <v>151891296099.60159</v>
      </c>
      <c r="C31" s="133">
        <f>'Non-energy Use 2020'!E143</f>
        <v>221043244806.72272</v>
      </c>
      <c r="D31" s="133">
        <f>$C31*VLOOKUP($A31,'Non-energy Multiplier'!$A$1:$AQ$44,COLUMN('Non-energy Multiplier'!D$1),0)</f>
        <v>258686197735.02576</v>
      </c>
      <c r="E31" s="133">
        <f>$C31*VLOOKUP($A31,'Non-energy Multiplier'!$A$1:$AQ$44,COLUMN('Non-energy Multiplier'!E$1),0)</f>
        <v>259628331768.02206</v>
      </c>
      <c r="F31" s="133">
        <f>$C31*VLOOKUP($A31,'Non-energy Multiplier'!$A$1:$AQ$44,COLUMN('Non-energy Multiplier'!F$1),0)</f>
        <v>263350909654.71729</v>
      </c>
      <c r="G31" s="133">
        <f>$C31*VLOOKUP($A31,'Non-energy Multiplier'!$A$1:$AQ$44,COLUMN('Non-energy Multiplier'!G$1),0)</f>
        <v>272471971756.10333</v>
      </c>
      <c r="H31" s="133">
        <f>$C31*VLOOKUP($A31,'Non-energy Multiplier'!$A$1:$AQ$44,COLUMN('Non-energy Multiplier'!H$1),0)</f>
        <v>283838501649.80676</v>
      </c>
      <c r="I31" s="133">
        <f>$C31*VLOOKUP($A31,'Non-energy Multiplier'!$A$1:$AQ$44,COLUMN('Non-energy Multiplier'!I$1),0)</f>
        <v>294530943377.33655</v>
      </c>
      <c r="J31" s="133">
        <f>$C31*VLOOKUP($A31,'Non-energy Multiplier'!$A$1:$AQ$44,COLUMN('Non-energy Multiplier'!J$1),0)</f>
        <v>303952987028.0683</v>
      </c>
      <c r="K31" s="133">
        <f>$C31*VLOOKUP($A31,'Non-energy Multiplier'!$A$1:$AQ$44,COLUMN('Non-energy Multiplier'!K$1),0)</f>
        <v>312171308507.02985</v>
      </c>
      <c r="L31" s="133">
        <f>$C31*VLOOKUP($A31,'Non-energy Multiplier'!$A$1:$AQ$44,COLUMN('Non-energy Multiplier'!L$1),0)</f>
        <v>319290394394.54755</v>
      </c>
      <c r="M31" s="133">
        <f>$C31*VLOOKUP($A31,'Non-energy Multiplier'!$A$1:$AQ$44,COLUMN('Non-energy Multiplier'!M$1),0)</f>
        <v>325446974699.9173</v>
      </c>
      <c r="N31" s="133">
        <f>$C31*VLOOKUP($A31,'Non-energy Multiplier'!$A$1:$AQ$44,COLUMN('Non-energy Multiplier'!N$1),0)</f>
        <v>330791847637.77435</v>
      </c>
      <c r="O31" s="133">
        <f>$C31*VLOOKUP($A31,'Non-energy Multiplier'!$A$1:$AQ$44,COLUMN('Non-energy Multiplier'!O$1),0)</f>
        <v>335445479690.00067</v>
      </c>
      <c r="P31" s="133">
        <f>$C31*VLOOKUP($A31,'Non-energy Multiplier'!$A$1:$AQ$44,COLUMN('Non-energy Multiplier'!P$1),0)</f>
        <v>339529512227.90454</v>
      </c>
      <c r="Q31" s="133">
        <f>$C31*VLOOKUP($A31,'Non-energy Multiplier'!$A$1:$AQ$44,COLUMN('Non-energy Multiplier'!Q$1),0)</f>
        <v>343176394682.2912</v>
      </c>
      <c r="R31" s="133">
        <f>$C31*VLOOKUP($A31,'Non-energy Multiplier'!$A$1:$AQ$44,COLUMN('Non-energy Multiplier'!R$1),0)</f>
        <v>346527280157.07977</v>
      </c>
      <c r="S31" s="133">
        <f>$C31*VLOOKUP($A31,'Non-energy Multiplier'!$A$1:$AQ$44,COLUMN('Non-energy Multiplier'!S$1),0)</f>
        <v>349704822021.36255</v>
      </c>
      <c r="T31" s="133">
        <f>$C31*VLOOKUP($A31,'Non-energy Multiplier'!$A$1:$AQ$44,COLUMN('Non-energy Multiplier'!T$1),0)</f>
        <v>352733483979.39929</v>
      </c>
      <c r="U31" s="133">
        <f>$C31*VLOOKUP($A31,'Non-energy Multiplier'!$A$1:$AQ$44,COLUMN('Non-energy Multiplier'!U$1),0)</f>
        <v>355612902996.27209</v>
      </c>
      <c r="V31" s="133">
        <f>$C31*VLOOKUP($A31,'Non-energy Multiplier'!$A$1:$AQ$44,COLUMN('Non-energy Multiplier'!V$1),0)</f>
        <v>358343034673.47644</v>
      </c>
      <c r="W31" s="133">
        <f>$C31*VLOOKUP($A31,'Non-energy Multiplier'!$A$1:$AQ$44,COLUMN('Non-energy Multiplier'!W$1),0)</f>
        <v>360924145844.35779</v>
      </c>
      <c r="X31" s="133">
        <f>$C31*VLOOKUP($A31,'Non-energy Multiplier'!$A$1:$AQ$44,COLUMN('Non-energy Multiplier'!X$1),0)</f>
        <v>363356806370.36603</v>
      </c>
      <c r="Y31" s="133">
        <f>$C31*VLOOKUP($A31,'Non-energy Multiplier'!$A$1:$AQ$44,COLUMN('Non-energy Multiplier'!Y$1),0)</f>
        <v>365641880207.41211</v>
      </c>
      <c r="Z31" s="133">
        <f>$C31*VLOOKUP($A31,'Non-energy Multiplier'!$A$1:$AQ$44,COLUMN('Non-energy Multiplier'!Z$1),0)</f>
        <v>367780515812.52991</v>
      </c>
      <c r="AA31" s="133">
        <f>$C31*VLOOKUP($A31,'Non-energy Multiplier'!$A$1:$AQ$44,COLUMN('Non-energy Multiplier'!AA$1),0)</f>
        <v>369774135961.46149</v>
      </c>
      <c r="AB31" s="133">
        <f>$C31*VLOOKUP($A31,'Non-energy Multiplier'!$A$1:$AQ$44,COLUMN('Non-energy Multiplier'!AB$1),0)</f>
        <v>371624427047.79083</v>
      </c>
      <c r="AC31" s="133">
        <f>$C31*VLOOKUP($A31,'Non-energy Multiplier'!$A$1:$AQ$44,COLUMN('Non-energy Multiplier'!AC$1),0)</f>
        <v>373333327933.75983</v>
      </c>
      <c r="AD31" s="133">
        <f>$C31*VLOOKUP($A31,'Non-energy Multiplier'!$A$1:$AQ$44,COLUMN('Non-energy Multiplier'!AD$1),0)</f>
        <v>374903018422.10748</v>
      </c>
      <c r="AE31" s="133">
        <f>$C31*VLOOKUP($A31,'Non-energy Multiplier'!$A$1:$AQ$44,COLUMN('Non-energy Multiplier'!AE$1),0)</f>
        <v>376335907417.01746</v>
      </c>
      <c r="AF31" s="133">
        <f>$C31*VLOOKUP($A31,'Non-energy Multiplier'!$A$1:$AQ$44,COLUMN('Non-energy Multiplier'!AF$1),0)</f>
        <v>377634620840.72357</v>
      </c>
      <c r="AG31" s="133">
        <f>$C31*VLOOKUP($A31,'Non-energy Multiplier'!$A$1:$AQ$44,COLUMN('Non-energy Multiplier'!AG$1),0)</f>
        <v>378801989370.48035</v>
      </c>
      <c r="AH31" s="133">
        <f>$C31*VLOOKUP($A31,'Non-energy Multiplier'!$A$1:$AQ$44,COLUMN('Non-energy Multiplier'!AH$1),0)</f>
        <v>379841036058.44098</v>
      </c>
      <c r="AI31" s="133">
        <f>$C31*VLOOKUP($A31,'Non-energy Multiplier'!$A$1:$AQ$44,COLUMN('Non-energy Multiplier'!AI$1),0)</f>
        <v>380754963894.63342</v>
      </c>
      <c r="AJ31" s="133">
        <f>$C31*VLOOKUP($A31,'Non-energy Multiplier'!$A$1:$AQ$44,COLUMN('Non-energy Multiplier'!AJ$1),0)</f>
        <v>381547143370.62524</v>
      </c>
      <c r="AK31" s="133">
        <f>$C31*VLOOKUP($A31,'Non-energy Multiplier'!$A$1:$AQ$44,COLUMN('Non-energy Multiplier'!AK$1),0)</f>
        <v>382221100098.70551</v>
      </c>
      <c r="AL31" s="133">
        <f>$C31*VLOOKUP($A31,'Non-energy Multiplier'!$A$1:$AQ$44,COLUMN('Non-energy Multiplier'!AL$1),0)</f>
        <v>382780502538.49323</v>
      </c>
      <c r="AM31" s="133">
        <f>$C31*VLOOKUP($A31,'Non-energy Multiplier'!$A$1:$AQ$44,COLUMN('Non-energy Multiplier'!AM$1),0)</f>
        <v>383229149879.84375</v>
      </c>
      <c r="AN31" s="133">
        <f>$C31*VLOOKUP($A31,'Non-energy Multiplier'!$A$1:$AQ$44,COLUMN('Non-energy Multiplier'!AN$1),0)</f>
        <v>383570960127.81049</v>
      </c>
      <c r="AO31" s="133">
        <f>$C31*VLOOKUP($A31,'Non-energy Multiplier'!$A$1:$AQ$44,COLUMN('Non-energy Multiplier'!AO$1),0)</f>
        <v>383809958432.20496</v>
      </c>
      <c r="AP31" s="133">
        <f>$C31*VLOOKUP($A31,'Non-energy Multiplier'!$A$1:$AQ$44,COLUMN('Non-energy Multiplier'!AP$1),0)</f>
        <v>383950265701.11725</v>
      </c>
      <c r="AQ31" s="133">
        <f>$C31*VLOOKUP($A31,'Non-energy Multiplier'!$A$1:$AQ$44,COLUMN('Non-energy Multiplier'!AQ$1),0)</f>
        <v>383996087534.47784</v>
      </c>
      <c r="AR31" s="133" t="str">
        <f>VLOOKUP($A31,'Sector Match'!$A$1:$B$43,2,0)</f>
        <v>other manufacturing 31T33</v>
      </c>
    </row>
    <row r="32" spans="1:44" x14ac:dyDescent="0.2">
      <c r="A32" s="12" t="s">
        <v>30</v>
      </c>
      <c r="B32" s="133">
        <f>'Non-energy Use 2019'!E145</f>
        <v>72116455711.15538</v>
      </c>
      <c r="C32" s="133">
        <f>'Non-energy Use 2020'!E144</f>
        <v>135545385966.38657</v>
      </c>
      <c r="D32" s="133">
        <f>$C32*VLOOKUP($A32,'Non-energy Multiplier'!$A$1:$AQ$44,COLUMN('Non-energy Multiplier'!D$1),0)</f>
        <v>158910585612.59094</v>
      </c>
      <c r="E32" s="133">
        <f>$C32*VLOOKUP($A32,'Non-energy Multiplier'!$A$1:$AQ$44,COLUMN('Non-energy Multiplier'!E$1),0)</f>
        <v>167237807118.04587</v>
      </c>
      <c r="F32" s="133">
        <f>$C32*VLOOKUP($A32,'Non-energy Multiplier'!$A$1:$AQ$44,COLUMN('Non-energy Multiplier'!F$1),0)</f>
        <v>171107808003.11325</v>
      </c>
      <c r="G32" s="133">
        <f>$C32*VLOOKUP($A32,'Non-energy Multiplier'!$A$1:$AQ$44,COLUMN('Non-energy Multiplier'!G$1),0)</f>
        <v>180688480419.80338</v>
      </c>
      <c r="H32" s="133">
        <f>$C32*VLOOKUP($A32,'Non-energy Multiplier'!$A$1:$AQ$44,COLUMN('Non-energy Multiplier'!H$1),0)</f>
        <v>192796079666.42795</v>
      </c>
      <c r="I32" s="133">
        <f>$C32*VLOOKUP($A32,'Non-energy Multiplier'!$A$1:$AQ$44,COLUMN('Non-energy Multiplier'!I$1),0)</f>
        <v>204274606078.30356</v>
      </c>
      <c r="J32" s="133">
        <f>$C32*VLOOKUP($A32,'Non-energy Multiplier'!$A$1:$AQ$44,COLUMN('Non-energy Multiplier'!J$1),0)</f>
        <v>214466024998.69662</v>
      </c>
      <c r="K32" s="133">
        <f>$C32*VLOOKUP($A32,'Non-energy Multiplier'!$A$1:$AQ$44,COLUMN('Non-energy Multiplier'!K$1),0)</f>
        <v>223495911247.66568</v>
      </c>
      <c r="L32" s="133">
        <f>$C32*VLOOKUP($A32,'Non-energy Multiplier'!$A$1:$AQ$44,COLUMN('Non-energy Multiplier'!L$1),0)</f>
        <v>231572317823.37262</v>
      </c>
      <c r="M32" s="133">
        <f>$C32*VLOOKUP($A32,'Non-energy Multiplier'!$A$1:$AQ$44,COLUMN('Non-energy Multiplier'!M$1),0)</f>
        <v>238972927820.04007</v>
      </c>
      <c r="N32" s="133">
        <f>$C32*VLOOKUP($A32,'Non-energy Multiplier'!$A$1:$AQ$44,COLUMN('Non-energy Multiplier'!N$1),0)</f>
        <v>245982226918.25241</v>
      </c>
      <c r="O32" s="133">
        <f>$C32*VLOOKUP($A32,'Non-energy Multiplier'!$A$1:$AQ$44,COLUMN('Non-energy Multiplier'!O$1),0)</f>
        <v>252717569151.62305</v>
      </c>
      <c r="P32" s="133">
        <f>$C32*VLOOKUP($A32,'Non-energy Multiplier'!$A$1:$AQ$44,COLUMN('Non-energy Multiplier'!P$1),0)</f>
        <v>259260577041.90973</v>
      </c>
      <c r="Q32" s="133">
        <f>$C32*VLOOKUP($A32,'Non-energy Multiplier'!$A$1:$AQ$44,COLUMN('Non-energy Multiplier'!Q$1),0)</f>
        <v>265704880389.73312</v>
      </c>
      <c r="R32" s="133">
        <f>$C32*VLOOKUP($A32,'Non-energy Multiplier'!$A$1:$AQ$44,COLUMN('Non-energy Multiplier'!R$1),0)</f>
        <v>272155577530.61667</v>
      </c>
      <c r="S32" s="133">
        <f>$C32*VLOOKUP($A32,'Non-energy Multiplier'!$A$1:$AQ$44,COLUMN('Non-energy Multiplier'!S$1),0)</f>
        <v>278705367696.95978</v>
      </c>
      <c r="T32" s="133">
        <f>$C32*VLOOKUP($A32,'Non-energy Multiplier'!$A$1:$AQ$44,COLUMN('Non-energy Multiplier'!T$1),0)</f>
        <v>285359155103.98376</v>
      </c>
      <c r="U32" s="133">
        <f>$C32*VLOOKUP($A32,'Non-energy Multiplier'!$A$1:$AQ$44,COLUMN('Non-energy Multiplier'!U$1),0)</f>
        <v>292097430276.52612</v>
      </c>
      <c r="V32" s="133">
        <f>$C32*VLOOKUP($A32,'Non-energy Multiplier'!$A$1:$AQ$44,COLUMN('Non-energy Multiplier'!V$1),0)</f>
        <v>298898802710.01862</v>
      </c>
      <c r="W32" s="133">
        <f>$C32*VLOOKUP($A32,'Non-energy Multiplier'!$A$1:$AQ$44,COLUMN('Non-energy Multiplier'!W$1),0)</f>
        <v>305739951740.46143</v>
      </c>
      <c r="X32" s="133">
        <f>$C32*VLOOKUP($A32,'Non-energy Multiplier'!$A$1:$AQ$44,COLUMN('Non-energy Multiplier'!X$1),0)</f>
        <v>312595594464.78882</v>
      </c>
      <c r="Y32" s="133">
        <f>$C32*VLOOKUP($A32,'Non-energy Multiplier'!$A$1:$AQ$44,COLUMN('Non-energy Multiplier'!Y$1),0)</f>
        <v>319438473139.64856</v>
      </c>
      <c r="Z32" s="133">
        <f>$C32*VLOOKUP($A32,'Non-energy Multiplier'!$A$1:$AQ$44,COLUMN('Non-energy Multiplier'!Z$1),0)</f>
        <v>326239364520.08582</v>
      </c>
      <c r="AA32" s="133">
        <f>$C32*VLOOKUP($A32,'Non-energy Multiplier'!$A$1:$AQ$44,COLUMN('Non-energy Multiplier'!AA$1),0)</f>
        <v>332967113586.42401</v>
      </c>
      <c r="AB32" s="133">
        <f>$C32*VLOOKUP($A32,'Non-energy Multiplier'!$A$1:$AQ$44,COLUMN('Non-energy Multiplier'!AB$1),0)</f>
        <v>339588694040.8493</v>
      </c>
      <c r="AC32" s="133">
        <f>$C32*VLOOKUP($A32,'Non-energy Multiplier'!$A$1:$AQ$44,COLUMN('Non-energy Multiplier'!AC$1),0)</f>
        <v>346069297828.10516</v>
      </c>
      <c r="AD32" s="133">
        <f>$C32*VLOOKUP($A32,'Non-energy Multiplier'!$A$1:$AQ$44,COLUMN('Non-energy Multiplier'!AD$1),0)</f>
        <v>352372455741.20728</v>
      </c>
      <c r="AE32" s="133">
        <f>$C32*VLOOKUP($A32,'Non-energy Multiplier'!$A$1:$AQ$44,COLUMN('Non-energy Multiplier'!AE$1),0)</f>
        <v>358460190907.57019</v>
      </c>
      <c r="AF32" s="133">
        <f>$C32*VLOOKUP($A32,'Non-energy Multiplier'!$A$1:$AQ$44,COLUMN('Non-energy Multiplier'!AF$1),0)</f>
        <v>364293206609.24237</v>
      </c>
      <c r="AG32" s="133">
        <f>$C32*VLOOKUP($A32,'Non-energy Multiplier'!$A$1:$AQ$44,COLUMN('Non-energy Multiplier'!AG$1),0)</f>
        <v>369831109470.02283</v>
      </c>
      <c r="AH32" s="133">
        <f>$C32*VLOOKUP($A32,'Non-energy Multiplier'!$A$1:$AQ$44,COLUMN('Non-energy Multiplier'!AH$1),0)</f>
        <v>375032668540.93927</v>
      </c>
      <c r="AI32" s="133">
        <f>$C32*VLOOKUP($A32,'Non-energy Multiplier'!$A$1:$AQ$44,COLUMN('Non-energy Multiplier'!AI$1),0)</f>
        <v>379856110234.80017</v>
      </c>
      <c r="AJ32" s="133">
        <f>$C32*VLOOKUP($A32,'Non-energy Multiplier'!$A$1:$AQ$44,COLUMN('Non-energy Multiplier'!AJ$1),0)</f>
        <v>384259448403.65717</v>
      </c>
      <c r="AK32" s="133">
        <f>$C32*VLOOKUP($A32,'Non-energy Multiplier'!$A$1:$AQ$44,COLUMN('Non-energy Multiplier'!AK$1),0)</f>
        <v>388200848125.96185</v>
      </c>
      <c r="AL32" s="133">
        <f>$C32*VLOOKUP($A32,'Non-energy Multiplier'!$A$1:$AQ$44,COLUMN('Non-energy Multiplier'!AL$1),0)</f>
        <v>391639020982.03278</v>
      </c>
      <c r="AM32" s="133">
        <f>$C32*VLOOKUP($A32,'Non-energy Multiplier'!$A$1:$AQ$44,COLUMN('Non-energy Multiplier'!AM$1),0)</f>
        <v>394533648759.15839</v>
      </c>
      <c r="AN32" s="133">
        <f>$C32*VLOOKUP($A32,'Non-energy Multiplier'!$A$1:$AQ$44,COLUMN('Non-energy Multiplier'!AN$1),0)</f>
        <v>396845831656.53046</v>
      </c>
      <c r="AO32" s="133">
        <f>$C32*VLOOKUP($A32,'Non-energy Multiplier'!$A$1:$AQ$44,COLUMN('Non-energy Multiplier'!AO$1),0)</f>
        <v>398538556173.73395</v>
      </c>
      <c r="AP32" s="133">
        <f>$C32*VLOOKUP($A32,'Non-energy Multiplier'!$A$1:$AQ$44,COLUMN('Non-energy Multiplier'!AP$1),0)</f>
        <v>399577176986.05127</v>
      </c>
      <c r="AQ32" s="133">
        <f>$C32*VLOOKUP($A32,'Non-energy Multiplier'!$A$1:$AQ$44,COLUMN('Non-energy Multiplier'!AQ$1),0)</f>
        <v>399929906259.72144</v>
      </c>
      <c r="AR32" s="133" t="str">
        <f>VLOOKUP($A32,'Sector Match'!$A$1:$B$43,2,0)</f>
        <v>glass and glass products 231</v>
      </c>
    </row>
    <row r="33" spans="1:44" x14ac:dyDescent="0.2">
      <c r="A33" s="12" t="s">
        <v>31</v>
      </c>
      <c r="B33" s="133">
        <f>'Non-energy Use 2019'!E146</f>
        <v>0</v>
      </c>
      <c r="C33" s="133">
        <f>'Non-energy Use 2020'!E145</f>
        <v>0</v>
      </c>
      <c r="D33" s="133">
        <f>$C33*VLOOKUP($A33,'Non-energy Multiplier'!$A$1:$AQ$44,COLUMN('Non-energy Multiplier'!D$1),0)</f>
        <v>0</v>
      </c>
      <c r="E33" s="133">
        <f>$C33*VLOOKUP($A33,'Non-energy Multiplier'!$A$1:$AQ$44,COLUMN('Non-energy Multiplier'!E$1),0)</f>
        <v>0</v>
      </c>
      <c r="F33" s="133">
        <f>$C33*VLOOKUP($A33,'Non-energy Multiplier'!$A$1:$AQ$44,COLUMN('Non-energy Multiplier'!F$1),0)</f>
        <v>0</v>
      </c>
      <c r="G33" s="133">
        <f>$C33*VLOOKUP($A33,'Non-energy Multiplier'!$A$1:$AQ$44,COLUMN('Non-energy Multiplier'!G$1),0)</f>
        <v>0</v>
      </c>
      <c r="H33" s="133">
        <f>$C33*VLOOKUP($A33,'Non-energy Multiplier'!$A$1:$AQ$44,COLUMN('Non-energy Multiplier'!H$1),0)</f>
        <v>0</v>
      </c>
      <c r="I33" s="133">
        <f>$C33*VLOOKUP($A33,'Non-energy Multiplier'!$A$1:$AQ$44,COLUMN('Non-energy Multiplier'!I$1),0)</f>
        <v>0</v>
      </c>
      <c r="J33" s="133">
        <f>$C33*VLOOKUP($A33,'Non-energy Multiplier'!$A$1:$AQ$44,COLUMN('Non-energy Multiplier'!J$1),0)</f>
        <v>0</v>
      </c>
      <c r="K33" s="133">
        <f>$C33*VLOOKUP($A33,'Non-energy Multiplier'!$A$1:$AQ$44,COLUMN('Non-energy Multiplier'!K$1),0)</f>
        <v>0</v>
      </c>
      <c r="L33" s="133">
        <f>$C33*VLOOKUP($A33,'Non-energy Multiplier'!$A$1:$AQ$44,COLUMN('Non-energy Multiplier'!L$1),0)</f>
        <v>0</v>
      </c>
      <c r="M33" s="133">
        <f>$C33*VLOOKUP($A33,'Non-energy Multiplier'!$A$1:$AQ$44,COLUMN('Non-energy Multiplier'!M$1),0)</f>
        <v>0</v>
      </c>
      <c r="N33" s="133">
        <f>$C33*VLOOKUP($A33,'Non-energy Multiplier'!$A$1:$AQ$44,COLUMN('Non-energy Multiplier'!N$1),0)</f>
        <v>0</v>
      </c>
      <c r="O33" s="133">
        <f>$C33*VLOOKUP($A33,'Non-energy Multiplier'!$A$1:$AQ$44,COLUMN('Non-energy Multiplier'!O$1),0)</f>
        <v>0</v>
      </c>
      <c r="P33" s="133">
        <f>$C33*VLOOKUP($A33,'Non-energy Multiplier'!$A$1:$AQ$44,COLUMN('Non-energy Multiplier'!P$1),0)</f>
        <v>0</v>
      </c>
      <c r="Q33" s="133">
        <f>$C33*VLOOKUP($A33,'Non-energy Multiplier'!$A$1:$AQ$44,COLUMN('Non-energy Multiplier'!Q$1),0)</f>
        <v>0</v>
      </c>
      <c r="R33" s="133">
        <f>$C33*VLOOKUP($A33,'Non-energy Multiplier'!$A$1:$AQ$44,COLUMN('Non-energy Multiplier'!R$1),0)</f>
        <v>0</v>
      </c>
      <c r="S33" s="133">
        <f>$C33*VLOOKUP($A33,'Non-energy Multiplier'!$A$1:$AQ$44,COLUMN('Non-energy Multiplier'!S$1),0)</f>
        <v>0</v>
      </c>
      <c r="T33" s="133">
        <f>$C33*VLOOKUP($A33,'Non-energy Multiplier'!$A$1:$AQ$44,COLUMN('Non-energy Multiplier'!T$1),0)</f>
        <v>0</v>
      </c>
      <c r="U33" s="133">
        <f>$C33*VLOOKUP($A33,'Non-energy Multiplier'!$A$1:$AQ$44,COLUMN('Non-energy Multiplier'!U$1),0)</f>
        <v>0</v>
      </c>
      <c r="V33" s="133">
        <f>$C33*VLOOKUP($A33,'Non-energy Multiplier'!$A$1:$AQ$44,COLUMN('Non-energy Multiplier'!V$1),0)</f>
        <v>0</v>
      </c>
      <c r="W33" s="133">
        <f>$C33*VLOOKUP($A33,'Non-energy Multiplier'!$A$1:$AQ$44,COLUMN('Non-energy Multiplier'!W$1),0)</f>
        <v>0</v>
      </c>
      <c r="X33" s="133">
        <f>$C33*VLOOKUP($A33,'Non-energy Multiplier'!$A$1:$AQ$44,COLUMN('Non-energy Multiplier'!X$1),0)</f>
        <v>0</v>
      </c>
      <c r="Y33" s="133">
        <f>$C33*VLOOKUP($A33,'Non-energy Multiplier'!$A$1:$AQ$44,COLUMN('Non-energy Multiplier'!Y$1),0)</f>
        <v>0</v>
      </c>
      <c r="Z33" s="133">
        <f>$C33*VLOOKUP($A33,'Non-energy Multiplier'!$A$1:$AQ$44,COLUMN('Non-energy Multiplier'!Z$1),0)</f>
        <v>0</v>
      </c>
      <c r="AA33" s="133">
        <f>$C33*VLOOKUP($A33,'Non-energy Multiplier'!$A$1:$AQ$44,COLUMN('Non-energy Multiplier'!AA$1),0)</f>
        <v>0</v>
      </c>
      <c r="AB33" s="133">
        <f>$C33*VLOOKUP($A33,'Non-energy Multiplier'!$A$1:$AQ$44,COLUMN('Non-energy Multiplier'!AB$1),0)</f>
        <v>0</v>
      </c>
      <c r="AC33" s="133">
        <f>$C33*VLOOKUP($A33,'Non-energy Multiplier'!$A$1:$AQ$44,COLUMN('Non-energy Multiplier'!AC$1),0)</f>
        <v>0</v>
      </c>
      <c r="AD33" s="133">
        <f>$C33*VLOOKUP($A33,'Non-energy Multiplier'!$A$1:$AQ$44,COLUMN('Non-energy Multiplier'!AD$1),0)</f>
        <v>0</v>
      </c>
      <c r="AE33" s="133">
        <f>$C33*VLOOKUP($A33,'Non-energy Multiplier'!$A$1:$AQ$44,COLUMN('Non-energy Multiplier'!AE$1),0)</f>
        <v>0</v>
      </c>
      <c r="AF33" s="133">
        <f>$C33*VLOOKUP($A33,'Non-energy Multiplier'!$A$1:$AQ$44,COLUMN('Non-energy Multiplier'!AF$1),0)</f>
        <v>0</v>
      </c>
      <c r="AG33" s="133">
        <f>$C33*VLOOKUP($A33,'Non-energy Multiplier'!$A$1:$AQ$44,COLUMN('Non-energy Multiplier'!AG$1),0)</f>
        <v>0</v>
      </c>
      <c r="AH33" s="133">
        <f>$C33*VLOOKUP($A33,'Non-energy Multiplier'!$A$1:$AQ$44,COLUMN('Non-energy Multiplier'!AH$1),0)</f>
        <v>0</v>
      </c>
      <c r="AI33" s="133">
        <f>$C33*VLOOKUP($A33,'Non-energy Multiplier'!$A$1:$AQ$44,COLUMN('Non-energy Multiplier'!AI$1),0)</f>
        <v>0</v>
      </c>
      <c r="AJ33" s="133">
        <f>$C33*VLOOKUP($A33,'Non-energy Multiplier'!$A$1:$AQ$44,COLUMN('Non-energy Multiplier'!AJ$1),0)</f>
        <v>0</v>
      </c>
      <c r="AK33" s="133">
        <f>$C33*VLOOKUP($A33,'Non-energy Multiplier'!$A$1:$AQ$44,COLUMN('Non-energy Multiplier'!AK$1),0)</f>
        <v>0</v>
      </c>
      <c r="AL33" s="133">
        <f>$C33*VLOOKUP($A33,'Non-energy Multiplier'!$A$1:$AQ$44,COLUMN('Non-energy Multiplier'!AL$1),0)</f>
        <v>0</v>
      </c>
      <c r="AM33" s="133">
        <f>$C33*VLOOKUP($A33,'Non-energy Multiplier'!$A$1:$AQ$44,COLUMN('Non-energy Multiplier'!AM$1),0)</f>
        <v>0</v>
      </c>
      <c r="AN33" s="133">
        <f>$C33*VLOOKUP($A33,'Non-energy Multiplier'!$A$1:$AQ$44,COLUMN('Non-energy Multiplier'!AN$1),0)</f>
        <v>0</v>
      </c>
      <c r="AO33" s="133">
        <f>$C33*VLOOKUP($A33,'Non-energy Multiplier'!$A$1:$AQ$44,COLUMN('Non-energy Multiplier'!AO$1),0)</f>
        <v>0</v>
      </c>
      <c r="AP33" s="133">
        <f>$C33*VLOOKUP($A33,'Non-energy Multiplier'!$A$1:$AQ$44,COLUMN('Non-energy Multiplier'!AP$1),0)</f>
        <v>0</v>
      </c>
      <c r="AQ33" s="133">
        <f>$C33*VLOOKUP($A33,'Non-energy Multiplier'!$A$1:$AQ$44,COLUMN('Non-energy Multiplier'!AQ$1),0)</f>
        <v>0</v>
      </c>
      <c r="AR33" s="133" t="str">
        <f>VLOOKUP($A33,'Sector Match'!$A$1:$B$43,2,0)</f>
        <v>road vehicles 29</v>
      </c>
    </row>
    <row r="34" spans="1:44" x14ac:dyDescent="0.2">
      <c r="A34" s="12" t="s">
        <v>32</v>
      </c>
      <c r="B34" s="133">
        <f>'Non-energy Use 2019'!E147</f>
        <v>0</v>
      </c>
      <c r="C34" s="133">
        <f>'Non-energy Use 2020'!E146</f>
        <v>0</v>
      </c>
      <c r="D34" s="133">
        <f>$C34*VLOOKUP($A34,'Non-energy Multiplier'!$A$1:$AQ$44,COLUMN('Non-energy Multiplier'!D$1),0)</f>
        <v>0</v>
      </c>
      <c r="E34" s="133">
        <f>$C34*VLOOKUP($A34,'Non-energy Multiplier'!$A$1:$AQ$44,COLUMN('Non-energy Multiplier'!E$1),0)</f>
        <v>0</v>
      </c>
      <c r="F34" s="133">
        <f>$C34*VLOOKUP($A34,'Non-energy Multiplier'!$A$1:$AQ$44,COLUMN('Non-energy Multiplier'!F$1),0)</f>
        <v>0</v>
      </c>
      <c r="G34" s="133">
        <f>$C34*VLOOKUP($A34,'Non-energy Multiplier'!$A$1:$AQ$44,COLUMN('Non-energy Multiplier'!G$1),0)</f>
        <v>0</v>
      </c>
      <c r="H34" s="133">
        <f>$C34*VLOOKUP($A34,'Non-energy Multiplier'!$A$1:$AQ$44,COLUMN('Non-energy Multiplier'!H$1),0)</f>
        <v>0</v>
      </c>
      <c r="I34" s="133">
        <f>$C34*VLOOKUP($A34,'Non-energy Multiplier'!$A$1:$AQ$44,COLUMN('Non-energy Multiplier'!I$1),0)</f>
        <v>0</v>
      </c>
      <c r="J34" s="133">
        <f>$C34*VLOOKUP($A34,'Non-energy Multiplier'!$A$1:$AQ$44,COLUMN('Non-energy Multiplier'!J$1),0)</f>
        <v>0</v>
      </c>
      <c r="K34" s="133">
        <f>$C34*VLOOKUP($A34,'Non-energy Multiplier'!$A$1:$AQ$44,COLUMN('Non-energy Multiplier'!K$1),0)</f>
        <v>0</v>
      </c>
      <c r="L34" s="133">
        <f>$C34*VLOOKUP($A34,'Non-energy Multiplier'!$A$1:$AQ$44,COLUMN('Non-energy Multiplier'!L$1),0)</f>
        <v>0</v>
      </c>
      <c r="M34" s="133">
        <f>$C34*VLOOKUP($A34,'Non-energy Multiplier'!$A$1:$AQ$44,COLUMN('Non-energy Multiplier'!M$1),0)</f>
        <v>0</v>
      </c>
      <c r="N34" s="133">
        <f>$C34*VLOOKUP($A34,'Non-energy Multiplier'!$A$1:$AQ$44,COLUMN('Non-energy Multiplier'!N$1),0)</f>
        <v>0</v>
      </c>
      <c r="O34" s="133">
        <f>$C34*VLOOKUP($A34,'Non-energy Multiplier'!$A$1:$AQ$44,COLUMN('Non-energy Multiplier'!O$1),0)</f>
        <v>0</v>
      </c>
      <c r="P34" s="133">
        <f>$C34*VLOOKUP($A34,'Non-energy Multiplier'!$A$1:$AQ$44,COLUMN('Non-energy Multiplier'!P$1),0)</f>
        <v>0</v>
      </c>
      <c r="Q34" s="133">
        <f>$C34*VLOOKUP($A34,'Non-energy Multiplier'!$A$1:$AQ$44,COLUMN('Non-energy Multiplier'!Q$1),0)</f>
        <v>0</v>
      </c>
      <c r="R34" s="133">
        <f>$C34*VLOOKUP($A34,'Non-energy Multiplier'!$A$1:$AQ$44,COLUMN('Non-energy Multiplier'!R$1),0)</f>
        <v>0</v>
      </c>
      <c r="S34" s="133">
        <f>$C34*VLOOKUP($A34,'Non-energy Multiplier'!$A$1:$AQ$44,COLUMN('Non-energy Multiplier'!S$1),0)</f>
        <v>0</v>
      </c>
      <c r="T34" s="133">
        <f>$C34*VLOOKUP($A34,'Non-energy Multiplier'!$A$1:$AQ$44,COLUMN('Non-energy Multiplier'!T$1),0)</f>
        <v>0</v>
      </c>
      <c r="U34" s="133">
        <f>$C34*VLOOKUP($A34,'Non-energy Multiplier'!$A$1:$AQ$44,COLUMN('Non-energy Multiplier'!U$1),0)</f>
        <v>0</v>
      </c>
      <c r="V34" s="133">
        <f>$C34*VLOOKUP($A34,'Non-energy Multiplier'!$A$1:$AQ$44,COLUMN('Non-energy Multiplier'!V$1),0)</f>
        <v>0</v>
      </c>
      <c r="W34" s="133">
        <f>$C34*VLOOKUP($A34,'Non-energy Multiplier'!$A$1:$AQ$44,COLUMN('Non-energy Multiplier'!W$1),0)</f>
        <v>0</v>
      </c>
      <c r="X34" s="133">
        <f>$C34*VLOOKUP($A34,'Non-energy Multiplier'!$A$1:$AQ$44,COLUMN('Non-energy Multiplier'!X$1),0)</f>
        <v>0</v>
      </c>
      <c r="Y34" s="133">
        <f>$C34*VLOOKUP($A34,'Non-energy Multiplier'!$A$1:$AQ$44,COLUMN('Non-energy Multiplier'!Y$1),0)</f>
        <v>0</v>
      </c>
      <c r="Z34" s="133">
        <f>$C34*VLOOKUP($A34,'Non-energy Multiplier'!$A$1:$AQ$44,COLUMN('Non-energy Multiplier'!Z$1),0)</f>
        <v>0</v>
      </c>
      <c r="AA34" s="133">
        <f>$C34*VLOOKUP($A34,'Non-energy Multiplier'!$A$1:$AQ$44,COLUMN('Non-energy Multiplier'!AA$1),0)</f>
        <v>0</v>
      </c>
      <c r="AB34" s="133">
        <f>$C34*VLOOKUP($A34,'Non-energy Multiplier'!$A$1:$AQ$44,COLUMN('Non-energy Multiplier'!AB$1),0)</f>
        <v>0</v>
      </c>
      <c r="AC34" s="133">
        <f>$C34*VLOOKUP($A34,'Non-energy Multiplier'!$A$1:$AQ$44,COLUMN('Non-energy Multiplier'!AC$1),0)</f>
        <v>0</v>
      </c>
      <c r="AD34" s="133">
        <f>$C34*VLOOKUP($A34,'Non-energy Multiplier'!$A$1:$AQ$44,COLUMN('Non-energy Multiplier'!AD$1),0)</f>
        <v>0</v>
      </c>
      <c r="AE34" s="133">
        <f>$C34*VLOOKUP($A34,'Non-energy Multiplier'!$A$1:$AQ$44,COLUMN('Non-energy Multiplier'!AE$1),0)</f>
        <v>0</v>
      </c>
      <c r="AF34" s="133">
        <f>$C34*VLOOKUP($A34,'Non-energy Multiplier'!$A$1:$AQ$44,COLUMN('Non-energy Multiplier'!AF$1),0)</f>
        <v>0</v>
      </c>
      <c r="AG34" s="133">
        <f>$C34*VLOOKUP($A34,'Non-energy Multiplier'!$A$1:$AQ$44,COLUMN('Non-energy Multiplier'!AG$1),0)</f>
        <v>0</v>
      </c>
      <c r="AH34" s="133">
        <f>$C34*VLOOKUP($A34,'Non-energy Multiplier'!$A$1:$AQ$44,COLUMN('Non-energy Multiplier'!AH$1),0)</f>
        <v>0</v>
      </c>
      <c r="AI34" s="133">
        <f>$C34*VLOOKUP($A34,'Non-energy Multiplier'!$A$1:$AQ$44,COLUMN('Non-energy Multiplier'!AI$1),0)</f>
        <v>0</v>
      </c>
      <c r="AJ34" s="133">
        <f>$C34*VLOOKUP($A34,'Non-energy Multiplier'!$A$1:$AQ$44,COLUMN('Non-energy Multiplier'!AJ$1),0)</f>
        <v>0</v>
      </c>
      <c r="AK34" s="133">
        <f>$C34*VLOOKUP($A34,'Non-energy Multiplier'!$A$1:$AQ$44,COLUMN('Non-energy Multiplier'!AK$1),0)</f>
        <v>0</v>
      </c>
      <c r="AL34" s="133">
        <f>$C34*VLOOKUP($A34,'Non-energy Multiplier'!$A$1:$AQ$44,COLUMN('Non-energy Multiplier'!AL$1),0)</f>
        <v>0</v>
      </c>
      <c r="AM34" s="133">
        <f>$C34*VLOOKUP($A34,'Non-energy Multiplier'!$A$1:$AQ$44,COLUMN('Non-energy Multiplier'!AM$1),0)</f>
        <v>0</v>
      </c>
      <c r="AN34" s="133">
        <f>$C34*VLOOKUP($A34,'Non-energy Multiplier'!$A$1:$AQ$44,COLUMN('Non-energy Multiplier'!AN$1),0)</f>
        <v>0</v>
      </c>
      <c r="AO34" s="133">
        <f>$C34*VLOOKUP($A34,'Non-energy Multiplier'!$A$1:$AQ$44,COLUMN('Non-energy Multiplier'!AO$1),0)</f>
        <v>0</v>
      </c>
      <c r="AP34" s="133">
        <f>$C34*VLOOKUP($A34,'Non-energy Multiplier'!$A$1:$AQ$44,COLUMN('Non-energy Multiplier'!AP$1),0)</f>
        <v>0</v>
      </c>
      <c r="AQ34" s="133">
        <f>$C34*VLOOKUP($A34,'Non-energy Multiplier'!$A$1:$AQ$44,COLUMN('Non-energy Multiplier'!AQ$1),0)</f>
        <v>0</v>
      </c>
      <c r="AR34" s="133" t="str">
        <f>VLOOKUP($A34,'Sector Match'!$A$1:$B$43,2,0)</f>
        <v>nonroad vehicles 30</v>
      </c>
    </row>
    <row r="35" spans="1:44" x14ac:dyDescent="0.2">
      <c r="A35" s="12" t="s">
        <v>33</v>
      </c>
      <c r="B35" s="133">
        <f>'Non-energy Use 2019'!E148</f>
        <v>0</v>
      </c>
      <c r="C35" s="133">
        <f>'Non-energy Use 2020'!E147</f>
        <v>0</v>
      </c>
      <c r="D35" s="133">
        <f>$C35*VLOOKUP($A35,'Non-energy Multiplier'!$A$1:$AQ$44,COLUMN('Non-energy Multiplier'!D$1),0)</f>
        <v>0</v>
      </c>
      <c r="E35" s="133">
        <f>$C35*VLOOKUP($A35,'Non-energy Multiplier'!$A$1:$AQ$44,COLUMN('Non-energy Multiplier'!E$1),0)</f>
        <v>0</v>
      </c>
      <c r="F35" s="133">
        <f>$C35*VLOOKUP($A35,'Non-energy Multiplier'!$A$1:$AQ$44,COLUMN('Non-energy Multiplier'!F$1),0)</f>
        <v>0</v>
      </c>
      <c r="G35" s="133">
        <f>$C35*VLOOKUP($A35,'Non-energy Multiplier'!$A$1:$AQ$44,COLUMN('Non-energy Multiplier'!G$1),0)</f>
        <v>0</v>
      </c>
      <c r="H35" s="133">
        <f>$C35*VLOOKUP($A35,'Non-energy Multiplier'!$A$1:$AQ$44,COLUMN('Non-energy Multiplier'!H$1),0)</f>
        <v>0</v>
      </c>
      <c r="I35" s="133">
        <f>$C35*VLOOKUP($A35,'Non-energy Multiplier'!$A$1:$AQ$44,COLUMN('Non-energy Multiplier'!I$1),0)</f>
        <v>0</v>
      </c>
      <c r="J35" s="133">
        <f>$C35*VLOOKUP($A35,'Non-energy Multiplier'!$A$1:$AQ$44,COLUMN('Non-energy Multiplier'!J$1),0)</f>
        <v>0</v>
      </c>
      <c r="K35" s="133">
        <f>$C35*VLOOKUP($A35,'Non-energy Multiplier'!$A$1:$AQ$44,COLUMN('Non-energy Multiplier'!K$1),0)</f>
        <v>0</v>
      </c>
      <c r="L35" s="133">
        <f>$C35*VLOOKUP($A35,'Non-energy Multiplier'!$A$1:$AQ$44,COLUMN('Non-energy Multiplier'!L$1),0)</f>
        <v>0</v>
      </c>
      <c r="M35" s="133">
        <f>$C35*VLOOKUP($A35,'Non-energy Multiplier'!$A$1:$AQ$44,COLUMN('Non-energy Multiplier'!M$1),0)</f>
        <v>0</v>
      </c>
      <c r="N35" s="133">
        <f>$C35*VLOOKUP($A35,'Non-energy Multiplier'!$A$1:$AQ$44,COLUMN('Non-energy Multiplier'!N$1),0)</f>
        <v>0</v>
      </c>
      <c r="O35" s="133">
        <f>$C35*VLOOKUP($A35,'Non-energy Multiplier'!$A$1:$AQ$44,COLUMN('Non-energy Multiplier'!O$1),0)</f>
        <v>0</v>
      </c>
      <c r="P35" s="133">
        <f>$C35*VLOOKUP($A35,'Non-energy Multiplier'!$A$1:$AQ$44,COLUMN('Non-energy Multiplier'!P$1),0)</f>
        <v>0</v>
      </c>
      <c r="Q35" s="133">
        <f>$C35*VLOOKUP($A35,'Non-energy Multiplier'!$A$1:$AQ$44,COLUMN('Non-energy Multiplier'!Q$1),0)</f>
        <v>0</v>
      </c>
      <c r="R35" s="133">
        <f>$C35*VLOOKUP($A35,'Non-energy Multiplier'!$A$1:$AQ$44,COLUMN('Non-energy Multiplier'!R$1),0)</f>
        <v>0</v>
      </c>
      <c r="S35" s="133">
        <f>$C35*VLOOKUP($A35,'Non-energy Multiplier'!$A$1:$AQ$44,COLUMN('Non-energy Multiplier'!S$1),0)</f>
        <v>0</v>
      </c>
      <c r="T35" s="133">
        <f>$C35*VLOOKUP($A35,'Non-energy Multiplier'!$A$1:$AQ$44,COLUMN('Non-energy Multiplier'!T$1),0)</f>
        <v>0</v>
      </c>
      <c r="U35" s="133">
        <f>$C35*VLOOKUP($A35,'Non-energy Multiplier'!$A$1:$AQ$44,COLUMN('Non-energy Multiplier'!U$1),0)</f>
        <v>0</v>
      </c>
      <c r="V35" s="133">
        <f>$C35*VLOOKUP($A35,'Non-energy Multiplier'!$A$1:$AQ$44,COLUMN('Non-energy Multiplier'!V$1),0)</f>
        <v>0</v>
      </c>
      <c r="W35" s="133">
        <f>$C35*VLOOKUP($A35,'Non-energy Multiplier'!$A$1:$AQ$44,COLUMN('Non-energy Multiplier'!W$1),0)</f>
        <v>0</v>
      </c>
      <c r="X35" s="133">
        <f>$C35*VLOOKUP($A35,'Non-energy Multiplier'!$A$1:$AQ$44,COLUMN('Non-energy Multiplier'!X$1),0)</f>
        <v>0</v>
      </c>
      <c r="Y35" s="133">
        <f>$C35*VLOOKUP($A35,'Non-energy Multiplier'!$A$1:$AQ$44,COLUMN('Non-energy Multiplier'!Y$1),0)</f>
        <v>0</v>
      </c>
      <c r="Z35" s="133">
        <f>$C35*VLOOKUP($A35,'Non-energy Multiplier'!$A$1:$AQ$44,COLUMN('Non-energy Multiplier'!Z$1),0)</f>
        <v>0</v>
      </c>
      <c r="AA35" s="133">
        <f>$C35*VLOOKUP($A35,'Non-energy Multiplier'!$A$1:$AQ$44,COLUMN('Non-energy Multiplier'!AA$1),0)</f>
        <v>0</v>
      </c>
      <c r="AB35" s="133">
        <f>$C35*VLOOKUP($A35,'Non-energy Multiplier'!$A$1:$AQ$44,COLUMN('Non-energy Multiplier'!AB$1),0)</f>
        <v>0</v>
      </c>
      <c r="AC35" s="133">
        <f>$C35*VLOOKUP($A35,'Non-energy Multiplier'!$A$1:$AQ$44,COLUMN('Non-energy Multiplier'!AC$1),0)</f>
        <v>0</v>
      </c>
      <c r="AD35" s="133">
        <f>$C35*VLOOKUP($A35,'Non-energy Multiplier'!$A$1:$AQ$44,COLUMN('Non-energy Multiplier'!AD$1),0)</f>
        <v>0</v>
      </c>
      <c r="AE35" s="133">
        <f>$C35*VLOOKUP($A35,'Non-energy Multiplier'!$A$1:$AQ$44,COLUMN('Non-energy Multiplier'!AE$1),0)</f>
        <v>0</v>
      </c>
      <c r="AF35" s="133">
        <f>$C35*VLOOKUP($A35,'Non-energy Multiplier'!$A$1:$AQ$44,COLUMN('Non-energy Multiplier'!AF$1),0)</f>
        <v>0</v>
      </c>
      <c r="AG35" s="133">
        <f>$C35*VLOOKUP($A35,'Non-energy Multiplier'!$A$1:$AQ$44,COLUMN('Non-energy Multiplier'!AG$1),0)</f>
        <v>0</v>
      </c>
      <c r="AH35" s="133">
        <f>$C35*VLOOKUP($A35,'Non-energy Multiplier'!$A$1:$AQ$44,COLUMN('Non-energy Multiplier'!AH$1),0)</f>
        <v>0</v>
      </c>
      <c r="AI35" s="133">
        <f>$C35*VLOOKUP($A35,'Non-energy Multiplier'!$A$1:$AQ$44,COLUMN('Non-energy Multiplier'!AI$1),0)</f>
        <v>0</v>
      </c>
      <c r="AJ35" s="133">
        <f>$C35*VLOOKUP($A35,'Non-energy Multiplier'!$A$1:$AQ$44,COLUMN('Non-energy Multiplier'!AJ$1),0)</f>
        <v>0</v>
      </c>
      <c r="AK35" s="133">
        <f>$C35*VLOOKUP($A35,'Non-energy Multiplier'!$A$1:$AQ$44,COLUMN('Non-energy Multiplier'!AK$1),0)</f>
        <v>0</v>
      </c>
      <c r="AL35" s="133">
        <f>$C35*VLOOKUP($A35,'Non-energy Multiplier'!$A$1:$AQ$44,COLUMN('Non-energy Multiplier'!AL$1),0)</f>
        <v>0</v>
      </c>
      <c r="AM35" s="133">
        <f>$C35*VLOOKUP($A35,'Non-energy Multiplier'!$A$1:$AQ$44,COLUMN('Non-energy Multiplier'!AM$1),0)</f>
        <v>0</v>
      </c>
      <c r="AN35" s="133">
        <f>$C35*VLOOKUP($A35,'Non-energy Multiplier'!$A$1:$AQ$44,COLUMN('Non-energy Multiplier'!AN$1),0)</f>
        <v>0</v>
      </c>
      <c r="AO35" s="133">
        <f>$C35*VLOOKUP($A35,'Non-energy Multiplier'!$A$1:$AQ$44,COLUMN('Non-energy Multiplier'!AO$1),0)</f>
        <v>0</v>
      </c>
      <c r="AP35" s="133">
        <f>$C35*VLOOKUP($A35,'Non-energy Multiplier'!$A$1:$AQ$44,COLUMN('Non-energy Multiplier'!AP$1),0)</f>
        <v>0</v>
      </c>
      <c r="AQ35" s="133">
        <f>$C35*VLOOKUP($A35,'Non-energy Multiplier'!$A$1:$AQ$44,COLUMN('Non-energy Multiplier'!AQ$1),0)</f>
        <v>0</v>
      </c>
      <c r="AR35" s="133" t="str">
        <f>VLOOKUP($A35,'Sector Match'!$A$1:$B$43,2,0)</f>
        <v>appliances and electrical equipment 27</v>
      </c>
    </row>
    <row r="36" spans="1:44" x14ac:dyDescent="0.2">
      <c r="A36" s="12" t="s">
        <v>34</v>
      </c>
      <c r="B36" s="133">
        <f>'Non-energy Use 2019'!E149</f>
        <v>0</v>
      </c>
      <c r="C36" s="133">
        <f>'Non-energy Use 2020'!E148</f>
        <v>0</v>
      </c>
      <c r="D36" s="133">
        <f>$C36*VLOOKUP($A36,'Non-energy Multiplier'!$A$1:$AQ$44,COLUMN('Non-energy Multiplier'!D$1),0)</f>
        <v>0</v>
      </c>
      <c r="E36" s="133">
        <f>$C36*VLOOKUP($A36,'Non-energy Multiplier'!$A$1:$AQ$44,COLUMN('Non-energy Multiplier'!E$1),0)</f>
        <v>0</v>
      </c>
      <c r="F36" s="133">
        <f>$C36*VLOOKUP($A36,'Non-energy Multiplier'!$A$1:$AQ$44,COLUMN('Non-energy Multiplier'!F$1),0)</f>
        <v>0</v>
      </c>
      <c r="G36" s="133">
        <f>$C36*VLOOKUP($A36,'Non-energy Multiplier'!$A$1:$AQ$44,COLUMN('Non-energy Multiplier'!G$1),0)</f>
        <v>0</v>
      </c>
      <c r="H36" s="133">
        <f>$C36*VLOOKUP($A36,'Non-energy Multiplier'!$A$1:$AQ$44,COLUMN('Non-energy Multiplier'!H$1),0)</f>
        <v>0</v>
      </c>
      <c r="I36" s="133">
        <f>$C36*VLOOKUP($A36,'Non-energy Multiplier'!$A$1:$AQ$44,COLUMN('Non-energy Multiplier'!I$1),0)</f>
        <v>0</v>
      </c>
      <c r="J36" s="133">
        <f>$C36*VLOOKUP($A36,'Non-energy Multiplier'!$A$1:$AQ$44,COLUMN('Non-energy Multiplier'!J$1),0)</f>
        <v>0</v>
      </c>
      <c r="K36" s="133">
        <f>$C36*VLOOKUP($A36,'Non-energy Multiplier'!$A$1:$AQ$44,COLUMN('Non-energy Multiplier'!K$1),0)</f>
        <v>0</v>
      </c>
      <c r="L36" s="133">
        <f>$C36*VLOOKUP($A36,'Non-energy Multiplier'!$A$1:$AQ$44,COLUMN('Non-energy Multiplier'!L$1),0)</f>
        <v>0</v>
      </c>
      <c r="M36" s="133">
        <f>$C36*VLOOKUP($A36,'Non-energy Multiplier'!$A$1:$AQ$44,COLUMN('Non-energy Multiplier'!M$1),0)</f>
        <v>0</v>
      </c>
      <c r="N36" s="133">
        <f>$C36*VLOOKUP($A36,'Non-energy Multiplier'!$A$1:$AQ$44,COLUMN('Non-energy Multiplier'!N$1),0)</f>
        <v>0</v>
      </c>
      <c r="O36" s="133">
        <f>$C36*VLOOKUP($A36,'Non-energy Multiplier'!$A$1:$AQ$44,COLUMN('Non-energy Multiplier'!O$1),0)</f>
        <v>0</v>
      </c>
      <c r="P36" s="133">
        <f>$C36*VLOOKUP($A36,'Non-energy Multiplier'!$A$1:$AQ$44,COLUMN('Non-energy Multiplier'!P$1),0)</f>
        <v>0</v>
      </c>
      <c r="Q36" s="133">
        <f>$C36*VLOOKUP($A36,'Non-energy Multiplier'!$A$1:$AQ$44,COLUMN('Non-energy Multiplier'!Q$1),0)</f>
        <v>0</v>
      </c>
      <c r="R36" s="133">
        <f>$C36*VLOOKUP($A36,'Non-energy Multiplier'!$A$1:$AQ$44,COLUMN('Non-energy Multiplier'!R$1),0)</f>
        <v>0</v>
      </c>
      <c r="S36" s="133">
        <f>$C36*VLOOKUP($A36,'Non-energy Multiplier'!$A$1:$AQ$44,COLUMN('Non-energy Multiplier'!S$1),0)</f>
        <v>0</v>
      </c>
      <c r="T36" s="133">
        <f>$C36*VLOOKUP($A36,'Non-energy Multiplier'!$A$1:$AQ$44,COLUMN('Non-energy Multiplier'!T$1),0)</f>
        <v>0</v>
      </c>
      <c r="U36" s="133">
        <f>$C36*VLOOKUP($A36,'Non-energy Multiplier'!$A$1:$AQ$44,COLUMN('Non-energy Multiplier'!U$1),0)</f>
        <v>0</v>
      </c>
      <c r="V36" s="133">
        <f>$C36*VLOOKUP($A36,'Non-energy Multiplier'!$A$1:$AQ$44,COLUMN('Non-energy Multiplier'!V$1),0)</f>
        <v>0</v>
      </c>
      <c r="W36" s="133">
        <f>$C36*VLOOKUP($A36,'Non-energy Multiplier'!$A$1:$AQ$44,COLUMN('Non-energy Multiplier'!W$1),0)</f>
        <v>0</v>
      </c>
      <c r="X36" s="133">
        <f>$C36*VLOOKUP($A36,'Non-energy Multiplier'!$A$1:$AQ$44,COLUMN('Non-energy Multiplier'!X$1),0)</f>
        <v>0</v>
      </c>
      <c r="Y36" s="133">
        <f>$C36*VLOOKUP($A36,'Non-energy Multiplier'!$A$1:$AQ$44,COLUMN('Non-energy Multiplier'!Y$1),0)</f>
        <v>0</v>
      </c>
      <c r="Z36" s="133">
        <f>$C36*VLOOKUP($A36,'Non-energy Multiplier'!$A$1:$AQ$44,COLUMN('Non-energy Multiplier'!Z$1),0)</f>
        <v>0</v>
      </c>
      <c r="AA36" s="133">
        <f>$C36*VLOOKUP($A36,'Non-energy Multiplier'!$A$1:$AQ$44,COLUMN('Non-energy Multiplier'!AA$1),0)</f>
        <v>0</v>
      </c>
      <c r="AB36" s="133">
        <f>$C36*VLOOKUP($A36,'Non-energy Multiplier'!$A$1:$AQ$44,COLUMN('Non-energy Multiplier'!AB$1),0)</f>
        <v>0</v>
      </c>
      <c r="AC36" s="133">
        <f>$C36*VLOOKUP($A36,'Non-energy Multiplier'!$A$1:$AQ$44,COLUMN('Non-energy Multiplier'!AC$1),0)</f>
        <v>0</v>
      </c>
      <c r="AD36" s="133">
        <f>$C36*VLOOKUP($A36,'Non-energy Multiplier'!$A$1:$AQ$44,COLUMN('Non-energy Multiplier'!AD$1),0)</f>
        <v>0</v>
      </c>
      <c r="AE36" s="133">
        <f>$C36*VLOOKUP($A36,'Non-energy Multiplier'!$A$1:$AQ$44,COLUMN('Non-energy Multiplier'!AE$1),0)</f>
        <v>0</v>
      </c>
      <c r="AF36" s="133">
        <f>$C36*VLOOKUP($A36,'Non-energy Multiplier'!$A$1:$AQ$44,COLUMN('Non-energy Multiplier'!AF$1),0)</f>
        <v>0</v>
      </c>
      <c r="AG36" s="133">
        <f>$C36*VLOOKUP($A36,'Non-energy Multiplier'!$A$1:$AQ$44,COLUMN('Non-energy Multiplier'!AG$1),0)</f>
        <v>0</v>
      </c>
      <c r="AH36" s="133">
        <f>$C36*VLOOKUP($A36,'Non-energy Multiplier'!$A$1:$AQ$44,COLUMN('Non-energy Multiplier'!AH$1),0)</f>
        <v>0</v>
      </c>
      <c r="AI36" s="133">
        <f>$C36*VLOOKUP($A36,'Non-energy Multiplier'!$A$1:$AQ$44,COLUMN('Non-energy Multiplier'!AI$1),0)</f>
        <v>0</v>
      </c>
      <c r="AJ36" s="133">
        <f>$C36*VLOOKUP($A36,'Non-energy Multiplier'!$A$1:$AQ$44,COLUMN('Non-energy Multiplier'!AJ$1),0)</f>
        <v>0</v>
      </c>
      <c r="AK36" s="133">
        <f>$C36*VLOOKUP($A36,'Non-energy Multiplier'!$A$1:$AQ$44,COLUMN('Non-energy Multiplier'!AK$1),0)</f>
        <v>0</v>
      </c>
      <c r="AL36" s="133">
        <f>$C36*VLOOKUP($A36,'Non-energy Multiplier'!$A$1:$AQ$44,COLUMN('Non-energy Multiplier'!AL$1),0)</f>
        <v>0</v>
      </c>
      <c r="AM36" s="133">
        <f>$C36*VLOOKUP($A36,'Non-energy Multiplier'!$A$1:$AQ$44,COLUMN('Non-energy Multiplier'!AM$1),0)</f>
        <v>0</v>
      </c>
      <c r="AN36" s="133">
        <f>$C36*VLOOKUP($A36,'Non-energy Multiplier'!$A$1:$AQ$44,COLUMN('Non-energy Multiplier'!AN$1),0)</f>
        <v>0</v>
      </c>
      <c r="AO36" s="133">
        <f>$C36*VLOOKUP($A36,'Non-energy Multiplier'!$A$1:$AQ$44,COLUMN('Non-energy Multiplier'!AO$1),0)</f>
        <v>0</v>
      </c>
      <c r="AP36" s="133">
        <f>$C36*VLOOKUP($A36,'Non-energy Multiplier'!$A$1:$AQ$44,COLUMN('Non-energy Multiplier'!AP$1),0)</f>
        <v>0</v>
      </c>
      <c r="AQ36" s="133">
        <f>$C36*VLOOKUP($A36,'Non-energy Multiplier'!$A$1:$AQ$44,COLUMN('Non-energy Multiplier'!AQ$1),0)</f>
        <v>0</v>
      </c>
      <c r="AR36" s="133" t="str">
        <f>VLOOKUP($A36,'Sector Match'!$A$1:$B$43,2,0)</f>
        <v>computers and electronics 26</v>
      </c>
    </row>
    <row r="37" spans="1:44" x14ac:dyDescent="0.2">
      <c r="A37" s="12" t="s">
        <v>35</v>
      </c>
      <c r="B37" s="133">
        <f>'Non-energy Use 2019'!E150</f>
        <v>0</v>
      </c>
      <c r="C37" s="133">
        <f>'Non-energy Use 2020'!E149</f>
        <v>0</v>
      </c>
      <c r="D37" s="133">
        <f>$C37*VLOOKUP($A37,'Non-energy Multiplier'!$A$1:$AQ$44,COLUMN('Non-energy Multiplier'!D$1),0)</f>
        <v>0</v>
      </c>
      <c r="E37" s="133">
        <f>$C37*VLOOKUP($A37,'Non-energy Multiplier'!$A$1:$AQ$44,COLUMN('Non-energy Multiplier'!E$1),0)</f>
        <v>0</v>
      </c>
      <c r="F37" s="133">
        <f>$C37*VLOOKUP($A37,'Non-energy Multiplier'!$A$1:$AQ$44,COLUMN('Non-energy Multiplier'!F$1),0)</f>
        <v>0</v>
      </c>
      <c r="G37" s="133">
        <f>$C37*VLOOKUP($A37,'Non-energy Multiplier'!$A$1:$AQ$44,COLUMN('Non-energy Multiplier'!G$1),0)</f>
        <v>0</v>
      </c>
      <c r="H37" s="133">
        <f>$C37*VLOOKUP($A37,'Non-energy Multiplier'!$A$1:$AQ$44,COLUMN('Non-energy Multiplier'!H$1),0)</f>
        <v>0</v>
      </c>
      <c r="I37" s="133">
        <f>$C37*VLOOKUP($A37,'Non-energy Multiplier'!$A$1:$AQ$44,COLUMN('Non-energy Multiplier'!I$1),0)</f>
        <v>0</v>
      </c>
      <c r="J37" s="133">
        <f>$C37*VLOOKUP($A37,'Non-energy Multiplier'!$A$1:$AQ$44,COLUMN('Non-energy Multiplier'!J$1),0)</f>
        <v>0</v>
      </c>
      <c r="K37" s="133">
        <f>$C37*VLOOKUP($A37,'Non-energy Multiplier'!$A$1:$AQ$44,COLUMN('Non-energy Multiplier'!K$1),0)</f>
        <v>0</v>
      </c>
      <c r="L37" s="133">
        <f>$C37*VLOOKUP($A37,'Non-energy Multiplier'!$A$1:$AQ$44,COLUMN('Non-energy Multiplier'!L$1),0)</f>
        <v>0</v>
      </c>
      <c r="M37" s="133">
        <f>$C37*VLOOKUP($A37,'Non-energy Multiplier'!$A$1:$AQ$44,COLUMN('Non-energy Multiplier'!M$1),0)</f>
        <v>0</v>
      </c>
      <c r="N37" s="133">
        <f>$C37*VLOOKUP($A37,'Non-energy Multiplier'!$A$1:$AQ$44,COLUMN('Non-energy Multiplier'!N$1),0)</f>
        <v>0</v>
      </c>
      <c r="O37" s="133">
        <f>$C37*VLOOKUP($A37,'Non-energy Multiplier'!$A$1:$AQ$44,COLUMN('Non-energy Multiplier'!O$1),0)</f>
        <v>0</v>
      </c>
      <c r="P37" s="133">
        <f>$C37*VLOOKUP($A37,'Non-energy Multiplier'!$A$1:$AQ$44,COLUMN('Non-energy Multiplier'!P$1),0)</f>
        <v>0</v>
      </c>
      <c r="Q37" s="133">
        <f>$C37*VLOOKUP($A37,'Non-energy Multiplier'!$A$1:$AQ$44,COLUMN('Non-energy Multiplier'!Q$1),0)</f>
        <v>0</v>
      </c>
      <c r="R37" s="133">
        <f>$C37*VLOOKUP($A37,'Non-energy Multiplier'!$A$1:$AQ$44,COLUMN('Non-energy Multiplier'!R$1),0)</f>
        <v>0</v>
      </c>
      <c r="S37" s="133">
        <f>$C37*VLOOKUP($A37,'Non-energy Multiplier'!$A$1:$AQ$44,COLUMN('Non-energy Multiplier'!S$1),0)</f>
        <v>0</v>
      </c>
      <c r="T37" s="133">
        <f>$C37*VLOOKUP($A37,'Non-energy Multiplier'!$A$1:$AQ$44,COLUMN('Non-energy Multiplier'!T$1),0)</f>
        <v>0</v>
      </c>
      <c r="U37" s="133">
        <f>$C37*VLOOKUP($A37,'Non-energy Multiplier'!$A$1:$AQ$44,COLUMN('Non-energy Multiplier'!U$1),0)</f>
        <v>0</v>
      </c>
      <c r="V37" s="133">
        <f>$C37*VLOOKUP($A37,'Non-energy Multiplier'!$A$1:$AQ$44,COLUMN('Non-energy Multiplier'!V$1),0)</f>
        <v>0</v>
      </c>
      <c r="W37" s="133">
        <f>$C37*VLOOKUP($A37,'Non-energy Multiplier'!$A$1:$AQ$44,COLUMN('Non-energy Multiplier'!W$1),0)</f>
        <v>0</v>
      </c>
      <c r="X37" s="133">
        <f>$C37*VLOOKUP($A37,'Non-energy Multiplier'!$A$1:$AQ$44,COLUMN('Non-energy Multiplier'!X$1),0)</f>
        <v>0</v>
      </c>
      <c r="Y37" s="133">
        <f>$C37*VLOOKUP($A37,'Non-energy Multiplier'!$A$1:$AQ$44,COLUMN('Non-energy Multiplier'!Y$1),0)</f>
        <v>0</v>
      </c>
      <c r="Z37" s="133">
        <f>$C37*VLOOKUP($A37,'Non-energy Multiplier'!$A$1:$AQ$44,COLUMN('Non-energy Multiplier'!Z$1),0)</f>
        <v>0</v>
      </c>
      <c r="AA37" s="133">
        <f>$C37*VLOOKUP($A37,'Non-energy Multiplier'!$A$1:$AQ$44,COLUMN('Non-energy Multiplier'!AA$1),0)</f>
        <v>0</v>
      </c>
      <c r="AB37" s="133">
        <f>$C37*VLOOKUP($A37,'Non-energy Multiplier'!$A$1:$AQ$44,COLUMN('Non-energy Multiplier'!AB$1),0)</f>
        <v>0</v>
      </c>
      <c r="AC37" s="133">
        <f>$C37*VLOOKUP($A37,'Non-energy Multiplier'!$A$1:$AQ$44,COLUMN('Non-energy Multiplier'!AC$1),0)</f>
        <v>0</v>
      </c>
      <c r="AD37" s="133">
        <f>$C37*VLOOKUP($A37,'Non-energy Multiplier'!$A$1:$AQ$44,COLUMN('Non-energy Multiplier'!AD$1),0)</f>
        <v>0</v>
      </c>
      <c r="AE37" s="133">
        <f>$C37*VLOOKUP($A37,'Non-energy Multiplier'!$A$1:$AQ$44,COLUMN('Non-energy Multiplier'!AE$1),0)</f>
        <v>0</v>
      </c>
      <c r="AF37" s="133">
        <f>$C37*VLOOKUP($A37,'Non-energy Multiplier'!$A$1:$AQ$44,COLUMN('Non-energy Multiplier'!AF$1),0)</f>
        <v>0</v>
      </c>
      <c r="AG37" s="133">
        <f>$C37*VLOOKUP($A37,'Non-energy Multiplier'!$A$1:$AQ$44,COLUMN('Non-energy Multiplier'!AG$1),0)</f>
        <v>0</v>
      </c>
      <c r="AH37" s="133">
        <f>$C37*VLOOKUP($A37,'Non-energy Multiplier'!$A$1:$AQ$44,COLUMN('Non-energy Multiplier'!AH$1),0)</f>
        <v>0</v>
      </c>
      <c r="AI37" s="133">
        <f>$C37*VLOOKUP($A37,'Non-energy Multiplier'!$A$1:$AQ$44,COLUMN('Non-energy Multiplier'!AI$1),0)</f>
        <v>0</v>
      </c>
      <c r="AJ37" s="133">
        <f>$C37*VLOOKUP($A37,'Non-energy Multiplier'!$A$1:$AQ$44,COLUMN('Non-energy Multiplier'!AJ$1),0)</f>
        <v>0</v>
      </c>
      <c r="AK37" s="133">
        <f>$C37*VLOOKUP($A37,'Non-energy Multiplier'!$A$1:$AQ$44,COLUMN('Non-energy Multiplier'!AK$1),0)</f>
        <v>0</v>
      </c>
      <c r="AL37" s="133">
        <f>$C37*VLOOKUP($A37,'Non-energy Multiplier'!$A$1:$AQ$44,COLUMN('Non-energy Multiplier'!AL$1),0)</f>
        <v>0</v>
      </c>
      <c r="AM37" s="133">
        <f>$C37*VLOOKUP($A37,'Non-energy Multiplier'!$A$1:$AQ$44,COLUMN('Non-energy Multiplier'!AM$1),0)</f>
        <v>0</v>
      </c>
      <c r="AN37" s="133">
        <f>$C37*VLOOKUP($A37,'Non-energy Multiplier'!$A$1:$AQ$44,COLUMN('Non-energy Multiplier'!AN$1),0)</f>
        <v>0</v>
      </c>
      <c r="AO37" s="133">
        <f>$C37*VLOOKUP($A37,'Non-energy Multiplier'!$A$1:$AQ$44,COLUMN('Non-energy Multiplier'!AO$1),0)</f>
        <v>0</v>
      </c>
      <c r="AP37" s="133">
        <f>$C37*VLOOKUP($A37,'Non-energy Multiplier'!$A$1:$AQ$44,COLUMN('Non-energy Multiplier'!AP$1),0)</f>
        <v>0</v>
      </c>
      <c r="AQ37" s="133">
        <f>$C37*VLOOKUP($A37,'Non-energy Multiplier'!$A$1:$AQ$44,COLUMN('Non-energy Multiplier'!AQ$1),0)</f>
        <v>0</v>
      </c>
      <c r="AR37" s="133" t="str">
        <f>VLOOKUP($A37,'Sector Match'!$A$1:$B$43,2,0)</f>
        <v>computers and electronics 26</v>
      </c>
    </row>
    <row r="38" spans="1:44" x14ac:dyDescent="0.2">
      <c r="A38" s="12" t="s">
        <v>36</v>
      </c>
      <c r="B38" s="133">
        <f>'Non-energy Use 2019'!E151</f>
        <v>0</v>
      </c>
      <c r="C38" s="133">
        <f>'Non-energy Use 2020'!E150</f>
        <v>0</v>
      </c>
      <c r="D38" s="133">
        <f>$C38*VLOOKUP($A38,'Non-energy Multiplier'!$A$1:$AQ$44,COLUMN('Non-energy Multiplier'!D$1),0)</f>
        <v>0</v>
      </c>
      <c r="E38" s="133">
        <f>$C38*VLOOKUP($A38,'Non-energy Multiplier'!$A$1:$AQ$44,COLUMN('Non-energy Multiplier'!E$1),0)</f>
        <v>0</v>
      </c>
      <c r="F38" s="133">
        <f>$C38*VLOOKUP($A38,'Non-energy Multiplier'!$A$1:$AQ$44,COLUMN('Non-energy Multiplier'!F$1),0)</f>
        <v>0</v>
      </c>
      <c r="G38" s="133">
        <f>$C38*VLOOKUP($A38,'Non-energy Multiplier'!$A$1:$AQ$44,COLUMN('Non-energy Multiplier'!G$1),0)</f>
        <v>0</v>
      </c>
      <c r="H38" s="133">
        <f>$C38*VLOOKUP($A38,'Non-energy Multiplier'!$A$1:$AQ$44,COLUMN('Non-energy Multiplier'!H$1),0)</f>
        <v>0</v>
      </c>
      <c r="I38" s="133">
        <f>$C38*VLOOKUP($A38,'Non-energy Multiplier'!$A$1:$AQ$44,COLUMN('Non-energy Multiplier'!I$1),0)</f>
        <v>0</v>
      </c>
      <c r="J38" s="133">
        <f>$C38*VLOOKUP($A38,'Non-energy Multiplier'!$A$1:$AQ$44,COLUMN('Non-energy Multiplier'!J$1),0)</f>
        <v>0</v>
      </c>
      <c r="K38" s="133">
        <f>$C38*VLOOKUP($A38,'Non-energy Multiplier'!$A$1:$AQ$44,COLUMN('Non-energy Multiplier'!K$1),0)</f>
        <v>0</v>
      </c>
      <c r="L38" s="133">
        <f>$C38*VLOOKUP($A38,'Non-energy Multiplier'!$A$1:$AQ$44,COLUMN('Non-energy Multiplier'!L$1),0)</f>
        <v>0</v>
      </c>
      <c r="M38" s="133">
        <f>$C38*VLOOKUP($A38,'Non-energy Multiplier'!$A$1:$AQ$44,COLUMN('Non-energy Multiplier'!M$1),0)</f>
        <v>0</v>
      </c>
      <c r="N38" s="133">
        <f>$C38*VLOOKUP($A38,'Non-energy Multiplier'!$A$1:$AQ$44,COLUMN('Non-energy Multiplier'!N$1),0)</f>
        <v>0</v>
      </c>
      <c r="O38" s="133">
        <f>$C38*VLOOKUP($A38,'Non-energy Multiplier'!$A$1:$AQ$44,COLUMN('Non-energy Multiplier'!O$1),0)</f>
        <v>0</v>
      </c>
      <c r="P38" s="133">
        <f>$C38*VLOOKUP($A38,'Non-energy Multiplier'!$A$1:$AQ$44,COLUMN('Non-energy Multiplier'!P$1),0)</f>
        <v>0</v>
      </c>
      <c r="Q38" s="133">
        <f>$C38*VLOOKUP($A38,'Non-energy Multiplier'!$A$1:$AQ$44,COLUMN('Non-energy Multiplier'!Q$1),0)</f>
        <v>0</v>
      </c>
      <c r="R38" s="133">
        <f>$C38*VLOOKUP($A38,'Non-energy Multiplier'!$A$1:$AQ$44,COLUMN('Non-energy Multiplier'!R$1),0)</f>
        <v>0</v>
      </c>
      <c r="S38" s="133">
        <f>$C38*VLOOKUP($A38,'Non-energy Multiplier'!$A$1:$AQ$44,COLUMN('Non-energy Multiplier'!S$1),0)</f>
        <v>0</v>
      </c>
      <c r="T38" s="133">
        <f>$C38*VLOOKUP($A38,'Non-energy Multiplier'!$A$1:$AQ$44,COLUMN('Non-energy Multiplier'!T$1),0)</f>
        <v>0</v>
      </c>
      <c r="U38" s="133">
        <f>$C38*VLOOKUP($A38,'Non-energy Multiplier'!$A$1:$AQ$44,COLUMN('Non-energy Multiplier'!U$1),0)</f>
        <v>0</v>
      </c>
      <c r="V38" s="133">
        <f>$C38*VLOOKUP($A38,'Non-energy Multiplier'!$A$1:$AQ$44,COLUMN('Non-energy Multiplier'!V$1),0)</f>
        <v>0</v>
      </c>
      <c r="W38" s="133">
        <f>$C38*VLOOKUP($A38,'Non-energy Multiplier'!$A$1:$AQ$44,COLUMN('Non-energy Multiplier'!W$1),0)</f>
        <v>0</v>
      </c>
      <c r="X38" s="133">
        <f>$C38*VLOOKUP($A38,'Non-energy Multiplier'!$A$1:$AQ$44,COLUMN('Non-energy Multiplier'!X$1),0)</f>
        <v>0</v>
      </c>
      <c r="Y38" s="133">
        <f>$C38*VLOOKUP($A38,'Non-energy Multiplier'!$A$1:$AQ$44,COLUMN('Non-energy Multiplier'!Y$1),0)</f>
        <v>0</v>
      </c>
      <c r="Z38" s="133">
        <f>$C38*VLOOKUP($A38,'Non-energy Multiplier'!$A$1:$AQ$44,COLUMN('Non-energy Multiplier'!Z$1),0)</f>
        <v>0</v>
      </c>
      <c r="AA38" s="133">
        <f>$C38*VLOOKUP($A38,'Non-energy Multiplier'!$A$1:$AQ$44,COLUMN('Non-energy Multiplier'!AA$1),0)</f>
        <v>0</v>
      </c>
      <c r="AB38" s="133">
        <f>$C38*VLOOKUP($A38,'Non-energy Multiplier'!$A$1:$AQ$44,COLUMN('Non-energy Multiplier'!AB$1),0)</f>
        <v>0</v>
      </c>
      <c r="AC38" s="133">
        <f>$C38*VLOOKUP($A38,'Non-energy Multiplier'!$A$1:$AQ$44,COLUMN('Non-energy Multiplier'!AC$1),0)</f>
        <v>0</v>
      </c>
      <c r="AD38" s="133">
        <f>$C38*VLOOKUP($A38,'Non-energy Multiplier'!$A$1:$AQ$44,COLUMN('Non-energy Multiplier'!AD$1),0)</f>
        <v>0</v>
      </c>
      <c r="AE38" s="133">
        <f>$C38*VLOOKUP($A38,'Non-energy Multiplier'!$A$1:$AQ$44,COLUMN('Non-energy Multiplier'!AE$1),0)</f>
        <v>0</v>
      </c>
      <c r="AF38" s="133">
        <f>$C38*VLOOKUP($A38,'Non-energy Multiplier'!$A$1:$AQ$44,COLUMN('Non-energy Multiplier'!AF$1),0)</f>
        <v>0</v>
      </c>
      <c r="AG38" s="133">
        <f>$C38*VLOOKUP($A38,'Non-energy Multiplier'!$A$1:$AQ$44,COLUMN('Non-energy Multiplier'!AG$1),0)</f>
        <v>0</v>
      </c>
      <c r="AH38" s="133">
        <f>$C38*VLOOKUP($A38,'Non-energy Multiplier'!$A$1:$AQ$44,COLUMN('Non-energy Multiplier'!AH$1),0)</f>
        <v>0</v>
      </c>
      <c r="AI38" s="133">
        <f>$C38*VLOOKUP($A38,'Non-energy Multiplier'!$A$1:$AQ$44,COLUMN('Non-energy Multiplier'!AI$1),0)</f>
        <v>0</v>
      </c>
      <c r="AJ38" s="133">
        <f>$C38*VLOOKUP($A38,'Non-energy Multiplier'!$A$1:$AQ$44,COLUMN('Non-energy Multiplier'!AJ$1),0)</f>
        <v>0</v>
      </c>
      <c r="AK38" s="133">
        <f>$C38*VLOOKUP($A38,'Non-energy Multiplier'!$A$1:$AQ$44,COLUMN('Non-energy Multiplier'!AK$1),0)</f>
        <v>0</v>
      </c>
      <c r="AL38" s="133">
        <f>$C38*VLOOKUP($A38,'Non-energy Multiplier'!$A$1:$AQ$44,COLUMN('Non-energy Multiplier'!AL$1),0)</f>
        <v>0</v>
      </c>
      <c r="AM38" s="133">
        <f>$C38*VLOOKUP($A38,'Non-energy Multiplier'!$A$1:$AQ$44,COLUMN('Non-energy Multiplier'!AM$1),0)</f>
        <v>0</v>
      </c>
      <c r="AN38" s="133">
        <f>$C38*VLOOKUP($A38,'Non-energy Multiplier'!$A$1:$AQ$44,COLUMN('Non-energy Multiplier'!AN$1),0)</f>
        <v>0</v>
      </c>
      <c r="AO38" s="133">
        <f>$C38*VLOOKUP($A38,'Non-energy Multiplier'!$A$1:$AQ$44,COLUMN('Non-energy Multiplier'!AO$1),0)</f>
        <v>0</v>
      </c>
      <c r="AP38" s="133">
        <f>$C38*VLOOKUP($A38,'Non-energy Multiplier'!$A$1:$AQ$44,COLUMN('Non-energy Multiplier'!AP$1),0)</f>
        <v>0</v>
      </c>
      <c r="AQ38" s="133">
        <f>$C38*VLOOKUP($A38,'Non-energy Multiplier'!$A$1:$AQ$44,COLUMN('Non-energy Multiplier'!AQ$1),0)</f>
        <v>0</v>
      </c>
      <c r="AR38" s="133" t="str">
        <f>VLOOKUP($A38,'Sector Match'!$A$1:$B$43,2,0)</f>
        <v>other machinery 28</v>
      </c>
    </row>
    <row r="39" spans="1:44" x14ac:dyDescent="0.2">
      <c r="A39" s="12" t="s">
        <v>37</v>
      </c>
      <c r="B39" s="133">
        <f>'Non-energy Use 2019'!E152</f>
        <v>0</v>
      </c>
      <c r="C39" s="133">
        <f>'Non-energy Use 2020'!E151</f>
        <v>0</v>
      </c>
      <c r="D39" s="133">
        <f>$C39*VLOOKUP($A39,'Non-energy Multiplier'!$A$1:$AQ$44,COLUMN('Non-energy Multiplier'!D$1),0)</f>
        <v>0</v>
      </c>
      <c r="E39" s="133">
        <f>$C39*VLOOKUP($A39,'Non-energy Multiplier'!$A$1:$AQ$44,COLUMN('Non-energy Multiplier'!E$1),0)</f>
        <v>0</v>
      </c>
      <c r="F39" s="133">
        <f>$C39*VLOOKUP($A39,'Non-energy Multiplier'!$A$1:$AQ$44,COLUMN('Non-energy Multiplier'!F$1),0)</f>
        <v>0</v>
      </c>
      <c r="G39" s="133">
        <f>$C39*VLOOKUP($A39,'Non-energy Multiplier'!$A$1:$AQ$44,COLUMN('Non-energy Multiplier'!G$1),0)</f>
        <v>0</v>
      </c>
      <c r="H39" s="133">
        <f>$C39*VLOOKUP($A39,'Non-energy Multiplier'!$A$1:$AQ$44,COLUMN('Non-energy Multiplier'!H$1),0)</f>
        <v>0</v>
      </c>
      <c r="I39" s="133">
        <f>$C39*VLOOKUP($A39,'Non-energy Multiplier'!$A$1:$AQ$44,COLUMN('Non-energy Multiplier'!I$1),0)</f>
        <v>0</v>
      </c>
      <c r="J39" s="133">
        <f>$C39*VLOOKUP($A39,'Non-energy Multiplier'!$A$1:$AQ$44,COLUMN('Non-energy Multiplier'!J$1),0)</f>
        <v>0</v>
      </c>
      <c r="K39" s="133">
        <f>$C39*VLOOKUP($A39,'Non-energy Multiplier'!$A$1:$AQ$44,COLUMN('Non-energy Multiplier'!K$1),0)</f>
        <v>0</v>
      </c>
      <c r="L39" s="133">
        <f>$C39*VLOOKUP($A39,'Non-energy Multiplier'!$A$1:$AQ$44,COLUMN('Non-energy Multiplier'!L$1),0)</f>
        <v>0</v>
      </c>
      <c r="M39" s="133">
        <f>$C39*VLOOKUP($A39,'Non-energy Multiplier'!$A$1:$AQ$44,COLUMN('Non-energy Multiplier'!M$1),0)</f>
        <v>0</v>
      </c>
      <c r="N39" s="133">
        <f>$C39*VLOOKUP($A39,'Non-energy Multiplier'!$A$1:$AQ$44,COLUMN('Non-energy Multiplier'!N$1),0)</f>
        <v>0</v>
      </c>
      <c r="O39" s="133">
        <f>$C39*VLOOKUP($A39,'Non-energy Multiplier'!$A$1:$AQ$44,COLUMN('Non-energy Multiplier'!O$1),0)</f>
        <v>0</v>
      </c>
      <c r="P39" s="133">
        <f>$C39*VLOOKUP($A39,'Non-energy Multiplier'!$A$1:$AQ$44,COLUMN('Non-energy Multiplier'!P$1),0)</f>
        <v>0</v>
      </c>
      <c r="Q39" s="133">
        <f>$C39*VLOOKUP($A39,'Non-energy Multiplier'!$A$1:$AQ$44,COLUMN('Non-energy Multiplier'!Q$1),0)</f>
        <v>0</v>
      </c>
      <c r="R39" s="133">
        <f>$C39*VLOOKUP($A39,'Non-energy Multiplier'!$A$1:$AQ$44,COLUMN('Non-energy Multiplier'!R$1),0)</f>
        <v>0</v>
      </c>
      <c r="S39" s="133">
        <f>$C39*VLOOKUP($A39,'Non-energy Multiplier'!$A$1:$AQ$44,COLUMN('Non-energy Multiplier'!S$1),0)</f>
        <v>0</v>
      </c>
      <c r="T39" s="133">
        <f>$C39*VLOOKUP($A39,'Non-energy Multiplier'!$A$1:$AQ$44,COLUMN('Non-energy Multiplier'!T$1),0)</f>
        <v>0</v>
      </c>
      <c r="U39" s="133">
        <f>$C39*VLOOKUP($A39,'Non-energy Multiplier'!$A$1:$AQ$44,COLUMN('Non-energy Multiplier'!U$1),0)</f>
        <v>0</v>
      </c>
      <c r="V39" s="133">
        <f>$C39*VLOOKUP($A39,'Non-energy Multiplier'!$A$1:$AQ$44,COLUMN('Non-energy Multiplier'!V$1),0)</f>
        <v>0</v>
      </c>
      <c r="W39" s="133">
        <f>$C39*VLOOKUP($A39,'Non-energy Multiplier'!$A$1:$AQ$44,COLUMN('Non-energy Multiplier'!W$1),0)</f>
        <v>0</v>
      </c>
      <c r="X39" s="133">
        <f>$C39*VLOOKUP($A39,'Non-energy Multiplier'!$A$1:$AQ$44,COLUMN('Non-energy Multiplier'!X$1),0)</f>
        <v>0</v>
      </c>
      <c r="Y39" s="133">
        <f>$C39*VLOOKUP($A39,'Non-energy Multiplier'!$A$1:$AQ$44,COLUMN('Non-energy Multiplier'!Y$1),0)</f>
        <v>0</v>
      </c>
      <c r="Z39" s="133">
        <f>$C39*VLOOKUP($A39,'Non-energy Multiplier'!$A$1:$AQ$44,COLUMN('Non-energy Multiplier'!Z$1),0)</f>
        <v>0</v>
      </c>
      <c r="AA39" s="133">
        <f>$C39*VLOOKUP($A39,'Non-energy Multiplier'!$A$1:$AQ$44,COLUMN('Non-energy Multiplier'!AA$1),0)</f>
        <v>0</v>
      </c>
      <c r="AB39" s="133">
        <f>$C39*VLOOKUP($A39,'Non-energy Multiplier'!$A$1:$AQ$44,COLUMN('Non-energy Multiplier'!AB$1),0)</f>
        <v>0</v>
      </c>
      <c r="AC39" s="133">
        <f>$C39*VLOOKUP($A39,'Non-energy Multiplier'!$A$1:$AQ$44,COLUMN('Non-energy Multiplier'!AC$1),0)</f>
        <v>0</v>
      </c>
      <c r="AD39" s="133">
        <f>$C39*VLOOKUP($A39,'Non-energy Multiplier'!$A$1:$AQ$44,COLUMN('Non-energy Multiplier'!AD$1),0)</f>
        <v>0</v>
      </c>
      <c r="AE39" s="133">
        <f>$C39*VLOOKUP($A39,'Non-energy Multiplier'!$A$1:$AQ$44,COLUMN('Non-energy Multiplier'!AE$1),0)</f>
        <v>0</v>
      </c>
      <c r="AF39" s="133">
        <f>$C39*VLOOKUP($A39,'Non-energy Multiplier'!$A$1:$AQ$44,COLUMN('Non-energy Multiplier'!AF$1),0)</f>
        <v>0</v>
      </c>
      <c r="AG39" s="133">
        <f>$C39*VLOOKUP($A39,'Non-energy Multiplier'!$A$1:$AQ$44,COLUMN('Non-energy Multiplier'!AG$1),0)</f>
        <v>0</v>
      </c>
      <c r="AH39" s="133">
        <f>$C39*VLOOKUP($A39,'Non-energy Multiplier'!$A$1:$AQ$44,COLUMN('Non-energy Multiplier'!AH$1),0)</f>
        <v>0</v>
      </c>
      <c r="AI39" s="133">
        <f>$C39*VLOOKUP($A39,'Non-energy Multiplier'!$A$1:$AQ$44,COLUMN('Non-energy Multiplier'!AI$1),0)</f>
        <v>0</v>
      </c>
      <c r="AJ39" s="133">
        <f>$C39*VLOOKUP($A39,'Non-energy Multiplier'!$A$1:$AQ$44,COLUMN('Non-energy Multiplier'!AJ$1),0)</f>
        <v>0</v>
      </c>
      <c r="AK39" s="133">
        <f>$C39*VLOOKUP($A39,'Non-energy Multiplier'!$A$1:$AQ$44,COLUMN('Non-energy Multiplier'!AK$1),0)</f>
        <v>0</v>
      </c>
      <c r="AL39" s="133">
        <f>$C39*VLOOKUP($A39,'Non-energy Multiplier'!$A$1:$AQ$44,COLUMN('Non-energy Multiplier'!AL$1),0)</f>
        <v>0</v>
      </c>
      <c r="AM39" s="133">
        <f>$C39*VLOOKUP($A39,'Non-energy Multiplier'!$A$1:$AQ$44,COLUMN('Non-energy Multiplier'!AM$1),0)</f>
        <v>0</v>
      </c>
      <c r="AN39" s="133">
        <f>$C39*VLOOKUP($A39,'Non-energy Multiplier'!$A$1:$AQ$44,COLUMN('Non-energy Multiplier'!AN$1),0)</f>
        <v>0</v>
      </c>
      <c r="AO39" s="133">
        <f>$C39*VLOOKUP($A39,'Non-energy Multiplier'!$A$1:$AQ$44,COLUMN('Non-energy Multiplier'!AO$1),0)</f>
        <v>0</v>
      </c>
      <c r="AP39" s="133">
        <f>$C39*VLOOKUP($A39,'Non-energy Multiplier'!$A$1:$AQ$44,COLUMN('Non-energy Multiplier'!AP$1),0)</f>
        <v>0</v>
      </c>
      <c r="AQ39" s="133">
        <f>$C39*VLOOKUP($A39,'Non-energy Multiplier'!$A$1:$AQ$44,COLUMN('Non-energy Multiplier'!AQ$1),0)</f>
        <v>0</v>
      </c>
      <c r="AR39" s="133" t="str">
        <f>VLOOKUP($A39,'Sector Match'!$A$1:$B$43,2,0)</f>
        <v>water and waste 36T39</v>
      </c>
    </row>
    <row r="40" spans="1:44" x14ac:dyDescent="0.2">
      <c r="A40" s="12" t="s">
        <v>38</v>
      </c>
      <c r="B40" s="133">
        <f>'Non-energy Use 2019'!E153</f>
        <v>0</v>
      </c>
      <c r="C40" s="133">
        <f>'Non-energy Use 2020'!E152</f>
        <v>0</v>
      </c>
      <c r="D40" s="133">
        <f>$C40*VLOOKUP($A40,'Non-energy Multiplier'!$A$1:$AQ$44,COLUMN('Non-energy Multiplier'!D$1),0)</f>
        <v>0</v>
      </c>
      <c r="E40" s="133">
        <f>$C40*VLOOKUP($A40,'Non-energy Multiplier'!$A$1:$AQ$44,COLUMN('Non-energy Multiplier'!E$1),0)</f>
        <v>0</v>
      </c>
      <c r="F40" s="133">
        <f>$C40*VLOOKUP($A40,'Non-energy Multiplier'!$A$1:$AQ$44,COLUMN('Non-energy Multiplier'!F$1),0)</f>
        <v>0</v>
      </c>
      <c r="G40" s="133">
        <f>$C40*VLOOKUP($A40,'Non-energy Multiplier'!$A$1:$AQ$44,COLUMN('Non-energy Multiplier'!G$1),0)</f>
        <v>0</v>
      </c>
      <c r="H40" s="133">
        <f>$C40*VLOOKUP($A40,'Non-energy Multiplier'!$A$1:$AQ$44,COLUMN('Non-energy Multiplier'!H$1),0)</f>
        <v>0</v>
      </c>
      <c r="I40" s="133">
        <f>$C40*VLOOKUP($A40,'Non-energy Multiplier'!$A$1:$AQ$44,COLUMN('Non-energy Multiplier'!I$1),0)</f>
        <v>0</v>
      </c>
      <c r="J40" s="133">
        <f>$C40*VLOOKUP($A40,'Non-energy Multiplier'!$A$1:$AQ$44,COLUMN('Non-energy Multiplier'!J$1),0)</f>
        <v>0</v>
      </c>
      <c r="K40" s="133">
        <f>$C40*VLOOKUP($A40,'Non-energy Multiplier'!$A$1:$AQ$44,COLUMN('Non-energy Multiplier'!K$1),0)</f>
        <v>0</v>
      </c>
      <c r="L40" s="133">
        <f>$C40*VLOOKUP($A40,'Non-energy Multiplier'!$A$1:$AQ$44,COLUMN('Non-energy Multiplier'!L$1),0)</f>
        <v>0</v>
      </c>
      <c r="M40" s="133">
        <f>$C40*VLOOKUP($A40,'Non-energy Multiplier'!$A$1:$AQ$44,COLUMN('Non-energy Multiplier'!M$1),0)</f>
        <v>0</v>
      </c>
      <c r="N40" s="133">
        <f>$C40*VLOOKUP($A40,'Non-energy Multiplier'!$A$1:$AQ$44,COLUMN('Non-energy Multiplier'!N$1),0)</f>
        <v>0</v>
      </c>
      <c r="O40" s="133">
        <f>$C40*VLOOKUP($A40,'Non-energy Multiplier'!$A$1:$AQ$44,COLUMN('Non-energy Multiplier'!O$1),0)</f>
        <v>0</v>
      </c>
      <c r="P40" s="133">
        <f>$C40*VLOOKUP($A40,'Non-energy Multiplier'!$A$1:$AQ$44,COLUMN('Non-energy Multiplier'!P$1),0)</f>
        <v>0</v>
      </c>
      <c r="Q40" s="133">
        <f>$C40*VLOOKUP($A40,'Non-energy Multiplier'!$A$1:$AQ$44,COLUMN('Non-energy Multiplier'!Q$1),0)</f>
        <v>0</v>
      </c>
      <c r="R40" s="133">
        <f>$C40*VLOOKUP($A40,'Non-energy Multiplier'!$A$1:$AQ$44,COLUMN('Non-energy Multiplier'!R$1),0)</f>
        <v>0</v>
      </c>
      <c r="S40" s="133">
        <f>$C40*VLOOKUP($A40,'Non-energy Multiplier'!$A$1:$AQ$44,COLUMN('Non-energy Multiplier'!S$1),0)</f>
        <v>0</v>
      </c>
      <c r="T40" s="133">
        <f>$C40*VLOOKUP($A40,'Non-energy Multiplier'!$A$1:$AQ$44,COLUMN('Non-energy Multiplier'!T$1),0)</f>
        <v>0</v>
      </c>
      <c r="U40" s="133">
        <f>$C40*VLOOKUP($A40,'Non-energy Multiplier'!$A$1:$AQ$44,COLUMN('Non-energy Multiplier'!U$1),0)</f>
        <v>0</v>
      </c>
      <c r="V40" s="133">
        <f>$C40*VLOOKUP($A40,'Non-energy Multiplier'!$A$1:$AQ$44,COLUMN('Non-energy Multiplier'!V$1),0)</f>
        <v>0</v>
      </c>
      <c r="W40" s="133">
        <f>$C40*VLOOKUP($A40,'Non-energy Multiplier'!$A$1:$AQ$44,COLUMN('Non-energy Multiplier'!W$1),0)</f>
        <v>0</v>
      </c>
      <c r="X40" s="133">
        <f>$C40*VLOOKUP($A40,'Non-energy Multiplier'!$A$1:$AQ$44,COLUMN('Non-energy Multiplier'!X$1),0)</f>
        <v>0</v>
      </c>
      <c r="Y40" s="133">
        <f>$C40*VLOOKUP($A40,'Non-energy Multiplier'!$A$1:$AQ$44,COLUMN('Non-energy Multiplier'!Y$1),0)</f>
        <v>0</v>
      </c>
      <c r="Z40" s="133">
        <f>$C40*VLOOKUP($A40,'Non-energy Multiplier'!$A$1:$AQ$44,COLUMN('Non-energy Multiplier'!Z$1),0)</f>
        <v>0</v>
      </c>
      <c r="AA40" s="133">
        <f>$C40*VLOOKUP($A40,'Non-energy Multiplier'!$A$1:$AQ$44,COLUMN('Non-energy Multiplier'!AA$1),0)</f>
        <v>0</v>
      </c>
      <c r="AB40" s="133">
        <f>$C40*VLOOKUP($A40,'Non-energy Multiplier'!$A$1:$AQ$44,COLUMN('Non-energy Multiplier'!AB$1),0)</f>
        <v>0</v>
      </c>
      <c r="AC40" s="133">
        <f>$C40*VLOOKUP($A40,'Non-energy Multiplier'!$A$1:$AQ$44,COLUMN('Non-energy Multiplier'!AC$1),0)</f>
        <v>0</v>
      </c>
      <c r="AD40" s="133">
        <f>$C40*VLOOKUP($A40,'Non-energy Multiplier'!$A$1:$AQ$44,COLUMN('Non-energy Multiplier'!AD$1),0)</f>
        <v>0</v>
      </c>
      <c r="AE40" s="133">
        <f>$C40*VLOOKUP($A40,'Non-energy Multiplier'!$A$1:$AQ$44,COLUMN('Non-energy Multiplier'!AE$1),0)</f>
        <v>0</v>
      </c>
      <c r="AF40" s="133">
        <f>$C40*VLOOKUP($A40,'Non-energy Multiplier'!$A$1:$AQ$44,COLUMN('Non-energy Multiplier'!AF$1),0)</f>
        <v>0</v>
      </c>
      <c r="AG40" s="133">
        <f>$C40*VLOOKUP($A40,'Non-energy Multiplier'!$A$1:$AQ$44,COLUMN('Non-energy Multiplier'!AG$1),0)</f>
        <v>0</v>
      </c>
      <c r="AH40" s="133">
        <f>$C40*VLOOKUP($A40,'Non-energy Multiplier'!$A$1:$AQ$44,COLUMN('Non-energy Multiplier'!AH$1),0)</f>
        <v>0</v>
      </c>
      <c r="AI40" s="133">
        <f>$C40*VLOOKUP($A40,'Non-energy Multiplier'!$A$1:$AQ$44,COLUMN('Non-energy Multiplier'!AI$1),0)</f>
        <v>0</v>
      </c>
      <c r="AJ40" s="133">
        <f>$C40*VLOOKUP($A40,'Non-energy Multiplier'!$A$1:$AQ$44,COLUMN('Non-energy Multiplier'!AJ$1),0)</f>
        <v>0</v>
      </c>
      <c r="AK40" s="133">
        <f>$C40*VLOOKUP($A40,'Non-energy Multiplier'!$A$1:$AQ$44,COLUMN('Non-energy Multiplier'!AK$1),0)</f>
        <v>0</v>
      </c>
      <c r="AL40" s="133">
        <f>$C40*VLOOKUP($A40,'Non-energy Multiplier'!$A$1:$AQ$44,COLUMN('Non-energy Multiplier'!AL$1),0)</f>
        <v>0</v>
      </c>
      <c r="AM40" s="133">
        <f>$C40*VLOOKUP($A40,'Non-energy Multiplier'!$A$1:$AQ$44,COLUMN('Non-energy Multiplier'!AM$1),0)</f>
        <v>0</v>
      </c>
      <c r="AN40" s="133">
        <f>$C40*VLOOKUP($A40,'Non-energy Multiplier'!$A$1:$AQ$44,COLUMN('Non-energy Multiplier'!AN$1),0)</f>
        <v>0</v>
      </c>
      <c r="AO40" s="133">
        <f>$C40*VLOOKUP($A40,'Non-energy Multiplier'!$A$1:$AQ$44,COLUMN('Non-energy Multiplier'!AO$1),0)</f>
        <v>0</v>
      </c>
      <c r="AP40" s="133">
        <f>$C40*VLOOKUP($A40,'Non-energy Multiplier'!$A$1:$AQ$44,COLUMN('Non-energy Multiplier'!AP$1),0)</f>
        <v>0</v>
      </c>
      <c r="AQ40" s="133">
        <f>$C40*VLOOKUP($A40,'Non-energy Multiplier'!$A$1:$AQ$44,COLUMN('Non-energy Multiplier'!AQ$1),0)</f>
        <v>0</v>
      </c>
      <c r="AR40" s="133" t="str">
        <f>VLOOKUP($A40,'Sector Match'!$A$1:$B$43,2,0)</f>
        <v>other machinery 28</v>
      </c>
    </row>
    <row r="41" spans="1:44" x14ac:dyDescent="0.2">
      <c r="A41" s="12" t="s">
        <v>39</v>
      </c>
      <c r="B41" s="133">
        <f>'Non-energy Use 2019'!E154</f>
        <v>0</v>
      </c>
      <c r="C41" s="133">
        <f>'Non-energy Use 2020'!E153</f>
        <v>0</v>
      </c>
      <c r="D41" s="133">
        <f>$C41*VLOOKUP($A41,'Non-energy Multiplier'!$A$1:$AQ$44,COLUMN('Non-energy Multiplier'!D$1),0)</f>
        <v>0</v>
      </c>
      <c r="E41" s="133">
        <f>$C41*VLOOKUP($A41,'Non-energy Multiplier'!$A$1:$AQ$44,COLUMN('Non-energy Multiplier'!E$1),0)</f>
        <v>0</v>
      </c>
      <c r="F41" s="133">
        <f>$C41*VLOOKUP($A41,'Non-energy Multiplier'!$A$1:$AQ$44,COLUMN('Non-energy Multiplier'!F$1),0)</f>
        <v>0</v>
      </c>
      <c r="G41" s="133">
        <f>$C41*VLOOKUP($A41,'Non-energy Multiplier'!$A$1:$AQ$44,COLUMN('Non-energy Multiplier'!G$1),0)</f>
        <v>0</v>
      </c>
      <c r="H41" s="133">
        <f>$C41*VLOOKUP($A41,'Non-energy Multiplier'!$A$1:$AQ$44,COLUMN('Non-energy Multiplier'!H$1),0)</f>
        <v>0</v>
      </c>
      <c r="I41" s="133">
        <f>$C41*VLOOKUP($A41,'Non-energy Multiplier'!$A$1:$AQ$44,COLUMN('Non-energy Multiplier'!I$1),0)</f>
        <v>0</v>
      </c>
      <c r="J41" s="133">
        <f>$C41*VLOOKUP($A41,'Non-energy Multiplier'!$A$1:$AQ$44,COLUMN('Non-energy Multiplier'!J$1),0)</f>
        <v>0</v>
      </c>
      <c r="K41" s="133">
        <f>$C41*VLOOKUP($A41,'Non-energy Multiplier'!$A$1:$AQ$44,COLUMN('Non-energy Multiplier'!K$1),0)</f>
        <v>0</v>
      </c>
      <c r="L41" s="133">
        <f>$C41*VLOOKUP($A41,'Non-energy Multiplier'!$A$1:$AQ$44,COLUMN('Non-energy Multiplier'!L$1),0)</f>
        <v>0</v>
      </c>
      <c r="M41" s="133">
        <f>$C41*VLOOKUP($A41,'Non-energy Multiplier'!$A$1:$AQ$44,COLUMN('Non-energy Multiplier'!M$1),0)</f>
        <v>0</v>
      </c>
      <c r="N41" s="133">
        <f>$C41*VLOOKUP($A41,'Non-energy Multiplier'!$A$1:$AQ$44,COLUMN('Non-energy Multiplier'!N$1),0)</f>
        <v>0</v>
      </c>
      <c r="O41" s="133">
        <f>$C41*VLOOKUP($A41,'Non-energy Multiplier'!$A$1:$AQ$44,COLUMN('Non-energy Multiplier'!O$1),0)</f>
        <v>0</v>
      </c>
      <c r="P41" s="133">
        <f>$C41*VLOOKUP($A41,'Non-energy Multiplier'!$A$1:$AQ$44,COLUMN('Non-energy Multiplier'!P$1),0)</f>
        <v>0</v>
      </c>
      <c r="Q41" s="133">
        <f>$C41*VLOOKUP($A41,'Non-energy Multiplier'!$A$1:$AQ$44,COLUMN('Non-energy Multiplier'!Q$1),0)</f>
        <v>0</v>
      </c>
      <c r="R41" s="133">
        <f>$C41*VLOOKUP($A41,'Non-energy Multiplier'!$A$1:$AQ$44,COLUMN('Non-energy Multiplier'!R$1),0)</f>
        <v>0</v>
      </c>
      <c r="S41" s="133">
        <f>$C41*VLOOKUP($A41,'Non-energy Multiplier'!$A$1:$AQ$44,COLUMN('Non-energy Multiplier'!S$1),0)</f>
        <v>0</v>
      </c>
      <c r="T41" s="133">
        <f>$C41*VLOOKUP($A41,'Non-energy Multiplier'!$A$1:$AQ$44,COLUMN('Non-energy Multiplier'!T$1),0)</f>
        <v>0</v>
      </c>
      <c r="U41" s="133">
        <f>$C41*VLOOKUP($A41,'Non-energy Multiplier'!$A$1:$AQ$44,COLUMN('Non-energy Multiplier'!U$1),0)</f>
        <v>0</v>
      </c>
      <c r="V41" s="133">
        <f>$C41*VLOOKUP($A41,'Non-energy Multiplier'!$A$1:$AQ$44,COLUMN('Non-energy Multiplier'!V$1),0)</f>
        <v>0</v>
      </c>
      <c r="W41" s="133">
        <f>$C41*VLOOKUP($A41,'Non-energy Multiplier'!$A$1:$AQ$44,COLUMN('Non-energy Multiplier'!W$1),0)</f>
        <v>0</v>
      </c>
      <c r="X41" s="133">
        <f>$C41*VLOOKUP($A41,'Non-energy Multiplier'!$A$1:$AQ$44,COLUMN('Non-energy Multiplier'!X$1),0)</f>
        <v>0</v>
      </c>
      <c r="Y41" s="133">
        <f>$C41*VLOOKUP($A41,'Non-energy Multiplier'!$A$1:$AQ$44,COLUMN('Non-energy Multiplier'!Y$1),0)</f>
        <v>0</v>
      </c>
      <c r="Z41" s="133">
        <f>$C41*VLOOKUP($A41,'Non-energy Multiplier'!$A$1:$AQ$44,COLUMN('Non-energy Multiplier'!Z$1),0)</f>
        <v>0</v>
      </c>
      <c r="AA41" s="133">
        <f>$C41*VLOOKUP($A41,'Non-energy Multiplier'!$A$1:$AQ$44,COLUMN('Non-energy Multiplier'!AA$1),0)</f>
        <v>0</v>
      </c>
      <c r="AB41" s="133">
        <f>$C41*VLOOKUP($A41,'Non-energy Multiplier'!$A$1:$AQ$44,COLUMN('Non-energy Multiplier'!AB$1),0)</f>
        <v>0</v>
      </c>
      <c r="AC41" s="133">
        <f>$C41*VLOOKUP($A41,'Non-energy Multiplier'!$A$1:$AQ$44,COLUMN('Non-energy Multiplier'!AC$1),0)</f>
        <v>0</v>
      </c>
      <c r="AD41" s="133">
        <f>$C41*VLOOKUP($A41,'Non-energy Multiplier'!$A$1:$AQ$44,COLUMN('Non-energy Multiplier'!AD$1),0)</f>
        <v>0</v>
      </c>
      <c r="AE41" s="133">
        <f>$C41*VLOOKUP($A41,'Non-energy Multiplier'!$A$1:$AQ$44,COLUMN('Non-energy Multiplier'!AE$1),0)</f>
        <v>0</v>
      </c>
      <c r="AF41" s="133">
        <f>$C41*VLOOKUP($A41,'Non-energy Multiplier'!$A$1:$AQ$44,COLUMN('Non-energy Multiplier'!AF$1),0)</f>
        <v>0</v>
      </c>
      <c r="AG41" s="133">
        <f>$C41*VLOOKUP($A41,'Non-energy Multiplier'!$A$1:$AQ$44,COLUMN('Non-energy Multiplier'!AG$1),0)</f>
        <v>0</v>
      </c>
      <c r="AH41" s="133">
        <f>$C41*VLOOKUP($A41,'Non-energy Multiplier'!$A$1:$AQ$44,COLUMN('Non-energy Multiplier'!AH$1),0)</f>
        <v>0</v>
      </c>
      <c r="AI41" s="133">
        <f>$C41*VLOOKUP($A41,'Non-energy Multiplier'!$A$1:$AQ$44,COLUMN('Non-energy Multiplier'!AI$1),0)</f>
        <v>0</v>
      </c>
      <c r="AJ41" s="133">
        <f>$C41*VLOOKUP($A41,'Non-energy Multiplier'!$A$1:$AQ$44,COLUMN('Non-energy Multiplier'!AJ$1),0)</f>
        <v>0</v>
      </c>
      <c r="AK41" s="133">
        <f>$C41*VLOOKUP($A41,'Non-energy Multiplier'!$A$1:$AQ$44,COLUMN('Non-energy Multiplier'!AK$1),0)</f>
        <v>0</v>
      </c>
      <c r="AL41" s="133">
        <f>$C41*VLOOKUP($A41,'Non-energy Multiplier'!$A$1:$AQ$44,COLUMN('Non-energy Multiplier'!AL$1),0)</f>
        <v>0</v>
      </c>
      <c r="AM41" s="133">
        <f>$C41*VLOOKUP($A41,'Non-energy Multiplier'!$A$1:$AQ$44,COLUMN('Non-energy Multiplier'!AM$1),0)</f>
        <v>0</v>
      </c>
      <c r="AN41" s="133">
        <f>$C41*VLOOKUP($A41,'Non-energy Multiplier'!$A$1:$AQ$44,COLUMN('Non-energy Multiplier'!AN$1),0)</f>
        <v>0</v>
      </c>
      <c r="AO41" s="133">
        <f>$C41*VLOOKUP($A41,'Non-energy Multiplier'!$A$1:$AQ$44,COLUMN('Non-energy Multiplier'!AO$1),0)</f>
        <v>0</v>
      </c>
      <c r="AP41" s="133">
        <f>$C41*VLOOKUP($A41,'Non-energy Multiplier'!$A$1:$AQ$44,COLUMN('Non-energy Multiplier'!AP$1),0)</f>
        <v>0</v>
      </c>
      <c r="AQ41" s="133">
        <f>$C41*VLOOKUP($A41,'Non-energy Multiplier'!$A$1:$AQ$44,COLUMN('Non-energy Multiplier'!AQ$1),0)</f>
        <v>0</v>
      </c>
      <c r="AR41" s="133">
        <f>VLOOKUP($A41,'Sector Match'!$A$1:$B$43,2,0)</f>
        <v>0</v>
      </c>
    </row>
    <row r="42" spans="1:44" x14ac:dyDescent="0.2">
      <c r="A42" s="12" t="s">
        <v>40</v>
      </c>
      <c r="B42" s="133">
        <f>'Non-energy Use 2019'!E155</f>
        <v>0</v>
      </c>
      <c r="C42" s="133">
        <f>'Non-energy Use 2020'!E154</f>
        <v>2125035742500</v>
      </c>
      <c r="D42" s="133">
        <f>$C42*VLOOKUP($A42,'Non-energy Multiplier'!$A$1:$AQ$44,COLUMN('Non-energy Multiplier'!D$1),0)</f>
        <v>2613038663745.8213</v>
      </c>
      <c r="E42" s="133">
        <f>$C42*VLOOKUP($A42,'Non-energy Multiplier'!$A$1:$AQ$44,COLUMN('Non-energy Multiplier'!E$1),0)</f>
        <v>2821635957330.1284</v>
      </c>
      <c r="F42" s="133">
        <f>$C42*VLOOKUP($A42,'Non-energy Multiplier'!$A$1:$AQ$44,COLUMN('Non-energy Multiplier'!F$1),0)</f>
        <v>2950267625935.4775</v>
      </c>
      <c r="G42" s="133">
        <f>$C42*VLOOKUP($A42,'Non-energy Multiplier'!$A$1:$AQ$44,COLUMN('Non-energy Multiplier'!G$1),0)</f>
        <v>3279790243202.2246</v>
      </c>
      <c r="H42" s="133">
        <f>$C42*VLOOKUP($A42,'Non-energy Multiplier'!$A$1:$AQ$44,COLUMN('Non-energy Multiplier'!H$1),0)</f>
        <v>3718005142551.3525</v>
      </c>
      <c r="I42" s="133">
        <f>$C42*VLOOKUP($A42,'Non-energy Multiplier'!$A$1:$AQ$44,COLUMN('Non-energy Multiplier'!I$1),0)</f>
        <v>4153737182141.1387</v>
      </c>
      <c r="J42" s="133">
        <f>$C42*VLOOKUP($A42,'Non-energy Multiplier'!$A$1:$AQ$44,COLUMN('Non-energy Multiplier'!J$1),0)</f>
        <v>4557663511746.1699</v>
      </c>
      <c r="K42" s="133">
        <f>$C42*VLOOKUP($A42,'Non-energy Multiplier'!$A$1:$AQ$44,COLUMN('Non-energy Multiplier'!K$1),0)</f>
        <v>4932415315141.542</v>
      </c>
      <c r="L42" s="133">
        <f>$C42*VLOOKUP($A42,'Non-energy Multiplier'!$A$1:$AQ$44,COLUMN('Non-energy Multiplier'!L$1),0)</f>
        <v>5287264901575.8564</v>
      </c>
      <c r="M42" s="133">
        <f>$C42*VLOOKUP($A42,'Non-energy Multiplier'!$A$1:$AQ$44,COLUMN('Non-energy Multiplier'!M$1),0)</f>
        <v>5637628757912.3223</v>
      </c>
      <c r="N42" s="133">
        <f>$C42*VLOOKUP($A42,'Non-energy Multiplier'!$A$1:$AQ$44,COLUMN('Non-energy Multiplier'!N$1),0)</f>
        <v>6000457553956.3584</v>
      </c>
      <c r="O42" s="133">
        <f>$C42*VLOOKUP($A42,'Non-energy Multiplier'!$A$1:$AQ$44,COLUMN('Non-energy Multiplier'!O$1),0)</f>
        <v>6379368228158.9961</v>
      </c>
      <c r="P42" s="133">
        <f>$C42*VLOOKUP($A42,'Non-energy Multiplier'!$A$1:$AQ$44,COLUMN('Non-energy Multiplier'!P$1),0)</f>
        <v>6774042267488.2012</v>
      </c>
      <c r="Q42" s="133">
        <f>$C42*VLOOKUP($A42,'Non-energy Multiplier'!$A$1:$AQ$44,COLUMN('Non-energy Multiplier'!Q$1),0)</f>
        <v>7184004241312.9053</v>
      </c>
      <c r="R42" s="133">
        <f>$C42*VLOOKUP($A42,'Non-energy Multiplier'!$A$1:$AQ$44,COLUMN('Non-energy Multiplier'!R$1),0)</f>
        <v>7608608248512.1084</v>
      </c>
      <c r="S42" s="133">
        <f>$C42*VLOOKUP($A42,'Non-energy Multiplier'!$A$1:$AQ$44,COLUMN('Non-energy Multiplier'!S$1),0)</f>
        <v>8047019832328.5508</v>
      </c>
      <c r="T42" s="133">
        <f>$C42*VLOOKUP($A42,'Non-energy Multiplier'!$A$1:$AQ$44,COLUMN('Non-energy Multiplier'!T$1),0)</f>
        <v>8498186157143.9648</v>
      </c>
      <c r="U42" s="133">
        <f>$C42*VLOOKUP($A42,'Non-energy Multiplier'!$A$1:$AQ$44,COLUMN('Non-energy Multiplier'!U$1),0)</f>
        <v>8960836756081.8184</v>
      </c>
      <c r="V42" s="133">
        <f>$C42*VLOOKUP($A42,'Non-energy Multiplier'!$A$1:$AQ$44,COLUMN('Non-energy Multiplier'!V$1),0)</f>
        <v>9433478928173.3828</v>
      </c>
      <c r="W42" s="133">
        <f>$C42*VLOOKUP($A42,'Non-energy Multiplier'!$A$1:$AQ$44,COLUMN('Non-energy Multiplier'!W$1),0)</f>
        <v>9914390725901.2676</v>
      </c>
      <c r="X42" s="133">
        <f>$C42*VLOOKUP($A42,'Non-energy Multiplier'!$A$1:$AQ$44,COLUMN('Non-energy Multiplier'!X$1),0)</f>
        <v>10401616602557.344</v>
      </c>
      <c r="Y42" s="133">
        <f>$C42*VLOOKUP($A42,'Non-energy Multiplier'!$A$1:$AQ$44,COLUMN('Non-energy Multiplier'!Y$1),0)</f>
        <v>10892966149740.783</v>
      </c>
      <c r="Z42" s="133">
        <f>$C42*VLOOKUP($A42,'Non-energy Multiplier'!$A$1:$AQ$44,COLUMN('Non-energy Multiplier'!Z$1),0)</f>
        <v>11386016344515.623</v>
      </c>
      <c r="AA42" s="133">
        <f>$C42*VLOOKUP($A42,'Non-energy Multiplier'!$A$1:$AQ$44,COLUMN('Non-energy Multiplier'!AA$1),0)</f>
        <v>11878117701956.332</v>
      </c>
      <c r="AB42" s="133">
        <f>$C42*VLOOKUP($A42,'Non-energy Multiplier'!$A$1:$AQ$44,COLUMN('Non-energy Multiplier'!AB$1),0)</f>
        <v>12366404690734.164</v>
      </c>
      <c r="AC42" s="133">
        <f>$C42*VLOOKUP($A42,'Non-energy Multiplier'!$A$1:$AQ$44,COLUMN('Non-energy Multiplier'!AC$1),0)</f>
        <v>12847810716031.395</v>
      </c>
      <c r="AD42" s="133">
        <f>$C42*VLOOKUP($A42,'Non-energy Multiplier'!$A$1:$AQ$44,COLUMN('Non-energy Multiplier'!AD$1),0)</f>
        <v>13319087904795.594</v>
      </c>
      <c r="AE42" s="133">
        <f>$C42*VLOOKUP($A42,'Non-energy Multiplier'!$A$1:$AQ$44,COLUMN('Non-energy Multiplier'!AE$1),0)</f>
        <v>13776831843026.217</v>
      </c>
      <c r="AF42" s="133">
        <f>$C42*VLOOKUP($A42,'Non-energy Multiplier'!$A$1:$AQ$44,COLUMN('Non-energy Multiplier'!AF$1),0)</f>
        <v>14217511313843.504</v>
      </c>
      <c r="AG42" s="133">
        <f>$C42*VLOOKUP($A42,'Non-energy Multiplier'!$A$1:$AQ$44,COLUMN('Non-energy Multiplier'!AG$1),0)</f>
        <v>14637502969593.895</v>
      </c>
      <c r="AH42" s="133">
        <f>$C42*VLOOKUP($A42,'Non-energy Multiplier'!$A$1:$AQ$44,COLUMN('Non-energy Multiplier'!AH$1),0)</f>
        <v>15033130742960.275</v>
      </c>
      <c r="AI42" s="133">
        <f>$C42*VLOOKUP($A42,'Non-energy Multiplier'!$A$1:$AQ$44,COLUMN('Non-energy Multiplier'!AI$1),0)</f>
        <v>15400709663470.844</v>
      </c>
      <c r="AJ42" s="133">
        <f>$C42*VLOOKUP($A42,'Non-energy Multiplier'!$A$1:$AQ$44,COLUMN('Non-energy Multiplier'!AJ$1),0)</f>
        <v>15736593600176.148</v>
      </c>
      <c r="AK42" s="133">
        <f>$C42*VLOOKUP($A42,'Non-energy Multiplier'!$A$1:$AQ$44,COLUMN('Non-energy Multiplier'!AK$1),0)</f>
        <v>16037226302554.229</v>
      </c>
      <c r="AL42" s="133">
        <f>$C42*VLOOKUP($A42,'Non-energy Multiplier'!$A$1:$AQ$44,COLUMN('Non-energy Multiplier'!AL$1),0)</f>
        <v>16299194964517.34</v>
      </c>
      <c r="AM42" s="133">
        <f>$C42*VLOOKUP($A42,'Non-energy Multiplier'!$A$1:$AQ$44,COLUMN('Non-energy Multiplier'!AM$1),0)</f>
        <v>16519285395897.029</v>
      </c>
      <c r="AN42" s="133">
        <f>$C42*VLOOKUP($A42,'Non-energy Multiplier'!$A$1:$AQ$44,COLUMN('Non-energy Multiplier'!AN$1),0)</f>
        <v>16694537757541.389</v>
      </c>
      <c r="AO42" s="133">
        <f>$C42*VLOOKUP($A42,'Non-energy Multiplier'!$A$1:$AQ$44,COLUMN('Non-energy Multiplier'!AO$1),0)</f>
        <v>16822301705953.943</v>
      </c>
      <c r="AP42" s="133">
        <f>$C42*VLOOKUP($A42,'Non-energy Multiplier'!$A$1:$AQ$44,COLUMN('Non-energy Multiplier'!AP$1),0)</f>
        <v>16900289707017.387</v>
      </c>
      <c r="AQ42" s="133">
        <f>$C42*VLOOKUP($A42,'Non-energy Multiplier'!$A$1:$AQ$44,COLUMN('Non-energy Multiplier'!AQ$1),0)</f>
        <v>16926627221292.016</v>
      </c>
      <c r="AR42" s="133" t="str">
        <f>VLOOKUP($A42,'Sector Match'!$A$1:$B$43,2,0)</f>
        <v>energy pipelines and gas processing 352T353</v>
      </c>
    </row>
    <row r="43" spans="1:44" x14ac:dyDescent="0.2">
      <c r="A43" s="37" t="s">
        <v>41</v>
      </c>
      <c r="B43" s="133">
        <f>'Non-energy Use 2019'!E156</f>
        <v>0</v>
      </c>
      <c r="C43" s="133">
        <f>'Non-energy Use 2020'!E155</f>
        <v>0</v>
      </c>
      <c r="D43" s="133">
        <f>$C43*VLOOKUP($A43,'Non-energy Multiplier'!$A$1:$AQ$44,COLUMN('Non-energy Multiplier'!D$1),0)</f>
        <v>0</v>
      </c>
      <c r="E43" s="133">
        <f>$C43*VLOOKUP($A43,'Non-energy Multiplier'!$A$1:$AQ$44,COLUMN('Non-energy Multiplier'!E$1),0)</f>
        <v>0</v>
      </c>
      <c r="F43" s="133">
        <f>$C43*VLOOKUP($A43,'Non-energy Multiplier'!$A$1:$AQ$44,COLUMN('Non-energy Multiplier'!F$1),0)</f>
        <v>0</v>
      </c>
      <c r="G43" s="133">
        <f>$C43*VLOOKUP($A43,'Non-energy Multiplier'!$A$1:$AQ$44,COLUMN('Non-energy Multiplier'!G$1),0)</f>
        <v>0</v>
      </c>
      <c r="H43" s="133">
        <f>$C43*VLOOKUP($A43,'Non-energy Multiplier'!$A$1:$AQ$44,COLUMN('Non-energy Multiplier'!H$1),0)</f>
        <v>0</v>
      </c>
      <c r="I43" s="133">
        <f>$C43*VLOOKUP($A43,'Non-energy Multiplier'!$A$1:$AQ$44,COLUMN('Non-energy Multiplier'!I$1),0)</f>
        <v>0</v>
      </c>
      <c r="J43" s="133">
        <f>$C43*VLOOKUP($A43,'Non-energy Multiplier'!$A$1:$AQ$44,COLUMN('Non-energy Multiplier'!J$1),0)</f>
        <v>0</v>
      </c>
      <c r="K43" s="133">
        <f>$C43*VLOOKUP($A43,'Non-energy Multiplier'!$A$1:$AQ$44,COLUMN('Non-energy Multiplier'!K$1),0)</f>
        <v>0</v>
      </c>
      <c r="L43" s="133">
        <f>$C43*VLOOKUP($A43,'Non-energy Multiplier'!$A$1:$AQ$44,COLUMN('Non-energy Multiplier'!L$1),0)</f>
        <v>0</v>
      </c>
      <c r="M43" s="133">
        <f>$C43*VLOOKUP($A43,'Non-energy Multiplier'!$A$1:$AQ$44,COLUMN('Non-energy Multiplier'!M$1),0)</f>
        <v>0</v>
      </c>
      <c r="N43" s="133">
        <f>$C43*VLOOKUP($A43,'Non-energy Multiplier'!$A$1:$AQ$44,COLUMN('Non-energy Multiplier'!N$1),0)</f>
        <v>0</v>
      </c>
      <c r="O43" s="133">
        <f>$C43*VLOOKUP($A43,'Non-energy Multiplier'!$A$1:$AQ$44,COLUMN('Non-energy Multiplier'!O$1),0)</f>
        <v>0</v>
      </c>
      <c r="P43" s="133">
        <f>$C43*VLOOKUP($A43,'Non-energy Multiplier'!$A$1:$AQ$44,COLUMN('Non-energy Multiplier'!P$1),0)</f>
        <v>0</v>
      </c>
      <c r="Q43" s="133">
        <f>$C43*VLOOKUP($A43,'Non-energy Multiplier'!$A$1:$AQ$44,COLUMN('Non-energy Multiplier'!Q$1),0)</f>
        <v>0</v>
      </c>
      <c r="R43" s="133">
        <f>$C43*VLOOKUP($A43,'Non-energy Multiplier'!$A$1:$AQ$44,COLUMN('Non-energy Multiplier'!R$1),0)</f>
        <v>0</v>
      </c>
      <c r="S43" s="133">
        <f>$C43*VLOOKUP($A43,'Non-energy Multiplier'!$A$1:$AQ$44,COLUMN('Non-energy Multiplier'!S$1),0)</f>
        <v>0</v>
      </c>
      <c r="T43" s="133">
        <f>$C43*VLOOKUP($A43,'Non-energy Multiplier'!$A$1:$AQ$44,COLUMN('Non-energy Multiplier'!T$1),0)</f>
        <v>0</v>
      </c>
      <c r="U43" s="133">
        <f>$C43*VLOOKUP($A43,'Non-energy Multiplier'!$A$1:$AQ$44,COLUMN('Non-energy Multiplier'!U$1),0)</f>
        <v>0</v>
      </c>
      <c r="V43" s="133">
        <f>$C43*VLOOKUP($A43,'Non-energy Multiplier'!$A$1:$AQ$44,COLUMN('Non-energy Multiplier'!V$1),0)</f>
        <v>0</v>
      </c>
      <c r="W43" s="133">
        <f>$C43*VLOOKUP($A43,'Non-energy Multiplier'!$A$1:$AQ$44,COLUMN('Non-energy Multiplier'!W$1),0)</f>
        <v>0</v>
      </c>
      <c r="X43" s="133">
        <f>$C43*VLOOKUP($A43,'Non-energy Multiplier'!$A$1:$AQ$44,COLUMN('Non-energy Multiplier'!X$1),0)</f>
        <v>0</v>
      </c>
      <c r="Y43" s="133">
        <f>$C43*VLOOKUP($A43,'Non-energy Multiplier'!$A$1:$AQ$44,COLUMN('Non-energy Multiplier'!Y$1),0)</f>
        <v>0</v>
      </c>
      <c r="Z43" s="133">
        <f>$C43*VLOOKUP($A43,'Non-energy Multiplier'!$A$1:$AQ$44,COLUMN('Non-energy Multiplier'!Z$1),0)</f>
        <v>0</v>
      </c>
      <c r="AA43" s="133">
        <f>$C43*VLOOKUP($A43,'Non-energy Multiplier'!$A$1:$AQ$44,COLUMN('Non-energy Multiplier'!AA$1),0)</f>
        <v>0</v>
      </c>
      <c r="AB43" s="133">
        <f>$C43*VLOOKUP($A43,'Non-energy Multiplier'!$A$1:$AQ$44,COLUMN('Non-energy Multiplier'!AB$1),0)</f>
        <v>0</v>
      </c>
      <c r="AC43" s="133">
        <f>$C43*VLOOKUP($A43,'Non-energy Multiplier'!$A$1:$AQ$44,COLUMN('Non-energy Multiplier'!AC$1),0)</f>
        <v>0</v>
      </c>
      <c r="AD43" s="133">
        <f>$C43*VLOOKUP($A43,'Non-energy Multiplier'!$A$1:$AQ$44,COLUMN('Non-energy Multiplier'!AD$1),0)</f>
        <v>0</v>
      </c>
      <c r="AE43" s="133">
        <f>$C43*VLOOKUP($A43,'Non-energy Multiplier'!$A$1:$AQ$44,COLUMN('Non-energy Multiplier'!AE$1),0)</f>
        <v>0</v>
      </c>
      <c r="AF43" s="133">
        <f>$C43*VLOOKUP($A43,'Non-energy Multiplier'!$A$1:$AQ$44,COLUMN('Non-energy Multiplier'!AF$1),0)</f>
        <v>0</v>
      </c>
      <c r="AG43" s="133">
        <f>$C43*VLOOKUP($A43,'Non-energy Multiplier'!$A$1:$AQ$44,COLUMN('Non-energy Multiplier'!AG$1),0)</f>
        <v>0</v>
      </c>
      <c r="AH43" s="133">
        <f>$C43*VLOOKUP($A43,'Non-energy Multiplier'!$A$1:$AQ$44,COLUMN('Non-energy Multiplier'!AH$1),0)</f>
        <v>0</v>
      </c>
      <c r="AI43" s="133">
        <f>$C43*VLOOKUP($A43,'Non-energy Multiplier'!$A$1:$AQ$44,COLUMN('Non-energy Multiplier'!AI$1),0)</f>
        <v>0</v>
      </c>
      <c r="AJ43" s="133">
        <f>$C43*VLOOKUP($A43,'Non-energy Multiplier'!$A$1:$AQ$44,COLUMN('Non-energy Multiplier'!AJ$1),0)</f>
        <v>0</v>
      </c>
      <c r="AK43" s="133">
        <f>$C43*VLOOKUP($A43,'Non-energy Multiplier'!$A$1:$AQ$44,COLUMN('Non-energy Multiplier'!AK$1),0)</f>
        <v>0</v>
      </c>
      <c r="AL43" s="133">
        <f>$C43*VLOOKUP($A43,'Non-energy Multiplier'!$A$1:$AQ$44,COLUMN('Non-energy Multiplier'!AL$1),0)</f>
        <v>0</v>
      </c>
      <c r="AM43" s="133">
        <f>$C43*VLOOKUP($A43,'Non-energy Multiplier'!$A$1:$AQ$44,COLUMN('Non-energy Multiplier'!AM$1),0)</f>
        <v>0</v>
      </c>
      <c r="AN43" s="133">
        <f>$C43*VLOOKUP($A43,'Non-energy Multiplier'!$A$1:$AQ$44,COLUMN('Non-energy Multiplier'!AN$1),0)</f>
        <v>0</v>
      </c>
      <c r="AO43" s="133">
        <f>$C43*VLOOKUP($A43,'Non-energy Multiplier'!$A$1:$AQ$44,COLUMN('Non-energy Multiplier'!AO$1),0)</f>
        <v>0</v>
      </c>
      <c r="AP43" s="133">
        <f>$C43*VLOOKUP($A43,'Non-energy Multiplier'!$A$1:$AQ$44,COLUMN('Non-energy Multiplier'!AP$1),0)</f>
        <v>0</v>
      </c>
      <c r="AQ43" s="133">
        <f>$C43*VLOOKUP($A43,'Non-energy Multiplier'!$A$1:$AQ$44,COLUMN('Non-energy Multiplier'!AQ$1),0)</f>
        <v>0</v>
      </c>
      <c r="AR43" s="133" t="str">
        <f>VLOOKUP($A43,'Sector Match'!$A$1:$B$43,2,0)</f>
        <v>water and waste 36T39</v>
      </c>
    </row>
    <row r="44" spans="1:44" x14ac:dyDescent="0.2">
      <c r="A44" s="76" t="s">
        <v>88</v>
      </c>
      <c r="B44" s="214">
        <f>'Non-energy Use 2019'!E157</f>
        <v>0</v>
      </c>
      <c r="C44" s="214">
        <f>'Non-energy Use 2020'!E156</f>
        <v>0</v>
      </c>
      <c r="D44" s="214">
        <f>$C44*VLOOKUP($A44,'Non-energy Multiplier'!$A$1:$AQ$44,COLUMN('Non-energy Multiplier'!D$1),0)</f>
        <v>0</v>
      </c>
      <c r="E44" s="214">
        <f>$C44*VLOOKUP($A44,'Non-energy Multiplier'!$A$1:$AQ$44,COLUMN('Non-energy Multiplier'!E$1),0)</f>
        <v>0</v>
      </c>
      <c r="F44" s="214">
        <f>$C44*VLOOKUP($A44,'Non-energy Multiplier'!$A$1:$AQ$44,COLUMN('Non-energy Multiplier'!F$1),0)</f>
        <v>0</v>
      </c>
      <c r="G44" s="214">
        <f>$C44*VLOOKUP($A44,'Non-energy Multiplier'!$A$1:$AQ$44,COLUMN('Non-energy Multiplier'!G$1),0)</f>
        <v>0</v>
      </c>
      <c r="H44" s="214">
        <f>$C44*VLOOKUP($A44,'Non-energy Multiplier'!$A$1:$AQ$44,COLUMN('Non-energy Multiplier'!H$1),0)</f>
        <v>0</v>
      </c>
      <c r="I44" s="214">
        <f>$C44*VLOOKUP($A44,'Non-energy Multiplier'!$A$1:$AQ$44,COLUMN('Non-energy Multiplier'!I$1),0)</f>
        <v>0</v>
      </c>
      <c r="J44" s="214">
        <f>$C44*VLOOKUP($A44,'Non-energy Multiplier'!$A$1:$AQ$44,COLUMN('Non-energy Multiplier'!J$1),0)</f>
        <v>0</v>
      </c>
      <c r="K44" s="214">
        <f>$C44*VLOOKUP($A44,'Non-energy Multiplier'!$A$1:$AQ$44,COLUMN('Non-energy Multiplier'!K$1),0)</f>
        <v>0</v>
      </c>
      <c r="L44" s="214">
        <f>$C44*VLOOKUP($A44,'Non-energy Multiplier'!$A$1:$AQ$44,COLUMN('Non-energy Multiplier'!L$1),0)</f>
        <v>0</v>
      </c>
      <c r="M44" s="214">
        <f>$C44*VLOOKUP($A44,'Non-energy Multiplier'!$A$1:$AQ$44,COLUMN('Non-energy Multiplier'!M$1),0)</f>
        <v>0</v>
      </c>
      <c r="N44" s="214">
        <f>$C44*VLOOKUP($A44,'Non-energy Multiplier'!$A$1:$AQ$44,COLUMN('Non-energy Multiplier'!N$1),0)</f>
        <v>0</v>
      </c>
      <c r="O44" s="214">
        <f>$C44*VLOOKUP($A44,'Non-energy Multiplier'!$A$1:$AQ$44,COLUMN('Non-energy Multiplier'!O$1),0)</f>
        <v>0</v>
      </c>
      <c r="P44" s="214">
        <f>$C44*VLOOKUP($A44,'Non-energy Multiplier'!$A$1:$AQ$44,COLUMN('Non-energy Multiplier'!P$1),0)</f>
        <v>0</v>
      </c>
      <c r="Q44" s="214">
        <f>$C44*VLOOKUP($A44,'Non-energy Multiplier'!$A$1:$AQ$44,COLUMN('Non-energy Multiplier'!Q$1),0)</f>
        <v>0</v>
      </c>
      <c r="R44" s="214">
        <f>$C44*VLOOKUP($A44,'Non-energy Multiplier'!$A$1:$AQ$44,COLUMN('Non-energy Multiplier'!R$1),0)</f>
        <v>0</v>
      </c>
      <c r="S44" s="214">
        <f>$C44*VLOOKUP($A44,'Non-energy Multiplier'!$A$1:$AQ$44,COLUMN('Non-energy Multiplier'!S$1),0)</f>
        <v>0</v>
      </c>
      <c r="T44" s="214">
        <f>$C44*VLOOKUP($A44,'Non-energy Multiplier'!$A$1:$AQ$44,COLUMN('Non-energy Multiplier'!T$1),0)</f>
        <v>0</v>
      </c>
      <c r="U44" s="214">
        <f>$C44*VLOOKUP($A44,'Non-energy Multiplier'!$A$1:$AQ$44,COLUMN('Non-energy Multiplier'!U$1),0)</f>
        <v>0</v>
      </c>
      <c r="V44" s="214">
        <f>$C44*VLOOKUP($A44,'Non-energy Multiplier'!$A$1:$AQ$44,COLUMN('Non-energy Multiplier'!V$1),0)</f>
        <v>0</v>
      </c>
      <c r="W44" s="214">
        <f>$C44*VLOOKUP($A44,'Non-energy Multiplier'!$A$1:$AQ$44,COLUMN('Non-energy Multiplier'!W$1),0)</f>
        <v>0</v>
      </c>
      <c r="X44" s="214">
        <f>$C44*VLOOKUP($A44,'Non-energy Multiplier'!$A$1:$AQ$44,COLUMN('Non-energy Multiplier'!X$1),0)</f>
        <v>0</v>
      </c>
      <c r="Y44" s="214">
        <f>$C44*VLOOKUP($A44,'Non-energy Multiplier'!$A$1:$AQ$44,COLUMN('Non-energy Multiplier'!Y$1),0)</f>
        <v>0</v>
      </c>
      <c r="Z44" s="214">
        <f>$C44*VLOOKUP($A44,'Non-energy Multiplier'!$A$1:$AQ$44,COLUMN('Non-energy Multiplier'!Z$1),0)</f>
        <v>0</v>
      </c>
      <c r="AA44" s="214">
        <f>$C44*VLOOKUP($A44,'Non-energy Multiplier'!$A$1:$AQ$44,COLUMN('Non-energy Multiplier'!AA$1),0)</f>
        <v>0</v>
      </c>
      <c r="AB44" s="214">
        <f>$C44*VLOOKUP($A44,'Non-energy Multiplier'!$A$1:$AQ$44,COLUMN('Non-energy Multiplier'!AB$1),0)</f>
        <v>0</v>
      </c>
      <c r="AC44" s="214">
        <f>$C44*VLOOKUP($A44,'Non-energy Multiplier'!$A$1:$AQ$44,COLUMN('Non-energy Multiplier'!AC$1),0)</f>
        <v>0</v>
      </c>
      <c r="AD44" s="214">
        <f>$C44*VLOOKUP($A44,'Non-energy Multiplier'!$A$1:$AQ$44,COLUMN('Non-energy Multiplier'!AD$1),0)</f>
        <v>0</v>
      </c>
      <c r="AE44" s="214">
        <f>$C44*VLOOKUP($A44,'Non-energy Multiplier'!$A$1:$AQ$44,COLUMN('Non-energy Multiplier'!AE$1),0)</f>
        <v>0</v>
      </c>
      <c r="AF44" s="214">
        <f>$C44*VLOOKUP($A44,'Non-energy Multiplier'!$A$1:$AQ$44,COLUMN('Non-energy Multiplier'!AF$1),0)</f>
        <v>0</v>
      </c>
      <c r="AG44" s="214">
        <f>$C44*VLOOKUP($A44,'Non-energy Multiplier'!$A$1:$AQ$44,COLUMN('Non-energy Multiplier'!AG$1),0)</f>
        <v>0</v>
      </c>
      <c r="AH44" s="214">
        <f>$C44*VLOOKUP($A44,'Non-energy Multiplier'!$A$1:$AQ$44,COLUMN('Non-energy Multiplier'!AH$1),0)</f>
        <v>0</v>
      </c>
      <c r="AI44" s="214">
        <f>$C44*VLOOKUP($A44,'Non-energy Multiplier'!$A$1:$AQ$44,COLUMN('Non-energy Multiplier'!AI$1),0)</f>
        <v>0</v>
      </c>
      <c r="AJ44" s="214">
        <f>$C44*VLOOKUP($A44,'Non-energy Multiplier'!$A$1:$AQ$44,COLUMN('Non-energy Multiplier'!AJ$1),0)</f>
        <v>0</v>
      </c>
      <c r="AK44" s="214">
        <f>$C44*VLOOKUP($A44,'Non-energy Multiplier'!$A$1:$AQ$44,COLUMN('Non-energy Multiplier'!AK$1),0)</f>
        <v>0</v>
      </c>
      <c r="AL44" s="214">
        <f>$C44*VLOOKUP($A44,'Non-energy Multiplier'!$A$1:$AQ$44,COLUMN('Non-energy Multiplier'!AL$1),0)</f>
        <v>0</v>
      </c>
      <c r="AM44" s="214">
        <f>$C44*VLOOKUP($A44,'Non-energy Multiplier'!$A$1:$AQ$44,COLUMN('Non-energy Multiplier'!AM$1),0)</f>
        <v>0</v>
      </c>
      <c r="AN44" s="214">
        <f>$C44*VLOOKUP($A44,'Non-energy Multiplier'!$A$1:$AQ$44,COLUMN('Non-energy Multiplier'!AN$1),0)</f>
        <v>0</v>
      </c>
      <c r="AO44" s="214">
        <f>$C44*VLOOKUP($A44,'Non-energy Multiplier'!$A$1:$AQ$44,COLUMN('Non-energy Multiplier'!AO$1),0)</f>
        <v>0</v>
      </c>
      <c r="AP44" s="214">
        <f>$C44*VLOOKUP($A44,'Non-energy Multiplier'!$A$1:$AQ$44,COLUMN('Non-energy Multiplier'!AP$1),0)</f>
        <v>0</v>
      </c>
      <c r="AQ44" s="214">
        <f>$C44*VLOOKUP($A44,'Non-energy Multiplier'!$A$1:$AQ$44,COLUMN('Non-energy Multiplier'!AQ$1),0)</f>
        <v>0</v>
      </c>
      <c r="AR44" s="133" t="str">
        <f>VLOOKUP($A44,'Sector Match'!$A$1:$B$43,2,0)</f>
        <v>construction 41T43</v>
      </c>
    </row>
    <row r="49" spans="1:43" x14ac:dyDescent="0.2">
      <c r="B49" s="214">
        <v>2019</v>
      </c>
      <c r="C49" s="214">
        <v>2020</v>
      </c>
      <c r="D49" s="214">
        <v>2021</v>
      </c>
      <c r="E49" s="214">
        <v>2022</v>
      </c>
      <c r="F49" s="214">
        <v>2023</v>
      </c>
      <c r="G49" s="214">
        <v>2024</v>
      </c>
      <c r="H49" s="214">
        <v>2025</v>
      </c>
      <c r="I49" s="214">
        <v>2026</v>
      </c>
      <c r="J49" s="214">
        <v>2027</v>
      </c>
      <c r="K49" s="214">
        <v>2028</v>
      </c>
      <c r="L49" s="214">
        <v>2029</v>
      </c>
      <c r="M49" s="214">
        <v>2030</v>
      </c>
      <c r="N49" s="214">
        <v>2031</v>
      </c>
      <c r="O49" s="214">
        <v>2032</v>
      </c>
      <c r="P49" s="214">
        <v>2033</v>
      </c>
      <c r="Q49" s="214">
        <v>2034</v>
      </c>
      <c r="R49" s="214">
        <v>2035</v>
      </c>
      <c r="S49" s="214">
        <v>2036</v>
      </c>
      <c r="T49" s="214">
        <v>2037</v>
      </c>
      <c r="U49" s="214">
        <v>2038</v>
      </c>
      <c r="V49" s="214">
        <v>2039</v>
      </c>
      <c r="W49" s="214">
        <v>2040</v>
      </c>
      <c r="X49" s="214">
        <v>2041</v>
      </c>
      <c r="Y49" s="214">
        <v>2042</v>
      </c>
      <c r="Z49" s="214">
        <v>2043</v>
      </c>
      <c r="AA49" s="214">
        <v>2044</v>
      </c>
      <c r="AB49" s="214">
        <v>2045</v>
      </c>
      <c r="AC49" s="214">
        <v>2046</v>
      </c>
      <c r="AD49" s="214">
        <v>2047</v>
      </c>
      <c r="AE49" s="214">
        <v>2048</v>
      </c>
      <c r="AF49" s="214">
        <v>2049</v>
      </c>
      <c r="AG49" s="214">
        <v>2050</v>
      </c>
      <c r="AH49" s="214">
        <v>2051</v>
      </c>
      <c r="AI49" s="214">
        <v>2052</v>
      </c>
      <c r="AJ49" s="214">
        <v>2053</v>
      </c>
      <c r="AK49" s="214">
        <v>2054</v>
      </c>
      <c r="AL49" s="214">
        <v>2055</v>
      </c>
      <c r="AM49" s="214">
        <v>2056</v>
      </c>
      <c r="AN49" s="214">
        <v>2057</v>
      </c>
      <c r="AO49" s="214">
        <v>2058</v>
      </c>
      <c r="AP49" s="214">
        <v>2059</v>
      </c>
      <c r="AQ49" s="214">
        <v>2060</v>
      </c>
    </row>
    <row r="50" spans="1:43" x14ac:dyDescent="0.2">
      <c r="A50" s="104" t="s">
        <v>275</v>
      </c>
      <c r="B50" s="223">
        <f t="shared" ref="B50:B74" si="0">SUMIFS(B$2:B$44,$AR$2:$AR$44,$A50)</f>
        <v>0</v>
      </c>
      <c r="C50" s="223">
        <f t="shared" ref="C50:AQ56" si="1">SUMIFS(C$2:C$44,$AR$2:$AR$44,$A50)</f>
        <v>0</v>
      </c>
      <c r="D50" s="223">
        <f t="shared" si="1"/>
        <v>0</v>
      </c>
      <c r="E50" s="223">
        <f t="shared" si="1"/>
        <v>0</v>
      </c>
      <c r="F50" s="223">
        <f t="shared" si="1"/>
        <v>0</v>
      </c>
      <c r="G50" s="223">
        <f t="shared" si="1"/>
        <v>0</v>
      </c>
      <c r="H50" s="223">
        <f t="shared" si="1"/>
        <v>0</v>
      </c>
      <c r="I50" s="223">
        <f t="shared" si="1"/>
        <v>0</v>
      </c>
      <c r="J50" s="223">
        <f t="shared" si="1"/>
        <v>0</v>
      </c>
      <c r="K50" s="223">
        <f t="shared" si="1"/>
        <v>0</v>
      </c>
      <c r="L50" s="223">
        <f t="shared" si="1"/>
        <v>0</v>
      </c>
      <c r="M50" s="223">
        <f t="shared" si="1"/>
        <v>0</v>
      </c>
      <c r="N50" s="223">
        <f t="shared" si="1"/>
        <v>0</v>
      </c>
      <c r="O50" s="223">
        <f t="shared" si="1"/>
        <v>0</v>
      </c>
      <c r="P50" s="223">
        <f t="shared" si="1"/>
        <v>0</v>
      </c>
      <c r="Q50" s="223">
        <f t="shared" si="1"/>
        <v>0</v>
      </c>
      <c r="R50" s="223">
        <f t="shared" si="1"/>
        <v>0</v>
      </c>
      <c r="S50" s="223">
        <f t="shared" si="1"/>
        <v>0</v>
      </c>
      <c r="T50" s="223">
        <f t="shared" si="1"/>
        <v>0</v>
      </c>
      <c r="U50" s="223">
        <f t="shared" si="1"/>
        <v>0</v>
      </c>
      <c r="V50" s="223">
        <f t="shared" si="1"/>
        <v>0</v>
      </c>
      <c r="W50" s="223">
        <f t="shared" si="1"/>
        <v>0</v>
      </c>
      <c r="X50" s="223">
        <f t="shared" si="1"/>
        <v>0</v>
      </c>
      <c r="Y50" s="223">
        <f t="shared" si="1"/>
        <v>0</v>
      </c>
      <c r="Z50" s="223">
        <f t="shared" si="1"/>
        <v>0</v>
      </c>
      <c r="AA50" s="223">
        <f t="shared" si="1"/>
        <v>0</v>
      </c>
      <c r="AB50" s="223">
        <f t="shared" si="1"/>
        <v>0</v>
      </c>
      <c r="AC50" s="223">
        <f t="shared" si="1"/>
        <v>0</v>
      </c>
      <c r="AD50" s="223">
        <f t="shared" si="1"/>
        <v>0</v>
      </c>
      <c r="AE50" s="223">
        <f t="shared" si="1"/>
        <v>0</v>
      </c>
      <c r="AF50" s="223">
        <f t="shared" si="1"/>
        <v>0</v>
      </c>
      <c r="AG50" s="223">
        <f t="shared" si="1"/>
        <v>0</v>
      </c>
      <c r="AH50" s="223">
        <f t="shared" si="1"/>
        <v>0</v>
      </c>
      <c r="AI50" s="223">
        <f t="shared" si="1"/>
        <v>0</v>
      </c>
      <c r="AJ50" s="223">
        <f t="shared" si="1"/>
        <v>0</v>
      </c>
      <c r="AK50" s="223">
        <f t="shared" si="1"/>
        <v>0</v>
      </c>
      <c r="AL50" s="223">
        <f t="shared" si="1"/>
        <v>0</v>
      </c>
      <c r="AM50" s="223">
        <f t="shared" si="1"/>
        <v>0</v>
      </c>
      <c r="AN50" s="223">
        <f t="shared" si="1"/>
        <v>0</v>
      </c>
      <c r="AO50" s="223">
        <f t="shared" si="1"/>
        <v>0</v>
      </c>
      <c r="AP50" s="223">
        <f t="shared" si="1"/>
        <v>0</v>
      </c>
      <c r="AQ50" s="223">
        <f t="shared" si="1"/>
        <v>0</v>
      </c>
    </row>
    <row r="51" spans="1:43" x14ac:dyDescent="0.2">
      <c r="A51" s="105" t="s">
        <v>90</v>
      </c>
      <c r="B51" s="133">
        <f t="shared" si="0"/>
        <v>0</v>
      </c>
      <c r="C51" s="133">
        <f t="shared" si="1"/>
        <v>0</v>
      </c>
      <c r="D51" s="133">
        <f t="shared" si="1"/>
        <v>0</v>
      </c>
      <c r="E51" s="133">
        <f t="shared" si="1"/>
        <v>0</v>
      </c>
      <c r="F51" s="133">
        <f t="shared" si="1"/>
        <v>0</v>
      </c>
      <c r="G51" s="133">
        <f t="shared" si="1"/>
        <v>0</v>
      </c>
      <c r="H51" s="133">
        <f t="shared" si="1"/>
        <v>0</v>
      </c>
      <c r="I51" s="133">
        <f t="shared" si="1"/>
        <v>0</v>
      </c>
      <c r="J51" s="133">
        <f t="shared" si="1"/>
        <v>0</v>
      </c>
      <c r="K51" s="133">
        <f t="shared" si="1"/>
        <v>0</v>
      </c>
      <c r="L51" s="133">
        <f t="shared" si="1"/>
        <v>0</v>
      </c>
      <c r="M51" s="133">
        <f t="shared" si="1"/>
        <v>0</v>
      </c>
      <c r="N51" s="133">
        <f t="shared" si="1"/>
        <v>0</v>
      </c>
      <c r="O51" s="133">
        <f t="shared" si="1"/>
        <v>0</v>
      </c>
      <c r="P51" s="133">
        <f t="shared" si="1"/>
        <v>0</v>
      </c>
      <c r="Q51" s="133">
        <f t="shared" si="1"/>
        <v>0</v>
      </c>
      <c r="R51" s="133">
        <f t="shared" si="1"/>
        <v>0</v>
      </c>
      <c r="S51" s="133">
        <f t="shared" si="1"/>
        <v>0</v>
      </c>
      <c r="T51" s="133">
        <f t="shared" si="1"/>
        <v>0</v>
      </c>
      <c r="U51" s="133">
        <f t="shared" si="1"/>
        <v>0</v>
      </c>
      <c r="V51" s="133">
        <f t="shared" si="1"/>
        <v>0</v>
      </c>
      <c r="W51" s="133">
        <f t="shared" si="1"/>
        <v>0</v>
      </c>
      <c r="X51" s="133">
        <f t="shared" si="1"/>
        <v>0</v>
      </c>
      <c r="Y51" s="133">
        <f t="shared" si="1"/>
        <v>0</v>
      </c>
      <c r="Z51" s="133">
        <f t="shared" si="1"/>
        <v>0</v>
      </c>
      <c r="AA51" s="133">
        <f t="shared" si="1"/>
        <v>0</v>
      </c>
      <c r="AB51" s="133">
        <f t="shared" si="1"/>
        <v>0</v>
      </c>
      <c r="AC51" s="133">
        <f t="shared" si="1"/>
        <v>0</v>
      </c>
      <c r="AD51" s="133">
        <f t="shared" si="1"/>
        <v>0</v>
      </c>
      <c r="AE51" s="133">
        <f t="shared" si="1"/>
        <v>0</v>
      </c>
      <c r="AF51" s="133">
        <f t="shared" si="1"/>
        <v>0</v>
      </c>
      <c r="AG51" s="133">
        <f t="shared" si="1"/>
        <v>0</v>
      </c>
      <c r="AH51" s="133">
        <f t="shared" si="1"/>
        <v>0</v>
      </c>
      <c r="AI51" s="133">
        <f t="shared" si="1"/>
        <v>0</v>
      </c>
      <c r="AJ51" s="133">
        <f t="shared" si="1"/>
        <v>0</v>
      </c>
      <c r="AK51" s="133">
        <f t="shared" si="1"/>
        <v>0</v>
      </c>
      <c r="AL51" s="133">
        <f t="shared" si="1"/>
        <v>0</v>
      </c>
      <c r="AM51" s="133">
        <f t="shared" si="1"/>
        <v>0</v>
      </c>
      <c r="AN51" s="133">
        <f t="shared" si="1"/>
        <v>0</v>
      </c>
      <c r="AO51" s="133">
        <f t="shared" si="1"/>
        <v>0</v>
      </c>
      <c r="AP51" s="133">
        <f t="shared" si="1"/>
        <v>0</v>
      </c>
      <c r="AQ51" s="133">
        <f t="shared" si="1"/>
        <v>0</v>
      </c>
    </row>
    <row r="52" spans="1:43" x14ac:dyDescent="0.2">
      <c r="A52" s="105" t="s">
        <v>91</v>
      </c>
      <c r="B52" s="133">
        <f t="shared" si="0"/>
        <v>0</v>
      </c>
      <c r="C52" s="133">
        <f t="shared" si="1"/>
        <v>0</v>
      </c>
      <c r="D52" s="133">
        <f t="shared" si="1"/>
        <v>0</v>
      </c>
      <c r="E52" s="133">
        <f t="shared" si="1"/>
        <v>0</v>
      </c>
      <c r="F52" s="133">
        <f t="shared" si="1"/>
        <v>0</v>
      </c>
      <c r="G52" s="133">
        <f t="shared" si="1"/>
        <v>0</v>
      </c>
      <c r="H52" s="133">
        <f t="shared" si="1"/>
        <v>0</v>
      </c>
      <c r="I52" s="133">
        <f t="shared" si="1"/>
        <v>0</v>
      </c>
      <c r="J52" s="133">
        <f t="shared" si="1"/>
        <v>0</v>
      </c>
      <c r="K52" s="133">
        <f t="shared" si="1"/>
        <v>0</v>
      </c>
      <c r="L52" s="133">
        <f t="shared" si="1"/>
        <v>0</v>
      </c>
      <c r="M52" s="133">
        <f t="shared" si="1"/>
        <v>0</v>
      </c>
      <c r="N52" s="133">
        <f t="shared" si="1"/>
        <v>0</v>
      </c>
      <c r="O52" s="133">
        <f t="shared" si="1"/>
        <v>0</v>
      </c>
      <c r="P52" s="133">
        <f t="shared" si="1"/>
        <v>0</v>
      </c>
      <c r="Q52" s="133">
        <f t="shared" si="1"/>
        <v>0</v>
      </c>
      <c r="R52" s="133">
        <f t="shared" si="1"/>
        <v>0</v>
      </c>
      <c r="S52" s="133">
        <f t="shared" si="1"/>
        <v>0</v>
      </c>
      <c r="T52" s="133">
        <f t="shared" si="1"/>
        <v>0</v>
      </c>
      <c r="U52" s="133">
        <f t="shared" si="1"/>
        <v>0</v>
      </c>
      <c r="V52" s="133">
        <f t="shared" si="1"/>
        <v>0</v>
      </c>
      <c r="W52" s="133">
        <f t="shared" si="1"/>
        <v>0</v>
      </c>
      <c r="X52" s="133">
        <f t="shared" si="1"/>
        <v>0</v>
      </c>
      <c r="Y52" s="133">
        <f t="shared" si="1"/>
        <v>0</v>
      </c>
      <c r="Z52" s="133">
        <f t="shared" si="1"/>
        <v>0</v>
      </c>
      <c r="AA52" s="133">
        <f t="shared" si="1"/>
        <v>0</v>
      </c>
      <c r="AB52" s="133">
        <f t="shared" si="1"/>
        <v>0</v>
      </c>
      <c r="AC52" s="133">
        <f t="shared" si="1"/>
        <v>0</v>
      </c>
      <c r="AD52" s="133">
        <f t="shared" si="1"/>
        <v>0</v>
      </c>
      <c r="AE52" s="133">
        <f t="shared" si="1"/>
        <v>0</v>
      </c>
      <c r="AF52" s="133">
        <f t="shared" si="1"/>
        <v>0</v>
      </c>
      <c r="AG52" s="133">
        <f t="shared" si="1"/>
        <v>0</v>
      </c>
      <c r="AH52" s="133">
        <f t="shared" si="1"/>
        <v>0</v>
      </c>
      <c r="AI52" s="133">
        <f t="shared" si="1"/>
        <v>0</v>
      </c>
      <c r="AJ52" s="133">
        <f t="shared" si="1"/>
        <v>0</v>
      </c>
      <c r="AK52" s="133">
        <f t="shared" si="1"/>
        <v>0</v>
      </c>
      <c r="AL52" s="133">
        <f t="shared" si="1"/>
        <v>0</v>
      </c>
      <c r="AM52" s="133">
        <f t="shared" si="1"/>
        <v>0</v>
      </c>
      <c r="AN52" s="133">
        <f t="shared" si="1"/>
        <v>0</v>
      </c>
      <c r="AO52" s="133">
        <f t="shared" si="1"/>
        <v>0</v>
      </c>
      <c r="AP52" s="133">
        <f t="shared" si="1"/>
        <v>0</v>
      </c>
      <c r="AQ52" s="133">
        <f t="shared" si="1"/>
        <v>0</v>
      </c>
    </row>
    <row r="53" spans="1:43" x14ac:dyDescent="0.2">
      <c r="A53" s="105" t="s">
        <v>92</v>
      </c>
      <c r="B53" s="133">
        <f t="shared" si="0"/>
        <v>0</v>
      </c>
      <c r="C53" s="133">
        <f t="shared" si="1"/>
        <v>0</v>
      </c>
      <c r="D53" s="133">
        <f t="shared" si="1"/>
        <v>0</v>
      </c>
      <c r="E53" s="133">
        <f t="shared" si="1"/>
        <v>0</v>
      </c>
      <c r="F53" s="133">
        <f t="shared" si="1"/>
        <v>0</v>
      </c>
      <c r="G53" s="133">
        <f t="shared" si="1"/>
        <v>0</v>
      </c>
      <c r="H53" s="133">
        <f t="shared" si="1"/>
        <v>0</v>
      </c>
      <c r="I53" s="133">
        <f t="shared" si="1"/>
        <v>0</v>
      </c>
      <c r="J53" s="133">
        <f t="shared" si="1"/>
        <v>0</v>
      </c>
      <c r="K53" s="133">
        <f t="shared" si="1"/>
        <v>0</v>
      </c>
      <c r="L53" s="133">
        <f t="shared" si="1"/>
        <v>0</v>
      </c>
      <c r="M53" s="133">
        <f t="shared" si="1"/>
        <v>0</v>
      </c>
      <c r="N53" s="133">
        <f t="shared" si="1"/>
        <v>0</v>
      </c>
      <c r="O53" s="133">
        <f t="shared" si="1"/>
        <v>0</v>
      </c>
      <c r="P53" s="133">
        <f t="shared" si="1"/>
        <v>0</v>
      </c>
      <c r="Q53" s="133">
        <f t="shared" si="1"/>
        <v>0</v>
      </c>
      <c r="R53" s="133">
        <f t="shared" si="1"/>
        <v>0</v>
      </c>
      <c r="S53" s="133">
        <f t="shared" si="1"/>
        <v>0</v>
      </c>
      <c r="T53" s="133">
        <f t="shared" si="1"/>
        <v>0</v>
      </c>
      <c r="U53" s="133">
        <f t="shared" si="1"/>
        <v>0</v>
      </c>
      <c r="V53" s="133">
        <f t="shared" si="1"/>
        <v>0</v>
      </c>
      <c r="W53" s="133">
        <f t="shared" si="1"/>
        <v>0</v>
      </c>
      <c r="X53" s="133">
        <f t="shared" si="1"/>
        <v>0</v>
      </c>
      <c r="Y53" s="133">
        <f t="shared" si="1"/>
        <v>0</v>
      </c>
      <c r="Z53" s="133">
        <f t="shared" si="1"/>
        <v>0</v>
      </c>
      <c r="AA53" s="133">
        <f t="shared" si="1"/>
        <v>0</v>
      </c>
      <c r="AB53" s="133">
        <f t="shared" si="1"/>
        <v>0</v>
      </c>
      <c r="AC53" s="133">
        <f t="shared" si="1"/>
        <v>0</v>
      </c>
      <c r="AD53" s="133">
        <f t="shared" si="1"/>
        <v>0</v>
      </c>
      <c r="AE53" s="133">
        <f t="shared" si="1"/>
        <v>0</v>
      </c>
      <c r="AF53" s="133">
        <f t="shared" si="1"/>
        <v>0</v>
      </c>
      <c r="AG53" s="133">
        <f t="shared" si="1"/>
        <v>0</v>
      </c>
      <c r="AH53" s="133">
        <f t="shared" si="1"/>
        <v>0</v>
      </c>
      <c r="AI53" s="133">
        <f t="shared" si="1"/>
        <v>0</v>
      </c>
      <c r="AJ53" s="133">
        <f t="shared" si="1"/>
        <v>0</v>
      </c>
      <c r="AK53" s="133">
        <f t="shared" si="1"/>
        <v>0</v>
      </c>
      <c r="AL53" s="133">
        <f t="shared" si="1"/>
        <v>0</v>
      </c>
      <c r="AM53" s="133">
        <f t="shared" si="1"/>
        <v>0</v>
      </c>
      <c r="AN53" s="133">
        <f t="shared" si="1"/>
        <v>0</v>
      </c>
      <c r="AO53" s="133">
        <f t="shared" si="1"/>
        <v>0</v>
      </c>
      <c r="AP53" s="133">
        <f t="shared" si="1"/>
        <v>0</v>
      </c>
      <c r="AQ53" s="133">
        <f t="shared" si="1"/>
        <v>0</v>
      </c>
    </row>
    <row r="54" spans="1:43" x14ac:dyDescent="0.2">
      <c r="A54" s="105" t="s">
        <v>93</v>
      </c>
      <c r="B54" s="133">
        <f t="shared" si="0"/>
        <v>0</v>
      </c>
      <c r="C54" s="133">
        <f t="shared" si="1"/>
        <v>0</v>
      </c>
      <c r="D54" s="133">
        <f t="shared" si="1"/>
        <v>0</v>
      </c>
      <c r="E54" s="133">
        <f t="shared" si="1"/>
        <v>0</v>
      </c>
      <c r="F54" s="133">
        <f t="shared" si="1"/>
        <v>0</v>
      </c>
      <c r="G54" s="133">
        <f t="shared" si="1"/>
        <v>0</v>
      </c>
      <c r="H54" s="133">
        <f t="shared" si="1"/>
        <v>0</v>
      </c>
      <c r="I54" s="133">
        <f t="shared" si="1"/>
        <v>0</v>
      </c>
      <c r="J54" s="133">
        <f t="shared" si="1"/>
        <v>0</v>
      </c>
      <c r="K54" s="133">
        <f t="shared" si="1"/>
        <v>0</v>
      </c>
      <c r="L54" s="133">
        <f t="shared" si="1"/>
        <v>0</v>
      </c>
      <c r="M54" s="133">
        <f t="shared" si="1"/>
        <v>0</v>
      </c>
      <c r="N54" s="133">
        <f t="shared" si="1"/>
        <v>0</v>
      </c>
      <c r="O54" s="133">
        <f t="shared" si="1"/>
        <v>0</v>
      </c>
      <c r="P54" s="133">
        <f t="shared" si="1"/>
        <v>0</v>
      </c>
      <c r="Q54" s="133">
        <f t="shared" si="1"/>
        <v>0</v>
      </c>
      <c r="R54" s="133">
        <f t="shared" si="1"/>
        <v>0</v>
      </c>
      <c r="S54" s="133">
        <f t="shared" si="1"/>
        <v>0</v>
      </c>
      <c r="T54" s="133">
        <f t="shared" si="1"/>
        <v>0</v>
      </c>
      <c r="U54" s="133">
        <f t="shared" si="1"/>
        <v>0</v>
      </c>
      <c r="V54" s="133">
        <f t="shared" si="1"/>
        <v>0</v>
      </c>
      <c r="W54" s="133">
        <f t="shared" si="1"/>
        <v>0</v>
      </c>
      <c r="X54" s="133">
        <f t="shared" si="1"/>
        <v>0</v>
      </c>
      <c r="Y54" s="133">
        <f t="shared" si="1"/>
        <v>0</v>
      </c>
      <c r="Z54" s="133">
        <f t="shared" si="1"/>
        <v>0</v>
      </c>
      <c r="AA54" s="133">
        <f t="shared" si="1"/>
        <v>0</v>
      </c>
      <c r="AB54" s="133">
        <f t="shared" si="1"/>
        <v>0</v>
      </c>
      <c r="AC54" s="133">
        <f t="shared" si="1"/>
        <v>0</v>
      </c>
      <c r="AD54" s="133">
        <f t="shared" si="1"/>
        <v>0</v>
      </c>
      <c r="AE54" s="133">
        <f t="shared" si="1"/>
        <v>0</v>
      </c>
      <c r="AF54" s="133">
        <f t="shared" si="1"/>
        <v>0</v>
      </c>
      <c r="AG54" s="133">
        <f t="shared" si="1"/>
        <v>0</v>
      </c>
      <c r="AH54" s="133">
        <f t="shared" si="1"/>
        <v>0</v>
      </c>
      <c r="AI54" s="133">
        <f t="shared" si="1"/>
        <v>0</v>
      </c>
      <c r="AJ54" s="133">
        <f t="shared" si="1"/>
        <v>0</v>
      </c>
      <c r="AK54" s="133">
        <f t="shared" si="1"/>
        <v>0</v>
      </c>
      <c r="AL54" s="133">
        <f t="shared" si="1"/>
        <v>0</v>
      </c>
      <c r="AM54" s="133">
        <f t="shared" si="1"/>
        <v>0</v>
      </c>
      <c r="AN54" s="133">
        <f t="shared" si="1"/>
        <v>0</v>
      </c>
      <c r="AO54" s="133">
        <f t="shared" si="1"/>
        <v>0</v>
      </c>
      <c r="AP54" s="133">
        <f t="shared" si="1"/>
        <v>0</v>
      </c>
      <c r="AQ54" s="133">
        <f t="shared" si="1"/>
        <v>0</v>
      </c>
    </row>
    <row r="55" spans="1:43" x14ac:dyDescent="0.2">
      <c r="A55" s="105" t="s">
        <v>94</v>
      </c>
      <c r="B55" s="133">
        <f t="shared" si="0"/>
        <v>0</v>
      </c>
      <c r="C55" s="133">
        <f t="shared" si="1"/>
        <v>0</v>
      </c>
      <c r="D55" s="133">
        <f t="shared" si="1"/>
        <v>0</v>
      </c>
      <c r="E55" s="133">
        <f t="shared" si="1"/>
        <v>0</v>
      </c>
      <c r="F55" s="133">
        <f t="shared" si="1"/>
        <v>0</v>
      </c>
      <c r="G55" s="133">
        <f t="shared" si="1"/>
        <v>0</v>
      </c>
      <c r="H55" s="133">
        <f t="shared" si="1"/>
        <v>0</v>
      </c>
      <c r="I55" s="133">
        <f t="shared" si="1"/>
        <v>0</v>
      </c>
      <c r="J55" s="133">
        <f t="shared" si="1"/>
        <v>0</v>
      </c>
      <c r="K55" s="133">
        <f t="shared" si="1"/>
        <v>0</v>
      </c>
      <c r="L55" s="133">
        <f t="shared" si="1"/>
        <v>0</v>
      </c>
      <c r="M55" s="133">
        <f t="shared" si="1"/>
        <v>0</v>
      </c>
      <c r="N55" s="133">
        <f t="shared" si="1"/>
        <v>0</v>
      </c>
      <c r="O55" s="133">
        <f t="shared" si="1"/>
        <v>0</v>
      </c>
      <c r="P55" s="133">
        <f t="shared" si="1"/>
        <v>0</v>
      </c>
      <c r="Q55" s="133">
        <f t="shared" si="1"/>
        <v>0</v>
      </c>
      <c r="R55" s="133">
        <f t="shared" si="1"/>
        <v>0</v>
      </c>
      <c r="S55" s="133">
        <f t="shared" si="1"/>
        <v>0</v>
      </c>
      <c r="T55" s="133">
        <f t="shared" si="1"/>
        <v>0</v>
      </c>
      <c r="U55" s="133">
        <f t="shared" si="1"/>
        <v>0</v>
      </c>
      <c r="V55" s="133">
        <f t="shared" si="1"/>
        <v>0</v>
      </c>
      <c r="W55" s="133">
        <f t="shared" si="1"/>
        <v>0</v>
      </c>
      <c r="X55" s="133">
        <f t="shared" si="1"/>
        <v>0</v>
      </c>
      <c r="Y55" s="133">
        <f t="shared" si="1"/>
        <v>0</v>
      </c>
      <c r="Z55" s="133">
        <f t="shared" si="1"/>
        <v>0</v>
      </c>
      <c r="AA55" s="133">
        <f t="shared" si="1"/>
        <v>0</v>
      </c>
      <c r="AB55" s="133">
        <f t="shared" si="1"/>
        <v>0</v>
      </c>
      <c r="AC55" s="133">
        <f t="shared" si="1"/>
        <v>0</v>
      </c>
      <c r="AD55" s="133">
        <f t="shared" si="1"/>
        <v>0</v>
      </c>
      <c r="AE55" s="133">
        <f t="shared" si="1"/>
        <v>0</v>
      </c>
      <c r="AF55" s="133">
        <f t="shared" si="1"/>
        <v>0</v>
      </c>
      <c r="AG55" s="133">
        <f t="shared" si="1"/>
        <v>0</v>
      </c>
      <c r="AH55" s="133">
        <f t="shared" si="1"/>
        <v>0</v>
      </c>
      <c r="AI55" s="133">
        <f t="shared" si="1"/>
        <v>0</v>
      </c>
      <c r="AJ55" s="133">
        <f t="shared" si="1"/>
        <v>0</v>
      </c>
      <c r="AK55" s="133">
        <f t="shared" si="1"/>
        <v>0</v>
      </c>
      <c r="AL55" s="133">
        <f t="shared" si="1"/>
        <v>0</v>
      </c>
      <c r="AM55" s="133">
        <f t="shared" si="1"/>
        <v>0</v>
      </c>
      <c r="AN55" s="133">
        <f t="shared" si="1"/>
        <v>0</v>
      </c>
      <c r="AO55" s="133">
        <f t="shared" si="1"/>
        <v>0</v>
      </c>
      <c r="AP55" s="133">
        <f t="shared" si="1"/>
        <v>0</v>
      </c>
      <c r="AQ55" s="133">
        <f t="shared" si="1"/>
        <v>0</v>
      </c>
    </row>
    <row r="56" spans="1:43" x14ac:dyDescent="0.2">
      <c r="A56" s="105" t="s">
        <v>95</v>
      </c>
      <c r="B56" s="133">
        <f t="shared" si="0"/>
        <v>0</v>
      </c>
      <c r="C56" s="133">
        <f t="shared" si="1"/>
        <v>0</v>
      </c>
      <c r="D56" s="133">
        <f t="shared" si="1"/>
        <v>0</v>
      </c>
      <c r="E56" s="133">
        <f t="shared" si="1"/>
        <v>0</v>
      </c>
      <c r="F56" s="133">
        <f t="shared" si="1"/>
        <v>0</v>
      </c>
      <c r="G56" s="133">
        <f t="shared" si="1"/>
        <v>0</v>
      </c>
      <c r="H56" s="133">
        <f t="shared" si="1"/>
        <v>0</v>
      </c>
      <c r="I56" s="133">
        <f t="shared" si="1"/>
        <v>0</v>
      </c>
      <c r="J56" s="133">
        <f t="shared" si="1"/>
        <v>0</v>
      </c>
      <c r="K56" s="133">
        <f t="shared" si="1"/>
        <v>0</v>
      </c>
      <c r="L56" s="133">
        <f t="shared" ref="L56:AQ63" si="2">SUMIFS(L$2:L$44,$AR$2:$AR$44,$A56)</f>
        <v>0</v>
      </c>
      <c r="M56" s="133">
        <f t="shared" si="2"/>
        <v>0</v>
      </c>
      <c r="N56" s="133">
        <f t="shared" si="2"/>
        <v>0</v>
      </c>
      <c r="O56" s="133">
        <f t="shared" si="2"/>
        <v>0</v>
      </c>
      <c r="P56" s="133">
        <f t="shared" si="2"/>
        <v>0</v>
      </c>
      <c r="Q56" s="133">
        <f t="shared" si="2"/>
        <v>0</v>
      </c>
      <c r="R56" s="133">
        <f t="shared" si="2"/>
        <v>0</v>
      </c>
      <c r="S56" s="133">
        <f t="shared" si="2"/>
        <v>0</v>
      </c>
      <c r="T56" s="133">
        <f t="shared" si="2"/>
        <v>0</v>
      </c>
      <c r="U56" s="133">
        <f t="shared" si="2"/>
        <v>0</v>
      </c>
      <c r="V56" s="133">
        <f t="shared" si="2"/>
        <v>0</v>
      </c>
      <c r="W56" s="133">
        <f t="shared" si="2"/>
        <v>0</v>
      </c>
      <c r="X56" s="133">
        <f t="shared" si="2"/>
        <v>0</v>
      </c>
      <c r="Y56" s="133">
        <f t="shared" si="2"/>
        <v>0</v>
      </c>
      <c r="Z56" s="133">
        <f t="shared" si="2"/>
        <v>0</v>
      </c>
      <c r="AA56" s="133">
        <f t="shared" si="2"/>
        <v>0</v>
      </c>
      <c r="AB56" s="133">
        <f t="shared" si="2"/>
        <v>0</v>
      </c>
      <c r="AC56" s="133">
        <f t="shared" si="2"/>
        <v>0</v>
      </c>
      <c r="AD56" s="133">
        <f t="shared" si="2"/>
        <v>0</v>
      </c>
      <c r="AE56" s="133">
        <f t="shared" si="2"/>
        <v>0</v>
      </c>
      <c r="AF56" s="133">
        <f t="shared" si="2"/>
        <v>0</v>
      </c>
      <c r="AG56" s="133">
        <f t="shared" si="2"/>
        <v>0</v>
      </c>
      <c r="AH56" s="133">
        <f t="shared" si="2"/>
        <v>0</v>
      </c>
      <c r="AI56" s="133">
        <f t="shared" si="2"/>
        <v>0</v>
      </c>
      <c r="AJ56" s="133">
        <f t="shared" si="2"/>
        <v>0</v>
      </c>
      <c r="AK56" s="133">
        <f t="shared" si="2"/>
        <v>0</v>
      </c>
      <c r="AL56" s="133">
        <f t="shared" si="2"/>
        <v>0</v>
      </c>
      <c r="AM56" s="133">
        <f t="shared" si="2"/>
        <v>0</v>
      </c>
      <c r="AN56" s="133">
        <f t="shared" si="2"/>
        <v>0</v>
      </c>
      <c r="AO56" s="133">
        <f t="shared" si="2"/>
        <v>0</v>
      </c>
      <c r="AP56" s="133">
        <f t="shared" si="2"/>
        <v>0</v>
      </c>
      <c r="AQ56" s="133">
        <f t="shared" si="2"/>
        <v>0</v>
      </c>
    </row>
    <row r="57" spans="1:43" x14ac:dyDescent="0.2">
      <c r="A57" s="105" t="s">
        <v>96</v>
      </c>
      <c r="B57" s="133">
        <f t="shared" si="0"/>
        <v>0</v>
      </c>
      <c r="C57" s="133">
        <f t="shared" ref="C57:AP68" si="3">SUMIFS(C$2:C$44,$AR$2:$AR$44,$A57)</f>
        <v>0</v>
      </c>
      <c r="D57" s="133">
        <f t="shared" si="3"/>
        <v>0</v>
      </c>
      <c r="E57" s="133">
        <f t="shared" si="3"/>
        <v>0</v>
      </c>
      <c r="F57" s="133">
        <f t="shared" si="3"/>
        <v>0</v>
      </c>
      <c r="G57" s="133">
        <f t="shared" si="3"/>
        <v>0</v>
      </c>
      <c r="H57" s="133">
        <f t="shared" si="3"/>
        <v>0</v>
      </c>
      <c r="I57" s="133">
        <f t="shared" si="3"/>
        <v>0</v>
      </c>
      <c r="J57" s="133">
        <f t="shared" si="3"/>
        <v>0</v>
      </c>
      <c r="K57" s="133">
        <f t="shared" si="3"/>
        <v>0</v>
      </c>
      <c r="L57" s="133">
        <f t="shared" si="2"/>
        <v>0</v>
      </c>
      <c r="M57" s="133">
        <f t="shared" si="2"/>
        <v>0</v>
      </c>
      <c r="N57" s="133">
        <f t="shared" si="2"/>
        <v>0</v>
      </c>
      <c r="O57" s="133">
        <f t="shared" si="2"/>
        <v>0</v>
      </c>
      <c r="P57" s="133">
        <f t="shared" si="2"/>
        <v>0</v>
      </c>
      <c r="Q57" s="133">
        <f t="shared" si="2"/>
        <v>0</v>
      </c>
      <c r="R57" s="133">
        <f t="shared" si="2"/>
        <v>0</v>
      </c>
      <c r="S57" s="133">
        <f t="shared" si="2"/>
        <v>0</v>
      </c>
      <c r="T57" s="133">
        <f t="shared" si="2"/>
        <v>0</v>
      </c>
      <c r="U57" s="133">
        <f t="shared" si="2"/>
        <v>0</v>
      </c>
      <c r="V57" s="133">
        <f t="shared" si="2"/>
        <v>0</v>
      </c>
      <c r="W57" s="133">
        <f t="shared" si="2"/>
        <v>0</v>
      </c>
      <c r="X57" s="133">
        <f t="shared" si="2"/>
        <v>0</v>
      </c>
      <c r="Y57" s="133">
        <f t="shared" si="2"/>
        <v>0</v>
      </c>
      <c r="Z57" s="133">
        <f t="shared" si="2"/>
        <v>0</v>
      </c>
      <c r="AA57" s="133">
        <f t="shared" si="2"/>
        <v>0</v>
      </c>
      <c r="AB57" s="133">
        <f t="shared" si="2"/>
        <v>0</v>
      </c>
      <c r="AC57" s="133">
        <f t="shared" si="2"/>
        <v>0</v>
      </c>
      <c r="AD57" s="133">
        <f t="shared" si="2"/>
        <v>0</v>
      </c>
      <c r="AE57" s="133">
        <f t="shared" si="2"/>
        <v>0</v>
      </c>
      <c r="AF57" s="133">
        <f t="shared" si="2"/>
        <v>0</v>
      </c>
      <c r="AG57" s="133">
        <f t="shared" si="2"/>
        <v>0</v>
      </c>
      <c r="AH57" s="133">
        <f t="shared" si="2"/>
        <v>0</v>
      </c>
      <c r="AI57" s="133">
        <f t="shared" si="2"/>
        <v>0</v>
      </c>
      <c r="AJ57" s="133">
        <f t="shared" si="2"/>
        <v>0</v>
      </c>
      <c r="AK57" s="133">
        <f t="shared" si="2"/>
        <v>0</v>
      </c>
      <c r="AL57" s="133">
        <f t="shared" si="2"/>
        <v>0</v>
      </c>
      <c r="AM57" s="133">
        <f t="shared" si="2"/>
        <v>0</v>
      </c>
      <c r="AN57" s="133">
        <f t="shared" si="2"/>
        <v>0</v>
      </c>
      <c r="AO57" s="133">
        <f t="shared" si="2"/>
        <v>0</v>
      </c>
      <c r="AP57" s="133">
        <f t="shared" si="2"/>
        <v>0</v>
      </c>
      <c r="AQ57" s="133">
        <f t="shared" si="2"/>
        <v>0</v>
      </c>
    </row>
    <row r="58" spans="1:43" x14ac:dyDescent="0.2">
      <c r="A58" s="105" t="s">
        <v>97</v>
      </c>
      <c r="B58" s="133">
        <f t="shared" si="0"/>
        <v>163238817733435.56</v>
      </c>
      <c r="C58" s="133">
        <f t="shared" si="3"/>
        <v>199781517707487.38</v>
      </c>
      <c r="D58" s="133">
        <f t="shared" si="3"/>
        <v>209285900938228.53</v>
      </c>
      <c r="E58" s="133">
        <f t="shared" si="3"/>
        <v>223225663009982.22</v>
      </c>
      <c r="F58" s="133">
        <f t="shared" si="3"/>
        <v>237165425081735.84</v>
      </c>
      <c r="G58" s="133">
        <f t="shared" si="3"/>
        <v>250154748830415.38</v>
      </c>
      <c r="H58" s="133">
        <f t="shared" si="3"/>
        <v>263144072579094.91</v>
      </c>
      <c r="I58" s="133">
        <f t="shared" si="3"/>
        <v>268991679187293.19</v>
      </c>
      <c r="J58" s="133">
        <f t="shared" si="3"/>
        <v>274839285795491.41</v>
      </c>
      <c r="K58" s="133">
        <f t="shared" si="3"/>
        <v>280686892403689.75</v>
      </c>
      <c r="L58" s="133">
        <f t="shared" si="2"/>
        <v>286534499011887.94</v>
      </c>
      <c r="M58" s="133">
        <f t="shared" si="2"/>
        <v>292382105620086.25</v>
      </c>
      <c r="N58" s="133">
        <f t="shared" si="2"/>
        <v>292799806355101</v>
      </c>
      <c r="O58" s="133">
        <f t="shared" si="2"/>
        <v>293217507090115.94</v>
      </c>
      <c r="P58" s="133">
        <f t="shared" si="2"/>
        <v>293635207825130.69</v>
      </c>
      <c r="Q58" s="133">
        <f t="shared" si="2"/>
        <v>294052908560145.56</v>
      </c>
      <c r="R58" s="133">
        <f t="shared" si="2"/>
        <v>294470609295160.31</v>
      </c>
      <c r="S58" s="133">
        <f t="shared" si="2"/>
        <v>291129126745432.75</v>
      </c>
      <c r="T58" s="133">
        <f t="shared" si="2"/>
        <v>287787644195705.13</v>
      </c>
      <c r="U58" s="133">
        <f t="shared" si="2"/>
        <v>284446161645977.38</v>
      </c>
      <c r="V58" s="133">
        <f t="shared" si="2"/>
        <v>281104679096249.75</v>
      </c>
      <c r="W58" s="133">
        <f t="shared" si="2"/>
        <v>277763196546522.13</v>
      </c>
      <c r="X58" s="133">
        <f t="shared" si="2"/>
        <v>271497891071951.28</v>
      </c>
      <c r="Y58" s="133">
        <f t="shared" si="2"/>
        <v>265232585597380.53</v>
      </c>
      <c r="Z58" s="133">
        <f t="shared" si="2"/>
        <v>258967280122809.69</v>
      </c>
      <c r="AA58" s="133">
        <f t="shared" si="2"/>
        <v>252701974648238.88</v>
      </c>
      <c r="AB58" s="133">
        <f t="shared" si="2"/>
        <v>246436669173668</v>
      </c>
      <c r="AC58" s="133">
        <f t="shared" si="2"/>
        <v>240171363699097.19</v>
      </c>
      <c r="AD58" s="133">
        <f t="shared" si="2"/>
        <v>233906058224526.41</v>
      </c>
      <c r="AE58" s="133">
        <f t="shared" si="2"/>
        <v>227640752749955.59</v>
      </c>
      <c r="AF58" s="133">
        <f t="shared" si="2"/>
        <v>221375447275384.81</v>
      </c>
      <c r="AG58" s="133">
        <f t="shared" si="2"/>
        <v>215110141800814</v>
      </c>
      <c r="AH58" s="133">
        <f t="shared" si="2"/>
        <v>209680198554784.81</v>
      </c>
      <c r="AI58" s="133">
        <f t="shared" si="2"/>
        <v>204250255308755.63</v>
      </c>
      <c r="AJ58" s="133">
        <f t="shared" si="2"/>
        <v>198820312062726.44</v>
      </c>
      <c r="AK58" s="133">
        <f t="shared" si="2"/>
        <v>193390368816697.25</v>
      </c>
      <c r="AL58" s="133">
        <f t="shared" si="2"/>
        <v>187960425570668.06</v>
      </c>
      <c r="AM58" s="133">
        <f t="shared" si="2"/>
        <v>182257718997808.13</v>
      </c>
      <c r="AN58" s="133">
        <f t="shared" si="2"/>
        <v>176555012424948.19</v>
      </c>
      <c r="AO58" s="133">
        <f t="shared" si="2"/>
        <v>170852305852088.28</v>
      </c>
      <c r="AP58" s="133">
        <f t="shared" si="2"/>
        <v>165149599279228.34</v>
      </c>
      <c r="AQ58" s="133">
        <f t="shared" si="2"/>
        <v>159446892706368.38</v>
      </c>
    </row>
    <row r="59" spans="1:43" x14ac:dyDescent="0.2">
      <c r="A59" s="105" t="s">
        <v>98</v>
      </c>
      <c r="B59" s="133">
        <f t="shared" si="0"/>
        <v>89646575522750.641</v>
      </c>
      <c r="C59" s="133">
        <f t="shared" si="3"/>
        <v>75138281884978.984</v>
      </c>
      <c r="D59" s="133">
        <f t="shared" si="3"/>
        <v>80002807222532.703</v>
      </c>
      <c r="E59" s="133">
        <f t="shared" si="3"/>
        <v>88110349451788.938</v>
      </c>
      <c r="F59" s="133">
        <f t="shared" si="3"/>
        <v>95244986613534.391</v>
      </c>
      <c r="G59" s="133">
        <f t="shared" si="3"/>
        <v>101406718707769.14</v>
      </c>
      <c r="H59" s="133">
        <f t="shared" si="3"/>
        <v>107568450802003.86</v>
      </c>
      <c r="I59" s="133">
        <f t="shared" si="3"/>
        <v>111485945096035.42</v>
      </c>
      <c r="J59" s="133">
        <f t="shared" si="3"/>
        <v>115403439390066.97</v>
      </c>
      <c r="K59" s="133">
        <f t="shared" si="3"/>
        <v>119320933684098.55</v>
      </c>
      <c r="L59" s="133">
        <f t="shared" si="2"/>
        <v>123238427978130.13</v>
      </c>
      <c r="M59" s="133">
        <f t="shared" si="2"/>
        <v>127155922272161.69</v>
      </c>
      <c r="N59" s="133">
        <f t="shared" si="2"/>
        <v>129405726282391.25</v>
      </c>
      <c r="O59" s="133">
        <f t="shared" si="2"/>
        <v>131655530292620.78</v>
      </c>
      <c r="P59" s="133">
        <f t="shared" si="2"/>
        <v>133905334302850.36</v>
      </c>
      <c r="Q59" s="133">
        <f t="shared" si="2"/>
        <v>136155138313079.88</v>
      </c>
      <c r="R59" s="133">
        <f t="shared" si="2"/>
        <v>138404942323309.45</v>
      </c>
      <c r="S59" s="133">
        <f t="shared" si="2"/>
        <v>139576573641325.55</v>
      </c>
      <c r="T59" s="133">
        <f t="shared" si="2"/>
        <v>140748204959341.63</v>
      </c>
      <c r="U59" s="133">
        <f t="shared" si="2"/>
        <v>141919836277357.69</v>
      </c>
      <c r="V59" s="133">
        <f t="shared" si="2"/>
        <v>143091467595373.78</v>
      </c>
      <c r="W59" s="133">
        <f t="shared" si="2"/>
        <v>144263098913389.81</v>
      </c>
      <c r="X59" s="133">
        <f t="shared" si="2"/>
        <v>144793264208851.78</v>
      </c>
      <c r="Y59" s="133">
        <f t="shared" si="2"/>
        <v>145323429504313.72</v>
      </c>
      <c r="Z59" s="133">
        <f t="shared" si="2"/>
        <v>145853594799775.66</v>
      </c>
      <c r="AA59" s="133">
        <f t="shared" si="2"/>
        <v>146383760095237.59</v>
      </c>
      <c r="AB59" s="133">
        <f t="shared" si="2"/>
        <v>146913925390699.56</v>
      </c>
      <c r="AC59" s="133">
        <f t="shared" si="2"/>
        <v>146893413042958.47</v>
      </c>
      <c r="AD59" s="133">
        <f t="shared" si="2"/>
        <v>146872900695217.38</v>
      </c>
      <c r="AE59" s="133">
        <f t="shared" si="2"/>
        <v>146852388347476.28</v>
      </c>
      <c r="AF59" s="133">
        <f t="shared" si="2"/>
        <v>146831875999735.19</v>
      </c>
      <c r="AG59" s="133">
        <f t="shared" si="2"/>
        <v>146811363651994.13</v>
      </c>
      <c r="AH59" s="133">
        <f t="shared" si="2"/>
        <v>146290544219112.44</v>
      </c>
      <c r="AI59" s="133">
        <f t="shared" si="2"/>
        <v>145769724786230.75</v>
      </c>
      <c r="AJ59" s="133">
        <f t="shared" si="2"/>
        <v>145248905353349.06</v>
      </c>
      <c r="AK59" s="133">
        <f t="shared" si="2"/>
        <v>144728085920467.38</v>
      </c>
      <c r="AL59" s="133">
        <f t="shared" si="2"/>
        <v>144207266487585.69</v>
      </c>
      <c r="AM59" s="133">
        <f t="shared" si="2"/>
        <v>143594505614385.22</v>
      </c>
      <c r="AN59" s="133">
        <f t="shared" si="2"/>
        <v>142981744741184.75</v>
      </c>
      <c r="AO59" s="133">
        <f t="shared" si="2"/>
        <v>142368983867984.28</v>
      </c>
      <c r="AP59" s="133">
        <f t="shared" si="2"/>
        <v>141756222994783.81</v>
      </c>
      <c r="AQ59" s="133">
        <f t="shared" si="2"/>
        <v>141143462121583.31</v>
      </c>
    </row>
    <row r="60" spans="1:43" x14ac:dyDescent="0.2">
      <c r="A60" s="105" t="s">
        <v>99</v>
      </c>
      <c r="B60" s="133">
        <f t="shared" si="0"/>
        <v>439850744191.71313</v>
      </c>
      <c r="C60" s="133">
        <f t="shared" si="3"/>
        <v>456648929798.03918</v>
      </c>
      <c r="D60" s="133">
        <f t="shared" si="3"/>
        <v>505411835400.72717</v>
      </c>
      <c r="E60" s="133">
        <f t="shared" si="3"/>
        <v>504172062126.44495</v>
      </c>
      <c r="F60" s="133">
        <f t="shared" si="3"/>
        <v>511500885984.12244</v>
      </c>
      <c r="G60" s="133">
        <f t="shared" si="3"/>
        <v>529441442167.85687</v>
      </c>
      <c r="H60" s="133">
        <f t="shared" si="3"/>
        <v>551755224972.23376</v>
      </c>
      <c r="I60" s="133">
        <f t="shared" si="3"/>
        <v>572594695442.75781</v>
      </c>
      <c r="J60" s="133">
        <f t="shared" si="3"/>
        <v>590452753983.94055</v>
      </c>
      <c r="K60" s="133">
        <f t="shared" si="3"/>
        <v>605043901126.65283</v>
      </c>
      <c r="L60" s="133">
        <f t="shared" si="2"/>
        <v>616140081752.79614</v>
      </c>
      <c r="M60" s="133">
        <f t="shared" si="2"/>
        <v>623576603094.05322</v>
      </c>
      <c r="N60" s="133">
        <f t="shared" si="2"/>
        <v>627379976847.62195</v>
      </c>
      <c r="O60" s="133">
        <f t="shared" si="2"/>
        <v>628141985721.28979</v>
      </c>
      <c r="P60" s="133">
        <f t="shared" si="2"/>
        <v>626632527588.73889</v>
      </c>
      <c r="Q60" s="133">
        <f t="shared" si="2"/>
        <v>623645228337.51013</v>
      </c>
      <c r="R60" s="133">
        <f t="shared" si="2"/>
        <v>619973955223.94373</v>
      </c>
      <c r="S60" s="133">
        <f t="shared" si="2"/>
        <v>616272095060.1582</v>
      </c>
      <c r="T60" s="133">
        <f t="shared" si="2"/>
        <v>612672708842.255</v>
      </c>
      <c r="U60" s="133">
        <f t="shared" si="2"/>
        <v>609180128973.26782</v>
      </c>
      <c r="V60" s="133">
        <f t="shared" si="2"/>
        <v>605798605632.11523</v>
      </c>
      <c r="W60" s="133">
        <f t="shared" si="2"/>
        <v>602532315993.96326</v>
      </c>
      <c r="X60" s="133">
        <f t="shared" si="2"/>
        <v>599385373749.28418</v>
      </c>
      <c r="Y60" s="133">
        <f t="shared" si="2"/>
        <v>596361838918.96985</v>
      </c>
      <c r="Z60" s="133">
        <f t="shared" si="2"/>
        <v>593465727965.14673</v>
      </c>
      <c r="AA60" s="133">
        <f t="shared" si="2"/>
        <v>590701024199.72424</v>
      </c>
      <c r="AB60" s="133">
        <f t="shared" si="2"/>
        <v>588071688495.12488</v>
      </c>
      <c r="AC60" s="133">
        <f t="shared" si="2"/>
        <v>585581670304.1521</v>
      </c>
      <c r="AD60" s="133">
        <f t="shared" si="2"/>
        <v>583234918998.55933</v>
      </c>
      <c r="AE60" s="133">
        <f t="shared" si="2"/>
        <v>581035395538.55835</v>
      </c>
      <c r="AF60" s="133">
        <f t="shared" si="2"/>
        <v>578987084488.26819</v>
      </c>
      <c r="AG60" s="133">
        <f t="shared" si="2"/>
        <v>577094006394.99915</v>
      </c>
      <c r="AH60" s="133">
        <f t="shared" si="2"/>
        <v>575360230553.26831</v>
      </c>
      <c r="AI60" s="133">
        <f t="shared" si="2"/>
        <v>573789888177.57166</v>
      </c>
      <c r="AJ60" s="133">
        <f t="shared" si="2"/>
        <v>572387186011.20215</v>
      </c>
      <c r="AK60" s="133">
        <f t="shared" si="2"/>
        <v>571156420401.8457</v>
      </c>
      <c r="AL60" s="133">
        <f t="shared" si="2"/>
        <v>570101991878.30322</v>
      </c>
      <c r="AM60" s="133">
        <f t="shared" si="2"/>
        <v>569228420266.49353</v>
      </c>
      <c r="AN60" s="133">
        <f t="shared" si="2"/>
        <v>568540360386.92383</v>
      </c>
      <c r="AO60" s="133">
        <f t="shared" si="2"/>
        <v>568042618380.08008</v>
      </c>
      <c r="AP60" s="133">
        <f t="shared" si="2"/>
        <v>567740168710.74048</v>
      </c>
      <c r="AQ60" s="133">
        <f t="shared" si="2"/>
        <v>567638171907.08569</v>
      </c>
    </row>
    <row r="61" spans="1:43" x14ac:dyDescent="0.2">
      <c r="A61" s="105" t="s">
        <v>100</v>
      </c>
      <c r="B61" s="133">
        <f t="shared" si="0"/>
        <v>72116455711.15538</v>
      </c>
      <c r="C61" s="133">
        <f t="shared" si="3"/>
        <v>135545385966.38657</v>
      </c>
      <c r="D61" s="133">
        <f t="shared" si="3"/>
        <v>158910585612.59094</v>
      </c>
      <c r="E61" s="133">
        <f t="shared" si="3"/>
        <v>167237807118.04587</v>
      </c>
      <c r="F61" s="133">
        <f t="shared" si="3"/>
        <v>171107808003.11325</v>
      </c>
      <c r="G61" s="133">
        <f t="shared" si="3"/>
        <v>180688480419.80338</v>
      </c>
      <c r="H61" s="133">
        <f t="shared" si="3"/>
        <v>192796079666.42795</v>
      </c>
      <c r="I61" s="133">
        <f t="shared" si="3"/>
        <v>204274606078.30356</v>
      </c>
      <c r="J61" s="133">
        <f t="shared" si="3"/>
        <v>214466024998.69662</v>
      </c>
      <c r="K61" s="133">
        <f t="shared" si="3"/>
        <v>223495911247.66568</v>
      </c>
      <c r="L61" s="133">
        <f t="shared" si="2"/>
        <v>231572317823.37262</v>
      </c>
      <c r="M61" s="133">
        <f t="shared" si="2"/>
        <v>238972927820.04007</v>
      </c>
      <c r="N61" s="133">
        <f t="shared" si="2"/>
        <v>245982226918.25241</v>
      </c>
      <c r="O61" s="133">
        <f t="shared" si="2"/>
        <v>252717569151.62305</v>
      </c>
      <c r="P61" s="133">
        <f t="shared" si="2"/>
        <v>259260577041.90973</v>
      </c>
      <c r="Q61" s="133">
        <f t="shared" si="2"/>
        <v>265704880389.73312</v>
      </c>
      <c r="R61" s="133">
        <f t="shared" si="2"/>
        <v>272155577530.61667</v>
      </c>
      <c r="S61" s="133">
        <f t="shared" si="2"/>
        <v>278705367696.95978</v>
      </c>
      <c r="T61" s="133">
        <f t="shared" si="2"/>
        <v>285359155103.98376</v>
      </c>
      <c r="U61" s="133">
        <f t="shared" si="2"/>
        <v>292097430276.52612</v>
      </c>
      <c r="V61" s="133">
        <f t="shared" si="2"/>
        <v>298898802710.01862</v>
      </c>
      <c r="W61" s="133">
        <f t="shared" si="2"/>
        <v>305739951740.46143</v>
      </c>
      <c r="X61" s="133">
        <f t="shared" si="2"/>
        <v>312595594464.78882</v>
      </c>
      <c r="Y61" s="133">
        <f t="shared" si="2"/>
        <v>319438473139.64856</v>
      </c>
      <c r="Z61" s="133">
        <f t="shared" si="2"/>
        <v>326239364520.08582</v>
      </c>
      <c r="AA61" s="133">
        <f t="shared" si="2"/>
        <v>332967113586.42401</v>
      </c>
      <c r="AB61" s="133">
        <f t="shared" si="2"/>
        <v>339588694040.8493</v>
      </c>
      <c r="AC61" s="133">
        <f t="shared" si="2"/>
        <v>346069297828.10516</v>
      </c>
      <c r="AD61" s="133">
        <f t="shared" si="2"/>
        <v>352372455741.20728</v>
      </c>
      <c r="AE61" s="133">
        <f t="shared" si="2"/>
        <v>358460190907.57019</v>
      </c>
      <c r="AF61" s="133">
        <f t="shared" si="2"/>
        <v>364293206609.24237</v>
      </c>
      <c r="AG61" s="133">
        <f t="shared" si="2"/>
        <v>369831109470.02283</v>
      </c>
      <c r="AH61" s="133">
        <f t="shared" si="2"/>
        <v>375032668540.93927</v>
      </c>
      <c r="AI61" s="133">
        <f t="shared" si="2"/>
        <v>379856110234.80017</v>
      </c>
      <c r="AJ61" s="133">
        <f t="shared" si="2"/>
        <v>384259448403.65717</v>
      </c>
      <c r="AK61" s="133">
        <f t="shared" si="2"/>
        <v>388200848125.96185</v>
      </c>
      <c r="AL61" s="133">
        <f t="shared" si="2"/>
        <v>391639020982.03278</v>
      </c>
      <c r="AM61" s="133">
        <f t="shared" si="2"/>
        <v>394533648759.15839</v>
      </c>
      <c r="AN61" s="133">
        <f t="shared" si="2"/>
        <v>396845831656.53046</v>
      </c>
      <c r="AO61" s="133">
        <f t="shared" si="2"/>
        <v>398538556173.73395</v>
      </c>
      <c r="AP61" s="133">
        <f t="shared" si="2"/>
        <v>399577176986.05127</v>
      </c>
      <c r="AQ61" s="133">
        <f t="shared" si="2"/>
        <v>399929906259.72144</v>
      </c>
    </row>
    <row r="62" spans="1:43" x14ac:dyDescent="0.2">
      <c r="A62" s="105" t="s">
        <v>101</v>
      </c>
      <c r="B62" s="133">
        <f t="shared" si="0"/>
        <v>2919088048858.2959</v>
      </c>
      <c r="C62" s="133">
        <f t="shared" si="3"/>
        <v>1999180577760.5007</v>
      </c>
      <c r="D62" s="133">
        <f t="shared" si="3"/>
        <v>2020703741406.0688</v>
      </c>
      <c r="E62" s="133">
        <f t="shared" si="3"/>
        <v>2052271048086.2356</v>
      </c>
      <c r="F62" s="133">
        <f t="shared" si="3"/>
        <v>2083838354766.4021</v>
      </c>
      <c r="G62" s="133">
        <f t="shared" si="3"/>
        <v>2113253345082.012</v>
      </c>
      <c r="H62" s="133">
        <f t="shared" si="3"/>
        <v>2142668335397.6216</v>
      </c>
      <c r="I62" s="133">
        <f t="shared" si="3"/>
        <v>2169835500896.2771</v>
      </c>
      <c r="J62" s="133">
        <f t="shared" si="3"/>
        <v>2197002666394.9321</v>
      </c>
      <c r="K62" s="133">
        <f t="shared" si="3"/>
        <v>2224169831893.5869</v>
      </c>
      <c r="L62" s="133">
        <f t="shared" si="2"/>
        <v>2251336997392.2427</v>
      </c>
      <c r="M62" s="133">
        <f t="shared" si="2"/>
        <v>2278504162890.8975</v>
      </c>
      <c r="N62" s="133">
        <f t="shared" si="2"/>
        <v>2252718718094.5083</v>
      </c>
      <c r="O62" s="133">
        <f t="shared" si="2"/>
        <v>2226933273298.1187</v>
      </c>
      <c r="P62" s="133">
        <f t="shared" si="2"/>
        <v>2201147828501.7295</v>
      </c>
      <c r="Q62" s="133">
        <f t="shared" si="2"/>
        <v>2175362383705.3398</v>
      </c>
      <c r="R62" s="133">
        <f t="shared" si="2"/>
        <v>2149576938908.9504</v>
      </c>
      <c r="S62" s="133">
        <f t="shared" si="2"/>
        <v>2112771103390.625</v>
      </c>
      <c r="T62" s="133">
        <f t="shared" si="2"/>
        <v>2075965267872.2996</v>
      </c>
      <c r="U62" s="133">
        <f t="shared" si="2"/>
        <v>2039159432353.9739</v>
      </c>
      <c r="V62" s="133">
        <f t="shared" si="2"/>
        <v>2002353596835.6484</v>
      </c>
      <c r="W62" s="133">
        <f t="shared" si="2"/>
        <v>1965547761317.323</v>
      </c>
      <c r="X62" s="133">
        <f t="shared" si="2"/>
        <v>1915071568319.5759</v>
      </c>
      <c r="Y62" s="133">
        <f t="shared" si="2"/>
        <v>1864595375321.8289</v>
      </c>
      <c r="Z62" s="133">
        <f t="shared" si="2"/>
        <v>1814119182324.0815</v>
      </c>
      <c r="AA62" s="133">
        <f t="shared" si="2"/>
        <v>1763642989326.3345</v>
      </c>
      <c r="AB62" s="133">
        <f t="shared" si="2"/>
        <v>1713166796328.5874</v>
      </c>
      <c r="AC62" s="133">
        <f t="shared" si="2"/>
        <v>1674191592557.9124</v>
      </c>
      <c r="AD62" s="133">
        <f t="shared" si="2"/>
        <v>1635216388787.2373</v>
      </c>
      <c r="AE62" s="133">
        <f t="shared" si="2"/>
        <v>1596241185016.562</v>
      </c>
      <c r="AF62" s="133">
        <f t="shared" si="2"/>
        <v>1557265981245.8872</v>
      </c>
      <c r="AG62" s="133">
        <f t="shared" si="2"/>
        <v>1518290777475.2119</v>
      </c>
      <c r="AH62" s="133">
        <f t="shared" si="2"/>
        <v>1494848250391.3601</v>
      </c>
      <c r="AI62" s="133">
        <f t="shared" si="2"/>
        <v>1471405723307.5081</v>
      </c>
      <c r="AJ62" s="133">
        <f t="shared" si="2"/>
        <v>1447963196223.6563</v>
      </c>
      <c r="AK62" s="133">
        <f t="shared" si="2"/>
        <v>1424520669139.8044</v>
      </c>
      <c r="AL62" s="133">
        <f t="shared" si="2"/>
        <v>1401078142055.9526</v>
      </c>
      <c r="AM62" s="133">
        <f t="shared" si="2"/>
        <v>1389373904089.8701</v>
      </c>
      <c r="AN62" s="133">
        <f t="shared" si="2"/>
        <v>1377669666123.7874</v>
      </c>
      <c r="AO62" s="133">
        <f t="shared" si="2"/>
        <v>1365965428157.7048</v>
      </c>
      <c r="AP62" s="133">
        <f t="shared" si="2"/>
        <v>1354261190191.6223</v>
      </c>
      <c r="AQ62" s="133">
        <f t="shared" si="2"/>
        <v>1342556952225.5393</v>
      </c>
    </row>
    <row r="63" spans="1:43" x14ac:dyDescent="0.2">
      <c r="A63" s="105" t="s">
        <v>102</v>
      </c>
      <c r="B63" s="133">
        <f t="shared" si="0"/>
        <v>39953312593953.031</v>
      </c>
      <c r="C63" s="133">
        <f t="shared" si="3"/>
        <v>39723121778201.977</v>
      </c>
      <c r="D63" s="133">
        <f t="shared" si="3"/>
        <v>41238712823844.102</v>
      </c>
      <c r="E63" s="133">
        <f t="shared" si="3"/>
        <v>43461579690785.891</v>
      </c>
      <c r="F63" s="133">
        <f t="shared" si="3"/>
        <v>45684446557727.68</v>
      </c>
      <c r="G63" s="133">
        <f t="shared" si="3"/>
        <v>47755754320105.25</v>
      </c>
      <c r="H63" s="133">
        <f t="shared" si="3"/>
        <v>49827062082482.813</v>
      </c>
      <c r="I63" s="133">
        <f t="shared" si="3"/>
        <v>50934330128760.211</v>
      </c>
      <c r="J63" s="133">
        <f t="shared" si="3"/>
        <v>52041598175037.602</v>
      </c>
      <c r="K63" s="133">
        <f t="shared" si="3"/>
        <v>53148866221315</v>
      </c>
      <c r="L63" s="133">
        <f t="shared" si="2"/>
        <v>54256134267592.406</v>
      </c>
      <c r="M63" s="133">
        <f t="shared" si="2"/>
        <v>55363402313869.797</v>
      </c>
      <c r="N63" s="133">
        <f t="shared" si="2"/>
        <v>55442492888603.898</v>
      </c>
      <c r="O63" s="133">
        <f t="shared" si="2"/>
        <v>55521583463337.992</v>
      </c>
      <c r="P63" s="133">
        <f t="shared" si="2"/>
        <v>55600674038072.094</v>
      </c>
      <c r="Q63" s="133">
        <f t="shared" si="2"/>
        <v>55679764612806.195</v>
      </c>
      <c r="R63" s="133">
        <f t="shared" si="2"/>
        <v>55758855187540.297</v>
      </c>
      <c r="S63" s="133">
        <f t="shared" si="2"/>
        <v>55126130589667.492</v>
      </c>
      <c r="T63" s="133">
        <f t="shared" si="2"/>
        <v>54493405991794.695</v>
      </c>
      <c r="U63" s="133">
        <f t="shared" si="2"/>
        <v>53860681393921.898</v>
      </c>
      <c r="V63" s="133">
        <f t="shared" si="2"/>
        <v>53227956796049.109</v>
      </c>
      <c r="W63" s="133">
        <f t="shared" si="2"/>
        <v>52595232198176.305</v>
      </c>
      <c r="X63" s="133">
        <f t="shared" si="2"/>
        <v>51408873577164.805</v>
      </c>
      <c r="Y63" s="133">
        <f t="shared" si="2"/>
        <v>50222514956153.313</v>
      </c>
      <c r="Z63" s="133">
        <f t="shared" si="2"/>
        <v>49036156335141.82</v>
      </c>
      <c r="AA63" s="133">
        <f t="shared" si="2"/>
        <v>47849797714130.32</v>
      </c>
      <c r="AB63" s="133">
        <f t="shared" si="2"/>
        <v>46663439093118.828</v>
      </c>
      <c r="AC63" s="133">
        <f t="shared" si="2"/>
        <v>45477080472107.336</v>
      </c>
      <c r="AD63" s="133">
        <f t="shared" si="2"/>
        <v>44290721851095.836</v>
      </c>
      <c r="AE63" s="133">
        <f t="shared" si="2"/>
        <v>43104363230084.344</v>
      </c>
      <c r="AF63" s="133">
        <f t="shared" si="2"/>
        <v>41918004609072.844</v>
      </c>
      <c r="AG63" s="133">
        <f t="shared" si="2"/>
        <v>40731645988061.344</v>
      </c>
      <c r="AH63" s="133">
        <f t="shared" si="2"/>
        <v>39703468516518.055</v>
      </c>
      <c r="AI63" s="133">
        <f t="shared" si="2"/>
        <v>38675291044974.758</v>
      </c>
      <c r="AJ63" s="133">
        <f t="shared" si="2"/>
        <v>37647113573431.461</v>
      </c>
      <c r="AK63" s="133">
        <f t="shared" si="2"/>
        <v>36618936101888.164</v>
      </c>
      <c r="AL63" s="133">
        <f t="shared" si="2"/>
        <v>35590758630344.867</v>
      </c>
      <c r="AM63" s="133">
        <f t="shared" si="2"/>
        <v>34510929081707.102</v>
      </c>
      <c r="AN63" s="133">
        <f t="shared" si="2"/>
        <v>33431099533069.332</v>
      </c>
      <c r="AO63" s="133">
        <f t="shared" si="2"/>
        <v>32351269984431.563</v>
      </c>
      <c r="AP63" s="133">
        <f t="shared" si="2"/>
        <v>31271440435793.793</v>
      </c>
      <c r="AQ63" s="133">
        <f t="shared" ref="AQ63:AQ74" si="4">SUMIFS(AQ$2:AQ$44,$AR$2:$AR$44,$A63)</f>
        <v>30191610887156.02</v>
      </c>
    </row>
    <row r="64" spans="1:43" x14ac:dyDescent="0.2">
      <c r="A64" s="105" t="s">
        <v>103</v>
      </c>
      <c r="B64" s="133">
        <f t="shared" si="0"/>
        <v>0</v>
      </c>
      <c r="C64" s="133">
        <f t="shared" si="3"/>
        <v>0</v>
      </c>
      <c r="D64" s="133">
        <f t="shared" si="3"/>
        <v>0</v>
      </c>
      <c r="E64" s="133">
        <f t="shared" si="3"/>
        <v>0</v>
      </c>
      <c r="F64" s="133">
        <f t="shared" si="3"/>
        <v>0</v>
      </c>
      <c r="G64" s="133">
        <f t="shared" si="3"/>
        <v>0</v>
      </c>
      <c r="H64" s="133">
        <f t="shared" si="3"/>
        <v>0</v>
      </c>
      <c r="I64" s="133">
        <f t="shared" si="3"/>
        <v>0</v>
      </c>
      <c r="J64" s="133">
        <f t="shared" si="3"/>
        <v>0</v>
      </c>
      <c r="K64" s="133">
        <f t="shared" si="3"/>
        <v>0</v>
      </c>
      <c r="L64" s="133">
        <f t="shared" si="3"/>
        <v>0</v>
      </c>
      <c r="M64" s="133">
        <f t="shared" si="3"/>
        <v>0</v>
      </c>
      <c r="N64" s="133">
        <f t="shared" si="3"/>
        <v>0</v>
      </c>
      <c r="O64" s="133">
        <f t="shared" si="3"/>
        <v>0</v>
      </c>
      <c r="P64" s="133">
        <f t="shared" si="3"/>
        <v>0</v>
      </c>
      <c r="Q64" s="133">
        <f t="shared" si="3"/>
        <v>0</v>
      </c>
      <c r="R64" s="133">
        <f t="shared" si="3"/>
        <v>0</v>
      </c>
      <c r="S64" s="133">
        <f t="shared" si="3"/>
        <v>0</v>
      </c>
      <c r="T64" s="133">
        <f t="shared" si="3"/>
        <v>0</v>
      </c>
      <c r="U64" s="133">
        <f t="shared" si="3"/>
        <v>0</v>
      </c>
      <c r="V64" s="133">
        <f t="shared" si="3"/>
        <v>0</v>
      </c>
      <c r="W64" s="133">
        <f t="shared" si="3"/>
        <v>0</v>
      </c>
      <c r="X64" s="133">
        <f t="shared" si="3"/>
        <v>0</v>
      </c>
      <c r="Y64" s="133">
        <f t="shared" si="3"/>
        <v>0</v>
      </c>
      <c r="Z64" s="133">
        <f t="shared" si="3"/>
        <v>0</v>
      </c>
      <c r="AA64" s="133">
        <f t="shared" si="3"/>
        <v>0</v>
      </c>
      <c r="AB64" s="133">
        <f t="shared" si="3"/>
        <v>0</v>
      </c>
      <c r="AC64" s="133">
        <f t="shared" si="3"/>
        <v>0</v>
      </c>
      <c r="AD64" s="133">
        <f t="shared" si="3"/>
        <v>0</v>
      </c>
      <c r="AE64" s="133">
        <f t="shared" si="3"/>
        <v>0</v>
      </c>
      <c r="AF64" s="133">
        <f t="shared" si="3"/>
        <v>0</v>
      </c>
      <c r="AG64" s="133">
        <f t="shared" si="3"/>
        <v>0</v>
      </c>
      <c r="AH64" s="133">
        <f t="shared" si="3"/>
        <v>0</v>
      </c>
      <c r="AI64" s="133">
        <f t="shared" si="3"/>
        <v>0</v>
      </c>
      <c r="AJ64" s="133">
        <f t="shared" si="3"/>
        <v>0</v>
      </c>
      <c r="AK64" s="133">
        <f t="shared" si="3"/>
        <v>0</v>
      </c>
      <c r="AL64" s="133">
        <f t="shared" si="3"/>
        <v>0</v>
      </c>
      <c r="AM64" s="133">
        <f t="shared" si="3"/>
        <v>0</v>
      </c>
      <c r="AN64" s="133">
        <f t="shared" si="3"/>
        <v>0</v>
      </c>
      <c r="AO64" s="133">
        <f t="shared" si="3"/>
        <v>0</v>
      </c>
      <c r="AP64" s="133">
        <f t="shared" si="3"/>
        <v>0</v>
      </c>
      <c r="AQ64" s="133">
        <f t="shared" si="4"/>
        <v>0</v>
      </c>
    </row>
    <row r="65" spans="1:43" x14ac:dyDescent="0.2">
      <c r="A65" s="105" t="s">
        <v>104</v>
      </c>
      <c r="B65" s="133">
        <f t="shared" si="0"/>
        <v>0</v>
      </c>
      <c r="C65" s="133">
        <f t="shared" si="3"/>
        <v>0</v>
      </c>
      <c r="D65" s="133">
        <f t="shared" si="3"/>
        <v>0</v>
      </c>
      <c r="E65" s="133">
        <f t="shared" si="3"/>
        <v>0</v>
      </c>
      <c r="F65" s="133">
        <f t="shared" si="3"/>
        <v>0</v>
      </c>
      <c r="G65" s="133">
        <f t="shared" si="3"/>
        <v>0</v>
      </c>
      <c r="H65" s="133">
        <f t="shared" si="3"/>
        <v>0</v>
      </c>
      <c r="I65" s="133">
        <f t="shared" si="3"/>
        <v>0</v>
      </c>
      <c r="J65" s="133">
        <f t="shared" si="3"/>
        <v>0</v>
      </c>
      <c r="K65" s="133">
        <f t="shared" si="3"/>
        <v>0</v>
      </c>
      <c r="L65" s="133">
        <f t="shared" si="3"/>
        <v>0</v>
      </c>
      <c r="M65" s="133">
        <f t="shared" si="3"/>
        <v>0</v>
      </c>
      <c r="N65" s="133">
        <f t="shared" si="3"/>
        <v>0</v>
      </c>
      <c r="O65" s="133">
        <f t="shared" si="3"/>
        <v>0</v>
      </c>
      <c r="P65" s="133">
        <f t="shared" si="3"/>
        <v>0</v>
      </c>
      <c r="Q65" s="133">
        <f t="shared" si="3"/>
        <v>0</v>
      </c>
      <c r="R65" s="133">
        <f t="shared" si="3"/>
        <v>0</v>
      </c>
      <c r="S65" s="133">
        <f t="shared" si="3"/>
        <v>0</v>
      </c>
      <c r="T65" s="133">
        <f t="shared" si="3"/>
        <v>0</v>
      </c>
      <c r="U65" s="133">
        <f t="shared" si="3"/>
        <v>0</v>
      </c>
      <c r="V65" s="133">
        <f t="shared" si="3"/>
        <v>0</v>
      </c>
      <c r="W65" s="133">
        <f t="shared" si="3"/>
        <v>0</v>
      </c>
      <c r="X65" s="133">
        <f t="shared" si="3"/>
        <v>0</v>
      </c>
      <c r="Y65" s="133">
        <f t="shared" si="3"/>
        <v>0</v>
      </c>
      <c r="Z65" s="133">
        <f t="shared" si="3"/>
        <v>0</v>
      </c>
      <c r="AA65" s="133">
        <f t="shared" si="3"/>
        <v>0</v>
      </c>
      <c r="AB65" s="133">
        <f t="shared" si="3"/>
        <v>0</v>
      </c>
      <c r="AC65" s="133">
        <f t="shared" si="3"/>
        <v>0</v>
      </c>
      <c r="AD65" s="133">
        <f t="shared" si="3"/>
        <v>0</v>
      </c>
      <c r="AE65" s="133">
        <f t="shared" si="3"/>
        <v>0</v>
      </c>
      <c r="AF65" s="133">
        <f t="shared" si="3"/>
        <v>0</v>
      </c>
      <c r="AG65" s="133">
        <f t="shared" si="3"/>
        <v>0</v>
      </c>
      <c r="AH65" s="133">
        <f t="shared" si="3"/>
        <v>0</v>
      </c>
      <c r="AI65" s="133">
        <f t="shared" si="3"/>
        <v>0</v>
      </c>
      <c r="AJ65" s="133">
        <f t="shared" si="3"/>
        <v>0</v>
      </c>
      <c r="AK65" s="133">
        <f t="shared" si="3"/>
        <v>0</v>
      </c>
      <c r="AL65" s="133">
        <f t="shared" si="3"/>
        <v>0</v>
      </c>
      <c r="AM65" s="133">
        <f t="shared" si="3"/>
        <v>0</v>
      </c>
      <c r="AN65" s="133">
        <f t="shared" si="3"/>
        <v>0</v>
      </c>
      <c r="AO65" s="133">
        <f t="shared" si="3"/>
        <v>0</v>
      </c>
      <c r="AP65" s="133">
        <f t="shared" si="3"/>
        <v>0</v>
      </c>
      <c r="AQ65" s="133">
        <f t="shared" si="4"/>
        <v>0</v>
      </c>
    </row>
    <row r="66" spans="1:43" x14ac:dyDescent="0.2">
      <c r="A66" s="105" t="s">
        <v>105</v>
      </c>
      <c r="B66" s="133">
        <f t="shared" si="0"/>
        <v>0</v>
      </c>
      <c r="C66" s="133">
        <f t="shared" si="3"/>
        <v>0</v>
      </c>
      <c r="D66" s="133">
        <f t="shared" si="3"/>
        <v>0</v>
      </c>
      <c r="E66" s="133">
        <f t="shared" si="3"/>
        <v>0</v>
      </c>
      <c r="F66" s="133">
        <f t="shared" si="3"/>
        <v>0</v>
      </c>
      <c r="G66" s="133">
        <f t="shared" si="3"/>
        <v>0</v>
      </c>
      <c r="H66" s="133">
        <f t="shared" si="3"/>
        <v>0</v>
      </c>
      <c r="I66" s="133">
        <f t="shared" si="3"/>
        <v>0</v>
      </c>
      <c r="J66" s="133">
        <f t="shared" si="3"/>
        <v>0</v>
      </c>
      <c r="K66" s="133">
        <f t="shared" si="3"/>
        <v>0</v>
      </c>
      <c r="L66" s="133">
        <f t="shared" si="3"/>
        <v>0</v>
      </c>
      <c r="M66" s="133">
        <f t="shared" si="3"/>
        <v>0</v>
      </c>
      <c r="N66" s="133">
        <f t="shared" si="3"/>
        <v>0</v>
      </c>
      <c r="O66" s="133">
        <f t="shared" si="3"/>
        <v>0</v>
      </c>
      <c r="P66" s="133">
        <f t="shared" si="3"/>
        <v>0</v>
      </c>
      <c r="Q66" s="133">
        <f t="shared" si="3"/>
        <v>0</v>
      </c>
      <c r="R66" s="133">
        <f t="shared" si="3"/>
        <v>0</v>
      </c>
      <c r="S66" s="133">
        <f t="shared" si="3"/>
        <v>0</v>
      </c>
      <c r="T66" s="133">
        <f t="shared" si="3"/>
        <v>0</v>
      </c>
      <c r="U66" s="133">
        <f t="shared" si="3"/>
        <v>0</v>
      </c>
      <c r="V66" s="133">
        <f t="shared" si="3"/>
        <v>0</v>
      </c>
      <c r="W66" s="133">
        <f t="shared" si="3"/>
        <v>0</v>
      </c>
      <c r="X66" s="133">
        <f t="shared" si="3"/>
        <v>0</v>
      </c>
      <c r="Y66" s="133">
        <f t="shared" si="3"/>
        <v>0</v>
      </c>
      <c r="Z66" s="133">
        <f t="shared" si="3"/>
        <v>0</v>
      </c>
      <c r="AA66" s="133">
        <f t="shared" si="3"/>
        <v>0</v>
      </c>
      <c r="AB66" s="133">
        <f t="shared" si="3"/>
        <v>0</v>
      </c>
      <c r="AC66" s="133">
        <f t="shared" si="3"/>
        <v>0</v>
      </c>
      <c r="AD66" s="133">
        <f t="shared" si="3"/>
        <v>0</v>
      </c>
      <c r="AE66" s="133">
        <f t="shared" si="3"/>
        <v>0</v>
      </c>
      <c r="AF66" s="133">
        <f t="shared" si="3"/>
        <v>0</v>
      </c>
      <c r="AG66" s="133">
        <f t="shared" si="3"/>
        <v>0</v>
      </c>
      <c r="AH66" s="133">
        <f t="shared" si="3"/>
        <v>0</v>
      </c>
      <c r="AI66" s="133">
        <f t="shared" si="3"/>
        <v>0</v>
      </c>
      <c r="AJ66" s="133">
        <f t="shared" si="3"/>
        <v>0</v>
      </c>
      <c r="AK66" s="133">
        <f t="shared" si="3"/>
        <v>0</v>
      </c>
      <c r="AL66" s="133">
        <f t="shared" si="3"/>
        <v>0</v>
      </c>
      <c r="AM66" s="133">
        <f t="shared" si="3"/>
        <v>0</v>
      </c>
      <c r="AN66" s="133">
        <f t="shared" si="3"/>
        <v>0</v>
      </c>
      <c r="AO66" s="133">
        <f t="shared" si="3"/>
        <v>0</v>
      </c>
      <c r="AP66" s="133">
        <f t="shared" si="3"/>
        <v>0</v>
      </c>
      <c r="AQ66" s="133">
        <f t="shared" si="4"/>
        <v>0</v>
      </c>
    </row>
    <row r="67" spans="1:43" x14ac:dyDescent="0.2">
      <c r="A67" s="105" t="s">
        <v>106</v>
      </c>
      <c r="B67" s="133">
        <f t="shared" si="0"/>
        <v>0</v>
      </c>
      <c r="C67" s="133">
        <f t="shared" si="3"/>
        <v>0</v>
      </c>
      <c r="D67" s="133">
        <f t="shared" si="3"/>
        <v>0</v>
      </c>
      <c r="E67" s="133">
        <f t="shared" si="3"/>
        <v>0</v>
      </c>
      <c r="F67" s="133">
        <f t="shared" si="3"/>
        <v>0</v>
      </c>
      <c r="G67" s="133">
        <f t="shared" si="3"/>
        <v>0</v>
      </c>
      <c r="H67" s="133">
        <f t="shared" si="3"/>
        <v>0</v>
      </c>
      <c r="I67" s="133">
        <f t="shared" si="3"/>
        <v>0</v>
      </c>
      <c r="J67" s="133">
        <f t="shared" si="3"/>
        <v>0</v>
      </c>
      <c r="K67" s="133">
        <f t="shared" si="3"/>
        <v>0</v>
      </c>
      <c r="L67" s="133">
        <f t="shared" si="3"/>
        <v>0</v>
      </c>
      <c r="M67" s="133">
        <f t="shared" si="3"/>
        <v>0</v>
      </c>
      <c r="N67" s="133">
        <f t="shared" si="3"/>
        <v>0</v>
      </c>
      <c r="O67" s="133">
        <f t="shared" si="3"/>
        <v>0</v>
      </c>
      <c r="P67" s="133">
        <f t="shared" si="3"/>
        <v>0</v>
      </c>
      <c r="Q67" s="133">
        <f t="shared" si="3"/>
        <v>0</v>
      </c>
      <c r="R67" s="133">
        <f t="shared" si="3"/>
        <v>0</v>
      </c>
      <c r="S67" s="133">
        <f t="shared" si="3"/>
        <v>0</v>
      </c>
      <c r="T67" s="133">
        <f t="shared" si="3"/>
        <v>0</v>
      </c>
      <c r="U67" s="133">
        <f t="shared" si="3"/>
        <v>0</v>
      </c>
      <c r="V67" s="133">
        <f t="shared" si="3"/>
        <v>0</v>
      </c>
      <c r="W67" s="133">
        <f t="shared" si="3"/>
        <v>0</v>
      </c>
      <c r="X67" s="133">
        <f t="shared" si="3"/>
        <v>0</v>
      </c>
      <c r="Y67" s="133">
        <f t="shared" si="3"/>
        <v>0</v>
      </c>
      <c r="Z67" s="133">
        <f t="shared" si="3"/>
        <v>0</v>
      </c>
      <c r="AA67" s="133">
        <f t="shared" si="3"/>
        <v>0</v>
      </c>
      <c r="AB67" s="133">
        <f t="shared" si="3"/>
        <v>0</v>
      </c>
      <c r="AC67" s="133">
        <f t="shared" si="3"/>
        <v>0</v>
      </c>
      <c r="AD67" s="133">
        <f t="shared" si="3"/>
        <v>0</v>
      </c>
      <c r="AE67" s="133">
        <f t="shared" si="3"/>
        <v>0</v>
      </c>
      <c r="AF67" s="133">
        <f t="shared" si="3"/>
        <v>0</v>
      </c>
      <c r="AG67" s="133">
        <f t="shared" si="3"/>
        <v>0</v>
      </c>
      <c r="AH67" s="133">
        <f t="shared" si="3"/>
        <v>0</v>
      </c>
      <c r="AI67" s="133">
        <f t="shared" si="3"/>
        <v>0</v>
      </c>
      <c r="AJ67" s="133">
        <f t="shared" si="3"/>
        <v>0</v>
      </c>
      <c r="AK67" s="133">
        <f t="shared" si="3"/>
        <v>0</v>
      </c>
      <c r="AL67" s="133">
        <f t="shared" si="3"/>
        <v>0</v>
      </c>
      <c r="AM67" s="133">
        <f t="shared" si="3"/>
        <v>0</v>
      </c>
      <c r="AN67" s="133">
        <f t="shared" si="3"/>
        <v>0</v>
      </c>
      <c r="AO67" s="133">
        <f t="shared" si="3"/>
        <v>0</v>
      </c>
      <c r="AP67" s="133">
        <f t="shared" si="3"/>
        <v>0</v>
      </c>
      <c r="AQ67" s="133">
        <f t="shared" si="4"/>
        <v>0</v>
      </c>
    </row>
    <row r="68" spans="1:43" x14ac:dyDescent="0.2">
      <c r="A68" s="105" t="s">
        <v>107</v>
      </c>
      <c r="B68" s="133">
        <f t="shared" si="0"/>
        <v>0</v>
      </c>
      <c r="C68" s="133">
        <f t="shared" si="3"/>
        <v>0</v>
      </c>
      <c r="D68" s="133">
        <f t="shared" si="3"/>
        <v>0</v>
      </c>
      <c r="E68" s="133">
        <f t="shared" si="3"/>
        <v>0</v>
      </c>
      <c r="F68" s="133">
        <f t="shared" si="3"/>
        <v>0</v>
      </c>
      <c r="G68" s="133">
        <f t="shared" si="3"/>
        <v>0</v>
      </c>
      <c r="H68" s="133">
        <f t="shared" si="3"/>
        <v>0</v>
      </c>
      <c r="I68" s="133">
        <f t="shared" si="3"/>
        <v>0</v>
      </c>
      <c r="J68" s="133">
        <f t="shared" si="3"/>
        <v>0</v>
      </c>
      <c r="K68" s="133">
        <f t="shared" si="3"/>
        <v>0</v>
      </c>
      <c r="L68" s="133">
        <f t="shared" si="3"/>
        <v>0</v>
      </c>
      <c r="M68" s="133">
        <f t="shared" si="3"/>
        <v>0</v>
      </c>
      <c r="N68" s="133">
        <f t="shared" si="3"/>
        <v>0</v>
      </c>
      <c r="O68" s="133">
        <f t="shared" si="3"/>
        <v>0</v>
      </c>
      <c r="P68" s="133">
        <f t="shared" si="3"/>
        <v>0</v>
      </c>
      <c r="Q68" s="133">
        <f t="shared" si="3"/>
        <v>0</v>
      </c>
      <c r="R68" s="133">
        <f t="shared" si="3"/>
        <v>0</v>
      </c>
      <c r="S68" s="133">
        <f t="shared" si="3"/>
        <v>0</v>
      </c>
      <c r="T68" s="133">
        <f t="shared" si="3"/>
        <v>0</v>
      </c>
      <c r="U68" s="133">
        <f t="shared" si="3"/>
        <v>0</v>
      </c>
      <c r="V68" s="133">
        <f t="shared" si="3"/>
        <v>0</v>
      </c>
      <c r="W68" s="133">
        <f t="shared" si="3"/>
        <v>0</v>
      </c>
      <c r="X68" s="133">
        <f t="shared" si="3"/>
        <v>0</v>
      </c>
      <c r="Y68" s="133">
        <f t="shared" si="3"/>
        <v>0</v>
      </c>
      <c r="Z68" s="133">
        <f t="shared" si="3"/>
        <v>0</v>
      </c>
      <c r="AA68" s="133">
        <f t="shared" si="3"/>
        <v>0</v>
      </c>
      <c r="AB68" s="133">
        <f t="shared" si="3"/>
        <v>0</v>
      </c>
      <c r="AC68" s="133">
        <f t="shared" si="3"/>
        <v>0</v>
      </c>
      <c r="AD68" s="133">
        <f t="shared" si="3"/>
        <v>0</v>
      </c>
      <c r="AE68" s="133">
        <f t="shared" si="3"/>
        <v>0</v>
      </c>
      <c r="AF68" s="133">
        <f t="shared" si="3"/>
        <v>0</v>
      </c>
      <c r="AG68" s="133">
        <f t="shared" si="3"/>
        <v>0</v>
      </c>
      <c r="AH68" s="133">
        <f t="shared" si="3"/>
        <v>0</v>
      </c>
      <c r="AI68" s="133">
        <f t="shared" ref="AI68:AP74" si="5">SUMIFS(AI$2:AI$44,$AR$2:$AR$44,$A68)</f>
        <v>0</v>
      </c>
      <c r="AJ68" s="133">
        <f t="shared" si="5"/>
        <v>0</v>
      </c>
      <c r="AK68" s="133">
        <f t="shared" si="5"/>
        <v>0</v>
      </c>
      <c r="AL68" s="133">
        <f t="shared" si="5"/>
        <v>0</v>
      </c>
      <c r="AM68" s="133">
        <f t="shared" si="5"/>
        <v>0</v>
      </c>
      <c r="AN68" s="133">
        <f t="shared" si="5"/>
        <v>0</v>
      </c>
      <c r="AO68" s="133">
        <f t="shared" si="5"/>
        <v>0</v>
      </c>
      <c r="AP68" s="133">
        <f t="shared" si="5"/>
        <v>0</v>
      </c>
      <c r="AQ68" s="133">
        <f t="shared" si="4"/>
        <v>0</v>
      </c>
    </row>
    <row r="69" spans="1:43" x14ac:dyDescent="0.2">
      <c r="A69" s="105" t="s">
        <v>108</v>
      </c>
      <c r="B69" s="133">
        <f t="shared" si="0"/>
        <v>0</v>
      </c>
      <c r="C69" s="133">
        <f t="shared" ref="C69:AH74" si="6">SUMIFS(C$2:C$44,$AR$2:$AR$44,$A69)</f>
        <v>0</v>
      </c>
      <c r="D69" s="133">
        <f t="shared" si="6"/>
        <v>0</v>
      </c>
      <c r="E69" s="133">
        <f t="shared" si="6"/>
        <v>0</v>
      </c>
      <c r="F69" s="133">
        <f t="shared" si="6"/>
        <v>0</v>
      </c>
      <c r="G69" s="133">
        <f t="shared" si="6"/>
        <v>0</v>
      </c>
      <c r="H69" s="133">
        <f t="shared" si="6"/>
        <v>0</v>
      </c>
      <c r="I69" s="133">
        <f t="shared" si="6"/>
        <v>0</v>
      </c>
      <c r="J69" s="133">
        <f t="shared" si="6"/>
        <v>0</v>
      </c>
      <c r="K69" s="133">
        <f t="shared" si="6"/>
        <v>0</v>
      </c>
      <c r="L69" s="133">
        <f t="shared" si="6"/>
        <v>0</v>
      </c>
      <c r="M69" s="133">
        <f t="shared" si="6"/>
        <v>0</v>
      </c>
      <c r="N69" s="133">
        <f t="shared" si="6"/>
        <v>0</v>
      </c>
      <c r="O69" s="133">
        <f t="shared" si="6"/>
        <v>0</v>
      </c>
      <c r="P69" s="133">
        <f t="shared" si="6"/>
        <v>0</v>
      </c>
      <c r="Q69" s="133">
        <f t="shared" si="6"/>
        <v>0</v>
      </c>
      <c r="R69" s="133">
        <f t="shared" si="6"/>
        <v>0</v>
      </c>
      <c r="S69" s="133">
        <f t="shared" si="6"/>
        <v>0</v>
      </c>
      <c r="T69" s="133">
        <f t="shared" si="6"/>
        <v>0</v>
      </c>
      <c r="U69" s="133">
        <f t="shared" si="6"/>
        <v>0</v>
      </c>
      <c r="V69" s="133">
        <f t="shared" si="6"/>
        <v>0</v>
      </c>
      <c r="W69" s="133">
        <f t="shared" si="6"/>
        <v>0</v>
      </c>
      <c r="X69" s="133">
        <f t="shared" si="6"/>
        <v>0</v>
      </c>
      <c r="Y69" s="133">
        <f t="shared" si="6"/>
        <v>0</v>
      </c>
      <c r="Z69" s="133">
        <f t="shared" si="6"/>
        <v>0</v>
      </c>
      <c r="AA69" s="133">
        <f t="shared" si="6"/>
        <v>0</v>
      </c>
      <c r="AB69" s="133">
        <f t="shared" si="6"/>
        <v>0</v>
      </c>
      <c r="AC69" s="133">
        <f t="shared" si="6"/>
        <v>0</v>
      </c>
      <c r="AD69" s="133">
        <f t="shared" si="6"/>
        <v>0</v>
      </c>
      <c r="AE69" s="133">
        <f t="shared" si="6"/>
        <v>0</v>
      </c>
      <c r="AF69" s="133">
        <f t="shared" si="6"/>
        <v>0</v>
      </c>
      <c r="AG69" s="133">
        <f t="shared" si="6"/>
        <v>0</v>
      </c>
      <c r="AH69" s="133">
        <f t="shared" si="6"/>
        <v>0</v>
      </c>
      <c r="AI69" s="133">
        <f t="shared" si="5"/>
        <v>0</v>
      </c>
      <c r="AJ69" s="133">
        <f t="shared" si="5"/>
        <v>0</v>
      </c>
      <c r="AK69" s="133">
        <f t="shared" si="5"/>
        <v>0</v>
      </c>
      <c r="AL69" s="133">
        <f t="shared" si="5"/>
        <v>0</v>
      </c>
      <c r="AM69" s="133">
        <f t="shared" si="5"/>
        <v>0</v>
      </c>
      <c r="AN69" s="133">
        <f t="shared" si="5"/>
        <v>0</v>
      </c>
      <c r="AO69" s="133">
        <f t="shared" si="5"/>
        <v>0</v>
      </c>
      <c r="AP69" s="133">
        <f t="shared" si="5"/>
        <v>0</v>
      </c>
      <c r="AQ69" s="133">
        <f t="shared" si="4"/>
        <v>0</v>
      </c>
    </row>
    <row r="70" spans="1:43" x14ac:dyDescent="0.2">
      <c r="A70" s="105" t="s">
        <v>109</v>
      </c>
      <c r="B70" s="133">
        <f t="shared" si="0"/>
        <v>0</v>
      </c>
      <c r="C70" s="133">
        <f t="shared" si="6"/>
        <v>0</v>
      </c>
      <c r="D70" s="133">
        <f t="shared" si="6"/>
        <v>0</v>
      </c>
      <c r="E70" s="133">
        <f t="shared" si="6"/>
        <v>0</v>
      </c>
      <c r="F70" s="133">
        <f t="shared" si="6"/>
        <v>0</v>
      </c>
      <c r="G70" s="133">
        <f t="shared" si="6"/>
        <v>0</v>
      </c>
      <c r="H70" s="133">
        <f t="shared" si="6"/>
        <v>0</v>
      </c>
      <c r="I70" s="133">
        <f t="shared" si="6"/>
        <v>0</v>
      </c>
      <c r="J70" s="133">
        <f t="shared" si="6"/>
        <v>0</v>
      </c>
      <c r="K70" s="133">
        <f t="shared" si="6"/>
        <v>0</v>
      </c>
      <c r="L70" s="133">
        <f t="shared" si="6"/>
        <v>0</v>
      </c>
      <c r="M70" s="133">
        <f t="shared" si="6"/>
        <v>0</v>
      </c>
      <c r="N70" s="133">
        <f t="shared" si="6"/>
        <v>0</v>
      </c>
      <c r="O70" s="133">
        <f t="shared" si="6"/>
        <v>0</v>
      </c>
      <c r="P70" s="133">
        <f t="shared" si="6"/>
        <v>0</v>
      </c>
      <c r="Q70" s="133">
        <f t="shared" si="6"/>
        <v>0</v>
      </c>
      <c r="R70" s="133">
        <f t="shared" si="6"/>
        <v>0</v>
      </c>
      <c r="S70" s="133">
        <f t="shared" si="6"/>
        <v>0</v>
      </c>
      <c r="T70" s="133">
        <f t="shared" si="6"/>
        <v>0</v>
      </c>
      <c r="U70" s="133">
        <f t="shared" si="6"/>
        <v>0</v>
      </c>
      <c r="V70" s="133">
        <f t="shared" si="6"/>
        <v>0</v>
      </c>
      <c r="W70" s="133">
        <f t="shared" si="6"/>
        <v>0</v>
      </c>
      <c r="X70" s="133">
        <f t="shared" si="6"/>
        <v>0</v>
      </c>
      <c r="Y70" s="133">
        <f t="shared" si="6"/>
        <v>0</v>
      </c>
      <c r="Z70" s="133">
        <f t="shared" si="6"/>
        <v>0</v>
      </c>
      <c r="AA70" s="133">
        <f t="shared" si="6"/>
        <v>0</v>
      </c>
      <c r="AB70" s="133">
        <f t="shared" si="6"/>
        <v>0</v>
      </c>
      <c r="AC70" s="133">
        <f t="shared" si="6"/>
        <v>0</v>
      </c>
      <c r="AD70" s="133">
        <f t="shared" si="6"/>
        <v>0</v>
      </c>
      <c r="AE70" s="133">
        <f t="shared" si="6"/>
        <v>0</v>
      </c>
      <c r="AF70" s="133">
        <f t="shared" si="6"/>
        <v>0</v>
      </c>
      <c r="AG70" s="133">
        <f t="shared" si="6"/>
        <v>0</v>
      </c>
      <c r="AH70" s="133">
        <f t="shared" si="6"/>
        <v>0</v>
      </c>
      <c r="AI70" s="133">
        <f t="shared" si="5"/>
        <v>0</v>
      </c>
      <c r="AJ70" s="133">
        <f t="shared" si="5"/>
        <v>0</v>
      </c>
      <c r="AK70" s="133">
        <f t="shared" si="5"/>
        <v>0</v>
      </c>
      <c r="AL70" s="133">
        <f t="shared" si="5"/>
        <v>0</v>
      </c>
      <c r="AM70" s="133">
        <f t="shared" si="5"/>
        <v>0</v>
      </c>
      <c r="AN70" s="133">
        <f t="shared" si="5"/>
        <v>0</v>
      </c>
      <c r="AO70" s="133">
        <f t="shared" si="5"/>
        <v>0</v>
      </c>
      <c r="AP70" s="133">
        <f t="shared" si="5"/>
        <v>0</v>
      </c>
      <c r="AQ70" s="133">
        <f t="shared" si="4"/>
        <v>0</v>
      </c>
    </row>
    <row r="71" spans="1:43" x14ac:dyDescent="0.2">
      <c r="A71" s="105" t="s">
        <v>110</v>
      </c>
      <c r="B71" s="133">
        <f t="shared" si="0"/>
        <v>151891296099.60159</v>
      </c>
      <c r="C71" s="133">
        <f t="shared" si="6"/>
        <v>221043244806.72272</v>
      </c>
      <c r="D71" s="133">
        <f t="shared" si="6"/>
        <v>258686197735.02576</v>
      </c>
      <c r="E71" s="133">
        <f t="shared" si="6"/>
        <v>259628331768.02206</v>
      </c>
      <c r="F71" s="133">
        <f t="shared" si="6"/>
        <v>263350909654.71729</v>
      </c>
      <c r="G71" s="133">
        <f t="shared" si="6"/>
        <v>272471971756.10333</v>
      </c>
      <c r="H71" s="133">
        <f t="shared" si="6"/>
        <v>283838501649.80676</v>
      </c>
      <c r="I71" s="133">
        <f t="shared" si="6"/>
        <v>294530943377.33655</v>
      </c>
      <c r="J71" s="133">
        <f t="shared" si="6"/>
        <v>303952987028.0683</v>
      </c>
      <c r="K71" s="133">
        <f t="shared" si="6"/>
        <v>312171308507.02985</v>
      </c>
      <c r="L71" s="133">
        <f t="shared" si="6"/>
        <v>319290394394.54755</v>
      </c>
      <c r="M71" s="133">
        <f t="shared" si="6"/>
        <v>325446974699.9173</v>
      </c>
      <c r="N71" s="133">
        <f t="shared" si="6"/>
        <v>330791847637.77435</v>
      </c>
      <c r="O71" s="133">
        <f t="shared" si="6"/>
        <v>335445479690.00067</v>
      </c>
      <c r="P71" s="133">
        <f t="shared" si="6"/>
        <v>339529512227.90454</v>
      </c>
      <c r="Q71" s="133">
        <f t="shared" si="6"/>
        <v>343176394682.2912</v>
      </c>
      <c r="R71" s="133">
        <f t="shared" si="6"/>
        <v>346527280157.07977</v>
      </c>
      <c r="S71" s="133">
        <f t="shared" si="6"/>
        <v>349704822021.36255</v>
      </c>
      <c r="T71" s="133">
        <f t="shared" si="6"/>
        <v>352733483979.39929</v>
      </c>
      <c r="U71" s="133">
        <f t="shared" si="6"/>
        <v>355612902996.27209</v>
      </c>
      <c r="V71" s="133">
        <f t="shared" si="6"/>
        <v>358343034673.47644</v>
      </c>
      <c r="W71" s="133">
        <f t="shared" si="6"/>
        <v>360924145844.35779</v>
      </c>
      <c r="X71" s="133">
        <f t="shared" si="6"/>
        <v>363356806370.36603</v>
      </c>
      <c r="Y71" s="133">
        <f t="shared" si="6"/>
        <v>365641880207.41211</v>
      </c>
      <c r="Z71" s="133">
        <f t="shared" si="6"/>
        <v>367780515812.52991</v>
      </c>
      <c r="AA71" s="133">
        <f t="shared" si="6"/>
        <v>369774135961.46149</v>
      </c>
      <c r="AB71" s="133">
        <f t="shared" si="6"/>
        <v>371624427047.79083</v>
      </c>
      <c r="AC71" s="133">
        <f t="shared" si="6"/>
        <v>373333327933.75983</v>
      </c>
      <c r="AD71" s="133">
        <f t="shared" si="6"/>
        <v>374903018422.10748</v>
      </c>
      <c r="AE71" s="133">
        <f t="shared" si="6"/>
        <v>376335907417.01746</v>
      </c>
      <c r="AF71" s="133">
        <f t="shared" si="6"/>
        <v>377634620840.72357</v>
      </c>
      <c r="AG71" s="133">
        <f t="shared" si="6"/>
        <v>378801989370.48035</v>
      </c>
      <c r="AH71" s="133">
        <f t="shared" si="6"/>
        <v>379841036058.44098</v>
      </c>
      <c r="AI71" s="133">
        <f t="shared" si="5"/>
        <v>380754963894.63342</v>
      </c>
      <c r="AJ71" s="133">
        <f t="shared" si="5"/>
        <v>381547143370.62524</v>
      </c>
      <c r="AK71" s="133">
        <f t="shared" si="5"/>
        <v>382221100098.70551</v>
      </c>
      <c r="AL71" s="133">
        <f t="shared" si="5"/>
        <v>382780502538.49323</v>
      </c>
      <c r="AM71" s="133">
        <f t="shared" si="5"/>
        <v>383229149879.84375</v>
      </c>
      <c r="AN71" s="133">
        <f t="shared" si="5"/>
        <v>383570960127.81049</v>
      </c>
      <c r="AO71" s="133">
        <f t="shared" si="5"/>
        <v>383809958432.20496</v>
      </c>
      <c r="AP71" s="133">
        <f t="shared" si="5"/>
        <v>383950265701.11725</v>
      </c>
      <c r="AQ71" s="133">
        <f t="shared" si="4"/>
        <v>383996087534.47784</v>
      </c>
    </row>
    <row r="72" spans="1:43" x14ac:dyDescent="0.2">
      <c r="A72" s="105" t="s">
        <v>111</v>
      </c>
      <c r="B72" s="133">
        <f t="shared" si="0"/>
        <v>0</v>
      </c>
      <c r="C72" s="133">
        <f t="shared" si="6"/>
        <v>2125035742500</v>
      </c>
      <c r="D72" s="133">
        <f t="shared" si="6"/>
        <v>2613038663745.8213</v>
      </c>
      <c r="E72" s="133">
        <f t="shared" si="6"/>
        <v>2821635957330.1284</v>
      </c>
      <c r="F72" s="133">
        <f t="shared" si="6"/>
        <v>2950267625935.4775</v>
      </c>
      <c r="G72" s="133">
        <f t="shared" si="6"/>
        <v>3279790243202.2246</v>
      </c>
      <c r="H72" s="133">
        <f t="shared" si="6"/>
        <v>3718005142551.3525</v>
      </c>
      <c r="I72" s="133">
        <f t="shared" si="6"/>
        <v>4153737182141.1387</v>
      </c>
      <c r="J72" s="133">
        <f t="shared" si="6"/>
        <v>4557663511746.1699</v>
      </c>
      <c r="K72" s="133">
        <f t="shared" si="6"/>
        <v>4932415315141.542</v>
      </c>
      <c r="L72" s="133">
        <f t="shared" si="6"/>
        <v>5287264901575.8564</v>
      </c>
      <c r="M72" s="133">
        <f t="shared" si="6"/>
        <v>5637628757912.3223</v>
      </c>
      <c r="N72" s="133">
        <f t="shared" si="6"/>
        <v>6000457553956.3584</v>
      </c>
      <c r="O72" s="133">
        <f t="shared" si="6"/>
        <v>6379368228158.9961</v>
      </c>
      <c r="P72" s="133">
        <f t="shared" si="6"/>
        <v>6774042267488.2012</v>
      </c>
      <c r="Q72" s="133">
        <f t="shared" si="6"/>
        <v>7184004241312.9053</v>
      </c>
      <c r="R72" s="133">
        <f t="shared" si="6"/>
        <v>7608608248512.1084</v>
      </c>
      <c r="S72" s="133">
        <f t="shared" si="6"/>
        <v>8047019832328.5508</v>
      </c>
      <c r="T72" s="133">
        <f t="shared" si="6"/>
        <v>8498186157143.9648</v>
      </c>
      <c r="U72" s="133">
        <f t="shared" si="6"/>
        <v>8960836756081.8184</v>
      </c>
      <c r="V72" s="133">
        <f t="shared" si="6"/>
        <v>9433478928173.3828</v>
      </c>
      <c r="W72" s="133">
        <f t="shared" si="6"/>
        <v>9914390725901.2676</v>
      </c>
      <c r="X72" s="133">
        <f t="shared" si="6"/>
        <v>10401616602557.344</v>
      </c>
      <c r="Y72" s="133">
        <f t="shared" si="6"/>
        <v>10892966149740.783</v>
      </c>
      <c r="Z72" s="133">
        <f t="shared" si="6"/>
        <v>11386016344515.623</v>
      </c>
      <c r="AA72" s="133">
        <f t="shared" si="6"/>
        <v>11878117701956.332</v>
      </c>
      <c r="AB72" s="133">
        <f t="shared" si="6"/>
        <v>12366404690734.164</v>
      </c>
      <c r="AC72" s="133">
        <f t="shared" si="6"/>
        <v>12847810716031.395</v>
      </c>
      <c r="AD72" s="133">
        <f t="shared" si="6"/>
        <v>13319087904795.594</v>
      </c>
      <c r="AE72" s="133">
        <f t="shared" si="6"/>
        <v>13776831843026.217</v>
      </c>
      <c r="AF72" s="133">
        <f t="shared" si="6"/>
        <v>14217511313843.504</v>
      </c>
      <c r="AG72" s="133">
        <f t="shared" si="6"/>
        <v>14637502969593.895</v>
      </c>
      <c r="AH72" s="133">
        <f t="shared" si="6"/>
        <v>15033130742960.275</v>
      </c>
      <c r="AI72" s="133">
        <f t="shared" si="5"/>
        <v>15400709663470.844</v>
      </c>
      <c r="AJ72" s="133">
        <f t="shared" si="5"/>
        <v>15736593600176.148</v>
      </c>
      <c r="AK72" s="133">
        <f t="shared" si="5"/>
        <v>16037226302554.229</v>
      </c>
      <c r="AL72" s="133">
        <f t="shared" si="5"/>
        <v>16299194964517.34</v>
      </c>
      <c r="AM72" s="133">
        <f t="shared" si="5"/>
        <v>16519285395897.029</v>
      </c>
      <c r="AN72" s="133">
        <f t="shared" si="5"/>
        <v>16694537757541.389</v>
      </c>
      <c r="AO72" s="133">
        <f t="shared" si="5"/>
        <v>16822301705953.943</v>
      </c>
      <c r="AP72" s="133">
        <f t="shared" si="5"/>
        <v>16900289707017.387</v>
      </c>
      <c r="AQ72" s="133">
        <f t="shared" si="4"/>
        <v>16926627221292.016</v>
      </c>
    </row>
    <row r="73" spans="1:43" x14ac:dyDescent="0.2">
      <c r="A73" s="105" t="s">
        <v>112</v>
      </c>
      <c r="B73" s="133">
        <f t="shared" si="0"/>
        <v>0</v>
      </c>
      <c r="C73" s="133">
        <f t="shared" si="6"/>
        <v>0</v>
      </c>
      <c r="D73" s="133">
        <f t="shared" si="6"/>
        <v>0</v>
      </c>
      <c r="E73" s="133">
        <f t="shared" si="6"/>
        <v>0</v>
      </c>
      <c r="F73" s="133">
        <f t="shared" si="6"/>
        <v>0</v>
      </c>
      <c r="G73" s="133">
        <f t="shared" si="6"/>
        <v>0</v>
      </c>
      <c r="H73" s="133">
        <f t="shared" si="6"/>
        <v>0</v>
      </c>
      <c r="I73" s="133">
        <f t="shared" si="6"/>
        <v>0</v>
      </c>
      <c r="J73" s="133">
        <f t="shared" si="6"/>
        <v>0</v>
      </c>
      <c r="K73" s="133">
        <f t="shared" si="6"/>
        <v>0</v>
      </c>
      <c r="L73" s="133">
        <f t="shared" si="6"/>
        <v>0</v>
      </c>
      <c r="M73" s="133">
        <f t="shared" si="6"/>
        <v>0</v>
      </c>
      <c r="N73" s="133">
        <f t="shared" si="6"/>
        <v>0</v>
      </c>
      <c r="O73" s="133">
        <f t="shared" si="6"/>
        <v>0</v>
      </c>
      <c r="P73" s="133">
        <f t="shared" si="6"/>
        <v>0</v>
      </c>
      <c r="Q73" s="133">
        <f t="shared" si="6"/>
        <v>0</v>
      </c>
      <c r="R73" s="133">
        <f t="shared" si="6"/>
        <v>0</v>
      </c>
      <c r="S73" s="133">
        <f t="shared" si="6"/>
        <v>0</v>
      </c>
      <c r="T73" s="133">
        <f t="shared" si="6"/>
        <v>0</v>
      </c>
      <c r="U73" s="133">
        <f t="shared" si="6"/>
        <v>0</v>
      </c>
      <c r="V73" s="133">
        <f t="shared" si="6"/>
        <v>0</v>
      </c>
      <c r="W73" s="133">
        <f t="shared" si="6"/>
        <v>0</v>
      </c>
      <c r="X73" s="133">
        <f t="shared" si="6"/>
        <v>0</v>
      </c>
      <c r="Y73" s="133">
        <f t="shared" si="6"/>
        <v>0</v>
      </c>
      <c r="Z73" s="133">
        <f t="shared" si="6"/>
        <v>0</v>
      </c>
      <c r="AA73" s="133">
        <f t="shared" si="6"/>
        <v>0</v>
      </c>
      <c r="AB73" s="133">
        <f t="shared" si="6"/>
        <v>0</v>
      </c>
      <c r="AC73" s="133">
        <f t="shared" si="6"/>
        <v>0</v>
      </c>
      <c r="AD73" s="133">
        <f t="shared" si="6"/>
        <v>0</v>
      </c>
      <c r="AE73" s="133">
        <f t="shared" si="6"/>
        <v>0</v>
      </c>
      <c r="AF73" s="133">
        <f t="shared" si="6"/>
        <v>0</v>
      </c>
      <c r="AG73" s="133">
        <f t="shared" si="6"/>
        <v>0</v>
      </c>
      <c r="AH73" s="133">
        <f t="shared" si="6"/>
        <v>0</v>
      </c>
      <c r="AI73" s="133">
        <f t="shared" si="5"/>
        <v>0</v>
      </c>
      <c r="AJ73" s="133">
        <f t="shared" si="5"/>
        <v>0</v>
      </c>
      <c r="AK73" s="133">
        <f t="shared" si="5"/>
        <v>0</v>
      </c>
      <c r="AL73" s="133">
        <f t="shared" si="5"/>
        <v>0</v>
      </c>
      <c r="AM73" s="133">
        <f t="shared" si="5"/>
        <v>0</v>
      </c>
      <c r="AN73" s="133">
        <f t="shared" si="5"/>
        <v>0</v>
      </c>
      <c r="AO73" s="133">
        <f t="shared" si="5"/>
        <v>0</v>
      </c>
      <c r="AP73" s="133">
        <f t="shared" si="5"/>
        <v>0</v>
      </c>
      <c r="AQ73" s="133">
        <f t="shared" si="4"/>
        <v>0</v>
      </c>
    </row>
    <row r="74" spans="1:43" x14ac:dyDescent="0.2">
      <c r="A74" s="106" t="s">
        <v>276</v>
      </c>
      <c r="B74" s="228">
        <f t="shared" si="0"/>
        <v>0</v>
      </c>
      <c r="C74" s="228">
        <f t="shared" si="6"/>
        <v>0</v>
      </c>
      <c r="D74" s="228">
        <f t="shared" si="6"/>
        <v>0</v>
      </c>
      <c r="E74" s="228">
        <f t="shared" si="6"/>
        <v>0</v>
      </c>
      <c r="F74" s="228">
        <f t="shared" si="6"/>
        <v>0</v>
      </c>
      <c r="G74" s="228">
        <f t="shared" si="6"/>
        <v>0</v>
      </c>
      <c r="H74" s="228">
        <f t="shared" si="6"/>
        <v>0</v>
      </c>
      <c r="I74" s="228">
        <f t="shared" si="6"/>
        <v>0</v>
      </c>
      <c r="J74" s="228">
        <f t="shared" si="6"/>
        <v>0</v>
      </c>
      <c r="K74" s="228">
        <f t="shared" si="6"/>
        <v>0</v>
      </c>
      <c r="L74" s="228">
        <f t="shared" si="6"/>
        <v>0</v>
      </c>
      <c r="M74" s="228">
        <f t="shared" si="6"/>
        <v>0</v>
      </c>
      <c r="N74" s="228">
        <f t="shared" si="6"/>
        <v>0</v>
      </c>
      <c r="O74" s="228">
        <f t="shared" si="6"/>
        <v>0</v>
      </c>
      <c r="P74" s="228">
        <f t="shared" si="6"/>
        <v>0</v>
      </c>
      <c r="Q74" s="228">
        <f t="shared" si="6"/>
        <v>0</v>
      </c>
      <c r="R74" s="228">
        <f t="shared" si="6"/>
        <v>0</v>
      </c>
      <c r="S74" s="228">
        <f t="shared" si="6"/>
        <v>0</v>
      </c>
      <c r="T74" s="228">
        <f t="shared" si="6"/>
        <v>0</v>
      </c>
      <c r="U74" s="228">
        <f t="shared" si="6"/>
        <v>0</v>
      </c>
      <c r="V74" s="228">
        <f t="shared" si="6"/>
        <v>0</v>
      </c>
      <c r="W74" s="228">
        <f t="shared" si="6"/>
        <v>0</v>
      </c>
      <c r="X74" s="228">
        <f t="shared" si="6"/>
        <v>0</v>
      </c>
      <c r="Y74" s="228">
        <f t="shared" si="6"/>
        <v>0</v>
      </c>
      <c r="Z74" s="228">
        <f t="shared" si="6"/>
        <v>0</v>
      </c>
      <c r="AA74" s="228">
        <f t="shared" si="6"/>
        <v>0</v>
      </c>
      <c r="AB74" s="228">
        <f t="shared" si="6"/>
        <v>0</v>
      </c>
      <c r="AC74" s="228">
        <f t="shared" si="6"/>
        <v>0</v>
      </c>
      <c r="AD74" s="228">
        <f t="shared" si="6"/>
        <v>0</v>
      </c>
      <c r="AE74" s="228">
        <f t="shared" si="6"/>
        <v>0</v>
      </c>
      <c r="AF74" s="228">
        <f t="shared" si="6"/>
        <v>0</v>
      </c>
      <c r="AG74" s="228">
        <f t="shared" si="6"/>
        <v>0</v>
      </c>
      <c r="AH74" s="228">
        <f t="shared" si="6"/>
        <v>0</v>
      </c>
      <c r="AI74" s="228">
        <f t="shared" si="5"/>
        <v>0</v>
      </c>
      <c r="AJ74" s="228">
        <f t="shared" si="5"/>
        <v>0</v>
      </c>
      <c r="AK74" s="228">
        <f t="shared" si="5"/>
        <v>0</v>
      </c>
      <c r="AL74" s="228">
        <f t="shared" si="5"/>
        <v>0</v>
      </c>
      <c r="AM74" s="228">
        <f t="shared" si="5"/>
        <v>0</v>
      </c>
      <c r="AN74" s="228">
        <f t="shared" si="5"/>
        <v>0</v>
      </c>
      <c r="AO74" s="228">
        <f t="shared" si="5"/>
        <v>0</v>
      </c>
      <c r="AP74" s="228">
        <f t="shared" si="5"/>
        <v>0</v>
      </c>
      <c r="AQ74" s="228">
        <f t="shared" si="4"/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B17A-E051-43BE-8E70-E2F387D42160}">
  <sheetPr codeName="Sheet19"/>
  <dimension ref="A1:AR74"/>
  <sheetViews>
    <sheetView workbookViewId="0"/>
  </sheetViews>
  <sheetFormatPr defaultRowHeight="14.25" x14ac:dyDescent="0.2"/>
  <cols>
    <col min="1" max="1" width="27.375" customWidth="1"/>
    <col min="2" max="43" width="9.875" style="133" customWidth="1"/>
    <col min="44" max="44" width="9" style="133"/>
  </cols>
  <sheetData>
    <row r="1" spans="1:44" x14ac:dyDescent="0.2">
      <c r="B1" s="214">
        <v>2019</v>
      </c>
      <c r="C1" s="214">
        <v>2020</v>
      </c>
      <c r="D1" s="214">
        <v>2021</v>
      </c>
      <c r="E1" s="214">
        <v>2022</v>
      </c>
      <c r="F1" s="214">
        <v>2023</v>
      </c>
      <c r="G1" s="214">
        <v>2024</v>
      </c>
      <c r="H1" s="214">
        <v>2025</v>
      </c>
      <c r="I1" s="214">
        <v>2026</v>
      </c>
      <c r="J1" s="214">
        <v>2027</v>
      </c>
      <c r="K1" s="214">
        <v>2028</v>
      </c>
      <c r="L1" s="214">
        <v>2029</v>
      </c>
      <c r="M1" s="214">
        <v>2030</v>
      </c>
      <c r="N1" s="214">
        <v>2031</v>
      </c>
      <c r="O1" s="214">
        <v>2032</v>
      </c>
      <c r="P1" s="214">
        <v>2033</v>
      </c>
      <c r="Q1" s="214">
        <v>2034</v>
      </c>
      <c r="R1" s="214">
        <v>2035</v>
      </c>
      <c r="S1" s="214">
        <v>2036</v>
      </c>
      <c r="T1" s="214">
        <v>2037</v>
      </c>
      <c r="U1" s="214">
        <v>2038</v>
      </c>
      <c r="V1" s="214">
        <v>2039</v>
      </c>
      <c r="W1" s="214">
        <v>2040</v>
      </c>
      <c r="X1" s="214">
        <v>2041</v>
      </c>
      <c r="Y1" s="214">
        <v>2042</v>
      </c>
      <c r="Z1" s="214">
        <v>2043</v>
      </c>
      <c r="AA1" s="214">
        <v>2044</v>
      </c>
      <c r="AB1" s="214">
        <v>2045</v>
      </c>
      <c r="AC1" s="214">
        <v>2046</v>
      </c>
      <c r="AD1" s="214">
        <v>2047</v>
      </c>
      <c r="AE1" s="214">
        <v>2048</v>
      </c>
      <c r="AF1" s="214">
        <v>2049</v>
      </c>
      <c r="AG1" s="214">
        <v>2050</v>
      </c>
      <c r="AH1" s="214">
        <v>2051</v>
      </c>
      <c r="AI1" s="214">
        <v>2052</v>
      </c>
      <c r="AJ1" s="214">
        <v>2053</v>
      </c>
      <c r="AK1" s="214">
        <v>2054</v>
      </c>
      <c r="AL1" s="214">
        <v>2055</v>
      </c>
      <c r="AM1" s="214">
        <v>2056</v>
      </c>
      <c r="AN1" s="214">
        <v>2057</v>
      </c>
      <c r="AO1" s="214">
        <v>2058</v>
      </c>
      <c r="AP1" s="214">
        <v>2059</v>
      </c>
      <c r="AQ1" s="214">
        <v>2060</v>
      </c>
    </row>
    <row r="2" spans="1:44" x14ac:dyDescent="0.2">
      <c r="A2" s="36" t="s">
        <v>287</v>
      </c>
      <c r="B2" s="214">
        <v>0</v>
      </c>
      <c r="C2" s="214">
        <v>0</v>
      </c>
      <c r="D2" s="214">
        <v>0</v>
      </c>
      <c r="E2" s="214">
        <v>0</v>
      </c>
      <c r="F2" s="214">
        <v>0</v>
      </c>
      <c r="G2" s="214">
        <v>0</v>
      </c>
      <c r="H2" s="214">
        <v>0</v>
      </c>
      <c r="I2" s="214">
        <v>0</v>
      </c>
      <c r="J2" s="214">
        <v>0</v>
      </c>
      <c r="K2" s="214">
        <v>0</v>
      </c>
      <c r="L2" s="214">
        <v>0</v>
      </c>
      <c r="M2" s="214">
        <v>0</v>
      </c>
      <c r="N2" s="214">
        <v>0</v>
      </c>
      <c r="O2" s="214">
        <v>0</v>
      </c>
      <c r="P2" s="214">
        <v>0</v>
      </c>
      <c r="Q2" s="214">
        <v>0</v>
      </c>
      <c r="R2" s="214">
        <v>0</v>
      </c>
      <c r="S2" s="214">
        <v>0</v>
      </c>
      <c r="T2" s="214">
        <v>0</v>
      </c>
      <c r="U2" s="214">
        <v>0</v>
      </c>
      <c r="V2" s="214">
        <v>0</v>
      </c>
      <c r="W2" s="214">
        <v>0</v>
      </c>
      <c r="X2" s="214">
        <v>0</v>
      </c>
      <c r="Y2" s="214">
        <v>0</v>
      </c>
      <c r="Z2" s="214">
        <v>0</v>
      </c>
      <c r="AA2" s="214">
        <v>0</v>
      </c>
      <c r="AB2" s="214">
        <v>0</v>
      </c>
      <c r="AC2" s="214">
        <v>0</v>
      </c>
      <c r="AD2" s="214">
        <v>0</v>
      </c>
      <c r="AE2" s="214">
        <v>0</v>
      </c>
      <c r="AF2" s="214">
        <v>0</v>
      </c>
      <c r="AG2" s="214">
        <v>0</v>
      </c>
      <c r="AH2" s="214">
        <v>0</v>
      </c>
      <c r="AI2" s="214">
        <v>0</v>
      </c>
      <c r="AJ2" s="214">
        <v>0</v>
      </c>
      <c r="AK2" s="214">
        <v>0</v>
      </c>
      <c r="AL2" s="214">
        <v>0</v>
      </c>
      <c r="AM2" s="214">
        <v>0</v>
      </c>
      <c r="AN2" s="214">
        <v>0</v>
      </c>
      <c r="AO2" s="214">
        <v>0</v>
      </c>
      <c r="AP2" s="214">
        <v>0</v>
      </c>
      <c r="AQ2" s="214">
        <v>0</v>
      </c>
      <c r="AR2" s="133" t="str">
        <f>VLOOKUP($A2,'Sector Match'!$A$1:$B$43,2,0)</f>
        <v>agriculture and forestry 01T03</v>
      </c>
    </row>
    <row r="3" spans="1:44" x14ac:dyDescent="0.2">
      <c r="A3" s="36" t="s">
        <v>2</v>
      </c>
      <c r="B3" s="223">
        <f>'Non-energy Use 2019'!G116</f>
        <v>0</v>
      </c>
      <c r="C3" s="356">
        <f>'Non-energy Use 2020'!G115</f>
        <v>0</v>
      </c>
      <c r="D3" s="355">
        <f>$C3*VLOOKUP($A3,'Non-energy Multiplier'!$A$1:$AQ$44,COLUMN('Non-energy Multiplier'!D$1),0)</f>
        <v>0</v>
      </c>
      <c r="E3" s="223">
        <f>$C3*VLOOKUP($A3,'Non-energy Multiplier'!$A$1:$AQ$44,COLUMN('Non-energy Multiplier'!E$1),0)</f>
        <v>0</v>
      </c>
      <c r="F3" s="223">
        <f>$C3*VLOOKUP($A3,'Non-energy Multiplier'!$A$1:$AQ$44,COLUMN('Non-energy Multiplier'!F$1),0)</f>
        <v>0</v>
      </c>
      <c r="G3" s="223">
        <f>$C3*VLOOKUP($A3,'Non-energy Multiplier'!$A$1:$AQ$44,COLUMN('Non-energy Multiplier'!G$1),0)</f>
        <v>0</v>
      </c>
      <c r="H3" s="223">
        <f>$C3*VLOOKUP($A3,'Non-energy Multiplier'!$A$1:$AQ$44,COLUMN('Non-energy Multiplier'!H$1),0)</f>
        <v>0</v>
      </c>
      <c r="I3" s="223">
        <f>$C3*VLOOKUP($A3,'Non-energy Multiplier'!$A$1:$AQ$44,COLUMN('Non-energy Multiplier'!I$1),0)</f>
        <v>0</v>
      </c>
      <c r="J3" s="223">
        <f>$C3*VLOOKUP($A3,'Non-energy Multiplier'!$A$1:$AQ$44,COLUMN('Non-energy Multiplier'!J$1),0)</f>
        <v>0</v>
      </c>
      <c r="K3" s="223">
        <f>$C3*VLOOKUP($A3,'Non-energy Multiplier'!$A$1:$AQ$44,COLUMN('Non-energy Multiplier'!K$1),0)</f>
        <v>0</v>
      </c>
      <c r="L3" s="223">
        <f>$C3*VLOOKUP($A3,'Non-energy Multiplier'!$A$1:$AQ$44,COLUMN('Non-energy Multiplier'!L$1),0)</f>
        <v>0</v>
      </c>
      <c r="M3" s="223">
        <f>$C3*VLOOKUP($A3,'Non-energy Multiplier'!$A$1:$AQ$44,COLUMN('Non-energy Multiplier'!M$1),0)</f>
        <v>0</v>
      </c>
      <c r="N3" s="223">
        <f>$C3*VLOOKUP($A3,'Non-energy Multiplier'!$A$1:$AQ$44,COLUMN('Non-energy Multiplier'!N$1),0)</f>
        <v>0</v>
      </c>
      <c r="O3" s="223">
        <f>$C3*VLOOKUP($A3,'Non-energy Multiplier'!$A$1:$AQ$44,COLUMN('Non-energy Multiplier'!O$1),0)</f>
        <v>0</v>
      </c>
      <c r="P3" s="223">
        <f>$C3*VLOOKUP($A3,'Non-energy Multiplier'!$A$1:$AQ$44,COLUMN('Non-energy Multiplier'!P$1),0)</f>
        <v>0</v>
      </c>
      <c r="Q3" s="223">
        <f>$C3*VLOOKUP($A3,'Non-energy Multiplier'!$A$1:$AQ$44,COLUMN('Non-energy Multiplier'!Q$1),0)</f>
        <v>0</v>
      </c>
      <c r="R3" s="223">
        <f>$C3*VLOOKUP($A3,'Non-energy Multiplier'!$A$1:$AQ$44,COLUMN('Non-energy Multiplier'!R$1),0)</f>
        <v>0</v>
      </c>
      <c r="S3" s="223">
        <f>$C3*VLOOKUP($A3,'Non-energy Multiplier'!$A$1:$AQ$44,COLUMN('Non-energy Multiplier'!S$1),0)</f>
        <v>0</v>
      </c>
      <c r="T3" s="223">
        <f>$C3*VLOOKUP($A3,'Non-energy Multiplier'!$A$1:$AQ$44,COLUMN('Non-energy Multiplier'!T$1),0)</f>
        <v>0</v>
      </c>
      <c r="U3" s="223">
        <f>$C3*VLOOKUP($A3,'Non-energy Multiplier'!$A$1:$AQ$44,COLUMN('Non-energy Multiplier'!U$1),0)</f>
        <v>0</v>
      </c>
      <c r="V3" s="223">
        <f>$C3*VLOOKUP($A3,'Non-energy Multiplier'!$A$1:$AQ$44,COLUMN('Non-energy Multiplier'!V$1),0)</f>
        <v>0</v>
      </c>
      <c r="W3" s="223">
        <f>$C3*VLOOKUP($A3,'Non-energy Multiplier'!$A$1:$AQ$44,COLUMN('Non-energy Multiplier'!W$1),0)</f>
        <v>0</v>
      </c>
      <c r="X3" s="223">
        <f>$C3*VLOOKUP($A3,'Non-energy Multiplier'!$A$1:$AQ$44,COLUMN('Non-energy Multiplier'!X$1),0)</f>
        <v>0</v>
      </c>
      <c r="Y3" s="223">
        <f>$C3*VLOOKUP($A3,'Non-energy Multiplier'!$A$1:$AQ$44,COLUMN('Non-energy Multiplier'!Y$1),0)</f>
        <v>0</v>
      </c>
      <c r="Z3" s="223">
        <f>$C3*VLOOKUP($A3,'Non-energy Multiplier'!$A$1:$AQ$44,COLUMN('Non-energy Multiplier'!Z$1),0)</f>
        <v>0</v>
      </c>
      <c r="AA3" s="223">
        <f>$C3*VLOOKUP($A3,'Non-energy Multiplier'!$A$1:$AQ$44,COLUMN('Non-energy Multiplier'!AA$1),0)</f>
        <v>0</v>
      </c>
      <c r="AB3" s="223">
        <f>$C3*VLOOKUP($A3,'Non-energy Multiplier'!$A$1:$AQ$44,COLUMN('Non-energy Multiplier'!AB$1),0)</f>
        <v>0</v>
      </c>
      <c r="AC3" s="223">
        <f>$C3*VLOOKUP($A3,'Non-energy Multiplier'!$A$1:$AQ$44,COLUMN('Non-energy Multiplier'!AC$1),0)</f>
        <v>0</v>
      </c>
      <c r="AD3" s="223">
        <f>$C3*VLOOKUP($A3,'Non-energy Multiplier'!$A$1:$AQ$44,COLUMN('Non-energy Multiplier'!AD$1),0)</f>
        <v>0</v>
      </c>
      <c r="AE3" s="223">
        <f>$C3*VLOOKUP($A3,'Non-energy Multiplier'!$A$1:$AQ$44,COLUMN('Non-energy Multiplier'!AE$1),0)</f>
        <v>0</v>
      </c>
      <c r="AF3" s="223">
        <f>$C3*VLOOKUP($A3,'Non-energy Multiplier'!$A$1:$AQ$44,COLUMN('Non-energy Multiplier'!AF$1),0)</f>
        <v>0</v>
      </c>
      <c r="AG3" s="223">
        <f>$C3*VLOOKUP($A3,'Non-energy Multiplier'!$A$1:$AQ$44,COLUMN('Non-energy Multiplier'!AG$1),0)</f>
        <v>0</v>
      </c>
      <c r="AH3" s="223">
        <f>$C3*VLOOKUP($A3,'Non-energy Multiplier'!$A$1:$AQ$44,COLUMN('Non-energy Multiplier'!AH$1),0)</f>
        <v>0</v>
      </c>
      <c r="AI3" s="223">
        <f>$C3*VLOOKUP($A3,'Non-energy Multiplier'!$A$1:$AQ$44,COLUMN('Non-energy Multiplier'!AI$1),0)</f>
        <v>0</v>
      </c>
      <c r="AJ3" s="223">
        <f>$C3*VLOOKUP($A3,'Non-energy Multiplier'!$A$1:$AQ$44,COLUMN('Non-energy Multiplier'!AJ$1),0)</f>
        <v>0</v>
      </c>
      <c r="AK3" s="223">
        <f>$C3*VLOOKUP($A3,'Non-energy Multiplier'!$A$1:$AQ$44,COLUMN('Non-energy Multiplier'!AK$1),0)</f>
        <v>0</v>
      </c>
      <c r="AL3" s="223">
        <f>$C3*VLOOKUP($A3,'Non-energy Multiplier'!$A$1:$AQ$44,COLUMN('Non-energy Multiplier'!AL$1),0)</f>
        <v>0</v>
      </c>
      <c r="AM3" s="223">
        <f>$C3*VLOOKUP($A3,'Non-energy Multiplier'!$A$1:$AQ$44,COLUMN('Non-energy Multiplier'!AM$1),0)</f>
        <v>0</v>
      </c>
      <c r="AN3" s="223">
        <f>$C3*VLOOKUP($A3,'Non-energy Multiplier'!$A$1:$AQ$44,COLUMN('Non-energy Multiplier'!AN$1),0)</f>
        <v>0</v>
      </c>
      <c r="AO3" s="223">
        <f>$C3*VLOOKUP($A3,'Non-energy Multiplier'!$A$1:$AQ$44,COLUMN('Non-energy Multiplier'!AO$1),0)</f>
        <v>0</v>
      </c>
      <c r="AP3" s="223">
        <f>$C3*VLOOKUP($A3,'Non-energy Multiplier'!$A$1:$AQ$44,COLUMN('Non-energy Multiplier'!AP$1),0)</f>
        <v>0</v>
      </c>
      <c r="AQ3" s="223">
        <f>$C3*VLOOKUP($A3,'Non-energy Multiplier'!$A$1:$AQ$44,COLUMN('Non-energy Multiplier'!AQ$1),0)</f>
        <v>0</v>
      </c>
      <c r="AR3" s="133" t="str">
        <f>VLOOKUP($A3,'Sector Match'!$A$1:$B$43,2,0)</f>
        <v>coal mining 05</v>
      </c>
    </row>
    <row r="4" spans="1:44" x14ac:dyDescent="0.2">
      <c r="A4" s="12" t="s">
        <v>3</v>
      </c>
      <c r="B4" s="133">
        <f>'Non-energy Use 2019'!G117</f>
        <v>0</v>
      </c>
      <c r="C4" s="133">
        <f>'Non-energy Use 2020'!G116</f>
        <v>0</v>
      </c>
      <c r="D4" s="133">
        <f>$C4*VLOOKUP($A4,'Non-energy Multiplier'!$A$1:$AQ$44,COLUMN('Non-energy Multiplier'!D$1),0)</f>
        <v>0</v>
      </c>
      <c r="E4" s="133">
        <f>$C4*VLOOKUP($A4,'Non-energy Multiplier'!$A$1:$AQ$44,COLUMN('Non-energy Multiplier'!E$1),0)</f>
        <v>0</v>
      </c>
      <c r="F4" s="133">
        <f>$C4*VLOOKUP($A4,'Non-energy Multiplier'!$A$1:$AQ$44,COLUMN('Non-energy Multiplier'!F$1),0)</f>
        <v>0</v>
      </c>
      <c r="G4" s="133">
        <f>$C4*VLOOKUP($A4,'Non-energy Multiplier'!$A$1:$AQ$44,COLUMN('Non-energy Multiplier'!G$1),0)</f>
        <v>0</v>
      </c>
      <c r="H4" s="133">
        <f>$C4*VLOOKUP($A4,'Non-energy Multiplier'!$A$1:$AQ$44,COLUMN('Non-energy Multiplier'!H$1),0)</f>
        <v>0</v>
      </c>
      <c r="I4" s="133">
        <f>$C4*VLOOKUP($A4,'Non-energy Multiplier'!$A$1:$AQ$44,COLUMN('Non-energy Multiplier'!I$1),0)</f>
        <v>0</v>
      </c>
      <c r="J4" s="133">
        <f>$C4*VLOOKUP($A4,'Non-energy Multiplier'!$A$1:$AQ$44,COLUMN('Non-energy Multiplier'!J$1),0)</f>
        <v>0</v>
      </c>
      <c r="K4" s="133">
        <f>$C4*VLOOKUP($A4,'Non-energy Multiplier'!$A$1:$AQ$44,COLUMN('Non-energy Multiplier'!K$1),0)</f>
        <v>0</v>
      </c>
      <c r="L4" s="133">
        <f>$C4*VLOOKUP($A4,'Non-energy Multiplier'!$A$1:$AQ$44,COLUMN('Non-energy Multiplier'!L$1),0)</f>
        <v>0</v>
      </c>
      <c r="M4" s="133">
        <f>$C4*VLOOKUP($A4,'Non-energy Multiplier'!$A$1:$AQ$44,COLUMN('Non-energy Multiplier'!M$1),0)</f>
        <v>0</v>
      </c>
      <c r="N4" s="133">
        <f>$C4*VLOOKUP($A4,'Non-energy Multiplier'!$A$1:$AQ$44,COLUMN('Non-energy Multiplier'!N$1),0)</f>
        <v>0</v>
      </c>
      <c r="O4" s="133">
        <f>$C4*VLOOKUP($A4,'Non-energy Multiplier'!$A$1:$AQ$44,COLUMN('Non-energy Multiplier'!O$1),0)</f>
        <v>0</v>
      </c>
      <c r="P4" s="133">
        <f>$C4*VLOOKUP($A4,'Non-energy Multiplier'!$A$1:$AQ$44,COLUMN('Non-energy Multiplier'!P$1),0)</f>
        <v>0</v>
      </c>
      <c r="Q4" s="133">
        <f>$C4*VLOOKUP($A4,'Non-energy Multiplier'!$A$1:$AQ$44,COLUMN('Non-energy Multiplier'!Q$1),0)</f>
        <v>0</v>
      </c>
      <c r="R4" s="133">
        <f>$C4*VLOOKUP($A4,'Non-energy Multiplier'!$A$1:$AQ$44,COLUMN('Non-energy Multiplier'!R$1),0)</f>
        <v>0</v>
      </c>
      <c r="S4" s="133">
        <f>$C4*VLOOKUP($A4,'Non-energy Multiplier'!$A$1:$AQ$44,COLUMN('Non-energy Multiplier'!S$1),0)</f>
        <v>0</v>
      </c>
      <c r="T4" s="133">
        <f>$C4*VLOOKUP($A4,'Non-energy Multiplier'!$A$1:$AQ$44,COLUMN('Non-energy Multiplier'!T$1),0)</f>
        <v>0</v>
      </c>
      <c r="U4" s="133">
        <f>$C4*VLOOKUP($A4,'Non-energy Multiplier'!$A$1:$AQ$44,COLUMN('Non-energy Multiplier'!U$1),0)</f>
        <v>0</v>
      </c>
      <c r="V4" s="133">
        <f>$C4*VLOOKUP($A4,'Non-energy Multiplier'!$A$1:$AQ$44,COLUMN('Non-energy Multiplier'!V$1),0)</f>
        <v>0</v>
      </c>
      <c r="W4" s="133">
        <f>$C4*VLOOKUP($A4,'Non-energy Multiplier'!$A$1:$AQ$44,COLUMN('Non-energy Multiplier'!W$1),0)</f>
        <v>0</v>
      </c>
      <c r="X4" s="133">
        <f>$C4*VLOOKUP($A4,'Non-energy Multiplier'!$A$1:$AQ$44,COLUMN('Non-energy Multiplier'!X$1),0)</f>
        <v>0</v>
      </c>
      <c r="Y4" s="133">
        <f>$C4*VLOOKUP($A4,'Non-energy Multiplier'!$A$1:$AQ$44,COLUMN('Non-energy Multiplier'!Y$1),0)</f>
        <v>0</v>
      </c>
      <c r="Z4" s="133">
        <f>$C4*VLOOKUP($A4,'Non-energy Multiplier'!$A$1:$AQ$44,COLUMN('Non-energy Multiplier'!Z$1),0)</f>
        <v>0</v>
      </c>
      <c r="AA4" s="133">
        <f>$C4*VLOOKUP($A4,'Non-energy Multiplier'!$A$1:$AQ$44,COLUMN('Non-energy Multiplier'!AA$1),0)</f>
        <v>0</v>
      </c>
      <c r="AB4" s="133">
        <f>$C4*VLOOKUP($A4,'Non-energy Multiplier'!$A$1:$AQ$44,COLUMN('Non-energy Multiplier'!AB$1),0)</f>
        <v>0</v>
      </c>
      <c r="AC4" s="133">
        <f>$C4*VLOOKUP($A4,'Non-energy Multiplier'!$A$1:$AQ$44,COLUMN('Non-energy Multiplier'!AC$1),0)</f>
        <v>0</v>
      </c>
      <c r="AD4" s="133">
        <f>$C4*VLOOKUP($A4,'Non-energy Multiplier'!$A$1:$AQ$44,COLUMN('Non-energy Multiplier'!AD$1),0)</f>
        <v>0</v>
      </c>
      <c r="AE4" s="133">
        <f>$C4*VLOOKUP($A4,'Non-energy Multiplier'!$A$1:$AQ$44,COLUMN('Non-energy Multiplier'!AE$1),0)</f>
        <v>0</v>
      </c>
      <c r="AF4" s="133">
        <f>$C4*VLOOKUP($A4,'Non-energy Multiplier'!$A$1:$AQ$44,COLUMN('Non-energy Multiplier'!AF$1),0)</f>
        <v>0</v>
      </c>
      <c r="AG4" s="133">
        <f>$C4*VLOOKUP($A4,'Non-energy Multiplier'!$A$1:$AQ$44,COLUMN('Non-energy Multiplier'!AG$1),0)</f>
        <v>0</v>
      </c>
      <c r="AH4" s="133">
        <f>$C4*VLOOKUP($A4,'Non-energy Multiplier'!$A$1:$AQ$44,COLUMN('Non-energy Multiplier'!AH$1),0)</f>
        <v>0</v>
      </c>
      <c r="AI4" s="133">
        <f>$C4*VLOOKUP($A4,'Non-energy Multiplier'!$A$1:$AQ$44,COLUMN('Non-energy Multiplier'!AI$1),0)</f>
        <v>0</v>
      </c>
      <c r="AJ4" s="133">
        <f>$C4*VLOOKUP($A4,'Non-energy Multiplier'!$A$1:$AQ$44,COLUMN('Non-energy Multiplier'!AJ$1),0)</f>
        <v>0</v>
      </c>
      <c r="AK4" s="133">
        <f>$C4*VLOOKUP($A4,'Non-energy Multiplier'!$A$1:$AQ$44,COLUMN('Non-energy Multiplier'!AK$1),0)</f>
        <v>0</v>
      </c>
      <c r="AL4" s="133">
        <f>$C4*VLOOKUP($A4,'Non-energy Multiplier'!$A$1:$AQ$44,COLUMN('Non-energy Multiplier'!AL$1),0)</f>
        <v>0</v>
      </c>
      <c r="AM4" s="133">
        <f>$C4*VLOOKUP($A4,'Non-energy Multiplier'!$A$1:$AQ$44,COLUMN('Non-energy Multiplier'!AM$1),0)</f>
        <v>0</v>
      </c>
      <c r="AN4" s="133">
        <f>$C4*VLOOKUP($A4,'Non-energy Multiplier'!$A$1:$AQ$44,COLUMN('Non-energy Multiplier'!AN$1),0)</f>
        <v>0</v>
      </c>
      <c r="AO4" s="133">
        <f>$C4*VLOOKUP($A4,'Non-energy Multiplier'!$A$1:$AQ$44,COLUMN('Non-energy Multiplier'!AO$1),0)</f>
        <v>0</v>
      </c>
      <c r="AP4" s="133">
        <f>$C4*VLOOKUP($A4,'Non-energy Multiplier'!$A$1:$AQ$44,COLUMN('Non-energy Multiplier'!AP$1),0)</f>
        <v>0</v>
      </c>
      <c r="AQ4" s="133">
        <f>$C4*VLOOKUP($A4,'Non-energy Multiplier'!$A$1:$AQ$44,COLUMN('Non-energy Multiplier'!AQ$1),0)</f>
        <v>0</v>
      </c>
      <c r="AR4" s="133" t="str">
        <f>VLOOKUP($A4,'Sector Match'!$A$1:$B$43,2,0)</f>
        <v>oil and gas extraction 06</v>
      </c>
    </row>
    <row r="5" spans="1:44" x14ac:dyDescent="0.2">
      <c r="A5" s="12" t="s">
        <v>4</v>
      </c>
      <c r="B5" s="133">
        <f>'Non-energy Use 2019'!G118</f>
        <v>0</v>
      </c>
      <c r="C5" s="133">
        <f>'Non-energy Use 2020'!G117</f>
        <v>0</v>
      </c>
      <c r="D5" s="133">
        <f>$C5*VLOOKUP($A5,'Non-energy Multiplier'!$A$1:$AQ$44,COLUMN('Non-energy Multiplier'!D$1),0)</f>
        <v>0</v>
      </c>
      <c r="E5" s="133">
        <f>$C5*VLOOKUP($A5,'Non-energy Multiplier'!$A$1:$AQ$44,COLUMN('Non-energy Multiplier'!E$1),0)</f>
        <v>0</v>
      </c>
      <c r="F5" s="133">
        <f>$C5*VLOOKUP($A5,'Non-energy Multiplier'!$A$1:$AQ$44,COLUMN('Non-energy Multiplier'!F$1),0)</f>
        <v>0</v>
      </c>
      <c r="G5" s="133">
        <f>$C5*VLOOKUP($A5,'Non-energy Multiplier'!$A$1:$AQ$44,COLUMN('Non-energy Multiplier'!G$1),0)</f>
        <v>0</v>
      </c>
      <c r="H5" s="133">
        <f>$C5*VLOOKUP($A5,'Non-energy Multiplier'!$A$1:$AQ$44,COLUMN('Non-energy Multiplier'!H$1),0)</f>
        <v>0</v>
      </c>
      <c r="I5" s="133">
        <f>$C5*VLOOKUP($A5,'Non-energy Multiplier'!$A$1:$AQ$44,COLUMN('Non-energy Multiplier'!I$1),0)</f>
        <v>0</v>
      </c>
      <c r="J5" s="133">
        <f>$C5*VLOOKUP($A5,'Non-energy Multiplier'!$A$1:$AQ$44,COLUMN('Non-energy Multiplier'!J$1),0)</f>
        <v>0</v>
      </c>
      <c r="K5" s="133">
        <f>$C5*VLOOKUP($A5,'Non-energy Multiplier'!$A$1:$AQ$44,COLUMN('Non-energy Multiplier'!K$1),0)</f>
        <v>0</v>
      </c>
      <c r="L5" s="133">
        <f>$C5*VLOOKUP($A5,'Non-energy Multiplier'!$A$1:$AQ$44,COLUMN('Non-energy Multiplier'!L$1),0)</f>
        <v>0</v>
      </c>
      <c r="M5" s="133">
        <f>$C5*VLOOKUP($A5,'Non-energy Multiplier'!$A$1:$AQ$44,COLUMN('Non-energy Multiplier'!M$1),0)</f>
        <v>0</v>
      </c>
      <c r="N5" s="133">
        <f>$C5*VLOOKUP($A5,'Non-energy Multiplier'!$A$1:$AQ$44,COLUMN('Non-energy Multiplier'!N$1),0)</f>
        <v>0</v>
      </c>
      <c r="O5" s="133">
        <f>$C5*VLOOKUP($A5,'Non-energy Multiplier'!$A$1:$AQ$44,COLUMN('Non-energy Multiplier'!O$1),0)</f>
        <v>0</v>
      </c>
      <c r="P5" s="133">
        <f>$C5*VLOOKUP($A5,'Non-energy Multiplier'!$A$1:$AQ$44,COLUMN('Non-energy Multiplier'!P$1),0)</f>
        <v>0</v>
      </c>
      <c r="Q5" s="133">
        <f>$C5*VLOOKUP($A5,'Non-energy Multiplier'!$A$1:$AQ$44,COLUMN('Non-energy Multiplier'!Q$1),0)</f>
        <v>0</v>
      </c>
      <c r="R5" s="133">
        <f>$C5*VLOOKUP($A5,'Non-energy Multiplier'!$A$1:$AQ$44,COLUMN('Non-energy Multiplier'!R$1),0)</f>
        <v>0</v>
      </c>
      <c r="S5" s="133">
        <f>$C5*VLOOKUP($A5,'Non-energy Multiplier'!$A$1:$AQ$44,COLUMN('Non-energy Multiplier'!S$1),0)</f>
        <v>0</v>
      </c>
      <c r="T5" s="133">
        <f>$C5*VLOOKUP($A5,'Non-energy Multiplier'!$A$1:$AQ$44,COLUMN('Non-energy Multiplier'!T$1),0)</f>
        <v>0</v>
      </c>
      <c r="U5" s="133">
        <f>$C5*VLOOKUP($A5,'Non-energy Multiplier'!$A$1:$AQ$44,COLUMN('Non-energy Multiplier'!U$1),0)</f>
        <v>0</v>
      </c>
      <c r="V5" s="133">
        <f>$C5*VLOOKUP($A5,'Non-energy Multiplier'!$A$1:$AQ$44,COLUMN('Non-energy Multiplier'!V$1),0)</f>
        <v>0</v>
      </c>
      <c r="W5" s="133">
        <f>$C5*VLOOKUP($A5,'Non-energy Multiplier'!$A$1:$AQ$44,COLUMN('Non-energy Multiplier'!W$1),0)</f>
        <v>0</v>
      </c>
      <c r="X5" s="133">
        <f>$C5*VLOOKUP($A5,'Non-energy Multiplier'!$A$1:$AQ$44,COLUMN('Non-energy Multiplier'!X$1),0)</f>
        <v>0</v>
      </c>
      <c r="Y5" s="133">
        <f>$C5*VLOOKUP($A5,'Non-energy Multiplier'!$A$1:$AQ$44,COLUMN('Non-energy Multiplier'!Y$1),0)</f>
        <v>0</v>
      </c>
      <c r="Z5" s="133">
        <f>$C5*VLOOKUP($A5,'Non-energy Multiplier'!$A$1:$AQ$44,COLUMN('Non-energy Multiplier'!Z$1),0)</f>
        <v>0</v>
      </c>
      <c r="AA5" s="133">
        <f>$C5*VLOOKUP($A5,'Non-energy Multiplier'!$A$1:$AQ$44,COLUMN('Non-energy Multiplier'!AA$1),0)</f>
        <v>0</v>
      </c>
      <c r="AB5" s="133">
        <f>$C5*VLOOKUP($A5,'Non-energy Multiplier'!$A$1:$AQ$44,COLUMN('Non-energy Multiplier'!AB$1),0)</f>
        <v>0</v>
      </c>
      <c r="AC5" s="133">
        <f>$C5*VLOOKUP($A5,'Non-energy Multiplier'!$A$1:$AQ$44,COLUMN('Non-energy Multiplier'!AC$1),0)</f>
        <v>0</v>
      </c>
      <c r="AD5" s="133">
        <f>$C5*VLOOKUP($A5,'Non-energy Multiplier'!$A$1:$AQ$44,COLUMN('Non-energy Multiplier'!AD$1),0)</f>
        <v>0</v>
      </c>
      <c r="AE5" s="133">
        <f>$C5*VLOOKUP($A5,'Non-energy Multiplier'!$A$1:$AQ$44,COLUMN('Non-energy Multiplier'!AE$1),0)</f>
        <v>0</v>
      </c>
      <c r="AF5" s="133">
        <f>$C5*VLOOKUP($A5,'Non-energy Multiplier'!$A$1:$AQ$44,COLUMN('Non-energy Multiplier'!AF$1),0)</f>
        <v>0</v>
      </c>
      <c r="AG5" s="133">
        <f>$C5*VLOOKUP($A5,'Non-energy Multiplier'!$A$1:$AQ$44,COLUMN('Non-energy Multiplier'!AG$1),0)</f>
        <v>0</v>
      </c>
      <c r="AH5" s="133">
        <f>$C5*VLOOKUP($A5,'Non-energy Multiplier'!$A$1:$AQ$44,COLUMN('Non-energy Multiplier'!AH$1),0)</f>
        <v>0</v>
      </c>
      <c r="AI5" s="133">
        <f>$C5*VLOOKUP($A5,'Non-energy Multiplier'!$A$1:$AQ$44,COLUMN('Non-energy Multiplier'!AI$1),0)</f>
        <v>0</v>
      </c>
      <c r="AJ5" s="133">
        <f>$C5*VLOOKUP($A5,'Non-energy Multiplier'!$A$1:$AQ$44,COLUMN('Non-energy Multiplier'!AJ$1),0)</f>
        <v>0</v>
      </c>
      <c r="AK5" s="133">
        <f>$C5*VLOOKUP($A5,'Non-energy Multiplier'!$A$1:$AQ$44,COLUMN('Non-energy Multiplier'!AK$1),0)</f>
        <v>0</v>
      </c>
      <c r="AL5" s="133">
        <f>$C5*VLOOKUP($A5,'Non-energy Multiplier'!$A$1:$AQ$44,COLUMN('Non-energy Multiplier'!AL$1),0)</f>
        <v>0</v>
      </c>
      <c r="AM5" s="133">
        <f>$C5*VLOOKUP($A5,'Non-energy Multiplier'!$A$1:$AQ$44,COLUMN('Non-energy Multiplier'!AM$1),0)</f>
        <v>0</v>
      </c>
      <c r="AN5" s="133">
        <f>$C5*VLOOKUP($A5,'Non-energy Multiplier'!$A$1:$AQ$44,COLUMN('Non-energy Multiplier'!AN$1),0)</f>
        <v>0</v>
      </c>
      <c r="AO5" s="133">
        <f>$C5*VLOOKUP($A5,'Non-energy Multiplier'!$A$1:$AQ$44,COLUMN('Non-energy Multiplier'!AO$1),0)</f>
        <v>0</v>
      </c>
      <c r="AP5" s="133">
        <f>$C5*VLOOKUP($A5,'Non-energy Multiplier'!$A$1:$AQ$44,COLUMN('Non-energy Multiplier'!AP$1),0)</f>
        <v>0</v>
      </c>
      <c r="AQ5" s="133">
        <f>$C5*VLOOKUP($A5,'Non-energy Multiplier'!$A$1:$AQ$44,COLUMN('Non-energy Multiplier'!AQ$1),0)</f>
        <v>0</v>
      </c>
      <c r="AR5" s="133" t="str">
        <f>VLOOKUP($A5,'Sector Match'!$A$1:$B$43,2,0)</f>
        <v>other mining and quarrying 07T08</v>
      </c>
    </row>
    <row r="6" spans="1:44" x14ac:dyDescent="0.2">
      <c r="A6" s="12" t="s">
        <v>5</v>
      </c>
      <c r="B6" s="133">
        <f>'Non-energy Use 2019'!G119</f>
        <v>0</v>
      </c>
      <c r="C6" s="133">
        <f>'Non-energy Use 2020'!G118</f>
        <v>0</v>
      </c>
      <c r="D6" s="133">
        <f>$C6*VLOOKUP($A6,'Non-energy Multiplier'!$A$1:$AQ$44,COLUMN('Non-energy Multiplier'!D$1),0)</f>
        <v>0</v>
      </c>
      <c r="E6" s="133">
        <f>$C6*VLOOKUP($A6,'Non-energy Multiplier'!$A$1:$AQ$44,COLUMN('Non-energy Multiplier'!E$1),0)</f>
        <v>0</v>
      </c>
      <c r="F6" s="133">
        <f>$C6*VLOOKUP($A6,'Non-energy Multiplier'!$A$1:$AQ$44,COLUMN('Non-energy Multiplier'!F$1),0)</f>
        <v>0</v>
      </c>
      <c r="G6" s="133">
        <f>$C6*VLOOKUP($A6,'Non-energy Multiplier'!$A$1:$AQ$44,COLUMN('Non-energy Multiplier'!G$1),0)</f>
        <v>0</v>
      </c>
      <c r="H6" s="133">
        <f>$C6*VLOOKUP($A6,'Non-energy Multiplier'!$A$1:$AQ$44,COLUMN('Non-energy Multiplier'!H$1),0)</f>
        <v>0</v>
      </c>
      <c r="I6" s="133">
        <f>$C6*VLOOKUP($A6,'Non-energy Multiplier'!$A$1:$AQ$44,COLUMN('Non-energy Multiplier'!I$1),0)</f>
        <v>0</v>
      </c>
      <c r="J6" s="133">
        <f>$C6*VLOOKUP($A6,'Non-energy Multiplier'!$A$1:$AQ$44,COLUMN('Non-energy Multiplier'!J$1),0)</f>
        <v>0</v>
      </c>
      <c r="K6" s="133">
        <f>$C6*VLOOKUP($A6,'Non-energy Multiplier'!$A$1:$AQ$44,COLUMN('Non-energy Multiplier'!K$1),0)</f>
        <v>0</v>
      </c>
      <c r="L6" s="133">
        <f>$C6*VLOOKUP($A6,'Non-energy Multiplier'!$A$1:$AQ$44,COLUMN('Non-energy Multiplier'!L$1),0)</f>
        <v>0</v>
      </c>
      <c r="M6" s="133">
        <f>$C6*VLOOKUP($A6,'Non-energy Multiplier'!$A$1:$AQ$44,COLUMN('Non-energy Multiplier'!M$1),0)</f>
        <v>0</v>
      </c>
      <c r="N6" s="133">
        <f>$C6*VLOOKUP($A6,'Non-energy Multiplier'!$A$1:$AQ$44,COLUMN('Non-energy Multiplier'!N$1),0)</f>
        <v>0</v>
      </c>
      <c r="O6" s="133">
        <f>$C6*VLOOKUP($A6,'Non-energy Multiplier'!$A$1:$AQ$44,COLUMN('Non-energy Multiplier'!O$1),0)</f>
        <v>0</v>
      </c>
      <c r="P6" s="133">
        <f>$C6*VLOOKUP($A6,'Non-energy Multiplier'!$A$1:$AQ$44,COLUMN('Non-energy Multiplier'!P$1),0)</f>
        <v>0</v>
      </c>
      <c r="Q6" s="133">
        <f>$C6*VLOOKUP($A6,'Non-energy Multiplier'!$A$1:$AQ$44,COLUMN('Non-energy Multiplier'!Q$1),0)</f>
        <v>0</v>
      </c>
      <c r="R6" s="133">
        <f>$C6*VLOOKUP($A6,'Non-energy Multiplier'!$A$1:$AQ$44,COLUMN('Non-energy Multiplier'!R$1),0)</f>
        <v>0</v>
      </c>
      <c r="S6" s="133">
        <f>$C6*VLOOKUP($A6,'Non-energy Multiplier'!$A$1:$AQ$44,COLUMN('Non-energy Multiplier'!S$1),0)</f>
        <v>0</v>
      </c>
      <c r="T6" s="133">
        <f>$C6*VLOOKUP($A6,'Non-energy Multiplier'!$A$1:$AQ$44,COLUMN('Non-energy Multiplier'!T$1),0)</f>
        <v>0</v>
      </c>
      <c r="U6" s="133">
        <f>$C6*VLOOKUP($A6,'Non-energy Multiplier'!$A$1:$AQ$44,COLUMN('Non-energy Multiplier'!U$1),0)</f>
        <v>0</v>
      </c>
      <c r="V6" s="133">
        <f>$C6*VLOOKUP($A6,'Non-energy Multiplier'!$A$1:$AQ$44,COLUMN('Non-energy Multiplier'!V$1),0)</f>
        <v>0</v>
      </c>
      <c r="W6" s="133">
        <f>$C6*VLOOKUP($A6,'Non-energy Multiplier'!$A$1:$AQ$44,COLUMN('Non-energy Multiplier'!W$1),0)</f>
        <v>0</v>
      </c>
      <c r="X6" s="133">
        <f>$C6*VLOOKUP($A6,'Non-energy Multiplier'!$A$1:$AQ$44,COLUMN('Non-energy Multiplier'!X$1),0)</f>
        <v>0</v>
      </c>
      <c r="Y6" s="133">
        <f>$C6*VLOOKUP($A6,'Non-energy Multiplier'!$A$1:$AQ$44,COLUMN('Non-energy Multiplier'!Y$1),0)</f>
        <v>0</v>
      </c>
      <c r="Z6" s="133">
        <f>$C6*VLOOKUP($A6,'Non-energy Multiplier'!$A$1:$AQ$44,COLUMN('Non-energy Multiplier'!Z$1),0)</f>
        <v>0</v>
      </c>
      <c r="AA6" s="133">
        <f>$C6*VLOOKUP($A6,'Non-energy Multiplier'!$A$1:$AQ$44,COLUMN('Non-energy Multiplier'!AA$1),0)</f>
        <v>0</v>
      </c>
      <c r="AB6" s="133">
        <f>$C6*VLOOKUP($A6,'Non-energy Multiplier'!$A$1:$AQ$44,COLUMN('Non-energy Multiplier'!AB$1),0)</f>
        <v>0</v>
      </c>
      <c r="AC6" s="133">
        <f>$C6*VLOOKUP($A6,'Non-energy Multiplier'!$A$1:$AQ$44,COLUMN('Non-energy Multiplier'!AC$1),0)</f>
        <v>0</v>
      </c>
      <c r="AD6" s="133">
        <f>$C6*VLOOKUP($A6,'Non-energy Multiplier'!$A$1:$AQ$44,COLUMN('Non-energy Multiplier'!AD$1),0)</f>
        <v>0</v>
      </c>
      <c r="AE6" s="133">
        <f>$C6*VLOOKUP($A6,'Non-energy Multiplier'!$A$1:$AQ$44,COLUMN('Non-energy Multiplier'!AE$1),0)</f>
        <v>0</v>
      </c>
      <c r="AF6" s="133">
        <f>$C6*VLOOKUP($A6,'Non-energy Multiplier'!$A$1:$AQ$44,COLUMN('Non-energy Multiplier'!AF$1),0)</f>
        <v>0</v>
      </c>
      <c r="AG6" s="133">
        <f>$C6*VLOOKUP($A6,'Non-energy Multiplier'!$A$1:$AQ$44,COLUMN('Non-energy Multiplier'!AG$1),0)</f>
        <v>0</v>
      </c>
      <c r="AH6" s="133">
        <f>$C6*VLOOKUP($A6,'Non-energy Multiplier'!$A$1:$AQ$44,COLUMN('Non-energy Multiplier'!AH$1),0)</f>
        <v>0</v>
      </c>
      <c r="AI6" s="133">
        <f>$C6*VLOOKUP($A6,'Non-energy Multiplier'!$A$1:$AQ$44,COLUMN('Non-energy Multiplier'!AI$1),0)</f>
        <v>0</v>
      </c>
      <c r="AJ6" s="133">
        <f>$C6*VLOOKUP($A6,'Non-energy Multiplier'!$A$1:$AQ$44,COLUMN('Non-energy Multiplier'!AJ$1),0)</f>
        <v>0</v>
      </c>
      <c r="AK6" s="133">
        <f>$C6*VLOOKUP($A6,'Non-energy Multiplier'!$A$1:$AQ$44,COLUMN('Non-energy Multiplier'!AK$1),0)</f>
        <v>0</v>
      </c>
      <c r="AL6" s="133">
        <f>$C6*VLOOKUP($A6,'Non-energy Multiplier'!$A$1:$AQ$44,COLUMN('Non-energy Multiplier'!AL$1),0)</f>
        <v>0</v>
      </c>
      <c r="AM6" s="133">
        <f>$C6*VLOOKUP($A6,'Non-energy Multiplier'!$A$1:$AQ$44,COLUMN('Non-energy Multiplier'!AM$1),0)</f>
        <v>0</v>
      </c>
      <c r="AN6" s="133">
        <f>$C6*VLOOKUP($A6,'Non-energy Multiplier'!$A$1:$AQ$44,COLUMN('Non-energy Multiplier'!AN$1),0)</f>
        <v>0</v>
      </c>
      <c r="AO6" s="133">
        <f>$C6*VLOOKUP($A6,'Non-energy Multiplier'!$A$1:$AQ$44,COLUMN('Non-energy Multiplier'!AO$1),0)</f>
        <v>0</v>
      </c>
      <c r="AP6" s="133">
        <f>$C6*VLOOKUP($A6,'Non-energy Multiplier'!$A$1:$AQ$44,COLUMN('Non-energy Multiplier'!AP$1),0)</f>
        <v>0</v>
      </c>
      <c r="AQ6" s="133">
        <f>$C6*VLOOKUP($A6,'Non-energy Multiplier'!$A$1:$AQ$44,COLUMN('Non-energy Multiplier'!AQ$1),0)</f>
        <v>0</v>
      </c>
      <c r="AR6" s="133" t="str">
        <f>VLOOKUP($A6,'Sector Match'!$A$1:$B$43,2,0)</f>
        <v>other mining and quarrying 07T08</v>
      </c>
    </row>
    <row r="7" spans="1:44" x14ac:dyDescent="0.2">
      <c r="A7" s="12" t="s">
        <v>6</v>
      </c>
      <c r="B7" s="133">
        <f>'Non-energy Use 2019'!G120</f>
        <v>0</v>
      </c>
      <c r="C7" s="133">
        <f>'Non-energy Use 2020'!G119</f>
        <v>0</v>
      </c>
      <c r="D7" s="133">
        <f>$C7*VLOOKUP($A7,'Non-energy Multiplier'!$A$1:$AQ$44,COLUMN('Non-energy Multiplier'!D$1),0)</f>
        <v>0</v>
      </c>
      <c r="E7" s="133">
        <f>$C7*VLOOKUP($A7,'Non-energy Multiplier'!$A$1:$AQ$44,COLUMN('Non-energy Multiplier'!E$1),0)</f>
        <v>0</v>
      </c>
      <c r="F7" s="133">
        <f>$C7*VLOOKUP($A7,'Non-energy Multiplier'!$A$1:$AQ$44,COLUMN('Non-energy Multiplier'!F$1),0)</f>
        <v>0</v>
      </c>
      <c r="G7" s="133">
        <f>$C7*VLOOKUP($A7,'Non-energy Multiplier'!$A$1:$AQ$44,COLUMN('Non-energy Multiplier'!G$1),0)</f>
        <v>0</v>
      </c>
      <c r="H7" s="133">
        <f>$C7*VLOOKUP($A7,'Non-energy Multiplier'!$A$1:$AQ$44,COLUMN('Non-energy Multiplier'!H$1),0)</f>
        <v>0</v>
      </c>
      <c r="I7" s="133">
        <f>$C7*VLOOKUP($A7,'Non-energy Multiplier'!$A$1:$AQ$44,COLUMN('Non-energy Multiplier'!I$1),0)</f>
        <v>0</v>
      </c>
      <c r="J7" s="133">
        <f>$C7*VLOOKUP($A7,'Non-energy Multiplier'!$A$1:$AQ$44,COLUMN('Non-energy Multiplier'!J$1),0)</f>
        <v>0</v>
      </c>
      <c r="K7" s="133">
        <f>$C7*VLOOKUP($A7,'Non-energy Multiplier'!$A$1:$AQ$44,COLUMN('Non-energy Multiplier'!K$1),0)</f>
        <v>0</v>
      </c>
      <c r="L7" s="133">
        <f>$C7*VLOOKUP($A7,'Non-energy Multiplier'!$A$1:$AQ$44,COLUMN('Non-energy Multiplier'!L$1),0)</f>
        <v>0</v>
      </c>
      <c r="M7" s="133">
        <f>$C7*VLOOKUP($A7,'Non-energy Multiplier'!$A$1:$AQ$44,COLUMN('Non-energy Multiplier'!M$1),0)</f>
        <v>0</v>
      </c>
      <c r="N7" s="133">
        <f>$C7*VLOOKUP($A7,'Non-energy Multiplier'!$A$1:$AQ$44,COLUMN('Non-energy Multiplier'!N$1),0)</f>
        <v>0</v>
      </c>
      <c r="O7" s="133">
        <f>$C7*VLOOKUP($A7,'Non-energy Multiplier'!$A$1:$AQ$44,COLUMN('Non-energy Multiplier'!O$1),0)</f>
        <v>0</v>
      </c>
      <c r="P7" s="133">
        <f>$C7*VLOOKUP($A7,'Non-energy Multiplier'!$A$1:$AQ$44,COLUMN('Non-energy Multiplier'!P$1),0)</f>
        <v>0</v>
      </c>
      <c r="Q7" s="133">
        <f>$C7*VLOOKUP($A7,'Non-energy Multiplier'!$A$1:$AQ$44,COLUMN('Non-energy Multiplier'!Q$1),0)</f>
        <v>0</v>
      </c>
      <c r="R7" s="133">
        <f>$C7*VLOOKUP($A7,'Non-energy Multiplier'!$A$1:$AQ$44,COLUMN('Non-energy Multiplier'!R$1),0)</f>
        <v>0</v>
      </c>
      <c r="S7" s="133">
        <f>$C7*VLOOKUP($A7,'Non-energy Multiplier'!$A$1:$AQ$44,COLUMN('Non-energy Multiplier'!S$1),0)</f>
        <v>0</v>
      </c>
      <c r="T7" s="133">
        <f>$C7*VLOOKUP($A7,'Non-energy Multiplier'!$A$1:$AQ$44,COLUMN('Non-energy Multiplier'!T$1),0)</f>
        <v>0</v>
      </c>
      <c r="U7" s="133">
        <f>$C7*VLOOKUP($A7,'Non-energy Multiplier'!$A$1:$AQ$44,COLUMN('Non-energy Multiplier'!U$1),0)</f>
        <v>0</v>
      </c>
      <c r="V7" s="133">
        <f>$C7*VLOOKUP($A7,'Non-energy Multiplier'!$A$1:$AQ$44,COLUMN('Non-energy Multiplier'!V$1),0)</f>
        <v>0</v>
      </c>
      <c r="W7" s="133">
        <f>$C7*VLOOKUP($A7,'Non-energy Multiplier'!$A$1:$AQ$44,COLUMN('Non-energy Multiplier'!W$1),0)</f>
        <v>0</v>
      </c>
      <c r="X7" s="133">
        <f>$C7*VLOOKUP($A7,'Non-energy Multiplier'!$A$1:$AQ$44,COLUMN('Non-energy Multiplier'!X$1),0)</f>
        <v>0</v>
      </c>
      <c r="Y7" s="133">
        <f>$C7*VLOOKUP($A7,'Non-energy Multiplier'!$A$1:$AQ$44,COLUMN('Non-energy Multiplier'!Y$1),0)</f>
        <v>0</v>
      </c>
      <c r="Z7" s="133">
        <f>$C7*VLOOKUP($A7,'Non-energy Multiplier'!$A$1:$AQ$44,COLUMN('Non-energy Multiplier'!Z$1),0)</f>
        <v>0</v>
      </c>
      <c r="AA7" s="133">
        <f>$C7*VLOOKUP($A7,'Non-energy Multiplier'!$A$1:$AQ$44,COLUMN('Non-energy Multiplier'!AA$1),0)</f>
        <v>0</v>
      </c>
      <c r="AB7" s="133">
        <f>$C7*VLOOKUP($A7,'Non-energy Multiplier'!$A$1:$AQ$44,COLUMN('Non-energy Multiplier'!AB$1),0)</f>
        <v>0</v>
      </c>
      <c r="AC7" s="133">
        <f>$C7*VLOOKUP($A7,'Non-energy Multiplier'!$A$1:$AQ$44,COLUMN('Non-energy Multiplier'!AC$1),0)</f>
        <v>0</v>
      </c>
      <c r="AD7" s="133">
        <f>$C7*VLOOKUP($A7,'Non-energy Multiplier'!$A$1:$AQ$44,COLUMN('Non-energy Multiplier'!AD$1),0)</f>
        <v>0</v>
      </c>
      <c r="AE7" s="133">
        <f>$C7*VLOOKUP($A7,'Non-energy Multiplier'!$A$1:$AQ$44,COLUMN('Non-energy Multiplier'!AE$1),0)</f>
        <v>0</v>
      </c>
      <c r="AF7" s="133">
        <f>$C7*VLOOKUP($A7,'Non-energy Multiplier'!$A$1:$AQ$44,COLUMN('Non-energy Multiplier'!AF$1),0)</f>
        <v>0</v>
      </c>
      <c r="AG7" s="133">
        <f>$C7*VLOOKUP($A7,'Non-energy Multiplier'!$A$1:$AQ$44,COLUMN('Non-energy Multiplier'!AG$1),0)</f>
        <v>0</v>
      </c>
      <c r="AH7" s="133">
        <f>$C7*VLOOKUP($A7,'Non-energy Multiplier'!$A$1:$AQ$44,COLUMN('Non-energy Multiplier'!AH$1),0)</f>
        <v>0</v>
      </c>
      <c r="AI7" s="133">
        <f>$C7*VLOOKUP($A7,'Non-energy Multiplier'!$A$1:$AQ$44,COLUMN('Non-energy Multiplier'!AI$1),0)</f>
        <v>0</v>
      </c>
      <c r="AJ7" s="133">
        <f>$C7*VLOOKUP($A7,'Non-energy Multiplier'!$A$1:$AQ$44,COLUMN('Non-energy Multiplier'!AJ$1),0)</f>
        <v>0</v>
      </c>
      <c r="AK7" s="133">
        <f>$C7*VLOOKUP($A7,'Non-energy Multiplier'!$A$1:$AQ$44,COLUMN('Non-energy Multiplier'!AK$1),0)</f>
        <v>0</v>
      </c>
      <c r="AL7" s="133">
        <f>$C7*VLOOKUP($A7,'Non-energy Multiplier'!$A$1:$AQ$44,COLUMN('Non-energy Multiplier'!AL$1),0)</f>
        <v>0</v>
      </c>
      <c r="AM7" s="133">
        <f>$C7*VLOOKUP($A7,'Non-energy Multiplier'!$A$1:$AQ$44,COLUMN('Non-energy Multiplier'!AM$1),0)</f>
        <v>0</v>
      </c>
      <c r="AN7" s="133">
        <f>$C7*VLOOKUP($A7,'Non-energy Multiplier'!$A$1:$AQ$44,COLUMN('Non-energy Multiplier'!AN$1),0)</f>
        <v>0</v>
      </c>
      <c r="AO7" s="133">
        <f>$C7*VLOOKUP($A7,'Non-energy Multiplier'!$A$1:$AQ$44,COLUMN('Non-energy Multiplier'!AO$1),0)</f>
        <v>0</v>
      </c>
      <c r="AP7" s="133">
        <f>$C7*VLOOKUP($A7,'Non-energy Multiplier'!$A$1:$AQ$44,COLUMN('Non-energy Multiplier'!AP$1),0)</f>
        <v>0</v>
      </c>
      <c r="AQ7" s="133">
        <f>$C7*VLOOKUP($A7,'Non-energy Multiplier'!$A$1:$AQ$44,COLUMN('Non-energy Multiplier'!AQ$1),0)</f>
        <v>0</v>
      </c>
      <c r="AR7" s="133" t="str">
        <f>VLOOKUP($A7,'Sector Match'!$A$1:$B$43,2,0)</f>
        <v>other mining and quarrying 07T08</v>
      </c>
    </row>
    <row r="8" spans="1:44" x14ac:dyDescent="0.2">
      <c r="A8" s="12" t="s">
        <v>7</v>
      </c>
      <c r="B8" s="133">
        <f>'Non-energy Use 2019'!G121</f>
        <v>0</v>
      </c>
      <c r="C8" s="133">
        <f>'Non-energy Use 2020'!G120</f>
        <v>0</v>
      </c>
      <c r="D8" s="133">
        <f>$C8*VLOOKUP($A8,'Non-energy Multiplier'!$A$1:$AQ$44,COLUMN('Non-energy Multiplier'!D$1),0)</f>
        <v>0</v>
      </c>
      <c r="E8" s="133">
        <f>$C8*VLOOKUP($A8,'Non-energy Multiplier'!$A$1:$AQ$44,COLUMN('Non-energy Multiplier'!E$1),0)</f>
        <v>0</v>
      </c>
      <c r="F8" s="133">
        <f>$C8*VLOOKUP($A8,'Non-energy Multiplier'!$A$1:$AQ$44,COLUMN('Non-energy Multiplier'!F$1),0)</f>
        <v>0</v>
      </c>
      <c r="G8" s="133">
        <f>$C8*VLOOKUP($A8,'Non-energy Multiplier'!$A$1:$AQ$44,COLUMN('Non-energy Multiplier'!G$1),0)</f>
        <v>0</v>
      </c>
      <c r="H8" s="133">
        <f>$C8*VLOOKUP($A8,'Non-energy Multiplier'!$A$1:$AQ$44,COLUMN('Non-energy Multiplier'!H$1),0)</f>
        <v>0</v>
      </c>
      <c r="I8" s="133">
        <f>$C8*VLOOKUP($A8,'Non-energy Multiplier'!$A$1:$AQ$44,COLUMN('Non-energy Multiplier'!I$1),0)</f>
        <v>0</v>
      </c>
      <c r="J8" s="133">
        <f>$C8*VLOOKUP($A8,'Non-energy Multiplier'!$A$1:$AQ$44,COLUMN('Non-energy Multiplier'!J$1),0)</f>
        <v>0</v>
      </c>
      <c r="K8" s="133">
        <f>$C8*VLOOKUP($A8,'Non-energy Multiplier'!$A$1:$AQ$44,COLUMN('Non-energy Multiplier'!K$1),0)</f>
        <v>0</v>
      </c>
      <c r="L8" s="133">
        <f>$C8*VLOOKUP($A8,'Non-energy Multiplier'!$A$1:$AQ$44,COLUMN('Non-energy Multiplier'!L$1),0)</f>
        <v>0</v>
      </c>
      <c r="M8" s="133">
        <f>$C8*VLOOKUP($A8,'Non-energy Multiplier'!$A$1:$AQ$44,COLUMN('Non-energy Multiplier'!M$1),0)</f>
        <v>0</v>
      </c>
      <c r="N8" s="133">
        <f>$C8*VLOOKUP($A8,'Non-energy Multiplier'!$A$1:$AQ$44,COLUMN('Non-energy Multiplier'!N$1),0)</f>
        <v>0</v>
      </c>
      <c r="O8" s="133">
        <f>$C8*VLOOKUP($A8,'Non-energy Multiplier'!$A$1:$AQ$44,COLUMN('Non-energy Multiplier'!O$1),0)</f>
        <v>0</v>
      </c>
      <c r="P8" s="133">
        <f>$C8*VLOOKUP($A8,'Non-energy Multiplier'!$A$1:$AQ$44,COLUMN('Non-energy Multiplier'!P$1),0)</f>
        <v>0</v>
      </c>
      <c r="Q8" s="133">
        <f>$C8*VLOOKUP($A8,'Non-energy Multiplier'!$A$1:$AQ$44,COLUMN('Non-energy Multiplier'!Q$1),0)</f>
        <v>0</v>
      </c>
      <c r="R8" s="133">
        <f>$C8*VLOOKUP($A8,'Non-energy Multiplier'!$A$1:$AQ$44,COLUMN('Non-energy Multiplier'!R$1),0)</f>
        <v>0</v>
      </c>
      <c r="S8" s="133">
        <f>$C8*VLOOKUP($A8,'Non-energy Multiplier'!$A$1:$AQ$44,COLUMN('Non-energy Multiplier'!S$1),0)</f>
        <v>0</v>
      </c>
      <c r="T8" s="133">
        <f>$C8*VLOOKUP($A8,'Non-energy Multiplier'!$A$1:$AQ$44,COLUMN('Non-energy Multiplier'!T$1),0)</f>
        <v>0</v>
      </c>
      <c r="U8" s="133">
        <f>$C8*VLOOKUP($A8,'Non-energy Multiplier'!$A$1:$AQ$44,COLUMN('Non-energy Multiplier'!U$1),0)</f>
        <v>0</v>
      </c>
      <c r="V8" s="133">
        <f>$C8*VLOOKUP($A8,'Non-energy Multiplier'!$A$1:$AQ$44,COLUMN('Non-energy Multiplier'!V$1),0)</f>
        <v>0</v>
      </c>
      <c r="W8" s="133">
        <f>$C8*VLOOKUP($A8,'Non-energy Multiplier'!$A$1:$AQ$44,COLUMN('Non-energy Multiplier'!W$1),0)</f>
        <v>0</v>
      </c>
      <c r="X8" s="133">
        <f>$C8*VLOOKUP($A8,'Non-energy Multiplier'!$A$1:$AQ$44,COLUMN('Non-energy Multiplier'!X$1),0)</f>
        <v>0</v>
      </c>
      <c r="Y8" s="133">
        <f>$C8*VLOOKUP($A8,'Non-energy Multiplier'!$A$1:$AQ$44,COLUMN('Non-energy Multiplier'!Y$1),0)</f>
        <v>0</v>
      </c>
      <c r="Z8" s="133">
        <f>$C8*VLOOKUP($A8,'Non-energy Multiplier'!$A$1:$AQ$44,COLUMN('Non-energy Multiplier'!Z$1),0)</f>
        <v>0</v>
      </c>
      <c r="AA8" s="133">
        <f>$C8*VLOOKUP($A8,'Non-energy Multiplier'!$A$1:$AQ$44,COLUMN('Non-energy Multiplier'!AA$1),0)</f>
        <v>0</v>
      </c>
      <c r="AB8" s="133">
        <f>$C8*VLOOKUP($A8,'Non-energy Multiplier'!$A$1:$AQ$44,COLUMN('Non-energy Multiplier'!AB$1),0)</f>
        <v>0</v>
      </c>
      <c r="AC8" s="133">
        <f>$C8*VLOOKUP($A8,'Non-energy Multiplier'!$A$1:$AQ$44,COLUMN('Non-energy Multiplier'!AC$1),0)</f>
        <v>0</v>
      </c>
      <c r="AD8" s="133">
        <f>$C8*VLOOKUP($A8,'Non-energy Multiplier'!$A$1:$AQ$44,COLUMN('Non-energy Multiplier'!AD$1),0)</f>
        <v>0</v>
      </c>
      <c r="AE8" s="133">
        <f>$C8*VLOOKUP($A8,'Non-energy Multiplier'!$A$1:$AQ$44,COLUMN('Non-energy Multiplier'!AE$1),0)</f>
        <v>0</v>
      </c>
      <c r="AF8" s="133">
        <f>$C8*VLOOKUP($A8,'Non-energy Multiplier'!$A$1:$AQ$44,COLUMN('Non-energy Multiplier'!AF$1),0)</f>
        <v>0</v>
      </c>
      <c r="AG8" s="133">
        <f>$C8*VLOOKUP($A8,'Non-energy Multiplier'!$A$1:$AQ$44,COLUMN('Non-energy Multiplier'!AG$1),0)</f>
        <v>0</v>
      </c>
      <c r="AH8" s="133">
        <f>$C8*VLOOKUP($A8,'Non-energy Multiplier'!$A$1:$AQ$44,COLUMN('Non-energy Multiplier'!AH$1),0)</f>
        <v>0</v>
      </c>
      <c r="AI8" s="133">
        <f>$C8*VLOOKUP($A8,'Non-energy Multiplier'!$A$1:$AQ$44,COLUMN('Non-energy Multiplier'!AI$1),0)</f>
        <v>0</v>
      </c>
      <c r="AJ8" s="133">
        <f>$C8*VLOOKUP($A8,'Non-energy Multiplier'!$A$1:$AQ$44,COLUMN('Non-energy Multiplier'!AJ$1),0)</f>
        <v>0</v>
      </c>
      <c r="AK8" s="133">
        <f>$C8*VLOOKUP($A8,'Non-energy Multiplier'!$A$1:$AQ$44,COLUMN('Non-energy Multiplier'!AK$1),0)</f>
        <v>0</v>
      </c>
      <c r="AL8" s="133">
        <f>$C8*VLOOKUP($A8,'Non-energy Multiplier'!$A$1:$AQ$44,COLUMN('Non-energy Multiplier'!AL$1),0)</f>
        <v>0</v>
      </c>
      <c r="AM8" s="133">
        <f>$C8*VLOOKUP($A8,'Non-energy Multiplier'!$A$1:$AQ$44,COLUMN('Non-energy Multiplier'!AM$1),0)</f>
        <v>0</v>
      </c>
      <c r="AN8" s="133">
        <f>$C8*VLOOKUP($A8,'Non-energy Multiplier'!$A$1:$AQ$44,COLUMN('Non-energy Multiplier'!AN$1),0)</f>
        <v>0</v>
      </c>
      <c r="AO8" s="133">
        <f>$C8*VLOOKUP($A8,'Non-energy Multiplier'!$A$1:$AQ$44,COLUMN('Non-energy Multiplier'!AO$1),0)</f>
        <v>0</v>
      </c>
      <c r="AP8" s="133">
        <f>$C8*VLOOKUP($A8,'Non-energy Multiplier'!$A$1:$AQ$44,COLUMN('Non-energy Multiplier'!AP$1),0)</f>
        <v>0</v>
      </c>
      <c r="AQ8" s="133">
        <f>$C8*VLOOKUP($A8,'Non-energy Multiplier'!$A$1:$AQ$44,COLUMN('Non-energy Multiplier'!AQ$1),0)</f>
        <v>0</v>
      </c>
      <c r="AR8" s="133" t="str">
        <f>VLOOKUP($A8,'Sector Match'!$A$1:$B$43,2,0)</f>
        <v>Mining Support Service Activities 09</v>
      </c>
    </row>
    <row r="9" spans="1:44" x14ac:dyDescent="0.2">
      <c r="A9" s="12" t="s">
        <v>8</v>
      </c>
      <c r="B9" s="133">
        <f>'Non-energy Use 2019'!G122</f>
        <v>0</v>
      </c>
      <c r="C9" s="133">
        <f>'Non-energy Use 2020'!G121</f>
        <v>0</v>
      </c>
      <c r="D9" s="133">
        <f>$C9*VLOOKUP($A9,'Non-energy Multiplier'!$A$1:$AQ$44,COLUMN('Non-energy Multiplier'!D$1),0)</f>
        <v>0</v>
      </c>
      <c r="E9" s="133">
        <f>$C9*VLOOKUP($A9,'Non-energy Multiplier'!$A$1:$AQ$44,COLUMN('Non-energy Multiplier'!E$1),0)</f>
        <v>0</v>
      </c>
      <c r="F9" s="133">
        <f>$C9*VLOOKUP($A9,'Non-energy Multiplier'!$A$1:$AQ$44,COLUMN('Non-energy Multiplier'!F$1),0)</f>
        <v>0</v>
      </c>
      <c r="G9" s="133">
        <f>$C9*VLOOKUP($A9,'Non-energy Multiplier'!$A$1:$AQ$44,COLUMN('Non-energy Multiplier'!G$1),0)</f>
        <v>0</v>
      </c>
      <c r="H9" s="133">
        <f>$C9*VLOOKUP($A9,'Non-energy Multiplier'!$A$1:$AQ$44,COLUMN('Non-energy Multiplier'!H$1),0)</f>
        <v>0</v>
      </c>
      <c r="I9" s="133">
        <f>$C9*VLOOKUP($A9,'Non-energy Multiplier'!$A$1:$AQ$44,COLUMN('Non-energy Multiplier'!I$1),0)</f>
        <v>0</v>
      </c>
      <c r="J9" s="133">
        <f>$C9*VLOOKUP($A9,'Non-energy Multiplier'!$A$1:$AQ$44,COLUMN('Non-energy Multiplier'!J$1),0)</f>
        <v>0</v>
      </c>
      <c r="K9" s="133">
        <f>$C9*VLOOKUP($A9,'Non-energy Multiplier'!$A$1:$AQ$44,COLUMN('Non-energy Multiplier'!K$1),0)</f>
        <v>0</v>
      </c>
      <c r="L9" s="133">
        <f>$C9*VLOOKUP($A9,'Non-energy Multiplier'!$A$1:$AQ$44,COLUMN('Non-energy Multiplier'!L$1),0)</f>
        <v>0</v>
      </c>
      <c r="M9" s="133">
        <f>$C9*VLOOKUP($A9,'Non-energy Multiplier'!$A$1:$AQ$44,COLUMN('Non-energy Multiplier'!M$1),0)</f>
        <v>0</v>
      </c>
      <c r="N9" s="133">
        <f>$C9*VLOOKUP($A9,'Non-energy Multiplier'!$A$1:$AQ$44,COLUMN('Non-energy Multiplier'!N$1),0)</f>
        <v>0</v>
      </c>
      <c r="O9" s="133">
        <f>$C9*VLOOKUP($A9,'Non-energy Multiplier'!$A$1:$AQ$44,COLUMN('Non-energy Multiplier'!O$1),0)</f>
        <v>0</v>
      </c>
      <c r="P9" s="133">
        <f>$C9*VLOOKUP($A9,'Non-energy Multiplier'!$A$1:$AQ$44,COLUMN('Non-energy Multiplier'!P$1),0)</f>
        <v>0</v>
      </c>
      <c r="Q9" s="133">
        <f>$C9*VLOOKUP($A9,'Non-energy Multiplier'!$A$1:$AQ$44,COLUMN('Non-energy Multiplier'!Q$1),0)</f>
        <v>0</v>
      </c>
      <c r="R9" s="133">
        <f>$C9*VLOOKUP($A9,'Non-energy Multiplier'!$A$1:$AQ$44,COLUMN('Non-energy Multiplier'!R$1),0)</f>
        <v>0</v>
      </c>
      <c r="S9" s="133">
        <f>$C9*VLOOKUP($A9,'Non-energy Multiplier'!$A$1:$AQ$44,COLUMN('Non-energy Multiplier'!S$1),0)</f>
        <v>0</v>
      </c>
      <c r="T9" s="133">
        <f>$C9*VLOOKUP($A9,'Non-energy Multiplier'!$A$1:$AQ$44,COLUMN('Non-energy Multiplier'!T$1),0)</f>
        <v>0</v>
      </c>
      <c r="U9" s="133">
        <f>$C9*VLOOKUP($A9,'Non-energy Multiplier'!$A$1:$AQ$44,COLUMN('Non-energy Multiplier'!U$1),0)</f>
        <v>0</v>
      </c>
      <c r="V9" s="133">
        <f>$C9*VLOOKUP($A9,'Non-energy Multiplier'!$A$1:$AQ$44,COLUMN('Non-energy Multiplier'!V$1),0)</f>
        <v>0</v>
      </c>
      <c r="W9" s="133">
        <f>$C9*VLOOKUP($A9,'Non-energy Multiplier'!$A$1:$AQ$44,COLUMN('Non-energy Multiplier'!W$1),0)</f>
        <v>0</v>
      </c>
      <c r="X9" s="133">
        <f>$C9*VLOOKUP($A9,'Non-energy Multiplier'!$A$1:$AQ$44,COLUMN('Non-energy Multiplier'!X$1),0)</f>
        <v>0</v>
      </c>
      <c r="Y9" s="133">
        <f>$C9*VLOOKUP($A9,'Non-energy Multiplier'!$A$1:$AQ$44,COLUMN('Non-energy Multiplier'!Y$1),0)</f>
        <v>0</v>
      </c>
      <c r="Z9" s="133">
        <f>$C9*VLOOKUP($A9,'Non-energy Multiplier'!$A$1:$AQ$44,COLUMN('Non-energy Multiplier'!Z$1),0)</f>
        <v>0</v>
      </c>
      <c r="AA9" s="133">
        <f>$C9*VLOOKUP($A9,'Non-energy Multiplier'!$A$1:$AQ$44,COLUMN('Non-energy Multiplier'!AA$1),0)</f>
        <v>0</v>
      </c>
      <c r="AB9" s="133">
        <f>$C9*VLOOKUP($A9,'Non-energy Multiplier'!$A$1:$AQ$44,COLUMN('Non-energy Multiplier'!AB$1),0)</f>
        <v>0</v>
      </c>
      <c r="AC9" s="133">
        <f>$C9*VLOOKUP($A9,'Non-energy Multiplier'!$A$1:$AQ$44,COLUMN('Non-energy Multiplier'!AC$1),0)</f>
        <v>0</v>
      </c>
      <c r="AD9" s="133">
        <f>$C9*VLOOKUP($A9,'Non-energy Multiplier'!$A$1:$AQ$44,COLUMN('Non-energy Multiplier'!AD$1),0)</f>
        <v>0</v>
      </c>
      <c r="AE9" s="133">
        <f>$C9*VLOOKUP($A9,'Non-energy Multiplier'!$A$1:$AQ$44,COLUMN('Non-energy Multiplier'!AE$1),0)</f>
        <v>0</v>
      </c>
      <c r="AF9" s="133">
        <f>$C9*VLOOKUP($A9,'Non-energy Multiplier'!$A$1:$AQ$44,COLUMN('Non-energy Multiplier'!AF$1),0)</f>
        <v>0</v>
      </c>
      <c r="AG9" s="133">
        <f>$C9*VLOOKUP($A9,'Non-energy Multiplier'!$A$1:$AQ$44,COLUMN('Non-energy Multiplier'!AG$1),0)</f>
        <v>0</v>
      </c>
      <c r="AH9" s="133">
        <f>$C9*VLOOKUP($A9,'Non-energy Multiplier'!$A$1:$AQ$44,COLUMN('Non-energy Multiplier'!AH$1),0)</f>
        <v>0</v>
      </c>
      <c r="AI9" s="133">
        <f>$C9*VLOOKUP($A9,'Non-energy Multiplier'!$A$1:$AQ$44,COLUMN('Non-energy Multiplier'!AI$1),0)</f>
        <v>0</v>
      </c>
      <c r="AJ9" s="133">
        <f>$C9*VLOOKUP($A9,'Non-energy Multiplier'!$A$1:$AQ$44,COLUMN('Non-energy Multiplier'!AJ$1),0)</f>
        <v>0</v>
      </c>
      <c r="AK9" s="133">
        <f>$C9*VLOOKUP($A9,'Non-energy Multiplier'!$A$1:$AQ$44,COLUMN('Non-energy Multiplier'!AK$1),0)</f>
        <v>0</v>
      </c>
      <c r="AL9" s="133">
        <f>$C9*VLOOKUP($A9,'Non-energy Multiplier'!$A$1:$AQ$44,COLUMN('Non-energy Multiplier'!AL$1),0)</f>
        <v>0</v>
      </c>
      <c r="AM9" s="133">
        <f>$C9*VLOOKUP($A9,'Non-energy Multiplier'!$A$1:$AQ$44,COLUMN('Non-energy Multiplier'!AM$1),0)</f>
        <v>0</v>
      </c>
      <c r="AN9" s="133">
        <f>$C9*VLOOKUP($A9,'Non-energy Multiplier'!$A$1:$AQ$44,COLUMN('Non-energy Multiplier'!AN$1),0)</f>
        <v>0</v>
      </c>
      <c r="AO9" s="133">
        <f>$C9*VLOOKUP($A9,'Non-energy Multiplier'!$A$1:$AQ$44,COLUMN('Non-energy Multiplier'!AO$1),0)</f>
        <v>0</v>
      </c>
      <c r="AP9" s="133">
        <f>$C9*VLOOKUP($A9,'Non-energy Multiplier'!$A$1:$AQ$44,COLUMN('Non-energy Multiplier'!AP$1),0)</f>
        <v>0</v>
      </c>
      <c r="AQ9" s="133">
        <f>$C9*VLOOKUP($A9,'Non-energy Multiplier'!$A$1:$AQ$44,COLUMN('Non-energy Multiplier'!AQ$1),0)</f>
        <v>0</v>
      </c>
      <c r="AR9" s="133" t="str">
        <f>VLOOKUP($A9,'Sector Match'!$A$1:$B$43,2,0)</f>
        <v>Mining Support Service Activities 09</v>
      </c>
    </row>
    <row r="10" spans="1:44" x14ac:dyDescent="0.2">
      <c r="A10" s="12" t="s">
        <v>9</v>
      </c>
      <c r="B10" s="133">
        <f>'Non-energy Use 2019'!G123</f>
        <v>0</v>
      </c>
      <c r="C10" s="133">
        <f>'Non-energy Use 2020'!G122</f>
        <v>0</v>
      </c>
      <c r="D10" s="133">
        <f>$C10*VLOOKUP($A10,'Non-energy Multiplier'!$A$1:$AQ$44,COLUMN('Non-energy Multiplier'!D$1),0)</f>
        <v>0</v>
      </c>
      <c r="E10" s="133">
        <f>$C10*VLOOKUP($A10,'Non-energy Multiplier'!$A$1:$AQ$44,COLUMN('Non-energy Multiplier'!E$1),0)</f>
        <v>0</v>
      </c>
      <c r="F10" s="133">
        <f>$C10*VLOOKUP($A10,'Non-energy Multiplier'!$A$1:$AQ$44,COLUMN('Non-energy Multiplier'!F$1),0)</f>
        <v>0</v>
      </c>
      <c r="G10" s="133">
        <f>$C10*VLOOKUP($A10,'Non-energy Multiplier'!$A$1:$AQ$44,COLUMN('Non-energy Multiplier'!G$1),0)</f>
        <v>0</v>
      </c>
      <c r="H10" s="133">
        <f>$C10*VLOOKUP($A10,'Non-energy Multiplier'!$A$1:$AQ$44,COLUMN('Non-energy Multiplier'!H$1),0)</f>
        <v>0</v>
      </c>
      <c r="I10" s="133">
        <f>$C10*VLOOKUP($A10,'Non-energy Multiplier'!$A$1:$AQ$44,COLUMN('Non-energy Multiplier'!I$1),0)</f>
        <v>0</v>
      </c>
      <c r="J10" s="133">
        <f>$C10*VLOOKUP($A10,'Non-energy Multiplier'!$A$1:$AQ$44,COLUMN('Non-energy Multiplier'!J$1),0)</f>
        <v>0</v>
      </c>
      <c r="K10" s="133">
        <f>$C10*VLOOKUP($A10,'Non-energy Multiplier'!$A$1:$AQ$44,COLUMN('Non-energy Multiplier'!K$1),0)</f>
        <v>0</v>
      </c>
      <c r="L10" s="133">
        <f>$C10*VLOOKUP($A10,'Non-energy Multiplier'!$A$1:$AQ$44,COLUMN('Non-energy Multiplier'!L$1),0)</f>
        <v>0</v>
      </c>
      <c r="M10" s="133">
        <f>$C10*VLOOKUP($A10,'Non-energy Multiplier'!$A$1:$AQ$44,COLUMN('Non-energy Multiplier'!M$1),0)</f>
        <v>0</v>
      </c>
      <c r="N10" s="133">
        <f>$C10*VLOOKUP($A10,'Non-energy Multiplier'!$A$1:$AQ$44,COLUMN('Non-energy Multiplier'!N$1),0)</f>
        <v>0</v>
      </c>
      <c r="O10" s="133">
        <f>$C10*VLOOKUP($A10,'Non-energy Multiplier'!$A$1:$AQ$44,COLUMN('Non-energy Multiplier'!O$1),0)</f>
        <v>0</v>
      </c>
      <c r="P10" s="133">
        <f>$C10*VLOOKUP($A10,'Non-energy Multiplier'!$A$1:$AQ$44,COLUMN('Non-energy Multiplier'!P$1),0)</f>
        <v>0</v>
      </c>
      <c r="Q10" s="133">
        <f>$C10*VLOOKUP($A10,'Non-energy Multiplier'!$A$1:$AQ$44,COLUMN('Non-energy Multiplier'!Q$1),0)</f>
        <v>0</v>
      </c>
      <c r="R10" s="133">
        <f>$C10*VLOOKUP($A10,'Non-energy Multiplier'!$A$1:$AQ$44,COLUMN('Non-energy Multiplier'!R$1),0)</f>
        <v>0</v>
      </c>
      <c r="S10" s="133">
        <f>$C10*VLOOKUP($A10,'Non-energy Multiplier'!$A$1:$AQ$44,COLUMN('Non-energy Multiplier'!S$1),0)</f>
        <v>0</v>
      </c>
      <c r="T10" s="133">
        <f>$C10*VLOOKUP($A10,'Non-energy Multiplier'!$A$1:$AQ$44,COLUMN('Non-energy Multiplier'!T$1),0)</f>
        <v>0</v>
      </c>
      <c r="U10" s="133">
        <f>$C10*VLOOKUP($A10,'Non-energy Multiplier'!$A$1:$AQ$44,COLUMN('Non-energy Multiplier'!U$1),0)</f>
        <v>0</v>
      </c>
      <c r="V10" s="133">
        <f>$C10*VLOOKUP($A10,'Non-energy Multiplier'!$A$1:$AQ$44,COLUMN('Non-energy Multiplier'!V$1),0)</f>
        <v>0</v>
      </c>
      <c r="W10" s="133">
        <f>$C10*VLOOKUP($A10,'Non-energy Multiplier'!$A$1:$AQ$44,COLUMN('Non-energy Multiplier'!W$1),0)</f>
        <v>0</v>
      </c>
      <c r="X10" s="133">
        <f>$C10*VLOOKUP($A10,'Non-energy Multiplier'!$A$1:$AQ$44,COLUMN('Non-energy Multiplier'!X$1),0)</f>
        <v>0</v>
      </c>
      <c r="Y10" s="133">
        <f>$C10*VLOOKUP($A10,'Non-energy Multiplier'!$A$1:$AQ$44,COLUMN('Non-energy Multiplier'!Y$1),0)</f>
        <v>0</v>
      </c>
      <c r="Z10" s="133">
        <f>$C10*VLOOKUP($A10,'Non-energy Multiplier'!$A$1:$AQ$44,COLUMN('Non-energy Multiplier'!Z$1),0)</f>
        <v>0</v>
      </c>
      <c r="AA10" s="133">
        <f>$C10*VLOOKUP($A10,'Non-energy Multiplier'!$A$1:$AQ$44,COLUMN('Non-energy Multiplier'!AA$1),0)</f>
        <v>0</v>
      </c>
      <c r="AB10" s="133">
        <f>$C10*VLOOKUP($A10,'Non-energy Multiplier'!$A$1:$AQ$44,COLUMN('Non-energy Multiplier'!AB$1),0)</f>
        <v>0</v>
      </c>
      <c r="AC10" s="133">
        <f>$C10*VLOOKUP($A10,'Non-energy Multiplier'!$A$1:$AQ$44,COLUMN('Non-energy Multiplier'!AC$1),0)</f>
        <v>0</v>
      </c>
      <c r="AD10" s="133">
        <f>$C10*VLOOKUP($A10,'Non-energy Multiplier'!$A$1:$AQ$44,COLUMN('Non-energy Multiplier'!AD$1),0)</f>
        <v>0</v>
      </c>
      <c r="AE10" s="133">
        <f>$C10*VLOOKUP($A10,'Non-energy Multiplier'!$A$1:$AQ$44,COLUMN('Non-energy Multiplier'!AE$1),0)</f>
        <v>0</v>
      </c>
      <c r="AF10" s="133">
        <f>$C10*VLOOKUP($A10,'Non-energy Multiplier'!$A$1:$AQ$44,COLUMN('Non-energy Multiplier'!AF$1),0)</f>
        <v>0</v>
      </c>
      <c r="AG10" s="133">
        <f>$C10*VLOOKUP($A10,'Non-energy Multiplier'!$A$1:$AQ$44,COLUMN('Non-energy Multiplier'!AG$1),0)</f>
        <v>0</v>
      </c>
      <c r="AH10" s="133">
        <f>$C10*VLOOKUP($A10,'Non-energy Multiplier'!$A$1:$AQ$44,COLUMN('Non-energy Multiplier'!AH$1),0)</f>
        <v>0</v>
      </c>
      <c r="AI10" s="133">
        <f>$C10*VLOOKUP($A10,'Non-energy Multiplier'!$A$1:$AQ$44,COLUMN('Non-energy Multiplier'!AI$1),0)</f>
        <v>0</v>
      </c>
      <c r="AJ10" s="133">
        <f>$C10*VLOOKUP($A10,'Non-energy Multiplier'!$A$1:$AQ$44,COLUMN('Non-energy Multiplier'!AJ$1),0)</f>
        <v>0</v>
      </c>
      <c r="AK10" s="133">
        <f>$C10*VLOOKUP($A10,'Non-energy Multiplier'!$A$1:$AQ$44,COLUMN('Non-energy Multiplier'!AK$1),0)</f>
        <v>0</v>
      </c>
      <c r="AL10" s="133">
        <f>$C10*VLOOKUP($A10,'Non-energy Multiplier'!$A$1:$AQ$44,COLUMN('Non-energy Multiplier'!AL$1),0)</f>
        <v>0</v>
      </c>
      <c r="AM10" s="133">
        <f>$C10*VLOOKUP($A10,'Non-energy Multiplier'!$A$1:$AQ$44,COLUMN('Non-energy Multiplier'!AM$1),0)</f>
        <v>0</v>
      </c>
      <c r="AN10" s="133">
        <f>$C10*VLOOKUP($A10,'Non-energy Multiplier'!$A$1:$AQ$44,COLUMN('Non-energy Multiplier'!AN$1),0)</f>
        <v>0</v>
      </c>
      <c r="AO10" s="133">
        <f>$C10*VLOOKUP($A10,'Non-energy Multiplier'!$A$1:$AQ$44,COLUMN('Non-energy Multiplier'!AO$1),0)</f>
        <v>0</v>
      </c>
      <c r="AP10" s="133">
        <f>$C10*VLOOKUP($A10,'Non-energy Multiplier'!$A$1:$AQ$44,COLUMN('Non-energy Multiplier'!AP$1),0)</f>
        <v>0</v>
      </c>
      <c r="AQ10" s="133">
        <f>$C10*VLOOKUP($A10,'Non-energy Multiplier'!$A$1:$AQ$44,COLUMN('Non-energy Multiplier'!AQ$1),0)</f>
        <v>0</v>
      </c>
      <c r="AR10" s="133" t="str">
        <f>VLOOKUP($A10,'Sector Match'!$A$1:$B$43,2,0)</f>
        <v>food beverage and tobacco 10T12</v>
      </c>
    </row>
    <row r="11" spans="1:44" x14ac:dyDescent="0.2">
      <c r="A11" s="12" t="s">
        <v>10</v>
      </c>
      <c r="B11" s="133">
        <f>'Non-energy Use 2019'!G124</f>
        <v>153933962987.09198</v>
      </c>
      <c r="C11" s="133">
        <f>'Non-energy Use 2020'!G123</f>
        <v>0</v>
      </c>
      <c r="D11" s="133">
        <f>$C11*VLOOKUP($A11,'Non-energy Multiplier'!$A$1:$AQ$44,COLUMN('Non-energy Multiplier'!D$1),0)</f>
        <v>0</v>
      </c>
      <c r="E11" s="133">
        <f>$C11*VLOOKUP($A11,'Non-energy Multiplier'!$A$1:$AQ$44,COLUMN('Non-energy Multiplier'!E$1),0)</f>
        <v>0</v>
      </c>
      <c r="F11" s="133">
        <f>$C11*VLOOKUP($A11,'Non-energy Multiplier'!$A$1:$AQ$44,COLUMN('Non-energy Multiplier'!F$1),0)</f>
        <v>0</v>
      </c>
      <c r="G11" s="133">
        <f>$C11*VLOOKUP($A11,'Non-energy Multiplier'!$A$1:$AQ$44,COLUMN('Non-energy Multiplier'!G$1),0)</f>
        <v>0</v>
      </c>
      <c r="H11" s="133">
        <f>$C11*VLOOKUP($A11,'Non-energy Multiplier'!$A$1:$AQ$44,COLUMN('Non-energy Multiplier'!H$1),0)</f>
        <v>0</v>
      </c>
      <c r="I11" s="133">
        <f>$C11*VLOOKUP($A11,'Non-energy Multiplier'!$A$1:$AQ$44,COLUMN('Non-energy Multiplier'!I$1),0)</f>
        <v>0</v>
      </c>
      <c r="J11" s="133">
        <f>$C11*VLOOKUP($A11,'Non-energy Multiplier'!$A$1:$AQ$44,COLUMN('Non-energy Multiplier'!J$1),0)</f>
        <v>0</v>
      </c>
      <c r="K11" s="133">
        <f>$C11*VLOOKUP($A11,'Non-energy Multiplier'!$A$1:$AQ$44,COLUMN('Non-energy Multiplier'!K$1),0)</f>
        <v>0</v>
      </c>
      <c r="L11" s="133">
        <f>$C11*VLOOKUP($A11,'Non-energy Multiplier'!$A$1:$AQ$44,COLUMN('Non-energy Multiplier'!L$1),0)</f>
        <v>0</v>
      </c>
      <c r="M11" s="133">
        <f>$C11*VLOOKUP($A11,'Non-energy Multiplier'!$A$1:$AQ$44,COLUMN('Non-energy Multiplier'!M$1),0)</f>
        <v>0</v>
      </c>
      <c r="N11" s="133">
        <f>$C11*VLOOKUP($A11,'Non-energy Multiplier'!$A$1:$AQ$44,COLUMN('Non-energy Multiplier'!N$1),0)</f>
        <v>0</v>
      </c>
      <c r="O11" s="133">
        <f>$C11*VLOOKUP($A11,'Non-energy Multiplier'!$A$1:$AQ$44,COLUMN('Non-energy Multiplier'!O$1),0)</f>
        <v>0</v>
      </c>
      <c r="P11" s="133">
        <f>$C11*VLOOKUP($A11,'Non-energy Multiplier'!$A$1:$AQ$44,COLUMN('Non-energy Multiplier'!P$1),0)</f>
        <v>0</v>
      </c>
      <c r="Q11" s="133">
        <f>$C11*VLOOKUP($A11,'Non-energy Multiplier'!$A$1:$AQ$44,COLUMN('Non-energy Multiplier'!Q$1),0)</f>
        <v>0</v>
      </c>
      <c r="R11" s="133">
        <f>$C11*VLOOKUP($A11,'Non-energy Multiplier'!$A$1:$AQ$44,COLUMN('Non-energy Multiplier'!R$1),0)</f>
        <v>0</v>
      </c>
      <c r="S11" s="133">
        <f>$C11*VLOOKUP($A11,'Non-energy Multiplier'!$A$1:$AQ$44,COLUMN('Non-energy Multiplier'!S$1),0)</f>
        <v>0</v>
      </c>
      <c r="T11" s="133">
        <f>$C11*VLOOKUP($A11,'Non-energy Multiplier'!$A$1:$AQ$44,COLUMN('Non-energy Multiplier'!T$1),0)</f>
        <v>0</v>
      </c>
      <c r="U11" s="133">
        <f>$C11*VLOOKUP($A11,'Non-energy Multiplier'!$A$1:$AQ$44,COLUMN('Non-energy Multiplier'!U$1),0)</f>
        <v>0</v>
      </c>
      <c r="V11" s="133">
        <f>$C11*VLOOKUP($A11,'Non-energy Multiplier'!$A$1:$AQ$44,COLUMN('Non-energy Multiplier'!V$1),0)</f>
        <v>0</v>
      </c>
      <c r="W11" s="133">
        <f>$C11*VLOOKUP($A11,'Non-energy Multiplier'!$A$1:$AQ$44,COLUMN('Non-energy Multiplier'!W$1),0)</f>
        <v>0</v>
      </c>
      <c r="X11" s="133">
        <f>$C11*VLOOKUP($A11,'Non-energy Multiplier'!$A$1:$AQ$44,COLUMN('Non-energy Multiplier'!X$1),0)</f>
        <v>0</v>
      </c>
      <c r="Y11" s="133">
        <f>$C11*VLOOKUP($A11,'Non-energy Multiplier'!$A$1:$AQ$44,COLUMN('Non-energy Multiplier'!Y$1),0)</f>
        <v>0</v>
      </c>
      <c r="Z11" s="133">
        <f>$C11*VLOOKUP($A11,'Non-energy Multiplier'!$A$1:$AQ$44,COLUMN('Non-energy Multiplier'!Z$1),0)</f>
        <v>0</v>
      </c>
      <c r="AA11" s="133">
        <f>$C11*VLOOKUP($A11,'Non-energy Multiplier'!$A$1:$AQ$44,COLUMN('Non-energy Multiplier'!AA$1),0)</f>
        <v>0</v>
      </c>
      <c r="AB11" s="133">
        <f>$C11*VLOOKUP($A11,'Non-energy Multiplier'!$A$1:$AQ$44,COLUMN('Non-energy Multiplier'!AB$1),0)</f>
        <v>0</v>
      </c>
      <c r="AC11" s="133">
        <f>$C11*VLOOKUP($A11,'Non-energy Multiplier'!$A$1:$AQ$44,COLUMN('Non-energy Multiplier'!AC$1),0)</f>
        <v>0</v>
      </c>
      <c r="AD11" s="133">
        <f>$C11*VLOOKUP($A11,'Non-energy Multiplier'!$A$1:$AQ$44,COLUMN('Non-energy Multiplier'!AD$1),0)</f>
        <v>0</v>
      </c>
      <c r="AE11" s="133">
        <f>$C11*VLOOKUP($A11,'Non-energy Multiplier'!$A$1:$AQ$44,COLUMN('Non-energy Multiplier'!AE$1),0)</f>
        <v>0</v>
      </c>
      <c r="AF11" s="133">
        <f>$C11*VLOOKUP($A11,'Non-energy Multiplier'!$A$1:$AQ$44,COLUMN('Non-energy Multiplier'!AF$1),0)</f>
        <v>0</v>
      </c>
      <c r="AG11" s="133">
        <f>$C11*VLOOKUP($A11,'Non-energy Multiplier'!$A$1:$AQ$44,COLUMN('Non-energy Multiplier'!AG$1),0)</f>
        <v>0</v>
      </c>
      <c r="AH11" s="133">
        <f>$C11*VLOOKUP($A11,'Non-energy Multiplier'!$A$1:$AQ$44,COLUMN('Non-energy Multiplier'!AH$1),0)</f>
        <v>0</v>
      </c>
      <c r="AI11" s="133">
        <f>$C11*VLOOKUP($A11,'Non-energy Multiplier'!$A$1:$AQ$44,COLUMN('Non-energy Multiplier'!AI$1),0)</f>
        <v>0</v>
      </c>
      <c r="AJ11" s="133">
        <f>$C11*VLOOKUP($A11,'Non-energy Multiplier'!$A$1:$AQ$44,COLUMN('Non-energy Multiplier'!AJ$1),0)</f>
        <v>0</v>
      </c>
      <c r="AK11" s="133">
        <f>$C11*VLOOKUP($A11,'Non-energy Multiplier'!$A$1:$AQ$44,COLUMN('Non-energy Multiplier'!AK$1),0)</f>
        <v>0</v>
      </c>
      <c r="AL11" s="133">
        <f>$C11*VLOOKUP($A11,'Non-energy Multiplier'!$A$1:$AQ$44,COLUMN('Non-energy Multiplier'!AL$1),0)</f>
        <v>0</v>
      </c>
      <c r="AM11" s="133">
        <f>$C11*VLOOKUP($A11,'Non-energy Multiplier'!$A$1:$AQ$44,COLUMN('Non-energy Multiplier'!AM$1),0)</f>
        <v>0</v>
      </c>
      <c r="AN11" s="133">
        <f>$C11*VLOOKUP($A11,'Non-energy Multiplier'!$A$1:$AQ$44,COLUMN('Non-energy Multiplier'!AN$1),0)</f>
        <v>0</v>
      </c>
      <c r="AO11" s="133">
        <f>$C11*VLOOKUP($A11,'Non-energy Multiplier'!$A$1:$AQ$44,COLUMN('Non-energy Multiplier'!AO$1),0)</f>
        <v>0</v>
      </c>
      <c r="AP11" s="133">
        <f>$C11*VLOOKUP($A11,'Non-energy Multiplier'!$A$1:$AQ$44,COLUMN('Non-energy Multiplier'!AP$1),0)</f>
        <v>0</v>
      </c>
      <c r="AQ11" s="133">
        <f>$C11*VLOOKUP($A11,'Non-energy Multiplier'!$A$1:$AQ$44,COLUMN('Non-energy Multiplier'!AQ$1),0)</f>
        <v>0</v>
      </c>
      <c r="AR11" s="133" t="str">
        <f>VLOOKUP($A11,'Sector Match'!$A$1:$B$43,2,0)</f>
        <v>food beverage and tobacco 10T12</v>
      </c>
    </row>
    <row r="12" spans="1:44" x14ac:dyDescent="0.2">
      <c r="A12" s="12" t="s">
        <v>11</v>
      </c>
      <c r="B12" s="133">
        <f>'Non-energy Use 2019'!G125</f>
        <v>0</v>
      </c>
      <c r="C12" s="133">
        <f>'Non-energy Use 2020'!G124</f>
        <v>0</v>
      </c>
      <c r="D12" s="133">
        <f>$C12*VLOOKUP($A12,'Non-energy Multiplier'!$A$1:$AQ$44,COLUMN('Non-energy Multiplier'!D$1),0)</f>
        <v>0</v>
      </c>
      <c r="E12" s="133">
        <f>$C12*VLOOKUP($A12,'Non-energy Multiplier'!$A$1:$AQ$44,COLUMN('Non-energy Multiplier'!E$1),0)</f>
        <v>0</v>
      </c>
      <c r="F12" s="133">
        <f>$C12*VLOOKUP($A12,'Non-energy Multiplier'!$A$1:$AQ$44,COLUMN('Non-energy Multiplier'!F$1),0)</f>
        <v>0</v>
      </c>
      <c r="G12" s="133">
        <f>$C12*VLOOKUP($A12,'Non-energy Multiplier'!$A$1:$AQ$44,COLUMN('Non-energy Multiplier'!G$1),0)</f>
        <v>0</v>
      </c>
      <c r="H12" s="133">
        <f>$C12*VLOOKUP($A12,'Non-energy Multiplier'!$A$1:$AQ$44,COLUMN('Non-energy Multiplier'!H$1),0)</f>
        <v>0</v>
      </c>
      <c r="I12" s="133">
        <f>$C12*VLOOKUP($A12,'Non-energy Multiplier'!$A$1:$AQ$44,COLUMN('Non-energy Multiplier'!I$1),0)</f>
        <v>0</v>
      </c>
      <c r="J12" s="133">
        <f>$C12*VLOOKUP($A12,'Non-energy Multiplier'!$A$1:$AQ$44,COLUMN('Non-energy Multiplier'!J$1),0)</f>
        <v>0</v>
      </c>
      <c r="K12" s="133">
        <f>$C12*VLOOKUP($A12,'Non-energy Multiplier'!$A$1:$AQ$44,COLUMN('Non-energy Multiplier'!K$1),0)</f>
        <v>0</v>
      </c>
      <c r="L12" s="133">
        <f>$C12*VLOOKUP($A12,'Non-energy Multiplier'!$A$1:$AQ$44,COLUMN('Non-energy Multiplier'!L$1),0)</f>
        <v>0</v>
      </c>
      <c r="M12" s="133">
        <f>$C12*VLOOKUP($A12,'Non-energy Multiplier'!$A$1:$AQ$44,COLUMN('Non-energy Multiplier'!M$1),0)</f>
        <v>0</v>
      </c>
      <c r="N12" s="133">
        <f>$C12*VLOOKUP($A12,'Non-energy Multiplier'!$A$1:$AQ$44,COLUMN('Non-energy Multiplier'!N$1),0)</f>
        <v>0</v>
      </c>
      <c r="O12" s="133">
        <f>$C12*VLOOKUP($A12,'Non-energy Multiplier'!$A$1:$AQ$44,COLUMN('Non-energy Multiplier'!O$1),0)</f>
        <v>0</v>
      </c>
      <c r="P12" s="133">
        <f>$C12*VLOOKUP($A12,'Non-energy Multiplier'!$A$1:$AQ$44,COLUMN('Non-energy Multiplier'!P$1),0)</f>
        <v>0</v>
      </c>
      <c r="Q12" s="133">
        <f>$C12*VLOOKUP($A12,'Non-energy Multiplier'!$A$1:$AQ$44,COLUMN('Non-energy Multiplier'!Q$1),0)</f>
        <v>0</v>
      </c>
      <c r="R12" s="133">
        <f>$C12*VLOOKUP($A12,'Non-energy Multiplier'!$A$1:$AQ$44,COLUMN('Non-energy Multiplier'!R$1),0)</f>
        <v>0</v>
      </c>
      <c r="S12" s="133">
        <f>$C12*VLOOKUP($A12,'Non-energy Multiplier'!$A$1:$AQ$44,COLUMN('Non-energy Multiplier'!S$1),0)</f>
        <v>0</v>
      </c>
      <c r="T12" s="133">
        <f>$C12*VLOOKUP($A12,'Non-energy Multiplier'!$A$1:$AQ$44,COLUMN('Non-energy Multiplier'!T$1),0)</f>
        <v>0</v>
      </c>
      <c r="U12" s="133">
        <f>$C12*VLOOKUP($A12,'Non-energy Multiplier'!$A$1:$AQ$44,COLUMN('Non-energy Multiplier'!U$1),0)</f>
        <v>0</v>
      </c>
      <c r="V12" s="133">
        <f>$C12*VLOOKUP($A12,'Non-energy Multiplier'!$A$1:$AQ$44,COLUMN('Non-energy Multiplier'!V$1),0)</f>
        <v>0</v>
      </c>
      <c r="W12" s="133">
        <f>$C12*VLOOKUP($A12,'Non-energy Multiplier'!$A$1:$AQ$44,COLUMN('Non-energy Multiplier'!W$1),0)</f>
        <v>0</v>
      </c>
      <c r="X12" s="133">
        <f>$C12*VLOOKUP($A12,'Non-energy Multiplier'!$A$1:$AQ$44,COLUMN('Non-energy Multiplier'!X$1),0)</f>
        <v>0</v>
      </c>
      <c r="Y12" s="133">
        <f>$C12*VLOOKUP($A12,'Non-energy Multiplier'!$A$1:$AQ$44,COLUMN('Non-energy Multiplier'!Y$1),0)</f>
        <v>0</v>
      </c>
      <c r="Z12" s="133">
        <f>$C12*VLOOKUP($A12,'Non-energy Multiplier'!$A$1:$AQ$44,COLUMN('Non-energy Multiplier'!Z$1),0)</f>
        <v>0</v>
      </c>
      <c r="AA12" s="133">
        <f>$C12*VLOOKUP($A12,'Non-energy Multiplier'!$A$1:$AQ$44,COLUMN('Non-energy Multiplier'!AA$1),0)</f>
        <v>0</v>
      </c>
      <c r="AB12" s="133">
        <f>$C12*VLOOKUP($A12,'Non-energy Multiplier'!$A$1:$AQ$44,COLUMN('Non-energy Multiplier'!AB$1),0)</f>
        <v>0</v>
      </c>
      <c r="AC12" s="133">
        <f>$C12*VLOOKUP($A12,'Non-energy Multiplier'!$A$1:$AQ$44,COLUMN('Non-energy Multiplier'!AC$1),0)</f>
        <v>0</v>
      </c>
      <c r="AD12" s="133">
        <f>$C12*VLOOKUP($A12,'Non-energy Multiplier'!$A$1:$AQ$44,COLUMN('Non-energy Multiplier'!AD$1),0)</f>
        <v>0</v>
      </c>
      <c r="AE12" s="133">
        <f>$C12*VLOOKUP($A12,'Non-energy Multiplier'!$A$1:$AQ$44,COLUMN('Non-energy Multiplier'!AE$1),0)</f>
        <v>0</v>
      </c>
      <c r="AF12" s="133">
        <f>$C12*VLOOKUP($A12,'Non-energy Multiplier'!$A$1:$AQ$44,COLUMN('Non-energy Multiplier'!AF$1),0)</f>
        <v>0</v>
      </c>
      <c r="AG12" s="133">
        <f>$C12*VLOOKUP($A12,'Non-energy Multiplier'!$A$1:$AQ$44,COLUMN('Non-energy Multiplier'!AG$1),0)</f>
        <v>0</v>
      </c>
      <c r="AH12" s="133">
        <f>$C12*VLOOKUP($A12,'Non-energy Multiplier'!$A$1:$AQ$44,COLUMN('Non-energy Multiplier'!AH$1),0)</f>
        <v>0</v>
      </c>
      <c r="AI12" s="133">
        <f>$C12*VLOOKUP($A12,'Non-energy Multiplier'!$A$1:$AQ$44,COLUMN('Non-energy Multiplier'!AI$1),0)</f>
        <v>0</v>
      </c>
      <c r="AJ12" s="133">
        <f>$C12*VLOOKUP($A12,'Non-energy Multiplier'!$A$1:$AQ$44,COLUMN('Non-energy Multiplier'!AJ$1),0)</f>
        <v>0</v>
      </c>
      <c r="AK12" s="133">
        <f>$C12*VLOOKUP($A12,'Non-energy Multiplier'!$A$1:$AQ$44,COLUMN('Non-energy Multiplier'!AK$1),0)</f>
        <v>0</v>
      </c>
      <c r="AL12" s="133">
        <f>$C12*VLOOKUP($A12,'Non-energy Multiplier'!$A$1:$AQ$44,COLUMN('Non-energy Multiplier'!AL$1),0)</f>
        <v>0</v>
      </c>
      <c r="AM12" s="133">
        <f>$C12*VLOOKUP($A12,'Non-energy Multiplier'!$A$1:$AQ$44,COLUMN('Non-energy Multiplier'!AM$1),0)</f>
        <v>0</v>
      </c>
      <c r="AN12" s="133">
        <f>$C12*VLOOKUP($A12,'Non-energy Multiplier'!$A$1:$AQ$44,COLUMN('Non-energy Multiplier'!AN$1),0)</f>
        <v>0</v>
      </c>
      <c r="AO12" s="133">
        <f>$C12*VLOOKUP($A12,'Non-energy Multiplier'!$A$1:$AQ$44,COLUMN('Non-energy Multiplier'!AO$1),0)</f>
        <v>0</v>
      </c>
      <c r="AP12" s="133">
        <f>$C12*VLOOKUP($A12,'Non-energy Multiplier'!$A$1:$AQ$44,COLUMN('Non-energy Multiplier'!AP$1),0)</f>
        <v>0</v>
      </c>
      <c r="AQ12" s="133">
        <f>$C12*VLOOKUP($A12,'Non-energy Multiplier'!$A$1:$AQ$44,COLUMN('Non-energy Multiplier'!AQ$1),0)</f>
        <v>0</v>
      </c>
      <c r="AR12" s="133" t="str">
        <f>VLOOKUP($A12,'Sector Match'!$A$1:$B$43,2,0)</f>
        <v>food beverage and tobacco 10T12</v>
      </c>
    </row>
    <row r="13" spans="1:44" x14ac:dyDescent="0.2">
      <c r="A13" s="12" t="s">
        <v>12</v>
      </c>
      <c r="B13" s="133">
        <f>'Non-energy Use 2019'!G126</f>
        <v>0</v>
      </c>
      <c r="C13" s="133">
        <f>'Non-energy Use 2020'!G125</f>
        <v>0</v>
      </c>
      <c r="D13" s="133">
        <f>$C13*VLOOKUP($A13,'Non-energy Multiplier'!$A$1:$AQ$44,COLUMN('Non-energy Multiplier'!D$1),0)</f>
        <v>0</v>
      </c>
      <c r="E13" s="133">
        <f>$C13*VLOOKUP($A13,'Non-energy Multiplier'!$A$1:$AQ$44,COLUMN('Non-energy Multiplier'!E$1),0)</f>
        <v>0</v>
      </c>
      <c r="F13" s="133">
        <f>$C13*VLOOKUP($A13,'Non-energy Multiplier'!$A$1:$AQ$44,COLUMN('Non-energy Multiplier'!F$1),0)</f>
        <v>0</v>
      </c>
      <c r="G13" s="133">
        <f>$C13*VLOOKUP($A13,'Non-energy Multiplier'!$A$1:$AQ$44,COLUMN('Non-energy Multiplier'!G$1),0)</f>
        <v>0</v>
      </c>
      <c r="H13" s="133">
        <f>$C13*VLOOKUP($A13,'Non-energy Multiplier'!$A$1:$AQ$44,COLUMN('Non-energy Multiplier'!H$1),0)</f>
        <v>0</v>
      </c>
      <c r="I13" s="133">
        <f>$C13*VLOOKUP($A13,'Non-energy Multiplier'!$A$1:$AQ$44,COLUMN('Non-energy Multiplier'!I$1),0)</f>
        <v>0</v>
      </c>
      <c r="J13" s="133">
        <f>$C13*VLOOKUP($A13,'Non-energy Multiplier'!$A$1:$AQ$44,COLUMN('Non-energy Multiplier'!J$1),0)</f>
        <v>0</v>
      </c>
      <c r="K13" s="133">
        <f>$C13*VLOOKUP($A13,'Non-energy Multiplier'!$A$1:$AQ$44,COLUMN('Non-energy Multiplier'!K$1),0)</f>
        <v>0</v>
      </c>
      <c r="L13" s="133">
        <f>$C13*VLOOKUP($A13,'Non-energy Multiplier'!$A$1:$AQ$44,COLUMN('Non-energy Multiplier'!L$1),0)</f>
        <v>0</v>
      </c>
      <c r="M13" s="133">
        <f>$C13*VLOOKUP($A13,'Non-energy Multiplier'!$A$1:$AQ$44,COLUMN('Non-energy Multiplier'!M$1),0)</f>
        <v>0</v>
      </c>
      <c r="N13" s="133">
        <f>$C13*VLOOKUP($A13,'Non-energy Multiplier'!$A$1:$AQ$44,COLUMN('Non-energy Multiplier'!N$1),0)</f>
        <v>0</v>
      </c>
      <c r="O13" s="133">
        <f>$C13*VLOOKUP($A13,'Non-energy Multiplier'!$A$1:$AQ$44,COLUMN('Non-energy Multiplier'!O$1),0)</f>
        <v>0</v>
      </c>
      <c r="P13" s="133">
        <f>$C13*VLOOKUP($A13,'Non-energy Multiplier'!$A$1:$AQ$44,COLUMN('Non-energy Multiplier'!P$1),0)</f>
        <v>0</v>
      </c>
      <c r="Q13" s="133">
        <f>$C13*VLOOKUP($A13,'Non-energy Multiplier'!$A$1:$AQ$44,COLUMN('Non-energy Multiplier'!Q$1),0)</f>
        <v>0</v>
      </c>
      <c r="R13" s="133">
        <f>$C13*VLOOKUP($A13,'Non-energy Multiplier'!$A$1:$AQ$44,COLUMN('Non-energy Multiplier'!R$1),0)</f>
        <v>0</v>
      </c>
      <c r="S13" s="133">
        <f>$C13*VLOOKUP($A13,'Non-energy Multiplier'!$A$1:$AQ$44,COLUMN('Non-energy Multiplier'!S$1),0)</f>
        <v>0</v>
      </c>
      <c r="T13" s="133">
        <f>$C13*VLOOKUP($A13,'Non-energy Multiplier'!$A$1:$AQ$44,COLUMN('Non-energy Multiplier'!T$1),0)</f>
        <v>0</v>
      </c>
      <c r="U13" s="133">
        <f>$C13*VLOOKUP($A13,'Non-energy Multiplier'!$A$1:$AQ$44,COLUMN('Non-energy Multiplier'!U$1),0)</f>
        <v>0</v>
      </c>
      <c r="V13" s="133">
        <f>$C13*VLOOKUP($A13,'Non-energy Multiplier'!$A$1:$AQ$44,COLUMN('Non-energy Multiplier'!V$1),0)</f>
        <v>0</v>
      </c>
      <c r="W13" s="133">
        <f>$C13*VLOOKUP($A13,'Non-energy Multiplier'!$A$1:$AQ$44,COLUMN('Non-energy Multiplier'!W$1),0)</f>
        <v>0</v>
      </c>
      <c r="X13" s="133">
        <f>$C13*VLOOKUP($A13,'Non-energy Multiplier'!$A$1:$AQ$44,COLUMN('Non-energy Multiplier'!X$1),0)</f>
        <v>0</v>
      </c>
      <c r="Y13" s="133">
        <f>$C13*VLOOKUP($A13,'Non-energy Multiplier'!$A$1:$AQ$44,COLUMN('Non-energy Multiplier'!Y$1),0)</f>
        <v>0</v>
      </c>
      <c r="Z13" s="133">
        <f>$C13*VLOOKUP($A13,'Non-energy Multiplier'!$A$1:$AQ$44,COLUMN('Non-energy Multiplier'!Z$1),0)</f>
        <v>0</v>
      </c>
      <c r="AA13" s="133">
        <f>$C13*VLOOKUP($A13,'Non-energy Multiplier'!$A$1:$AQ$44,COLUMN('Non-energy Multiplier'!AA$1),0)</f>
        <v>0</v>
      </c>
      <c r="AB13" s="133">
        <f>$C13*VLOOKUP($A13,'Non-energy Multiplier'!$A$1:$AQ$44,COLUMN('Non-energy Multiplier'!AB$1),0)</f>
        <v>0</v>
      </c>
      <c r="AC13" s="133">
        <f>$C13*VLOOKUP($A13,'Non-energy Multiplier'!$A$1:$AQ$44,COLUMN('Non-energy Multiplier'!AC$1),0)</f>
        <v>0</v>
      </c>
      <c r="AD13" s="133">
        <f>$C13*VLOOKUP($A13,'Non-energy Multiplier'!$A$1:$AQ$44,COLUMN('Non-energy Multiplier'!AD$1),0)</f>
        <v>0</v>
      </c>
      <c r="AE13" s="133">
        <f>$C13*VLOOKUP($A13,'Non-energy Multiplier'!$A$1:$AQ$44,COLUMN('Non-energy Multiplier'!AE$1),0)</f>
        <v>0</v>
      </c>
      <c r="AF13" s="133">
        <f>$C13*VLOOKUP($A13,'Non-energy Multiplier'!$A$1:$AQ$44,COLUMN('Non-energy Multiplier'!AF$1),0)</f>
        <v>0</v>
      </c>
      <c r="AG13" s="133">
        <f>$C13*VLOOKUP($A13,'Non-energy Multiplier'!$A$1:$AQ$44,COLUMN('Non-energy Multiplier'!AG$1),0)</f>
        <v>0</v>
      </c>
      <c r="AH13" s="133">
        <f>$C13*VLOOKUP($A13,'Non-energy Multiplier'!$A$1:$AQ$44,COLUMN('Non-energy Multiplier'!AH$1),0)</f>
        <v>0</v>
      </c>
      <c r="AI13" s="133">
        <f>$C13*VLOOKUP($A13,'Non-energy Multiplier'!$A$1:$AQ$44,COLUMN('Non-energy Multiplier'!AI$1),0)</f>
        <v>0</v>
      </c>
      <c r="AJ13" s="133">
        <f>$C13*VLOOKUP($A13,'Non-energy Multiplier'!$A$1:$AQ$44,COLUMN('Non-energy Multiplier'!AJ$1),0)</f>
        <v>0</v>
      </c>
      <c r="AK13" s="133">
        <f>$C13*VLOOKUP($A13,'Non-energy Multiplier'!$A$1:$AQ$44,COLUMN('Non-energy Multiplier'!AK$1),0)</f>
        <v>0</v>
      </c>
      <c r="AL13" s="133">
        <f>$C13*VLOOKUP($A13,'Non-energy Multiplier'!$A$1:$AQ$44,COLUMN('Non-energy Multiplier'!AL$1),0)</f>
        <v>0</v>
      </c>
      <c r="AM13" s="133">
        <f>$C13*VLOOKUP($A13,'Non-energy Multiplier'!$A$1:$AQ$44,COLUMN('Non-energy Multiplier'!AM$1),0)</f>
        <v>0</v>
      </c>
      <c r="AN13" s="133">
        <f>$C13*VLOOKUP($A13,'Non-energy Multiplier'!$A$1:$AQ$44,COLUMN('Non-energy Multiplier'!AN$1),0)</f>
        <v>0</v>
      </c>
      <c r="AO13" s="133">
        <f>$C13*VLOOKUP($A13,'Non-energy Multiplier'!$A$1:$AQ$44,COLUMN('Non-energy Multiplier'!AO$1),0)</f>
        <v>0</v>
      </c>
      <c r="AP13" s="133">
        <f>$C13*VLOOKUP($A13,'Non-energy Multiplier'!$A$1:$AQ$44,COLUMN('Non-energy Multiplier'!AP$1),0)</f>
        <v>0</v>
      </c>
      <c r="AQ13" s="133">
        <f>$C13*VLOOKUP($A13,'Non-energy Multiplier'!$A$1:$AQ$44,COLUMN('Non-energy Multiplier'!AQ$1),0)</f>
        <v>0</v>
      </c>
      <c r="AR13" s="133" t="str">
        <f>VLOOKUP($A13,'Sector Match'!$A$1:$B$43,2,0)</f>
        <v>food beverage and tobacco 10T12</v>
      </c>
    </row>
    <row r="14" spans="1:44" x14ac:dyDescent="0.2">
      <c r="A14" s="12" t="s">
        <v>13</v>
      </c>
      <c r="B14" s="133">
        <f>'Non-energy Use 2019'!G127</f>
        <v>0</v>
      </c>
      <c r="C14" s="133">
        <f>'Non-energy Use 2020'!G126</f>
        <v>0</v>
      </c>
      <c r="D14" s="133">
        <f>$C14*VLOOKUP($A14,'Non-energy Multiplier'!$A$1:$AQ$44,COLUMN('Non-energy Multiplier'!D$1),0)</f>
        <v>0</v>
      </c>
      <c r="E14" s="133">
        <f>$C14*VLOOKUP($A14,'Non-energy Multiplier'!$A$1:$AQ$44,COLUMN('Non-energy Multiplier'!E$1),0)</f>
        <v>0</v>
      </c>
      <c r="F14" s="133">
        <f>$C14*VLOOKUP($A14,'Non-energy Multiplier'!$A$1:$AQ$44,COLUMN('Non-energy Multiplier'!F$1),0)</f>
        <v>0</v>
      </c>
      <c r="G14" s="133">
        <f>$C14*VLOOKUP($A14,'Non-energy Multiplier'!$A$1:$AQ$44,COLUMN('Non-energy Multiplier'!G$1),0)</f>
        <v>0</v>
      </c>
      <c r="H14" s="133">
        <f>$C14*VLOOKUP($A14,'Non-energy Multiplier'!$A$1:$AQ$44,COLUMN('Non-energy Multiplier'!H$1),0)</f>
        <v>0</v>
      </c>
      <c r="I14" s="133">
        <f>$C14*VLOOKUP($A14,'Non-energy Multiplier'!$A$1:$AQ$44,COLUMN('Non-energy Multiplier'!I$1),0)</f>
        <v>0</v>
      </c>
      <c r="J14" s="133">
        <f>$C14*VLOOKUP($A14,'Non-energy Multiplier'!$A$1:$AQ$44,COLUMN('Non-energy Multiplier'!J$1),0)</f>
        <v>0</v>
      </c>
      <c r="K14" s="133">
        <f>$C14*VLOOKUP($A14,'Non-energy Multiplier'!$A$1:$AQ$44,COLUMN('Non-energy Multiplier'!K$1),0)</f>
        <v>0</v>
      </c>
      <c r="L14" s="133">
        <f>$C14*VLOOKUP($A14,'Non-energy Multiplier'!$A$1:$AQ$44,COLUMN('Non-energy Multiplier'!L$1),0)</f>
        <v>0</v>
      </c>
      <c r="M14" s="133">
        <f>$C14*VLOOKUP($A14,'Non-energy Multiplier'!$A$1:$AQ$44,COLUMN('Non-energy Multiplier'!M$1),0)</f>
        <v>0</v>
      </c>
      <c r="N14" s="133">
        <f>$C14*VLOOKUP($A14,'Non-energy Multiplier'!$A$1:$AQ$44,COLUMN('Non-energy Multiplier'!N$1),0)</f>
        <v>0</v>
      </c>
      <c r="O14" s="133">
        <f>$C14*VLOOKUP($A14,'Non-energy Multiplier'!$A$1:$AQ$44,COLUMN('Non-energy Multiplier'!O$1),0)</f>
        <v>0</v>
      </c>
      <c r="P14" s="133">
        <f>$C14*VLOOKUP($A14,'Non-energy Multiplier'!$A$1:$AQ$44,COLUMN('Non-energy Multiplier'!P$1),0)</f>
        <v>0</v>
      </c>
      <c r="Q14" s="133">
        <f>$C14*VLOOKUP($A14,'Non-energy Multiplier'!$A$1:$AQ$44,COLUMN('Non-energy Multiplier'!Q$1),0)</f>
        <v>0</v>
      </c>
      <c r="R14" s="133">
        <f>$C14*VLOOKUP($A14,'Non-energy Multiplier'!$A$1:$AQ$44,COLUMN('Non-energy Multiplier'!R$1),0)</f>
        <v>0</v>
      </c>
      <c r="S14" s="133">
        <f>$C14*VLOOKUP($A14,'Non-energy Multiplier'!$A$1:$AQ$44,COLUMN('Non-energy Multiplier'!S$1),0)</f>
        <v>0</v>
      </c>
      <c r="T14" s="133">
        <f>$C14*VLOOKUP($A14,'Non-energy Multiplier'!$A$1:$AQ$44,COLUMN('Non-energy Multiplier'!T$1),0)</f>
        <v>0</v>
      </c>
      <c r="U14" s="133">
        <f>$C14*VLOOKUP($A14,'Non-energy Multiplier'!$A$1:$AQ$44,COLUMN('Non-energy Multiplier'!U$1),0)</f>
        <v>0</v>
      </c>
      <c r="V14" s="133">
        <f>$C14*VLOOKUP($A14,'Non-energy Multiplier'!$A$1:$AQ$44,COLUMN('Non-energy Multiplier'!V$1),0)</f>
        <v>0</v>
      </c>
      <c r="W14" s="133">
        <f>$C14*VLOOKUP($A14,'Non-energy Multiplier'!$A$1:$AQ$44,COLUMN('Non-energy Multiplier'!W$1),0)</f>
        <v>0</v>
      </c>
      <c r="X14" s="133">
        <f>$C14*VLOOKUP($A14,'Non-energy Multiplier'!$A$1:$AQ$44,COLUMN('Non-energy Multiplier'!X$1),0)</f>
        <v>0</v>
      </c>
      <c r="Y14" s="133">
        <f>$C14*VLOOKUP($A14,'Non-energy Multiplier'!$A$1:$AQ$44,COLUMN('Non-energy Multiplier'!Y$1),0)</f>
        <v>0</v>
      </c>
      <c r="Z14" s="133">
        <f>$C14*VLOOKUP($A14,'Non-energy Multiplier'!$A$1:$AQ$44,COLUMN('Non-energy Multiplier'!Z$1),0)</f>
        <v>0</v>
      </c>
      <c r="AA14" s="133">
        <f>$C14*VLOOKUP($A14,'Non-energy Multiplier'!$A$1:$AQ$44,COLUMN('Non-energy Multiplier'!AA$1),0)</f>
        <v>0</v>
      </c>
      <c r="AB14" s="133">
        <f>$C14*VLOOKUP($A14,'Non-energy Multiplier'!$A$1:$AQ$44,COLUMN('Non-energy Multiplier'!AB$1),0)</f>
        <v>0</v>
      </c>
      <c r="AC14" s="133">
        <f>$C14*VLOOKUP($A14,'Non-energy Multiplier'!$A$1:$AQ$44,COLUMN('Non-energy Multiplier'!AC$1),0)</f>
        <v>0</v>
      </c>
      <c r="AD14" s="133">
        <f>$C14*VLOOKUP($A14,'Non-energy Multiplier'!$A$1:$AQ$44,COLUMN('Non-energy Multiplier'!AD$1),0)</f>
        <v>0</v>
      </c>
      <c r="AE14" s="133">
        <f>$C14*VLOOKUP($A14,'Non-energy Multiplier'!$A$1:$AQ$44,COLUMN('Non-energy Multiplier'!AE$1),0)</f>
        <v>0</v>
      </c>
      <c r="AF14" s="133">
        <f>$C14*VLOOKUP($A14,'Non-energy Multiplier'!$A$1:$AQ$44,COLUMN('Non-energy Multiplier'!AF$1),0)</f>
        <v>0</v>
      </c>
      <c r="AG14" s="133">
        <f>$C14*VLOOKUP($A14,'Non-energy Multiplier'!$A$1:$AQ$44,COLUMN('Non-energy Multiplier'!AG$1),0)</f>
        <v>0</v>
      </c>
      <c r="AH14" s="133">
        <f>$C14*VLOOKUP($A14,'Non-energy Multiplier'!$A$1:$AQ$44,COLUMN('Non-energy Multiplier'!AH$1),0)</f>
        <v>0</v>
      </c>
      <c r="AI14" s="133">
        <f>$C14*VLOOKUP($A14,'Non-energy Multiplier'!$A$1:$AQ$44,COLUMN('Non-energy Multiplier'!AI$1),0)</f>
        <v>0</v>
      </c>
      <c r="AJ14" s="133">
        <f>$C14*VLOOKUP($A14,'Non-energy Multiplier'!$A$1:$AQ$44,COLUMN('Non-energy Multiplier'!AJ$1),0)</f>
        <v>0</v>
      </c>
      <c r="AK14" s="133">
        <f>$C14*VLOOKUP($A14,'Non-energy Multiplier'!$A$1:$AQ$44,COLUMN('Non-energy Multiplier'!AK$1),0)</f>
        <v>0</v>
      </c>
      <c r="AL14" s="133">
        <f>$C14*VLOOKUP($A14,'Non-energy Multiplier'!$A$1:$AQ$44,COLUMN('Non-energy Multiplier'!AL$1),0)</f>
        <v>0</v>
      </c>
      <c r="AM14" s="133">
        <f>$C14*VLOOKUP($A14,'Non-energy Multiplier'!$A$1:$AQ$44,COLUMN('Non-energy Multiplier'!AM$1),0)</f>
        <v>0</v>
      </c>
      <c r="AN14" s="133">
        <f>$C14*VLOOKUP($A14,'Non-energy Multiplier'!$A$1:$AQ$44,COLUMN('Non-energy Multiplier'!AN$1),0)</f>
        <v>0</v>
      </c>
      <c r="AO14" s="133">
        <f>$C14*VLOOKUP($A14,'Non-energy Multiplier'!$A$1:$AQ$44,COLUMN('Non-energy Multiplier'!AO$1),0)</f>
        <v>0</v>
      </c>
      <c r="AP14" s="133">
        <f>$C14*VLOOKUP($A14,'Non-energy Multiplier'!$A$1:$AQ$44,COLUMN('Non-energy Multiplier'!AP$1),0)</f>
        <v>0</v>
      </c>
      <c r="AQ14" s="133">
        <f>$C14*VLOOKUP($A14,'Non-energy Multiplier'!$A$1:$AQ$44,COLUMN('Non-energy Multiplier'!AQ$1),0)</f>
        <v>0</v>
      </c>
      <c r="AR14" s="133" t="str">
        <f>VLOOKUP($A14,'Sector Match'!$A$1:$B$43,2,0)</f>
        <v>textiles apparel and leather 13T15</v>
      </c>
    </row>
    <row r="15" spans="1:44" x14ac:dyDescent="0.2">
      <c r="A15" s="12" t="s">
        <v>14</v>
      </c>
      <c r="B15" s="133">
        <f>'Non-energy Use 2019'!G128</f>
        <v>0</v>
      </c>
      <c r="C15" s="133">
        <f>'Non-energy Use 2020'!G127</f>
        <v>0</v>
      </c>
      <c r="D15" s="133">
        <f>$C15*VLOOKUP($A15,'Non-energy Multiplier'!$A$1:$AQ$44,COLUMN('Non-energy Multiplier'!D$1),0)</f>
        <v>0</v>
      </c>
      <c r="E15" s="133">
        <f>$C15*VLOOKUP($A15,'Non-energy Multiplier'!$A$1:$AQ$44,COLUMN('Non-energy Multiplier'!E$1),0)</f>
        <v>0</v>
      </c>
      <c r="F15" s="133">
        <f>$C15*VLOOKUP($A15,'Non-energy Multiplier'!$A$1:$AQ$44,COLUMN('Non-energy Multiplier'!F$1),0)</f>
        <v>0</v>
      </c>
      <c r="G15" s="133">
        <f>$C15*VLOOKUP($A15,'Non-energy Multiplier'!$A$1:$AQ$44,COLUMN('Non-energy Multiplier'!G$1),0)</f>
        <v>0</v>
      </c>
      <c r="H15" s="133">
        <f>$C15*VLOOKUP($A15,'Non-energy Multiplier'!$A$1:$AQ$44,COLUMN('Non-energy Multiplier'!H$1),0)</f>
        <v>0</v>
      </c>
      <c r="I15" s="133">
        <f>$C15*VLOOKUP($A15,'Non-energy Multiplier'!$A$1:$AQ$44,COLUMN('Non-energy Multiplier'!I$1),0)</f>
        <v>0</v>
      </c>
      <c r="J15" s="133">
        <f>$C15*VLOOKUP($A15,'Non-energy Multiplier'!$A$1:$AQ$44,COLUMN('Non-energy Multiplier'!J$1),0)</f>
        <v>0</v>
      </c>
      <c r="K15" s="133">
        <f>$C15*VLOOKUP($A15,'Non-energy Multiplier'!$A$1:$AQ$44,COLUMN('Non-energy Multiplier'!K$1),0)</f>
        <v>0</v>
      </c>
      <c r="L15" s="133">
        <f>$C15*VLOOKUP($A15,'Non-energy Multiplier'!$A$1:$AQ$44,COLUMN('Non-energy Multiplier'!L$1),0)</f>
        <v>0</v>
      </c>
      <c r="M15" s="133">
        <f>$C15*VLOOKUP($A15,'Non-energy Multiplier'!$A$1:$AQ$44,COLUMN('Non-energy Multiplier'!M$1),0)</f>
        <v>0</v>
      </c>
      <c r="N15" s="133">
        <f>$C15*VLOOKUP($A15,'Non-energy Multiplier'!$A$1:$AQ$44,COLUMN('Non-energy Multiplier'!N$1),0)</f>
        <v>0</v>
      </c>
      <c r="O15" s="133">
        <f>$C15*VLOOKUP($A15,'Non-energy Multiplier'!$A$1:$AQ$44,COLUMN('Non-energy Multiplier'!O$1),0)</f>
        <v>0</v>
      </c>
      <c r="P15" s="133">
        <f>$C15*VLOOKUP($A15,'Non-energy Multiplier'!$A$1:$AQ$44,COLUMN('Non-energy Multiplier'!P$1),0)</f>
        <v>0</v>
      </c>
      <c r="Q15" s="133">
        <f>$C15*VLOOKUP($A15,'Non-energy Multiplier'!$A$1:$AQ$44,COLUMN('Non-energy Multiplier'!Q$1),0)</f>
        <v>0</v>
      </c>
      <c r="R15" s="133">
        <f>$C15*VLOOKUP($A15,'Non-energy Multiplier'!$A$1:$AQ$44,COLUMN('Non-energy Multiplier'!R$1),0)</f>
        <v>0</v>
      </c>
      <c r="S15" s="133">
        <f>$C15*VLOOKUP($A15,'Non-energy Multiplier'!$A$1:$AQ$44,COLUMN('Non-energy Multiplier'!S$1),0)</f>
        <v>0</v>
      </c>
      <c r="T15" s="133">
        <f>$C15*VLOOKUP($A15,'Non-energy Multiplier'!$A$1:$AQ$44,COLUMN('Non-energy Multiplier'!T$1),0)</f>
        <v>0</v>
      </c>
      <c r="U15" s="133">
        <f>$C15*VLOOKUP($A15,'Non-energy Multiplier'!$A$1:$AQ$44,COLUMN('Non-energy Multiplier'!U$1),0)</f>
        <v>0</v>
      </c>
      <c r="V15" s="133">
        <f>$C15*VLOOKUP($A15,'Non-energy Multiplier'!$A$1:$AQ$44,COLUMN('Non-energy Multiplier'!V$1),0)</f>
        <v>0</v>
      </c>
      <c r="W15" s="133">
        <f>$C15*VLOOKUP($A15,'Non-energy Multiplier'!$A$1:$AQ$44,COLUMN('Non-energy Multiplier'!W$1),0)</f>
        <v>0</v>
      </c>
      <c r="X15" s="133">
        <f>$C15*VLOOKUP($A15,'Non-energy Multiplier'!$A$1:$AQ$44,COLUMN('Non-energy Multiplier'!X$1),0)</f>
        <v>0</v>
      </c>
      <c r="Y15" s="133">
        <f>$C15*VLOOKUP($A15,'Non-energy Multiplier'!$A$1:$AQ$44,COLUMN('Non-energy Multiplier'!Y$1),0)</f>
        <v>0</v>
      </c>
      <c r="Z15" s="133">
        <f>$C15*VLOOKUP($A15,'Non-energy Multiplier'!$A$1:$AQ$44,COLUMN('Non-energy Multiplier'!Z$1),0)</f>
        <v>0</v>
      </c>
      <c r="AA15" s="133">
        <f>$C15*VLOOKUP($A15,'Non-energy Multiplier'!$A$1:$AQ$44,COLUMN('Non-energy Multiplier'!AA$1),0)</f>
        <v>0</v>
      </c>
      <c r="AB15" s="133">
        <f>$C15*VLOOKUP($A15,'Non-energy Multiplier'!$A$1:$AQ$44,COLUMN('Non-energy Multiplier'!AB$1),0)</f>
        <v>0</v>
      </c>
      <c r="AC15" s="133">
        <f>$C15*VLOOKUP($A15,'Non-energy Multiplier'!$A$1:$AQ$44,COLUMN('Non-energy Multiplier'!AC$1),0)</f>
        <v>0</v>
      </c>
      <c r="AD15" s="133">
        <f>$C15*VLOOKUP($A15,'Non-energy Multiplier'!$A$1:$AQ$44,COLUMN('Non-energy Multiplier'!AD$1),0)</f>
        <v>0</v>
      </c>
      <c r="AE15" s="133">
        <f>$C15*VLOOKUP($A15,'Non-energy Multiplier'!$A$1:$AQ$44,COLUMN('Non-energy Multiplier'!AE$1),0)</f>
        <v>0</v>
      </c>
      <c r="AF15" s="133">
        <f>$C15*VLOOKUP($A15,'Non-energy Multiplier'!$A$1:$AQ$44,COLUMN('Non-energy Multiplier'!AF$1),0)</f>
        <v>0</v>
      </c>
      <c r="AG15" s="133">
        <f>$C15*VLOOKUP($A15,'Non-energy Multiplier'!$A$1:$AQ$44,COLUMN('Non-energy Multiplier'!AG$1),0)</f>
        <v>0</v>
      </c>
      <c r="AH15" s="133">
        <f>$C15*VLOOKUP($A15,'Non-energy Multiplier'!$A$1:$AQ$44,COLUMN('Non-energy Multiplier'!AH$1),0)</f>
        <v>0</v>
      </c>
      <c r="AI15" s="133">
        <f>$C15*VLOOKUP($A15,'Non-energy Multiplier'!$A$1:$AQ$44,COLUMN('Non-energy Multiplier'!AI$1),0)</f>
        <v>0</v>
      </c>
      <c r="AJ15" s="133">
        <f>$C15*VLOOKUP($A15,'Non-energy Multiplier'!$A$1:$AQ$44,COLUMN('Non-energy Multiplier'!AJ$1),0)</f>
        <v>0</v>
      </c>
      <c r="AK15" s="133">
        <f>$C15*VLOOKUP($A15,'Non-energy Multiplier'!$A$1:$AQ$44,COLUMN('Non-energy Multiplier'!AK$1),0)</f>
        <v>0</v>
      </c>
      <c r="AL15" s="133">
        <f>$C15*VLOOKUP($A15,'Non-energy Multiplier'!$A$1:$AQ$44,COLUMN('Non-energy Multiplier'!AL$1),0)</f>
        <v>0</v>
      </c>
      <c r="AM15" s="133">
        <f>$C15*VLOOKUP($A15,'Non-energy Multiplier'!$A$1:$AQ$44,COLUMN('Non-energy Multiplier'!AM$1),0)</f>
        <v>0</v>
      </c>
      <c r="AN15" s="133">
        <f>$C15*VLOOKUP($A15,'Non-energy Multiplier'!$A$1:$AQ$44,COLUMN('Non-energy Multiplier'!AN$1),0)</f>
        <v>0</v>
      </c>
      <c r="AO15" s="133">
        <f>$C15*VLOOKUP($A15,'Non-energy Multiplier'!$A$1:$AQ$44,COLUMN('Non-energy Multiplier'!AO$1),0)</f>
        <v>0</v>
      </c>
      <c r="AP15" s="133">
        <f>$C15*VLOOKUP($A15,'Non-energy Multiplier'!$A$1:$AQ$44,COLUMN('Non-energy Multiplier'!AP$1),0)</f>
        <v>0</v>
      </c>
      <c r="AQ15" s="133">
        <f>$C15*VLOOKUP($A15,'Non-energy Multiplier'!$A$1:$AQ$44,COLUMN('Non-energy Multiplier'!AQ$1),0)</f>
        <v>0</v>
      </c>
      <c r="AR15" s="133" t="str">
        <f>VLOOKUP($A15,'Sector Match'!$A$1:$B$43,2,0)</f>
        <v>textiles apparel and leather 13T15</v>
      </c>
    </row>
    <row r="16" spans="1:44" x14ac:dyDescent="0.2">
      <c r="A16" s="12" t="s">
        <v>15</v>
      </c>
      <c r="B16" s="133">
        <f>'Non-energy Use 2019'!G129</f>
        <v>0</v>
      </c>
      <c r="C16" s="133">
        <f>'Non-energy Use 2020'!G128</f>
        <v>0</v>
      </c>
      <c r="D16" s="133">
        <f>$C16*VLOOKUP($A16,'Non-energy Multiplier'!$A$1:$AQ$44,COLUMN('Non-energy Multiplier'!D$1),0)</f>
        <v>0</v>
      </c>
      <c r="E16" s="133">
        <f>$C16*VLOOKUP($A16,'Non-energy Multiplier'!$A$1:$AQ$44,COLUMN('Non-energy Multiplier'!E$1),0)</f>
        <v>0</v>
      </c>
      <c r="F16" s="133">
        <f>$C16*VLOOKUP($A16,'Non-energy Multiplier'!$A$1:$AQ$44,COLUMN('Non-energy Multiplier'!F$1),0)</f>
        <v>0</v>
      </c>
      <c r="G16" s="133">
        <f>$C16*VLOOKUP($A16,'Non-energy Multiplier'!$A$1:$AQ$44,COLUMN('Non-energy Multiplier'!G$1),0)</f>
        <v>0</v>
      </c>
      <c r="H16" s="133">
        <f>$C16*VLOOKUP($A16,'Non-energy Multiplier'!$A$1:$AQ$44,COLUMN('Non-energy Multiplier'!H$1),0)</f>
        <v>0</v>
      </c>
      <c r="I16" s="133">
        <f>$C16*VLOOKUP($A16,'Non-energy Multiplier'!$A$1:$AQ$44,COLUMN('Non-energy Multiplier'!I$1),0)</f>
        <v>0</v>
      </c>
      <c r="J16" s="133">
        <f>$C16*VLOOKUP($A16,'Non-energy Multiplier'!$A$1:$AQ$44,COLUMN('Non-energy Multiplier'!J$1),0)</f>
        <v>0</v>
      </c>
      <c r="K16" s="133">
        <f>$C16*VLOOKUP($A16,'Non-energy Multiplier'!$A$1:$AQ$44,COLUMN('Non-energy Multiplier'!K$1),0)</f>
        <v>0</v>
      </c>
      <c r="L16" s="133">
        <f>$C16*VLOOKUP($A16,'Non-energy Multiplier'!$A$1:$AQ$44,COLUMN('Non-energy Multiplier'!L$1),0)</f>
        <v>0</v>
      </c>
      <c r="M16" s="133">
        <f>$C16*VLOOKUP($A16,'Non-energy Multiplier'!$A$1:$AQ$44,COLUMN('Non-energy Multiplier'!M$1),0)</f>
        <v>0</v>
      </c>
      <c r="N16" s="133">
        <f>$C16*VLOOKUP($A16,'Non-energy Multiplier'!$A$1:$AQ$44,COLUMN('Non-energy Multiplier'!N$1),0)</f>
        <v>0</v>
      </c>
      <c r="O16" s="133">
        <f>$C16*VLOOKUP($A16,'Non-energy Multiplier'!$A$1:$AQ$44,COLUMN('Non-energy Multiplier'!O$1),0)</f>
        <v>0</v>
      </c>
      <c r="P16" s="133">
        <f>$C16*VLOOKUP($A16,'Non-energy Multiplier'!$A$1:$AQ$44,COLUMN('Non-energy Multiplier'!P$1),0)</f>
        <v>0</v>
      </c>
      <c r="Q16" s="133">
        <f>$C16*VLOOKUP($A16,'Non-energy Multiplier'!$A$1:$AQ$44,COLUMN('Non-energy Multiplier'!Q$1),0)</f>
        <v>0</v>
      </c>
      <c r="R16" s="133">
        <f>$C16*VLOOKUP($A16,'Non-energy Multiplier'!$A$1:$AQ$44,COLUMN('Non-energy Multiplier'!R$1),0)</f>
        <v>0</v>
      </c>
      <c r="S16" s="133">
        <f>$C16*VLOOKUP($A16,'Non-energy Multiplier'!$A$1:$AQ$44,COLUMN('Non-energy Multiplier'!S$1),0)</f>
        <v>0</v>
      </c>
      <c r="T16" s="133">
        <f>$C16*VLOOKUP($A16,'Non-energy Multiplier'!$A$1:$AQ$44,COLUMN('Non-energy Multiplier'!T$1),0)</f>
        <v>0</v>
      </c>
      <c r="U16" s="133">
        <f>$C16*VLOOKUP($A16,'Non-energy Multiplier'!$A$1:$AQ$44,COLUMN('Non-energy Multiplier'!U$1),0)</f>
        <v>0</v>
      </c>
      <c r="V16" s="133">
        <f>$C16*VLOOKUP($A16,'Non-energy Multiplier'!$A$1:$AQ$44,COLUMN('Non-energy Multiplier'!V$1),0)</f>
        <v>0</v>
      </c>
      <c r="W16" s="133">
        <f>$C16*VLOOKUP($A16,'Non-energy Multiplier'!$A$1:$AQ$44,COLUMN('Non-energy Multiplier'!W$1),0)</f>
        <v>0</v>
      </c>
      <c r="X16" s="133">
        <f>$C16*VLOOKUP($A16,'Non-energy Multiplier'!$A$1:$AQ$44,COLUMN('Non-energy Multiplier'!X$1),0)</f>
        <v>0</v>
      </c>
      <c r="Y16" s="133">
        <f>$C16*VLOOKUP($A16,'Non-energy Multiplier'!$A$1:$AQ$44,COLUMN('Non-energy Multiplier'!Y$1),0)</f>
        <v>0</v>
      </c>
      <c r="Z16" s="133">
        <f>$C16*VLOOKUP($A16,'Non-energy Multiplier'!$A$1:$AQ$44,COLUMN('Non-energy Multiplier'!Z$1),0)</f>
        <v>0</v>
      </c>
      <c r="AA16" s="133">
        <f>$C16*VLOOKUP($A16,'Non-energy Multiplier'!$A$1:$AQ$44,COLUMN('Non-energy Multiplier'!AA$1),0)</f>
        <v>0</v>
      </c>
      <c r="AB16" s="133">
        <f>$C16*VLOOKUP($A16,'Non-energy Multiplier'!$A$1:$AQ$44,COLUMN('Non-energy Multiplier'!AB$1),0)</f>
        <v>0</v>
      </c>
      <c r="AC16" s="133">
        <f>$C16*VLOOKUP($A16,'Non-energy Multiplier'!$A$1:$AQ$44,COLUMN('Non-energy Multiplier'!AC$1),0)</f>
        <v>0</v>
      </c>
      <c r="AD16" s="133">
        <f>$C16*VLOOKUP($A16,'Non-energy Multiplier'!$A$1:$AQ$44,COLUMN('Non-energy Multiplier'!AD$1),0)</f>
        <v>0</v>
      </c>
      <c r="AE16" s="133">
        <f>$C16*VLOOKUP($A16,'Non-energy Multiplier'!$A$1:$AQ$44,COLUMN('Non-energy Multiplier'!AE$1),0)</f>
        <v>0</v>
      </c>
      <c r="AF16" s="133">
        <f>$C16*VLOOKUP($A16,'Non-energy Multiplier'!$A$1:$AQ$44,COLUMN('Non-energy Multiplier'!AF$1),0)</f>
        <v>0</v>
      </c>
      <c r="AG16" s="133">
        <f>$C16*VLOOKUP($A16,'Non-energy Multiplier'!$A$1:$AQ$44,COLUMN('Non-energy Multiplier'!AG$1),0)</f>
        <v>0</v>
      </c>
      <c r="AH16" s="133">
        <f>$C16*VLOOKUP($A16,'Non-energy Multiplier'!$A$1:$AQ$44,COLUMN('Non-energy Multiplier'!AH$1),0)</f>
        <v>0</v>
      </c>
      <c r="AI16" s="133">
        <f>$C16*VLOOKUP($A16,'Non-energy Multiplier'!$A$1:$AQ$44,COLUMN('Non-energy Multiplier'!AI$1),0)</f>
        <v>0</v>
      </c>
      <c r="AJ16" s="133">
        <f>$C16*VLOOKUP($A16,'Non-energy Multiplier'!$A$1:$AQ$44,COLUMN('Non-energy Multiplier'!AJ$1),0)</f>
        <v>0</v>
      </c>
      <c r="AK16" s="133">
        <f>$C16*VLOOKUP($A16,'Non-energy Multiplier'!$A$1:$AQ$44,COLUMN('Non-energy Multiplier'!AK$1),0)</f>
        <v>0</v>
      </c>
      <c r="AL16" s="133">
        <f>$C16*VLOOKUP($A16,'Non-energy Multiplier'!$A$1:$AQ$44,COLUMN('Non-energy Multiplier'!AL$1),0)</f>
        <v>0</v>
      </c>
      <c r="AM16" s="133">
        <f>$C16*VLOOKUP($A16,'Non-energy Multiplier'!$A$1:$AQ$44,COLUMN('Non-energy Multiplier'!AM$1),0)</f>
        <v>0</v>
      </c>
      <c r="AN16" s="133">
        <f>$C16*VLOOKUP($A16,'Non-energy Multiplier'!$A$1:$AQ$44,COLUMN('Non-energy Multiplier'!AN$1),0)</f>
        <v>0</v>
      </c>
      <c r="AO16" s="133">
        <f>$C16*VLOOKUP($A16,'Non-energy Multiplier'!$A$1:$AQ$44,COLUMN('Non-energy Multiplier'!AO$1),0)</f>
        <v>0</v>
      </c>
      <c r="AP16" s="133">
        <f>$C16*VLOOKUP($A16,'Non-energy Multiplier'!$A$1:$AQ$44,COLUMN('Non-energy Multiplier'!AP$1),0)</f>
        <v>0</v>
      </c>
      <c r="AQ16" s="133">
        <f>$C16*VLOOKUP($A16,'Non-energy Multiplier'!$A$1:$AQ$44,COLUMN('Non-energy Multiplier'!AQ$1),0)</f>
        <v>0</v>
      </c>
      <c r="AR16" s="133" t="str">
        <f>VLOOKUP($A16,'Sector Match'!$A$1:$B$43,2,0)</f>
        <v>textiles apparel and leather 13T15</v>
      </c>
    </row>
    <row r="17" spans="1:44" x14ac:dyDescent="0.2">
      <c r="A17" s="12" t="s">
        <v>16</v>
      </c>
      <c r="B17" s="133">
        <f>'Non-energy Use 2019'!G130</f>
        <v>643224059624.63416</v>
      </c>
      <c r="C17" s="133">
        <f>'Non-energy Use 2020'!G129</f>
        <v>635902582634.81799</v>
      </c>
      <c r="D17" s="133">
        <f>$C17*VLOOKUP($A17,'Non-energy Multiplier'!$A$1:$AQ$44,COLUMN('Non-energy Multiplier'!D$1),0)</f>
        <v>730952845750.62634</v>
      </c>
      <c r="E17" s="133">
        <f>$C17*VLOOKUP($A17,'Non-energy Multiplier'!$A$1:$AQ$44,COLUMN('Non-energy Multiplier'!E$1),0)</f>
        <v>738812649842.60608</v>
      </c>
      <c r="F17" s="133">
        <f>$C17*VLOOKUP($A17,'Non-energy Multiplier'!$A$1:$AQ$44,COLUMN('Non-energy Multiplier'!F$1),0)</f>
        <v>742548570184.20349</v>
      </c>
      <c r="G17" s="133">
        <f>$C17*VLOOKUP($A17,'Non-energy Multiplier'!$A$1:$AQ$44,COLUMN('Non-energy Multiplier'!G$1),0)</f>
        <v>752463952697.90369</v>
      </c>
      <c r="H17" s="133">
        <f>$C17*VLOOKUP($A17,'Non-energy Multiplier'!$A$1:$AQ$44,COLUMN('Non-energy Multiplier'!H$1),0)</f>
        <v>766656156950.35535</v>
      </c>
      <c r="I17" s="133">
        <f>$C17*VLOOKUP($A17,'Non-energy Multiplier'!$A$1:$AQ$44,COLUMN('Non-energy Multiplier'!I$1),0)</f>
        <v>783360410532.7627</v>
      </c>
      <c r="J17" s="133">
        <f>$C17*VLOOKUP($A17,'Non-energy Multiplier'!$A$1:$AQ$44,COLUMN('Non-energy Multiplier'!J$1),0)</f>
        <v>801481123041.53931</v>
      </c>
      <c r="K17" s="133">
        <f>$C17*VLOOKUP($A17,'Non-energy Multiplier'!$A$1:$AQ$44,COLUMN('Non-energy Multiplier'!K$1),0)</f>
        <v>820027564899.79956</v>
      </c>
      <c r="L17" s="133">
        <f>$C17*VLOOKUP($A17,'Non-energy Multiplier'!$A$1:$AQ$44,COLUMN('Non-energy Multiplier'!L$1),0)</f>
        <v>837914809917.68347</v>
      </c>
      <c r="M17" s="133">
        <f>$C17*VLOOKUP($A17,'Non-energy Multiplier'!$A$1:$AQ$44,COLUMN('Non-energy Multiplier'!M$1),0)</f>
        <v>853965511146.11682</v>
      </c>
      <c r="N17" s="133">
        <f>$C17*VLOOKUP($A17,'Non-energy Multiplier'!$A$1:$AQ$44,COLUMN('Non-energy Multiplier'!N$1),0)</f>
        <v>867154810620.34692</v>
      </c>
      <c r="O17" s="133">
        <f>$C17*VLOOKUP($A17,'Non-energy Multiplier'!$A$1:$AQ$44,COLUMN('Non-energy Multiplier'!O$1),0)</f>
        <v>877347405647.25159</v>
      </c>
      <c r="P17" s="133">
        <f>$C17*VLOOKUP($A17,'Non-energy Multiplier'!$A$1:$AQ$44,COLUMN('Non-energy Multiplier'!P$1),0)</f>
        <v>884671469889.30823</v>
      </c>
      <c r="Q17" s="133">
        <f>$C17*VLOOKUP($A17,'Non-energy Multiplier'!$A$1:$AQ$44,COLUMN('Non-energy Multiplier'!Q$1),0)</f>
        <v>889292704467.90491</v>
      </c>
      <c r="R17" s="133">
        <f>$C17*VLOOKUP($A17,'Non-energy Multiplier'!$A$1:$AQ$44,COLUMN('Non-energy Multiplier'!R$1),0)</f>
        <v>891408014423.89197</v>
      </c>
      <c r="S17" s="133">
        <f>$C17*VLOOKUP($A17,'Non-energy Multiplier'!$A$1:$AQ$44,COLUMN('Non-energy Multiplier'!S$1),0)</f>
        <v>891229173071.05872</v>
      </c>
      <c r="T17" s="133">
        <f>$C17*VLOOKUP($A17,'Non-energy Multiplier'!$A$1:$AQ$44,COLUMN('Non-energy Multiplier'!T$1),0)</f>
        <v>888946933264.28796</v>
      </c>
      <c r="U17" s="133">
        <f>$C17*VLOOKUP($A17,'Non-energy Multiplier'!$A$1:$AQ$44,COLUMN('Non-energy Multiplier'!U$1),0)</f>
        <v>884756028319.82141</v>
      </c>
      <c r="V17" s="133">
        <f>$C17*VLOOKUP($A17,'Non-energy Multiplier'!$A$1:$AQ$44,COLUMN('Non-energy Multiplier'!V$1),0)</f>
        <v>878860907848.6825</v>
      </c>
      <c r="W17" s="133">
        <f>$C17*VLOOKUP($A17,'Non-energy Multiplier'!$A$1:$AQ$44,COLUMN('Non-energy Multiplier'!W$1),0)</f>
        <v>871471836957.27844</v>
      </c>
      <c r="X17" s="133">
        <f>$C17*VLOOKUP($A17,'Non-energy Multiplier'!$A$1:$AQ$44,COLUMN('Non-energy Multiplier'!X$1),0)</f>
        <v>862801375632.3009</v>
      </c>
      <c r="Y17" s="133">
        <f>$C17*VLOOKUP($A17,'Non-energy Multiplier'!$A$1:$AQ$44,COLUMN('Non-energy Multiplier'!Y$1),0)</f>
        <v>853061287344.03406</v>
      </c>
      <c r="Z17" s="133">
        <f>$C17*VLOOKUP($A17,'Non-energy Multiplier'!$A$1:$AQ$44,COLUMN('Non-energy Multiplier'!Z$1),0)</f>
        <v>842459906391.25159</v>
      </c>
      <c r="AA17" s="133">
        <f>$C17*VLOOKUP($A17,'Non-energy Multiplier'!$A$1:$AQ$44,COLUMN('Non-energy Multiplier'!AA$1),0)</f>
        <v>831199976244.77991</v>
      </c>
      <c r="AB17" s="133">
        <f>$C17*VLOOKUP($A17,'Non-energy Multiplier'!$A$1:$AQ$44,COLUMN('Non-energy Multiplier'!AB$1),0)</f>
        <v>819476956499.69263</v>
      </c>
      <c r="AC17" s="133">
        <f>$C17*VLOOKUP($A17,'Non-energy Multiplier'!$A$1:$AQ$44,COLUMN('Non-energy Multiplier'!AC$1),0)</f>
        <v>807477784206.87378</v>
      </c>
      <c r="AD17" s="133">
        <f>$C17*VLOOKUP($A17,'Non-energy Multiplier'!$A$1:$AQ$44,COLUMN('Non-energy Multiplier'!AD$1),0)</f>
        <v>795380066356.24329</v>
      </c>
      <c r="AE17" s="133">
        <f>$C17*VLOOKUP($A17,'Non-energy Multiplier'!$A$1:$AQ$44,COLUMN('Non-energy Multiplier'!AE$1),0)</f>
        <v>783351674035.65503</v>
      </c>
      <c r="AF17" s="133">
        <f>$C17*VLOOKUP($A17,'Non-energy Multiplier'!$A$1:$AQ$44,COLUMN('Non-energy Multiplier'!AF$1),0)</f>
        <v>771550705108.64478</v>
      </c>
      <c r="AG17" s="133">
        <f>$C17*VLOOKUP($A17,'Non-energy Multiplier'!$A$1:$AQ$44,COLUMN('Non-energy Multiplier'!AG$1),0)</f>
        <v>760125780900.96448</v>
      </c>
      <c r="AH17" s="133">
        <f>$C17*VLOOKUP($A17,'Non-energy Multiplier'!$A$1:$AQ$44,COLUMN('Non-energy Multiplier'!AH$1),0)</f>
        <v>749216643088.35632</v>
      </c>
      <c r="AI17" s="133">
        <f>$C17*VLOOKUP($A17,'Non-energy Multiplier'!$A$1:$AQ$44,COLUMN('Non-energy Multiplier'!AI$1),0)</f>
        <v>738955019461.83252</v>
      </c>
      <c r="AJ17" s="133">
        <f>$C17*VLOOKUP($A17,'Non-energy Multiplier'!$A$1:$AQ$44,COLUMN('Non-energy Multiplier'!AJ$1),0)</f>
        <v>729465731253.59827</v>
      </c>
      <c r="AK17" s="133">
        <f>$C17*VLOOKUP($A17,'Non-energy Multiplier'!$A$1:$AQ$44,COLUMN('Non-energy Multiplier'!AK$1),0)</f>
        <v>720868020014.08386</v>
      </c>
      <c r="AL17" s="133">
        <f>$C17*VLOOKUP($A17,'Non-energy Multiplier'!$A$1:$AQ$44,COLUMN('Non-energy Multiplier'!AL$1),0)</f>
        <v>713277078465.11499</v>
      </c>
      <c r="AM17" s="133">
        <f>$C17*VLOOKUP($A17,'Non-energy Multiplier'!$A$1:$AQ$44,COLUMN('Non-energy Multiplier'!AM$1),0)</f>
        <v>706805777204.59229</v>
      </c>
      <c r="AN17" s="133">
        <f>$C17*VLOOKUP($A17,'Non-energy Multiplier'!$A$1:$AQ$44,COLUMN('Non-energy Multiplier'!AN$1),0)</f>
        <v>701566587564.32385</v>
      </c>
      <c r="AO17" s="133">
        <f>$C17*VLOOKUP($A17,'Non-energy Multiplier'!$A$1:$AQ$44,COLUMN('Non-energy Multiplier'!AO$1),0)</f>
        <v>697673710366.86951</v>
      </c>
      <c r="AP17" s="133">
        <f>$C17*VLOOKUP($A17,'Non-energy Multiplier'!$A$1:$AQ$44,COLUMN('Non-energy Multiplier'!AP$1),0)</f>
        <v>695245430923.75635</v>
      </c>
      <c r="AQ17" s="133">
        <f>$C17*VLOOKUP($A17,'Non-energy Multiplier'!$A$1:$AQ$44,COLUMN('Non-energy Multiplier'!AQ$1),0)</f>
        <v>694406732606.04895</v>
      </c>
      <c r="AR17" s="133" t="str">
        <f>VLOOKUP($A17,'Sector Match'!$A$1:$B$43,2,0)</f>
        <v>wood products 16</v>
      </c>
    </row>
    <row r="18" spans="1:44" x14ac:dyDescent="0.2">
      <c r="A18" s="12" t="s">
        <v>17</v>
      </c>
      <c r="B18" s="133">
        <f>'Non-energy Use 2019'!G131</f>
        <v>0</v>
      </c>
      <c r="C18" s="133">
        <f>'Non-energy Use 2020'!G130</f>
        <v>0</v>
      </c>
      <c r="D18" s="133">
        <f>$C18*VLOOKUP($A18,'Non-energy Multiplier'!$A$1:$AQ$44,COLUMN('Non-energy Multiplier'!D$1),0)</f>
        <v>0</v>
      </c>
      <c r="E18" s="133">
        <f>$C18*VLOOKUP($A18,'Non-energy Multiplier'!$A$1:$AQ$44,COLUMN('Non-energy Multiplier'!E$1),0)</f>
        <v>0</v>
      </c>
      <c r="F18" s="133">
        <f>$C18*VLOOKUP($A18,'Non-energy Multiplier'!$A$1:$AQ$44,COLUMN('Non-energy Multiplier'!F$1),0)</f>
        <v>0</v>
      </c>
      <c r="G18" s="133">
        <f>$C18*VLOOKUP($A18,'Non-energy Multiplier'!$A$1:$AQ$44,COLUMN('Non-energy Multiplier'!G$1),0)</f>
        <v>0</v>
      </c>
      <c r="H18" s="133">
        <f>$C18*VLOOKUP($A18,'Non-energy Multiplier'!$A$1:$AQ$44,COLUMN('Non-energy Multiplier'!H$1),0)</f>
        <v>0</v>
      </c>
      <c r="I18" s="133">
        <f>$C18*VLOOKUP($A18,'Non-energy Multiplier'!$A$1:$AQ$44,COLUMN('Non-energy Multiplier'!I$1),0)</f>
        <v>0</v>
      </c>
      <c r="J18" s="133">
        <f>$C18*VLOOKUP($A18,'Non-energy Multiplier'!$A$1:$AQ$44,COLUMN('Non-energy Multiplier'!J$1),0)</f>
        <v>0</v>
      </c>
      <c r="K18" s="133">
        <f>$C18*VLOOKUP($A18,'Non-energy Multiplier'!$A$1:$AQ$44,COLUMN('Non-energy Multiplier'!K$1),0)</f>
        <v>0</v>
      </c>
      <c r="L18" s="133">
        <f>$C18*VLOOKUP($A18,'Non-energy Multiplier'!$A$1:$AQ$44,COLUMN('Non-energy Multiplier'!L$1),0)</f>
        <v>0</v>
      </c>
      <c r="M18" s="133">
        <f>$C18*VLOOKUP($A18,'Non-energy Multiplier'!$A$1:$AQ$44,COLUMN('Non-energy Multiplier'!M$1),0)</f>
        <v>0</v>
      </c>
      <c r="N18" s="133">
        <f>$C18*VLOOKUP($A18,'Non-energy Multiplier'!$A$1:$AQ$44,COLUMN('Non-energy Multiplier'!N$1),0)</f>
        <v>0</v>
      </c>
      <c r="O18" s="133">
        <f>$C18*VLOOKUP($A18,'Non-energy Multiplier'!$A$1:$AQ$44,COLUMN('Non-energy Multiplier'!O$1),0)</f>
        <v>0</v>
      </c>
      <c r="P18" s="133">
        <f>$C18*VLOOKUP($A18,'Non-energy Multiplier'!$A$1:$AQ$44,COLUMN('Non-energy Multiplier'!P$1),0)</f>
        <v>0</v>
      </c>
      <c r="Q18" s="133">
        <f>$C18*VLOOKUP($A18,'Non-energy Multiplier'!$A$1:$AQ$44,COLUMN('Non-energy Multiplier'!Q$1),0)</f>
        <v>0</v>
      </c>
      <c r="R18" s="133">
        <f>$C18*VLOOKUP($A18,'Non-energy Multiplier'!$A$1:$AQ$44,COLUMN('Non-energy Multiplier'!R$1),0)</f>
        <v>0</v>
      </c>
      <c r="S18" s="133">
        <f>$C18*VLOOKUP($A18,'Non-energy Multiplier'!$A$1:$AQ$44,COLUMN('Non-energy Multiplier'!S$1),0)</f>
        <v>0</v>
      </c>
      <c r="T18" s="133">
        <f>$C18*VLOOKUP($A18,'Non-energy Multiplier'!$A$1:$AQ$44,COLUMN('Non-energy Multiplier'!T$1),0)</f>
        <v>0</v>
      </c>
      <c r="U18" s="133">
        <f>$C18*VLOOKUP($A18,'Non-energy Multiplier'!$A$1:$AQ$44,COLUMN('Non-energy Multiplier'!U$1),0)</f>
        <v>0</v>
      </c>
      <c r="V18" s="133">
        <f>$C18*VLOOKUP($A18,'Non-energy Multiplier'!$A$1:$AQ$44,COLUMN('Non-energy Multiplier'!V$1),0)</f>
        <v>0</v>
      </c>
      <c r="W18" s="133">
        <f>$C18*VLOOKUP($A18,'Non-energy Multiplier'!$A$1:$AQ$44,COLUMN('Non-energy Multiplier'!W$1),0)</f>
        <v>0</v>
      </c>
      <c r="X18" s="133">
        <f>$C18*VLOOKUP($A18,'Non-energy Multiplier'!$A$1:$AQ$44,COLUMN('Non-energy Multiplier'!X$1),0)</f>
        <v>0</v>
      </c>
      <c r="Y18" s="133">
        <f>$C18*VLOOKUP($A18,'Non-energy Multiplier'!$A$1:$AQ$44,COLUMN('Non-energy Multiplier'!Y$1),0)</f>
        <v>0</v>
      </c>
      <c r="Z18" s="133">
        <f>$C18*VLOOKUP($A18,'Non-energy Multiplier'!$A$1:$AQ$44,COLUMN('Non-energy Multiplier'!Z$1),0)</f>
        <v>0</v>
      </c>
      <c r="AA18" s="133">
        <f>$C18*VLOOKUP($A18,'Non-energy Multiplier'!$A$1:$AQ$44,COLUMN('Non-energy Multiplier'!AA$1),0)</f>
        <v>0</v>
      </c>
      <c r="AB18" s="133">
        <f>$C18*VLOOKUP($A18,'Non-energy Multiplier'!$A$1:$AQ$44,COLUMN('Non-energy Multiplier'!AB$1),0)</f>
        <v>0</v>
      </c>
      <c r="AC18" s="133">
        <f>$C18*VLOOKUP($A18,'Non-energy Multiplier'!$A$1:$AQ$44,COLUMN('Non-energy Multiplier'!AC$1),0)</f>
        <v>0</v>
      </c>
      <c r="AD18" s="133">
        <f>$C18*VLOOKUP($A18,'Non-energy Multiplier'!$A$1:$AQ$44,COLUMN('Non-energy Multiplier'!AD$1),0)</f>
        <v>0</v>
      </c>
      <c r="AE18" s="133">
        <f>$C18*VLOOKUP($A18,'Non-energy Multiplier'!$A$1:$AQ$44,COLUMN('Non-energy Multiplier'!AE$1),0)</f>
        <v>0</v>
      </c>
      <c r="AF18" s="133">
        <f>$C18*VLOOKUP($A18,'Non-energy Multiplier'!$A$1:$AQ$44,COLUMN('Non-energy Multiplier'!AF$1),0)</f>
        <v>0</v>
      </c>
      <c r="AG18" s="133">
        <f>$C18*VLOOKUP($A18,'Non-energy Multiplier'!$A$1:$AQ$44,COLUMN('Non-energy Multiplier'!AG$1),0)</f>
        <v>0</v>
      </c>
      <c r="AH18" s="133">
        <f>$C18*VLOOKUP($A18,'Non-energy Multiplier'!$A$1:$AQ$44,COLUMN('Non-energy Multiplier'!AH$1),0)</f>
        <v>0</v>
      </c>
      <c r="AI18" s="133">
        <f>$C18*VLOOKUP($A18,'Non-energy Multiplier'!$A$1:$AQ$44,COLUMN('Non-energy Multiplier'!AI$1),0)</f>
        <v>0</v>
      </c>
      <c r="AJ18" s="133">
        <f>$C18*VLOOKUP($A18,'Non-energy Multiplier'!$A$1:$AQ$44,COLUMN('Non-energy Multiplier'!AJ$1),0)</f>
        <v>0</v>
      </c>
      <c r="AK18" s="133">
        <f>$C18*VLOOKUP($A18,'Non-energy Multiplier'!$A$1:$AQ$44,COLUMN('Non-energy Multiplier'!AK$1),0)</f>
        <v>0</v>
      </c>
      <c r="AL18" s="133">
        <f>$C18*VLOOKUP($A18,'Non-energy Multiplier'!$A$1:$AQ$44,COLUMN('Non-energy Multiplier'!AL$1),0)</f>
        <v>0</v>
      </c>
      <c r="AM18" s="133">
        <f>$C18*VLOOKUP($A18,'Non-energy Multiplier'!$A$1:$AQ$44,COLUMN('Non-energy Multiplier'!AM$1),0)</f>
        <v>0</v>
      </c>
      <c r="AN18" s="133">
        <f>$C18*VLOOKUP($A18,'Non-energy Multiplier'!$A$1:$AQ$44,COLUMN('Non-energy Multiplier'!AN$1),0)</f>
        <v>0</v>
      </c>
      <c r="AO18" s="133">
        <f>$C18*VLOOKUP($A18,'Non-energy Multiplier'!$A$1:$AQ$44,COLUMN('Non-energy Multiplier'!AO$1),0)</f>
        <v>0</v>
      </c>
      <c r="AP18" s="133">
        <f>$C18*VLOOKUP($A18,'Non-energy Multiplier'!$A$1:$AQ$44,COLUMN('Non-energy Multiplier'!AP$1),0)</f>
        <v>0</v>
      </c>
      <c r="AQ18" s="133">
        <f>$C18*VLOOKUP($A18,'Non-energy Multiplier'!$A$1:$AQ$44,COLUMN('Non-energy Multiplier'!AQ$1),0)</f>
        <v>0</v>
      </c>
      <c r="AR18" s="133" t="str">
        <f>VLOOKUP($A18,'Sector Match'!$A$1:$B$43,2,0)</f>
        <v>wood products 16</v>
      </c>
    </row>
    <row r="19" spans="1:44" x14ac:dyDescent="0.2">
      <c r="A19" s="12" t="s">
        <v>18</v>
      </c>
      <c r="B19" s="133">
        <f>'Non-energy Use 2019'!G132</f>
        <v>0</v>
      </c>
      <c r="C19" s="133">
        <f>'Non-energy Use 2020'!G131</f>
        <v>0</v>
      </c>
      <c r="D19" s="133">
        <f>$C19*VLOOKUP($A19,'Non-energy Multiplier'!$A$1:$AQ$44,COLUMN('Non-energy Multiplier'!D$1),0)</f>
        <v>0</v>
      </c>
      <c r="E19" s="133">
        <f>$C19*VLOOKUP($A19,'Non-energy Multiplier'!$A$1:$AQ$44,COLUMN('Non-energy Multiplier'!E$1),0)</f>
        <v>0</v>
      </c>
      <c r="F19" s="133">
        <f>$C19*VLOOKUP($A19,'Non-energy Multiplier'!$A$1:$AQ$44,COLUMN('Non-energy Multiplier'!F$1),0)</f>
        <v>0</v>
      </c>
      <c r="G19" s="133">
        <f>$C19*VLOOKUP($A19,'Non-energy Multiplier'!$A$1:$AQ$44,COLUMN('Non-energy Multiplier'!G$1),0)</f>
        <v>0</v>
      </c>
      <c r="H19" s="133">
        <f>$C19*VLOOKUP($A19,'Non-energy Multiplier'!$A$1:$AQ$44,COLUMN('Non-energy Multiplier'!H$1),0)</f>
        <v>0</v>
      </c>
      <c r="I19" s="133">
        <f>$C19*VLOOKUP($A19,'Non-energy Multiplier'!$A$1:$AQ$44,COLUMN('Non-energy Multiplier'!I$1),0)</f>
        <v>0</v>
      </c>
      <c r="J19" s="133">
        <f>$C19*VLOOKUP($A19,'Non-energy Multiplier'!$A$1:$AQ$44,COLUMN('Non-energy Multiplier'!J$1),0)</f>
        <v>0</v>
      </c>
      <c r="K19" s="133">
        <f>$C19*VLOOKUP($A19,'Non-energy Multiplier'!$A$1:$AQ$44,COLUMN('Non-energy Multiplier'!K$1),0)</f>
        <v>0</v>
      </c>
      <c r="L19" s="133">
        <f>$C19*VLOOKUP($A19,'Non-energy Multiplier'!$A$1:$AQ$44,COLUMN('Non-energy Multiplier'!L$1),0)</f>
        <v>0</v>
      </c>
      <c r="M19" s="133">
        <f>$C19*VLOOKUP($A19,'Non-energy Multiplier'!$A$1:$AQ$44,COLUMN('Non-energy Multiplier'!M$1),0)</f>
        <v>0</v>
      </c>
      <c r="N19" s="133">
        <f>$C19*VLOOKUP($A19,'Non-energy Multiplier'!$A$1:$AQ$44,COLUMN('Non-energy Multiplier'!N$1),0)</f>
        <v>0</v>
      </c>
      <c r="O19" s="133">
        <f>$C19*VLOOKUP($A19,'Non-energy Multiplier'!$A$1:$AQ$44,COLUMN('Non-energy Multiplier'!O$1),0)</f>
        <v>0</v>
      </c>
      <c r="P19" s="133">
        <f>$C19*VLOOKUP($A19,'Non-energy Multiplier'!$A$1:$AQ$44,COLUMN('Non-energy Multiplier'!P$1),0)</f>
        <v>0</v>
      </c>
      <c r="Q19" s="133">
        <f>$C19*VLOOKUP($A19,'Non-energy Multiplier'!$A$1:$AQ$44,COLUMN('Non-energy Multiplier'!Q$1),0)</f>
        <v>0</v>
      </c>
      <c r="R19" s="133">
        <f>$C19*VLOOKUP($A19,'Non-energy Multiplier'!$A$1:$AQ$44,COLUMN('Non-energy Multiplier'!R$1),0)</f>
        <v>0</v>
      </c>
      <c r="S19" s="133">
        <f>$C19*VLOOKUP($A19,'Non-energy Multiplier'!$A$1:$AQ$44,COLUMN('Non-energy Multiplier'!S$1),0)</f>
        <v>0</v>
      </c>
      <c r="T19" s="133">
        <f>$C19*VLOOKUP($A19,'Non-energy Multiplier'!$A$1:$AQ$44,COLUMN('Non-energy Multiplier'!T$1),0)</f>
        <v>0</v>
      </c>
      <c r="U19" s="133">
        <f>$C19*VLOOKUP($A19,'Non-energy Multiplier'!$A$1:$AQ$44,COLUMN('Non-energy Multiplier'!U$1),0)</f>
        <v>0</v>
      </c>
      <c r="V19" s="133">
        <f>$C19*VLOOKUP($A19,'Non-energy Multiplier'!$A$1:$AQ$44,COLUMN('Non-energy Multiplier'!V$1),0)</f>
        <v>0</v>
      </c>
      <c r="W19" s="133">
        <f>$C19*VLOOKUP($A19,'Non-energy Multiplier'!$A$1:$AQ$44,COLUMN('Non-energy Multiplier'!W$1),0)</f>
        <v>0</v>
      </c>
      <c r="X19" s="133">
        <f>$C19*VLOOKUP($A19,'Non-energy Multiplier'!$A$1:$AQ$44,COLUMN('Non-energy Multiplier'!X$1),0)</f>
        <v>0</v>
      </c>
      <c r="Y19" s="133">
        <f>$C19*VLOOKUP($A19,'Non-energy Multiplier'!$A$1:$AQ$44,COLUMN('Non-energy Multiplier'!Y$1),0)</f>
        <v>0</v>
      </c>
      <c r="Z19" s="133">
        <f>$C19*VLOOKUP($A19,'Non-energy Multiplier'!$A$1:$AQ$44,COLUMN('Non-energy Multiplier'!Z$1),0)</f>
        <v>0</v>
      </c>
      <c r="AA19" s="133">
        <f>$C19*VLOOKUP($A19,'Non-energy Multiplier'!$A$1:$AQ$44,COLUMN('Non-energy Multiplier'!AA$1),0)</f>
        <v>0</v>
      </c>
      <c r="AB19" s="133">
        <f>$C19*VLOOKUP($A19,'Non-energy Multiplier'!$A$1:$AQ$44,COLUMN('Non-energy Multiplier'!AB$1),0)</f>
        <v>0</v>
      </c>
      <c r="AC19" s="133">
        <f>$C19*VLOOKUP($A19,'Non-energy Multiplier'!$A$1:$AQ$44,COLUMN('Non-energy Multiplier'!AC$1),0)</f>
        <v>0</v>
      </c>
      <c r="AD19" s="133">
        <f>$C19*VLOOKUP($A19,'Non-energy Multiplier'!$A$1:$AQ$44,COLUMN('Non-energy Multiplier'!AD$1),0)</f>
        <v>0</v>
      </c>
      <c r="AE19" s="133">
        <f>$C19*VLOOKUP($A19,'Non-energy Multiplier'!$A$1:$AQ$44,COLUMN('Non-energy Multiplier'!AE$1),0)</f>
        <v>0</v>
      </c>
      <c r="AF19" s="133">
        <f>$C19*VLOOKUP($A19,'Non-energy Multiplier'!$A$1:$AQ$44,COLUMN('Non-energy Multiplier'!AF$1),0)</f>
        <v>0</v>
      </c>
      <c r="AG19" s="133">
        <f>$C19*VLOOKUP($A19,'Non-energy Multiplier'!$A$1:$AQ$44,COLUMN('Non-energy Multiplier'!AG$1),0)</f>
        <v>0</v>
      </c>
      <c r="AH19" s="133">
        <f>$C19*VLOOKUP($A19,'Non-energy Multiplier'!$A$1:$AQ$44,COLUMN('Non-energy Multiplier'!AH$1),0)</f>
        <v>0</v>
      </c>
      <c r="AI19" s="133">
        <f>$C19*VLOOKUP($A19,'Non-energy Multiplier'!$A$1:$AQ$44,COLUMN('Non-energy Multiplier'!AI$1),0)</f>
        <v>0</v>
      </c>
      <c r="AJ19" s="133">
        <f>$C19*VLOOKUP($A19,'Non-energy Multiplier'!$A$1:$AQ$44,COLUMN('Non-energy Multiplier'!AJ$1),0)</f>
        <v>0</v>
      </c>
      <c r="AK19" s="133">
        <f>$C19*VLOOKUP($A19,'Non-energy Multiplier'!$A$1:$AQ$44,COLUMN('Non-energy Multiplier'!AK$1),0)</f>
        <v>0</v>
      </c>
      <c r="AL19" s="133">
        <f>$C19*VLOOKUP($A19,'Non-energy Multiplier'!$A$1:$AQ$44,COLUMN('Non-energy Multiplier'!AL$1),0)</f>
        <v>0</v>
      </c>
      <c r="AM19" s="133">
        <f>$C19*VLOOKUP($A19,'Non-energy Multiplier'!$A$1:$AQ$44,COLUMN('Non-energy Multiplier'!AM$1),0)</f>
        <v>0</v>
      </c>
      <c r="AN19" s="133">
        <f>$C19*VLOOKUP($A19,'Non-energy Multiplier'!$A$1:$AQ$44,COLUMN('Non-energy Multiplier'!AN$1),0)</f>
        <v>0</v>
      </c>
      <c r="AO19" s="133">
        <f>$C19*VLOOKUP($A19,'Non-energy Multiplier'!$A$1:$AQ$44,COLUMN('Non-energy Multiplier'!AO$1),0)</f>
        <v>0</v>
      </c>
      <c r="AP19" s="133">
        <f>$C19*VLOOKUP($A19,'Non-energy Multiplier'!$A$1:$AQ$44,COLUMN('Non-energy Multiplier'!AP$1),0)</f>
        <v>0</v>
      </c>
      <c r="AQ19" s="133">
        <f>$C19*VLOOKUP($A19,'Non-energy Multiplier'!$A$1:$AQ$44,COLUMN('Non-energy Multiplier'!AQ$1),0)</f>
        <v>0</v>
      </c>
      <c r="AR19" s="133" t="str">
        <f>VLOOKUP($A19,'Sector Match'!$A$1:$B$43,2,0)</f>
        <v>pulp paper and printing 17T18</v>
      </c>
    </row>
    <row r="20" spans="1:44" x14ac:dyDescent="0.2">
      <c r="A20" s="12" t="s">
        <v>19</v>
      </c>
      <c r="B20" s="133">
        <f>'Non-energy Use 2019'!G133</f>
        <v>0</v>
      </c>
      <c r="C20" s="133">
        <f>'Non-energy Use 2020'!G132</f>
        <v>0</v>
      </c>
      <c r="D20" s="133">
        <f>$C20*VLOOKUP($A20,'Non-energy Multiplier'!$A$1:$AQ$44,COLUMN('Non-energy Multiplier'!D$1),0)</f>
        <v>0</v>
      </c>
      <c r="E20" s="133">
        <f>$C20*VLOOKUP($A20,'Non-energy Multiplier'!$A$1:$AQ$44,COLUMN('Non-energy Multiplier'!E$1),0)</f>
        <v>0</v>
      </c>
      <c r="F20" s="133">
        <f>$C20*VLOOKUP($A20,'Non-energy Multiplier'!$A$1:$AQ$44,COLUMN('Non-energy Multiplier'!F$1),0)</f>
        <v>0</v>
      </c>
      <c r="G20" s="133">
        <f>$C20*VLOOKUP($A20,'Non-energy Multiplier'!$A$1:$AQ$44,COLUMN('Non-energy Multiplier'!G$1),0)</f>
        <v>0</v>
      </c>
      <c r="H20" s="133">
        <f>$C20*VLOOKUP($A20,'Non-energy Multiplier'!$A$1:$AQ$44,COLUMN('Non-energy Multiplier'!H$1),0)</f>
        <v>0</v>
      </c>
      <c r="I20" s="133">
        <f>$C20*VLOOKUP($A20,'Non-energy Multiplier'!$A$1:$AQ$44,COLUMN('Non-energy Multiplier'!I$1),0)</f>
        <v>0</v>
      </c>
      <c r="J20" s="133">
        <f>$C20*VLOOKUP($A20,'Non-energy Multiplier'!$A$1:$AQ$44,COLUMN('Non-energy Multiplier'!J$1),0)</f>
        <v>0</v>
      </c>
      <c r="K20" s="133">
        <f>$C20*VLOOKUP($A20,'Non-energy Multiplier'!$A$1:$AQ$44,COLUMN('Non-energy Multiplier'!K$1),0)</f>
        <v>0</v>
      </c>
      <c r="L20" s="133">
        <f>$C20*VLOOKUP($A20,'Non-energy Multiplier'!$A$1:$AQ$44,COLUMN('Non-energy Multiplier'!L$1),0)</f>
        <v>0</v>
      </c>
      <c r="M20" s="133">
        <f>$C20*VLOOKUP($A20,'Non-energy Multiplier'!$A$1:$AQ$44,COLUMN('Non-energy Multiplier'!M$1),0)</f>
        <v>0</v>
      </c>
      <c r="N20" s="133">
        <f>$C20*VLOOKUP($A20,'Non-energy Multiplier'!$A$1:$AQ$44,COLUMN('Non-energy Multiplier'!N$1),0)</f>
        <v>0</v>
      </c>
      <c r="O20" s="133">
        <f>$C20*VLOOKUP($A20,'Non-energy Multiplier'!$A$1:$AQ$44,COLUMN('Non-energy Multiplier'!O$1),0)</f>
        <v>0</v>
      </c>
      <c r="P20" s="133">
        <f>$C20*VLOOKUP($A20,'Non-energy Multiplier'!$A$1:$AQ$44,COLUMN('Non-energy Multiplier'!P$1),0)</f>
        <v>0</v>
      </c>
      <c r="Q20" s="133">
        <f>$C20*VLOOKUP($A20,'Non-energy Multiplier'!$A$1:$AQ$44,COLUMN('Non-energy Multiplier'!Q$1),0)</f>
        <v>0</v>
      </c>
      <c r="R20" s="133">
        <f>$C20*VLOOKUP($A20,'Non-energy Multiplier'!$A$1:$AQ$44,COLUMN('Non-energy Multiplier'!R$1),0)</f>
        <v>0</v>
      </c>
      <c r="S20" s="133">
        <f>$C20*VLOOKUP($A20,'Non-energy Multiplier'!$A$1:$AQ$44,COLUMN('Non-energy Multiplier'!S$1),0)</f>
        <v>0</v>
      </c>
      <c r="T20" s="133">
        <f>$C20*VLOOKUP($A20,'Non-energy Multiplier'!$A$1:$AQ$44,COLUMN('Non-energy Multiplier'!T$1),0)</f>
        <v>0</v>
      </c>
      <c r="U20" s="133">
        <f>$C20*VLOOKUP($A20,'Non-energy Multiplier'!$A$1:$AQ$44,COLUMN('Non-energy Multiplier'!U$1),0)</f>
        <v>0</v>
      </c>
      <c r="V20" s="133">
        <f>$C20*VLOOKUP($A20,'Non-energy Multiplier'!$A$1:$AQ$44,COLUMN('Non-energy Multiplier'!V$1),0)</f>
        <v>0</v>
      </c>
      <c r="W20" s="133">
        <f>$C20*VLOOKUP($A20,'Non-energy Multiplier'!$A$1:$AQ$44,COLUMN('Non-energy Multiplier'!W$1),0)</f>
        <v>0</v>
      </c>
      <c r="X20" s="133">
        <f>$C20*VLOOKUP($A20,'Non-energy Multiplier'!$A$1:$AQ$44,COLUMN('Non-energy Multiplier'!X$1),0)</f>
        <v>0</v>
      </c>
      <c r="Y20" s="133">
        <f>$C20*VLOOKUP($A20,'Non-energy Multiplier'!$A$1:$AQ$44,COLUMN('Non-energy Multiplier'!Y$1),0)</f>
        <v>0</v>
      </c>
      <c r="Z20" s="133">
        <f>$C20*VLOOKUP($A20,'Non-energy Multiplier'!$A$1:$AQ$44,COLUMN('Non-energy Multiplier'!Z$1),0)</f>
        <v>0</v>
      </c>
      <c r="AA20" s="133">
        <f>$C20*VLOOKUP($A20,'Non-energy Multiplier'!$A$1:$AQ$44,COLUMN('Non-energy Multiplier'!AA$1),0)</f>
        <v>0</v>
      </c>
      <c r="AB20" s="133">
        <f>$C20*VLOOKUP($A20,'Non-energy Multiplier'!$A$1:$AQ$44,COLUMN('Non-energy Multiplier'!AB$1),0)</f>
        <v>0</v>
      </c>
      <c r="AC20" s="133">
        <f>$C20*VLOOKUP($A20,'Non-energy Multiplier'!$A$1:$AQ$44,COLUMN('Non-energy Multiplier'!AC$1),0)</f>
        <v>0</v>
      </c>
      <c r="AD20" s="133">
        <f>$C20*VLOOKUP($A20,'Non-energy Multiplier'!$A$1:$AQ$44,COLUMN('Non-energy Multiplier'!AD$1),0)</f>
        <v>0</v>
      </c>
      <c r="AE20" s="133">
        <f>$C20*VLOOKUP($A20,'Non-energy Multiplier'!$A$1:$AQ$44,COLUMN('Non-energy Multiplier'!AE$1),0)</f>
        <v>0</v>
      </c>
      <c r="AF20" s="133">
        <f>$C20*VLOOKUP($A20,'Non-energy Multiplier'!$A$1:$AQ$44,COLUMN('Non-energy Multiplier'!AF$1),0)</f>
        <v>0</v>
      </c>
      <c r="AG20" s="133">
        <f>$C20*VLOOKUP($A20,'Non-energy Multiplier'!$A$1:$AQ$44,COLUMN('Non-energy Multiplier'!AG$1),0)</f>
        <v>0</v>
      </c>
      <c r="AH20" s="133">
        <f>$C20*VLOOKUP($A20,'Non-energy Multiplier'!$A$1:$AQ$44,COLUMN('Non-energy Multiplier'!AH$1),0)</f>
        <v>0</v>
      </c>
      <c r="AI20" s="133">
        <f>$C20*VLOOKUP($A20,'Non-energy Multiplier'!$A$1:$AQ$44,COLUMN('Non-energy Multiplier'!AI$1),0)</f>
        <v>0</v>
      </c>
      <c r="AJ20" s="133">
        <f>$C20*VLOOKUP($A20,'Non-energy Multiplier'!$A$1:$AQ$44,COLUMN('Non-energy Multiplier'!AJ$1),0)</f>
        <v>0</v>
      </c>
      <c r="AK20" s="133">
        <f>$C20*VLOOKUP($A20,'Non-energy Multiplier'!$A$1:$AQ$44,COLUMN('Non-energy Multiplier'!AK$1),0)</f>
        <v>0</v>
      </c>
      <c r="AL20" s="133">
        <f>$C20*VLOOKUP($A20,'Non-energy Multiplier'!$A$1:$AQ$44,COLUMN('Non-energy Multiplier'!AL$1),0)</f>
        <v>0</v>
      </c>
      <c r="AM20" s="133">
        <f>$C20*VLOOKUP($A20,'Non-energy Multiplier'!$A$1:$AQ$44,COLUMN('Non-energy Multiplier'!AM$1),0)</f>
        <v>0</v>
      </c>
      <c r="AN20" s="133">
        <f>$C20*VLOOKUP($A20,'Non-energy Multiplier'!$A$1:$AQ$44,COLUMN('Non-energy Multiplier'!AN$1),0)</f>
        <v>0</v>
      </c>
      <c r="AO20" s="133">
        <f>$C20*VLOOKUP($A20,'Non-energy Multiplier'!$A$1:$AQ$44,COLUMN('Non-energy Multiplier'!AO$1),0)</f>
        <v>0</v>
      </c>
      <c r="AP20" s="133">
        <f>$C20*VLOOKUP($A20,'Non-energy Multiplier'!$A$1:$AQ$44,COLUMN('Non-energy Multiplier'!AP$1),0)</f>
        <v>0</v>
      </c>
      <c r="AQ20" s="133">
        <f>$C20*VLOOKUP($A20,'Non-energy Multiplier'!$A$1:$AQ$44,COLUMN('Non-energy Multiplier'!AQ$1),0)</f>
        <v>0</v>
      </c>
      <c r="AR20" s="133" t="str">
        <f>VLOOKUP($A20,'Sector Match'!$A$1:$B$43,2,0)</f>
        <v>pulp paper and printing 17T18</v>
      </c>
    </row>
    <row r="21" spans="1:44" x14ac:dyDescent="0.2">
      <c r="A21" s="12" t="s">
        <v>20</v>
      </c>
      <c r="B21" s="133">
        <f>'Non-energy Use 2019'!G134</f>
        <v>200663916036.7449</v>
      </c>
      <c r="C21" s="133">
        <f>'Non-energy Use 2020'!G133</f>
        <v>190770774790.44543</v>
      </c>
      <c r="D21" s="133">
        <f>$C21*VLOOKUP($A21,'Non-energy Multiplier'!$A$1:$AQ$44,COLUMN('Non-energy Multiplier'!D$1),0)</f>
        <v>228224135806.37778</v>
      </c>
      <c r="E21" s="133">
        <f>$C21*VLOOKUP($A21,'Non-energy Multiplier'!$A$1:$AQ$44,COLUMN('Non-energy Multiplier'!E$1),0)</f>
        <v>225809603880.20444</v>
      </c>
      <c r="F21" s="133">
        <f>$C21*VLOOKUP($A21,'Non-energy Multiplier'!$A$1:$AQ$44,COLUMN('Non-energy Multiplier'!F$1),0)</f>
        <v>227870214875.32077</v>
      </c>
      <c r="G21" s="133">
        <f>$C21*VLOOKUP($A21,'Non-energy Multiplier'!$A$1:$AQ$44,COLUMN('Non-energy Multiplier'!G$1),0)</f>
        <v>233136250417.48477</v>
      </c>
      <c r="H21" s="133">
        <f>$C21*VLOOKUP($A21,'Non-energy Multiplier'!$A$1:$AQ$44,COLUMN('Non-energy Multiplier'!H$1),0)</f>
        <v>240236684337.80167</v>
      </c>
      <c r="I21" s="133">
        <f>$C21*VLOOKUP($A21,'Non-energy Multiplier'!$A$1:$AQ$44,COLUMN('Non-energy Multiplier'!I$1),0)</f>
        <v>247926927906.41397</v>
      </c>
      <c r="J21" s="133">
        <f>$C21*VLOOKUP($A21,'Non-energy Multiplier'!$A$1:$AQ$44,COLUMN('Non-energy Multiplier'!J$1),0)</f>
        <v>255787976414.52167</v>
      </c>
      <c r="K21" s="133">
        <f>$C21*VLOOKUP($A21,'Non-energy Multiplier'!$A$1:$AQ$44,COLUMN('Non-energy Multiplier'!K$1),0)</f>
        <v>263598665672.45081</v>
      </c>
      <c r="L21" s="133">
        <f>$C21*VLOOKUP($A21,'Non-energy Multiplier'!$A$1:$AQ$44,COLUMN('Non-energy Multiplier'!L$1),0)</f>
        <v>271111252994.64352</v>
      </c>
      <c r="M21" s="133">
        <f>$C21*VLOOKUP($A21,'Non-energy Multiplier'!$A$1:$AQ$44,COLUMN('Non-energy Multiplier'!M$1),0)</f>
        <v>278053097222.94659</v>
      </c>
      <c r="N21" s="133">
        <f>$C21*VLOOKUP($A21,'Non-energy Multiplier'!$A$1:$AQ$44,COLUMN('Non-energy Multiplier'!N$1),0)</f>
        <v>284183837867.45526</v>
      </c>
      <c r="O21" s="133">
        <f>$C21*VLOOKUP($A21,'Non-energy Multiplier'!$A$1:$AQ$44,COLUMN('Non-energy Multiplier'!O$1),0)</f>
        <v>289468958977.91742</v>
      </c>
      <c r="P21" s="133">
        <f>$C21*VLOOKUP($A21,'Non-energy Multiplier'!$A$1:$AQ$44,COLUMN('Non-energy Multiplier'!P$1),0)</f>
        <v>293938273326.12219</v>
      </c>
      <c r="Q21" s="133">
        <f>$C21*VLOOKUP($A21,'Non-energy Multiplier'!$A$1:$AQ$44,COLUMN('Non-energy Multiplier'!Q$1),0)</f>
        <v>297633850127.32147</v>
      </c>
      <c r="R21" s="133">
        <f>$C21*VLOOKUP($A21,'Non-energy Multiplier'!$A$1:$AQ$44,COLUMN('Non-energy Multiplier'!R$1),0)</f>
        <v>300608377274.81982</v>
      </c>
      <c r="S21" s="133">
        <f>$C21*VLOOKUP($A21,'Non-energy Multiplier'!$A$1:$AQ$44,COLUMN('Non-energy Multiplier'!S$1),0)</f>
        <v>302917231812.39294</v>
      </c>
      <c r="T21" s="133">
        <f>$C21*VLOOKUP($A21,'Non-energy Multiplier'!$A$1:$AQ$44,COLUMN('Non-energy Multiplier'!T$1),0)</f>
        <v>304597796285.21838</v>
      </c>
      <c r="U21" s="133">
        <f>$C21*VLOOKUP($A21,'Non-energy Multiplier'!$A$1:$AQ$44,COLUMN('Non-energy Multiplier'!U$1),0)</f>
        <v>305686449020.48877</v>
      </c>
      <c r="V21" s="133">
        <f>$C21*VLOOKUP($A21,'Non-energy Multiplier'!$A$1:$AQ$44,COLUMN('Non-energy Multiplier'!V$1),0)</f>
        <v>306223872799.84167</v>
      </c>
      <c r="W21" s="133">
        <f>$C21*VLOOKUP($A21,'Non-energy Multiplier'!$A$1:$AQ$44,COLUMN('Non-energy Multiplier'!W$1),0)</f>
        <v>306254236474.22546</v>
      </c>
      <c r="X21" s="133">
        <f>$C21*VLOOKUP($A21,'Non-energy Multiplier'!$A$1:$AQ$44,COLUMN('Non-energy Multiplier'!X$1),0)</f>
        <v>305824407729.82605</v>
      </c>
      <c r="Y21" s="133">
        <f>$C21*VLOOKUP($A21,'Non-energy Multiplier'!$A$1:$AQ$44,COLUMN('Non-energy Multiplier'!Y$1),0)</f>
        <v>304983212391.18628</v>
      </c>
      <c r="Z21" s="133">
        <f>$C21*VLOOKUP($A21,'Non-energy Multiplier'!$A$1:$AQ$44,COLUMN('Non-energy Multiplier'!Z$1),0)</f>
        <v>303780752670.35559</v>
      </c>
      <c r="AA21" s="133">
        <f>$C21*VLOOKUP($A21,'Non-energy Multiplier'!$A$1:$AQ$44,COLUMN('Non-energy Multiplier'!AA$1),0)</f>
        <v>302267793860.52496</v>
      </c>
      <c r="AB21" s="133">
        <f>$C21*VLOOKUP($A21,'Non-energy Multiplier'!$A$1:$AQ$44,COLUMN('Non-energy Multiplier'!AB$1),0)</f>
        <v>300495226228.8681</v>
      </c>
      <c r="AC21" s="133">
        <f>$C21*VLOOKUP($A21,'Non-energy Multiplier'!$A$1:$AQ$44,COLUMN('Non-energy Multiplier'!AC$1),0)</f>
        <v>298513606364.23938</v>
      </c>
      <c r="AD21" s="133">
        <f>$C21*VLOOKUP($A21,'Non-energy Multiplier'!$A$1:$AQ$44,COLUMN('Non-energy Multiplier'!AD$1),0)</f>
        <v>296372780037.65076</v>
      </c>
      <c r="AE21" s="133">
        <f>$C21*VLOOKUP($A21,'Non-energy Multiplier'!$A$1:$AQ$44,COLUMN('Non-energy Multiplier'!AE$1),0)</f>
        <v>294121586773.97418</v>
      </c>
      <c r="AF21" s="133">
        <f>$C21*VLOOKUP($A21,'Non-energy Multiplier'!$A$1:$AQ$44,COLUMN('Non-energy Multiplier'!AF$1),0)</f>
        <v>291807644831.80829</v>
      </c>
      <c r="AG21" s="133">
        <f>$C21*VLOOKUP($A21,'Non-energy Multiplier'!$A$1:$AQ$44,COLUMN('Non-energy Multiplier'!AG$1),0)</f>
        <v>289477214149.8241</v>
      </c>
      <c r="AH21" s="133">
        <f>$C21*VLOOKUP($A21,'Non-energy Multiplier'!$A$1:$AQ$44,COLUMN('Non-energy Multiplier'!AH$1),0)</f>
        <v>287175134035.80054</v>
      </c>
      <c r="AI21" s="133">
        <f>$C21*VLOOKUP($A21,'Non-energy Multiplier'!$A$1:$AQ$44,COLUMN('Non-energy Multiplier'!AI$1),0)</f>
        <v>284944831934.07184</v>
      </c>
      <c r="AJ21" s="133">
        <f>$C21*VLOOKUP($A21,'Non-energy Multiplier'!$A$1:$AQ$44,COLUMN('Non-energy Multiplier'!AJ$1),0)</f>
        <v>282828399488.12628</v>
      </c>
      <c r="AK21" s="133">
        <f>$C21*VLOOKUP($A21,'Non-energy Multiplier'!$A$1:$AQ$44,COLUMN('Non-energy Multiplier'!AK$1),0)</f>
        <v>280866732295.02374</v>
      </c>
      <c r="AL21" s="133">
        <f>$C21*VLOOKUP($A21,'Non-energy Multiplier'!$A$1:$AQ$44,COLUMN('Non-energy Multiplier'!AL$1),0)</f>
        <v>279099730204.78589</v>
      </c>
      <c r="AM21" s="133">
        <f>$C21*VLOOKUP($A21,'Non-energy Multiplier'!$A$1:$AQ$44,COLUMN('Non-energy Multiplier'!AM$1),0)</f>
        <v>277566555731.27588</v>
      </c>
      <c r="AN21" s="133">
        <f>$C21*VLOOKUP($A21,'Non-energy Multiplier'!$A$1:$AQ$44,COLUMN('Non-energy Multiplier'!AN$1),0)</f>
        <v>276305949096.42212</v>
      </c>
      <c r="AO21" s="133">
        <f>$C21*VLOOKUP($A21,'Non-energy Multiplier'!$A$1:$AQ$44,COLUMN('Non-energy Multiplier'!AO$1),0)</f>
        <v>275356599619.02002</v>
      </c>
      <c r="AP21" s="133">
        <f>$C21*VLOOKUP($A21,'Non-energy Multiplier'!$A$1:$AQ$44,COLUMN('Non-energy Multiplier'!AP$1),0)</f>
        <v>274757574583.47247</v>
      </c>
      <c r="AQ21" s="133">
        <f>$C21*VLOOKUP($A21,'Non-energy Multiplier'!$A$1:$AQ$44,COLUMN('Non-energy Multiplier'!AQ$1),0)</f>
        <v>274548808394.27939</v>
      </c>
      <c r="AR21" s="133" t="str">
        <f>VLOOKUP($A21,'Sector Match'!$A$1:$B$43,2,0)</f>
        <v>pulp paper and printing 17T18</v>
      </c>
    </row>
    <row r="22" spans="1:44" x14ac:dyDescent="0.2">
      <c r="A22" s="12" t="s">
        <v>21</v>
      </c>
      <c r="B22" s="133">
        <f>'Non-energy Use 2019'!G135</f>
        <v>4480085526705162.5</v>
      </c>
      <c r="C22" s="133">
        <f>'Non-energy Use 2020'!G134</f>
        <v>5862312236518565</v>
      </c>
      <c r="D22" s="133">
        <f>$C22*VLOOKUP($A22,'Non-energy Multiplier'!$A$1:$AQ$44,COLUMN('Non-energy Multiplier'!D$1),0)</f>
        <v>6141205212973551</v>
      </c>
      <c r="E22" s="133">
        <f>$C22*VLOOKUP($A22,'Non-energy Multiplier'!$A$1:$AQ$44,COLUMN('Non-energy Multiplier'!E$1),0)</f>
        <v>6550248245107531</v>
      </c>
      <c r="F22" s="133">
        <f>$C22*VLOOKUP($A22,'Non-energy Multiplier'!$A$1:$AQ$44,COLUMN('Non-energy Multiplier'!F$1),0)</f>
        <v>6959291277241510</v>
      </c>
      <c r="G22" s="133">
        <f>$C22*VLOOKUP($A22,'Non-energy Multiplier'!$A$1:$AQ$44,COLUMN('Non-energy Multiplier'!G$1),0)</f>
        <v>7340445011729989</v>
      </c>
      <c r="H22" s="133">
        <f>$C22*VLOOKUP($A22,'Non-energy Multiplier'!$A$1:$AQ$44,COLUMN('Non-energy Multiplier'!H$1),0)</f>
        <v>7721598746218469</v>
      </c>
      <c r="I22" s="133">
        <f>$C22*VLOOKUP($A22,'Non-energy Multiplier'!$A$1:$AQ$44,COLUMN('Non-energy Multiplier'!I$1),0)</f>
        <v>7893188671888069</v>
      </c>
      <c r="J22" s="133">
        <f>$C22*VLOOKUP($A22,'Non-energy Multiplier'!$A$1:$AQ$44,COLUMN('Non-energy Multiplier'!J$1),0)</f>
        <v>8064778597557668</v>
      </c>
      <c r="K22" s="133">
        <f>$C22*VLOOKUP($A22,'Non-energy Multiplier'!$A$1:$AQ$44,COLUMN('Non-energy Multiplier'!K$1),0)</f>
        <v>8236368523227269</v>
      </c>
      <c r="L22" s="133">
        <f>$C22*VLOOKUP($A22,'Non-energy Multiplier'!$A$1:$AQ$44,COLUMN('Non-energy Multiplier'!L$1),0)</f>
        <v>8407958448896866</v>
      </c>
      <c r="M22" s="133">
        <f>$C22*VLOOKUP($A22,'Non-energy Multiplier'!$A$1:$AQ$44,COLUMN('Non-energy Multiplier'!M$1),0)</f>
        <v>8579548374566466</v>
      </c>
      <c r="N22" s="133">
        <f>$C22*VLOOKUP($A22,'Non-energy Multiplier'!$A$1:$AQ$44,COLUMN('Non-energy Multiplier'!N$1),0)</f>
        <v>8591805224740492</v>
      </c>
      <c r="O22" s="133">
        <f>$C22*VLOOKUP($A22,'Non-energy Multiplier'!$A$1:$AQ$44,COLUMN('Non-energy Multiplier'!O$1),0)</f>
        <v>8604062074914520</v>
      </c>
      <c r="P22" s="133">
        <f>$C22*VLOOKUP($A22,'Non-energy Multiplier'!$A$1:$AQ$44,COLUMN('Non-energy Multiplier'!P$1),0)</f>
        <v>8616318925088544</v>
      </c>
      <c r="Q22" s="133">
        <f>$C22*VLOOKUP($A22,'Non-energy Multiplier'!$A$1:$AQ$44,COLUMN('Non-energy Multiplier'!Q$1),0)</f>
        <v>8628575775262571</v>
      </c>
      <c r="R22" s="133">
        <f>$C22*VLOOKUP($A22,'Non-energy Multiplier'!$A$1:$AQ$44,COLUMN('Non-energy Multiplier'!R$1),0)</f>
        <v>8640832625436596</v>
      </c>
      <c r="S22" s="133">
        <f>$C22*VLOOKUP($A22,'Non-energy Multiplier'!$A$1:$AQ$44,COLUMN('Non-energy Multiplier'!S$1),0)</f>
        <v>8542781443004082</v>
      </c>
      <c r="T22" s="133">
        <f>$C22*VLOOKUP($A22,'Non-energy Multiplier'!$A$1:$AQ$44,COLUMN('Non-energy Multiplier'!T$1),0)</f>
        <v>8444730260571567</v>
      </c>
      <c r="U22" s="133">
        <f>$C22*VLOOKUP($A22,'Non-energy Multiplier'!$A$1:$AQ$44,COLUMN('Non-energy Multiplier'!U$1),0)</f>
        <v>8346679078139050</v>
      </c>
      <c r="V22" s="133">
        <f>$C22*VLOOKUP($A22,'Non-energy Multiplier'!$A$1:$AQ$44,COLUMN('Non-energy Multiplier'!V$1),0)</f>
        <v>8248627895706535</v>
      </c>
      <c r="W22" s="133">
        <f>$C22*VLOOKUP($A22,'Non-energy Multiplier'!$A$1:$AQ$44,COLUMN('Non-energy Multiplier'!W$1),0)</f>
        <v>8150576713274020</v>
      </c>
      <c r="X22" s="133">
        <f>$C22*VLOOKUP($A22,'Non-energy Multiplier'!$A$1:$AQ$44,COLUMN('Non-energy Multiplier'!X$1),0)</f>
        <v>7966729992263116</v>
      </c>
      <c r="Y22" s="133">
        <f>$C22*VLOOKUP($A22,'Non-energy Multiplier'!$A$1:$AQ$44,COLUMN('Non-energy Multiplier'!Y$1),0)</f>
        <v>7782883271252215</v>
      </c>
      <c r="Z22" s="133">
        <f>$C22*VLOOKUP($A22,'Non-energy Multiplier'!$A$1:$AQ$44,COLUMN('Non-energy Multiplier'!Z$1),0)</f>
        <v>7599036550241310</v>
      </c>
      <c r="AA22" s="133">
        <f>$C22*VLOOKUP($A22,'Non-energy Multiplier'!$A$1:$AQ$44,COLUMN('Non-energy Multiplier'!AA$1),0)</f>
        <v>7415189829230407</v>
      </c>
      <c r="AB22" s="133">
        <f>$C22*VLOOKUP($A22,'Non-energy Multiplier'!$A$1:$AQ$44,COLUMN('Non-energy Multiplier'!AB$1),0)</f>
        <v>7231343108219503</v>
      </c>
      <c r="AC22" s="133">
        <f>$C22*VLOOKUP($A22,'Non-energy Multiplier'!$A$1:$AQ$44,COLUMN('Non-energy Multiplier'!AC$1),0)</f>
        <v>7047496387208599</v>
      </c>
      <c r="AD22" s="133">
        <f>$C22*VLOOKUP($A22,'Non-energy Multiplier'!$A$1:$AQ$44,COLUMN('Non-energy Multiplier'!AD$1),0)</f>
        <v>6863649666197697</v>
      </c>
      <c r="AE22" s="133">
        <f>$C22*VLOOKUP($A22,'Non-energy Multiplier'!$A$1:$AQ$44,COLUMN('Non-energy Multiplier'!AE$1),0)</f>
        <v>6679802945186794</v>
      </c>
      <c r="AF22" s="133">
        <f>$C22*VLOOKUP($A22,'Non-energy Multiplier'!$A$1:$AQ$44,COLUMN('Non-energy Multiplier'!AF$1),0)</f>
        <v>6495956224175892</v>
      </c>
      <c r="AG22" s="133">
        <f>$C22*VLOOKUP($A22,'Non-energy Multiplier'!$A$1:$AQ$44,COLUMN('Non-energy Multiplier'!AG$1),0)</f>
        <v>6312109503164989</v>
      </c>
      <c r="AH22" s="133">
        <f>$C22*VLOOKUP($A22,'Non-energy Multiplier'!$A$1:$AQ$44,COLUMN('Non-energy Multiplier'!AH$1),0)</f>
        <v>6152775331014963</v>
      </c>
      <c r="AI22" s="133">
        <f>$C22*VLOOKUP($A22,'Non-energy Multiplier'!$A$1:$AQ$44,COLUMN('Non-energy Multiplier'!AI$1),0)</f>
        <v>5993441158864937</v>
      </c>
      <c r="AJ22" s="133">
        <f>$C22*VLOOKUP($A22,'Non-energy Multiplier'!$A$1:$AQ$44,COLUMN('Non-energy Multiplier'!AJ$1),0)</f>
        <v>5834106986714911</v>
      </c>
      <c r="AK22" s="133">
        <f>$C22*VLOOKUP($A22,'Non-energy Multiplier'!$A$1:$AQ$44,COLUMN('Non-energy Multiplier'!AK$1),0)</f>
        <v>5674772814564885</v>
      </c>
      <c r="AL22" s="133">
        <f>$C22*VLOOKUP($A22,'Non-energy Multiplier'!$A$1:$AQ$44,COLUMN('Non-energy Multiplier'!AL$1),0)</f>
        <v>5515438642414859</v>
      </c>
      <c r="AM22" s="133">
        <f>$C22*VLOOKUP($A22,'Non-energy Multiplier'!$A$1:$AQ$44,COLUMN('Non-energy Multiplier'!AM$1),0)</f>
        <v>5348100607810977</v>
      </c>
      <c r="AN22" s="133">
        <f>$C22*VLOOKUP($A22,'Non-energy Multiplier'!$A$1:$AQ$44,COLUMN('Non-energy Multiplier'!AN$1),0)</f>
        <v>5180762573207095</v>
      </c>
      <c r="AO22" s="133">
        <f>$C22*VLOOKUP($A22,'Non-energy Multiplier'!$A$1:$AQ$44,COLUMN('Non-energy Multiplier'!AO$1),0)</f>
        <v>5013424538603213</v>
      </c>
      <c r="AP22" s="133">
        <f>$C22*VLOOKUP($A22,'Non-energy Multiplier'!$A$1:$AQ$44,COLUMN('Non-energy Multiplier'!AP$1),0)</f>
        <v>4846086503999331</v>
      </c>
      <c r="AQ22" s="133">
        <f>$C22*VLOOKUP($A22,'Non-energy Multiplier'!$A$1:$AQ$44,COLUMN('Non-energy Multiplier'!AQ$1),0)</f>
        <v>4678748469395448</v>
      </c>
      <c r="AR22" s="133" t="str">
        <f>VLOOKUP($A22,'Sector Match'!$A$1:$B$43,2,0)</f>
        <v>refined petroleum and coke 19</v>
      </c>
    </row>
    <row r="23" spans="1:44" x14ac:dyDescent="0.2">
      <c r="A23" s="12" t="s">
        <v>1</v>
      </c>
      <c r="B23" s="133">
        <f>'Non-energy Use 2019'!G136</f>
        <v>344721456396993.31</v>
      </c>
      <c r="C23" s="133">
        <f>'Non-energy Use 2020'!G135</f>
        <v>467290421363691.75</v>
      </c>
      <c r="D23" s="133">
        <f>$C23*VLOOKUP($A23,'Non-energy Multiplier'!$A$1:$AQ$44,COLUMN('Non-energy Multiplier'!D$1),0)</f>
        <v>497543257038049.44</v>
      </c>
      <c r="E23" s="133">
        <f>$C23*VLOOKUP($A23,'Non-energy Multiplier'!$A$1:$AQ$44,COLUMN('Non-energy Multiplier'!E$1),0)</f>
        <v>547964649828645.63</v>
      </c>
      <c r="F23" s="133">
        <f>$C23*VLOOKUP($A23,'Non-energy Multiplier'!$A$1:$AQ$44,COLUMN('Non-energy Multiplier'!F$1),0)</f>
        <v>592335475484370.25</v>
      </c>
      <c r="G23" s="133">
        <f>$C23*VLOOKUP($A23,'Non-energy Multiplier'!$A$1:$AQ$44,COLUMN('Non-energy Multiplier'!G$1),0)</f>
        <v>630655734005223.5</v>
      </c>
      <c r="H23" s="133">
        <f>$C23*VLOOKUP($A23,'Non-energy Multiplier'!$A$1:$AQ$44,COLUMN('Non-energy Multiplier'!H$1),0)</f>
        <v>668975992526076.5</v>
      </c>
      <c r="I23" s="133">
        <f>$C23*VLOOKUP($A23,'Non-energy Multiplier'!$A$1:$AQ$44,COLUMN('Non-energy Multiplier'!I$1),0)</f>
        <v>693339173496199.63</v>
      </c>
      <c r="J23" s="133">
        <f>$C23*VLOOKUP($A23,'Non-energy Multiplier'!$A$1:$AQ$44,COLUMN('Non-energy Multiplier'!J$1),0)</f>
        <v>717702354466322.63</v>
      </c>
      <c r="K23" s="133">
        <f>$C23*VLOOKUP($A23,'Non-energy Multiplier'!$A$1:$AQ$44,COLUMN('Non-energy Multiplier'!K$1),0)</f>
        <v>742065535436445.88</v>
      </c>
      <c r="L23" s="133">
        <f>$C23*VLOOKUP($A23,'Non-energy Multiplier'!$A$1:$AQ$44,COLUMN('Non-energy Multiplier'!L$1),0)</f>
        <v>766428716406569</v>
      </c>
      <c r="M23" s="133">
        <f>$C23*VLOOKUP($A23,'Non-energy Multiplier'!$A$1:$AQ$44,COLUMN('Non-energy Multiplier'!M$1),0)</f>
        <v>790791897376692.25</v>
      </c>
      <c r="N23" s="133">
        <f>$C23*VLOOKUP($A23,'Non-energy Multiplier'!$A$1:$AQ$44,COLUMN('Non-energy Multiplier'!N$1),0)</f>
        <v>804783591591037.25</v>
      </c>
      <c r="O23" s="133">
        <f>$C23*VLOOKUP($A23,'Non-energy Multiplier'!$A$1:$AQ$44,COLUMN('Non-energy Multiplier'!O$1),0)</f>
        <v>818775285805382.38</v>
      </c>
      <c r="P23" s="133">
        <f>$C23*VLOOKUP($A23,'Non-energy Multiplier'!$A$1:$AQ$44,COLUMN('Non-energy Multiplier'!P$1),0)</f>
        <v>832766980019727.5</v>
      </c>
      <c r="Q23" s="133">
        <f>$C23*VLOOKUP($A23,'Non-energy Multiplier'!$A$1:$AQ$44,COLUMN('Non-energy Multiplier'!Q$1),0)</f>
        <v>846758674234072.5</v>
      </c>
      <c r="R23" s="133">
        <f>$C23*VLOOKUP($A23,'Non-energy Multiplier'!$A$1:$AQ$44,COLUMN('Non-energy Multiplier'!R$1),0)</f>
        <v>860750368448417.63</v>
      </c>
      <c r="S23" s="133">
        <f>$C23*VLOOKUP($A23,'Non-energy Multiplier'!$A$1:$AQ$44,COLUMN('Non-energy Multiplier'!S$1),0)</f>
        <v>868036828539649.63</v>
      </c>
      <c r="T23" s="133">
        <f>$C23*VLOOKUP($A23,'Non-energy Multiplier'!$A$1:$AQ$44,COLUMN('Non-energy Multiplier'!T$1),0)</f>
        <v>875323288630881.5</v>
      </c>
      <c r="U23" s="133">
        <f>$C23*VLOOKUP($A23,'Non-energy Multiplier'!$A$1:$AQ$44,COLUMN('Non-energy Multiplier'!U$1),0)</f>
        <v>882609748722113.38</v>
      </c>
      <c r="V23" s="133">
        <f>$C23*VLOOKUP($A23,'Non-energy Multiplier'!$A$1:$AQ$44,COLUMN('Non-energy Multiplier'!V$1),0)</f>
        <v>889896208813345.25</v>
      </c>
      <c r="W23" s="133">
        <f>$C23*VLOOKUP($A23,'Non-energy Multiplier'!$A$1:$AQ$44,COLUMN('Non-energy Multiplier'!W$1),0)</f>
        <v>897182668904576.88</v>
      </c>
      <c r="X23" s="133">
        <f>$C23*VLOOKUP($A23,'Non-energy Multiplier'!$A$1:$AQ$44,COLUMN('Non-energy Multiplier'!X$1),0)</f>
        <v>900479805305540.5</v>
      </c>
      <c r="Y23" s="133">
        <f>$C23*VLOOKUP($A23,'Non-energy Multiplier'!$A$1:$AQ$44,COLUMN('Non-energy Multiplier'!Y$1),0)</f>
        <v>903776941706503.88</v>
      </c>
      <c r="Z23" s="133">
        <f>$C23*VLOOKUP($A23,'Non-energy Multiplier'!$A$1:$AQ$44,COLUMN('Non-energy Multiplier'!Z$1),0)</f>
        <v>907074078107467.25</v>
      </c>
      <c r="AA23" s="133">
        <f>$C23*VLOOKUP($A23,'Non-energy Multiplier'!$A$1:$AQ$44,COLUMN('Non-energy Multiplier'!AA$1),0)</f>
        <v>910371214508430.75</v>
      </c>
      <c r="AB23" s="133">
        <f>$C23*VLOOKUP($A23,'Non-energy Multiplier'!$A$1:$AQ$44,COLUMN('Non-energy Multiplier'!AB$1),0)</f>
        <v>913668350909394.38</v>
      </c>
      <c r="AC23" s="133">
        <f>$C23*VLOOKUP($A23,'Non-energy Multiplier'!$A$1:$AQ$44,COLUMN('Non-energy Multiplier'!AC$1),0)</f>
        <v>913540783131976.13</v>
      </c>
      <c r="AD23" s="133">
        <f>$C23*VLOOKUP($A23,'Non-energy Multiplier'!$A$1:$AQ$44,COLUMN('Non-energy Multiplier'!AD$1),0)</f>
        <v>913413215354557.88</v>
      </c>
      <c r="AE23" s="133">
        <f>$C23*VLOOKUP($A23,'Non-energy Multiplier'!$A$1:$AQ$44,COLUMN('Non-energy Multiplier'!AE$1),0)</f>
        <v>913285647577139.63</v>
      </c>
      <c r="AF23" s="133">
        <f>$C23*VLOOKUP($A23,'Non-energy Multiplier'!$A$1:$AQ$44,COLUMN('Non-energy Multiplier'!AF$1),0)</f>
        <v>913158079799721.38</v>
      </c>
      <c r="AG23" s="133">
        <f>$C23*VLOOKUP($A23,'Non-energy Multiplier'!$A$1:$AQ$44,COLUMN('Non-energy Multiplier'!AG$1),0)</f>
        <v>913030512022303.25</v>
      </c>
      <c r="AH23" s="133">
        <f>$C23*VLOOKUP($A23,'Non-energy Multiplier'!$A$1:$AQ$44,COLUMN('Non-energy Multiplier'!AH$1),0)</f>
        <v>909791498218151.5</v>
      </c>
      <c r="AI23" s="133">
        <f>$C23*VLOOKUP($A23,'Non-energy Multiplier'!$A$1:$AQ$44,COLUMN('Non-energy Multiplier'!AI$1),0)</f>
        <v>906552484414000</v>
      </c>
      <c r="AJ23" s="133">
        <f>$C23*VLOOKUP($A23,'Non-energy Multiplier'!$A$1:$AQ$44,COLUMN('Non-energy Multiplier'!AJ$1),0)</f>
        <v>903313470609848.38</v>
      </c>
      <c r="AK23" s="133">
        <f>$C23*VLOOKUP($A23,'Non-energy Multiplier'!$A$1:$AQ$44,COLUMN('Non-energy Multiplier'!AK$1),0)</f>
        <v>900074456805696.75</v>
      </c>
      <c r="AL23" s="133">
        <f>$C23*VLOOKUP($A23,'Non-energy Multiplier'!$A$1:$AQ$44,COLUMN('Non-energy Multiplier'!AL$1),0)</f>
        <v>896835443001545.13</v>
      </c>
      <c r="AM23" s="133">
        <f>$C23*VLOOKUP($A23,'Non-energy Multiplier'!$A$1:$AQ$44,COLUMN('Non-energy Multiplier'!AM$1),0)</f>
        <v>893024638715770.25</v>
      </c>
      <c r="AN23" s="133">
        <f>$C23*VLOOKUP($A23,'Non-energy Multiplier'!$A$1:$AQ$44,COLUMN('Non-energy Multiplier'!AN$1),0)</f>
        <v>889213834429995.5</v>
      </c>
      <c r="AO23" s="133">
        <f>$C23*VLOOKUP($A23,'Non-energy Multiplier'!$A$1:$AQ$44,COLUMN('Non-energy Multiplier'!AO$1),0)</f>
        <v>885403030144220.75</v>
      </c>
      <c r="AP23" s="133">
        <f>$C23*VLOOKUP($A23,'Non-energy Multiplier'!$A$1:$AQ$44,COLUMN('Non-energy Multiplier'!AP$1),0)</f>
        <v>881592225858446</v>
      </c>
      <c r="AQ23" s="133">
        <f>$C23*VLOOKUP($A23,'Non-energy Multiplier'!$A$1:$AQ$44,COLUMN('Non-energy Multiplier'!AQ$1),0)</f>
        <v>877781421572671.13</v>
      </c>
      <c r="AR23" s="133" t="str">
        <f>VLOOKUP($A23,'Sector Match'!$A$1:$B$43,2,0)</f>
        <v>chemicals 20</v>
      </c>
    </row>
    <row r="24" spans="1:44" x14ac:dyDescent="0.2">
      <c r="A24" s="12" t="s">
        <v>22</v>
      </c>
      <c r="B24" s="133">
        <f>'Non-energy Use 2019'!G137</f>
        <v>10995283070.506569</v>
      </c>
      <c r="C24" s="133">
        <f>'Non-energy Use 2020'!G136</f>
        <v>11059175350.17075</v>
      </c>
      <c r="D24" s="133">
        <f>$C24*VLOOKUP($A24,'Non-energy Multiplier'!$A$1:$AQ$44,COLUMN('Non-energy Multiplier'!D$1),0)</f>
        <v>14370339500.579426</v>
      </c>
      <c r="E24" s="133">
        <f>$C24*VLOOKUP($A24,'Non-energy Multiplier'!$A$1:$AQ$44,COLUMN('Non-energy Multiplier'!E$1),0)</f>
        <v>14101523506.718386</v>
      </c>
      <c r="F24" s="133">
        <f>$C24*VLOOKUP($A24,'Non-energy Multiplier'!$A$1:$AQ$44,COLUMN('Non-energy Multiplier'!F$1),0)</f>
        <v>14383706775.309189</v>
      </c>
      <c r="G24" s="133">
        <f>$C24*VLOOKUP($A24,'Non-energy Multiplier'!$A$1:$AQ$44,COLUMN('Non-energy Multiplier'!G$1),0)</f>
        <v>15065253559.217196</v>
      </c>
      <c r="H24" s="133">
        <f>$C24*VLOOKUP($A24,'Non-energy Multiplier'!$A$1:$AQ$44,COLUMN('Non-energy Multiplier'!H$1),0)</f>
        <v>15886192191.658594</v>
      </c>
      <c r="I24" s="133">
        <f>$C24*VLOOKUP($A24,'Non-energy Multiplier'!$A$1:$AQ$44,COLUMN('Non-energy Multiplier'!I$1),0)</f>
        <v>16599425132.077246</v>
      </c>
      <c r="J24" s="133">
        <f>$C24*VLOOKUP($A24,'Non-energy Multiplier'!$A$1:$AQ$44,COLUMN('Non-energy Multiplier'!J$1),0)</f>
        <v>17175491467.639374</v>
      </c>
      <c r="K24" s="133">
        <f>$C24*VLOOKUP($A24,'Non-energy Multiplier'!$A$1:$AQ$44,COLUMN('Non-energy Multiplier'!K$1),0)</f>
        <v>17653728047.500015</v>
      </c>
      <c r="L24" s="133">
        <f>$C24*VLOOKUP($A24,'Non-energy Multiplier'!$A$1:$AQ$44,COLUMN('Non-energy Multiplier'!L$1),0)</f>
        <v>18081858629.525681</v>
      </c>
      <c r="M24" s="133">
        <f>$C24*VLOOKUP($A24,'Non-energy Multiplier'!$A$1:$AQ$44,COLUMN('Non-energy Multiplier'!M$1),0)</f>
        <v>18513875099.735168</v>
      </c>
      <c r="N24" s="133">
        <f>$C24*VLOOKUP($A24,'Non-energy Multiplier'!$A$1:$AQ$44,COLUMN('Non-energy Multiplier'!N$1),0)</f>
        <v>18997507975.124699</v>
      </c>
      <c r="O24" s="133">
        <f>$C24*VLOOKUP($A24,'Non-energy Multiplier'!$A$1:$AQ$44,COLUMN('Non-energy Multiplier'!O$1),0)</f>
        <v>19536876265.521503</v>
      </c>
      <c r="P24" s="133">
        <f>$C24*VLOOKUP($A24,'Non-energy Multiplier'!$A$1:$AQ$44,COLUMN('Non-energy Multiplier'!P$1),0)</f>
        <v>20124083854.824337</v>
      </c>
      <c r="Q24" s="133">
        <f>$C24*VLOOKUP($A24,'Non-energy Multiplier'!$A$1:$AQ$44,COLUMN('Non-energy Multiplier'!Q$1),0)</f>
        <v>20750230720.904602</v>
      </c>
      <c r="R24" s="133">
        <f>$C24*VLOOKUP($A24,'Non-energy Multiplier'!$A$1:$AQ$44,COLUMN('Non-energy Multiplier'!R$1),0)</f>
        <v>21405179709.754906</v>
      </c>
      <c r="S24" s="133">
        <f>$C24*VLOOKUP($A24,'Non-energy Multiplier'!$A$1:$AQ$44,COLUMN('Non-energy Multiplier'!S$1),0)</f>
        <v>22079221647.56871</v>
      </c>
      <c r="T24" s="133">
        <f>$C24*VLOOKUP($A24,'Non-energy Multiplier'!$A$1:$AQ$44,COLUMN('Non-energy Multiplier'!T$1),0)</f>
        <v>22768964612.800083</v>
      </c>
      <c r="U24" s="133">
        <f>$C24*VLOOKUP($A24,'Non-energy Multiplier'!$A$1:$AQ$44,COLUMN('Non-energy Multiplier'!U$1),0)</f>
        <v>23472515511.488537</v>
      </c>
      <c r="V24" s="133">
        <f>$C24*VLOOKUP($A24,'Non-energy Multiplier'!$A$1:$AQ$44,COLUMN('Non-energy Multiplier'!V$1),0)</f>
        <v>24187724031.269238</v>
      </c>
      <c r="W24" s="133">
        <f>$C24*VLOOKUP($A24,'Non-energy Multiplier'!$A$1:$AQ$44,COLUMN('Non-energy Multiplier'!W$1),0)</f>
        <v>24912171238.721237</v>
      </c>
      <c r="X24" s="133">
        <f>$C24*VLOOKUP($A24,'Non-energy Multiplier'!$A$1:$AQ$44,COLUMN('Non-energy Multiplier'!X$1),0)</f>
        <v>25643160415.092571</v>
      </c>
      <c r="Y24" s="133">
        <f>$C24*VLOOKUP($A24,'Non-energy Multiplier'!$A$1:$AQ$44,COLUMN('Non-energy Multiplier'!Y$1),0)</f>
        <v>26377710585.437683</v>
      </c>
      <c r="Z24" s="133">
        <f>$C24*VLOOKUP($A24,'Non-energy Multiplier'!$A$1:$AQ$44,COLUMN('Non-energy Multiplier'!Z$1),0)</f>
        <v>27112553214.62466</v>
      </c>
      <c r="AA24" s="133">
        <f>$C24*VLOOKUP($A24,'Non-energy Multiplier'!$A$1:$AQ$44,COLUMN('Non-energy Multiplier'!AA$1),0)</f>
        <v>27844132553.298317</v>
      </c>
      <c r="AB24" s="133">
        <f>$C24*VLOOKUP($A24,'Non-energy Multiplier'!$A$1:$AQ$44,COLUMN('Non-energy Multiplier'!AB$1),0)</f>
        <v>28568610115.884682</v>
      </c>
      <c r="AC24" s="133">
        <f>$C24*VLOOKUP($A24,'Non-energy Multiplier'!$A$1:$AQ$44,COLUMN('Non-energy Multiplier'!AC$1),0)</f>
        <v>29281873759.273823</v>
      </c>
      <c r="AD24" s="133">
        <f>$C24*VLOOKUP($A24,'Non-energy Multiplier'!$A$1:$AQ$44,COLUMN('Non-energy Multiplier'!AD$1),0)</f>
        <v>29979551803.158588</v>
      </c>
      <c r="AE24" s="133">
        <f>$C24*VLOOKUP($A24,'Non-energy Multiplier'!$A$1:$AQ$44,COLUMN('Non-energy Multiplier'!AE$1),0)</f>
        <v>30657032589.532696</v>
      </c>
      <c r="AF24" s="133">
        <f>$C24*VLOOKUP($A24,'Non-energy Multiplier'!$A$1:$AQ$44,COLUMN('Non-energy Multiplier'!AF$1),0)</f>
        <v>31309489818.190346</v>
      </c>
      <c r="AG24" s="133">
        <f>$C24*VLOOKUP($A24,'Non-energy Multiplier'!$A$1:$AQ$44,COLUMN('Non-energy Multiplier'!AG$1),0)</f>
        <v>31931913916.211395</v>
      </c>
      <c r="AH24" s="133">
        <f>$C24*VLOOKUP($A24,'Non-energy Multiplier'!$A$1:$AQ$44,COLUMN('Non-energy Multiplier'!AH$1),0)</f>
        <v>32519149601.766624</v>
      </c>
      <c r="AI24" s="133">
        <f>$C24*VLOOKUP($A24,'Non-energy Multiplier'!$A$1:$AQ$44,COLUMN('Non-energy Multiplier'!AI$1),0)</f>
        <v>33065939686.134892</v>
      </c>
      <c r="AJ24" s="133">
        <f>$C24*VLOOKUP($A24,'Non-energy Multiplier'!$A$1:$AQ$44,COLUMN('Non-energy Multiplier'!AJ$1),0)</f>
        <v>33566975023.215973</v>
      </c>
      <c r="AK24" s="133">
        <f>$C24*VLOOKUP($A24,'Non-energy Multiplier'!$A$1:$AQ$44,COLUMN('Non-energy Multiplier'!AK$1),0)</f>
        <v>34016950364.437588</v>
      </c>
      <c r="AL24" s="133">
        <f>$C24*VLOOKUP($A24,'Non-energy Multiplier'!$A$1:$AQ$44,COLUMN('Non-energy Multiplier'!AL$1),0)</f>
        <v>34410625711.021622</v>
      </c>
      <c r="AM24" s="133">
        <f>$C24*VLOOKUP($A24,'Non-energy Multiplier'!$A$1:$AQ$44,COLUMN('Non-energy Multiplier'!AM$1),0)</f>
        <v>34742892578.192833</v>
      </c>
      <c r="AN24" s="133">
        <f>$C24*VLOOKUP($A24,'Non-energy Multiplier'!$A$1:$AQ$44,COLUMN('Non-energy Multiplier'!AN$1),0)</f>
        <v>35008844401.088669</v>
      </c>
      <c r="AO24" s="133">
        <f>$C24*VLOOKUP($A24,'Non-energy Multiplier'!$A$1:$AQ$44,COLUMN('Non-energy Multiplier'!AO$1),0)</f>
        <v>35203850124.78849</v>
      </c>
      <c r="AP24" s="133">
        <f>$C24*VLOOKUP($A24,'Non-energy Multiplier'!$A$1:$AQ$44,COLUMN('Non-energy Multiplier'!AP$1),0)</f>
        <v>35323629836.748611</v>
      </c>
      <c r="AQ24" s="133">
        <f>$C24*VLOOKUP($A24,'Non-energy Multiplier'!$A$1:$AQ$44,COLUMN('Non-energy Multiplier'!AQ$1),0)</f>
        <v>35364331125.500969</v>
      </c>
      <c r="AR24" s="133">
        <f>VLOOKUP($A24,'Sector Match'!$A$1:$B$43,2,0)</f>
        <v>0</v>
      </c>
    </row>
    <row r="25" spans="1:44" x14ac:dyDescent="0.2">
      <c r="A25" s="12" t="s">
        <v>23</v>
      </c>
      <c r="B25" s="133">
        <f>'Non-energy Use 2019'!G138</f>
        <v>0</v>
      </c>
      <c r="C25" s="133">
        <f>'Non-energy Use 2020'!G137</f>
        <v>0</v>
      </c>
      <c r="D25" s="133">
        <f>$C25*VLOOKUP($A25,'Non-energy Multiplier'!$A$1:$AQ$44,COLUMN('Non-energy Multiplier'!D$1),0)</f>
        <v>0</v>
      </c>
      <c r="E25" s="133">
        <f>$C25*VLOOKUP($A25,'Non-energy Multiplier'!$A$1:$AQ$44,COLUMN('Non-energy Multiplier'!E$1),0)</f>
        <v>0</v>
      </c>
      <c r="F25" s="133">
        <f>$C25*VLOOKUP($A25,'Non-energy Multiplier'!$A$1:$AQ$44,COLUMN('Non-energy Multiplier'!F$1),0)</f>
        <v>0</v>
      </c>
      <c r="G25" s="133">
        <f>$C25*VLOOKUP($A25,'Non-energy Multiplier'!$A$1:$AQ$44,COLUMN('Non-energy Multiplier'!G$1),0)</f>
        <v>0</v>
      </c>
      <c r="H25" s="133">
        <f>$C25*VLOOKUP($A25,'Non-energy Multiplier'!$A$1:$AQ$44,COLUMN('Non-energy Multiplier'!H$1),0)</f>
        <v>0</v>
      </c>
      <c r="I25" s="133">
        <f>$C25*VLOOKUP($A25,'Non-energy Multiplier'!$A$1:$AQ$44,COLUMN('Non-energy Multiplier'!I$1),0)</f>
        <v>0</v>
      </c>
      <c r="J25" s="133">
        <f>$C25*VLOOKUP($A25,'Non-energy Multiplier'!$A$1:$AQ$44,COLUMN('Non-energy Multiplier'!J$1),0)</f>
        <v>0</v>
      </c>
      <c r="K25" s="133">
        <f>$C25*VLOOKUP($A25,'Non-energy Multiplier'!$A$1:$AQ$44,COLUMN('Non-energy Multiplier'!K$1),0)</f>
        <v>0</v>
      </c>
      <c r="L25" s="133">
        <f>$C25*VLOOKUP($A25,'Non-energy Multiplier'!$A$1:$AQ$44,COLUMN('Non-energy Multiplier'!L$1),0)</f>
        <v>0</v>
      </c>
      <c r="M25" s="133">
        <f>$C25*VLOOKUP($A25,'Non-energy Multiplier'!$A$1:$AQ$44,COLUMN('Non-energy Multiplier'!M$1),0)</f>
        <v>0</v>
      </c>
      <c r="N25" s="133">
        <f>$C25*VLOOKUP($A25,'Non-energy Multiplier'!$A$1:$AQ$44,COLUMN('Non-energy Multiplier'!N$1),0)</f>
        <v>0</v>
      </c>
      <c r="O25" s="133">
        <f>$C25*VLOOKUP($A25,'Non-energy Multiplier'!$A$1:$AQ$44,COLUMN('Non-energy Multiplier'!O$1),0)</f>
        <v>0</v>
      </c>
      <c r="P25" s="133">
        <f>$C25*VLOOKUP($A25,'Non-energy Multiplier'!$A$1:$AQ$44,COLUMN('Non-energy Multiplier'!P$1),0)</f>
        <v>0</v>
      </c>
      <c r="Q25" s="133">
        <f>$C25*VLOOKUP($A25,'Non-energy Multiplier'!$A$1:$AQ$44,COLUMN('Non-energy Multiplier'!Q$1),0)</f>
        <v>0</v>
      </c>
      <c r="R25" s="133">
        <f>$C25*VLOOKUP($A25,'Non-energy Multiplier'!$A$1:$AQ$44,COLUMN('Non-energy Multiplier'!R$1),0)</f>
        <v>0</v>
      </c>
      <c r="S25" s="133">
        <f>$C25*VLOOKUP($A25,'Non-energy Multiplier'!$A$1:$AQ$44,COLUMN('Non-energy Multiplier'!S$1),0)</f>
        <v>0</v>
      </c>
      <c r="T25" s="133">
        <f>$C25*VLOOKUP($A25,'Non-energy Multiplier'!$A$1:$AQ$44,COLUMN('Non-energy Multiplier'!T$1),0)</f>
        <v>0</v>
      </c>
      <c r="U25" s="133">
        <f>$C25*VLOOKUP($A25,'Non-energy Multiplier'!$A$1:$AQ$44,COLUMN('Non-energy Multiplier'!U$1),0)</f>
        <v>0</v>
      </c>
      <c r="V25" s="133">
        <f>$C25*VLOOKUP($A25,'Non-energy Multiplier'!$A$1:$AQ$44,COLUMN('Non-energy Multiplier'!V$1),0)</f>
        <v>0</v>
      </c>
      <c r="W25" s="133">
        <f>$C25*VLOOKUP($A25,'Non-energy Multiplier'!$A$1:$AQ$44,COLUMN('Non-energy Multiplier'!W$1),0)</f>
        <v>0</v>
      </c>
      <c r="X25" s="133">
        <f>$C25*VLOOKUP($A25,'Non-energy Multiplier'!$A$1:$AQ$44,COLUMN('Non-energy Multiplier'!X$1),0)</f>
        <v>0</v>
      </c>
      <c r="Y25" s="133">
        <f>$C25*VLOOKUP($A25,'Non-energy Multiplier'!$A$1:$AQ$44,COLUMN('Non-energy Multiplier'!Y$1),0)</f>
        <v>0</v>
      </c>
      <c r="Z25" s="133">
        <f>$C25*VLOOKUP($A25,'Non-energy Multiplier'!$A$1:$AQ$44,COLUMN('Non-energy Multiplier'!Z$1),0)</f>
        <v>0</v>
      </c>
      <c r="AA25" s="133">
        <f>$C25*VLOOKUP($A25,'Non-energy Multiplier'!$A$1:$AQ$44,COLUMN('Non-energy Multiplier'!AA$1),0)</f>
        <v>0</v>
      </c>
      <c r="AB25" s="133">
        <f>$C25*VLOOKUP($A25,'Non-energy Multiplier'!$A$1:$AQ$44,COLUMN('Non-energy Multiplier'!AB$1),0)</f>
        <v>0</v>
      </c>
      <c r="AC25" s="133">
        <f>$C25*VLOOKUP($A25,'Non-energy Multiplier'!$A$1:$AQ$44,COLUMN('Non-energy Multiplier'!AC$1),0)</f>
        <v>0</v>
      </c>
      <c r="AD25" s="133">
        <f>$C25*VLOOKUP($A25,'Non-energy Multiplier'!$A$1:$AQ$44,COLUMN('Non-energy Multiplier'!AD$1),0)</f>
        <v>0</v>
      </c>
      <c r="AE25" s="133">
        <f>$C25*VLOOKUP($A25,'Non-energy Multiplier'!$A$1:$AQ$44,COLUMN('Non-energy Multiplier'!AE$1),0)</f>
        <v>0</v>
      </c>
      <c r="AF25" s="133">
        <f>$C25*VLOOKUP($A25,'Non-energy Multiplier'!$A$1:$AQ$44,COLUMN('Non-energy Multiplier'!AF$1),0)</f>
        <v>0</v>
      </c>
      <c r="AG25" s="133">
        <f>$C25*VLOOKUP($A25,'Non-energy Multiplier'!$A$1:$AQ$44,COLUMN('Non-energy Multiplier'!AG$1),0)</f>
        <v>0</v>
      </c>
      <c r="AH25" s="133">
        <f>$C25*VLOOKUP($A25,'Non-energy Multiplier'!$A$1:$AQ$44,COLUMN('Non-energy Multiplier'!AH$1),0)</f>
        <v>0</v>
      </c>
      <c r="AI25" s="133">
        <f>$C25*VLOOKUP($A25,'Non-energy Multiplier'!$A$1:$AQ$44,COLUMN('Non-energy Multiplier'!AI$1),0)</f>
        <v>0</v>
      </c>
      <c r="AJ25" s="133">
        <f>$C25*VLOOKUP($A25,'Non-energy Multiplier'!$A$1:$AQ$44,COLUMN('Non-energy Multiplier'!AJ$1),0)</f>
        <v>0</v>
      </c>
      <c r="AK25" s="133">
        <f>$C25*VLOOKUP($A25,'Non-energy Multiplier'!$A$1:$AQ$44,COLUMN('Non-energy Multiplier'!AK$1),0)</f>
        <v>0</v>
      </c>
      <c r="AL25" s="133">
        <f>$C25*VLOOKUP($A25,'Non-energy Multiplier'!$A$1:$AQ$44,COLUMN('Non-energy Multiplier'!AL$1),0)</f>
        <v>0</v>
      </c>
      <c r="AM25" s="133">
        <f>$C25*VLOOKUP($A25,'Non-energy Multiplier'!$A$1:$AQ$44,COLUMN('Non-energy Multiplier'!AM$1),0)</f>
        <v>0</v>
      </c>
      <c r="AN25" s="133">
        <f>$C25*VLOOKUP($A25,'Non-energy Multiplier'!$A$1:$AQ$44,COLUMN('Non-energy Multiplier'!AN$1),0)</f>
        <v>0</v>
      </c>
      <c r="AO25" s="133">
        <f>$C25*VLOOKUP($A25,'Non-energy Multiplier'!$A$1:$AQ$44,COLUMN('Non-energy Multiplier'!AO$1),0)</f>
        <v>0</v>
      </c>
      <c r="AP25" s="133">
        <f>$C25*VLOOKUP($A25,'Non-energy Multiplier'!$A$1:$AQ$44,COLUMN('Non-energy Multiplier'!AP$1),0)</f>
        <v>0</v>
      </c>
      <c r="AQ25" s="133">
        <f>$C25*VLOOKUP($A25,'Non-energy Multiplier'!$A$1:$AQ$44,COLUMN('Non-energy Multiplier'!AQ$1),0)</f>
        <v>0</v>
      </c>
      <c r="AR25" s="133" t="str">
        <f>VLOOKUP($A25,'Sector Match'!$A$1:$B$43,2,0)</f>
        <v>chemicals 20</v>
      </c>
    </row>
    <row r="26" spans="1:44" x14ac:dyDescent="0.2">
      <c r="A26" s="12" t="s">
        <v>24</v>
      </c>
      <c r="B26" s="133">
        <f>'Non-energy Use 2019'!G139</f>
        <v>0</v>
      </c>
      <c r="C26" s="133">
        <f>'Non-energy Use 2020'!G138</f>
        <v>0</v>
      </c>
      <c r="D26" s="133">
        <f>$C26*VLOOKUP($A26,'Non-energy Multiplier'!$A$1:$AQ$44,COLUMN('Non-energy Multiplier'!D$1),0)</f>
        <v>0</v>
      </c>
      <c r="E26" s="133">
        <f>$C26*VLOOKUP($A26,'Non-energy Multiplier'!$A$1:$AQ$44,COLUMN('Non-energy Multiplier'!E$1),0)</f>
        <v>0</v>
      </c>
      <c r="F26" s="133">
        <f>$C26*VLOOKUP($A26,'Non-energy Multiplier'!$A$1:$AQ$44,COLUMN('Non-energy Multiplier'!F$1),0)</f>
        <v>0</v>
      </c>
      <c r="G26" s="133">
        <f>$C26*VLOOKUP($A26,'Non-energy Multiplier'!$A$1:$AQ$44,COLUMN('Non-energy Multiplier'!G$1),0)</f>
        <v>0</v>
      </c>
      <c r="H26" s="133">
        <f>$C26*VLOOKUP($A26,'Non-energy Multiplier'!$A$1:$AQ$44,COLUMN('Non-energy Multiplier'!H$1),0)</f>
        <v>0</v>
      </c>
      <c r="I26" s="133">
        <f>$C26*VLOOKUP($A26,'Non-energy Multiplier'!$A$1:$AQ$44,COLUMN('Non-energy Multiplier'!I$1),0)</f>
        <v>0</v>
      </c>
      <c r="J26" s="133">
        <f>$C26*VLOOKUP($A26,'Non-energy Multiplier'!$A$1:$AQ$44,COLUMN('Non-energy Multiplier'!J$1),0)</f>
        <v>0</v>
      </c>
      <c r="K26" s="133">
        <f>$C26*VLOOKUP($A26,'Non-energy Multiplier'!$A$1:$AQ$44,COLUMN('Non-energy Multiplier'!K$1),0)</f>
        <v>0</v>
      </c>
      <c r="L26" s="133">
        <f>$C26*VLOOKUP($A26,'Non-energy Multiplier'!$A$1:$AQ$44,COLUMN('Non-energy Multiplier'!L$1),0)</f>
        <v>0</v>
      </c>
      <c r="M26" s="133">
        <f>$C26*VLOOKUP($A26,'Non-energy Multiplier'!$A$1:$AQ$44,COLUMN('Non-energy Multiplier'!M$1),0)</f>
        <v>0</v>
      </c>
      <c r="N26" s="133">
        <f>$C26*VLOOKUP($A26,'Non-energy Multiplier'!$A$1:$AQ$44,COLUMN('Non-energy Multiplier'!N$1),0)</f>
        <v>0</v>
      </c>
      <c r="O26" s="133">
        <f>$C26*VLOOKUP($A26,'Non-energy Multiplier'!$A$1:$AQ$44,COLUMN('Non-energy Multiplier'!O$1),0)</f>
        <v>0</v>
      </c>
      <c r="P26" s="133">
        <f>$C26*VLOOKUP($A26,'Non-energy Multiplier'!$A$1:$AQ$44,COLUMN('Non-energy Multiplier'!P$1),0)</f>
        <v>0</v>
      </c>
      <c r="Q26" s="133">
        <f>$C26*VLOOKUP($A26,'Non-energy Multiplier'!$A$1:$AQ$44,COLUMN('Non-energy Multiplier'!Q$1),0)</f>
        <v>0</v>
      </c>
      <c r="R26" s="133">
        <f>$C26*VLOOKUP($A26,'Non-energy Multiplier'!$A$1:$AQ$44,COLUMN('Non-energy Multiplier'!R$1),0)</f>
        <v>0</v>
      </c>
      <c r="S26" s="133">
        <f>$C26*VLOOKUP($A26,'Non-energy Multiplier'!$A$1:$AQ$44,COLUMN('Non-energy Multiplier'!S$1),0)</f>
        <v>0</v>
      </c>
      <c r="T26" s="133">
        <f>$C26*VLOOKUP($A26,'Non-energy Multiplier'!$A$1:$AQ$44,COLUMN('Non-energy Multiplier'!T$1),0)</f>
        <v>0</v>
      </c>
      <c r="U26" s="133">
        <f>$C26*VLOOKUP($A26,'Non-energy Multiplier'!$A$1:$AQ$44,COLUMN('Non-energy Multiplier'!U$1),0)</f>
        <v>0</v>
      </c>
      <c r="V26" s="133">
        <f>$C26*VLOOKUP($A26,'Non-energy Multiplier'!$A$1:$AQ$44,COLUMN('Non-energy Multiplier'!V$1),0)</f>
        <v>0</v>
      </c>
      <c r="W26" s="133">
        <f>$C26*VLOOKUP($A26,'Non-energy Multiplier'!$A$1:$AQ$44,COLUMN('Non-energy Multiplier'!W$1),0)</f>
        <v>0</v>
      </c>
      <c r="X26" s="133">
        <f>$C26*VLOOKUP($A26,'Non-energy Multiplier'!$A$1:$AQ$44,COLUMN('Non-energy Multiplier'!X$1),0)</f>
        <v>0</v>
      </c>
      <c r="Y26" s="133">
        <f>$C26*VLOOKUP($A26,'Non-energy Multiplier'!$A$1:$AQ$44,COLUMN('Non-energy Multiplier'!Y$1),0)</f>
        <v>0</v>
      </c>
      <c r="Z26" s="133">
        <f>$C26*VLOOKUP($A26,'Non-energy Multiplier'!$A$1:$AQ$44,COLUMN('Non-energy Multiplier'!Z$1),0)</f>
        <v>0</v>
      </c>
      <c r="AA26" s="133">
        <f>$C26*VLOOKUP($A26,'Non-energy Multiplier'!$A$1:$AQ$44,COLUMN('Non-energy Multiplier'!AA$1),0)</f>
        <v>0</v>
      </c>
      <c r="AB26" s="133">
        <f>$C26*VLOOKUP($A26,'Non-energy Multiplier'!$A$1:$AQ$44,COLUMN('Non-energy Multiplier'!AB$1),0)</f>
        <v>0</v>
      </c>
      <c r="AC26" s="133">
        <f>$C26*VLOOKUP($A26,'Non-energy Multiplier'!$A$1:$AQ$44,COLUMN('Non-energy Multiplier'!AC$1),0)</f>
        <v>0</v>
      </c>
      <c r="AD26" s="133">
        <f>$C26*VLOOKUP($A26,'Non-energy Multiplier'!$A$1:$AQ$44,COLUMN('Non-energy Multiplier'!AD$1),0)</f>
        <v>0</v>
      </c>
      <c r="AE26" s="133">
        <f>$C26*VLOOKUP($A26,'Non-energy Multiplier'!$A$1:$AQ$44,COLUMN('Non-energy Multiplier'!AE$1),0)</f>
        <v>0</v>
      </c>
      <c r="AF26" s="133">
        <f>$C26*VLOOKUP($A26,'Non-energy Multiplier'!$A$1:$AQ$44,COLUMN('Non-energy Multiplier'!AF$1),0)</f>
        <v>0</v>
      </c>
      <c r="AG26" s="133">
        <f>$C26*VLOOKUP($A26,'Non-energy Multiplier'!$A$1:$AQ$44,COLUMN('Non-energy Multiplier'!AG$1),0)</f>
        <v>0</v>
      </c>
      <c r="AH26" s="133">
        <f>$C26*VLOOKUP($A26,'Non-energy Multiplier'!$A$1:$AQ$44,COLUMN('Non-energy Multiplier'!AH$1),0)</f>
        <v>0</v>
      </c>
      <c r="AI26" s="133">
        <f>$C26*VLOOKUP($A26,'Non-energy Multiplier'!$A$1:$AQ$44,COLUMN('Non-energy Multiplier'!AI$1),0)</f>
        <v>0</v>
      </c>
      <c r="AJ26" s="133">
        <f>$C26*VLOOKUP($A26,'Non-energy Multiplier'!$A$1:$AQ$44,COLUMN('Non-energy Multiplier'!AJ$1),0)</f>
        <v>0</v>
      </c>
      <c r="AK26" s="133">
        <f>$C26*VLOOKUP($A26,'Non-energy Multiplier'!$A$1:$AQ$44,COLUMN('Non-energy Multiplier'!AK$1),0)</f>
        <v>0</v>
      </c>
      <c r="AL26" s="133">
        <f>$C26*VLOOKUP($A26,'Non-energy Multiplier'!$A$1:$AQ$44,COLUMN('Non-energy Multiplier'!AL$1),0)</f>
        <v>0</v>
      </c>
      <c r="AM26" s="133">
        <f>$C26*VLOOKUP($A26,'Non-energy Multiplier'!$A$1:$AQ$44,COLUMN('Non-energy Multiplier'!AM$1),0)</f>
        <v>0</v>
      </c>
      <c r="AN26" s="133">
        <f>$C26*VLOOKUP($A26,'Non-energy Multiplier'!$A$1:$AQ$44,COLUMN('Non-energy Multiplier'!AN$1),0)</f>
        <v>0</v>
      </c>
      <c r="AO26" s="133">
        <f>$C26*VLOOKUP($A26,'Non-energy Multiplier'!$A$1:$AQ$44,COLUMN('Non-energy Multiplier'!AO$1),0)</f>
        <v>0</v>
      </c>
      <c r="AP26" s="133">
        <f>$C26*VLOOKUP($A26,'Non-energy Multiplier'!$A$1:$AQ$44,COLUMN('Non-energy Multiplier'!AP$1),0)</f>
        <v>0</v>
      </c>
      <c r="AQ26" s="133">
        <f>$C26*VLOOKUP($A26,'Non-energy Multiplier'!$A$1:$AQ$44,COLUMN('Non-energy Multiplier'!AQ$1),0)</f>
        <v>0</v>
      </c>
      <c r="AR26" s="133" t="str">
        <f>VLOOKUP($A26,'Sector Match'!$A$1:$B$43,2,0)</f>
        <v>rubber and plastic products 22</v>
      </c>
    </row>
    <row r="27" spans="1:44" x14ac:dyDescent="0.2">
      <c r="A27" s="12" t="s">
        <v>25</v>
      </c>
      <c r="B27" s="133">
        <f>'Non-energy Use 2019'!G140</f>
        <v>673114400699090.25</v>
      </c>
      <c r="C27" s="133">
        <f>'Non-energy Use 2020'!G139</f>
        <v>737092666943227.75</v>
      </c>
      <c r="D27" s="133">
        <f>$C27*VLOOKUP($A27,'Non-energy Multiplier'!$A$1:$AQ$44,COLUMN('Non-energy Multiplier'!D$1),0)</f>
        <v>745028201266164.75</v>
      </c>
      <c r="E27" s="133">
        <f>$C27*VLOOKUP($A27,'Non-energy Multiplier'!$A$1:$AQ$44,COLUMN('Non-energy Multiplier'!E$1),0)</f>
        <v>756666984939805.63</v>
      </c>
      <c r="F27" s="133">
        <f>$C27*VLOOKUP($A27,'Non-energy Multiplier'!$A$1:$AQ$44,COLUMN('Non-energy Multiplier'!F$1),0)</f>
        <v>768305768613446.38</v>
      </c>
      <c r="G27" s="133">
        <f>$C27*VLOOKUP($A27,'Non-energy Multiplier'!$A$1:$AQ$44,COLUMN('Non-energy Multiplier'!G$1),0)</f>
        <v>779150998854793.5</v>
      </c>
      <c r="H27" s="133">
        <f>$C27*VLOOKUP($A27,'Non-energy Multiplier'!$A$1:$AQ$44,COLUMN('Non-energy Multiplier'!H$1),0)</f>
        <v>789996229096140.63</v>
      </c>
      <c r="I27" s="133">
        <f>$C27*VLOOKUP($A27,'Non-energy Multiplier'!$A$1:$AQ$44,COLUMN('Non-energy Multiplier'!I$1),0)</f>
        <v>800012692187795.88</v>
      </c>
      <c r="J27" s="133">
        <f>$C27*VLOOKUP($A27,'Non-energy Multiplier'!$A$1:$AQ$44,COLUMN('Non-energy Multiplier'!J$1),0)</f>
        <v>810029155279450.88</v>
      </c>
      <c r="K27" s="133">
        <f>$C27*VLOOKUP($A27,'Non-energy Multiplier'!$A$1:$AQ$44,COLUMN('Non-energy Multiplier'!K$1),0)</f>
        <v>820045618371105.88</v>
      </c>
      <c r="L27" s="133">
        <f>$C27*VLOOKUP($A27,'Non-energy Multiplier'!$A$1:$AQ$44,COLUMN('Non-energy Multiplier'!L$1),0)</f>
        <v>830062081462761.13</v>
      </c>
      <c r="M27" s="133">
        <f>$C27*VLOOKUP($A27,'Non-energy Multiplier'!$A$1:$AQ$44,COLUMN('Non-energy Multiplier'!M$1),0)</f>
        <v>840078544554416.25</v>
      </c>
      <c r="N27" s="133">
        <f>$C27*VLOOKUP($A27,'Non-energy Multiplier'!$A$1:$AQ$44,COLUMN('Non-energy Multiplier'!N$1),0)</f>
        <v>830571518283393.25</v>
      </c>
      <c r="O27" s="133">
        <f>$C27*VLOOKUP($A27,'Non-energy Multiplier'!$A$1:$AQ$44,COLUMN('Non-energy Multiplier'!O$1),0)</f>
        <v>821064492012370.13</v>
      </c>
      <c r="P27" s="133">
        <f>$C27*VLOOKUP($A27,'Non-energy Multiplier'!$A$1:$AQ$44,COLUMN('Non-energy Multiplier'!P$1),0)</f>
        <v>811557465741347.25</v>
      </c>
      <c r="Q27" s="133">
        <f>$C27*VLOOKUP($A27,'Non-energy Multiplier'!$A$1:$AQ$44,COLUMN('Non-energy Multiplier'!Q$1),0)</f>
        <v>802050439470324.13</v>
      </c>
      <c r="R27" s="133">
        <f>$C27*VLOOKUP($A27,'Non-energy Multiplier'!$A$1:$AQ$44,COLUMN('Non-energy Multiplier'!R$1),0)</f>
        <v>792543413199301.13</v>
      </c>
      <c r="S27" s="133">
        <f>$C27*VLOOKUP($A27,'Non-energy Multiplier'!$A$1:$AQ$44,COLUMN('Non-energy Multiplier'!S$1),0)</f>
        <v>778973197600434.75</v>
      </c>
      <c r="T27" s="133">
        <f>$C27*VLOOKUP($A27,'Non-energy Multiplier'!$A$1:$AQ$44,COLUMN('Non-energy Multiplier'!T$1),0)</f>
        <v>765402982001568.38</v>
      </c>
      <c r="U27" s="133">
        <f>$C27*VLOOKUP($A27,'Non-energy Multiplier'!$A$1:$AQ$44,COLUMN('Non-energy Multiplier'!U$1),0)</f>
        <v>751832766402701.75</v>
      </c>
      <c r="V27" s="133">
        <f>$C27*VLOOKUP($A27,'Non-energy Multiplier'!$A$1:$AQ$44,COLUMN('Non-energy Multiplier'!V$1),0)</f>
        <v>738262550803835.38</v>
      </c>
      <c r="W27" s="133">
        <f>$C27*VLOOKUP($A27,'Non-energy Multiplier'!$A$1:$AQ$44,COLUMN('Non-energy Multiplier'!W$1),0)</f>
        <v>724692335204969</v>
      </c>
      <c r="X27" s="133">
        <f>$C27*VLOOKUP($A27,'Non-energy Multiplier'!$A$1:$AQ$44,COLUMN('Non-energy Multiplier'!X$1),0)</f>
        <v>706081894443520.38</v>
      </c>
      <c r="Y27" s="133">
        <f>$C27*VLOOKUP($A27,'Non-energy Multiplier'!$A$1:$AQ$44,COLUMN('Non-energy Multiplier'!Y$1),0)</f>
        <v>687471453682071.75</v>
      </c>
      <c r="Z27" s="133">
        <f>$C27*VLOOKUP($A27,'Non-energy Multiplier'!$A$1:$AQ$44,COLUMN('Non-energy Multiplier'!Z$1),0)</f>
        <v>668861012920623.13</v>
      </c>
      <c r="AA27" s="133">
        <f>$C27*VLOOKUP($A27,'Non-energy Multiplier'!$A$1:$AQ$44,COLUMN('Non-energy Multiplier'!AA$1),0)</f>
        <v>650250572159174.38</v>
      </c>
      <c r="AB27" s="133">
        <f>$C27*VLOOKUP($A27,'Non-energy Multiplier'!$A$1:$AQ$44,COLUMN('Non-energy Multiplier'!AB$1),0)</f>
        <v>631640131397725.75</v>
      </c>
      <c r="AC27" s="133">
        <f>$C27*VLOOKUP($A27,'Non-energy Multiplier'!$A$1:$AQ$44,COLUMN('Non-energy Multiplier'!AC$1),0)</f>
        <v>617270075379992.5</v>
      </c>
      <c r="AD27" s="133">
        <f>$C27*VLOOKUP($A27,'Non-energy Multiplier'!$A$1:$AQ$44,COLUMN('Non-energy Multiplier'!AD$1),0)</f>
        <v>602900019362259.25</v>
      </c>
      <c r="AE27" s="133">
        <f>$C27*VLOOKUP($A27,'Non-energy Multiplier'!$A$1:$AQ$44,COLUMN('Non-energy Multiplier'!AE$1),0)</f>
        <v>588529963344526.13</v>
      </c>
      <c r="AF27" s="133">
        <f>$C27*VLOOKUP($A27,'Non-energy Multiplier'!$A$1:$AQ$44,COLUMN('Non-energy Multiplier'!AF$1),0)</f>
        <v>574159907326792.88</v>
      </c>
      <c r="AG27" s="133">
        <f>$C27*VLOOKUP($A27,'Non-energy Multiplier'!$A$1:$AQ$44,COLUMN('Non-energy Multiplier'!AG$1),0)</f>
        <v>559789851309059.69</v>
      </c>
      <c r="AH27" s="133">
        <f>$C27*VLOOKUP($A27,'Non-energy Multiplier'!$A$1:$AQ$44,COLUMN('Non-energy Multiplier'!AH$1),0)</f>
        <v>551146652690412.81</v>
      </c>
      <c r="AI27" s="133">
        <f>$C27*VLOOKUP($A27,'Non-energy Multiplier'!$A$1:$AQ$44,COLUMN('Non-energy Multiplier'!AI$1),0)</f>
        <v>542503454071765.88</v>
      </c>
      <c r="AJ27" s="133">
        <f>$C27*VLOOKUP($A27,'Non-energy Multiplier'!$A$1:$AQ$44,COLUMN('Non-energy Multiplier'!AJ$1),0)</f>
        <v>533860255453119</v>
      </c>
      <c r="AK27" s="133">
        <f>$C27*VLOOKUP($A27,'Non-energy Multiplier'!$A$1:$AQ$44,COLUMN('Non-energy Multiplier'!AK$1),0)</f>
        <v>525217056834472.19</v>
      </c>
      <c r="AL27" s="133">
        <f>$C27*VLOOKUP($A27,'Non-energy Multiplier'!$A$1:$AQ$44,COLUMN('Non-energy Multiplier'!AL$1),0)</f>
        <v>516573858215825.31</v>
      </c>
      <c r="AM27" s="133">
        <f>$C27*VLOOKUP($A27,'Non-energy Multiplier'!$A$1:$AQ$44,COLUMN('Non-energy Multiplier'!AM$1),0)</f>
        <v>512258536191927.81</v>
      </c>
      <c r="AN27" s="133">
        <f>$C27*VLOOKUP($A27,'Non-energy Multiplier'!$A$1:$AQ$44,COLUMN('Non-energy Multiplier'!AN$1),0)</f>
        <v>507943214168030.31</v>
      </c>
      <c r="AO27" s="133">
        <f>$C27*VLOOKUP($A27,'Non-energy Multiplier'!$A$1:$AQ$44,COLUMN('Non-energy Multiplier'!AO$1),0)</f>
        <v>503627892144132.81</v>
      </c>
      <c r="AP27" s="133">
        <f>$C27*VLOOKUP($A27,'Non-energy Multiplier'!$A$1:$AQ$44,COLUMN('Non-energy Multiplier'!AP$1),0)</f>
        <v>499312570120235.38</v>
      </c>
      <c r="AQ27" s="133">
        <f>$C27*VLOOKUP($A27,'Non-energy Multiplier'!$A$1:$AQ$44,COLUMN('Non-energy Multiplier'!AQ$1),0)</f>
        <v>494997248096337.75</v>
      </c>
      <c r="AR27" s="133" t="str">
        <f>VLOOKUP($A27,'Sector Match'!$A$1:$B$43,2,0)</f>
        <v>cement and other nonmetallic minerals 239</v>
      </c>
    </row>
    <row r="28" spans="1:44" x14ac:dyDescent="0.2">
      <c r="A28" s="12" t="s">
        <v>26</v>
      </c>
      <c r="B28" s="133">
        <f>'Non-energy Use 2019'!G141</f>
        <v>0</v>
      </c>
      <c r="C28" s="133">
        <f>'Non-energy Use 2020'!G140</f>
        <v>0</v>
      </c>
      <c r="D28" s="133">
        <f>$C28*VLOOKUP($A28,'Non-energy Multiplier'!$A$1:$AQ$44,COLUMN('Non-energy Multiplier'!D$1),0)</f>
        <v>0</v>
      </c>
      <c r="E28" s="133">
        <f>$C28*VLOOKUP($A28,'Non-energy Multiplier'!$A$1:$AQ$44,COLUMN('Non-energy Multiplier'!E$1),0)</f>
        <v>0</v>
      </c>
      <c r="F28" s="133">
        <f>$C28*VLOOKUP($A28,'Non-energy Multiplier'!$A$1:$AQ$44,COLUMN('Non-energy Multiplier'!F$1),0)</f>
        <v>0</v>
      </c>
      <c r="G28" s="133">
        <f>$C28*VLOOKUP($A28,'Non-energy Multiplier'!$A$1:$AQ$44,COLUMN('Non-energy Multiplier'!G$1),0)</f>
        <v>0</v>
      </c>
      <c r="H28" s="133">
        <f>$C28*VLOOKUP($A28,'Non-energy Multiplier'!$A$1:$AQ$44,COLUMN('Non-energy Multiplier'!H$1),0)</f>
        <v>0</v>
      </c>
      <c r="I28" s="133">
        <f>$C28*VLOOKUP($A28,'Non-energy Multiplier'!$A$1:$AQ$44,COLUMN('Non-energy Multiplier'!I$1),0)</f>
        <v>0</v>
      </c>
      <c r="J28" s="133">
        <f>$C28*VLOOKUP($A28,'Non-energy Multiplier'!$A$1:$AQ$44,COLUMN('Non-energy Multiplier'!J$1),0)</f>
        <v>0</v>
      </c>
      <c r="K28" s="133">
        <f>$C28*VLOOKUP($A28,'Non-energy Multiplier'!$A$1:$AQ$44,COLUMN('Non-energy Multiplier'!K$1),0)</f>
        <v>0</v>
      </c>
      <c r="L28" s="133">
        <f>$C28*VLOOKUP($A28,'Non-energy Multiplier'!$A$1:$AQ$44,COLUMN('Non-energy Multiplier'!L$1),0)</f>
        <v>0</v>
      </c>
      <c r="M28" s="133">
        <f>$C28*VLOOKUP($A28,'Non-energy Multiplier'!$A$1:$AQ$44,COLUMN('Non-energy Multiplier'!M$1),0)</f>
        <v>0</v>
      </c>
      <c r="N28" s="133">
        <f>$C28*VLOOKUP($A28,'Non-energy Multiplier'!$A$1:$AQ$44,COLUMN('Non-energy Multiplier'!N$1),0)</f>
        <v>0</v>
      </c>
      <c r="O28" s="133">
        <f>$C28*VLOOKUP($A28,'Non-energy Multiplier'!$A$1:$AQ$44,COLUMN('Non-energy Multiplier'!O$1),0)</f>
        <v>0</v>
      </c>
      <c r="P28" s="133">
        <f>$C28*VLOOKUP($A28,'Non-energy Multiplier'!$A$1:$AQ$44,COLUMN('Non-energy Multiplier'!P$1),0)</f>
        <v>0</v>
      </c>
      <c r="Q28" s="133">
        <f>$C28*VLOOKUP($A28,'Non-energy Multiplier'!$A$1:$AQ$44,COLUMN('Non-energy Multiplier'!Q$1),0)</f>
        <v>0</v>
      </c>
      <c r="R28" s="133">
        <f>$C28*VLOOKUP($A28,'Non-energy Multiplier'!$A$1:$AQ$44,COLUMN('Non-energy Multiplier'!R$1),0)</f>
        <v>0</v>
      </c>
      <c r="S28" s="133">
        <f>$C28*VLOOKUP($A28,'Non-energy Multiplier'!$A$1:$AQ$44,COLUMN('Non-energy Multiplier'!S$1),0)</f>
        <v>0</v>
      </c>
      <c r="T28" s="133">
        <f>$C28*VLOOKUP($A28,'Non-energy Multiplier'!$A$1:$AQ$44,COLUMN('Non-energy Multiplier'!T$1),0)</f>
        <v>0</v>
      </c>
      <c r="U28" s="133">
        <f>$C28*VLOOKUP($A28,'Non-energy Multiplier'!$A$1:$AQ$44,COLUMN('Non-energy Multiplier'!U$1),0)</f>
        <v>0</v>
      </c>
      <c r="V28" s="133">
        <f>$C28*VLOOKUP($A28,'Non-energy Multiplier'!$A$1:$AQ$44,COLUMN('Non-energy Multiplier'!V$1),0)</f>
        <v>0</v>
      </c>
      <c r="W28" s="133">
        <f>$C28*VLOOKUP($A28,'Non-energy Multiplier'!$A$1:$AQ$44,COLUMN('Non-energy Multiplier'!W$1),0)</f>
        <v>0</v>
      </c>
      <c r="X28" s="133">
        <f>$C28*VLOOKUP($A28,'Non-energy Multiplier'!$A$1:$AQ$44,COLUMN('Non-energy Multiplier'!X$1),0)</f>
        <v>0</v>
      </c>
      <c r="Y28" s="133">
        <f>$C28*VLOOKUP($A28,'Non-energy Multiplier'!$A$1:$AQ$44,COLUMN('Non-energy Multiplier'!Y$1),0)</f>
        <v>0</v>
      </c>
      <c r="Z28" s="133">
        <f>$C28*VLOOKUP($A28,'Non-energy Multiplier'!$A$1:$AQ$44,COLUMN('Non-energy Multiplier'!Z$1),0)</f>
        <v>0</v>
      </c>
      <c r="AA28" s="133">
        <f>$C28*VLOOKUP($A28,'Non-energy Multiplier'!$A$1:$AQ$44,COLUMN('Non-energy Multiplier'!AA$1),0)</f>
        <v>0</v>
      </c>
      <c r="AB28" s="133">
        <f>$C28*VLOOKUP($A28,'Non-energy Multiplier'!$A$1:$AQ$44,COLUMN('Non-energy Multiplier'!AB$1),0)</f>
        <v>0</v>
      </c>
      <c r="AC28" s="133">
        <f>$C28*VLOOKUP($A28,'Non-energy Multiplier'!$A$1:$AQ$44,COLUMN('Non-energy Multiplier'!AC$1),0)</f>
        <v>0</v>
      </c>
      <c r="AD28" s="133">
        <f>$C28*VLOOKUP($A28,'Non-energy Multiplier'!$A$1:$AQ$44,COLUMN('Non-energy Multiplier'!AD$1),0)</f>
        <v>0</v>
      </c>
      <c r="AE28" s="133">
        <f>$C28*VLOOKUP($A28,'Non-energy Multiplier'!$A$1:$AQ$44,COLUMN('Non-energy Multiplier'!AE$1),0)</f>
        <v>0</v>
      </c>
      <c r="AF28" s="133">
        <f>$C28*VLOOKUP($A28,'Non-energy Multiplier'!$A$1:$AQ$44,COLUMN('Non-energy Multiplier'!AF$1),0)</f>
        <v>0</v>
      </c>
      <c r="AG28" s="133">
        <f>$C28*VLOOKUP($A28,'Non-energy Multiplier'!$A$1:$AQ$44,COLUMN('Non-energy Multiplier'!AG$1),0)</f>
        <v>0</v>
      </c>
      <c r="AH28" s="133">
        <f>$C28*VLOOKUP($A28,'Non-energy Multiplier'!$A$1:$AQ$44,COLUMN('Non-energy Multiplier'!AH$1),0)</f>
        <v>0</v>
      </c>
      <c r="AI28" s="133">
        <f>$C28*VLOOKUP($A28,'Non-energy Multiplier'!$A$1:$AQ$44,COLUMN('Non-energy Multiplier'!AI$1),0)</f>
        <v>0</v>
      </c>
      <c r="AJ28" s="133">
        <f>$C28*VLOOKUP($A28,'Non-energy Multiplier'!$A$1:$AQ$44,COLUMN('Non-energy Multiplier'!AJ$1),0)</f>
        <v>0</v>
      </c>
      <c r="AK28" s="133">
        <f>$C28*VLOOKUP($A28,'Non-energy Multiplier'!$A$1:$AQ$44,COLUMN('Non-energy Multiplier'!AK$1),0)</f>
        <v>0</v>
      </c>
      <c r="AL28" s="133">
        <f>$C28*VLOOKUP($A28,'Non-energy Multiplier'!$A$1:$AQ$44,COLUMN('Non-energy Multiplier'!AL$1),0)</f>
        <v>0</v>
      </c>
      <c r="AM28" s="133">
        <f>$C28*VLOOKUP($A28,'Non-energy Multiplier'!$A$1:$AQ$44,COLUMN('Non-energy Multiplier'!AM$1),0)</f>
        <v>0</v>
      </c>
      <c r="AN28" s="133">
        <f>$C28*VLOOKUP($A28,'Non-energy Multiplier'!$A$1:$AQ$44,COLUMN('Non-energy Multiplier'!AN$1),0)</f>
        <v>0</v>
      </c>
      <c r="AO28" s="133">
        <f>$C28*VLOOKUP($A28,'Non-energy Multiplier'!$A$1:$AQ$44,COLUMN('Non-energy Multiplier'!AO$1),0)</f>
        <v>0</v>
      </c>
      <c r="AP28" s="133">
        <f>$C28*VLOOKUP($A28,'Non-energy Multiplier'!$A$1:$AQ$44,COLUMN('Non-energy Multiplier'!AP$1),0)</f>
        <v>0</v>
      </c>
      <c r="AQ28" s="133">
        <f>$C28*VLOOKUP($A28,'Non-energy Multiplier'!$A$1:$AQ$44,COLUMN('Non-energy Multiplier'!AQ$1),0)</f>
        <v>0</v>
      </c>
      <c r="AR28" s="133" t="str">
        <f>VLOOKUP($A28,'Sector Match'!$A$1:$B$43,2,0)</f>
        <v>iron and steel 241</v>
      </c>
    </row>
    <row r="29" spans="1:44" x14ac:dyDescent="0.2">
      <c r="A29" s="12" t="s">
        <v>27</v>
      </c>
      <c r="B29" s="133">
        <f>'Non-energy Use 2019'!G142</f>
        <v>64243925547534.883</v>
      </c>
      <c r="C29" s="133">
        <f>'Non-energy Use 2020'!G141</f>
        <v>64570235934739.758</v>
      </c>
      <c r="D29" s="133">
        <f>$C29*VLOOKUP($A29,'Non-energy Multiplier'!$A$1:$AQ$44,COLUMN('Non-energy Multiplier'!D$1),0)</f>
        <v>68796589075264.063</v>
      </c>
      <c r="E29" s="133">
        <f>$C29*VLOOKUP($A29,'Non-energy Multiplier'!$A$1:$AQ$44,COLUMN('Non-energy Multiplier'!E$1),0)</f>
        <v>74995240348033.031</v>
      </c>
      <c r="F29" s="133">
        <f>$C29*VLOOKUP($A29,'Non-energy Multiplier'!$A$1:$AQ$44,COLUMN('Non-energy Multiplier'!F$1),0)</f>
        <v>81193891620802.016</v>
      </c>
      <c r="G29" s="133">
        <f>$C29*VLOOKUP($A29,'Non-energy Multiplier'!$A$1:$AQ$44,COLUMN('Non-energy Multiplier'!G$1),0)</f>
        <v>86969907579518.531</v>
      </c>
      <c r="H29" s="133">
        <f>$C29*VLOOKUP($A29,'Non-energy Multiplier'!$A$1:$AQ$44,COLUMN('Non-energy Multiplier'!H$1),0)</f>
        <v>92745923538235.094</v>
      </c>
      <c r="I29" s="133">
        <f>$C29*VLOOKUP($A29,'Non-energy Multiplier'!$A$1:$AQ$44,COLUMN('Non-energy Multiplier'!I$1),0)</f>
        <v>97544431859424.172</v>
      </c>
      <c r="J29" s="133">
        <f>$C29*VLOOKUP($A29,'Non-energy Multiplier'!$A$1:$AQ$44,COLUMN('Non-energy Multiplier'!J$1),0)</f>
        <v>102342940180613.28</v>
      </c>
      <c r="K29" s="133">
        <f>$C29*VLOOKUP($A29,'Non-energy Multiplier'!$A$1:$AQ$44,COLUMN('Non-energy Multiplier'!K$1),0)</f>
        <v>107141448501802.36</v>
      </c>
      <c r="L29" s="133">
        <f>$C29*VLOOKUP($A29,'Non-energy Multiplier'!$A$1:$AQ$44,COLUMN('Non-energy Multiplier'!L$1),0)</f>
        <v>111939956822991.44</v>
      </c>
      <c r="M29" s="133">
        <f>$C29*VLOOKUP($A29,'Non-energy Multiplier'!$A$1:$AQ$44,COLUMN('Non-energy Multiplier'!M$1),0)</f>
        <v>116738465144180.5</v>
      </c>
      <c r="N29" s="133">
        <f>$C29*VLOOKUP($A29,'Non-energy Multiplier'!$A$1:$AQ$44,COLUMN('Non-energy Multiplier'!N$1),0)</f>
        <v>119327563174051.34</v>
      </c>
      <c r="O29" s="133">
        <f>$C29*VLOOKUP($A29,'Non-energy Multiplier'!$A$1:$AQ$44,COLUMN('Non-energy Multiplier'!O$1),0)</f>
        <v>121916661203922.2</v>
      </c>
      <c r="P29" s="133">
        <f>$C29*VLOOKUP($A29,'Non-energy Multiplier'!$A$1:$AQ$44,COLUMN('Non-energy Multiplier'!P$1),0)</f>
        <v>124505759233793.06</v>
      </c>
      <c r="Q29" s="133">
        <f>$C29*VLOOKUP($A29,'Non-energy Multiplier'!$A$1:$AQ$44,COLUMN('Non-energy Multiplier'!Q$1),0)</f>
        <v>127094857263663.91</v>
      </c>
      <c r="R29" s="133">
        <f>$C29*VLOOKUP($A29,'Non-energy Multiplier'!$A$1:$AQ$44,COLUMN('Non-energy Multiplier'!R$1),0)</f>
        <v>129683955293534.78</v>
      </c>
      <c r="S29" s="133">
        <f>$C29*VLOOKUP($A29,'Non-energy Multiplier'!$A$1:$AQ$44,COLUMN('Non-energy Multiplier'!S$1),0)</f>
        <v>130443330770640.05</v>
      </c>
      <c r="T29" s="133">
        <f>$C29*VLOOKUP($A29,'Non-energy Multiplier'!$A$1:$AQ$44,COLUMN('Non-energy Multiplier'!T$1),0)</f>
        <v>131202706247745.33</v>
      </c>
      <c r="U29" s="133">
        <f>$C29*VLOOKUP($A29,'Non-energy Multiplier'!$A$1:$AQ$44,COLUMN('Non-energy Multiplier'!U$1),0)</f>
        <v>131962081724850.56</v>
      </c>
      <c r="V29" s="133">
        <f>$C29*VLOOKUP($A29,'Non-energy Multiplier'!$A$1:$AQ$44,COLUMN('Non-energy Multiplier'!V$1),0)</f>
        <v>132721457201955.81</v>
      </c>
      <c r="W29" s="133">
        <f>$C29*VLOOKUP($A29,'Non-energy Multiplier'!$A$1:$AQ$44,COLUMN('Non-energy Multiplier'!W$1),0)</f>
        <v>133480832679061.11</v>
      </c>
      <c r="X29" s="133">
        <f>$C29*VLOOKUP($A29,'Non-energy Multiplier'!$A$1:$AQ$44,COLUMN('Non-energy Multiplier'!X$1),0)</f>
        <v>133146955700506.88</v>
      </c>
      <c r="Y29" s="133">
        <f>$C29*VLOOKUP($A29,'Non-energy Multiplier'!$A$1:$AQ$44,COLUMN('Non-energy Multiplier'!Y$1),0)</f>
        <v>132813078721952.64</v>
      </c>
      <c r="Z29" s="133">
        <f>$C29*VLOOKUP($A29,'Non-energy Multiplier'!$A$1:$AQ$44,COLUMN('Non-energy Multiplier'!Z$1),0)</f>
        <v>132479201743398.38</v>
      </c>
      <c r="AA29" s="133">
        <f>$C29*VLOOKUP($A29,'Non-energy Multiplier'!$A$1:$AQ$44,COLUMN('Non-energy Multiplier'!AA$1),0)</f>
        <v>132145324764844.14</v>
      </c>
      <c r="AB29" s="133">
        <f>$C29*VLOOKUP($A29,'Non-energy Multiplier'!$A$1:$AQ$44,COLUMN('Non-energy Multiplier'!AB$1),0)</f>
        <v>131811447786289.88</v>
      </c>
      <c r="AC29" s="133">
        <f>$C29*VLOOKUP($A29,'Non-energy Multiplier'!$A$1:$AQ$44,COLUMN('Non-energy Multiplier'!AC$1),0)</f>
        <v>130050441373521.88</v>
      </c>
      <c r="AD29" s="133">
        <f>$C29*VLOOKUP($A29,'Non-energy Multiplier'!$A$1:$AQ$44,COLUMN('Non-energy Multiplier'!AD$1),0)</f>
        <v>128289434960753.83</v>
      </c>
      <c r="AE29" s="133">
        <f>$C29*VLOOKUP($A29,'Non-energy Multiplier'!$A$1:$AQ$44,COLUMN('Non-energy Multiplier'!AE$1),0)</f>
        <v>126528428547985.81</v>
      </c>
      <c r="AF29" s="133">
        <f>$C29*VLOOKUP($A29,'Non-energy Multiplier'!$A$1:$AQ$44,COLUMN('Non-energy Multiplier'!AF$1),0)</f>
        <v>124767422135217.8</v>
      </c>
      <c r="AG29" s="133">
        <f>$C29*VLOOKUP($A29,'Non-energy Multiplier'!$A$1:$AQ$44,COLUMN('Non-energy Multiplier'!AG$1),0)</f>
        <v>123006415722449.78</v>
      </c>
      <c r="AH29" s="133">
        <f>$C29*VLOOKUP($A29,'Non-energy Multiplier'!$A$1:$AQ$44,COLUMN('Non-energy Multiplier'!AH$1),0)</f>
        <v>120175062234021.42</v>
      </c>
      <c r="AI29" s="133">
        <f>$C29*VLOOKUP($A29,'Non-energy Multiplier'!$A$1:$AQ$44,COLUMN('Non-energy Multiplier'!AI$1),0)</f>
        <v>117343708745593.06</v>
      </c>
      <c r="AJ29" s="133">
        <f>$C29*VLOOKUP($A29,'Non-energy Multiplier'!$A$1:$AQ$44,COLUMN('Non-energy Multiplier'!AJ$1),0)</f>
        <v>114512355257164.73</v>
      </c>
      <c r="AK29" s="133">
        <f>$C29*VLOOKUP($A29,'Non-energy Multiplier'!$A$1:$AQ$44,COLUMN('Non-energy Multiplier'!AK$1),0)</f>
        <v>111681001768736.38</v>
      </c>
      <c r="AL29" s="133">
        <f>$C29*VLOOKUP($A29,'Non-energy Multiplier'!$A$1:$AQ$44,COLUMN('Non-energy Multiplier'!AL$1),0)</f>
        <v>108849648280308.05</v>
      </c>
      <c r="AM29" s="133">
        <f>$C29*VLOOKUP($A29,'Non-energy Multiplier'!$A$1:$AQ$44,COLUMN('Non-energy Multiplier'!AM$1),0)</f>
        <v>106013713715879.86</v>
      </c>
      <c r="AN29" s="133">
        <f>$C29*VLOOKUP($A29,'Non-energy Multiplier'!$A$1:$AQ$44,COLUMN('Non-energy Multiplier'!AN$1),0)</f>
        <v>103177779151451.67</v>
      </c>
      <c r="AO29" s="133">
        <f>$C29*VLOOKUP($A29,'Non-energy Multiplier'!$A$1:$AQ$44,COLUMN('Non-energy Multiplier'!AO$1),0)</f>
        <v>100341844587023.5</v>
      </c>
      <c r="AP29" s="133">
        <f>$C29*VLOOKUP($A29,'Non-energy Multiplier'!$A$1:$AQ$44,COLUMN('Non-energy Multiplier'!AP$1),0)</f>
        <v>97505910022595.313</v>
      </c>
      <c r="AQ29" s="133">
        <f>$C29*VLOOKUP($A29,'Non-energy Multiplier'!$A$1:$AQ$44,COLUMN('Non-energy Multiplier'!AQ$1),0)</f>
        <v>94669975458167.156</v>
      </c>
      <c r="AR29" s="133" t="str">
        <f>VLOOKUP($A29,'Sector Match'!$A$1:$B$43,2,0)</f>
        <v>other metals 242</v>
      </c>
    </row>
    <row r="30" spans="1:44" x14ac:dyDescent="0.2">
      <c r="A30" s="12" t="s">
        <v>28</v>
      </c>
      <c r="B30" s="133">
        <f>'Non-energy Use 2019'!G143</f>
        <v>0</v>
      </c>
      <c r="C30" s="133">
        <f>'Non-energy Use 2020'!G142</f>
        <v>0</v>
      </c>
      <c r="D30" s="133">
        <f>$C30*VLOOKUP($A30,'Non-energy Multiplier'!$A$1:$AQ$44,COLUMN('Non-energy Multiplier'!D$1),0)</f>
        <v>0</v>
      </c>
      <c r="E30" s="133">
        <f>$C30*VLOOKUP($A30,'Non-energy Multiplier'!$A$1:$AQ$44,COLUMN('Non-energy Multiplier'!E$1),0)</f>
        <v>0</v>
      </c>
      <c r="F30" s="133">
        <f>$C30*VLOOKUP($A30,'Non-energy Multiplier'!$A$1:$AQ$44,COLUMN('Non-energy Multiplier'!F$1),0)</f>
        <v>0</v>
      </c>
      <c r="G30" s="133">
        <f>$C30*VLOOKUP($A30,'Non-energy Multiplier'!$A$1:$AQ$44,COLUMN('Non-energy Multiplier'!G$1),0)</f>
        <v>0</v>
      </c>
      <c r="H30" s="133">
        <f>$C30*VLOOKUP($A30,'Non-energy Multiplier'!$A$1:$AQ$44,COLUMN('Non-energy Multiplier'!H$1),0)</f>
        <v>0</v>
      </c>
      <c r="I30" s="133">
        <f>$C30*VLOOKUP($A30,'Non-energy Multiplier'!$A$1:$AQ$44,COLUMN('Non-energy Multiplier'!I$1),0)</f>
        <v>0</v>
      </c>
      <c r="J30" s="133">
        <f>$C30*VLOOKUP($A30,'Non-energy Multiplier'!$A$1:$AQ$44,COLUMN('Non-energy Multiplier'!J$1),0)</f>
        <v>0</v>
      </c>
      <c r="K30" s="133">
        <f>$C30*VLOOKUP($A30,'Non-energy Multiplier'!$A$1:$AQ$44,COLUMN('Non-energy Multiplier'!K$1),0)</f>
        <v>0</v>
      </c>
      <c r="L30" s="133">
        <f>$C30*VLOOKUP($A30,'Non-energy Multiplier'!$A$1:$AQ$44,COLUMN('Non-energy Multiplier'!L$1),0)</f>
        <v>0</v>
      </c>
      <c r="M30" s="133">
        <f>$C30*VLOOKUP($A30,'Non-energy Multiplier'!$A$1:$AQ$44,COLUMN('Non-energy Multiplier'!M$1),0)</f>
        <v>0</v>
      </c>
      <c r="N30" s="133">
        <f>$C30*VLOOKUP($A30,'Non-energy Multiplier'!$A$1:$AQ$44,COLUMN('Non-energy Multiplier'!N$1),0)</f>
        <v>0</v>
      </c>
      <c r="O30" s="133">
        <f>$C30*VLOOKUP($A30,'Non-energy Multiplier'!$A$1:$AQ$44,COLUMN('Non-energy Multiplier'!O$1),0)</f>
        <v>0</v>
      </c>
      <c r="P30" s="133">
        <f>$C30*VLOOKUP($A30,'Non-energy Multiplier'!$A$1:$AQ$44,COLUMN('Non-energy Multiplier'!P$1),0)</f>
        <v>0</v>
      </c>
      <c r="Q30" s="133">
        <f>$C30*VLOOKUP($A30,'Non-energy Multiplier'!$A$1:$AQ$44,COLUMN('Non-energy Multiplier'!Q$1),0)</f>
        <v>0</v>
      </c>
      <c r="R30" s="133">
        <f>$C30*VLOOKUP($A30,'Non-energy Multiplier'!$A$1:$AQ$44,COLUMN('Non-energy Multiplier'!R$1),0)</f>
        <v>0</v>
      </c>
      <c r="S30" s="133">
        <f>$C30*VLOOKUP($A30,'Non-energy Multiplier'!$A$1:$AQ$44,COLUMN('Non-energy Multiplier'!S$1),0)</f>
        <v>0</v>
      </c>
      <c r="T30" s="133">
        <f>$C30*VLOOKUP($A30,'Non-energy Multiplier'!$A$1:$AQ$44,COLUMN('Non-energy Multiplier'!T$1),0)</f>
        <v>0</v>
      </c>
      <c r="U30" s="133">
        <f>$C30*VLOOKUP($A30,'Non-energy Multiplier'!$A$1:$AQ$44,COLUMN('Non-energy Multiplier'!U$1),0)</f>
        <v>0</v>
      </c>
      <c r="V30" s="133">
        <f>$C30*VLOOKUP($A30,'Non-energy Multiplier'!$A$1:$AQ$44,COLUMN('Non-energy Multiplier'!V$1),0)</f>
        <v>0</v>
      </c>
      <c r="W30" s="133">
        <f>$C30*VLOOKUP($A30,'Non-energy Multiplier'!$A$1:$AQ$44,COLUMN('Non-energy Multiplier'!W$1),0)</f>
        <v>0</v>
      </c>
      <c r="X30" s="133">
        <f>$C30*VLOOKUP($A30,'Non-energy Multiplier'!$A$1:$AQ$44,COLUMN('Non-energy Multiplier'!X$1),0)</f>
        <v>0</v>
      </c>
      <c r="Y30" s="133">
        <f>$C30*VLOOKUP($A30,'Non-energy Multiplier'!$A$1:$AQ$44,COLUMN('Non-energy Multiplier'!Y$1),0)</f>
        <v>0</v>
      </c>
      <c r="Z30" s="133">
        <f>$C30*VLOOKUP($A30,'Non-energy Multiplier'!$A$1:$AQ$44,COLUMN('Non-energy Multiplier'!Z$1),0)</f>
        <v>0</v>
      </c>
      <c r="AA30" s="133">
        <f>$C30*VLOOKUP($A30,'Non-energy Multiplier'!$A$1:$AQ$44,COLUMN('Non-energy Multiplier'!AA$1),0)</f>
        <v>0</v>
      </c>
      <c r="AB30" s="133">
        <f>$C30*VLOOKUP($A30,'Non-energy Multiplier'!$A$1:$AQ$44,COLUMN('Non-energy Multiplier'!AB$1),0)</f>
        <v>0</v>
      </c>
      <c r="AC30" s="133">
        <f>$C30*VLOOKUP($A30,'Non-energy Multiplier'!$A$1:$AQ$44,COLUMN('Non-energy Multiplier'!AC$1),0)</f>
        <v>0</v>
      </c>
      <c r="AD30" s="133">
        <f>$C30*VLOOKUP($A30,'Non-energy Multiplier'!$A$1:$AQ$44,COLUMN('Non-energy Multiplier'!AD$1),0)</f>
        <v>0</v>
      </c>
      <c r="AE30" s="133">
        <f>$C30*VLOOKUP($A30,'Non-energy Multiplier'!$A$1:$AQ$44,COLUMN('Non-energy Multiplier'!AE$1),0)</f>
        <v>0</v>
      </c>
      <c r="AF30" s="133">
        <f>$C30*VLOOKUP($A30,'Non-energy Multiplier'!$A$1:$AQ$44,COLUMN('Non-energy Multiplier'!AF$1),0)</f>
        <v>0</v>
      </c>
      <c r="AG30" s="133">
        <f>$C30*VLOOKUP($A30,'Non-energy Multiplier'!$A$1:$AQ$44,COLUMN('Non-energy Multiplier'!AG$1),0)</f>
        <v>0</v>
      </c>
      <c r="AH30" s="133">
        <f>$C30*VLOOKUP($A30,'Non-energy Multiplier'!$A$1:$AQ$44,COLUMN('Non-energy Multiplier'!AH$1),0)</f>
        <v>0</v>
      </c>
      <c r="AI30" s="133">
        <f>$C30*VLOOKUP($A30,'Non-energy Multiplier'!$A$1:$AQ$44,COLUMN('Non-energy Multiplier'!AI$1),0)</f>
        <v>0</v>
      </c>
      <c r="AJ30" s="133">
        <f>$C30*VLOOKUP($A30,'Non-energy Multiplier'!$A$1:$AQ$44,COLUMN('Non-energy Multiplier'!AJ$1),0)</f>
        <v>0</v>
      </c>
      <c r="AK30" s="133">
        <f>$C30*VLOOKUP($A30,'Non-energy Multiplier'!$A$1:$AQ$44,COLUMN('Non-energy Multiplier'!AK$1),0)</f>
        <v>0</v>
      </c>
      <c r="AL30" s="133">
        <f>$C30*VLOOKUP($A30,'Non-energy Multiplier'!$A$1:$AQ$44,COLUMN('Non-energy Multiplier'!AL$1),0)</f>
        <v>0</v>
      </c>
      <c r="AM30" s="133">
        <f>$C30*VLOOKUP($A30,'Non-energy Multiplier'!$A$1:$AQ$44,COLUMN('Non-energy Multiplier'!AM$1),0)</f>
        <v>0</v>
      </c>
      <c r="AN30" s="133">
        <f>$C30*VLOOKUP($A30,'Non-energy Multiplier'!$A$1:$AQ$44,COLUMN('Non-energy Multiplier'!AN$1),0)</f>
        <v>0</v>
      </c>
      <c r="AO30" s="133">
        <f>$C30*VLOOKUP($A30,'Non-energy Multiplier'!$A$1:$AQ$44,COLUMN('Non-energy Multiplier'!AO$1),0)</f>
        <v>0</v>
      </c>
      <c r="AP30" s="133">
        <f>$C30*VLOOKUP($A30,'Non-energy Multiplier'!$A$1:$AQ$44,COLUMN('Non-energy Multiplier'!AP$1),0)</f>
        <v>0</v>
      </c>
      <c r="AQ30" s="133">
        <f>$C30*VLOOKUP($A30,'Non-energy Multiplier'!$A$1:$AQ$44,COLUMN('Non-energy Multiplier'!AQ$1),0)</f>
        <v>0</v>
      </c>
      <c r="AR30" s="133" t="str">
        <f>VLOOKUP($A30,'Sector Match'!$A$1:$B$43,2,0)</f>
        <v>metal products except machinery and vehicles 25</v>
      </c>
    </row>
    <row r="31" spans="1:44" x14ac:dyDescent="0.2">
      <c r="A31" s="12" t="s">
        <v>29</v>
      </c>
      <c r="B31" s="133">
        <f>'Non-energy Use 2019'!G144</f>
        <v>0</v>
      </c>
      <c r="C31" s="133">
        <f>'Non-energy Use 2020'!G143</f>
        <v>0</v>
      </c>
      <c r="D31" s="133">
        <f>$C31*VLOOKUP($A31,'Non-energy Multiplier'!$A$1:$AQ$44,COLUMN('Non-energy Multiplier'!D$1),0)</f>
        <v>0</v>
      </c>
      <c r="E31" s="133">
        <f>$C31*VLOOKUP($A31,'Non-energy Multiplier'!$A$1:$AQ$44,COLUMN('Non-energy Multiplier'!E$1),0)</f>
        <v>0</v>
      </c>
      <c r="F31" s="133">
        <f>$C31*VLOOKUP($A31,'Non-energy Multiplier'!$A$1:$AQ$44,COLUMN('Non-energy Multiplier'!F$1),0)</f>
        <v>0</v>
      </c>
      <c r="G31" s="133">
        <f>$C31*VLOOKUP($A31,'Non-energy Multiplier'!$A$1:$AQ$44,COLUMN('Non-energy Multiplier'!G$1),0)</f>
        <v>0</v>
      </c>
      <c r="H31" s="133">
        <f>$C31*VLOOKUP($A31,'Non-energy Multiplier'!$A$1:$AQ$44,COLUMN('Non-energy Multiplier'!H$1),0)</f>
        <v>0</v>
      </c>
      <c r="I31" s="133">
        <f>$C31*VLOOKUP($A31,'Non-energy Multiplier'!$A$1:$AQ$44,COLUMN('Non-energy Multiplier'!I$1),0)</f>
        <v>0</v>
      </c>
      <c r="J31" s="133">
        <f>$C31*VLOOKUP($A31,'Non-energy Multiplier'!$A$1:$AQ$44,COLUMN('Non-energy Multiplier'!J$1),0)</f>
        <v>0</v>
      </c>
      <c r="K31" s="133">
        <f>$C31*VLOOKUP($A31,'Non-energy Multiplier'!$A$1:$AQ$44,COLUMN('Non-energy Multiplier'!K$1),0)</f>
        <v>0</v>
      </c>
      <c r="L31" s="133">
        <f>$C31*VLOOKUP($A31,'Non-energy Multiplier'!$A$1:$AQ$44,COLUMN('Non-energy Multiplier'!L$1),0)</f>
        <v>0</v>
      </c>
      <c r="M31" s="133">
        <f>$C31*VLOOKUP($A31,'Non-energy Multiplier'!$A$1:$AQ$44,COLUMN('Non-energy Multiplier'!M$1),0)</f>
        <v>0</v>
      </c>
      <c r="N31" s="133">
        <f>$C31*VLOOKUP($A31,'Non-energy Multiplier'!$A$1:$AQ$44,COLUMN('Non-energy Multiplier'!N$1),0)</f>
        <v>0</v>
      </c>
      <c r="O31" s="133">
        <f>$C31*VLOOKUP($A31,'Non-energy Multiplier'!$A$1:$AQ$44,COLUMN('Non-energy Multiplier'!O$1),0)</f>
        <v>0</v>
      </c>
      <c r="P31" s="133">
        <f>$C31*VLOOKUP($A31,'Non-energy Multiplier'!$A$1:$AQ$44,COLUMN('Non-energy Multiplier'!P$1),0)</f>
        <v>0</v>
      </c>
      <c r="Q31" s="133">
        <f>$C31*VLOOKUP($A31,'Non-energy Multiplier'!$A$1:$AQ$44,COLUMN('Non-energy Multiplier'!Q$1),0)</f>
        <v>0</v>
      </c>
      <c r="R31" s="133">
        <f>$C31*VLOOKUP($A31,'Non-energy Multiplier'!$A$1:$AQ$44,COLUMN('Non-energy Multiplier'!R$1),0)</f>
        <v>0</v>
      </c>
      <c r="S31" s="133">
        <f>$C31*VLOOKUP($A31,'Non-energy Multiplier'!$A$1:$AQ$44,COLUMN('Non-energy Multiplier'!S$1),0)</f>
        <v>0</v>
      </c>
      <c r="T31" s="133">
        <f>$C31*VLOOKUP($A31,'Non-energy Multiplier'!$A$1:$AQ$44,COLUMN('Non-energy Multiplier'!T$1),0)</f>
        <v>0</v>
      </c>
      <c r="U31" s="133">
        <f>$C31*VLOOKUP($A31,'Non-energy Multiplier'!$A$1:$AQ$44,COLUMN('Non-energy Multiplier'!U$1),0)</f>
        <v>0</v>
      </c>
      <c r="V31" s="133">
        <f>$C31*VLOOKUP($A31,'Non-energy Multiplier'!$A$1:$AQ$44,COLUMN('Non-energy Multiplier'!V$1),0)</f>
        <v>0</v>
      </c>
      <c r="W31" s="133">
        <f>$C31*VLOOKUP($A31,'Non-energy Multiplier'!$A$1:$AQ$44,COLUMN('Non-energy Multiplier'!W$1),0)</f>
        <v>0</v>
      </c>
      <c r="X31" s="133">
        <f>$C31*VLOOKUP($A31,'Non-energy Multiplier'!$A$1:$AQ$44,COLUMN('Non-energy Multiplier'!X$1),0)</f>
        <v>0</v>
      </c>
      <c r="Y31" s="133">
        <f>$C31*VLOOKUP($A31,'Non-energy Multiplier'!$A$1:$AQ$44,COLUMN('Non-energy Multiplier'!Y$1),0)</f>
        <v>0</v>
      </c>
      <c r="Z31" s="133">
        <f>$C31*VLOOKUP($A31,'Non-energy Multiplier'!$A$1:$AQ$44,COLUMN('Non-energy Multiplier'!Z$1),0)</f>
        <v>0</v>
      </c>
      <c r="AA31" s="133">
        <f>$C31*VLOOKUP($A31,'Non-energy Multiplier'!$A$1:$AQ$44,COLUMN('Non-energy Multiplier'!AA$1),0)</f>
        <v>0</v>
      </c>
      <c r="AB31" s="133">
        <f>$C31*VLOOKUP($A31,'Non-energy Multiplier'!$A$1:$AQ$44,COLUMN('Non-energy Multiplier'!AB$1),0)</f>
        <v>0</v>
      </c>
      <c r="AC31" s="133">
        <f>$C31*VLOOKUP($A31,'Non-energy Multiplier'!$A$1:$AQ$44,COLUMN('Non-energy Multiplier'!AC$1),0)</f>
        <v>0</v>
      </c>
      <c r="AD31" s="133">
        <f>$C31*VLOOKUP($A31,'Non-energy Multiplier'!$A$1:$AQ$44,COLUMN('Non-energy Multiplier'!AD$1),0)</f>
        <v>0</v>
      </c>
      <c r="AE31" s="133">
        <f>$C31*VLOOKUP($A31,'Non-energy Multiplier'!$A$1:$AQ$44,COLUMN('Non-energy Multiplier'!AE$1),0)</f>
        <v>0</v>
      </c>
      <c r="AF31" s="133">
        <f>$C31*VLOOKUP($A31,'Non-energy Multiplier'!$A$1:$AQ$44,COLUMN('Non-energy Multiplier'!AF$1),0)</f>
        <v>0</v>
      </c>
      <c r="AG31" s="133">
        <f>$C31*VLOOKUP($A31,'Non-energy Multiplier'!$A$1:$AQ$44,COLUMN('Non-energy Multiplier'!AG$1),0)</f>
        <v>0</v>
      </c>
      <c r="AH31" s="133">
        <f>$C31*VLOOKUP($A31,'Non-energy Multiplier'!$A$1:$AQ$44,COLUMN('Non-energy Multiplier'!AH$1),0)</f>
        <v>0</v>
      </c>
      <c r="AI31" s="133">
        <f>$C31*VLOOKUP($A31,'Non-energy Multiplier'!$A$1:$AQ$44,COLUMN('Non-energy Multiplier'!AI$1),0)</f>
        <v>0</v>
      </c>
      <c r="AJ31" s="133">
        <f>$C31*VLOOKUP($A31,'Non-energy Multiplier'!$A$1:$AQ$44,COLUMN('Non-energy Multiplier'!AJ$1),0)</f>
        <v>0</v>
      </c>
      <c r="AK31" s="133">
        <f>$C31*VLOOKUP($A31,'Non-energy Multiplier'!$A$1:$AQ$44,COLUMN('Non-energy Multiplier'!AK$1),0)</f>
        <v>0</v>
      </c>
      <c r="AL31" s="133">
        <f>$C31*VLOOKUP($A31,'Non-energy Multiplier'!$A$1:$AQ$44,COLUMN('Non-energy Multiplier'!AL$1),0)</f>
        <v>0</v>
      </c>
      <c r="AM31" s="133">
        <f>$C31*VLOOKUP($A31,'Non-energy Multiplier'!$A$1:$AQ$44,COLUMN('Non-energy Multiplier'!AM$1),0)</f>
        <v>0</v>
      </c>
      <c r="AN31" s="133">
        <f>$C31*VLOOKUP($A31,'Non-energy Multiplier'!$A$1:$AQ$44,COLUMN('Non-energy Multiplier'!AN$1),0)</f>
        <v>0</v>
      </c>
      <c r="AO31" s="133">
        <f>$C31*VLOOKUP($A31,'Non-energy Multiplier'!$A$1:$AQ$44,COLUMN('Non-energy Multiplier'!AO$1),0)</f>
        <v>0</v>
      </c>
      <c r="AP31" s="133">
        <f>$C31*VLOOKUP($A31,'Non-energy Multiplier'!$A$1:$AQ$44,COLUMN('Non-energy Multiplier'!AP$1),0)</f>
        <v>0</v>
      </c>
      <c r="AQ31" s="133">
        <f>$C31*VLOOKUP($A31,'Non-energy Multiplier'!$A$1:$AQ$44,COLUMN('Non-energy Multiplier'!AQ$1),0)</f>
        <v>0</v>
      </c>
      <c r="AR31" s="133" t="str">
        <f>VLOOKUP($A31,'Sector Match'!$A$1:$B$43,2,0)</f>
        <v>other manufacturing 31T33</v>
      </c>
    </row>
    <row r="32" spans="1:44" x14ac:dyDescent="0.2">
      <c r="A32" s="12" t="s">
        <v>30</v>
      </c>
      <c r="B32" s="133">
        <f>'Non-energy Use 2019'!G145</f>
        <v>0</v>
      </c>
      <c r="C32" s="133">
        <f>'Non-energy Use 2020'!G144</f>
        <v>0</v>
      </c>
      <c r="D32" s="133">
        <f>$C32*VLOOKUP($A32,'Non-energy Multiplier'!$A$1:$AQ$44,COLUMN('Non-energy Multiplier'!D$1),0)</f>
        <v>0</v>
      </c>
      <c r="E32" s="133">
        <f>$C32*VLOOKUP($A32,'Non-energy Multiplier'!$A$1:$AQ$44,COLUMN('Non-energy Multiplier'!E$1),0)</f>
        <v>0</v>
      </c>
      <c r="F32" s="133">
        <f>$C32*VLOOKUP($A32,'Non-energy Multiplier'!$A$1:$AQ$44,COLUMN('Non-energy Multiplier'!F$1),0)</f>
        <v>0</v>
      </c>
      <c r="G32" s="133">
        <f>$C32*VLOOKUP($A32,'Non-energy Multiplier'!$A$1:$AQ$44,COLUMN('Non-energy Multiplier'!G$1),0)</f>
        <v>0</v>
      </c>
      <c r="H32" s="133">
        <f>$C32*VLOOKUP($A32,'Non-energy Multiplier'!$A$1:$AQ$44,COLUMN('Non-energy Multiplier'!H$1),0)</f>
        <v>0</v>
      </c>
      <c r="I32" s="133">
        <f>$C32*VLOOKUP($A32,'Non-energy Multiplier'!$A$1:$AQ$44,COLUMN('Non-energy Multiplier'!I$1),0)</f>
        <v>0</v>
      </c>
      <c r="J32" s="133">
        <f>$C32*VLOOKUP($A32,'Non-energy Multiplier'!$A$1:$AQ$44,COLUMN('Non-energy Multiplier'!J$1),0)</f>
        <v>0</v>
      </c>
      <c r="K32" s="133">
        <f>$C32*VLOOKUP($A32,'Non-energy Multiplier'!$A$1:$AQ$44,COLUMN('Non-energy Multiplier'!K$1),0)</f>
        <v>0</v>
      </c>
      <c r="L32" s="133">
        <f>$C32*VLOOKUP($A32,'Non-energy Multiplier'!$A$1:$AQ$44,COLUMN('Non-energy Multiplier'!L$1),0)</f>
        <v>0</v>
      </c>
      <c r="M32" s="133">
        <f>$C32*VLOOKUP($A32,'Non-energy Multiplier'!$A$1:$AQ$44,COLUMN('Non-energy Multiplier'!M$1),0)</f>
        <v>0</v>
      </c>
      <c r="N32" s="133">
        <f>$C32*VLOOKUP($A32,'Non-energy Multiplier'!$A$1:$AQ$44,COLUMN('Non-energy Multiplier'!N$1),0)</f>
        <v>0</v>
      </c>
      <c r="O32" s="133">
        <f>$C32*VLOOKUP($A32,'Non-energy Multiplier'!$A$1:$AQ$44,COLUMN('Non-energy Multiplier'!O$1),0)</f>
        <v>0</v>
      </c>
      <c r="P32" s="133">
        <f>$C32*VLOOKUP($A32,'Non-energy Multiplier'!$A$1:$AQ$44,COLUMN('Non-energy Multiplier'!P$1),0)</f>
        <v>0</v>
      </c>
      <c r="Q32" s="133">
        <f>$C32*VLOOKUP($A32,'Non-energy Multiplier'!$A$1:$AQ$44,COLUMN('Non-energy Multiplier'!Q$1),0)</f>
        <v>0</v>
      </c>
      <c r="R32" s="133">
        <f>$C32*VLOOKUP($A32,'Non-energy Multiplier'!$A$1:$AQ$44,COLUMN('Non-energy Multiplier'!R$1),0)</f>
        <v>0</v>
      </c>
      <c r="S32" s="133">
        <f>$C32*VLOOKUP($A32,'Non-energy Multiplier'!$A$1:$AQ$44,COLUMN('Non-energy Multiplier'!S$1),0)</f>
        <v>0</v>
      </c>
      <c r="T32" s="133">
        <f>$C32*VLOOKUP($A32,'Non-energy Multiplier'!$A$1:$AQ$44,COLUMN('Non-energy Multiplier'!T$1),0)</f>
        <v>0</v>
      </c>
      <c r="U32" s="133">
        <f>$C32*VLOOKUP($A32,'Non-energy Multiplier'!$A$1:$AQ$44,COLUMN('Non-energy Multiplier'!U$1),0)</f>
        <v>0</v>
      </c>
      <c r="V32" s="133">
        <f>$C32*VLOOKUP($A32,'Non-energy Multiplier'!$A$1:$AQ$44,COLUMN('Non-energy Multiplier'!V$1),0)</f>
        <v>0</v>
      </c>
      <c r="W32" s="133">
        <f>$C32*VLOOKUP($A32,'Non-energy Multiplier'!$A$1:$AQ$44,COLUMN('Non-energy Multiplier'!W$1),0)</f>
        <v>0</v>
      </c>
      <c r="X32" s="133">
        <f>$C32*VLOOKUP($A32,'Non-energy Multiplier'!$A$1:$AQ$44,COLUMN('Non-energy Multiplier'!X$1),0)</f>
        <v>0</v>
      </c>
      <c r="Y32" s="133">
        <f>$C32*VLOOKUP($A32,'Non-energy Multiplier'!$A$1:$AQ$44,COLUMN('Non-energy Multiplier'!Y$1),0)</f>
        <v>0</v>
      </c>
      <c r="Z32" s="133">
        <f>$C32*VLOOKUP($A32,'Non-energy Multiplier'!$A$1:$AQ$44,COLUMN('Non-energy Multiplier'!Z$1),0)</f>
        <v>0</v>
      </c>
      <c r="AA32" s="133">
        <f>$C32*VLOOKUP($A32,'Non-energy Multiplier'!$A$1:$AQ$44,COLUMN('Non-energy Multiplier'!AA$1),0)</f>
        <v>0</v>
      </c>
      <c r="AB32" s="133">
        <f>$C32*VLOOKUP($A32,'Non-energy Multiplier'!$A$1:$AQ$44,COLUMN('Non-energy Multiplier'!AB$1),0)</f>
        <v>0</v>
      </c>
      <c r="AC32" s="133">
        <f>$C32*VLOOKUP($A32,'Non-energy Multiplier'!$A$1:$AQ$44,COLUMN('Non-energy Multiplier'!AC$1),0)</f>
        <v>0</v>
      </c>
      <c r="AD32" s="133">
        <f>$C32*VLOOKUP($A32,'Non-energy Multiplier'!$A$1:$AQ$44,COLUMN('Non-energy Multiplier'!AD$1),0)</f>
        <v>0</v>
      </c>
      <c r="AE32" s="133">
        <f>$C32*VLOOKUP($A32,'Non-energy Multiplier'!$A$1:$AQ$44,COLUMN('Non-energy Multiplier'!AE$1),0)</f>
        <v>0</v>
      </c>
      <c r="AF32" s="133">
        <f>$C32*VLOOKUP($A32,'Non-energy Multiplier'!$A$1:$AQ$44,COLUMN('Non-energy Multiplier'!AF$1),0)</f>
        <v>0</v>
      </c>
      <c r="AG32" s="133">
        <f>$C32*VLOOKUP($A32,'Non-energy Multiplier'!$A$1:$AQ$44,COLUMN('Non-energy Multiplier'!AG$1),0)</f>
        <v>0</v>
      </c>
      <c r="AH32" s="133">
        <f>$C32*VLOOKUP($A32,'Non-energy Multiplier'!$A$1:$AQ$44,COLUMN('Non-energy Multiplier'!AH$1),0)</f>
        <v>0</v>
      </c>
      <c r="AI32" s="133">
        <f>$C32*VLOOKUP($A32,'Non-energy Multiplier'!$A$1:$AQ$44,COLUMN('Non-energy Multiplier'!AI$1),0)</f>
        <v>0</v>
      </c>
      <c r="AJ32" s="133">
        <f>$C32*VLOOKUP($A32,'Non-energy Multiplier'!$A$1:$AQ$44,COLUMN('Non-energy Multiplier'!AJ$1),0)</f>
        <v>0</v>
      </c>
      <c r="AK32" s="133">
        <f>$C32*VLOOKUP($A32,'Non-energy Multiplier'!$A$1:$AQ$44,COLUMN('Non-energy Multiplier'!AK$1),0)</f>
        <v>0</v>
      </c>
      <c r="AL32" s="133">
        <f>$C32*VLOOKUP($A32,'Non-energy Multiplier'!$A$1:$AQ$44,COLUMN('Non-energy Multiplier'!AL$1),0)</f>
        <v>0</v>
      </c>
      <c r="AM32" s="133">
        <f>$C32*VLOOKUP($A32,'Non-energy Multiplier'!$A$1:$AQ$44,COLUMN('Non-energy Multiplier'!AM$1),0)</f>
        <v>0</v>
      </c>
      <c r="AN32" s="133">
        <f>$C32*VLOOKUP($A32,'Non-energy Multiplier'!$A$1:$AQ$44,COLUMN('Non-energy Multiplier'!AN$1),0)</f>
        <v>0</v>
      </c>
      <c r="AO32" s="133">
        <f>$C32*VLOOKUP($A32,'Non-energy Multiplier'!$A$1:$AQ$44,COLUMN('Non-energy Multiplier'!AO$1),0)</f>
        <v>0</v>
      </c>
      <c r="AP32" s="133">
        <f>$C32*VLOOKUP($A32,'Non-energy Multiplier'!$A$1:$AQ$44,COLUMN('Non-energy Multiplier'!AP$1),0)</f>
        <v>0</v>
      </c>
      <c r="AQ32" s="133">
        <f>$C32*VLOOKUP($A32,'Non-energy Multiplier'!$A$1:$AQ$44,COLUMN('Non-energy Multiplier'!AQ$1),0)</f>
        <v>0</v>
      </c>
      <c r="AR32" s="133" t="str">
        <f>VLOOKUP($A32,'Sector Match'!$A$1:$B$43,2,0)</f>
        <v>glass and glass products 231</v>
      </c>
    </row>
    <row r="33" spans="1:44" x14ac:dyDescent="0.2">
      <c r="A33" s="12" t="s">
        <v>31</v>
      </c>
      <c r="B33" s="133">
        <f>'Non-energy Use 2019'!G146</f>
        <v>0</v>
      </c>
      <c r="C33" s="133">
        <f>'Non-energy Use 2020'!G145</f>
        <v>0</v>
      </c>
      <c r="D33" s="133">
        <f>$C33*VLOOKUP($A33,'Non-energy Multiplier'!$A$1:$AQ$44,COLUMN('Non-energy Multiplier'!D$1),0)</f>
        <v>0</v>
      </c>
      <c r="E33" s="133">
        <f>$C33*VLOOKUP($A33,'Non-energy Multiplier'!$A$1:$AQ$44,COLUMN('Non-energy Multiplier'!E$1),0)</f>
        <v>0</v>
      </c>
      <c r="F33" s="133">
        <f>$C33*VLOOKUP($A33,'Non-energy Multiplier'!$A$1:$AQ$44,COLUMN('Non-energy Multiplier'!F$1),0)</f>
        <v>0</v>
      </c>
      <c r="G33" s="133">
        <f>$C33*VLOOKUP($A33,'Non-energy Multiplier'!$A$1:$AQ$44,COLUMN('Non-energy Multiplier'!G$1),0)</f>
        <v>0</v>
      </c>
      <c r="H33" s="133">
        <f>$C33*VLOOKUP($A33,'Non-energy Multiplier'!$A$1:$AQ$44,COLUMN('Non-energy Multiplier'!H$1),0)</f>
        <v>0</v>
      </c>
      <c r="I33" s="133">
        <f>$C33*VLOOKUP($A33,'Non-energy Multiplier'!$A$1:$AQ$44,COLUMN('Non-energy Multiplier'!I$1),0)</f>
        <v>0</v>
      </c>
      <c r="J33" s="133">
        <f>$C33*VLOOKUP($A33,'Non-energy Multiplier'!$A$1:$AQ$44,COLUMN('Non-energy Multiplier'!J$1),0)</f>
        <v>0</v>
      </c>
      <c r="K33" s="133">
        <f>$C33*VLOOKUP($A33,'Non-energy Multiplier'!$A$1:$AQ$44,COLUMN('Non-energy Multiplier'!K$1),0)</f>
        <v>0</v>
      </c>
      <c r="L33" s="133">
        <f>$C33*VLOOKUP($A33,'Non-energy Multiplier'!$A$1:$AQ$44,COLUMN('Non-energy Multiplier'!L$1),0)</f>
        <v>0</v>
      </c>
      <c r="M33" s="133">
        <f>$C33*VLOOKUP($A33,'Non-energy Multiplier'!$A$1:$AQ$44,COLUMN('Non-energy Multiplier'!M$1),0)</f>
        <v>0</v>
      </c>
      <c r="N33" s="133">
        <f>$C33*VLOOKUP($A33,'Non-energy Multiplier'!$A$1:$AQ$44,COLUMN('Non-energy Multiplier'!N$1),0)</f>
        <v>0</v>
      </c>
      <c r="O33" s="133">
        <f>$C33*VLOOKUP($A33,'Non-energy Multiplier'!$A$1:$AQ$44,COLUMN('Non-energy Multiplier'!O$1),0)</f>
        <v>0</v>
      </c>
      <c r="P33" s="133">
        <f>$C33*VLOOKUP($A33,'Non-energy Multiplier'!$A$1:$AQ$44,COLUMN('Non-energy Multiplier'!P$1),0)</f>
        <v>0</v>
      </c>
      <c r="Q33" s="133">
        <f>$C33*VLOOKUP($A33,'Non-energy Multiplier'!$A$1:$AQ$44,COLUMN('Non-energy Multiplier'!Q$1),0)</f>
        <v>0</v>
      </c>
      <c r="R33" s="133">
        <f>$C33*VLOOKUP($A33,'Non-energy Multiplier'!$A$1:$AQ$44,COLUMN('Non-energy Multiplier'!R$1),0)</f>
        <v>0</v>
      </c>
      <c r="S33" s="133">
        <f>$C33*VLOOKUP($A33,'Non-energy Multiplier'!$A$1:$AQ$44,COLUMN('Non-energy Multiplier'!S$1),0)</f>
        <v>0</v>
      </c>
      <c r="T33" s="133">
        <f>$C33*VLOOKUP($A33,'Non-energy Multiplier'!$A$1:$AQ$44,COLUMN('Non-energy Multiplier'!T$1),0)</f>
        <v>0</v>
      </c>
      <c r="U33" s="133">
        <f>$C33*VLOOKUP($A33,'Non-energy Multiplier'!$A$1:$AQ$44,COLUMN('Non-energy Multiplier'!U$1),0)</f>
        <v>0</v>
      </c>
      <c r="V33" s="133">
        <f>$C33*VLOOKUP($A33,'Non-energy Multiplier'!$A$1:$AQ$44,COLUMN('Non-energy Multiplier'!V$1),0)</f>
        <v>0</v>
      </c>
      <c r="W33" s="133">
        <f>$C33*VLOOKUP($A33,'Non-energy Multiplier'!$A$1:$AQ$44,COLUMN('Non-energy Multiplier'!W$1),0)</f>
        <v>0</v>
      </c>
      <c r="X33" s="133">
        <f>$C33*VLOOKUP($A33,'Non-energy Multiplier'!$A$1:$AQ$44,COLUMN('Non-energy Multiplier'!X$1),0)</f>
        <v>0</v>
      </c>
      <c r="Y33" s="133">
        <f>$C33*VLOOKUP($A33,'Non-energy Multiplier'!$A$1:$AQ$44,COLUMN('Non-energy Multiplier'!Y$1),0)</f>
        <v>0</v>
      </c>
      <c r="Z33" s="133">
        <f>$C33*VLOOKUP($A33,'Non-energy Multiplier'!$A$1:$AQ$44,COLUMN('Non-energy Multiplier'!Z$1),0)</f>
        <v>0</v>
      </c>
      <c r="AA33" s="133">
        <f>$C33*VLOOKUP($A33,'Non-energy Multiplier'!$A$1:$AQ$44,COLUMN('Non-energy Multiplier'!AA$1),0)</f>
        <v>0</v>
      </c>
      <c r="AB33" s="133">
        <f>$C33*VLOOKUP($A33,'Non-energy Multiplier'!$A$1:$AQ$44,COLUMN('Non-energy Multiplier'!AB$1),0)</f>
        <v>0</v>
      </c>
      <c r="AC33" s="133">
        <f>$C33*VLOOKUP($A33,'Non-energy Multiplier'!$A$1:$AQ$44,COLUMN('Non-energy Multiplier'!AC$1),0)</f>
        <v>0</v>
      </c>
      <c r="AD33" s="133">
        <f>$C33*VLOOKUP($A33,'Non-energy Multiplier'!$A$1:$AQ$44,COLUMN('Non-energy Multiplier'!AD$1),0)</f>
        <v>0</v>
      </c>
      <c r="AE33" s="133">
        <f>$C33*VLOOKUP($A33,'Non-energy Multiplier'!$A$1:$AQ$44,COLUMN('Non-energy Multiplier'!AE$1),0)</f>
        <v>0</v>
      </c>
      <c r="AF33" s="133">
        <f>$C33*VLOOKUP($A33,'Non-energy Multiplier'!$A$1:$AQ$44,COLUMN('Non-energy Multiplier'!AF$1),0)</f>
        <v>0</v>
      </c>
      <c r="AG33" s="133">
        <f>$C33*VLOOKUP($A33,'Non-energy Multiplier'!$A$1:$AQ$44,COLUMN('Non-energy Multiplier'!AG$1),0)</f>
        <v>0</v>
      </c>
      <c r="AH33" s="133">
        <f>$C33*VLOOKUP($A33,'Non-energy Multiplier'!$A$1:$AQ$44,COLUMN('Non-energy Multiplier'!AH$1),0)</f>
        <v>0</v>
      </c>
      <c r="AI33" s="133">
        <f>$C33*VLOOKUP($A33,'Non-energy Multiplier'!$A$1:$AQ$44,COLUMN('Non-energy Multiplier'!AI$1),0)</f>
        <v>0</v>
      </c>
      <c r="AJ33" s="133">
        <f>$C33*VLOOKUP($A33,'Non-energy Multiplier'!$A$1:$AQ$44,COLUMN('Non-energy Multiplier'!AJ$1),0)</f>
        <v>0</v>
      </c>
      <c r="AK33" s="133">
        <f>$C33*VLOOKUP($A33,'Non-energy Multiplier'!$A$1:$AQ$44,COLUMN('Non-energy Multiplier'!AK$1),0)</f>
        <v>0</v>
      </c>
      <c r="AL33" s="133">
        <f>$C33*VLOOKUP($A33,'Non-energy Multiplier'!$A$1:$AQ$44,COLUMN('Non-energy Multiplier'!AL$1),0)</f>
        <v>0</v>
      </c>
      <c r="AM33" s="133">
        <f>$C33*VLOOKUP($A33,'Non-energy Multiplier'!$A$1:$AQ$44,COLUMN('Non-energy Multiplier'!AM$1),0)</f>
        <v>0</v>
      </c>
      <c r="AN33" s="133">
        <f>$C33*VLOOKUP($A33,'Non-energy Multiplier'!$A$1:$AQ$44,COLUMN('Non-energy Multiplier'!AN$1),0)</f>
        <v>0</v>
      </c>
      <c r="AO33" s="133">
        <f>$C33*VLOOKUP($A33,'Non-energy Multiplier'!$A$1:$AQ$44,COLUMN('Non-energy Multiplier'!AO$1),0)</f>
        <v>0</v>
      </c>
      <c r="AP33" s="133">
        <f>$C33*VLOOKUP($A33,'Non-energy Multiplier'!$A$1:$AQ$44,COLUMN('Non-energy Multiplier'!AP$1),0)</f>
        <v>0</v>
      </c>
      <c r="AQ33" s="133">
        <f>$C33*VLOOKUP($A33,'Non-energy Multiplier'!$A$1:$AQ$44,COLUMN('Non-energy Multiplier'!AQ$1),0)</f>
        <v>0</v>
      </c>
      <c r="AR33" s="133" t="str">
        <f>VLOOKUP($A33,'Sector Match'!$A$1:$B$43,2,0)</f>
        <v>road vehicles 29</v>
      </c>
    </row>
    <row r="34" spans="1:44" x14ac:dyDescent="0.2">
      <c r="A34" s="12" t="s">
        <v>32</v>
      </c>
      <c r="B34" s="133">
        <f>'Non-energy Use 2019'!G147</f>
        <v>0</v>
      </c>
      <c r="C34" s="133">
        <f>'Non-energy Use 2020'!G146</f>
        <v>0</v>
      </c>
      <c r="D34" s="133">
        <f>$C34*VLOOKUP($A34,'Non-energy Multiplier'!$A$1:$AQ$44,COLUMN('Non-energy Multiplier'!D$1),0)</f>
        <v>0</v>
      </c>
      <c r="E34" s="133">
        <f>$C34*VLOOKUP($A34,'Non-energy Multiplier'!$A$1:$AQ$44,COLUMN('Non-energy Multiplier'!E$1),0)</f>
        <v>0</v>
      </c>
      <c r="F34" s="133">
        <f>$C34*VLOOKUP($A34,'Non-energy Multiplier'!$A$1:$AQ$44,COLUMN('Non-energy Multiplier'!F$1),0)</f>
        <v>0</v>
      </c>
      <c r="G34" s="133">
        <f>$C34*VLOOKUP($A34,'Non-energy Multiplier'!$A$1:$AQ$44,COLUMN('Non-energy Multiplier'!G$1),0)</f>
        <v>0</v>
      </c>
      <c r="H34" s="133">
        <f>$C34*VLOOKUP($A34,'Non-energy Multiplier'!$A$1:$AQ$44,COLUMN('Non-energy Multiplier'!H$1),0)</f>
        <v>0</v>
      </c>
      <c r="I34" s="133">
        <f>$C34*VLOOKUP($A34,'Non-energy Multiplier'!$A$1:$AQ$44,COLUMN('Non-energy Multiplier'!I$1),0)</f>
        <v>0</v>
      </c>
      <c r="J34" s="133">
        <f>$C34*VLOOKUP($A34,'Non-energy Multiplier'!$A$1:$AQ$44,COLUMN('Non-energy Multiplier'!J$1),0)</f>
        <v>0</v>
      </c>
      <c r="K34" s="133">
        <f>$C34*VLOOKUP($A34,'Non-energy Multiplier'!$A$1:$AQ$44,COLUMN('Non-energy Multiplier'!K$1),0)</f>
        <v>0</v>
      </c>
      <c r="L34" s="133">
        <f>$C34*VLOOKUP($A34,'Non-energy Multiplier'!$A$1:$AQ$44,COLUMN('Non-energy Multiplier'!L$1),0)</f>
        <v>0</v>
      </c>
      <c r="M34" s="133">
        <f>$C34*VLOOKUP($A34,'Non-energy Multiplier'!$A$1:$AQ$44,COLUMN('Non-energy Multiplier'!M$1),0)</f>
        <v>0</v>
      </c>
      <c r="N34" s="133">
        <f>$C34*VLOOKUP($A34,'Non-energy Multiplier'!$A$1:$AQ$44,COLUMN('Non-energy Multiplier'!N$1),0)</f>
        <v>0</v>
      </c>
      <c r="O34" s="133">
        <f>$C34*VLOOKUP($A34,'Non-energy Multiplier'!$A$1:$AQ$44,COLUMN('Non-energy Multiplier'!O$1),0)</f>
        <v>0</v>
      </c>
      <c r="P34" s="133">
        <f>$C34*VLOOKUP($A34,'Non-energy Multiplier'!$A$1:$AQ$44,COLUMN('Non-energy Multiplier'!P$1),0)</f>
        <v>0</v>
      </c>
      <c r="Q34" s="133">
        <f>$C34*VLOOKUP($A34,'Non-energy Multiplier'!$A$1:$AQ$44,COLUMN('Non-energy Multiplier'!Q$1),0)</f>
        <v>0</v>
      </c>
      <c r="R34" s="133">
        <f>$C34*VLOOKUP($A34,'Non-energy Multiplier'!$A$1:$AQ$44,COLUMN('Non-energy Multiplier'!R$1),0)</f>
        <v>0</v>
      </c>
      <c r="S34" s="133">
        <f>$C34*VLOOKUP($A34,'Non-energy Multiplier'!$A$1:$AQ$44,COLUMN('Non-energy Multiplier'!S$1),0)</f>
        <v>0</v>
      </c>
      <c r="T34" s="133">
        <f>$C34*VLOOKUP($A34,'Non-energy Multiplier'!$A$1:$AQ$44,COLUMN('Non-energy Multiplier'!T$1),0)</f>
        <v>0</v>
      </c>
      <c r="U34" s="133">
        <f>$C34*VLOOKUP($A34,'Non-energy Multiplier'!$A$1:$AQ$44,COLUMN('Non-energy Multiplier'!U$1),0)</f>
        <v>0</v>
      </c>
      <c r="V34" s="133">
        <f>$C34*VLOOKUP($A34,'Non-energy Multiplier'!$A$1:$AQ$44,COLUMN('Non-energy Multiplier'!V$1),0)</f>
        <v>0</v>
      </c>
      <c r="W34" s="133">
        <f>$C34*VLOOKUP($A34,'Non-energy Multiplier'!$A$1:$AQ$44,COLUMN('Non-energy Multiplier'!W$1),0)</f>
        <v>0</v>
      </c>
      <c r="X34" s="133">
        <f>$C34*VLOOKUP($A34,'Non-energy Multiplier'!$A$1:$AQ$44,COLUMN('Non-energy Multiplier'!X$1),0)</f>
        <v>0</v>
      </c>
      <c r="Y34" s="133">
        <f>$C34*VLOOKUP($A34,'Non-energy Multiplier'!$A$1:$AQ$44,COLUMN('Non-energy Multiplier'!Y$1),0)</f>
        <v>0</v>
      </c>
      <c r="Z34" s="133">
        <f>$C34*VLOOKUP($A34,'Non-energy Multiplier'!$A$1:$AQ$44,COLUMN('Non-energy Multiplier'!Z$1),0)</f>
        <v>0</v>
      </c>
      <c r="AA34" s="133">
        <f>$C34*VLOOKUP($A34,'Non-energy Multiplier'!$A$1:$AQ$44,COLUMN('Non-energy Multiplier'!AA$1),0)</f>
        <v>0</v>
      </c>
      <c r="AB34" s="133">
        <f>$C34*VLOOKUP($A34,'Non-energy Multiplier'!$A$1:$AQ$44,COLUMN('Non-energy Multiplier'!AB$1),0)</f>
        <v>0</v>
      </c>
      <c r="AC34" s="133">
        <f>$C34*VLOOKUP($A34,'Non-energy Multiplier'!$A$1:$AQ$44,COLUMN('Non-energy Multiplier'!AC$1),0)</f>
        <v>0</v>
      </c>
      <c r="AD34" s="133">
        <f>$C34*VLOOKUP($A34,'Non-energy Multiplier'!$A$1:$AQ$44,COLUMN('Non-energy Multiplier'!AD$1),0)</f>
        <v>0</v>
      </c>
      <c r="AE34" s="133">
        <f>$C34*VLOOKUP($A34,'Non-energy Multiplier'!$A$1:$AQ$44,COLUMN('Non-energy Multiplier'!AE$1),0)</f>
        <v>0</v>
      </c>
      <c r="AF34" s="133">
        <f>$C34*VLOOKUP($A34,'Non-energy Multiplier'!$A$1:$AQ$44,COLUMN('Non-energy Multiplier'!AF$1),0)</f>
        <v>0</v>
      </c>
      <c r="AG34" s="133">
        <f>$C34*VLOOKUP($A34,'Non-energy Multiplier'!$A$1:$AQ$44,COLUMN('Non-energy Multiplier'!AG$1),0)</f>
        <v>0</v>
      </c>
      <c r="AH34" s="133">
        <f>$C34*VLOOKUP($A34,'Non-energy Multiplier'!$A$1:$AQ$44,COLUMN('Non-energy Multiplier'!AH$1),0)</f>
        <v>0</v>
      </c>
      <c r="AI34" s="133">
        <f>$C34*VLOOKUP($A34,'Non-energy Multiplier'!$A$1:$AQ$44,COLUMN('Non-energy Multiplier'!AI$1),0)</f>
        <v>0</v>
      </c>
      <c r="AJ34" s="133">
        <f>$C34*VLOOKUP($A34,'Non-energy Multiplier'!$A$1:$AQ$44,COLUMN('Non-energy Multiplier'!AJ$1),0)</f>
        <v>0</v>
      </c>
      <c r="AK34" s="133">
        <f>$C34*VLOOKUP($A34,'Non-energy Multiplier'!$A$1:$AQ$44,COLUMN('Non-energy Multiplier'!AK$1),0)</f>
        <v>0</v>
      </c>
      <c r="AL34" s="133">
        <f>$C34*VLOOKUP($A34,'Non-energy Multiplier'!$A$1:$AQ$44,COLUMN('Non-energy Multiplier'!AL$1),0)</f>
        <v>0</v>
      </c>
      <c r="AM34" s="133">
        <f>$C34*VLOOKUP($A34,'Non-energy Multiplier'!$A$1:$AQ$44,COLUMN('Non-energy Multiplier'!AM$1),0)</f>
        <v>0</v>
      </c>
      <c r="AN34" s="133">
        <f>$C34*VLOOKUP($A34,'Non-energy Multiplier'!$A$1:$AQ$44,COLUMN('Non-energy Multiplier'!AN$1),0)</f>
        <v>0</v>
      </c>
      <c r="AO34" s="133">
        <f>$C34*VLOOKUP($A34,'Non-energy Multiplier'!$A$1:$AQ$44,COLUMN('Non-energy Multiplier'!AO$1),0)</f>
        <v>0</v>
      </c>
      <c r="AP34" s="133">
        <f>$C34*VLOOKUP($A34,'Non-energy Multiplier'!$A$1:$AQ$44,COLUMN('Non-energy Multiplier'!AP$1),0)</f>
        <v>0</v>
      </c>
      <c r="AQ34" s="133">
        <f>$C34*VLOOKUP($A34,'Non-energy Multiplier'!$A$1:$AQ$44,COLUMN('Non-energy Multiplier'!AQ$1),0)</f>
        <v>0</v>
      </c>
      <c r="AR34" s="133" t="str">
        <f>VLOOKUP($A34,'Sector Match'!$A$1:$B$43,2,0)</f>
        <v>nonroad vehicles 30</v>
      </c>
    </row>
    <row r="35" spans="1:44" x14ac:dyDescent="0.2">
      <c r="A35" s="12" t="s">
        <v>33</v>
      </c>
      <c r="B35" s="133">
        <f>'Non-energy Use 2019'!G148</f>
        <v>0</v>
      </c>
      <c r="C35" s="133">
        <f>'Non-energy Use 2020'!G147</f>
        <v>0</v>
      </c>
      <c r="D35" s="133">
        <f>$C35*VLOOKUP($A35,'Non-energy Multiplier'!$A$1:$AQ$44,COLUMN('Non-energy Multiplier'!D$1),0)</f>
        <v>0</v>
      </c>
      <c r="E35" s="133">
        <f>$C35*VLOOKUP($A35,'Non-energy Multiplier'!$A$1:$AQ$44,COLUMN('Non-energy Multiplier'!E$1),0)</f>
        <v>0</v>
      </c>
      <c r="F35" s="133">
        <f>$C35*VLOOKUP($A35,'Non-energy Multiplier'!$A$1:$AQ$44,COLUMN('Non-energy Multiplier'!F$1),0)</f>
        <v>0</v>
      </c>
      <c r="G35" s="133">
        <f>$C35*VLOOKUP($A35,'Non-energy Multiplier'!$A$1:$AQ$44,COLUMN('Non-energy Multiplier'!G$1),0)</f>
        <v>0</v>
      </c>
      <c r="H35" s="133">
        <f>$C35*VLOOKUP($A35,'Non-energy Multiplier'!$A$1:$AQ$44,COLUMN('Non-energy Multiplier'!H$1),0)</f>
        <v>0</v>
      </c>
      <c r="I35" s="133">
        <f>$C35*VLOOKUP($A35,'Non-energy Multiplier'!$A$1:$AQ$44,COLUMN('Non-energy Multiplier'!I$1),0)</f>
        <v>0</v>
      </c>
      <c r="J35" s="133">
        <f>$C35*VLOOKUP($A35,'Non-energy Multiplier'!$A$1:$AQ$44,COLUMN('Non-energy Multiplier'!J$1),0)</f>
        <v>0</v>
      </c>
      <c r="K35" s="133">
        <f>$C35*VLOOKUP($A35,'Non-energy Multiplier'!$A$1:$AQ$44,COLUMN('Non-energy Multiplier'!K$1),0)</f>
        <v>0</v>
      </c>
      <c r="L35" s="133">
        <f>$C35*VLOOKUP($A35,'Non-energy Multiplier'!$A$1:$AQ$44,COLUMN('Non-energy Multiplier'!L$1),0)</f>
        <v>0</v>
      </c>
      <c r="M35" s="133">
        <f>$C35*VLOOKUP($A35,'Non-energy Multiplier'!$A$1:$AQ$44,COLUMN('Non-energy Multiplier'!M$1),0)</f>
        <v>0</v>
      </c>
      <c r="N35" s="133">
        <f>$C35*VLOOKUP($A35,'Non-energy Multiplier'!$A$1:$AQ$44,COLUMN('Non-energy Multiplier'!N$1),0)</f>
        <v>0</v>
      </c>
      <c r="O35" s="133">
        <f>$C35*VLOOKUP($A35,'Non-energy Multiplier'!$A$1:$AQ$44,COLUMN('Non-energy Multiplier'!O$1),0)</f>
        <v>0</v>
      </c>
      <c r="P35" s="133">
        <f>$C35*VLOOKUP($A35,'Non-energy Multiplier'!$A$1:$AQ$44,COLUMN('Non-energy Multiplier'!P$1),0)</f>
        <v>0</v>
      </c>
      <c r="Q35" s="133">
        <f>$C35*VLOOKUP($A35,'Non-energy Multiplier'!$A$1:$AQ$44,COLUMN('Non-energy Multiplier'!Q$1),0)</f>
        <v>0</v>
      </c>
      <c r="R35" s="133">
        <f>$C35*VLOOKUP($A35,'Non-energy Multiplier'!$A$1:$AQ$44,COLUMN('Non-energy Multiplier'!R$1),0)</f>
        <v>0</v>
      </c>
      <c r="S35" s="133">
        <f>$C35*VLOOKUP($A35,'Non-energy Multiplier'!$A$1:$AQ$44,COLUMN('Non-energy Multiplier'!S$1),0)</f>
        <v>0</v>
      </c>
      <c r="T35" s="133">
        <f>$C35*VLOOKUP($A35,'Non-energy Multiplier'!$A$1:$AQ$44,COLUMN('Non-energy Multiplier'!T$1),0)</f>
        <v>0</v>
      </c>
      <c r="U35" s="133">
        <f>$C35*VLOOKUP($A35,'Non-energy Multiplier'!$A$1:$AQ$44,COLUMN('Non-energy Multiplier'!U$1),0)</f>
        <v>0</v>
      </c>
      <c r="V35" s="133">
        <f>$C35*VLOOKUP($A35,'Non-energy Multiplier'!$A$1:$AQ$44,COLUMN('Non-energy Multiplier'!V$1),0)</f>
        <v>0</v>
      </c>
      <c r="W35" s="133">
        <f>$C35*VLOOKUP($A35,'Non-energy Multiplier'!$A$1:$AQ$44,COLUMN('Non-energy Multiplier'!W$1),0)</f>
        <v>0</v>
      </c>
      <c r="X35" s="133">
        <f>$C35*VLOOKUP($A35,'Non-energy Multiplier'!$A$1:$AQ$44,COLUMN('Non-energy Multiplier'!X$1),0)</f>
        <v>0</v>
      </c>
      <c r="Y35" s="133">
        <f>$C35*VLOOKUP($A35,'Non-energy Multiplier'!$A$1:$AQ$44,COLUMN('Non-energy Multiplier'!Y$1),0)</f>
        <v>0</v>
      </c>
      <c r="Z35" s="133">
        <f>$C35*VLOOKUP($A35,'Non-energy Multiplier'!$A$1:$AQ$44,COLUMN('Non-energy Multiplier'!Z$1),0)</f>
        <v>0</v>
      </c>
      <c r="AA35" s="133">
        <f>$C35*VLOOKUP($A35,'Non-energy Multiplier'!$A$1:$AQ$44,COLUMN('Non-energy Multiplier'!AA$1),0)</f>
        <v>0</v>
      </c>
      <c r="AB35" s="133">
        <f>$C35*VLOOKUP($A35,'Non-energy Multiplier'!$A$1:$AQ$44,COLUMN('Non-energy Multiplier'!AB$1),0)</f>
        <v>0</v>
      </c>
      <c r="AC35" s="133">
        <f>$C35*VLOOKUP($A35,'Non-energy Multiplier'!$A$1:$AQ$44,COLUMN('Non-energy Multiplier'!AC$1),0)</f>
        <v>0</v>
      </c>
      <c r="AD35" s="133">
        <f>$C35*VLOOKUP($A35,'Non-energy Multiplier'!$A$1:$AQ$44,COLUMN('Non-energy Multiplier'!AD$1),0)</f>
        <v>0</v>
      </c>
      <c r="AE35" s="133">
        <f>$C35*VLOOKUP($A35,'Non-energy Multiplier'!$A$1:$AQ$44,COLUMN('Non-energy Multiplier'!AE$1),0)</f>
        <v>0</v>
      </c>
      <c r="AF35" s="133">
        <f>$C35*VLOOKUP($A35,'Non-energy Multiplier'!$A$1:$AQ$44,COLUMN('Non-energy Multiplier'!AF$1),0)</f>
        <v>0</v>
      </c>
      <c r="AG35" s="133">
        <f>$C35*VLOOKUP($A35,'Non-energy Multiplier'!$A$1:$AQ$44,COLUMN('Non-energy Multiplier'!AG$1),0)</f>
        <v>0</v>
      </c>
      <c r="AH35" s="133">
        <f>$C35*VLOOKUP($A35,'Non-energy Multiplier'!$A$1:$AQ$44,COLUMN('Non-energy Multiplier'!AH$1),0)</f>
        <v>0</v>
      </c>
      <c r="AI35" s="133">
        <f>$C35*VLOOKUP($A35,'Non-energy Multiplier'!$A$1:$AQ$44,COLUMN('Non-energy Multiplier'!AI$1),0)</f>
        <v>0</v>
      </c>
      <c r="AJ35" s="133">
        <f>$C35*VLOOKUP($A35,'Non-energy Multiplier'!$A$1:$AQ$44,COLUMN('Non-energy Multiplier'!AJ$1),0)</f>
        <v>0</v>
      </c>
      <c r="AK35" s="133">
        <f>$C35*VLOOKUP($A35,'Non-energy Multiplier'!$A$1:$AQ$44,COLUMN('Non-energy Multiplier'!AK$1),0)</f>
        <v>0</v>
      </c>
      <c r="AL35" s="133">
        <f>$C35*VLOOKUP($A35,'Non-energy Multiplier'!$A$1:$AQ$44,COLUMN('Non-energy Multiplier'!AL$1),0)</f>
        <v>0</v>
      </c>
      <c r="AM35" s="133">
        <f>$C35*VLOOKUP($A35,'Non-energy Multiplier'!$A$1:$AQ$44,COLUMN('Non-energy Multiplier'!AM$1),0)</f>
        <v>0</v>
      </c>
      <c r="AN35" s="133">
        <f>$C35*VLOOKUP($A35,'Non-energy Multiplier'!$A$1:$AQ$44,COLUMN('Non-energy Multiplier'!AN$1),0)</f>
        <v>0</v>
      </c>
      <c r="AO35" s="133">
        <f>$C35*VLOOKUP($A35,'Non-energy Multiplier'!$A$1:$AQ$44,COLUMN('Non-energy Multiplier'!AO$1),0)</f>
        <v>0</v>
      </c>
      <c r="AP35" s="133">
        <f>$C35*VLOOKUP($A35,'Non-energy Multiplier'!$A$1:$AQ$44,COLUMN('Non-energy Multiplier'!AP$1),0)</f>
        <v>0</v>
      </c>
      <c r="AQ35" s="133">
        <f>$C35*VLOOKUP($A35,'Non-energy Multiplier'!$A$1:$AQ$44,COLUMN('Non-energy Multiplier'!AQ$1),0)</f>
        <v>0</v>
      </c>
      <c r="AR35" s="133" t="str">
        <f>VLOOKUP($A35,'Sector Match'!$A$1:$B$43,2,0)</f>
        <v>appliances and electrical equipment 27</v>
      </c>
    </row>
    <row r="36" spans="1:44" x14ac:dyDescent="0.2">
      <c r="A36" s="12" t="s">
        <v>34</v>
      </c>
      <c r="B36" s="133">
        <f>'Non-energy Use 2019'!G149</f>
        <v>0</v>
      </c>
      <c r="C36" s="133">
        <f>'Non-energy Use 2020'!G148</f>
        <v>0</v>
      </c>
      <c r="D36" s="133">
        <f>$C36*VLOOKUP($A36,'Non-energy Multiplier'!$A$1:$AQ$44,COLUMN('Non-energy Multiplier'!D$1),0)</f>
        <v>0</v>
      </c>
      <c r="E36" s="133">
        <f>$C36*VLOOKUP($A36,'Non-energy Multiplier'!$A$1:$AQ$44,COLUMN('Non-energy Multiplier'!E$1),0)</f>
        <v>0</v>
      </c>
      <c r="F36" s="133">
        <f>$C36*VLOOKUP($A36,'Non-energy Multiplier'!$A$1:$AQ$44,COLUMN('Non-energy Multiplier'!F$1),0)</f>
        <v>0</v>
      </c>
      <c r="G36" s="133">
        <f>$C36*VLOOKUP($A36,'Non-energy Multiplier'!$A$1:$AQ$44,COLUMN('Non-energy Multiplier'!G$1),0)</f>
        <v>0</v>
      </c>
      <c r="H36" s="133">
        <f>$C36*VLOOKUP($A36,'Non-energy Multiplier'!$A$1:$AQ$44,COLUMN('Non-energy Multiplier'!H$1),0)</f>
        <v>0</v>
      </c>
      <c r="I36" s="133">
        <f>$C36*VLOOKUP($A36,'Non-energy Multiplier'!$A$1:$AQ$44,COLUMN('Non-energy Multiplier'!I$1),0)</f>
        <v>0</v>
      </c>
      <c r="J36" s="133">
        <f>$C36*VLOOKUP($A36,'Non-energy Multiplier'!$A$1:$AQ$44,COLUMN('Non-energy Multiplier'!J$1),0)</f>
        <v>0</v>
      </c>
      <c r="K36" s="133">
        <f>$C36*VLOOKUP($A36,'Non-energy Multiplier'!$A$1:$AQ$44,COLUMN('Non-energy Multiplier'!K$1),0)</f>
        <v>0</v>
      </c>
      <c r="L36" s="133">
        <f>$C36*VLOOKUP($A36,'Non-energy Multiplier'!$A$1:$AQ$44,COLUMN('Non-energy Multiplier'!L$1),0)</f>
        <v>0</v>
      </c>
      <c r="M36" s="133">
        <f>$C36*VLOOKUP($A36,'Non-energy Multiplier'!$A$1:$AQ$44,COLUMN('Non-energy Multiplier'!M$1),0)</f>
        <v>0</v>
      </c>
      <c r="N36" s="133">
        <f>$C36*VLOOKUP($A36,'Non-energy Multiplier'!$A$1:$AQ$44,COLUMN('Non-energy Multiplier'!N$1),0)</f>
        <v>0</v>
      </c>
      <c r="O36" s="133">
        <f>$C36*VLOOKUP($A36,'Non-energy Multiplier'!$A$1:$AQ$44,COLUMN('Non-energy Multiplier'!O$1),0)</f>
        <v>0</v>
      </c>
      <c r="P36" s="133">
        <f>$C36*VLOOKUP($A36,'Non-energy Multiplier'!$A$1:$AQ$44,COLUMN('Non-energy Multiplier'!P$1),0)</f>
        <v>0</v>
      </c>
      <c r="Q36" s="133">
        <f>$C36*VLOOKUP($A36,'Non-energy Multiplier'!$A$1:$AQ$44,COLUMN('Non-energy Multiplier'!Q$1),0)</f>
        <v>0</v>
      </c>
      <c r="R36" s="133">
        <f>$C36*VLOOKUP($A36,'Non-energy Multiplier'!$A$1:$AQ$44,COLUMN('Non-energy Multiplier'!R$1),0)</f>
        <v>0</v>
      </c>
      <c r="S36" s="133">
        <f>$C36*VLOOKUP($A36,'Non-energy Multiplier'!$A$1:$AQ$44,COLUMN('Non-energy Multiplier'!S$1),0)</f>
        <v>0</v>
      </c>
      <c r="T36" s="133">
        <f>$C36*VLOOKUP($A36,'Non-energy Multiplier'!$A$1:$AQ$44,COLUMN('Non-energy Multiplier'!T$1),0)</f>
        <v>0</v>
      </c>
      <c r="U36" s="133">
        <f>$C36*VLOOKUP($A36,'Non-energy Multiplier'!$A$1:$AQ$44,COLUMN('Non-energy Multiplier'!U$1),0)</f>
        <v>0</v>
      </c>
      <c r="V36" s="133">
        <f>$C36*VLOOKUP($A36,'Non-energy Multiplier'!$A$1:$AQ$44,COLUMN('Non-energy Multiplier'!V$1),0)</f>
        <v>0</v>
      </c>
      <c r="W36" s="133">
        <f>$C36*VLOOKUP($A36,'Non-energy Multiplier'!$A$1:$AQ$44,COLUMN('Non-energy Multiplier'!W$1),0)</f>
        <v>0</v>
      </c>
      <c r="X36" s="133">
        <f>$C36*VLOOKUP($A36,'Non-energy Multiplier'!$A$1:$AQ$44,COLUMN('Non-energy Multiplier'!X$1),0)</f>
        <v>0</v>
      </c>
      <c r="Y36" s="133">
        <f>$C36*VLOOKUP($A36,'Non-energy Multiplier'!$A$1:$AQ$44,COLUMN('Non-energy Multiplier'!Y$1),0)</f>
        <v>0</v>
      </c>
      <c r="Z36" s="133">
        <f>$C36*VLOOKUP($A36,'Non-energy Multiplier'!$A$1:$AQ$44,COLUMN('Non-energy Multiplier'!Z$1),0)</f>
        <v>0</v>
      </c>
      <c r="AA36" s="133">
        <f>$C36*VLOOKUP($A36,'Non-energy Multiplier'!$A$1:$AQ$44,COLUMN('Non-energy Multiplier'!AA$1),0)</f>
        <v>0</v>
      </c>
      <c r="AB36" s="133">
        <f>$C36*VLOOKUP($A36,'Non-energy Multiplier'!$A$1:$AQ$44,COLUMN('Non-energy Multiplier'!AB$1),0)</f>
        <v>0</v>
      </c>
      <c r="AC36" s="133">
        <f>$C36*VLOOKUP($A36,'Non-energy Multiplier'!$A$1:$AQ$44,COLUMN('Non-energy Multiplier'!AC$1),0)</f>
        <v>0</v>
      </c>
      <c r="AD36" s="133">
        <f>$C36*VLOOKUP($A36,'Non-energy Multiplier'!$A$1:$AQ$44,COLUMN('Non-energy Multiplier'!AD$1),0)</f>
        <v>0</v>
      </c>
      <c r="AE36" s="133">
        <f>$C36*VLOOKUP($A36,'Non-energy Multiplier'!$A$1:$AQ$44,COLUMN('Non-energy Multiplier'!AE$1),0)</f>
        <v>0</v>
      </c>
      <c r="AF36" s="133">
        <f>$C36*VLOOKUP($A36,'Non-energy Multiplier'!$A$1:$AQ$44,COLUMN('Non-energy Multiplier'!AF$1),0)</f>
        <v>0</v>
      </c>
      <c r="AG36" s="133">
        <f>$C36*VLOOKUP($A36,'Non-energy Multiplier'!$A$1:$AQ$44,COLUMN('Non-energy Multiplier'!AG$1),0)</f>
        <v>0</v>
      </c>
      <c r="AH36" s="133">
        <f>$C36*VLOOKUP($A36,'Non-energy Multiplier'!$A$1:$AQ$44,COLUMN('Non-energy Multiplier'!AH$1),0)</f>
        <v>0</v>
      </c>
      <c r="AI36" s="133">
        <f>$C36*VLOOKUP($A36,'Non-energy Multiplier'!$A$1:$AQ$44,COLUMN('Non-energy Multiplier'!AI$1),0)</f>
        <v>0</v>
      </c>
      <c r="AJ36" s="133">
        <f>$C36*VLOOKUP($A36,'Non-energy Multiplier'!$A$1:$AQ$44,COLUMN('Non-energy Multiplier'!AJ$1),0)</f>
        <v>0</v>
      </c>
      <c r="AK36" s="133">
        <f>$C36*VLOOKUP($A36,'Non-energy Multiplier'!$A$1:$AQ$44,COLUMN('Non-energy Multiplier'!AK$1),0)</f>
        <v>0</v>
      </c>
      <c r="AL36" s="133">
        <f>$C36*VLOOKUP($A36,'Non-energy Multiplier'!$A$1:$AQ$44,COLUMN('Non-energy Multiplier'!AL$1),0)</f>
        <v>0</v>
      </c>
      <c r="AM36" s="133">
        <f>$C36*VLOOKUP($A36,'Non-energy Multiplier'!$A$1:$AQ$44,COLUMN('Non-energy Multiplier'!AM$1),0)</f>
        <v>0</v>
      </c>
      <c r="AN36" s="133">
        <f>$C36*VLOOKUP($A36,'Non-energy Multiplier'!$A$1:$AQ$44,COLUMN('Non-energy Multiplier'!AN$1),0)</f>
        <v>0</v>
      </c>
      <c r="AO36" s="133">
        <f>$C36*VLOOKUP($A36,'Non-energy Multiplier'!$A$1:$AQ$44,COLUMN('Non-energy Multiplier'!AO$1),0)</f>
        <v>0</v>
      </c>
      <c r="AP36" s="133">
        <f>$C36*VLOOKUP($A36,'Non-energy Multiplier'!$A$1:$AQ$44,COLUMN('Non-energy Multiplier'!AP$1),0)</f>
        <v>0</v>
      </c>
      <c r="AQ36" s="133">
        <f>$C36*VLOOKUP($A36,'Non-energy Multiplier'!$A$1:$AQ$44,COLUMN('Non-energy Multiplier'!AQ$1),0)</f>
        <v>0</v>
      </c>
      <c r="AR36" s="133" t="str">
        <f>VLOOKUP($A36,'Sector Match'!$A$1:$B$43,2,0)</f>
        <v>computers and electronics 26</v>
      </c>
    </row>
    <row r="37" spans="1:44" x14ac:dyDescent="0.2">
      <c r="A37" s="12" t="s">
        <v>35</v>
      </c>
      <c r="B37" s="133">
        <f>'Non-energy Use 2019'!G150</f>
        <v>0</v>
      </c>
      <c r="C37" s="133">
        <f>'Non-energy Use 2020'!G149</f>
        <v>0</v>
      </c>
      <c r="D37" s="133">
        <f>$C37*VLOOKUP($A37,'Non-energy Multiplier'!$A$1:$AQ$44,COLUMN('Non-energy Multiplier'!D$1),0)</f>
        <v>0</v>
      </c>
      <c r="E37" s="133">
        <f>$C37*VLOOKUP($A37,'Non-energy Multiplier'!$A$1:$AQ$44,COLUMN('Non-energy Multiplier'!E$1),0)</f>
        <v>0</v>
      </c>
      <c r="F37" s="133">
        <f>$C37*VLOOKUP($A37,'Non-energy Multiplier'!$A$1:$AQ$44,COLUMN('Non-energy Multiplier'!F$1),0)</f>
        <v>0</v>
      </c>
      <c r="G37" s="133">
        <f>$C37*VLOOKUP($A37,'Non-energy Multiplier'!$A$1:$AQ$44,COLUMN('Non-energy Multiplier'!G$1),0)</f>
        <v>0</v>
      </c>
      <c r="H37" s="133">
        <f>$C37*VLOOKUP($A37,'Non-energy Multiplier'!$A$1:$AQ$44,COLUMN('Non-energy Multiplier'!H$1),0)</f>
        <v>0</v>
      </c>
      <c r="I37" s="133">
        <f>$C37*VLOOKUP($A37,'Non-energy Multiplier'!$A$1:$AQ$44,COLUMN('Non-energy Multiplier'!I$1),0)</f>
        <v>0</v>
      </c>
      <c r="J37" s="133">
        <f>$C37*VLOOKUP($A37,'Non-energy Multiplier'!$A$1:$AQ$44,COLUMN('Non-energy Multiplier'!J$1),0)</f>
        <v>0</v>
      </c>
      <c r="K37" s="133">
        <f>$C37*VLOOKUP($A37,'Non-energy Multiplier'!$A$1:$AQ$44,COLUMN('Non-energy Multiplier'!K$1),0)</f>
        <v>0</v>
      </c>
      <c r="L37" s="133">
        <f>$C37*VLOOKUP($A37,'Non-energy Multiplier'!$A$1:$AQ$44,COLUMN('Non-energy Multiplier'!L$1),0)</f>
        <v>0</v>
      </c>
      <c r="M37" s="133">
        <f>$C37*VLOOKUP($A37,'Non-energy Multiplier'!$A$1:$AQ$44,COLUMN('Non-energy Multiplier'!M$1),0)</f>
        <v>0</v>
      </c>
      <c r="N37" s="133">
        <f>$C37*VLOOKUP($A37,'Non-energy Multiplier'!$A$1:$AQ$44,COLUMN('Non-energy Multiplier'!N$1),0)</f>
        <v>0</v>
      </c>
      <c r="O37" s="133">
        <f>$C37*VLOOKUP($A37,'Non-energy Multiplier'!$A$1:$AQ$44,COLUMN('Non-energy Multiplier'!O$1),0)</f>
        <v>0</v>
      </c>
      <c r="P37" s="133">
        <f>$C37*VLOOKUP($A37,'Non-energy Multiplier'!$A$1:$AQ$44,COLUMN('Non-energy Multiplier'!P$1),0)</f>
        <v>0</v>
      </c>
      <c r="Q37" s="133">
        <f>$C37*VLOOKUP($A37,'Non-energy Multiplier'!$A$1:$AQ$44,COLUMN('Non-energy Multiplier'!Q$1),0)</f>
        <v>0</v>
      </c>
      <c r="R37" s="133">
        <f>$C37*VLOOKUP($A37,'Non-energy Multiplier'!$A$1:$AQ$44,COLUMN('Non-energy Multiplier'!R$1),0)</f>
        <v>0</v>
      </c>
      <c r="S37" s="133">
        <f>$C37*VLOOKUP($A37,'Non-energy Multiplier'!$A$1:$AQ$44,COLUMN('Non-energy Multiplier'!S$1),0)</f>
        <v>0</v>
      </c>
      <c r="T37" s="133">
        <f>$C37*VLOOKUP($A37,'Non-energy Multiplier'!$A$1:$AQ$44,COLUMN('Non-energy Multiplier'!T$1),0)</f>
        <v>0</v>
      </c>
      <c r="U37" s="133">
        <f>$C37*VLOOKUP($A37,'Non-energy Multiplier'!$A$1:$AQ$44,COLUMN('Non-energy Multiplier'!U$1),0)</f>
        <v>0</v>
      </c>
      <c r="V37" s="133">
        <f>$C37*VLOOKUP($A37,'Non-energy Multiplier'!$A$1:$AQ$44,COLUMN('Non-energy Multiplier'!V$1),0)</f>
        <v>0</v>
      </c>
      <c r="W37" s="133">
        <f>$C37*VLOOKUP($A37,'Non-energy Multiplier'!$A$1:$AQ$44,COLUMN('Non-energy Multiplier'!W$1),0)</f>
        <v>0</v>
      </c>
      <c r="X37" s="133">
        <f>$C37*VLOOKUP($A37,'Non-energy Multiplier'!$A$1:$AQ$44,COLUMN('Non-energy Multiplier'!X$1),0)</f>
        <v>0</v>
      </c>
      <c r="Y37" s="133">
        <f>$C37*VLOOKUP($A37,'Non-energy Multiplier'!$A$1:$AQ$44,COLUMN('Non-energy Multiplier'!Y$1),0)</f>
        <v>0</v>
      </c>
      <c r="Z37" s="133">
        <f>$C37*VLOOKUP($A37,'Non-energy Multiplier'!$A$1:$AQ$44,COLUMN('Non-energy Multiplier'!Z$1),0)</f>
        <v>0</v>
      </c>
      <c r="AA37" s="133">
        <f>$C37*VLOOKUP($A37,'Non-energy Multiplier'!$A$1:$AQ$44,COLUMN('Non-energy Multiplier'!AA$1),0)</f>
        <v>0</v>
      </c>
      <c r="AB37" s="133">
        <f>$C37*VLOOKUP($A37,'Non-energy Multiplier'!$A$1:$AQ$44,COLUMN('Non-energy Multiplier'!AB$1),0)</f>
        <v>0</v>
      </c>
      <c r="AC37" s="133">
        <f>$C37*VLOOKUP($A37,'Non-energy Multiplier'!$A$1:$AQ$44,COLUMN('Non-energy Multiplier'!AC$1),0)</f>
        <v>0</v>
      </c>
      <c r="AD37" s="133">
        <f>$C37*VLOOKUP($A37,'Non-energy Multiplier'!$A$1:$AQ$44,COLUMN('Non-energy Multiplier'!AD$1),0)</f>
        <v>0</v>
      </c>
      <c r="AE37" s="133">
        <f>$C37*VLOOKUP($A37,'Non-energy Multiplier'!$A$1:$AQ$44,COLUMN('Non-energy Multiplier'!AE$1),0)</f>
        <v>0</v>
      </c>
      <c r="AF37" s="133">
        <f>$C37*VLOOKUP($A37,'Non-energy Multiplier'!$A$1:$AQ$44,COLUMN('Non-energy Multiplier'!AF$1),0)</f>
        <v>0</v>
      </c>
      <c r="AG37" s="133">
        <f>$C37*VLOOKUP($A37,'Non-energy Multiplier'!$A$1:$AQ$44,COLUMN('Non-energy Multiplier'!AG$1),0)</f>
        <v>0</v>
      </c>
      <c r="AH37" s="133">
        <f>$C37*VLOOKUP($A37,'Non-energy Multiplier'!$A$1:$AQ$44,COLUMN('Non-energy Multiplier'!AH$1),0)</f>
        <v>0</v>
      </c>
      <c r="AI37" s="133">
        <f>$C37*VLOOKUP($A37,'Non-energy Multiplier'!$A$1:$AQ$44,COLUMN('Non-energy Multiplier'!AI$1),0)</f>
        <v>0</v>
      </c>
      <c r="AJ37" s="133">
        <f>$C37*VLOOKUP($A37,'Non-energy Multiplier'!$A$1:$AQ$44,COLUMN('Non-energy Multiplier'!AJ$1),0)</f>
        <v>0</v>
      </c>
      <c r="AK37" s="133">
        <f>$C37*VLOOKUP($A37,'Non-energy Multiplier'!$A$1:$AQ$44,COLUMN('Non-energy Multiplier'!AK$1),0)</f>
        <v>0</v>
      </c>
      <c r="AL37" s="133">
        <f>$C37*VLOOKUP($A37,'Non-energy Multiplier'!$A$1:$AQ$44,COLUMN('Non-energy Multiplier'!AL$1),0)</f>
        <v>0</v>
      </c>
      <c r="AM37" s="133">
        <f>$C37*VLOOKUP($A37,'Non-energy Multiplier'!$A$1:$AQ$44,COLUMN('Non-energy Multiplier'!AM$1),0)</f>
        <v>0</v>
      </c>
      <c r="AN37" s="133">
        <f>$C37*VLOOKUP($A37,'Non-energy Multiplier'!$A$1:$AQ$44,COLUMN('Non-energy Multiplier'!AN$1),0)</f>
        <v>0</v>
      </c>
      <c r="AO37" s="133">
        <f>$C37*VLOOKUP($A37,'Non-energy Multiplier'!$A$1:$AQ$44,COLUMN('Non-energy Multiplier'!AO$1),0)</f>
        <v>0</v>
      </c>
      <c r="AP37" s="133">
        <f>$C37*VLOOKUP($A37,'Non-energy Multiplier'!$A$1:$AQ$44,COLUMN('Non-energy Multiplier'!AP$1),0)</f>
        <v>0</v>
      </c>
      <c r="AQ37" s="133">
        <f>$C37*VLOOKUP($A37,'Non-energy Multiplier'!$A$1:$AQ$44,COLUMN('Non-energy Multiplier'!AQ$1),0)</f>
        <v>0</v>
      </c>
      <c r="AR37" s="133" t="str">
        <f>VLOOKUP($A37,'Sector Match'!$A$1:$B$43,2,0)</f>
        <v>computers and electronics 26</v>
      </c>
    </row>
    <row r="38" spans="1:44" x14ac:dyDescent="0.2">
      <c r="A38" s="12" t="s">
        <v>36</v>
      </c>
      <c r="B38" s="133">
        <f>'Non-energy Use 2019'!G151</f>
        <v>0</v>
      </c>
      <c r="C38" s="133">
        <f>'Non-energy Use 2020'!G150</f>
        <v>0</v>
      </c>
      <c r="D38" s="133">
        <f>$C38*VLOOKUP($A38,'Non-energy Multiplier'!$A$1:$AQ$44,COLUMN('Non-energy Multiplier'!D$1),0)</f>
        <v>0</v>
      </c>
      <c r="E38" s="133">
        <f>$C38*VLOOKUP($A38,'Non-energy Multiplier'!$A$1:$AQ$44,COLUMN('Non-energy Multiplier'!E$1),0)</f>
        <v>0</v>
      </c>
      <c r="F38" s="133">
        <f>$C38*VLOOKUP($A38,'Non-energy Multiplier'!$A$1:$AQ$44,COLUMN('Non-energy Multiplier'!F$1),0)</f>
        <v>0</v>
      </c>
      <c r="G38" s="133">
        <f>$C38*VLOOKUP($A38,'Non-energy Multiplier'!$A$1:$AQ$44,COLUMN('Non-energy Multiplier'!G$1),0)</f>
        <v>0</v>
      </c>
      <c r="H38" s="133">
        <f>$C38*VLOOKUP($A38,'Non-energy Multiplier'!$A$1:$AQ$44,COLUMN('Non-energy Multiplier'!H$1),0)</f>
        <v>0</v>
      </c>
      <c r="I38" s="133">
        <f>$C38*VLOOKUP($A38,'Non-energy Multiplier'!$A$1:$AQ$44,COLUMN('Non-energy Multiplier'!I$1),0)</f>
        <v>0</v>
      </c>
      <c r="J38" s="133">
        <f>$C38*VLOOKUP($A38,'Non-energy Multiplier'!$A$1:$AQ$44,COLUMN('Non-energy Multiplier'!J$1),0)</f>
        <v>0</v>
      </c>
      <c r="K38" s="133">
        <f>$C38*VLOOKUP($A38,'Non-energy Multiplier'!$A$1:$AQ$44,COLUMN('Non-energy Multiplier'!K$1),0)</f>
        <v>0</v>
      </c>
      <c r="L38" s="133">
        <f>$C38*VLOOKUP($A38,'Non-energy Multiplier'!$A$1:$AQ$44,COLUMN('Non-energy Multiplier'!L$1),0)</f>
        <v>0</v>
      </c>
      <c r="M38" s="133">
        <f>$C38*VLOOKUP($A38,'Non-energy Multiplier'!$A$1:$AQ$44,COLUMN('Non-energy Multiplier'!M$1),0)</f>
        <v>0</v>
      </c>
      <c r="N38" s="133">
        <f>$C38*VLOOKUP($A38,'Non-energy Multiplier'!$A$1:$AQ$44,COLUMN('Non-energy Multiplier'!N$1),0)</f>
        <v>0</v>
      </c>
      <c r="O38" s="133">
        <f>$C38*VLOOKUP($A38,'Non-energy Multiplier'!$A$1:$AQ$44,COLUMN('Non-energy Multiplier'!O$1),0)</f>
        <v>0</v>
      </c>
      <c r="P38" s="133">
        <f>$C38*VLOOKUP($A38,'Non-energy Multiplier'!$A$1:$AQ$44,COLUMN('Non-energy Multiplier'!P$1),0)</f>
        <v>0</v>
      </c>
      <c r="Q38" s="133">
        <f>$C38*VLOOKUP($A38,'Non-energy Multiplier'!$A$1:$AQ$44,COLUMN('Non-energy Multiplier'!Q$1),0)</f>
        <v>0</v>
      </c>
      <c r="R38" s="133">
        <f>$C38*VLOOKUP($A38,'Non-energy Multiplier'!$A$1:$AQ$44,COLUMN('Non-energy Multiplier'!R$1),0)</f>
        <v>0</v>
      </c>
      <c r="S38" s="133">
        <f>$C38*VLOOKUP($A38,'Non-energy Multiplier'!$A$1:$AQ$44,COLUMN('Non-energy Multiplier'!S$1),0)</f>
        <v>0</v>
      </c>
      <c r="T38" s="133">
        <f>$C38*VLOOKUP($A38,'Non-energy Multiplier'!$A$1:$AQ$44,COLUMN('Non-energy Multiplier'!T$1),0)</f>
        <v>0</v>
      </c>
      <c r="U38" s="133">
        <f>$C38*VLOOKUP($A38,'Non-energy Multiplier'!$A$1:$AQ$44,COLUMN('Non-energy Multiplier'!U$1),0)</f>
        <v>0</v>
      </c>
      <c r="V38" s="133">
        <f>$C38*VLOOKUP($A38,'Non-energy Multiplier'!$A$1:$AQ$44,COLUMN('Non-energy Multiplier'!V$1),0)</f>
        <v>0</v>
      </c>
      <c r="W38" s="133">
        <f>$C38*VLOOKUP($A38,'Non-energy Multiplier'!$A$1:$AQ$44,COLUMN('Non-energy Multiplier'!W$1),0)</f>
        <v>0</v>
      </c>
      <c r="X38" s="133">
        <f>$C38*VLOOKUP($A38,'Non-energy Multiplier'!$A$1:$AQ$44,COLUMN('Non-energy Multiplier'!X$1),0)</f>
        <v>0</v>
      </c>
      <c r="Y38" s="133">
        <f>$C38*VLOOKUP($A38,'Non-energy Multiplier'!$A$1:$AQ$44,COLUMN('Non-energy Multiplier'!Y$1),0)</f>
        <v>0</v>
      </c>
      <c r="Z38" s="133">
        <f>$C38*VLOOKUP($A38,'Non-energy Multiplier'!$A$1:$AQ$44,COLUMN('Non-energy Multiplier'!Z$1),0)</f>
        <v>0</v>
      </c>
      <c r="AA38" s="133">
        <f>$C38*VLOOKUP($A38,'Non-energy Multiplier'!$A$1:$AQ$44,COLUMN('Non-energy Multiplier'!AA$1),0)</f>
        <v>0</v>
      </c>
      <c r="AB38" s="133">
        <f>$C38*VLOOKUP($A38,'Non-energy Multiplier'!$A$1:$AQ$44,COLUMN('Non-energy Multiplier'!AB$1),0)</f>
        <v>0</v>
      </c>
      <c r="AC38" s="133">
        <f>$C38*VLOOKUP($A38,'Non-energy Multiplier'!$A$1:$AQ$44,COLUMN('Non-energy Multiplier'!AC$1),0)</f>
        <v>0</v>
      </c>
      <c r="AD38" s="133">
        <f>$C38*VLOOKUP($A38,'Non-energy Multiplier'!$A$1:$AQ$44,COLUMN('Non-energy Multiplier'!AD$1),0)</f>
        <v>0</v>
      </c>
      <c r="AE38" s="133">
        <f>$C38*VLOOKUP($A38,'Non-energy Multiplier'!$A$1:$AQ$44,COLUMN('Non-energy Multiplier'!AE$1),0)</f>
        <v>0</v>
      </c>
      <c r="AF38" s="133">
        <f>$C38*VLOOKUP($A38,'Non-energy Multiplier'!$A$1:$AQ$44,COLUMN('Non-energy Multiplier'!AF$1),0)</f>
        <v>0</v>
      </c>
      <c r="AG38" s="133">
        <f>$C38*VLOOKUP($A38,'Non-energy Multiplier'!$A$1:$AQ$44,COLUMN('Non-energy Multiplier'!AG$1),0)</f>
        <v>0</v>
      </c>
      <c r="AH38" s="133">
        <f>$C38*VLOOKUP($A38,'Non-energy Multiplier'!$A$1:$AQ$44,COLUMN('Non-energy Multiplier'!AH$1),0)</f>
        <v>0</v>
      </c>
      <c r="AI38" s="133">
        <f>$C38*VLOOKUP($A38,'Non-energy Multiplier'!$A$1:$AQ$44,COLUMN('Non-energy Multiplier'!AI$1),0)</f>
        <v>0</v>
      </c>
      <c r="AJ38" s="133">
        <f>$C38*VLOOKUP($A38,'Non-energy Multiplier'!$A$1:$AQ$44,COLUMN('Non-energy Multiplier'!AJ$1),0)</f>
        <v>0</v>
      </c>
      <c r="AK38" s="133">
        <f>$C38*VLOOKUP($A38,'Non-energy Multiplier'!$A$1:$AQ$44,COLUMN('Non-energy Multiplier'!AK$1),0)</f>
        <v>0</v>
      </c>
      <c r="AL38" s="133">
        <f>$C38*VLOOKUP($A38,'Non-energy Multiplier'!$A$1:$AQ$44,COLUMN('Non-energy Multiplier'!AL$1),0)</f>
        <v>0</v>
      </c>
      <c r="AM38" s="133">
        <f>$C38*VLOOKUP($A38,'Non-energy Multiplier'!$A$1:$AQ$44,COLUMN('Non-energy Multiplier'!AM$1),0)</f>
        <v>0</v>
      </c>
      <c r="AN38" s="133">
        <f>$C38*VLOOKUP($A38,'Non-energy Multiplier'!$A$1:$AQ$44,COLUMN('Non-energy Multiplier'!AN$1),0)</f>
        <v>0</v>
      </c>
      <c r="AO38" s="133">
        <f>$C38*VLOOKUP($A38,'Non-energy Multiplier'!$A$1:$AQ$44,COLUMN('Non-energy Multiplier'!AO$1),0)</f>
        <v>0</v>
      </c>
      <c r="AP38" s="133">
        <f>$C38*VLOOKUP($A38,'Non-energy Multiplier'!$A$1:$AQ$44,COLUMN('Non-energy Multiplier'!AP$1),0)</f>
        <v>0</v>
      </c>
      <c r="AQ38" s="133">
        <f>$C38*VLOOKUP($A38,'Non-energy Multiplier'!$A$1:$AQ$44,COLUMN('Non-energy Multiplier'!AQ$1),0)</f>
        <v>0</v>
      </c>
      <c r="AR38" s="133" t="str">
        <f>VLOOKUP($A38,'Sector Match'!$A$1:$B$43,2,0)</f>
        <v>other machinery 28</v>
      </c>
    </row>
    <row r="39" spans="1:44" x14ac:dyDescent="0.2">
      <c r="A39" s="12" t="s">
        <v>37</v>
      </c>
      <c r="B39" s="133">
        <f>'Non-energy Use 2019'!G152</f>
        <v>0</v>
      </c>
      <c r="C39" s="133">
        <f>'Non-energy Use 2020'!G151</f>
        <v>0</v>
      </c>
      <c r="D39" s="133">
        <f>$C39*VLOOKUP($A39,'Non-energy Multiplier'!$A$1:$AQ$44,COLUMN('Non-energy Multiplier'!D$1),0)</f>
        <v>0</v>
      </c>
      <c r="E39" s="133">
        <f>$C39*VLOOKUP($A39,'Non-energy Multiplier'!$A$1:$AQ$44,COLUMN('Non-energy Multiplier'!E$1),0)</f>
        <v>0</v>
      </c>
      <c r="F39" s="133">
        <f>$C39*VLOOKUP($A39,'Non-energy Multiplier'!$A$1:$AQ$44,COLUMN('Non-energy Multiplier'!F$1),0)</f>
        <v>0</v>
      </c>
      <c r="G39" s="133">
        <f>$C39*VLOOKUP($A39,'Non-energy Multiplier'!$A$1:$AQ$44,COLUMN('Non-energy Multiplier'!G$1),0)</f>
        <v>0</v>
      </c>
      <c r="H39" s="133">
        <f>$C39*VLOOKUP($A39,'Non-energy Multiplier'!$A$1:$AQ$44,COLUMN('Non-energy Multiplier'!H$1),0)</f>
        <v>0</v>
      </c>
      <c r="I39" s="133">
        <f>$C39*VLOOKUP($A39,'Non-energy Multiplier'!$A$1:$AQ$44,COLUMN('Non-energy Multiplier'!I$1),0)</f>
        <v>0</v>
      </c>
      <c r="J39" s="133">
        <f>$C39*VLOOKUP($A39,'Non-energy Multiplier'!$A$1:$AQ$44,COLUMN('Non-energy Multiplier'!J$1),0)</f>
        <v>0</v>
      </c>
      <c r="K39" s="133">
        <f>$C39*VLOOKUP($A39,'Non-energy Multiplier'!$A$1:$AQ$44,COLUMN('Non-energy Multiplier'!K$1),0)</f>
        <v>0</v>
      </c>
      <c r="L39" s="133">
        <f>$C39*VLOOKUP($A39,'Non-energy Multiplier'!$A$1:$AQ$44,COLUMN('Non-energy Multiplier'!L$1),0)</f>
        <v>0</v>
      </c>
      <c r="M39" s="133">
        <f>$C39*VLOOKUP($A39,'Non-energy Multiplier'!$A$1:$AQ$44,COLUMN('Non-energy Multiplier'!M$1),0)</f>
        <v>0</v>
      </c>
      <c r="N39" s="133">
        <f>$C39*VLOOKUP($A39,'Non-energy Multiplier'!$A$1:$AQ$44,COLUMN('Non-energy Multiplier'!N$1),0)</f>
        <v>0</v>
      </c>
      <c r="O39" s="133">
        <f>$C39*VLOOKUP($A39,'Non-energy Multiplier'!$A$1:$AQ$44,COLUMN('Non-energy Multiplier'!O$1),0)</f>
        <v>0</v>
      </c>
      <c r="P39" s="133">
        <f>$C39*VLOOKUP($A39,'Non-energy Multiplier'!$A$1:$AQ$44,COLUMN('Non-energy Multiplier'!P$1),0)</f>
        <v>0</v>
      </c>
      <c r="Q39" s="133">
        <f>$C39*VLOOKUP($A39,'Non-energy Multiplier'!$A$1:$AQ$44,COLUMN('Non-energy Multiplier'!Q$1),0)</f>
        <v>0</v>
      </c>
      <c r="R39" s="133">
        <f>$C39*VLOOKUP($A39,'Non-energy Multiplier'!$A$1:$AQ$44,COLUMN('Non-energy Multiplier'!R$1),0)</f>
        <v>0</v>
      </c>
      <c r="S39" s="133">
        <f>$C39*VLOOKUP($A39,'Non-energy Multiplier'!$A$1:$AQ$44,COLUMN('Non-energy Multiplier'!S$1),0)</f>
        <v>0</v>
      </c>
      <c r="T39" s="133">
        <f>$C39*VLOOKUP($A39,'Non-energy Multiplier'!$A$1:$AQ$44,COLUMN('Non-energy Multiplier'!T$1),0)</f>
        <v>0</v>
      </c>
      <c r="U39" s="133">
        <f>$C39*VLOOKUP($A39,'Non-energy Multiplier'!$A$1:$AQ$44,COLUMN('Non-energy Multiplier'!U$1),0)</f>
        <v>0</v>
      </c>
      <c r="V39" s="133">
        <f>$C39*VLOOKUP($A39,'Non-energy Multiplier'!$A$1:$AQ$44,COLUMN('Non-energy Multiplier'!V$1),0)</f>
        <v>0</v>
      </c>
      <c r="W39" s="133">
        <f>$C39*VLOOKUP($A39,'Non-energy Multiplier'!$A$1:$AQ$44,COLUMN('Non-energy Multiplier'!W$1),0)</f>
        <v>0</v>
      </c>
      <c r="X39" s="133">
        <f>$C39*VLOOKUP($A39,'Non-energy Multiplier'!$A$1:$AQ$44,COLUMN('Non-energy Multiplier'!X$1),0)</f>
        <v>0</v>
      </c>
      <c r="Y39" s="133">
        <f>$C39*VLOOKUP($A39,'Non-energy Multiplier'!$A$1:$AQ$44,COLUMN('Non-energy Multiplier'!Y$1),0)</f>
        <v>0</v>
      </c>
      <c r="Z39" s="133">
        <f>$C39*VLOOKUP($A39,'Non-energy Multiplier'!$A$1:$AQ$44,COLUMN('Non-energy Multiplier'!Z$1),0)</f>
        <v>0</v>
      </c>
      <c r="AA39" s="133">
        <f>$C39*VLOOKUP($A39,'Non-energy Multiplier'!$A$1:$AQ$44,COLUMN('Non-energy Multiplier'!AA$1),0)</f>
        <v>0</v>
      </c>
      <c r="AB39" s="133">
        <f>$C39*VLOOKUP($A39,'Non-energy Multiplier'!$A$1:$AQ$44,COLUMN('Non-energy Multiplier'!AB$1),0)</f>
        <v>0</v>
      </c>
      <c r="AC39" s="133">
        <f>$C39*VLOOKUP($A39,'Non-energy Multiplier'!$A$1:$AQ$44,COLUMN('Non-energy Multiplier'!AC$1),0)</f>
        <v>0</v>
      </c>
      <c r="AD39" s="133">
        <f>$C39*VLOOKUP($A39,'Non-energy Multiplier'!$A$1:$AQ$44,COLUMN('Non-energy Multiplier'!AD$1),0)</f>
        <v>0</v>
      </c>
      <c r="AE39" s="133">
        <f>$C39*VLOOKUP($A39,'Non-energy Multiplier'!$A$1:$AQ$44,COLUMN('Non-energy Multiplier'!AE$1),0)</f>
        <v>0</v>
      </c>
      <c r="AF39" s="133">
        <f>$C39*VLOOKUP($A39,'Non-energy Multiplier'!$A$1:$AQ$44,COLUMN('Non-energy Multiplier'!AF$1),0)</f>
        <v>0</v>
      </c>
      <c r="AG39" s="133">
        <f>$C39*VLOOKUP($A39,'Non-energy Multiplier'!$A$1:$AQ$44,COLUMN('Non-energy Multiplier'!AG$1),0)</f>
        <v>0</v>
      </c>
      <c r="AH39" s="133">
        <f>$C39*VLOOKUP($A39,'Non-energy Multiplier'!$A$1:$AQ$44,COLUMN('Non-energy Multiplier'!AH$1),0)</f>
        <v>0</v>
      </c>
      <c r="AI39" s="133">
        <f>$C39*VLOOKUP($A39,'Non-energy Multiplier'!$A$1:$AQ$44,COLUMN('Non-energy Multiplier'!AI$1),0)</f>
        <v>0</v>
      </c>
      <c r="AJ39" s="133">
        <f>$C39*VLOOKUP($A39,'Non-energy Multiplier'!$A$1:$AQ$44,COLUMN('Non-energy Multiplier'!AJ$1),0)</f>
        <v>0</v>
      </c>
      <c r="AK39" s="133">
        <f>$C39*VLOOKUP($A39,'Non-energy Multiplier'!$A$1:$AQ$44,COLUMN('Non-energy Multiplier'!AK$1),0)</f>
        <v>0</v>
      </c>
      <c r="AL39" s="133">
        <f>$C39*VLOOKUP($A39,'Non-energy Multiplier'!$A$1:$AQ$44,COLUMN('Non-energy Multiplier'!AL$1),0)</f>
        <v>0</v>
      </c>
      <c r="AM39" s="133">
        <f>$C39*VLOOKUP($A39,'Non-energy Multiplier'!$A$1:$AQ$44,COLUMN('Non-energy Multiplier'!AM$1),0)</f>
        <v>0</v>
      </c>
      <c r="AN39" s="133">
        <f>$C39*VLOOKUP($A39,'Non-energy Multiplier'!$A$1:$AQ$44,COLUMN('Non-energy Multiplier'!AN$1),0)</f>
        <v>0</v>
      </c>
      <c r="AO39" s="133">
        <f>$C39*VLOOKUP($A39,'Non-energy Multiplier'!$A$1:$AQ$44,COLUMN('Non-energy Multiplier'!AO$1),0)</f>
        <v>0</v>
      </c>
      <c r="AP39" s="133">
        <f>$C39*VLOOKUP($A39,'Non-energy Multiplier'!$A$1:$AQ$44,COLUMN('Non-energy Multiplier'!AP$1),0)</f>
        <v>0</v>
      </c>
      <c r="AQ39" s="133">
        <f>$C39*VLOOKUP($A39,'Non-energy Multiplier'!$A$1:$AQ$44,COLUMN('Non-energy Multiplier'!AQ$1),0)</f>
        <v>0</v>
      </c>
      <c r="AR39" s="133" t="str">
        <f>VLOOKUP($A39,'Sector Match'!$A$1:$B$43,2,0)</f>
        <v>water and waste 36T39</v>
      </c>
    </row>
    <row r="40" spans="1:44" x14ac:dyDescent="0.2">
      <c r="A40" s="12" t="s">
        <v>38</v>
      </c>
      <c r="B40" s="133">
        <f>'Non-energy Use 2019'!G153</f>
        <v>0</v>
      </c>
      <c r="C40" s="133">
        <f>'Non-energy Use 2020'!G152</f>
        <v>0</v>
      </c>
      <c r="D40" s="133">
        <f>$C40*VLOOKUP($A40,'Non-energy Multiplier'!$A$1:$AQ$44,COLUMN('Non-energy Multiplier'!D$1),0)</f>
        <v>0</v>
      </c>
      <c r="E40" s="133">
        <f>$C40*VLOOKUP($A40,'Non-energy Multiplier'!$A$1:$AQ$44,COLUMN('Non-energy Multiplier'!E$1),0)</f>
        <v>0</v>
      </c>
      <c r="F40" s="133">
        <f>$C40*VLOOKUP($A40,'Non-energy Multiplier'!$A$1:$AQ$44,COLUMN('Non-energy Multiplier'!F$1),0)</f>
        <v>0</v>
      </c>
      <c r="G40" s="133">
        <f>$C40*VLOOKUP($A40,'Non-energy Multiplier'!$A$1:$AQ$44,COLUMN('Non-energy Multiplier'!G$1),0)</f>
        <v>0</v>
      </c>
      <c r="H40" s="133">
        <f>$C40*VLOOKUP($A40,'Non-energy Multiplier'!$A$1:$AQ$44,COLUMN('Non-energy Multiplier'!H$1),0)</f>
        <v>0</v>
      </c>
      <c r="I40" s="133">
        <f>$C40*VLOOKUP($A40,'Non-energy Multiplier'!$A$1:$AQ$44,COLUMN('Non-energy Multiplier'!I$1),0)</f>
        <v>0</v>
      </c>
      <c r="J40" s="133">
        <f>$C40*VLOOKUP($A40,'Non-energy Multiplier'!$A$1:$AQ$44,COLUMN('Non-energy Multiplier'!J$1),0)</f>
        <v>0</v>
      </c>
      <c r="K40" s="133">
        <f>$C40*VLOOKUP($A40,'Non-energy Multiplier'!$A$1:$AQ$44,COLUMN('Non-energy Multiplier'!K$1),0)</f>
        <v>0</v>
      </c>
      <c r="L40" s="133">
        <f>$C40*VLOOKUP($A40,'Non-energy Multiplier'!$A$1:$AQ$44,COLUMN('Non-energy Multiplier'!L$1),0)</f>
        <v>0</v>
      </c>
      <c r="M40" s="133">
        <f>$C40*VLOOKUP($A40,'Non-energy Multiplier'!$A$1:$AQ$44,COLUMN('Non-energy Multiplier'!M$1),0)</f>
        <v>0</v>
      </c>
      <c r="N40" s="133">
        <f>$C40*VLOOKUP($A40,'Non-energy Multiplier'!$A$1:$AQ$44,COLUMN('Non-energy Multiplier'!N$1),0)</f>
        <v>0</v>
      </c>
      <c r="O40" s="133">
        <f>$C40*VLOOKUP($A40,'Non-energy Multiplier'!$A$1:$AQ$44,COLUMN('Non-energy Multiplier'!O$1),0)</f>
        <v>0</v>
      </c>
      <c r="P40" s="133">
        <f>$C40*VLOOKUP($A40,'Non-energy Multiplier'!$A$1:$AQ$44,COLUMN('Non-energy Multiplier'!P$1),0)</f>
        <v>0</v>
      </c>
      <c r="Q40" s="133">
        <f>$C40*VLOOKUP($A40,'Non-energy Multiplier'!$A$1:$AQ$44,COLUMN('Non-energy Multiplier'!Q$1),0)</f>
        <v>0</v>
      </c>
      <c r="R40" s="133">
        <f>$C40*VLOOKUP($A40,'Non-energy Multiplier'!$A$1:$AQ$44,COLUMN('Non-energy Multiplier'!R$1),0)</f>
        <v>0</v>
      </c>
      <c r="S40" s="133">
        <f>$C40*VLOOKUP($A40,'Non-energy Multiplier'!$A$1:$AQ$44,COLUMN('Non-energy Multiplier'!S$1),0)</f>
        <v>0</v>
      </c>
      <c r="T40" s="133">
        <f>$C40*VLOOKUP($A40,'Non-energy Multiplier'!$A$1:$AQ$44,COLUMN('Non-energy Multiplier'!T$1),0)</f>
        <v>0</v>
      </c>
      <c r="U40" s="133">
        <f>$C40*VLOOKUP($A40,'Non-energy Multiplier'!$A$1:$AQ$44,COLUMN('Non-energy Multiplier'!U$1),0)</f>
        <v>0</v>
      </c>
      <c r="V40" s="133">
        <f>$C40*VLOOKUP($A40,'Non-energy Multiplier'!$A$1:$AQ$44,COLUMN('Non-energy Multiplier'!V$1),0)</f>
        <v>0</v>
      </c>
      <c r="W40" s="133">
        <f>$C40*VLOOKUP($A40,'Non-energy Multiplier'!$A$1:$AQ$44,COLUMN('Non-energy Multiplier'!W$1),0)</f>
        <v>0</v>
      </c>
      <c r="X40" s="133">
        <f>$C40*VLOOKUP($A40,'Non-energy Multiplier'!$A$1:$AQ$44,COLUMN('Non-energy Multiplier'!X$1),0)</f>
        <v>0</v>
      </c>
      <c r="Y40" s="133">
        <f>$C40*VLOOKUP($A40,'Non-energy Multiplier'!$A$1:$AQ$44,COLUMN('Non-energy Multiplier'!Y$1),0)</f>
        <v>0</v>
      </c>
      <c r="Z40" s="133">
        <f>$C40*VLOOKUP($A40,'Non-energy Multiplier'!$A$1:$AQ$44,COLUMN('Non-energy Multiplier'!Z$1),0)</f>
        <v>0</v>
      </c>
      <c r="AA40" s="133">
        <f>$C40*VLOOKUP($A40,'Non-energy Multiplier'!$A$1:$AQ$44,COLUMN('Non-energy Multiplier'!AA$1),0)</f>
        <v>0</v>
      </c>
      <c r="AB40" s="133">
        <f>$C40*VLOOKUP($A40,'Non-energy Multiplier'!$A$1:$AQ$44,COLUMN('Non-energy Multiplier'!AB$1),0)</f>
        <v>0</v>
      </c>
      <c r="AC40" s="133">
        <f>$C40*VLOOKUP($A40,'Non-energy Multiplier'!$A$1:$AQ$44,COLUMN('Non-energy Multiplier'!AC$1),0)</f>
        <v>0</v>
      </c>
      <c r="AD40" s="133">
        <f>$C40*VLOOKUP($A40,'Non-energy Multiplier'!$A$1:$AQ$44,COLUMN('Non-energy Multiplier'!AD$1),0)</f>
        <v>0</v>
      </c>
      <c r="AE40" s="133">
        <f>$C40*VLOOKUP($A40,'Non-energy Multiplier'!$A$1:$AQ$44,COLUMN('Non-energy Multiplier'!AE$1),0)</f>
        <v>0</v>
      </c>
      <c r="AF40" s="133">
        <f>$C40*VLOOKUP($A40,'Non-energy Multiplier'!$A$1:$AQ$44,COLUMN('Non-energy Multiplier'!AF$1),0)</f>
        <v>0</v>
      </c>
      <c r="AG40" s="133">
        <f>$C40*VLOOKUP($A40,'Non-energy Multiplier'!$A$1:$AQ$44,COLUMN('Non-energy Multiplier'!AG$1),0)</f>
        <v>0</v>
      </c>
      <c r="AH40" s="133">
        <f>$C40*VLOOKUP($A40,'Non-energy Multiplier'!$A$1:$AQ$44,COLUMN('Non-energy Multiplier'!AH$1),0)</f>
        <v>0</v>
      </c>
      <c r="AI40" s="133">
        <f>$C40*VLOOKUP($A40,'Non-energy Multiplier'!$A$1:$AQ$44,COLUMN('Non-energy Multiplier'!AI$1),0)</f>
        <v>0</v>
      </c>
      <c r="AJ40" s="133">
        <f>$C40*VLOOKUP($A40,'Non-energy Multiplier'!$A$1:$AQ$44,COLUMN('Non-energy Multiplier'!AJ$1),0)</f>
        <v>0</v>
      </c>
      <c r="AK40" s="133">
        <f>$C40*VLOOKUP($A40,'Non-energy Multiplier'!$A$1:$AQ$44,COLUMN('Non-energy Multiplier'!AK$1),0)</f>
        <v>0</v>
      </c>
      <c r="AL40" s="133">
        <f>$C40*VLOOKUP($A40,'Non-energy Multiplier'!$A$1:$AQ$44,COLUMN('Non-energy Multiplier'!AL$1),0)</f>
        <v>0</v>
      </c>
      <c r="AM40" s="133">
        <f>$C40*VLOOKUP($A40,'Non-energy Multiplier'!$A$1:$AQ$44,COLUMN('Non-energy Multiplier'!AM$1),0)</f>
        <v>0</v>
      </c>
      <c r="AN40" s="133">
        <f>$C40*VLOOKUP($A40,'Non-energy Multiplier'!$A$1:$AQ$44,COLUMN('Non-energy Multiplier'!AN$1),0)</f>
        <v>0</v>
      </c>
      <c r="AO40" s="133">
        <f>$C40*VLOOKUP($A40,'Non-energy Multiplier'!$A$1:$AQ$44,COLUMN('Non-energy Multiplier'!AO$1),0)</f>
        <v>0</v>
      </c>
      <c r="AP40" s="133">
        <f>$C40*VLOOKUP($A40,'Non-energy Multiplier'!$A$1:$AQ$44,COLUMN('Non-energy Multiplier'!AP$1),0)</f>
        <v>0</v>
      </c>
      <c r="AQ40" s="133">
        <f>$C40*VLOOKUP($A40,'Non-energy Multiplier'!$A$1:$AQ$44,COLUMN('Non-energy Multiplier'!AQ$1),0)</f>
        <v>0</v>
      </c>
      <c r="AR40" s="133" t="str">
        <f>VLOOKUP($A40,'Sector Match'!$A$1:$B$43,2,0)</f>
        <v>other machinery 28</v>
      </c>
    </row>
    <row r="41" spans="1:44" x14ac:dyDescent="0.2">
      <c r="A41" s="12" t="s">
        <v>39</v>
      </c>
      <c r="B41" s="133">
        <f>'Non-energy Use 2019'!G154</f>
        <v>0</v>
      </c>
      <c r="C41" s="133">
        <f>'Non-energy Use 2020'!G153</f>
        <v>0</v>
      </c>
      <c r="D41" s="133">
        <f>$C41*VLOOKUP($A41,'Non-energy Multiplier'!$A$1:$AQ$44,COLUMN('Non-energy Multiplier'!D$1),0)</f>
        <v>0</v>
      </c>
      <c r="E41" s="133">
        <f>$C41*VLOOKUP($A41,'Non-energy Multiplier'!$A$1:$AQ$44,COLUMN('Non-energy Multiplier'!E$1),0)</f>
        <v>0</v>
      </c>
      <c r="F41" s="133">
        <f>$C41*VLOOKUP($A41,'Non-energy Multiplier'!$A$1:$AQ$44,COLUMN('Non-energy Multiplier'!F$1),0)</f>
        <v>0</v>
      </c>
      <c r="G41" s="133">
        <f>$C41*VLOOKUP($A41,'Non-energy Multiplier'!$A$1:$AQ$44,COLUMN('Non-energy Multiplier'!G$1),0)</f>
        <v>0</v>
      </c>
      <c r="H41" s="133">
        <f>$C41*VLOOKUP($A41,'Non-energy Multiplier'!$A$1:$AQ$44,COLUMN('Non-energy Multiplier'!H$1),0)</f>
        <v>0</v>
      </c>
      <c r="I41" s="133">
        <f>$C41*VLOOKUP($A41,'Non-energy Multiplier'!$A$1:$AQ$44,COLUMN('Non-energy Multiplier'!I$1),0)</f>
        <v>0</v>
      </c>
      <c r="J41" s="133">
        <f>$C41*VLOOKUP($A41,'Non-energy Multiplier'!$A$1:$AQ$44,COLUMN('Non-energy Multiplier'!J$1),0)</f>
        <v>0</v>
      </c>
      <c r="K41" s="133">
        <f>$C41*VLOOKUP($A41,'Non-energy Multiplier'!$A$1:$AQ$44,COLUMN('Non-energy Multiplier'!K$1),0)</f>
        <v>0</v>
      </c>
      <c r="L41" s="133">
        <f>$C41*VLOOKUP($A41,'Non-energy Multiplier'!$A$1:$AQ$44,COLUMN('Non-energy Multiplier'!L$1),0)</f>
        <v>0</v>
      </c>
      <c r="M41" s="133">
        <f>$C41*VLOOKUP($A41,'Non-energy Multiplier'!$A$1:$AQ$44,COLUMN('Non-energy Multiplier'!M$1),0)</f>
        <v>0</v>
      </c>
      <c r="N41" s="133">
        <f>$C41*VLOOKUP($A41,'Non-energy Multiplier'!$A$1:$AQ$44,COLUMN('Non-energy Multiplier'!N$1),0)</f>
        <v>0</v>
      </c>
      <c r="O41" s="133">
        <f>$C41*VLOOKUP($A41,'Non-energy Multiplier'!$A$1:$AQ$44,COLUMN('Non-energy Multiplier'!O$1),0)</f>
        <v>0</v>
      </c>
      <c r="P41" s="133">
        <f>$C41*VLOOKUP($A41,'Non-energy Multiplier'!$A$1:$AQ$44,COLUMN('Non-energy Multiplier'!P$1),0)</f>
        <v>0</v>
      </c>
      <c r="Q41" s="133">
        <f>$C41*VLOOKUP($A41,'Non-energy Multiplier'!$A$1:$AQ$44,COLUMN('Non-energy Multiplier'!Q$1),0)</f>
        <v>0</v>
      </c>
      <c r="R41" s="133">
        <f>$C41*VLOOKUP($A41,'Non-energy Multiplier'!$A$1:$AQ$44,COLUMN('Non-energy Multiplier'!R$1),0)</f>
        <v>0</v>
      </c>
      <c r="S41" s="133">
        <f>$C41*VLOOKUP($A41,'Non-energy Multiplier'!$A$1:$AQ$44,COLUMN('Non-energy Multiplier'!S$1),0)</f>
        <v>0</v>
      </c>
      <c r="T41" s="133">
        <f>$C41*VLOOKUP($A41,'Non-energy Multiplier'!$A$1:$AQ$44,COLUMN('Non-energy Multiplier'!T$1),0)</f>
        <v>0</v>
      </c>
      <c r="U41" s="133">
        <f>$C41*VLOOKUP($A41,'Non-energy Multiplier'!$A$1:$AQ$44,COLUMN('Non-energy Multiplier'!U$1),0)</f>
        <v>0</v>
      </c>
      <c r="V41" s="133">
        <f>$C41*VLOOKUP($A41,'Non-energy Multiplier'!$A$1:$AQ$44,COLUMN('Non-energy Multiplier'!V$1),0)</f>
        <v>0</v>
      </c>
      <c r="W41" s="133">
        <f>$C41*VLOOKUP($A41,'Non-energy Multiplier'!$A$1:$AQ$44,COLUMN('Non-energy Multiplier'!W$1),0)</f>
        <v>0</v>
      </c>
      <c r="X41" s="133">
        <f>$C41*VLOOKUP($A41,'Non-energy Multiplier'!$A$1:$AQ$44,COLUMN('Non-energy Multiplier'!X$1),0)</f>
        <v>0</v>
      </c>
      <c r="Y41" s="133">
        <f>$C41*VLOOKUP($A41,'Non-energy Multiplier'!$A$1:$AQ$44,COLUMN('Non-energy Multiplier'!Y$1),0)</f>
        <v>0</v>
      </c>
      <c r="Z41" s="133">
        <f>$C41*VLOOKUP($A41,'Non-energy Multiplier'!$A$1:$AQ$44,COLUMN('Non-energy Multiplier'!Z$1),0)</f>
        <v>0</v>
      </c>
      <c r="AA41" s="133">
        <f>$C41*VLOOKUP($A41,'Non-energy Multiplier'!$A$1:$AQ$44,COLUMN('Non-energy Multiplier'!AA$1),0)</f>
        <v>0</v>
      </c>
      <c r="AB41" s="133">
        <f>$C41*VLOOKUP($A41,'Non-energy Multiplier'!$A$1:$AQ$44,COLUMN('Non-energy Multiplier'!AB$1),0)</f>
        <v>0</v>
      </c>
      <c r="AC41" s="133">
        <f>$C41*VLOOKUP($A41,'Non-energy Multiplier'!$A$1:$AQ$44,COLUMN('Non-energy Multiplier'!AC$1),0)</f>
        <v>0</v>
      </c>
      <c r="AD41" s="133">
        <f>$C41*VLOOKUP($A41,'Non-energy Multiplier'!$A$1:$AQ$44,COLUMN('Non-energy Multiplier'!AD$1),0)</f>
        <v>0</v>
      </c>
      <c r="AE41" s="133">
        <f>$C41*VLOOKUP($A41,'Non-energy Multiplier'!$A$1:$AQ$44,COLUMN('Non-energy Multiplier'!AE$1),0)</f>
        <v>0</v>
      </c>
      <c r="AF41" s="133">
        <f>$C41*VLOOKUP($A41,'Non-energy Multiplier'!$A$1:$AQ$44,COLUMN('Non-energy Multiplier'!AF$1),0)</f>
        <v>0</v>
      </c>
      <c r="AG41" s="133">
        <f>$C41*VLOOKUP($A41,'Non-energy Multiplier'!$A$1:$AQ$44,COLUMN('Non-energy Multiplier'!AG$1),0)</f>
        <v>0</v>
      </c>
      <c r="AH41" s="133">
        <f>$C41*VLOOKUP($A41,'Non-energy Multiplier'!$A$1:$AQ$44,COLUMN('Non-energy Multiplier'!AH$1),0)</f>
        <v>0</v>
      </c>
      <c r="AI41" s="133">
        <f>$C41*VLOOKUP($A41,'Non-energy Multiplier'!$A$1:$AQ$44,COLUMN('Non-energy Multiplier'!AI$1),0)</f>
        <v>0</v>
      </c>
      <c r="AJ41" s="133">
        <f>$C41*VLOOKUP($A41,'Non-energy Multiplier'!$A$1:$AQ$44,COLUMN('Non-energy Multiplier'!AJ$1),0)</f>
        <v>0</v>
      </c>
      <c r="AK41" s="133">
        <f>$C41*VLOOKUP($A41,'Non-energy Multiplier'!$A$1:$AQ$44,COLUMN('Non-energy Multiplier'!AK$1),0)</f>
        <v>0</v>
      </c>
      <c r="AL41" s="133">
        <f>$C41*VLOOKUP($A41,'Non-energy Multiplier'!$A$1:$AQ$44,COLUMN('Non-energy Multiplier'!AL$1),0)</f>
        <v>0</v>
      </c>
      <c r="AM41" s="133">
        <f>$C41*VLOOKUP($A41,'Non-energy Multiplier'!$A$1:$AQ$44,COLUMN('Non-energy Multiplier'!AM$1),0)</f>
        <v>0</v>
      </c>
      <c r="AN41" s="133">
        <f>$C41*VLOOKUP($A41,'Non-energy Multiplier'!$A$1:$AQ$44,COLUMN('Non-energy Multiplier'!AN$1),0)</f>
        <v>0</v>
      </c>
      <c r="AO41" s="133">
        <f>$C41*VLOOKUP($A41,'Non-energy Multiplier'!$A$1:$AQ$44,COLUMN('Non-energy Multiplier'!AO$1),0)</f>
        <v>0</v>
      </c>
      <c r="AP41" s="133">
        <f>$C41*VLOOKUP($A41,'Non-energy Multiplier'!$A$1:$AQ$44,COLUMN('Non-energy Multiplier'!AP$1),0)</f>
        <v>0</v>
      </c>
      <c r="AQ41" s="133">
        <f>$C41*VLOOKUP($A41,'Non-energy Multiplier'!$A$1:$AQ$44,COLUMN('Non-energy Multiplier'!AQ$1),0)</f>
        <v>0</v>
      </c>
      <c r="AR41" s="133">
        <f>VLOOKUP($A41,'Sector Match'!$A$1:$B$43,2,0)</f>
        <v>0</v>
      </c>
    </row>
    <row r="42" spans="1:44" x14ac:dyDescent="0.2">
      <c r="A42" s="12" t="s">
        <v>40</v>
      </c>
      <c r="B42" s="133">
        <f>'Non-energy Use 2019'!G155</f>
        <v>0</v>
      </c>
      <c r="C42" s="133">
        <f>'Non-energy Use 2020'!G154</f>
        <v>2697267589500</v>
      </c>
      <c r="D42" s="133">
        <f>$C42*VLOOKUP($A42,'Non-energy Multiplier'!$A$1:$AQ$44,COLUMN('Non-energy Multiplier'!D$1),0)</f>
        <v>3316680447708.748</v>
      </c>
      <c r="E42" s="133">
        <f>$C42*VLOOKUP($A42,'Non-energy Multiplier'!$A$1:$AQ$44,COLUMN('Non-energy Multiplier'!E$1),0)</f>
        <v>3581449038650.3984</v>
      </c>
      <c r="F42" s="133">
        <f>$C42*VLOOKUP($A42,'Non-energy Multiplier'!$A$1:$AQ$44,COLUMN('Non-energy Multiplier'!F$1),0)</f>
        <v>3744718777494.5732</v>
      </c>
      <c r="G42" s="133">
        <f>$C42*VLOOKUP($A42,'Non-energy Multiplier'!$A$1:$AQ$44,COLUMN('Non-energy Multiplier'!G$1),0)</f>
        <v>4162975589737.7256</v>
      </c>
      <c r="H42" s="133">
        <f>$C42*VLOOKUP($A42,'Non-energy Multiplier'!$A$1:$AQ$44,COLUMN('Non-energy Multiplier'!H$1),0)</f>
        <v>4719193455447.5332</v>
      </c>
      <c r="I42" s="133">
        <f>$C42*VLOOKUP($A42,'Non-energy Multiplier'!$A$1:$AQ$44,COLUMN('Non-energy Multiplier'!I$1),0)</f>
        <v>5272259874325.5498</v>
      </c>
      <c r="J42" s="133">
        <f>$C42*VLOOKUP($A42,'Non-energy Multiplier'!$A$1:$AQ$44,COLUMN('Non-energy Multiplier'!J$1),0)</f>
        <v>5784955908373.2432</v>
      </c>
      <c r="K42" s="133">
        <f>$C42*VLOOKUP($A42,'Non-energy Multiplier'!$A$1:$AQ$44,COLUMN('Non-energy Multiplier'!K$1),0)</f>
        <v>6260621269284.2314</v>
      </c>
      <c r="L42" s="133">
        <f>$C42*VLOOKUP($A42,'Non-energy Multiplier'!$A$1:$AQ$44,COLUMN('Non-energy Multiplier'!L$1),0)</f>
        <v>6711025123438.1123</v>
      </c>
      <c r="M42" s="133">
        <f>$C42*VLOOKUP($A42,'Non-energy Multiplier'!$A$1:$AQ$44,COLUMN('Non-energy Multiplier'!M$1),0)</f>
        <v>7155735325402.4375</v>
      </c>
      <c r="N42" s="133">
        <f>$C42*VLOOKUP($A42,'Non-energy Multiplier'!$A$1:$AQ$44,COLUMN('Non-energy Multiplier'!N$1),0)</f>
        <v>7616267039074.0186</v>
      </c>
      <c r="O42" s="133">
        <f>$C42*VLOOKUP($A42,'Non-energy Multiplier'!$A$1:$AQ$44,COLUMN('Non-energy Multiplier'!O$1),0)</f>
        <v>8097211175872.3984</v>
      </c>
      <c r="P42" s="133">
        <f>$C42*VLOOKUP($A42,'Non-energy Multiplier'!$A$1:$AQ$44,COLUMN('Non-energy Multiplier'!P$1),0)</f>
        <v>8598163453243.1943</v>
      </c>
      <c r="Q42" s="133">
        <f>$C42*VLOOKUP($A42,'Non-energy Multiplier'!$A$1:$AQ$44,COLUMN('Non-energy Multiplier'!Q$1),0)</f>
        <v>9118520416097.8184</v>
      </c>
      <c r="R42" s="133">
        <f>$C42*VLOOKUP($A42,'Non-energy Multiplier'!$A$1:$AQ$44,COLUMN('Non-energy Multiplier'!R$1),0)</f>
        <v>9657462234385.957</v>
      </c>
      <c r="S42" s="133">
        <f>$C42*VLOOKUP($A42,'Non-energy Multiplier'!$A$1:$AQ$44,COLUMN('Non-energy Multiplier'!S$1),0)</f>
        <v>10213929747962.121</v>
      </c>
      <c r="T42" s="133">
        <f>$C42*VLOOKUP($A42,'Non-energy Multiplier'!$A$1:$AQ$44,COLUMN('Non-energy Multiplier'!T$1),0)</f>
        <v>10786586612531.752</v>
      </c>
      <c r="U42" s="133">
        <f>$C42*VLOOKUP($A42,'Non-energy Multiplier'!$A$1:$AQ$44,COLUMN('Non-energy Multiplier'!U$1),0)</f>
        <v>11373820248569.209</v>
      </c>
      <c r="V42" s="133">
        <f>$C42*VLOOKUP($A42,'Non-energy Multiplier'!$A$1:$AQ$44,COLUMN('Non-energy Multiplier'!V$1),0)</f>
        <v>11973735999027.916</v>
      </c>
      <c r="W42" s="133">
        <f>$C42*VLOOKUP($A42,'Non-energy Multiplier'!$A$1:$AQ$44,COLUMN('Non-energy Multiplier'!W$1),0)</f>
        <v>12584148228562.264</v>
      </c>
      <c r="X42" s="133">
        <f>$C42*VLOOKUP($A42,'Non-energy Multiplier'!$A$1:$AQ$44,COLUMN('Non-energy Multiplier'!X$1),0)</f>
        <v>13202574798801.545</v>
      </c>
      <c r="Y42" s="133">
        <f>$C42*VLOOKUP($A42,'Non-energy Multiplier'!$A$1:$AQ$44,COLUMN('Non-energy Multiplier'!Y$1),0)</f>
        <v>13826235465880.133</v>
      </c>
      <c r="Z42" s="133">
        <f>$C42*VLOOKUP($A42,'Non-energy Multiplier'!$A$1:$AQ$44,COLUMN('Non-energy Multiplier'!Z$1),0)</f>
        <v>14452054732711.986</v>
      </c>
      <c r="AA42" s="133">
        <f>$C42*VLOOKUP($A42,'Non-energy Multiplier'!$A$1:$AQ$44,COLUMN('Non-energy Multiplier'!AA$1),0)</f>
        <v>15076669658300.127</v>
      </c>
      <c r="AB42" s="133">
        <f>$C42*VLOOKUP($A42,'Non-energy Multiplier'!$A$1:$AQ$44,COLUMN('Non-energy Multiplier'!AB$1),0)</f>
        <v>15696443078042.971</v>
      </c>
      <c r="AC42" s="133">
        <f>$C42*VLOOKUP($A42,'Non-energy Multiplier'!$A$1:$AQ$44,COLUMN('Non-energy Multiplier'!AC$1),0)</f>
        <v>16307482621263.379</v>
      </c>
      <c r="AD42" s="133">
        <f>$C42*VLOOKUP($A42,'Non-energy Multiplier'!$A$1:$AQ$44,COLUMN('Non-energy Multiplier'!AD$1),0)</f>
        <v>16905665824256.891</v>
      </c>
      <c r="AE42" s="133">
        <f>$C42*VLOOKUP($A42,'Non-energy Multiplier'!$A$1:$AQ$44,COLUMN('Non-energy Multiplier'!AE$1),0)</f>
        <v>17486671528860.727</v>
      </c>
      <c r="AF42" s="133">
        <f>$C42*VLOOKUP($A42,'Non-energy Multiplier'!$A$1:$AQ$44,COLUMN('Non-energy Multiplier'!AF$1),0)</f>
        <v>18046017628420.969</v>
      </c>
      <c r="AG42" s="133">
        <f>$C42*VLOOKUP($A42,'Non-energy Multiplier'!$A$1:$AQ$44,COLUMN('Non-energy Multiplier'!AG$1),0)</f>
        <v>18579105076438.785</v>
      </c>
      <c r="AH42" s="133">
        <f>$C42*VLOOKUP($A42,'Non-energy Multiplier'!$A$1:$AQ$44,COLUMN('Non-energy Multiplier'!AH$1),0)</f>
        <v>19081267910345.656</v>
      </c>
      <c r="AI42" s="133">
        <f>$C42*VLOOKUP($A42,'Non-energy Multiplier'!$A$1:$AQ$44,COLUMN('Non-energy Multiplier'!AI$1),0)</f>
        <v>19547828866967.566</v>
      </c>
      <c r="AJ42" s="133">
        <f>$C42*VLOOKUP($A42,'Non-energy Multiplier'!$A$1:$AQ$44,COLUMN('Non-energy Multiplier'!AJ$1),0)</f>
        <v>19974159981400.051</v>
      </c>
      <c r="AK42" s="133">
        <f>$C42*VLOOKUP($A42,'Non-energy Multiplier'!$A$1:$AQ$44,COLUMN('Non-energy Multiplier'!AK$1),0)</f>
        <v>20355747372261.641</v>
      </c>
      <c r="AL42" s="133">
        <f>$C42*VLOOKUP($A42,'Non-energy Multiplier'!$A$1:$AQ$44,COLUMN('Non-energy Multiplier'!AL$1),0)</f>
        <v>20688259229472.336</v>
      </c>
      <c r="AM42" s="133">
        <f>$C42*VLOOKUP($A42,'Non-energy Multiplier'!$A$1:$AQ$44,COLUMN('Non-energy Multiplier'!AM$1),0)</f>
        <v>20967615842373.875</v>
      </c>
      <c r="AN42" s="133">
        <f>$C42*VLOOKUP($A42,'Non-energy Multiplier'!$A$1:$AQ$44,COLUMN('Non-energy Multiplier'!AN$1),0)</f>
        <v>21190060343232.273</v>
      </c>
      <c r="AO42" s="133">
        <f>$C42*VLOOKUP($A42,'Non-energy Multiplier'!$A$1:$AQ$44,COLUMN('Non-energy Multiplier'!AO$1),0)</f>
        <v>21352228701282.719</v>
      </c>
      <c r="AP42" s="133">
        <f>$C42*VLOOKUP($A42,'Non-energy Multiplier'!$A$1:$AQ$44,COLUMN('Non-energy Multiplier'!AP$1),0)</f>
        <v>21451217392828.605</v>
      </c>
      <c r="AQ42" s="133">
        <f>$C42*VLOOKUP($A42,'Non-energy Multiplier'!$A$1:$AQ$44,COLUMN('Non-energy Multiplier'!AQ$1),0)</f>
        <v>21484647100489.605</v>
      </c>
      <c r="AR42" s="133" t="str">
        <f>VLOOKUP($A42,'Sector Match'!$A$1:$B$43,2,0)</f>
        <v>energy pipelines and gas processing 352T353</v>
      </c>
    </row>
    <row r="43" spans="1:44" x14ac:dyDescent="0.2">
      <c r="A43" s="37" t="s">
        <v>41</v>
      </c>
      <c r="B43" s="133">
        <f>'Non-energy Use 2019'!G156</f>
        <v>0</v>
      </c>
      <c r="C43" s="133">
        <f>'Non-energy Use 2020'!G155</f>
        <v>0</v>
      </c>
      <c r="D43" s="133">
        <f>$C43*VLOOKUP($A43,'Non-energy Multiplier'!$A$1:$AQ$44,COLUMN('Non-energy Multiplier'!D$1),0)</f>
        <v>0</v>
      </c>
      <c r="E43" s="133">
        <f>$C43*VLOOKUP($A43,'Non-energy Multiplier'!$A$1:$AQ$44,COLUMN('Non-energy Multiplier'!E$1),0)</f>
        <v>0</v>
      </c>
      <c r="F43" s="133">
        <f>$C43*VLOOKUP($A43,'Non-energy Multiplier'!$A$1:$AQ$44,COLUMN('Non-energy Multiplier'!F$1),0)</f>
        <v>0</v>
      </c>
      <c r="G43" s="133">
        <f>$C43*VLOOKUP($A43,'Non-energy Multiplier'!$A$1:$AQ$44,COLUMN('Non-energy Multiplier'!G$1),0)</f>
        <v>0</v>
      </c>
      <c r="H43" s="133">
        <f>$C43*VLOOKUP($A43,'Non-energy Multiplier'!$A$1:$AQ$44,COLUMN('Non-energy Multiplier'!H$1),0)</f>
        <v>0</v>
      </c>
      <c r="I43" s="133">
        <f>$C43*VLOOKUP($A43,'Non-energy Multiplier'!$A$1:$AQ$44,COLUMN('Non-energy Multiplier'!I$1),0)</f>
        <v>0</v>
      </c>
      <c r="J43" s="133">
        <f>$C43*VLOOKUP($A43,'Non-energy Multiplier'!$A$1:$AQ$44,COLUMN('Non-energy Multiplier'!J$1),0)</f>
        <v>0</v>
      </c>
      <c r="K43" s="133">
        <f>$C43*VLOOKUP($A43,'Non-energy Multiplier'!$A$1:$AQ$44,COLUMN('Non-energy Multiplier'!K$1),0)</f>
        <v>0</v>
      </c>
      <c r="L43" s="133">
        <f>$C43*VLOOKUP($A43,'Non-energy Multiplier'!$A$1:$AQ$44,COLUMN('Non-energy Multiplier'!L$1),0)</f>
        <v>0</v>
      </c>
      <c r="M43" s="133">
        <f>$C43*VLOOKUP($A43,'Non-energy Multiplier'!$A$1:$AQ$44,COLUMN('Non-energy Multiplier'!M$1),0)</f>
        <v>0</v>
      </c>
      <c r="N43" s="133">
        <f>$C43*VLOOKUP($A43,'Non-energy Multiplier'!$A$1:$AQ$44,COLUMN('Non-energy Multiplier'!N$1),0)</f>
        <v>0</v>
      </c>
      <c r="O43" s="133">
        <f>$C43*VLOOKUP($A43,'Non-energy Multiplier'!$A$1:$AQ$44,COLUMN('Non-energy Multiplier'!O$1),0)</f>
        <v>0</v>
      </c>
      <c r="P43" s="133">
        <f>$C43*VLOOKUP($A43,'Non-energy Multiplier'!$A$1:$AQ$44,COLUMN('Non-energy Multiplier'!P$1),0)</f>
        <v>0</v>
      </c>
      <c r="Q43" s="133">
        <f>$C43*VLOOKUP($A43,'Non-energy Multiplier'!$A$1:$AQ$44,COLUMN('Non-energy Multiplier'!Q$1),0)</f>
        <v>0</v>
      </c>
      <c r="R43" s="133">
        <f>$C43*VLOOKUP($A43,'Non-energy Multiplier'!$A$1:$AQ$44,COLUMN('Non-energy Multiplier'!R$1),0)</f>
        <v>0</v>
      </c>
      <c r="S43" s="133">
        <f>$C43*VLOOKUP($A43,'Non-energy Multiplier'!$A$1:$AQ$44,COLUMN('Non-energy Multiplier'!S$1),0)</f>
        <v>0</v>
      </c>
      <c r="T43" s="133">
        <f>$C43*VLOOKUP($A43,'Non-energy Multiplier'!$A$1:$AQ$44,COLUMN('Non-energy Multiplier'!T$1),0)</f>
        <v>0</v>
      </c>
      <c r="U43" s="133">
        <f>$C43*VLOOKUP($A43,'Non-energy Multiplier'!$A$1:$AQ$44,COLUMN('Non-energy Multiplier'!U$1),0)</f>
        <v>0</v>
      </c>
      <c r="V43" s="133">
        <f>$C43*VLOOKUP($A43,'Non-energy Multiplier'!$A$1:$AQ$44,COLUMN('Non-energy Multiplier'!V$1),0)</f>
        <v>0</v>
      </c>
      <c r="W43" s="133">
        <f>$C43*VLOOKUP($A43,'Non-energy Multiplier'!$A$1:$AQ$44,COLUMN('Non-energy Multiplier'!W$1),0)</f>
        <v>0</v>
      </c>
      <c r="X43" s="133">
        <f>$C43*VLOOKUP($A43,'Non-energy Multiplier'!$A$1:$AQ$44,COLUMN('Non-energy Multiplier'!X$1),0)</f>
        <v>0</v>
      </c>
      <c r="Y43" s="133">
        <f>$C43*VLOOKUP($A43,'Non-energy Multiplier'!$A$1:$AQ$44,COLUMN('Non-energy Multiplier'!Y$1),0)</f>
        <v>0</v>
      </c>
      <c r="Z43" s="133">
        <f>$C43*VLOOKUP($A43,'Non-energy Multiplier'!$A$1:$AQ$44,COLUMN('Non-energy Multiplier'!Z$1),0)</f>
        <v>0</v>
      </c>
      <c r="AA43" s="133">
        <f>$C43*VLOOKUP($A43,'Non-energy Multiplier'!$A$1:$AQ$44,COLUMN('Non-energy Multiplier'!AA$1),0)</f>
        <v>0</v>
      </c>
      <c r="AB43" s="133">
        <f>$C43*VLOOKUP($A43,'Non-energy Multiplier'!$A$1:$AQ$44,COLUMN('Non-energy Multiplier'!AB$1),0)</f>
        <v>0</v>
      </c>
      <c r="AC43" s="133">
        <f>$C43*VLOOKUP($A43,'Non-energy Multiplier'!$A$1:$AQ$44,COLUMN('Non-energy Multiplier'!AC$1),0)</f>
        <v>0</v>
      </c>
      <c r="AD43" s="133">
        <f>$C43*VLOOKUP($A43,'Non-energy Multiplier'!$A$1:$AQ$44,COLUMN('Non-energy Multiplier'!AD$1),0)</f>
        <v>0</v>
      </c>
      <c r="AE43" s="133">
        <f>$C43*VLOOKUP($A43,'Non-energy Multiplier'!$A$1:$AQ$44,COLUMN('Non-energy Multiplier'!AE$1),0)</f>
        <v>0</v>
      </c>
      <c r="AF43" s="133">
        <f>$C43*VLOOKUP($A43,'Non-energy Multiplier'!$A$1:$AQ$44,COLUMN('Non-energy Multiplier'!AF$1),0)</f>
        <v>0</v>
      </c>
      <c r="AG43" s="133">
        <f>$C43*VLOOKUP($A43,'Non-energy Multiplier'!$A$1:$AQ$44,COLUMN('Non-energy Multiplier'!AG$1),0)</f>
        <v>0</v>
      </c>
      <c r="AH43" s="133">
        <f>$C43*VLOOKUP($A43,'Non-energy Multiplier'!$A$1:$AQ$44,COLUMN('Non-energy Multiplier'!AH$1),0)</f>
        <v>0</v>
      </c>
      <c r="AI43" s="133">
        <f>$C43*VLOOKUP($A43,'Non-energy Multiplier'!$A$1:$AQ$44,COLUMN('Non-energy Multiplier'!AI$1),0)</f>
        <v>0</v>
      </c>
      <c r="AJ43" s="133">
        <f>$C43*VLOOKUP($A43,'Non-energy Multiplier'!$A$1:$AQ$44,COLUMN('Non-energy Multiplier'!AJ$1),0)</f>
        <v>0</v>
      </c>
      <c r="AK43" s="133">
        <f>$C43*VLOOKUP($A43,'Non-energy Multiplier'!$A$1:$AQ$44,COLUMN('Non-energy Multiplier'!AK$1),0)</f>
        <v>0</v>
      </c>
      <c r="AL43" s="133">
        <f>$C43*VLOOKUP($A43,'Non-energy Multiplier'!$A$1:$AQ$44,COLUMN('Non-energy Multiplier'!AL$1),0)</f>
        <v>0</v>
      </c>
      <c r="AM43" s="133">
        <f>$C43*VLOOKUP($A43,'Non-energy Multiplier'!$A$1:$AQ$44,COLUMN('Non-energy Multiplier'!AM$1),0)</f>
        <v>0</v>
      </c>
      <c r="AN43" s="133">
        <f>$C43*VLOOKUP($A43,'Non-energy Multiplier'!$A$1:$AQ$44,COLUMN('Non-energy Multiplier'!AN$1),0)</f>
        <v>0</v>
      </c>
      <c r="AO43" s="133">
        <f>$C43*VLOOKUP($A43,'Non-energy Multiplier'!$A$1:$AQ$44,COLUMN('Non-energy Multiplier'!AO$1),0)</f>
        <v>0</v>
      </c>
      <c r="AP43" s="133">
        <f>$C43*VLOOKUP($A43,'Non-energy Multiplier'!$A$1:$AQ$44,COLUMN('Non-energy Multiplier'!AP$1),0)</f>
        <v>0</v>
      </c>
      <c r="AQ43" s="133">
        <f>$C43*VLOOKUP($A43,'Non-energy Multiplier'!$A$1:$AQ$44,COLUMN('Non-energy Multiplier'!AQ$1),0)</f>
        <v>0</v>
      </c>
      <c r="AR43" s="133" t="str">
        <f>VLOOKUP($A43,'Sector Match'!$A$1:$B$43,2,0)</f>
        <v>water and waste 36T39</v>
      </c>
    </row>
    <row r="44" spans="1:44" x14ac:dyDescent="0.2">
      <c r="A44" s="76" t="s">
        <v>88</v>
      </c>
      <c r="B44" s="214">
        <f>'Non-energy Use 2019'!G157</f>
        <v>1046148151471500</v>
      </c>
      <c r="C44" s="214">
        <f>'Non-energy Use 2020'!G156</f>
        <v>1098535143717000</v>
      </c>
      <c r="D44" s="214">
        <f>$C44*VLOOKUP($A44,'Non-energy Multiplier'!$A$1:$AQ$44,COLUMN('Non-energy Multiplier'!D$1),0)</f>
        <v>1161771426096384.8</v>
      </c>
      <c r="E44" s="214">
        <f>$C44*VLOOKUP($A44,'Non-energy Multiplier'!$A$1:$AQ$44,COLUMN('Non-energy Multiplier'!E$1),0)</f>
        <v>1182346066340333.8</v>
      </c>
      <c r="F44" s="214">
        <f>$C44*VLOOKUP($A44,'Non-energy Multiplier'!$A$1:$AQ$44,COLUMN('Non-energy Multiplier'!F$1),0)</f>
        <v>1243577032093107.8</v>
      </c>
      <c r="G44" s="214">
        <f>$C44*VLOOKUP($A44,'Non-energy Multiplier'!$A$1:$AQ$44,COLUMN('Non-energy Multiplier'!G$1),0)</f>
        <v>1307741100159496</v>
      </c>
      <c r="H44" s="214">
        <f>$C44*VLOOKUP($A44,'Non-energy Multiplier'!$A$1:$AQ$44,COLUMN('Non-energy Multiplier'!H$1),0)</f>
        <v>1362449244015344.8</v>
      </c>
      <c r="I44" s="214">
        <f>$C44*VLOOKUP($A44,'Non-energy Multiplier'!$A$1:$AQ$44,COLUMN('Non-energy Multiplier'!I$1),0)</f>
        <v>1433676386405087.3</v>
      </c>
      <c r="J44" s="214">
        <f>$C44*VLOOKUP($A44,'Non-energy Multiplier'!$A$1:$AQ$44,COLUMN('Non-energy Multiplier'!J$1),0)</f>
        <v>1494901340709363.5</v>
      </c>
      <c r="K44" s="214">
        <f>$C44*VLOOKUP($A44,'Non-energy Multiplier'!$A$1:$AQ$44,COLUMN('Non-energy Multiplier'!K$1),0)</f>
        <v>1554625633498174.8</v>
      </c>
      <c r="L44" s="214">
        <f>$C44*VLOOKUP($A44,'Non-energy Multiplier'!$A$1:$AQ$44,COLUMN('Non-energy Multiplier'!L$1),0)</f>
        <v>1612618253647265.3</v>
      </c>
      <c r="M44" s="214">
        <f>$C44*VLOOKUP($A44,'Non-energy Multiplier'!$A$1:$AQ$44,COLUMN('Non-energy Multiplier'!M$1),0)</f>
        <v>1678044506208820.8</v>
      </c>
      <c r="N44" s="214">
        <f>$C44*VLOOKUP($A44,'Non-energy Multiplier'!$A$1:$AQ$44,COLUMN('Non-energy Multiplier'!N$1),0)</f>
        <v>1722592967194235.8</v>
      </c>
      <c r="O44" s="214">
        <f>$C44*VLOOKUP($A44,'Non-energy Multiplier'!$A$1:$AQ$44,COLUMN('Non-energy Multiplier'!O$1),0)</f>
        <v>1774226828489196</v>
      </c>
      <c r="P44" s="214">
        <f>$C44*VLOOKUP($A44,'Non-energy Multiplier'!$A$1:$AQ$44,COLUMN('Non-energy Multiplier'!P$1),0)</f>
        <v>1823435098971635</v>
      </c>
      <c r="Q44" s="214">
        <f>$C44*VLOOKUP($A44,'Non-energy Multiplier'!$A$1:$AQ$44,COLUMN('Non-energy Multiplier'!Q$1),0)</f>
        <v>1870108201116103</v>
      </c>
      <c r="R44" s="214">
        <f>$C44*VLOOKUP($A44,'Non-energy Multiplier'!$A$1:$AQ$44,COLUMN('Non-energy Multiplier'!R$1),0)</f>
        <v>1910207672863003.5</v>
      </c>
      <c r="S44" s="214">
        <f>$C44*VLOOKUP($A44,'Non-energy Multiplier'!$A$1:$AQ$44,COLUMN('Non-energy Multiplier'!S$1),0)</f>
        <v>1955544012501198</v>
      </c>
      <c r="T44" s="214">
        <f>$C44*VLOOKUP($A44,'Non-energy Multiplier'!$A$1:$AQ$44,COLUMN('Non-energy Multiplier'!T$1),0)</f>
        <v>1994220384817507</v>
      </c>
      <c r="U44" s="214">
        <f>$C44*VLOOKUP($A44,'Non-energy Multiplier'!$A$1:$AQ$44,COLUMN('Non-energy Multiplier'!U$1),0)</f>
        <v>2030187763695408</v>
      </c>
      <c r="V44" s="214">
        <f>$C44*VLOOKUP($A44,'Non-energy Multiplier'!$A$1:$AQ$44,COLUMN('Non-energy Multiplier'!V$1),0)</f>
        <v>2063466008338129.3</v>
      </c>
      <c r="W44" s="214">
        <f>$C44*VLOOKUP($A44,'Non-energy Multiplier'!$A$1:$AQ$44,COLUMN('Non-energy Multiplier'!W$1),0)</f>
        <v>2094098238104449</v>
      </c>
      <c r="X44" s="214">
        <f>$C44*VLOOKUP($A44,'Non-energy Multiplier'!$A$1:$AQ$44,COLUMN('Non-energy Multiplier'!X$1),0)</f>
        <v>2122149439561354</v>
      </c>
      <c r="Y44" s="214">
        <f>$C44*VLOOKUP($A44,'Non-energy Multiplier'!$A$1:$AQ$44,COLUMN('Non-energy Multiplier'!Y$1),0)</f>
        <v>2147704934636071.3</v>
      </c>
      <c r="Z44" s="214">
        <f>$C44*VLOOKUP($A44,'Non-energy Multiplier'!$A$1:$AQ$44,COLUMN('Non-energy Multiplier'!Z$1),0)</f>
        <v>2170868751147127.8</v>
      </c>
      <c r="AA44" s="214">
        <f>$C44*VLOOKUP($A44,'Non-energy Multiplier'!$A$1:$AQ$44,COLUMN('Non-energy Multiplier'!AA$1),0)</f>
        <v>2191761935461449</v>
      </c>
      <c r="AB44" s="214">
        <f>$C44*VLOOKUP($A44,'Non-energy Multiplier'!$A$1:$AQ$44,COLUMN('Non-energy Multiplier'!AB$1),0)</f>
        <v>2210520844822897.8</v>
      </c>
      <c r="AC44" s="214">
        <f>$C44*VLOOKUP($A44,'Non-energy Multiplier'!$A$1:$AQ$44,COLUMN('Non-energy Multiplier'!AC$1),0)</f>
        <v>2227295454177221</v>
      </c>
      <c r="AD44" s="214">
        <f>$C44*VLOOKUP($A44,'Non-energy Multiplier'!$A$1:$AQ$44,COLUMN('Non-energy Multiplier'!AD$1),0)</f>
        <v>2242247709224115</v>
      </c>
      <c r="AE44" s="214">
        <f>$C44*VLOOKUP($A44,'Non-energy Multiplier'!$A$1:$AQ$44,COLUMN('Non-energy Multiplier'!AE$1),0)</f>
        <v>2255549954100365</v>
      </c>
      <c r="AF44" s="214">
        <f>$C44*VLOOKUP($A44,'Non-energy Multiplier'!$A$1:$AQ$44,COLUMN('Non-energy Multiplier'!AF$1),0)</f>
        <v>2267383458668972.5</v>
      </c>
      <c r="AG44" s="214">
        <f>$C44*VLOOKUP($A44,'Non-energy Multiplier'!$A$1:$AQ$44,COLUMN('Non-energy Multiplier'!AG$1),0)</f>
        <v>2277937066977252.5</v>
      </c>
      <c r="AH44" s="214">
        <f>$C44*VLOOKUP($A44,'Non-energy Multiplier'!$A$1:$AQ$44,COLUMN('Non-energy Multiplier'!AH$1),0)</f>
        <v>2287405985156686</v>
      </c>
      <c r="AI44" s="214">
        <f>$C44*VLOOKUP($A44,'Non-energy Multiplier'!$A$1:$AQ$44,COLUMN('Non-energy Multiplier'!AI$1),0)</f>
        <v>2295990723960972.5</v>
      </c>
      <c r="AJ44" s="214">
        <f>$C44*VLOOKUP($A44,'Non-energy Multiplier'!$A$1:$AQ$44,COLUMN('Non-energy Multiplier'!AJ$1),0)</f>
        <v>2303896208351662</v>
      </c>
      <c r="AK44" s="214">
        <f>$C44*VLOOKUP($A44,'Non-energy Multiplier'!$A$1:$AQ$44,COLUMN('Non-energy Multiplier'!AK$1),0)</f>
        <v>2311331064106821</v>
      </c>
      <c r="AL44" s="214">
        <f>$C44*VLOOKUP($A44,'Non-energy Multiplier'!$A$1:$AQ$44,COLUMN('Non-energy Multiplier'!AL$1),0)</f>
        <v>2318507089397423.5</v>
      </c>
      <c r="AM44" s="214">
        <f>$C44*VLOOKUP($A44,'Non-energy Multiplier'!$A$1:$AQ$44,COLUMN('Non-energy Multiplier'!AM$1),0)</f>
        <v>2325638917687890.5</v>
      </c>
      <c r="AN44" s="214">
        <f>$C44*VLOOKUP($A44,'Non-energy Multiplier'!$A$1:$AQ$44,COLUMN('Non-energy Multiplier'!AN$1),0)</f>
        <v>2332943877202090</v>
      </c>
      <c r="AO44" s="214">
        <f>$C44*VLOOKUP($A44,'Non-energy Multiplier'!$A$1:$AQ$44,COLUMN('Non-energy Multiplier'!AO$1),0)</f>
        <v>2340642051577846.5</v>
      </c>
      <c r="AP44" s="214">
        <f>$C44*VLOOKUP($A44,'Non-energy Multiplier'!$A$1:$AQ$44,COLUMN('Non-energy Multiplier'!AP$1),0)</f>
        <v>2348956546230177</v>
      </c>
      <c r="AQ44" s="214">
        <f>$C44*VLOOKUP($A44,'Non-energy Multiplier'!$A$1:$AQ$44,COLUMN('Non-energy Multiplier'!AQ$1),0)</f>
        <v>2358193433622378</v>
      </c>
      <c r="AR44" s="133" t="str">
        <f>VLOOKUP($A44,'Sector Match'!$A$1:$B$43,2,0)</f>
        <v>construction 41T43</v>
      </c>
    </row>
    <row r="49" spans="1:43" x14ac:dyDescent="0.2">
      <c r="B49" s="214">
        <v>2019</v>
      </c>
      <c r="C49" s="214">
        <v>2020</v>
      </c>
      <c r="D49" s="214">
        <v>2021</v>
      </c>
      <c r="E49" s="214">
        <v>2022</v>
      </c>
      <c r="F49" s="214">
        <v>2023</v>
      </c>
      <c r="G49" s="214">
        <v>2024</v>
      </c>
      <c r="H49" s="214">
        <v>2025</v>
      </c>
      <c r="I49" s="214">
        <v>2026</v>
      </c>
      <c r="J49" s="214">
        <v>2027</v>
      </c>
      <c r="K49" s="214">
        <v>2028</v>
      </c>
      <c r="L49" s="214">
        <v>2029</v>
      </c>
      <c r="M49" s="214">
        <v>2030</v>
      </c>
      <c r="N49" s="214">
        <v>2031</v>
      </c>
      <c r="O49" s="214">
        <v>2032</v>
      </c>
      <c r="P49" s="214">
        <v>2033</v>
      </c>
      <c r="Q49" s="214">
        <v>2034</v>
      </c>
      <c r="R49" s="214">
        <v>2035</v>
      </c>
      <c r="S49" s="214">
        <v>2036</v>
      </c>
      <c r="T49" s="214">
        <v>2037</v>
      </c>
      <c r="U49" s="214">
        <v>2038</v>
      </c>
      <c r="V49" s="214">
        <v>2039</v>
      </c>
      <c r="W49" s="214">
        <v>2040</v>
      </c>
      <c r="X49" s="214">
        <v>2041</v>
      </c>
      <c r="Y49" s="214">
        <v>2042</v>
      </c>
      <c r="Z49" s="214">
        <v>2043</v>
      </c>
      <c r="AA49" s="214">
        <v>2044</v>
      </c>
      <c r="AB49" s="214">
        <v>2045</v>
      </c>
      <c r="AC49" s="214">
        <v>2046</v>
      </c>
      <c r="AD49" s="214">
        <v>2047</v>
      </c>
      <c r="AE49" s="214">
        <v>2048</v>
      </c>
      <c r="AF49" s="214">
        <v>2049</v>
      </c>
      <c r="AG49" s="214">
        <v>2050</v>
      </c>
      <c r="AH49" s="214">
        <v>2051</v>
      </c>
      <c r="AI49" s="214">
        <v>2052</v>
      </c>
      <c r="AJ49" s="214">
        <v>2053</v>
      </c>
      <c r="AK49" s="214">
        <v>2054</v>
      </c>
      <c r="AL49" s="214">
        <v>2055</v>
      </c>
      <c r="AM49" s="214">
        <v>2056</v>
      </c>
      <c r="AN49" s="214">
        <v>2057</v>
      </c>
      <c r="AO49" s="214">
        <v>2058</v>
      </c>
      <c r="AP49" s="214">
        <v>2059</v>
      </c>
      <c r="AQ49" s="214">
        <v>2060</v>
      </c>
    </row>
    <row r="50" spans="1:43" x14ac:dyDescent="0.2">
      <c r="A50" s="104" t="s">
        <v>275</v>
      </c>
      <c r="B50" s="223">
        <f t="shared" ref="B50:B74" si="0">SUMIFS(B$2:B$44,$AR$2:$AR$44,$A50)</f>
        <v>0</v>
      </c>
      <c r="C50" s="223">
        <f t="shared" ref="C50:AQ56" si="1">SUMIFS(C$2:C$44,$AR$2:$AR$44,$A50)</f>
        <v>0</v>
      </c>
      <c r="D50" s="223">
        <f t="shared" si="1"/>
        <v>0</v>
      </c>
      <c r="E50" s="223">
        <f t="shared" si="1"/>
        <v>0</v>
      </c>
      <c r="F50" s="223">
        <f t="shared" si="1"/>
        <v>0</v>
      </c>
      <c r="G50" s="223">
        <f t="shared" si="1"/>
        <v>0</v>
      </c>
      <c r="H50" s="223">
        <f t="shared" si="1"/>
        <v>0</v>
      </c>
      <c r="I50" s="223">
        <f t="shared" si="1"/>
        <v>0</v>
      </c>
      <c r="J50" s="223">
        <f t="shared" si="1"/>
        <v>0</v>
      </c>
      <c r="K50" s="223">
        <f t="shared" si="1"/>
        <v>0</v>
      </c>
      <c r="L50" s="223">
        <f t="shared" si="1"/>
        <v>0</v>
      </c>
      <c r="M50" s="223">
        <f t="shared" si="1"/>
        <v>0</v>
      </c>
      <c r="N50" s="223">
        <f t="shared" si="1"/>
        <v>0</v>
      </c>
      <c r="O50" s="223">
        <f t="shared" si="1"/>
        <v>0</v>
      </c>
      <c r="P50" s="223">
        <f t="shared" si="1"/>
        <v>0</v>
      </c>
      <c r="Q50" s="223">
        <f t="shared" si="1"/>
        <v>0</v>
      </c>
      <c r="R50" s="223">
        <f t="shared" si="1"/>
        <v>0</v>
      </c>
      <c r="S50" s="223">
        <f t="shared" si="1"/>
        <v>0</v>
      </c>
      <c r="T50" s="223">
        <f t="shared" si="1"/>
        <v>0</v>
      </c>
      <c r="U50" s="223">
        <f t="shared" si="1"/>
        <v>0</v>
      </c>
      <c r="V50" s="223">
        <f t="shared" si="1"/>
        <v>0</v>
      </c>
      <c r="W50" s="223">
        <f t="shared" si="1"/>
        <v>0</v>
      </c>
      <c r="X50" s="223">
        <f t="shared" si="1"/>
        <v>0</v>
      </c>
      <c r="Y50" s="223">
        <f t="shared" si="1"/>
        <v>0</v>
      </c>
      <c r="Z50" s="223">
        <f t="shared" si="1"/>
        <v>0</v>
      </c>
      <c r="AA50" s="223">
        <f t="shared" si="1"/>
        <v>0</v>
      </c>
      <c r="AB50" s="223">
        <f t="shared" si="1"/>
        <v>0</v>
      </c>
      <c r="AC50" s="223">
        <f t="shared" si="1"/>
        <v>0</v>
      </c>
      <c r="AD50" s="223">
        <f t="shared" si="1"/>
        <v>0</v>
      </c>
      <c r="AE50" s="223">
        <f t="shared" si="1"/>
        <v>0</v>
      </c>
      <c r="AF50" s="223">
        <f t="shared" si="1"/>
        <v>0</v>
      </c>
      <c r="AG50" s="223">
        <f t="shared" si="1"/>
        <v>0</v>
      </c>
      <c r="AH50" s="223">
        <f t="shared" si="1"/>
        <v>0</v>
      </c>
      <c r="AI50" s="223">
        <f t="shared" si="1"/>
        <v>0</v>
      </c>
      <c r="AJ50" s="223">
        <f t="shared" si="1"/>
        <v>0</v>
      </c>
      <c r="AK50" s="223">
        <f t="shared" si="1"/>
        <v>0</v>
      </c>
      <c r="AL50" s="223">
        <f t="shared" si="1"/>
        <v>0</v>
      </c>
      <c r="AM50" s="223">
        <f t="shared" si="1"/>
        <v>0</v>
      </c>
      <c r="AN50" s="223">
        <f t="shared" si="1"/>
        <v>0</v>
      </c>
      <c r="AO50" s="223">
        <f t="shared" si="1"/>
        <v>0</v>
      </c>
      <c r="AP50" s="223">
        <f t="shared" si="1"/>
        <v>0</v>
      </c>
      <c r="AQ50" s="223">
        <f t="shared" si="1"/>
        <v>0</v>
      </c>
    </row>
    <row r="51" spans="1:43" x14ac:dyDescent="0.2">
      <c r="A51" s="105" t="s">
        <v>90</v>
      </c>
      <c r="B51" s="133">
        <f t="shared" si="0"/>
        <v>0</v>
      </c>
      <c r="C51" s="133">
        <f t="shared" si="1"/>
        <v>0</v>
      </c>
      <c r="D51" s="133">
        <f t="shared" si="1"/>
        <v>0</v>
      </c>
      <c r="E51" s="133">
        <f t="shared" si="1"/>
        <v>0</v>
      </c>
      <c r="F51" s="133">
        <f t="shared" si="1"/>
        <v>0</v>
      </c>
      <c r="G51" s="133">
        <f t="shared" si="1"/>
        <v>0</v>
      </c>
      <c r="H51" s="133">
        <f t="shared" si="1"/>
        <v>0</v>
      </c>
      <c r="I51" s="133">
        <f t="shared" si="1"/>
        <v>0</v>
      </c>
      <c r="J51" s="133">
        <f t="shared" si="1"/>
        <v>0</v>
      </c>
      <c r="K51" s="133">
        <f t="shared" si="1"/>
        <v>0</v>
      </c>
      <c r="L51" s="133">
        <f t="shared" si="1"/>
        <v>0</v>
      </c>
      <c r="M51" s="133">
        <f t="shared" si="1"/>
        <v>0</v>
      </c>
      <c r="N51" s="133">
        <f t="shared" si="1"/>
        <v>0</v>
      </c>
      <c r="O51" s="133">
        <f t="shared" si="1"/>
        <v>0</v>
      </c>
      <c r="P51" s="133">
        <f t="shared" si="1"/>
        <v>0</v>
      </c>
      <c r="Q51" s="133">
        <f t="shared" si="1"/>
        <v>0</v>
      </c>
      <c r="R51" s="133">
        <f t="shared" si="1"/>
        <v>0</v>
      </c>
      <c r="S51" s="133">
        <f t="shared" si="1"/>
        <v>0</v>
      </c>
      <c r="T51" s="133">
        <f t="shared" si="1"/>
        <v>0</v>
      </c>
      <c r="U51" s="133">
        <f t="shared" si="1"/>
        <v>0</v>
      </c>
      <c r="V51" s="133">
        <f t="shared" si="1"/>
        <v>0</v>
      </c>
      <c r="W51" s="133">
        <f t="shared" si="1"/>
        <v>0</v>
      </c>
      <c r="X51" s="133">
        <f t="shared" si="1"/>
        <v>0</v>
      </c>
      <c r="Y51" s="133">
        <f t="shared" si="1"/>
        <v>0</v>
      </c>
      <c r="Z51" s="133">
        <f t="shared" si="1"/>
        <v>0</v>
      </c>
      <c r="AA51" s="133">
        <f t="shared" si="1"/>
        <v>0</v>
      </c>
      <c r="AB51" s="133">
        <f t="shared" si="1"/>
        <v>0</v>
      </c>
      <c r="AC51" s="133">
        <f t="shared" si="1"/>
        <v>0</v>
      </c>
      <c r="AD51" s="133">
        <f t="shared" si="1"/>
        <v>0</v>
      </c>
      <c r="AE51" s="133">
        <f t="shared" si="1"/>
        <v>0</v>
      </c>
      <c r="AF51" s="133">
        <f t="shared" si="1"/>
        <v>0</v>
      </c>
      <c r="AG51" s="133">
        <f t="shared" si="1"/>
        <v>0</v>
      </c>
      <c r="AH51" s="133">
        <f t="shared" si="1"/>
        <v>0</v>
      </c>
      <c r="AI51" s="133">
        <f t="shared" si="1"/>
        <v>0</v>
      </c>
      <c r="AJ51" s="133">
        <f t="shared" si="1"/>
        <v>0</v>
      </c>
      <c r="AK51" s="133">
        <f t="shared" si="1"/>
        <v>0</v>
      </c>
      <c r="AL51" s="133">
        <f t="shared" si="1"/>
        <v>0</v>
      </c>
      <c r="AM51" s="133">
        <f t="shared" si="1"/>
        <v>0</v>
      </c>
      <c r="AN51" s="133">
        <f t="shared" si="1"/>
        <v>0</v>
      </c>
      <c r="AO51" s="133">
        <f t="shared" si="1"/>
        <v>0</v>
      </c>
      <c r="AP51" s="133">
        <f t="shared" si="1"/>
        <v>0</v>
      </c>
      <c r="AQ51" s="133">
        <f t="shared" si="1"/>
        <v>0</v>
      </c>
    </row>
    <row r="52" spans="1:43" x14ac:dyDescent="0.2">
      <c r="A52" s="105" t="s">
        <v>91</v>
      </c>
      <c r="B52" s="133">
        <f t="shared" si="0"/>
        <v>0</v>
      </c>
      <c r="C52" s="133">
        <f t="shared" si="1"/>
        <v>0</v>
      </c>
      <c r="D52" s="133">
        <f t="shared" si="1"/>
        <v>0</v>
      </c>
      <c r="E52" s="133">
        <f t="shared" si="1"/>
        <v>0</v>
      </c>
      <c r="F52" s="133">
        <f t="shared" si="1"/>
        <v>0</v>
      </c>
      <c r="G52" s="133">
        <f t="shared" si="1"/>
        <v>0</v>
      </c>
      <c r="H52" s="133">
        <f t="shared" si="1"/>
        <v>0</v>
      </c>
      <c r="I52" s="133">
        <f t="shared" si="1"/>
        <v>0</v>
      </c>
      <c r="J52" s="133">
        <f t="shared" si="1"/>
        <v>0</v>
      </c>
      <c r="K52" s="133">
        <f t="shared" si="1"/>
        <v>0</v>
      </c>
      <c r="L52" s="133">
        <f t="shared" si="1"/>
        <v>0</v>
      </c>
      <c r="M52" s="133">
        <f t="shared" si="1"/>
        <v>0</v>
      </c>
      <c r="N52" s="133">
        <f t="shared" si="1"/>
        <v>0</v>
      </c>
      <c r="O52" s="133">
        <f t="shared" si="1"/>
        <v>0</v>
      </c>
      <c r="P52" s="133">
        <f t="shared" si="1"/>
        <v>0</v>
      </c>
      <c r="Q52" s="133">
        <f t="shared" si="1"/>
        <v>0</v>
      </c>
      <c r="R52" s="133">
        <f t="shared" si="1"/>
        <v>0</v>
      </c>
      <c r="S52" s="133">
        <f t="shared" si="1"/>
        <v>0</v>
      </c>
      <c r="T52" s="133">
        <f t="shared" si="1"/>
        <v>0</v>
      </c>
      <c r="U52" s="133">
        <f t="shared" si="1"/>
        <v>0</v>
      </c>
      <c r="V52" s="133">
        <f t="shared" si="1"/>
        <v>0</v>
      </c>
      <c r="W52" s="133">
        <f t="shared" si="1"/>
        <v>0</v>
      </c>
      <c r="X52" s="133">
        <f t="shared" si="1"/>
        <v>0</v>
      </c>
      <c r="Y52" s="133">
        <f t="shared" si="1"/>
        <v>0</v>
      </c>
      <c r="Z52" s="133">
        <f t="shared" si="1"/>
        <v>0</v>
      </c>
      <c r="AA52" s="133">
        <f t="shared" si="1"/>
        <v>0</v>
      </c>
      <c r="AB52" s="133">
        <f t="shared" si="1"/>
        <v>0</v>
      </c>
      <c r="AC52" s="133">
        <f t="shared" si="1"/>
        <v>0</v>
      </c>
      <c r="AD52" s="133">
        <f t="shared" si="1"/>
        <v>0</v>
      </c>
      <c r="AE52" s="133">
        <f t="shared" si="1"/>
        <v>0</v>
      </c>
      <c r="AF52" s="133">
        <f t="shared" si="1"/>
        <v>0</v>
      </c>
      <c r="AG52" s="133">
        <f t="shared" si="1"/>
        <v>0</v>
      </c>
      <c r="AH52" s="133">
        <f t="shared" si="1"/>
        <v>0</v>
      </c>
      <c r="AI52" s="133">
        <f t="shared" si="1"/>
        <v>0</v>
      </c>
      <c r="AJ52" s="133">
        <f t="shared" si="1"/>
        <v>0</v>
      </c>
      <c r="AK52" s="133">
        <f t="shared" si="1"/>
        <v>0</v>
      </c>
      <c r="AL52" s="133">
        <f t="shared" si="1"/>
        <v>0</v>
      </c>
      <c r="AM52" s="133">
        <f t="shared" si="1"/>
        <v>0</v>
      </c>
      <c r="AN52" s="133">
        <f t="shared" si="1"/>
        <v>0</v>
      </c>
      <c r="AO52" s="133">
        <f t="shared" si="1"/>
        <v>0</v>
      </c>
      <c r="AP52" s="133">
        <f t="shared" si="1"/>
        <v>0</v>
      </c>
      <c r="AQ52" s="133">
        <f t="shared" si="1"/>
        <v>0</v>
      </c>
    </row>
    <row r="53" spans="1:43" x14ac:dyDescent="0.2">
      <c r="A53" s="105" t="s">
        <v>92</v>
      </c>
      <c r="B53" s="133">
        <f t="shared" si="0"/>
        <v>0</v>
      </c>
      <c r="C53" s="133">
        <f t="shared" si="1"/>
        <v>0</v>
      </c>
      <c r="D53" s="133">
        <f t="shared" si="1"/>
        <v>0</v>
      </c>
      <c r="E53" s="133">
        <f t="shared" si="1"/>
        <v>0</v>
      </c>
      <c r="F53" s="133">
        <f t="shared" si="1"/>
        <v>0</v>
      </c>
      <c r="G53" s="133">
        <f t="shared" si="1"/>
        <v>0</v>
      </c>
      <c r="H53" s="133">
        <f t="shared" si="1"/>
        <v>0</v>
      </c>
      <c r="I53" s="133">
        <f t="shared" si="1"/>
        <v>0</v>
      </c>
      <c r="J53" s="133">
        <f t="shared" si="1"/>
        <v>0</v>
      </c>
      <c r="K53" s="133">
        <f t="shared" si="1"/>
        <v>0</v>
      </c>
      <c r="L53" s="133">
        <f t="shared" si="1"/>
        <v>0</v>
      </c>
      <c r="M53" s="133">
        <f t="shared" si="1"/>
        <v>0</v>
      </c>
      <c r="N53" s="133">
        <f t="shared" si="1"/>
        <v>0</v>
      </c>
      <c r="O53" s="133">
        <f t="shared" si="1"/>
        <v>0</v>
      </c>
      <c r="P53" s="133">
        <f t="shared" si="1"/>
        <v>0</v>
      </c>
      <c r="Q53" s="133">
        <f t="shared" si="1"/>
        <v>0</v>
      </c>
      <c r="R53" s="133">
        <f t="shared" si="1"/>
        <v>0</v>
      </c>
      <c r="S53" s="133">
        <f t="shared" si="1"/>
        <v>0</v>
      </c>
      <c r="T53" s="133">
        <f t="shared" si="1"/>
        <v>0</v>
      </c>
      <c r="U53" s="133">
        <f t="shared" si="1"/>
        <v>0</v>
      </c>
      <c r="V53" s="133">
        <f t="shared" si="1"/>
        <v>0</v>
      </c>
      <c r="W53" s="133">
        <f t="shared" si="1"/>
        <v>0</v>
      </c>
      <c r="X53" s="133">
        <f t="shared" si="1"/>
        <v>0</v>
      </c>
      <c r="Y53" s="133">
        <f t="shared" si="1"/>
        <v>0</v>
      </c>
      <c r="Z53" s="133">
        <f t="shared" si="1"/>
        <v>0</v>
      </c>
      <c r="AA53" s="133">
        <f t="shared" si="1"/>
        <v>0</v>
      </c>
      <c r="AB53" s="133">
        <f t="shared" si="1"/>
        <v>0</v>
      </c>
      <c r="AC53" s="133">
        <f t="shared" si="1"/>
        <v>0</v>
      </c>
      <c r="AD53" s="133">
        <f t="shared" si="1"/>
        <v>0</v>
      </c>
      <c r="AE53" s="133">
        <f t="shared" si="1"/>
        <v>0</v>
      </c>
      <c r="AF53" s="133">
        <f t="shared" si="1"/>
        <v>0</v>
      </c>
      <c r="AG53" s="133">
        <f t="shared" si="1"/>
        <v>0</v>
      </c>
      <c r="AH53" s="133">
        <f t="shared" si="1"/>
        <v>0</v>
      </c>
      <c r="AI53" s="133">
        <f t="shared" si="1"/>
        <v>0</v>
      </c>
      <c r="AJ53" s="133">
        <f t="shared" si="1"/>
        <v>0</v>
      </c>
      <c r="AK53" s="133">
        <f t="shared" si="1"/>
        <v>0</v>
      </c>
      <c r="AL53" s="133">
        <f t="shared" si="1"/>
        <v>0</v>
      </c>
      <c r="AM53" s="133">
        <f t="shared" si="1"/>
        <v>0</v>
      </c>
      <c r="AN53" s="133">
        <f t="shared" si="1"/>
        <v>0</v>
      </c>
      <c r="AO53" s="133">
        <f t="shared" si="1"/>
        <v>0</v>
      </c>
      <c r="AP53" s="133">
        <f t="shared" si="1"/>
        <v>0</v>
      </c>
      <c r="AQ53" s="133">
        <f t="shared" si="1"/>
        <v>0</v>
      </c>
    </row>
    <row r="54" spans="1:43" x14ac:dyDescent="0.2">
      <c r="A54" s="105" t="s">
        <v>93</v>
      </c>
      <c r="B54" s="133">
        <f t="shared" si="0"/>
        <v>153933962987.09198</v>
      </c>
      <c r="C54" s="133">
        <f t="shared" si="1"/>
        <v>0</v>
      </c>
      <c r="D54" s="133">
        <f t="shared" si="1"/>
        <v>0</v>
      </c>
      <c r="E54" s="133">
        <f t="shared" si="1"/>
        <v>0</v>
      </c>
      <c r="F54" s="133">
        <f t="shared" si="1"/>
        <v>0</v>
      </c>
      <c r="G54" s="133">
        <f t="shared" si="1"/>
        <v>0</v>
      </c>
      <c r="H54" s="133">
        <f t="shared" si="1"/>
        <v>0</v>
      </c>
      <c r="I54" s="133">
        <f t="shared" si="1"/>
        <v>0</v>
      </c>
      <c r="J54" s="133">
        <f t="shared" si="1"/>
        <v>0</v>
      </c>
      <c r="K54" s="133">
        <f t="shared" si="1"/>
        <v>0</v>
      </c>
      <c r="L54" s="133">
        <f t="shared" si="1"/>
        <v>0</v>
      </c>
      <c r="M54" s="133">
        <f t="shared" si="1"/>
        <v>0</v>
      </c>
      <c r="N54" s="133">
        <f t="shared" si="1"/>
        <v>0</v>
      </c>
      <c r="O54" s="133">
        <f t="shared" si="1"/>
        <v>0</v>
      </c>
      <c r="P54" s="133">
        <f t="shared" si="1"/>
        <v>0</v>
      </c>
      <c r="Q54" s="133">
        <f t="shared" si="1"/>
        <v>0</v>
      </c>
      <c r="R54" s="133">
        <f t="shared" si="1"/>
        <v>0</v>
      </c>
      <c r="S54" s="133">
        <f t="shared" si="1"/>
        <v>0</v>
      </c>
      <c r="T54" s="133">
        <f t="shared" si="1"/>
        <v>0</v>
      </c>
      <c r="U54" s="133">
        <f t="shared" si="1"/>
        <v>0</v>
      </c>
      <c r="V54" s="133">
        <f t="shared" si="1"/>
        <v>0</v>
      </c>
      <c r="W54" s="133">
        <f t="shared" si="1"/>
        <v>0</v>
      </c>
      <c r="X54" s="133">
        <f t="shared" si="1"/>
        <v>0</v>
      </c>
      <c r="Y54" s="133">
        <f t="shared" si="1"/>
        <v>0</v>
      </c>
      <c r="Z54" s="133">
        <f t="shared" si="1"/>
        <v>0</v>
      </c>
      <c r="AA54" s="133">
        <f t="shared" si="1"/>
        <v>0</v>
      </c>
      <c r="AB54" s="133">
        <f t="shared" si="1"/>
        <v>0</v>
      </c>
      <c r="AC54" s="133">
        <f t="shared" si="1"/>
        <v>0</v>
      </c>
      <c r="AD54" s="133">
        <f t="shared" si="1"/>
        <v>0</v>
      </c>
      <c r="AE54" s="133">
        <f t="shared" si="1"/>
        <v>0</v>
      </c>
      <c r="AF54" s="133">
        <f t="shared" si="1"/>
        <v>0</v>
      </c>
      <c r="AG54" s="133">
        <f t="shared" si="1"/>
        <v>0</v>
      </c>
      <c r="AH54" s="133">
        <f t="shared" si="1"/>
        <v>0</v>
      </c>
      <c r="AI54" s="133">
        <f t="shared" si="1"/>
        <v>0</v>
      </c>
      <c r="AJ54" s="133">
        <f t="shared" si="1"/>
        <v>0</v>
      </c>
      <c r="AK54" s="133">
        <f t="shared" si="1"/>
        <v>0</v>
      </c>
      <c r="AL54" s="133">
        <f t="shared" si="1"/>
        <v>0</v>
      </c>
      <c r="AM54" s="133">
        <f t="shared" si="1"/>
        <v>0</v>
      </c>
      <c r="AN54" s="133">
        <f t="shared" si="1"/>
        <v>0</v>
      </c>
      <c r="AO54" s="133">
        <f t="shared" si="1"/>
        <v>0</v>
      </c>
      <c r="AP54" s="133">
        <f t="shared" si="1"/>
        <v>0</v>
      </c>
      <c r="AQ54" s="133">
        <f t="shared" si="1"/>
        <v>0</v>
      </c>
    </row>
    <row r="55" spans="1:43" x14ac:dyDescent="0.2">
      <c r="A55" s="105" t="s">
        <v>94</v>
      </c>
      <c r="B55" s="133">
        <f t="shared" si="0"/>
        <v>0</v>
      </c>
      <c r="C55" s="133">
        <f t="shared" si="1"/>
        <v>0</v>
      </c>
      <c r="D55" s="133">
        <f t="shared" si="1"/>
        <v>0</v>
      </c>
      <c r="E55" s="133">
        <f t="shared" si="1"/>
        <v>0</v>
      </c>
      <c r="F55" s="133">
        <f t="shared" si="1"/>
        <v>0</v>
      </c>
      <c r="G55" s="133">
        <f t="shared" si="1"/>
        <v>0</v>
      </c>
      <c r="H55" s="133">
        <f t="shared" si="1"/>
        <v>0</v>
      </c>
      <c r="I55" s="133">
        <f t="shared" si="1"/>
        <v>0</v>
      </c>
      <c r="J55" s="133">
        <f t="shared" si="1"/>
        <v>0</v>
      </c>
      <c r="K55" s="133">
        <f t="shared" si="1"/>
        <v>0</v>
      </c>
      <c r="L55" s="133">
        <f t="shared" si="1"/>
        <v>0</v>
      </c>
      <c r="M55" s="133">
        <f t="shared" si="1"/>
        <v>0</v>
      </c>
      <c r="N55" s="133">
        <f t="shared" si="1"/>
        <v>0</v>
      </c>
      <c r="O55" s="133">
        <f t="shared" si="1"/>
        <v>0</v>
      </c>
      <c r="P55" s="133">
        <f t="shared" si="1"/>
        <v>0</v>
      </c>
      <c r="Q55" s="133">
        <f t="shared" si="1"/>
        <v>0</v>
      </c>
      <c r="R55" s="133">
        <f t="shared" si="1"/>
        <v>0</v>
      </c>
      <c r="S55" s="133">
        <f t="shared" si="1"/>
        <v>0</v>
      </c>
      <c r="T55" s="133">
        <f t="shared" si="1"/>
        <v>0</v>
      </c>
      <c r="U55" s="133">
        <f t="shared" si="1"/>
        <v>0</v>
      </c>
      <c r="V55" s="133">
        <f t="shared" si="1"/>
        <v>0</v>
      </c>
      <c r="W55" s="133">
        <f t="shared" si="1"/>
        <v>0</v>
      </c>
      <c r="X55" s="133">
        <f t="shared" si="1"/>
        <v>0</v>
      </c>
      <c r="Y55" s="133">
        <f t="shared" si="1"/>
        <v>0</v>
      </c>
      <c r="Z55" s="133">
        <f t="shared" si="1"/>
        <v>0</v>
      </c>
      <c r="AA55" s="133">
        <f t="shared" si="1"/>
        <v>0</v>
      </c>
      <c r="AB55" s="133">
        <f t="shared" si="1"/>
        <v>0</v>
      </c>
      <c r="AC55" s="133">
        <f t="shared" si="1"/>
        <v>0</v>
      </c>
      <c r="AD55" s="133">
        <f t="shared" si="1"/>
        <v>0</v>
      </c>
      <c r="AE55" s="133">
        <f t="shared" si="1"/>
        <v>0</v>
      </c>
      <c r="AF55" s="133">
        <f t="shared" si="1"/>
        <v>0</v>
      </c>
      <c r="AG55" s="133">
        <f t="shared" si="1"/>
        <v>0</v>
      </c>
      <c r="AH55" s="133">
        <f t="shared" si="1"/>
        <v>0</v>
      </c>
      <c r="AI55" s="133">
        <f t="shared" si="1"/>
        <v>0</v>
      </c>
      <c r="AJ55" s="133">
        <f t="shared" si="1"/>
        <v>0</v>
      </c>
      <c r="AK55" s="133">
        <f t="shared" si="1"/>
        <v>0</v>
      </c>
      <c r="AL55" s="133">
        <f t="shared" si="1"/>
        <v>0</v>
      </c>
      <c r="AM55" s="133">
        <f t="shared" si="1"/>
        <v>0</v>
      </c>
      <c r="AN55" s="133">
        <f t="shared" si="1"/>
        <v>0</v>
      </c>
      <c r="AO55" s="133">
        <f t="shared" si="1"/>
        <v>0</v>
      </c>
      <c r="AP55" s="133">
        <f t="shared" si="1"/>
        <v>0</v>
      </c>
      <c r="AQ55" s="133">
        <f t="shared" si="1"/>
        <v>0</v>
      </c>
    </row>
    <row r="56" spans="1:43" x14ac:dyDescent="0.2">
      <c r="A56" s="105" t="s">
        <v>95</v>
      </c>
      <c r="B56" s="133">
        <f t="shared" si="0"/>
        <v>643224059624.63416</v>
      </c>
      <c r="C56" s="133">
        <f t="shared" si="1"/>
        <v>635902582634.81799</v>
      </c>
      <c r="D56" s="133">
        <f t="shared" si="1"/>
        <v>730952845750.62634</v>
      </c>
      <c r="E56" s="133">
        <f t="shared" si="1"/>
        <v>738812649842.60608</v>
      </c>
      <c r="F56" s="133">
        <f t="shared" si="1"/>
        <v>742548570184.20349</v>
      </c>
      <c r="G56" s="133">
        <f t="shared" si="1"/>
        <v>752463952697.90369</v>
      </c>
      <c r="H56" s="133">
        <f t="shared" si="1"/>
        <v>766656156950.35535</v>
      </c>
      <c r="I56" s="133">
        <f t="shared" si="1"/>
        <v>783360410532.7627</v>
      </c>
      <c r="J56" s="133">
        <f t="shared" si="1"/>
        <v>801481123041.53931</v>
      </c>
      <c r="K56" s="133">
        <f t="shared" si="1"/>
        <v>820027564899.79956</v>
      </c>
      <c r="L56" s="133">
        <f t="shared" ref="L56:AQ63" si="2">SUMIFS(L$2:L$44,$AR$2:$AR$44,$A56)</f>
        <v>837914809917.68347</v>
      </c>
      <c r="M56" s="133">
        <f t="shared" si="2"/>
        <v>853965511146.11682</v>
      </c>
      <c r="N56" s="133">
        <f t="shared" si="2"/>
        <v>867154810620.34692</v>
      </c>
      <c r="O56" s="133">
        <f t="shared" si="2"/>
        <v>877347405647.25159</v>
      </c>
      <c r="P56" s="133">
        <f t="shared" si="2"/>
        <v>884671469889.30823</v>
      </c>
      <c r="Q56" s="133">
        <f t="shared" si="2"/>
        <v>889292704467.90491</v>
      </c>
      <c r="R56" s="133">
        <f t="shared" si="2"/>
        <v>891408014423.89197</v>
      </c>
      <c r="S56" s="133">
        <f t="shared" si="2"/>
        <v>891229173071.05872</v>
      </c>
      <c r="T56" s="133">
        <f t="shared" si="2"/>
        <v>888946933264.28796</v>
      </c>
      <c r="U56" s="133">
        <f t="shared" si="2"/>
        <v>884756028319.82141</v>
      </c>
      <c r="V56" s="133">
        <f t="shared" si="2"/>
        <v>878860907848.6825</v>
      </c>
      <c r="W56" s="133">
        <f t="shared" si="2"/>
        <v>871471836957.27844</v>
      </c>
      <c r="X56" s="133">
        <f t="shared" si="2"/>
        <v>862801375632.3009</v>
      </c>
      <c r="Y56" s="133">
        <f t="shared" si="2"/>
        <v>853061287344.03406</v>
      </c>
      <c r="Z56" s="133">
        <f t="shared" si="2"/>
        <v>842459906391.25159</v>
      </c>
      <c r="AA56" s="133">
        <f t="shared" si="2"/>
        <v>831199976244.77991</v>
      </c>
      <c r="AB56" s="133">
        <f t="shared" si="2"/>
        <v>819476956499.69263</v>
      </c>
      <c r="AC56" s="133">
        <f t="shared" si="2"/>
        <v>807477784206.87378</v>
      </c>
      <c r="AD56" s="133">
        <f t="shared" si="2"/>
        <v>795380066356.24329</v>
      </c>
      <c r="AE56" s="133">
        <f t="shared" si="2"/>
        <v>783351674035.65503</v>
      </c>
      <c r="AF56" s="133">
        <f t="shared" si="2"/>
        <v>771550705108.64478</v>
      </c>
      <c r="AG56" s="133">
        <f t="shared" si="2"/>
        <v>760125780900.96448</v>
      </c>
      <c r="AH56" s="133">
        <f t="shared" si="2"/>
        <v>749216643088.35632</v>
      </c>
      <c r="AI56" s="133">
        <f t="shared" si="2"/>
        <v>738955019461.83252</v>
      </c>
      <c r="AJ56" s="133">
        <f t="shared" si="2"/>
        <v>729465731253.59827</v>
      </c>
      <c r="AK56" s="133">
        <f t="shared" si="2"/>
        <v>720868020014.08386</v>
      </c>
      <c r="AL56" s="133">
        <f t="shared" si="2"/>
        <v>713277078465.11499</v>
      </c>
      <c r="AM56" s="133">
        <f t="shared" si="2"/>
        <v>706805777204.59229</v>
      </c>
      <c r="AN56" s="133">
        <f t="shared" si="2"/>
        <v>701566587564.32385</v>
      </c>
      <c r="AO56" s="133">
        <f t="shared" si="2"/>
        <v>697673710366.86951</v>
      </c>
      <c r="AP56" s="133">
        <f t="shared" si="2"/>
        <v>695245430923.75635</v>
      </c>
      <c r="AQ56" s="133">
        <f t="shared" si="2"/>
        <v>694406732606.04895</v>
      </c>
    </row>
    <row r="57" spans="1:43" x14ac:dyDescent="0.2">
      <c r="A57" s="105" t="s">
        <v>96</v>
      </c>
      <c r="B57" s="133">
        <f t="shared" si="0"/>
        <v>200663916036.7449</v>
      </c>
      <c r="C57" s="133">
        <f t="shared" ref="C57:AP68" si="3">SUMIFS(C$2:C$44,$AR$2:$AR$44,$A57)</f>
        <v>190770774790.44543</v>
      </c>
      <c r="D57" s="133">
        <f t="shared" si="3"/>
        <v>228224135806.37778</v>
      </c>
      <c r="E57" s="133">
        <f t="shared" si="3"/>
        <v>225809603880.20444</v>
      </c>
      <c r="F57" s="133">
        <f t="shared" si="3"/>
        <v>227870214875.32077</v>
      </c>
      <c r="G57" s="133">
        <f t="shared" si="3"/>
        <v>233136250417.48477</v>
      </c>
      <c r="H57" s="133">
        <f t="shared" si="3"/>
        <v>240236684337.80167</v>
      </c>
      <c r="I57" s="133">
        <f t="shared" si="3"/>
        <v>247926927906.41397</v>
      </c>
      <c r="J57" s="133">
        <f t="shared" si="3"/>
        <v>255787976414.52167</v>
      </c>
      <c r="K57" s="133">
        <f t="shared" si="3"/>
        <v>263598665672.45081</v>
      </c>
      <c r="L57" s="133">
        <f t="shared" si="2"/>
        <v>271111252994.64352</v>
      </c>
      <c r="M57" s="133">
        <f t="shared" si="2"/>
        <v>278053097222.94659</v>
      </c>
      <c r="N57" s="133">
        <f t="shared" si="2"/>
        <v>284183837867.45526</v>
      </c>
      <c r="O57" s="133">
        <f t="shared" si="2"/>
        <v>289468958977.91742</v>
      </c>
      <c r="P57" s="133">
        <f t="shared" si="2"/>
        <v>293938273326.12219</v>
      </c>
      <c r="Q57" s="133">
        <f t="shared" si="2"/>
        <v>297633850127.32147</v>
      </c>
      <c r="R57" s="133">
        <f t="shared" si="2"/>
        <v>300608377274.81982</v>
      </c>
      <c r="S57" s="133">
        <f t="shared" si="2"/>
        <v>302917231812.39294</v>
      </c>
      <c r="T57" s="133">
        <f t="shared" si="2"/>
        <v>304597796285.21838</v>
      </c>
      <c r="U57" s="133">
        <f t="shared" si="2"/>
        <v>305686449020.48877</v>
      </c>
      <c r="V57" s="133">
        <f t="shared" si="2"/>
        <v>306223872799.84167</v>
      </c>
      <c r="W57" s="133">
        <f t="shared" si="2"/>
        <v>306254236474.22546</v>
      </c>
      <c r="X57" s="133">
        <f t="shared" si="2"/>
        <v>305824407729.82605</v>
      </c>
      <c r="Y57" s="133">
        <f t="shared" si="2"/>
        <v>304983212391.18628</v>
      </c>
      <c r="Z57" s="133">
        <f t="shared" si="2"/>
        <v>303780752670.35559</v>
      </c>
      <c r="AA57" s="133">
        <f t="shared" si="2"/>
        <v>302267793860.52496</v>
      </c>
      <c r="AB57" s="133">
        <f t="shared" si="2"/>
        <v>300495226228.8681</v>
      </c>
      <c r="AC57" s="133">
        <f t="shared" si="2"/>
        <v>298513606364.23938</v>
      </c>
      <c r="AD57" s="133">
        <f t="shared" si="2"/>
        <v>296372780037.65076</v>
      </c>
      <c r="AE57" s="133">
        <f t="shared" si="2"/>
        <v>294121586773.97418</v>
      </c>
      <c r="AF57" s="133">
        <f t="shared" si="2"/>
        <v>291807644831.80829</v>
      </c>
      <c r="AG57" s="133">
        <f t="shared" si="2"/>
        <v>289477214149.8241</v>
      </c>
      <c r="AH57" s="133">
        <f t="shared" si="2"/>
        <v>287175134035.80054</v>
      </c>
      <c r="AI57" s="133">
        <f t="shared" si="2"/>
        <v>284944831934.07184</v>
      </c>
      <c r="AJ57" s="133">
        <f t="shared" si="2"/>
        <v>282828399488.12628</v>
      </c>
      <c r="AK57" s="133">
        <f t="shared" si="2"/>
        <v>280866732295.02374</v>
      </c>
      <c r="AL57" s="133">
        <f t="shared" si="2"/>
        <v>279099730204.78589</v>
      </c>
      <c r="AM57" s="133">
        <f t="shared" si="2"/>
        <v>277566555731.27588</v>
      </c>
      <c r="AN57" s="133">
        <f t="shared" si="2"/>
        <v>276305949096.42212</v>
      </c>
      <c r="AO57" s="133">
        <f t="shared" si="2"/>
        <v>275356599619.02002</v>
      </c>
      <c r="AP57" s="133">
        <f t="shared" si="2"/>
        <v>274757574583.47247</v>
      </c>
      <c r="AQ57" s="133">
        <f t="shared" si="2"/>
        <v>274548808394.27939</v>
      </c>
    </row>
    <row r="58" spans="1:43" x14ac:dyDescent="0.2">
      <c r="A58" s="105" t="s">
        <v>97</v>
      </c>
      <c r="B58" s="133">
        <f t="shared" si="0"/>
        <v>4480085526705162.5</v>
      </c>
      <c r="C58" s="133">
        <f t="shared" si="3"/>
        <v>5862312236518565</v>
      </c>
      <c r="D58" s="133">
        <f t="shared" si="3"/>
        <v>6141205212973551</v>
      </c>
      <c r="E58" s="133">
        <f t="shared" si="3"/>
        <v>6550248245107531</v>
      </c>
      <c r="F58" s="133">
        <f t="shared" si="3"/>
        <v>6959291277241510</v>
      </c>
      <c r="G58" s="133">
        <f t="shared" si="3"/>
        <v>7340445011729989</v>
      </c>
      <c r="H58" s="133">
        <f t="shared" si="3"/>
        <v>7721598746218469</v>
      </c>
      <c r="I58" s="133">
        <f t="shared" si="3"/>
        <v>7893188671888069</v>
      </c>
      <c r="J58" s="133">
        <f t="shared" si="3"/>
        <v>8064778597557668</v>
      </c>
      <c r="K58" s="133">
        <f t="shared" si="3"/>
        <v>8236368523227269</v>
      </c>
      <c r="L58" s="133">
        <f t="shared" si="2"/>
        <v>8407958448896866</v>
      </c>
      <c r="M58" s="133">
        <f t="shared" si="2"/>
        <v>8579548374566466</v>
      </c>
      <c r="N58" s="133">
        <f t="shared" si="2"/>
        <v>8591805224740492</v>
      </c>
      <c r="O58" s="133">
        <f t="shared" si="2"/>
        <v>8604062074914520</v>
      </c>
      <c r="P58" s="133">
        <f t="shared" si="2"/>
        <v>8616318925088544</v>
      </c>
      <c r="Q58" s="133">
        <f t="shared" si="2"/>
        <v>8628575775262571</v>
      </c>
      <c r="R58" s="133">
        <f t="shared" si="2"/>
        <v>8640832625436596</v>
      </c>
      <c r="S58" s="133">
        <f t="shared" si="2"/>
        <v>8542781443004082</v>
      </c>
      <c r="T58" s="133">
        <f t="shared" si="2"/>
        <v>8444730260571567</v>
      </c>
      <c r="U58" s="133">
        <f t="shared" si="2"/>
        <v>8346679078139050</v>
      </c>
      <c r="V58" s="133">
        <f t="shared" si="2"/>
        <v>8248627895706535</v>
      </c>
      <c r="W58" s="133">
        <f t="shared" si="2"/>
        <v>8150576713274020</v>
      </c>
      <c r="X58" s="133">
        <f t="shared" si="2"/>
        <v>7966729992263116</v>
      </c>
      <c r="Y58" s="133">
        <f t="shared" si="2"/>
        <v>7782883271252215</v>
      </c>
      <c r="Z58" s="133">
        <f t="shared" si="2"/>
        <v>7599036550241310</v>
      </c>
      <c r="AA58" s="133">
        <f t="shared" si="2"/>
        <v>7415189829230407</v>
      </c>
      <c r="AB58" s="133">
        <f t="shared" si="2"/>
        <v>7231343108219503</v>
      </c>
      <c r="AC58" s="133">
        <f t="shared" si="2"/>
        <v>7047496387208599</v>
      </c>
      <c r="AD58" s="133">
        <f t="shared" si="2"/>
        <v>6863649666197697</v>
      </c>
      <c r="AE58" s="133">
        <f t="shared" si="2"/>
        <v>6679802945186794</v>
      </c>
      <c r="AF58" s="133">
        <f t="shared" si="2"/>
        <v>6495956224175892</v>
      </c>
      <c r="AG58" s="133">
        <f t="shared" si="2"/>
        <v>6312109503164989</v>
      </c>
      <c r="AH58" s="133">
        <f t="shared" si="2"/>
        <v>6152775331014963</v>
      </c>
      <c r="AI58" s="133">
        <f t="shared" si="2"/>
        <v>5993441158864937</v>
      </c>
      <c r="AJ58" s="133">
        <f t="shared" si="2"/>
        <v>5834106986714911</v>
      </c>
      <c r="AK58" s="133">
        <f t="shared" si="2"/>
        <v>5674772814564885</v>
      </c>
      <c r="AL58" s="133">
        <f t="shared" si="2"/>
        <v>5515438642414859</v>
      </c>
      <c r="AM58" s="133">
        <f t="shared" si="2"/>
        <v>5348100607810977</v>
      </c>
      <c r="AN58" s="133">
        <f t="shared" si="2"/>
        <v>5180762573207095</v>
      </c>
      <c r="AO58" s="133">
        <f t="shared" si="2"/>
        <v>5013424538603213</v>
      </c>
      <c r="AP58" s="133">
        <f t="shared" si="2"/>
        <v>4846086503999331</v>
      </c>
      <c r="AQ58" s="133">
        <f t="shared" si="2"/>
        <v>4678748469395448</v>
      </c>
    </row>
    <row r="59" spans="1:43" x14ac:dyDescent="0.2">
      <c r="A59" s="105" t="s">
        <v>98</v>
      </c>
      <c r="B59" s="133">
        <f t="shared" si="0"/>
        <v>344721456396993.31</v>
      </c>
      <c r="C59" s="133">
        <f t="shared" si="3"/>
        <v>467290421363691.75</v>
      </c>
      <c r="D59" s="133">
        <f t="shared" si="3"/>
        <v>497543257038049.44</v>
      </c>
      <c r="E59" s="133">
        <f t="shared" si="3"/>
        <v>547964649828645.63</v>
      </c>
      <c r="F59" s="133">
        <f t="shared" si="3"/>
        <v>592335475484370.25</v>
      </c>
      <c r="G59" s="133">
        <f t="shared" si="3"/>
        <v>630655734005223.5</v>
      </c>
      <c r="H59" s="133">
        <f t="shared" si="3"/>
        <v>668975992526076.5</v>
      </c>
      <c r="I59" s="133">
        <f t="shared" si="3"/>
        <v>693339173496199.63</v>
      </c>
      <c r="J59" s="133">
        <f t="shared" si="3"/>
        <v>717702354466322.63</v>
      </c>
      <c r="K59" s="133">
        <f t="shared" si="3"/>
        <v>742065535436445.88</v>
      </c>
      <c r="L59" s="133">
        <f t="shared" si="2"/>
        <v>766428716406569</v>
      </c>
      <c r="M59" s="133">
        <f t="shared" si="2"/>
        <v>790791897376692.25</v>
      </c>
      <c r="N59" s="133">
        <f t="shared" si="2"/>
        <v>804783591591037.25</v>
      </c>
      <c r="O59" s="133">
        <f t="shared" si="2"/>
        <v>818775285805382.38</v>
      </c>
      <c r="P59" s="133">
        <f t="shared" si="2"/>
        <v>832766980019727.5</v>
      </c>
      <c r="Q59" s="133">
        <f t="shared" si="2"/>
        <v>846758674234072.5</v>
      </c>
      <c r="R59" s="133">
        <f t="shared" si="2"/>
        <v>860750368448417.63</v>
      </c>
      <c r="S59" s="133">
        <f t="shared" si="2"/>
        <v>868036828539649.63</v>
      </c>
      <c r="T59" s="133">
        <f t="shared" si="2"/>
        <v>875323288630881.5</v>
      </c>
      <c r="U59" s="133">
        <f t="shared" si="2"/>
        <v>882609748722113.38</v>
      </c>
      <c r="V59" s="133">
        <f t="shared" si="2"/>
        <v>889896208813345.25</v>
      </c>
      <c r="W59" s="133">
        <f t="shared" si="2"/>
        <v>897182668904576.88</v>
      </c>
      <c r="X59" s="133">
        <f t="shared" si="2"/>
        <v>900479805305540.5</v>
      </c>
      <c r="Y59" s="133">
        <f t="shared" si="2"/>
        <v>903776941706503.88</v>
      </c>
      <c r="Z59" s="133">
        <f t="shared" si="2"/>
        <v>907074078107467.25</v>
      </c>
      <c r="AA59" s="133">
        <f t="shared" si="2"/>
        <v>910371214508430.75</v>
      </c>
      <c r="AB59" s="133">
        <f t="shared" si="2"/>
        <v>913668350909394.38</v>
      </c>
      <c r="AC59" s="133">
        <f t="shared" si="2"/>
        <v>913540783131976.13</v>
      </c>
      <c r="AD59" s="133">
        <f t="shared" si="2"/>
        <v>913413215354557.88</v>
      </c>
      <c r="AE59" s="133">
        <f t="shared" si="2"/>
        <v>913285647577139.63</v>
      </c>
      <c r="AF59" s="133">
        <f t="shared" si="2"/>
        <v>913158079799721.38</v>
      </c>
      <c r="AG59" s="133">
        <f t="shared" si="2"/>
        <v>913030512022303.25</v>
      </c>
      <c r="AH59" s="133">
        <f t="shared" si="2"/>
        <v>909791498218151.5</v>
      </c>
      <c r="AI59" s="133">
        <f t="shared" si="2"/>
        <v>906552484414000</v>
      </c>
      <c r="AJ59" s="133">
        <f t="shared" si="2"/>
        <v>903313470609848.38</v>
      </c>
      <c r="AK59" s="133">
        <f t="shared" si="2"/>
        <v>900074456805696.75</v>
      </c>
      <c r="AL59" s="133">
        <f t="shared" si="2"/>
        <v>896835443001545.13</v>
      </c>
      <c r="AM59" s="133">
        <f t="shared" si="2"/>
        <v>893024638715770.25</v>
      </c>
      <c r="AN59" s="133">
        <f t="shared" si="2"/>
        <v>889213834429995.5</v>
      </c>
      <c r="AO59" s="133">
        <f t="shared" si="2"/>
        <v>885403030144220.75</v>
      </c>
      <c r="AP59" s="133">
        <f t="shared" si="2"/>
        <v>881592225858446</v>
      </c>
      <c r="AQ59" s="133">
        <f t="shared" si="2"/>
        <v>877781421572671.13</v>
      </c>
    </row>
    <row r="60" spans="1:43" x14ac:dyDescent="0.2">
      <c r="A60" s="105" t="s">
        <v>99</v>
      </c>
      <c r="B60" s="133">
        <f t="shared" si="0"/>
        <v>0</v>
      </c>
      <c r="C60" s="133">
        <f t="shared" si="3"/>
        <v>0</v>
      </c>
      <c r="D60" s="133">
        <f t="shared" si="3"/>
        <v>0</v>
      </c>
      <c r="E60" s="133">
        <f t="shared" si="3"/>
        <v>0</v>
      </c>
      <c r="F60" s="133">
        <f t="shared" si="3"/>
        <v>0</v>
      </c>
      <c r="G60" s="133">
        <f t="shared" si="3"/>
        <v>0</v>
      </c>
      <c r="H60" s="133">
        <f t="shared" si="3"/>
        <v>0</v>
      </c>
      <c r="I60" s="133">
        <f t="shared" si="3"/>
        <v>0</v>
      </c>
      <c r="J60" s="133">
        <f t="shared" si="3"/>
        <v>0</v>
      </c>
      <c r="K60" s="133">
        <f t="shared" si="3"/>
        <v>0</v>
      </c>
      <c r="L60" s="133">
        <f t="shared" si="2"/>
        <v>0</v>
      </c>
      <c r="M60" s="133">
        <f t="shared" si="2"/>
        <v>0</v>
      </c>
      <c r="N60" s="133">
        <f t="shared" si="2"/>
        <v>0</v>
      </c>
      <c r="O60" s="133">
        <f t="shared" si="2"/>
        <v>0</v>
      </c>
      <c r="P60" s="133">
        <f t="shared" si="2"/>
        <v>0</v>
      </c>
      <c r="Q60" s="133">
        <f t="shared" si="2"/>
        <v>0</v>
      </c>
      <c r="R60" s="133">
        <f t="shared" si="2"/>
        <v>0</v>
      </c>
      <c r="S60" s="133">
        <f t="shared" si="2"/>
        <v>0</v>
      </c>
      <c r="T60" s="133">
        <f t="shared" si="2"/>
        <v>0</v>
      </c>
      <c r="U60" s="133">
        <f t="shared" si="2"/>
        <v>0</v>
      </c>
      <c r="V60" s="133">
        <f t="shared" si="2"/>
        <v>0</v>
      </c>
      <c r="W60" s="133">
        <f t="shared" si="2"/>
        <v>0</v>
      </c>
      <c r="X60" s="133">
        <f t="shared" si="2"/>
        <v>0</v>
      </c>
      <c r="Y60" s="133">
        <f t="shared" si="2"/>
        <v>0</v>
      </c>
      <c r="Z60" s="133">
        <f t="shared" si="2"/>
        <v>0</v>
      </c>
      <c r="AA60" s="133">
        <f t="shared" si="2"/>
        <v>0</v>
      </c>
      <c r="AB60" s="133">
        <f t="shared" si="2"/>
        <v>0</v>
      </c>
      <c r="AC60" s="133">
        <f t="shared" si="2"/>
        <v>0</v>
      </c>
      <c r="AD60" s="133">
        <f t="shared" si="2"/>
        <v>0</v>
      </c>
      <c r="AE60" s="133">
        <f t="shared" si="2"/>
        <v>0</v>
      </c>
      <c r="AF60" s="133">
        <f t="shared" si="2"/>
        <v>0</v>
      </c>
      <c r="AG60" s="133">
        <f t="shared" si="2"/>
        <v>0</v>
      </c>
      <c r="AH60" s="133">
        <f t="shared" si="2"/>
        <v>0</v>
      </c>
      <c r="AI60" s="133">
        <f t="shared" si="2"/>
        <v>0</v>
      </c>
      <c r="AJ60" s="133">
        <f t="shared" si="2"/>
        <v>0</v>
      </c>
      <c r="AK60" s="133">
        <f t="shared" si="2"/>
        <v>0</v>
      </c>
      <c r="AL60" s="133">
        <f t="shared" si="2"/>
        <v>0</v>
      </c>
      <c r="AM60" s="133">
        <f t="shared" si="2"/>
        <v>0</v>
      </c>
      <c r="AN60" s="133">
        <f t="shared" si="2"/>
        <v>0</v>
      </c>
      <c r="AO60" s="133">
        <f t="shared" si="2"/>
        <v>0</v>
      </c>
      <c r="AP60" s="133">
        <f t="shared" si="2"/>
        <v>0</v>
      </c>
      <c r="AQ60" s="133">
        <f t="shared" si="2"/>
        <v>0</v>
      </c>
    </row>
    <row r="61" spans="1:43" x14ac:dyDescent="0.2">
      <c r="A61" s="105" t="s">
        <v>100</v>
      </c>
      <c r="B61" s="133">
        <f t="shared" si="0"/>
        <v>0</v>
      </c>
      <c r="C61" s="133">
        <f t="shared" si="3"/>
        <v>0</v>
      </c>
      <c r="D61" s="133">
        <f t="shared" si="3"/>
        <v>0</v>
      </c>
      <c r="E61" s="133">
        <f t="shared" si="3"/>
        <v>0</v>
      </c>
      <c r="F61" s="133">
        <f t="shared" si="3"/>
        <v>0</v>
      </c>
      <c r="G61" s="133">
        <f t="shared" si="3"/>
        <v>0</v>
      </c>
      <c r="H61" s="133">
        <f t="shared" si="3"/>
        <v>0</v>
      </c>
      <c r="I61" s="133">
        <f t="shared" si="3"/>
        <v>0</v>
      </c>
      <c r="J61" s="133">
        <f t="shared" si="3"/>
        <v>0</v>
      </c>
      <c r="K61" s="133">
        <f t="shared" si="3"/>
        <v>0</v>
      </c>
      <c r="L61" s="133">
        <f t="shared" si="2"/>
        <v>0</v>
      </c>
      <c r="M61" s="133">
        <f t="shared" si="2"/>
        <v>0</v>
      </c>
      <c r="N61" s="133">
        <f t="shared" si="2"/>
        <v>0</v>
      </c>
      <c r="O61" s="133">
        <f t="shared" si="2"/>
        <v>0</v>
      </c>
      <c r="P61" s="133">
        <f t="shared" si="2"/>
        <v>0</v>
      </c>
      <c r="Q61" s="133">
        <f t="shared" si="2"/>
        <v>0</v>
      </c>
      <c r="R61" s="133">
        <f t="shared" si="2"/>
        <v>0</v>
      </c>
      <c r="S61" s="133">
        <f t="shared" si="2"/>
        <v>0</v>
      </c>
      <c r="T61" s="133">
        <f t="shared" si="2"/>
        <v>0</v>
      </c>
      <c r="U61" s="133">
        <f t="shared" si="2"/>
        <v>0</v>
      </c>
      <c r="V61" s="133">
        <f t="shared" si="2"/>
        <v>0</v>
      </c>
      <c r="W61" s="133">
        <f t="shared" si="2"/>
        <v>0</v>
      </c>
      <c r="X61" s="133">
        <f t="shared" si="2"/>
        <v>0</v>
      </c>
      <c r="Y61" s="133">
        <f t="shared" si="2"/>
        <v>0</v>
      </c>
      <c r="Z61" s="133">
        <f t="shared" si="2"/>
        <v>0</v>
      </c>
      <c r="AA61" s="133">
        <f t="shared" si="2"/>
        <v>0</v>
      </c>
      <c r="AB61" s="133">
        <f t="shared" si="2"/>
        <v>0</v>
      </c>
      <c r="AC61" s="133">
        <f t="shared" si="2"/>
        <v>0</v>
      </c>
      <c r="AD61" s="133">
        <f t="shared" si="2"/>
        <v>0</v>
      </c>
      <c r="AE61" s="133">
        <f t="shared" si="2"/>
        <v>0</v>
      </c>
      <c r="AF61" s="133">
        <f t="shared" si="2"/>
        <v>0</v>
      </c>
      <c r="AG61" s="133">
        <f t="shared" si="2"/>
        <v>0</v>
      </c>
      <c r="AH61" s="133">
        <f t="shared" si="2"/>
        <v>0</v>
      </c>
      <c r="AI61" s="133">
        <f t="shared" si="2"/>
        <v>0</v>
      </c>
      <c r="AJ61" s="133">
        <f t="shared" si="2"/>
        <v>0</v>
      </c>
      <c r="AK61" s="133">
        <f t="shared" si="2"/>
        <v>0</v>
      </c>
      <c r="AL61" s="133">
        <f t="shared" si="2"/>
        <v>0</v>
      </c>
      <c r="AM61" s="133">
        <f t="shared" si="2"/>
        <v>0</v>
      </c>
      <c r="AN61" s="133">
        <f t="shared" si="2"/>
        <v>0</v>
      </c>
      <c r="AO61" s="133">
        <f t="shared" si="2"/>
        <v>0</v>
      </c>
      <c r="AP61" s="133">
        <f t="shared" si="2"/>
        <v>0</v>
      </c>
      <c r="AQ61" s="133">
        <f t="shared" si="2"/>
        <v>0</v>
      </c>
    </row>
    <row r="62" spans="1:43" x14ac:dyDescent="0.2">
      <c r="A62" s="105" t="s">
        <v>101</v>
      </c>
      <c r="B62" s="133">
        <f t="shared" si="0"/>
        <v>673114400699090.25</v>
      </c>
      <c r="C62" s="133">
        <f t="shared" si="3"/>
        <v>737092666943227.75</v>
      </c>
      <c r="D62" s="133">
        <f t="shared" si="3"/>
        <v>745028201266164.75</v>
      </c>
      <c r="E62" s="133">
        <f t="shared" si="3"/>
        <v>756666984939805.63</v>
      </c>
      <c r="F62" s="133">
        <f t="shared" si="3"/>
        <v>768305768613446.38</v>
      </c>
      <c r="G62" s="133">
        <f t="shared" si="3"/>
        <v>779150998854793.5</v>
      </c>
      <c r="H62" s="133">
        <f t="shared" si="3"/>
        <v>789996229096140.63</v>
      </c>
      <c r="I62" s="133">
        <f t="shared" si="3"/>
        <v>800012692187795.88</v>
      </c>
      <c r="J62" s="133">
        <f t="shared" si="3"/>
        <v>810029155279450.88</v>
      </c>
      <c r="K62" s="133">
        <f t="shared" si="3"/>
        <v>820045618371105.88</v>
      </c>
      <c r="L62" s="133">
        <f t="shared" si="2"/>
        <v>830062081462761.13</v>
      </c>
      <c r="M62" s="133">
        <f t="shared" si="2"/>
        <v>840078544554416.25</v>
      </c>
      <c r="N62" s="133">
        <f t="shared" si="2"/>
        <v>830571518283393.25</v>
      </c>
      <c r="O62" s="133">
        <f t="shared" si="2"/>
        <v>821064492012370.13</v>
      </c>
      <c r="P62" s="133">
        <f t="shared" si="2"/>
        <v>811557465741347.25</v>
      </c>
      <c r="Q62" s="133">
        <f t="shared" si="2"/>
        <v>802050439470324.13</v>
      </c>
      <c r="R62" s="133">
        <f t="shared" si="2"/>
        <v>792543413199301.13</v>
      </c>
      <c r="S62" s="133">
        <f t="shared" si="2"/>
        <v>778973197600434.75</v>
      </c>
      <c r="T62" s="133">
        <f t="shared" si="2"/>
        <v>765402982001568.38</v>
      </c>
      <c r="U62" s="133">
        <f t="shared" si="2"/>
        <v>751832766402701.75</v>
      </c>
      <c r="V62" s="133">
        <f t="shared" si="2"/>
        <v>738262550803835.38</v>
      </c>
      <c r="W62" s="133">
        <f t="shared" si="2"/>
        <v>724692335204969</v>
      </c>
      <c r="X62" s="133">
        <f t="shared" si="2"/>
        <v>706081894443520.38</v>
      </c>
      <c r="Y62" s="133">
        <f t="shared" si="2"/>
        <v>687471453682071.75</v>
      </c>
      <c r="Z62" s="133">
        <f t="shared" si="2"/>
        <v>668861012920623.13</v>
      </c>
      <c r="AA62" s="133">
        <f t="shared" si="2"/>
        <v>650250572159174.38</v>
      </c>
      <c r="AB62" s="133">
        <f t="shared" si="2"/>
        <v>631640131397725.75</v>
      </c>
      <c r="AC62" s="133">
        <f t="shared" si="2"/>
        <v>617270075379992.5</v>
      </c>
      <c r="AD62" s="133">
        <f t="shared" si="2"/>
        <v>602900019362259.25</v>
      </c>
      <c r="AE62" s="133">
        <f t="shared" si="2"/>
        <v>588529963344526.13</v>
      </c>
      <c r="AF62" s="133">
        <f t="shared" si="2"/>
        <v>574159907326792.88</v>
      </c>
      <c r="AG62" s="133">
        <f t="shared" si="2"/>
        <v>559789851309059.69</v>
      </c>
      <c r="AH62" s="133">
        <f t="shared" si="2"/>
        <v>551146652690412.81</v>
      </c>
      <c r="AI62" s="133">
        <f t="shared" si="2"/>
        <v>542503454071765.88</v>
      </c>
      <c r="AJ62" s="133">
        <f t="shared" si="2"/>
        <v>533860255453119</v>
      </c>
      <c r="AK62" s="133">
        <f t="shared" si="2"/>
        <v>525217056834472.19</v>
      </c>
      <c r="AL62" s="133">
        <f t="shared" si="2"/>
        <v>516573858215825.31</v>
      </c>
      <c r="AM62" s="133">
        <f t="shared" si="2"/>
        <v>512258536191927.81</v>
      </c>
      <c r="AN62" s="133">
        <f t="shared" si="2"/>
        <v>507943214168030.31</v>
      </c>
      <c r="AO62" s="133">
        <f t="shared" si="2"/>
        <v>503627892144132.81</v>
      </c>
      <c r="AP62" s="133">
        <f t="shared" si="2"/>
        <v>499312570120235.38</v>
      </c>
      <c r="AQ62" s="133">
        <f t="shared" si="2"/>
        <v>494997248096337.75</v>
      </c>
    </row>
    <row r="63" spans="1:43" x14ac:dyDescent="0.2">
      <c r="A63" s="105" t="s">
        <v>102</v>
      </c>
      <c r="B63" s="133">
        <f t="shared" si="0"/>
        <v>0</v>
      </c>
      <c r="C63" s="133">
        <f t="shared" si="3"/>
        <v>0</v>
      </c>
      <c r="D63" s="133">
        <f t="shared" si="3"/>
        <v>0</v>
      </c>
      <c r="E63" s="133">
        <f t="shared" si="3"/>
        <v>0</v>
      </c>
      <c r="F63" s="133">
        <f t="shared" si="3"/>
        <v>0</v>
      </c>
      <c r="G63" s="133">
        <f t="shared" si="3"/>
        <v>0</v>
      </c>
      <c r="H63" s="133">
        <f t="shared" si="3"/>
        <v>0</v>
      </c>
      <c r="I63" s="133">
        <f t="shared" si="3"/>
        <v>0</v>
      </c>
      <c r="J63" s="133">
        <f t="shared" si="3"/>
        <v>0</v>
      </c>
      <c r="K63" s="133">
        <f t="shared" si="3"/>
        <v>0</v>
      </c>
      <c r="L63" s="133">
        <f t="shared" si="2"/>
        <v>0</v>
      </c>
      <c r="M63" s="133">
        <f t="shared" si="2"/>
        <v>0</v>
      </c>
      <c r="N63" s="133">
        <f t="shared" si="2"/>
        <v>0</v>
      </c>
      <c r="O63" s="133">
        <f t="shared" si="2"/>
        <v>0</v>
      </c>
      <c r="P63" s="133">
        <f t="shared" si="2"/>
        <v>0</v>
      </c>
      <c r="Q63" s="133">
        <f t="shared" si="2"/>
        <v>0</v>
      </c>
      <c r="R63" s="133">
        <f t="shared" si="2"/>
        <v>0</v>
      </c>
      <c r="S63" s="133">
        <f t="shared" si="2"/>
        <v>0</v>
      </c>
      <c r="T63" s="133">
        <f t="shared" si="2"/>
        <v>0</v>
      </c>
      <c r="U63" s="133">
        <f t="shared" si="2"/>
        <v>0</v>
      </c>
      <c r="V63" s="133">
        <f t="shared" si="2"/>
        <v>0</v>
      </c>
      <c r="W63" s="133">
        <f t="shared" si="2"/>
        <v>0</v>
      </c>
      <c r="X63" s="133">
        <f t="shared" si="2"/>
        <v>0</v>
      </c>
      <c r="Y63" s="133">
        <f t="shared" si="2"/>
        <v>0</v>
      </c>
      <c r="Z63" s="133">
        <f t="shared" si="2"/>
        <v>0</v>
      </c>
      <c r="AA63" s="133">
        <f t="shared" si="2"/>
        <v>0</v>
      </c>
      <c r="AB63" s="133">
        <f t="shared" si="2"/>
        <v>0</v>
      </c>
      <c r="AC63" s="133">
        <f t="shared" si="2"/>
        <v>0</v>
      </c>
      <c r="AD63" s="133">
        <f t="shared" si="2"/>
        <v>0</v>
      </c>
      <c r="AE63" s="133">
        <f t="shared" si="2"/>
        <v>0</v>
      </c>
      <c r="AF63" s="133">
        <f t="shared" si="2"/>
        <v>0</v>
      </c>
      <c r="AG63" s="133">
        <f t="shared" si="2"/>
        <v>0</v>
      </c>
      <c r="AH63" s="133">
        <f t="shared" si="2"/>
        <v>0</v>
      </c>
      <c r="AI63" s="133">
        <f t="shared" si="2"/>
        <v>0</v>
      </c>
      <c r="AJ63" s="133">
        <f t="shared" si="2"/>
        <v>0</v>
      </c>
      <c r="AK63" s="133">
        <f t="shared" si="2"/>
        <v>0</v>
      </c>
      <c r="AL63" s="133">
        <f t="shared" si="2"/>
        <v>0</v>
      </c>
      <c r="AM63" s="133">
        <f t="shared" si="2"/>
        <v>0</v>
      </c>
      <c r="AN63" s="133">
        <f t="shared" si="2"/>
        <v>0</v>
      </c>
      <c r="AO63" s="133">
        <f t="shared" si="2"/>
        <v>0</v>
      </c>
      <c r="AP63" s="133">
        <f t="shared" si="2"/>
        <v>0</v>
      </c>
      <c r="AQ63" s="133">
        <f t="shared" ref="AQ63:AQ74" si="4">SUMIFS(AQ$2:AQ$44,$AR$2:$AR$44,$A63)</f>
        <v>0</v>
      </c>
    </row>
    <row r="64" spans="1:43" x14ac:dyDescent="0.2">
      <c r="A64" s="105" t="s">
        <v>103</v>
      </c>
      <c r="B64" s="133">
        <f t="shared" si="0"/>
        <v>64243925547534.883</v>
      </c>
      <c r="C64" s="133">
        <f t="shared" si="3"/>
        <v>64570235934739.758</v>
      </c>
      <c r="D64" s="133">
        <f t="shared" si="3"/>
        <v>68796589075264.063</v>
      </c>
      <c r="E64" s="133">
        <f t="shared" si="3"/>
        <v>74995240348033.031</v>
      </c>
      <c r="F64" s="133">
        <f t="shared" si="3"/>
        <v>81193891620802.016</v>
      </c>
      <c r="G64" s="133">
        <f t="shared" si="3"/>
        <v>86969907579518.531</v>
      </c>
      <c r="H64" s="133">
        <f t="shared" si="3"/>
        <v>92745923538235.094</v>
      </c>
      <c r="I64" s="133">
        <f t="shared" si="3"/>
        <v>97544431859424.172</v>
      </c>
      <c r="J64" s="133">
        <f t="shared" si="3"/>
        <v>102342940180613.28</v>
      </c>
      <c r="K64" s="133">
        <f t="shared" si="3"/>
        <v>107141448501802.36</v>
      </c>
      <c r="L64" s="133">
        <f t="shared" si="3"/>
        <v>111939956822991.44</v>
      </c>
      <c r="M64" s="133">
        <f t="shared" si="3"/>
        <v>116738465144180.5</v>
      </c>
      <c r="N64" s="133">
        <f t="shared" si="3"/>
        <v>119327563174051.34</v>
      </c>
      <c r="O64" s="133">
        <f t="shared" si="3"/>
        <v>121916661203922.2</v>
      </c>
      <c r="P64" s="133">
        <f t="shared" si="3"/>
        <v>124505759233793.06</v>
      </c>
      <c r="Q64" s="133">
        <f t="shared" si="3"/>
        <v>127094857263663.91</v>
      </c>
      <c r="R64" s="133">
        <f t="shared" si="3"/>
        <v>129683955293534.78</v>
      </c>
      <c r="S64" s="133">
        <f t="shared" si="3"/>
        <v>130443330770640.05</v>
      </c>
      <c r="T64" s="133">
        <f t="shared" si="3"/>
        <v>131202706247745.33</v>
      </c>
      <c r="U64" s="133">
        <f t="shared" si="3"/>
        <v>131962081724850.56</v>
      </c>
      <c r="V64" s="133">
        <f t="shared" si="3"/>
        <v>132721457201955.81</v>
      </c>
      <c r="W64" s="133">
        <f t="shared" si="3"/>
        <v>133480832679061.11</v>
      </c>
      <c r="X64" s="133">
        <f t="shared" si="3"/>
        <v>133146955700506.88</v>
      </c>
      <c r="Y64" s="133">
        <f t="shared" si="3"/>
        <v>132813078721952.64</v>
      </c>
      <c r="Z64" s="133">
        <f t="shared" si="3"/>
        <v>132479201743398.38</v>
      </c>
      <c r="AA64" s="133">
        <f t="shared" si="3"/>
        <v>132145324764844.14</v>
      </c>
      <c r="AB64" s="133">
        <f t="shared" si="3"/>
        <v>131811447786289.88</v>
      </c>
      <c r="AC64" s="133">
        <f t="shared" si="3"/>
        <v>130050441373521.88</v>
      </c>
      <c r="AD64" s="133">
        <f t="shared" si="3"/>
        <v>128289434960753.83</v>
      </c>
      <c r="AE64" s="133">
        <f t="shared" si="3"/>
        <v>126528428547985.81</v>
      </c>
      <c r="AF64" s="133">
        <f t="shared" si="3"/>
        <v>124767422135217.8</v>
      </c>
      <c r="AG64" s="133">
        <f t="shared" si="3"/>
        <v>123006415722449.78</v>
      </c>
      <c r="AH64" s="133">
        <f t="shared" si="3"/>
        <v>120175062234021.42</v>
      </c>
      <c r="AI64" s="133">
        <f t="shared" si="3"/>
        <v>117343708745593.06</v>
      </c>
      <c r="AJ64" s="133">
        <f t="shared" si="3"/>
        <v>114512355257164.73</v>
      </c>
      <c r="AK64" s="133">
        <f t="shared" si="3"/>
        <v>111681001768736.38</v>
      </c>
      <c r="AL64" s="133">
        <f t="shared" si="3"/>
        <v>108849648280308.05</v>
      </c>
      <c r="AM64" s="133">
        <f t="shared" si="3"/>
        <v>106013713715879.86</v>
      </c>
      <c r="AN64" s="133">
        <f t="shared" si="3"/>
        <v>103177779151451.67</v>
      </c>
      <c r="AO64" s="133">
        <f t="shared" si="3"/>
        <v>100341844587023.5</v>
      </c>
      <c r="AP64" s="133">
        <f t="shared" si="3"/>
        <v>97505910022595.313</v>
      </c>
      <c r="AQ64" s="133">
        <f t="shared" si="4"/>
        <v>94669975458167.156</v>
      </c>
    </row>
    <row r="65" spans="1:43" x14ac:dyDescent="0.2">
      <c r="A65" s="105" t="s">
        <v>104</v>
      </c>
      <c r="B65" s="133">
        <f t="shared" si="0"/>
        <v>0</v>
      </c>
      <c r="C65" s="133">
        <f t="shared" si="3"/>
        <v>0</v>
      </c>
      <c r="D65" s="133">
        <f t="shared" si="3"/>
        <v>0</v>
      </c>
      <c r="E65" s="133">
        <f t="shared" si="3"/>
        <v>0</v>
      </c>
      <c r="F65" s="133">
        <f t="shared" si="3"/>
        <v>0</v>
      </c>
      <c r="G65" s="133">
        <f t="shared" si="3"/>
        <v>0</v>
      </c>
      <c r="H65" s="133">
        <f t="shared" si="3"/>
        <v>0</v>
      </c>
      <c r="I65" s="133">
        <f t="shared" si="3"/>
        <v>0</v>
      </c>
      <c r="J65" s="133">
        <f t="shared" si="3"/>
        <v>0</v>
      </c>
      <c r="K65" s="133">
        <f t="shared" si="3"/>
        <v>0</v>
      </c>
      <c r="L65" s="133">
        <f t="shared" si="3"/>
        <v>0</v>
      </c>
      <c r="M65" s="133">
        <f t="shared" si="3"/>
        <v>0</v>
      </c>
      <c r="N65" s="133">
        <f t="shared" si="3"/>
        <v>0</v>
      </c>
      <c r="O65" s="133">
        <f t="shared" si="3"/>
        <v>0</v>
      </c>
      <c r="P65" s="133">
        <f t="shared" si="3"/>
        <v>0</v>
      </c>
      <c r="Q65" s="133">
        <f t="shared" si="3"/>
        <v>0</v>
      </c>
      <c r="R65" s="133">
        <f t="shared" si="3"/>
        <v>0</v>
      </c>
      <c r="S65" s="133">
        <f t="shared" si="3"/>
        <v>0</v>
      </c>
      <c r="T65" s="133">
        <f t="shared" si="3"/>
        <v>0</v>
      </c>
      <c r="U65" s="133">
        <f t="shared" si="3"/>
        <v>0</v>
      </c>
      <c r="V65" s="133">
        <f t="shared" si="3"/>
        <v>0</v>
      </c>
      <c r="W65" s="133">
        <f t="shared" si="3"/>
        <v>0</v>
      </c>
      <c r="X65" s="133">
        <f t="shared" si="3"/>
        <v>0</v>
      </c>
      <c r="Y65" s="133">
        <f t="shared" si="3"/>
        <v>0</v>
      </c>
      <c r="Z65" s="133">
        <f t="shared" si="3"/>
        <v>0</v>
      </c>
      <c r="AA65" s="133">
        <f t="shared" si="3"/>
        <v>0</v>
      </c>
      <c r="AB65" s="133">
        <f t="shared" si="3"/>
        <v>0</v>
      </c>
      <c r="AC65" s="133">
        <f t="shared" si="3"/>
        <v>0</v>
      </c>
      <c r="AD65" s="133">
        <f t="shared" si="3"/>
        <v>0</v>
      </c>
      <c r="AE65" s="133">
        <f t="shared" si="3"/>
        <v>0</v>
      </c>
      <c r="AF65" s="133">
        <f t="shared" si="3"/>
        <v>0</v>
      </c>
      <c r="AG65" s="133">
        <f t="shared" si="3"/>
        <v>0</v>
      </c>
      <c r="AH65" s="133">
        <f t="shared" si="3"/>
        <v>0</v>
      </c>
      <c r="AI65" s="133">
        <f t="shared" si="3"/>
        <v>0</v>
      </c>
      <c r="AJ65" s="133">
        <f t="shared" si="3"/>
        <v>0</v>
      </c>
      <c r="AK65" s="133">
        <f t="shared" si="3"/>
        <v>0</v>
      </c>
      <c r="AL65" s="133">
        <f t="shared" si="3"/>
        <v>0</v>
      </c>
      <c r="AM65" s="133">
        <f t="shared" si="3"/>
        <v>0</v>
      </c>
      <c r="AN65" s="133">
        <f t="shared" si="3"/>
        <v>0</v>
      </c>
      <c r="AO65" s="133">
        <f t="shared" si="3"/>
        <v>0</v>
      </c>
      <c r="AP65" s="133">
        <f t="shared" si="3"/>
        <v>0</v>
      </c>
      <c r="AQ65" s="133">
        <f t="shared" si="4"/>
        <v>0</v>
      </c>
    </row>
    <row r="66" spans="1:43" x14ac:dyDescent="0.2">
      <c r="A66" s="105" t="s">
        <v>105</v>
      </c>
      <c r="B66" s="133">
        <f t="shared" si="0"/>
        <v>0</v>
      </c>
      <c r="C66" s="133">
        <f t="shared" si="3"/>
        <v>0</v>
      </c>
      <c r="D66" s="133">
        <f t="shared" si="3"/>
        <v>0</v>
      </c>
      <c r="E66" s="133">
        <f t="shared" si="3"/>
        <v>0</v>
      </c>
      <c r="F66" s="133">
        <f t="shared" si="3"/>
        <v>0</v>
      </c>
      <c r="G66" s="133">
        <f t="shared" si="3"/>
        <v>0</v>
      </c>
      <c r="H66" s="133">
        <f t="shared" si="3"/>
        <v>0</v>
      </c>
      <c r="I66" s="133">
        <f t="shared" si="3"/>
        <v>0</v>
      </c>
      <c r="J66" s="133">
        <f t="shared" si="3"/>
        <v>0</v>
      </c>
      <c r="K66" s="133">
        <f t="shared" si="3"/>
        <v>0</v>
      </c>
      <c r="L66" s="133">
        <f t="shared" si="3"/>
        <v>0</v>
      </c>
      <c r="M66" s="133">
        <f t="shared" si="3"/>
        <v>0</v>
      </c>
      <c r="N66" s="133">
        <f t="shared" si="3"/>
        <v>0</v>
      </c>
      <c r="O66" s="133">
        <f t="shared" si="3"/>
        <v>0</v>
      </c>
      <c r="P66" s="133">
        <f t="shared" si="3"/>
        <v>0</v>
      </c>
      <c r="Q66" s="133">
        <f t="shared" si="3"/>
        <v>0</v>
      </c>
      <c r="R66" s="133">
        <f t="shared" si="3"/>
        <v>0</v>
      </c>
      <c r="S66" s="133">
        <f t="shared" si="3"/>
        <v>0</v>
      </c>
      <c r="T66" s="133">
        <f t="shared" si="3"/>
        <v>0</v>
      </c>
      <c r="U66" s="133">
        <f t="shared" si="3"/>
        <v>0</v>
      </c>
      <c r="V66" s="133">
        <f t="shared" si="3"/>
        <v>0</v>
      </c>
      <c r="W66" s="133">
        <f t="shared" si="3"/>
        <v>0</v>
      </c>
      <c r="X66" s="133">
        <f t="shared" si="3"/>
        <v>0</v>
      </c>
      <c r="Y66" s="133">
        <f t="shared" si="3"/>
        <v>0</v>
      </c>
      <c r="Z66" s="133">
        <f t="shared" si="3"/>
        <v>0</v>
      </c>
      <c r="AA66" s="133">
        <f t="shared" si="3"/>
        <v>0</v>
      </c>
      <c r="AB66" s="133">
        <f t="shared" si="3"/>
        <v>0</v>
      </c>
      <c r="AC66" s="133">
        <f t="shared" si="3"/>
        <v>0</v>
      </c>
      <c r="AD66" s="133">
        <f t="shared" si="3"/>
        <v>0</v>
      </c>
      <c r="AE66" s="133">
        <f t="shared" si="3"/>
        <v>0</v>
      </c>
      <c r="AF66" s="133">
        <f t="shared" si="3"/>
        <v>0</v>
      </c>
      <c r="AG66" s="133">
        <f t="shared" si="3"/>
        <v>0</v>
      </c>
      <c r="AH66" s="133">
        <f t="shared" si="3"/>
        <v>0</v>
      </c>
      <c r="AI66" s="133">
        <f t="shared" si="3"/>
        <v>0</v>
      </c>
      <c r="AJ66" s="133">
        <f t="shared" si="3"/>
        <v>0</v>
      </c>
      <c r="AK66" s="133">
        <f t="shared" si="3"/>
        <v>0</v>
      </c>
      <c r="AL66" s="133">
        <f t="shared" si="3"/>
        <v>0</v>
      </c>
      <c r="AM66" s="133">
        <f t="shared" si="3"/>
        <v>0</v>
      </c>
      <c r="AN66" s="133">
        <f t="shared" si="3"/>
        <v>0</v>
      </c>
      <c r="AO66" s="133">
        <f t="shared" si="3"/>
        <v>0</v>
      </c>
      <c r="AP66" s="133">
        <f t="shared" si="3"/>
        <v>0</v>
      </c>
      <c r="AQ66" s="133">
        <f t="shared" si="4"/>
        <v>0</v>
      </c>
    </row>
    <row r="67" spans="1:43" x14ac:dyDescent="0.2">
      <c r="A67" s="105" t="s">
        <v>106</v>
      </c>
      <c r="B67" s="133">
        <f t="shared" si="0"/>
        <v>0</v>
      </c>
      <c r="C67" s="133">
        <f t="shared" si="3"/>
        <v>0</v>
      </c>
      <c r="D67" s="133">
        <f t="shared" si="3"/>
        <v>0</v>
      </c>
      <c r="E67" s="133">
        <f t="shared" si="3"/>
        <v>0</v>
      </c>
      <c r="F67" s="133">
        <f t="shared" si="3"/>
        <v>0</v>
      </c>
      <c r="G67" s="133">
        <f t="shared" si="3"/>
        <v>0</v>
      </c>
      <c r="H67" s="133">
        <f t="shared" si="3"/>
        <v>0</v>
      </c>
      <c r="I67" s="133">
        <f t="shared" si="3"/>
        <v>0</v>
      </c>
      <c r="J67" s="133">
        <f t="shared" si="3"/>
        <v>0</v>
      </c>
      <c r="K67" s="133">
        <f t="shared" si="3"/>
        <v>0</v>
      </c>
      <c r="L67" s="133">
        <f t="shared" si="3"/>
        <v>0</v>
      </c>
      <c r="M67" s="133">
        <f t="shared" si="3"/>
        <v>0</v>
      </c>
      <c r="N67" s="133">
        <f t="shared" si="3"/>
        <v>0</v>
      </c>
      <c r="O67" s="133">
        <f t="shared" si="3"/>
        <v>0</v>
      </c>
      <c r="P67" s="133">
        <f t="shared" si="3"/>
        <v>0</v>
      </c>
      <c r="Q67" s="133">
        <f t="shared" si="3"/>
        <v>0</v>
      </c>
      <c r="R67" s="133">
        <f t="shared" si="3"/>
        <v>0</v>
      </c>
      <c r="S67" s="133">
        <f t="shared" si="3"/>
        <v>0</v>
      </c>
      <c r="T67" s="133">
        <f t="shared" si="3"/>
        <v>0</v>
      </c>
      <c r="U67" s="133">
        <f t="shared" si="3"/>
        <v>0</v>
      </c>
      <c r="V67" s="133">
        <f t="shared" si="3"/>
        <v>0</v>
      </c>
      <c r="W67" s="133">
        <f t="shared" si="3"/>
        <v>0</v>
      </c>
      <c r="X67" s="133">
        <f t="shared" si="3"/>
        <v>0</v>
      </c>
      <c r="Y67" s="133">
        <f t="shared" si="3"/>
        <v>0</v>
      </c>
      <c r="Z67" s="133">
        <f t="shared" si="3"/>
        <v>0</v>
      </c>
      <c r="AA67" s="133">
        <f t="shared" si="3"/>
        <v>0</v>
      </c>
      <c r="AB67" s="133">
        <f t="shared" si="3"/>
        <v>0</v>
      </c>
      <c r="AC67" s="133">
        <f t="shared" si="3"/>
        <v>0</v>
      </c>
      <c r="AD67" s="133">
        <f t="shared" si="3"/>
        <v>0</v>
      </c>
      <c r="AE67" s="133">
        <f t="shared" si="3"/>
        <v>0</v>
      </c>
      <c r="AF67" s="133">
        <f t="shared" si="3"/>
        <v>0</v>
      </c>
      <c r="AG67" s="133">
        <f t="shared" si="3"/>
        <v>0</v>
      </c>
      <c r="AH67" s="133">
        <f t="shared" si="3"/>
        <v>0</v>
      </c>
      <c r="AI67" s="133">
        <f t="shared" si="3"/>
        <v>0</v>
      </c>
      <c r="AJ67" s="133">
        <f t="shared" si="3"/>
        <v>0</v>
      </c>
      <c r="AK67" s="133">
        <f t="shared" si="3"/>
        <v>0</v>
      </c>
      <c r="AL67" s="133">
        <f t="shared" si="3"/>
        <v>0</v>
      </c>
      <c r="AM67" s="133">
        <f t="shared" si="3"/>
        <v>0</v>
      </c>
      <c r="AN67" s="133">
        <f t="shared" si="3"/>
        <v>0</v>
      </c>
      <c r="AO67" s="133">
        <f t="shared" si="3"/>
        <v>0</v>
      </c>
      <c r="AP67" s="133">
        <f t="shared" si="3"/>
        <v>0</v>
      </c>
      <c r="AQ67" s="133">
        <f t="shared" si="4"/>
        <v>0</v>
      </c>
    </row>
    <row r="68" spans="1:43" x14ac:dyDescent="0.2">
      <c r="A68" s="105" t="s">
        <v>107</v>
      </c>
      <c r="B68" s="133">
        <f t="shared" si="0"/>
        <v>0</v>
      </c>
      <c r="C68" s="133">
        <f t="shared" si="3"/>
        <v>0</v>
      </c>
      <c r="D68" s="133">
        <f t="shared" si="3"/>
        <v>0</v>
      </c>
      <c r="E68" s="133">
        <f t="shared" si="3"/>
        <v>0</v>
      </c>
      <c r="F68" s="133">
        <f t="shared" si="3"/>
        <v>0</v>
      </c>
      <c r="G68" s="133">
        <f t="shared" si="3"/>
        <v>0</v>
      </c>
      <c r="H68" s="133">
        <f t="shared" si="3"/>
        <v>0</v>
      </c>
      <c r="I68" s="133">
        <f t="shared" si="3"/>
        <v>0</v>
      </c>
      <c r="J68" s="133">
        <f t="shared" si="3"/>
        <v>0</v>
      </c>
      <c r="K68" s="133">
        <f t="shared" si="3"/>
        <v>0</v>
      </c>
      <c r="L68" s="133">
        <f t="shared" si="3"/>
        <v>0</v>
      </c>
      <c r="M68" s="133">
        <f t="shared" si="3"/>
        <v>0</v>
      </c>
      <c r="N68" s="133">
        <f t="shared" si="3"/>
        <v>0</v>
      </c>
      <c r="O68" s="133">
        <f t="shared" si="3"/>
        <v>0</v>
      </c>
      <c r="P68" s="133">
        <f t="shared" si="3"/>
        <v>0</v>
      </c>
      <c r="Q68" s="133">
        <f t="shared" si="3"/>
        <v>0</v>
      </c>
      <c r="R68" s="133">
        <f t="shared" si="3"/>
        <v>0</v>
      </c>
      <c r="S68" s="133">
        <f t="shared" si="3"/>
        <v>0</v>
      </c>
      <c r="T68" s="133">
        <f t="shared" si="3"/>
        <v>0</v>
      </c>
      <c r="U68" s="133">
        <f t="shared" si="3"/>
        <v>0</v>
      </c>
      <c r="V68" s="133">
        <f t="shared" si="3"/>
        <v>0</v>
      </c>
      <c r="W68" s="133">
        <f t="shared" si="3"/>
        <v>0</v>
      </c>
      <c r="X68" s="133">
        <f t="shared" si="3"/>
        <v>0</v>
      </c>
      <c r="Y68" s="133">
        <f t="shared" si="3"/>
        <v>0</v>
      </c>
      <c r="Z68" s="133">
        <f t="shared" si="3"/>
        <v>0</v>
      </c>
      <c r="AA68" s="133">
        <f t="shared" si="3"/>
        <v>0</v>
      </c>
      <c r="AB68" s="133">
        <f t="shared" si="3"/>
        <v>0</v>
      </c>
      <c r="AC68" s="133">
        <f t="shared" si="3"/>
        <v>0</v>
      </c>
      <c r="AD68" s="133">
        <f t="shared" si="3"/>
        <v>0</v>
      </c>
      <c r="AE68" s="133">
        <f t="shared" si="3"/>
        <v>0</v>
      </c>
      <c r="AF68" s="133">
        <f t="shared" si="3"/>
        <v>0</v>
      </c>
      <c r="AG68" s="133">
        <f t="shared" si="3"/>
        <v>0</v>
      </c>
      <c r="AH68" s="133">
        <f t="shared" si="3"/>
        <v>0</v>
      </c>
      <c r="AI68" s="133">
        <f t="shared" ref="AI68:AP74" si="5">SUMIFS(AI$2:AI$44,$AR$2:$AR$44,$A68)</f>
        <v>0</v>
      </c>
      <c r="AJ68" s="133">
        <f t="shared" si="5"/>
        <v>0</v>
      </c>
      <c r="AK68" s="133">
        <f t="shared" si="5"/>
        <v>0</v>
      </c>
      <c r="AL68" s="133">
        <f t="shared" si="5"/>
        <v>0</v>
      </c>
      <c r="AM68" s="133">
        <f t="shared" si="5"/>
        <v>0</v>
      </c>
      <c r="AN68" s="133">
        <f t="shared" si="5"/>
        <v>0</v>
      </c>
      <c r="AO68" s="133">
        <f t="shared" si="5"/>
        <v>0</v>
      </c>
      <c r="AP68" s="133">
        <f t="shared" si="5"/>
        <v>0</v>
      </c>
      <c r="AQ68" s="133">
        <f t="shared" si="4"/>
        <v>0</v>
      </c>
    </row>
    <row r="69" spans="1:43" x14ac:dyDescent="0.2">
      <c r="A69" s="105" t="s">
        <v>108</v>
      </c>
      <c r="B69" s="133">
        <f t="shared" si="0"/>
        <v>0</v>
      </c>
      <c r="C69" s="133">
        <f t="shared" ref="C69:AH74" si="6">SUMIFS(C$2:C$44,$AR$2:$AR$44,$A69)</f>
        <v>0</v>
      </c>
      <c r="D69" s="133">
        <f t="shared" si="6"/>
        <v>0</v>
      </c>
      <c r="E69" s="133">
        <f t="shared" si="6"/>
        <v>0</v>
      </c>
      <c r="F69" s="133">
        <f t="shared" si="6"/>
        <v>0</v>
      </c>
      <c r="G69" s="133">
        <f t="shared" si="6"/>
        <v>0</v>
      </c>
      <c r="H69" s="133">
        <f t="shared" si="6"/>
        <v>0</v>
      </c>
      <c r="I69" s="133">
        <f t="shared" si="6"/>
        <v>0</v>
      </c>
      <c r="J69" s="133">
        <f t="shared" si="6"/>
        <v>0</v>
      </c>
      <c r="K69" s="133">
        <f t="shared" si="6"/>
        <v>0</v>
      </c>
      <c r="L69" s="133">
        <f t="shared" si="6"/>
        <v>0</v>
      </c>
      <c r="M69" s="133">
        <f t="shared" si="6"/>
        <v>0</v>
      </c>
      <c r="N69" s="133">
        <f t="shared" si="6"/>
        <v>0</v>
      </c>
      <c r="O69" s="133">
        <f t="shared" si="6"/>
        <v>0</v>
      </c>
      <c r="P69" s="133">
        <f t="shared" si="6"/>
        <v>0</v>
      </c>
      <c r="Q69" s="133">
        <f t="shared" si="6"/>
        <v>0</v>
      </c>
      <c r="R69" s="133">
        <f t="shared" si="6"/>
        <v>0</v>
      </c>
      <c r="S69" s="133">
        <f t="shared" si="6"/>
        <v>0</v>
      </c>
      <c r="T69" s="133">
        <f t="shared" si="6"/>
        <v>0</v>
      </c>
      <c r="U69" s="133">
        <f t="shared" si="6"/>
        <v>0</v>
      </c>
      <c r="V69" s="133">
        <f t="shared" si="6"/>
        <v>0</v>
      </c>
      <c r="W69" s="133">
        <f t="shared" si="6"/>
        <v>0</v>
      </c>
      <c r="X69" s="133">
        <f t="shared" si="6"/>
        <v>0</v>
      </c>
      <c r="Y69" s="133">
        <f t="shared" si="6"/>
        <v>0</v>
      </c>
      <c r="Z69" s="133">
        <f t="shared" si="6"/>
        <v>0</v>
      </c>
      <c r="AA69" s="133">
        <f t="shared" si="6"/>
        <v>0</v>
      </c>
      <c r="AB69" s="133">
        <f t="shared" si="6"/>
        <v>0</v>
      </c>
      <c r="AC69" s="133">
        <f t="shared" si="6"/>
        <v>0</v>
      </c>
      <c r="AD69" s="133">
        <f t="shared" si="6"/>
        <v>0</v>
      </c>
      <c r="AE69" s="133">
        <f t="shared" si="6"/>
        <v>0</v>
      </c>
      <c r="AF69" s="133">
        <f t="shared" si="6"/>
        <v>0</v>
      </c>
      <c r="AG69" s="133">
        <f t="shared" si="6"/>
        <v>0</v>
      </c>
      <c r="AH69" s="133">
        <f t="shared" si="6"/>
        <v>0</v>
      </c>
      <c r="AI69" s="133">
        <f t="shared" si="5"/>
        <v>0</v>
      </c>
      <c r="AJ69" s="133">
        <f t="shared" si="5"/>
        <v>0</v>
      </c>
      <c r="AK69" s="133">
        <f t="shared" si="5"/>
        <v>0</v>
      </c>
      <c r="AL69" s="133">
        <f t="shared" si="5"/>
        <v>0</v>
      </c>
      <c r="AM69" s="133">
        <f t="shared" si="5"/>
        <v>0</v>
      </c>
      <c r="AN69" s="133">
        <f t="shared" si="5"/>
        <v>0</v>
      </c>
      <c r="AO69" s="133">
        <f t="shared" si="5"/>
        <v>0</v>
      </c>
      <c r="AP69" s="133">
        <f t="shared" si="5"/>
        <v>0</v>
      </c>
      <c r="AQ69" s="133">
        <f t="shared" si="4"/>
        <v>0</v>
      </c>
    </row>
    <row r="70" spans="1:43" x14ac:dyDescent="0.2">
      <c r="A70" s="105" t="s">
        <v>109</v>
      </c>
      <c r="B70" s="133">
        <f t="shared" si="0"/>
        <v>0</v>
      </c>
      <c r="C70" s="133">
        <f t="shared" si="6"/>
        <v>0</v>
      </c>
      <c r="D70" s="133">
        <f t="shared" si="6"/>
        <v>0</v>
      </c>
      <c r="E70" s="133">
        <f t="shared" si="6"/>
        <v>0</v>
      </c>
      <c r="F70" s="133">
        <f t="shared" si="6"/>
        <v>0</v>
      </c>
      <c r="G70" s="133">
        <f t="shared" si="6"/>
        <v>0</v>
      </c>
      <c r="H70" s="133">
        <f t="shared" si="6"/>
        <v>0</v>
      </c>
      <c r="I70" s="133">
        <f t="shared" si="6"/>
        <v>0</v>
      </c>
      <c r="J70" s="133">
        <f t="shared" si="6"/>
        <v>0</v>
      </c>
      <c r="K70" s="133">
        <f t="shared" si="6"/>
        <v>0</v>
      </c>
      <c r="L70" s="133">
        <f t="shared" si="6"/>
        <v>0</v>
      </c>
      <c r="M70" s="133">
        <f t="shared" si="6"/>
        <v>0</v>
      </c>
      <c r="N70" s="133">
        <f t="shared" si="6"/>
        <v>0</v>
      </c>
      <c r="O70" s="133">
        <f t="shared" si="6"/>
        <v>0</v>
      </c>
      <c r="P70" s="133">
        <f t="shared" si="6"/>
        <v>0</v>
      </c>
      <c r="Q70" s="133">
        <f t="shared" si="6"/>
        <v>0</v>
      </c>
      <c r="R70" s="133">
        <f t="shared" si="6"/>
        <v>0</v>
      </c>
      <c r="S70" s="133">
        <f t="shared" si="6"/>
        <v>0</v>
      </c>
      <c r="T70" s="133">
        <f t="shared" si="6"/>
        <v>0</v>
      </c>
      <c r="U70" s="133">
        <f t="shared" si="6"/>
        <v>0</v>
      </c>
      <c r="V70" s="133">
        <f t="shared" si="6"/>
        <v>0</v>
      </c>
      <c r="W70" s="133">
        <f t="shared" si="6"/>
        <v>0</v>
      </c>
      <c r="X70" s="133">
        <f t="shared" si="6"/>
        <v>0</v>
      </c>
      <c r="Y70" s="133">
        <f t="shared" si="6"/>
        <v>0</v>
      </c>
      <c r="Z70" s="133">
        <f t="shared" si="6"/>
        <v>0</v>
      </c>
      <c r="AA70" s="133">
        <f t="shared" si="6"/>
        <v>0</v>
      </c>
      <c r="AB70" s="133">
        <f t="shared" si="6"/>
        <v>0</v>
      </c>
      <c r="AC70" s="133">
        <f t="shared" si="6"/>
        <v>0</v>
      </c>
      <c r="AD70" s="133">
        <f t="shared" si="6"/>
        <v>0</v>
      </c>
      <c r="AE70" s="133">
        <f t="shared" si="6"/>
        <v>0</v>
      </c>
      <c r="AF70" s="133">
        <f t="shared" si="6"/>
        <v>0</v>
      </c>
      <c r="AG70" s="133">
        <f t="shared" si="6"/>
        <v>0</v>
      </c>
      <c r="AH70" s="133">
        <f t="shared" si="6"/>
        <v>0</v>
      </c>
      <c r="AI70" s="133">
        <f t="shared" si="5"/>
        <v>0</v>
      </c>
      <c r="AJ70" s="133">
        <f t="shared" si="5"/>
        <v>0</v>
      </c>
      <c r="AK70" s="133">
        <f t="shared" si="5"/>
        <v>0</v>
      </c>
      <c r="AL70" s="133">
        <f t="shared" si="5"/>
        <v>0</v>
      </c>
      <c r="AM70" s="133">
        <f t="shared" si="5"/>
        <v>0</v>
      </c>
      <c r="AN70" s="133">
        <f t="shared" si="5"/>
        <v>0</v>
      </c>
      <c r="AO70" s="133">
        <f t="shared" si="5"/>
        <v>0</v>
      </c>
      <c r="AP70" s="133">
        <f t="shared" si="5"/>
        <v>0</v>
      </c>
      <c r="AQ70" s="133">
        <f t="shared" si="4"/>
        <v>0</v>
      </c>
    </row>
    <row r="71" spans="1:43" x14ac:dyDescent="0.2">
      <c r="A71" s="105" t="s">
        <v>110</v>
      </c>
      <c r="B71" s="133">
        <f t="shared" si="0"/>
        <v>0</v>
      </c>
      <c r="C71" s="133">
        <f t="shared" si="6"/>
        <v>0</v>
      </c>
      <c r="D71" s="133">
        <f t="shared" si="6"/>
        <v>0</v>
      </c>
      <c r="E71" s="133">
        <f t="shared" si="6"/>
        <v>0</v>
      </c>
      <c r="F71" s="133">
        <f t="shared" si="6"/>
        <v>0</v>
      </c>
      <c r="G71" s="133">
        <f t="shared" si="6"/>
        <v>0</v>
      </c>
      <c r="H71" s="133">
        <f t="shared" si="6"/>
        <v>0</v>
      </c>
      <c r="I71" s="133">
        <f t="shared" si="6"/>
        <v>0</v>
      </c>
      <c r="J71" s="133">
        <f t="shared" si="6"/>
        <v>0</v>
      </c>
      <c r="K71" s="133">
        <f t="shared" si="6"/>
        <v>0</v>
      </c>
      <c r="L71" s="133">
        <f t="shared" si="6"/>
        <v>0</v>
      </c>
      <c r="M71" s="133">
        <f t="shared" si="6"/>
        <v>0</v>
      </c>
      <c r="N71" s="133">
        <f t="shared" si="6"/>
        <v>0</v>
      </c>
      <c r="O71" s="133">
        <f t="shared" si="6"/>
        <v>0</v>
      </c>
      <c r="P71" s="133">
        <f t="shared" si="6"/>
        <v>0</v>
      </c>
      <c r="Q71" s="133">
        <f t="shared" si="6"/>
        <v>0</v>
      </c>
      <c r="R71" s="133">
        <f t="shared" si="6"/>
        <v>0</v>
      </c>
      <c r="S71" s="133">
        <f t="shared" si="6"/>
        <v>0</v>
      </c>
      <c r="T71" s="133">
        <f t="shared" si="6"/>
        <v>0</v>
      </c>
      <c r="U71" s="133">
        <f t="shared" si="6"/>
        <v>0</v>
      </c>
      <c r="V71" s="133">
        <f t="shared" si="6"/>
        <v>0</v>
      </c>
      <c r="W71" s="133">
        <f t="shared" si="6"/>
        <v>0</v>
      </c>
      <c r="X71" s="133">
        <f t="shared" si="6"/>
        <v>0</v>
      </c>
      <c r="Y71" s="133">
        <f t="shared" si="6"/>
        <v>0</v>
      </c>
      <c r="Z71" s="133">
        <f t="shared" si="6"/>
        <v>0</v>
      </c>
      <c r="AA71" s="133">
        <f t="shared" si="6"/>
        <v>0</v>
      </c>
      <c r="AB71" s="133">
        <f t="shared" si="6"/>
        <v>0</v>
      </c>
      <c r="AC71" s="133">
        <f t="shared" si="6"/>
        <v>0</v>
      </c>
      <c r="AD71" s="133">
        <f t="shared" si="6"/>
        <v>0</v>
      </c>
      <c r="AE71" s="133">
        <f t="shared" si="6"/>
        <v>0</v>
      </c>
      <c r="AF71" s="133">
        <f t="shared" si="6"/>
        <v>0</v>
      </c>
      <c r="AG71" s="133">
        <f t="shared" si="6"/>
        <v>0</v>
      </c>
      <c r="AH71" s="133">
        <f t="shared" si="6"/>
        <v>0</v>
      </c>
      <c r="AI71" s="133">
        <f t="shared" si="5"/>
        <v>0</v>
      </c>
      <c r="AJ71" s="133">
        <f t="shared" si="5"/>
        <v>0</v>
      </c>
      <c r="AK71" s="133">
        <f t="shared" si="5"/>
        <v>0</v>
      </c>
      <c r="AL71" s="133">
        <f t="shared" si="5"/>
        <v>0</v>
      </c>
      <c r="AM71" s="133">
        <f t="shared" si="5"/>
        <v>0</v>
      </c>
      <c r="AN71" s="133">
        <f t="shared" si="5"/>
        <v>0</v>
      </c>
      <c r="AO71" s="133">
        <f t="shared" si="5"/>
        <v>0</v>
      </c>
      <c r="AP71" s="133">
        <f t="shared" si="5"/>
        <v>0</v>
      </c>
      <c r="AQ71" s="133">
        <f t="shared" si="4"/>
        <v>0</v>
      </c>
    </row>
    <row r="72" spans="1:43" x14ac:dyDescent="0.2">
      <c r="A72" s="105" t="s">
        <v>111</v>
      </c>
      <c r="B72" s="133">
        <f t="shared" si="0"/>
        <v>0</v>
      </c>
      <c r="C72" s="133">
        <f t="shared" si="6"/>
        <v>2697267589500</v>
      </c>
      <c r="D72" s="133">
        <f t="shared" si="6"/>
        <v>3316680447708.748</v>
      </c>
      <c r="E72" s="133">
        <f t="shared" si="6"/>
        <v>3581449038650.3984</v>
      </c>
      <c r="F72" s="133">
        <f t="shared" si="6"/>
        <v>3744718777494.5732</v>
      </c>
      <c r="G72" s="133">
        <f t="shared" si="6"/>
        <v>4162975589737.7256</v>
      </c>
      <c r="H72" s="133">
        <f t="shared" si="6"/>
        <v>4719193455447.5332</v>
      </c>
      <c r="I72" s="133">
        <f t="shared" si="6"/>
        <v>5272259874325.5498</v>
      </c>
      <c r="J72" s="133">
        <f t="shared" si="6"/>
        <v>5784955908373.2432</v>
      </c>
      <c r="K72" s="133">
        <f t="shared" si="6"/>
        <v>6260621269284.2314</v>
      </c>
      <c r="L72" s="133">
        <f t="shared" si="6"/>
        <v>6711025123438.1123</v>
      </c>
      <c r="M72" s="133">
        <f t="shared" si="6"/>
        <v>7155735325402.4375</v>
      </c>
      <c r="N72" s="133">
        <f t="shared" si="6"/>
        <v>7616267039074.0186</v>
      </c>
      <c r="O72" s="133">
        <f t="shared" si="6"/>
        <v>8097211175872.3984</v>
      </c>
      <c r="P72" s="133">
        <f t="shared" si="6"/>
        <v>8598163453243.1943</v>
      </c>
      <c r="Q72" s="133">
        <f t="shared" si="6"/>
        <v>9118520416097.8184</v>
      </c>
      <c r="R72" s="133">
        <f t="shared" si="6"/>
        <v>9657462234385.957</v>
      </c>
      <c r="S72" s="133">
        <f t="shared" si="6"/>
        <v>10213929747962.121</v>
      </c>
      <c r="T72" s="133">
        <f t="shared" si="6"/>
        <v>10786586612531.752</v>
      </c>
      <c r="U72" s="133">
        <f t="shared" si="6"/>
        <v>11373820248569.209</v>
      </c>
      <c r="V72" s="133">
        <f t="shared" si="6"/>
        <v>11973735999027.916</v>
      </c>
      <c r="W72" s="133">
        <f t="shared" si="6"/>
        <v>12584148228562.264</v>
      </c>
      <c r="X72" s="133">
        <f t="shared" si="6"/>
        <v>13202574798801.545</v>
      </c>
      <c r="Y72" s="133">
        <f t="shared" si="6"/>
        <v>13826235465880.133</v>
      </c>
      <c r="Z72" s="133">
        <f t="shared" si="6"/>
        <v>14452054732711.986</v>
      </c>
      <c r="AA72" s="133">
        <f t="shared" si="6"/>
        <v>15076669658300.127</v>
      </c>
      <c r="AB72" s="133">
        <f t="shared" si="6"/>
        <v>15696443078042.971</v>
      </c>
      <c r="AC72" s="133">
        <f t="shared" si="6"/>
        <v>16307482621263.379</v>
      </c>
      <c r="AD72" s="133">
        <f t="shared" si="6"/>
        <v>16905665824256.891</v>
      </c>
      <c r="AE72" s="133">
        <f t="shared" si="6"/>
        <v>17486671528860.727</v>
      </c>
      <c r="AF72" s="133">
        <f t="shared" si="6"/>
        <v>18046017628420.969</v>
      </c>
      <c r="AG72" s="133">
        <f t="shared" si="6"/>
        <v>18579105076438.785</v>
      </c>
      <c r="AH72" s="133">
        <f t="shared" si="6"/>
        <v>19081267910345.656</v>
      </c>
      <c r="AI72" s="133">
        <f t="shared" si="5"/>
        <v>19547828866967.566</v>
      </c>
      <c r="AJ72" s="133">
        <f t="shared" si="5"/>
        <v>19974159981400.051</v>
      </c>
      <c r="AK72" s="133">
        <f t="shared" si="5"/>
        <v>20355747372261.641</v>
      </c>
      <c r="AL72" s="133">
        <f t="shared" si="5"/>
        <v>20688259229472.336</v>
      </c>
      <c r="AM72" s="133">
        <f t="shared" si="5"/>
        <v>20967615842373.875</v>
      </c>
      <c r="AN72" s="133">
        <f t="shared" si="5"/>
        <v>21190060343232.273</v>
      </c>
      <c r="AO72" s="133">
        <f t="shared" si="5"/>
        <v>21352228701282.719</v>
      </c>
      <c r="AP72" s="133">
        <f t="shared" si="5"/>
        <v>21451217392828.605</v>
      </c>
      <c r="AQ72" s="133">
        <f t="shared" si="4"/>
        <v>21484647100489.605</v>
      </c>
    </row>
    <row r="73" spans="1:43" x14ac:dyDescent="0.2">
      <c r="A73" s="105" t="s">
        <v>112</v>
      </c>
      <c r="B73" s="133">
        <f t="shared" si="0"/>
        <v>0</v>
      </c>
      <c r="C73" s="133">
        <f t="shared" si="6"/>
        <v>0</v>
      </c>
      <c r="D73" s="133">
        <f t="shared" si="6"/>
        <v>0</v>
      </c>
      <c r="E73" s="133">
        <f t="shared" si="6"/>
        <v>0</v>
      </c>
      <c r="F73" s="133">
        <f t="shared" si="6"/>
        <v>0</v>
      </c>
      <c r="G73" s="133">
        <f t="shared" si="6"/>
        <v>0</v>
      </c>
      <c r="H73" s="133">
        <f t="shared" si="6"/>
        <v>0</v>
      </c>
      <c r="I73" s="133">
        <f t="shared" si="6"/>
        <v>0</v>
      </c>
      <c r="J73" s="133">
        <f t="shared" si="6"/>
        <v>0</v>
      </c>
      <c r="K73" s="133">
        <f t="shared" si="6"/>
        <v>0</v>
      </c>
      <c r="L73" s="133">
        <f t="shared" si="6"/>
        <v>0</v>
      </c>
      <c r="M73" s="133">
        <f t="shared" si="6"/>
        <v>0</v>
      </c>
      <c r="N73" s="133">
        <f t="shared" si="6"/>
        <v>0</v>
      </c>
      <c r="O73" s="133">
        <f t="shared" si="6"/>
        <v>0</v>
      </c>
      <c r="P73" s="133">
        <f t="shared" si="6"/>
        <v>0</v>
      </c>
      <c r="Q73" s="133">
        <f t="shared" si="6"/>
        <v>0</v>
      </c>
      <c r="R73" s="133">
        <f t="shared" si="6"/>
        <v>0</v>
      </c>
      <c r="S73" s="133">
        <f t="shared" si="6"/>
        <v>0</v>
      </c>
      <c r="T73" s="133">
        <f t="shared" si="6"/>
        <v>0</v>
      </c>
      <c r="U73" s="133">
        <f t="shared" si="6"/>
        <v>0</v>
      </c>
      <c r="V73" s="133">
        <f t="shared" si="6"/>
        <v>0</v>
      </c>
      <c r="W73" s="133">
        <f t="shared" si="6"/>
        <v>0</v>
      </c>
      <c r="X73" s="133">
        <f t="shared" si="6"/>
        <v>0</v>
      </c>
      <c r="Y73" s="133">
        <f t="shared" si="6"/>
        <v>0</v>
      </c>
      <c r="Z73" s="133">
        <f t="shared" si="6"/>
        <v>0</v>
      </c>
      <c r="AA73" s="133">
        <f t="shared" si="6"/>
        <v>0</v>
      </c>
      <c r="AB73" s="133">
        <f t="shared" si="6"/>
        <v>0</v>
      </c>
      <c r="AC73" s="133">
        <f t="shared" si="6"/>
        <v>0</v>
      </c>
      <c r="AD73" s="133">
        <f t="shared" si="6"/>
        <v>0</v>
      </c>
      <c r="AE73" s="133">
        <f t="shared" si="6"/>
        <v>0</v>
      </c>
      <c r="AF73" s="133">
        <f t="shared" si="6"/>
        <v>0</v>
      </c>
      <c r="AG73" s="133">
        <f t="shared" si="6"/>
        <v>0</v>
      </c>
      <c r="AH73" s="133">
        <f t="shared" si="6"/>
        <v>0</v>
      </c>
      <c r="AI73" s="133">
        <f t="shared" si="5"/>
        <v>0</v>
      </c>
      <c r="AJ73" s="133">
        <f t="shared" si="5"/>
        <v>0</v>
      </c>
      <c r="AK73" s="133">
        <f t="shared" si="5"/>
        <v>0</v>
      </c>
      <c r="AL73" s="133">
        <f t="shared" si="5"/>
        <v>0</v>
      </c>
      <c r="AM73" s="133">
        <f t="shared" si="5"/>
        <v>0</v>
      </c>
      <c r="AN73" s="133">
        <f t="shared" si="5"/>
        <v>0</v>
      </c>
      <c r="AO73" s="133">
        <f t="shared" si="5"/>
        <v>0</v>
      </c>
      <c r="AP73" s="133">
        <f t="shared" si="5"/>
        <v>0</v>
      </c>
      <c r="AQ73" s="133">
        <f t="shared" si="4"/>
        <v>0</v>
      </c>
    </row>
    <row r="74" spans="1:43" x14ac:dyDescent="0.2">
      <c r="A74" s="106" t="s">
        <v>276</v>
      </c>
      <c r="B74" s="228">
        <f t="shared" si="0"/>
        <v>1046148151471500</v>
      </c>
      <c r="C74" s="228">
        <f t="shared" si="6"/>
        <v>1098535143717000</v>
      </c>
      <c r="D74" s="228">
        <f t="shared" si="6"/>
        <v>1161771426096384.8</v>
      </c>
      <c r="E74" s="228">
        <f t="shared" si="6"/>
        <v>1182346066340333.8</v>
      </c>
      <c r="F74" s="228">
        <f t="shared" si="6"/>
        <v>1243577032093107.8</v>
      </c>
      <c r="G74" s="228">
        <f t="shared" si="6"/>
        <v>1307741100159496</v>
      </c>
      <c r="H74" s="228">
        <f t="shared" si="6"/>
        <v>1362449244015344.8</v>
      </c>
      <c r="I74" s="228">
        <f t="shared" si="6"/>
        <v>1433676386405087.3</v>
      </c>
      <c r="J74" s="228">
        <f t="shared" si="6"/>
        <v>1494901340709363.5</v>
      </c>
      <c r="K74" s="228">
        <f t="shared" si="6"/>
        <v>1554625633498174.8</v>
      </c>
      <c r="L74" s="228">
        <f t="shared" si="6"/>
        <v>1612618253647265.3</v>
      </c>
      <c r="M74" s="228">
        <f t="shared" si="6"/>
        <v>1678044506208820.8</v>
      </c>
      <c r="N74" s="228">
        <f t="shared" si="6"/>
        <v>1722592967194235.8</v>
      </c>
      <c r="O74" s="228">
        <f t="shared" si="6"/>
        <v>1774226828489196</v>
      </c>
      <c r="P74" s="228">
        <f t="shared" si="6"/>
        <v>1823435098971635</v>
      </c>
      <c r="Q74" s="228">
        <f t="shared" si="6"/>
        <v>1870108201116103</v>
      </c>
      <c r="R74" s="228">
        <f t="shared" si="6"/>
        <v>1910207672863003.5</v>
      </c>
      <c r="S74" s="228">
        <f t="shared" si="6"/>
        <v>1955544012501198</v>
      </c>
      <c r="T74" s="228">
        <f t="shared" si="6"/>
        <v>1994220384817507</v>
      </c>
      <c r="U74" s="228">
        <f t="shared" si="6"/>
        <v>2030187763695408</v>
      </c>
      <c r="V74" s="228">
        <f t="shared" si="6"/>
        <v>2063466008338129.3</v>
      </c>
      <c r="W74" s="228">
        <f t="shared" si="6"/>
        <v>2094098238104449</v>
      </c>
      <c r="X74" s="228">
        <f t="shared" si="6"/>
        <v>2122149439561354</v>
      </c>
      <c r="Y74" s="228">
        <f t="shared" si="6"/>
        <v>2147704934636071.3</v>
      </c>
      <c r="Z74" s="228">
        <f t="shared" si="6"/>
        <v>2170868751147127.8</v>
      </c>
      <c r="AA74" s="228">
        <f t="shared" si="6"/>
        <v>2191761935461449</v>
      </c>
      <c r="AB74" s="228">
        <f t="shared" si="6"/>
        <v>2210520844822897.8</v>
      </c>
      <c r="AC74" s="228">
        <f t="shared" si="6"/>
        <v>2227295454177221</v>
      </c>
      <c r="AD74" s="228">
        <f t="shared" si="6"/>
        <v>2242247709224115</v>
      </c>
      <c r="AE74" s="228">
        <f t="shared" si="6"/>
        <v>2255549954100365</v>
      </c>
      <c r="AF74" s="228">
        <f t="shared" si="6"/>
        <v>2267383458668972.5</v>
      </c>
      <c r="AG74" s="228">
        <f t="shared" si="6"/>
        <v>2277937066977252.5</v>
      </c>
      <c r="AH74" s="228">
        <f t="shared" si="6"/>
        <v>2287405985156686</v>
      </c>
      <c r="AI74" s="228">
        <f t="shared" si="5"/>
        <v>2295990723960972.5</v>
      </c>
      <c r="AJ74" s="228">
        <f t="shared" si="5"/>
        <v>2303896208351662</v>
      </c>
      <c r="AK74" s="228">
        <f t="shared" si="5"/>
        <v>2311331064106821</v>
      </c>
      <c r="AL74" s="228">
        <f t="shared" si="5"/>
        <v>2318507089397423.5</v>
      </c>
      <c r="AM74" s="228">
        <f t="shared" si="5"/>
        <v>2325638917687890.5</v>
      </c>
      <c r="AN74" s="228">
        <f t="shared" si="5"/>
        <v>2332943877202090</v>
      </c>
      <c r="AO74" s="228">
        <f t="shared" si="5"/>
        <v>2340642051577846.5</v>
      </c>
      <c r="AP74" s="228">
        <f t="shared" si="5"/>
        <v>2348956546230177</v>
      </c>
      <c r="AQ74" s="228">
        <f t="shared" si="4"/>
        <v>2358193433622378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3ECC-E81E-4DB6-88F2-99A2E13F5AE0}">
  <sheetPr codeName="Sheet20"/>
  <dimension ref="A1:AR74"/>
  <sheetViews>
    <sheetView workbookViewId="0"/>
  </sheetViews>
  <sheetFormatPr defaultRowHeight="14.25" x14ac:dyDescent="0.2"/>
  <cols>
    <col min="1" max="1" width="27.375" customWidth="1"/>
    <col min="2" max="43" width="9.875" style="133" customWidth="1"/>
    <col min="44" max="44" width="9" style="133"/>
  </cols>
  <sheetData>
    <row r="1" spans="1:44" x14ac:dyDescent="0.2">
      <c r="B1" s="214">
        <v>2019</v>
      </c>
      <c r="C1" s="214">
        <v>2020</v>
      </c>
      <c r="D1" s="214">
        <v>2021</v>
      </c>
      <c r="E1" s="214">
        <v>2022</v>
      </c>
      <c r="F1" s="214">
        <v>2023</v>
      </c>
      <c r="G1" s="214">
        <v>2024</v>
      </c>
      <c r="H1" s="214">
        <v>2025</v>
      </c>
      <c r="I1" s="214">
        <v>2026</v>
      </c>
      <c r="J1" s="214">
        <v>2027</v>
      </c>
      <c r="K1" s="214">
        <v>2028</v>
      </c>
      <c r="L1" s="214">
        <v>2029</v>
      </c>
      <c r="M1" s="214">
        <v>2030</v>
      </c>
      <c r="N1" s="214">
        <v>2031</v>
      </c>
      <c r="O1" s="214">
        <v>2032</v>
      </c>
      <c r="P1" s="214">
        <v>2033</v>
      </c>
      <c r="Q1" s="214">
        <v>2034</v>
      </c>
      <c r="R1" s="214">
        <v>2035</v>
      </c>
      <c r="S1" s="214">
        <v>2036</v>
      </c>
      <c r="T1" s="214">
        <v>2037</v>
      </c>
      <c r="U1" s="214">
        <v>2038</v>
      </c>
      <c r="V1" s="214">
        <v>2039</v>
      </c>
      <c r="W1" s="214">
        <v>2040</v>
      </c>
      <c r="X1" s="214">
        <v>2041</v>
      </c>
      <c r="Y1" s="214">
        <v>2042</v>
      </c>
      <c r="Z1" s="214">
        <v>2043</v>
      </c>
      <c r="AA1" s="214">
        <v>2044</v>
      </c>
      <c r="AB1" s="214">
        <v>2045</v>
      </c>
      <c r="AC1" s="214">
        <v>2046</v>
      </c>
      <c r="AD1" s="214">
        <v>2047</v>
      </c>
      <c r="AE1" s="214">
        <v>2048</v>
      </c>
      <c r="AF1" s="214">
        <v>2049</v>
      </c>
      <c r="AG1" s="214">
        <v>2050</v>
      </c>
      <c r="AH1" s="214">
        <v>2051</v>
      </c>
      <c r="AI1" s="214">
        <v>2052</v>
      </c>
      <c r="AJ1" s="214">
        <v>2053</v>
      </c>
      <c r="AK1" s="214">
        <v>2054</v>
      </c>
      <c r="AL1" s="214">
        <v>2055</v>
      </c>
      <c r="AM1" s="214">
        <v>2056</v>
      </c>
      <c r="AN1" s="214">
        <v>2057</v>
      </c>
      <c r="AO1" s="214">
        <v>2058</v>
      </c>
      <c r="AP1" s="214">
        <v>2059</v>
      </c>
      <c r="AQ1" s="214">
        <v>2060</v>
      </c>
    </row>
    <row r="2" spans="1:44" x14ac:dyDescent="0.2">
      <c r="A2" s="36" t="s">
        <v>287</v>
      </c>
      <c r="B2" s="214">
        <v>0</v>
      </c>
      <c r="C2" s="214">
        <v>0</v>
      </c>
      <c r="D2" s="214">
        <v>0</v>
      </c>
      <c r="E2" s="214">
        <v>0</v>
      </c>
      <c r="F2" s="214">
        <v>0</v>
      </c>
      <c r="G2" s="214">
        <v>0</v>
      </c>
      <c r="H2" s="214">
        <v>0</v>
      </c>
      <c r="I2" s="214">
        <v>0</v>
      </c>
      <c r="J2" s="214">
        <v>0</v>
      </c>
      <c r="K2" s="214">
        <v>0</v>
      </c>
      <c r="L2" s="214">
        <v>0</v>
      </c>
      <c r="M2" s="214">
        <v>0</v>
      </c>
      <c r="N2" s="214">
        <v>0</v>
      </c>
      <c r="O2" s="214">
        <v>0</v>
      </c>
      <c r="P2" s="214">
        <v>0</v>
      </c>
      <c r="Q2" s="214">
        <v>0</v>
      </c>
      <c r="R2" s="214">
        <v>0</v>
      </c>
      <c r="S2" s="214">
        <v>0</v>
      </c>
      <c r="T2" s="214">
        <v>0</v>
      </c>
      <c r="U2" s="214">
        <v>0</v>
      </c>
      <c r="V2" s="214">
        <v>0</v>
      </c>
      <c r="W2" s="214">
        <v>0</v>
      </c>
      <c r="X2" s="214">
        <v>0</v>
      </c>
      <c r="Y2" s="214">
        <v>0</v>
      </c>
      <c r="Z2" s="214">
        <v>0</v>
      </c>
      <c r="AA2" s="214">
        <v>0</v>
      </c>
      <c r="AB2" s="214">
        <v>0</v>
      </c>
      <c r="AC2" s="214">
        <v>0</v>
      </c>
      <c r="AD2" s="214">
        <v>0</v>
      </c>
      <c r="AE2" s="214">
        <v>0</v>
      </c>
      <c r="AF2" s="214">
        <v>0</v>
      </c>
      <c r="AG2" s="214">
        <v>0</v>
      </c>
      <c r="AH2" s="214">
        <v>0</v>
      </c>
      <c r="AI2" s="214">
        <v>0</v>
      </c>
      <c r="AJ2" s="214">
        <v>0</v>
      </c>
      <c r="AK2" s="214">
        <v>0</v>
      </c>
      <c r="AL2" s="214">
        <v>0</v>
      </c>
      <c r="AM2" s="214">
        <v>0</v>
      </c>
      <c r="AN2" s="214">
        <v>0</v>
      </c>
      <c r="AO2" s="214">
        <v>0</v>
      </c>
      <c r="AP2" s="214">
        <v>0</v>
      </c>
      <c r="AQ2" s="214">
        <v>0</v>
      </c>
      <c r="AR2" s="133" t="str">
        <f>VLOOKUP($A2,'Sector Match'!$A$1:$B$43,2,0)</f>
        <v>agriculture and forestry 01T03</v>
      </c>
    </row>
    <row r="3" spans="1:44" x14ac:dyDescent="0.2">
      <c r="A3" s="36" t="s">
        <v>2</v>
      </c>
      <c r="B3" s="223">
        <f>'Non-energy Use 2019'!H116</f>
        <v>0</v>
      </c>
      <c r="C3" s="356">
        <f>'Non-energy Use 2020'!H115</f>
        <v>0</v>
      </c>
      <c r="D3" s="223">
        <f>$C3*VLOOKUP($A3,'Non-energy Multiplier'!$A$1:$AQ$44,COLUMN('Non-energy Multiplier'!D$1),0)</f>
        <v>0</v>
      </c>
      <c r="E3" s="223">
        <f>$C3*VLOOKUP($A3,'Non-energy Multiplier'!$A$1:$AQ$44,COLUMN('Non-energy Multiplier'!E$1),0)</f>
        <v>0</v>
      </c>
      <c r="F3" s="223">
        <f>$C3*VLOOKUP($A3,'Non-energy Multiplier'!$A$1:$AQ$44,COLUMN('Non-energy Multiplier'!F$1),0)</f>
        <v>0</v>
      </c>
      <c r="G3" s="223">
        <f>$C3*VLOOKUP($A3,'Non-energy Multiplier'!$A$1:$AQ$44,COLUMN('Non-energy Multiplier'!G$1),0)</f>
        <v>0</v>
      </c>
      <c r="H3" s="223">
        <f>$C3*VLOOKUP($A3,'Non-energy Multiplier'!$A$1:$AQ$44,COLUMN('Non-energy Multiplier'!H$1),0)</f>
        <v>0</v>
      </c>
      <c r="I3" s="223">
        <f>$C3*VLOOKUP($A3,'Non-energy Multiplier'!$A$1:$AQ$44,COLUMN('Non-energy Multiplier'!I$1),0)</f>
        <v>0</v>
      </c>
      <c r="J3" s="223">
        <f>$C3*VLOOKUP($A3,'Non-energy Multiplier'!$A$1:$AQ$44,COLUMN('Non-energy Multiplier'!J$1),0)</f>
        <v>0</v>
      </c>
      <c r="K3" s="223">
        <f>$C3*VLOOKUP($A3,'Non-energy Multiplier'!$A$1:$AQ$44,COLUMN('Non-energy Multiplier'!K$1),0)</f>
        <v>0</v>
      </c>
      <c r="L3" s="223">
        <f>$C3*VLOOKUP($A3,'Non-energy Multiplier'!$A$1:$AQ$44,COLUMN('Non-energy Multiplier'!L$1),0)</f>
        <v>0</v>
      </c>
      <c r="M3" s="223">
        <f>$C3*VLOOKUP($A3,'Non-energy Multiplier'!$A$1:$AQ$44,COLUMN('Non-energy Multiplier'!M$1),0)</f>
        <v>0</v>
      </c>
      <c r="N3" s="223">
        <f>$C3*VLOOKUP($A3,'Non-energy Multiplier'!$A$1:$AQ$44,COLUMN('Non-energy Multiplier'!N$1),0)</f>
        <v>0</v>
      </c>
      <c r="O3" s="223">
        <f>$C3*VLOOKUP($A3,'Non-energy Multiplier'!$A$1:$AQ$44,COLUMN('Non-energy Multiplier'!O$1),0)</f>
        <v>0</v>
      </c>
      <c r="P3" s="223">
        <f>$C3*VLOOKUP($A3,'Non-energy Multiplier'!$A$1:$AQ$44,COLUMN('Non-energy Multiplier'!P$1),0)</f>
        <v>0</v>
      </c>
      <c r="Q3" s="223">
        <f>$C3*VLOOKUP($A3,'Non-energy Multiplier'!$A$1:$AQ$44,COLUMN('Non-energy Multiplier'!Q$1),0)</f>
        <v>0</v>
      </c>
      <c r="R3" s="223">
        <f>$C3*VLOOKUP($A3,'Non-energy Multiplier'!$A$1:$AQ$44,COLUMN('Non-energy Multiplier'!R$1),0)</f>
        <v>0</v>
      </c>
      <c r="S3" s="223">
        <f>$C3*VLOOKUP($A3,'Non-energy Multiplier'!$A$1:$AQ$44,COLUMN('Non-energy Multiplier'!S$1),0)</f>
        <v>0</v>
      </c>
      <c r="T3" s="223">
        <f>$C3*VLOOKUP($A3,'Non-energy Multiplier'!$A$1:$AQ$44,COLUMN('Non-energy Multiplier'!T$1),0)</f>
        <v>0</v>
      </c>
      <c r="U3" s="223">
        <f>$C3*VLOOKUP($A3,'Non-energy Multiplier'!$A$1:$AQ$44,COLUMN('Non-energy Multiplier'!U$1),0)</f>
        <v>0</v>
      </c>
      <c r="V3" s="223">
        <f>$C3*VLOOKUP($A3,'Non-energy Multiplier'!$A$1:$AQ$44,COLUMN('Non-energy Multiplier'!V$1),0)</f>
        <v>0</v>
      </c>
      <c r="W3" s="223">
        <f>$C3*VLOOKUP($A3,'Non-energy Multiplier'!$A$1:$AQ$44,COLUMN('Non-energy Multiplier'!W$1),0)</f>
        <v>0</v>
      </c>
      <c r="X3" s="223">
        <f>$C3*VLOOKUP($A3,'Non-energy Multiplier'!$A$1:$AQ$44,COLUMN('Non-energy Multiplier'!X$1),0)</f>
        <v>0</v>
      </c>
      <c r="Y3" s="223">
        <f>$C3*VLOOKUP($A3,'Non-energy Multiplier'!$A$1:$AQ$44,COLUMN('Non-energy Multiplier'!Y$1),0)</f>
        <v>0</v>
      </c>
      <c r="Z3" s="223">
        <f>$C3*VLOOKUP($A3,'Non-energy Multiplier'!$A$1:$AQ$44,COLUMN('Non-energy Multiplier'!Z$1),0)</f>
        <v>0</v>
      </c>
      <c r="AA3" s="223">
        <f>$C3*VLOOKUP($A3,'Non-energy Multiplier'!$A$1:$AQ$44,COLUMN('Non-energy Multiplier'!AA$1),0)</f>
        <v>0</v>
      </c>
      <c r="AB3" s="223">
        <f>$C3*VLOOKUP($A3,'Non-energy Multiplier'!$A$1:$AQ$44,COLUMN('Non-energy Multiplier'!AB$1),0)</f>
        <v>0</v>
      </c>
      <c r="AC3" s="223">
        <f>$C3*VLOOKUP($A3,'Non-energy Multiplier'!$A$1:$AQ$44,COLUMN('Non-energy Multiplier'!AC$1),0)</f>
        <v>0</v>
      </c>
      <c r="AD3" s="223">
        <f>$C3*VLOOKUP($A3,'Non-energy Multiplier'!$A$1:$AQ$44,COLUMN('Non-energy Multiplier'!AD$1),0)</f>
        <v>0</v>
      </c>
      <c r="AE3" s="223">
        <f>$C3*VLOOKUP($A3,'Non-energy Multiplier'!$A$1:$AQ$44,COLUMN('Non-energy Multiplier'!AE$1),0)</f>
        <v>0</v>
      </c>
      <c r="AF3" s="223">
        <f>$C3*VLOOKUP($A3,'Non-energy Multiplier'!$A$1:$AQ$44,COLUMN('Non-energy Multiplier'!AF$1),0)</f>
        <v>0</v>
      </c>
      <c r="AG3" s="223">
        <f>$C3*VLOOKUP($A3,'Non-energy Multiplier'!$A$1:$AQ$44,COLUMN('Non-energy Multiplier'!AG$1),0)</f>
        <v>0</v>
      </c>
      <c r="AH3" s="223">
        <f>$C3*VLOOKUP($A3,'Non-energy Multiplier'!$A$1:$AQ$44,COLUMN('Non-energy Multiplier'!AH$1),0)</f>
        <v>0</v>
      </c>
      <c r="AI3" s="223">
        <f>$C3*VLOOKUP($A3,'Non-energy Multiplier'!$A$1:$AQ$44,COLUMN('Non-energy Multiplier'!AI$1),0)</f>
        <v>0</v>
      </c>
      <c r="AJ3" s="223">
        <f>$C3*VLOOKUP($A3,'Non-energy Multiplier'!$A$1:$AQ$44,COLUMN('Non-energy Multiplier'!AJ$1),0)</f>
        <v>0</v>
      </c>
      <c r="AK3" s="223">
        <f>$C3*VLOOKUP($A3,'Non-energy Multiplier'!$A$1:$AQ$44,COLUMN('Non-energy Multiplier'!AK$1),0)</f>
        <v>0</v>
      </c>
      <c r="AL3" s="223">
        <f>$C3*VLOOKUP($A3,'Non-energy Multiplier'!$A$1:$AQ$44,COLUMN('Non-energy Multiplier'!AL$1),0)</f>
        <v>0</v>
      </c>
      <c r="AM3" s="223">
        <f>$C3*VLOOKUP($A3,'Non-energy Multiplier'!$A$1:$AQ$44,COLUMN('Non-energy Multiplier'!AM$1),0)</f>
        <v>0</v>
      </c>
      <c r="AN3" s="223">
        <f>$C3*VLOOKUP($A3,'Non-energy Multiplier'!$A$1:$AQ$44,COLUMN('Non-energy Multiplier'!AN$1),0)</f>
        <v>0</v>
      </c>
      <c r="AO3" s="223">
        <f>$C3*VLOOKUP($A3,'Non-energy Multiplier'!$A$1:$AQ$44,COLUMN('Non-energy Multiplier'!AO$1),0)</f>
        <v>0</v>
      </c>
      <c r="AP3" s="223">
        <f>$C3*VLOOKUP($A3,'Non-energy Multiplier'!$A$1:$AQ$44,COLUMN('Non-energy Multiplier'!AP$1),0)</f>
        <v>0</v>
      </c>
      <c r="AQ3" s="223">
        <f>$C3*VLOOKUP($A3,'Non-energy Multiplier'!$A$1:$AQ$44,COLUMN('Non-energy Multiplier'!AQ$1),0)</f>
        <v>0</v>
      </c>
      <c r="AR3" s="133" t="str">
        <f>VLOOKUP($A3,'Sector Match'!$A$1:$B$43,2,0)</f>
        <v>coal mining 05</v>
      </c>
    </row>
    <row r="4" spans="1:44" x14ac:dyDescent="0.2">
      <c r="A4" s="12" t="s">
        <v>3</v>
      </c>
      <c r="B4" s="133">
        <f>'Non-energy Use 2019'!H117</f>
        <v>0</v>
      </c>
      <c r="C4" s="133">
        <f>'Non-energy Use 2020'!H116</f>
        <v>0</v>
      </c>
      <c r="D4" s="133">
        <f>$C4*VLOOKUP($A4,'Non-energy Multiplier'!$A$1:$AQ$44,COLUMN('Non-energy Multiplier'!D$1),0)</f>
        <v>0</v>
      </c>
      <c r="E4" s="133">
        <f>$C4*VLOOKUP($A4,'Non-energy Multiplier'!$A$1:$AQ$44,COLUMN('Non-energy Multiplier'!E$1),0)</f>
        <v>0</v>
      </c>
      <c r="F4" s="133">
        <f>$C4*VLOOKUP($A4,'Non-energy Multiplier'!$A$1:$AQ$44,COLUMN('Non-energy Multiplier'!F$1),0)</f>
        <v>0</v>
      </c>
      <c r="G4" s="133">
        <f>$C4*VLOOKUP($A4,'Non-energy Multiplier'!$A$1:$AQ$44,COLUMN('Non-energy Multiplier'!G$1),0)</f>
        <v>0</v>
      </c>
      <c r="H4" s="133">
        <f>$C4*VLOOKUP($A4,'Non-energy Multiplier'!$A$1:$AQ$44,COLUMN('Non-energy Multiplier'!H$1),0)</f>
        <v>0</v>
      </c>
      <c r="I4" s="133">
        <f>$C4*VLOOKUP($A4,'Non-energy Multiplier'!$A$1:$AQ$44,COLUMN('Non-energy Multiplier'!I$1),0)</f>
        <v>0</v>
      </c>
      <c r="J4" s="133">
        <f>$C4*VLOOKUP($A4,'Non-energy Multiplier'!$A$1:$AQ$44,COLUMN('Non-energy Multiplier'!J$1),0)</f>
        <v>0</v>
      </c>
      <c r="K4" s="133">
        <f>$C4*VLOOKUP($A4,'Non-energy Multiplier'!$A$1:$AQ$44,COLUMN('Non-energy Multiplier'!K$1),0)</f>
        <v>0</v>
      </c>
      <c r="L4" s="133">
        <f>$C4*VLOOKUP($A4,'Non-energy Multiplier'!$A$1:$AQ$44,COLUMN('Non-energy Multiplier'!L$1),0)</f>
        <v>0</v>
      </c>
      <c r="M4" s="133">
        <f>$C4*VLOOKUP($A4,'Non-energy Multiplier'!$A$1:$AQ$44,COLUMN('Non-energy Multiplier'!M$1),0)</f>
        <v>0</v>
      </c>
      <c r="N4" s="133">
        <f>$C4*VLOOKUP($A4,'Non-energy Multiplier'!$A$1:$AQ$44,COLUMN('Non-energy Multiplier'!N$1),0)</f>
        <v>0</v>
      </c>
      <c r="O4" s="133">
        <f>$C4*VLOOKUP($A4,'Non-energy Multiplier'!$A$1:$AQ$44,COLUMN('Non-energy Multiplier'!O$1),0)</f>
        <v>0</v>
      </c>
      <c r="P4" s="133">
        <f>$C4*VLOOKUP($A4,'Non-energy Multiplier'!$A$1:$AQ$44,COLUMN('Non-energy Multiplier'!P$1),0)</f>
        <v>0</v>
      </c>
      <c r="Q4" s="133">
        <f>$C4*VLOOKUP($A4,'Non-energy Multiplier'!$A$1:$AQ$44,COLUMN('Non-energy Multiplier'!Q$1),0)</f>
        <v>0</v>
      </c>
      <c r="R4" s="133">
        <f>$C4*VLOOKUP($A4,'Non-energy Multiplier'!$A$1:$AQ$44,COLUMN('Non-energy Multiplier'!R$1),0)</f>
        <v>0</v>
      </c>
      <c r="S4" s="133">
        <f>$C4*VLOOKUP($A4,'Non-energy Multiplier'!$A$1:$AQ$44,COLUMN('Non-energy Multiplier'!S$1),0)</f>
        <v>0</v>
      </c>
      <c r="T4" s="133">
        <f>$C4*VLOOKUP($A4,'Non-energy Multiplier'!$A$1:$AQ$44,COLUMN('Non-energy Multiplier'!T$1),0)</f>
        <v>0</v>
      </c>
      <c r="U4" s="133">
        <f>$C4*VLOOKUP($A4,'Non-energy Multiplier'!$A$1:$AQ$44,COLUMN('Non-energy Multiplier'!U$1),0)</f>
        <v>0</v>
      </c>
      <c r="V4" s="133">
        <f>$C4*VLOOKUP($A4,'Non-energy Multiplier'!$A$1:$AQ$44,COLUMN('Non-energy Multiplier'!V$1),0)</f>
        <v>0</v>
      </c>
      <c r="W4" s="133">
        <f>$C4*VLOOKUP($A4,'Non-energy Multiplier'!$A$1:$AQ$44,COLUMN('Non-energy Multiplier'!W$1),0)</f>
        <v>0</v>
      </c>
      <c r="X4" s="133">
        <f>$C4*VLOOKUP($A4,'Non-energy Multiplier'!$A$1:$AQ$44,COLUMN('Non-energy Multiplier'!X$1),0)</f>
        <v>0</v>
      </c>
      <c r="Y4" s="133">
        <f>$C4*VLOOKUP($A4,'Non-energy Multiplier'!$A$1:$AQ$44,COLUMN('Non-energy Multiplier'!Y$1),0)</f>
        <v>0</v>
      </c>
      <c r="Z4" s="133">
        <f>$C4*VLOOKUP($A4,'Non-energy Multiplier'!$A$1:$AQ$44,COLUMN('Non-energy Multiplier'!Z$1),0)</f>
        <v>0</v>
      </c>
      <c r="AA4" s="133">
        <f>$C4*VLOOKUP($A4,'Non-energy Multiplier'!$A$1:$AQ$44,COLUMN('Non-energy Multiplier'!AA$1),0)</f>
        <v>0</v>
      </c>
      <c r="AB4" s="133">
        <f>$C4*VLOOKUP($A4,'Non-energy Multiplier'!$A$1:$AQ$44,COLUMN('Non-energy Multiplier'!AB$1),0)</f>
        <v>0</v>
      </c>
      <c r="AC4" s="133">
        <f>$C4*VLOOKUP($A4,'Non-energy Multiplier'!$A$1:$AQ$44,COLUMN('Non-energy Multiplier'!AC$1),0)</f>
        <v>0</v>
      </c>
      <c r="AD4" s="133">
        <f>$C4*VLOOKUP($A4,'Non-energy Multiplier'!$A$1:$AQ$44,COLUMN('Non-energy Multiplier'!AD$1),0)</f>
        <v>0</v>
      </c>
      <c r="AE4" s="133">
        <f>$C4*VLOOKUP($A4,'Non-energy Multiplier'!$A$1:$AQ$44,COLUMN('Non-energy Multiplier'!AE$1),0)</f>
        <v>0</v>
      </c>
      <c r="AF4" s="133">
        <f>$C4*VLOOKUP($A4,'Non-energy Multiplier'!$A$1:$AQ$44,COLUMN('Non-energy Multiplier'!AF$1),0)</f>
        <v>0</v>
      </c>
      <c r="AG4" s="133">
        <f>$C4*VLOOKUP($A4,'Non-energy Multiplier'!$A$1:$AQ$44,COLUMN('Non-energy Multiplier'!AG$1),0)</f>
        <v>0</v>
      </c>
      <c r="AH4" s="133">
        <f>$C4*VLOOKUP($A4,'Non-energy Multiplier'!$A$1:$AQ$44,COLUMN('Non-energy Multiplier'!AH$1),0)</f>
        <v>0</v>
      </c>
      <c r="AI4" s="133">
        <f>$C4*VLOOKUP($A4,'Non-energy Multiplier'!$A$1:$AQ$44,COLUMN('Non-energy Multiplier'!AI$1),0)</f>
        <v>0</v>
      </c>
      <c r="AJ4" s="133">
        <f>$C4*VLOOKUP($A4,'Non-energy Multiplier'!$A$1:$AQ$44,COLUMN('Non-energy Multiplier'!AJ$1),0)</f>
        <v>0</v>
      </c>
      <c r="AK4" s="133">
        <f>$C4*VLOOKUP($A4,'Non-energy Multiplier'!$A$1:$AQ$44,COLUMN('Non-energy Multiplier'!AK$1),0)</f>
        <v>0</v>
      </c>
      <c r="AL4" s="133">
        <f>$C4*VLOOKUP($A4,'Non-energy Multiplier'!$A$1:$AQ$44,COLUMN('Non-energy Multiplier'!AL$1),0)</f>
        <v>0</v>
      </c>
      <c r="AM4" s="133">
        <f>$C4*VLOOKUP($A4,'Non-energy Multiplier'!$A$1:$AQ$44,COLUMN('Non-energy Multiplier'!AM$1),0)</f>
        <v>0</v>
      </c>
      <c r="AN4" s="133">
        <f>$C4*VLOOKUP($A4,'Non-energy Multiplier'!$A$1:$AQ$44,COLUMN('Non-energy Multiplier'!AN$1),0)</f>
        <v>0</v>
      </c>
      <c r="AO4" s="133">
        <f>$C4*VLOOKUP($A4,'Non-energy Multiplier'!$A$1:$AQ$44,COLUMN('Non-energy Multiplier'!AO$1),0)</f>
        <v>0</v>
      </c>
      <c r="AP4" s="133">
        <f>$C4*VLOOKUP($A4,'Non-energy Multiplier'!$A$1:$AQ$44,COLUMN('Non-energy Multiplier'!AP$1),0)</f>
        <v>0</v>
      </c>
      <c r="AQ4" s="133">
        <f>$C4*VLOOKUP($A4,'Non-energy Multiplier'!$A$1:$AQ$44,COLUMN('Non-energy Multiplier'!AQ$1),0)</f>
        <v>0</v>
      </c>
      <c r="AR4" s="133" t="str">
        <f>VLOOKUP($A4,'Sector Match'!$A$1:$B$43,2,0)</f>
        <v>oil and gas extraction 06</v>
      </c>
    </row>
    <row r="5" spans="1:44" x14ac:dyDescent="0.2">
      <c r="A5" s="12" t="s">
        <v>4</v>
      </c>
      <c r="B5" s="133">
        <f>'Non-energy Use 2019'!H118</f>
        <v>0</v>
      </c>
      <c r="C5" s="133">
        <f>'Non-energy Use 2020'!H117</f>
        <v>0</v>
      </c>
      <c r="D5" s="133">
        <f>$C5*VLOOKUP($A5,'Non-energy Multiplier'!$A$1:$AQ$44,COLUMN('Non-energy Multiplier'!D$1),0)</f>
        <v>0</v>
      </c>
      <c r="E5" s="133">
        <f>$C5*VLOOKUP($A5,'Non-energy Multiplier'!$A$1:$AQ$44,COLUMN('Non-energy Multiplier'!E$1),0)</f>
        <v>0</v>
      </c>
      <c r="F5" s="133">
        <f>$C5*VLOOKUP($A5,'Non-energy Multiplier'!$A$1:$AQ$44,COLUMN('Non-energy Multiplier'!F$1),0)</f>
        <v>0</v>
      </c>
      <c r="G5" s="133">
        <f>$C5*VLOOKUP($A5,'Non-energy Multiplier'!$A$1:$AQ$44,COLUMN('Non-energy Multiplier'!G$1),0)</f>
        <v>0</v>
      </c>
      <c r="H5" s="133">
        <f>$C5*VLOOKUP($A5,'Non-energy Multiplier'!$A$1:$AQ$44,COLUMN('Non-energy Multiplier'!H$1),0)</f>
        <v>0</v>
      </c>
      <c r="I5" s="133">
        <f>$C5*VLOOKUP($A5,'Non-energy Multiplier'!$A$1:$AQ$44,COLUMN('Non-energy Multiplier'!I$1),0)</f>
        <v>0</v>
      </c>
      <c r="J5" s="133">
        <f>$C5*VLOOKUP($A5,'Non-energy Multiplier'!$A$1:$AQ$44,COLUMN('Non-energy Multiplier'!J$1),0)</f>
        <v>0</v>
      </c>
      <c r="K5" s="133">
        <f>$C5*VLOOKUP($A5,'Non-energy Multiplier'!$A$1:$AQ$44,COLUMN('Non-energy Multiplier'!K$1),0)</f>
        <v>0</v>
      </c>
      <c r="L5" s="133">
        <f>$C5*VLOOKUP($A5,'Non-energy Multiplier'!$A$1:$AQ$44,COLUMN('Non-energy Multiplier'!L$1),0)</f>
        <v>0</v>
      </c>
      <c r="M5" s="133">
        <f>$C5*VLOOKUP($A5,'Non-energy Multiplier'!$A$1:$AQ$44,COLUMN('Non-energy Multiplier'!M$1),0)</f>
        <v>0</v>
      </c>
      <c r="N5" s="133">
        <f>$C5*VLOOKUP($A5,'Non-energy Multiplier'!$A$1:$AQ$44,COLUMN('Non-energy Multiplier'!N$1),0)</f>
        <v>0</v>
      </c>
      <c r="O5" s="133">
        <f>$C5*VLOOKUP($A5,'Non-energy Multiplier'!$A$1:$AQ$44,COLUMN('Non-energy Multiplier'!O$1),0)</f>
        <v>0</v>
      </c>
      <c r="P5" s="133">
        <f>$C5*VLOOKUP($A5,'Non-energy Multiplier'!$A$1:$AQ$44,COLUMN('Non-energy Multiplier'!P$1),0)</f>
        <v>0</v>
      </c>
      <c r="Q5" s="133">
        <f>$C5*VLOOKUP($A5,'Non-energy Multiplier'!$A$1:$AQ$44,COLUMN('Non-energy Multiplier'!Q$1),0)</f>
        <v>0</v>
      </c>
      <c r="R5" s="133">
        <f>$C5*VLOOKUP($A5,'Non-energy Multiplier'!$A$1:$AQ$44,COLUMN('Non-energy Multiplier'!R$1),0)</f>
        <v>0</v>
      </c>
      <c r="S5" s="133">
        <f>$C5*VLOOKUP($A5,'Non-energy Multiplier'!$A$1:$AQ$44,COLUMN('Non-energy Multiplier'!S$1),0)</f>
        <v>0</v>
      </c>
      <c r="T5" s="133">
        <f>$C5*VLOOKUP($A5,'Non-energy Multiplier'!$A$1:$AQ$44,COLUMN('Non-energy Multiplier'!T$1),0)</f>
        <v>0</v>
      </c>
      <c r="U5" s="133">
        <f>$C5*VLOOKUP($A5,'Non-energy Multiplier'!$A$1:$AQ$44,COLUMN('Non-energy Multiplier'!U$1),0)</f>
        <v>0</v>
      </c>
      <c r="V5" s="133">
        <f>$C5*VLOOKUP($A5,'Non-energy Multiplier'!$A$1:$AQ$44,COLUMN('Non-energy Multiplier'!V$1),0)</f>
        <v>0</v>
      </c>
      <c r="W5" s="133">
        <f>$C5*VLOOKUP($A5,'Non-energy Multiplier'!$A$1:$AQ$44,COLUMN('Non-energy Multiplier'!W$1),0)</f>
        <v>0</v>
      </c>
      <c r="X5" s="133">
        <f>$C5*VLOOKUP($A5,'Non-energy Multiplier'!$A$1:$AQ$44,COLUMN('Non-energy Multiplier'!X$1),0)</f>
        <v>0</v>
      </c>
      <c r="Y5" s="133">
        <f>$C5*VLOOKUP($A5,'Non-energy Multiplier'!$A$1:$AQ$44,COLUMN('Non-energy Multiplier'!Y$1),0)</f>
        <v>0</v>
      </c>
      <c r="Z5" s="133">
        <f>$C5*VLOOKUP($A5,'Non-energy Multiplier'!$A$1:$AQ$44,COLUMN('Non-energy Multiplier'!Z$1),0)</f>
        <v>0</v>
      </c>
      <c r="AA5" s="133">
        <f>$C5*VLOOKUP($A5,'Non-energy Multiplier'!$A$1:$AQ$44,COLUMN('Non-energy Multiplier'!AA$1),0)</f>
        <v>0</v>
      </c>
      <c r="AB5" s="133">
        <f>$C5*VLOOKUP($A5,'Non-energy Multiplier'!$A$1:$AQ$44,COLUMN('Non-energy Multiplier'!AB$1),0)</f>
        <v>0</v>
      </c>
      <c r="AC5" s="133">
        <f>$C5*VLOOKUP($A5,'Non-energy Multiplier'!$A$1:$AQ$44,COLUMN('Non-energy Multiplier'!AC$1),0)</f>
        <v>0</v>
      </c>
      <c r="AD5" s="133">
        <f>$C5*VLOOKUP($A5,'Non-energy Multiplier'!$A$1:$AQ$44,COLUMN('Non-energy Multiplier'!AD$1),0)</f>
        <v>0</v>
      </c>
      <c r="AE5" s="133">
        <f>$C5*VLOOKUP($A5,'Non-energy Multiplier'!$A$1:$AQ$44,COLUMN('Non-energy Multiplier'!AE$1),0)</f>
        <v>0</v>
      </c>
      <c r="AF5" s="133">
        <f>$C5*VLOOKUP($A5,'Non-energy Multiplier'!$A$1:$AQ$44,COLUMN('Non-energy Multiplier'!AF$1),0)</f>
        <v>0</v>
      </c>
      <c r="AG5" s="133">
        <f>$C5*VLOOKUP($A5,'Non-energy Multiplier'!$A$1:$AQ$44,COLUMN('Non-energy Multiplier'!AG$1),0)</f>
        <v>0</v>
      </c>
      <c r="AH5" s="133">
        <f>$C5*VLOOKUP($A5,'Non-energy Multiplier'!$A$1:$AQ$44,COLUMN('Non-energy Multiplier'!AH$1),0)</f>
        <v>0</v>
      </c>
      <c r="AI5" s="133">
        <f>$C5*VLOOKUP($A5,'Non-energy Multiplier'!$A$1:$AQ$44,COLUMN('Non-energy Multiplier'!AI$1),0)</f>
        <v>0</v>
      </c>
      <c r="AJ5" s="133">
        <f>$C5*VLOOKUP($A5,'Non-energy Multiplier'!$A$1:$AQ$44,COLUMN('Non-energy Multiplier'!AJ$1),0)</f>
        <v>0</v>
      </c>
      <c r="AK5" s="133">
        <f>$C5*VLOOKUP($A5,'Non-energy Multiplier'!$A$1:$AQ$44,COLUMN('Non-energy Multiplier'!AK$1),0)</f>
        <v>0</v>
      </c>
      <c r="AL5" s="133">
        <f>$C5*VLOOKUP($A5,'Non-energy Multiplier'!$A$1:$AQ$44,COLUMN('Non-energy Multiplier'!AL$1),0)</f>
        <v>0</v>
      </c>
      <c r="AM5" s="133">
        <f>$C5*VLOOKUP($A5,'Non-energy Multiplier'!$A$1:$AQ$44,COLUMN('Non-energy Multiplier'!AM$1),0)</f>
        <v>0</v>
      </c>
      <c r="AN5" s="133">
        <f>$C5*VLOOKUP($A5,'Non-energy Multiplier'!$A$1:$AQ$44,COLUMN('Non-energy Multiplier'!AN$1),0)</f>
        <v>0</v>
      </c>
      <c r="AO5" s="133">
        <f>$C5*VLOOKUP($A5,'Non-energy Multiplier'!$A$1:$AQ$44,COLUMN('Non-energy Multiplier'!AO$1),0)</f>
        <v>0</v>
      </c>
      <c r="AP5" s="133">
        <f>$C5*VLOOKUP($A5,'Non-energy Multiplier'!$A$1:$AQ$44,COLUMN('Non-energy Multiplier'!AP$1),0)</f>
        <v>0</v>
      </c>
      <c r="AQ5" s="133">
        <f>$C5*VLOOKUP($A5,'Non-energy Multiplier'!$A$1:$AQ$44,COLUMN('Non-energy Multiplier'!AQ$1),0)</f>
        <v>0</v>
      </c>
      <c r="AR5" s="133" t="str">
        <f>VLOOKUP($A5,'Sector Match'!$A$1:$B$43,2,0)</f>
        <v>other mining and quarrying 07T08</v>
      </c>
    </row>
    <row r="6" spans="1:44" x14ac:dyDescent="0.2">
      <c r="A6" s="12" t="s">
        <v>5</v>
      </c>
      <c r="B6" s="133">
        <f>'Non-energy Use 2019'!H119</f>
        <v>0</v>
      </c>
      <c r="C6" s="133">
        <f>'Non-energy Use 2020'!H118</f>
        <v>0</v>
      </c>
      <c r="D6" s="133">
        <f>$C6*VLOOKUP($A6,'Non-energy Multiplier'!$A$1:$AQ$44,COLUMN('Non-energy Multiplier'!D$1),0)</f>
        <v>0</v>
      </c>
      <c r="E6" s="133">
        <f>$C6*VLOOKUP($A6,'Non-energy Multiplier'!$A$1:$AQ$44,COLUMN('Non-energy Multiplier'!E$1),0)</f>
        <v>0</v>
      </c>
      <c r="F6" s="133">
        <f>$C6*VLOOKUP($A6,'Non-energy Multiplier'!$A$1:$AQ$44,COLUMN('Non-energy Multiplier'!F$1),0)</f>
        <v>0</v>
      </c>
      <c r="G6" s="133">
        <f>$C6*VLOOKUP($A6,'Non-energy Multiplier'!$A$1:$AQ$44,COLUMN('Non-energy Multiplier'!G$1),0)</f>
        <v>0</v>
      </c>
      <c r="H6" s="133">
        <f>$C6*VLOOKUP($A6,'Non-energy Multiplier'!$A$1:$AQ$44,COLUMN('Non-energy Multiplier'!H$1),0)</f>
        <v>0</v>
      </c>
      <c r="I6" s="133">
        <f>$C6*VLOOKUP($A6,'Non-energy Multiplier'!$A$1:$AQ$44,COLUMN('Non-energy Multiplier'!I$1),0)</f>
        <v>0</v>
      </c>
      <c r="J6" s="133">
        <f>$C6*VLOOKUP($A6,'Non-energy Multiplier'!$A$1:$AQ$44,COLUMN('Non-energy Multiplier'!J$1),0)</f>
        <v>0</v>
      </c>
      <c r="K6" s="133">
        <f>$C6*VLOOKUP($A6,'Non-energy Multiplier'!$A$1:$AQ$44,COLUMN('Non-energy Multiplier'!K$1),0)</f>
        <v>0</v>
      </c>
      <c r="L6" s="133">
        <f>$C6*VLOOKUP($A6,'Non-energy Multiplier'!$A$1:$AQ$44,COLUMN('Non-energy Multiplier'!L$1),0)</f>
        <v>0</v>
      </c>
      <c r="M6" s="133">
        <f>$C6*VLOOKUP($A6,'Non-energy Multiplier'!$A$1:$AQ$44,COLUMN('Non-energy Multiplier'!M$1),0)</f>
        <v>0</v>
      </c>
      <c r="N6" s="133">
        <f>$C6*VLOOKUP($A6,'Non-energy Multiplier'!$A$1:$AQ$44,COLUMN('Non-energy Multiplier'!N$1),0)</f>
        <v>0</v>
      </c>
      <c r="O6" s="133">
        <f>$C6*VLOOKUP($A6,'Non-energy Multiplier'!$A$1:$AQ$44,COLUMN('Non-energy Multiplier'!O$1),0)</f>
        <v>0</v>
      </c>
      <c r="P6" s="133">
        <f>$C6*VLOOKUP($A6,'Non-energy Multiplier'!$A$1:$AQ$44,COLUMN('Non-energy Multiplier'!P$1),0)</f>
        <v>0</v>
      </c>
      <c r="Q6" s="133">
        <f>$C6*VLOOKUP($A6,'Non-energy Multiplier'!$A$1:$AQ$44,COLUMN('Non-energy Multiplier'!Q$1),0)</f>
        <v>0</v>
      </c>
      <c r="R6" s="133">
        <f>$C6*VLOOKUP($A6,'Non-energy Multiplier'!$A$1:$AQ$44,COLUMN('Non-energy Multiplier'!R$1),0)</f>
        <v>0</v>
      </c>
      <c r="S6" s="133">
        <f>$C6*VLOOKUP($A6,'Non-energy Multiplier'!$A$1:$AQ$44,COLUMN('Non-energy Multiplier'!S$1),0)</f>
        <v>0</v>
      </c>
      <c r="T6" s="133">
        <f>$C6*VLOOKUP($A6,'Non-energy Multiplier'!$A$1:$AQ$44,COLUMN('Non-energy Multiplier'!T$1),0)</f>
        <v>0</v>
      </c>
      <c r="U6" s="133">
        <f>$C6*VLOOKUP($A6,'Non-energy Multiplier'!$A$1:$AQ$44,COLUMN('Non-energy Multiplier'!U$1),0)</f>
        <v>0</v>
      </c>
      <c r="V6" s="133">
        <f>$C6*VLOOKUP($A6,'Non-energy Multiplier'!$A$1:$AQ$44,COLUMN('Non-energy Multiplier'!V$1),0)</f>
        <v>0</v>
      </c>
      <c r="W6" s="133">
        <f>$C6*VLOOKUP($A6,'Non-energy Multiplier'!$A$1:$AQ$44,COLUMN('Non-energy Multiplier'!W$1),0)</f>
        <v>0</v>
      </c>
      <c r="X6" s="133">
        <f>$C6*VLOOKUP($A6,'Non-energy Multiplier'!$A$1:$AQ$44,COLUMN('Non-energy Multiplier'!X$1),0)</f>
        <v>0</v>
      </c>
      <c r="Y6" s="133">
        <f>$C6*VLOOKUP($A6,'Non-energy Multiplier'!$A$1:$AQ$44,COLUMN('Non-energy Multiplier'!Y$1),0)</f>
        <v>0</v>
      </c>
      <c r="Z6" s="133">
        <f>$C6*VLOOKUP($A6,'Non-energy Multiplier'!$A$1:$AQ$44,COLUMN('Non-energy Multiplier'!Z$1),0)</f>
        <v>0</v>
      </c>
      <c r="AA6" s="133">
        <f>$C6*VLOOKUP($A6,'Non-energy Multiplier'!$A$1:$AQ$44,COLUMN('Non-energy Multiplier'!AA$1),0)</f>
        <v>0</v>
      </c>
      <c r="AB6" s="133">
        <f>$C6*VLOOKUP($A6,'Non-energy Multiplier'!$A$1:$AQ$44,COLUMN('Non-energy Multiplier'!AB$1),0)</f>
        <v>0</v>
      </c>
      <c r="AC6" s="133">
        <f>$C6*VLOOKUP($A6,'Non-energy Multiplier'!$A$1:$AQ$44,COLUMN('Non-energy Multiplier'!AC$1),0)</f>
        <v>0</v>
      </c>
      <c r="AD6" s="133">
        <f>$C6*VLOOKUP($A6,'Non-energy Multiplier'!$A$1:$AQ$44,COLUMN('Non-energy Multiplier'!AD$1),0)</f>
        <v>0</v>
      </c>
      <c r="AE6" s="133">
        <f>$C6*VLOOKUP($A6,'Non-energy Multiplier'!$A$1:$AQ$44,COLUMN('Non-energy Multiplier'!AE$1),0)</f>
        <v>0</v>
      </c>
      <c r="AF6" s="133">
        <f>$C6*VLOOKUP($A6,'Non-energy Multiplier'!$A$1:$AQ$44,COLUMN('Non-energy Multiplier'!AF$1),0)</f>
        <v>0</v>
      </c>
      <c r="AG6" s="133">
        <f>$C6*VLOOKUP($A6,'Non-energy Multiplier'!$A$1:$AQ$44,COLUMN('Non-energy Multiplier'!AG$1),0)</f>
        <v>0</v>
      </c>
      <c r="AH6" s="133">
        <f>$C6*VLOOKUP($A6,'Non-energy Multiplier'!$A$1:$AQ$44,COLUMN('Non-energy Multiplier'!AH$1),0)</f>
        <v>0</v>
      </c>
      <c r="AI6" s="133">
        <f>$C6*VLOOKUP($A6,'Non-energy Multiplier'!$A$1:$AQ$44,COLUMN('Non-energy Multiplier'!AI$1),0)</f>
        <v>0</v>
      </c>
      <c r="AJ6" s="133">
        <f>$C6*VLOOKUP($A6,'Non-energy Multiplier'!$A$1:$AQ$44,COLUMN('Non-energy Multiplier'!AJ$1),0)</f>
        <v>0</v>
      </c>
      <c r="AK6" s="133">
        <f>$C6*VLOOKUP($A6,'Non-energy Multiplier'!$A$1:$AQ$44,COLUMN('Non-energy Multiplier'!AK$1),0)</f>
        <v>0</v>
      </c>
      <c r="AL6" s="133">
        <f>$C6*VLOOKUP($A6,'Non-energy Multiplier'!$A$1:$AQ$44,COLUMN('Non-energy Multiplier'!AL$1),0)</f>
        <v>0</v>
      </c>
      <c r="AM6" s="133">
        <f>$C6*VLOOKUP($A6,'Non-energy Multiplier'!$A$1:$AQ$44,COLUMN('Non-energy Multiplier'!AM$1),0)</f>
        <v>0</v>
      </c>
      <c r="AN6" s="133">
        <f>$C6*VLOOKUP($A6,'Non-energy Multiplier'!$A$1:$AQ$44,COLUMN('Non-energy Multiplier'!AN$1),0)</f>
        <v>0</v>
      </c>
      <c r="AO6" s="133">
        <f>$C6*VLOOKUP($A6,'Non-energy Multiplier'!$A$1:$AQ$44,COLUMN('Non-energy Multiplier'!AO$1),0)</f>
        <v>0</v>
      </c>
      <c r="AP6" s="133">
        <f>$C6*VLOOKUP($A6,'Non-energy Multiplier'!$A$1:$AQ$44,COLUMN('Non-energy Multiplier'!AP$1),0)</f>
        <v>0</v>
      </c>
      <c r="AQ6" s="133">
        <f>$C6*VLOOKUP($A6,'Non-energy Multiplier'!$A$1:$AQ$44,COLUMN('Non-energy Multiplier'!AQ$1),0)</f>
        <v>0</v>
      </c>
      <c r="AR6" s="133" t="str">
        <f>VLOOKUP($A6,'Sector Match'!$A$1:$B$43,2,0)</f>
        <v>other mining and quarrying 07T08</v>
      </c>
    </row>
    <row r="7" spans="1:44" x14ac:dyDescent="0.2">
      <c r="A7" s="12" t="s">
        <v>6</v>
      </c>
      <c r="B7" s="133">
        <f>'Non-energy Use 2019'!H120</f>
        <v>0</v>
      </c>
      <c r="C7" s="133">
        <f>'Non-energy Use 2020'!H119</f>
        <v>0</v>
      </c>
      <c r="D7" s="133">
        <f>$C7*VLOOKUP($A7,'Non-energy Multiplier'!$A$1:$AQ$44,COLUMN('Non-energy Multiplier'!D$1),0)</f>
        <v>0</v>
      </c>
      <c r="E7" s="133">
        <f>$C7*VLOOKUP($A7,'Non-energy Multiplier'!$A$1:$AQ$44,COLUMN('Non-energy Multiplier'!E$1),0)</f>
        <v>0</v>
      </c>
      <c r="F7" s="133">
        <f>$C7*VLOOKUP($A7,'Non-energy Multiplier'!$A$1:$AQ$44,COLUMN('Non-energy Multiplier'!F$1),0)</f>
        <v>0</v>
      </c>
      <c r="G7" s="133">
        <f>$C7*VLOOKUP($A7,'Non-energy Multiplier'!$A$1:$AQ$44,COLUMN('Non-energy Multiplier'!G$1),0)</f>
        <v>0</v>
      </c>
      <c r="H7" s="133">
        <f>$C7*VLOOKUP($A7,'Non-energy Multiplier'!$A$1:$AQ$44,COLUMN('Non-energy Multiplier'!H$1),0)</f>
        <v>0</v>
      </c>
      <c r="I7" s="133">
        <f>$C7*VLOOKUP($A7,'Non-energy Multiplier'!$A$1:$AQ$44,COLUMN('Non-energy Multiplier'!I$1),0)</f>
        <v>0</v>
      </c>
      <c r="J7" s="133">
        <f>$C7*VLOOKUP($A7,'Non-energy Multiplier'!$A$1:$AQ$44,COLUMN('Non-energy Multiplier'!J$1),0)</f>
        <v>0</v>
      </c>
      <c r="K7" s="133">
        <f>$C7*VLOOKUP($A7,'Non-energy Multiplier'!$A$1:$AQ$44,COLUMN('Non-energy Multiplier'!K$1),0)</f>
        <v>0</v>
      </c>
      <c r="L7" s="133">
        <f>$C7*VLOOKUP($A7,'Non-energy Multiplier'!$A$1:$AQ$44,COLUMN('Non-energy Multiplier'!L$1),0)</f>
        <v>0</v>
      </c>
      <c r="M7" s="133">
        <f>$C7*VLOOKUP($A7,'Non-energy Multiplier'!$A$1:$AQ$44,COLUMN('Non-energy Multiplier'!M$1),0)</f>
        <v>0</v>
      </c>
      <c r="N7" s="133">
        <f>$C7*VLOOKUP($A7,'Non-energy Multiplier'!$A$1:$AQ$44,COLUMN('Non-energy Multiplier'!N$1),0)</f>
        <v>0</v>
      </c>
      <c r="O7" s="133">
        <f>$C7*VLOOKUP($A7,'Non-energy Multiplier'!$A$1:$AQ$44,COLUMN('Non-energy Multiplier'!O$1),0)</f>
        <v>0</v>
      </c>
      <c r="P7" s="133">
        <f>$C7*VLOOKUP($A7,'Non-energy Multiplier'!$A$1:$AQ$44,COLUMN('Non-energy Multiplier'!P$1),0)</f>
        <v>0</v>
      </c>
      <c r="Q7" s="133">
        <f>$C7*VLOOKUP($A7,'Non-energy Multiplier'!$A$1:$AQ$44,COLUMN('Non-energy Multiplier'!Q$1),0)</f>
        <v>0</v>
      </c>
      <c r="R7" s="133">
        <f>$C7*VLOOKUP($A7,'Non-energy Multiplier'!$A$1:$AQ$44,COLUMN('Non-energy Multiplier'!R$1),0)</f>
        <v>0</v>
      </c>
      <c r="S7" s="133">
        <f>$C7*VLOOKUP($A7,'Non-energy Multiplier'!$A$1:$AQ$44,COLUMN('Non-energy Multiplier'!S$1),0)</f>
        <v>0</v>
      </c>
      <c r="T7" s="133">
        <f>$C7*VLOOKUP($A7,'Non-energy Multiplier'!$A$1:$AQ$44,COLUMN('Non-energy Multiplier'!T$1),0)</f>
        <v>0</v>
      </c>
      <c r="U7" s="133">
        <f>$C7*VLOOKUP($A7,'Non-energy Multiplier'!$A$1:$AQ$44,COLUMN('Non-energy Multiplier'!U$1),0)</f>
        <v>0</v>
      </c>
      <c r="V7" s="133">
        <f>$C7*VLOOKUP($A7,'Non-energy Multiplier'!$A$1:$AQ$44,COLUMN('Non-energy Multiplier'!V$1),0)</f>
        <v>0</v>
      </c>
      <c r="W7" s="133">
        <f>$C7*VLOOKUP($A7,'Non-energy Multiplier'!$A$1:$AQ$44,COLUMN('Non-energy Multiplier'!W$1),0)</f>
        <v>0</v>
      </c>
      <c r="X7" s="133">
        <f>$C7*VLOOKUP($A7,'Non-energy Multiplier'!$A$1:$AQ$44,COLUMN('Non-energy Multiplier'!X$1),0)</f>
        <v>0</v>
      </c>
      <c r="Y7" s="133">
        <f>$C7*VLOOKUP($A7,'Non-energy Multiplier'!$A$1:$AQ$44,COLUMN('Non-energy Multiplier'!Y$1),0)</f>
        <v>0</v>
      </c>
      <c r="Z7" s="133">
        <f>$C7*VLOOKUP($A7,'Non-energy Multiplier'!$A$1:$AQ$44,COLUMN('Non-energy Multiplier'!Z$1),0)</f>
        <v>0</v>
      </c>
      <c r="AA7" s="133">
        <f>$C7*VLOOKUP($A7,'Non-energy Multiplier'!$A$1:$AQ$44,COLUMN('Non-energy Multiplier'!AA$1),0)</f>
        <v>0</v>
      </c>
      <c r="AB7" s="133">
        <f>$C7*VLOOKUP($A7,'Non-energy Multiplier'!$A$1:$AQ$44,COLUMN('Non-energy Multiplier'!AB$1),0)</f>
        <v>0</v>
      </c>
      <c r="AC7" s="133">
        <f>$C7*VLOOKUP($A7,'Non-energy Multiplier'!$A$1:$AQ$44,COLUMN('Non-energy Multiplier'!AC$1),0)</f>
        <v>0</v>
      </c>
      <c r="AD7" s="133">
        <f>$C7*VLOOKUP($A7,'Non-energy Multiplier'!$A$1:$AQ$44,COLUMN('Non-energy Multiplier'!AD$1),0)</f>
        <v>0</v>
      </c>
      <c r="AE7" s="133">
        <f>$C7*VLOOKUP($A7,'Non-energy Multiplier'!$A$1:$AQ$44,COLUMN('Non-energy Multiplier'!AE$1),0)</f>
        <v>0</v>
      </c>
      <c r="AF7" s="133">
        <f>$C7*VLOOKUP($A7,'Non-energy Multiplier'!$A$1:$AQ$44,COLUMN('Non-energy Multiplier'!AF$1),0)</f>
        <v>0</v>
      </c>
      <c r="AG7" s="133">
        <f>$C7*VLOOKUP($A7,'Non-energy Multiplier'!$A$1:$AQ$44,COLUMN('Non-energy Multiplier'!AG$1),0)</f>
        <v>0</v>
      </c>
      <c r="AH7" s="133">
        <f>$C7*VLOOKUP($A7,'Non-energy Multiplier'!$A$1:$AQ$44,COLUMN('Non-energy Multiplier'!AH$1),0)</f>
        <v>0</v>
      </c>
      <c r="AI7" s="133">
        <f>$C7*VLOOKUP($A7,'Non-energy Multiplier'!$A$1:$AQ$44,COLUMN('Non-energy Multiplier'!AI$1),0)</f>
        <v>0</v>
      </c>
      <c r="AJ7" s="133">
        <f>$C7*VLOOKUP($A7,'Non-energy Multiplier'!$A$1:$AQ$44,COLUMN('Non-energy Multiplier'!AJ$1),0)</f>
        <v>0</v>
      </c>
      <c r="AK7" s="133">
        <f>$C7*VLOOKUP($A7,'Non-energy Multiplier'!$A$1:$AQ$44,COLUMN('Non-energy Multiplier'!AK$1),0)</f>
        <v>0</v>
      </c>
      <c r="AL7" s="133">
        <f>$C7*VLOOKUP($A7,'Non-energy Multiplier'!$A$1:$AQ$44,COLUMN('Non-energy Multiplier'!AL$1),0)</f>
        <v>0</v>
      </c>
      <c r="AM7" s="133">
        <f>$C7*VLOOKUP($A7,'Non-energy Multiplier'!$A$1:$AQ$44,COLUMN('Non-energy Multiplier'!AM$1),0)</f>
        <v>0</v>
      </c>
      <c r="AN7" s="133">
        <f>$C7*VLOOKUP($A7,'Non-energy Multiplier'!$A$1:$AQ$44,COLUMN('Non-energy Multiplier'!AN$1),0)</f>
        <v>0</v>
      </c>
      <c r="AO7" s="133">
        <f>$C7*VLOOKUP($A7,'Non-energy Multiplier'!$A$1:$AQ$44,COLUMN('Non-energy Multiplier'!AO$1),0)</f>
        <v>0</v>
      </c>
      <c r="AP7" s="133">
        <f>$C7*VLOOKUP($A7,'Non-energy Multiplier'!$A$1:$AQ$44,COLUMN('Non-energy Multiplier'!AP$1),0)</f>
        <v>0</v>
      </c>
      <c r="AQ7" s="133">
        <f>$C7*VLOOKUP($A7,'Non-energy Multiplier'!$A$1:$AQ$44,COLUMN('Non-energy Multiplier'!AQ$1),0)</f>
        <v>0</v>
      </c>
      <c r="AR7" s="133" t="str">
        <f>VLOOKUP($A7,'Sector Match'!$A$1:$B$43,2,0)</f>
        <v>other mining and quarrying 07T08</v>
      </c>
    </row>
    <row r="8" spans="1:44" x14ac:dyDescent="0.2">
      <c r="A8" s="12" t="s">
        <v>7</v>
      </c>
      <c r="B8" s="133">
        <f>'Non-energy Use 2019'!H121</f>
        <v>0</v>
      </c>
      <c r="C8" s="133">
        <f>'Non-energy Use 2020'!H120</f>
        <v>0</v>
      </c>
      <c r="D8" s="133">
        <f>$C8*VLOOKUP($A8,'Non-energy Multiplier'!$A$1:$AQ$44,COLUMN('Non-energy Multiplier'!D$1),0)</f>
        <v>0</v>
      </c>
      <c r="E8" s="133">
        <f>$C8*VLOOKUP($A8,'Non-energy Multiplier'!$A$1:$AQ$44,COLUMN('Non-energy Multiplier'!E$1),0)</f>
        <v>0</v>
      </c>
      <c r="F8" s="133">
        <f>$C8*VLOOKUP($A8,'Non-energy Multiplier'!$A$1:$AQ$44,COLUMN('Non-energy Multiplier'!F$1),0)</f>
        <v>0</v>
      </c>
      <c r="G8" s="133">
        <f>$C8*VLOOKUP($A8,'Non-energy Multiplier'!$A$1:$AQ$44,COLUMN('Non-energy Multiplier'!G$1),0)</f>
        <v>0</v>
      </c>
      <c r="H8" s="133">
        <f>$C8*VLOOKUP($A8,'Non-energy Multiplier'!$A$1:$AQ$44,COLUMN('Non-energy Multiplier'!H$1),0)</f>
        <v>0</v>
      </c>
      <c r="I8" s="133">
        <f>$C8*VLOOKUP($A8,'Non-energy Multiplier'!$A$1:$AQ$44,COLUMN('Non-energy Multiplier'!I$1),0)</f>
        <v>0</v>
      </c>
      <c r="J8" s="133">
        <f>$C8*VLOOKUP($A8,'Non-energy Multiplier'!$A$1:$AQ$44,COLUMN('Non-energy Multiplier'!J$1),0)</f>
        <v>0</v>
      </c>
      <c r="K8" s="133">
        <f>$C8*VLOOKUP($A8,'Non-energy Multiplier'!$A$1:$AQ$44,COLUMN('Non-energy Multiplier'!K$1),0)</f>
        <v>0</v>
      </c>
      <c r="L8" s="133">
        <f>$C8*VLOOKUP($A8,'Non-energy Multiplier'!$A$1:$AQ$44,COLUMN('Non-energy Multiplier'!L$1),0)</f>
        <v>0</v>
      </c>
      <c r="M8" s="133">
        <f>$C8*VLOOKUP($A8,'Non-energy Multiplier'!$A$1:$AQ$44,COLUMN('Non-energy Multiplier'!M$1),0)</f>
        <v>0</v>
      </c>
      <c r="N8" s="133">
        <f>$C8*VLOOKUP($A8,'Non-energy Multiplier'!$A$1:$AQ$44,COLUMN('Non-energy Multiplier'!N$1),0)</f>
        <v>0</v>
      </c>
      <c r="O8" s="133">
        <f>$C8*VLOOKUP($A8,'Non-energy Multiplier'!$A$1:$AQ$44,COLUMN('Non-energy Multiplier'!O$1),0)</f>
        <v>0</v>
      </c>
      <c r="P8" s="133">
        <f>$C8*VLOOKUP($A8,'Non-energy Multiplier'!$A$1:$AQ$44,COLUMN('Non-energy Multiplier'!P$1),0)</f>
        <v>0</v>
      </c>
      <c r="Q8" s="133">
        <f>$C8*VLOOKUP($A8,'Non-energy Multiplier'!$A$1:$AQ$44,COLUMN('Non-energy Multiplier'!Q$1),0)</f>
        <v>0</v>
      </c>
      <c r="R8" s="133">
        <f>$C8*VLOOKUP($A8,'Non-energy Multiplier'!$A$1:$AQ$44,COLUMN('Non-energy Multiplier'!R$1),0)</f>
        <v>0</v>
      </c>
      <c r="S8" s="133">
        <f>$C8*VLOOKUP($A8,'Non-energy Multiplier'!$A$1:$AQ$44,COLUMN('Non-energy Multiplier'!S$1),0)</f>
        <v>0</v>
      </c>
      <c r="T8" s="133">
        <f>$C8*VLOOKUP($A8,'Non-energy Multiplier'!$A$1:$AQ$44,COLUMN('Non-energy Multiplier'!T$1),0)</f>
        <v>0</v>
      </c>
      <c r="U8" s="133">
        <f>$C8*VLOOKUP($A8,'Non-energy Multiplier'!$A$1:$AQ$44,COLUMN('Non-energy Multiplier'!U$1),0)</f>
        <v>0</v>
      </c>
      <c r="V8" s="133">
        <f>$C8*VLOOKUP($A8,'Non-energy Multiplier'!$A$1:$AQ$44,COLUMN('Non-energy Multiplier'!V$1),0)</f>
        <v>0</v>
      </c>
      <c r="W8" s="133">
        <f>$C8*VLOOKUP($A8,'Non-energy Multiplier'!$A$1:$AQ$44,COLUMN('Non-energy Multiplier'!W$1),0)</f>
        <v>0</v>
      </c>
      <c r="X8" s="133">
        <f>$C8*VLOOKUP($A8,'Non-energy Multiplier'!$A$1:$AQ$44,COLUMN('Non-energy Multiplier'!X$1),0)</f>
        <v>0</v>
      </c>
      <c r="Y8" s="133">
        <f>$C8*VLOOKUP($A8,'Non-energy Multiplier'!$A$1:$AQ$44,COLUMN('Non-energy Multiplier'!Y$1),0)</f>
        <v>0</v>
      </c>
      <c r="Z8" s="133">
        <f>$C8*VLOOKUP($A8,'Non-energy Multiplier'!$A$1:$AQ$44,COLUMN('Non-energy Multiplier'!Z$1),0)</f>
        <v>0</v>
      </c>
      <c r="AA8" s="133">
        <f>$C8*VLOOKUP($A8,'Non-energy Multiplier'!$A$1:$AQ$44,COLUMN('Non-energy Multiplier'!AA$1),0)</f>
        <v>0</v>
      </c>
      <c r="AB8" s="133">
        <f>$C8*VLOOKUP($A8,'Non-energy Multiplier'!$A$1:$AQ$44,COLUMN('Non-energy Multiplier'!AB$1),0)</f>
        <v>0</v>
      </c>
      <c r="AC8" s="133">
        <f>$C8*VLOOKUP($A8,'Non-energy Multiplier'!$A$1:$AQ$44,COLUMN('Non-energy Multiplier'!AC$1),0)</f>
        <v>0</v>
      </c>
      <c r="AD8" s="133">
        <f>$C8*VLOOKUP($A8,'Non-energy Multiplier'!$A$1:$AQ$44,COLUMN('Non-energy Multiplier'!AD$1),0)</f>
        <v>0</v>
      </c>
      <c r="AE8" s="133">
        <f>$C8*VLOOKUP($A8,'Non-energy Multiplier'!$A$1:$AQ$44,COLUMN('Non-energy Multiplier'!AE$1),0)</f>
        <v>0</v>
      </c>
      <c r="AF8" s="133">
        <f>$C8*VLOOKUP($A8,'Non-energy Multiplier'!$A$1:$AQ$44,COLUMN('Non-energy Multiplier'!AF$1),0)</f>
        <v>0</v>
      </c>
      <c r="AG8" s="133">
        <f>$C8*VLOOKUP($A8,'Non-energy Multiplier'!$A$1:$AQ$44,COLUMN('Non-energy Multiplier'!AG$1),0)</f>
        <v>0</v>
      </c>
      <c r="AH8" s="133">
        <f>$C8*VLOOKUP($A8,'Non-energy Multiplier'!$A$1:$AQ$44,COLUMN('Non-energy Multiplier'!AH$1),0)</f>
        <v>0</v>
      </c>
      <c r="AI8" s="133">
        <f>$C8*VLOOKUP($A8,'Non-energy Multiplier'!$A$1:$AQ$44,COLUMN('Non-energy Multiplier'!AI$1),0)</f>
        <v>0</v>
      </c>
      <c r="AJ8" s="133">
        <f>$C8*VLOOKUP($A8,'Non-energy Multiplier'!$A$1:$AQ$44,COLUMN('Non-energy Multiplier'!AJ$1),0)</f>
        <v>0</v>
      </c>
      <c r="AK8" s="133">
        <f>$C8*VLOOKUP($A8,'Non-energy Multiplier'!$A$1:$AQ$44,COLUMN('Non-energy Multiplier'!AK$1),0)</f>
        <v>0</v>
      </c>
      <c r="AL8" s="133">
        <f>$C8*VLOOKUP($A8,'Non-energy Multiplier'!$A$1:$AQ$44,COLUMN('Non-energy Multiplier'!AL$1),0)</f>
        <v>0</v>
      </c>
      <c r="AM8" s="133">
        <f>$C8*VLOOKUP($A8,'Non-energy Multiplier'!$A$1:$AQ$44,COLUMN('Non-energy Multiplier'!AM$1),0)</f>
        <v>0</v>
      </c>
      <c r="AN8" s="133">
        <f>$C8*VLOOKUP($A8,'Non-energy Multiplier'!$A$1:$AQ$44,COLUMN('Non-energy Multiplier'!AN$1),0)</f>
        <v>0</v>
      </c>
      <c r="AO8" s="133">
        <f>$C8*VLOOKUP($A8,'Non-energy Multiplier'!$A$1:$AQ$44,COLUMN('Non-energy Multiplier'!AO$1),0)</f>
        <v>0</v>
      </c>
      <c r="AP8" s="133">
        <f>$C8*VLOOKUP($A8,'Non-energy Multiplier'!$A$1:$AQ$44,COLUMN('Non-energy Multiplier'!AP$1),0)</f>
        <v>0</v>
      </c>
      <c r="AQ8" s="133">
        <f>$C8*VLOOKUP($A8,'Non-energy Multiplier'!$A$1:$AQ$44,COLUMN('Non-energy Multiplier'!AQ$1),0)</f>
        <v>0</v>
      </c>
      <c r="AR8" s="133" t="str">
        <f>VLOOKUP($A8,'Sector Match'!$A$1:$B$43,2,0)</f>
        <v>Mining Support Service Activities 09</v>
      </c>
    </row>
    <row r="9" spans="1:44" x14ac:dyDescent="0.2">
      <c r="A9" s="12" t="s">
        <v>8</v>
      </c>
      <c r="B9" s="133">
        <f>'Non-energy Use 2019'!H122</f>
        <v>0</v>
      </c>
      <c r="C9" s="133">
        <f>'Non-energy Use 2020'!H121</f>
        <v>0</v>
      </c>
      <c r="D9" s="133">
        <f>$C9*VLOOKUP($A9,'Non-energy Multiplier'!$A$1:$AQ$44,COLUMN('Non-energy Multiplier'!D$1),0)</f>
        <v>0</v>
      </c>
      <c r="E9" s="133">
        <f>$C9*VLOOKUP($A9,'Non-energy Multiplier'!$A$1:$AQ$44,COLUMN('Non-energy Multiplier'!E$1),0)</f>
        <v>0</v>
      </c>
      <c r="F9" s="133">
        <f>$C9*VLOOKUP($A9,'Non-energy Multiplier'!$A$1:$AQ$44,COLUMN('Non-energy Multiplier'!F$1),0)</f>
        <v>0</v>
      </c>
      <c r="G9" s="133">
        <f>$C9*VLOOKUP($A9,'Non-energy Multiplier'!$A$1:$AQ$44,COLUMN('Non-energy Multiplier'!G$1),0)</f>
        <v>0</v>
      </c>
      <c r="H9" s="133">
        <f>$C9*VLOOKUP($A9,'Non-energy Multiplier'!$A$1:$AQ$44,COLUMN('Non-energy Multiplier'!H$1),0)</f>
        <v>0</v>
      </c>
      <c r="I9" s="133">
        <f>$C9*VLOOKUP($A9,'Non-energy Multiplier'!$A$1:$AQ$44,COLUMN('Non-energy Multiplier'!I$1),0)</f>
        <v>0</v>
      </c>
      <c r="J9" s="133">
        <f>$C9*VLOOKUP($A9,'Non-energy Multiplier'!$A$1:$AQ$44,COLUMN('Non-energy Multiplier'!J$1),0)</f>
        <v>0</v>
      </c>
      <c r="K9" s="133">
        <f>$C9*VLOOKUP($A9,'Non-energy Multiplier'!$A$1:$AQ$44,COLUMN('Non-energy Multiplier'!K$1),0)</f>
        <v>0</v>
      </c>
      <c r="L9" s="133">
        <f>$C9*VLOOKUP($A9,'Non-energy Multiplier'!$A$1:$AQ$44,COLUMN('Non-energy Multiplier'!L$1),0)</f>
        <v>0</v>
      </c>
      <c r="M9" s="133">
        <f>$C9*VLOOKUP($A9,'Non-energy Multiplier'!$A$1:$AQ$44,COLUMN('Non-energy Multiplier'!M$1),0)</f>
        <v>0</v>
      </c>
      <c r="N9" s="133">
        <f>$C9*VLOOKUP($A9,'Non-energy Multiplier'!$A$1:$AQ$44,COLUMN('Non-energy Multiplier'!N$1),0)</f>
        <v>0</v>
      </c>
      <c r="O9" s="133">
        <f>$C9*VLOOKUP($A9,'Non-energy Multiplier'!$A$1:$AQ$44,COLUMN('Non-energy Multiplier'!O$1),0)</f>
        <v>0</v>
      </c>
      <c r="P9" s="133">
        <f>$C9*VLOOKUP($A9,'Non-energy Multiplier'!$A$1:$AQ$44,COLUMN('Non-energy Multiplier'!P$1),0)</f>
        <v>0</v>
      </c>
      <c r="Q9" s="133">
        <f>$C9*VLOOKUP($A9,'Non-energy Multiplier'!$A$1:$AQ$44,COLUMN('Non-energy Multiplier'!Q$1),0)</f>
        <v>0</v>
      </c>
      <c r="R9" s="133">
        <f>$C9*VLOOKUP($A9,'Non-energy Multiplier'!$A$1:$AQ$44,COLUMN('Non-energy Multiplier'!R$1),0)</f>
        <v>0</v>
      </c>
      <c r="S9" s="133">
        <f>$C9*VLOOKUP($A9,'Non-energy Multiplier'!$A$1:$AQ$44,COLUMN('Non-energy Multiplier'!S$1),0)</f>
        <v>0</v>
      </c>
      <c r="T9" s="133">
        <f>$C9*VLOOKUP($A9,'Non-energy Multiplier'!$A$1:$AQ$44,COLUMN('Non-energy Multiplier'!T$1),0)</f>
        <v>0</v>
      </c>
      <c r="U9" s="133">
        <f>$C9*VLOOKUP($A9,'Non-energy Multiplier'!$A$1:$AQ$44,COLUMN('Non-energy Multiplier'!U$1),0)</f>
        <v>0</v>
      </c>
      <c r="V9" s="133">
        <f>$C9*VLOOKUP($A9,'Non-energy Multiplier'!$A$1:$AQ$44,COLUMN('Non-energy Multiplier'!V$1),0)</f>
        <v>0</v>
      </c>
      <c r="W9" s="133">
        <f>$C9*VLOOKUP($A9,'Non-energy Multiplier'!$A$1:$AQ$44,COLUMN('Non-energy Multiplier'!W$1),0)</f>
        <v>0</v>
      </c>
      <c r="X9" s="133">
        <f>$C9*VLOOKUP($A9,'Non-energy Multiplier'!$A$1:$AQ$44,COLUMN('Non-energy Multiplier'!X$1),0)</f>
        <v>0</v>
      </c>
      <c r="Y9" s="133">
        <f>$C9*VLOOKUP($A9,'Non-energy Multiplier'!$A$1:$AQ$44,COLUMN('Non-energy Multiplier'!Y$1),0)</f>
        <v>0</v>
      </c>
      <c r="Z9" s="133">
        <f>$C9*VLOOKUP($A9,'Non-energy Multiplier'!$A$1:$AQ$44,COLUMN('Non-energy Multiplier'!Z$1),0)</f>
        <v>0</v>
      </c>
      <c r="AA9" s="133">
        <f>$C9*VLOOKUP($A9,'Non-energy Multiplier'!$A$1:$AQ$44,COLUMN('Non-energy Multiplier'!AA$1),0)</f>
        <v>0</v>
      </c>
      <c r="AB9" s="133">
        <f>$C9*VLOOKUP($A9,'Non-energy Multiplier'!$A$1:$AQ$44,COLUMN('Non-energy Multiplier'!AB$1),0)</f>
        <v>0</v>
      </c>
      <c r="AC9" s="133">
        <f>$C9*VLOOKUP($A9,'Non-energy Multiplier'!$A$1:$AQ$44,COLUMN('Non-energy Multiplier'!AC$1),0)</f>
        <v>0</v>
      </c>
      <c r="AD9" s="133">
        <f>$C9*VLOOKUP($A9,'Non-energy Multiplier'!$A$1:$AQ$44,COLUMN('Non-energy Multiplier'!AD$1),0)</f>
        <v>0</v>
      </c>
      <c r="AE9" s="133">
        <f>$C9*VLOOKUP($A9,'Non-energy Multiplier'!$A$1:$AQ$44,COLUMN('Non-energy Multiplier'!AE$1),0)</f>
        <v>0</v>
      </c>
      <c r="AF9" s="133">
        <f>$C9*VLOOKUP($A9,'Non-energy Multiplier'!$A$1:$AQ$44,COLUMN('Non-energy Multiplier'!AF$1),0)</f>
        <v>0</v>
      </c>
      <c r="AG9" s="133">
        <f>$C9*VLOOKUP($A9,'Non-energy Multiplier'!$A$1:$AQ$44,COLUMN('Non-energy Multiplier'!AG$1),0)</f>
        <v>0</v>
      </c>
      <c r="AH9" s="133">
        <f>$C9*VLOOKUP($A9,'Non-energy Multiplier'!$A$1:$AQ$44,COLUMN('Non-energy Multiplier'!AH$1),0)</f>
        <v>0</v>
      </c>
      <c r="AI9" s="133">
        <f>$C9*VLOOKUP($A9,'Non-energy Multiplier'!$A$1:$AQ$44,COLUMN('Non-energy Multiplier'!AI$1),0)</f>
        <v>0</v>
      </c>
      <c r="AJ9" s="133">
        <f>$C9*VLOOKUP($A9,'Non-energy Multiplier'!$A$1:$AQ$44,COLUMN('Non-energy Multiplier'!AJ$1),0)</f>
        <v>0</v>
      </c>
      <c r="AK9" s="133">
        <f>$C9*VLOOKUP($A9,'Non-energy Multiplier'!$A$1:$AQ$44,COLUMN('Non-energy Multiplier'!AK$1),0)</f>
        <v>0</v>
      </c>
      <c r="AL9" s="133">
        <f>$C9*VLOOKUP($A9,'Non-energy Multiplier'!$A$1:$AQ$44,COLUMN('Non-energy Multiplier'!AL$1),0)</f>
        <v>0</v>
      </c>
      <c r="AM9" s="133">
        <f>$C9*VLOOKUP($A9,'Non-energy Multiplier'!$A$1:$AQ$44,COLUMN('Non-energy Multiplier'!AM$1),0)</f>
        <v>0</v>
      </c>
      <c r="AN9" s="133">
        <f>$C9*VLOOKUP($A9,'Non-energy Multiplier'!$A$1:$AQ$44,COLUMN('Non-energy Multiplier'!AN$1),0)</f>
        <v>0</v>
      </c>
      <c r="AO9" s="133">
        <f>$C9*VLOOKUP($A9,'Non-energy Multiplier'!$A$1:$AQ$44,COLUMN('Non-energy Multiplier'!AO$1),0)</f>
        <v>0</v>
      </c>
      <c r="AP9" s="133">
        <f>$C9*VLOOKUP($A9,'Non-energy Multiplier'!$A$1:$AQ$44,COLUMN('Non-energy Multiplier'!AP$1),0)</f>
        <v>0</v>
      </c>
      <c r="AQ9" s="133">
        <f>$C9*VLOOKUP($A9,'Non-energy Multiplier'!$A$1:$AQ$44,COLUMN('Non-energy Multiplier'!AQ$1),0)</f>
        <v>0</v>
      </c>
      <c r="AR9" s="133" t="str">
        <f>VLOOKUP($A9,'Sector Match'!$A$1:$B$43,2,0)</f>
        <v>Mining Support Service Activities 09</v>
      </c>
    </row>
    <row r="10" spans="1:44" x14ac:dyDescent="0.2">
      <c r="A10" s="12" t="s">
        <v>9</v>
      </c>
      <c r="B10" s="133">
        <f>'Non-energy Use 2019'!H123</f>
        <v>0</v>
      </c>
      <c r="C10" s="133">
        <f>'Non-energy Use 2020'!H122</f>
        <v>0</v>
      </c>
      <c r="D10" s="133">
        <f>$C10*VLOOKUP($A10,'Non-energy Multiplier'!$A$1:$AQ$44,COLUMN('Non-energy Multiplier'!D$1),0)</f>
        <v>0</v>
      </c>
      <c r="E10" s="133">
        <f>$C10*VLOOKUP($A10,'Non-energy Multiplier'!$A$1:$AQ$44,COLUMN('Non-energy Multiplier'!E$1),0)</f>
        <v>0</v>
      </c>
      <c r="F10" s="133">
        <f>$C10*VLOOKUP($A10,'Non-energy Multiplier'!$A$1:$AQ$44,COLUMN('Non-energy Multiplier'!F$1),0)</f>
        <v>0</v>
      </c>
      <c r="G10" s="133">
        <f>$C10*VLOOKUP($A10,'Non-energy Multiplier'!$A$1:$AQ$44,COLUMN('Non-energy Multiplier'!G$1),0)</f>
        <v>0</v>
      </c>
      <c r="H10" s="133">
        <f>$C10*VLOOKUP($A10,'Non-energy Multiplier'!$A$1:$AQ$44,COLUMN('Non-energy Multiplier'!H$1),0)</f>
        <v>0</v>
      </c>
      <c r="I10" s="133">
        <f>$C10*VLOOKUP($A10,'Non-energy Multiplier'!$A$1:$AQ$44,COLUMN('Non-energy Multiplier'!I$1),0)</f>
        <v>0</v>
      </c>
      <c r="J10" s="133">
        <f>$C10*VLOOKUP($A10,'Non-energy Multiplier'!$A$1:$AQ$44,COLUMN('Non-energy Multiplier'!J$1),0)</f>
        <v>0</v>
      </c>
      <c r="K10" s="133">
        <f>$C10*VLOOKUP($A10,'Non-energy Multiplier'!$A$1:$AQ$44,COLUMN('Non-energy Multiplier'!K$1),0)</f>
        <v>0</v>
      </c>
      <c r="L10" s="133">
        <f>$C10*VLOOKUP($A10,'Non-energy Multiplier'!$A$1:$AQ$44,COLUMN('Non-energy Multiplier'!L$1),0)</f>
        <v>0</v>
      </c>
      <c r="M10" s="133">
        <f>$C10*VLOOKUP($A10,'Non-energy Multiplier'!$A$1:$AQ$44,COLUMN('Non-energy Multiplier'!M$1),0)</f>
        <v>0</v>
      </c>
      <c r="N10" s="133">
        <f>$C10*VLOOKUP($A10,'Non-energy Multiplier'!$A$1:$AQ$44,COLUMN('Non-energy Multiplier'!N$1),0)</f>
        <v>0</v>
      </c>
      <c r="O10" s="133">
        <f>$C10*VLOOKUP($A10,'Non-energy Multiplier'!$A$1:$AQ$44,COLUMN('Non-energy Multiplier'!O$1),0)</f>
        <v>0</v>
      </c>
      <c r="P10" s="133">
        <f>$C10*VLOOKUP($A10,'Non-energy Multiplier'!$A$1:$AQ$44,COLUMN('Non-energy Multiplier'!P$1),0)</f>
        <v>0</v>
      </c>
      <c r="Q10" s="133">
        <f>$C10*VLOOKUP($A10,'Non-energy Multiplier'!$A$1:$AQ$44,COLUMN('Non-energy Multiplier'!Q$1),0)</f>
        <v>0</v>
      </c>
      <c r="R10" s="133">
        <f>$C10*VLOOKUP($A10,'Non-energy Multiplier'!$A$1:$AQ$44,COLUMN('Non-energy Multiplier'!R$1),0)</f>
        <v>0</v>
      </c>
      <c r="S10" s="133">
        <f>$C10*VLOOKUP($A10,'Non-energy Multiplier'!$A$1:$AQ$44,COLUMN('Non-energy Multiplier'!S$1),0)</f>
        <v>0</v>
      </c>
      <c r="T10" s="133">
        <f>$C10*VLOOKUP($A10,'Non-energy Multiplier'!$A$1:$AQ$44,COLUMN('Non-energy Multiplier'!T$1),0)</f>
        <v>0</v>
      </c>
      <c r="U10" s="133">
        <f>$C10*VLOOKUP($A10,'Non-energy Multiplier'!$A$1:$AQ$44,COLUMN('Non-energy Multiplier'!U$1),0)</f>
        <v>0</v>
      </c>
      <c r="V10" s="133">
        <f>$C10*VLOOKUP($A10,'Non-energy Multiplier'!$A$1:$AQ$44,COLUMN('Non-energy Multiplier'!V$1),0)</f>
        <v>0</v>
      </c>
      <c r="W10" s="133">
        <f>$C10*VLOOKUP($A10,'Non-energy Multiplier'!$A$1:$AQ$44,COLUMN('Non-energy Multiplier'!W$1),0)</f>
        <v>0</v>
      </c>
      <c r="X10" s="133">
        <f>$C10*VLOOKUP($A10,'Non-energy Multiplier'!$A$1:$AQ$44,COLUMN('Non-energy Multiplier'!X$1),0)</f>
        <v>0</v>
      </c>
      <c r="Y10" s="133">
        <f>$C10*VLOOKUP($A10,'Non-energy Multiplier'!$A$1:$AQ$44,COLUMN('Non-energy Multiplier'!Y$1),0)</f>
        <v>0</v>
      </c>
      <c r="Z10" s="133">
        <f>$C10*VLOOKUP($A10,'Non-energy Multiplier'!$A$1:$AQ$44,COLUMN('Non-energy Multiplier'!Z$1),0)</f>
        <v>0</v>
      </c>
      <c r="AA10" s="133">
        <f>$C10*VLOOKUP($A10,'Non-energy Multiplier'!$A$1:$AQ$44,COLUMN('Non-energy Multiplier'!AA$1),0)</f>
        <v>0</v>
      </c>
      <c r="AB10" s="133">
        <f>$C10*VLOOKUP($A10,'Non-energy Multiplier'!$A$1:$AQ$44,COLUMN('Non-energy Multiplier'!AB$1),0)</f>
        <v>0</v>
      </c>
      <c r="AC10" s="133">
        <f>$C10*VLOOKUP($A10,'Non-energy Multiplier'!$A$1:$AQ$44,COLUMN('Non-energy Multiplier'!AC$1),0)</f>
        <v>0</v>
      </c>
      <c r="AD10" s="133">
        <f>$C10*VLOOKUP($A10,'Non-energy Multiplier'!$A$1:$AQ$44,COLUMN('Non-energy Multiplier'!AD$1),0)</f>
        <v>0</v>
      </c>
      <c r="AE10" s="133">
        <f>$C10*VLOOKUP($A10,'Non-energy Multiplier'!$A$1:$AQ$44,COLUMN('Non-energy Multiplier'!AE$1),0)</f>
        <v>0</v>
      </c>
      <c r="AF10" s="133">
        <f>$C10*VLOOKUP($A10,'Non-energy Multiplier'!$A$1:$AQ$44,COLUMN('Non-energy Multiplier'!AF$1),0)</f>
        <v>0</v>
      </c>
      <c r="AG10" s="133">
        <f>$C10*VLOOKUP($A10,'Non-energy Multiplier'!$A$1:$AQ$44,COLUMN('Non-energy Multiplier'!AG$1),0)</f>
        <v>0</v>
      </c>
      <c r="AH10" s="133">
        <f>$C10*VLOOKUP($A10,'Non-energy Multiplier'!$A$1:$AQ$44,COLUMN('Non-energy Multiplier'!AH$1),0)</f>
        <v>0</v>
      </c>
      <c r="AI10" s="133">
        <f>$C10*VLOOKUP($A10,'Non-energy Multiplier'!$A$1:$AQ$44,COLUMN('Non-energy Multiplier'!AI$1),0)</f>
        <v>0</v>
      </c>
      <c r="AJ10" s="133">
        <f>$C10*VLOOKUP($A10,'Non-energy Multiplier'!$A$1:$AQ$44,COLUMN('Non-energy Multiplier'!AJ$1),0)</f>
        <v>0</v>
      </c>
      <c r="AK10" s="133">
        <f>$C10*VLOOKUP($A10,'Non-energy Multiplier'!$A$1:$AQ$44,COLUMN('Non-energy Multiplier'!AK$1),0)</f>
        <v>0</v>
      </c>
      <c r="AL10" s="133">
        <f>$C10*VLOOKUP($A10,'Non-energy Multiplier'!$A$1:$AQ$44,COLUMN('Non-energy Multiplier'!AL$1),0)</f>
        <v>0</v>
      </c>
      <c r="AM10" s="133">
        <f>$C10*VLOOKUP($A10,'Non-energy Multiplier'!$A$1:$AQ$44,COLUMN('Non-energy Multiplier'!AM$1),0)</f>
        <v>0</v>
      </c>
      <c r="AN10" s="133">
        <f>$C10*VLOOKUP($A10,'Non-energy Multiplier'!$A$1:$AQ$44,COLUMN('Non-energy Multiplier'!AN$1),0)</f>
        <v>0</v>
      </c>
      <c r="AO10" s="133">
        <f>$C10*VLOOKUP($A10,'Non-energy Multiplier'!$A$1:$AQ$44,COLUMN('Non-energy Multiplier'!AO$1),0)</f>
        <v>0</v>
      </c>
      <c r="AP10" s="133">
        <f>$C10*VLOOKUP($A10,'Non-energy Multiplier'!$A$1:$AQ$44,COLUMN('Non-energy Multiplier'!AP$1),0)</f>
        <v>0</v>
      </c>
      <c r="AQ10" s="133">
        <f>$C10*VLOOKUP($A10,'Non-energy Multiplier'!$A$1:$AQ$44,COLUMN('Non-energy Multiplier'!AQ$1),0)</f>
        <v>0</v>
      </c>
      <c r="AR10" s="133" t="str">
        <f>VLOOKUP($A10,'Sector Match'!$A$1:$B$43,2,0)</f>
        <v>food beverage and tobacco 10T12</v>
      </c>
    </row>
    <row r="11" spans="1:44" x14ac:dyDescent="0.2">
      <c r="A11" s="12" t="s">
        <v>10</v>
      </c>
      <c r="B11" s="133">
        <f>'Non-energy Use 2019'!H124</f>
        <v>0</v>
      </c>
      <c r="C11" s="133">
        <f>'Non-energy Use 2020'!H123</f>
        <v>0</v>
      </c>
      <c r="D11" s="133">
        <f>$C11*VLOOKUP($A11,'Non-energy Multiplier'!$A$1:$AQ$44,COLUMN('Non-energy Multiplier'!D$1),0)</f>
        <v>0</v>
      </c>
      <c r="E11" s="133">
        <f>$C11*VLOOKUP($A11,'Non-energy Multiplier'!$A$1:$AQ$44,COLUMN('Non-energy Multiplier'!E$1),0)</f>
        <v>0</v>
      </c>
      <c r="F11" s="133">
        <f>$C11*VLOOKUP($A11,'Non-energy Multiplier'!$A$1:$AQ$44,COLUMN('Non-energy Multiplier'!F$1),0)</f>
        <v>0</v>
      </c>
      <c r="G11" s="133">
        <f>$C11*VLOOKUP($A11,'Non-energy Multiplier'!$A$1:$AQ$44,COLUMN('Non-energy Multiplier'!G$1),0)</f>
        <v>0</v>
      </c>
      <c r="H11" s="133">
        <f>$C11*VLOOKUP($A11,'Non-energy Multiplier'!$A$1:$AQ$44,COLUMN('Non-energy Multiplier'!H$1),0)</f>
        <v>0</v>
      </c>
      <c r="I11" s="133">
        <f>$C11*VLOOKUP($A11,'Non-energy Multiplier'!$A$1:$AQ$44,COLUMN('Non-energy Multiplier'!I$1),0)</f>
        <v>0</v>
      </c>
      <c r="J11" s="133">
        <f>$C11*VLOOKUP($A11,'Non-energy Multiplier'!$A$1:$AQ$44,COLUMN('Non-energy Multiplier'!J$1),0)</f>
        <v>0</v>
      </c>
      <c r="K11" s="133">
        <f>$C11*VLOOKUP($A11,'Non-energy Multiplier'!$A$1:$AQ$44,COLUMN('Non-energy Multiplier'!K$1),0)</f>
        <v>0</v>
      </c>
      <c r="L11" s="133">
        <f>$C11*VLOOKUP($A11,'Non-energy Multiplier'!$A$1:$AQ$44,COLUMN('Non-energy Multiplier'!L$1),0)</f>
        <v>0</v>
      </c>
      <c r="M11" s="133">
        <f>$C11*VLOOKUP($A11,'Non-energy Multiplier'!$A$1:$AQ$44,COLUMN('Non-energy Multiplier'!M$1),0)</f>
        <v>0</v>
      </c>
      <c r="N11" s="133">
        <f>$C11*VLOOKUP($A11,'Non-energy Multiplier'!$A$1:$AQ$44,COLUMN('Non-energy Multiplier'!N$1),0)</f>
        <v>0</v>
      </c>
      <c r="O11" s="133">
        <f>$C11*VLOOKUP($A11,'Non-energy Multiplier'!$A$1:$AQ$44,COLUMN('Non-energy Multiplier'!O$1),0)</f>
        <v>0</v>
      </c>
      <c r="P11" s="133">
        <f>$C11*VLOOKUP($A11,'Non-energy Multiplier'!$A$1:$AQ$44,COLUMN('Non-energy Multiplier'!P$1),0)</f>
        <v>0</v>
      </c>
      <c r="Q11" s="133">
        <f>$C11*VLOOKUP($A11,'Non-energy Multiplier'!$A$1:$AQ$44,COLUMN('Non-energy Multiplier'!Q$1),0)</f>
        <v>0</v>
      </c>
      <c r="R11" s="133">
        <f>$C11*VLOOKUP($A11,'Non-energy Multiplier'!$A$1:$AQ$44,COLUMN('Non-energy Multiplier'!R$1),0)</f>
        <v>0</v>
      </c>
      <c r="S11" s="133">
        <f>$C11*VLOOKUP($A11,'Non-energy Multiplier'!$A$1:$AQ$44,COLUMN('Non-energy Multiplier'!S$1),0)</f>
        <v>0</v>
      </c>
      <c r="T11" s="133">
        <f>$C11*VLOOKUP($A11,'Non-energy Multiplier'!$A$1:$AQ$44,COLUMN('Non-energy Multiplier'!T$1),0)</f>
        <v>0</v>
      </c>
      <c r="U11" s="133">
        <f>$C11*VLOOKUP($A11,'Non-energy Multiplier'!$A$1:$AQ$44,COLUMN('Non-energy Multiplier'!U$1),0)</f>
        <v>0</v>
      </c>
      <c r="V11" s="133">
        <f>$C11*VLOOKUP($A11,'Non-energy Multiplier'!$A$1:$AQ$44,COLUMN('Non-energy Multiplier'!V$1),0)</f>
        <v>0</v>
      </c>
      <c r="W11" s="133">
        <f>$C11*VLOOKUP($A11,'Non-energy Multiplier'!$A$1:$AQ$44,COLUMN('Non-energy Multiplier'!W$1),0)</f>
        <v>0</v>
      </c>
      <c r="X11" s="133">
        <f>$C11*VLOOKUP($A11,'Non-energy Multiplier'!$A$1:$AQ$44,COLUMN('Non-energy Multiplier'!X$1),0)</f>
        <v>0</v>
      </c>
      <c r="Y11" s="133">
        <f>$C11*VLOOKUP($A11,'Non-energy Multiplier'!$A$1:$AQ$44,COLUMN('Non-energy Multiplier'!Y$1),0)</f>
        <v>0</v>
      </c>
      <c r="Z11" s="133">
        <f>$C11*VLOOKUP($A11,'Non-energy Multiplier'!$A$1:$AQ$44,COLUMN('Non-energy Multiplier'!Z$1),0)</f>
        <v>0</v>
      </c>
      <c r="AA11" s="133">
        <f>$C11*VLOOKUP($A11,'Non-energy Multiplier'!$A$1:$AQ$44,COLUMN('Non-energy Multiplier'!AA$1),0)</f>
        <v>0</v>
      </c>
      <c r="AB11" s="133">
        <f>$C11*VLOOKUP($A11,'Non-energy Multiplier'!$A$1:$AQ$44,COLUMN('Non-energy Multiplier'!AB$1),0)</f>
        <v>0</v>
      </c>
      <c r="AC11" s="133">
        <f>$C11*VLOOKUP($A11,'Non-energy Multiplier'!$A$1:$AQ$44,COLUMN('Non-energy Multiplier'!AC$1),0)</f>
        <v>0</v>
      </c>
      <c r="AD11" s="133">
        <f>$C11*VLOOKUP($A11,'Non-energy Multiplier'!$A$1:$AQ$44,COLUMN('Non-energy Multiplier'!AD$1),0)</f>
        <v>0</v>
      </c>
      <c r="AE11" s="133">
        <f>$C11*VLOOKUP($A11,'Non-energy Multiplier'!$A$1:$AQ$44,COLUMN('Non-energy Multiplier'!AE$1),0)</f>
        <v>0</v>
      </c>
      <c r="AF11" s="133">
        <f>$C11*VLOOKUP($A11,'Non-energy Multiplier'!$A$1:$AQ$44,COLUMN('Non-energy Multiplier'!AF$1),0)</f>
        <v>0</v>
      </c>
      <c r="AG11" s="133">
        <f>$C11*VLOOKUP($A11,'Non-energy Multiplier'!$A$1:$AQ$44,COLUMN('Non-energy Multiplier'!AG$1),0)</f>
        <v>0</v>
      </c>
      <c r="AH11" s="133">
        <f>$C11*VLOOKUP($A11,'Non-energy Multiplier'!$A$1:$AQ$44,COLUMN('Non-energy Multiplier'!AH$1),0)</f>
        <v>0</v>
      </c>
      <c r="AI11" s="133">
        <f>$C11*VLOOKUP($A11,'Non-energy Multiplier'!$A$1:$AQ$44,COLUMN('Non-energy Multiplier'!AI$1),0)</f>
        <v>0</v>
      </c>
      <c r="AJ11" s="133">
        <f>$C11*VLOOKUP($A11,'Non-energy Multiplier'!$A$1:$AQ$44,COLUMN('Non-energy Multiplier'!AJ$1),0)</f>
        <v>0</v>
      </c>
      <c r="AK11" s="133">
        <f>$C11*VLOOKUP($A11,'Non-energy Multiplier'!$A$1:$AQ$44,COLUMN('Non-energy Multiplier'!AK$1),0)</f>
        <v>0</v>
      </c>
      <c r="AL11" s="133">
        <f>$C11*VLOOKUP($A11,'Non-energy Multiplier'!$A$1:$AQ$44,COLUMN('Non-energy Multiplier'!AL$1),0)</f>
        <v>0</v>
      </c>
      <c r="AM11" s="133">
        <f>$C11*VLOOKUP($A11,'Non-energy Multiplier'!$A$1:$AQ$44,COLUMN('Non-energy Multiplier'!AM$1),0)</f>
        <v>0</v>
      </c>
      <c r="AN11" s="133">
        <f>$C11*VLOOKUP($A11,'Non-energy Multiplier'!$A$1:$AQ$44,COLUMN('Non-energy Multiplier'!AN$1),0)</f>
        <v>0</v>
      </c>
      <c r="AO11" s="133">
        <f>$C11*VLOOKUP($A11,'Non-energy Multiplier'!$A$1:$AQ$44,COLUMN('Non-energy Multiplier'!AO$1),0)</f>
        <v>0</v>
      </c>
      <c r="AP11" s="133">
        <f>$C11*VLOOKUP($A11,'Non-energy Multiplier'!$A$1:$AQ$44,COLUMN('Non-energy Multiplier'!AP$1),0)</f>
        <v>0</v>
      </c>
      <c r="AQ11" s="133">
        <f>$C11*VLOOKUP($A11,'Non-energy Multiplier'!$A$1:$AQ$44,COLUMN('Non-energy Multiplier'!AQ$1),0)</f>
        <v>0</v>
      </c>
      <c r="AR11" s="133" t="str">
        <f>VLOOKUP($A11,'Sector Match'!$A$1:$B$43,2,0)</f>
        <v>food beverage and tobacco 10T12</v>
      </c>
    </row>
    <row r="12" spans="1:44" x14ac:dyDescent="0.2">
      <c r="A12" s="12" t="s">
        <v>11</v>
      </c>
      <c r="B12" s="133">
        <f>'Non-energy Use 2019'!H125</f>
        <v>0</v>
      </c>
      <c r="C12" s="133">
        <f>'Non-energy Use 2020'!H124</f>
        <v>0</v>
      </c>
      <c r="D12" s="133">
        <f>$C12*VLOOKUP($A12,'Non-energy Multiplier'!$A$1:$AQ$44,COLUMN('Non-energy Multiplier'!D$1),0)</f>
        <v>0</v>
      </c>
      <c r="E12" s="133">
        <f>$C12*VLOOKUP($A12,'Non-energy Multiplier'!$A$1:$AQ$44,COLUMN('Non-energy Multiplier'!E$1),0)</f>
        <v>0</v>
      </c>
      <c r="F12" s="133">
        <f>$C12*VLOOKUP($A12,'Non-energy Multiplier'!$A$1:$AQ$44,COLUMN('Non-energy Multiplier'!F$1),0)</f>
        <v>0</v>
      </c>
      <c r="G12" s="133">
        <f>$C12*VLOOKUP($A12,'Non-energy Multiplier'!$A$1:$AQ$44,COLUMN('Non-energy Multiplier'!G$1),0)</f>
        <v>0</v>
      </c>
      <c r="H12" s="133">
        <f>$C12*VLOOKUP($A12,'Non-energy Multiplier'!$A$1:$AQ$44,COLUMN('Non-energy Multiplier'!H$1),0)</f>
        <v>0</v>
      </c>
      <c r="I12" s="133">
        <f>$C12*VLOOKUP($A12,'Non-energy Multiplier'!$A$1:$AQ$44,COLUMN('Non-energy Multiplier'!I$1),0)</f>
        <v>0</v>
      </c>
      <c r="J12" s="133">
        <f>$C12*VLOOKUP($A12,'Non-energy Multiplier'!$A$1:$AQ$44,COLUMN('Non-energy Multiplier'!J$1),0)</f>
        <v>0</v>
      </c>
      <c r="K12" s="133">
        <f>$C12*VLOOKUP($A12,'Non-energy Multiplier'!$A$1:$AQ$44,COLUMN('Non-energy Multiplier'!K$1),0)</f>
        <v>0</v>
      </c>
      <c r="L12" s="133">
        <f>$C12*VLOOKUP($A12,'Non-energy Multiplier'!$A$1:$AQ$44,COLUMN('Non-energy Multiplier'!L$1),0)</f>
        <v>0</v>
      </c>
      <c r="M12" s="133">
        <f>$C12*VLOOKUP($A12,'Non-energy Multiplier'!$A$1:$AQ$44,COLUMN('Non-energy Multiplier'!M$1),0)</f>
        <v>0</v>
      </c>
      <c r="N12" s="133">
        <f>$C12*VLOOKUP($A12,'Non-energy Multiplier'!$A$1:$AQ$44,COLUMN('Non-energy Multiplier'!N$1),0)</f>
        <v>0</v>
      </c>
      <c r="O12" s="133">
        <f>$C12*VLOOKUP($A12,'Non-energy Multiplier'!$A$1:$AQ$44,COLUMN('Non-energy Multiplier'!O$1),0)</f>
        <v>0</v>
      </c>
      <c r="P12" s="133">
        <f>$C12*VLOOKUP($A12,'Non-energy Multiplier'!$A$1:$AQ$44,COLUMN('Non-energy Multiplier'!P$1),0)</f>
        <v>0</v>
      </c>
      <c r="Q12" s="133">
        <f>$C12*VLOOKUP($A12,'Non-energy Multiplier'!$A$1:$AQ$44,COLUMN('Non-energy Multiplier'!Q$1),0)</f>
        <v>0</v>
      </c>
      <c r="R12" s="133">
        <f>$C12*VLOOKUP($A12,'Non-energy Multiplier'!$A$1:$AQ$44,COLUMN('Non-energy Multiplier'!R$1),0)</f>
        <v>0</v>
      </c>
      <c r="S12" s="133">
        <f>$C12*VLOOKUP($A12,'Non-energy Multiplier'!$A$1:$AQ$44,COLUMN('Non-energy Multiplier'!S$1),0)</f>
        <v>0</v>
      </c>
      <c r="T12" s="133">
        <f>$C12*VLOOKUP($A12,'Non-energy Multiplier'!$A$1:$AQ$44,COLUMN('Non-energy Multiplier'!T$1),0)</f>
        <v>0</v>
      </c>
      <c r="U12" s="133">
        <f>$C12*VLOOKUP($A12,'Non-energy Multiplier'!$A$1:$AQ$44,COLUMN('Non-energy Multiplier'!U$1),0)</f>
        <v>0</v>
      </c>
      <c r="V12" s="133">
        <f>$C12*VLOOKUP($A12,'Non-energy Multiplier'!$A$1:$AQ$44,COLUMN('Non-energy Multiplier'!V$1),0)</f>
        <v>0</v>
      </c>
      <c r="W12" s="133">
        <f>$C12*VLOOKUP($A12,'Non-energy Multiplier'!$A$1:$AQ$44,COLUMN('Non-energy Multiplier'!W$1),0)</f>
        <v>0</v>
      </c>
      <c r="X12" s="133">
        <f>$C12*VLOOKUP($A12,'Non-energy Multiplier'!$A$1:$AQ$44,COLUMN('Non-energy Multiplier'!X$1),0)</f>
        <v>0</v>
      </c>
      <c r="Y12" s="133">
        <f>$C12*VLOOKUP($A12,'Non-energy Multiplier'!$A$1:$AQ$44,COLUMN('Non-energy Multiplier'!Y$1),0)</f>
        <v>0</v>
      </c>
      <c r="Z12" s="133">
        <f>$C12*VLOOKUP($A12,'Non-energy Multiplier'!$A$1:$AQ$44,COLUMN('Non-energy Multiplier'!Z$1),0)</f>
        <v>0</v>
      </c>
      <c r="AA12" s="133">
        <f>$C12*VLOOKUP($A12,'Non-energy Multiplier'!$A$1:$AQ$44,COLUMN('Non-energy Multiplier'!AA$1),0)</f>
        <v>0</v>
      </c>
      <c r="AB12" s="133">
        <f>$C12*VLOOKUP($A12,'Non-energy Multiplier'!$A$1:$AQ$44,COLUMN('Non-energy Multiplier'!AB$1),0)</f>
        <v>0</v>
      </c>
      <c r="AC12" s="133">
        <f>$C12*VLOOKUP($A12,'Non-energy Multiplier'!$A$1:$AQ$44,COLUMN('Non-energy Multiplier'!AC$1),0)</f>
        <v>0</v>
      </c>
      <c r="AD12" s="133">
        <f>$C12*VLOOKUP($A12,'Non-energy Multiplier'!$A$1:$AQ$44,COLUMN('Non-energy Multiplier'!AD$1),0)</f>
        <v>0</v>
      </c>
      <c r="AE12" s="133">
        <f>$C12*VLOOKUP($A12,'Non-energy Multiplier'!$A$1:$AQ$44,COLUMN('Non-energy Multiplier'!AE$1),0)</f>
        <v>0</v>
      </c>
      <c r="AF12" s="133">
        <f>$C12*VLOOKUP($A12,'Non-energy Multiplier'!$A$1:$AQ$44,COLUMN('Non-energy Multiplier'!AF$1),0)</f>
        <v>0</v>
      </c>
      <c r="AG12" s="133">
        <f>$C12*VLOOKUP($A12,'Non-energy Multiplier'!$A$1:$AQ$44,COLUMN('Non-energy Multiplier'!AG$1),0)</f>
        <v>0</v>
      </c>
      <c r="AH12" s="133">
        <f>$C12*VLOOKUP($A12,'Non-energy Multiplier'!$A$1:$AQ$44,COLUMN('Non-energy Multiplier'!AH$1),0)</f>
        <v>0</v>
      </c>
      <c r="AI12" s="133">
        <f>$C12*VLOOKUP($A12,'Non-energy Multiplier'!$A$1:$AQ$44,COLUMN('Non-energy Multiplier'!AI$1),0)</f>
        <v>0</v>
      </c>
      <c r="AJ12" s="133">
        <f>$C12*VLOOKUP($A12,'Non-energy Multiplier'!$A$1:$AQ$44,COLUMN('Non-energy Multiplier'!AJ$1),0)</f>
        <v>0</v>
      </c>
      <c r="AK12" s="133">
        <f>$C12*VLOOKUP($A12,'Non-energy Multiplier'!$A$1:$AQ$44,COLUMN('Non-energy Multiplier'!AK$1),0)</f>
        <v>0</v>
      </c>
      <c r="AL12" s="133">
        <f>$C12*VLOOKUP($A12,'Non-energy Multiplier'!$A$1:$AQ$44,COLUMN('Non-energy Multiplier'!AL$1),0)</f>
        <v>0</v>
      </c>
      <c r="AM12" s="133">
        <f>$C12*VLOOKUP($A12,'Non-energy Multiplier'!$A$1:$AQ$44,COLUMN('Non-energy Multiplier'!AM$1),0)</f>
        <v>0</v>
      </c>
      <c r="AN12" s="133">
        <f>$C12*VLOOKUP($A12,'Non-energy Multiplier'!$A$1:$AQ$44,COLUMN('Non-energy Multiplier'!AN$1),0)</f>
        <v>0</v>
      </c>
      <c r="AO12" s="133">
        <f>$C12*VLOOKUP($A12,'Non-energy Multiplier'!$A$1:$AQ$44,COLUMN('Non-energy Multiplier'!AO$1),0)</f>
        <v>0</v>
      </c>
      <c r="AP12" s="133">
        <f>$C12*VLOOKUP($A12,'Non-energy Multiplier'!$A$1:$AQ$44,COLUMN('Non-energy Multiplier'!AP$1),0)</f>
        <v>0</v>
      </c>
      <c r="AQ12" s="133">
        <f>$C12*VLOOKUP($A12,'Non-energy Multiplier'!$A$1:$AQ$44,COLUMN('Non-energy Multiplier'!AQ$1),0)</f>
        <v>0</v>
      </c>
      <c r="AR12" s="133" t="str">
        <f>VLOOKUP($A12,'Sector Match'!$A$1:$B$43,2,0)</f>
        <v>food beverage and tobacco 10T12</v>
      </c>
    </row>
    <row r="13" spans="1:44" x14ac:dyDescent="0.2">
      <c r="A13" s="12" t="s">
        <v>12</v>
      </c>
      <c r="B13" s="133">
        <f>'Non-energy Use 2019'!H126</f>
        <v>0</v>
      </c>
      <c r="C13" s="133">
        <f>'Non-energy Use 2020'!H125</f>
        <v>0</v>
      </c>
      <c r="D13" s="133">
        <f>$C13*VLOOKUP($A13,'Non-energy Multiplier'!$A$1:$AQ$44,COLUMN('Non-energy Multiplier'!D$1),0)</f>
        <v>0</v>
      </c>
      <c r="E13" s="133">
        <f>$C13*VLOOKUP($A13,'Non-energy Multiplier'!$A$1:$AQ$44,COLUMN('Non-energy Multiplier'!E$1),0)</f>
        <v>0</v>
      </c>
      <c r="F13" s="133">
        <f>$C13*VLOOKUP($A13,'Non-energy Multiplier'!$A$1:$AQ$44,COLUMN('Non-energy Multiplier'!F$1),0)</f>
        <v>0</v>
      </c>
      <c r="G13" s="133">
        <f>$C13*VLOOKUP($A13,'Non-energy Multiplier'!$A$1:$AQ$44,COLUMN('Non-energy Multiplier'!G$1),0)</f>
        <v>0</v>
      </c>
      <c r="H13" s="133">
        <f>$C13*VLOOKUP($A13,'Non-energy Multiplier'!$A$1:$AQ$44,COLUMN('Non-energy Multiplier'!H$1),0)</f>
        <v>0</v>
      </c>
      <c r="I13" s="133">
        <f>$C13*VLOOKUP($A13,'Non-energy Multiplier'!$A$1:$AQ$44,COLUMN('Non-energy Multiplier'!I$1),0)</f>
        <v>0</v>
      </c>
      <c r="J13" s="133">
        <f>$C13*VLOOKUP($A13,'Non-energy Multiplier'!$A$1:$AQ$44,COLUMN('Non-energy Multiplier'!J$1),0)</f>
        <v>0</v>
      </c>
      <c r="K13" s="133">
        <f>$C13*VLOOKUP($A13,'Non-energy Multiplier'!$A$1:$AQ$44,COLUMN('Non-energy Multiplier'!K$1),0)</f>
        <v>0</v>
      </c>
      <c r="L13" s="133">
        <f>$C13*VLOOKUP($A13,'Non-energy Multiplier'!$A$1:$AQ$44,COLUMN('Non-energy Multiplier'!L$1),0)</f>
        <v>0</v>
      </c>
      <c r="M13" s="133">
        <f>$C13*VLOOKUP($A13,'Non-energy Multiplier'!$A$1:$AQ$44,COLUMN('Non-energy Multiplier'!M$1),0)</f>
        <v>0</v>
      </c>
      <c r="N13" s="133">
        <f>$C13*VLOOKUP($A13,'Non-energy Multiplier'!$A$1:$AQ$44,COLUMN('Non-energy Multiplier'!N$1),0)</f>
        <v>0</v>
      </c>
      <c r="O13" s="133">
        <f>$C13*VLOOKUP($A13,'Non-energy Multiplier'!$A$1:$AQ$44,COLUMN('Non-energy Multiplier'!O$1),0)</f>
        <v>0</v>
      </c>
      <c r="P13" s="133">
        <f>$C13*VLOOKUP($A13,'Non-energy Multiplier'!$A$1:$AQ$44,COLUMN('Non-energy Multiplier'!P$1),0)</f>
        <v>0</v>
      </c>
      <c r="Q13" s="133">
        <f>$C13*VLOOKUP($A13,'Non-energy Multiplier'!$A$1:$AQ$44,COLUMN('Non-energy Multiplier'!Q$1),0)</f>
        <v>0</v>
      </c>
      <c r="R13" s="133">
        <f>$C13*VLOOKUP($A13,'Non-energy Multiplier'!$A$1:$AQ$44,COLUMN('Non-energy Multiplier'!R$1),0)</f>
        <v>0</v>
      </c>
      <c r="S13" s="133">
        <f>$C13*VLOOKUP($A13,'Non-energy Multiplier'!$A$1:$AQ$44,COLUMN('Non-energy Multiplier'!S$1),0)</f>
        <v>0</v>
      </c>
      <c r="T13" s="133">
        <f>$C13*VLOOKUP($A13,'Non-energy Multiplier'!$A$1:$AQ$44,COLUMN('Non-energy Multiplier'!T$1),0)</f>
        <v>0</v>
      </c>
      <c r="U13" s="133">
        <f>$C13*VLOOKUP($A13,'Non-energy Multiplier'!$A$1:$AQ$44,COLUMN('Non-energy Multiplier'!U$1),0)</f>
        <v>0</v>
      </c>
      <c r="V13" s="133">
        <f>$C13*VLOOKUP($A13,'Non-energy Multiplier'!$A$1:$AQ$44,COLUMN('Non-energy Multiplier'!V$1),0)</f>
        <v>0</v>
      </c>
      <c r="W13" s="133">
        <f>$C13*VLOOKUP($A13,'Non-energy Multiplier'!$A$1:$AQ$44,COLUMN('Non-energy Multiplier'!W$1),0)</f>
        <v>0</v>
      </c>
      <c r="X13" s="133">
        <f>$C13*VLOOKUP($A13,'Non-energy Multiplier'!$A$1:$AQ$44,COLUMN('Non-energy Multiplier'!X$1),0)</f>
        <v>0</v>
      </c>
      <c r="Y13" s="133">
        <f>$C13*VLOOKUP($A13,'Non-energy Multiplier'!$A$1:$AQ$44,COLUMN('Non-energy Multiplier'!Y$1),0)</f>
        <v>0</v>
      </c>
      <c r="Z13" s="133">
        <f>$C13*VLOOKUP($A13,'Non-energy Multiplier'!$A$1:$AQ$44,COLUMN('Non-energy Multiplier'!Z$1),0)</f>
        <v>0</v>
      </c>
      <c r="AA13" s="133">
        <f>$C13*VLOOKUP($A13,'Non-energy Multiplier'!$A$1:$AQ$44,COLUMN('Non-energy Multiplier'!AA$1),0)</f>
        <v>0</v>
      </c>
      <c r="AB13" s="133">
        <f>$C13*VLOOKUP($A13,'Non-energy Multiplier'!$A$1:$AQ$44,COLUMN('Non-energy Multiplier'!AB$1),0)</f>
        <v>0</v>
      </c>
      <c r="AC13" s="133">
        <f>$C13*VLOOKUP($A13,'Non-energy Multiplier'!$A$1:$AQ$44,COLUMN('Non-energy Multiplier'!AC$1),0)</f>
        <v>0</v>
      </c>
      <c r="AD13" s="133">
        <f>$C13*VLOOKUP($A13,'Non-energy Multiplier'!$A$1:$AQ$44,COLUMN('Non-energy Multiplier'!AD$1),0)</f>
        <v>0</v>
      </c>
      <c r="AE13" s="133">
        <f>$C13*VLOOKUP($A13,'Non-energy Multiplier'!$A$1:$AQ$44,COLUMN('Non-energy Multiplier'!AE$1),0)</f>
        <v>0</v>
      </c>
      <c r="AF13" s="133">
        <f>$C13*VLOOKUP($A13,'Non-energy Multiplier'!$A$1:$AQ$44,COLUMN('Non-energy Multiplier'!AF$1),0)</f>
        <v>0</v>
      </c>
      <c r="AG13" s="133">
        <f>$C13*VLOOKUP($A13,'Non-energy Multiplier'!$A$1:$AQ$44,COLUMN('Non-energy Multiplier'!AG$1),0)</f>
        <v>0</v>
      </c>
      <c r="AH13" s="133">
        <f>$C13*VLOOKUP($A13,'Non-energy Multiplier'!$A$1:$AQ$44,COLUMN('Non-energy Multiplier'!AH$1),0)</f>
        <v>0</v>
      </c>
      <c r="AI13" s="133">
        <f>$C13*VLOOKUP($A13,'Non-energy Multiplier'!$A$1:$AQ$44,COLUMN('Non-energy Multiplier'!AI$1),0)</f>
        <v>0</v>
      </c>
      <c r="AJ13" s="133">
        <f>$C13*VLOOKUP($A13,'Non-energy Multiplier'!$A$1:$AQ$44,COLUMN('Non-energy Multiplier'!AJ$1),0)</f>
        <v>0</v>
      </c>
      <c r="AK13" s="133">
        <f>$C13*VLOOKUP($A13,'Non-energy Multiplier'!$A$1:$AQ$44,COLUMN('Non-energy Multiplier'!AK$1),0)</f>
        <v>0</v>
      </c>
      <c r="AL13" s="133">
        <f>$C13*VLOOKUP($A13,'Non-energy Multiplier'!$A$1:$AQ$44,COLUMN('Non-energy Multiplier'!AL$1),0)</f>
        <v>0</v>
      </c>
      <c r="AM13" s="133">
        <f>$C13*VLOOKUP($A13,'Non-energy Multiplier'!$A$1:$AQ$44,COLUMN('Non-energy Multiplier'!AM$1),0)</f>
        <v>0</v>
      </c>
      <c r="AN13" s="133">
        <f>$C13*VLOOKUP($A13,'Non-energy Multiplier'!$A$1:$AQ$44,COLUMN('Non-energy Multiplier'!AN$1),0)</f>
        <v>0</v>
      </c>
      <c r="AO13" s="133">
        <f>$C13*VLOOKUP($A13,'Non-energy Multiplier'!$A$1:$AQ$44,COLUMN('Non-energy Multiplier'!AO$1),0)</f>
        <v>0</v>
      </c>
      <c r="AP13" s="133">
        <f>$C13*VLOOKUP($A13,'Non-energy Multiplier'!$A$1:$AQ$44,COLUMN('Non-energy Multiplier'!AP$1),0)</f>
        <v>0</v>
      </c>
      <c r="AQ13" s="133">
        <f>$C13*VLOOKUP($A13,'Non-energy Multiplier'!$A$1:$AQ$44,COLUMN('Non-energy Multiplier'!AQ$1),0)</f>
        <v>0</v>
      </c>
      <c r="AR13" s="133" t="str">
        <f>VLOOKUP($A13,'Sector Match'!$A$1:$B$43,2,0)</f>
        <v>food beverage and tobacco 10T12</v>
      </c>
    </row>
    <row r="14" spans="1:44" x14ac:dyDescent="0.2">
      <c r="A14" s="12" t="s">
        <v>13</v>
      </c>
      <c r="B14" s="133">
        <f>'Non-energy Use 2019'!H127</f>
        <v>0</v>
      </c>
      <c r="C14" s="133">
        <f>'Non-energy Use 2020'!H126</f>
        <v>0</v>
      </c>
      <c r="D14" s="133">
        <f>$C14*VLOOKUP($A14,'Non-energy Multiplier'!$A$1:$AQ$44,COLUMN('Non-energy Multiplier'!D$1),0)</f>
        <v>0</v>
      </c>
      <c r="E14" s="133">
        <f>$C14*VLOOKUP($A14,'Non-energy Multiplier'!$A$1:$AQ$44,COLUMN('Non-energy Multiplier'!E$1),0)</f>
        <v>0</v>
      </c>
      <c r="F14" s="133">
        <f>$C14*VLOOKUP($A14,'Non-energy Multiplier'!$A$1:$AQ$44,COLUMN('Non-energy Multiplier'!F$1),0)</f>
        <v>0</v>
      </c>
      <c r="G14" s="133">
        <f>$C14*VLOOKUP($A14,'Non-energy Multiplier'!$A$1:$AQ$44,COLUMN('Non-energy Multiplier'!G$1),0)</f>
        <v>0</v>
      </c>
      <c r="H14" s="133">
        <f>$C14*VLOOKUP($A14,'Non-energy Multiplier'!$A$1:$AQ$44,COLUMN('Non-energy Multiplier'!H$1),0)</f>
        <v>0</v>
      </c>
      <c r="I14" s="133">
        <f>$C14*VLOOKUP($A14,'Non-energy Multiplier'!$A$1:$AQ$44,COLUMN('Non-energy Multiplier'!I$1),0)</f>
        <v>0</v>
      </c>
      <c r="J14" s="133">
        <f>$C14*VLOOKUP($A14,'Non-energy Multiplier'!$A$1:$AQ$44,COLUMN('Non-energy Multiplier'!J$1),0)</f>
        <v>0</v>
      </c>
      <c r="K14" s="133">
        <f>$C14*VLOOKUP($A14,'Non-energy Multiplier'!$A$1:$AQ$44,COLUMN('Non-energy Multiplier'!K$1),0)</f>
        <v>0</v>
      </c>
      <c r="L14" s="133">
        <f>$C14*VLOOKUP($A14,'Non-energy Multiplier'!$A$1:$AQ$44,COLUMN('Non-energy Multiplier'!L$1),0)</f>
        <v>0</v>
      </c>
      <c r="M14" s="133">
        <f>$C14*VLOOKUP($A14,'Non-energy Multiplier'!$A$1:$AQ$44,COLUMN('Non-energy Multiplier'!M$1),0)</f>
        <v>0</v>
      </c>
      <c r="N14" s="133">
        <f>$C14*VLOOKUP($A14,'Non-energy Multiplier'!$A$1:$AQ$44,COLUMN('Non-energy Multiplier'!N$1),0)</f>
        <v>0</v>
      </c>
      <c r="O14" s="133">
        <f>$C14*VLOOKUP($A14,'Non-energy Multiplier'!$A$1:$AQ$44,COLUMN('Non-energy Multiplier'!O$1),0)</f>
        <v>0</v>
      </c>
      <c r="P14" s="133">
        <f>$C14*VLOOKUP($A14,'Non-energy Multiplier'!$A$1:$AQ$44,COLUMN('Non-energy Multiplier'!P$1),0)</f>
        <v>0</v>
      </c>
      <c r="Q14" s="133">
        <f>$C14*VLOOKUP($A14,'Non-energy Multiplier'!$A$1:$AQ$44,COLUMN('Non-energy Multiplier'!Q$1),0)</f>
        <v>0</v>
      </c>
      <c r="R14" s="133">
        <f>$C14*VLOOKUP($A14,'Non-energy Multiplier'!$A$1:$AQ$44,COLUMN('Non-energy Multiplier'!R$1),0)</f>
        <v>0</v>
      </c>
      <c r="S14" s="133">
        <f>$C14*VLOOKUP($A14,'Non-energy Multiplier'!$A$1:$AQ$44,COLUMN('Non-energy Multiplier'!S$1),0)</f>
        <v>0</v>
      </c>
      <c r="T14" s="133">
        <f>$C14*VLOOKUP($A14,'Non-energy Multiplier'!$A$1:$AQ$44,COLUMN('Non-energy Multiplier'!T$1),0)</f>
        <v>0</v>
      </c>
      <c r="U14" s="133">
        <f>$C14*VLOOKUP($A14,'Non-energy Multiplier'!$A$1:$AQ$44,COLUMN('Non-energy Multiplier'!U$1),0)</f>
        <v>0</v>
      </c>
      <c r="V14" s="133">
        <f>$C14*VLOOKUP($A14,'Non-energy Multiplier'!$A$1:$AQ$44,COLUMN('Non-energy Multiplier'!V$1),0)</f>
        <v>0</v>
      </c>
      <c r="W14" s="133">
        <f>$C14*VLOOKUP($A14,'Non-energy Multiplier'!$A$1:$AQ$44,COLUMN('Non-energy Multiplier'!W$1),0)</f>
        <v>0</v>
      </c>
      <c r="X14" s="133">
        <f>$C14*VLOOKUP($A14,'Non-energy Multiplier'!$A$1:$AQ$44,COLUMN('Non-energy Multiplier'!X$1),0)</f>
        <v>0</v>
      </c>
      <c r="Y14" s="133">
        <f>$C14*VLOOKUP($A14,'Non-energy Multiplier'!$A$1:$AQ$44,COLUMN('Non-energy Multiplier'!Y$1),0)</f>
        <v>0</v>
      </c>
      <c r="Z14" s="133">
        <f>$C14*VLOOKUP($A14,'Non-energy Multiplier'!$A$1:$AQ$44,COLUMN('Non-energy Multiplier'!Z$1),0)</f>
        <v>0</v>
      </c>
      <c r="AA14" s="133">
        <f>$C14*VLOOKUP($A14,'Non-energy Multiplier'!$A$1:$AQ$44,COLUMN('Non-energy Multiplier'!AA$1),0)</f>
        <v>0</v>
      </c>
      <c r="AB14" s="133">
        <f>$C14*VLOOKUP($A14,'Non-energy Multiplier'!$A$1:$AQ$44,COLUMN('Non-energy Multiplier'!AB$1),0)</f>
        <v>0</v>
      </c>
      <c r="AC14" s="133">
        <f>$C14*VLOOKUP($A14,'Non-energy Multiplier'!$A$1:$AQ$44,COLUMN('Non-energy Multiplier'!AC$1),0)</f>
        <v>0</v>
      </c>
      <c r="AD14" s="133">
        <f>$C14*VLOOKUP($A14,'Non-energy Multiplier'!$A$1:$AQ$44,COLUMN('Non-energy Multiplier'!AD$1),0)</f>
        <v>0</v>
      </c>
      <c r="AE14" s="133">
        <f>$C14*VLOOKUP($A14,'Non-energy Multiplier'!$A$1:$AQ$44,COLUMN('Non-energy Multiplier'!AE$1),0)</f>
        <v>0</v>
      </c>
      <c r="AF14" s="133">
        <f>$C14*VLOOKUP($A14,'Non-energy Multiplier'!$A$1:$AQ$44,COLUMN('Non-energy Multiplier'!AF$1),0)</f>
        <v>0</v>
      </c>
      <c r="AG14" s="133">
        <f>$C14*VLOOKUP($A14,'Non-energy Multiplier'!$A$1:$AQ$44,COLUMN('Non-energy Multiplier'!AG$1),0)</f>
        <v>0</v>
      </c>
      <c r="AH14" s="133">
        <f>$C14*VLOOKUP($A14,'Non-energy Multiplier'!$A$1:$AQ$44,COLUMN('Non-energy Multiplier'!AH$1),0)</f>
        <v>0</v>
      </c>
      <c r="AI14" s="133">
        <f>$C14*VLOOKUP($A14,'Non-energy Multiplier'!$A$1:$AQ$44,COLUMN('Non-energy Multiplier'!AI$1),0)</f>
        <v>0</v>
      </c>
      <c r="AJ14" s="133">
        <f>$C14*VLOOKUP($A14,'Non-energy Multiplier'!$A$1:$AQ$44,COLUMN('Non-energy Multiplier'!AJ$1),0)</f>
        <v>0</v>
      </c>
      <c r="AK14" s="133">
        <f>$C14*VLOOKUP($A14,'Non-energy Multiplier'!$A$1:$AQ$44,COLUMN('Non-energy Multiplier'!AK$1),0)</f>
        <v>0</v>
      </c>
      <c r="AL14" s="133">
        <f>$C14*VLOOKUP($A14,'Non-energy Multiplier'!$A$1:$AQ$44,COLUMN('Non-energy Multiplier'!AL$1),0)</f>
        <v>0</v>
      </c>
      <c r="AM14" s="133">
        <f>$C14*VLOOKUP($A14,'Non-energy Multiplier'!$A$1:$AQ$44,COLUMN('Non-energy Multiplier'!AM$1),0)</f>
        <v>0</v>
      </c>
      <c r="AN14" s="133">
        <f>$C14*VLOOKUP($A14,'Non-energy Multiplier'!$A$1:$AQ$44,COLUMN('Non-energy Multiplier'!AN$1),0)</f>
        <v>0</v>
      </c>
      <c r="AO14" s="133">
        <f>$C14*VLOOKUP($A14,'Non-energy Multiplier'!$A$1:$AQ$44,COLUMN('Non-energy Multiplier'!AO$1),0)</f>
        <v>0</v>
      </c>
      <c r="AP14" s="133">
        <f>$C14*VLOOKUP($A14,'Non-energy Multiplier'!$A$1:$AQ$44,COLUMN('Non-energy Multiplier'!AP$1),0)</f>
        <v>0</v>
      </c>
      <c r="AQ14" s="133">
        <f>$C14*VLOOKUP($A14,'Non-energy Multiplier'!$A$1:$AQ$44,COLUMN('Non-energy Multiplier'!AQ$1),0)</f>
        <v>0</v>
      </c>
      <c r="AR14" s="133" t="str">
        <f>VLOOKUP($A14,'Sector Match'!$A$1:$B$43,2,0)</f>
        <v>textiles apparel and leather 13T15</v>
      </c>
    </row>
    <row r="15" spans="1:44" x14ac:dyDescent="0.2">
      <c r="A15" s="12" t="s">
        <v>14</v>
      </c>
      <c r="B15" s="133">
        <f>'Non-energy Use 2019'!H128</f>
        <v>0</v>
      </c>
      <c r="C15" s="133">
        <f>'Non-energy Use 2020'!H127</f>
        <v>0</v>
      </c>
      <c r="D15" s="133">
        <f>$C15*VLOOKUP($A15,'Non-energy Multiplier'!$A$1:$AQ$44,COLUMN('Non-energy Multiplier'!D$1),0)</f>
        <v>0</v>
      </c>
      <c r="E15" s="133">
        <f>$C15*VLOOKUP($A15,'Non-energy Multiplier'!$A$1:$AQ$44,COLUMN('Non-energy Multiplier'!E$1),0)</f>
        <v>0</v>
      </c>
      <c r="F15" s="133">
        <f>$C15*VLOOKUP($A15,'Non-energy Multiplier'!$A$1:$AQ$44,COLUMN('Non-energy Multiplier'!F$1),0)</f>
        <v>0</v>
      </c>
      <c r="G15" s="133">
        <f>$C15*VLOOKUP($A15,'Non-energy Multiplier'!$A$1:$AQ$44,COLUMN('Non-energy Multiplier'!G$1),0)</f>
        <v>0</v>
      </c>
      <c r="H15" s="133">
        <f>$C15*VLOOKUP($A15,'Non-energy Multiplier'!$A$1:$AQ$44,COLUMN('Non-energy Multiplier'!H$1),0)</f>
        <v>0</v>
      </c>
      <c r="I15" s="133">
        <f>$C15*VLOOKUP($A15,'Non-energy Multiplier'!$A$1:$AQ$44,COLUMN('Non-energy Multiplier'!I$1),0)</f>
        <v>0</v>
      </c>
      <c r="J15" s="133">
        <f>$C15*VLOOKUP($A15,'Non-energy Multiplier'!$A$1:$AQ$44,COLUMN('Non-energy Multiplier'!J$1),0)</f>
        <v>0</v>
      </c>
      <c r="K15" s="133">
        <f>$C15*VLOOKUP($A15,'Non-energy Multiplier'!$A$1:$AQ$44,COLUMN('Non-energy Multiplier'!K$1),0)</f>
        <v>0</v>
      </c>
      <c r="L15" s="133">
        <f>$C15*VLOOKUP($A15,'Non-energy Multiplier'!$A$1:$AQ$44,COLUMN('Non-energy Multiplier'!L$1),0)</f>
        <v>0</v>
      </c>
      <c r="M15" s="133">
        <f>$C15*VLOOKUP($A15,'Non-energy Multiplier'!$A$1:$AQ$44,COLUMN('Non-energy Multiplier'!M$1),0)</f>
        <v>0</v>
      </c>
      <c r="N15" s="133">
        <f>$C15*VLOOKUP($A15,'Non-energy Multiplier'!$A$1:$AQ$44,COLUMN('Non-energy Multiplier'!N$1),0)</f>
        <v>0</v>
      </c>
      <c r="O15" s="133">
        <f>$C15*VLOOKUP($A15,'Non-energy Multiplier'!$A$1:$AQ$44,COLUMN('Non-energy Multiplier'!O$1),0)</f>
        <v>0</v>
      </c>
      <c r="P15" s="133">
        <f>$C15*VLOOKUP($A15,'Non-energy Multiplier'!$A$1:$AQ$44,COLUMN('Non-energy Multiplier'!P$1),0)</f>
        <v>0</v>
      </c>
      <c r="Q15" s="133">
        <f>$C15*VLOOKUP($A15,'Non-energy Multiplier'!$A$1:$AQ$44,COLUMN('Non-energy Multiplier'!Q$1),0)</f>
        <v>0</v>
      </c>
      <c r="R15" s="133">
        <f>$C15*VLOOKUP($A15,'Non-energy Multiplier'!$A$1:$AQ$44,COLUMN('Non-energy Multiplier'!R$1),0)</f>
        <v>0</v>
      </c>
      <c r="S15" s="133">
        <f>$C15*VLOOKUP($A15,'Non-energy Multiplier'!$A$1:$AQ$44,COLUMN('Non-energy Multiplier'!S$1),0)</f>
        <v>0</v>
      </c>
      <c r="T15" s="133">
        <f>$C15*VLOOKUP($A15,'Non-energy Multiplier'!$A$1:$AQ$44,COLUMN('Non-energy Multiplier'!T$1),0)</f>
        <v>0</v>
      </c>
      <c r="U15" s="133">
        <f>$C15*VLOOKUP($A15,'Non-energy Multiplier'!$A$1:$AQ$44,COLUMN('Non-energy Multiplier'!U$1),0)</f>
        <v>0</v>
      </c>
      <c r="V15" s="133">
        <f>$C15*VLOOKUP($A15,'Non-energy Multiplier'!$A$1:$AQ$44,COLUMN('Non-energy Multiplier'!V$1),0)</f>
        <v>0</v>
      </c>
      <c r="W15" s="133">
        <f>$C15*VLOOKUP($A15,'Non-energy Multiplier'!$A$1:$AQ$44,COLUMN('Non-energy Multiplier'!W$1),0)</f>
        <v>0</v>
      </c>
      <c r="X15" s="133">
        <f>$C15*VLOOKUP($A15,'Non-energy Multiplier'!$A$1:$AQ$44,COLUMN('Non-energy Multiplier'!X$1),0)</f>
        <v>0</v>
      </c>
      <c r="Y15" s="133">
        <f>$C15*VLOOKUP($A15,'Non-energy Multiplier'!$A$1:$AQ$44,COLUMN('Non-energy Multiplier'!Y$1),0)</f>
        <v>0</v>
      </c>
      <c r="Z15" s="133">
        <f>$C15*VLOOKUP($A15,'Non-energy Multiplier'!$A$1:$AQ$44,COLUMN('Non-energy Multiplier'!Z$1),0)</f>
        <v>0</v>
      </c>
      <c r="AA15" s="133">
        <f>$C15*VLOOKUP($A15,'Non-energy Multiplier'!$A$1:$AQ$44,COLUMN('Non-energy Multiplier'!AA$1),0)</f>
        <v>0</v>
      </c>
      <c r="AB15" s="133">
        <f>$C15*VLOOKUP($A15,'Non-energy Multiplier'!$A$1:$AQ$44,COLUMN('Non-energy Multiplier'!AB$1),0)</f>
        <v>0</v>
      </c>
      <c r="AC15" s="133">
        <f>$C15*VLOOKUP($A15,'Non-energy Multiplier'!$A$1:$AQ$44,COLUMN('Non-energy Multiplier'!AC$1),0)</f>
        <v>0</v>
      </c>
      <c r="AD15" s="133">
        <f>$C15*VLOOKUP($A15,'Non-energy Multiplier'!$A$1:$AQ$44,COLUMN('Non-energy Multiplier'!AD$1),0)</f>
        <v>0</v>
      </c>
      <c r="AE15" s="133">
        <f>$C15*VLOOKUP($A15,'Non-energy Multiplier'!$A$1:$AQ$44,COLUMN('Non-energy Multiplier'!AE$1),0)</f>
        <v>0</v>
      </c>
      <c r="AF15" s="133">
        <f>$C15*VLOOKUP($A15,'Non-energy Multiplier'!$A$1:$AQ$44,COLUMN('Non-energy Multiplier'!AF$1),0)</f>
        <v>0</v>
      </c>
      <c r="AG15" s="133">
        <f>$C15*VLOOKUP($A15,'Non-energy Multiplier'!$A$1:$AQ$44,COLUMN('Non-energy Multiplier'!AG$1),0)</f>
        <v>0</v>
      </c>
      <c r="AH15" s="133">
        <f>$C15*VLOOKUP($A15,'Non-energy Multiplier'!$A$1:$AQ$44,COLUMN('Non-energy Multiplier'!AH$1),0)</f>
        <v>0</v>
      </c>
      <c r="AI15" s="133">
        <f>$C15*VLOOKUP($A15,'Non-energy Multiplier'!$A$1:$AQ$44,COLUMN('Non-energy Multiplier'!AI$1),0)</f>
        <v>0</v>
      </c>
      <c r="AJ15" s="133">
        <f>$C15*VLOOKUP($A15,'Non-energy Multiplier'!$A$1:$AQ$44,COLUMN('Non-energy Multiplier'!AJ$1),0)</f>
        <v>0</v>
      </c>
      <c r="AK15" s="133">
        <f>$C15*VLOOKUP($A15,'Non-energy Multiplier'!$A$1:$AQ$44,COLUMN('Non-energy Multiplier'!AK$1),0)</f>
        <v>0</v>
      </c>
      <c r="AL15" s="133">
        <f>$C15*VLOOKUP($A15,'Non-energy Multiplier'!$A$1:$AQ$44,COLUMN('Non-energy Multiplier'!AL$1),0)</f>
        <v>0</v>
      </c>
      <c r="AM15" s="133">
        <f>$C15*VLOOKUP($A15,'Non-energy Multiplier'!$A$1:$AQ$44,COLUMN('Non-energy Multiplier'!AM$1),0)</f>
        <v>0</v>
      </c>
      <c r="AN15" s="133">
        <f>$C15*VLOOKUP($A15,'Non-energy Multiplier'!$A$1:$AQ$44,COLUMN('Non-energy Multiplier'!AN$1),0)</f>
        <v>0</v>
      </c>
      <c r="AO15" s="133">
        <f>$C15*VLOOKUP($A15,'Non-energy Multiplier'!$A$1:$AQ$44,COLUMN('Non-energy Multiplier'!AO$1),0)</f>
        <v>0</v>
      </c>
      <c r="AP15" s="133">
        <f>$C15*VLOOKUP($A15,'Non-energy Multiplier'!$A$1:$AQ$44,COLUMN('Non-energy Multiplier'!AP$1),0)</f>
        <v>0</v>
      </c>
      <c r="AQ15" s="133">
        <f>$C15*VLOOKUP($A15,'Non-energy Multiplier'!$A$1:$AQ$44,COLUMN('Non-energy Multiplier'!AQ$1),0)</f>
        <v>0</v>
      </c>
      <c r="AR15" s="133" t="str">
        <f>VLOOKUP($A15,'Sector Match'!$A$1:$B$43,2,0)</f>
        <v>textiles apparel and leather 13T15</v>
      </c>
    </row>
    <row r="16" spans="1:44" x14ac:dyDescent="0.2">
      <c r="A16" s="12" t="s">
        <v>15</v>
      </c>
      <c r="B16" s="133">
        <f>'Non-energy Use 2019'!H129</f>
        <v>0</v>
      </c>
      <c r="C16" s="133">
        <f>'Non-energy Use 2020'!H128</f>
        <v>0</v>
      </c>
      <c r="D16" s="133">
        <f>$C16*VLOOKUP($A16,'Non-energy Multiplier'!$A$1:$AQ$44,COLUMN('Non-energy Multiplier'!D$1),0)</f>
        <v>0</v>
      </c>
      <c r="E16" s="133">
        <f>$C16*VLOOKUP($A16,'Non-energy Multiplier'!$A$1:$AQ$44,COLUMN('Non-energy Multiplier'!E$1),0)</f>
        <v>0</v>
      </c>
      <c r="F16" s="133">
        <f>$C16*VLOOKUP($A16,'Non-energy Multiplier'!$A$1:$AQ$44,COLUMN('Non-energy Multiplier'!F$1),0)</f>
        <v>0</v>
      </c>
      <c r="G16" s="133">
        <f>$C16*VLOOKUP($A16,'Non-energy Multiplier'!$A$1:$AQ$44,COLUMN('Non-energy Multiplier'!G$1),0)</f>
        <v>0</v>
      </c>
      <c r="H16" s="133">
        <f>$C16*VLOOKUP($A16,'Non-energy Multiplier'!$A$1:$AQ$44,COLUMN('Non-energy Multiplier'!H$1),0)</f>
        <v>0</v>
      </c>
      <c r="I16" s="133">
        <f>$C16*VLOOKUP($A16,'Non-energy Multiplier'!$A$1:$AQ$44,COLUMN('Non-energy Multiplier'!I$1),0)</f>
        <v>0</v>
      </c>
      <c r="J16" s="133">
        <f>$C16*VLOOKUP($A16,'Non-energy Multiplier'!$A$1:$AQ$44,COLUMN('Non-energy Multiplier'!J$1),0)</f>
        <v>0</v>
      </c>
      <c r="K16" s="133">
        <f>$C16*VLOOKUP($A16,'Non-energy Multiplier'!$A$1:$AQ$44,COLUMN('Non-energy Multiplier'!K$1),0)</f>
        <v>0</v>
      </c>
      <c r="L16" s="133">
        <f>$C16*VLOOKUP($A16,'Non-energy Multiplier'!$A$1:$AQ$44,COLUMN('Non-energy Multiplier'!L$1),0)</f>
        <v>0</v>
      </c>
      <c r="M16" s="133">
        <f>$C16*VLOOKUP($A16,'Non-energy Multiplier'!$A$1:$AQ$44,COLUMN('Non-energy Multiplier'!M$1),0)</f>
        <v>0</v>
      </c>
      <c r="N16" s="133">
        <f>$C16*VLOOKUP($A16,'Non-energy Multiplier'!$A$1:$AQ$44,COLUMN('Non-energy Multiplier'!N$1),0)</f>
        <v>0</v>
      </c>
      <c r="O16" s="133">
        <f>$C16*VLOOKUP($A16,'Non-energy Multiplier'!$A$1:$AQ$44,COLUMN('Non-energy Multiplier'!O$1),0)</f>
        <v>0</v>
      </c>
      <c r="P16" s="133">
        <f>$C16*VLOOKUP($A16,'Non-energy Multiplier'!$A$1:$AQ$44,COLUMN('Non-energy Multiplier'!P$1),0)</f>
        <v>0</v>
      </c>
      <c r="Q16" s="133">
        <f>$C16*VLOOKUP($A16,'Non-energy Multiplier'!$A$1:$AQ$44,COLUMN('Non-energy Multiplier'!Q$1),0)</f>
        <v>0</v>
      </c>
      <c r="R16" s="133">
        <f>$C16*VLOOKUP($A16,'Non-energy Multiplier'!$A$1:$AQ$44,COLUMN('Non-energy Multiplier'!R$1),0)</f>
        <v>0</v>
      </c>
      <c r="S16" s="133">
        <f>$C16*VLOOKUP($A16,'Non-energy Multiplier'!$A$1:$AQ$44,COLUMN('Non-energy Multiplier'!S$1),0)</f>
        <v>0</v>
      </c>
      <c r="T16" s="133">
        <f>$C16*VLOOKUP($A16,'Non-energy Multiplier'!$A$1:$AQ$44,COLUMN('Non-energy Multiplier'!T$1),0)</f>
        <v>0</v>
      </c>
      <c r="U16" s="133">
        <f>$C16*VLOOKUP($A16,'Non-energy Multiplier'!$A$1:$AQ$44,COLUMN('Non-energy Multiplier'!U$1),0)</f>
        <v>0</v>
      </c>
      <c r="V16" s="133">
        <f>$C16*VLOOKUP($A16,'Non-energy Multiplier'!$A$1:$AQ$44,COLUMN('Non-energy Multiplier'!V$1),0)</f>
        <v>0</v>
      </c>
      <c r="W16" s="133">
        <f>$C16*VLOOKUP($A16,'Non-energy Multiplier'!$A$1:$AQ$44,COLUMN('Non-energy Multiplier'!W$1),0)</f>
        <v>0</v>
      </c>
      <c r="X16" s="133">
        <f>$C16*VLOOKUP($A16,'Non-energy Multiplier'!$A$1:$AQ$44,COLUMN('Non-energy Multiplier'!X$1),0)</f>
        <v>0</v>
      </c>
      <c r="Y16" s="133">
        <f>$C16*VLOOKUP($A16,'Non-energy Multiplier'!$A$1:$AQ$44,COLUMN('Non-energy Multiplier'!Y$1),0)</f>
        <v>0</v>
      </c>
      <c r="Z16" s="133">
        <f>$C16*VLOOKUP($A16,'Non-energy Multiplier'!$A$1:$AQ$44,COLUMN('Non-energy Multiplier'!Z$1),0)</f>
        <v>0</v>
      </c>
      <c r="AA16" s="133">
        <f>$C16*VLOOKUP($A16,'Non-energy Multiplier'!$A$1:$AQ$44,COLUMN('Non-energy Multiplier'!AA$1),0)</f>
        <v>0</v>
      </c>
      <c r="AB16" s="133">
        <f>$C16*VLOOKUP($A16,'Non-energy Multiplier'!$A$1:$AQ$44,COLUMN('Non-energy Multiplier'!AB$1),0)</f>
        <v>0</v>
      </c>
      <c r="AC16" s="133">
        <f>$C16*VLOOKUP($A16,'Non-energy Multiplier'!$A$1:$AQ$44,COLUMN('Non-energy Multiplier'!AC$1),0)</f>
        <v>0</v>
      </c>
      <c r="AD16" s="133">
        <f>$C16*VLOOKUP($A16,'Non-energy Multiplier'!$A$1:$AQ$44,COLUMN('Non-energy Multiplier'!AD$1),0)</f>
        <v>0</v>
      </c>
      <c r="AE16" s="133">
        <f>$C16*VLOOKUP($A16,'Non-energy Multiplier'!$A$1:$AQ$44,COLUMN('Non-energy Multiplier'!AE$1),0)</f>
        <v>0</v>
      </c>
      <c r="AF16" s="133">
        <f>$C16*VLOOKUP($A16,'Non-energy Multiplier'!$A$1:$AQ$44,COLUMN('Non-energy Multiplier'!AF$1),0)</f>
        <v>0</v>
      </c>
      <c r="AG16" s="133">
        <f>$C16*VLOOKUP($A16,'Non-energy Multiplier'!$A$1:$AQ$44,COLUMN('Non-energy Multiplier'!AG$1),0)</f>
        <v>0</v>
      </c>
      <c r="AH16" s="133">
        <f>$C16*VLOOKUP($A16,'Non-energy Multiplier'!$A$1:$AQ$44,COLUMN('Non-energy Multiplier'!AH$1),0)</f>
        <v>0</v>
      </c>
      <c r="AI16" s="133">
        <f>$C16*VLOOKUP($A16,'Non-energy Multiplier'!$A$1:$AQ$44,COLUMN('Non-energy Multiplier'!AI$1),0)</f>
        <v>0</v>
      </c>
      <c r="AJ16" s="133">
        <f>$C16*VLOOKUP($A16,'Non-energy Multiplier'!$A$1:$AQ$44,COLUMN('Non-energy Multiplier'!AJ$1),0)</f>
        <v>0</v>
      </c>
      <c r="AK16" s="133">
        <f>$C16*VLOOKUP($A16,'Non-energy Multiplier'!$A$1:$AQ$44,COLUMN('Non-energy Multiplier'!AK$1),0)</f>
        <v>0</v>
      </c>
      <c r="AL16" s="133">
        <f>$C16*VLOOKUP($A16,'Non-energy Multiplier'!$A$1:$AQ$44,COLUMN('Non-energy Multiplier'!AL$1),0)</f>
        <v>0</v>
      </c>
      <c r="AM16" s="133">
        <f>$C16*VLOOKUP($A16,'Non-energy Multiplier'!$A$1:$AQ$44,COLUMN('Non-energy Multiplier'!AM$1),0)</f>
        <v>0</v>
      </c>
      <c r="AN16" s="133">
        <f>$C16*VLOOKUP($A16,'Non-energy Multiplier'!$A$1:$AQ$44,COLUMN('Non-energy Multiplier'!AN$1),0)</f>
        <v>0</v>
      </c>
      <c r="AO16" s="133">
        <f>$C16*VLOOKUP($A16,'Non-energy Multiplier'!$A$1:$AQ$44,COLUMN('Non-energy Multiplier'!AO$1),0)</f>
        <v>0</v>
      </c>
      <c r="AP16" s="133">
        <f>$C16*VLOOKUP($A16,'Non-energy Multiplier'!$A$1:$AQ$44,COLUMN('Non-energy Multiplier'!AP$1),0)</f>
        <v>0</v>
      </c>
      <c r="AQ16" s="133">
        <f>$C16*VLOOKUP($A16,'Non-energy Multiplier'!$A$1:$AQ$44,COLUMN('Non-energy Multiplier'!AQ$1),0)</f>
        <v>0</v>
      </c>
      <c r="AR16" s="133" t="str">
        <f>VLOOKUP($A16,'Sector Match'!$A$1:$B$43,2,0)</f>
        <v>textiles apparel and leather 13T15</v>
      </c>
    </row>
    <row r="17" spans="1:44" x14ac:dyDescent="0.2">
      <c r="A17" s="12" t="s">
        <v>16</v>
      </c>
      <c r="B17" s="133">
        <f>'Non-energy Use 2019'!H130</f>
        <v>0</v>
      </c>
      <c r="C17" s="133">
        <f>'Non-energy Use 2020'!H129</f>
        <v>0</v>
      </c>
      <c r="D17" s="133">
        <f>$C17*VLOOKUP($A17,'Non-energy Multiplier'!$A$1:$AQ$44,COLUMN('Non-energy Multiplier'!D$1),0)</f>
        <v>0</v>
      </c>
      <c r="E17" s="133">
        <f>$C17*VLOOKUP($A17,'Non-energy Multiplier'!$A$1:$AQ$44,COLUMN('Non-energy Multiplier'!E$1),0)</f>
        <v>0</v>
      </c>
      <c r="F17" s="133">
        <f>$C17*VLOOKUP($A17,'Non-energy Multiplier'!$A$1:$AQ$44,COLUMN('Non-energy Multiplier'!F$1),0)</f>
        <v>0</v>
      </c>
      <c r="G17" s="133">
        <f>$C17*VLOOKUP($A17,'Non-energy Multiplier'!$A$1:$AQ$44,COLUMN('Non-energy Multiplier'!G$1),0)</f>
        <v>0</v>
      </c>
      <c r="H17" s="133">
        <f>$C17*VLOOKUP($A17,'Non-energy Multiplier'!$A$1:$AQ$44,COLUMN('Non-energy Multiplier'!H$1),0)</f>
        <v>0</v>
      </c>
      <c r="I17" s="133">
        <f>$C17*VLOOKUP($A17,'Non-energy Multiplier'!$A$1:$AQ$44,COLUMN('Non-energy Multiplier'!I$1),0)</f>
        <v>0</v>
      </c>
      <c r="J17" s="133">
        <f>$C17*VLOOKUP($A17,'Non-energy Multiplier'!$A$1:$AQ$44,COLUMN('Non-energy Multiplier'!J$1),0)</f>
        <v>0</v>
      </c>
      <c r="K17" s="133">
        <f>$C17*VLOOKUP($A17,'Non-energy Multiplier'!$A$1:$AQ$44,COLUMN('Non-energy Multiplier'!K$1),0)</f>
        <v>0</v>
      </c>
      <c r="L17" s="133">
        <f>$C17*VLOOKUP($A17,'Non-energy Multiplier'!$A$1:$AQ$44,COLUMN('Non-energy Multiplier'!L$1),0)</f>
        <v>0</v>
      </c>
      <c r="M17" s="133">
        <f>$C17*VLOOKUP($A17,'Non-energy Multiplier'!$A$1:$AQ$44,COLUMN('Non-energy Multiplier'!M$1),0)</f>
        <v>0</v>
      </c>
      <c r="N17" s="133">
        <f>$C17*VLOOKUP($A17,'Non-energy Multiplier'!$A$1:$AQ$44,COLUMN('Non-energy Multiplier'!N$1),0)</f>
        <v>0</v>
      </c>
      <c r="O17" s="133">
        <f>$C17*VLOOKUP($A17,'Non-energy Multiplier'!$A$1:$AQ$44,COLUMN('Non-energy Multiplier'!O$1),0)</f>
        <v>0</v>
      </c>
      <c r="P17" s="133">
        <f>$C17*VLOOKUP($A17,'Non-energy Multiplier'!$A$1:$AQ$44,COLUMN('Non-energy Multiplier'!P$1),0)</f>
        <v>0</v>
      </c>
      <c r="Q17" s="133">
        <f>$C17*VLOOKUP($A17,'Non-energy Multiplier'!$A$1:$AQ$44,COLUMN('Non-energy Multiplier'!Q$1),0)</f>
        <v>0</v>
      </c>
      <c r="R17" s="133">
        <f>$C17*VLOOKUP($A17,'Non-energy Multiplier'!$A$1:$AQ$44,COLUMN('Non-energy Multiplier'!R$1),0)</f>
        <v>0</v>
      </c>
      <c r="S17" s="133">
        <f>$C17*VLOOKUP($A17,'Non-energy Multiplier'!$A$1:$AQ$44,COLUMN('Non-energy Multiplier'!S$1),0)</f>
        <v>0</v>
      </c>
      <c r="T17" s="133">
        <f>$C17*VLOOKUP($A17,'Non-energy Multiplier'!$A$1:$AQ$44,COLUMN('Non-energy Multiplier'!T$1),0)</f>
        <v>0</v>
      </c>
      <c r="U17" s="133">
        <f>$C17*VLOOKUP($A17,'Non-energy Multiplier'!$A$1:$AQ$44,COLUMN('Non-energy Multiplier'!U$1),0)</f>
        <v>0</v>
      </c>
      <c r="V17" s="133">
        <f>$C17*VLOOKUP($A17,'Non-energy Multiplier'!$A$1:$AQ$44,COLUMN('Non-energy Multiplier'!V$1),0)</f>
        <v>0</v>
      </c>
      <c r="W17" s="133">
        <f>$C17*VLOOKUP($A17,'Non-energy Multiplier'!$A$1:$AQ$44,COLUMN('Non-energy Multiplier'!W$1),0)</f>
        <v>0</v>
      </c>
      <c r="X17" s="133">
        <f>$C17*VLOOKUP($A17,'Non-energy Multiplier'!$A$1:$AQ$44,COLUMN('Non-energy Multiplier'!X$1),0)</f>
        <v>0</v>
      </c>
      <c r="Y17" s="133">
        <f>$C17*VLOOKUP($A17,'Non-energy Multiplier'!$A$1:$AQ$44,COLUMN('Non-energy Multiplier'!Y$1),0)</f>
        <v>0</v>
      </c>
      <c r="Z17" s="133">
        <f>$C17*VLOOKUP($A17,'Non-energy Multiplier'!$A$1:$AQ$44,COLUMN('Non-energy Multiplier'!Z$1),0)</f>
        <v>0</v>
      </c>
      <c r="AA17" s="133">
        <f>$C17*VLOOKUP($A17,'Non-energy Multiplier'!$A$1:$AQ$44,COLUMN('Non-energy Multiplier'!AA$1),0)</f>
        <v>0</v>
      </c>
      <c r="AB17" s="133">
        <f>$C17*VLOOKUP($A17,'Non-energy Multiplier'!$A$1:$AQ$44,COLUMN('Non-energy Multiplier'!AB$1),0)</f>
        <v>0</v>
      </c>
      <c r="AC17" s="133">
        <f>$C17*VLOOKUP($A17,'Non-energy Multiplier'!$A$1:$AQ$44,COLUMN('Non-energy Multiplier'!AC$1),0)</f>
        <v>0</v>
      </c>
      <c r="AD17" s="133">
        <f>$C17*VLOOKUP($A17,'Non-energy Multiplier'!$A$1:$AQ$44,COLUMN('Non-energy Multiplier'!AD$1),0)</f>
        <v>0</v>
      </c>
      <c r="AE17" s="133">
        <f>$C17*VLOOKUP($A17,'Non-energy Multiplier'!$A$1:$AQ$44,COLUMN('Non-energy Multiplier'!AE$1),0)</f>
        <v>0</v>
      </c>
      <c r="AF17" s="133">
        <f>$C17*VLOOKUP($A17,'Non-energy Multiplier'!$A$1:$AQ$44,COLUMN('Non-energy Multiplier'!AF$1),0)</f>
        <v>0</v>
      </c>
      <c r="AG17" s="133">
        <f>$C17*VLOOKUP($A17,'Non-energy Multiplier'!$A$1:$AQ$44,COLUMN('Non-energy Multiplier'!AG$1),0)</f>
        <v>0</v>
      </c>
      <c r="AH17" s="133">
        <f>$C17*VLOOKUP($A17,'Non-energy Multiplier'!$A$1:$AQ$44,COLUMN('Non-energy Multiplier'!AH$1),0)</f>
        <v>0</v>
      </c>
      <c r="AI17" s="133">
        <f>$C17*VLOOKUP($A17,'Non-energy Multiplier'!$A$1:$AQ$44,COLUMN('Non-energy Multiplier'!AI$1),0)</f>
        <v>0</v>
      </c>
      <c r="AJ17" s="133">
        <f>$C17*VLOOKUP($A17,'Non-energy Multiplier'!$A$1:$AQ$44,COLUMN('Non-energy Multiplier'!AJ$1),0)</f>
        <v>0</v>
      </c>
      <c r="AK17" s="133">
        <f>$C17*VLOOKUP($A17,'Non-energy Multiplier'!$A$1:$AQ$44,COLUMN('Non-energy Multiplier'!AK$1),0)</f>
        <v>0</v>
      </c>
      <c r="AL17" s="133">
        <f>$C17*VLOOKUP($A17,'Non-energy Multiplier'!$A$1:$AQ$44,COLUMN('Non-energy Multiplier'!AL$1),0)</f>
        <v>0</v>
      </c>
      <c r="AM17" s="133">
        <f>$C17*VLOOKUP($A17,'Non-energy Multiplier'!$A$1:$AQ$44,COLUMN('Non-energy Multiplier'!AM$1),0)</f>
        <v>0</v>
      </c>
      <c r="AN17" s="133">
        <f>$C17*VLOOKUP($A17,'Non-energy Multiplier'!$A$1:$AQ$44,COLUMN('Non-energy Multiplier'!AN$1),0)</f>
        <v>0</v>
      </c>
      <c r="AO17" s="133">
        <f>$C17*VLOOKUP($A17,'Non-energy Multiplier'!$A$1:$AQ$44,COLUMN('Non-energy Multiplier'!AO$1),0)</f>
        <v>0</v>
      </c>
      <c r="AP17" s="133">
        <f>$C17*VLOOKUP($A17,'Non-energy Multiplier'!$A$1:$AQ$44,COLUMN('Non-energy Multiplier'!AP$1),0)</f>
        <v>0</v>
      </c>
      <c r="AQ17" s="133">
        <f>$C17*VLOOKUP($A17,'Non-energy Multiplier'!$A$1:$AQ$44,COLUMN('Non-energy Multiplier'!AQ$1),0)</f>
        <v>0</v>
      </c>
      <c r="AR17" s="133" t="str">
        <f>VLOOKUP($A17,'Sector Match'!$A$1:$B$43,2,0)</f>
        <v>wood products 16</v>
      </c>
    </row>
    <row r="18" spans="1:44" x14ac:dyDescent="0.2">
      <c r="A18" s="12" t="s">
        <v>17</v>
      </c>
      <c r="B18" s="133">
        <f>'Non-energy Use 2019'!H131</f>
        <v>0</v>
      </c>
      <c r="C18" s="133">
        <f>'Non-energy Use 2020'!H130</f>
        <v>0</v>
      </c>
      <c r="D18" s="133">
        <f>$C18*VLOOKUP($A18,'Non-energy Multiplier'!$A$1:$AQ$44,COLUMN('Non-energy Multiplier'!D$1),0)</f>
        <v>0</v>
      </c>
      <c r="E18" s="133">
        <f>$C18*VLOOKUP($A18,'Non-energy Multiplier'!$A$1:$AQ$44,COLUMN('Non-energy Multiplier'!E$1),0)</f>
        <v>0</v>
      </c>
      <c r="F18" s="133">
        <f>$C18*VLOOKUP($A18,'Non-energy Multiplier'!$A$1:$AQ$44,COLUMN('Non-energy Multiplier'!F$1),0)</f>
        <v>0</v>
      </c>
      <c r="G18" s="133">
        <f>$C18*VLOOKUP($A18,'Non-energy Multiplier'!$A$1:$AQ$44,COLUMN('Non-energy Multiplier'!G$1),0)</f>
        <v>0</v>
      </c>
      <c r="H18" s="133">
        <f>$C18*VLOOKUP($A18,'Non-energy Multiplier'!$A$1:$AQ$44,COLUMN('Non-energy Multiplier'!H$1),0)</f>
        <v>0</v>
      </c>
      <c r="I18" s="133">
        <f>$C18*VLOOKUP($A18,'Non-energy Multiplier'!$A$1:$AQ$44,COLUMN('Non-energy Multiplier'!I$1),0)</f>
        <v>0</v>
      </c>
      <c r="J18" s="133">
        <f>$C18*VLOOKUP($A18,'Non-energy Multiplier'!$A$1:$AQ$44,COLUMN('Non-energy Multiplier'!J$1),0)</f>
        <v>0</v>
      </c>
      <c r="K18" s="133">
        <f>$C18*VLOOKUP($A18,'Non-energy Multiplier'!$A$1:$AQ$44,COLUMN('Non-energy Multiplier'!K$1),0)</f>
        <v>0</v>
      </c>
      <c r="L18" s="133">
        <f>$C18*VLOOKUP($A18,'Non-energy Multiplier'!$A$1:$AQ$44,COLUMN('Non-energy Multiplier'!L$1),0)</f>
        <v>0</v>
      </c>
      <c r="M18" s="133">
        <f>$C18*VLOOKUP($A18,'Non-energy Multiplier'!$A$1:$AQ$44,COLUMN('Non-energy Multiplier'!M$1),0)</f>
        <v>0</v>
      </c>
      <c r="N18" s="133">
        <f>$C18*VLOOKUP($A18,'Non-energy Multiplier'!$A$1:$AQ$44,COLUMN('Non-energy Multiplier'!N$1),0)</f>
        <v>0</v>
      </c>
      <c r="O18" s="133">
        <f>$C18*VLOOKUP($A18,'Non-energy Multiplier'!$A$1:$AQ$44,COLUMN('Non-energy Multiplier'!O$1),0)</f>
        <v>0</v>
      </c>
      <c r="P18" s="133">
        <f>$C18*VLOOKUP($A18,'Non-energy Multiplier'!$A$1:$AQ$44,COLUMN('Non-energy Multiplier'!P$1),0)</f>
        <v>0</v>
      </c>
      <c r="Q18" s="133">
        <f>$C18*VLOOKUP($A18,'Non-energy Multiplier'!$A$1:$AQ$44,COLUMN('Non-energy Multiplier'!Q$1),0)</f>
        <v>0</v>
      </c>
      <c r="R18" s="133">
        <f>$C18*VLOOKUP($A18,'Non-energy Multiplier'!$A$1:$AQ$44,COLUMN('Non-energy Multiplier'!R$1),0)</f>
        <v>0</v>
      </c>
      <c r="S18" s="133">
        <f>$C18*VLOOKUP($A18,'Non-energy Multiplier'!$A$1:$AQ$44,COLUMN('Non-energy Multiplier'!S$1),0)</f>
        <v>0</v>
      </c>
      <c r="T18" s="133">
        <f>$C18*VLOOKUP($A18,'Non-energy Multiplier'!$A$1:$AQ$44,COLUMN('Non-energy Multiplier'!T$1),0)</f>
        <v>0</v>
      </c>
      <c r="U18" s="133">
        <f>$C18*VLOOKUP($A18,'Non-energy Multiplier'!$A$1:$AQ$44,COLUMN('Non-energy Multiplier'!U$1),0)</f>
        <v>0</v>
      </c>
      <c r="V18" s="133">
        <f>$C18*VLOOKUP($A18,'Non-energy Multiplier'!$A$1:$AQ$44,COLUMN('Non-energy Multiplier'!V$1),0)</f>
        <v>0</v>
      </c>
      <c r="W18" s="133">
        <f>$C18*VLOOKUP($A18,'Non-energy Multiplier'!$A$1:$AQ$44,COLUMN('Non-energy Multiplier'!W$1),0)</f>
        <v>0</v>
      </c>
      <c r="X18" s="133">
        <f>$C18*VLOOKUP($A18,'Non-energy Multiplier'!$A$1:$AQ$44,COLUMN('Non-energy Multiplier'!X$1),0)</f>
        <v>0</v>
      </c>
      <c r="Y18" s="133">
        <f>$C18*VLOOKUP($A18,'Non-energy Multiplier'!$A$1:$AQ$44,COLUMN('Non-energy Multiplier'!Y$1),0)</f>
        <v>0</v>
      </c>
      <c r="Z18" s="133">
        <f>$C18*VLOOKUP($A18,'Non-energy Multiplier'!$A$1:$AQ$44,COLUMN('Non-energy Multiplier'!Z$1),0)</f>
        <v>0</v>
      </c>
      <c r="AA18" s="133">
        <f>$C18*VLOOKUP($A18,'Non-energy Multiplier'!$A$1:$AQ$44,COLUMN('Non-energy Multiplier'!AA$1),0)</f>
        <v>0</v>
      </c>
      <c r="AB18" s="133">
        <f>$C18*VLOOKUP($A18,'Non-energy Multiplier'!$A$1:$AQ$44,COLUMN('Non-energy Multiplier'!AB$1),0)</f>
        <v>0</v>
      </c>
      <c r="AC18" s="133">
        <f>$C18*VLOOKUP($A18,'Non-energy Multiplier'!$A$1:$AQ$44,COLUMN('Non-energy Multiplier'!AC$1),0)</f>
        <v>0</v>
      </c>
      <c r="AD18" s="133">
        <f>$C18*VLOOKUP($A18,'Non-energy Multiplier'!$A$1:$AQ$44,COLUMN('Non-energy Multiplier'!AD$1),0)</f>
        <v>0</v>
      </c>
      <c r="AE18" s="133">
        <f>$C18*VLOOKUP($A18,'Non-energy Multiplier'!$A$1:$AQ$44,COLUMN('Non-energy Multiplier'!AE$1),0)</f>
        <v>0</v>
      </c>
      <c r="AF18" s="133">
        <f>$C18*VLOOKUP($A18,'Non-energy Multiplier'!$A$1:$AQ$44,COLUMN('Non-energy Multiplier'!AF$1),0)</f>
        <v>0</v>
      </c>
      <c r="AG18" s="133">
        <f>$C18*VLOOKUP($A18,'Non-energy Multiplier'!$A$1:$AQ$44,COLUMN('Non-energy Multiplier'!AG$1),0)</f>
        <v>0</v>
      </c>
      <c r="AH18" s="133">
        <f>$C18*VLOOKUP($A18,'Non-energy Multiplier'!$A$1:$AQ$44,COLUMN('Non-energy Multiplier'!AH$1),0)</f>
        <v>0</v>
      </c>
      <c r="AI18" s="133">
        <f>$C18*VLOOKUP($A18,'Non-energy Multiplier'!$A$1:$AQ$44,COLUMN('Non-energy Multiplier'!AI$1),0)</f>
        <v>0</v>
      </c>
      <c r="AJ18" s="133">
        <f>$C18*VLOOKUP($A18,'Non-energy Multiplier'!$A$1:$AQ$44,COLUMN('Non-energy Multiplier'!AJ$1),0)</f>
        <v>0</v>
      </c>
      <c r="AK18" s="133">
        <f>$C18*VLOOKUP($A18,'Non-energy Multiplier'!$A$1:$AQ$44,COLUMN('Non-energy Multiplier'!AK$1),0)</f>
        <v>0</v>
      </c>
      <c r="AL18" s="133">
        <f>$C18*VLOOKUP($A18,'Non-energy Multiplier'!$A$1:$AQ$44,COLUMN('Non-energy Multiplier'!AL$1),0)</f>
        <v>0</v>
      </c>
      <c r="AM18" s="133">
        <f>$C18*VLOOKUP($A18,'Non-energy Multiplier'!$A$1:$AQ$44,COLUMN('Non-energy Multiplier'!AM$1),0)</f>
        <v>0</v>
      </c>
      <c r="AN18" s="133">
        <f>$C18*VLOOKUP($A18,'Non-energy Multiplier'!$A$1:$AQ$44,COLUMN('Non-energy Multiplier'!AN$1),0)</f>
        <v>0</v>
      </c>
      <c r="AO18" s="133">
        <f>$C18*VLOOKUP($A18,'Non-energy Multiplier'!$A$1:$AQ$44,COLUMN('Non-energy Multiplier'!AO$1),0)</f>
        <v>0</v>
      </c>
      <c r="AP18" s="133">
        <f>$C18*VLOOKUP($A18,'Non-energy Multiplier'!$A$1:$AQ$44,COLUMN('Non-energy Multiplier'!AP$1),0)</f>
        <v>0</v>
      </c>
      <c r="AQ18" s="133">
        <f>$C18*VLOOKUP($A18,'Non-energy Multiplier'!$A$1:$AQ$44,COLUMN('Non-energy Multiplier'!AQ$1),0)</f>
        <v>0</v>
      </c>
      <c r="AR18" s="133" t="str">
        <f>VLOOKUP($A18,'Sector Match'!$A$1:$B$43,2,0)</f>
        <v>wood products 16</v>
      </c>
    </row>
    <row r="19" spans="1:44" x14ac:dyDescent="0.2">
      <c r="A19" s="12" t="s">
        <v>18</v>
      </c>
      <c r="B19" s="133">
        <f>'Non-energy Use 2019'!H132</f>
        <v>0</v>
      </c>
      <c r="C19" s="133">
        <f>'Non-energy Use 2020'!H131</f>
        <v>0</v>
      </c>
      <c r="D19" s="133">
        <f>$C19*VLOOKUP($A19,'Non-energy Multiplier'!$A$1:$AQ$44,COLUMN('Non-energy Multiplier'!D$1),0)</f>
        <v>0</v>
      </c>
      <c r="E19" s="133">
        <f>$C19*VLOOKUP($A19,'Non-energy Multiplier'!$A$1:$AQ$44,COLUMN('Non-energy Multiplier'!E$1),0)</f>
        <v>0</v>
      </c>
      <c r="F19" s="133">
        <f>$C19*VLOOKUP($A19,'Non-energy Multiplier'!$A$1:$AQ$44,COLUMN('Non-energy Multiplier'!F$1),0)</f>
        <v>0</v>
      </c>
      <c r="G19" s="133">
        <f>$C19*VLOOKUP($A19,'Non-energy Multiplier'!$A$1:$AQ$44,COLUMN('Non-energy Multiplier'!G$1),0)</f>
        <v>0</v>
      </c>
      <c r="H19" s="133">
        <f>$C19*VLOOKUP($A19,'Non-energy Multiplier'!$A$1:$AQ$44,COLUMN('Non-energy Multiplier'!H$1),0)</f>
        <v>0</v>
      </c>
      <c r="I19" s="133">
        <f>$C19*VLOOKUP($A19,'Non-energy Multiplier'!$A$1:$AQ$44,COLUMN('Non-energy Multiplier'!I$1),0)</f>
        <v>0</v>
      </c>
      <c r="J19" s="133">
        <f>$C19*VLOOKUP($A19,'Non-energy Multiplier'!$A$1:$AQ$44,COLUMN('Non-energy Multiplier'!J$1),0)</f>
        <v>0</v>
      </c>
      <c r="K19" s="133">
        <f>$C19*VLOOKUP($A19,'Non-energy Multiplier'!$A$1:$AQ$44,COLUMN('Non-energy Multiplier'!K$1),0)</f>
        <v>0</v>
      </c>
      <c r="L19" s="133">
        <f>$C19*VLOOKUP($A19,'Non-energy Multiplier'!$A$1:$AQ$44,COLUMN('Non-energy Multiplier'!L$1),0)</f>
        <v>0</v>
      </c>
      <c r="M19" s="133">
        <f>$C19*VLOOKUP($A19,'Non-energy Multiplier'!$A$1:$AQ$44,COLUMN('Non-energy Multiplier'!M$1),0)</f>
        <v>0</v>
      </c>
      <c r="N19" s="133">
        <f>$C19*VLOOKUP($A19,'Non-energy Multiplier'!$A$1:$AQ$44,COLUMN('Non-energy Multiplier'!N$1),0)</f>
        <v>0</v>
      </c>
      <c r="O19" s="133">
        <f>$C19*VLOOKUP($A19,'Non-energy Multiplier'!$A$1:$AQ$44,COLUMN('Non-energy Multiplier'!O$1),0)</f>
        <v>0</v>
      </c>
      <c r="P19" s="133">
        <f>$C19*VLOOKUP($A19,'Non-energy Multiplier'!$A$1:$AQ$44,COLUMN('Non-energy Multiplier'!P$1),0)</f>
        <v>0</v>
      </c>
      <c r="Q19" s="133">
        <f>$C19*VLOOKUP($A19,'Non-energy Multiplier'!$A$1:$AQ$44,COLUMN('Non-energy Multiplier'!Q$1),0)</f>
        <v>0</v>
      </c>
      <c r="R19" s="133">
        <f>$C19*VLOOKUP($A19,'Non-energy Multiplier'!$A$1:$AQ$44,COLUMN('Non-energy Multiplier'!R$1),0)</f>
        <v>0</v>
      </c>
      <c r="S19" s="133">
        <f>$C19*VLOOKUP($A19,'Non-energy Multiplier'!$A$1:$AQ$44,COLUMN('Non-energy Multiplier'!S$1),0)</f>
        <v>0</v>
      </c>
      <c r="T19" s="133">
        <f>$C19*VLOOKUP($A19,'Non-energy Multiplier'!$A$1:$AQ$44,COLUMN('Non-energy Multiplier'!T$1),0)</f>
        <v>0</v>
      </c>
      <c r="U19" s="133">
        <f>$C19*VLOOKUP($A19,'Non-energy Multiplier'!$A$1:$AQ$44,COLUMN('Non-energy Multiplier'!U$1),0)</f>
        <v>0</v>
      </c>
      <c r="V19" s="133">
        <f>$C19*VLOOKUP($A19,'Non-energy Multiplier'!$A$1:$AQ$44,COLUMN('Non-energy Multiplier'!V$1),0)</f>
        <v>0</v>
      </c>
      <c r="W19" s="133">
        <f>$C19*VLOOKUP($A19,'Non-energy Multiplier'!$A$1:$AQ$44,COLUMN('Non-energy Multiplier'!W$1),0)</f>
        <v>0</v>
      </c>
      <c r="X19" s="133">
        <f>$C19*VLOOKUP($A19,'Non-energy Multiplier'!$A$1:$AQ$44,COLUMN('Non-energy Multiplier'!X$1),0)</f>
        <v>0</v>
      </c>
      <c r="Y19" s="133">
        <f>$C19*VLOOKUP($A19,'Non-energy Multiplier'!$A$1:$AQ$44,COLUMN('Non-energy Multiplier'!Y$1),0)</f>
        <v>0</v>
      </c>
      <c r="Z19" s="133">
        <f>$C19*VLOOKUP($A19,'Non-energy Multiplier'!$A$1:$AQ$44,COLUMN('Non-energy Multiplier'!Z$1),0)</f>
        <v>0</v>
      </c>
      <c r="AA19" s="133">
        <f>$C19*VLOOKUP($A19,'Non-energy Multiplier'!$A$1:$AQ$44,COLUMN('Non-energy Multiplier'!AA$1),0)</f>
        <v>0</v>
      </c>
      <c r="AB19" s="133">
        <f>$C19*VLOOKUP($A19,'Non-energy Multiplier'!$A$1:$AQ$44,COLUMN('Non-energy Multiplier'!AB$1),0)</f>
        <v>0</v>
      </c>
      <c r="AC19" s="133">
        <f>$C19*VLOOKUP($A19,'Non-energy Multiplier'!$A$1:$AQ$44,COLUMN('Non-energy Multiplier'!AC$1),0)</f>
        <v>0</v>
      </c>
      <c r="AD19" s="133">
        <f>$C19*VLOOKUP($A19,'Non-energy Multiplier'!$A$1:$AQ$44,COLUMN('Non-energy Multiplier'!AD$1),0)</f>
        <v>0</v>
      </c>
      <c r="AE19" s="133">
        <f>$C19*VLOOKUP($A19,'Non-energy Multiplier'!$A$1:$AQ$44,COLUMN('Non-energy Multiplier'!AE$1),0)</f>
        <v>0</v>
      </c>
      <c r="AF19" s="133">
        <f>$C19*VLOOKUP($A19,'Non-energy Multiplier'!$A$1:$AQ$44,COLUMN('Non-energy Multiplier'!AF$1),0)</f>
        <v>0</v>
      </c>
      <c r="AG19" s="133">
        <f>$C19*VLOOKUP($A19,'Non-energy Multiplier'!$A$1:$AQ$44,COLUMN('Non-energy Multiplier'!AG$1),0)</f>
        <v>0</v>
      </c>
      <c r="AH19" s="133">
        <f>$C19*VLOOKUP($A19,'Non-energy Multiplier'!$A$1:$AQ$44,COLUMN('Non-energy Multiplier'!AH$1),0)</f>
        <v>0</v>
      </c>
      <c r="AI19" s="133">
        <f>$C19*VLOOKUP($A19,'Non-energy Multiplier'!$A$1:$AQ$44,COLUMN('Non-energy Multiplier'!AI$1),0)</f>
        <v>0</v>
      </c>
      <c r="AJ19" s="133">
        <f>$C19*VLOOKUP($A19,'Non-energy Multiplier'!$A$1:$AQ$44,COLUMN('Non-energy Multiplier'!AJ$1),0)</f>
        <v>0</v>
      </c>
      <c r="AK19" s="133">
        <f>$C19*VLOOKUP($A19,'Non-energy Multiplier'!$A$1:$AQ$44,COLUMN('Non-energy Multiplier'!AK$1),0)</f>
        <v>0</v>
      </c>
      <c r="AL19" s="133">
        <f>$C19*VLOOKUP($A19,'Non-energy Multiplier'!$A$1:$AQ$44,COLUMN('Non-energy Multiplier'!AL$1),0)</f>
        <v>0</v>
      </c>
      <c r="AM19" s="133">
        <f>$C19*VLOOKUP($A19,'Non-energy Multiplier'!$A$1:$AQ$44,COLUMN('Non-energy Multiplier'!AM$1),0)</f>
        <v>0</v>
      </c>
      <c r="AN19" s="133">
        <f>$C19*VLOOKUP($A19,'Non-energy Multiplier'!$A$1:$AQ$44,COLUMN('Non-energy Multiplier'!AN$1),0)</f>
        <v>0</v>
      </c>
      <c r="AO19" s="133">
        <f>$C19*VLOOKUP($A19,'Non-energy Multiplier'!$A$1:$AQ$44,COLUMN('Non-energy Multiplier'!AO$1),0)</f>
        <v>0</v>
      </c>
      <c r="AP19" s="133">
        <f>$C19*VLOOKUP($A19,'Non-energy Multiplier'!$A$1:$AQ$44,COLUMN('Non-energy Multiplier'!AP$1),0)</f>
        <v>0</v>
      </c>
      <c r="AQ19" s="133">
        <f>$C19*VLOOKUP($A19,'Non-energy Multiplier'!$A$1:$AQ$44,COLUMN('Non-energy Multiplier'!AQ$1),0)</f>
        <v>0</v>
      </c>
      <c r="AR19" s="133" t="str">
        <f>VLOOKUP($A19,'Sector Match'!$A$1:$B$43,2,0)</f>
        <v>pulp paper and printing 17T18</v>
      </c>
    </row>
    <row r="20" spans="1:44" x14ac:dyDescent="0.2">
      <c r="A20" s="12" t="s">
        <v>19</v>
      </c>
      <c r="B20" s="133">
        <f>'Non-energy Use 2019'!H133</f>
        <v>0</v>
      </c>
      <c r="C20" s="133">
        <f>'Non-energy Use 2020'!H132</f>
        <v>0</v>
      </c>
      <c r="D20" s="133">
        <f>$C20*VLOOKUP($A20,'Non-energy Multiplier'!$A$1:$AQ$44,COLUMN('Non-energy Multiplier'!D$1),0)</f>
        <v>0</v>
      </c>
      <c r="E20" s="133">
        <f>$C20*VLOOKUP($A20,'Non-energy Multiplier'!$A$1:$AQ$44,COLUMN('Non-energy Multiplier'!E$1),0)</f>
        <v>0</v>
      </c>
      <c r="F20" s="133">
        <f>$C20*VLOOKUP($A20,'Non-energy Multiplier'!$A$1:$AQ$44,COLUMN('Non-energy Multiplier'!F$1),0)</f>
        <v>0</v>
      </c>
      <c r="G20" s="133">
        <f>$C20*VLOOKUP($A20,'Non-energy Multiplier'!$A$1:$AQ$44,COLUMN('Non-energy Multiplier'!G$1),0)</f>
        <v>0</v>
      </c>
      <c r="H20" s="133">
        <f>$C20*VLOOKUP($A20,'Non-energy Multiplier'!$A$1:$AQ$44,COLUMN('Non-energy Multiplier'!H$1),0)</f>
        <v>0</v>
      </c>
      <c r="I20" s="133">
        <f>$C20*VLOOKUP($A20,'Non-energy Multiplier'!$A$1:$AQ$44,COLUMN('Non-energy Multiplier'!I$1),0)</f>
        <v>0</v>
      </c>
      <c r="J20" s="133">
        <f>$C20*VLOOKUP($A20,'Non-energy Multiplier'!$A$1:$AQ$44,COLUMN('Non-energy Multiplier'!J$1),0)</f>
        <v>0</v>
      </c>
      <c r="K20" s="133">
        <f>$C20*VLOOKUP($A20,'Non-energy Multiplier'!$A$1:$AQ$44,COLUMN('Non-energy Multiplier'!K$1),0)</f>
        <v>0</v>
      </c>
      <c r="L20" s="133">
        <f>$C20*VLOOKUP($A20,'Non-energy Multiplier'!$A$1:$AQ$44,COLUMN('Non-energy Multiplier'!L$1),0)</f>
        <v>0</v>
      </c>
      <c r="M20" s="133">
        <f>$C20*VLOOKUP($A20,'Non-energy Multiplier'!$A$1:$AQ$44,COLUMN('Non-energy Multiplier'!M$1),0)</f>
        <v>0</v>
      </c>
      <c r="N20" s="133">
        <f>$C20*VLOOKUP($A20,'Non-energy Multiplier'!$A$1:$AQ$44,COLUMN('Non-energy Multiplier'!N$1),0)</f>
        <v>0</v>
      </c>
      <c r="O20" s="133">
        <f>$C20*VLOOKUP($A20,'Non-energy Multiplier'!$A$1:$AQ$44,COLUMN('Non-energy Multiplier'!O$1),0)</f>
        <v>0</v>
      </c>
      <c r="P20" s="133">
        <f>$C20*VLOOKUP($A20,'Non-energy Multiplier'!$A$1:$AQ$44,COLUMN('Non-energy Multiplier'!P$1),0)</f>
        <v>0</v>
      </c>
      <c r="Q20" s="133">
        <f>$C20*VLOOKUP($A20,'Non-energy Multiplier'!$A$1:$AQ$44,COLUMN('Non-energy Multiplier'!Q$1),0)</f>
        <v>0</v>
      </c>
      <c r="R20" s="133">
        <f>$C20*VLOOKUP($A20,'Non-energy Multiplier'!$A$1:$AQ$44,COLUMN('Non-energy Multiplier'!R$1),0)</f>
        <v>0</v>
      </c>
      <c r="S20" s="133">
        <f>$C20*VLOOKUP($A20,'Non-energy Multiplier'!$A$1:$AQ$44,COLUMN('Non-energy Multiplier'!S$1),0)</f>
        <v>0</v>
      </c>
      <c r="T20" s="133">
        <f>$C20*VLOOKUP($A20,'Non-energy Multiplier'!$A$1:$AQ$44,COLUMN('Non-energy Multiplier'!T$1),0)</f>
        <v>0</v>
      </c>
      <c r="U20" s="133">
        <f>$C20*VLOOKUP($A20,'Non-energy Multiplier'!$A$1:$AQ$44,COLUMN('Non-energy Multiplier'!U$1),0)</f>
        <v>0</v>
      </c>
      <c r="V20" s="133">
        <f>$C20*VLOOKUP($A20,'Non-energy Multiplier'!$A$1:$AQ$44,COLUMN('Non-energy Multiplier'!V$1),0)</f>
        <v>0</v>
      </c>
      <c r="W20" s="133">
        <f>$C20*VLOOKUP($A20,'Non-energy Multiplier'!$A$1:$AQ$44,COLUMN('Non-energy Multiplier'!W$1),0)</f>
        <v>0</v>
      </c>
      <c r="X20" s="133">
        <f>$C20*VLOOKUP($A20,'Non-energy Multiplier'!$A$1:$AQ$44,COLUMN('Non-energy Multiplier'!X$1),0)</f>
        <v>0</v>
      </c>
      <c r="Y20" s="133">
        <f>$C20*VLOOKUP($A20,'Non-energy Multiplier'!$A$1:$AQ$44,COLUMN('Non-energy Multiplier'!Y$1),0)</f>
        <v>0</v>
      </c>
      <c r="Z20" s="133">
        <f>$C20*VLOOKUP($A20,'Non-energy Multiplier'!$A$1:$AQ$44,COLUMN('Non-energy Multiplier'!Z$1),0)</f>
        <v>0</v>
      </c>
      <c r="AA20" s="133">
        <f>$C20*VLOOKUP($A20,'Non-energy Multiplier'!$A$1:$AQ$44,COLUMN('Non-energy Multiplier'!AA$1),0)</f>
        <v>0</v>
      </c>
      <c r="AB20" s="133">
        <f>$C20*VLOOKUP($A20,'Non-energy Multiplier'!$A$1:$AQ$44,COLUMN('Non-energy Multiplier'!AB$1),0)</f>
        <v>0</v>
      </c>
      <c r="AC20" s="133">
        <f>$C20*VLOOKUP($A20,'Non-energy Multiplier'!$A$1:$AQ$44,COLUMN('Non-energy Multiplier'!AC$1),0)</f>
        <v>0</v>
      </c>
      <c r="AD20" s="133">
        <f>$C20*VLOOKUP($A20,'Non-energy Multiplier'!$A$1:$AQ$44,COLUMN('Non-energy Multiplier'!AD$1),0)</f>
        <v>0</v>
      </c>
      <c r="AE20" s="133">
        <f>$C20*VLOOKUP($A20,'Non-energy Multiplier'!$A$1:$AQ$44,COLUMN('Non-energy Multiplier'!AE$1),0)</f>
        <v>0</v>
      </c>
      <c r="AF20" s="133">
        <f>$C20*VLOOKUP($A20,'Non-energy Multiplier'!$A$1:$AQ$44,COLUMN('Non-energy Multiplier'!AF$1),0)</f>
        <v>0</v>
      </c>
      <c r="AG20" s="133">
        <f>$C20*VLOOKUP($A20,'Non-energy Multiplier'!$A$1:$AQ$44,COLUMN('Non-energy Multiplier'!AG$1),0)</f>
        <v>0</v>
      </c>
      <c r="AH20" s="133">
        <f>$C20*VLOOKUP($A20,'Non-energy Multiplier'!$A$1:$AQ$44,COLUMN('Non-energy Multiplier'!AH$1),0)</f>
        <v>0</v>
      </c>
      <c r="AI20" s="133">
        <f>$C20*VLOOKUP($A20,'Non-energy Multiplier'!$A$1:$AQ$44,COLUMN('Non-energy Multiplier'!AI$1),0)</f>
        <v>0</v>
      </c>
      <c r="AJ20" s="133">
        <f>$C20*VLOOKUP($A20,'Non-energy Multiplier'!$A$1:$AQ$44,COLUMN('Non-energy Multiplier'!AJ$1),0)</f>
        <v>0</v>
      </c>
      <c r="AK20" s="133">
        <f>$C20*VLOOKUP($A20,'Non-energy Multiplier'!$A$1:$AQ$44,COLUMN('Non-energy Multiplier'!AK$1),0)</f>
        <v>0</v>
      </c>
      <c r="AL20" s="133">
        <f>$C20*VLOOKUP($A20,'Non-energy Multiplier'!$A$1:$AQ$44,COLUMN('Non-energy Multiplier'!AL$1),0)</f>
        <v>0</v>
      </c>
      <c r="AM20" s="133">
        <f>$C20*VLOOKUP($A20,'Non-energy Multiplier'!$A$1:$AQ$44,COLUMN('Non-energy Multiplier'!AM$1),0)</f>
        <v>0</v>
      </c>
      <c r="AN20" s="133">
        <f>$C20*VLOOKUP($A20,'Non-energy Multiplier'!$A$1:$AQ$44,COLUMN('Non-energy Multiplier'!AN$1),0)</f>
        <v>0</v>
      </c>
      <c r="AO20" s="133">
        <f>$C20*VLOOKUP($A20,'Non-energy Multiplier'!$A$1:$AQ$44,COLUMN('Non-energy Multiplier'!AO$1),0)</f>
        <v>0</v>
      </c>
      <c r="AP20" s="133">
        <f>$C20*VLOOKUP($A20,'Non-energy Multiplier'!$A$1:$AQ$44,COLUMN('Non-energy Multiplier'!AP$1),0)</f>
        <v>0</v>
      </c>
      <c r="AQ20" s="133">
        <f>$C20*VLOOKUP($A20,'Non-energy Multiplier'!$A$1:$AQ$44,COLUMN('Non-energy Multiplier'!AQ$1),0)</f>
        <v>0</v>
      </c>
      <c r="AR20" s="133" t="str">
        <f>VLOOKUP($A20,'Sector Match'!$A$1:$B$43,2,0)</f>
        <v>pulp paper and printing 17T18</v>
      </c>
    </row>
    <row r="21" spans="1:44" x14ac:dyDescent="0.2">
      <c r="A21" s="12" t="s">
        <v>20</v>
      </c>
      <c r="B21" s="133">
        <f>'Non-energy Use 2019'!H134</f>
        <v>0</v>
      </c>
      <c r="C21" s="133">
        <f>'Non-energy Use 2020'!H133</f>
        <v>0</v>
      </c>
      <c r="D21" s="133">
        <f>$C21*VLOOKUP($A21,'Non-energy Multiplier'!$A$1:$AQ$44,COLUMN('Non-energy Multiplier'!D$1),0)</f>
        <v>0</v>
      </c>
      <c r="E21" s="133">
        <f>$C21*VLOOKUP($A21,'Non-energy Multiplier'!$A$1:$AQ$44,COLUMN('Non-energy Multiplier'!E$1),0)</f>
        <v>0</v>
      </c>
      <c r="F21" s="133">
        <f>$C21*VLOOKUP($A21,'Non-energy Multiplier'!$A$1:$AQ$44,COLUMN('Non-energy Multiplier'!F$1),0)</f>
        <v>0</v>
      </c>
      <c r="G21" s="133">
        <f>$C21*VLOOKUP($A21,'Non-energy Multiplier'!$A$1:$AQ$44,COLUMN('Non-energy Multiplier'!G$1),0)</f>
        <v>0</v>
      </c>
      <c r="H21" s="133">
        <f>$C21*VLOOKUP($A21,'Non-energy Multiplier'!$A$1:$AQ$44,COLUMN('Non-energy Multiplier'!H$1),0)</f>
        <v>0</v>
      </c>
      <c r="I21" s="133">
        <f>$C21*VLOOKUP($A21,'Non-energy Multiplier'!$A$1:$AQ$44,COLUMN('Non-energy Multiplier'!I$1),0)</f>
        <v>0</v>
      </c>
      <c r="J21" s="133">
        <f>$C21*VLOOKUP($A21,'Non-energy Multiplier'!$A$1:$AQ$44,COLUMN('Non-energy Multiplier'!J$1),0)</f>
        <v>0</v>
      </c>
      <c r="K21" s="133">
        <f>$C21*VLOOKUP($A21,'Non-energy Multiplier'!$A$1:$AQ$44,COLUMN('Non-energy Multiplier'!K$1),0)</f>
        <v>0</v>
      </c>
      <c r="L21" s="133">
        <f>$C21*VLOOKUP($A21,'Non-energy Multiplier'!$A$1:$AQ$44,COLUMN('Non-energy Multiplier'!L$1),0)</f>
        <v>0</v>
      </c>
      <c r="M21" s="133">
        <f>$C21*VLOOKUP($A21,'Non-energy Multiplier'!$A$1:$AQ$44,COLUMN('Non-energy Multiplier'!M$1),0)</f>
        <v>0</v>
      </c>
      <c r="N21" s="133">
        <f>$C21*VLOOKUP($A21,'Non-energy Multiplier'!$A$1:$AQ$44,COLUMN('Non-energy Multiplier'!N$1),0)</f>
        <v>0</v>
      </c>
      <c r="O21" s="133">
        <f>$C21*VLOOKUP($A21,'Non-energy Multiplier'!$A$1:$AQ$44,COLUMN('Non-energy Multiplier'!O$1),0)</f>
        <v>0</v>
      </c>
      <c r="P21" s="133">
        <f>$C21*VLOOKUP($A21,'Non-energy Multiplier'!$A$1:$AQ$44,COLUMN('Non-energy Multiplier'!P$1),0)</f>
        <v>0</v>
      </c>
      <c r="Q21" s="133">
        <f>$C21*VLOOKUP($A21,'Non-energy Multiplier'!$A$1:$AQ$44,COLUMN('Non-energy Multiplier'!Q$1),0)</f>
        <v>0</v>
      </c>
      <c r="R21" s="133">
        <f>$C21*VLOOKUP($A21,'Non-energy Multiplier'!$A$1:$AQ$44,COLUMN('Non-energy Multiplier'!R$1),0)</f>
        <v>0</v>
      </c>
      <c r="S21" s="133">
        <f>$C21*VLOOKUP($A21,'Non-energy Multiplier'!$A$1:$AQ$44,COLUMN('Non-energy Multiplier'!S$1),0)</f>
        <v>0</v>
      </c>
      <c r="T21" s="133">
        <f>$C21*VLOOKUP($A21,'Non-energy Multiplier'!$A$1:$AQ$44,COLUMN('Non-energy Multiplier'!T$1),0)</f>
        <v>0</v>
      </c>
      <c r="U21" s="133">
        <f>$C21*VLOOKUP($A21,'Non-energy Multiplier'!$A$1:$AQ$44,COLUMN('Non-energy Multiplier'!U$1),0)</f>
        <v>0</v>
      </c>
      <c r="V21" s="133">
        <f>$C21*VLOOKUP($A21,'Non-energy Multiplier'!$A$1:$AQ$44,COLUMN('Non-energy Multiplier'!V$1),0)</f>
        <v>0</v>
      </c>
      <c r="W21" s="133">
        <f>$C21*VLOOKUP($A21,'Non-energy Multiplier'!$A$1:$AQ$44,COLUMN('Non-energy Multiplier'!W$1),0)</f>
        <v>0</v>
      </c>
      <c r="X21" s="133">
        <f>$C21*VLOOKUP($A21,'Non-energy Multiplier'!$A$1:$AQ$44,COLUMN('Non-energy Multiplier'!X$1),0)</f>
        <v>0</v>
      </c>
      <c r="Y21" s="133">
        <f>$C21*VLOOKUP($A21,'Non-energy Multiplier'!$A$1:$AQ$44,COLUMN('Non-energy Multiplier'!Y$1),0)</f>
        <v>0</v>
      </c>
      <c r="Z21" s="133">
        <f>$C21*VLOOKUP($A21,'Non-energy Multiplier'!$A$1:$AQ$44,COLUMN('Non-energy Multiplier'!Z$1),0)</f>
        <v>0</v>
      </c>
      <c r="AA21" s="133">
        <f>$C21*VLOOKUP($A21,'Non-energy Multiplier'!$A$1:$AQ$44,COLUMN('Non-energy Multiplier'!AA$1),0)</f>
        <v>0</v>
      </c>
      <c r="AB21" s="133">
        <f>$C21*VLOOKUP($A21,'Non-energy Multiplier'!$A$1:$AQ$44,COLUMN('Non-energy Multiplier'!AB$1),0)</f>
        <v>0</v>
      </c>
      <c r="AC21" s="133">
        <f>$C21*VLOOKUP($A21,'Non-energy Multiplier'!$A$1:$AQ$44,COLUMN('Non-energy Multiplier'!AC$1),0)</f>
        <v>0</v>
      </c>
      <c r="AD21" s="133">
        <f>$C21*VLOOKUP($A21,'Non-energy Multiplier'!$A$1:$AQ$44,COLUMN('Non-energy Multiplier'!AD$1),0)</f>
        <v>0</v>
      </c>
      <c r="AE21" s="133">
        <f>$C21*VLOOKUP($A21,'Non-energy Multiplier'!$A$1:$AQ$44,COLUMN('Non-energy Multiplier'!AE$1),0)</f>
        <v>0</v>
      </c>
      <c r="AF21" s="133">
        <f>$C21*VLOOKUP($A21,'Non-energy Multiplier'!$A$1:$AQ$44,COLUMN('Non-energy Multiplier'!AF$1),0)</f>
        <v>0</v>
      </c>
      <c r="AG21" s="133">
        <f>$C21*VLOOKUP($A21,'Non-energy Multiplier'!$A$1:$AQ$44,COLUMN('Non-energy Multiplier'!AG$1),0)</f>
        <v>0</v>
      </c>
      <c r="AH21" s="133">
        <f>$C21*VLOOKUP($A21,'Non-energy Multiplier'!$A$1:$AQ$44,COLUMN('Non-energy Multiplier'!AH$1),0)</f>
        <v>0</v>
      </c>
      <c r="AI21" s="133">
        <f>$C21*VLOOKUP($A21,'Non-energy Multiplier'!$A$1:$AQ$44,COLUMN('Non-energy Multiplier'!AI$1),0)</f>
        <v>0</v>
      </c>
      <c r="AJ21" s="133">
        <f>$C21*VLOOKUP($A21,'Non-energy Multiplier'!$A$1:$AQ$44,COLUMN('Non-energy Multiplier'!AJ$1),0)</f>
        <v>0</v>
      </c>
      <c r="AK21" s="133">
        <f>$C21*VLOOKUP($A21,'Non-energy Multiplier'!$A$1:$AQ$44,COLUMN('Non-energy Multiplier'!AK$1),0)</f>
        <v>0</v>
      </c>
      <c r="AL21" s="133">
        <f>$C21*VLOOKUP($A21,'Non-energy Multiplier'!$A$1:$AQ$44,COLUMN('Non-energy Multiplier'!AL$1),0)</f>
        <v>0</v>
      </c>
      <c r="AM21" s="133">
        <f>$C21*VLOOKUP($A21,'Non-energy Multiplier'!$A$1:$AQ$44,COLUMN('Non-energy Multiplier'!AM$1),0)</f>
        <v>0</v>
      </c>
      <c r="AN21" s="133">
        <f>$C21*VLOOKUP($A21,'Non-energy Multiplier'!$A$1:$AQ$44,COLUMN('Non-energy Multiplier'!AN$1),0)</f>
        <v>0</v>
      </c>
      <c r="AO21" s="133">
        <f>$C21*VLOOKUP($A21,'Non-energy Multiplier'!$A$1:$AQ$44,COLUMN('Non-energy Multiplier'!AO$1),0)</f>
        <v>0</v>
      </c>
      <c r="AP21" s="133">
        <f>$C21*VLOOKUP($A21,'Non-energy Multiplier'!$A$1:$AQ$44,COLUMN('Non-energy Multiplier'!AP$1),0)</f>
        <v>0</v>
      </c>
      <c r="AQ21" s="133">
        <f>$C21*VLOOKUP($A21,'Non-energy Multiplier'!$A$1:$AQ$44,COLUMN('Non-energy Multiplier'!AQ$1),0)</f>
        <v>0</v>
      </c>
      <c r="AR21" s="133" t="str">
        <f>VLOOKUP($A21,'Sector Match'!$A$1:$B$43,2,0)</f>
        <v>pulp paper and printing 17T18</v>
      </c>
    </row>
    <row r="22" spans="1:44" x14ac:dyDescent="0.2">
      <c r="A22" s="12" t="s">
        <v>21</v>
      </c>
      <c r="B22" s="133">
        <f>'Non-energy Use 2019'!H135</f>
        <v>114665817535500</v>
      </c>
      <c r="C22" s="133">
        <f>'Non-energy Use 2020'!H134</f>
        <v>111390762450000</v>
      </c>
      <c r="D22" s="133">
        <f>$C22*VLOOKUP($A22,'Non-energy Multiplier'!$A$1:$AQ$44,COLUMN('Non-energy Multiplier'!D$1),0)</f>
        <v>116690053930202.69</v>
      </c>
      <c r="E22" s="133">
        <f>$C22*VLOOKUP($A22,'Non-energy Multiplier'!$A$1:$AQ$44,COLUMN('Non-energy Multiplier'!E$1),0)</f>
        <v>124462348101166.64</v>
      </c>
      <c r="F22" s="133">
        <f>$C22*VLOOKUP($A22,'Non-energy Multiplier'!$A$1:$AQ$44,COLUMN('Non-energy Multiplier'!F$1),0)</f>
        <v>132234642272130.56</v>
      </c>
      <c r="G22" s="133">
        <f>$C22*VLOOKUP($A22,'Non-energy Multiplier'!$A$1:$AQ$44,COLUMN('Non-energy Multiplier'!G$1),0)</f>
        <v>139477007295074.22</v>
      </c>
      <c r="H22" s="133">
        <f>$C22*VLOOKUP($A22,'Non-energy Multiplier'!$A$1:$AQ$44,COLUMN('Non-energy Multiplier'!H$1),0)</f>
        <v>146719372318017.88</v>
      </c>
      <c r="I22" s="133">
        <f>$C22*VLOOKUP($A22,'Non-energy Multiplier'!$A$1:$AQ$44,COLUMN('Non-energy Multiplier'!I$1),0)</f>
        <v>149979780818610.88</v>
      </c>
      <c r="J22" s="133">
        <f>$C22*VLOOKUP($A22,'Non-energy Multiplier'!$A$1:$AQ$44,COLUMN('Non-energy Multiplier'!J$1),0)</f>
        <v>153240189319203.88</v>
      </c>
      <c r="K22" s="133">
        <f>$C22*VLOOKUP($A22,'Non-energy Multiplier'!$A$1:$AQ$44,COLUMN('Non-energy Multiplier'!K$1),0)</f>
        <v>156500597819796.91</v>
      </c>
      <c r="L22" s="133">
        <f>$C22*VLOOKUP($A22,'Non-energy Multiplier'!$A$1:$AQ$44,COLUMN('Non-energy Multiplier'!L$1),0)</f>
        <v>159761006320389.88</v>
      </c>
      <c r="M22" s="133">
        <f>$C22*VLOOKUP($A22,'Non-energy Multiplier'!$A$1:$AQ$44,COLUMN('Non-energy Multiplier'!M$1),0)</f>
        <v>163021414820982.88</v>
      </c>
      <c r="N22" s="133">
        <f>$C22*VLOOKUP($A22,'Non-energy Multiplier'!$A$1:$AQ$44,COLUMN('Non-energy Multiplier'!N$1),0)</f>
        <v>163254309254277.5</v>
      </c>
      <c r="O22" s="133">
        <f>$C22*VLOOKUP($A22,'Non-energy Multiplier'!$A$1:$AQ$44,COLUMN('Non-energy Multiplier'!O$1),0)</f>
        <v>163487203687572.16</v>
      </c>
      <c r="P22" s="133">
        <f>$C22*VLOOKUP($A22,'Non-energy Multiplier'!$A$1:$AQ$44,COLUMN('Non-energy Multiplier'!P$1),0)</f>
        <v>163720098120866.75</v>
      </c>
      <c r="Q22" s="133">
        <f>$C22*VLOOKUP($A22,'Non-energy Multiplier'!$A$1:$AQ$44,COLUMN('Non-energy Multiplier'!Q$1),0)</f>
        <v>163952992554161.41</v>
      </c>
      <c r="R22" s="133">
        <f>$C22*VLOOKUP($A22,'Non-energy Multiplier'!$A$1:$AQ$44,COLUMN('Non-energy Multiplier'!R$1),0)</f>
        <v>164185886987456.03</v>
      </c>
      <c r="S22" s="133">
        <f>$C22*VLOOKUP($A22,'Non-energy Multiplier'!$A$1:$AQ$44,COLUMN('Non-energy Multiplier'!S$1),0)</f>
        <v>162322800285549.47</v>
      </c>
      <c r="T22" s="133">
        <f>$C22*VLOOKUP($A22,'Non-energy Multiplier'!$A$1:$AQ$44,COLUMN('Non-energy Multiplier'!T$1),0)</f>
        <v>160459713583642.91</v>
      </c>
      <c r="U22" s="133">
        <f>$C22*VLOOKUP($A22,'Non-energy Multiplier'!$A$1:$AQ$44,COLUMN('Non-energy Multiplier'!U$1),0)</f>
        <v>158596626881736.28</v>
      </c>
      <c r="V22" s="133">
        <f>$C22*VLOOKUP($A22,'Non-energy Multiplier'!$A$1:$AQ$44,COLUMN('Non-energy Multiplier'!V$1),0)</f>
        <v>156733540179829.72</v>
      </c>
      <c r="W22" s="133">
        <f>$C22*VLOOKUP($A22,'Non-energy Multiplier'!$A$1:$AQ$44,COLUMN('Non-energy Multiplier'!W$1),0)</f>
        <v>154870453477923.19</v>
      </c>
      <c r="X22" s="133">
        <f>$C22*VLOOKUP($A22,'Non-energy Multiplier'!$A$1:$AQ$44,COLUMN('Non-energy Multiplier'!X$1),0)</f>
        <v>151377151585921.13</v>
      </c>
      <c r="Y22" s="133">
        <f>$C22*VLOOKUP($A22,'Non-energy Multiplier'!$A$1:$AQ$44,COLUMN('Non-energy Multiplier'!Y$1),0)</f>
        <v>147883849693919.13</v>
      </c>
      <c r="Z22" s="133">
        <f>$C22*VLOOKUP($A22,'Non-energy Multiplier'!$A$1:$AQ$44,COLUMN('Non-energy Multiplier'!Z$1),0)</f>
        <v>144390547801917.09</v>
      </c>
      <c r="AA22" s="133">
        <f>$C22*VLOOKUP($A22,'Non-energy Multiplier'!$A$1:$AQ$44,COLUMN('Non-energy Multiplier'!AA$1),0)</f>
        <v>140897245909915.06</v>
      </c>
      <c r="AB22" s="133">
        <f>$C22*VLOOKUP($A22,'Non-energy Multiplier'!$A$1:$AQ$44,COLUMN('Non-energy Multiplier'!AB$1),0)</f>
        <v>137403944017913</v>
      </c>
      <c r="AC22" s="133">
        <f>$C22*VLOOKUP($A22,'Non-energy Multiplier'!$A$1:$AQ$44,COLUMN('Non-energy Multiplier'!AC$1),0)</f>
        <v>133910642125910.97</v>
      </c>
      <c r="AD22" s="133">
        <f>$C22*VLOOKUP($A22,'Non-energy Multiplier'!$A$1:$AQ$44,COLUMN('Non-energy Multiplier'!AD$1),0)</f>
        <v>130417340233908.97</v>
      </c>
      <c r="AE22" s="133">
        <f>$C22*VLOOKUP($A22,'Non-energy Multiplier'!$A$1:$AQ$44,COLUMN('Non-energy Multiplier'!AE$1),0)</f>
        <v>126924038341906.94</v>
      </c>
      <c r="AF22" s="133">
        <f>$C22*VLOOKUP($A22,'Non-energy Multiplier'!$A$1:$AQ$44,COLUMN('Non-energy Multiplier'!AF$1),0)</f>
        <v>123430736449904.92</v>
      </c>
      <c r="AG22" s="133">
        <f>$C22*VLOOKUP($A22,'Non-energy Multiplier'!$A$1:$AQ$44,COLUMN('Non-energy Multiplier'!AG$1),0)</f>
        <v>119937434557902.91</v>
      </c>
      <c r="AH22" s="133">
        <f>$C22*VLOOKUP($A22,'Non-energy Multiplier'!$A$1:$AQ$44,COLUMN('Non-energy Multiplier'!AH$1),0)</f>
        <v>116909899652892.27</v>
      </c>
      <c r="AI22" s="133">
        <f>$C22*VLOOKUP($A22,'Non-energy Multiplier'!$A$1:$AQ$44,COLUMN('Non-energy Multiplier'!AI$1),0)</f>
        <v>113882364747881.63</v>
      </c>
      <c r="AJ22" s="133">
        <f>$C22*VLOOKUP($A22,'Non-energy Multiplier'!$A$1:$AQ$44,COLUMN('Non-energy Multiplier'!AJ$1),0)</f>
        <v>110854829842870.98</v>
      </c>
      <c r="AK22" s="133">
        <f>$C22*VLOOKUP($A22,'Non-energy Multiplier'!$A$1:$AQ$44,COLUMN('Non-energy Multiplier'!AK$1),0)</f>
        <v>107827294937860.34</v>
      </c>
      <c r="AL22" s="133">
        <f>$C22*VLOOKUP($A22,'Non-energy Multiplier'!$A$1:$AQ$44,COLUMN('Non-energy Multiplier'!AL$1),0)</f>
        <v>104799760032849.7</v>
      </c>
      <c r="AM22" s="133">
        <f>$C22*VLOOKUP($A22,'Non-energy Multiplier'!$A$1:$AQ$44,COLUMN('Non-energy Multiplier'!AM$1),0)</f>
        <v>101620142416221.25</v>
      </c>
      <c r="AN22" s="133">
        <f>$C22*VLOOKUP($A22,'Non-energy Multiplier'!$A$1:$AQ$44,COLUMN('Non-energy Multiplier'!AN$1),0)</f>
        <v>98440524799592.828</v>
      </c>
      <c r="AO22" s="133">
        <f>$C22*VLOOKUP($A22,'Non-energy Multiplier'!$A$1:$AQ$44,COLUMN('Non-energy Multiplier'!AO$1),0)</f>
        <v>95260907182964.391</v>
      </c>
      <c r="AP22" s="133">
        <f>$C22*VLOOKUP($A22,'Non-energy Multiplier'!$A$1:$AQ$44,COLUMN('Non-energy Multiplier'!AP$1),0)</f>
        <v>92081289566335.938</v>
      </c>
      <c r="AQ22" s="133">
        <f>$C22*VLOOKUP($A22,'Non-energy Multiplier'!$A$1:$AQ$44,COLUMN('Non-energy Multiplier'!AQ$1),0)</f>
        <v>88901671949707.484</v>
      </c>
      <c r="AR22" s="133" t="str">
        <f>VLOOKUP($A22,'Sector Match'!$A$1:$B$43,2,0)</f>
        <v>refined petroleum and coke 19</v>
      </c>
    </row>
    <row r="23" spans="1:44" x14ac:dyDescent="0.2">
      <c r="A23" s="12" t="s">
        <v>1</v>
      </c>
      <c r="B23" s="133">
        <f>'Non-energy Use 2019'!H136</f>
        <v>373842399034500</v>
      </c>
      <c r="C23" s="133">
        <f>'Non-energy Use 2020'!H135</f>
        <v>389687109982500</v>
      </c>
      <c r="D23" s="133">
        <f>$C23*VLOOKUP($A23,'Non-energy Multiplier'!$A$1:$AQ$44,COLUMN('Non-energy Multiplier'!D$1),0)</f>
        <v>414915831915878.63</v>
      </c>
      <c r="E23" s="133">
        <f>$C23*VLOOKUP($A23,'Non-energy Multiplier'!$A$1:$AQ$44,COLUMN('Non-energy Multiplier'!E$1),0)</f>
        <v>456963701804843.13</v>
      </c>
      <c r="F23" s="133">
        <f>$C23*VLOOKUP($A23,'Non-energy Multiplier'!$A$1:$AQ$44,COLUMN('Non-energy Multiplier'!F$1),0)</f>
        <v>493965827307131.81</v>
      </c>
      <c r="G23" s="133">
        <f>$C23*VLOOKUP($A23,'Non-energy Multiplier'!$A$1:$AQ$44,COLUMN('Non-energy Multiplier'!G$1),0)</f>
        <v>525922208422744.88</v>
      </c>
      <c r="H23" s="133">
        <f>$C23*VLOOKUP($A23,'Non-energy Multiplier'!$A$1:$AQ$44,COLUMN('Non-energy Multiplier'!H$1),0)</f>
        <v>557878589538357.81</v>
      </c>
      <c r="I23" s="133">
        <f>$C23*VLOOKUP($A23,'Non-energy Multiplier'!$A$1:$AQ$44,COLUMN('Non-energy Multiplier'!I$1),0)</f>
        <v>578195756653663.88</v>
      </c>
      <c r="J23" s="133">
        <f>$C23*VLOOKUP($A23,'Non-energy Multiplier'!$A$1:$AQ$44,COLUMN('Non-energy Multiplier'!J$1),0)</f>
        <v>598512923768969.88</v>
      </c>
      <c r="K23" s="133">
        <f>$C23*VLOOKUP($A23,'Non-energy Multiplier'!$A$1:$AQ$44,COLUMN('Non-energy Multiplier'!K$1),0)</f>
        <v>618830090884276.13</v>
      </c>
      <c r="L23" s="133">
        <f>$C23*VLOOKUP($A23,'Non-energy Multiplier'!$A$1:$AQ$44,COLUMN('Non-energy Multiplier'!L$1),0)</f>
        <v>639147257999582.25</v>
      </c>
      <c r="M23" s="133">
        <f>$C23*VLOOKUP($A23,'Non-energy Multiplier'!$A$1:$AQ$44,COLUMN('Non-energy Multiplier'!M$1),0)</f>
        <v>659464425114888.25</v>
      </c>
      <c r="N23" s="133">
        <f>$C23*VLOOKUP($A23,'Non-energy Multiplier'!$A$1:$AQ$44,COLUMN('Non-energy Multiplier'!N$1),0)</f>
        <v>671132506960510.88</v>
      </c>
      <c r="O23" s="133">
        <f>$C23*VLOOKUP($A23,'Non-energy Multiplier'!$A$1:$AQ$44,COLUMN('Non-energy Multiplier'!O$1),0)</f>
        <v>682800588806133.38</v>
      </c>
      <c r="P23" s="133">
        <f>$C23*VLOOKUP($A23,'Non-energy Multiplier'!$A$1:$AQ$44,COLUMN('Non-energy Multiplier'!P$1),0)</f>
        <v>694468670651756</v>
      </c>
      <c r="Q23" s="133">
        <f>$C23*VLOOKUP($A23,'Non-energy Multiplier'!$A$1:$AQ$44,COLUMN('Non-energy Multiplier'!Q$1),0)</f>
        <v>706136752497378.38</v>
      </c>
      <c r="R23" s="133">
        <f>$C23*VLOOKUP($A23,'Non-energy Multiplier'!$A$1:$AQ$44,COLUMN('Non-energy Multiplier'!R$1),0)</f>
        <v>717804834343001.13</v>
      </c>
      <c r="S23" s="133">
        <f>$C23*VLOOKUP($A23,'Non-energy Multiplier'!$A$1:$AQ$44,COLUMN('Non-energy Multiplier'!S$1),0)</f>
        <v>723881225908376.38</v>
      </c>
      <c r="T23" s="133">
        <f>$C23*VLOOKUP($A23,'Non-energy Multiplier'!$A$1:$AQ$44,COLUMN('Non-energy Multiplier'!T$1),0)</f>
        <v>729957617473751.63</v>
      </c>
      <c r="U23" s="133">
        <f>$C23*VLOOKUP($A23,'Non-energy Multiplier'!$A$1:$AQ$44,COLUMN('Non-energy Multiplier'!U$1),0)</f>
        <v>736034009039126.88</v>
      </c>
      <c r="V23" s="133">
        <f>$C23*VLOOKUP($A23,'Non-energy Multiplier'!$A$1:$AQ$44,COLUMN('Non-energy Multiplier'!V$1),0)</f>
        <v>742110400604502.13</v>
      </c>
      <c r="W23" s="133">
        <f>$C23*VLOOKUP($A23,'Non-energy Multiplier'!$A$1:$AQ$44,COLUMN('Non-energy Multiplier'!W$1),0)</f>
        <v>748186792169877.13</v>
      </c>
      <c r="X23" s="133">
        <f>$C23*VLOOKUP($A23,'Non-energy Multiplier'!$A$1:$AQ$44,COLUMN('Non-energy Multiplier'!X$1),0)</f>
        <v>750936370369147.75</v>
      </c>
      <c r="Y23" s="133">
        <f>$C23*VLOOKUP($A23,'Non-energy Multiplier'!$A$1:$AQ$44,COLUMN('Non-energy Multiplier'!Y$1),0)</f>
        <v>753685948568418.25</v>
      </c>
      <c r="Z23" s="133">
        <f>$C23*VLOOKUP($A23,'Non-energy Multiplier'!$A$1:$AQ$44,COLUMN('Non-energy Multiplier'!Z$1),0)</f>
        <v>756435526767688.75</v>
      </c>
      <c r="AA23" s="133">
        <f>$C23*VLOOKUP($A23,'Non-energy Multiplier'!$A$1:$AQ$44,COLUMN('Non-energy Multiplier'!AA$1),0)</f>
        <v>759185104966959.38</v>
      </c>
      <c r="AB23" s="133">
        <f>$C23*VLOOKUP($A23,'Non-energy Multiplier'!$A$1:$AQ$44,COLUMN('Non-energy Multiplier'!AB$1),0)</f>
        <v>761934683166230</v>
      </c>
      <c r="AC23" s="133">
        <f>$C23*VLOOKUP($A23,'Non-energy Multiplier'!$A$1:$AQ$44,COLUMN('Non-energy Multiplier'!AC$1),0)</f>
        <v>761828300676377.25</v>
      </c>
      <c r="AD23" s="133">
        <f>$C23*VLOOKUP($A23,'Non-energy Multiplier'!$A$1:$AQ$44,COLUMN('Non-energy Multiplier'!AD$1),0)</f>
        <v>761721918186524.5</v>
      </c>
      <c r="AE23" s="133">
        <f>$C23*VLOOKUP($A23,'Non-energy Multiplier'!$A$1:$AQ$44,COLUMN('Non-energy Multiplier'!AE$1),0)</f>
        <v>761615535696671.75</v>
      </c>
      <c r="AF23" s="133">
        <f>$C23*VLOOKUP($A23,'Non-energy Multiplier'!$A$1:$AQ$44,COLUMN('Non-energy Multiplier'!AF$1),0)</f>
        <v>761509153206819</v>
      </c>
      <c r="AG23" s="133">
        <f>$C23*VLOOKUP($A23,'Non-energy Multiplier'!$A$1:$AQ$44,COLUMN('Non-energy Multiplier'!AG$1),0)</f>
        <v>761402770716966.38</v>
      </c>
      <c r="AH23" s="133">
        <f>$C23*VLOOKUP($A23,'Non-energy Multiplier'!$A$1:$AQ$44,COLUMN('Non-energy Multiplier'!AH$1),0)</f>
        <v>758701662646208.5</v>
      </c>
      <c r="AI23" s="133">
        <f>$C23*VLOOKUP($A23,'Non-energy Multiplier'!$A$1:$AQ$44,COLUMN('Non-energy Multiplier'!AI$1),0)</f>
        <v>756000554575450.75</v>
      </c>
      <c r="AJ23" s="133">
        <f>$C23*VLOOKUP($A23,'Non-energy Multiplier'!$A$1:$AQ$44,COLUMN('Non-energy Multiplier'!AJ$1),0)</f>
        <v>753299446504693</v>
      </c>
      <c r="AK23" s="133">
        <f>$C23*VLOOKUP($A23,'Non-energy Multiplier'!$A$1:$AQ$44,COLUMN('Non-energy Multiplier'!AK$1),0)</f>
        <v>750598338433935.25</v>
      </c>
      <c r="AL23" s="133">
        <f>$C23*VLOOKUP($A23,'Non-energy Multiplier'!$A$1:$AQ$44,COLUMN('Non-energy Multiplier'!AL$1),0)</f>
        <v>747897230363177.38</v>
      </c>
      <c r="AM23" s="133">
        <f>$C23*VLOOKUP($A23,'Non-energy Multiplier'!$A$1:$AQ$44,COLUMN('Non-energy Multiplier'!AM$1),0)</f>
        <v>744719289534647.75</v>
      </c>
      <c r="AN23" s="133">
        <f>$C23*VLOOKUP($A23,'Non-energy Multiplier'!$A$1:$AQ$44,COLUMN('Non-energy Multiplier'!AN$1),0)</f>
        <v>741541348706118.13</v>
      </c>
      <c r="AO23" s="133">
        <f>$C23*VLOOKUP($A23,'Non-energy Multiplier'!$A$1:$AQ$44,COLUMN('Non-energy Multiplier'!AO$1),0)</f>
        <v>738363407877588.5</v>
      </c>
      <c r="AP23" s="133">
        <f>$C23*VLOOKUP($A23,'Non-energy Multiplier'!$A$1:$AQ$44,COLUMN('Non-energy Multiplier'!AP$1),0)</f>
        <v>735185467049058.88</v>
      </c>
      <c r="AQ23" s="133">
        <f>$C23*VLOOKUP($A23,'Non-energy Multiplier'!$A$1:$AQ$44,COLUMN('Non-energy Multiplier'!AQ$1),0)</f>
        <v>732007526220529.13</v>
      </c>
      <c r="AR23" s="133" t="str">
        <f>VLOOKUP($A23,'Sector Match'!$A$1:$B$43,2,0)</f>
        <v>chemicals 20</v>
      </c>
    </row>
    <row r="24" spans="1:44" x14ac:dyDescent="0.2">
      <c r="A24" s="12" t="s">
        <v>22</v>
      </c>
      <c r="B24" s="133">
        <f>'Non-energy Use 2019'!H137</f>
        <v>0</v>
      </c>
      <c r="C24" s="133">
        <f>'Non-energy Use 2020'!H136</f>
        <v>0</v>
      </c>
      <c r="D24" s="133">
        <f>$C24*VLOOKUP($A24,'Non-energy Multiplier'!$A$1:$AQ$44,COLUMN('Non-energy Multiplier'!D$1),0)</f>
        <v>0</v>
      </c>
      <c r="E24" s="133">
        <f>$C24*VLOOKUP($A24,'Non-energy Multiplier'!$A$1:$AQ$44,COLUMN('Non-energy Multiplier'!E$1),0)</f>
        <v>0</v>
      </c>
      <c r="F24" s="133">
        <f>$C24*VLOOKUP($A24,'Non-energy Multiplier'!$A$1:$AQ$44,COLUMN('Non-energy Multiplier'!F$1),0)</f>
        <v>0</v>
      </c>
      <c r="G24" s="133">
        <f>$C24*VLOOKUP($A24,'Non-energy Multiplier'!$A$1:$AQ$44,COLUMN('Non-energy Multiplier'!G$1),0)</f>
        <v>0</v>
      </c>
      <c r="H24" s="133">
        <f>$C24*VLOOKUP($A24,'Non-energy Multiplier'!$A$1:$AQ$44,COLUMN('Non-energy Multiplier'!H$1),0)</f>
        <v>0</v>
      </c>
      <c r="I24" s="133">
        <f>$C24*VLOOKUP($A24,'Non-energy Multiplier'!$A$1:$AQ$44,COLUMN('Non-energy Multiplier'!I$1),0)</f>
        <v>0</v>
      </c>
      <c r="J24" s="133">
        <f>$C24*VLOOKUP($A24,'Non-energy Multiplier'!$A$1:$AQ$44,COLUMN('Non-energy Multiplier'!J$1),0)</f>
        <v>0</v>
      </c>
      <c r="K24" s="133">
        <f>$C24*VLOOKUP($A24,'Non-energy Multiplier'!$A$1:$AQ$44,COLUMN('Non-energy Multiplier'!K$1),0)</f>
        <v>0</v>
      </c>
      <c r="L24" s="133">
        <f>$C24*VLOOKUP($A24,'Non-energy Multiplier'!$A$1:$AQ$44,COLUMN('Non-energy Multiplier'!L$1),0)</f>
        <v>0</v>
      </c>
      <c r="M24" s="133">
        <f>$C24*VLOOKUP($A24,'Non-energy Multiplier'!$A$1:$AQ$44,COLUMN('Non-energy Multiplier'!M$1),0)</f>
        <v>0</v>
      </c>
      <c r="N24" s="133">
        <f>$C24*VLOOKUP($A24,'Non-energy Multiplier'!$A$1:$AQ$44,COLUMN('Non-energy Multiplier'!N$1),0)</f>
        <v>0</v>
      </c>
      <c r="O24" s="133">
        <f>$C24*VLOOKUP($A24,'Non-energy Multiplier'!$A$1:$AQ$44,COLUMN('Non-energy Multiplier'!O$1),0)</f>
        <v>0</v>
      </c>
      <c r="P24" s="133">
        <f>$C24*VLOOKUP($A24,'Non-energy Multiplier'!$A$1:$AQ$44,COLUMN('Non-energy Multiplier'!P$1),0)</f>
        <v>0</v>
      </c>
      <c r="Q24" s="133">
        <f>$C24*VLOOKUP($A24,'Non-energy Multiplier'!$A$1:$AQ$44,COLUMN('Non-energy Multiplier'!Q$1),0)</f>
        <v>0</v>
      </c>
      <c r="R24" s="133">
        <f>$C24*VLOOKUP($A24,'Non-energy Multiplier'!$A$1:$AQ$44,COLUMN('Non-energy Multiplier'!R$1),0)</f>
        <v>0</v>
      </c>
      <c r="S24" s="133">
        <f>$C24*VLOOKUP($A24,'Non-energy Multiplier'!$A$1:$AQ$44,COLUMN('Non-energy Multiplier'!S$1),0)</f>
        <v>0</v>
      </c>
      <c r="T24" s="133">
        <f>$C24*VLOOKUP($A24,'Non-energy Multiplier'!$A$1:$AQ$44,COLUMN('Non-energy Multiplier'!T$1),0)</f>
        <v>0</v>
      </c>
      <c r="U24" s="133">
        <f>$C24*VLOOKUP($A24,'Non-energy Multiplier'!$A$1:$AQ$44,COLUMN('Non-energy Multiplier'!U$1),0)</f>
        <v>0</v>
      </c>
      <c r="V24" s="133">
        <f>$C24*VLOOKUP($A24,'Non-energy Multiplier'!$A$1:$AQ$44,COLUMN('Non-energy Multiplier'!V$1),0)</f>
        <v>0</v>
      </c>
      <c r="W24" s="133">
        <f>$C24*VLOOKUP($A24,'Non-energy Multiplier'!$A$1:$AQ$44,COLUMN('Non-energy Multiplier'!W$1),0)</f>
        <v>0</v>
      </c>
      <c r="X24" s="133">
        <f>$C24*VLOOKUP($A24,'Non-energy Multiplier'!$A$1:$AQ$44,COLUMN('Non-energy Multiplier'!X$1),0)</f>
        <v>0</v>
      </c>
      <c r="Y24" s="133">
        <f>$C24*VLOOKUP($A24,'Non-energy Multiplier'!$A$1:$AQ$44,COLUMN('Non-energy Multiplier'!Y$1),0)</f>
        <v>0</v>
      </c>
      <c r="Z24" s="133">
        <f>$C24*VLOOKUP($A24,'Non-energy Multiplier'!$A$1:$AQ$44,COLUMN('Non-energy Multiplier'!Z$1),0)</f>
        <v>0</v>
      </c>
      <c r="AA24" s="133">
        <f>$C24*VLOOKUP($A24,'Non-energy Multiplier'!$A$1:$AQ$44,COLUMN('Non-energy Multiplier'!AA$1),0)</f>
        <v>0</v>
      </c>
      <c r="AB24" s="133">
        <f>$C24*VLOOKUP($A24,'Non-energy Multiplier'!$A$1:$AQ$44,COLUMN('Non-energy Multiplier'!AB$1),0)</f>
        <v>0</v>
      </c>
      <c r="AC24" s="133">
        <f>$C24*VLOOKUP($A24,'Non-energy Multiplier'!$A$1:$AQ$44,COLUMN('Non-energy Multiplier'!AC$1),0)</f>
        <v>0</v>
      </c>
      <c r="AD24" s="133">
        <f>$C24*VLOOKUP($A24,'Non-energy Multiplier'!$A$1:$AQ$44,COLUMN('Non-energy Multiplier'!AD$1),0)</f>
        <v>0</v>
      </c>
      <c r="AE24" s="133">
        <f>$C24*VLOOKUP($A24,'Non-energy Multiplier'!$A$1:$AQ$44,COLUMN('Non-energy Multiplier'!AE$1),0)</f>
        <v>0</v>
      </c>
      <c r="AF24" s="133">
        <f>$C24*VLOOKUP($A24,'Non-energy Multiplier'!$A$1:$AQ$44,COLUMN('Non-energy Multiplier'!AF$1),0)</f>
        <v>0</v>
      </c>
      <c r="AG24" s="133">
        <f>$C24*VLOOKUP($A24,'Non-energy Multiplier'!$A$1:$AQ$44,COLUMN('Non-energy Multiplier'!AG$1),0)</f>
        <v>0</v>
      </c>
      <c r="AH24" s="133">
        <f>$C24*VLOOKUP($A24,'Non-energy Multiplier'!$A$1:$AQ$44,COLUMN('Non-energy Multiplier'!AH$1),0)</f>
        <v>0</v>
      </c>
      <c r="AI24" s="133">
        <f>$C24*VLOOKUP($A24,'Non-energy Multiplier'!$A$1:$AQ$44,COLUMN('Non-energy Multiplier'!AI$1),0)</f>
        <v>0</v>
      </c>
      <c r="AJ24" s="133">
        <f>$C24*VLOOKUP($A24,'Non-energy Multiplier'!$A$1:$AQ$44,COLUMN('Non-energy Multiplier'!AJ$1),0)</f>
        <v>0</v>
      </c>
      <c r="AK24" s="133">
        <f>$C24*VLOOKUP($A24,'Non-energy Multiplier'!$A$1:$AQ$44,COLUMN('Non-energy Multiplier'!AK$1),0)</f>
        <v>0</v>
      </c>
      <c r="AL24" s="133">
        <f>$C24*VLOOKUP($A24,'Non-energy Multiplier'!$A$1:$AQ$44,COLUMN('Non-energy Multiplier'!AL$1),0)</f>
        <v>0</v>
      </c>
      <c r="AM24" s="133">
        <f>$C24*VLOOKUP($A24,'Non-energy Multiplier'!$A$1:$AQ$44,COLUMN('Non-energy Multiplier'!AM$1),0)</f>
        <v>0</v>
      </c>
      <c r="AN24" s="133">
        <f>$C24*VLOOKUP($A24,'Non-energy Multiplier'!$A$1:$AQ$44,COLUMN('Non-energy Multiplier'!AN$1),0)</f>
        <v>0</v>
      </c>
      <c r="AO24" s="133">
        <f>$C24*VLOOKUP($A24,'Non-energy Multiplier'!$A$1:$AQ$44,COLUMN('Non-energy Multiplier'!AO$1),0)</f>
        <v>0</v>
      </c>
      <c r="AP24" s="133">
        <f>$C24*VLOOKUP($A24,'Non-energy Multiplier'!$A$1:$AQ$44,COLUMN('Non-energy Multiplier'!AP$1),0)</f>
        <v>0</v>
      </c>
      <c r="AQ24" s="133">
        <f>$C24*VLOOKUP($A24,'Non-energy Multiplier'!$A$1:$AQ$44,COLUMN('Non-energy Multiplier'!AQ$1),0)</f>
        <v>0</v>
      </c>
      <c r="AR24" s="133">
        <f>VLOOKUP($A24,'Sector Match'!$A$1:$B$43,2,0)</f>
        <v>0</v>
      </c>
    </row>
    <row r="25" spans="1:44" x14ac:dyDescent="0.2">
      <c r="A25" s="12" t="s">
        <v>23</v>
      </c>
      <c r="B25" s="133">
        <f>'Non-energy Use 2019'!H138</f>
        <v>0</v>
      </c>
      <c r="C25" s="133">
        <f>'Non-energy Use 2020'!H137</f>
        <v>0</v>
      </c>
      <c r="D25" s="133">
        <f>$C25*VLOOKUP($A25,'Non-energy Multiplier'!$A$1:$AQ$44,COLUMN('Non-energy Multiplier'!D$1),0)</f>
        <v>0</v>
      </c>
      <c r="E25" s="133">
        <f>$C25*VLOOKUP($A25,'Non-energy Multiplier'!$A$1:$AQ$44,COLUMN('Non-energy Multiplier'!E$1),0)</f>
        <v>0</v>
      </c>
      <c r="F25" s="133">
        <f>$C25*VLOOKUP($A25,'Non-energy Multiplier'!$A$1:$AQ$44,COLUMN('Non-energy Multiplier'!F$1),0)</f>
        <v>0</v>
      </c>
      <c r="G25" s="133">
        <f>$C25*VLOOKUP($A25,'Non-energy Multiplier'!$A$1:$AQ$44,COLUMN('Non-energy Multiplier'!G$1),0)</f>
        <v>0</v>
      </c>
      <c r="H25" s="133">
        <f>$C25*VLOOKUP($A25,'Non-energy Multiplier'!$A$1:$AQ$44,COLUMN('Non-energy Multiplier'!H$1),0)</f>
        <v>0</v>
      </c>
      <c r="I25" s="133">
        <f>$C25*VLOOKUP($A25,'Non-energy Multiplier'!$A$1:$AQ$44,COLUMN('Non-energy Multiplier'!I$1),0)</f>
        <v>0</v>
      </c>
      <c r="J25" s="133">
        <f>$C25*VLOOKUP($A25,'Non-energy Multiplier'!$A$1:$AQ$44,COLUMN('Non-energy Multiplier'!J$1),0)</f>
        <v>0</v>
      </c>
      <c r="K25" s="133">
        <f>$C25*VLOOKUP($A25,'Non-energy Multiplier'!$A$1:$AQ$44,COLUMN('Non-energy Multiplier'!K$1),0)</f>
        <v>0</v>
      </c>
      <c r="L25" s="133">
        <f>$C25*VLOOKUP($A25,'Non-energy Multiplier'!$A$1:$AQ$44,COLUMN('Non-energy Multiplier'!L$1),0)</f>
        <v>0</v>
      </c>
      <c r="M25" s="133">
        <f>$C25*VLOOKUP($A25,'Non-energy Multiplier'!$A$1:$AQ$44,COLUMN('Non-energy Multiplier'!M$1),0)</f>
        <v>0</v>
      </c>
      <c r="N25" s="133">
        <f>$C25*VLOOKUP($A25,'Non-energy Multiplier'!$A$1:$AQ$44,COLUMN('Non-energy Multiplier'!N$1),0)</f>
        <v>0</v>
      </c>
      <c r="O25" s="133">
        <f>$C25*VLOOKUP($A25,'Non-energy Multiplier'!$A$1:$AQ$44,COLUMN('Non-energy Multiplier'!O$1),0)</f>
        <v>0</v>
      </c>
      <c r="P25" s="133">
        <f>$C25*VLOOKUP($A25,'Non-energy Multiplier'!$A$1:$AQ$44,COLUMN('Non-energy Multiplier'!P$1),0)</f>
        <v>0</v>
      </c>
      <c r="Q25" s="133">
        <f>$C25*VLOOKUP($A25,'Non-energy Multiplier'!$A$1:$AQ$44,COLUMN('Non-energy Multiplier'!Q$1),0)</f>
        <v>0</v>
      </c>
      <c r="R25" s="133">
        <f>$C25*VLOOKUP($A25,'Non-energy Multiplier'!$A$1:$AQ$44,COLUMN('Non-energy Multiplier'!R$1),0)</f>
        <v>0</v>
      </c>
      <c r="S25" s="133">
        <f>$C25*VLOOKUP($A25,'Non-energy Multiplier'!$A$1:$AQ$44,COLUMN('Non-energy Multiplier'!S$1),0)</f>
        <v>0</v>
      </c>
      <c r="T25" s="133">
        <f>$C25*VLOOKUP($A25,'Non-energy Multiplier'!$A$1:$AQ$44,COLUMN('Non-energy Multiplier'!T$1),0)</f>
        <v>0</v>
      </c>
      <c r="U25" s="133">
        <f>$C25*VLOOKUP($A25,'Non-energy Multiplier'!$A$1:$AQ$44,COLUMN('Non-energy Multiplier'!U$1),0)</f>
        <v>0</v>
      </c>
      <c r="V25" s="133">
        <f>$C25*VLOOKUP($A25,'Non-energy Multiplier'!$A$1:$AQ$44,COLUMN('Non-energy Multiplier'!V$1),0)</f>
        <v>0</v>
      </c>
      <c r="W25" s="133">
        <f>$C25*VLOOKUP($A25,'Non-energy Multiplier'!$A$1:$AQ$44,COLUMN('Non-energy Multiplier'!W$1),0)</f>
        <v>0</v>
      </c>
      <c r="X25" s="133">
        <f>$C25*VLOOKUP($A25,'Non-energy Multiplier'!$A$1:$AQ$44,COLUMN('Non-energy Multiplier'!X$1),0)</f>
        <v>0</v>
      </c>
      <c r="Y25" s="133">
        <f>$C25*VLOOKUP($A25,'Non-energy Multiplier'!$A$1:$AQ$44,COLUMN('Non-energy Multiplier'!Y$1),0)</f>
        <v>0</v>
      </c>
      <c r="Z25" s="133">
        <f>$C25*VLOOKUP($A25,'Non-energy Multiplier'!$A$1:$AQ$44,COLUMN('Non-energy Multiplier'!Z$1),0)</f>
        <v>0</v>
      </c>
      <c r="AA25" s="133">
        <f>$C25*VLOOKUP($A25,'Non-energy Multiplier'!$A$1:$AQ$44,COLUMN('Non-energy Multiplier'!AA$1),0)</f>
        <v>0</v>
      </c>
      <c r="AB25" s="133">
        <f>$C25*VLOOKUP($A25,'Non-energy Multiplier'!$A$1:$AQ$44,COLUMN('Non-energy Multiplier'!AB$1),0)</f>
        <v>0</v>
      </c>
      <c r="AC25" s="133">
        <f>$C25*VLOOKUP($A25,'Non-energy Multiplier'!$A$1:$AQ$44,COLUMN('Non-energy Multiplier'!AC$1),0)</f>
        <v>0</v>
      </c>
      <c r="AD25" s="133">
        <f>$C25*VLOOKUP($A25,'Non-energy Multiplier'!$A$1:$AQ$44,COLUMN('Non-energy Multiplier'!AD$1),0)</f>
        <v>0</v>
      </c>
      <c r="AE25" s="133">
        <f>$C25*VLOOKUP($A25,'Non-energy Multiplier'!$A$1:$AQ$44,COLUMN('Non-energy Multiplier'!AE$1),0)</f>
        <v>0</v>
      </c>
      <c r="AF25" s="133">
        <f>$C25*VLOOKUP($A25,'Non-energy Multiplier'!$A$1:$AQ$44,COLUMN('Non-energy Multiplier'!AF$1),0)</f>
        <v>0</v>
      </c>
      <c r="AG25" s="133">
        <f>$C25*VLOOKUP($A25,'Non-energy Multiplier'!$A$1:$AQ$44,COLUMN('Non-energy Multiplier'!AG$1),0)</f>
        <v>0</v>
      </c>
      <c r="AH25" s="133">
        <f>$C25*VLOOKUP($A25,'Non-energy Multiplier'!$A$1:$AQ$44,COLUMN('Non-energy Multiplier'!AH$1),0)</f>
        <v>0</v>
      </c>
      <c r="AI25" s="133">
        <f>$C25*VLOOKUP($A25,'Non-energy Multiplier'!$A$1:$AQ$44,COLUMN('Non-energy Multiplier'!AI$1),0)</f>
        <v>0</v>
      </c>
      <c r="AJ25" s="133">
        <f>$C25*VLOOKUP($A25,'Non-energy Multiplier'!$A$1:$AQ$44,COLUMN('Non-energy Multiplier'!AJ$1),0)</f>
        <v>0</v>
      </c>
      <c r="AK25" s="133">
        <f>$C25*VLOOKUP($A25,'Non-energy Multiplier'!$A$1:$AQ$44,COLUMN('Non-energy Multiplier'!AK$1),0)</f>
        <v>0</v>
      </c>
      <c r="AL25" s="133">
        <f>$C25*VLOOKUP($A25,'Non-energy Multiplier'!$A$1:$AQ$44,COLUMN('Non-energy Multiplier'!AL$1),0)</f>
        <v>0</v>
      </c>
      <c r="AM25" s="133">
        <f>$C25*VLOOKUP($A25,'Non-energy Multiplier'!$A$1:$AQ$44,COLUMN('Non-energy Multiplier'!AM$1),0)</f>
        <v>0</v>
      </c>
      <c r="AN25" s="133">
        <f>$C25*VLOOKUP($A25,'Non-energy Multiplier'!$A$1:$AQ$44,COLUMN('Non-energy Multiplier'!AN$1),0)</f>
        <v>0</v>
      </c>
      <c r="AO25" s="133">
        <f>$C25*VLOOKUP($A25,'Non-energy Multiplier'!$A$1:$AQ$44,COLUMN('Non-energy Multiplier'!AO$1),0)</f>
        <v>0</v>
      </c>
      <c r="AP25" s="133">
        <f>$C25*VLOOKUP($A25,'Non-energy Multiplier'!$A$1:$AQ$44,COLUMN('Non-energy Multiplier'!AP$1),0)</f>
        <v>0</v>
      </c>
      <c r="AQ25" s="133">
        <f>$C25*VLOOKUP($A25,'Non-energy Multiplier'!$A$1:$AQ$44,COLUMN('Non-energy Multiplier'!AQ$1),0)</f>
        <v>0</v>
      </c>
      <c r="AR25" s="133" t="str">
        <f>VLOOKUP($A25,'Sector Match'!$A$1:$B$43,2,0)</f>
        <v>chemicals 20</v>
      </c>
    </row>
    <row r="26" spans="1:44" x14ac:dyDescent="0.2">
      <c r="A26" s="12" t="s">
        <v>24</v>
      </c>
      <c r="B26" s="133">
        <f>'Non-energy Use 2019'!H139</f>
        <v>0</v>
      </c>
      <c r="C26" s="133">
        <f>'Non-energy Use 2020'!H138</f>
        <v>0</v>
      </c>
      <c r="D26" s="133">
        <f>$C26*VLOOKUP($A26,'Non-energy Multiplier'!$A$1:$AQ$44,COLUMN('Non-energy Multiplier'!D$1),0)</f>
        <v>0</v>
      </c>
      <c r="E26" s="133">
        <f>$C26*VLOOKUP($A26,'Non-energy Multiplier'!$A$1:$AQ$44,COLUMN('Non-energy Multiplier'!E$1),0)</f>
        <v>0</v>
      </c>
      <c r="F26" s="133">
        <f>$C26*VLOOKUP($A26,'Non-energy Multiplier'!$A$1:$AQ$44,COLUMN('Non-energy Multiplier'!F$1),0)</f>
        <v>0</v>
      </c>
      <c r="G26" s="133">
        <f>$C26*VLOOKUP($A26,'Non-energy Multiplier'!$A$1:$AQ$44,COLUMN('Non-energy Multiplier'!G$1),0)</f>
        <v>0</v>
      </c>
      <c r="H26" s="133">
        <f>$C26*VLOOKUP($A26,'Non-energy Multiplier'!$A$1:$AQ$44,COLUMN('Non-energy Multiplier'!H$1),0)</f>
        <v>0</v>
      </c>
      <c r="I26" s="133">
        <f>$C26*VLOOKUP($A26,'Non-energy Multiplier'!$A$1:$AQ$44,COLUMN('Non-energy Multiplier'!I$1),0)</f>
        <v>0</v>
      </c>
      <c r="J26" s="133">
        <f>$C26*VLOOKUP($A26,'Non-energy Multiplier'!$A$1:$AQ$44,COLUMN('Non-energy Multiplier'!J$1),0)</f>
        <v>0</v>
      </c>
      <c r="K26" s="133">
        <f>$C26*VLOOKUP($A26,'Non-energy Multiplier'!$A$1:$AQ$44,COLUMN('Non-energy Multiplier'!K$1),0)</f>
        <v>0</v>
      </c>
      <c r="L26" s="133">
        <f>$C26*VLOOKUP($A26,'Non-energy Multiplier'!$A$1:$AQ$44,COLUMN('Non-energy Multiplier'!L$1),0)</f>
        <v>0</v>
      </c>
      <c r="M26" s="133">
        <f>$C26*VLOOKUP($A26,'Non-energy Multiplier'!$A$1:$AQ$44,COLUMN('Non-energy Multiplier'!M$1),0)</f>
        <v>0</v>
      </c>
      <c r="N26" s="133">
        <f>$C26*VLOOKUP($A26,'Non-energy Multiplier'!$A$1:$AQ$44,COLUMN('Non-energy Multiplier'!N$1),0)</f>
        <v>0</v>
      </c>
      <c r="O26" s="133">
        <f>$C26*VLOOKUP($A26,'Non-energy Multiplier'!$A$1:$AQ$44,COLUMN('Non-energy Multiplier'!O$1),0)</f>
        <v>0</v>
      </c>
      <c r="P26" s="133">
        <f>$C26*VLOOKUP($A26,'Non-energy Multiplier'!$A$1:$AQ$44,COLUMN('Non-energy Multiplier'!P$1),0)</f>
        <v>0</v>
      </c>
      <c r="Q26" s="133">
        <f>$C26*VLOOKUP($A26,'Non-energy Multiplier'!$A$1:$AQ$44,COLUMN('Non-energy Multiplier'!Q$1),0)</f>
        <v>0</v>
      </c>
      <c r="R26" s="133">
        <f>$C26*VLOOKUP($A26,'Non-energy Multiplier'!$A$1:$AQ$44,COLUMN('Non-energy Multiplier'!R$1),0)</f>
        <v>0</v>
      </c>
      <c r="S26" s="133">
        <f>$C26*VLOOKUP($A26,'Non-energy Multiplier'!$A$1:$AQ$44,COLUMN('Non-energy Multiplier'!S$1),0)</f>
        <v>0</v>
      </c>
      <c r="T26" s="133">
        <f>$C26*VLOOKUP($A26,'Non-energy Multiplier'!$A$1:$AQ$44,COLUMN('Non-energy Multiplier'!T$1),0)</f>
        <v>0</v>
      </c>
      <c r="U26" s="133">
        <f>$C26*VLOOKUP($A26,'Non-energy Multiplier'!$A$1:$AQ$44,COLUMN('Non-energy Multiplier'!U$1),0)</f>
        <v>0</v>
      </c>
      <c r="V26" s="133">
        <f>$C26*VLOOKUP($A26,'Non-energy Multiplier'!$A$1:$AQ$44,COLUMN('Non-energy Multiplier'!V$1),0)</f>
        <v>0</v>
      </c>
      <c r="W26" s="133">
        <f>$C26*VLOOKUP($A26,'Non-energy Multiplier'!$A$1:$AQ$44,COLUMN('Non-energy Multiplier'!W$1),0)</f>
        <v>0</v>
      </c>
      <c r="X26" s="133">
        <f>$C26*VLOOKUP($A26,'Non-energy Multiplier'!$A$1:$AQ$44,COLUMN('Non-energy Multiplier'!X$1),0)</f>
        <v>0</v>
      </c>
      <c r="Y26" s="133">
        <f>$C26*VLOOKUP($A26,'Non-energy Multiplier'!$A$1:$AQ$44,COLUMN('Non-energy Multiplier'!Y$1),0)</f>
        <v>0</v>
      </c>
      <c r="Z26" s="133">
        <f>$C26*VLOOKUP($A26,'Non-energy Multiplier'!$A$1:$AQ$44,COLUMN('Non-energy Multiplier'!Z$1),0)</f>
        <v>0</v>
      </c>
      <c r="AA26" s="133">
        <f>$C26*VLOOKUP($A26,'Non-energy Multiplier'!$A$1:$AQ$44,COLUMN('Non-energy Multiplier'!AA$1),0)</f>
        <v>0</v>
      </c>
      <c r="AB26" s="133">
        <f>$C26*VLOOKUP($A26,'Non-energy Multiplier'!$A$1:$AQ$44,COLUMN('Non-energy Multiplier'!AB$1),0)</f>
        <v>0</v>
      </c>
      <c r="AC26" s="133">
        <f>$C26*VLOOKUP($A26,'Non-energy Multiplier'!$A$1:$AQ$44,COLUMN('Non-energy Multiplier'!AC$1),0)</f>
        <v>0</v>
      </c>
      <c r="AD26" s="133">
        <f>$C26*VLOOKUP($A26,'Non-energy Multiplier'!$A$1:$AQ$44,COLUMN('Non-energy Multiplier'!AD$1),0)</f>
        <v>0</v>
      </c>
      <c r="AE26" s="133">
        <f>$C26*VLOOKUP($A26,'Non-energy Multiplier'!$A$1:$AQ$44,COLUMN('Non-energy Multiplier'!AE$1),0)</f>
        <v>0</v>
      </c>
      <c r="AF26" s="133">
        <f>$C26*VLOOKUP($A26,'Non-energy Multiplier'!$A$1:$AQ$44,COLUMN('Non-energy Multiplier'!AF$1),0)</f>
        <v>0</v>
      </c>
      <c r="AG26" s="133">
        <f>$C26*VLOOKUP($A26,'Non-energy Multiplier'!$A$1:$AQ$44,COLUMN('Non-energy Multiplier'!AG$1),0)</f>
        <v>0</v>
      </c>
      <c r="AH26" s="133">
        <f>$C26*VLOOKUP($A26,'Non-energy Multiplier'!$A$1:$AQ$44,COLUMN('Non-energy Multiplier'!AH$1),0)</f>
        <v>0</v>
      </c>
      <c r="AI26" s="133">
        <f>$C26*VLOOKUP($A26,'Non-energy Multiplier'!$A$1:$AQ$44,COLUMN('Non-energy Multiplier'!AI$1),0)</f>
        <v>0</v>
      </c>
      <c r="AJ26" s="133">
        <f>$C26*VLOOKUP($A26,'Non-energy Multiplier'!$A$1:$AQ$44,COLUMN('Non-energy Multiplier'!AJ$1),0)</f>
        <v>0</v>
      </c>
      <c r="AK26" s="133">
        <f>$C26*VLOOKUP($A26,'Non-energy Multiplier'!$A$1:$AQ$44,COLUMN('Non-energy Multiplier'!AK$1),0)</f>
        <v>0</v>
      </c>
      <c r="AL26" s="133">
        <f>$C26*VLOOKUP($A26,'Non-energy Multiplier'!$A$1:$AQ$44,COLUMN('Non-energy Multiplier'!AL$1),0)</f>
        <v>0</v>
      </c>
      <c r="AM26" s="133">
        <f>$C26*VLOOKUP($A26,'Non-energy Multiplier'!$A$1:$AQ$44,COLUMN('Non-energy Multiplier'!AM$1),0)</f>
        <v>0</v>
      </c>
      <c r="AN26" s="133">
        <f>$C26*VLOOKUP($A26,'Non-energy Multiplier'!$A$1:$AQ$44,COLUMN('Non-energy Multiplier'!AN$1),0)</f>
        <v>0</v>
      </c>
      <c r="AO26" s="133">
        <f>$C26*VLOOKUP($A26,'Non-energy Multiplier'!$A$1:$AQ$44,COLUMN('Non-energy Multiplier'!AO$1),0)</f>
        <v>0</v>
      </c>
      <c r="AP26" s="133">
        <f>$C26*VLOOKUP($A26,'Non-energy Multiplier'!$A$1:$AQ$44,COLUMN('Non-energy Multiplier'!AP$1),0)</f>
        <v>0</v>
      </c>
      <c r="AQ26" s="133">
        <f>$C26*VLOOKUP($A26,'Non-energy Multiplier'!$A$1:$AQ$44,COLUMN('Non-energy Multiplier'!AQ$1),0)</f>
        <v>0</v>
      </c>
      <c r="AR26" s="133" t="str">
        <f>VLOOKUP($A26,'Sector Match'!$A$1:$B$43,2,0)</f>
        <v>rubber and plastic products 22</v>
      </c>
    </row>
    <row r="27" spans="1:44" x14ac:dyDescent="0.2">
      <c r="A27" s="12" t="s">
        <v>25</v>
      </c>
      <c r="B27" s="133">
        <f>'Non-energy Use 2019'!H140</f>
        <v>0</v>
      </c>
      <c r="C27" s="133">
        <f>'Non-energy Use 2020'!H139</f>
        <v>0</v>
      </c>
      <c r="D27" s="133">
        <f>$C27*VLOOKUP($A27,'Non-energy Multiplier'!$A$1:$AQ$44,COLUMN('Non-energy Multiplier'!D$1),0)</f>
        <v>0</v>
      </c>
      <c r="E27" s="133">
        <f>$C27*VLOOKUP($A27,'Non-energy Multiplier'!$A$1:$AQ$44,COLUMN('Non-energy Multiplier'!E$1),0)</f>
        <v>0</v>
      </c>
      <c r="F27" s="133">
        <f>$C27*VLOOKUP($A27,'Non-energy Multiplier'!$A$1:$AQ$44,COLUMN('Non-energy Multiplier'!F$1),0)</f>
        <v>0</v>
      </c>
      <c r="G27" s="133">
        <f>$C27*VLOOKUP($A27,'Non-energy Multiplier'!$A$1:$AQ$44,COLUMN('Non-energy Multiplier'!G$1),0)</f>
        <v>0</v>
      </c>
      <c r="H27" s="133">
        <f>$C27*VLOOKUP($A27,'Non-energy Multiplier'!$A$1:$AQ$44,COLUMN('Non-energy Multiplier'!H$1),0)</f>
        <v>0</v>
      </c>
      <c r="I27" s="133">
        <f>$C27*VLOOKUP($A27,'Non-energy Multiplier'!$A$1:$AQ$44,COLUMN('Non-energy Multiplier'!I$1),0)</f>
        <v>0</v>
      </c>
      <c r="J27" s="133">
        <f>$C27*VLOOKUP($A27,'Non-energy Multiplier'!$A$1:$AQ$44,COLUMN('Non-energy Multiplier'!J$1),0)</f>
        <v>0</v>
      </c>
      <c r="K27" s="133">
        <f>$C27*VLOOKUP($A27,'Non-energy Multiplier'!$A$1:$AQ$44,COLUMN('Non-energy Multiplier'!K$1),0)</f>
        <v>0</v>
      </c>
      <c r="L27" s="133">
        <f>$C27*VLOOKUP($A27,'Non-energy Multiplier'!$A$1:$AQ$44,COLUMN('Non-energy Multiplier'!L$1),0)</f>
        <v>0</v>
      </c>
      <c r="M27" s="133">
        <f>$C27*VLOOKUP($A27,'Non-energy Multiplier'!$A$1:$AQ$44,COLUMN('Non-energy Multiplier'!M$1),0)</f>
        <v>0</v>
      </c>
      <c r="N27" s="133">
        <f>$C27*VLOOKUP($A27,'Non-energy Multiplier'!$A$1:$AQ$44,COLUMN('Non-energy Multiplier'!N$1),0)</f>
        <v>0</v>
      </c>
      <c r="O27" s="133">
        <f>$C27*VLOOKUP($A27,'Non-energy Multiplier'!$A$1:$AQ$44,COLUMN('Non-energy Multiplier'!O$1),0)</f>
        <v>0</v>
      </c>
      <c r="P27" s="133">
        <f>$C27*VLOOKUP($A27,'Non-energy Multiplier'!$A$1:$AQ$44,COLUMN('Non-energy Multiplier'!P$1),0)</f>
        <v>0</v>
      </c>
      <c r="Q27" s="133">
        <f>$C27*VLOOKUP($A27,'Non-energy Multiplier'!$A$1:$AQ$44,COLUMN('Non-energy Multiplier'!Q$1),0)</f>
        <v>0</v>
      </c>
      <c r="R27" s="133">
        <f>$C27*VLOOKUP($A27,'Non-energy Multiplier'!$A$1:$AQ$44,COLUMN('Non-energy Multiplier'!R$1),0)</f>
        <v>0</v>
      </c>
      <c r="S27" s="133">
        <f>$C27*VLOOKUP($A27,'Non-energy Multiplier'!$A$1:$AQ$44,COLUMN('Non-energy Multiplier'!S$1),0)</f>
        <v>0</v>
      </c>
      <c r="T27" s="133">
        <f>$C27*VLOOKUP($A27,'Non-energy Multiplier'!$A$1:$AQ$44,COLUMN('Non-energy Multiplier'!T$1),0)</f>
        <v>0</v>
      </c>
      <c r="U27" s="133">
        <f>$C27*VLOOKUP($A27,'Non-energy Multiplier'!$A$1:$AQ$44,COLUMN('Non-energy Multiplier'!U$1),0)</f>
        <v>0</v>
      </c>
      <c r="V27" s="133">
        <f>$C27*VLOOKUP($A27,'Non-energy Multiplier'!$A$1:$AQ$44,COLUMN('Non-energy Multiplier'!V$1),0)</f>
        <v>0</v>
      </c>
      <c r="W27" s="133">
        <f>$C27*VLOOKUP($A27,'Non-energy Multiplier'!$A$1:$AQ$44,COLUMN('Non-energy Multiplier'!W$1),0)</f>
        <v>0</v>
      </c>
      <c r="X27" s="133">
        <f>$C27*VLOOKUP($A27,'Non-energy Multiplier'!$A$1:$AQ$44,COLUMN('Non-energy Multiplier'!X$1),0)</f>
        <v>0</v>
      </c>
      <c r="Y27" s="133">
        <f>$C27*VLOOKUP($A27,'Non-energy Multiplier'!$A$1:$AQ$44,COLUMN('Non-energy Multiplier'!Y$1),0)</f>
        <v>0</v>
      </c>
      <c r="Z27" s="133">
        <f>$C27*VLOOKUP($A27,'Non-energy Multiplier'!$A$1:$AQ$44,COLUMN('Non-energy Multiplier'!Z$1),0)</f>
        <v>0</v>
      </c>
      <c r="AA27" s="133">
        <f>$C27*VLOOKUP($A27,'Non-energy Multiplier'!$A$1:$AQ$44,COLUMN('Non-energy Multiplier'!AA$1),0)</f>
        <v>0</v>
      </c>
      <c r="AB27" s="133">
        <f>$C27*VLOOKUP($A27,'Non-energy Multiplier'!$A$1:$AQ$44,COLUMN('Non-energy Multiplier'!AB$1),0)</f>
        <v>0</v>
      </c>
      <c r="AC27" s="133">
        <f>$C27*VLOOKUP($A27,'Non-energy Multiplier'!$A$1:$AQ$44,COLUMN('Non-energy Multiplier'!AC$1),0)</f>
        <v>0</v>
      </c>
      <c r="AD27" s="133">
        <f>$C27*VLOOKUP($A27,'Non-energy Multiplier'!$A$1:$AQ$44,COLUMN('Non-energy Multiplier'!AD$1),0)</f>
        <v>0</v>
      </c>
      <c r="AE27" s="133">
        <f>$C27*VLOOKUP($A27,'Non-energy Multiplier'!$A$1:$AQ$44,COLUMN('Non-energy Multiplier'!AE$1),0)</f>
        <v>0</v>
      </c>
      <c r="AF27" s="133">
        <f>$C27*VLOOKUP($A27,'Non-energy Multiplier'!$A$1:$AQ$44,COLUMN('Non-energy Multiplier'!AF$1),0)</f>
        <v>0</v>
      </c>
      <c r="AG27" s="133">
        <f>$C27*VLOOKUP($A27,'Non-energy Multiplier'!$A$1:$AQ$44,COLUMN('Non-energy Multiplier'!AG$1),0)</f>
        <v>0</v>
      </c>
      <c r="AH27" s="133">
        <f>$C27*VLOOKUP($A27,'Non-energy Multiplier'!$A$1:$AQ$44,COLUMN('Non-energy Multiplier'!AH$1),0)</f>
        <v>0</v>
      </c>
      <c r="AI27" s="133">
        <f>$C27*VLOOKUP($A27,'Non-energy Multiplier'!$A$1:$AQ$44,COLUMN('Non-energy Multiplier'!AI$1),0)</f>
        <v>0</v>
      </c>
      <c r="AJ27" s="133">
        <f>$C27*VLOOKUP($A27,'Non-energy Multiplier'!$A$1:$AQ$44,COLUMN('Non-energy Multiplier'!AJ$1),0)</f>
        <v>0</v>
      </c>
      <c r="AK27" s="133">
        <f>$C27*VLOOKUP($A27,'Non-energy Multiplier'!$A$1:$AQ$44,COLUMN('Non-energy Multiplier'!AK$1),0)</f>
        <v>0</v>
      </c>
      <c r="AL27" s="133">
        <f>$C27*VLOOKUP($A27,'Non-energy Multiplier'!$A$1:$AQ$44,COLUMN('Non-energy Multiplier'!AL$1),0)</f>
        <v>0</v>
      </c>
      <c r="AM27" s="133">
        <f>$C27*VLOOKUP($A27,'Non-energy Multiplier'!$A$1:$AQ$44,COLUMN('Non-energy Multiplier'!AM$1),0)</f>
        <v>0</v>
      </c>
      <c r="AN27" s="133">
        <f>$C27*VLOOKUP($A27,'Non-energy Multiplier'!$A$1:$AQ$44,COLUMN('Non-energy Multiplier'!AN$1),0)</f>
        <v>0</v>
      </c>
      <c r="AO27" s="133">
        <f>$C27*VLOOKUP($A27,'Non-energy Multiplier'!$A$1:$AQ$44,COLUMN('Non-energy Multiplier'!AO$1),0)</f>
        <v>0</v>
      </c>
      <c r="AP27" s="133">
        <f>$C27*VLOOKUP($A27,'Non-energy Multiplier'!$A$1:$AQ$44,COLUMN('Non-energy Multiplier'!AP$1),0)</f>
        <v>0</v>
      </c>
      <c r="AQ27" s="133">
        <f>$C27*VLOOKUP($A27,'Non-energy Multiplier'!$A$1:$AQ$44,COLUMN('Non-energy Multiplier'!AQ$1),0)</f>
        <v>0</v>
      </c>
      <c r="AR27" s="133" t="str">
        <f>VLOOKUP($A27,'Sector Match'!$A$1:$B$43,2,0)</f>
        <v>cement and other nonmetallic minerals 239</v>
      </c>
    </row>
    <row r="28" spans="1:44" x14ac:dyDescent="0.2">
      <c r="A28" s="12" t="s">
        <v>26</v>
      </c>
      <c r="B28" s="133">
        <f>'Non-energy Use 2019'!H141</f>
        <v>0</v>
      </c>
      <c r="C28" s="133">
        <f>'Non-energy Use 2020'!H140</f>
        <v>0</v>
      </c>
      <c r="D28" s="133">
        <f>$C28*VLOOKUP($A28,'Non-energy Multiplier'!$A$1:$AQ$44,COLUMN('Non-energy Multiplier'!D$1),0)</f>
        <v>0</v>
      </c>
      <c r="E28" s="133">
        <f>$C28*VLOOKUP($A28,'Non-energy Multiplier'!$A$1:$AQ$44,COLUMN('Non-energy Multiplier'!E$1),0)</f>
        <v>0</v>
      </c>
      <c r="F28" s="133">
        <f>$C28*VLOOKUP($A28,'Non-energy Multiplier'!$A$1:$AQ$44,COLUMN('Non-energy Multiplier'!F$1),0)</f>
        <v>0</v>
      </c>
      <c r="G28" s="133">
        <f>$C28*VLOOKUP($A28,'Non-energy Multiplier'!$A$1:$AQ$44,COLUMN('Non-energy Multiplier'!G$1),0)</f>
        <v>0</v>
      </c>
      <c r="H28" s="133">
        <f>$C28*VLOOKUP($A28,'Non-energy Multiplier'!$A$1:$AQ$44,COLUMN('Non-energy Multiplier'!H$1),0)</f>
        <v>0</v>
      </c>
      <c r="I28" s="133">
        <f>$C28*VLOOKUP($A28,'Non-energy Multiplier'!$A$1:$AQ$44,COLUMN('Non-energy Multiplier'!I$1),0)</f>
        <v>0</v>
      </c>
      <c r="J28" s="133">
        <f>$C28*VLOOKUP($A28,'Non-energy Multiplier'!$A$1:$AQ$44,COLUMN('Non-energy Multiplier'!J$1),0)</f>
        <v>0</v>
      </c>
      <c r="K28" s="133">
        <f>$C28*VLOOKUP($A28,'Non-energy Multiplier'!$A$1:$AQ$44,COLUMN('Non-energy Multiplier'!K$1),0)</f>
        <v>0</v>
      </c>
      <c r="L28" s="133">
        <f>$C28*VLOOKUP($A28,'Non-energy Multiplier'!$A$1:$AQ$44,COLUMN('Non-energy Multiplier'!L$1),0)</f>
        <v>0</v>
      </c>
      <c r="M28" s="133">
        <f>$C28*VLOOKUP($A28,'Non-energy Multiplier'!$A$1:$AQ$44,COLUMN('Non-energy Multiplier'!M$1),0)</f>
        <v>0</v>
      </c>
      <c r="N28" s="133">
        <f>$C28*VLOOKUP($A28,'Non-energy Multiplier'!$A$1:$AQ$44,COLUMN('Non-energy Multiplier'!N$1),0)</f>
        <v>0</v>
      </c>
      <c r="O28" s="133">
        <f>$C28*VLOOKUP($A28,'Non-energy Multiplier'!$A$1:$AQ$44,COLUMN('Non-energy Multiplier'!O$1),0)</f>
        <v>0</v>
      </c>
      <c r="P28" s="133">
        <f>$C28*VLOOKUP($A28,'Non-energy Multiplier'!$A$1:$AQ$44,COLUMN('Non-energy Multiplier'!P$1),0)</f>
        <v>0</v>
      </c>
      <c r="Q28" s="133">
        <f>$C28*VLOOKUP($A28,'Non-energy Multiplier'!$A$1:$AQ$44,COLUMN('Non-energy Multiplier'!Q$1),0)</f>
        <v>0</v>
      </c>
      <c r="R28" s="133">
        <f>$C28*VLOOKUP($A28,'Non-energy Multiplier'!$A$1:$AQ$44,COLUMN('Non-energy Multiplier'!R$1),0)</f>
        <v>0</v>
      </c>
      <c r="S28" s="133">
        <f>$C28*VLOOKUP($A28,'Non-energy Multiplier'!$A$1:$AQ$44,COLUMN('Non-energy Multiplier'!S$1),0)</f>
        <v>0</v>
      </c>
      <c r="T28" s="133">
        <f>$C28*VLOOKUP($A28,'Non-energy Multiplier'!$A$1:$AQ$44,COLUMN('Non-energy Multiplier'!T$1),0)</f>
        <v>0</v>
      </c>
      <c r="U28" s="133">
        <f>$C28*VLOOKUP($A28,'Non-energy Multiplier'!$A$1:$AQ$44,COLUMN('Non-energy Multiplier'!U$1),0)</f>
        <v>0</v>
      </c>
      <c r="V28" s="133">
        <f>$C28*VLOOKUP($A28,'Non-energy Multiplier'!$A$1:$AQ$44,COLUMN('Non-energy Multiplier'!V$1),0)</f>
        <v>0</v>
      </c>
      <c r="W28" s="133">
        <f>$C28*VLOOKUP($A28,'Non-energy Multiplier'!$A$1:$AQ$44,COLUMN('Non-energy Multiplier'!W$1),0)</f>
        <v>0</v>
      </c>
      <c r="X28" s="133">
        <f>$C28*VLOOKUP($A28,'Non-energy Multiplier'!$A$1:$AQ$44,COLUMN('Non-energy Multiplier'!X$1),0)</f>
        <v>0</v>
      </c>
      <c r="Y28" s="133">
        <f>$C28*VLOOKUP($A28,'Non-energy Multiplier'!$A$1:$AQ$44,COLUMN('Non-energy Multiplier'!Y$1),0)</f>
        <v>0</v>
      </c>
      <c r="Z28" s="133">
        <f>$C28*VLOOKUP($A28,'Non-energy Multiplier'!$A$1:$AQ$44,COLUMN('Non-energy Multiplier'!Z$1),0)</f>
        <v>0</v>
      </c>
      <c r="AA28" s="133">
        <f>$C28*VLOOKUP($A28,'Non-energy Multiplier'!$A$1:$AQ$44,COLUMN('Non-energy Multiplier'!AA$1),0)</f>
        <v>0</v>
      </c>
      <c r="AB28" s="133">
        <f>$C28*VLOOKUP($A28,'Non-energy Multiplier'!$A$1:$AQ$44,COLUMN('Non-energy Multiplier'!AB$1),0)</f>
        <v>0</v>
      </c>
      <c r="AC28" s="133">
        <f>$C28*VLOOKUP($A28,'Non-energy Multiplier'!$A$1:$AQ$44,COLUMN('Non-energy Multiplier'!AC$1),0)</f>
        <v>0</v>
      </c>
      <c r="AD28" s="133">
        <f>$C28*VLOOKUP($A28,'Non-energy Multiplier'!$A$1:$AQ$44,COLUMN('Non-energy Multiplier'!AD$1),0)</f>
        <v>0</v>
      </c>
      <c r="AE28" s="133">
        <f>$C28*VLOOKUP($A28,'Non-energy Multiplier'!$A$1:$AQ$44,COLUMN('Non-energy Multiplier'!AE$1),0)</f>
        <v>0</v>
      </c>
      <c r="AF28" s="133">
        <f>$C28*VLOOKUP($A28,'Non-energy Multiplier'!$A$1:$AQ$44,COLUMN('Non-energy Multiplier'!AF$1),0)</f>
        <v>0</v>
      </c>
      <c r="AG28" s="133">
        <f>$C28*VLOOKUP($A28,'Non-energy Multiplier'!$A$1:$AQ$44,COLUMN('Non-energy Multiplier'!AG$1),0)</f>
        <v>0</v>
      </c>
      <c r="AH28" s="133">
        <f>$C28*VLOOKUP($A28,'Non-energy Multiplier'!$A$1:$AQ$44,COLUMN('Non-energy Multiplier'!AH$1),0)</f>
        <v>0</v>
      </c>
      <c r="AI28" s="133">
        <f>$C28*VLOOKUP($A28,'Non-energy Multiplier'!$A$1:$AQ$44,COLUMN('Non-energy Multiplier'!AI$1),0)</f>
        <v>0</v>
      </c>
      <c r="AJ28" s="133">
        <f>$C28*VLOOKUP($A28,'Non-energy Multiplier'!$A$1:$AQ$44,COLUMN('Non-energy Multiplier'!AJ$1),0)</f>
        <v>0</v>
      </c>
      <c r="AK28" s="133">
        <f>$C28*VLOOKUP($A28,'Non-energy Multiplier'!$A$1:$AQ$44,COLUMN('Non-energy Multiplier'!AK$1),0)</f>
        <v>0</v>
      </c>
      <c r="AL28" s="133">
        <f>$C28*VLOOKUP($A28,'Non-energy Multiplier'!$A$1:$AQ$44,COLUMN('Non-energy Multiplier'!AL$1),0)</f>
        <v>0</v>
      </c>
      <c r="AM28" s="133">
        <f>$C28*VLOOKUP($A28,'Non-energy Multiplier'!$A$1:$AQ$44,COLUMN('Non-energy Multiplier'!AM$1),0)</f>
        <v>0</v>
      </c>
      <c r="AN28" s="133">
        <f>$C28*VLOOKUP($A28,'Non-energy Multiplier'!$A$1:$AQ$44,COLUMN('Non-energy Multiplier'!AN$1),0)</f>
        <v>0</v>
      </c>
      <c r="AO28" s="133">
        <f>$C28*VLOOKUP($A28,'Non-energy Multiplier'!$A$1:$AQ$44,COLUMN('Non-energy Multiplier'!AO$1),0)</f>
        <v>0</v>
      </c>
      <c r="AP28" s="133">
        <f>$C28*VLOOKUP($A28,'Non-energy Multiplier'!$A$1:$AQ$44,COLUMN('Non-energy Multiplier'!AP$1),0)</f>
        <v>0</v>
      </c>
      <c r="AQ28" s="133">
        <f>$C28*VLOOKUP($A28,'Non-energy Multiplier'!$A$1:$AQ$44,COLUMN('Non-energy Multiplier'!AQ$1),0)</f>
        <v>0</v>
      </c>
      <c r="AR28" s="133" t="str">
        <f>VLOOKUP($A28,'Sector Match'!$A$1:$B$43,2,0)</f>
        <v>iron and steel 241</v>
      </c>
    </row>
    <row r="29" spans="1:44" x14ac:dyDescent="0.2">
      <c r="A29" s="12" t="s">
        <v>27</v>
      </c>
      <c r="B29" s="133">
        <f>'Non-energy Use 2019'!H142</f>
        <v>0</v>
      </c>
      <c r="C29" s="133">
        <f>'Non-energy Use 2020'!H141</f>
        <v>0</v>
      </c>
      <c r="D29" s="133">
        <f>$C29*VLOOKUP($A29,'Non-energy Multiplier'!$A$1:$AQ$44,COLUMN('Non-energy Multiplier'!D$1),0)</f>
        <v>0</v>
      </c>
      <c r="E29" s="133">
        <f>$C29*VLOOKUP($A29,'Non-energy Multiplier'!$A$1:$AQ$44,COLUMN('Non-energy Multiplier'!E$1),0)</f>
        <v>0</v>
      </c>
      <c r="F29" s="133">
        <f>$C29*VLOOKUP($A29,'Non-energy Multiplier'!$A$1:$AQ$44,COLUMN('Non-energy Multiplier'!F$1),0)</f>
        <v>0</v>
      </c>
      <c r="G29" s="133">
        <f>$C29*VLOOKUP($A29,'Non-energy Multiplier'!$A$1:$AQ$44,COLUMN('Non-energy Multiplier'!G$1),0)</f>
        <v>0</v>
      </c>
      <c r="H29" s="133">
        <f>$C29*VLOOKUP($A29,'Non-energy Multiplier'!$A$1:$AQ$44,COLUMN('Non-energy Multiplier'!H$1),0)</f>
        <v>0</v>
      </c>
      <c r="I29" s="133">
        <f>$C29*VLOOKUP($A29,'Non-energy Multiplier'!$A$1:$AQ$44,COLUMN('Non-energy Multiplier'!I$1),0)</f>
        <v>0</v>
      </c>
      <c r="J29" s="133">
        <f>$C29*VLOOKUP($A29,'Non-energy Multiplier'!$A$1:$AQ$44,COLUMN('Non-energy Multiplier'!J$1),0)</f>
        <v>0</v>
      </c>
      <c r="K29" s="133">
        <f>$C29*VLOOKUP($A29,'Non-energy Multiplier'!$A$1:$AQ$44,COLUMN('Non-energy Multiplier'!K$1),0)</f>
        <v>0</v>
      </c>
      <c r="L29" s="133">
        <f>$C29*VLOOKUP($A29,'Non-energy Multiplier'!$A$1:$AQ$44,COLUMN('Non-energy Multiplier'!L$1),0)</f>
        <v>0</v>
      </c>
      <c r="M29" s="133">
        <f>$C29*VLOOKUP($A29,'Non-energy Multiplier'!$A$1:$AQ$44,COLUMN('Non-energy Multiplier'!M$1),0)</f>
        <v>0</v>
      </c>
      <c r="N29" s="133">
        <f>$C29*VLOOKUP($A29,'Non-energy Multiplier'!$A$1:$AQ$44,COLUMN('Non-energy Multiplier'!N$1),0)</f>
        <v>0</v>
      </c>
      <c r="O29" s="133">
        <f>$C29*VLOOKUP($A29,'Non-energy Multiplier'!$A$1:$AQ$44,COLUMN('Non-energy Multiplier'!O$1),0)</f>
        <v>0</v>
      </c>
      <c r="P29" s="133">
        <f>$C29*VLOOKUP($A29,'Non-energy Multiplier'!$A$1:$AQ$44,COLUMN('Non-energy Multiplier'!P$1),0)</f>
        <v>0</v>
      </c>
      <c r="Q29" s="133">
        <f>$C29*VLOOKUP($A29,'Non-energy Multiplier'!$A$1:$AQ$44,COLUMN('Non-energy Multiplier'!Q$1),0)</f>
        <v>0</v>
      </c>
      <c r="R29" s="133">
        <f>$C29*VLOOKUP($A29,'Non-energy Multiplier'!$A$1:$AQ$44,COLUMN('Non-energy Multiplier'!R$1),0)</f>
        <v>0</v>
      </c>
      <c r="S29" s="133">
        <f>$C29*VLOOKUP($A29,'Non-energy Multiplier'!$A$1:$AQ$44,COLUMN('Non-energy Multiplier'!S$1),0)</f>
        <v>0</v>
      </c>
      <c r="T29" s="133">
        <f>$C29*VLOOKUP($A29,'Non-energy Multiplier'!$A$1:$AQ$44,COLUMN('Non-energy Multiplier'!T$1),0)</f>
        <v>0</v>
      </c>
      <c r="U29" s="133">
        <f>$C29*VLOOKUP($A29,'Non-energy Multiplier'!$A$1:$AQ$44,COLUMN('Non-energy Multiplier'!U$1),0)</f>
        <v>0</v>
      </c>
      <c r="V29" s="133">
        <f>$C29*VLOOKUP($A29,'Non-energy Multiplier'!$A$1:$AQ$44,COLUMN('Non-energy Multiplier'!V$1),0)</f>
        <v>0</v>
      </c>
      <c r="W29" s="133">
        <f>$C29*VLOOKUP($A29,'Non-energy Multiplier'!$A$1:$AQ$44,COLUMN('Non-energy Multiplier'!W$1),0)</f>
        <v>0</v>
      </c>
      <c r="X29" s="133">
        <f>$C29*VLOOKUP($A29,'Non-energy Multiplier'!$A$1:$AQ$44,COLUMN('Non-energy Multiplier'!X$1),0)</f>
        <v>0</v>
      </c>
      <c r="Y29" s="133">
        <f>$C29*VLOOKUP($A29,'Non-energy Multiplier'!$A$1:$AQ$44,COLUMN('Non-energy Multiplier'!Y$1),0)</f>
        <v>0</v>
      </c>
      <c r="Z29" s="133">
        <f>$C29*VLOOKUP($A29,'Non-energy Multiplier'!$A$1:$AQ$44,COLUMN('Non-energy Multiplier'!Z$1),0)</f>
        <v>0</v>
      </c>
      <c r="AA29" s="133">
        <f>$C29*VLOOKUP($A29,'Non-energy Multiplier'!$A$1:$AQ$44,COLUMN('Non-energy Multiplier'!AA$1),0)</f>
        <v>0</v>
      </c>
      <c r="AB29" s="133">
        <f>$C29*VLOOKUP($A29,'Non-energy Multiplier'!$A$1:$AQ$44,COLUMN('Non-energy Multiplier'!AB$1),0)</f>
        <v>0</v>
      </c>
      <c r="AC29" s="133">
        <f>$C29*VLOOKUP($A29,'Non-energy Multiplier'!$A$1:$AQ$44,COLUMN('Non-energy Multiplier'!AC$1),0)</f>
        <v>0</v>
      </c>
      <c r="AD29" s="133">
        <f>$C29*VLOOKUP($A29,'Non-energy Multiplier'!$A$1:$AQ$44,COLUMN('Non-energy Multiplier'!AD$1),0)</f>
        <v>0</v>
      </c>
      <c r="AE29" s="133">
        <f>$C29*VLOOKUP($A29,'Non-energy Multiplier'!$A$1:$AQ$44,COLUMN('Non-energy Multiplier'!AE$1),0)</f>
        <v>0</v>
      </c>
      <c r="AF29" s="133">
        <f>$C29*VLOOKUP($A29,'Non-energy Multiplier'!$A$1:$AQ$44,COLUMN('Non-energy Multiplier'!AF$1),0)</f>
        <v>0</v>
      </c>
      <c r="AG29" s="133">
        <f>$C29*VLOOKUP($A29,'Non-energy Multiplier'!$A$1:$AQ$44,COLUMN('Non-energy Multiplier'!AG$1),0)</f>
        <v>0</v>
      </c>
      <c r="AH29" s="133">
        <f>$C29*VLOOKUP($A29,'Non-energy Multiplier'!$A$1:$AQ$44,COLUMN('Non-energy Multiplier'!AH$1),0)</f>
        <v>0</v>
      </c>
      <c r="AI29" s="133">
        <f>$C29*VLOOKUP($A29,'Non-energy Multiplier'!$A$1:$AQ$44,COLUMN('Non-energy Multiplier'!AI$1),0)</f>
        <v>0</v>
      </c>
      <c r="AJ29" s="133">
        <f>$C29*VLOOKUP($A29,'Non-energy Multiplier'!$A$1:$AQ$44,COLUMN('Non-energy Multiplier'!AJ$1),0)</f>
        <v>0</v>
      </c>
      <c r="AK29" s="133">
        <f>$C29*VLOOKUP($A29,'Non-energy Multiplier'!$A$1:$AQ$44,COLUMN('Non-energy Multiplier'!AK$1),0)</f>
        <v>0</v>
      </c>
      <c r="AL29" s="133">
        <f>$C29*VLOOKUP($A29,'Non-energy Multiplier'!$A$1:$AQ$44,COLUMN('Non-energy Multiplier'!AL$1),0)</f>
        <v>0</v>
      </c>
      <c r="AM29" s="133">
        <f>$C29*VLOOKUP($A29,'Non-energy Multiplier'!$A$1:$AQ$44,COLUMN('Non-energy Multiplier'!AM$1),0)</f>
        <v>0</v>
      </c>
      <c r="AN29" s="133">
        <f>$C29*VLOOKUP($A29,'Non-energy Multiplier'!$A$1:$AQ$44,COLUMN('Non-energy Multiplier'!AN$1),0)</f>
        <v>0</v>
      </c>
      <c r="AO29" s="133">
        <f>$C29*VLOOKUP($A29,'Non-energy Multiplier'!$A$1:$AQ$44,COLUMN('Non-energy Multiplier'!AO$1),0)</f>
        <v>0</v>
      </c>
      <c r="AP29" s="133">
        <f>$C29*VLOOKUP($A29,'Non-energy Multiplier'!$A$1:$AQ$44,COLUMN('Non-energy Multiplier'!AP$1),0)</f>
        <v>0</v>
      </c>
      <c r="AQ29" s="133">
        <f>$C29*VLOOKUP($A29,'Non-energy Multiplier'!$A$1:$AQ$44,COLUMN('Non-energy Multiplier'!AQ$1),0)</f>
        <v>0</v>
      </c>
      <c r="AR29" s="133" t="str">
        <f>VLOOKUP($A29,'Sector Match'!$A$1:$B$43,2,0)</f>
        <v>other metals 242</v>
      </c>
    </row>
    <row r="30" spans="1:44" x14ac:dyDescent="0.2">
      <c r="A30" s="12" t="s">
        <v>28</v>
      </c>
      <c r="B30" s="133">
        <f>'Non-energy Use 2019'!H143</f>
        <v>0</v>
      </c>
      <c r="C30" s="133">
        <f>'Non-energy Use 2020'!H142</f>
        <v>0</v>
      </c>
      <c r="D30" s="133">
        <f>$C30*VLOOKUP($A30,'Non-energy Multiplier'!$A$1:$AQ$44,COLUMN('Non-energy Multiplier'!D$1),0)</f>
        <v>0</v>
      </c>
      <c r="E30" s="133">
        <f>$C30*VLOOKUP($A30,'Non-energy Multiplier'!$A$1:$AQ$44,COLUMN('Non-energy Multiplier'!E$1),0)</f>
        <v>0</v>
      </c>
      <c r="F30" s="133">
        <f>$C30*VLOOKUP($A30,'Non-energy Multiplier'!$A$1:$AQ$44,COLUMN('Non-energy Multiplier'!F$1),0)</f>
        <v>0</v>
      </c>
      <c r="G30" s="133">
        <f>$C30*VLOOKUP($A30,'Non-energy Multiplier'!$A$1:$AQ$44,COLUMN('Non-energy Multiplier'!G$1),0)</f>
        <v>0</v>
      </c>
      <c r="H30" s="133">
        <f>$C30*VLOOKUP($A30,'Non-energy Multiplier'!$A$1:$AQ$44,COLUMN('Non-energy Multiplier'!H$1),0)</f>
        <v>0</v>
      </c>
      <c r="I30" s="133">
        <f>$C30*VLOOKUP($A30,'Non-energy Multiplier'!$A$1:$AQ$44,COLUMN('Non-energy Multiplier'!I$1),0)</f>
        <v>0</v>
      </c>
      <c r="J30" s="133">
        <f>$C30*VLOOKUP($A30,'Non-energy Multiplier'!$A$1:$AQ$44,COLUMN('Non-energy Multiplier'!J$1),0)</f>
        <v>0</v>
      </c>
      <c r="K30" s="133">
        <f>$C30*VLOOKUP($A30,'Non-energy Multiplier'!$A$1:$AQ$44,COLUMN('Non-energy Multiplier'!K$1),0)</f>
        <v>0</v>
      </c>
      <c r="L30" s="133">
        <f>$C30*VLOOKUP($A30,'Non-energy Multiplier'!$A$1:$AQ$44,COLUMN('Non-energy Multiplier'!L$1),0)</f>
        <v>0</v>
      </c>
      <c r="M30" s="133">
        <f>$C30*VLOOKUP($A30,'Non-energy Multiplier'!$A$1:$AQ$44,COLUMN('Non-energy Multiplier'!M$1),0)</f>
        <v>0</v>
      </c>
      <c r="N30" s="133">
        <f>$C30*VLOOKUP($A30,'Non-energy Multiplier'!$A$1:$AQ$44,COLUMN('Non-energy Multiplier'!N$1),0)</f>
        <v>0</v>
      </c>
      <c r="O30" s="133">
        <f>$C30*VLOOKUP($A30,'Non-energy Multiplier'!$A$1:$AQ$44,COLUMN('Non-energy Multiplier'!O$1),0)</f>
        <v>0</v>
      </c>
      <c r="P30" s="133">
        <f>$C30*VLOOKUP($A30,'Non-energy Multiplier'!$A$1:$AQ$44,COLUMN('Non-energy Multiplier'!P$1),0)</f>
        <v>0</v>
      </c>
      <c r="Q30" s="133">
        <f>$C30*VLOOKUP($A30,'Non-energy Multiplier'!$A$1:$AQ$44,COLUMN('Non-energy Multiplier'!Q$1),0)</f>
        <v>0</v>
      </c>
      <c r="R30" s="133">
        <f>$C30*VLOOKUP($A30,'Non-energy Multiplier'!$A$1:$AQ$44,COLUMN('Non-energy Multiplier'!R$1),0)</f>
        <v>0</v>
      </c>
      <c r="S30" s="133">
        <f>$C30*VLOOKUP($A30,'Non-energy Multiplier'!$A$1:$AQ$44,COLUMN('Non-energy Multiplier'!S$1),0)</f>
        <v>0</v>
      </c>
      <c r="T30" s="133">
        <f>$C30*VLOOKUP($A30,'Non-energy Multiplier'!$A$1:$AQ$44,COLUMN('Non-energy Multiplier'!T$1),0)</f>
        <v>0</v>
      </c>
      <c r="U30" s="133">
        <f>$C30*VLOOKUP($A30,'Non-energy Multiplier'!$A$1:$AQ$44,COLUMN('Non-energy Multiplier'!U$1),0)</f>
        <v>0</v>
      </c>
      <c r="V30" s="133">
        <f>$C30*VLOOKUP($A30,'Non-energy Multiplier'!$A$1:$AQ$44,COLUMN('Non-energy Multiplier'!V$1),0)</f>
        <v>0</v>
      </c>
      <c r="W30" s="133">
        <f>$C30*VLOOKUP($A30,'Non-energy Multiplier'!$A$1:$AQ$44,COLUMN('Non-energy Multiplier'!W$1),0)</f>
        <v>0</v>
      </c>
      <c r="X30" s="133">
        <f>$C30*VLOOKUP($A30,'Non-energy Multiplier'!$A$1:$AQ$44,COLUMN('Non-energy Multiplier'!X$1),0)</f>
        <v>0</v>
      </c>
      <c r="Y30" s="133">
        <f>$C30*VLOOKUP($A30,'Non-energy Multiplier'!$A$1:$AQ$44,COLUMN('Non-energy Multiplier'!Y$1),0)</f>
        <v>0</v>
      </c>
      <c r="Z30" s="133">
        <f>$C30*VLOOKUP($A30,'Non-energy Multiplier'!$A$1:$AQ$44,COLUMN('Non-energy Multiplier'!Z$1),0)</f>
        <v>0</v>
      </c>
      <c r="AA30" s="133">
        <f>$C30*VLOOKUP($A30,'Non-energy Multiplier'!$A$1:$AQ$44,COLUMN('Non-energy Multiplier'!AA$1),0)</f>
        <v>0</v>
      </c>
      <c r="AB30" s="133">
        <f>$C30*VLOOKUP($A30,'Non-energy Multiplier'!$A$1:$AQ$44,COLUMN('Non-energy Multiplier'!AB$1),0)</f>
        <v>0</v>
      </c>
      <c r="AC30" s="133">
        <f>$C30*VLOOKUP($A30,'Non-energy Multiplier'!$A$1:$AQ$44,COLUMN('Non-energy Multiplier'!AC$1),0)</f>
        <v>0</v>
      </c>
      <c r="AD30" s="133">
        <f>$C30*VLOOKUP($A30,'Non-energy Multiplier'!$A$1:$AQ$44,COLUMN('Non-energy Multiplier'!AD$1),0)</f>
        <v>0</v>
      </c>
      <c r="AE30" s="133">
        <f>$C30*VLOOKUP($A30,'Non-energy Multiplier'!$A$1:$AQ$44,COLUMN('Non-energy Multiplier'!AE$1),0)</f>
        <v>0</v>
      </c>
      <c r="AF30" s="133">
        <f>$C30*VLOOKUP($A30,'Non-energy Multiplier'!$A$1:$AQ$44,COLUMN('Non-energy Multiplier'!AF$1),0)</f>
        <v>0</v>
      </c>
      <c r="AG30" s="133">
        <f>$C30*VLOOKUP($A30,'Non-energy Multiplier'!$A$1:$AQ$44,COLUMN('Non-energy Multiplier'!AG$1),0)</f>
        <v>0</v>
      </c>
      <c r="AH30" s="133">
        <f>$C30*VLOOKUP($A30,'Non-energy Multiplier'!$A$1:$AQ$44,COLUMN('Non-energy Multiplier'!AH$1),0)</f>
        <v>0</v>
      </c>
      <c r="AI30" s="133">
        <f>$C30*VLOOKUP($A30,'Non-energy Multiplier'!$A$1:$AQ$44,COLUMN('Non-energy Multiplier'!AI$1),0)</f>
        <v>0</v>
      </c>
      <c r="AJ30" s="133">
        <f>$C30*VLOOKUP($A30,'Non-energy Multiplier'!$A$1:$AQ$44,COLUMN('Non-energy Multiplier'!AJ$1),0)</f>
        <v>0</v>
      </c>
      <c r="AK30" s="133">
        <f>$C30*VLOOKUP($A30,'Non-energy Multiplier'!$A$1:$AQ$44,COLUMN('Non-energy Multiplier'!AK$1),0)</f>
        <v>0</v>
      </c>
      <c r="AL30" s="133">
        <f>$C30*VLOOKUP($A30,'Non-energy Multiplier'!$A$1:$AQ$44,COLUMN('Non-energy Multiplier'!AL$1),0)</f>
        <v>0</v>
      </c>
      <c r="AM30" s="133">
        <f>$C30*VLOOKUP($A30,'Non-energy Multiplier'!$A$1:$AQ$44,COLUMN('Non-energy Multiplier'!AM$1),0)</f>
        <v>0</v>
      </c>
      <c r="AN30" s="133">
        <f>$C30*VLOOKUP($A30,'Non-energy Multiplier'!$A$1:$AQ$44,COLUMN('Non-energy Multiplier'!AN$1),0)</f>
        <v>0</v>
      </c>
      <c r="AO30" s="133">
        <f>$C30*VLOOKUP($A30,'Non-energy Multiplier'!$A$1:$AQ$44,COLUMN('Non-energy Multiplier'!AO$1),0)</f>
        <v>0</v>
      </c>
      <c r="AP30" s="133">
        <f>$C30*VLOOKUP($A30,'Non-energy Multiplier'!$A$1:$AQ$44,COLUMN('Non-energy Multiplier'!AP$1),0)</f>
        <v>0</v>
      </c>
      <c r="AQ30" s="133">
        <f>$C30*VLOOKUP($A30,'Non-energy Multiplier'!$A$1:$AQ$44,COLUMN('Non-energy Multiplier'!AQ$1),0)</f>
        <v>0</v>
      </c>
      <c r="AR30" s="133" t="str">
        <f>VLOOKUP($A30,'Sector Match'!$A$1:$B$43,2,0)</f>
        <v>metal products except machinery and vehicles 25</v>
      </c>
    </row>
    <row r="31" spans="1:44" x14ac:dyDescent="0.2">
      <c r="A31" s="12" t="s">
        <v>29</v>
      </c>
      <c r="B31" s="133">
        <f>'Non-energy Use 2019'!H144</f>
        <v>0</v>
      </c>
      <c r="C31" s="133">
        <f>'Non-energy Use 2020'!H143</f>
        <v>0</v>
      </c>
      <c r="D31" s="133">
        <f>$C31*VLOOKUP($A31,'Non-energy Multiplier'!$A$1:$AQ$44,COLUMN('Non-energy Multiplier'!D$1),0)</f>
        <v>0</v>
      </c>
      <c r="E31" s="133">
        <f>$C31*VLOOKUP($A31,'Non-energy Multiplier'!$A$1:$AQ$44,COLUMN('Non-energy Multiplier'!E$1),0)</f>
        <v>0</v>
      </c>
      <c r="F31" s="133">
        <f>$C31*VLOOKUP($A31,'Non-energy Multiplier'!$A$1:$AQ$44,COLUMN('Non-energy Multiplier'!F$1),0)</f>
        <v>0</v>
      </c>
      <c r="G31" s="133">
        <f>$C31*VLOOKUP($A31,'Non-energy Multiplier'!$A$1:$AQ$44,COLUMN('Non-energy Multiplier'!G$1),0)</f>
        <v>0</v>
      </c>
      <c r="H31" s="133">
        <f>$C31*VLOOKUP($A31,'Non-energy Multiplier'!$A$1:$AQ$44,COLUMN('Non-energy Multiplier'!H$1),0)</f>
        <v>0</v>
      </c>
      <c r="I31" s="133">
        <f>$C31*VLOOKUP($A31,'Non-energy Multiplier'!$A$1:$AQ$44,COLUMN('Non-energy Multiplier'!I$1),0)</f>
        <v>0</v>
      </c>
      <c r="J31" s="133">
        <f>$C31*VLOOKUP($A31,'Non-energy Multiplier'!$A$1:$AQ$44,COLUMN('Non-energy Multiplier'!J$1),0)</f>
        <v>0</v>
      </c>
      <c r="K31" s="133">
        <f>$C31*VLOOKUP($A31,'Non-energy Multiplier'!$A$1:$AQ$44,COLUMN('Non-energy Multiplier'!K$1),0)</f>
        <v>0</v>
      </c>
      <c r="L31" s="133">
        <f>$C31*VLOOKUP($A31,'Non-energy Multiplier'!$A$1:$AQ$44,COLUMN('Non-energy Multiplier'!L$1),0)</f>
        <v>0</v>
      </c>
      <c r="M31" s="133">
        <f>$C31*VLOOKUP($A31,'Non-energy Multiplier'!$A$1:$AQ$44,COLUMN('Non-energy Multiplier'!M$1),0)</f>
        <v>0</v>
      </c>
      <c r="N31" s="133">
        <f>$C31*VLOOKUP($A31,'Non-energy Multiplier'!$A$1:$AQ$44,COLUMN('Non-energy Multiplier'!N$1),0)</f>
        <v>0</v>
      </c>
      <c r="O31" s="133">
        <f>$C31*VLOOKUP($A31,'Non-energy Multiplier'!$A$1:$AQ$44,COLUMN('Non-energy Multiplier'!O$1),0)</f>
        <v>0</v>
      </c>
      <c r="P31" s="133">
        <f>$C31*VLOOKUP($A31,'Non-energy Multiplier'!$A$1:$AQ$44,COLUMN('Non-energy Multiplier'!P$1),0)</f>
        <v>0</v>
      </c>
      <c r="Q31" s="133">
        <f>$C31*VLOOKUP($A31,'Non-energy Multiplier'!$A$1:$AQ$44,COLUMN('Non-energy Multiplier'!Q$1),0)</f>
        <v>0</v>
      </c>
      <c r="R31" s="133">
        <f>$C31*VLOOKUP($A31,'Non-energy Multiplier'!$A$1:$AQ$44,COLUMN('Non-energy Multiplier'!R$1),0)</f>
        <v>0</v>
      </c>
      <c r="S31" s="133">
        <f>$C31*VLOOKUP($A31,'Non-energy Multiplier'!$A$1:$AQ$44,COLUMN('Non-energy Multiplier'!S$1),0)</f>
        <v>0</v>
      </c>
      <c r="T31" s="133">
        <f>$C31*VLOOKUP($A31,'Non-energy Multiplier'!$A$1:$AQ$44,COLUMN('Non-energy Multiplier'!T$1),0)</f>
        <v>0</v>
      </c>
      <c r="U31" s="133">
        <f>$C31*VLOOKUP($A31,'Non-energy Multiplier'!$A$1:$AQ$44,COLUMN('Non-energy Multiplier'!U$1),0)</f>
        <v>0</v>
      </c>
      <c r="V31" s="133">
        <f>$C31*VLOOKUP($A31,'Non-energy Multiplier'!$A$1:$AQ$44,COLUMN('Non-energy Multiplier'!V$1),0)</f>
        <v>0</v>
      </c>
      <c r="W31" s="133">
        <f>$C31*VLOOKUP($A31,'Non-energy Multiplier'!$A$1:$AQ$44,COLUMN('Non-energy Multiplier'!W$1),0)</f>
        <v>0</v>
      </c>
      <c r="X31" s="133">
        <f>$C31*VLOOKUP($A31,'Non-energy Multiplier'!$A$1:$AQ$44,COLUMN('Non-energy Multiplier'!X$1),0)</f>
        <v>0</v>
      </c>
      <c r="Y31" s="133">
        <f>$C31*VLOOKUP($A31,'Non-energy Multiplier'!$A$1:$AQ$44,COLUMN('Non-energy Multiplier'!Y$1),0)</f>
        <v>0</v>
      </c>
      <c r="Z31" s="133">
        <f>$C31*VLOOKUP($A31,'Non-energy Multiplier'!$A$1:$AQ$44,COLUMN('Non-energy Multiplier'!Z$1),0)</f>
        <v>0</v>
      </c>
      <c r="AA31" s="133">
        <f>$C31*VLOOKUP($A31,'Non-energy Multiplier'!$A$1:$AQ$44,COLUMN('Non-energy Multiplier'!AA$1),0)</f>
        <v>0</v>
      </c>
      <c r="AB31" s="133">
        <f>$C31*VLOOKUP($A31,'Non-energy Multiplier'!$A$1:$AQ$44,COLUMN('Non-energy Multiplier'!AB$1),0)</f>
        <v>0</v>
      </c>
      <c r="AC31" s="133">
        <f>$C31*VLOOKUP($A31,'Non-energy Multiplier'!$A$1:$AQ$44,COLUMN('Non-energy Multiplier'!AC$1),0)</f>
        <v>0</v>
      </c>
      <c r="AD31" s="133">
        <f>$C31*VLOOKUP($A31,'Non-energy Multiplier'!$A$1:$AQ$44,COLUMN('Non-energy Multiplier'!AD$1),0)</f>
        <v>0</v>
      </c>
      <c r="AE31" s="133">
        <f>$C31*VLOOKUP($A31,'Non-energy Multiplier'!$A$1:$AQ$44,COLUMN('Non-energy Multiplier'!AE$1),0)</f>
        <v>0</v>
      </c>
      <c r="AF31" s="133">
        <f>$C31*VLOOKUP($A31,'Non-energy Multiplier'!$A$1:$AQ$44,COLUMN('Non-energy Multiplier'!AF$1),0)</f>
        <v>0</v>
      </c>
      <c r="AG31" s="133">
        <f>$C31*VLOOKUP($A31,'Non-energy Multiplier'!$A$1:$AQ$44,COLUMN('Non-energy Multiplier'!AG$1),0)</f>
        <v>0</v>
      </c>
      <c r="AH31" s="133">
        <f>$C31*VLOOKUP($A31,'Non-energy Multiplier'!$A$1:$AQ$44,COLUMN('Non-energy Multiplier'!AH$1),0)</f>
        <v>0</v>
      </c>
      <c r="AI31" s="133">
        <f>$C31*VLOOKUP($A31,'Non-energy Multiplier'!$A$1:$AQ$44,COLUMN('Non-energy Multiplier'!AI$1),0)</f>
        <v>0</v>
      </c>
      <c r="AJ31" s="133">
        <f>$C31*VLOOKUP($A31,'Non-energy Multiplier'!$A$1:$AQ$44,COLUMN('Non-energy Multiplier'!AJ$1),0)</f>
        <v>0</v>
      </c>
      <c r="AK31" s="133">
        <f>$C31*VLOOKUP($A31,'Non-energy Multiplier'!$A$1:$AQ$44,COLUMN('Non-energy Multiplier'!AK$1),0)</f>
        <v>0</v>
      </c>
      <c r="AL31" s="133">
        <f>$C31*VLOOKUP($A31,'Non-energy Multiplier'!$A$1:$AQ$44,COLUMN('Non-energy Multiplier'!AL$1),0)</f>
        <v>0</v>
      </c>
      <c r="AM31" s="133">
        <f>$C31*VLOOKUP($A31,'Non-energy Multiplier'!$A$1:$AQ$44,COLUMN('Non-energy Multiplier'!AM$1),0)</f>
        <v>0</v>
      </c>
      <c r="AN31" s="133">
        <f>$C31*VLOOKUP($A31,'Non-energy Multiplier'!$A$1:$AQ$44,COLUMN('Non-energy Multiplier'!AN$1),0)</f>
        <v>0</v>
      </c>
      <c r="AO31" s="133">
        <f>$C31*VLOOKUP($A31,'Non-energy Multiplier'!$A$1:$AQ$44,COLUMN('Non-energy Multiplier'!AO$1),0)</f>
        <v>0</v>
      </c>
      <c r="AP31" s="133">
        <f>$C31*VLOOKUP($A31,'Non-energy Multiplier'!$A$1:$AQ$44,COLUMN('Non-energy Multiplier'!AP$1),0)</f>
        <v>0</v>
      </c>
      <c r="AQ31" s="133">
        <f>$C31*VLOOKUP($A31,'Non-energy Multiplier'!$A$1:$AQ$44,COLUMN('Non-energy Multiplier'!AQ$1),0)</f>
        <v>0</v>
      </c>
      <c r="AR31" s="133" t="str">
        <f>VLOOKUP($A31,'Sector Match'!$A$1:$B$43,2,0)</f>
        <v>other manufacturing 31T33</v>
      </c>
    </row>
    <row r="32" spans="1:44" x14ac:dyDescent="0.2">
      <c r="A32" s="12" t="s">
        <v>30</v>
      </c>
      <c r="B32" s="133">
        <f>'Non-energy Use 2019'!H145</f>
        <v>0</v>
      </c>
      <c r="C32" s="133">
        <f>'Non-energy Use 2020'!H144</f>
        <v>0</v>
      </c>
      <c r="D32" s="133">
        <f>$C32*VLOOKUP($A32,'Non-energy Multiplier'!$A$1:$AQ$44,COLUMN('Non-energy Multiplier'!D$1),0)</f>
        <v>0</v>
      </c>
      <c r="E32" s="133">
        <f>$C32*VLOOKUP($A32,'Non-energy Multiplier'!$A$1:$AQ$44,COLUMN('Non-energy Multiplier'!E$1),0)</f>
        <v>0</v>
      </c>
      <c r="F32" s="133">
        <f>$C32*VLOOKUP($A32,'Non-energy Multiplier'!$A$1:$AQ$44,COLUMN('Non-energy Multiplier'!F$1),0)</f>
        <v>0</v>
      </c>
      <c r="G32" s="133">
        <f>$C32*VLOOKUP($A32,'Non-energy Multiplier'!$A$1:$AQ$44,COLUMN('Non-energy Multiplier'!G$1),0)</f>
        <v>0</v>
      </c>
      <c r="H32" s="133">
        <f>$C32*VLOOKUP($A32,'Non-energy Multiplier'!$A$1:$AQ$44,COLUMN('Non-energy Multiplier'!H$1),0)</f>
        <v>0</v>
      </c>
      <c r="I32" s="133">
        <f>$C32*VLOOKUP($A32,'Non-energy Multiplier'!$A$1:$AQ$44,COLUMN('Non-energy Multiplier'!I$1),0)</f>
        <v>0</v>
      </c>
      <c r="J32" s="133">
        <f>$C32*VLOOKUP($A32,'Non-energy Multiplier'!$A$1:$AQ$44,COLUMN('Non-energy Multiplier'!J$1),0)</f>
        <v>0</v>
      </c>
      <c r="K32" s="133">
        <f>$C32*VLOOKUP($A32,'Non-energy Multiplier'!$A$1:$AQ$44,COLUMN('Non-energy Multiplier'!K$1),0)</f>
        <v>0</v>
      </c>
      <c r="L32" s="133">
        <f>$C32*VLOOKUP($A32,'Non-energy Multiplier'!$A$1:$AQ$44,COLUMN('Non-energy Multiplier'!L$1),0)</f>
        <v>0</v>
      </c>
      <c r="M32" s="133">
        <f>$C32*VLOOKUP($A32,'Non-energy Multiplier'!$A$1:$AQ$44,COLUMN('Non-energy Multiplier'!M$1),0)</f>
        <v>0</v>
      </c>
      <c r="N32" s="133">
        <f>$C32*VLOOKUP($A32,'Non-energy Multiplier'!$A$1:$AQ$44,COLUMN('Non-energy Multiplier'!N$1),0)</f>
        <v>0</v>
      </c>
      <c r="O32" s="133">
        <f>$C32*VLOOKUP($A32,'Non-energy Multiplier'!$A$1:$AQ$44,COLUMN('Non-energy Multiplier'!O$1),0)</f>
        <v>0</v>
      </c>
      <c r="P32" s="133">
        <f>$C32*VLOOKUP($A32,'Non-energy Multiplier'!$A$1:$AQ$44,COLUMN('Non-energy Multiplier'!P$1),0)</f>
        <v>0</v>
      </c>
      <c r="Q32" s="133">
        <f>$C32*VLOOKUP($A32,'Non-energy Multiplier'!$A$1:$AQ$44,COLUMN('Non-energy Multiplier'!Q$1),0)</f>
        <v>0</v>
      </c>
      <c r="R32" s="133">
        <f>$C32*VLOOKUP($A32,'Non-energy Multiplier'!$A$1:$AQ$44,COLUMN('Non-energy Multiplier'!R$1),0)</f>
        <v>0</v>
      </c>
      <c r="S32" s="133">
        <f>$C32*VLOOKUP($A32,'Non-energy Multiplier'!$A$1:$AQ$44,COLUMN('Non-energy Multiplier'!S$1),0)</f>
        <v>0</v>
      </c>
      <c r="T32" s="133">
        <f>$C32*VLOOKUP($A32,'Non-energy Multiplier'!$A$1:$AQ$44,COLUMN('Non-energy Multiplier'!T$1),0)</f>
        <v>0</v>
      </c>
      <c r="U32" s="133">
        <f>$C32*VLOOKUP($A32,'Non-energy Multiplier'!$A$1:$AQ$44,COLUMN('Non-energy Multiplier'!U$1),0)</f>
        <v>0</v>
      </c>
      <c r="V32" s="133">
        <f>$C32*VLOOKUP($A32,'Non-energy Multiplier'!$A$1:$AQ$44,COLUMN('Non-energy Multiplier'!V$1),0)</f>
        <v>0</v>
      </c>
      <c r="W32" s="133">
        <f>$C32*VLOOKUP($A32,'Non-energy Multiplier'!$A$1:$AQ$44,COLUMN('Non-energy Multiplier'!W$1),0)</f>
        <v>0</v>
      </c>
      <c r="X32" s="133">
        <f>$C32*VLOOKUP($A32,'Non-energy Multiplier'!$A$1:$AQ$44,COLUMN('Non-energy Multiplier'!X$1),0)</f>
        <v>0</v>
      </c>
      <c r="Y32" s="133">
        <f>$C32*VLOOKUP($A32,'Non-energy Multiplier'!$A$1:$AQ$44,COLUMN('Non-energy Multiplier'!Y$1),0)</f>
        <v>0</v>
      </c>
      <c r="Z32" s="133">
        <f>$C32*VLOOKUP($A32,'Non-energy Multiplier'!$A$1:$AQ$44,COLUMN('Non-energy Multiplier'!Z$1),0)</f>
        <v>0</v>
      </c>
      <c r="AA32" s="133">
        <f>$C32*VLOOKUP($A32,'Non-energy Multiplier'!$A$1:$AQ$44,COLUMN('Non-energy Multiplier'!AA$1),0)</f>
        <v>0</v>
      </c>
      <c r="AB32" s="133">
        <f>$C32*VLOOKUP($A32,'Non-energy Multiplier'!$A$1:$AQ$44,COLUMN('Non-energy Multiplier'!AB$1),0)</f>
        <v>0</v>
      </c>
      <c r="AC32" s="133">
        <f>$C32*VLOOKUP($A32,'Non-energy Multiplier'!$A$1:$AQ$44,COLUMN('Non-energy Multiplier'!AC$1),0)</f>
        <v>0</v>
      </c>
      <c r="AD32" s="133">
        <f>$C32*VLOOKUP($A32,'Non-energy Multiplier'!$A$1:$AQ$44,COLUMN('Non-energy Multiplier'!AD$1),0)</f>
        <v>0</v>
      </c>
      <c r="AE32" s="133">
        <f>$C32*VLOOKUP($A32,'Non-energy Multiplier'!$A$1:$AQ$44,COLUMN('Non-energy Multiplier'!AE$1),0)</f>
        <v>0</v>
      </c>
      <c r="AF32" s="133">
        <f>$C32*VLOOKUP($A32,'Non-energy Multiplier'!$A$1:$AQ$44,COLUMN('Non-energy Multiplier'!AF$1),0)</f>
        <v>0</v>
      </c>
      <c r="AG32" s="133">
        <f>$C32*VLOOKUP($A32,'Non-energy Multiplier'!$A$1:$AQ$44,COLUMN('Non-energy Multiplier'!AG$1),0)</f>
        <v>0</v>
      </c>
      <c r="AH32" s="133">
        <f>$C32*VLOOKUP($A32,'Non-energy Multiplier'!$A$1:$AQ$44,COLUMN('Non-energy Multiplier'!AH$1),0)</f>
        <v>0</v>
      </c>
      <c r="AI32" s="133">
        <f>$C32*VLOOKUP($A32,'Non-energy Multiplier'!$A$1:$AQ$44,COLUMN('Non-energy Multiplier'!AI$1),0)</f>
        <v>0</v>
      </c>
      <c r="AJ32" s="133">
        <f>$C32*VLOOKUP($A32,'Non-energy Multiplier'!$A$1:$AQ$44,COLUMN('Non-energy Multiplier'!AJ$1),0)</f>
        <v>0</v>
      </c>
      <c r="AK32" s="133">
        <f>$C32*VLOOKUP($A32,'Non-energy Multiplier'!$A$1:$AQ$44,COLUMN('Non-energy Multiplier'!AK$1),0)</f>
        <v>0</v>
      </c>
      <c r="AL32" s="133">
        <f>$C32*VLOOKUP($A32,'Non-energy Multiplier'!$A$1:$AQ$44,COLUMN('Non-energy Multiplier'!AL$1),0)</f>
        <v>0</v>
      </c>
      <c r="AM32" s="133">
        <f>$C32*VLOOKUP($A32,'Non-energy Multiplier'!$A$1:$AQ$44,COLUMN('Non-energy Multiplier'!AM$1),0)</f>
        <v>0</v>
      </c>
      <c r="AN32" s="133">
        <f>$C32*VLOOKUP($A32,'Non-energy Multiplier'!$A$1:$AQ$44,COLUMN('Non-energy Multiplier'!AN$1),0)</f>
        <v>0</v>
      </c>
      <c r="AO32" s="133">
        <f>$C32*VLOOKUP($A32,'Non-energy Multiplier'!$A$1:$AQ$44,COLUMN('Non-energy Multiplier'!AO$1),0)</f>
        <v>0</v>
      </c>
      <c r="AP32" s="133">
        <f>$C32*VLOOKUP($A32,'Non-energy Multiplier'!$A$1:$AQ$44,COLUMN('Non-energy Multiplier'!AP$1),0)</f>
        <v>0</v>
      </c>
      <c r="AQ32" s="133">
        <f>$C32*VLOOKUP($A32,'Non-energy Multiplier'!$A$1:$AQ$44,COLUMN('Non-energy Multiplier'!AQ$1),0)</f>
        <v>0</v>
      </c>
      <c r="AR32" s="133" t="str">
        <f>VLOOKUP($A32,'Sector Match'!$A$1:$B$43,2,0)</f>
        <v>glass and glass products 231</v>
      </c>
    </row>
    <row r="33" spans="1:44" x14ac:dyDescent="0.2">
      <c r="A33" s="12" t="s">
        <v>31</v>
      </c>
      <c r="B33" s="133">
        <f>'Non-energy Use 2019'!H146</f>
        <v>0</v>
      </c>
      <c r="C33" s="133">
        <f>'Non-energy Use 2020'!H145</f>
        <v>0</v>
      </c>
      <c r="D33" s="133">
        <f>$C33*VLOOKUP($A33,'Non-energy Multiplier'!$A$1:$AQ$44,COLUMN('Non-energy Multiplier'!D$1),0)</f>
        <v>0</v>
      </c>
      <c r="E33" s="133">
        <f>$C33*VLOOKUP($A33,'Non-energy Multiplier'!$A$1:$AQ$44,COLUMN('Non-energy Multiplier'!E$1),0)</f>
        <v>0</v>
      </c>
      <c r="F33" s="133">
        <f>$C33*VLOOKUP($A33,'Non-energy Multiplier'!$A$1:$AQ$44,COLUMN('Non-energy Multiplier'!F$1),0)</f>
        <v>0</v>
      </c>
      <c r="G33" s="133">
        <f>$C33*VLOOKUP($A33,'Non-energy Multiplier'!$A$1:$AQ$44,COLUMN('Non-energy Multiplier'!G$1),0)</f>
        <v>0</v>
      </c>
      <c r="H33" s="133">
        <f>$C33*VLOOKUP($A33,'Non-energy Multiplier'!$A$1:$AQ$44,COLUMN('Non-energy Multiplier'!H$1),0)</f>
        <v>0</v>
      </c>
      <c r="I33" s="133">
        <f>$C33*VLOOKUP($A33,'Non-energy Multiplier'!$A$1:$AQ$44,COLUMN('Non-energy Multiplier'!I$1),0)</f>
        <v>0</v>
      </c>
      <c r="J33" s="133">
        <f>$C33*VLOOKUP($A33,'Non-energy Multiplier'!$A$1:$AQ$44,COLUMN('Non-energy Multiplier'!J$1),0)</f>
        <v>0</v>
      </c>
      <c r="K33" s="133">
        <f>$C33*VLOOKUP($A33,'Non-energy Multiplier'!$A$1:$AQ$44,COLUMN('Non-energy Multiplier'!K$1),0)</f>
        <v>0</v>
      </c>
      <c r="L33" s="133">
        <f>$C33*VLOOKUP($A33,'Non-energy Multiplier'!$A$1:$AQ$44,COLUMN('Non-energy Multiplier'!L$1),0)</f>
        <v>0</v>
      </c>
      <c r="M33" s="133">
        <f>$C33*VLOOKUP($A33,'Non-energy Multiplier'!$A$1:$AQ$44,COLUMN('Non-energy Multiplier'!M$1),0)</f>
        <v>0</v>
      </c>
      <c r="N33" s="133">
        <f>$C33*VLOOKUP($A33,'Non-energy Multiplier'!$A$1:$AQ$44,COLUMN('Non-energy Multiplier'!N$1),0)</f>
        <v>0</v>
      </c>
      <c r="O33" s="133">
        <f>$C33*VLOOKUP($A33,'Non-energy Multiplier'!$A$1:$AQ$44,COLUMN('Non-energy Multiplier'!O$1),0)</f>
        <v>0</v>
      </c>
      <c r="P33" s="133">
        <f>$C33*VLOOKUP($A33,'Non-energy Multiplier'!$A$1:$AQ$44,COLUMN('Non-energy Multiplier'!P$1),0)</f>
        <v>0</v>
      </c>
      <c r="Q33" s="133">
        <f>$C33*VLOOKUP($A33,'Non-energy Multiplier'!$A$1:$AQ$44,COLUMN('Non-energy Multiplier'!Q$1),0)</f>
        <v>0</v>
      </c>
      <c r="R33" s="133">
        <f>$C33*VLOOKUP($A33,'Non-energy Multiplier'!$A$1:$AQ$44,COLUMN('Non-energy Multiplier'!R$1),0)</f>
        <v>0</v>
      </c>
      <c r="S33" s="133">
        <f>$C33*VLOOKUP($A33,'Non-energy Multiplier'!$A$1:$AQ$44,COLUMN('Non-energy Multiplier'!S$1),0)</f>
        <v>0</v>
      </c>
      <c r="T33" s="133">
        <f>$C33*VLOOKUP($A33,'Non-energy Multiplier'!$A$1:$AQ$44,COLUMN('Non-energy Multiplier'!T$1),0)</f>
        <v>0</v>
      </c>
      <c r="U33" s="133">
        <f>$C33*VLOOKUP($A33,'Non-energy Multiplier'!$A$1:$AQ$44,COLUMN('Non-energy Multiplier'!U$1),0)</f>
        <v>0</v>
      </c>
      <c r="V33" s="133">
        <f>$C33*VLOOKUP($A33,'Non-energy Multiplier'!$A$1:$AQ$44,COLUMN('Non-energy Multiplier'!V$1),0)</f>
        <v>0</v>
      </c>
      <c r="W33" s="133">
        <f>$C33*VLOOKUP($A33,'Non-energy Multiplier'!$A$1:$AQ$44,COLUMN('Non-energy Multiplier'!W$1),0)</f>
        <v>0</v>
      </c>
      <c r="X33" s="133">
        <f>$C33*VLOOKUP($A33,'Non-energy Multiplier'!$A$1:$AQ$44,COLUMN('Non-energy Multiplier'!X$1),0)</f>
        <v>0</v>
      </c>
      <c r="Y33" s="133">
        <f>$C33*VLOOKUP($A33,'Non-energy Multiplier'!$A$1:$AQ$44,COLUMN('Non-energy Multiplier'!Y$1),0)</f>
        <v>0</v>
      </c>
      <c r="Z33" s="133">
        <f>$C33*VLOOKUP($A33,'Non-energy Multiplier'!$A$1:$AQ$44,COLUMN('Non-energy Multiplier'!Z$1),0)</f>
        <v>0</v>
      </c>
      <c r="AA33" s="133">
        <f>$C33*VLOOKUP($A33,'Non-energy Multiplier'!$A$1:$AQ$44,COLUMN('Non-energy Multiplier'!AA$1),0)</f>
        <v>0</v>
      </c>
      <c r="AB33" s="133">
        <f>$C33*VLOOKUP($A33,'Non-energy Multiplier'!$A$1:$AQ$44,COLUMN('Non-energy Multiplier'!AB$1),0)</f>
        <v>0</v>
      </c>
      <c r="AC33" s="133">
        <f>$C33*VLOOKUP($A33,'Non-energy Multiplier'!$A$1:$AQ$44,COLUMN('Non-energy Multiplier'!AC$1),0)</f>
        <v>0</v>
      </c>
      <c r="AD33" s="133">
        <f>$C33*VLOOKUP($A33,'Non-energy Multiplier'!$A$1:$AQ$44,COLUMN('Non-energy Multiplier'!AD$1),0)</f>
        <v>0</v>
      </c>
      <c r="AE33" s="133">
        <f>$C33*VLOOKUP($A33,'Non-energy Multiplier'!$A$1:$AQ$44,COLUMN('Non-energy Multiplier'!AE$1),0)</f>
        <v>0</v>
      </c>
      <c r="AF33" s="133">
        <f>$C33*VLOOKUP($A33,'Non-energy Multiplier'!$A$1:$AQ$44,COLUMN('Non-energy Multiplier'!AF$1),0)</f>
        <v>0</v>
      </c>
      <c r="AG33" s="133">
        <f>$C33*VLOOKUP($A33,'Non-energy Multiplier'!$A$1:$AQ$44,COLUMN('Non-energy Multiplier'!AG$1),0)</f>
        <v>0</v>
      </c>
      <c r="AH33" s="133">
        <f>$C33*VLOOKUP($A33,'Non-energy Multiplier'!$A$1:$AQ$44,COLUMN('Non-energy Multiplier'!AH$1),0)</f>
        <v>0</v>
      </c>
      <c r="AI33" s="133">
        <f>$C33*VLOOKUP($A33,'Non-energy Multiplier'!$A$1:$AQ$44,COLUMN('Non-energy Multiplier'!AI$1),0)</f>
        <v>0</v>
      </c>
      <c r="AJ33" s="133">
        <f>$C33*VLOOKUP($A33,'Non-energy Multiplier'!$A$1:$AQ$44,COLUMN('Non-energy Multiplier'!AJ$1),0)</f>
        <v>0</v>
      </c>
      <c r="AK33" s="133">
        <f>$C33*VLOOKUP($A33,'Non-energy Multiplier'!$A$1:$AQ$44,COLUMN('Non-energy Multiplier'!AK$1),0)</f>
        <v>0</v>
      </c>
      <c r="AL33" s="133">
        <f>$C33*VLOOKUP($A33,'Non-energy Multiplier'!$A$1:$AQ$44,COLUMN('Non-energy Multiplier'!AL$1),0)</f>
        <v>0</v>
      </c>
      <c r="AM33" s="133">
        <f>$C33*VLOOKUP($A33,'Non-energy Multiplier'!$A$1:$AQ$44,COLUMN('Non-energy Multiplier'!AM$1),0)</f>
        <v>0</v>
      </c>
      <c r="AN33" s="133">
        <f>$C33*VLOOKUP($A33,'Non-energy Multiplier'!$A$1:$AQ$44,COLUMN('Non-energy Multiplier'!AN$1),0)</f>
        <v>0</v>
      </c>
      <c r="AO33" s="133">
        <f>$C33*VLOOKUP($A33,'Non-energy Multiplier'!$A$1:$AQ$44,COLUMN('Non-energy Multiplier'!AO$1),0)</f>
        <v>0</v>
      </c>
      <c r="AP33" s="133">
        <f>$C33*VLOOKUP($A33,'Non-energy Multiplier'!$A$1:$AQ$44,COLUMN('Non-energy Multiplier'!AP$1),0)</f>
        <v>0</v>
      </c>
      <c r="AQ33" s="133">
        <f>$C33*VLOOKUP($A33,'Non-energy Multiplier'!$A$1:$AQ$44,COLUMN('Non-energy Multiplier'!AQ$1),0)</f>
        <v>0</v>
      </c>
      <c r="AR33" s="133" t="str">
        <f>VLOOKUP($A33,'Sector Match'!$A$1:$B$43,2,0)</f>
        <v>road vehicles 29</v>
      </c>
    </row>
    <row r="34" spans="1:44" x14ac:dyDescent="0.2">
      <c r="A34" s="12" t="s">
        <v>32</v>
      </c>
      <c r="B34" s="133">
        <f>'Non-energy Use 2019'!H147</f>
        <v>0</v>
      </c>
      <c r="C34" s="133">
        <f>'Non-energy Use 2020'!H146</f>
        <v>0</v>
      </c>
      <c r="D34" s="133">
        <f>$C34*VLOOKUP($A34,'Non-energy Multiplier'!$A$1:$AQ$44,COLUMN('Non-energy Multiplier'!D$1),0)</f>
        <v>0</v>
      </c>
      <c r="E34" s="133">
        <f>$C34*VLOOKUP($A34,'Non-energy Multiplier'!$A$1:$AQ$44,COLUMN('Non-energy Multiplier'!E$1),0)</f>
        <v>0</v>
      </c>
      <c r="F34" s="133">
        <f>$C34*VLOOKUP($A34,'Non-energy Multiplier'!$A$1:$AQ$44,COLUMN('Non-energy Multiplier'!F$1),0)</f>
        <v>0</v>
      </c>
      <c r="G34" s="133">
        <f>$C34*VLOOKUP($A34,'Non-energy Multiplier'!$A$1:$AQ$44,COLUMN('Non-energy Multiplier'!G$1),0)</f>
        <v>0</v>
      </c>
      <c r="H34" s="133">
        <f>$C34*VLOOKUP($A34,'Non-energy Multiplier'!$A$1:$AQ$44,COLUMN('Non-energy Multiplier'!H$1),0)</f>
        <v>0</v>
      </c>
      <c r="I34" s="133">
        <f>$C34*VLOOKUP($A34,'Non-energy Multiplier'!$A$1:$AQ$44,COLUMN('Non-energy Multiplier'!I$1),0)</f>
        <v>0</v>
      </c>
      <c r="J34" s="133">
        <f>$C34*VLOOKUP($A34,'Non-energy Multiplier'!$A$1:$AQ$44,COLUMN('Non-energy Multiplier'!J$1),0)</f>
        <v>0</v>
      </c>
      <c r="K34" s="133">
        <f>$C34*VLOOKUP($A34,'Non-energy Multiplier'!$A$1:$AQ$44,COLUMN('Non-energy Multiplier'!K$1),0)</f>
        <v>0</v>
      </c>
      <c r="L34" s="133">
        <f>$C34*VLOOKUP($A34,'Non-energy Multiplier'!$A$1:$AQ$44,COLUMN('Non-energy Multiplier'!L$1),0)</f>
        <v>0</v>
      </c>
      <c r="M34" s="133">
        <f>$C34*VLOOKUP($A34,'Non-energy Multiplier'!$A$1:$AQ$44,COLUMN('Non-energy Multiplier'!M$1),0)</f>
        <v>0</v>
      </c>
      <c r="N34" s="133">
        <f>$C34*VLOOKUP($A34,'Non-energy Multiplier'!$A$1:$AQ$44,COLUMN('Non-energy Multiplier'!N$1),0)</f>
        <v>0</v>
      </c>
      <c r="O34" s="133">
        <f>$C34*VLOOKUP($A34,'Non-energy Multiplier'!$A$1:$AQ$44,COLUMN('Non-energy Multiplier'!O$1),0)</f>
        <v>0</v>
      </c>
      <c r="P34" s="133">
        <f>$C34*VLOOKUP($A34,'Non-energy Multiplier'!$A$1:$AQ$44,COLUMN('Non-energy Multiplier'!P$1),0)</f>
        <v>0</v>
      </c>
      <c r="Q34" s="133">
        <f>$C34*VLOOKUP($A34,'Non-energy Multiplier'!$A$1:$AQ$44,COLUMN('Non-energy Multiplier'!Q$1),0)</f>
        <v>0</v>
      </c>
      <c r="R34" s="133">
        <f>$C34*VLOOKUP($A34,'Non-energy Multiplier'!$A$1:$AQ$44,COLUMN('Non-energy Multiplier'!R$1),0)</f>
        <v>0</v>
      </c>
      <c r="S34" s="133">
        <f>$C34*VLOOKUP($A34,'Non-energy Multiplier'!$A$1:$AQ$44,COLUMN('Non-energy Multiplier'!S$1),0)</f>
        <v>0</v>
      </c>
      <c r="T34" s="133">
        <f>$C34*VLOOKUP($A34,'Non-energy Multiplier'!$A$1:$AQ$44,COLUMN('Non-energy Multiplier'!T$1),0)</f>
        <v>0</v>
      </c>
      <c r="U34" s="133">
        <f>$C34*VLOOKUP($A34,'Non-energy Multiplier'!$A$1:$AQ$44,COLUMN('Non-energy Multiplier'!U$1),0)</f>
        <v>0</v>
      </c>
      <c r="V34" s="133">
        <f>$C34*VLOOKUP($A34,'Non-energy Multiplier'!$A$1:$AQ$44,COLUMN('Non-energy Multiplier'!V$1),0)</f>
        <v>0</v>
      </c>
      <c r="W34" s="133">
        <f>$C34*VLOOKUP($A34,'Non-energy Multiplier'!$A$1:$AQ$44,COLUMN('Non-energy Multiplier'!W$1),0)</f>
        <v>0</v>
      </c>
      <c r="X34" s="133">
        <f>$C34*VLOOKUP($A34,'Non-energy Multiplier'!$A$1:$AQ$44,COLUMN('Non-energy Multiplier'!X$1),0)</f>
        <v>0</v>
      </c>
      <c r="Y34" s="133">
        <f>$C34*VLOOKUP($A34,'Non-energy Multiplier'!$A$1:$AQ$44,COLUMN('Non-energy Multiplier'!Y$1),0)</f>
        <v>0</v>
      </c>
      <c r="Z34" s="133">
        <f>$C34*VLOOKUP($A34,'Non-energy Multiplier'!$A$1:$AQ$44,COLUMN('Non-energy Multiplier'!Z$1),0)</f>
        <v>0</v>
      </c>
      <c r="AA34" s="133">
        <f>$C34*VLOOKUP($A34,'Non-energy Multiplier'!$A$1:$AQ$44,COLUMN('Non-energy Multiplier'!AA$1),0)</f>
        <v>0</v>
      </c>
      <c r="AB34" s="133">
        <f>$C34*VLOOKUP($A34,'Non-energy Multiplier'!$A$1:$AQ$44,COLUMN('Non-energy Multiplier'!AB$1),0)</f>
        <v>0</v>
      </c>
      <c r="AC34" s="133">
        <f>$C34*VLOOKUP($A34,'Non-energy Multiplier'!$A$1:$AQ$44,COLUMN('Non-energy Multiplier'!AC$1),0)</f>
        <v>0</v>
      </c>
      <c r="AD34" s="133">
        <f>$C34*VLOOKUP($A34,'Non-energy Multiplier'!$A$1:$AQ$44,COLUMN('Non-energy Multiplier'!AD$1),0)</f>
        <v>0</v>
      </c>
      <c r="AE34" s="133">
        <f>$C34*VLOOKUP($A34,'Non-energy Multiplier'!$A$1:$AQ$44,COLUMN('Non-energy Multiplier'!AE$1),0)</f>
        <v>0</v>
      </c>
      <c r="AF34" s="133">
        <f>$C34*VLOOKUP($A34,'Non-energy Multiplier'!$A$1:$AQ$44,COLUMN('Non-energy Multiplier'!AF$1),0)</f>
        <v>0</v>
      </c>
      <c r="AG34" s="133">
        <f>$C34*VLOOKUP($A34,'Non-energy Multiplier'!$A$1:$AQ$44,COLUMN('Non-energy Multiplier'!AG$1),0)</f>
        <v>0</v>
      </c>
      <c r="AH34" s="133">
        <f>$C34*VLOOKUP($A34,'Non-energy Multiplier'!$A$1:$AQ$44,COLUMN('Non-energy Multiplier'!AH$1),0)</f>
        <v>0</v>
      </c>
      <c r="AI34" s="133">
        <f>$C34*VLOOKUP($A34,'Non-energy Multiplier'!$A$1:$AQ$44,COLUMN('Non-energy Multiplier'!AI$1),0)</f>
        <v>0</v>
      </c>
      <c r="AJ34" s="133">
        <f>$C34*VLOOKUP($A34,'Non-energy Multiplier'!$A$1:$AQ$44,COLUMN('Non-energy Multiplier'!AJ$1),0)</f>
        <v>0</v>
      </c>
      <c r="AK34" s="133">
        <f>$C34*VLOOKUP($A34,'Non-energy Multiplier'!$A$1:$AQ$44,COLUMN('Non-energy Multiplier'!AK$1),0)</f>
        <v>0</v>
      </c>
      <c r="AL34" s="133">
        <f>$C34*VLOOKUP($A34,'Non-energy Multiplier'!$A$1:$AQ$44,COLUMN('Non-energy Multiplier'!AL$1),0)</f>
        <v>0</v>
      </c>
      <c r="AM34" s="133">
        <f>$C34*VLOOKUP($A34,'Non-energy Multiplier'!$A$1:$AQ$44,COLUMN('Non-energy Multiplier'!AM$1),0)</f>
        <v>0</v>
      </c>
      <c r="AN34" s="133">
        <f>$C34*VLOOKUP($A34,'Non-energy Multiplier'!$A$1:$AQ$44,COLUMN('Non-energy Multiplier'!AN$1),0)</f>
        <v>0</v>
      </c>
      <c r="AO34" s="133">
        <f>$C34*VLOOKUP($A34,'Non-energy Multiplier'!$A$1:$AQ$44,COLUMN('Non-energy Multiplier'!AO$1),0)</f>
        <v>0</v>
      </c>
      <c r="AP34" s="133">
        <f>$C34*VLOOKUP($A34,'Non-energy Multiplier'!$A$1:$AQ$44,COLUMN('Non-energy Multiplier'!AP$1),0)</f>
        <v>0</v>
      </c>
      <c r="AQ34" s="133">
        <f>$C34*VLOOKUP($A34,'Non-energy Multiplier'!$A$1:$AQ$44,COLUMN('Non-energy Multiplier'!AQ$1),0)</f>
        <v>0</v>
      </c>
      <c r="AR34" s="133" t="str">
        <f>VLOOKUP($A34,'Sector Match'!$A$1:$B$43,2,0)</f>
        <v>nonroad vehicles 30</v>
      </c>
    </row>
    <row r="35" spans="1:44" x14ac:dyDescent="0.2">
      <c r="A35" s="12" t="s">
        <v>33</v>
      </c>
      <c r="B35" s="133">
        <f>'Non-energy Use 2019'!H148</f>
        <v>0</v>
      </c>
      <c r="C35" s="133">
        <f>'Non-energy Use 2020'!H147</f>
        <v>0</v>
      </c>
      <c r="D35" s="133">
        <f>$C35*VLOOKUP($A35,'Non-energy Multiplier'!$A$1:$AQ$44,COLUMN('Non-energy Multiplier'!D$1),0)</f>
        <v>0</v>
      </c>
      <c r="E35" s="133">
        <f>$C35*VLOOKUP($A35,'Non-energy Multiplier'!$A$1:$AQ$44,COLUMN('Non-energy Multiplier'!E$1),0)</f>
        <v>0</v>
      </c>
      <c r="F35" s="133">
        <f>$C35*VLOOKUP($A35,'Non-energy Multiplier'!$A$1:$AQ$44,COLUMN('Non-energy Multiplier'!F$1),0)</f>
        <v>0</v>
      </c>
      <c r="G35" s="133">
        <f>$C35*VLOOKUP($A35,'Non-energy Multiplier'!$A$1:$AQ$44,COLUMN('Non-energy Multiplier'!G$1),0)</f>
        <v>0</v>
      </c>
      <c r="H35" s="133">
        <f>$C35*VLOOKUP($A35,'Non-energy Multiplier'!$A$1:$AQ$44,COLUMN('Non-energy Multiplier'!H$1),0)</f>
        <v>0</v>
      </c>
      <c r="I35" s="133">
        <f>$C35*VLOOKUP($A35,'Non-energy Multiplier'!$A$1:$AQ$44,COLUMN('Non-energy Multiplier'!I$1),0)</f>
        <v>0</v>
      </c>
      <c r="J35" s="133">
        <f>$C35*VLOOKUP($A35,'Non-energy Multiplier'!$A$1:$AQ$44,COLUMN('Non-energy Multiplier'!J$1),0)</f>
        <v>0</v>
      </c>
      <c r="K35" s="133">
        <f>$C35*VLOOKUP($A35,'Non-energy Multiplier'!$A$1:$AQ$44,COLUMN('Non-energy Multiplier'!K$1),0)</f>
        <v>0</v>
      </c>
      <c r="L35" s="133">
        <f>$C35*VLOOKUP($A35,'Non-energy Multiplier'!$A$1:$AQ$44,COLUMN('Non-energy Multiplier'!L$1),0)</f>
        <v>0</v>
      </c>
      <c r="M35" s="133">
        <f>$C35*VLOOKUP($A35,'Non-energy Multiplier'!$A$1:$AQ$44,COLUMN('Non-energy Multiplier'!M$1),0)</f>
        <v>0</v>
      </c>
      <c r="N35" s="133">
        <f>$C35*VLOOKUP($A35,'Non-energy Multiplier'!$A$1:$AQ$44,COLUMN('Non-energy Multiplier'!N$1),0)</f>
        <v>0</v>
      </c>
      <c r="O35" s="133">
        <f>$C35*VLOOKUP($A35,'Non-energy Multiplier'!$A$1:$AQ$44,COLUMN('Non-energy Multiplier'!O$1),0)</f>
        <v>0</v>
      </c>
      <c r="P35" s="133">
        <f>$C35*VLOOKUP($A35,'Non-energy Multiplier'!$A$1:$AQ$44,COLUMN('Non-energy Multiplier'!P$1),0)</f>
        <v>0</v>
      </c>
      <c r="Q35" s="133">
        <f>$C35*VLOOKUP($A35,'Non-energy Multiplier'!$A$1:$AQ$44,COLUMN('Non-energy Multiplier'!Q$1),0)</f>
        <v>0</v>
      </c>
      <c r="R35" s="133">
        <f>$C35*VLOOKUP($A35,'Non-energy Multiplier'!$A$1:$AQ$44,COLUMN('Non-energy Multiplier'!R$1),0)</f>
        <v>0</v>
      </c>
      <c r="S35" s="133">
        <f>$C35*VLOOKUP($A35,'Non-energy Multiplier'!$A$1:$AQ$44,COLUMN('Non-energy Multiplier'!S$1),0)</f>
        <v>0</v>
      </c>
      <c r="T35" s="133">
        <f>$C35*VLOOKUP($A35,'Non-energy Multiplier'!$A$1:$AQ$44,COLUMN('Non-energy Multiplier'!T$1),0)</f>
        <v>0</v>
      </c>
      <c r="U35" s="133">
        <f>$C35*VLOOKUP($A35,'Non-energy Multiplier'!$A$1:$AQ$44,COLUMN('Non-energy Multiplier'!U$1),0)</f>
        <v>0</v>
      </c>
      <c r="V35" s="133">
        <f>$C35*VLOOKUP($A35,'Non-energy Multiplier'!$A$1:$AQ$44,COLUMN('Non-energy Multiplier'!V$1),0)</f>
        <v>0</v>
      </c>
      <c r="W35" s="133">
        <f>$C35*VLOOKUP($A35,'Non-energy Multiplier'!$A$1:$AQ$44,COLUMN('Non-energy Multiplier'!W$1),0)</f>
        <v>0</v>
      </c>
      <c r="X35" s="133">
        <f>$C35*VLOOKUP($A35,'Non-energy Multiplier'!$A$1:$AQ$44,COLUMN('Non-energy Multiplier'!X$1),0)</f>
        <v>0</v>
      </c>
      <c r="Y35" s="133">
        <f>$C35*VLOOKUP($A35,'Non-energy Multiplier'!$A$1:$AQ$44,COLUMN('Non-energy Multiplier'!Y$1),0)</f>
        <v>0</v>
      </c>
      <c r="Z35" s="133">
        <f>$C35*VLOOKUP($A35,'Non-energy Multiplier'!$A$1:$AQ$44,COLUMN('Non-energy Multiplier'!Z$1),0)</f>
        <v>0</v>
      </c>
      <c r="AA35" s="133">
        <f>$C35*VLOOKUP($A35,'Non-energy Multiplier'!$A$1:$AQ$44,COLUMN('Non-energy Multiplier'!AA$1),0)</f>
        <v>0</v>
      </c>
      <c r="AB35" s="133">
        <f>$C35*VLOOKUP($A35,'Non-energy Multiplier'!$A$1:$AQ$44,COLUMN('Non-energy Multiplier'!AB$1),0)</f>
        <v>0</v>
      </c>
      <c r="AC35" s="133">
        <f>$C35*VLOOKUP($A35,'Non-energy Multiplier'!$A$1:$AQ$44,COLUMN('Non-energy Multiplier'!AC$1),0)</f>
        <v>0</v>
      </c>
      <c r="AD35" s="133">
        <f>$C35*VLOOKUP($A35,'Non-energy Multiplier'!$A$1:$AQ$44,COLUMN('Non-energy Multiplier'!AD$1),0)</f>
        <v>0</v>
      </c>
      <c r="AE35" s="133">
        <f>$C35*VLOOKUP($A35,'Non-energy Multiplier'!$A$1:$AQ$44,COLUMN('Non-energy Multiplier'!AE$1),0)</f>
        <v>0</v>
      </c>
      <c r="AF35" s="133">
        <f>$C35*VLOOKUP($A35,'Non-energy Multiplier'!$A$1:$AQ$44,COLUMN('Non-energy Multiplier'!AF$1),0)</f>
        <v>0</v>
      </c>
      <c r="AG35" s="133">
        <f>$C35*VLOOKUP($A35,'Non-energy Multiplier'!$A$1:$AQ$44,COLUMN('Non-energy Multiplier'!AG$1),0)</f>
        <v>0</v>
      </c>
      <c r="AH35" s="133">
        <f>$C35*VLOOKUP($A35,'Non-energy Multiplier'!$A$1:$AQ$44,COLUMN('Non-energy Multiplier'!AH$1),0)</f>
        <v>0</v>
      </c>
      <c r="AI35" s="133">
        <f>$C35*VLOOKUP($A35,'Non-energy Multiplier'!$A$1:$AQ$44,COLUMN('Non-energy Multiplier'!AI$1),0)</f>
        <v>0</v>
      </c>
      <c r="AJ35" s="133">
        <f>$C35*VLOOKUP($A35,'Non-energy Multiplier'!$A$1:$AQ$44,COLUMN('Non-energy Multiplier'!AJ$1),0)</f>
        <v>0</v>
      </c>
      <c r="AK35" s="133">
        <f>$C35*VLOOKUP($A35,'Non-energy Multiplier'!$A$1:$AQ$44,COLUMN('Non-energy Multiplier'!AK$1),0)</f>
        <v>0</v>
      </c>
      <c r="AL35" s="133">
        <f>$C35*VLOOKUP($A35,'Non-energy Multiplier'!$A$1:$AQ$44,COLUMN('Non-energy Multiplier'!AL$1),0)</f>
        <v>0</v>
      </c>
      <c r="AM35" s="133">
        <f>$C35*VLOOKUP($A35,'Non-energy Multiplier'!$A$1:$AQ$44,COLUMN('Non-energy Multiplier'!AM$1),0)</f>
        <v>0</v>
      </c>
      <c r="AN35" s="133">
        <f>$C35*VLOOKUP($A35,'Non-energy Multiplier'!$A$1:$AQ$44,COLUMN('Non-energy Multiplier'!AN$1),0)</f>
        <v>0</v>
      </c>
      <c r="AO35" s="133">
        <f>$C35*VLOOKUP($A35,'Non-energy Multiplier'!$A$1:$AQ$44,COLUMN('Non-energy Multiplier'!AO$1),0)</f>
        <v>0</v>
      </c>
      <c r="AP35" s="133">
        <f>$C35*VLOOKUP($A35,'Non-energy Multiplier'!$A$1:$AQ$44,COLUMN('Non-energy Multiplier'!AP$1),0)</f>
        <v>0</v>
      </c>
      <c r="AQ35" s="133">
        <f>$C35*VLOOKUP($A35,'Non-energy Multiplier'!$A$1:$AQ$44,COLUMN('Non-energy Multiplier'!AQ$1),0)</f>
        <v>0</v>
      </c>
      <c r="AR35" s="133" t="str">
        <f>VLOOKUP($A35,'Sector Match'!$A$1:$B$43,2,0)</f>
        <v>appliances and electrical equipment 27</v>
      </c>
    </row>
    <row r="36" spans="1:44" x14ac:dyDescent="0.2">
      <c r="A36" s="12" t="s">
        <v>34</v>
      </c>
      <c r="B36" s="133">
        <f>'Non-energy Use 2019'!H149</f>
        <v>0</v>
      </c>
      <c r="C36" s="133">
        <f>'Non-energy Use 2020'!H148</f>
        <v>0</v>
      </c>
      <c r="D36" s="133">
        <f>$C36*VLOOKUP($A36,'Non-energy Multiplier'!$A$1:$AQ$44,COLUMN('Non-energy Multiplier'!D$1),0)</f>
        <v>0</v>
      </c>
      <c r="E36" s="133">
        <f>$C36*VLOOKUP($A36,'Non-energy Multiplier'!$A$1:$AQ$44,COLUMN('Non-energy Multiplier'!E$1),0)</f>
        <v>0</v>
      </c>
      <c r="F36" s="133">
        <f>$C36*VLOOKUP($A36,'Non-energy Multiplier'!$A$1:$AQ$44,COLUMN('Non-energy Multiplier'!F$1),0)</f>
        <v>0</v>
      </c>
      <c r="G36" s="133">
        <f>$C36*VLOOKUP($A36,'Non-energy Multiplier'!$A$1:$AQ$44,COLUMN('Non-energy Multiplier'!G$1),0)</f>
        <v>0</v>
      </c>
      <c r="H36" s="133">
        <f>$C36*VLOOKUP($A36,'Non-energy Multiplier'!$A$1:$AQ$44,COLUMN('Non-energy Multiplier'!H$1),0)</f>
        <v>0</v>
      </c>
      <c r="I36" s="133">
        <f>$C36*VLOOKUP($A36,'Non-energy Multiplier'!$A$1:$AQ$44,COLUMN('Non-energy Multiplier'!I$1),0)</f>
        <v>0</v>
      </c>
      <c r="J36" s="133">
        <f>$C36*VLOOKUP($A36,'Non-energy Multiplier'!$A$1:$AQ$44,COLUMN('Non-energy Multiplier'!J$1),0)</f>
        <v>0</v>
      </c>
      <c r="K36" s="133">
        <f>$C36*VLOOKUP($A36,'Non-energy Multiplier'!$A$1:$AQ$44,COLUMN('Non-energy Multiplier'!K$1),0)</f>
        <v>0</v>
      </c>
      <c r="L36" s="133">
        <f>$C36*VLOOKUP($A36,'Non-energy Multiplier'!$A$1:$AQ$44,COLUMN('Non-energy Multiplier'!L$1),0)</f>
        <v>0</v>
      </c>
      <c r="M36" s="133">
        <f>$C36*VLOOKUP($A36,'Non-energy Multiplier'!$A$1:$AQ$44,COLUMN('Non-energy Multiplier'!M$1),0)</f>
        <v>0</v>
      </c>
      <c r="N36" s="133">
        <f>$C36*VLOOKUP($A36,'Non-energy Multiplier'!$A$1:$AQ$44,COLUMN('Non-energy Multiplier'!N$1),0)</f>
        <v>0</v>
      </c>
      <c r="O36" s="133">
        <f>$C36*VLOOKUP($A36,'Non-energy Multiplier'!$A$1:$AQ$44,COLUMN('Non-energy Multiplier'!O$1),0)</f>
        <v>0</v>
      </c>
      <c r="P36" s="133">
        <f>$C36*VLOOKUP($A36,'Non-energy Multiplier'!$A$1:$AQ$44,COLUMN('Non-energy Multiplier'!P$1),0)</f>
        <v>0</v>
      </c>
      <c r="Q36" s="133">
        <f>$C36*VLOOKUP($A36,'Non-energy Multiplier'!$A$1:$AQ$44,COLUMN('Non-energy Multiplier'!Q$1),0)</f>
        <v>0</v>
      </c>
      <c r="R36" s="133">
        <f>$C36*VLOOKUP($A36,'Non-energy Multiplier'!$A$1:$AQ$44,COLUMN('Non-energy Multiplier'!R$1),0)</f>
        <v>0</v>
      </c>
      <c r="S36" s="133">
        <f>$C36*VLOOKUP($A36,'Non-energy Multiplier'!$A$1:$AQ$44,COLUMN('Non-energy Multiplier'!S$1),0)</f>
        <v>0</v>
      </c>
      <c r="T36" s="133">
        <f>$C36*VLOOKUP($A36,'Non-energy Multiplier'!$A$1:$AQ$44,COLUMN('Non-energy Multiplier'!T$1),0)</f>
        <v>0</v>
      </c>
      <c r="U36" s="133">
        <f>$C36*VLOOKUP($A36,'Non-energy Multiplier'!$A$1:$AQ$44,COLUMN('Non-energy Multiplier'!U$1),0)</f>
        <v>0</v>
      </c>
      <c r="V36" s="133">
        <f>$C36*VLOOKUP($A36,'Non-energy Multiplier'!$A$1:$AQ$44,COLUMN('Non-energy Multiplier'!V$1),0)</f>
        <v>0</v>
      </c>
      <c r="W36" s="133">
        <f>$C36*VLOOKUP($A36,'Non-energy Multiplier'!$A$1:$AQ$44,COLUMN('Non-energy Multiplier'!W$1),0)</f>
        <v>0</v>
      </c>
      <c r="X36" s="133">
        <f>$C36*VLOOKUP($A36,'Non-energy Multiplier'!$A$1:$AQ$44,COLUMN('Non-energy Multiplier'!X$1),0)</f>
        <v>0</v>
      </c>
      <c r="Y36" s="133">
        <f>$C36*VLOOKUP($A36,'Non-energy Multiplier'!$A$1:$AQ$44,COLUMN('Non-energy Multiplier'!Y$1),0)</f>
        <v>0</v>
      </c>
      <c r="Z36" s="133">
        <f>$C36*VLOOKUP($A36,'Non-energy Multiplier'!$A$1:$AQ$44,COLUMN('Non-energy Multiplier'!Z$1),0)</f>
        <v>0</v>
      </c>
      <c r="AA36" s="133">
        <f>$C36*VLOOKUP($A36,'Non-energy Multiplier'!$A$1:$AQ$44,COLUMN('Non-energy Multiplier'!AA$1),0)</f>
        <v>0</v>
      </c>
      <c r="AB36" s="133">
        <f>$C36*VLOOKUP($A36,'Non-energy Multiplier'!$A$1:$AQ$44,COLUMN('Non-energy Multiplier'!AB$1),0)</f>
        <v>0</v>
      </c>
      <c r="AC36" s="133">
        <f>$C36*VLOOKUP($A36,'Non-energy Multiplier'!$A$1:$AQ$44,COLUMN('Non-energy Multiplier'!AC$1),0)</f>
        <v>0</v>
      </c>
      <c r="AD36" s="133">
        <f>$C36*VLOOKUP($A36,'Non-energy Multiplier'!$A$1:$AQ$44,COLUMN('Non-energy Multiplier'!AD$1),0)</f>
        <v>0</v>
      </c>
      <c r="AE36" s="133">
        <f>$C36*VLOOKUP($A36,'Non-energy Multiplier'!$A$1:$AQ$44,COLUMN('Non-energy Multiplier'!AE$1),0)</f>
        <v>0</v>
      </c>
      <c r="AF36" s="133">
        <f>$C36*VLOOKUP($A36,'Non-energy Multiplier'!$A$1:$AQ$44,COLUMN('Non-energy Multiplier'!AF$1),0)</f>
        <v>0</v>
      </c>
      <c r="AG36" s="133">
        <f>$C36*VLOOKUP($A36,'Non-energy Multiplier'!$A$1:$AQ$44,COLUMN('Non-energy Multiplier'!AG$1),0)</f>
        <v>0</v>
      </c>
      <c r="AH36" s="133">
        <f>$C36*VLOOKUP($A36,'Non-energy Multiplier'!$A$1:$AQ$44,COLUMN('Non-energy Multiplier'!AH$1),0)</f>
        <v>0</v>
      </c>
      <c r="AI36" s="133">
        <f>$C36*VLOOKUP($A36,'Non-energy Multiplier'!$A$1:$AQ$44,COLUMN('Non-energy Multiplier'!AI$1),0)</f>
        <v>0</v>
      </c>
      <c r="AJ36" s="133">
        <f>$C36*VLOOKUP($A36,'Non-energy Multiplier'!$A$1:$AQ$44,COLUMN('Non-energy Multiplier'!AJ$1),0)</f>
        <v>0</v>
      </c>
      <c r="AK36" s="133">
        <f>$C36*VLOOKUP($A36,'Non-energy Multiplier'!$A$1:$AQ$44,COLUMN('Non-energy Multiplier'!AK$1),0)</f>
        <v>0</v>
      </c>
      <c r="AL36" s="133">
        <f>$C36*VLOOKUP($A36,'Non-energy Multiplier'!$A$1:$AQ$44,COLUMN('Non-energy Multiplier'!AL$1),0)</f>
        <v>0</v>
      </c>
      <c r="AM36" s="133">
        <f>$C36*VLOOKUP($A36,'Non-energy Multiplier'!$A$1:$AQ$44,COLUMN('Non-energy Multiplier'!AM$1),0)</f>
        <v>0</v>
      </c>
      <c r="AN36" s="133">
        <f>$C36*VLOOKUP($A36,'Non-energy Multiplier'!$A$1:$AQ$44,COLUMN('Non-energy Multiplier'!AN$1),0)</f>
        <v>0</v>
      </c>
      <c r="AO36" s="133">
        <f>$C36*VLOOKUP($A36,'Non-energy Multiplier'!$A$1:$AQ$44,COLUMN('Non-energy Multiplier'!AO$1),0)</f>
        <v>0</v>
      </c>
      <c r="AP36" s="133">
        <f>$C36*VLOOKUP($A36,'Non-energy Multiplier'!$A$1:$AQ$44,COLUMN('Non-energy Multiplier'!AP$1),0)</f>
        <v>0</v>
      </c>
      <c r="AQ36" s="133">
        <f>$C36*VLOOKUP($A36,'Non-energy Multiplier'!$A$1:$AQ$44,COLUMN('Non-energy Multiplier'!AQ$1),0)</f>
        <v>0</v>
      </c>
      <c r="AR36" s="133" t="str">
        <f>VLOOKUP($A36,'Sector Match'!$A$1:$B$43,2,0)</f>
        <v>computers and electronics 26</v>
      </c>
    </row>
    <row r="37" spans="1:44" x14ac:dyDescent="0.2">
      <c r="A37" s="12" t="s">
        <v>35</v>
      </c>
      <c r="B37" s="133">
        <f>'Non-energy Use 2019'!H150</f>
        <v>0</v>
      </c>
      <c r="C37" s="133">
        <f>'Non-energy Use 2020'!H149</f>
        <v>0</v>
      </c>
      <c r="D37" s="133">
        <f>$C37*VLOOKUP($A37,'Non-energy Multiplier'!$A$1:$AQ$44,COLUMN('Non-energy Multiplier'!D$1),0)</f>
        <v>0</v>
      </c>
      <c r="E37" s="133">
        <f>$C37*VLOOKUP($A37,'Non-energy Multiplier'!$A$1:$AQ$44,COLUMN('Non-energy Multiplier'!E$1),0)</f>
        <v>0</v>
      </c>
      <c r="F37" s="133">
        <f>$C37*VLOOKUP($A37,'Non-energy Multiplier'!$A$1:$AQ$44,COLUMN('Non-energy Multiplier'!F$1),0)</f>
        <v>0</v>
      </c>
      <c r="G37" s="133">
        <f>$C37*VLOOKUP($A37,'Non-energy Multiplier'!$A$1:$AQ$44,COLUMN('Non-energy Multiplier'!G$1),0)</f>
        <v>0</v>
      </c>
      <c r="H37" s="133">
        <f>$C37*VLOOKUP($A37,'Non-energy Multiplier'!$A$1:$AQ$44,COLUMN('Non-energy Multiplier'!H$1),0)</f>
        <v>0</v>
      </c>
      <c r="I37" s="133">
        <f>$C37*VLOOKUP($A37,'Non-energy Multiplier'!$A$1:$AQ$44,COLUMN('Non-energy Multiplier'!I$1),0)</f>
        <v>0</v>
      </c>
      <c r="J37" s="133">
        <f>$C37*VLOOKUP($A37,'Non-energy Multiplier'!$A$1:$AQ$44,COLUMN('Non-energy Multiplier'!J$1),0)</f>
        <v>0</v>
      </c>
      <c r="K37" s="133">
        <f>$C37*VLOOKUP($A37,'Non-energy Multiplier'!$A$1:$AQ$44,COLUMN('Non-energy Multiplier'!K$1),0)</f>
        <v>0</v>
      </c>
      <c r="L37" s="133">
        <f>$C37*VLOOKUP($A37,'Non-energy Multiplier'!$A$1:$AQ$44,COLUMN('Non-energy Multiplier'!L$1),0)</f>
        <v>0</v>
      </c>
      <c r="M37" s="133">
        <f>$C37*VLOOKUP($A37,'Non-energy Multiplier'!$A$1:$AQ$44,COLUMN('Non-energy Multiplier'!M$1),0)</f>
        <v>0</v>
      </c>
      <c r="N37" s="133">
        <f>$C37*VLOOKUP($A37,'Non-energy Multiplier'!$A$1:$AQ$44,COLUMN('Non-energy Multiplier'!N$1),0)</f>
        <v>0</v>
      </c>
      <c r="O37" s="133">
        <f>$C37*VLOOKUP($A37,'Non-energy Multiplier'!$A$1:$AQ$44,COLUMN('Non-energy Multiplier'!O$1),0)</f>
        <v>0</v>
      </c>
      <c r="P37" s="133">
        <f>$C37*VLOOKUP($A37,'Non-energy Multiplier'!$A$1:$AQ$44,COLUMN('Non-energy Multiplier'!P$1),0)</f>
        <v>0</v>
      </c>
      <c r="Q37" s="133">
        <f>$C37*VLOOKUP($A37,'Non-energy Multiplier'!$A$1:$AQ$44,COLUMN('Non-energy Multiplier'!Q$1),0)</f>
        <v>0</v>
      </c>
      <c r="R37" s="133">
        <f>$C37*VLOOKUP($A37,'Non-energy Multiplier'!$A$1:$AQ$44,COLUMN('Non-energy Multiplier'!R$1),0)</f>
        <v>0</v>
      </c>
      <c r="S37" s="133">
        <f>$C37*VLOOKUP($A37,'Non-energy Multiplier'!$A$1:$AQ$44,COLUMN('Non-energy Multiplier'!S$1),0)</f>
        <v>0</v>
      </c>
      <c r="T37" s="133">
        <f>$C37*VLOOKUP($A37,'Non-energy Multiplier'!$A$1:$AQ$44,COLUMN('Non-energy Multiplier'!T$1),0)</f>
        <v>0</v>
      </c>
      <c r="U37" s="133">
        <f>$C37*VLOOKUP($A37,'Non-energy Multiplier'!$A$1:$AQ$44,COLUMN('Non-energy Multiplier'!U$1),0)</f>
        <v>0</v>
      </c>
      <c r="V37" s="133">
        <f>$C37*VLOOKUP($A37,'Non-energy Multiplier'!$A$1:$AQ$44,COLUMN('Non-energy Multiplier'!V$1),0)</f>
        <v>0</v>
      </c>
      <c r="W37" s="133">
        <f>$C37*VLOOKUP($A37,'Non-energy Multiplier'!$A$1:$AQ$44,COLUMN('Non-energy Multiplier'!W$1),0)</f>
        <v>0</v>
      </c>
      <c r="X37" s="133">
        <f>$C37*VLOOKUP($A37,'Non-energy Multiplier'!$A$1:$AQ$44,COLUMN('Non-energy Multiplier'!X$1),0)</f>
        <v>0</v>
      </c>
      <c r="Y37" s="133">
        <f>$C37*VLOOKUP($A37,'Non-energy Multiplier'!$A$1:$AQ$44,COLUMN('Non-energy Multiplier'!Y$1),0)</f>
        <v>0</v>
      </c>
      <c r="Z37" s="133">
        <f>$C37*VLOOKUP($A37,'Non-energy Multiplier'!$A$1:$AQ$44,COLUMN('Non-energy Multiplier'!Z$1),0)</f>
        <v>0</v>
      </c>
      <c r="AA37" s="133">
        <f>$C37*VLOOKUP($A37,'Non-energy Multiplier'!$A$1:$AQ$44,COLUMN('Non-energy Multiplier'!AA$1),0)</f>
        <v>0</v>
      </c>
      <c r="AB37" s="133">
        <f>$C37*VLOOKUP($A37,'Non-energy Multiplier'!$A$1:$AQ$44,COLUMN('Non-energy Multiplier'!AB$1),0)</f>
        <v>0</v>
      </c>
      <c r="AC37" s="133">
        <f>$C37*VLOOKUP($A37,'Non-energy Multiplier'!$A$1:$AQ$44,COLUMN('Non-energy Multiplier'!AC$1),0)</f>
        <v>0</v>
      </c>
      <c r="AD37" s="133">
        <f>$C37*VLOOKUP($A37,'Non-energy Multiplier'!$A$1:$AQ$44,COLUMN('Non-energy Multiplier'!AD$1),0)</f>
        <v>0</v>
      </c>
      <c r="AE37" s="133">
        <f>$C37*VLOOKUP($A37,'Non-energy Multiplier'!$A$1:$AQ$44,COLUMN('Non-energy Multiplier'!AE$1),0)</f>
        <v>0</v>
      </c>
      <c r="AF37" s="133">
        <f>$C37*VLOOKUP($A37,'Non-energy Multiplier'!$A$1:$AQ$44,COLUMN('Non-energy Multiplier'!AF$1),0)</f>
        <v>0</v>
      </c>
      <c r="AG37" s="133">
        <f>$C37*VLOOKUP($A37,'Non-energy Multiplier'!$A$1:$AQ$44,COLUMN('Non-energy Multiplier'!AG$1),0)</f>
        <v>0</v>
      </c>
      <c r="AH37" s="133">
        <f>$C37*VLOOKUP($A37,'Non-energy Multiplier'!$A$1:$AQ$44,COLUMN('Non-energy Multiplier'!AH$1),0)</f>
        <v>0</v>
      </c>
      <c r="AI37" s="133">
        <f>$C37*VLOOKUP($A37,'Non-energy Multiplier'!$A$1:$AQ$44,COLUMN('Non-energy Multiplier'!AI$1),0)</f>
        <v>0</v>
      </c>
      <c r="AJ37" s="133">
        <f>$C37*VLOOKUP($A37,'Non-energy Multiplier'!$A$1:$AQ$44,COLUMN('Non-energy Multiplier'!AJ$1),0)</f>
        <v>0</v>
      </c>
      <c r="AK37" s="133">
        <f>$C37*VLOOKUP($A37,'Non-energy Multiplier'!$A$1:$AQ$44,COLUMN('Non-energy Multiplier'!AK$1),0)</f>
        <v>0</v>
      </c>
      <c r="AL37" s="133">
        <f>$C37*VLOOKUP($A37,'Non-energy Multiplier'!$A$1:$AQ$44,COLUMN('Non-energy Multiplier'!AL$1),0)</f>
        <v>0</v>
      </c>
      <c r="AM37" s="133">
        <f>$C37*VLOOKUP($A37,'Non-energy Multiplier'!$A$1:$AQ$44,COLUMN('Non-energy Multiplier'!AM$1),0)</f>
        <v>0</v>
      </c>
      <c r="AN37" s="133">
        <f>$C37*VLOOKUP($A37,'Non-energy Multiplier'!$A$1:$AQ$44,COLUMN('Non-energy Multiplier'!AN$1),0)</f>
        <v>0</v>
      </c>
      <c r="AO37" s="133">
        <f>$C37*VLOOKUP($A37,'Non-energy Multiplier'!$A$1:$AQ$44,COLUMN('Non-energy Multiplier'!AO$1),0)</f>
        <v>0</v>
      </c>
      <c r="AP37" s="133">
        <f>$C37*VLOOKUP($A37,'Non-energy Multiplier'!$A$1:$AQ$44,COLUMN('Non-energy Multiplier'!AP$1),0)</f>
        <v>0</v>
      </c>
      <c r="AQ37" s="133">
        <f>$C37*VLOOKUP($A37,'Non-energy Multiplier'!$A$1:$AQ$44,COLUMN('Non-energy Multiplier'!AQ$1),0)</f>
        <v>0</v>
      </c>
      <c r="AR37" s="133" t="str">
        <f>VLOOKUP($A37,'Sector Match'!$A$1:$B$43,2,0)</f>
        <v>computers and electronics 26</v>
      </c>
    </row>
    <row r="38" spans="1:44" x14ac:dyDescent="0.2">
      <c r="A38" s="12" t="s">
        <v>36</v>
      </c>
      <c r="B38" s="133">
        <f>'Non-energy Use 2019'!H151</f>
        <v>0</v>
      </c>
      <c r="C38" s="133">
        <f>'Non-energy Use 2020'!H150</f>
        <v>0</v>
      </c>
      <c r="D38" s="133">
        <f>$C38*VLOOKUP($A38,'Non-energy Multiplier'!$A$1:$AQ$44,COLUMN('Non-energy Multiplier'!D$1),0)</f>
        <v>0</v>
      </c>
      <c r="E38" s="133">
        <f>$C38*VLOOKUP($A38,'Non-energy Multiplier'!$A$1:$AQ$44,COLUMN('Non-energy Multiplier'!E$1),0)</f>
        <v>0</v>
      </c>
      <c r="F38" s="133">
        <f>$C38*VLOOKUP($A38,'Non-energy Multiplier'!$A$1:$AQ$44,COLUMN('Non-energy Multiplier'!F$1),0)</f>
        <v>0</v>
      </c>
      <c r="G38" s="133">
        <f>$C38*VLOOKUP($A38,'Non-energy Multiplier'!$A$1:$AQ$44,COLUMN('Non-energy Multiplier'!G$1),0)</f>
        <v>0</v>
      </c>
      <c r="H38" s="133">
        <f>$C38*VLOOKUP($A38,'Non-energy Multiplier'!$A$1:$AQ$44,COLUMN('Non-energy Multiplier'!H$1),0)</f>
        <v>0</v>
      </c>
      <c r="I38" s="133">
        <f>$C38*VLOOKUP($A38,'Non-energy Multiplier'!$A$1:$AQ$44,COLUMN('Non-energy Multiplier'!I$1),0)</f>
        <v>0</v>
      </c>
      <c r="J38" s="133">
        <f>$C38*VLOOKUP($A38,'Non-energy Multiplier'!$A$1:$AQ$44,COLUMN('Non-energy Multiplier'!J$1),0)</f>
        <v>0</v>
      </c>
      <c r="K38" s="133">
        <f>$C38*VLOOKUP($A38,'Non-energy Multiplier'!$A$1:$AQ$44,COLUMN('Non-energy Multiplier'!K$1),0)</f>
        <v>0</v>
      </c>
      <c r="L38" s="133">
        <f>$C38*VLOOKUP($A38,'Non-energy Multiplier'!$A$1:$AQ$44,COLUMN('Non-energy Multiplier'!L$1),0)</f>
        <v>0</v>
      </c>
      <c r="M38" s="133">
        <f>$C38*VLOOKUP($A38,'Non-energy Multiplier'!$A$1:$AQ$44,COLUMN('Non-energy Multiplier'!M$1),0)</f>
        <v>0</v>
      </c>
      <c r="N38" s="133">
        <f>$C38*VLOOKUP($A38,'Non-energy Multiplier'!$A$1:$AQ$44,COLUMN('Non-energy Multiplier'!N$1),0)</f>
        <v>0</v>
      </c>
      <c r="O38" s="133">
        <f>$C38*VLOOKUP($A38,'Non-energy Multiplier'!$A$1:$AQ$44,COLUMN('Non-energy Multiplier'!O$1),0)</f>
        <v>0</v>
      </c>
      <c r="P38" s="133">
        <f>$C38*VLOOKUP($A38,'Non-energy Multiplier'!$A$1:$AQ$44,COLUMN('Non-energy Multiplier'!P$1),0)</f>
        <v>0</v>
      </c>
      <c r="Q38" s="133">
        <f>$C38*VLOOKUP($A38,'Non-energy Multiplier'!$A$1:$AQ$44,COLUMN('Non-energy Multiplier'!Q$1),0)</f>
        <v>0</v>
      </c>
      <c r="R38" s="133">
        <f>$C38*VLOOKUP($A38,'Non-energy Multiplier'!$A$1:$AQ$44,COLUMN('Non-energy Multiplier'!R$1),0)</f>
        <v>0</v>
      </c>
      <c r="S38" s="133">
        <f>$C38*VLOOKUP($A38,'Non-energy Multiplier'!$A$1:$AQ$44,COLUMN('Non-energy Multiplier'!S$1),0)</f>
        <v>0</v>
      </c>
      <c r="T38" s="133">
        <f>$C38*VLOOKUP($A38,'Non-energy Multiplier'!$A$1:$AQ$44,COLUMN('Non-energy Multiplier'!T$1),0)</f>
        <v>0</v>
      </c>
      <c r="U38" s="133">
        <f>$C38*VLOOKUP($A38,'Non-energy Multiplier'!$A$1:$AQ$44,COLUMN('Non-energy Multiplier'!U$1),0)</f>
        <v>0</v>
      </c>
      <c r="V38" s="133">
        <f>$C38*VLOOKUP($A38,'Non-energy Multiplier'!$A$1:$AQ$44,COLUMN('Non-energy Multiplier'!V$1),0)</f>
        <v>0</v>
      </c>
      <c r="W38" s="133">
        <f>$C38*VLOOKUP($A38,'Non-energy Multiplier'!$A$1:$AQ$44,COLUMN('Non-energy Multiplier'!W$1),0)</f>
        <v>0</v>
      </c>
      <c r="X38" s="133">
        <f>$C38*VLOOKUP($A38,'Non-energy Multiplier'!$A$1:$AQ$44,COLUMN('Non-energy Multiplier'!X$1),0)</f>
        <v>0</v>
      </c>
      <c r="Y38" s="133">
        <f>$C38*VLOOKUP($A38,'Non-energy Multiplier'!$A$1:$AQ$44,COLUMN('Non-energy Multiplier'!Y$1),0)</f>
        <v>0</v>
      </c>
      <c r="Z38" s="133">
        <f>$C38*VLOOKUP($A38,'Non-energy Multiplier'!$A$1:$AQ$44,COLUMN('Non-energy Multiplier'!Z$1),0)</f>
        <v>0</v>
      </c>
      <c r="AA38" s="133">
        <f>$C38*VLOOKUP($A38,'Non-energy Multiplier'!$A$1:$AQ$44,COLUMN('Non-energy Multiplier'!AA$1),0)</f>
        <v>0</v>
      </c>
      <c r="AB38" s="133">
        <f>$C38*VLOOKUP($A38,'Non-energy Multiplier'!$A$1:$AQ$44,COLUMN('Non-energy Multiplier'!AB$1),0)</f>
        <v>0</v>
      </c>
      <c r="AC38" s="133">
        <f>$C38*VLOOKUP($A38,'Non-energy Multiplier'!$A$1:$AQ$44,COLUMN('Non-energy Multiplier'!AC$1),0)</f>
        <v>0</v>
      </c>
      <c r="AD38" s="133">
        <f>$C38*VLOOKUP($A38,'Non-energy Multiplier'!$A$1:$AQ$44,COLUMN('Non-energy Multiplier'!AD$1),0)</f>
        <v>0</v>
      </c>
      <c r="AE38" s="133">
        <f>$C38*VLOOKUP($A38,'Non-energy Multiplier'!$A$1:$AQ$44,COLUMN('Non-energy Multiplier'!AE$1),0)</f>
        <v>0</v>
      </c>
      <c r="AF38" s="133">
        <f>$C38*VLOOKUP($A38,'Non-energy Multiplier'!$A$1:$AQ$44,COLUMN('Non-energy Multiplier'!AF$1),0)</f>
        <v>0</v>
      </c>
      <c r="AG38" s="133">
        <f>$C38*VLOOKUP($A38,'Non-energy Multiplier'!$A$1:$AQ$44,COLUMN('Non-energy Multiplier'!AG$1),0)</f>
        <v>0</v>
      </c>
      <c r="AH38" s="133">
        <f>$C38*VLOOKUP($A38,'Non-energy Multiplier'!$A$1:$AQ$44,COLUMN('Non-energy Multiplier'!AH$1),0)</f>
        <v>0</v>
      </c>
      <c r="AI38" s="133">
        <f>$C38*VLOOKUP($A38,'Non-energy Multiplier'!$A$1:$AQ$44,COLUMN('Non-energy Multiplier'!AI$1),0)</f>
        <v>0</v>
      </c>
      <c r="AJ38" s="133">
        <f>$C38*VLOOKUP($A38,'Non-energy Multiplier'!$A$1:$AQ$44,COLUMN('Non-energy Multiplier'!AJ$1),0)</f>
        <v>0</v>
      </c>
      <c r="AK38" s="133">
        <f>$C38*VLOOKUP($A38,'Non-energy Multiplier'!$A$1:$AQ$44,COLUMN('Non-energy Multiplier'!AK$1),0)</f>
        <v>0</v>
      </c>
      <c r="AL38" s="133">
        <f>$C38*VLOOKUP($A38,'Non-energy Multiplier'!$A$1:$AQ$44,COLUMN('Non-energy Multiplier'!AL$1),0)</f>
        <v>0</v>
      </c>
      <c r="AM38" s="133">
        <f>$C38*VLOOKUP($A38,'Non-energy Multiplier'!$A$1:$AQ$44,COLUMN('Non-energy Multiplier'!AM$1),0)</f>
        <v>0</v>
      </c>
      <c r="AN38" s="133">
        <f>$C38*VLOOKUP($A38,'Non-energy Multiplier'!$A$1:$AQ$44,COLUMN('Non-energy Multiplier'!AN$1),0)</f>
        <v>0</v>
      </c>
      <c r="AO38" s="133">
        <f>$C38*VLOOKUP($A38,'Non-energy Multiplier'!$A$1:$AQ$44,COLUMN('Non-energy Multiplier'!AO$1),0)</f>
        <v>0</v>
      </c>
      <c r="AP38" s="133">
        <f>$C38*VLOOKUP($A38,'Non-energy Multiplier'!$A$1:$AQ$44,COLUMN('Non-energy Multiplier'!AP$1),0)</f>
        <v>0</v>
      </c>
      <c r="AQ38" s="133">
        <f>$C38*VLOOKUP($A38,'Non-energy Multiplier'!$A$1:$AQ$44,COLUMN('Non-energy Multiplier'!AQ$1),0)</f>
        <v>0</v>
      </c>
      <c r="AR38" s="133" t="str">
        <f>VLOOKUP($A38,'Sector Match'!$A$1:$B$43,2,0)</f>
        <v>other machinery 28</v>
      </c>
    </row>
    <row r="39" spans="1:44" x14ac:dyDescent="0.2">
      <c r="A39" s="12" t="s">
        <v>37</v>
      </c>
      <c r="B39" s="133">
        <f>'Non-energy Use 2019'!H152</f>
        <v>0</v>
      </c>
      <c r="C39" s="133">
        <f>'Non-energy Use 2020'!H151</f>
        <v>0</v>
      </c>
      <c r="D39" s="133">
        <f>$C39*VLOOKUP($A39,'Non-energy Multiplier'!$A$1:$AQ$44,COLUMN('Non-energy Multiplier'!D$1),0)</f>
        <v>0</v>
      </c>
      <c r="E39" s="133">
        <f>$C39*VLOOKUP($A39,'Non-energy Multiplier'!$A$1:$AQ$44,COLUMN('Non-energy Multiplier'!E$1),0)</f>
        <v>0</v>
      </c>
      <c r="F39" s="133">
        <f>$C39*VLOOKUP($A39,'Non-energy Multiplier'!$A$1:$AQ$44,COLUMN('Non-energy Multiplier'!F$1),0)</f>
        <v>0</v>
      </c>
      <c r="G39" s="133">
        <f>$C39*VLOOKUP($A39,'Non-energy Multiplier'!$A$1:$AQ$44,COLUMN('Non-energy Multiplier'!G$1),0)</f>
        <v>0</v>
      </c>
      <c r="H39" s="133">
        <f>$C39*VLOOKUP($A39,'Non-energy Multiplier'!$A$1:$AQ$44,COLUMN('Non-energy Multiplier'!H$1),0)</f>
        <v>0</v>
      </c>
      <c r="I39" s="133">
        <f>$C39*VLOOKUP($A39,'Non-energy Multiplier'!$A$1:$AQ$44,COLUMN('Non-energy Multiplier'!I$1),0)</f>
        <v>0</v>
      </c>
      <c r="J39" s="133">
        <f>$C39*VLOOKUP($A39,'Non-energy Multiplier'!$A$1:$AQ$44,COLUMN('Non-energy Multiplier'!J$1),0)</f>
        <v>0</v>
      </c>
      <c r="K39" s="133">
        <f>$C39*VLOOKUP($A39,'Non-energy Multiplier'!$A$1:$AQ$44,COLUMN('Non-energy Multiplier'!K$1),0)</f>
        <v>0</v>
      </c>
      <c r="L39" s="133">
        <f>$C39*VLOOKUP($A39,'Non-energy Multiplier'!$A$1:$AQ$44,COLUMN('Non-energy Multiplier'!L$1),0)</f>
        <v>0</v>
      </c>
      <c r="M39" s="133">
        <f>$C39*VLOOKUP($A39,'Non-energy Multiplier'!$A$1:$AQ$44,COLUMN('Non-energy Multiplier'!M$1),0)</f>
        <v>0</v>
      </c>
      <c r="N39" s="133">
        <f>$C39*VLOOKUP($A39,'Non-energy Multiplier'!$A$1:$AQ$44,COLUMN('Non-energy Multiplier'!N$1),0)</f>
        <v>0</v>
      </c>
      <c r="O39" s="133">
        <f>$C39*VLOOKUP($A39,'Non-energy Multiplier'!$A$1:$AQ$44,COLUMN('Non-energy Multiplier'!O$1),0)</f>
        <v>0</v>
      </c>
      <c r="P39" s="133">
        <f>$C39*VLOOKUP($A39,'Non-energy Multiplier'!$A$1:$AQ$44,COLUMN('Non-energy Multiplier'!P$1),0)</f>
        <v>0</v>
      </c>
      <c r="Q39" s="133">
        <f>$C39*VLOOKUP($A39,'Non-energy Multiplier'!$A$1:$AQ$44,COLUMN('Non-energy Multiplier'!Q$1),0)</f>
        <v>0</v>
      </c>
      <c r="R39" s="133">
        <f>$C39*VLOOKUP($A39,'Non-energy Multiplier'!$A$1:$AQ$44,COLUMN('Non-energy Multiplier'!R$1),0)</f>
        <v>0</v>
      </c>
      <c r="S39" s="133">
        <f>$C39*VLOOKUP($A39,'Non-energy Multiplier'!$A$1:$AQ$44,COLUMN('Non-energy Multiplier'!S$1),0)</f>
        <v>0</v>
      </c>
      <c r="T39" s="133">
        <f>$C39*VLOOKUP($A39,'Non-energy Multiplier'!$A$1:$AQ$44,COLUMN('Non-energy Multiplier'!T$1),0)</f>
        <v>0</v>
      </c>
      <c r="U39" s="133">
        <f>$C39*VLOOKUP($A39,'Non-energy Multiplier'!$A$1:$AQ$44,COLUMN('Non-energy Multiplier'!U$1),0)</f>
        <v>0</v>
      </c>
      <c r="V39" s="133">
        <f>$C39*VLOOKUP($A39,'Non-energy Multiplier'!$A$1:$AQ$44,COLUMN('Non-energy Multiplier'!V$1),0)</f>
        <v>0</v>
      </c>
      <c r="W39" s="133">
        <f>$C39*VLOOKUP($A39,'Non-energy Multiplier'!$A$1:$AQ$44,COLUMN('Non-energy Multiplier'!W$1),0)</f>
        <v>0</v>
      </c>
      <c r="X39" s="133">
        <f>$C39*VLOOKUP($A39,'Non-energy Multiplier'!$A$1:$AQ$44,COLUMN('Non-energy Multiplier'!X$1),0)</f>
        <v>0</v>
      </c>
      <c r="Y39" s="133">
        <f>$C39*VLOOKUP($A39,'Non-energy Multiplier'!$A$1:$AQ$44,COLUMN('Non-energy Multiplier'!Y$1),0)</f>
        <v>0</v>
      </c>
      <c r="Z39" s="133">
        <f>$C39*VLOOKUP($A39,'Non-energy Multiplier'!$A$1:$AQ$44,COLUMN('Non-energy Multiplier'!Z$1),0)</f>
        <v>0</v>
      </c>
      <c r="AA39" s="133">
        <f>$C39*VLOOKUP($A39,'Non-energy Multiplier'!$A$1:$AQ$44,COLUMN('Non-energy Multiplier'!AA$1),0)</f>
        <v>0</v>
      </c>
      <c r="AB39" s="133">
        <f>$C39*VLOOKUP($A39,'Non-energy Multiplier'!$A$1:$AQ$44,COLUMN('Non-energy Multiplier'!AB$1),0)</f>
        <v>0</v>
      </c>
      <c r="AC39" s="133">
        <f>$C39*VLOOKUP($A39,'Non-energy Multiplier'!$A$1:$AQ$44,COLUMN('Non-energy Multiplier'!AC$1),0)</f>
        <v>0</v>
      </c>
      <c r="AD39" s="133">
        <f>$C39*VLOOKUP($A39,'Non-energy Multiplier'!$A$1:$AQ$44,COLUMN('Non-energy Multiplier'!AD$1),0)</f>
        <v>0</v>
      </c>
      <c r="AE39" s="133">
        <f>$C39*VLOOKUP($A39,'Non-energy Multiplier'!$A$1:$AQ$44,COLUMN('Non-energy Multiplier'!AE$1),0)</f>
        <v>0</v>
      </c>
      <c r="AF39" s="133">
        <f>$C39*VLOOKUP($A39,'Non-energy Multiplier'!$A$1:$AQ$44,COLUMN('Non-energy Multiplier'!AF$1),0)</f>
        <v>0</v>
      </c>
      <c r="AG39" s="133">
        <f>$C39*VLOOKUP($A39,'Non-energy Multiplier'!$A$1:$AQ$44,COLUMN('Non-energy Multiplier'!AG$1),0)</f>
        <v>0</v>
      </c>
      <c r="AH39" s="133">
        <f>$C39*VLOOKUP($A39,'Non-energy Multiplier'!$A$1:$AQ$44,COLUMN('Non-energy Multiplier'!AH$1),0)</f>
        <v>0</v>
      </c>
      <c r="AI39" s="133">
        <f>$C39*VLOOKUP($A39,'Non-energy Multiplier'!$A$1:$AQ$44,COLUMN('Non-energy Multiplier'!AI$1),0)</f>
        <v>0</v>
      </c>
      <c r="AJ39" s="133">
        <f>$C39*VLOOKUP($A39,'Non-energy Multiplier'!$A$1:$AQ$44,COLUMN('Non-energy Multiplier'!AJ$1),0)</f>
        <v>0</v>
      </c>
      <c r="AK39" s="133">
        <f>$C39*VLOOKUP($A39,'Non-energy Multiplier'!$A$1:$AQ$44,COLUMN('Non-energy Multiplier'!AK$1),0)</f>
        <v>0</v>
      </c>
      <c r="AL39" s="133">
        <f>$C39*VLOOKUP($A39,'Non-energy Multiplier'!$A$1:$AQ$44,COLUMN('Non-energy Multiplier'!AL$1),0)</f>
        <v>0</v>
      </c>
      <c r="AM39" s="133">
        <f>$C39*VLOOKUP($A39,'Non-energy Multiplier'!$A$1:$AQ$44,COLUMN('Non-energy Multiplier'!AM$1),0)</f>
        <v>0</v>
      </c>
      <c r="AN39" s="133">
        <f>$C39*VLOOKUP($A39,'Non-energy Multiplier'!$A$1:$AQ$44,COLUMN('Non-energy Multiplier'!AN$1),0)</f>
        <v>0</v>
      </c>
      <c r="AO39" s="133">
        <f>$C39*VLOOKUP($A39,'Non-energy Multiplier'!$A$1:$AQ$44,COLUMN('Non-energy Multiplier'!AO$1),0)</f>
        <v>0</v>
      </c>
      <c r="AP39" s="133">
        <f>$C39*VLOOKUP($A39,'Non-energy Multiplier'!$A$1:$AQ$44,COLUMN('Non-energy Multiplier'!AP$1),0)</f>
        <v>0</v>
      </c>
      <c r="AQ39" s="133">
        <f>$C39*VLOOKUP($A39,'Non-energy Multiplier'!$A$1:$AQ$44,COLUMN('Non-energy Multiplier'!AQ$1),0)</f>
        <v>0</v>
      </c>
      <c r="AR39" s="133" t="str">
        <f>VLOOKUP($A39,'Sector Match'!$A$1:$B$43,2,0)</f>
        <v>water and waste 36T39</v>
      </c>
    </row>
    <row r="40" spans="1:44" x14ac:dyDescent="0.2">
      <c r="A40" s="12" t="s">
        <v>38</v>
      </c>
      <c r="B40" s="133">
        <f>'Non-energy Use 2019'!H153</f>
        <v>0</v>
      </c>
      <c r="C40" s="133">
        <f>'Non-energy Use 2020'!H152</f>
        <v>0</v>
      </c>
      <c r="D40" s="133">
        <f>$C40*VLOOKUP($A40,'Non-energy Multiplier'!$A$1:$AQ$44,COLUMN('Non-energy Multiplier'!D$1),0)</f>
        <v>0</v>
      </c>
      <c r="E40" s="133">
        <f>$C40*VLOOKUP($A40,'Non-energy Multiplier'!$A$1:$AQ$44,COLUMN('Non-energy Multiplier'!E$1),0)</f>
        <v>0</v>
      </c>
      <c r="F40" s="133">
        <f>$C40*VLOOKUP($A40,'Non-energy Multiplier'!$A$1:$AQ$44,COLUMN('Non-energy Multiplier'!F$1),0)</f>
        <v>0</v>
      </c>
      <c r="G40" s="133">
        <f>$C40*VLOOKUP($A40,'Non-energy Multiplier'!$A$1:$AQ$44,COLUMN('Non-energy Multiplier'!G$1),0)</f>
        <v>0</v>
      </c>
      <c r="H40" s="133">
        <f>$C40*VLOOKUP($A40,'Non-energy Multiplier'!$A$1:$AQ$44,COLUMN('Non-energy Multiplier'!H$1),0)</f>
        <v>0</v>
      </c>
      <c r="I40" s="133">
        <f>$C40*VLOOKUP($A40,'Non-energy Multiplier'!$A$1:$AQ$44,COLUMN('Non-energy Multiplier'!I$1),0)</f>
        <v>0</v>
      </c>
      <c r="J40" s="133">
        <f>$C40*VLOOKUP($A40,'Non-energy Multiplier'!$A$1:$AQ$44,COLUMN('Non-energy Multiplier'!J$1),0)</f>
        <v>0</v>
      </c>
      <c r="K40" s="133">
        <f>$C40*VLOOKUP($A40,'Non-energy Multiplier'!$A$1:$AQ$44,COLUMN('Non-energy Multiplier'!K$1),0)</f>
        <v>0</v>
      </c>
      <c r="L40" s="133">
        <f>$C40*VLOOKUP($A40,'Non-energy Multiplier'!$A$1:$AQ$44,COLUMN('Non-energy Multiplier'!L$1),0)</f>
        <v>0</v>
      </c>
      <c r="M40" s="133">
        <f>$C40*VLOOKUP($A40,'Non-energy Multiplier'!$A$1:$AQ$44,COLUMN('Non-energy Multiplier'!M$1),0)</f>
        <v>0</v>
      </c>
      <c r="N40" s="133">
        <f>$C40*VLOOKUP($A40,'Non-energy Multiplier'!$A$1:$AQ$44,COLUMN('Non-energy Multiplier'!N$1),0)</f>
        <v>0</v>
      </c>
      <c r="O40" s="133">
        <f>$C40*VLOOKUP($A40,'Non-energy Multiplier'!$A$1:$AQ$44,COLUMN('Non-energy Multiplier'!O$1),0)</f>
        <v>0</v>
      </c>
      <c r="P40" s="133">
        <f>$C40*VLOOKUP($A40,'Non-energy Multiplier'!$A$1:$AQ$44,COLUMN('Non-energy Multiplier'!P$1),0)</f>
        <v>0</v>
      </c>
      <c r="Q40" s="133">
        <f>$C40*VLOOKUP($A40,'Non-energy Multiplier'!$A$1:$AQ$44,COLUMN('Non-energy Multiplier'!Q$1),0)</f>
        <v>0</v>
      </c>
      <c r="R40" s="133">
        <f>$C40*VLOOKUP($A40,'Non-energy Multiplier'!$A$1:$AQ$44,COLUMN('Non-energy Multiplier'!R$1),0)</f>
        <v>0</v>
      </c>
      <c r="S40" s="133">
        <f>$C40*VLOOKUP($A40,'Non-energy Multiplier'!$A$1:$AQ$44,COLUMN('Non-energy Multiplier'!S$1),0)</f>
        <v>0</v>
      </c>
      <c r="T40" s="133">
        <f>$C40*VLOOKUP($A40,'Non-energy Multiplier'!$A$1:$AQ$44,COLUMN('Non-energy Multiplier'!T$1),0)</f>
        <v>0</v>
      </c>
      <c r="U40" s="133">
        <f>$C40*VLOOKUP($A40,'Non-energy Multiplier'!$A$1:$AQ$44,COLUMN('Non-energy Multiplier'!U$1),0)</f>
        <v>0</v>
      </c>
      <c r="V40" s="133">
        <f>$C40*VLOOKUP($A40,'Non-energy Multiplier'!$A$1:$AQ$44,COLUMN('Non-energy Multiplier'!V$1),0)</f>
        <v>0</v>
      </c>
      <c r="W40" s="133">
        <f>$C40*VLOOKUP($A40,'Non-energy Multiplier'!$A$1:$AQ$44,COLUMN('Non-energy Multiplier'!W$1),0)</f>
        <v>0</v>
      </c>
      <c r="X40" s="133">
        <f>$C40*VLOOKUP($A40,'Non-energy Multiplier'!$A$1:$AQ$44,COLUMN('Non-energy Multiplier'!X$1),0)</f>
        <v>0</v>
      </c>
      <c r="Y40" s="133">
        <f>$C40*VLOOKUP($A40,'Non-energy Multiplier'!$A$1:$AQ$44,COLUMN('Non-energy Multiplier'!Y$1),0)</f>
        <v>0</v>
      </c>
      <c r="Z40" s="133">
        <f>$C40*VLOOKUP($A40,'Non-energy Multiplier'!$A$1:$AQ$44,COLUMN('Non-energy Multiplier'!Z$1),0)</f>
        <v>0</v>
      </c>
      <c r="AA40" s="133">
        <f>$C40*VLOOKUP($A40,'Non-energy Multiplier'!$A$1:$AQ$44,COLUMN('Non-energy Multiplier'!AA$1),0)</f>
        <v>0</v>
      </c>
      <c r="AB40" s="133">
        <f>$C40*VLOOKUP($A40,'Non-energy Multiplier'!$A$1:$AQ$44,COLUMN('Non-energy Multiplier'!AB$1),0)</f>
        <v>0</v>
      </c>
      <c r="AC40" s="133">
        <f>$C40*VLOOKUP($A40,'Non-energy Multiplier'!$A$1:$AQ$44,COLUMN('Non-energy Multiplier'!AC$1),0)</f>
        <v>0</v>
      </c>
      <c r="AD40" s="133">
        <f>$C40*VLOOKUP($A40,'Non-energy Multiplier'!$A$1:$AQ$44,COLUMN('Non-energy Multiplier'!AD$1),0)</f>
        <v>0</v>
      </c>
      <c r="AE40" s="133">
        <f>$C40*VLOOKUP($A40,'Non-energy Multiplier'!$A$1:$AQ$44,COLUMN('Non-energy Multiplier'!AE$1),0)</f>
        <v>0</v>
      </c>
      <c r="AF40" s="133">
        <f>$C40*VLOOKUP($A40,'Non-energy Multiplier'!$A$1:$AQ$44,COLUMN('Non-energy Multiplier'!AF$1),0)</f>
        <v>0</v>
      </c>
      <c r="AG40" s="133">
        <f>$C40*VLOOKUP($A40,'Non-energy Multiplier'!$A$1:$AQ$44,COLUMN('Non-energy Multiplier'!AG$1),0)</f>
        <v>0</v>
      </c>
      <c r="AH40" s="133">
        <f>$C40*VLOOKUP($A40,'Non-energy Multiplier'!$A$1:$AQ$44,COLUMN('Non-energy Multiplier'!AH$1),0)</f>
        <v>0</v>
      </c>
      <c r="AI40" s="133">
        <f>$C40*VLOOKUP($A40,'Non-energy Multiplier'!$A$1:$AQ$44,COLUMN('Non-energy Multiplier'!AI$1),0)</f>
        <v>0</v>
      </c>
      <c r="AJ40" s="133">
        <f>$C40*VLOOKUP($A40,'Non-energy Multiplier'!$A$1:$AQ$44,COLUMN('Non-energy Multiplier'!AJ$1),0)</f>
        <v>0</v>
      </c>
      <c r="AK40" s="133">
        <f>$C40*VLOOKUP($A40,'Non-energy Multiplier'!$A$1:$AQ$44,COLUMN('Non-energy Multiplier'!AK$1),0)</f>
        <v>0</v>
      </c>
      <c r="AL40" s="133">
        <f>$C40*VLOOKUP($A40,'Non-energy Multiplier'!$A$1:$AQ$44,COLUMN('Non-energy Multiplier'!AL$1),0)</f>
        <v>0</v>
      </c>
      <c r="AM40" s="133">
        <f>$C40*VLOOKUP($A40,'Non-energy Multiplier'!$A$1:$AQ$44,COLUMN('Non-energy Multiplier'!AM$1),0)</f>
        <v>0</v>
      </c>
      <c r="AN40" s="133">
        <f>$C40*VLOOKUP($A40,'Non-energy Multiplier'!$A$1:$AQ$44,COLUMN('Non-energy Multiplier'!AN$1),0)</f>
        <v>0</v>
      </c>
      <c r="AO40" s="133">
        <f>$C40*VLOOKUP($A40,'Non-energy Multiplier'!$A$1:$AQ$44,COLUMN('Non-energy Multiplier'!AO$1),0)</f>
        <v>0</v>
      </c>
      <c r="AP40" s="133">
        <f>$C40*VLOOKUP($A40,'Non-energy Multiplier'!$A$1:$AQ$44,COLUMN('Non-energy Multiplier'!AP$1),0)</f>
        <v>0</v>
      </c>
      <c r="AQ40" s="133">
        <f>$C40*VLOOKUP($A40,'Non-energy Multiplier'!$A$1:$AQ$44,COLUMN('Non-energy Multiplier'!AQ$1),0)</f>
        <v>0</v>
      </c>
      <c r="AR40" s="133" t="str">
        <f>VLOOKUP($A40,'Sector Match'!$A$1:$B$43,2,0)</f>
        <v>other machinery 28</v>
      </c>
    </row>
    <row r="41" spans="1:44" x14ac:dyDescent="0.2">
      <c r="A41" s="12" t="s">
        <v>39</v>
      </c>
      <c r="B41" s="133">
        <f>'Non-energy Use 2019'!H154</f>
        <v>0</v>
      </c>
      <c r="C41" s="133">
        <f>'Non-energy Use 2020'!H153</f>
        <v>0</v>
      </c>
      <c r="D41" s="133">
        <f>$C41*VLOOKUP($A41,'Non-energy Multiplier'!$A$1:$AQ$44,COLUMN('Non-energy Multiplier'!D$1),0)</f>
        <v>0</v>
      </c>
      <c r="E41" s="133">
        <f>$C41*VLOOKUP($A41,'Non-energy Multiplier'!$A$1:$AQ$44,COLUMN('Non-energy Multiplier'!E$1),0)</f>
        <v>0</v>
      </c>
      <c r="F41" s="133">
        <f>$C41*VLOOKUP($A41,'Non-energy Multiplier'!$A$1:$AQ$44,COLUMN('Non-energy Multiplier'!F$1),0)</f>
        <v>0</v>
      </c>
      <c r="G41" s="133">
        <f>$C41*VLOOKUP($A41,'Non-energy Multiplier'!$A$1:$AQ$44,COLUMN('Non-energy Multiplier'!G$1),0)</f>
        <v>0</v>
      </c>
      <c r="H41" s="133">
        <f>$C41*VLOOKUP($A41,'Non-energy Multiplier'!$A$1:$AQ$44,COLUMN('Non-energy Multiplier'!H$1),0)</f>
        <v>0</v>
      </c>
      <c r="I41" s="133">
        <f>$C41*VLOOKUP($A41,'Non-energy Multiplier'!$A$1:$AQ$44,COLUMN('Non-energy Multiplier'!I$1),0)</f>
        <v>0</v>
      </c>
      <c r="J41" s="133">
        <f>$C41*VLOOKUP($A41,'Non-energy Multiplier'!$A$1:$AQ$44,COLUMN('Non-energy Multiplier'!J$1),0)</f>
        <v>0</v>
      </c>
      <c r="K41" s="133">
        <f>$C41*VLOOKUP($A41,'Non-energy Multiplier'!$A$1:$AQ$44,COLUMN('Non-energy Multiplier'!K$1),0)</f>
        <v>0</v>
      </c>
      <c r="L41" s="133">
        <f>$C41*VLOOKUP($A41,'Non-energy Multiplier'!$A$1:$AQ$44,COLUMN('Non-energy Multiplier'!L$1),0)</f>
        <v>0</v>
      </c>
      <c r="M41" s="133">
        <f>$C41*VLOOKUP($A41,'Non-energy Multiplier'!$A$1:$AQ$44,COLUMN('Non-energy Multiplier'!M$1),0)</f>
        <v>0</v>
      </c>
      <c r="N41" s="133">
        <f>$C41*VLOOKUP($A41,'Non-energy Multiplier'!$A$1:$AQ$44,COLUMN('Non-energy Multiplier'!N$1),0)</f>
        <v>0</v>
      </c>
      <c r="O41" s="133">
        <f>$C41*VLOOKUP($A41,'Non-energy Multiplier'!$A$1:$AQ$44,COLUMN('Non-energy Multiplier'!O$1),0)</f>
        <v>0</v>
      </c>
      <c r="P41" s="133">
        <f>$C41*VLOOKUP($A41,'Non-energy Multiplier'!$A$1:$AQ$44,COLUMN('Non-energy Multiplier'!P$1),0)</f>
        <v>0</v>
      </c>
      <c r="Q41" s="133">
        <f>$C41*VLOOKUP($A41,'Non-energy Multiplier'!$A$1:$AQ$44,COLUMN('Non-energy Multiplier'!Q$1),0)</f>
        <v>0</v>
      </c>
      <c r="R41" s="133">
        <f>$C41*VLOOKUP($A41,'Non-energy Multiplier'!$A$1:$AQ$44,COLUMN('Non-energy Multiplier'!R$1),0)</f>
        <v>0</v>
      </c>
      <c r="S41" s="133">
        <f>$C41*VLOOKUP($A41,'Non-energy Multiplier'!$A$1:$AQ$44,COLUMN('Non-energy Multiplier'!S$1),0)</f>
        <v>0</v>
      </c>
      <c r="T41" s="133">
        <f>$C41*VLOOKUP($A41,'Non-energy Multiplier'!$A$1:$AQ$44,COLUMN('Non-energy Multiplier'!T$1),0)</f>
        <v>0</v>
      </c>
      <c r="U41" s="133">
        <f>$C41*VLOOKUP($A41,'Non-energy Multiplier'!$A$1:$AQ$44,COLUMN('Non-energy Multiplier'!U$1),0)</f>
        <v>0</v>
      </c>
      <c r="V41" s="133">
        <f>$C41*VLOOKUP($A41,'Non-energy Multiplier'!$A$1:$AQ$44,COLUMN('Non-energy Multiplier'!V$1),0)</f>
        <v>0</v>
      </c>
      <c r="W41" s="133">
        <f>$C41*VLOOKUP($A41,'Non-energy Multiplier'!$A$1:$AQ$44,COLUMN('Non-energy Multiplier'!W$1),0)</f>
        <v>0</v>
      </c>
      <c r="X41" s="133">
        <f>$C41*VLOOKUP($A41,'Non-energy Multiplier'!$A$1:$AQ$44,COLUMN('Non-energy Multiplier'!X$1),0)</f>
        <v>0</v>
      </c>
      <c r="Y41" s="133">
        <f>$C41*VLOOKUP($A41,'Non-energy Multiplier'!$A$1:$AQ$44,COLUMN('Non-energy Multiplier'!Y$1),0)</f>
        <v>0</v>
      </c>
      <c r="Z41" s="133">
        <f>$C41*VLOOKUP($A41,'Non-energy Multiplier'!$A$1:$AQ$44,COLUMN('Non-energy Multiplier'!Z$1),0)</f>
        <v>0</v>
      </c>
      <c r="AA41" s="133">
        <f>$C41*VLOOKUP($A41,'Non-energy Multiplier'!$A$1:$AQ$44,COLUMN('Non-energy Multiplier'!AA$1),0)</f>
        <v>0</v>
      </c>
      <c r="AB41" s="133">
        <f>$C41*VLOOKUP($A41,'Non-energy Multiplier'!$A$1:$AQ$44,COLUMN('Non-energy Multiplier'!AB$1),0)</f>
        <v>0</v>
      </c>
      <c r="AC41" s="133">
        <f>$C41*VLOOKUP($A41,'Non-energy Multiplier'!$A$1:$AQ$44,COLUMN('Non-energy Multiplier'!AC$1),0)</f>
        <v>0</v>
      </c>
      <c r="AD41" s="133">
        <f>$C41*VLOOKUP($A41,'Non-energy Multiplier'!$A$1:$AQ$44,COLUMN('Non-energy Multiplier'!AD$1),0)</f>
        <v>0</v>
      </c>
      <c r="AE41" s="133">
        <f>$C41*VLOOKUP($A41,'Non-energy Multiplier'!$A$1:$AQ$44,COLUMN('Non-energy Multiplier'!AE$1),0)</f>
        <v>0</v>
      </c>
      <c r="AF41" s="133">
        <f>$C41*VLOOKUP($A41,'Non-energy Multiplier'!$A$1:$AQ$44,COLUMN('Non-energy Multiplier'!AF$1),0)</f>
        <v>0</v>
      </c>
      <c r="AG41" s="133">
        <f>$C41*VLOOKUP($A41,'Non-energy Multiplier'!$A$1:$AQ$44,COLUMN('Non-energy Multiplier'!AG$1),0)</f>
        <v>0</v>
      </c>
      <c r="AH41" s="133">
        <f>$C41*VLOOKUP($A41,'Non-energy Multiplier'!$A$1:$AQ$44,COLUMN('Non-energy Multiplier'!AH$1),0)</f>
        <v>0</v>
      </c>
      <c r="AI41" s="133">
        <f>$C41*VLOOKUP($A41,'Non-energy Multiplier'!$A$1:$AQ$44,COLUMN('Non-energy Multiplier'!AI$1),0)</f>
        <v>0</v>
      </c>
      <c r="AJ41" s="133">
        <f>$C41*VLOOKUP($A41,'Non-energy Multiplier'!$A$1:$AQ$44,COLUMN('Non-energy Multiplier'!AJ$1),0)</f>
        <v>0</v>
      </c>
      <c r="AK41" s="133">
        <f>$C41*VLOOKUP($A41,'Non-energy Multiplier'!$A$1:$AQ$44,COLUMN('Non-energy Multiplier'!AK$1),0)</f>
        <v>0</v>
      </c>
      <c r="AL41" s="133">
        <f>$C41*VLOOKUP($A41,'Non-energy Multiplier'!$A$1:$AQ$44,COLUMN('Non-energy Multiplier'!AL$1),0)</f>
        <v>0</v>
      </c>
      <c r="AM41" s="133">
        <f>$C41*VLOOKUP($A41,'Non-energy Multiplier'!$A$1:$AQ$44,COLUMN('Non-energy Multiplier'!AM$1),0)</f>
        <v>0</v>
      </c>
      <c r="AN41" s="133">
        <f>$C41*VLOOKUP($A41,'Non-energy Multiplier'!$A$1:$AQ$44,COLUMN('Non-energy Multiplier'!AN$1),0)</f>
        <v>0</v>
      </c>
      <c r="AO41" s="133">
        <f>$C41*VLOOKUP($A41,'Non-energy Multiplier'!$A$1:$AQ$44,COLUMN('Non-energy Multiplier'!AO$1),0)</f>
        <v>0</v>
      </c>
      <c r="AP41" s="133">
        <f>$C41*VLOOKUP($A41,'Non-energy Multiplier'!$A$1:$AQ$44,COLUMN('Non-energy Multiplier'!AP$1),0)</f>
        <v>0</v>
      </c>
      <c r="AQ41" s="133">
        <f>$C41*VLOOKUP($A41,'Non-energy Multiplier'!$A$1:$AQ$44,COLUMN('Non-energy Multiplier'!AQ$1),0)</f>
        <v>0</v>
      </c>
      <c r="AR41" s="133">
        <f>VLOOKUP($A41,'Sector Match'!$A$1:$B$43,2,0)</f>
        <v>0</v>
      </c>
    </row>
    <row r="42" spans="1:44" x14ac:dyDescent="0.2">
      <c r="A42" s="12" t="s">
        <v>40</v>
      </c>
      <c r="B42" s="133">
        <f>'Non-energy Use 2019'!H155</f>
        <v>47556355440000</v>
      </c>
      <c r="C42" s="133">
        <f>'Non-energy Use 2020'!H154</f>
        <v>104523980286000</v>
      </c>
      <c r="D42" s="133">
        <f>$C42*VLOOKUP($A42,'Non-energy Multiplier'!$A$1:$AQ$44,COLUMN('Non-energy Multiplier'!D$1),0)</f>
        <v>128527344888140.86</v>
      </c>
      <c r="E42" s="133">
        <f>$C42*VLOOKUP($A42,'Non-energy Multiplier'!$A$1:$AQ$44,COLUMN('Non-energy Multiplier'!E$1),0)</f>
        <v>138787604970481.14</v>
      </c>
      <c r="F42" s="133">
        <f>$C42*VLOOKUP($A42,'Non-energy Multiplier'!$A$1:$AQ$44,COLUMN('Non-energy Multiplier'!F$1),0)</f>
        <v>145114601606144</v>
      </c>
      <c r="G42" s="133">
        <f>$C42*VLOOKUP($A42,'Non-energy Multiplier'!$A$1:$AQ$44,COLUMN('Non-energy Multiplier'!G$1),0)</f>
        <v>161322806890474.91</v>
      </c>
      <c r="H42" s="133">
        <f>$C42*VLOOKUP($A42,'Non-energy Multiplier'!$A$1:$AQ$44,COLUMN('Non-energy Multiplier'!H$1),0)</f>
        <v>182877251639114.09</v>
      </c>
      <c r="I42" s="133">
        <f>$C42*VLOOKUP($A42,'Non-energy Multiplier'!$A$1:$AQ$44,COLUMN('Non-energy Multiplier'!I$1),0)</f>
        <v>204309572143276.81</v>
      </c>
      <c r="J42" s="133">
        <f>$C42*VLOOKUP($A42,'Non-energy Multiplier'!$A$1:$AQ$44,COLUMN('Non-energy Multiplier'!J$1),0)</f>
        <v>224177467477104.44</v>
      </c>
      <c r="K42" s="133">
        <f>$C42*VLOOKUP($A42,'Non-energy Multiplier'!$A$1:$AQ$44,COLUMN('Non-energy Multiplier'!K$1),0)</f>
        <v>242610357487772.47</v>
      </c>
      <c r="L42" s="133">
        <f>$C42*VLOOKUP($A42,'Non-energy Multiplier'!$A$1:$AQ$44,COLUMN('Non-energy Multiplier'!L$1),0)</f>
        <v>260064318583655.31</v>
      </c>
      <c r="M42" s="133">
        <f>$C42*VLOOKUP($A42,'Non-energy Multiplier'!$A$1:$AQ$44,COLUMN('Non-energy Multiplier'!M$1),0)</f>
        <v>277297640395718.75</v>
      </c>
      <c r="N42" s="133">
        <f>$C42*VLOOKUP($A42,'Non-energy Multiplier'!$A$1:$AQ$44,COLUMN('Non-energy Multiplier'!N$1),0)</f>
        <v>295144074301006.31</v>
      </c>
      <c r="O42" s="133">
        <f>$C42*VLOOKUP($A42,'Non-energy Multiplier'!$A$1:$AQ$44,COLUMN('Non-energy Multiplier'!O$1),0)</f>
        <v>313781526391067.56</v>
      </c>
      <c r="P42" s="133">
        <f>$C42*VLOOKUP($A42,'Non-energy Multiplier'!$A$1:$AQ$44,COLUMN('Non-energy Multiplier'!P$1),0)</f>
        <v>333194329988295.44</v>
      </c>
      <c r="Q42" s="133">
        <f>$C42*VLOOKUP($A42,'Non-energy Multiplier'!$A$1:$AQ$44,COLUMN('Non-energy Multiplier'!Q$1),0)</f>
        <v>353359100120420.94</v>
      </c>
      <c r="R42" s="133">
        <f>$C42*VLOOKUP($A42,'Non-energy Multiplier'!$A$1:$AQ$44,COLUMN('Non-energy Multiplier'!R$1),0)</f>
        <v>374244066895442.63</v>
      </c>
      <c r="S42" s="133">
        <f>$C42*VLOOKUP($A42,'Non-energy Multiplier'!$A$1:$AQ$44,COLUMN('Non-energy Multiplier'!S$1),0)</f>
        <v>395808185948834.94</v>
      </c>
      <c r="T42" s="133">
        <f>$C42*VLOOKUP($A42,'Non-energy Multiplier'!$A$1:$AQ$44,COLUMN('Non-energy Multiplier'!T$1),0)</f>
        <v>417999671530736.13</v>
      </c>
      <c r="U42" s="133">
        <f>$C42*VLOOKUP($A42,'Non-energy Multiplier'!$A$1:$AQ$44,COLUMN('Non-energy Multiplier'!U$1),0)</f>
        <v>440756033278230.94</v>
      </c>
      <c r="V42" s="133">
        <f>$C42*VLOOKUP($A42,'Non-energy Multiplier'!$A$1:$AQ$44,COLUMN('Non-energy Multiplier'!V$1),0)</f>
        <v>464003849816089</v>
      </c>
      <c r="W42" s="133">
        <f>$C42*VLOOKUP($A42,'Non-energy Multiplier'!$A$1:$AQ$44,COLUMN('Non-energy Multiplier'!W$1),0)</f>
        <v>487658423835572.44</v>
      </c>
      <c r="X42" s="133">
        <f>$C42*VLOOKUP($A42,'Non-energy Multiplier'!$A$1:$AQ$44,COLUMN('Non-energy Multiplier'!X$1),0)</f>
        <v>511623568001343.5</v>
      </c>
      <c r="Y42" s="133">
        <f>$C42*VLOOKUP($A42,'Non-energy Multiplier'!$A$1:$AQ$44,COLUMN('Non-energy Multiplier'!Y$1),0)</f>
        <v>535791542852870.88</v>
      </c>
      <c r="Z42" s="133">
        <f>$C42*VLOOKUP($A42,'Non-energy Multiplier'!$A$1:$AQ$44,COLUMN('Non-energy Multiplier'!Z$1),0)</f>
        <v>560043167335207.63</v>
      </c>
      <c r="AA42" s="133">
        <f>$C42*VLOOKUP($A42,'Non-energy Multiplier'!$A$1:$AQ$44,COLUMN('Non-energy Multiplier'!AA$1),0)</f>
        <v>584248121423807.63</v>
      </c>
      <c r="AB42" s="133">
        <f>$C42*VLOOKUP($A42,'Non-energy Multiplier'!$A$1:$AQ$44,COLUMN('Non-energy Multiplier'!AB$1),0)</f>
        <v>608265458435222.38</v>
      </c>
      <c r="AC42" s="133">
        <f>$C42*VLOOKUP($A42,'Non-energy Multiplier'!$A$1:$AQ$44,COLUMN('Non-energy Multiplier'!AC$1),0)</f>
        <v>631944341990626.63</v>
      </c>
      <c r="AD42" s="133">
        <f>$C42*VLOOKUP($A42,'Non-energy Multiplier'!$A$1:$AQ$44,COLUMN('Non-energy Multiplier'!AD$1),0)</f>
        <v>655125019191697.5</v>
      </c>
      <c r="AE42" s="133">
        <f>$C42*VLOOKUP($A42,'Non-energy Multiplier'!$A$1:$AQ$44,COLUMN('Non-energy Multiplier'!AE$1),0)</f>
        <v>677640037371752.25</v>
      </c>
      <c r="AF42" s="133">
        <f>$C42*VLOOKUP($A42,'Non-energy Multiplier'!$A$1:$AQ$44,COLUMN('Non-energy Multiplier'!AF$1),0)</f>
        <v>699315706820004.38</v>
      </c>
      <c r="AG42" s="133">
        <f>$C42*VLOOKUP($A42,'Non-energy Multiplier'!$A$1:$AQ$44,COLUMN('Non-energy Multiplier'!AG$1),0)</f>
        <v>719973806195920.38</v>
      </c>
      <c r="AH42" s="133">
        <f>$C42*VLOOKUP($A42,'Non-energy Multiplier'!$A$1:$AQ$44,COLUMN('Non-energy Multiplier'!AH$1),0)</f>
        <v>739433521040665.75</v>
      </c>
      <c r="AI42" s="133">
        <f>$C42*VLOOKUP($A42,'Non-energy Multiplier'!$A$1:$AQ$44,COLUMN('Non-energy Multiplier'!AI$1),0)</f>
        <v>757513598976576.38</v>
      </c>
      <c r="AJ42" s="133">
        <f>$C42*VLOOKUP($A42,'Non-energy Multiplier'!$A$1:$AQ$44,COLUMN('Non-energy Multiplier'!AJ$1),0)</f>
        <v>774034698022781.88</v>
      </c>
      <c r="AK42" s="133">
        <f>$C42*VLOOKUP($A42,'Non-energy Multiplier'!$A$1:$AQ$44,COLUMN('Non-energy Multiplier'!AK$1),0)</f>
        <v>788821897140536.63</v>
      </c>
      <c r="AL42" s="133">
        <f>$C42*VLOOKUP($A42,'Non-energy Multiplier'!$A$1:$AQ$44,COLUMN('Non-energy Multiplier'!AL$1),0)</f>
        <v>801707330882167.88</v>
      </c>
      <c r="AM42" s="133">
        <f>$C42*VLOOKUP($A42,'Non-energy Multiplier'!$A$1:$AQ$44,COLUMN('Non-energy Multiplier'!AM$1),0)</f>
        <v>812532903106945.63</v>
      </c>
      <c r="AN42" s="133">
        <f>$C42*VLOOKUP($A42,'Non-energy Multiplier'!$A$1:$AQ$44,COLUMN('Non-energy Multiplier'!AN$1),0)</f>
        <v>821153028419303.75</v>
      </c>
      <c r="AO42" s="133">
        <f>$C42*VLOOKUP($A42,'Non-energy Multiplier'!$A$1:$AQ$44,COLUMN('Non-energy Multiplier'!AO$1),0)</f>
        <v>827437344564228.75</v>
      </c>
      <c r="AP42" s="133">
        <f>$C42*VLOOKUP($A42,'Non-energy Multiplier'!$A$1:$AQ$44,COLUMN('Non-energy Multiplier'!AP$1),0)</f>
        <v>831273334765555.88</v>
      </c>
      <c r="AQ42" s="133">
        <f>$C42*VLOOKUP($A42,'Non-energy Multiplier'!$A$1:$AQ$44,COLUMN('Non-energy Multiplier'!AQ$1),0)</f>
        <v>832568796186635.25</v>
      </c>
      <c r="AR42" s="133" t="str">
        <f>VLOOKUP($A42,'Sector Match'!$A$1:$B$43,2,0)</f>
        <v>energy pipelines and gas processing 352T353</v>
      </c>
    </row>
    <row r="43" spans="1:44" x14ac:dyDescent="0.2">
      <c r="A43" s="37" t="s">
        <v>41</v>
      </c>
      <c r="B43" s="133">
        <f>'Non-energy Use 2019'!H156</f>
        <v>0</v>
      </c>
      <c r="C43" s="133">
        <f>'Non-energy Use 2020'!H155</f>
        <v>0</v>
      </c>
      <c r="D43" s="133">
        <f>$C43*VLOOKUP($A43,'Non-energy Multiplier'!$A$1:$AQ$44,COLUMN('Non-energy Multiplier'!D$1),0)</f>
        <v>0</v>
      </c>
      <c r="E43" s="133">
        <f>$C43*VLOOKUP($A43,'Non-energy Multiplier'!$A$1:$AQ$44,COLUMN('Non-energy Multiplier'!E$1),0)</f>
        <v>0</v>
      </c>
      <c r="F43" s="133">
        <f>$C43*VLOOKUP($A43,'Non-energy Multiplier'!$A$1:$AQ$44,COLUMN('Non-energy Multiplier'!F$1),0)</f>
        <v>0</v>
      </c>
      <c r="G43" s="133">
        <f>$C43*VLOOKUP($A43,'Non-energy Multiplier'!$A$1:$AQ$44,COLUMN('Non-energy Multiplier'!G$1),0)</f>
        <v>0</v>
      </c>
      <c r="H43" s="133">
        <f>$C43*VLOOKUP($A43,'Non-energy Multiplier'!$A$1:$AQ$44,COLUMN('Non-energy Multiplier'!H$1),0)</f>
        <v>0</v>
      </c>
      <c r="I43" s="133">
        <f>$C43*VLOOKUP($A43,'Non-energy Multiplier'!$A$1:$AQ$44,COLUMN('Non-energy Multiplier'!I$1),0)</f>
        <v>0</v>
      </c>
      <c r="J43" s="133">
        <f>$C43*VLOOKUP($A43,'Non-energy Multiplier'!$A$1:$AQ$44,COLUMN('Non-energy Multiplier'!J$1),0)</f>
        <v>0</v>
      </c>
      <c r="K43" s="133">
        <f>$C43*VLOOKUP($A43,'Non-energy Multiplier'!$A$1:$AQ$44,COLUMN('Non-energy Multiplier'!K$1),0)</f>
        <v>0</v>
      </c>
      <c r="L43" s="133">
        <f>$C43*VLOOKUP($A43,'Non-energy Multiplier'!$A$1:$AQ$44,COLUMN('Non-energy Multiplier'!L$1),0)</f>
        <v>0</v>
      </c>
      <c r="M43" s="133">
        <f>$C43*VLOOKUP($A43,'Non-energy Multiplier'!$A$1:$AQ$44,COLUMN('Non-energy Multiplier'!M$1),0)</f>
        <v>0</v>
      </c>
      <c r="N43" s="133">
        <f>$C43*VLOOKUP($A43,'Non-energy Multiplier'!$A$1:$AQ$44,COLUMN('Non-energy Multiplier'!N$1),0)</f>
        <v>0</v>
      </c>
      <c r="O43" s="133">
        <f>$C43*VLOOKUP($A43,'Non-energy Multiplier'!$A$1:$AQ$44,COLUMN('Non-energy Multiplier'!O$1),0)</f>
        <v>0</v>
      </c>
      <c r="P43" s="133">
        <f>$C43*VLOOKUP($A43,'Non-energy Multiplier'!$A$1:$AQ$44,COLUMN('Non-energy Multiplier'!P$1),0)</f>
        <v>0</v>
      </c>
      <c r="Q43" s="133">
        <f>$C43*VLOOKUP($A43,'Non-energy Multiplier'!$A$1:$AQ$44,COLUMN('Non-energy Multiplier'!Q$1),0)</f>
        <v>0</v>
      </c>
      <c r="R43" s="133">
        <f>$C43*VLOOKUP($A43,'Non-energy Multiplier'!$A$1:$AQ$44,COLUMN('Non-energy Multiplier'!R$1),0)</f>
        <v>0</v>
      </c>
      <c r="S43" s="133">
        <f>$C43*VLOOKUP($A43,'Non-energy Multiplier'!$A$1:$AQ$44,COLUMN('Non-energy Multiplier'!S$1),0)</f>
        <v>0</v>
      </c>
      <c r="T43" s="133">
        <f>$C43*VLOOKUP($A43,'Non-energy Multiplier'!$A$1:$AQ$44,COLUMN('Non-energy Multiplier'!T$1),0)</f>
        <v>0</v>
      </c>
      <c r="U43" s="133">
        <f>$C43*VLOOKUP($A43,'Non-energy Multiplier'!$A$1:$AQ$44,COLUMN('Non-energy Multiplier'!U$1),0)</f>
        <v>0</v>
      </c>
      <c r="V43" s="133">
        <f>$C43*VLOOKUP($A43,'Non-energy Multiplier'!$A$1:$AQ$44,COLUMN('Non-energy Multiplier'!V$1),0)</f>
        <v>0</v>
      </c>
      <c r="W43" s="133">
        <f>$C43*VLOOKUP($A43,'Non-energy Multiplier'!$A$1:$AQ$44,COLUMN('Non-energy Multiplier'!W$1),0)</f>
        <v>0</v>
      </c>
      <c r="X43" s="133">
        <f>$C43*VLOOKUP($A43,'Non-energy Multiplier'!$A$1:$AQ$44,COLUMN('Non-energy Multiplier'!X$1),0)</f>
        <v>0</v>
      </c>
      <c r="Y43" s="133">
        <f>$C43*VLOOKUP($A43,'Non-energy Multiplier'!$A$1:$AQ$44,COLUMN('Non-energy Multiplier'!Y$1),0)</f>
        <v>0</v>
      </c>
      <c r="Z43" s="133">
        <f>$C43*VLOOKUP($A43,'Non-energy Multiplier'!$A$1:$AQ$44,COLUMN('Non-energy Multiplier'!Z$1),0)</f>
        <v>0</v>
      </c>
      <c r="AA43" s="133">
        <f>$C43*VLOOKUP($A43,'Non-energy Multiplier'!$A$1:$AQ$44,COLUMN('Non-energy Multiplier'!AA$1),0)</f>
        <v>0</v>
      </c>
      <c r="AB43" s="133">
        <f>$C43*VLOOKUP($A43,'Non-energy Multiplier'!$A$1:$AQ$44,COLUMN('Non-energy Multiplier'!AB$1),0)</f>
        <v>0</v>
      </c>
      <c r="AC43" s="133">
        <f>$C43*VLOOKUP($A43,'Non-energy Multiplier'!$A$1:$AQ$44,COLUMN('Non-energy Multiplier'!AC$1),0)</f>
        <v>0</v>
      </c>
      <c r="AD43" s="133">
        <f>$C43*VLOOKUP($A43,'Non-energy Multiplier'!$A$1:$AQ$44,COLUMN('Non-energy Multiplier'!AD$1),0)</f>
        <v>0</v>
      </c>
      <c r="AE43" s="133">
        <f>$C43*VLOOKUP($A43,'Non-energy Multiplier'!$A$1:$AQ$44,COLUMN('Non-energy Multiplier'!AE$1),0)</f>
        <v>0</v>
      </c>
      <c r="AF43" s="133">
        <f>$C43*VLOOKUP($A43,'Non-energy Multiplier'!$A$1:$AQ$44,COLUMN('Non-energy Multiplier'!AF$1),0)</f>
        <v>0</v>
      </c>
      <c r="AG43" s="133">
        <f>$C43*VLOOKUP($A43,'Non-energy Multiplier'!$A$1:$AQ$44,COLUMN('Non-energy Multiplier'!AG$1),0)</f>
        <v>0</v>
      </c>
      <c r="AH43" s="133">
        <f>$C43*VLOOKUP($A43,'Non-energy Multiplier'!$A$1:$AQ$44,COLUMN('Non-energy Multiplier'!AH$1),0)</f>
        <v>0</v>
      </c>
      <c r="AI43" s="133">
        <f>$C43*VLOOKUP($A43,'Non-energy Multiplier'!$A$1:$AQ$44,COLUMN('Non-energy Multiplier'!AI$1),0)</f>
        <v>0</v>
      </c>
      <c r="AJ43" s="133">
        <f>$C43*VLOOKUP($A43,'Non-energy Multiplier'!$A$1:$AQ$44,COLUMN('Non-energy Multiplier'!AJ$1),0)</f>
        <v>0</v>
      </c>
      <c r="AK43" s="133">
        <f>$C43*VLOOKUP($A43,'Non-energy Multiplier'!$A$1:$AQ$44,COLUMN('Non-energy Multiplier'!AK$1),0)</f>
        <v>0</v>
      </c>
      <c r="AL43" s="133">
        <f>$C43*VLOOKUP($A43,'Non-energy Multiplier'!$A$1:$AQ$44,COLUMN('Non-energy Multiplier'!AL$1),0)</f>
        <v>0</v>
      </c>
      <c r="AM43" s="133">
        <f>$C43*VLOOKUP($A43,'Non-energy Multiplier'!$A$1:$AQ$44,COLUMN('Non-energy Multiplier'!AM$1),0)</f>
        <v>0</v>
      </c>
      <c r="AN43" s="133">
        <f>$C43*VLOOKUP($A43,'Non-energy Multiplier'!$A$1:$AQ$44,COLUMN('Non-energy Multiplier'!AN$1),0)</f>
        <v>0</v>
      </c>
      <c r="AO43" s="133">
        <f>$C43*VLOOKUP($A43,'Non-energy Multiplier'!$A$1:$AQ$44,COLUMN('Non-energy Multiplier'!AO$1),0)</f>
        <v>0</v>
      </c>
      <c r="AP43" s="133">
        <f>$C43*VLOOKUP($A43,'Non-energy Multiplier'!$A$1:$AQ$44,COLUMN('Non-energy Multiplier'!AP$1),0)</f>
        <v>0</v>
      </c>
      <c r="AQ43" s="133">
        <f>$C43*VLOOKUP($A43,'Non-energy Multiplier'!$A$1:$AQ$44,COLUMN('Non-energy Multiplier'!AQ$1),0)</f>
        <v>0</v>
      </c>
      <c r="AR43" s="133" t="str">
        <f>VLOOKUP($A43,'Sector Match'!$A$1:$B$43,2,0)</f>
        <v>water and waste 36T39</v>
      </c>
    </row>
    <row r="44" spans="1:44" x14ac:dyDescent="0.2">
      <c r="A44" s="76" t="s">
        <v>88</v>
      </c>
      <c r="B44" s="214">
        <f>'Non-energy Use 2019'!H157</f>
        <v>0</v>
      </c>
      <c r="C44" s="214">
        <f>'Non-energy Use 2020'!H156</f>
        <v>0</v>
      </c>
      <c r="D44" s="214">
        <f>$C44*VLOOKUP($A44,'Non-energy Multiplier'!$A$1:$AQ$44,COLUMN('Non-energy Multiplier'!D$1),0)</f>
        <v>0</v>
      </c>
      <c r="E44" s="214">
        <f>$C44*VLOOKUP($A44,'Non-energy Multiplier'!$A$1:$AQ$44,COLUMN('Non-energy Multiplier'!E$1),0)</f>
        <v>0</v>
      </c>
      <c r="F44" s="214">
        <f>$C44*VLOOKUP($A44,'Non-energy Multiplier'!$A$1:$AQ$44,COLUMN('Non-energy Multiplier'!F$1),0)</f>
        <v>0</v>
      </c>
      <c r="G44" s="214">
        <f>$C44*VLOOKUP($A44,'Non-energy Multiplier'!$A$1:$AQ$44,COLUMN('Non-energy Multiplier'!G$1),0)</f>
        <v>0</v>
      </c>
      <c r="H44" s="214">
        <f>$C44*VLOOKUP($A44,'Non-energy Multiplier'!$A$1:$AQ$44,COLUMN('Non-energy Multiplier'!H$1),0)</f>
        <v>0</v>
      </c>
      <c r="I44" s="214">
        <f>$C44*VLOOKUP($A44,'Non-energy Multiplier'!$A$1:$AQ$44,COLUMN('Non-energy Multiplier'!I$1),0)</f>
        <v>0</v>
      </c>
      <c r="J44" s="214">
        <f>$C44*VLOOKUP($A44,'Non-energy Multiplier'!$A$1:$AQ$44,COLUMN('Non-energy Multiplier'!J$1),0)</f>
        <v>0</v>
      </c>
      <c r="K44" s="214">
        <f>$C44*VLOOKUP($A44,'Non-energy Multiplier'!$A$1:$AQ$44,COLUMN('Non-energy Multiplier'!K$1),0)</f>
        <v>0</v>
      </c>
      <c r="L44" s="214">
        <f>$C44*VLOOKUP($A44,'Non-energy Multiplier'!$A$1:$AQ$44,COLUMN('Non-energy Multiplier'!L$1),0)</f>
        <v>0</v>
      </c>
      <c r="M44" s="214">
        <f>$C44*VLOOKUP($A44,'Non-energy Multiplier'!$A$1:$AQ$44,COLUMN('Non-energy Multiplier'!M$1),0)</f>
        <v>0</v>
      </c>
      <c r="N44" s="214">
        <f>$C44*VLOOKUP($A44,'Non-energy Multiplier'!$A$1:$AQ$44,COLUMN('Non-energy Multiplier'!N$1),0)</f>
        <v>0</v>
      </c>
      <c r="O44" s="214">
        <f>$C44*VLOOKUP($A44,'Non-energy Multiplier'!$A$1:$AQ$44,COLUMN('Non-energy Multiplier'!O$1),0)</f>
        <v>0</v>
      </c>
      <c r="P44" s="214">
        <f>$C44*VLOOKUP($A44,'Non-energy Multiplier'!$A$1:$AQ$44,COLUMN('Non-energy Multiplier'!P$1),0)</f>
        <v>0</v>
      </c>
      <c r="Q44" s="214">
        <f>$C44*VLOOKUP($A44,'Non-energy Multiplier'!$A$1:$AQ$44,COLUMN('Non-energy Multiplier'!Q$1),0)</f>
        <v>0</v>
      </c>
      <c r="R44" s="214">
        <f>$C44*VLOOKUP($A44,'Non-energy Multiplier'!$A$1:$AQ$44,COLUMN('Non-energy Multiplier'!R$1),0)</f>
        <v>0</v>
      </c>
      <c r="S44" s="214">
        <f>$C44*VLOOKUP($A44,'Non-energy Multiplier'!$A$1:$AQ$44,COLUMN('Non-energy Multiplier'!S$1),0)</f>
        <v>0</v>
      </c>
      <c r="T44" s="214">
        <f>$C44*VLOOKUP($A44,'Non-energy Multiplier'!$A$1:$AQ$44,COLUMN('Non-energy Multiplier'!T$1),0)</f>
        <v>0</v>
      </c>
      <c r="U44" s="214">
        <f>$C44*VLOOKUP($A44,'Non-energy Multiplier'!$A$1:$AQ$44,COLUMN('Non-energy Multiplier'!U$1),0)</f>
        <v>0</v>
      </c>
      <c r="V44" s="214">
        <f>$C44*VLOOKUP($A44,'Non-energy Multiplier'!$A$1:$AQ$44,COLUMN('Non-energy Multiplier'!V$1),0)</f>
        <v>0</v>
      </c>
      <c r="W44" s="214">
        <f>$C44*VLOOKUP($A44,'Non-energy Multiplier'!$A$1:$AQ$44,COLUMN('Non-energy Multiplier'!W$1),0)</f>
        <v>0</v>
      </c>
      <c r="X44" s="214">
        <f>$C44*VLOOKUP($A44,'Non-energy Multiplier'!$A$1:$AQ$44,COLUMN('Non-energy Multiplier'!X$1),0)</f>
        <v>0</v>
      </c>
      <c r="Y44" s="214">
        <f>$C44*VLOOKUP($A44,'Non-energy Multiplier'!$A$1:$AQ$44,COLUMN('Non-energy Multiplier'!Y$1),0)</f>
        <v>0</v>
      </c>
      <c r="Z44" s="214">
        <f>$C44*VLOOKUP($A44,'Non-energy Multiplier'!$A$1:$AQ$44,COLUMN('Non-energy Multiplier'!Z$1),0)</f>
        <v>0</v>
      </c>
      <c r="AA44" s="214">
        <f>$C44*VLOOKUP($A44,'Non-energy Multiplier'!$A$1:$AQ$44,COLUMN('Non-energy Multiplier'!AA$1),0)</f>
        <v>0</v>
      </c>
      <c r="AB44" s="214">
        <f>$C44*VLOOKUP($A44,'Non-energy Multiplier'!$A$1:$AQ$44,COLUMN('Non-energy Multiplier'!AB$1),0)</f>
        <v>0</v>
      </c>
      <c r="AC44" s="214">
        <f>$C44*VLOOKUP($A44,'Non-energy Multiplier'!$A$1:$AQ$44,COLUMN('Non-energy Multiplier'!AC$1),0)</f>
        <v>0</v>
      </c>
      <c r="AD44" s="214">
        <f>$C44*VLOOKUP($A44,'Non-energy Multiplier'!$A$1:$AQ$44,COLUMN('Non-energy Multiplier'!AD$1),0)</f>
        <v>0</v>
      </c>
      <c r="AE44" s="214">
        <f>$C44*VLOOKUP($A44,'Non-energy Multiplier'!$A$1:$AQ$44,COLUMN('Non-energy Multiplier'!AE$1),0)</f>
        <v>0</v>
      </c>
      <c r="AF44" s="214">
        <f>$C44*VLOOKUP($A44,'Non-energy Multiplier'!$A$1:$AQ$44,COLUMN('Non-energy Multiplier'!AF$1),0)</f>
        <v>0</v>
      </c>
      <c r="AG44" s="214">
        <f>$C44*VLOOKUP($A44,'Non-energy Multiplier'!$A$1:$AQ$44,COLUMN('Non-energy Multiplier'!AG$1),0)</f>
        <v>0</v>
      </c>
      <c r="AH44" s="214">
        <f>$C44*VLOOKUP($A44,'Non-energy Multiplier'!$A$1:$AQ$44,COLUMN('Non-energy Multiplier'!AH$1),0)</f>
        <v>0</v>
      </c>
      <c r="AI44" s="214">
        <f>$C44*VLOOKUP($A44,'Non-energy Multiplier'!$A$1:$AQ$44,COLUMN('Non-energy Multiplier'!AI$1),0)</f>
        <v>0</v>
      </c>
      <c r="AJ44" s="214">
        <f>$C44*VLOOKUP($A44,'Non-energy Multiplier'!$A$1:$AQ$44,COLUMN('Non-energy Multiplier'!AJ$1),0)</f>
        <v>0</v>
      </c>
      <c r="AK44" s="214">
        <f>$C44*VLOOKUP($A44,'Non-energy Multiplier'!$A$1:$AQ$44,COLUMN('Non-energy Multiplier'!AK$1),0)</f>
        <v>0</v>
      </c>
      <c r="AL44" s="214">
        <f>$C44*VLOOKUP($A44,'Non-energy Multiplier'!$A$1:$AQ$44,COLUMN('Non-energy Multiplier'!AL$1),0)</f>
        <v>0</v>
      </c>
      <c r="AM44" s="214">
        <f>$C44*VLOOKUP($A44,'Non-energy Multiplier'!$A$1:$AQ$44,COLUMN('Non-energy Multiplier'!AM$1),0)</f>
        <v>0</v>
      </c>
      <c r="AN44" s="214">
        <f>$C44*VLOOKUP($A44,'Non-energy Multiplier'!$A$1:$AQ$44,COLUMN('Non-energy Multiplier'!AN$1),0)</f>
        <v>0</v>
      </c>
      <c r="AO44" s="214">
        <f>$C44*VLOOKUP($A44,'Non-energy Multiplier'!$A$1:$AQ$44,COLUMN('Non-energy Multiplier'!AO$1),0)</f>
        <v>0</v>
      </c>
      <c r="AP44" s="214">
        <f>$C44*VLOOKUP($A44,'Non-energy Multiplier'!$A$1:$AQ$44,COLUMN('Non-energy Multiplier'!AP$1),0)</f>
        <v>0</v>
      </c>
      <c r="AQ44" s="214">
        <f>$C44*VLOOKUP($A44,'Non-energy Multiplier'!$A$1:$AQ$44,COLUMN('Non-energy Multiplier'!AQ$1),0)</f>
        <v>0</v>
      </c>
      <c r="AR44" s="133" t="str">
        <f>VLOOKUP($A44,'Sector Match'!$A$1:$B$43,2,0)</f>
        <v>construction 41T43</v>
      </c>
    </row>
    <row r="49" spans="1:43" x14ac:dyDescent="0.2">
      <c r="B49" s="214">
        <v>2019</v>
      </c>
      <c r="C49" s="214">
        <v>2020</v>
      </c>
      <c r="D49" s="214">
        <v>2021</v>
      </c>
      <c r="E49" s="214">
        <v>2022</v>
      </c>
      <c r="F49" s="214">
        <v>2023</v>
      </c>
      <c r="G49" s="214">
        <v>2024</v>
      </c>
      <c r="H49" s="214">
        <v>2025</v>
      </c>
      <c r="I49" s="214">
        <v>2026</v>
      </c>
      <c r="J49" s="214">
        <v>2027</v>
      </c>
      <c r="K49" s="214">
        <v>2028</v>
      </c>
      <c r="L49" s="214">
        <v>2029</v>
      </c>
      <c r="M49" s="214">
        <v>2030</v>
      </c>
      <c r="N49" s="214">
        <v>2031</v>
      </c>
      <c r="O49" s="214">
        <v>2032</v>
      </c>
      <c r="P49" s="214">
        <v>2033</v>
      </c>
      <c r="Q49" s="214">
        <v>2034</v>
      </c>
      <c r="R49" s="214">
        <v>2035</v>
      </c>
      <c r="S49" s="214">
        <v>2036</v>
      </c>
      <c r="T49" s="214">
        <v>2037</v>
      </c>
      <c r="U49" s="214">
        <v>2038</v>
      </c>
      <c r="V49" s="214">
        <v>2039</v>
      </c>
      <c r="W49" s="214">
        <v>2040</v>
      </c>
      <c r="X49" s="214">
        <v>2041</v>
      </c>
      <c r="Y49" s="214">
        <v>2042</v>
      </c>
      <c r="Z49" s="214">
        <v>2043</v>
      </c>
      <c r="AA49" s="214">
        <v>2044</v>
      </c>
      <c r="AB49" s="214">
        <v>2045</v>
      </c>
      <c r="AC49" s="214">
        <v>2046</v>
      </c>
      <c r="AD49" s="214">
        <v>2047</v>
      </c>
      <c r="AE49" s="214">
        <v>2048</v>
      </c>
      <c r="AF49" s="214">
        <v>2049</v>
      </c>
      <c r="AG49" s="214">
        <v>2050</v>
      </c>
      <c r="AH49" s="214">
        <v>2051</v>
      </c>
      <c r="AI49" s="214">
        <v>2052</v>
      </c>
      <c r="AJ49" s="214">
        <v>2053</v>
      </c>
      <c r="AK49" s="214">
        <v>2054</v>
      </c>
      <c r="AL49" s="214">
        <v>2055</v>
      </c>
      <c r="AM49" s="214">
        <v>2056</v>
      </c>
      <c r="AN49" s="214">
        <v>2057</v>
      </c>
      <c r="AO49" s="214">
        <v>2058</v>
      </c>
      <c r="AP49" s="214">
        <v>2059</v>
      </c>
      <c r="AQ49" s="214">
        <v>2060</v>
      </c>
    </row>
    <row r="50" spans="1:43" x14ac:dyDescent="0.2">
      <c r="A50" s="104" t="s">
        <v>275</v>
      </c>
      <c r="B50" s="223">
        <f t="shared" ref="B50:B74" si="0">SUMIFS(B$2:B$44,$AR$2:$AR$44,$A50)</f>
        <v>0</v>
      </c>
      <c r="C50" s="223">
        <f t="shared" ref="C50:AQ56" si="1">SUMIFS(C$2:C$44,$AR$2:$AR$44,$A50)</f>
        <v>0</v>
      </c>
      <c r="D50" s="223">
        <f t="shared" si="1"/>
        <v>0</v>
      </c>
      <c r="E50" s="223">
        <f t="shared" si="1"/>
        <v>0</v>
      </c>
      <c r="F50" s="223">
        <f t="shared" si="1"/>
        <v>0</v>
      </c>
      <c r="G50" s="223">
        <f t="shared" si="1"/>
        <v>0</v>
      </c>
      <c r="H50" s="223">
        <f t="shared" si="1"/>
        <v>0</v>
      </c>
      <c r="I50" s="223">
        <f t="shared" si="1"/>
        <v>0</v>
      </c>
      <c r="J50" s="223">
        <f t="shared" si="1"/>
        <v>0</v>
      </c>
      <c r="K50" s="223">
        <f t="shared" si="1"/>
        <v>0</v>
      </c>
      <c r="L50" s="223">
        <f t="shared" si="1"/>
        <v>0</v>
      </c>
      <c r="M50" s="223">
        <f t="shared" si="1"/>
        <v>0</v>
      </c>
      <c r="N50" s="223">
        <f t="shared" si="1"/>
        <v>0</v>
      </c>
      <c r="O50" s="223">
        <f t="shared" si="1"/>
        <v>0</v>
      </c>
      <c r="P50" s="223">
        <f t="shared" si="1"/>
        <v>0</v>
      </c>
      <c r="Q50" s="223">
        <f t="shared" si="1"/>
        <v>0</v>
      </c>
      <c r="R50" s="223">
        <f t="shared" si="1"/>
        <v>0</v>
      </c>
      <c r="S50" s="223">
        <f t="shared" si="1"/>
        <v>0</v>
      </c>
      <c r="T50" s="223">
        <f t="shared" si="1"/>
        <v>0</v>
      </c>
      <c r="U50" s="223">
        <f t="shared" si="1"/>
        <v>0</v>
      </c>
      <c r="V50" s="223">
        <f t="shared" si="1"/>
        <v>0</v>
      </c>
      <c r="W50" s="223">
        <f t="shared" si="1"/>
        <v>0</v>
      </c>
      <c r="X50" s="223">
        <f t="shared" si="1"/>
        <v>0</v>
      </c>
      <c r="Y50" s="223">
        <f t="shared" si="1"/>
        <v>0</v>
      </c>
      <c r="Z50" s="223">
        <f t="shared" si="1"/>
        <v>0</v>
      </c>
      <c r="AA50" s="223">
        <f t="shared" si="1"/>
        <v>0</v>
      </c>
      <c r="AB50" s="223">
        <f t="shared" si="1"/>
        <v>0</v>
      </c>
      <c r="AC50" s="223">
        <f t="shared" si="1"/>
        <v>0</v>
      </c>
      <c r="AD50" s="223">
        <f t="shared" si="1"/>
        <v>0</v>
      </c>
      <c r="AE50" s="223">
        <f t="shared" si="1"/>
        <v>0</v>
      </c>
      <c r="AF50" s="223">
        <f t="shared" si="1"/>
        <v>0</v>
      </c>
      <c r="AG50" s="223">
        <f t="shared" si="1"/>
        <v>0</v>
      </c>
      <c r="AH50" s="223">
        <f t="shared" si="1"/>
        <v>0</v>
      </c>
      <c r="AI50" s="223">
        <f t="shared" si="1"/>
        <v>0</v>
      </c>
      <c r="AJ50" s="223">
        <f t="shared" si="1"/>
        <v>0</v>
      </c>
      <c r="AK50" s="223">
        <f t="shared" si="1"/>
        <v>0</v>
      </c>
      <c r="AL50" s="223">
        <f t="shared" si="1"/>
        <v>0</v>
      </c>
      <c r="AM50" s="223">
        <f t="shared" si="1"/>
        <v>0</v>
      </c>
      <c r="AN50" s="223">
        <f t="shared" si="1"/>
        <v>0</v>
      </c>
      <c r="AO50" s="223">
        <f t="shared" si="1"/>
        <v>0</v>
      </c>
      <c r="AP50" s="223">
        <f t="shared" si="1"/>
        <v>0</v>
      </c>
      <c r="AQ50" s="223">
        <f t="shared" si="1"/>
        <v>0</v>
      </c>
    </row>
    <row r="51" spans="1:43" x14ac:dyDescent="0.2">
      <c r="A51" s="105" t="s">
        <v>90</v>
      </c>
      <c r="B51" s="133">
        <f t="shared" si="0"/>
        <v>0</v>
      </c>
      <c r="C51" s="133">
        <f t="shared" si="1"/>
        <v>0</v>
      </c>
      <c r="D51" s="133">
        <f t="shared" si="1"/>
        <v>0</v>
      </c>
      <c r="E51" s="133">
        <f t="shared" si="1"/>
        <v>0</v>
      </c>
      <c r="F51" s="133">
        <f t="shared" si="1"/>
        <v>0</v>
      </c>
      <c r="G51" s="133">
        <f t="shared" si="1"/>
        <v>0</v>
      </c>
      <c r="H51" s="133">
        <f t="shared" si="1"/>
        <v>0</v>
      </c>
      <c r="I51" s="133">
        <f t="shared" si="1"/>
        <v>0</v>
      </c>
      <c r="J51" s="133">
        <f t="shared" si="1"/>
        <v>0</v>
      </c>
      <c r="K51" s="133">
        <f t="shared" si="1"/>
        <v>0</v>
      </c>
      <c r="L51" s="133">
        <f t="shared" si="1"/>
        <v>0</v>
      </c>
      <c r="M51" s="133">
        <f t="shared" si="1"/>
        <v>0</v>
      </c>
      <c r="N51" s="133">
        <f t="shared" si="1"/>
        <v>0</v>
      </c>
      <c r="O51" s="133">
        <f t="shared" si="1"/>
        <v>0</v>
      </c>
      <c r="P51" s="133">
        <f t="shared" si="1"/>
        <v>0</v>
      </c>
      <c r="Q51" s="133">
        <f t="shared" si="1"/>
        <v>0</v>
      </c>
      <c r="R51" s="133">
        <f t="shared" si="1"/>
        <v>0</v>
      </c>
      <c r="S51" s="133">
        <f t="shared" si="1"/>
        <v>0</v>
      </c>
      <c r="T51" s="133">
        <f t="shared" si="1"/>
        <v>0</v>
      </c>
      <c r="U51" s="133">
        <f t="shared" si="1"/>
        <v>0</v>
      </c>
      <c r="V51" s="133">
        <f t="shared" si="1"/>
        <v>0</v>
      </c>
      <c r="W51" s="133">
        <f t="shared" si="1"/>
        <v>0</v>
      </c>
      <c r="X51" s="133">
        <f t="shared" si="1"/>
        <v>0</v>
      </c>
      <c r="Y51" s="133">
        <f t="shared" si="1"/>
        <v>0</v>
      </c>
      <c r="Z51" s="133">
        <f t="shared" si="1"/>
        <v>0</v>
      </c>
      <c r="AA51" s="133">
        <f t="shared" si="1"/>
        <v>0</v>
      </c>
      <c r="AB51" s="133">
        <f t="shared" si="1"/>
        <v>0</v>
      </c>
      <c r="AC51" s="133">
        <f t="shared" si="1"/>
        <v>0</v>
      </c>
      <c r="AD51" s="133">
        <f t="shared" si="1"/>
        <v>0</v>
      </c>
      <c r="AE51" s="133">
        <f t="shared" si="1"/>
        <v>0</v>
      </c>
      <c r="AF51" s="133">
        <f t="shared" si="1"/>
        <v>0</v>
      </c>
      <c r="AG51" s="133">
        <f t="shared" si="1"/>
        <v>0</v>
      </c>
      <c r="AH51" s="133">
        <f t="shared" si="1"/>
        <v>0</v>
      </c>
      <c r="AI51" s="133">
        <f t="shared" si="1"/>
        <v>0</v>
      </c>
      <c r="AJ51" s="133">
        <f t="shared" si="1"/>
        <v>0</v>
      </c>
      <c r="AK51" s="133">
        <f t="shared" si="1"/>
        <v>0</v>
      </c>
      <c r="AL51" s="133">
        <f t="shared" si="1"/>
        <v>0</v>
      </c>
      <c r="AM51" s="133">
        <f t="shared" si="1"/>
        <v>0</v>
      </c>
      <c r="AN51" s="133">
        <f t="shared" si="1"/>
        <v>0</v>
      </c>
      <c r="AO51" s="133">
        <f t="shared" si="1"/>
        <v>0</v>
      </c>
      <c r="AP51" s="133">
        <f t="shared" si="1"/>
        <v>0</v>
      </c>
      <c r="AQ51" s="133">
        <f t="shared" si="1"/>
        <v>0</v>
      </c>
    </row>
    <row r="52" spans="1:43" x14ac:dyDescent="0.2">
      <c r="A52" s="105" t="s">
        <v>91</v>
      </c>
      <c r="B52" s="133">
        <f t="shared" si="0"/>
        <v>0</v>
      </c>
      <c r="C52" s="133">
        <f t="shared" si="1"/>
        <v>0</v>
      </c>
      <c r="D52" s="133">
        <f t="shared" si="1"/>
        <v>0</v>
      </c>
      <c r="E52" s="133">
        <f t="shared" si="1"/>
        <v>0</v>
      </c>
      <c r="F52" s="133">
        <f t="shared" si="1"/>
        <v>0</v>
      </c>
      <c r="G52" s="133">
        <f t="shared" si="1"/>
        <v>0</v>
      </c>
      <c r="H52" s="133">
        <f t="shared" si="1"/>
        <v>0</v>
      </c>
      <c r="I52" s="133">
        <f t="shared" si="1"/>
        <v>0</v>
      </c>
      <c r="J52" s="133">
        <f t="shared" si="1"/>
        <v>0</v>
      </c>
      <c r="K52" s="133">
        <f t="shared" si="1"/>
        <v>0</v>
      </c>
      <c r="L52" s="133">
        <f t="shared" si="1"/>
        <v>0</v>
      </c>
      <c r="M52" s="133">
        <f t="shared" si="1"/>
        <v>0</v>
      </c>
      <c r="N52" s="133">
        <f t="shared" si="1"/>
        <v>0</v>
      </c>
      <c r="O52" s="133">
        <f t="shared" si="1"/>
        <v>0</v>
      </c>
      <c r="P52" s="133">
        <f t="shared" si="1"/>
        <v>0</v>
      </c>
      <c r="Q52" s="133">
        <f t="shared" si="1"/>
        <v>0</v>
      </c>
      <c r="R52" s="133">
        <f t="shared" si="1"/>
        <v>0</v>
      </c>
      <c r="S52" s="133">
        <f t="shared" si="1"/>
        <v>0</v>
      </c>
      <c r="T52" s="133">
        <f t="shared" si="1"/>
        <v>0</v>
      </c>
      <c r="U52" s="133">
        <f t="shared" si="1"/>
        <v>0</v>
      </c>
      <c r="V52" s="133">
        <f t="shared" si="1"/>
        <v>0</v>
      </c>
      <c r="W52" s="133">
        <f t="shared" si="1"/>
        <v>0</v>
      </c>
      <c r="X52" s="133">
        <f t="shared" si="1"/>
        <v>0</v>
      </c>
      <c r="Y52" s="133">
        <f t="shared" si="1"/>
        <v>0</v>
      </c>
      <c r="Z52" s="133">
        <f t="shared" si="1"/>
        <v>0</v>
      </c>
      <c r="AA52" s="133">
        <f t="shared" si="1"/>
        <v>0</v>
      </c>
      <c r="AB52" s="133">
        <f t="shared" si="1"/>
        <v>0</v>
      </c>
      <c r="AC52" s="133">
        <f t="shared" si="1"/>
        <v>0</v>
      </c>
      <c r="AD52" s="133">
        <f t="shared" si="1"/>
        <v>0</v>
      </c>
      <c r="AE52" s="133">
        <f t="shared" si="1"/>
        <v>0</v>
      </c>
      <c r="AF52" s="133">
        <f t="shared" si="1"/>
        <v>0</v>
      </c>
      <c r="AG52" s="133">
        <f t="shared" si="1"/>
        <v>0</v>
      </c>
      <c r="AH52" s="133">
        <f t="shared" si="1"/>
        <v>0</v>
      </c>
      <c r="AI52" s="133">
        <f t="shared" si="1"/>
        <v>0</v>
      </c>
      <c r="AJ52" s="133">
        <f t="shared" si="1"/>
        <v>0</v>
      </c>
      <c r="AK52" s="133">
        <f t="shared" si="1"/>
        <v>0</v>
      </c>
      <c r="AL52" s="133">
        <f t="shared" si="1"/>
        <v>0</v>
      </c>
      <c r="AM52" s="133">
        <f t="shared" si="1"/>
        <v>0</v>
      </c>
      <c r="AN52" s="133">
        <f t="shared" si="1"/>
        <v>0</v>
      </c>
      <c r="AO52" s="133">
        <f t="shared" si="1"/>
        <v>0</v>
      </c>
      <c r="AP52" s="133">
        <f t="shared" si="1"/>
        <v>0</v>
      </c>
      <c r="AQ52" s="133">
        <f t="shared" si="1"/>
        <v>0</v>
      </c>
    </row>
    <row r="53" spans="1:43" x14ac:dyDescent="0.2">
      <c r="A53" s="105" t="s">
        <v>92</v>
      </c>
      <c r="B53" s="133">
        <f t="shared" si="0"/>
        <v>0</v>
      </c>
      <c r="C53" s="133">
        <f t="shared" si="1"/>
        <v>0</v>
      </c>
      <c r="D53" s="133">
        <f t="shared" si="1"/>
        <v>0</v>
      </c>
      <c r="E53" s="133">
        <f t="shared" si="1"/>
        <v>0</v>
      </c>
      <c r="F53" s="133">
        <f t="shared" si="1"/>
        <v>0</v>
      </c>
      <c r="G53" s="133">
        <f t="shared" si="1"/>
        <v>0</v>
      </c>
      <c r="H53" s="133">
        <f t="shared" si="1"/>
        <v>0</v>
      </c>
      <c r="I53" s="133">
        <f t="shared" si="1"/>
        <v>0</v>
      </c>
      <c r="J53" s="133">
        <f t="shared" si="1"/>
        <v>0</v>
      </c>
      <c r="K53" s="133">
        <f t="shared" si="1"/>
        <v>0</v>
      </c>
      <c r="L53" s="133">
        <f t="shared" si="1"/>
        <v>0</v>
      </c>
      <c r="M53" s="133">
        <f t="shared" si="1"/>
        <v>0</v>
      </c>
      <c r="N53" s="133">
        <f t="shared" si="1"/>
        <v>0</v>
      </c>
      <c r="O53" s="133">
        <f t="shared" si="1"/>
        <v>0</v>
      </c>
      <c r="P53" s="133">
        <f t="shared" si="1"/>
        <v>0</v>
      </c>
      <c r="Q53" s="133">
        <f t="shared" si="1"/>
        <v>0</v>
      </c>
      <c r="R53" s="133">
        <f t="shared" si="1"/>
        <v>0</v>
      </c>
      <c r="S53" s="133">
        <f t="shared" si="1"/>
        <v>0</v>
      </c>
      <c r="T53" s="133">
        <f t="shared" si="1"/>
        <v>0</v>
      </c>
      <c r="U53" s="133">
        <f t="shared" si="1"/>
        <v>0</v>
      </c>
      <c r="V53" s="133">
        <f t="shared" si="1"/>
        <v>0</v>
      </c>
      <c r="W53" s="133">
        <f t="shared" si="1"/>
        <v>0</v>
      </c>
      <c r="X53" s="133">
        <f t="shared" si="1"/>
        <v>0</v>
      </c>
      <c r="Y53" s="133">
        <f t="shared" si="1"/>
        <v>0</v>
      </c>
      <c r="Z53" s="133">
        <f t="shared" si="1"/>
        <v>0</v>
      </c>
      <c r="AA53" s="133">
        <f t="shared" si="1"/>
        <v>0</v>
      </c>
      <c r="AB53" s="133">
        <f t="shared" si="1"/>
        <v>0</v>
      </c>
      <c r="AC53" s="133">
        <f t="shared" si="1"/>
        <v>0</v>
      </c>
      <c r="AD53" s="133">
        <f t="shared" si="1"/>
        <v>0</v>
      </c>
      <c r="AE53" s="133">
        <f t="shared" si="1"/>
        <v>0</v>
      </c>
      <c r="AF53" s="133">
        <f t="shared" si="1"/>
        <v>0</v>
      </c>
      <c r="AG53" s="133">
        <f t="shared" si="1"/>
        <v>0</v>
      </c>
      <c r="AH53" s="133">
        <f t="shared" si="1"/>
        <v>0</v>
      </c>
      <c r="AI53" s="133">
        <f t="shared" si="1"/>
        <v>0</v>
      </c>
      <c r="AJ53" s="133">
        <f t="shared" si="1"/>
        <v>0</v>
      </c>
      <c r="AK53" s="133">
        <f t="shared" si="1"/>
        <v>0</v>
      </c>
      <c r="AL53" s="133">
        <f t="shared" si="1"/>
        <v>0</v>
      </c>
      <c r="AM53" s="133">
        <f t="shared" si="1"/>
        <v>0</v>
      </c>
      <c r="AN53" s="133">
        <f t="shared" si="1"/>
        <v>0</v>
      </c>
      <c r="AO53" s="133">
        <f t="shared" si="1"/>
        <v>0</v>
      </c>
      <c r="AP53" s="133">
        <f t="shared" si="1"/>
        <v>0</v>
      </c>
      <c r="AQ53" s="133">
        <f t="shared" si="1"/>
        <v>0</v>
      </c>
    </row>
    <row r="54" spans="1:43" x14ac:dyDescent="0.2">
      <c r="A54" s="105" t="s">
        <v>93</v>
      </c>
      <c r="B54" s="133">
        <f t="shared" si="0"/>
        <v>0</v>
      </c>
      <c r="C54" s="133">
        <f t="shared" si="1"/>
        <v>0</v>
      </c>
      <c r="D54" s="133">
        <f t="shared" si="1"/>
        <v>0</v>
      </c>
      <c r="E54" s="133">
        <f t="shared" si="1"/>
        <v>0</v>
      </c>
      <c r="F54" s="133">
        <f t="shared" si="1"/>
        <v>0</v>
      </c>
      <c r="G54" s="133">
        <f t="shared" si="1"/>
        <v>0</v>
      </c>
      <c r="H54" s="133">
        <f t="shared" si="1"/>
        <v>0</v>
      </c>
      <c r="I54" s="133">
        <f t="shared" si="1"/>
        <v>0</v>
      </c>
      <c r="J54" s="133">
        <f t="shared" si="1"/>
        <v>0</v>
      </c>
      <c r="K54" s="133">
        <f t="shared" si="1"/>
        <v>0</v>
      </c>
      <c r="L54" s="133">
        <f t="shared" si="1"/>
        <v>0</v>
      </c>
      <c r="M54" s="133">
        <f t="shared" si="1"/>
        <v>0</v>
      </c>
      <c r="N54" s="133">
        <f t="shared" si="1"/>
        <v>0</v>
      </c>
      <c r="O54" s="133">
        <f t="shared" si="1"/>
        <v>0</v>
      </c>
      <c r="P54" s="133">
        <f t="shared" si="1"/>
        <v>0</v>
      </c>
      <c r="Q54" s="133">
        <f t="shared" si="1"/>
        <v>0</v>
      </c>
      <c r="R54" s="133">
        <f t="shared" si="1"/>
        <v>0</v>
      </c>
      <c r="S54" s="133">
        <f t="shared" si="1"/>
        <v>0</v>
      </c>
      <c r="T54" s="133">
        <f t="shared" si="1"/>
        <v>0</v>
      </c>
      <c r="U54" s="133">
        <f t="shared" si="1"/>
        <v>0</v>
      </c>
      <c r="V54" s="133">
        <f t="shared" si="1"/>
        <v>0</v>
      </c>
      <c r="W54" s="133">
        <f t="shared" si="1"/>
        <v>0</v>
      </c>
      <c r="X54" s="133">
        <f t="shared" si="1"/>
        <v>0</v>
      </c>
      <c r="Y54" s="133">
        <f t="shared" si="1"/>
        <v>0</v>
      </c>
      <c r="Z54" s="133">
        <f t="shared" si="1"/>
        <v>0</v>
      </c>
      <c r="AA54" s="133">
        <f t="shared" si="1"/>
        <v>0</v>
      </c>
      <c r="AB54" s="133">
        <f t="shared" si="1"/>
        <v>0</v>
      </c>
      <c r="AC54" s="133">
        <f t="shared" si="1"/>
        <v>0</v>
      </c>
      <c r="AD54" s="133">
        <f t="shared" si="1"/>
        <v>0</v>
      </c>
      <c r="AE54" s="133">
        <f t="shared" si="1"/>
        <v>0</v>
      </c>
      <c r="AF54" s="133">
        <f t="shared" si="1"/>
        <v>0</v>
      </c>
      <c r="AG54" s="133">
        <f t="shared" si="1"/>
        <v>0</v>
      </c>
      <c r="AH54" s="133">
        <f t="shared" si="1"/>
        <v>0</v>
      </c>
      <c r="AI54" s="133">
        <f t="shared" si="1"/>
        <v>0</v>
      </c>
      <c r="AJ54" s="133">
        <f t="shared" si="1"/>
        <v>0</v>
      </c>
      <c r="AK54" s="133">
        <f t="shared" si="1"/>
        <v>0</v>
      </c>
      <c r="AL54" s="133">
        <f t="shared" si="1"/>
        <v>0</v>
      </c>
      <c r="AM54" s="133">
        <f t="shared" si="1"/>
        <v>0</v>
      </c>
      <c r="AN54" s="133">
        <f t="shared" si="1"/>
        <v>0</v>
      </c>
      <c r="AO54" s="133">
        <f t="shared" si="1"/>
        <v>0</v>
      </c>
      <c r="AP54" s="133">
        <f t="shared" si="1"/>
        <v>0</v>
      </c>
      <c r="AQ54" s="133">
        <f t="shared" si="1"/>
        <v>0</v>
      </c>
    </row>
    <row r="55" spans="1:43" x14ac:dyDescent="0.2">
      <c r="A55" s="105" t="s">
        <v>94</v>
      </c>
      <c r="B55" s="133">
        <f t="shared" si="0"/>
        <v>0</v>
      </c>
      <c r="C55" s="133">
        <f t="shared" si="1"/>
        <v>0</v>
      </c>
      <c r="D55" s="133">
        <f t="shared" si="1"/>
        <v>0</v>
      </c>
      <c r="E55" s="133">
        <f t="shared" si="1"/>
        <v>0</v>
      </c>
      <c r="F55" s="133">
        <f t="shared" si="1"/>
        <v>0</v>
      </c>
      <c r="G55" s="133">
        <f t="shared" si="1"/>
        <v>0</v>
      </c>
      <c r="H55" s="133">
        <f t="shared" si="1"/>
        <v>0</v>
      </c>
      <c r="I55" s="133">
        <f t="shared" si="1"/>
        <v>0</v>
      </c>
      <c r="J55" s="133">
        <f t="shared" si="1"/>
        <v>0</v>
      </c>
      <c r="K55" s="133">
        <f t="shared" si="1"/>
        <v>0</v>
      </c>
      <c r="L55" s="133">
        <f t="shared" si="1"/>
        <v>0</v>
      </c>
      <c r="M55" s="133">
        <f t="shared" si="1"/>
        <v>0</v>
      </c>
      <c r="N55" s="133">
        <f t="shared" si="1"/>
        <v>0</v>
      </c>
      <c r="O55" s="133">
        <f t="shared" si="1"/>
        <v>0</v>
      </c>
      <c r="P55" s="133">
        <f t="shared" si="1"/>
        <v>0</v>
      </c>
      <c r="Q55" s="133">
        <f t="shared" si="1"/>
        <v>0</v>
      </c>
      <c r="R55" s="133">
        <f t="shared" si="1"/>
        <v>0</v>
      </c>
      <c r="S55" s="133">
        <f t="shared" si="1"/>
        <v>0</v>
      </c>
      <c r="T55" s="133">
        <f t="shared" si="1"/>
        <v>0</v>
      </c>
      <c r="U55" s="133">
        <f t="shared" si="1"/>
        <v>0</v>
      </c>
      <c r="V55" s="133">
        <f t="shared" si="1"/>
        <v>0</v>
      </c>
      <c r="W55" s="133">
        <f t="shared" si="1"/>
        <v>0</v>
      </c>
      <c r="X55" s="133">
        <f t="shared" si="1"/>
        <v>0</v>
      </c>
      <c r="Y55" s="133">
        <f t="shared" si="1"/>
        <v>0</v>
      </c>
      <c r="Z55" s="133">
        <f t="shared" si="1"/>
        <v>0</v>
      </c>
      <c r="AA55" s="133">
        <f t="shared" si="1"/>
        <v>0</v>
      </c>
      <c r="AB55" s="133">
        <f t="shared" si="1"/>
        <v>0</v>
      </c>
      <c r="AC55" s="133">
        <f t="shared" si="1"/>
        <v>0</v>
      </c>
      <c r="AD55" s="133">
        <f t="shared" si="1"/>
        <v>0</v>
      </c>
      <c r="AE55" s="133">
        <f t="shared" si="1"/>
        <v>0</v>
      </c>
      <c r="AF55" s="133">
        <f t="shared" si="1"/>
        <v>0</v>
      </c>
      <c r="AG55" s="133">
        <f t="shared" si="1"/>
        <v>0</v>
      </c>
      <c r="AH55" s="133">
        <f t="shared" si="1"/>
        <v>0</v>
      </c>
      <c r="AI55" s="133">
        <f t="shared" si="1"/>
        <v>0</v>
      </c>
      <c r="AJ55" s="133">
        <f t="shared" si="1"/>
        <v>0</v>
      </c>
      <c r="AK55" s="133">
        <f t="shared" si="1"/>
        <v>0</v>
      </c>
      <c r="AL55" s="133">
        <f t="shared" si="1"/>
        <v>0</v>
      </c>
      <c r="AM55" s="133">
        <f t="shared" si="1"/>
        <v>0</v>
      </c>
      <c r="AN55" s="133">
        <f t="shared" si="1"/>
        <v>0</v>
      </c>
      <c r="AO55" s="133">
        <f t="shared" si="1"/>
        <v>0</v>
      </c>
      <c r="AP55" s="133">
        <f t="shared" si="1"/>
        <v>0</v>
      </c>
      <c r="AQ55" s="133">
        <f t="shared" si="1"/>
        <v>0</v>
      </c>
    </row>
    <row r="56" spans="1:43" x14ac:dyDescent="0.2">
      <c r="A56" s="105" t="s">
        <v>95</v>
      </c>
      <c r="B56" s="133">
        <f t="shared" si="0"/>
        <v>0</v>
      </c>
      <c r="C56" s="133">
        <f t="shared" si="1"/>
        <v>0</v>
      </c>
      <c r="D56" s="133">
        <f t="shared" si="1"/>
        <v>0</v>
      </c>
      <c r="E56" s="133">
        <f t="shared" si="1"/>
        <v>0</v>
      </c>
      <c r="F56" s="133">
        <f t="shared" si="1"/>
        <v>0</v>
      </c>
      <c r="G56" s="133">
        <f t="shared" si="1"/>
        <v>0</v>
      </c>
      <c r="H56" s="133">
        <f t="shared" si="1"/>
        <v>0</v>
      </c>
      <c r="I56" s="133">
        <f t="shared" si="1"/>
        <v>0</v>
      </c>
      <c r="J56" s="133">
        <f t="shared" si="1"/>
        <v>0</v>
      </c>
      <c r="K56" s="133">
        <f t="shared" si="1"/>
        <v>0</v>
      </c>
      <c r="L56" s="133">
        <f t="shared" ref="L56:AQ63" si="2">SUMIFS(L$2:L$44,$AR$2:$AR$44,$A56)</f>
        <v>0</v>
      </c>
      <c r="M56" s="133">
        <f t="shared" si="2"/>
        <v>0</v>
      </c>
      <c r="N56" s="133">
        <f t="shared" si="2"/>
        <v>0</v>
      </c>
      <c r="O56" s="133">
        <f t="shared" si="2"/>
        <v>0</v>
      </c>
      <c r="P56" s="133">
        <f t="shared" si="2"/>
        <v>0</v>
      </c>
      <c r="Q56" s="133">
        <f t="shared" si="2"/>
        <v>0</v>
      </c>
      <c r="R56" s="133">
        <f t="shared" si="2"/>
        <v>0</v>
      </c>
      <c r="S56" s="133">
        <f t="shared" si="2"/>
        <v>0</v>
      </c>
      <c r="T56" s="133">
        <f t="shared" si="2"/>
        <v>0</v>
      </c>
      <c r="U56" s="133">
        <f t="shared" si="2"/>
        <v>0</v>
      </c>
      <c r="V56" s="133">
        <f t="shared" si="2"/>
        <v>0</v>
      </c>
      <c r="W56" s="133">
        <f t="shared" si="2"/>
        <v>0</v>
      </c>
      <c r="X56" s="133">
        <f t="shared" si="2"/>
        <v>0</v>
      </c>
      <c r="Y56" s="133">
        <f t="shared" si="2"/>
        <v>0</v>
      </c>
      <c r="Z56" s="133">
        <f t="shared" si="2"/>
        <v>0</v>
      </c>
      <c r="AA56" s="133">
        <f t="shared" si="2"/>
        <v>0</v>
      </c>
      <c r="AB56" s="133">
        <f t="shared" si="2"/>
        <v>0</v>
      </c>
      <c r="AC56" s="133">
        <f t="shared" si="2"/>
        <v>0</v>
      </c>
      <c r="AD56" s="133">
        <f t="shared" si="2"/>
        <v>0</v>
      </c>
      <c r="AE56" s="133">
        <f t="shared" si="2"/>
        <v>0</v>
      </c>
      <c r="AF56" s="133">
        <f t="shared" si="2"/>
        <v>0</v>
      </c>
      <c r="AG56" s="133">
        <f t="shared" si="2"/>
        <v>0</v>
      </c>
      <c r="AH56" s="133">
        <f t="shared" si="2"/>
        <v>0</v>
      </c>
      <c r="AI56" s="133">
        <f t="shared" si="2"/>
        <v>0</v>
      </c>
      <c r="AJ56" s="133">
        <f t="shared" si="2"/>
        <v>0</v>
      </c>
      <c r="AK56" s="133">
        <f t="shared" si="2"/>
        <v>0</v>
      </c>
      <c r="AL56" s="133">
        <f t="shared" si="2"/>
        <v>0</v>
      </c>
      <c r="AM56" s="133">
        <f t="shared" si="2"/>
        <v>0</v>
      </c>
      <c r="AN56" s="133">
        <f t="shared" si="2"/>
        <v>0</v>
      </c>
      <c r="AO56" s="133">
        <f t="shared" si="2"/>
        <v>0</v>
      </c>
      <c r="AP56" s="133">
        <f t="shared" si="2"/>
        <v>0</v>
      </c>
      <c r="AQ56" s="133">
        <f t="shared" si="2"/>
        <v>0</v>
      </c>
    </row>
    <row r="57" spans="1:43" x14ac:dyDescent="0.2">
      <c r="A57" s="105" t="s">
        <v>96</v>
      </c>
      <c r="B57" s="133">
        <f t="shared" si="0"/>
        <v>0</v>
      </c>
      <c r="C57" s="133">
        <f t="shared" ref="C57:AP68" si="3">SUMIFS(C$2:C$44,$AR$2:$AR$44,$A57)</f>
        <v>0</v>
      </c>
      <c r="D57" s="133">
        <f t="shared" si="3"/>
        <v>0</v>
      </c>
      <c r="E57" s="133">
        <f t="shared" si="3"/>
        <v>0</v>
      </c>
      <c r="F57" s="133">
        <f t="shared" si="3"/>
        <v>0</v>
      </c>
      <c r="G57" s="133">
        <f t="shared" si="3"/>
        <v>0</v>
      </c>
      <c r="H57" s="133">
        <f t="shared" si="3"/>
        <v>0</v>
      </c>
      <c r="I57" s="133">
        <f t="shared" si="3"/>
        <v>0</v>
      </c>
      <c r="J57" s="133">
        <f t="shared" si="3"/>
        <v>0</v>
      </c>
      <c r="K57" s="133">
        <f t="shared" si="3"/>
        <v>0</v>
      </c>
      <c r="L57" s="133">
        <f t="shared" si="2"/>
        <v>0</v>
      </c>
      <c r="M57" s="133">
        <f t="shared" si="2"/>
        <v>0</v>
      </c>
      <c r="N57" s="133">
        <f t="shared" si="2"/>
        <v>0</v>
      </c>
      <c r="O57" s="133">
        <f t="shared" si="2"/>
        <v>0</v>
      </c>
      <c r="P57" s="133">
        <f t="shared" si="2"/>
        <v>0</v>
      </c>
      <c r="Q57" s="133">
        <f t="shared" si="2"/>
        <v>0</v>
      </c>
      <c r="R57" s="133">
        <f t="shared" si="2"/>
        <v>0</v>
      </c>
      <c r="S57" s="133">
        <f t="shared" si="2"/>
        <v>0</v>
      </c>
      <c r="T57" s="133">
        <f t="shared" si="2"/>
        <v>0</v>
      </c>
      <c r="U57" s="133">
        <f t="shared" si="2"/>
        <v>0</v>
      </c>
      <c r="V57" s="133">
        <f t="shared" si="2"/>
        <v>0</v>
      </c>
      <c r="W57" s="133">
        <f t="shared" si="2"/>
        <v>0</v>
      </c>
      <c r="X57" s="133">
        <f t="shared" si="2"/>
        <v>0</v>
      </c>
      <c r="Y57" s="133">
        <f t="shared" si="2"/>
        <v>0</v>
      </c>
      <c r="Z57" s="133">
        <f t="shared" si="2"/>
        <v>0</v>
      </c>
      <c r="AA57" s="133">
        <f t="shared" si="2"/>
        <v>0</v>
      </c>
      <c r="AB57" s="133">
        <f t="shared" si="2"/>
        <v>0</v>
      </c>
      <c r="AC57" s="133">
        <f t="shared" si="2"/>
        <v>0</v>
      </c>
      <c r="AD57" s="133">
        <f t="shared" si="2"/>
        <v>0</v>
      </c>
      <c r="AE57" s="133">
        <f t="shared" si="2"/>
        <v>0</v>
      </c>
      <c r="AF57" s="133">
        <f t="shared" si="2"/>
        <v>0</v>
      </c>
      <c r="AG57" s="133">
        <f t="shared" si="2"/>
        <v>0</v>
      </c>
      <c r="AH57" s="133">
        <f t="shared" si="2"/>
        <v>0</v>
      </c>
      <c r="AI57" s="133">
        <f t="shared" si="2"/>
        <v>0</v>
      </c>
      <c r="AJ57" s="133">
        <f t="shared" si="2"/>
        <v>0</v>
      </c>
      <c r="AK57" s="133">
        <f t="shared" si="2"/>
        <v>0</v>
      </c>
      <c r="AL57" s="133">
        <f t="shared" si="2"/>
        <v>0</v>
      </c>
      <c r="AM57" s="133">
        <f t="shared" si="2"/>
        <v>0</v>
      </c>
      <c r="AN57" s="133">
        <f t="shared" si="2"/>
        <v>0</v>
      </c>
      <c r="AO57" s="133">
        <f t="shared" si="2"/>
        <v>0</v>
      </c>
      <c r="AP57" s="133">
        <f t="shared" si="2"/>
        <v>0</v>
      </c>
      <c r="AQ57" s="133">
        <f t="shared" si="2"/>
        <v>0</v>
      </c>
    </row>
    <row r="58" spans="1:43" x14ac:dyDescent="0.2">
      <c r="A58" s="105" t="s">
        <v>97</v>
      </c>
      <c r="B58" s="133">
        <f t="shared" si="0"/>
        <v>114665817535500</v>
      </c>
      <c r="C58" s="133">
        <f t="shared" si="3"/>
        <v>111390762450000</v>
      </c>
      <c r="D58" s="133">
        <f t="shared" si="3"/>
        <v>116690053930202.69</v>
      </c>
      <c r="E58" s="133">
        <f t="shared" si="3"/>
        <v>124462348101166.64</v>
      </c>
      <c r="F58" s="133">
        <f t="shared" si="3"/>
        <v>132234642272130.56</v>
      </c>
      <c r="G58" s="133">
        <f t="shared" si="3"/>
        <v>139477007295074.22</v>
      </c>
      <c r="H58" s="133">
        <f t="shared" si="3"/>
        <v>146719372318017.88</v>
      </c>
      <c r="I58" s="133">
        <f t="shared" si="3"/>
        <v>149979780818610.88</v>
      </c>
      <c r="J58" s="133">
        <f t="shared" si="3"/>
        <v>153240189319203.88</v>
      </c>
      <c r="K58" s="133">
        <f t="shared" si="3"/>
        <v>156500597819796.91</v>
      </c>
      <c r="L58" s="133">
        <f t="shared" si="2"/>
        <v>159761006320389.88</v>
      </c>
      <c r="M58" s="133">
        <f t="shared" si="2"/>
        <v>163021414820982.88</v>
      </c>
      <c r="N58" s="133">
        <f t="shared" si="2"/>
        <v>163254309254277.5</v>
      </c>
      <c r="O58" s="133">
        <f t="shared" si="2"/>
        <v>163487203687572.16</v>
      </c>
      <c r="P58" s="133">
        <f t="shared" si="2"/>
        <v>163720098120866.75</v>
      </c>
      <c r="Q58" s="133">
        <f t="shared" si="2"/>
        <v>163952992554161.41</v>
      </c>
      <c r="R58" s="133">
        <f t="shared" si="2"/>
        <v>164185886987456.03</v>
      </c>
      <c r="S58" s="133">
        <f t="shared" si="2"/>
        <v>162322800285549.47</v>
      </c>
      <c r="T58" s="133">
        <f t="shared" si="2"/>
        <v>160459713583642.91</v>
      </c>
      <c r="U58" s="133">
        <f t="shared" si="2"/>
        <v>158596626881736.28</v>
      </c>
      <c r="V58" s="133">
        <f t="shared" si="2"/>
        <v>156733540179829.72</v>
      </c>
      <c r="W58" s="133">
        <f t="shared" si="2"/>
        <v>154870453477923.19</v>
      </c>
      <c r="X58" s="133">
        <f t="shared" si="2"/>
        <v>151377151585921.13</v>
      </c>
      <c r="Y58" s="133">
        <f t="shared" si="2"/>
        <v>147883849693919.13</v>
      </c>
      <c r="Z58" s="133">
        <f t="shared" si="2"/>
        <v>144390547801917.09</v>
      </c>
      <c r="AA58" s="133">
        <f t="shared" si="2"/>
        <v>140897245909915.06</v>
      </c>
      <c r="AB58" s="133">
        <f t="shared" si="2"/>
        <v>137403944017913</v>
      </c>
      <c r="AC58" s="133">
        <f t="shared" si="2"/>
        <v>133910642125910.97</v>
      </c>
      <c r="AD58" s="133">
        <f t="shared" si="2"/>
        <v>130417340233908.97</v>
      </c>
      <c r="AE58" s="133">
        <f t="shared" si="2"/>
        <v>126924038341906.94</v>
      </c>
      <c r="AF58" s="133">
        <f t="shared" si="2"/>
        <v>123430736449904.92</v>
      </c>
      <c r="AG58" s="133">
        <f t="shared" si="2"/>
        <v>119937434557902.91</v>
      </c>
      <c r="AH58" s="133">
        <f t="shared" si="2"/>
        <v>116909899652892.27</v>
      </c>
      <c r="AI58" s="133">
        <f t="shared" si="2"/>
        <v>113882364747881.63</v>
      </c>
      <c r="AJ58" s="133">
        <f t="shared" si="2"/>
        <v>110854829842870.98</v>
      </c>
      <c r="AK58" s="133">
        <f t="shared" si="2"/>
        <v>107827294937860.34</v>
      </c>
      <c r="AL58" s="133">
        <f t="shared" si="2"/>
        <v>104799760032849.7</v>
      </c>
      <c r="AM58" s="133">
        <f t="shared" si="2"/>
        <v>101620142416221.25</v>
      </c>
      <c r="AN58" s="133">
        <f t="shared" si="2"/>
        <v>98440524799592.828</v>
      </c>
      <c r="AO58" s="133">
        <f t="shared" si="2"/>
        <v>95260907182964.391</v>
      </c>
      <c r="AP58" s="133">
        <f t="shared" si="2"/>
        <v>92081289566335.938</v>
      </c>
      <c r="AQ58" s="133">
        <f t="shared" si="2"/>
        <v>88901671949707.484</v>
      </c>
    </row>
    <row r="59" spans="1:43" x14ac:dyDescent="0.2">
      <c r="A59" s="105" t="s">
        <v>98</v>
      </c>
      <c r="B59" s="133">
        <f t="shared" si="0"/>
        <v>373842399034500</v>
      </c>
      <c r="C59" s="133">
        <f t="shared" si="3"/>
        <v>389687109982500</v>
      </c>
      <c r="D59" s="133">
        <f t="shared" si="3"/>
        <v>414915831915878.63</v>
      </c>
      <c r="E59" s="133">
        <f t="shared" si="3"/>
        <v>456963701804843.13</v>
      </c>
      <c r="F59" s="133">
        <f t="shared" si="3"/>
        <v>493965827307131.81</v>
      </c>
      <c r="G59" s="133">
        <f t="shared" si="3"/>
        <v>525922208422744.88</v>
      </c>
      <c r="H59" s="133">
        <f t="shared" si="3"/>
        <v>557878589538357.81</v>
      </c>
      <c r="I59" s="133">
        <f t="shared" si="3"/>
        <v>578195756653663.88</v>
      </c>
      <c r="J59" s="133">
        <f t="shared" si="3"/>
        <v>598512923768969.88</v>
      </c>
      <c r="K59" s="133">
        <f t="shared" si="3"/>
        <v>618830090884276.13</v>
      </c>
      <c r="L59" s="133">
        <f t="shared" si="2"/>
        <v>639147257999582.25</v>
      </c>
      <c r="M59" s="133">
        <f t="shared" si="2"/>
        <v>659464425114888.25</v>
      </c>
      <c r="N59" s="133">
        <f t="shared" si="2"/>
        <v>671132506960510.88</v>
      </c>
      <c r="O59" s="133">
        <f t="shared" si="2"/>
        <v>682800588806133.38</v>
      </c>
      <c r="P59" s="133">
        <f t="shared" si="2"/>
        <v>694468670651756</v>
      </c>
      <c r="Q59" s="133">
        <f t="shared" si="2"/>
        <v>706136752497378.38</v>
      </c>
      <c r="R59" s="133">
        <f t="shared" si="2"/>
        <v>717804834343001.13</v>
      </c>
      <c r="S59" s="133">
        <f t="shared" si="2"/>
        <v>723881225908376.38</v>
      </c>
      <c r="T59" s="133">
        <f t="shared" si="2"/>
        <v>729957617473751.63</v>
      </c>
      <c r="U59" s="133">
        <f t="shared" si="2"/>
        <v>736034009039126.88</v>
      </c>
      <c r="V59" s="133">
        <f t="shared" si="2"/>
        <v>742110400604502.13</v>
      </c>
      <c r="W59" s="133">
        <f t="shared" si="2"/>
        <v>748186792169877.13</v>
      </c>
      <c r="X59" s="133">
        <f t="shared" si="2"/>
        <v>750936370369147.75</v>
      </c>
      <c r="Y59" s="133">
        <f t="shared" si="2"/>
        <v>753685948568418.25</v>
      </c>
      <c r="Z59" s="133">
        <f t="shared" si="2"/>
        <v>756435526767688.75</v>
      </c>
      <c r="AA59" s="133">
        <f t="shared" si="2"/>
        <v>759185104966959.38</v>
      </c>
      <c r="AB59" s="133">
        <f t="shared" si="2"/>
        <v>761934683166230</v>
      </c>
      <c r="AC59" s="133">
        <f t="shared" si="2"/>
        <v>761828300676377.25</v>
      </c>
      <c r="AD59" s="133">
        <f t="shared" si="2"/>
        <v>761721918186524.5</v>
      </c>
      <c r="AE59" s="133">
        <f t="shared" si="2"/>
        <v>761615535696671.75</v>
      </c>
      <c r="AF59" s="133">
        <f t="shared" si="2"/>
        <v>761509153206819</v>
      </c>
      <c r="AG59" s="133">
        <f t="shared" si="2"/>
        <v>761402770716966.38</v>
      </c>
      <c r="AH59" s="133">
        <f t="shared" si="2"/>
        <v>758701662646208.5</v>
      </c>
      <c r="AI59" s="133">
        <f t="shared" si="2"/>
        <v>756000554575450.75</v>
      </c>
      <c r="AJ59" s="133">
        <f t="shared" si="2"/>
        <v>753299446504693</v>
      </c>
      <c r="AK59" s="133">
        <f t="shared" si="2"/>
        <v>750598338433935.25</v>
      </c>
      <c r="AL59" s="133">
        <f t="shared" si="2"/>
        <v>747897230363177.38</v>
      </c>
      <c r="AM59" s="133">
        <f t="shared" si="2"/>
        <v>744719289534647.75</v>
      </c>
      <c r="AN59" s="133">
        <f t="shared" si="2"/>
        <v>741541348706118.13</v>
      </c>
      <c r="AO59" s="133">
        <f t="shared" si="2"/>
        <v>738363407877588.5</v>
      </c>
      <c r="AP59" s="133">
        <f t="shared" si="2"/>
        <v>735185467049058.88</v>
      </c>
      <c r="AQ59" s="133">
        <f t="shared" si="2"/>
        <v>732007526220529.13</v>
      </c>
    </row>
    <row r="60" spans="1:43" x14ac:dyDescent="0.2">
      <c r="A60" s="105" t="s">
        <v>99</v>
      </c>
      <c r="B60" s="133">
        <f t="shared" si="0"/>
        <v>0</v>
      </c>
      <c r="C60" s="133">
        <f t="shared" si="3"/>
        <v>0</v>
      </c>
      <c r="D60" s="133">
        <f t="shared" si="3"/>
        <v>0</v>
      </c>
      <c r="E60" s="133">
        <f t="shared" si="3"/>
        <v>0</v>
      </c>
      <c r="F60" s="133">
        <f t="shared" si="3"/>
        <v>0</v>
      </c>
      <c r="G60" s="133">
        <f t="shared" si="3"/>
        <v>0</v>
      </c>
      <c r="H60" s="133">
        <f t="shared" si="3"/>
        <v>0</v>
      </c>
      <c r="I60" s="133">
        <f t="shared" si="3"/>
        <v>0</v>
      </c>
      <c r="J60" s="133">
        <f t="shared" si="3"/>
        <v>0</v>
      </c>
      <c r="K60" s="133">
        <f t="shared" si="3"/>
        <v>0</v>
      </c>
      <c r="L60" s="133">
        <f t="shared" si="2"/>
        <v>0</v>
      </c>
      <c r="M60" s="133">
        <f t="shared" si="2"/>
        <v>0</v>
      </c>
      <c r="N60" s="133">
        <f t="shared" si="2"/>
        <v>0</v>
      </c>
      <c r="O60" s="133">
        <f t="shared" si="2"/>
        <v>0</v>
      </c>
      <c r="P60" s="133">
        <f t="shared" si="2"/>
        <v>0</v>
      </c>
      <c r="Q60" s="133">
        <f t="shared" si="2"/>
        <v>0</v>
      </c>
      <c r="R60" s="133">
        <f t="shared" si="2"/>
        <v>0</v>
      </c>
      <c r="S60" s="133">
        <f t="shared" si="2"/>
        <v>0</v>
      </c>
      <c r="T60" s="133">
        <f t="shared" si="2"/>
        <v>0</v>
      </c>
      <c r="U60" s="133">
        <f t="shared" si="2"/>
        <v>0</v>
      </c>
      <c r="V60" s="133">
        <f t="shared" si="2"/>
        <v>0</v>
      </c>
      <c r="W60" s="133">
        <f t="shared" si="2"/>
        <v>0</v>
      </c>
      <c r="X60" s="133">
        <f t="shared" si="2"/>
        <v>0</v>
      </c>
      <c r="Y60" s="133">
        <f t="shared" si="2"/>
        <v>0</v>
      </c>
      <c r="Z60" s="133">
        <f t="shared" si="2"/>
        <v>0</v>
      </c>
      <c r="AA60" s="133">
        <f t="shared" si="2"/>
        <v>0</v>
      </c>
      <c r="AB60" s="133">
        <f t="shared" si="2"/>
        <v>0</v>
      </c>
      <c r="AC60" s="133">
        <f t="shared" si="2"/>
        <v>0</v>
      </c>
      <c r="AD60" s="133">
        <f t="shared" si="2"/>
        <v>0</v>
      </c>
      <c r="AE60" s="133">
        <f t="shared" si="2"/>
        <v>0</v>
      </c>
      <c r="AF60" s="133">
        <f t="shared" si="2"/>
        <v>0</v>
      </c>
      <c r="AG60" s="133">
        <f t="shared" si="2"/>
        <v>0</v>
      </c>
      <c r="AH60" s="133">
        <f t="shared" si="2"/>
        <v>0</v>
      </c>
      <c r="AI60" s="133">
        <f t="shared" si="2"/>
        <v>0</v>
      </c>
      <c r="AJ60" s="133">
        <f t="shared" si="2"/>
        <v>0</v>
      </c>
      <c r="AK60" s="133">
        <f t="shared" si="2"/>
        <v>0</v>
      </c>
      <c r="AL60" s="133">
        <f t="shared" si="2"/>
        <v>0</v>
      </c>
      <c r="AM60" s="133">
        <f t="shared" si="2"/>
        <v>0</v>
      </c>
      <c r="AN60" s="133">
        <f t="shared" si="2"/>
        <v>0</v>
      </c>
      <c r="AO60" s="133">
        <f t="shared" si="2"/>
        <v>0</v>
      </c>
      <c r="AP60" s="133">
        <f t="shared" si="2"/>
        <v>0</v>
      </c>
      <c r="AQ60" s="133">
        <f t="shared" si="2"/>
        <v>0</v>
      </c>
    </row>
    <row r="61" spans="1:43" x14ac:dyDescent="0.2">
      <c r="A61" s="105" t="s">
        <v>100</v>
      </c>
      <c r="B61" s="133">
        <f t="shared" si="0"/>
        <v>0</v>
      </c>
      <c r="C61" s="133">
        <f t="shared" si="3"/>
        <v>0</v>
      </c>
      <c r="D61" s="133">
        <f t="shared" si="3"/>
        <v>0</v>
      </c>
      <c r="E61" s="133">
        <f t="shared" si="3"/>
        <v>0</v>
      </c>
      <c r="F61" s="133">
        <f t="shared" si="3"/>
        <v>0</v>
      </c>
      <c r="G61" s="133">
        <f t="shared" si="3"/>
        <v>0</v>
      </c>
      <c r="H61" s="133">
        <f t="shared" si="3"/>
        <v>0</v>
      </c>
      <c r="I61" s="133">
        <f t="shared" si="3"/>
        <v>0</v>
      </c>
      <c r="J61" s="133">
        <f t="shared" si="3"/>
        <v>0</v>
      </c>
      <c r="K61" s="133">
        <f t="shared" si="3"/>
        <v>0</v>
      </c>
      <c r="L61" s="133">
        <f t="shared" si="2"/>
        <v>0</v>
      </c>
      <c r="M61" s="133">
        <f t="shared" si="2"/>
        <v>0</v>
      </c>
      <c r="N61" s="133">
        <f t="shared" si="2"/>
        <v>0</v>
      </c>
      <c r="O61" s="133">
        <f t="shared" si="2"/>
        <v>0</v>
      </c>
      <c r="P61" s="133">
        <f t="shared" si="2"/>
        <v>0</v>
      </c>
      <c r="Q61" s="133">
        <f t="shared" si="2"/>
        <v>0</v>
      </c>
      <c r="R61" s="133">
        <f t="shared" si="2"/>
        <v>0</v>
      </c>
      <c r="S61" s="133">
        <f t="shared" si="2"/>
        <v>0</v>
      </c>
      <c r="T61" s="133">
        <f t="shared" si="2"/>
        <v>0</v>
      </c>
      <c r="U61" s="133">
        <f t="shared" si="2"/>
        <v>0</v>
      </c>
      <c r="V61" s="133">
        <f t="shared" si="2"/>
        <v>0</v>
      </c>
      <c r="W61" s="133">
        <f t="shared" si="2"/>
        <v>0</v>
      </c>
      <c r="X61" s="133">
        <f t="shared" si="2"/>
        <v>0</v>
      </c>
      <c r="Y61" s="133">
        <f t="shared" si="2"/>
        <v>0</v>
      </c>
      <c r="Z61" s="133">
        <f t="shared" si="2"/>
        <v>0</v>
      </c>
      <c r="AA61" s="133">
        <f t="shared" si="2"/>
        <v>0</v>
      </c>
      <c r="AB61" s="133">
        <f t="shared" si="2"/>
        <v>0</v>
      </c>
      <c r="AC61" s="133">
        <f t="shared" si="2"/>
        <v>0</v>
      </c>
      <c r="AD61" s="133">
        <f t="shared" si="2"/>
        <v>0</v>
      </c>
      <c r="AE61" s="133">
        <f t="shared" si="2"/>
        <v>0</v>
      </c>
      <c r="AF61" s="133">
        <f t="shared" si="2"/>
        <v>0</v>
      </c>
      <c r="AG61" s="133">
        <f t="shared" si="2"/>
        <v>0</v>
      </c>
      <c r="AH61" s="133">
        <f t="shared" si="2"/>
        <v>0</v>
      </c>
      <c r="AI61" s="133">
        <f t="shared" si="2"/>
        <v>0</v>
      </c>
      <c r="AJ61" s="133">
        <f t="shared" si="2"/>
        <v>0</v>
      </c>
      <c r="AK61" s="133">
        <f t="shared" si="2"/>
        <v>0</v>
      </c>
      <c r="AL61" s="133">
        <f t="shared" si="2"/>
        <v>0</v>
      </c>
      <c r="AM61" s="133">
        <f t="shared" si="2"/>
        <v>0</v>
      </c>
      <c r="AN61" s="133">
        <f t="shared" si="2"/>
        <v>0</v>
      </c>
      <c r="AO61" s="133">
        <f t="shared" si="2"/>
        <v>0</v>
      </c>
      <c r="AP61" s="133">
        <f t="shared" si="2"/>
        <v>0</v>
      </c>
      <c r="AQ61" s="133">
        <f t="shared" si="2"/>
        <v>0</v>
      </c>
    </row>
    <row r="62" spans="1:43" x14ac:dyDescent="0.2">
      <c r="A62" s="105" t="s">
        <v>101</v>
      </c>
      <c r="B62" s="133">
        <f t="shared" si="0"/>
        <v>0</v>
      </c>
      <c r="C62" s="133">
        <f t="shared" si="3"/>
        <v>0</v>
      </c>
      <c r="D62" s="133">
        <f t="shared" si="3"/>
        <v>0</v>
      </c>
      <c r="E62" s="133">
        <f t="shared" si="3"/>
        <v>0</v>
      </c>
      <c r="F62" s="133">
        <f t="shared" si="3"/>
        <v>0</v>
      </c>
      <c r="G62" s="133">
        <f t="shared" si="3"/>
        <v>0</v>
      </c>
      <c r="H62" s="133">
        <f t="shared" si="3"/>
        <v>0</v>
      </c>
      <c r="I62" s="133">
        <f t="shared" si="3"/>
        <v>0</v>
      </c>
      <c r="J62" s="133">
        <f t="shared" si="3"/>
        <v>0</v>
      </c>
      <c r="K62" s="133">
        <f t="shared" si="3"/>
        <v>0</v>
      </c>
      <c r="L62" s="133">
        <f t="shared" si="2"/>
        <v>0</v>
      </c>
      <c r="M62" s="133">
        <f t="shared" si="2"/>
        <v>0</v>
      </c>
      <c r="N62" s="133">
        <f t="shared" si="2"/>
        <v>0</v>
      </c>
      <c r="O62" s="133">
        <f t="shared" si="2"/>
        <v>0</v>
      </c>
      <c r="P62" s="133">
        <f t="shared" si="2"/>
        <v>0</v>
      </c>
      <c r="Q62" s="133">
        <f t="shared" si="2"/>
        <v>0</v>
      </c>
      <c r="R62" s="133">
        <f t="shared" si="2"/>
        <v>0</v>
      </c>
      <c r="S62" s="133">
        <f t="shared" si="2"/>
        <v>0</v>
      </c>
      <c r="T62" s="133">
        <f t="shared" si="2"/>
        <v>0</v>
      </c>
      <c r="U62" s="133">
        <f t="shared" si="2"/>
        <v>0</v>
      </c>
      <c r="V62" s="133">
        <f t="shared" si="2"/>
        <v>0</v>
      </c>
      <c r="W62" s="133">
        <f t="shared" si="2"/>
        <v>0</v>
      </c>
      <c r="X62" s="133">
        <f t="shared" si="2"/>
        <v>0</v>
      </c>
      <c r="Y62" s="133">
        <f t="shared" si="2"/>
        <v>0</v>
      </c>
      <c r="Z62" s="133">
        <f t="shared" si="2"/>
        <v>0</v>
      </c>
      <c r="AA62" s="133">
        <f t="shared" si="2"/>
        <v>0</v>
      </c>
      <c r="AB62" s="133">
        <f t="shared" si="2"/>
        <v>0</v>
      </c>
      <c r="AC62" s="133">
        <f t="shared" si="2"/>
        <v>0</v>
      </c>
      <c r="AD62" s="133">
        <f t="shared" si="2"/>
        <v>0</v>
      </c>
      <c r="AE62" s="133">
        <f t="shared" si="2"/>
        <v>0</v>
      </c>
      <c r="AF62" s="133">
        <f t="shared" si="2"/>
        <v>0</v>
      </c>
      <c r="AG62" s="133">
        <f t="shared" si="2"/>
        <v>0</v>
      </c>
      <c r="AH62" s="133">
        <f t="shared" si="2"/>
        <v>0</v>
      </c>
      <c r="AI62" s="133">
        <f t="shared" si="2"/>
        <v>0</v>
      </c>
      <c r="AJ62" s="133">
        <f t="shared" si="2"/>
        <v>0</v>
      </c>
      <c r="AK62" s="133">
        <f t="shared" si="2"/>
        <v>0</v>
      </c>
      <c r="AL62" s="133">
        <f t="shared" si="2"/>
        <v>0</v>
      </c>
      <c r="AM62" s="133">
        <f t="shared" si="2"/>
        <v>0</v>
      </c>
      <c r="AN62" s="133">
        <f t="shared" si="2"/>
        <v>0</v>
      </c>
      <c r="AO62" s="133">
        <f t="shared" si="2"/>
        <v>0</v>
      </c>
      <c r="AP62" s="133">
        <f t="shared" si="2"/>
        <v>0</v>
      </c>
      <c r="AQ62" s="133">
        <f t="shared" si="2"/>
        <v>0</v>
      </c>
    </row>
    <row r="63" spans="1:43" x14ac:dyDescent="0.2">
      <c r="A63" s="105" t="s">
        <v>102</v>
      </c>
      <c r="B63" s="133">
        <f t="shared" si="0"/>
        <v>0</v>
      </c>
      <c r="C63" s="133">
        <f t="shared" si="3"/>
        <v>0</v>
      </c>
      <c r="D63" s="133">
        <f t="shared" si="3"/>
        <v>0</v>
      </c>
      <c r="E63" s="133">
        <f t="shared" si="3"/>
        <v>0</v>
      </c>
      <c r="F63" s="133">
        <f t="shared" si="3"/>
        <v>0</v>
      </c>
      <c r="G63" s="133">
        <f t="shared" si="3"/>
        <v>0</v>
      </c>
      <c r="H63" s="133">
        <f t="shared" si="3"/>
        <v>0</v>
      </c>
      <c r="I63" s="133">
        <f t="shared" si="3"/>
        <v>0</v>
      </c>
      <c r="J63" s="133">
        <f t="shared" si="3"/>
        <v>0</v>
      </c>
      <c r="K63" s="133">
        <f t="shared" si="3"/>
        <v>0</v>
      </c>
      <c r="L63" s="133">
        <f t="shared" si="2"/>
        <v>0</v>
      </c>
      <c r="M63" s="133">
        <f t="shared" si="2"/>
        <v>0</v>
      </c>
      <c r="N63" s="133">
        <f t="shared" si="2"/>
        <v>0</v>
      </c>
      <c r="O63" s="133">
        <f t="shared" si="2"/>
        <v>0</v>
      </c>
      <c r="P63" s="133">
        <f t="shared" si="2"/>
        <v>0</v>
      </c>
      <c r="Q63" s="133">
        <f t="shared" si="2"/>
        <v>0</v>
      </c>
      <c r="R63" s="133">
        <f t="shared" si="2"/>
        <v>0</v>
      </c>
      <c r="S63" s="133">
        <f t="shared" si="2"/>
        <v>0</v>
      </c>
      <c r="T63" s="133">
        <f t="shared" si="2"/>
        <v>0</v>
      </c>
      <c r="U63" s="133">
        <f t="shared" si="2"/>
        <v>0</v>
      </c>
      <c r="V63" s="133">
        <f t="shared" si="2"/>
        <v>0</v>
      </c>
      <c r="W63" s="133">
        <f t="shared" si="2"/>
        <v>0</v>
      </c>
      <c r="X63" s="133">
        <f t="shared" si="2"/>
        <v>0</v>
      </c>
      <c r="Y63" s="133">
        <f t="shared" si="2"/>
        <v>0</v>
      </c>
      <c r="Z63" s="133">
        <f t="shared" si="2"/>
        <v>0</v>
      </c>
      <c r="AA63" s="133">
        <f t="shared" si="2"/>
        <v>0</v>
      </c>
      <c r="AB63" s="133">
        <f t="shared" si="2"/>
        <v>0</v>
      </c>
      <c r="AC63" s="133">
        <f t="shared" si="2"/>
        <v>0</v>
      </c>
      <c r="AD63" s="133">
        <f t="shared" si="2"/>
        <v>0</v>
      </c>
      <c r="AE63" s="133">
        <f t="shared" si="2"/>
        <v>0</v>
      </c>
      <c r="AF63" s="133">
        <f t="shared" si="2"/>
        <v>0</v>
      </c>
      <c r="AG63" s="133">
        <f t="shared" si="2"/>
        <v>0</v>
      </c>
      <c r="AH63" s="133">
        <f t="shared" si="2"/>
        <v>0</v>
      </c>
      <c r="AI63" s="133">
        <f t="shared" si="2"/>
        <v>0</v>
      </c>
      <c r="AJ63" s="133">
        <f t="shared" si="2"/>
        <v>0</v>
      </c>
      <c r="AK63" s="133">
        <f t="shared" si="2"/>
        <v>0</v>
      </c>
      <c r="AL63" s="133">
        <f t="shared" si="2"/>
        <v>0</v>
      </c>
      <c r="AM63" s="133">
        <f t="shared" si="2"/>
        <v>0</v>
      </c>
      <c r="AN63" s="133">
        <f t="shared" si="2"/>
        <v>0</v>
      </c>
      <c r="AO63" s="133">
        <f t="shared" si="2"/>
        <v>0</v>
      </c>
      <c r="AP63" s="133">
        <f t="shared" si="2"/>
        <v>0</v>
      </c>
      <c r="AQ63" s="133">
        <f t="shared" ref="AQ63:AQ74" si="4">SUMIFS(AQ$2:AQ$44,$AR$2:$AR$44,$A63)</f>
        <v>0</v>
      </c>
    </row>
    <row r="64" spans="1:43" x14ac:dyDescent="0.2">
      <c r="A64" s="105" t="s">
        <v>103</v>
      </c>
      <c r="B64" s="133">
        <f t="shared" si="0"/>
        <v>0</v>
      </c>
      <c r="C64" s="133">
        <f t="shared" si="3"/>
        <v>0</v>
      </c>
      <c r="D64" s="133">
        <f t="shared" si="3"/>
        <v>0</v>
      </c>
      <c r="E64" s="133">
        <f t="shared" si="3"/>
        <v>0</v>
      </c>
      <c r="F64" s="133">
        <f t="shared" si="3"/>
        <v>0</v>
      </c>
      <c r="G64" s="133">
        <f t="shared" si="3"/>
        <v>0</v>
      </c>
      <c r="H64" s="133">
        <f t="shared" si="3"/>
        <v>0</v>
      </c>
      <c r="I64" s="133">
        <f t="shared" si="3"/>
        <v>0</v>
      </c>
      <c r="J64" s="133">
        <f t="shared" si="3"/>
        <v>0</v>
      </c>
      <c r="K64" s="133">
        <f t="shared" si="3"/>
        <v>0</v>
      </c>
      <c r="L64" s="133">
        <f t="shared" si="3"/>
        <v>0</v>
      </c>
      <c r="M64" s="133">
        <f t="shared" si="3"/>
        <v>0</v>
      </c>
      <c r="N64" s="133">
        <f t="shared" si="3"/>
        <v>0</v>
      </c>
      <c r="O64" s="133">
        <f t="shared" si="3"/>
        <v>0</v>
      </c>
      <c r="P64" s="133">
        <f t="shared" si="3"/>
        <v>0</v>
      </c>
      <c r="Q64" s="133">
        <f t="shared" si="3"/>
        <v>0</v>
      </c>
      <c r="R64" s="133">
        <f t="shared" si="3"/>
        <v>0</v>
      </c>
      <c r="S64" s="133">
        <f t="shared" si="3"/>
        <v>0</v>
      </c>
      <c r="T64" s="133">
        <f t="shared" si="3"/>
        <v>0</v>
      </c>
      <c r="U64" s="133">
        <f t="shared" si="3"/>
        <v>0</v>
      </c>
      <c r="V64" s="133">
        <f t="shared" si="3"/>
        <v>0</v>
      </c>
      <c r="W64" s="133">
        <f t="shared" si="3"/>
        <v>0</v>
      </c>
      <c r="X64" s="133">
        <f t="shared" si="3"/>
        <v>0</v>
      </c>
      <c r="Y64" s="133">
        <f t="shared" si="3"/>
        <v>0</v>
      </c>
      <c r="Z64" s="133">
        <f t="shared" si="3"/>
        <v>0</v>
      </c>
      <c r="AA64" s="133">
        <f t="shared" si="3"/>
        <v>0</v>
      </c>
      <c r="AB64" s="133">
        <f t="shared" si="3"/>
        <v>0</v>
      </c>
      <c r="AC64" s="133">
        <f t="shared" si="3"/>
        <v>0</v>
      </c>
      <c r="AD64" s="133">
        <f t="shared" si="3"/>
        <v>0</v>
      </c>
      <c r="AE64" s="133">
        <f t="shared" si="3"/>
        <v>0</v>
      </c>
      <c r="AF64" s="133">
        <f t="shared" si="3"/>
        <v>0</v>
      </c>
      <c r="AG64" s="133">
        <f t="shared" si="3"/>
        <v>0</v>
      </c>
      <c r="AH64" s="133">
        <f t="shared" si="3"/>
        <v>0</v>
      </c>
      <c r="AI64" s="133">
        <f t="shared" si="3"/>
        <v>0</v>
      </c>
      <c r="AJ64" s="133">
        <f t="shared" si="3"/>
        <v>0</v>
      </c>
      <c r="AK64" s="133">
        <f t="shared" si="3"/>
        <v>0</v>
      </c>
      <c r="AL64" s="133">
        <f t="shared" si="3"/>
        <v>0</v>
      </c>
      <c r="AM64" s="133">
        <f t="shared" si="3"/>
        <v>0</v>
      </c>
      <c r="AN64" s="133">
        <f t="shared" si="3"/>
        <v>0</v>
      </c>
      <c r="AO64" s="133">
        <f t="shared" si="3"/>
        <v>0</v>
      </c>
      <c r="AP64" s="133">
        <f t="shared" si="3"/>
        <v>0</v>
      </c>
      <c r="AQ64" s="133">
        <f t="shared" si="4"/>
        <v>0</v>
      </c>
    </row>
    <row r="65" spans="1:43" x14ac:dyDescent="0.2">
      <c r="A65" s="105" t="s">
        <v>104</v>
      </c>
      <c r="B65" s="133">
        <f t="shared" si="0"/>
        <v>0</v>
      </c>
      <c r="C65" s="133">
        <f t="shared" si="3"/>
        <v>0</v>
      </c>
      <c r="D65" s="133">
        <f t="shared" si="3"/>
        <v>0</v>
      </c>
      <c r="E65" s="133">
        <f t="shared" si="3"/>
        <v>0</v>
      </c>
      <c r="F65" s="133">
        <f t="shared" si="3"/>
        <v>0</v>
      </c>
      <c r="G65" s="133">
        <f t="shared" si="3"/>
        <v>0</v>
      </c>
      <c r="H65" s="133">
        <f t="shared" si="3"/>
        <v>0</v>
      </c>
      <c r="I65" s="133">
        <f t="shared" si="3"/>
        <v>0</v>
      </c>
      <c r="J65" s="133">
        <f t="shared" si="3"/>
        <v>0</v>
      </c>
      <c r="K65" s="133">
        <f t="shared" si="3"/>
        <v>0</v>
      </c>
      <c r="L65" s="133">
        <f t="shared" si="3"/>
        <v>0</v>
      </c>
      <c r="M65" s="133">
        <f t="shared" si="3"/>
        <v>0</v>
      </c>
      <c r="N65" s="133">
        <f t="shared" si="3"/>
        <v>0</v>
      </c>
      <c r="O65" s="133">
        <f t="shared" si="3"/>
        <v>0</v>
      </c>
      <c r="P65" s="133">
        <f t="shared" si="3"/>
        <v>0</v>
      </c>
      <c r="Q65" s="133">
        <f t="shared" si="3"/>
        <v>0</v>
      </c>
      <c r="R65" s="133">
        <f t="shared" si="3"/>
        <v>0</v>
      </c>
      <c r="S65" s="133">
        <f t="shared" si="3"/>
        <v>0</v>
      </c>
      <c r="T65" s="133">
        <f t="shared" si="3"/>
        <v>0</v>
      </c>
      <c r="U65" s="133">
        <f t="shared" si="3"/>
        <v>0</v>
      </c>
      <c r="V65" s="133">
        <f t="shared" si="3"/>
        <v>0</v>
      </c>
      <c r="W65" s="133">
        <f t="shared" si="3"/>
        <v>0</v>
      </c>
      <c r="X65" s="133">
        <f t="shared" si="3"/>
        <v>0</v>
      </c>
      <c r="Y65" s="133">
        <f t="shared" si="3"/>
        <v>0</v>
      </c>
      <c r="Z65" s="133">
        <f t="shared" si="3"/>
        <v>0</v>
      </c>
      <c r="AA65" s="133">
        <f t="shared" si="3"/>
        <v>0</v>
      </c>
      <c r="AB65" s="133">
        <f t="shared" si="3"/>
        <v>0</v>
      </c>
      <c r="AC65" s="133">
        <f t="shared" si="3"/>
        <v>0</v>
      </c>
      <c r="AD65" s="133">
        <f t="shared" si="3"/>
        <v>0</v>
      </c>
      <c r="AE65" s="133">
        <f t="shared" si="3"/>
        <v>0</v>
      </c>
      <c r="AF65" s="133">
        <f t="shared" si="3"/>
        <v>0</v>
      </c>
      <c r="AG65" s="133">
        <f t="shared" si="3"/>
        <v>0</v>
      </c>
      <c r="AH65" s="133">
        <f t="shared" si="3"/>
        <v>0</v>
      </c>
      <c r="AI65" s="133">
        <f t="shared" si="3"/>
        <v>0</v>
      </c>
      <c r="AJ65" s="133">
        <f t="shared" si="3"/>
        <v>0</v>
      </c>
      <c r="AK65" s="133">
        <f t="shared" si="3"/>
        <v>0</v>
      </c>
      <c r="AL65" s="133">
        <f t="shared" si="3"/>
        <v>0</v>
      </c>
      <c r="AM65" s="133">
        <f t="shared" si="3"/>
        <v>0</v>
      </c>
      <c r="AN65" s="133">
        <f t="shared" si="3"/>
        <v>0</v>
      </c>
      <c r="AO65" s="133">
        <f t="shared" si="3"/>
        <v>0</v>
      </c>
      <c r="AP65" s="133">
        <f t="shared" si="3"/>
        <v>0</v>
      </c>
      <c r="AQ65" s="133">
        <f t="shared" si="4"/>
        <v>0</v>
      </c>
    </row>
    <row r="66" spans="1:43" x14ac:dyDescent="0.2">
      <c r="A66" s="105" t="s">
        <v>105</v>
      </c>
      <c r="B66" s="133">
        <f t="shared" si="0"/>
        <v>0</v>
      </c>
      <c r="C66" s="133">
        <f t="shared" si="3"/>
        <v>0</v>
      </c>
      <c r="D66" s="133">
        <f t="shared" si="3"/>
        <v>0</v>
      </c>
      <c r="E66" s="133">
        <f t="shared" si="3"/>
        <v>0</v>
      </c>
      <c r="F66" s="133">
        <f t="shared" si="3"/>
        <v>0</v>
      </c>
      <c r="G66" s="133">
        <f t="shared" si="3"/>
        <v>0</v>
      </c>
      <c r="H66" s="133">
        <f t="shared" si="3"/>
        <v>0</v>
      </c>
      <c r="I66" s="133">
        <f t="shared" si="3"/>
        <v>0</v>
      </c>
      <c r="J66" s="133">
        <f t="shared" si="3"/>
        <v>0</v>
      </c>
      <c r="K66" s="133">
        <f t="shared" si="3"/>
        <v>0</v>
      </c>
      <c r="L66" s="133">
        <f t="shared" si="3"/>
        <v>0</v>
      </c>
      <c r="M66" s="133">
        <f t="shared" si="3"/>
        <v>0</v>
      </c>
      <c r="N66" s="133">
        <f t="shared" si="3"/>
        <v>0</v>
      </c>
      <c r="O66" s="133">
        <f t="shared" si="3"/>
        <v>0</v>
      </c>
      <c r="P66" s="133">
        <f t="shared" si="3"/>
        <v>0</v>
      </c>
      <c r="Q66" s="133">
        <f t="shared" si="3"/>
        <v>0</v>
      </c>
      <c r="R66" s="133">
        <f t="shared" si="3"/>
        <v>0</v>
      </c>
      <c r="S66" s="133">
        <f t="shared" si="3"/>
        <v>0</v>
      </c>
      <c r="T66" s="133">
        <f t="shared" si="3"/>
        <v>0</v>
      </c>
      <c r="U66" s="133">
        <f t="shared" si="3"/>
        <v>0</v>
      </c>
      <c r="V66" s="133">
        <f t="shared" si="3"/>
        <v>0</v>
      </c>
      <c r="W66" s="133">
        <f t="shared" si="3"/>
        <v>0</v>
      </c>
      <c r="X66" s="133">
        <f t="shared" si="3"/>
        <v>0</v>
      </c>
      <c r="Y66" s="133">
        <f t="shared" si="3"/>
        <v>0</v>
      </c>
      <c r="Z66" s="133">
        <f t="shared" si="3"/>
        <v>0</v>
      </c>
      <c r="AA66" s="133">
        <f t="shared" si="3"/>
        <v>0</v>
      </c>
      <c r="AB66" s="133">
        <f t="shared" si="3"/>
        <v>0</v>
      </c>
      <c r="AC66" s="133">
        <f t="shared" si="3"/>
        <v>0</v>
      </c>
      <c r="AD66" s="133">
        <f t="shared" si="3"/>
        <v>0</v>
      </c>
      <c r="AE66" s="133">
        <f t="shared" si="3"/>
        <v>0</v>
      </c>
      <c r="AF66" s="133">
        <f t="shared" si="3"/>
        <v>0</v>
      </c>
      <c r="AG66" s="133">
        <f t="shared" si="3"/>
        <v>0</v>
      </c>
      <c r="AH66" s="133">
        <f t="shared" si="3"/>
        <v>0</v>
      </c>
      <c r="AI66" s="133">
        <f t="shared" si="3"/>
        <v>0</v>
      </c>
      <c r="AJ66" s="133">
        <f t="shared" si="3"/>
        <v>0</v>
      </c>
      <c r="AK66" s="133">
        <f t="shared" si="3"/>
        <v>0</v>
      </c>
      <c r="AL66" s="133">
        <f t="shared" si="3"/>
        <v>0</v>
      </c>
      <c r="AM66" s="133">
        <f t="shared" si="3"/>
        <v>0</v>
      </c>
      <c r="AN66" s="133">
        <f t="shared" si="3"/>
        <v>0</v>
      </c>
      <c r="AO66" s="133">
        <f t="shared" si="3"/>
        <v>0</v>
      </c>
      <c r="AP66" s="133">
        <f t="shared" si="3"/>
        <v>0</v>
      </c>
      <c r="AQ66" s="133">
        <f t="shared" si="4"/>
        <v>0</v>
      </c>
    </row>
    <row r="67" spans="1:43" x14ac:dyDescent="0.2">
      <c r="A67" s="105" t="s">
        <v>106</v>
      </c>
      <c r="B67" s="133">
        <f t="shared" si="0"/>
        <v>0</v>
      </c>
      <c r="C67" s="133">
        <f t="shared" si="3"/>
        <v>0</v>
      </c>
      <c r="D67" s="133">
        <f t="shared" si="3"/>
        <v>0</v>
      </c>
      <c r="E67" s="133">
        <f t="shared" si="3"/>
        <v>0</v>
      </c>
      <c r="F67" s="133">
        <f t="shared" si="3"/>
        <v>0</v>
      </c>
      <c r="G67" s="133">
        <f t="shared" si="3"/>
        <v>0</v>
      </c>
      <c r="H67" s="133">
        <f t="shared" si="3"/>
        <v>0</v>
      </c>
      <c r="I67" s="133">
        <f t="shared" si="3"/>
        <v>0</v>
      </c>
      <c r="J67" s="133">
        <f t="shared" si="3"/>
        <v>0</v>
      </c>
      <c r="K67" s="133">
        <f t="shared" si="3"/>
        <v>0</v>
      </c>
      <c r="L67" s="133">
        <f t="shared" si="3"/>
        <v>0</v>
      </c>
      <c r="M67" s="133">
        <f t="shared" si="3"/>
        <v>0</v>
      </c>
      <c r="N67" s="133">
        <f t="shared" si="3"/>
        <v>0</v>
      </c>
      <c r="O67" s="133">
        <f t="shared" si="3"/>
        <v>0</v>
      </c>
      <c r="P67" s="133">
        <f t="shared" si="3"/>
        <v>0</v>
      </c>
      <c r="Q67" s="133">
        <f t="shared" si="3"/>
        <v>0</v>
      </c>
      <c r="R67" s="133">
        <f t="shared" si="3"/>
        <v>0</v>
      </c>
      <c r="S67" s="133">
        <f t="shared" si="3"/>
        <v>0</v>
      </c>
      <c r="T67" s="133">
        <f t="shared" si="3"/>
        <v>0</v>
      </c>
      <c r="U67" s="133">
        <f t="shared" si="3"/>
        <v>0</v>
      </c>
      <c r="V67" s="133">
        <f t="shared" si="3"/>
        <v>0</v>
      </c>
      <c r="W67" s="133">
        <f t="shared" si="3"/>
        <v>0</v>
      </c>
      <c r="X67" s="133">
        <f t="shared" si="3"/>
        <v>0</v>
      </c>
      <c r="Y67" s="133">
        <f t="shared" si="3"/>
        <v>0</v>
      </c>
      <c r="Z67" s="133">
        <f t="shared" si="3"/>
        <v>0</v>
      </c>
      <c r="AA67" s="133">
        <f t="shared" si="3"/>
        <v>0</v>
      </c>
      <c r="AB67" s="133">
        <f t="shared" si="3"/>
        <v>0</v>
      </c>
      <c r="AC67" s="133">
        <f t="shared" si="3"/>
        <v>0</v>
      </c>
      <c r="AD67" s="133">
        <f t="shared" si="3"/>
        <v>0</v>
      </c>
      <c r="AE67" s="133">
        <f t="shared" si="3"/>
        <v>0</v>
      </c>
      <c r="AF67" s="133">
        <f t="shared" si="3"/>
        <v>0</v>
      </c>
      <c r="AG67" s="133">
        <f t="shared" si="3"/>
        <v>0</v>
      </c>
      <c r="AH67" s="133">
        <f t="shared" si="3"/>
        <v>0</v>
      </c>
      <c r="AI67" s="133">
        <f t="shared" si="3"/>
        <v>0</v>
      </c>
      <c r="AJ67" s="133">
        <f t="shared" si="3"/>
        <v>0</v>
      </c>
      <c r="AK67" s="133">
        <f t="shared" si="3"/>
        <v>0</v>
      </c>
      <c r="AL67" s="133">
        <f t="shared" si="3"/>
        <v>0</v>
      </c>
      <c r="AM67" s="133">
        <f t="shared" si="3"/>
        <v>0</v>
      </c>
      <c r="AN67" s="133">
        <f t="shared" si="3"/>
        <v>0</v>
      </c>
      <c r="AO67" s="133">
        <f t="shared" si="3"/>
        <v>0</v>
      </c>
      <c r="AP67" s="133">
        <f t="shared" si="3"/>
        <v>0</v>
      </c>
      <c r="AQ67" s="133">
        <f t="shared" si="4"/>
        <v>0</v>
      </c>
    </row>
    <row r="68" spans="1:43" x14ac:dyDescent="0.2">
      <c r="A68" s="105" t="s">
        <v>107</v>
      </c>
      <c r="B68" s="133">
        <f t="shared" si="0"/>
        <v>0</v>
      </c>
      <c r="C68" s="133">
        <f t="shared" si="3"/>
        <v>0</v>
      </c>
      <c r="D68" s="133">
        <f t="shared" si="3"/>
        <v>0</v>
      </c>
      <c r="E68" s="133">
        <f t="shared" si="3"/>
        <v>0</v>
      </c>
      <c r="F68" s="133">
        <f t="shared" si="3"/>
        <v>0</v>
      </c>
      <c r="G68" s="133">
        <f t="shared" si="3"/>
        <v>0</v>
      </c>
      <c r="H68" s="133">
        <f t="shared" si="3"/>
        <v>0</v>
      </c>
      <c r="I68" s="133">
        <f t="shared" si="3"/>
        <v>0</v>
      </c>
      <c r="J68" s="133">
        <f t="shared" si="3"/>
        <v>0</v>
      </c>
      <c r="K68" s="133">
        <f t="shared" si="3"/>
        <v>0</v>
      </c>
      <c r="L68" s="133">
        <f t="shared" si="3"/>
        <v>0</v>
      </c>
      <c r="M68" s="133">
        <f t="shared" si="3"/>
        <v>0</v>
      </c>
      <c r="N68" s="133">
        <f t="shared" si="3"/>
        <v>0</v>
      </c>
      <c r="O68" s="133">
        <f t="shared" si="3"/>
        <v>0</v>
      </c>
      <c r="P68" s="133">
        <f t="shared" si="3"/>
        <v>0</v>
      </c>
      <c r="Q68" s="133">
        <f t="shared" si="3"/>
        <v>0</v>
      </c>
      <c r="R68" s="133">
        <f t="shared" si="3"/>
        <v>0</v>
      </c>
      <c r="S68" s="133">
        <f t="shared" si="3"/>
        <v>0</v>
      </c>
      <c r="T68" s="133">
        <f t="shared" si="3"/>
        <v>0</v>
      </c>
      <c r="U68" s="133">
        <f t="shared" si="3"/>
        <v>0</v>
      </c>
      <c r="V68" s="133">
        <f t="shared" si="3"/>
        <v>0</v>
      </c>
      <c r="W68" s="133">
        <f t="shared" si="3"/>
        <v>0</v>
      </c>
      <c r="X68" s="133">
        <f t="shared" si="3"/>
        <v>0</v>
      </c>
      <c r="Y68" s="133">
        <f t="shared" si="3"/>
        <v>0</v>
      </c>
      <c r="Z68" s="133">
        <f t="shared" si="3"/>
        <v>0</v>
      </c>
      <c r="AA68" s="133">
        <f t="shared" si="3"/>
        <v>0</v>
      </c>
      <c r="AB68" s="133">
        <f t="shared" si="3"/>
        <v>0</v>
      </c>
      <c r="AC68" s="133">
        <f t="shared" si="3"/>
        <v>0</v>
      </c>
      <c r="AD68" s="133">
        <f t="shared" si="3"/>
        <v>0</v>
      </c>
      <c r="AE68" s="133">
        <f t="shared" si="3"/>
        <v>0</v>
      </c>
      <c r="AF68" s="133">
        <f t="shared" si="3"/>
        <v>0</v>
      </c>
      <c r="AG68" s="133">
        <f t="shared" si="3"/>
        <v>0</v>
      </c>
      <c r="AH68" s="133">
        <f t="shared" si="3"/>
        <v>0</v>
      </c>
      <c r="AI68" s="133">
        <f t="shared" ref="AI68:AP74" si="5">SUMIFS(AI$2:AI$44,$AR$2:$AR$44,$A68)</f>
        <v>0</v>
      </c>
      <c r="AJ68" s="133">
        <f t="shared" si="5"/>
        <v>0</v>
      </c>
      <c r="AK68" s="133">
        <f t="shared" si="5"/>
        <v>0</v>
      </c>
      <c r="AL68" s="133">
        <f t="shared" si="5"/>
        <v>0</v>
      </c>
      <c r="AM68" s="133">
        <f t="shared" si="5"/>
        <v>0</v>
      </c>
      <c r="AN68" s="133">
        <f t="shared" si="5"/>
        <v>0</v>
      </c>
      <c r="AO68" s="133">
        <f t="shared" si="5"/>
        <v>0</v>
      </c>
      <c r="AP68" s="133">
        <f t="shared" si="5"/>
        <v>0</v>
      </c>
      <c r="AQ68" s="133">
        <f t="shared" si="4"/>
        <v>0</v>
      </c>
    </row>
    <row r="69" spans="1:43" x14ac:dyDescent="0.2">
      <c r="A69" s="105" t="s">
        <v>108</v>
      </c>
      <c r="B69" s="133">
        <f t="shared" si="0"/>
        <v>0</v>
      </c>
      <c r="C69" s="133">
        <f t="shared" ref="C69:AH74" si="6">SUMIFS(C$2:C$44,$AR$2:$AR$44,$A69)</f>
        <v>0</v>
      </c>
      <c r="D69" s="133">
        <f t="shared" si="6"/>
        <v>0</v>
      </c>
      <c r="E69" s="133">
        <f t="shared" si="6"/>
        <v>0</v>
      </c>
      <c r="F69" s="133">
        <f t="shared" si="6"/>
        <v>0</v>
      </c>
      <c r="G69" s="133">
        <f t="shared" si="6"/>
        <v>0</v>
      </c>
      <c r="H69" s="133">
        <f t="shared" si="6"/>
        <v>0</v>
      </c>
      <c r="I69" s="133">
        <f t="shared" si="6"/>
        <v>0</v>
      </c>
      <c r="J69" s="133">
        <f t="shared" si="6"/>
        <v>0</v>
      </c>
      <c r="K69" s="133">
        <f t="shared" si="6"/>
        <v>0</v>
      </c>
      <c r="L69" s="133">
        <f t="shared" si="6"/>
        <v>0</v>
      </c>
      <c r="M69" s="133">
        <f t="shared" si="6"/>
        <v>0</v>
      </c>
      <c r="N69" s="133">
        <f t="shared" si="6"/>
        <v>0</v>
      </c>
      <c r="O69" s="133">
        <f t="shared" si="6"/>
        <v>0</v>
      </c>
      <c r="P69" s="133">
        <f t="shared" si="6"/>
        <v>0</v>
      </c>
      <c r="Q69" s="133">
        <f t="shared" si="6"/>
        <v>0</v>
      </c>
      <c r="R69" s="133">
        <f t="shared" si="6"/>
        <v>0</v>
      </c>
      <c r="S69" s="133">
        <f t="shared" si="6"/>
        <v>0</v>
      </c>
      <c r="T69" s="133">
        <f t="shared" si="6"/>
        <v>0</v>
      </c>
      <c r="U69" s="133">
        <f t="shared" si="6"/>
        <v>0</v>
      </c>
      <c r="V69" s="133">
        <f t="shared" si="6"/>
        <v>0</v>
      </c>
      <c r="W69" s="133">
        <f t="shared" si="6"/>
        <v>0</v>
      </c>
      <c r="X69" s="133">
        <f t="shared" si="6"/>
        <v>0</v>
      </c>
      <c r="Y69" s="133">
        <f t="shared" si="6"/>
        <v>0</v>
      </c>
      <c r="Z69" s="133">
        <f t="shared" si="6"/>
        <v>0</v>
      </c>
      <c r="AA69" s="133">
        <f t="shared" si="6"/>
        <v>0</v>
      </c>
      <c r="AB69" s="133">
        <f t="shared" si="6"/>
        <v>0</v>
      </c>
      <c r="AC69" s="133">
        <f t="shared" si="6"/>
        <v>0</v>
      </c>
      <c r="AD69" s="133">
        <f t="shared" si="6"/>
        <v>0</v>
      </c>
      <c r="AE69" s="133">
        <f t="shared" si="6"/>
        <v>0</v>
      </c>
      <c r="AF69" s="133">
        <f t="shared" si="6"/>
        <v>0</v>
      </c>
      <c r="AG69" s="133">
        <f t="shared" si="6"/>
        <v>0</v>
      </c>
      <c r="AH69" s="133">
        <f t="shared" si="6"/>
        <v>0</v>
      </c>
      <c r="AI69" s="133">
        <f t="shared" si="5"/>
        <v>0</v>
      </c>
      <c r="AJ69" s="133">
        <f t="shared" si="5"/>
        <v>0</v>
      </c>
      <c r="AK69" s="133">
        <f t="shared" si="5"/>
        <v>0</v>
      </c>
      <c r="AL69" s="133">
        <f t="shared" si="5"/>
        <v>0</v>
      </c>
      <c r="AM69" s="133">
        <f t="shared" si="5"/>
        <v>0</v>
      </c>
      <c r="AN69" s="133">
        <f t="shared" si="5"/>
        <v>0</v>
      </c>
      <c r="AO69" s="133">
        <f t="shared" si="5"/>
        <v>0</v>
      </c>
      <c r="AP69" s="133">
        <f t="shared" si="5"/>
        <v>0</v>
      </c>
      <c r="AQ69" s="133">
        <f t="shared" si="4"/>
        <v>0</v>
      </c>
    </row>
    <row r="70" spans="1:43" x14ac:dyDescent="0.2">
      <c r="A70" s="105" t="s">
        <v>109</v>
      </c>
      <c r="B70" s="133">
        <f t="shared" si="0"/>
        <v>0</v>
      </c>
      <c r="C70" s="133">
        <f t="shared" si="6"/>
        <v>0</v>
      </c>
      <c r="D70" s="133">
        <f t="shared" si="6"/>
        <v>0</v>
      </c>
      <c r="E70" s="133">
        <f t="shared" si="6"/>
        <v>0</v>
      </c>
      <c r="F70" s="133">
        <f t="shared" si="6"/>
        <v>0</v>
      </c>
      <c r="G70" s="133">
        <f t="shared" si="6"/>
        <v>0</v>
      </c>
      <c r="H70" s="133">
        <f t="shared" si="6"/>
        <v>0</v>
      </c>
      <c r="I70" s="133">
        <f t="shared" si="6"/>
        <v>0</v>
      </c>
      <c r="J70" s="133">
        <f t="shared" si="6"/>
        <v>0</v>
      </c>
      <c r="K70" s="133">
        <f t="shared" si="6"/>
        <v>0</v>
      </c>
      <c r="L70" s="133">
        <f t="shared" si="6"/>
        <v>0</v>
      </c>
      <c r="M70" s="133">
        <f t="shared" si="6"/>
        <v>0</v>
      </c>
      <c r="N70" s="133">
        <f t="shared" si="6"/>
        <v>0</v>
      </c>
      <c r="O70" s="133">
        <f t="shared" si="6"/>
        <v>0</v>
      </c>
      <c r="P70" s="133">
        <f t="shared" si="6"/>
        <v>0</v>
      </c>
      <c r="Q70" s="133">
        <f t="shared" si="6"/>
        <v>0</v>
      </c>
      <c r="R70" s="133">
        <f t="shared" si="6"/>
        <v>0</v>
      </c>
      <c r="S70" s="133">
        <f t="shared" si="6"/>
        <v>0</v>
      </c>
      <c r="T70" s="133">
        <f t="shared" si="6"/>
        <v>0</v>
      </c>
      <c r="U70" s="133">
        <f t="shared" si="6"/>
        <v>0</v>
      </c>
      <c r="V70" s="133">
        <f t="shared" si="6"/>
        <v>0</v>
      </c>
      <c r="W70" s="133">
        <f t="shared" si="6"/>
        <v>0</v>
      </c>
      <c r="X70" s="133">
        <f t="shared" si="6"/>
        <v>0</v>
      </c>
      <c r="Y70" s="133">
        <f t="shared" si="6"/>
        <v>0</v>
      </c>
      <c r="Z70" s="133">
        <f t="shared" si="6"/>
        <v>0</v>
      </c>
      <c r="AA70" s="133">
        <f t="shared" si="6"/>
        <v>0</v>
      </c>
      <c r="AB70" s="133">
        <f t="shared" si="6"/>
        <v>0</v>
      </c>
      <c r="AC70" s="133">
        <f t="shared" si="6"/>
        <v>0</v>
      </c>
      <c r="AD70" s="133">
        <f t="shared" si="6"/>
        <v>0</v>
      </c>
      <c r="AE70" s="133">
        <f t="shared" si="6"/>
        <v>0</v>
      </c>
      <c r="AF70" s="133">
        <f t="shared" si="6"/>
        <v>0</v>
      </c>
      <c r="AG70" s="133">
        <f t="shared" si="6"/>
        <v>0</v>
      </c>
      <c r="AH70" s="133">
        <f t="shared" si="6"/>
        <v>0</v>
      </c>
      <c r="AI70" s="133">
        <f t="shared" si="5"/>
        <v>0</v>
      </c>
      <c r="AJ70" s="133">
        <f t="shared" si="5"/>
        <v>0</v>
      </c>
      <c r="AK70" s="133">
        <f t="shared" si="5"/>
        <v>0</v>
      </c>
      <c r="AL70" s="133">
        <f t="shared" si="5"/>
        <v>0</v>
      </c>
      <c r="AM70" s="133">
        <f t="shared" si="5"/>
        <v>0</v>
      </c>
      <c r="AN70" s="133">
        <f t="shared" si="5"/>
        <v>0</v>
      </c>
      <c r="AO70" s="133">
        <f t="shared" si="5"/>
        <v>0</v>
      </c>
      <c r="AP70" s="133">
        <f t="shared" si="5"/>
        <v>0</v>
      </c>
      <c r="AQ70" s="133">
        <f t="shared" si="4"/>
        <v>0</v>
      </c>
    </row>
    <row r="71" spans="1:43" x14ac:dyDescent="0.2">
      <c r="A71" s="105" t="s">
        <v>110</v>
      </c>
      <c r="B71" s="133">
        <f t="shared" si="0"/>
        <v>0</v>
      </c>
      <c r="C71" s="133">
        <f t="shared" si="6"/>
        <v>0</v>
      </c>
      <c r="D71" s="133">
        <f t="shared" si="6"/>
        <v>0</v>
      </c>
      <c r="E71" s="133">
        <f t="shared" si="6"/>
        <v>0</v>
      </c>
      <c r="F71" s="133">
        <f t="shared" si="6"/>
        <v>0</v>
      </c>
      <c r="G71" s="133">
        <f t="shared" si="6"/>
        <v>0</v>
      </c>
      <c r="H71" s="133">
        <f t="shared" si="6"/>
        <v>0</v>
      </c>
      <c r="I71" s="133">
        <f t="shared" si="6"/>
        <v>0</v>
      </c>
      <c r="J71" s="133">
        <f t="shared" si="6"/>
        <v>0</v>
      </c>
      <c r="K71" s="133">
        <f t="shared" si="6"/>
        <v>0</v>
      </c>
      <c r="L71" s="133">
        <f t="shared" si="6"/>
        <v>0</v>
      </c>
      <c r="M71" s="133">
        <f t="shared" si="6"/>
        <v>0</v>
      </c>
      <c r="N71" s="133">
        <f t="shared" si="6"/>
        <v>0</v>
      </c>
      <c r="O71" s="133">
        <f t="shared" si="6"/>
        <v>0</v>
      </c>
      <c r="P71" s="133">
        <f t="shared" si="6"/>
        <v>0</v>
      </c>
      <c r="Q71" s="133">
        <f t="shared" si="6"/>
        <v>0</v>
      </c>
      <c r="R71" s="133">
        <f t="shared" si="6"/>
        <v>0</v>
      </c>
      <c r="S71" s="133">
        <f t="shared" si="6"/>
        <v>0</v>
      </c>
      <c r="T71" s="133">
        <f t="shared" si="6"/>
        <v>0</v>
      </c>
      <c r="U71" s="133">
        <f t="shared" si="6"/>
        <v>0</v>
      </c>
      <c r="V71" s="133">
        <f t="shared" si="6"/>
        <v>0</v>
      </c>
      <c r="W71" s="133">
        <f t="shared" si="6"/>
        <v>0</v>
      </c>
      <c r="X71" s="133">
        <f t="shared" si="6"/>
        <v>0</v>
      </c>
      <c r="Y71" s="133">
        <f t="shared" si="6"/>
        <v>0</v>
      </c>
      <c r="Z71" s="133">
        <f t="shared" si="6"/>
        <v>0</v>
      </c>
      <c r="AA71" s="133">
        <f t="shared" si="6"/>
        <v>0</v>
      </c>
      <c r="AB71" s="133">
        <f t="shared" si="6"/>
        <v>0</v>
      </c>
      <c r="AC71" s="133">
        <f t="shared" si="6"/>
        <v>0</v>
      </c>
      <c r="AD71" s="133">
        <f t="shared" si="6"/>
        <v>0</v>
      </c>
      <c r="AE71" s="133">
        <f t="shared" si="6"/>
        <v>0</v>
      </c>
      <c r="AF71" s="133">
        <f t="shared" si="6"/>
        <v>0</v>
      </c>
      <c r="AG71" s="133">
        <f t="shared" si="6"/>
        <v>0</v>
      </c>
      <c r="AH71" s="133">
        <f t="shared" si="6"/>
        <v>0</v>
      </c>
      <c r="AI71" s="133">
        <f t="shared" si="5"/>
        <v>0</v>
      </c>
      <c r="AJ71" s="133">
        <f t="shared" si="5"/>
        <v>0</v>
      </c>
      <c r="AK71" s="133">
        <f t="shared" si="5"/>
        <v>0</v>
      </c>
      <c r="AL71" s="133">
        <f t="shared" si="5"/>
        <v>0</v>
      </c>
      <c r="AM71" s="133">
        <f t="shared" si="5"/>
        <v>0</v>
      </c>
      <c r="AN71" s="133">
        <f t="shared" si="5"/>
        <v>0</v>
      </c>
      <c r="AO71" s="133">
        <f t="shared" si="5"/>
        <v>0</v>
      </c>
      <c r="AP71" s="133">
        <f t="shared" si="5"/>
        <v>0</v>
      </c>
      <c r="AQ71" s="133">
        <f t="shared" si="4"/>
        <v>0</v>
      </c>
    </row>
    <row r="72" spans="1:43" x14ac:dyDescent="0.2">
      <c r="A72" s="105" t="s">
        <v>111</v>
      </c>
      <c r="B72" s="133">
        <f t="shared" si="0"/>
        <v>47556355440000</v>
      </c>
      <c r="C72" s="133">
        <f t="shared" si="6"/>
        <v>104523980286000</v>
      </c>
      <c r="D72" s="133">
        <f t="shared" si="6"/>
        <v>128527344888140.86</v>
      </c>
      <c r="E72" s="133">
        <f t="shared" si="6"/>
        <v>138787604970481.14</v>
      </c>
      <c r="F72" s="133">
        <f t="shared" si="6"/>
        <v>145114601606144</v>
      </c>
      <c r="G72" s="133">
        <f t="shared" si="6"/>
        <v>161322806890474.91</v>
      </c>
      <c r="H72" s="133">
        <f t="shared" si="6"/>
        <v>182877251639114.09</v>
      </c>
      <c r="I72" s="133">
        <f t="shared" si="6"/>
        <v>204309572143276.81</v>
      </c>
      <c r="J72" s="133">
        <f t="shared" si="6"/>
        <v>224177467477104.44</v>
      </c>
      <c r="K72" s="133">
        <f t="shared" si="6"/>
        <v>242610357487772.47</v>
      </c>
      <c r="L72" s="133">
        <f t="shared" si="6"/>
        <v>260064318583655.31</v>
      </c>
      <c r="M72" s="133">
        <f t="shared" si="6"/>
        <v>277297640395718.75</v>
      </c>
      <c r="N72" s="133">
        <f t="shared" si="6"/>
        <v>295144074301006.31</v>
      </c>
      <c r="O72" s="133">
        <f t="shared" si="6"/>
        <v>313781526391067.56</v>
      </c>
      <c r="P72" s="133">
        <f t="shared" si="6"/>
        <v>333194329988295.44</v>
      </c>
      <c r="Q72" s="133">
        <f t="shared" si="6"/>
        <v>353359100120420.94</v>
      </c>
      <c r="R72" s="133">
        <f t="shared" si="6"/>
        <v>374244066895442.63</v>
      </c>
      <c r="S72" s="133">
        <f t="shared" si="6"/>
        <v>395808185948834.94</v>
      </c>
      <c r="T72" s="133">
        <f t="shared" si="6"/>
        <v>417999671530736.13</v>
      </c>
      <c r="U72" s="133">
        <f t="shared" si="6"/>
        <v>440756033278230.94</v>
      </c>
      <c r="V72" s="133">
        <f t="shared" si="6"/>
        <v>464003849816089</v>
      </c>
      <c r="W72" s="133">
        <f t="shared" si="6"/>
        <v>487658423835572.44</v>
      </c>
      <c r="X72" s="133">
        <f t="shared" si="6"/>
        <v>511623568001343.5</v>
      </c>
      <c r="Y72" s="133">
        <f t="shared" si="6"/>
        <v>535791542852870.88</v>
      </c>
      <c r="Z72" s="133">
        <f t="shared" si="6"/>
        <v>560043167335207.63</v>
      </c>
      <c r="AA72" s="133">
        <f t="shared" si="6"/>
        <v>584248121423807.63</v>
      </c>
      <c r="AB72" s="133">
        <f t="shared" si="6"/>
        <v>608265458435222.38</v>
      </c>
      <c r="AC72" s="133">
        <f t="shared" si="6"/>
        <v>631944341990626.63</v>
      </c>
      <c r="AD72" s="133">
        <f t="shared" si="6"/>
        <v>655125019191697.5</v>
      </c>
      <c r="AE72" s="133">
        <f t="shared" si="6"/>
        <v>677640037371752.25</v>
      </c>
      <c r="AF72" s="133">
        <f t="shared" si="6"/>
        <v>699315706820004.38</v>
      </c>
      <c r="AG72" s="133">
        <f t="shared" si="6"/>
        <v>719973806195920.38</v>
      </c>
      <c r="AH72" s="133">
        <f t="shared" si="6"/>
        <v>739433521040665.75</v>
      </c>
      <c r="AI72" s="133">
        <f t="shared" si="5"/>
        <v>757513598976576.38</v>
      </c>
      <c r="AJ72" s="133">
        <f t="shared" si="5"/>
        <v>774034698022781.88</v>
      </c>
      <c r="AK72" s="133">
        <f t="shared" si="5"/>
        <v>788821897140536.63</v>
      </c>
      <c r="AL72" s="133">
        <f t="shared" si="5"/>
        <v>801707330882167.88</v>
      </c>
      <c r="AM72" s="133">
        <f t="shared" si="5"/>
        <v>812532903106945.63</v>
      </c>
      <c r="AN72" s="133">
        <f t="shared" si="5"/>
        <v>821153028419303.75</v>
      </c>
      <c r="AO72" s="133">
        <f t="shared" si="5"/>
        <v>827437344564228.75</v>
      </c>
      <c r="AP72" s="133">
        <f t="shared" si="5"/>
        <v>831273334765555.88</v>
      </c>
      <c r="AQ72" s="133">
        <f t="shared" si="4"/>
        <v>832568796186635.25</v>
      </c>
    </row>
    <row r="73" spans="1:43" x14ac:dyDescent="0.2">
      <c r="A73" s="105" t="s">
        <v>112</v>
      </c>
      <c r="B73" s="133">
        <f t="shared" si="0"/>
        <v>0</v>
      </c>
      <c r="C73" s="133">
        <f t="shared" si="6"/>
        <v>0</v>
      </c>
      <c r="D73" s="133">
        <f t="shared" si="6"/>
        <v>0</v>
      </c>
      <c r="E73" s="133">
        <f t="shared" si="6"/>
        <v>0</v>
      </c>
      <c r="F73" s="133">
        <f t="shared" si="6"/>
        <v>0</v>
      </c>
      <c r="G73" s="133">
        <f t="shared" si="6"/>
        <v>0</v>
      </c>
      <c r="H73" s="133">
        <f t="shared" si="6"/>
        <v>0</v>
      </c>
      <c r="I73" s="133">
        <f t="shared" si="6"/>
        <v>0</v>
      </c>
      <c r="J73" s="133">
        <f t="shared" si="6"/>
        <v>0</v>
      </c>
      <c r="K73" s="133">
        <f t="shared" si="6"/>
        <v>0</v>
      </c>
      <c r="L73" s="133">
        <f t="shared" si="6"/>
        <v>0</v>
      </c>
      <c r="M73" s="133">
        <f t="shared" si="6"/>
        <v>0</v>
      </c>
      <c r="N73" s="133">
        <f t="shared" si="6"/>
        <v>0</v>
      </c>
      <c r="O73" s="133">
        <f t="shared" si="6"/>
        <v>0</v>
      </c>
      <c r="P73" s="133">
        <f t="shared" si="6"/>
        <v>0</v>
      </c>
      <c r="Q73" s="133">
        <f t="shared" si="6"/>
        <v>0</v>
      </c>
      <c r="R73" s="133">
        <f t="shared" si="6"/>
        <v>0</v>
      </c>
      <c r="S73" s="133">
        <f t="shared" si="6"/>
        <v>0</v>
      </c>
      <c r="T73" s="133">
        <f t="shared" si="6"/>
        <v>0</v>
      </c>
      <c r="U73" s="133">
        <f t="shared" si="6"/>
        <v>0</v>
      </c>
      <c r="V73" s="133">
        <f t="shared" si="6"/>
        <v>0</v>
      </c>
      <c r="W73" s="133">
        <f t="shared" si="6"/>
        <v>0</v>
      </c>
      <c r="X73" s="133">
        <f t="shared" si="6"/>
        <v>0</v>
      </c>
      <c r="Y73" s="133">
        <f t="shared" si="6"/>
        <v>0</v>
      </c>
      <c r="Z73" s="133">
        <f t="shared" si="6"/>
        <v>0</v>
      </c>
      <c r="AA73" s="133">
        <f t="shared" si="6"/>
        <v>0</v>
      </c>
      <c r="AB73" s="133">
        <f t="shared" si="6"/>
        <v>0</v>
      </c>
      <c r="AC73" s="133">
        <f t="shared" si="6"/>
        <v>0</v>
      </c>
      <c r="AD73" s="133">
        <f t="shared" si="6"/>
        <v>0</v>
      </c>
      <c r="AE73" s="133">
        <f t="shared" si="6"/>
        <v>0</v>
      </c>
      <c r="AF73" s="133">
        <f t="shared" si="6"/>
        <v>0</v>
      </c>
      <c r="AG73" s="133">
        <f t="shared" si="6"/>
        <v>0</v>
      </c>
      <c r="AH73" s="133">
        <f t="shared" si="6"/>
        <v>0</v>
      </c>
      <c r="AI73" s="133">
        <f t="shared" si="5"/>
        <v>0</v>
      </c>
      <c r="AJ73" s="133">
        <f t="shared" si="5"/>
        <v>0</v>
      </c>
      <c r="AK73" s="133">
        <f t="shared" si="5"/>
        <v>0</v>
      </c>
      <c r="AL73" s="133">
        <f t="shared" si="5"/>
        <v>0</v>
      </c>
      <c r="AM73" s="133">
        <f t="shared" si="5"/>
        <v>0</v>
      </c>
      <c r="AN73" s="133">
        <f t="shared" si="5"/>
        <v>0</v>
      </c>
      <c r="AO73" s="133">
        <f t="shared" si="5"/>
        <v>0</v>
      </c>
      <c r="AP73" s="133">
        <f t="shared" si="5"/>
        <v>0</v>
      </c>
      <c r="AQ73" s="133">
        <f t="shared" si="4"/>
        <v>0</v>
      </c>
    </row>
    <row r="74" spans="1:43" x14ac:dyDescent="0.2">
      <c r="A74" s="106" t="s">
        <v>276</v>
      </c>
      <c r="B74" s="228">
        <f t="shared" si="0"/>
        <v>0</v>
      </c>
      <c r="C74" s="228">
        <f t="shared" si="6"/>
        <v>0</v>
      </c>
      <c r="D74" s="228">
        <f t="shared" si="6"/>
        <v>0</v>
      </c>
      <c r="E74" s="228">
        <f t="shared" si="6"/>
        <v>0</v>
      </c>
      <c r="F74" s="228">
        <f t="shared" si="6"/>
        <v>0</v>
      </c>
      <c r="G74" s="228">
        <f t="shared" si="6"/>
        <v>0</v>
      </c>
      <c r="H74" s="228">
        <f t="shared" si="6"/>
        <v>0</v>
      </c>
      <c r="I74" s="228">
        <f t="shared" si="6"/>
        <v>0</v>
      </c>
      <c r="J74" s="228">
        <f t="shared" si="6"/>
        <v>0</v>
      </c>
      <c r="K74" s="228">
        <f t="shared" si="6"/>
        <v>0</v>
      </c>
      <c r="L74" s="228">
        <f t="shared" si="6"/>
        <v>0</v>
      </c>
      <c r="M74" s="228">
        <f t="shared" si="6"/>
        <v>0</v>
      </c>
      <c r="N74" s="228">
        <f t="shared" si="6"/>
        <v>0</v>
      </c>
      <c r="O74" s="228">
        <f t="shared" si="6"/>
        <v>0</v>
      </c>
      <c r="P74" s="228">
        <f t="shared" si="6"/>
        <v>0</v>
      </c>
      <c r="Q74" s="228">
        <f t="shared" si="6"/>
        <v>0</v>
      </c>
      <c r="R74" s="228">
        <f t="shared" si="6"/>
        <v>0</v>
      </c>
      <c r="S74" s="228">
        <f t="shared" si="6"/>
        <v>0</v>
      </c>
      <c r="T74" s="228">
        <f t="shared" si="6"/>
        <v>0</v>
      </c>
      <c r="U74" s="228">
        <f t="shared" si="6"/>
        <v>0</v>
      </c>
      <c r="V74" s="228">
        <f t="shared" si="6"/>
        <v>0</v>
      </c>
      <c r="W74" s="228">
        <f t="shared" si="6"/>
        <v>0</v>
      </c>
      <c r="X74" s="228">
        <f t="shared" si="6"/>
        <v>0</v>
      </c>
      <c r="Y74" s="228">
        <f t="shared" si="6"/>
        <v>0</v>
      </c>
      <c r="Z74" s="228">
        <f t="shared" si="6"/>
        <v>0</v>
      </c>
      <c r="AA74" s="228">
        <f t="shared" si="6"/>
        <v>0</v>
      </c>
      <c r="AB74" s="228">
        <f t="shared" si="6"/>
        <v>0</v>
      </c>
      <c r="AC74" s="228">
        <f t="shared" si="6"/>
        <v>0</v>
      </c>
      <c r="AD74" s="228">
        <f t="shared" si="6"/>
        <v>0</v>
      </c>
      <c r="AE74" s="228">
        <f t="shared" si="6"/>
        <v>0</v>
      </c>
      <c r="AF74" s="228">
        <f t="shared" si="6"/>
        <v>0</v>
      </c>
      <c r="AG74" s="228">
        <f t="shared" si="6"/>
        <v>0</v>
      </c>
      <c r="AH74" s="228">
        <f t="shared" si="6"/>
        <v>0</v>
      </c>
      <c r="AI74" s="228">
        <f t="shared" si="5"/>
        <v>0</v>
      </c>
      <c r="AJ74" s="228">
        <f t="shared" si="5"/>
        <v>0</v>
      </c>
      <c r="AK74" s="228">
        <f t="shared" si="5"/>
        <v>0</v>
      </c>
      <c r="AL74" s="228">
        <f t="shared" si="5"/>
        <v>0</v>
      </c>
      <c r="AM74" s="228">
        <f t="shared" si="5"/>
        <v>0</v>
      </c>
      <c r="AN74" s="228">
        <f t="shared" si="5"/>
        <v>0</v>
      </c>
      <c r="AO74" s="228">
        <f t="shared" si="5"/>
        <v>0</v>
      </c>
      <c r="AP74" s="228">
        <f t="shared" si="5"/>
        <v>0</v>
      </c>
      <c r="AQ74" s="228">
        <f t="shared" si="4"/>
        <v>0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8C05-8E81-4692-8F19-6F2EAAE8CF6E}">
  <sheetPr codeName="Sheet31"/>
  <dimension ref="A1:AR74"/>
  <sheetViews>
    <sheetView workbookViewId="0"/>
  </sheetViews>
  <sheetFormatPr defaultRowHeight="14.25" x14ac:dyDescent="0.2"/>
  <cols>
    <col min="1" max="1" width="27.375" customWidth="1"/>
    <col min="2" max="43" width="9.875" style="133" customWidth="1"/>
    <col min="44" max="44" width="9" style="133"/>
  </cols>
  <sheetData>
    <row r="1" spans="1:44" x14ac:dyDescent="0.2">
      <c r="B1" s="214">
        <v>2019</v>
      </c>
      <c r="C1" s="214">
        <v>2020</v>
      </c>
      <c r="D1" s="214">
        <v>2021</v>
      </c>
      <c r="E1" s="214">
        <v>2022</v>
      </c>
      <c r="F1" s="214">
        <v>2023</v>
      </c>
      <c r="G1" s="214">
        <v>2024</v>
      </c>
      <c r="H1" s="214">
        <v>2025</v>
      </c>
      <c r="I1" s="214">
        <v>2026</v>
      </c>
      <c r="J1" s="214">
        <v>2027</v>
      </c>
      <c r="K1" s="214">
        <v>2028</v>
      </c>
      <c r="L1" s="214">
        <v>2029</v>
      </c>
      <c r="M1" s="214">
        <v>2030</v>
      </c>
      <c r="N1" s="214">
        <v>2031</v>
      </c>
      <c r="O1" s="214">
        <v>2032</v>
      </c>
      <c r="P1" s="214">
        <v>2033</v>
      </c>
      <c r="Q1" s="214">
        <v>2034</v>
      </c>
      <c r="R1" s="214">
        <v>2035</v>
      </c>
      <c r="S1" s="214">
        <v>2036</v>
      </c>
      <c r="T1" s="214">
        <v>2037</v>
      </c>
      <c r="U1" s="214">
        <v>2038</v>
      </c>
      <c r="V1" s="214">
        <v>2039</v>
      </c>
      <c r="W1" s="214">
        <v>2040</v>
      </c>
      <c r="X1" s="214">
        <v>2041</v>
      </c>
      <c r="Y1" s="214">
        <v>2042</v>
      </c>
      <c r="Z1" s="214">
        <v>2043</v>
      </c>
      <c r="AA1" s="214">
        <v>2044</v>
      </c>
      <c r="AB1" s="214">
        <v>2045</v>
      </c>
      <c r="AC1" s="214">
        <v>2046</v>
      </c>
      <c r="AD1" s="214">
        <v>2047</v>
      </c>
      <c r="AE1" s="214">
        <v>2048</v>
      </c>
      <c r="AF1" s="214">
        <v>2049</v>
      </c>
      <c r="AG1" s="214">
        <v>2050</v>
      </c>
      <c r="AH1" s="214">
        <v>2051</v>
      </c>
      <c r="AI1" s="214">
        <v>2052</v>
      </c>
      <c r="AJ1" s="214">
        <v>2053</v>
      </c>
      <c r="AK1" s="214">
        <v>2054</v>
      </c>
      <c r="AL1" s="214">
        <v>2055</v>
      </c>
      <c r="AM1" s="214">
        <v>2056</v>
      </c>
      <c r="AN1" s="214">
        <v>2057</v>
      </c>
      <c r="AO1" s="214">
        <v>2058</v>
      </c>
      <c r="AP1" s="214">
        <v>2059</v>
      </c>
      <c r="AQ1" s="214">
        <v>2060</v>
      </c>
    </row>
    <row r="2" spans="1:44" x14ac:dyDescent="0.2">
      <c r="A2" s="36" t="s">
        <v>287</v>
      </c>
      <c r="B2" s="214">
        <v>0</v>
      </c>
      <c r="C2" s="214">
        <v>0</v>
      </c>
      <c r="D2" s="214">
        <v>0</v>
      </c>
      <c r="E2" s="214">
        <v>0</v>
      </c>
      <c r="F2" s="214">
        <v>0</v>
      </c>
      <c r="G2" s="214">
        <v>0</v>
      </c>
      <c r="H2" s="214">
        <v>0</v>
      </c>
      <c r="I2" s="214">
        <v>0</v>
      </c>
      <c r="J2" s="214">
        <v>0</v>
      </c>
      <c r="K2" s="214">
        <v>0</v>
      </c>
      <c r="L2" s="214">
        <v>0</v>
      </c>
      <c r="M2" s="214">
        <v>0</v>
      </c>
      <c r="N2" s="214">
        <v>0</v>
      </c>
      <c r="O2" s="214">
        <v>0</v>
      </c>
      <c r="P2" s="214">
        <v>0</v>
      </c>
      <c r="Q2" s="214">
        <v>0</v>
      </c>
      <c r="R2" s="214">
        <v>0</v>
      </c>
      <c r="S2" s="214">
        <v>0</v>
      </c>
      <c r="T2" s="214">
        <v>0</v>
      </c>
      <c r="U2" s="214">
        <v>0</v>
      </c>
      <c r="V2" s="214">
        <v>0</v>
      </c>
      <c r="W2" s="214">
        <v>0</v>
      </c>
      <c r="X2" s="214">
        <v>0</v>
      </c>
      <c r="Y2" s="214">
        <v>0</v>
      </c>
      <c r="Z2" s="214">
        <v>0</v>
      </c>
      <c r="AA2" s="214">
        <v>0</v>
      </c>
      <c r="AB2" s="214">
        <v>0</v>
      </c>
      <c r="AC2" s="214">
        <v>0</v>
      </c>
      <c r="AD2" s="214">
        <v>0</v>
      </c>
      <c r="AE2" s="214">
        <v>0</v>
      </c>
      <c r="AF2" s="214">
        <v>0</v>
      </c>
      <c r="AG2" s="214">
        <v>0</v>
      </c>
      <c r="AH2" s="214">
        <v>0</v>
      </c>
      <c r="AI2" s="214">
        <v>0</v>
      </c>
      <c r="AJ2" s="214">
        <v>0</v>
      </c>
      <c r="AK2" s="214">
        <v>0</v>
      </c>
      <c r="AL2" s="214">
        <v>0</v>
      </c>
      <c r="AM2" s="214">
        <v>0</v>
      </c>
      <c r="AN2" s="214">
        <v>0</v>
      </c>
      <c r="AO2" s="214">
        <v>0</v>
      </c>
      <c r="AP2" s="214">
        <v>0</v>
      </c>
      <c r="AQ2" s="214">
        <v>0</v>
      </c>
      <c r="AR2" s="133" t="str">
        <f>VLOOKUP($A2,'Sector Match'!$A$1:$B$43,2,0)</f>
        <v>agriculture and forestry 01T03</v>
      </c>
    </row>
    <row r="3" spans="1:44" x14ac:dyDescent="0.2">
      <c r="A3" s="36" t="s">
        <v>2</v>
      </c>
      <c r="B3" s="223">
        <f>'Non-energy Use 2019'!K116</f>
        <v>0</v>
      </c>
      <c r="C3" s="356">
        <f>'Non-energy Use 2020'!K115</f>
        <v>0</v>
      </c>
      <c r="D3" s="223">
        <f>$C3*VLOOKUP($A3,'Non-energy Multiplier'!$A$1:$AQ$44,COLUMN('Non-energy Multiplier'!D$1),0)</f>
        <v>0</v>
      </c>
      <c r="E3" s="223">
        <f>$C3*VLOOKUP($A3,'Non-energy Multiplier'!$A$1:$AQ$44,COLUMN('Non-energy Multiplier'!E$1),0)</f>
        <v>0</v>
      </c>
      <c r="F3" s="223">
        <f>$C3*VLOOKUP($A3,'Non-energy Multiplier'!$A$1:$AQ$44,COLUMN('Non-energy Multiplier'!F$1),0)</f>
        <v>0</v>
      </c>
      <c r="G3" s="223">
        <f>$C3*VLOOKUP($A3,'Non-energy Multiplier'!$A$1:$AQ$44,COLUMN('Non-energy Multiplier'!G$1),0)</f>
        <v>0</v>
      </c>
      <c r="H3" s="223">
        <f>$C3*VLOOKUP($A3,'Non-energy Multiplier'!$A$1:$AQ$44,COLUMN('Non-energy Multiplier'!H$1),0)</f>
        <v>0</v>
      </c>
      <c r="I3" s="223">
        <f>$C3*VLOOKUP($A3,'Non-energy Multiplier'!$A$1:$AQ$44,COLUMN('Non-energy Multiplier'!I$1),0)</f>
        <v>0</v>
      </c>
      <c r="J3" s="223">
        <f>$C3*VLOOKUP($A3,'Non-energy Multiplier'!$A$1:$AQ$44,COLUMN('Non-energy Multiplier'!J$1),0)</f>
        <v>0</v>
      </c>
      <c r="K3" s="223">
        <f>$C3*VLOOKUP($A3,'Non-energy Multiplier'!$A$1:$AQ$44,COLUMN('Non-energy Multiplier'!K$1),0)</f>
        <v>0</v>
      </c>
      <c r="L3" s="223">
        <f>$C3*VLOOKUP($A3,'Non-energy Multiplier'!$A$1:$AQ$44,COLUMN('Non-energy Multiplier'!L$1),0)</f>
        <v>0</v>
      </c>
      <c r="M3" s="223">
        <f>$C3*VLOOKUP($A3,'Non-energy Multiplier'!$A$1:$AQ$44,COLUMN('Non-energy Multiplier'!M$1),0)</f>
        <v>0</v>
      </c>
      <c r="N3" s="223">
        <f>$C3*VLOOKUP($A3,'Non-energy Multiplier'!$A$1:$AQ$44,COLUMN('Non-energy Multiplier'!N$1),0)</f>
        <v>0</v>
      </c>
      <c r="O3" s="223">
        <f>$C3*VLOOKUP($A3,'Non-energy Multiplier'!$A$1:$AQ$44,COLUMN('Non-energy Multiplier'!O$1),0)</f>
        <v>0</v>
      </c>
      <c r="P3" s="223">
        <f>$C3*VLOOKUP($A3,'Non-energy Multiplier'!$A$1:$AQ$44,COLUMN('Non-energy Multiplier'!P$1),0)</f>
        <v>0</v>
      </c>
      <c r="Q3" s="223">
        <f>$C3*VLOOKUP($A3,'Non-energy Multiplier'!$A$1:$AQ$44,COLUMN('Non-energy Multiplier'!Q$1),0)</f>
        <v>0</v>
      </c>
      <c r="R3" s="223">
        <f>$C3*VLOOKUP($A3,'Non-energy Multiplier'!$A$1:$AQ$44,COLUMN('Non-energy Multiplier'!R$1),0)</f>
        <v>0</v>
      </c>
      <c r="S3" s="223">
        <f>$C3*VLOOKUP($A3,'Non-energy Multiplier'!$A$1:$AQ$44,COLUMN('Non-energy Multiplier'!S$1),0)</f>
        <v>0</v>
      </c>
      <c r="T3" s="223">
        <f>$C3*VLOOKUP($A3,'Non-energy Multiplier'!$A$1:$AQ$44,COLUMN('Non-energy Multiplier'!T$1),0)</f>
        <v>0</v>
      </c>
      <c r="U3" s="223">
        <f>$C3*VLOOKUP($A3,'Non-energy Multiplier'!$A$1:$AQ$44,COLUMN('Non-energy Multiplier'!U$1),0)</f>
        <v>0</v>
      </c>
      <c r="V3" s="223">
        <f>$C3*VLOOKUP($A3,'Non-energy Multiplier'!$A$1:$AQ$44,COLUMN('Non-energy Multiplier'!V$1),0)</f>
        <v>0</v>
      </c>
      <c r="W3" s="223">
        <f>$C3*VLOOKUP($A3,'Non-energy Multiplier'!$A$1:$AQ$44,COLUMN('Non-energy Multiplier'!W$1),0)</f>
        <v>0</v>
      </c>
      <c r="X3" s="223">
        <f>$C3*VLOOKUP($A3,'Non-energy Multiplier'!$A$1:$AQ$44,COLUMN('Non-energy Multiplier'!X$1),0)</f>
        <v>0</v>
      </c>
      <c r="Y3" s="223">
        <f>$C3*VLOOKUP($A3,'Non-energy Multiplier'!$A$1:$AQ$44,COLUMN('Non-energy Multiplier'!Y$1),0)</f>
        <v>0</v>
      </c>
      <c r="Z3" s="223">
        <f>$C3*VLOOKUP($A3,'Non-energy Multiplier'!$A$1:$AQ$44,COLUMN('Non-energy Multiplier'!Z$1),0)</f>
        <v>0</v>
      </c>
      <c r="AA3" s="223">
        <f>$C3*VLOOKUP($A3,'Non-energy Multiplier'!$A$1:$AQ$44,COLUMN('Non-energy Multiplier'!AA$1),0)</f>
        <v>0</v>
      </c>
      <c r="AB3" s="223">
        <f>$C3*VLOOKUP($A3,'Non-energy Multiplier'!$A$1:$AQ$44,COLUMN('Non-energy Multiplier'!AB$1),0)</f>
        <v>0</v>
      </c>
      <c r="AC3" s="223">
        <f>$C3*VLOOKUP($A3,'Non-energy Multiplier'!$A$1:$AQ$44,COLUMN('Non-energy Multiplier'!AC$1),0)</f>
        <v>0</v>
      </c>
      <c r="AD3" s="223">
        <f>$C3*VLOOKUP($A3,'Non-energy Multiplier'!$A$1:$AQ$44,COLUMN('Non-energy Multiplier'!AD$1),0)</f>
        <v>0</v>
      </c>
      <c r="AE3" s="223">
        <f>$C3*VLOOKUP($A3,'Non-energy Multiplier'!$A$1:$AQ$44,COLUMN('Non-energy Multiplier'!AE$1),0)</f>
        <v>0</v>
      </c>
      <c r="AF3" s="223">
        <f>$C3*VLOOKUP($A3,'Non-energy Multiplier'!$A$1:$AQ$44,COLUMN('Non-energy Multiplier'!AF$1),0)</f>
        <v>0</v>
      </c>
      <c r="AG3" s="223">
        <f>$C3*VLOOKUP($A3,'Non-energy Multiplier'!$A$1:$AQ$44,COLUMN('Non-energy Multiplier'!AG$1),0)</f>
        <v>0</v>
      </c>
      <c r="AH3" s="223">
        <f>$C3*VLOOKUP($A3,'Non-energy Multiplier'!$A$1:$AQ$44,COLUMN('Non-energy Multiplier'!AH$1),0)</f>
        <v>0</v>
      </c>
      <c r="AI3" s="223">
        <f>$C3*VLOOKUP($A3,'Non-energy Multiplier'!$A$1:$AQ$44,COLUMN('Non-energy Multiplier'!AI$1),0)</f>
        <v>0</v>
      </c>
      <c r="AJ3" s="223">
        <f>$C3*VLOOKUP($A3,'Non-energy Multiplier'!$A$1:$AQ$44,COLUMN('Non-energy Multiplier'!AJ$1),0)</f>
        <v>0</v>
      </c>
      <c r="AK3" s="223">
        <f>$C3*VLOOKUP($A3,'Non-energy Multiplier'!$A$1:$AQ$44,COLUMN('Non-energy Multiplier'!AK$1),0)</f>
        <v>0</v>
      </c>
      <c r="AL3" s="223">
        <f>$C3*VLOOKUP($A3,'Non-energy Multiplier'!$A$1:$AQ$44,COLUMN('Non-energy Multiplier'!AL$1),0)</f>
        <v>0</v>
      </c>
      <c r="AM3" s="223">
        <f>$C3*VLOOKUP($A3,'Non-energy Multiplier'!$A$1:$AQ$44,COLUMN('Non-energy Multiplier'!AM$1),0)</f>
        <v>0</v>
      </c>
      <c r="AN3" s="223">
        <f>$C3*VLOOKUP($A3,'Non-energy Multiplier'!$A$1:$AQ$44,COLUMN('Non-energy Multiplier'!AN$1),0)</f>
        <v>0</v>
      </c>
      <c r="AO3" s="223">
        <f>$C3*VLOOKUP($A3,'Non-energy Multiplier'!$A$1:$AQ$44,COLUMN('Non-energy Multiplier'!AO$1),0)</f>
        <v>0</v>
      </c>
      <c r="AP3" s="223">
        <f>$C3*VLOOKUP($A3,'Non-energy Multiplier'!$A$1:$AQ$44,COLUMN('Non-energy Multiplier'!AP$1),0)</f>
        <v>0</v>
      </c>
      <c r="AQ3" s="223">
        <f>$C3*VLOOKUP($A3,'Non-energy Multiplier'!$A$1:$AQ$44,COLUMN('Non-energy Multiplier'!AQ$1),0)</f>
        <v>0</v>
      </c>
      <c r="AR3" s="133" t="str">
        <f>VLOOKUP($A3,'Sector Match'!$A$1:$B$43,2,0)</f>
        <v>coal mining 05</v>
      </c>
    </row>
    <row r="4" spans="1:44" x14ac:dyDescent="0.2">
      <c r="A4" s="12" t="s">
        <v>3</v>
      </c>
      <c r="B4" s="133">
        <f>'Non-energy Use 2019'!K117</f>
        <v>0</v>
      </c>
      <c r="C4" s="133">
        <f>'Non-energy Use 2020'!K116</f>
        <v>0</v>
      </c>
      <c r="D4" s="133">
        <f>$C4*VLOOKUP($A4,'Non-energy Multiplier'!$A$1:$AQ$44,COLUMN('Non-energy Multiplier'!D$1),0)</f>
        <v>0</v>
      </c>
      <c r="E4" s="133">
        <f>$C4*VLOOKUP($A4,'Non-energy Multiplier'!$A$1:$AQ$44,COLUMN('Non-energy Multiplier'!E$1),0)</f>
        <v>0</v>
      </c>
      <c r="F4" s="133">
        <f>$C4*VLOOKUP($A4,'Non-energy Multiplier'!$A$1:$AQ$44,COLUMN('Non-energy Multiplier'!F$1),0)</f>
        <v>0</v>
      </c>
      <c r="G4" s="133">
        <f>$C4*VLOOKUP($A4,'Non-energy Multiplier'!$A$1:$AQ$44,COLUMN('Non-energy Multiplier'!G$1),0)</f>
        <v>0</v>
      </c>
      <c r="H4" s="133">
        <f>$C4*VLOOKUP($A4,'Non-energy Multiplier'!$A$1:$AQ$44,COLUMN('Non-energy Multiplier'!H$1),0)</f>
        <v>0</v>
      </c>
      <c r="I4" s="133">
        <f>$C4*VLOOKUP($A4,'Non-energy Multiplier'!$A$1:$AQ$44,COLUMN('Non-energy Multiplier'!I$1),0)</f>
        <v>0</v>
      </c>
      <c r="J4" s="133">
        <f>$C4*VLOOKUP($A4,'Non-energy Multiplier'!$A$1:$AQ$44,COLUMN('Non-energy Multiplier'!J$1),0)</f>
        <v>0</v>
      </c>
      <c r="K4" s="133">
        <f>$C4*VLOOKUP($A4,'Non-energy Multiplier'!$A$1:$AQ$44,COLUMN('Non-energy Multiplier'!K$1),0)</f>
        <v>0</v>
      </c>
      <c r="L4" s="133">
        <f>$C4*VLOOKUP($A4,'Non-energy Multiplier'!$A$1:$AQ$44,COLUMN('Non-energy Multiplier'!L$1),0)</f>
        <v>0</v>
      </c>
      <c r="M4" s="133">
        <f>$C4*VLOOKUP($A4,'Non-energy Multiplier'!$A$1:$AQ$44,COLUMN('Non-energy Multiplier'!M$1),0)</f>
        <v>0</v>
      </c>
      <c r="N4" s="133">
        <f>$C4*VLOOKUP($A4,'Non-energy Multiplier'!$A$1:$AQ$44,COLUMN('Non-energy Multiplier'!N$1),0)</f>
        <v>0</v>
      </c>
      <c r="O4" s="133">
        <f>$C4*VLOOKUP($A4,'Non-energy Multiplier'!$A$1:$AQ$44,COLUMN('Non-energy Multiplier'!O$1),0)</f>
        <v>0</v>
      </c>
      <c r="P4" s="133">
        <f>$C4*VLOOKUP($A4,'Non-energy Multiplier'!$A$1:$AQ$44,COLUMN('Non-energy Multiplier'!P$1),0)</f>
        <v>0</v>
      </c>
      <c r="Q4" s="133">
        <f>$C4*VLOOKUP($A4,'Non-energy Multiplier'!$A$1:$AQ$44,COLUMN('Non-energy Multiplier'!Q$1),0)</f>
        <v>0</v>
      </c>
      <c r="R4" s="133">
        <f>$C4*VLOOKUP($A4,'Non-energy Multiplier'!$A$1:$AQ$44,COLUMN('Non-energy Multiplier'!R$1),0)</f>
        <v>0</v>
      </c>
      <c r="S4" s="133">
        <f>$C4*VLOOKUP($A4,'Non-energy Multiplier'!$A$1:$AQ$44,COLUMN('Non-energy Multiplier'!S$1),0)</f>
        <v>0</v>
      </c>
      <c r="T4" s="133">
        <f>$C4*VLOOKUP($A4,'Non-energy Multiplier'!$A$1:$AQ$44,COLUMN('Non-energy Multiplier'!T$1),0)</f>
        <v>0</v>
      </c>
      <c r="U4" s="133">
        <f>$C4*VLOOKUP($A4,'Non-energy Multiplier'!$A$1:$AQ$44,COLUMN('Non-energy Multiplier'!U$1),0)</f>
        <v>0</v>
      </c>
      <c r="V4" s="133">
        <f>$C4*VLOOKUP($A4,'Non-energy Multiplier'!$A$1:$AQ$44,COLUMN('Non-energy Multiplier'!V$1),0)</f>
        <v>0</v>
      </c>
      <c r="W4" s="133">
        <f>$C4*VLOOKUP($A4,'Non-energy Multiplier'!$A$1:$AQ$44,COLUMN('Non-energy Multiplier'!W$1),0)</f>
        <v>0</v>
      </c>
      <c r="X4" s="133">
        <f>$C4*VLOOKUP($A4,'Non-energy Multiplier'!$A$1:$AQ$44,COLUMN('Non-energy Multiplier'!X$1),0)</f>
        <v>0</v>
      </c>
      <c r="Y4" s="133">
        <f>$C4*VLOOKUP($A4,'Non-energy Multiplier'!$A$1:$AQ$44,COLUMN('Non-energy Multiplier'!Y$1),0)</f>
        <v>0</v>
      </c>
      <c r="Z4" s="133">
        <f>$C4*VLOOKUP($A4,'Non-energy Multiplier'!$A$1:$AQ$44,COLUMN('Non-energy Multiplier'!Z$1),0)</f>
        <v>0</v>
      </c>
      <c r="AA4" s="133">
        <f>$C4*VLOOKUP($A4,'Non-energy Multiplier'!$A$1:$AQ$44,COLUMN('Non-energy Multiplier'!AA$1),0)</f>
        <v>0</v>
      </c>
      <c r="AB4" s="133">
        <f>$C4*VLOOKUP($A4,'Non-energy Multiplier'!$A$1:$AQ$44,COLUMN('Non-energy Multiplier'!AB$1),0)</f>
        <v>0</v>
      </c>
      <c r="AC4" s="133">
        <f>$C4*VLOOKUP($A4,'Non-energy Multiplier'!$A$1:$AQ$44,COLUMN('Non-energy Multiplier'!AC$1),0)</f>
        <v>0</v>
      </c>
      <c r="AD4" s="133">
        <f>$C4*VLOOKUP($A4,'Non-energy Multiplier'!$A$1:$AQ$44,COLUMN('Non-energy Multiplier'!AD$1),0)</f>
        <v>0</v>
      </c>
      <c r="AE4" s="133">
        <f>$C4*VLOOKUP($A4,'Non-energy Multiplier'!$A$1:$AQ$44,COLUMN('Non-energy Multiplier'!AE$1),0)</f>
        <v>0</v>
      </c>
      <c r="AF4" s="133">
        <f>$C4*VLOOKUP($A4,'Non-energy Multiplier'!$A$1:$AQ$44,COLUMN('Non-energy Multiplier'!AF$1),0)</f>
        <v>0</v>
      </c>
      <c r="AG4" s="133">
        <f>$C4*VLOOKUP($A4,'Non-energy Multiplier'!$A$1:$AQ$44,COLUMN('Non-energy Multiplier'!AG$1),0)</f>
        <v>0</v>
      </c>
      <c r="AH4" s="133">
        <f>$C4*VLOOKUP($A4,'Non-energy Multiplier'!$A$1:$AQ$44,COLUMN('Non-energy Multiplier'!AH$1),0)</f>
        <v>0</v>
      </c>
      <c r="AI4" s="133">
        <f>$C4*VLOOKUP($A4,'Non-energy Multiplier'!$A$1:$AQ$44,COLUMN('Non-energy Multiplier'!AI$1),0)</f>
        <v>0</v>
      </c>
      <c r="AJ4" s="133">
        <f>$C4*VLOOKUP($A4,'Non-energy Multiplier'!$A$1:$AQ$44,COLUMN('Non-energy Multiplier'!AJ$1),0)</f>
        <v>0</v>
      </c>
      <c r="AK4" s="133">
        <f>$C4*VLOOKUP($A4,'Non-energy Multiplier'!$A$1:$AQ$44,COLUMN('Non-energy Multiplier'!AK$1),0)</f>
        <v>0</v>
      </c>
      <c r="AL4" s="133">
        <f>$C4*VLOOKUP($A4,'Non-energy Multiplier'!$A$1:$AQ$44,COLUMN('Non-energy Multiplier'!AL$1),0)</f>
        <v>0</v>
      </c>
      <c r="AM4" s="133">
        <f>$C4*VLOOKUP($A4,'Non-energy Multiplier'!$A$1:$AQ$44,COLUMN('Non-energy Multiplier'!AM$1),0)</f>
        <v>0</v>
      </c>
      <c r="AN4" s="133">
        <f>$C4*VLOOKUP($A4,'Non-energy Multiplier'!$A$1:$AQ$44,COLUMN('Non-energy Multiplier'!AN$1),0)</f>
        <v>0</v>
      </c>
      <c r="AO4" s="133">
        <f>$C4*VLOOKUP($A4,'Non-energy Multiplier'!$A$1:$AQ$44,COLUMN('Non-energy Multiplier'!AO$1),0)</f>
        <v>0</v>
      </c>
      <c r="AP4" s="133">
        <f>$C4*VLOOKUP($A4,'Non-energy Multiplier'!$A$1:$AQ$44,COLUMN('Non-energy Multiplier'!AP$1),0)</f>
        <v>0</v>
      </c>
      <c r="AQ4" s="133">
        <f>$C4*VLOOKUP($A4,'Non-energy Multiplier'!$A$1:$AQ$44,COLUMN('Non-energy Multiplier'!AQ$1),0)</f>
        <v>0</v>
      </c>
      <c r="AR4" s="133" t="str">
        <f>VLOOKUP($A4,'Sector Match'!$A$1:$B$43,2,0)</f>
        <v>oil and gas extraction 06</v>
      </c>
    </row>
    <row r="5" spans="1:44" x14ac:dyDescent="0.2">
      <c r="A5" s="12" t="s">
        <v>4</v>
      </c>
      <c r="B5" s="133">
        <f>'Non-energy Use 2019'!K118</f>
        <v>0</v>
      </c>
      <c r="C5" s="133">
        <f>'Non-energy Use 2020'!K117</f>
        <v>0</v>
      </c>
      <c r="D5" s="133">
        <f>$C5*VLOOKUP($A5,'Non-energy Multiplier'!$A$1:$AQ$44,COLUMN('Non-energy Multiplier'!D$1),0)</f>
        <v>0</v>
      </c>
      <c r="E5" s="133">
        <f>$C5*VLOOKUP($A5,'Non-energy Multiplier'!$A$1:$AQ$44,COLUMN('Non-energy Multiplier'!E$1),0)</f>
        <v>0</v>
      </c>
      <c r="F5" s="133">
        <f>$C5*VLOOKUP($A5,'Non-energy Multiplier'!$A$1:$AQ$44,COLUMN('Non-energy Multiplier'!F$1),0)</f>
        <v>0</v>
      </c>
      <c r="G5" s="133">
        <f>$C5*VLOOKUP($A5,'Non-energy Multiplier'!$A$1:$AQ$44,COLUMN('Non-energy Multiplier'!G$1),0)</f>
        <v>0</v>
      </c>
      <c r="H5" s="133">
        <f>$C5*VLOOKUP($A5,'Non-energy Multiplier'!$A$1:$AQ$44,COLUMN('Non-energy Multiplier'!H$1),0)</f>
        <v>0</v>
      </c>
      <c r="I5" s="133">
        <f>$C5*VLOOKUP($A5,'Non-energy Multiplier'!$A$1:$AQ$44,COLUMN('Non-energy Multiplier'!I$1),0)</f>
        <v>0</v>
      </c>
      <c r="J5" s="133">
        <f>$C5*VLOOKUP($A5,'Non-energy Multiplier'!$A$1:$AQ$44,COLUMN('Non-energy Multiplier'!J$1),0)</f>
        <v>0</v>
      </c>
      <c r="K5" s="133">
        <f>$C5*VLOOKUP($A5,'Non-energy Multiplier'!$A$1:$AQ$44,COLUMN('Non-energy Multiplier'!K$1),0)</f>
        <v>0</v>
      </c>
      <c r="L5" s="133">
        <f>$C5*VLOOKUP($A5,'Non-energy Multiplier'!$A$1:$AQ$44,COLUMN('Non-energy Multiplier'!L$1),0)</f>
        <v>0</v>
      </c>
      <c r="M5" s="133">
        <f>$C5*VLOOKUP($A5,'Non-energy Multiplier'!$A$1:$AQ$44,COLUMN('Non-energy Multiplier'!M$1),0)</f>
        <v>0</v>
      </c>
      <c r="N5" s="133">
        <f>$C5*VLOOKUP($A5,'Non-energy Multiplier'!$A$1:$AQ$44,COLUMN('Non-energy Multiplier'!N$1),0)</f>
        <v>0</v>
      </c>
      <c r="O5" s="133">
        <f>$C5*VLOOKUP($A5,'Non-energy Multiplier'!$A$1:$AQ$44,COLUMN('Non-energy Multiplier'!O$1),0)</f>
        <v>0</v>
      </c>
      <c r="P5" s="133">
        <f>$C5*VLOOKUP($A5,'Non-energy Multiplier'!$A$1:$AQ$44,COLUMN('Non-energy Multiplier'!P$1),0)</f>
        <v>0</v>
      </c>
      <c r="Q5" s="133">
        <f>$C5*VLOOKUP($A5,'Non-energy Multiplier'!$A$1:$AQ$44,COLUMN('Non-energy Multiplier'!Q$1),0)</f>
        <v>0</v>
      </c>
      <c r="R5" s="133">
        <f>$C5*VLOOKUP($A5,'Non-energy Multiplier'!$A$1:$AQ$44,COLUMN('Non-energy Multiplier'!R$1),0)</f>
        <v>0</v>
      </c>
      <c r="S5" s="133">
        <f>$C5*VLOOKUP($A5,'Non-energy Multiplier'!$A$1:$AQ$44,COLUMN('Non-energy Multiplier'!S$1),0)</f>
        <v>0</v>
      </c>
      <c r="T5" s="133">
        <f>$C5*VLOOKUP($A5,'Non-energy Multiplier'!$A$1:$AQ$44,COLUMN('Non-energy Multiplier'!T$1),0)</f>
        <v>0</v>
      </c>
      <c r="U5" s="133">
        <f>$C5*VLOOKUP($A5,'Non-energy Multiplier'!$A$1:$AQ$44,COLUMN('Non-energy Multiplier'!U$1),0)</f>
        <v>0</v>
      </c>
      <c r="V5" s="133">
        <f>$C5*VLOOKUP($A5,'Non-energy Multiplier'!$A$1:$AQ$44,COLUMN('Non-energy Multiplier'!V$1),0)</f>
        <v>0</v>
      </c>
      <c r="W5" s="133">
        <f>$C5*VLOOKUP($A5,'Non-energy Multiplier'!$A$1:$AQ$44,COLUMN('Non-energy Multiplier'!W$1),0)</f>
        <v>0</v>
      </c>
      <c r="X5" s="133">
        <f>$C5*VLOOKUP($A5,'Non-energy Multiplier'!$A$1:$AQ$44,COLUMN('Non-energy Multiplier'!X$1),0)</f>
        <v>0</v>
      </c>
      <c r="Y5" s="133">
        <f>$C5*VLOOKUP($A5,'Non-energy Multiplier'!$A$1:$AQ$44,COLUMN('Non-energy Multiplier'!Y$1),0)</f>
        <v>0</v>
      </c>
      <c r="Z5" s="133">
        <f>$C5*VLOOKUP($A5,'Non-energy Multiplier'!$A$1:$AQ$44,COLUMN('Non-energy Multiplier'!Z$1),0)</f>
        <v>0</v>
      </c>
      <c r="AA5" s="133">
        <f>$C5*VLOOKUP($A5,'Non-energy Multiplier'!$A$1:$AQ$44,COLUMN('Non-energy Multiplier'!AA$1),0)</f>
        <v>0</v>
      </c>
      <c r="AB5" s="133">
        <f>$C5*VLOOKUP($A5,'Non-energy Multiplier'!$A$1:$AQ$44,COLUMN('Non-energy Multiplier'!AB$1),0)</f>
        <v>0</v>
      </c>
      <c r="AC5" s="133">
        <f>$C5*VLOOKUP($A5,'Non-energy Multiplier'!$A$1:$AQ$44,COLUMN('Non-energy Multiplier'!AC$1),0)</f>
        <v>0</v>
      </c>
      <c r="AD5" s="133">
        <f>$C5*VLOOKUP($A5,'Non-energy Multiplier'!$A$1:$AQ$44,COLUMN('Non-energy Multiplier'!AD$1),0)</f>
        <v>0</v>
      </c>
      <c r="AE5" s="133">
        <f>$C5*VLOOKUP($A5,'Non-energy Multiplier'!$A$1:$AQ$44,COLUMN('Non-energy Multiplier'!AE$1),0)</f>
        <v>0</v>
      </c>
      <c r="AF5" s="133">
        <f>$C5*VLOOKUP($A5,'Non-energy Multiplier'!$A$1:$AQ$44,COLUMN('Non-energy Multiplier'!AF$1),0)</f>
        <v>0</v>
      </c>
      <c r="AG5" s="133">
        <f>$C5*VLOOKUP($A5,'Non-energy Multiplier'!$A$1:$AQ$44,COLUMN('Non-energy Multiplier'!AG$1),0)</f>
        <v>0</v>
      </c>
      <c r="AH5" s="133">
        <f>$C5*VLOOKUP($A5,'Non-energy Multiplier'!$A$1:$AQ$44,COLUMN('Non-energy Multiplier'!AH$1),0)</f>
        <v>0</v>
      </c>
      <c r="AI5" s="133">
        <f>$C5*VLOOKUP($A5,'Non-energy Multiplier'!$A$1:$AQ$44,COLUMN('Non-energy Multiplier'!AI$1),0)</f>
        <v>0</v>
      </c>
      <c r="AJ5" s="133">
        <f>$C5*VLOOKUP($A5,'Non-energy Multiplier'!$A$1:$AQ$44,COLUMN('Non-energy Multiplier'!AJ$1),0)</f>
        <v>0</v>
      </c>
      <c r="AK5" s="133">
        <f>$C5*VLOOKUP($A5,'Non-energy Multiplier'!$A$1:$AQ$44,COLUMN('Non-energy Multiplier'!AK$1),0)</f>
        <v>0</v>
      </c>
      <c r="AL5" s="133">
        <f>$C5*VLOOKUP($A5,'Non-energy Multiplier'!$A$1:$AQ$44,COLUMN('Non-energy Multiplier'!AL$1),0)</f>
        <v>0</v>
      </c>
      <c r="AM5" s="133">
        <f>$C5*VLOOKUP($A5,'Non-energy Multiplier'!$A$1:$AQ$44,COLUMN('Non-energy Multiplier'!AM$1),0)</f>
        <v>0</v>
      </c>
      <c r="AN5" s="133">
        <f>$C5*VLOOKUP($A5,'Non-energy Multiplier'!$A$1:$AQ$44,COLUMN('Non-energy Multiplier'!AN$1),0)</f>
        <v>0</v>
      </c>
      <c r="AO5" s="133">
        <f>$C5*VLOOKUP($A5,'Non-energy Multiplier'!$A$1:$AQ$44,COLUMN('Non-energy Multiplier'!AO$1),0)</f>
        <v>0</v>
      </c>
      <c r="AP5" s="133">
        <f>$C5*VLOOKUP($A5,'Non-energy Multiplier'!$A$1:$AQ$44,COLUMN('Non-energy Multiplier'!AP$1),0)</f>
        <v>0</v>
      </c>
      <c r="AQ5" s="133">
        <f>$C5*VLOOKUP($A5,'Non-energy Multiplier'!$A$1:$AQ$44,COLUMN('Non-energy Multiplier'!AQ$1),0)</f>
        <v>0</v>
      </c>
      <c r="AR5" s="133" t="str">
        <f>VLOOKUP($A5,'Sector Match'!$A$1:$B$43,2,0)</f>
        <v>other mining and quarrying 07T08</v>
      </c>
    </row>
    <row r="6" spans="1:44" x14ac:dyDescent="0.2">
      <c r="A6" s="12" t="s">
        <v>5</v>
      </c>
      <c r="B6" s="133">
        <f>'Non-energy Use 2019'!K119</f>
        <v>0</v>
      </c>
      <c r="C6" s="133">
        <f>'Non-energy Use 2020'!K118</f>
        <v>0</v>
      </c>
      <c r="D6" s="133">
        <f>$C6*VLOOKUP($A6,'Non-energy Multiplier'!$A$1:$AQ$44,COLUMN('Non-energy Multiplier'!D$1),0)</f>
        <v>0</v>
      </c>
      <c r="E6" s="133">
        <f>$C6*VLOOKUP($A6,'Non-energy Multiplier'!$A$1:$AQ$44,COLUMN('Non-energy Multiplier'!E$1),0)</f>
        <v>0</v>
      </c>
      <c r="F6" s="133">
        <f>$C6*VLOOKUP($A6,'Non-energy Multiplier'!$A$1:$AQ$44,COLUMN('Non-energy Multiplier'!F$1),0)</f>
        <v>0</v>
      </c>
      <c r="G6" s="133">
        <f>$C6*VLOOKUP($A6,'Non-energy Multiplier'!$A$1:$AQ$44,COLUMN('Non-energy Multiplier'!G$1),0)</f>
        <v>0</v>
      </c>
      <c r="H6" s="133">
        <f>$C6*VLOOKUP($A6,'Non-energy Multiplier'!$A$1:$AQ$44,COLUMN('Non-energy Multiplier'!H$1),0)</f>
        <v>0</v>
      </c>
      <c r="I6" s="133">
        <f>$C6*VLOOKUP($A6,'Non-energy Multiplier'!$A$1:$AQ$44,COLUMN('Non-energy Multiplier'!I$1),0)</f>
        <v>0</v>
      </c>
      <c r="J6" s="133">
        <f>$C6*VLOOKUP($A6,'Non-energy Multiplier'!$A$1:$AQ$44,COLUMN('Non-energy Multiplier'!J$1),0)</f>
        <v>0</v>
      </c>
      <c r="K6" s="133">
        <f>$C6*VLOOKUP($A6,'Non-energy Multiplier'!$A$1:$AQ$44,COLUMN('Non-energy Multiplier'!K$1),0)</f>
        <v>0</v>
      </c>
      <c r="L6" s="133">
        <f>$C6*VLOOKUP($A6,'Non-energy Multiplier'!$A$1:$AQ$44,COLUMN('Non-energy Multiplier'!L$1),0)</f>
        <v>0</v>
      </c>
      <c r="M6" s="133">
        <f>$C6*VLOOKUP($A6,'Non-energy Multiplier'!$A$1:$AQ$44,COLUMN('Non-energy Multiplier'!M$1),0)</f>
        <v>0</v>
      </c>
      <c r="N6" s="133">
        <f>$C6*VLOOKUP($A6,'Non-energy Multiplier'!$A$1:$AQ$44,COLUMN('Non-energy Multiplier'!N$1),0)</f>
        <v>0</v>
      </c>
      <c r="O6" s="133">
        <f>$C6*VLOOKUP($A6,'Non-energy Multiplier'!$A$1:$AQ$44,COLUMN('Non-energy Multiplier'!O$1),0)</f>
        <v>0</v>
      </c>
      <c r="P6" s="133">
        <f>$C6*VLOOKUP($A6,'Non-energy Multiplier'!$A$1:$AQ$44,COLUMN('Non-energy Multiplier'!P$1),0)</f>
        <v>0</v>
      </c>
      <c r="Q6" s="133">
        <f>$C6*VLOOKUP($A6,'Non-energy Multiplier'!$A$1:$AQ$44,COLUMN('Non-energy Multiplier'!Q$1),0)</f>
        <v>0</v>
      </c>
      <c r="R6" s="133">
        <f>$C6*VLOOKUP($A6,'Non-energy Multiplier'!$A$1:$AQ$44,COLUMN('Non-energy Multiplier'!R$1),0)</f>
        <v>0</v>
      </c>
      <c r="S6" s="133">
        <f>$C6*VLOOKUP($A6,'Non-energy Multiplier'!$A$1:$AQ$44,COLUMN('Non-energy Multiplier'!S$1),0)</f>
        <v>0</v>
      </c>
      <c r="T6" s="133">
        <f>$C6*VLOOKUP($A6,'Non-energy Multiplier'!$A$1:$AQ$44,COLUMN('Non-energy Multiplier'!T$1),0)</f>
        <v>0</v>
      </c>
      <c r="U6" s="133">
        <f>$C6*VLOOKUP($A6,'Non-energy Multiplier'!$A$1:$AQ$44,COLUMN('Non-energy Multiplier'!U$1),0)</f>
        <v>0</v>
      </c>
      <c r="V6" s="133">
        <f>$C6*VLOOKUP($A6,'Non-energy Multiplier'!$A$1:$AQ$44,COLUMN('Non-energy Multiplier'!V$1),0)</f>
        <v>0</v>
      </c>
      <c r="W6" s="133">
        <f>$C6*VLOOKUP($A6,'Non-energy Multiplier'!$A$1:$AQ$44,COLUMN('Non-energy Multiplier'!W$1),0)</f>
        <v>0</v>
      </c>
      <c r="X6" s="133">
        <f>$C6*VLOOKUP($A6,'Non-energy Multiplier'!$A$1:$AQ$44,COLUMN('Non-energy Multiplier'!X$1),0)</f>
        <v>0</v>
      </c>
      <c r="Y6" s="133">
        <f>$C6*VLOOKUP($A6,'Non-energy Multiplier'!$A$1:$AQ$44,COLUMN('Non-energy Multiplier'!Y$1),0)</f>
        <v>0</v>
      </c>
      <c r="Z6" s="133">
        <f>$C6*VLOOKUP($A6,'Non-energy Multiplier'!$A$1:$AQ$44,COLUMN('Non-energy Multiplier'!Z$1),0)</f>
        <v>0</v>
      </c>
      <c r="AA6" s="133">
        <f>$C6*VLOOKUP($A6,'Non-energy Multiplier'!$A$1:$AQ$44,COLUMN('Non-energy Multiplier'!AA$1),0)</f>
        <v>0</v>
      </c>
      <c r="AB6" s="133">
        <f>$C6*VLOOKUP($A6,'Non-energy Multiplier'!$A$1:$AQ$44,COLUMN('Non-energy Multiplier'!AB$1),0)</f>
        <v>0</v>
      </c>
      <c r="AC6" s="133">
        <f>$C6*VLOOKUP($A6,'Non-energy Multiplier'!$A$1:$AQ$44,COLUMN('Non-energy Multiplier'!AC$1),0)</f>
        <v>0</v>
      </c>
      <c r="AD6" s="133">
        <f>$C6*VLOOKUP($A6,'Non-energy Multiplier'!$A$1:$AQ$44,COLUMN('Non-energy Multiplier'!AD$1),0)</f>
        <v>0</v>
      </c>
      <c r="AE6" s="133">
        <f>$C6*VLOOKUP($A6,'Non-energy Multiplier'!$A$1:$AQ$44,COLUMN('Non-energy Multiplier'!AE$1),0)</f>
        <v>0</v>
      </c>
      <c r="AF6" s="133">
        <f>$C6*VLOOKUP($A6,'Non-energy Multiplier'!$A$1:$AQ$44,COLUMN('Non-energy Multiplier'!AF$1),0)</f>
        <v>0</v>
      </c>
      <c r="AG6" s="133">
        <f>$C6*VLOOKUP($A6,'Non-energy Multiplier'!$A$1:$AQ$44,COLUMN('Non-energy Multiplier'!AG$1),0)</f>
        <v>0</v>
      </c>
      <c r="AH6" s="133">
        <f>$C6*VLOOKUP($A6,'Non-energy Multiplier'!$A$1:$AQ$44,COLUMN('Non-energy Multiplier'!AH$1),0)</f>
        <v>0</v>
      </c>
      <c r="AI6" s="133">
        <f>$C6*VLOOKUP($A6,'Non-energy Multiplier'!$A$1:$AQ$44,COLUMN('Non-energy Multiplier'!AI$1),0)</f>
        <v>0</v>
      </c>
      <c r="AJ6" s="133">
        <f>$C6*VLOOKUP($A6,'Non-energy Multiplier'!$A$1:$AQ$44,COLUMN('Non-energy Multiplier'!AJ$1),0)</f>
        <v>0</v>
      </c>
      <c r="AK6" s="133">
        <f>$C6*VLOOKUP($A6,'Non-energy Multiplier'!$A$1:$AQ$44,COLUMN('Non-energy Multiplier'!AK$1),0)</f>
        <v>0</v>
      </c>
      <c r="AL6" s="133">
        <f>$C6*VLOOKUP($A6,'Non-energy Multiplier'!$A$1:$AQ$44,COLUMN('Non-energy Multiplier'!AL$1),0)</f>
        <v>0</v>
      </c>
      <c r="AM6" s="133">
        <f>$C6*VLOOKUP($A6,'Non-energy Multiplier'!$A$1:$AQ$44,COLUMN('Non-energy Multiplier'!AM$1),0)</f>
        <v>0</v>
      </c>
      <c r="AN6" s="133">
        <f>$C6*VLOOKUP($A6,'Non-energy Multiplier'!$A$1:$AQ$44,COLUMN('Non-energy Multiplier'!AN$1),0)</f>
        <v>0</v>
      </c>
      <c r="AO6" s="133">
        <f>$C6*VLOOKUP($A6,'Non-energy Multiplier'!$A$1:$AQ$44,COLUMN('Non-energy Multiplier'!AO$1),0)</f>
        <v>0</v>
      </c>
      <c r="AP6" s="133">
        <f>$C6*VLOOKUP($A6,'Non-energy Multiplier'!$A$1:$AQ$44,COLUMN('Non-energy Multiplier'!AP$1),0)</f>
        <v>0</v>
      </c>
      <c r="AQ6" s="133">
        <f>$C6*VLOOKUP($A6,'Non-energy Multiplier'!$A$1:$AQ$44,COLUMN('Non-energy Multiplier'!AQ$1),0)</f>
        <v>0</v>
      </c>
      <c r="AR6" s="133" t="str">
        <f>VLOOKUP($A6,'Sector Match'!$A$1:$B$43,2,0)</f>
        <v>other mining and quarrying 07T08</v>
      </c>
    </row>
    <row r="7" spans="1:44" x14ac:dyDescent="0.2">
      <c r="A7" s="12" t="s">
        <v>6</v>
      </c>
      <c r="B7" s="133">
        <f>'Non-energy Use 2019'!K120</f>
        <v>0</v>
      </c>
      <c r="C7" s="133">
        <f>'Non-energy Use 2020'!K119</f>
        <v>0</v>
      </c>
      <c r="D7" s="133">
        <f>$C7*VLOOKUP($A7,'Non-energy Multiplier'!$A$1:$AQ$44,COLUMN('Non-energy Multiplier'!D$1),0)</f>
        <v>0</v>
      </c>
      <c r="E7" s="133">
        <f>$C7*VLOOKUP($A7,'Non-energy Multiplier'!$A$1:$AQ$44,COLUMN('Non-energy Multiplier'!E$1),0)</f>
        <v>0</v>
      </c>
      <c r="F7" s="133">
        <f>$C7*VLOOKUP($A7,'Non-energy Multiplier'!$A$1:$AQ$44,COLUMN('Non-energy Multiplier'!F$1),0)</f>
        <v>0</v>
      </c>
      <c r="G7" s="133">
        <f>$C7*VLOOKUP($A7,'Non-energy Multiplier'!$A$1:$AQ$44,COLUMN('Non-energy Multiplier'!G$1),0)</f>
        <v>0</v>
      </c>
      <c r="H7" s="133">
        <f>$C7*VLOOKUP($A7,'Non-energy Multiplier'!$A$1:$AQ$44,COLUMN('Non-energy Multiplier'!H$1),0)</f>
        <v>0</v>
      </c>
      <c r="I7" s="133">
        <f>$C7*VLOOKUP($A7,'Non-energy Multiplier'!$A$1:$AQ$44,COLUMN('Non-energy Multiplier'!I$1),0)</f>
        <v>0</v>
      </c>
      <c r="J7" s="133">
        <f>$C7*VLOOKUP($A7,'Non-energy Multiplier'!$A$1:$AQ$44,COLUMN('Non-energy Multiplier'!J$1),0)</f>
        <v>0</v>
      </c>
      <c r="K7" s="133">
        <f>$C7*VLOOKUP($A7,'Non-energy Multiplier'!$A$1:$AQ$44,COLUMN('Non-energy Multiplier'!K$1),0)</f>
        <v>0</v>
      </c>
      <c r="L7" s="133">
        <f>$C7*VLOOKUP($A7,'Non-energy Multiplier'!$A$1:$AQ$44,COLUMN('Non-energy Multiplier'!L$1),0)</f>
        <v>0</v>
      </c>
      <c r="M7" s="133">
        <f>$C7*VLOOKUP($A7,'Non-energy Multiplier'!$A$1:$AQ$44,COLUMN('Non-energy Multiplier'!M$1),0)</f>
        <v>0</v>
      </c>
      <c r="N7" s="133">
        <f>$C7*VLOOKUP($A7,'Non-energy Multiplier'!$A$1:$AQ$44,COLUMN('Non-energy Multiplier'!N$1),0)</f>
        <v>0</v>
      </c>
      <c r="O7" s="133">
        <f>$C7*VLOOKUP($A7,'Non-energy Multiplier'!$A$1:$AQ$44,COLUMN('Non-energy Multiplier'!O$1),0)</f>
        <v>0</v>
      </c>
      <c r="P7" s="133">
        <f>$C7*VLOOKUP($A7,'Non-energy Multiplier'!$A$1:$AQ$44,COLUMN('Non-energy Multiplier'!P$1),0)</f>
        <v>0</v>
      </c>
      <c r="Q7" s="133">
        <f>$C7*VLOOKUP($A7,'Non-energy Multiplier'!$A$1:$AQ$44,COLUMN('Non-energy Multiplier'!Q$1),0)</f>
        <v>0</v>
      </c>
      <c r="R7" s="133">
        <f>$C7*VLOOKUP($A7,'Non-energy Multiplier'!$A$1:$AQ$44,COLUMN('Non-energy Multiplier'!R$1),0)</f>
        <v>0</v>
      </c>
      <c r="S7" s="133">
        <f>$C7*VLOOKUP($A7,'Non-energy Multiplier'!$A$1:$AQ$44,COLUMN('Non-energy Multiplier'!S$1),0)</f>
        <v>0</v>
      </c>
      <c r="T7" s="133">
        <f>$C7*VLOOKUP($A7,'Non-energy Multiplier'!$A$1:$AQ$44,COLUMN('Non-energy Multiplier'!T$1),0)</f>
        <v>0</v>
      </c>
      <c r="U7" s="133">
        <f>$C7*VLOOKUP($A7,'Non-energy Multiplier'!$A$1:$AQ$44,COLUMN('Non-energy Multiplier'!U$1),0)</f>
        <v>0</v>
      </c>
      <c r="V7" s="133">
        <f>$C7*VLOOKUP($A7,'Non-energy Multiplier'!$A$1:$AQ$44,COLUMN('Non-energy Multiplier'!V$1),0)</f>
        <v>0</v>
      </c>
      <c r="W7" s="133">
        <f>$C7*VLOOKUP($A7,'Non-energy Multiplier'!$A$1:$AQ$44,COLUMN('Non-energy Multiplier'!W$1),0)</f>
        <v>0</v>
      </c>
      <c r="X7" s="133">
        <f>$C7*VLOOKUP($A7,'Non-energy Multiplier'!$A$1:$AQ$44,COLUMN('Non-energy Multiplier'!X$1),0)</f>
        <v>0</v>
      </c>
      <c r="Y7" s="133">
        <f>$C7*VLOOKUP($A7,'Non-energy Multiplier'!$A$1:$AQ$44,COLUMN('Non-energy Multiplier'!Y$1),0)</f>
        <v>0</v>
      </c>
      <c r="Z7" s="133">
        <f>$C7*VLOOKUP($A7,'Non-energy Multiplier'!$A$1:$AQ$44,COLUMN('Non-energy Multiplier'!Z$1),0)</f>
        <v>0</v>
      </c>
      <c r="AA7" s="133">
        <f>$C7*VLOOKUP($A7,'Non-energy Multiplier'!$A$1:$AQ$44,COLUMN('Non-energy Multiplier'!AA$1),0)</f>
        <v>0</v>
      </c>
      <c r="AB7" s="133">
        <f>$C7*VLOOKUP($A7,'Non-energy Multiplier'!$A$1:$AQ$44,COLUMN('Non-energy Multiplier'!AB$1),0)</f>
        <v>0</v>
      </c>
      <c r="AC7" s="133">
        <f>$C7*VLOOKUP($A7,'Non-energy Multiplier'!$A$1:$AQ$44,COLUMN('Non-energy Multiplier'!AC$1),0)</f>
        <v>0</v>
      </c>
      <c r="AD7" s="133">
        <f>$C7*VLOOKUP($A7,'Non-energy Multiplier'!$A$1:$AQ$44,COLUMN('Non-energy Multiplier'!AD$1),0)</f>
        <v>0</v>
      </c>
      <c r="AE7" s="133">
        <f>$C7*VLOOKUP($A7,'Non-energy Multiplier'!$A$1:$AQ$44,COLUMN('Non-energy Multiplier'!AE$1),0)</f>
        <v>0</v>
      </c>
      <c r="AF7" s="133">
        <f>$C7*VLOOKUP($A7,'Non-energy Multiplier'!$A$1:$AQ$44,COLUMN('Non-energy Multiplier'!AF$1),0)</f>
        <v>0</v>
      </c>
      <c r="AG7" s="133">
        <f>$C7*VLOOKUP($A7,'Non-energy Multiplier'!$A$1:$AQ$44,COLUMN('Non-energy Multiplier'!AG$1),0)</f>
        <v>0</v>
      </c>
      <c r="AH7" s="133">
        <f>$C7*VLOOKUP($A7,'Non-energy Multiplier'!$A$1:$AQ$44,COLUMN('Non-energy Multiplier'!AH$1),0)</f>
        <v>0</v>
      </c>
      <c r="AI7" s="133">
        <f>$C7*VLOOKUP($A7,'Non-energy Multiplier'!$A$1:$AQ$44,COLUMN('Non-energy Multiplier'!AI$1),0)</f>
        <v>0</v>
      </c>
      <c r="AJ7" s="133">
        <f>$C7*VLOOKUP($A7,'Non-energy Multiplier'!$A$1:$AQ$44,COLUMN('Non-energy Multiplier'!AJ$1),0)</f>
        <v>0</v>
      </c>
      <c r="AK7" s="133">
        <f>$C7*VLOOKUP($A7,'Non-energy Multiplier'!$A$1:$AQ$44,COLUMN('Non-energy Multiplier'!AK$1),0)</f>
        <v>0</v>
      </c>
      <c r="AL7" s="133">
        <f>$C7*VLOOKUP($A7,'Non-energy Multiplier'!$A$1:$AQ$44,COLUMN('Non-energy Multiplier'!AL$1),0)</f>
        <v>0</v>
      </c>
      <c r="AM7" s="133">
        <f>$C7*VLOOKUP($A7,'Non-energy Multiplier'!$A$1:$AQ$44,COLUMN('Non-energy Multiplier'!AM$1),0)</f>
        <v>0</v>
      </c>
      <c r="AN7" s="133">
        <f>$C7*VLOOKUP($A7,'Non-energy Multiplier'!$A$1:$AQ$44,COLUMN('Non-energy Multiplier'!AN$1),0)</f>
        <v>0</v>
      </c>
      <c r="AO7" s="133">
        <f>$C7*VLOOKUP($A7,'Non-energy Multiplier'!$A$1:$AQ$44,COLUMN('Non-energy Multiplier'!AO$1),0)</f>
        <v>0</v>
      </c>
      <c r="AP7" s="133">
        <f>$C7*VLOOKUP($A7,'Non-energy Multiplier'!$A$1:$AQ$44,COLUMN('Non-energy Multiplier'!AP$1),0)</f>
        <v>0</v>
      </c>
      <c r="AQ7" s="133">
        <f>$C7*VLOOKUP($A7,'Non-energy Multiplier'!$A$1:$AQ$44,COLUMN('Non-energy Multiplier'!AQ$1),0)</f>
        <v>0</v>
      </c>
      <c r="AR7" s="133" t="str">
        <f>VLOOKUP($A7,'Sector Match'!$A$1:$B$43,2,0)</f>
        <v>other mining and quarrying 07T08</v>
      </c>
    </row>
    <row r="8" spans="1:44" x14ac:dyDescent="0.2">
      <c r="A8" s="12" t="s">
        <v>7</v>
      </c>
      <c r="B8" s="133">
        <f>'Non-energy Use 2019'!K121</f>
        <v>0</v>
      </c>
      <c r="C8" s="133">
        <f>'Non-energy Use 2020'!K120</f>
        <v>0</v>
      </c>
      <c r="D8" s="133">
        <f>$C8*VLOOKUP($A8,'Non-energy Multiplier'!$A$1:$AQ$44,COLUMN('Non-energy Multiplier'!D$1),0)</f>
        <v>0</v>
      </c>
      <c r="E8" s="133">
        <f>$C8*VLOOKUP($A8,'Non-energy Multiplier'!$A$1:$AQ$44,COLUMN('Non-energy Multiplier'!E$1),0)</f>
        <v>0</v>
      </c>
      <c r="F8" s="133">
        <f>$C8*VLOOKUP($A8,'Non-energy Multiplier'!$A$1:$AQ$44,COLUMN('Non-energy Multiplier'!F$1),0)</f>
        <v>0</v>
      </c>
      <c r="G8" s="133">
        <f>$C8*VLOOKUP($A8,'Non-energy Multiplier'!$A$1:$AQ$44,COLUMN('Non-energy Multiplier'!G$1),0)</f>
        <v>0</v>
      </c>
      <c r="H8" s="133">
        <f>$C8*VLOOKUP($A8,'Non-energy Multiplier'!$A$1:$AQ$44,COLUMN('Non-energy Multiplier'!H$1),0)</f>
        <v>0</v>
      </c>
      <c r="I8" s="133">
        <f>$C8*VLOOKUP($A8,'Non-energy Multiplier'!$A$1:$AQ$44,COLUMN('Non-energy Multiplier'!I$1),0)</f>
        <v>0</v>
      </c>
      <c r="J8" s="133">
        <f>$C8*VLOOKUP($A8,'Non-energy Multiplier'!$A$1:$AQ$44,COLUMN('Non-energy Multiplier'!J$1),0)</f>
        <v>0</v>
      </c>
      <c r="K8" s="133">
        <f>$C8*VLOOKUP($A8,'Non-energy Multiplier'!$A$1:$AQ$44,COLUMN('Non-energy Multiplier'!K$1),0)</f>
        <v>0</v>
      </c>
      <c r="L8" s="133">
        <f>$C8*VLOOKUP($A8,'Non-energy Multiplier'!$A$1:$AQ$44,COLUMN('Non-energy Multiplier'!L$1),0)</f>
        <v>0</v>
      </c>
      <c r="M8" s="133">
        <f>$C8*VLOOKUP($A8,'Non-energy Multiplier'!$A$1:$AQ$44,COLUMN('Non-energy Multiplier'!M$1),0)</f>
        <v>0</v>
      </c>
      <c r="N8" s="133">
        <f>$C8*VLOOKUP($A8,'Non-energy Multiplier'!$A$1:$AQ$44,COLUMN('Non-energy Multiplier'!N$1),0)</f>
        <v>0</v>
      </c>
      <c r="O8" s="133">
        <f>$C8*VLOOKUP($A8,'Non-energy Multiplier'!$A$1:$AQ$44,COLUMN('Non-energy Multiplier'!O$1),0)</f>
        <v>0</v>
      </c>
      <c r="P8" s="133">
        <f>$C8*VLOOKUP($A8,'Non-energy Multiplier'!$A$1:$AQ$44,COLUMN('Non-energy Multiplier'!P$1),0)</f>
        <v>0</v>
      </c>
      <c r="Q8" s="133">
        <f>$C8*VLOOKUP($A8,'Non-energy Multiplier'!$A$1:$AQ$44,COLUMN('Non-energy Multiplier'!Q$1),0)</f>
        <v>0</v>
      </c>
      <c r="R8" s="133">
        <f>$C8*VLOOKUP($A8,'Non-energy Multiplier'!$A$1:$AQ$44,COLUMN('Non-energy Multiplier'!R$1),0)</f>
        <v>0</v>
      </c>
      <c r="S8" s="133">
        <f>$C8*VLOOKUP($A8,'Non-energy Multiplier'!$A$1:$AQ$44,COLUMN('Non-energy Multiplier'!S$1),0)</f>
        <v>0</v>
      </c>
      <c r="T8" s="133">
        <f>$C8*VLOOKUP($A8,'Non-energy Multiplier'!$A$1:$AQ$44,COLUMN('Non-energy Multiplier'!T$1),0)</f>
        <v>0</v>
      </c>
      <c r="U8" s="133">
        <f>$C8*VLOOKUP($A8,'Non-energy Multiplier'!$A$1:$AQ$44,COLUMN('Non-energy Multiplier'!U$1),0)</f>
        <v>0</v>
      </c>
      <c r="V8" s="133">
        <f>$C8*VLOOKUP($A8,'Non-energy Multiplier'!$A$1:$AQ$44,COLUMN('Non-energy Multiplier'!V$1),0)</f>
        <v>0</v>
      </c>
      <c r="W8" s="133">
        <f>$C8*VLOOKUP($A8,'Non-energy Multiplier'!$A$1:$AQ$44,COLUMN('Non-energy Multiplier'!W$1),0)</f>
        <v>0</v>
      </c>
      <c r="X8" s="133">
        <f>$C8*VLOOKUP($A8,'Non-energy Multiplier'!$A$1:$AQ$44,COLUMN('Non-energy Multiplier'!X$1),0)</f>
        <v>0</v>
      </c>
      <c r="Y8" s="133">
        <f>$C8*VLOOKUP($A8,'Non-energy Multiplier'!$A$1:$AQ$44,COLUMN('Non-energy Multiplier'!Y$1),0)</f>
        <v>0</v>
      </c>
      <c r="Z8" s="133">
        <f>$C8*VLOOKUP($A8,'Non-energy Multiplier'!$A$1:$AQ$44,COLUMN('Non-energy Multiplier'!Z$1),0)</f>
        <v>0</v>
      </c>
      <c r="AA8" s="133">
        <f>$C8*VLOOKUP($A8,'Non-energy Multiplier'!$A$1:$AQ$44,COLUMN('Non-energy Multiplier'!AA$1),0)</f>
        <v>0</v>
      </c>
      <c r="AB8" s="133">
        <f>$C8*VLOOKUP($A8,'Non-energy Multiplier'!$A$1:$AQ$44,COLUMN('Non-energy Multiplier'!AB$1),0)</f>
        <v>0</v>
      </c>
      <c r="AC8" s="133">
        <f>$C8*VLOOKUP($A8,'Non-energy Multiplier'!$A$1:$AQ$44,COLUMN('Non-energy Multiplier'!AC$1),0)</f>
        <v>0</v>
      </c>
      <c r="AD8" s="133">
        <f>$C8*VLOOKUP($A8,'Non-energy Multiplier'!$A$1:$AQ$44,COLUMN('Non-energy Multiplier'!AD$1),0)</f>
        <v>0</v>
      </c>
      <c r="AE8" s="133">
        <f>$C8*VLOOKUP($A8,'Non-energy Multiplier'!$A$1:$AQ$44,COLUMN('Non-energy Multiplier'!AE$1),0)</f>
        <v>0</v>
      </c>
      <c r="AF8" s="133">
        <f>$C8*VLOOKUP($A8,'Non-energy Multiplier'!$A$1:$AQ$44,COLUMN('Non-energy Multiplier'!AF$1),0)</f>
        <v>0</v>
      </c>
      <c r="AG8" s="133">
        <f>$C8*VLOOKUP($A8,'Non-energy Multiplier'!$A$1:$AQ$44,COLUMN('Non-energy Multiplier'!AG$1),0)</f>
        <v>0</v>
      </c>
      <c r="AH8" s="133">
        <f>$C8*VLOOKUP($A8,'Non-energy Multiplier'!$A$1:$AQ$44,COLUMN('Non-energy Multiplier'!AH$1),0)</f>
        <v>0</v>
      </c>
      <c r="AI8" s="133">
        <f>$C8*VLOOKUP($A8,'Non-energy Multiplier'!$A$1:$AQ$44,COLUMN('Non-energy Multiplier'!AI$1),0)</f>
        <v>0</v>
      </c>
      <c r="AJ8" s="133">
        <f>$C8*VLOOKUP($A8,'Non-energy Multiplier'!$A$1:$AQ$44,COLUMN('Non-energy Multiplier'!AJ$1),0)</f>
        <v>0</v>
      </c>
      <c r="AK8" s="133">
        <f>$C8*VLOOKUP($A8,'Non-energy Multiplier'!$A$1:$AQ$44,COLUMN('Non-energy Multiplier'!AK$1),0)</f>
        <v>0</v>
      </c>
      <c r="AL8" s="133">
        <f>$C8*VLOOKUP($A8,'Non-energy Multiplier'!$A$1:$AQ$44,COLUMN('Non-energy Multiplier'!AL$1),0)</f>
        <v>0</v>
      </c>
      <c r="AM8" s="133">
        <f>$C8*VLOOKUP($A8,'Non-energy Multiplier'!$A$1:$AQ$44,COLUMN('Non-energy Multiplier'!AM$1),0)</f>
        <v>0</v>
      </c>
      <c r="AN8" s="133">
        <f>$C8*VLOOKUP($A8,'Non-energy Multiplier'!$A$1:$AQ$44,COLUMN('Non-energy Multiplier'!AN$1),0)</f>
        <v>0</v>
      </c>
      <c r="AO8" s="133">
        <f>$C8*VLOOKUP($A8,'Non-energy Multiplier'!$A$1:$AQ$44,COLUMN('Non-energy Multiplier'!AO$1),0)</f>
        <v>0</v>
      </c>
      <c r="AP8" s="133">
        <f>$C8*VLOOKUP($A8,'Non-energy Multiplier'!$A$1:$AQ$44,COLUMN('Non-energy Multiplier'!AP$1),0)</f>
        <v>0</v>
      </c>
      <c r="AQ8" s="133">
        <f>$C8*VLOOKUP($A8,'Non-energy Multiplier'!$A$1:$AQ$44,COLUMN('Non-energy Multiplier'!AQ$1),0)</f>
        <v>0</v>
      </c>
      <c r="AR8" s="133" t="str">
        <f>VLOOKUP($A8,'Sector Match'!$A$1:$B$43,2,0)</f>
        <v>Mining Support Service Activities 09</v>
      </c>
    </row>
    <row r="9" spans="1:44" x14ac:dyDescent="0.2">
      <c r="A9" s="12" t="s">
        <v>8</v>
      </c>
      <c r="B9" s="133">
        <f>'Non-energy Use 2019'!K122</f>
        <v>0</v>
      </c>
      <c r="C9" s="133">
        <f>'Non-energy Use 2020'!K121</f>
        <v>0</v>
      </c>
      <c r="D9" s="133">
        <f>$C9*VLOOKUP($A9,'Non-energy Multiplier'!$A$1:$AQ$44,COLUMN('Non-energy Multiplier'!D$1),0)</f>
        <v>0</v>
      </c>
      <c r="E9" s="133">
        <f>$C9*VLOOKUP($A9,'Non-energy Multiplier'!$A$1:$AQ$44,COLUMN('Non-energy Multiplier'!E$1),0)</f>
        <v>0</v>
      </c>
      <c r="F9" s="133">
        <f>$C9*VLOOKUP($A9,'Non-energy Multiplier'!$A$1:$AQ$44,COLUMN('Non-energy Multiplier'!F$1),0)</f>
        <v>0</v>
      </c>
      <c r="G9" s="133">
        <f>$C9*VLOOKUP($A9,'Non-energy Multiplier'!$A$1:$AQ$44,COLUMN('Non-energy Multiplier'!G$1),0)</f>
        <v>0</v>
      </c>
      <c r="H9" s="133">
        <f>$C9*VLOOKUP($A9,'Non-energy Multiplier'!$A$1:$AQ$44,COLUMN('Non-energy Multiplier'!H$1),0)</f>
        <v>0</v>
      </c>
      <c r="I9" s="133">
        <f>$C9*VLOOKUP($A9,'Non-energy Multiplier'!$A$1:$AQ$44,COLUMN('Non-energy Multiplier'!I$1),0)</f>
        <v>0</v>
      </c>
      <c r="J9" s="133">
        <f>$C9*VLOOKUP($A9,'Non-energy Multiplier'!$A$1:$AQ$44,COLUMN('Non-energy Multiplier'!J$1),0)</f>
        <v>0</v>
      </c>
      <c r="K9" s="133">
        <f>$C9*VLOOKUP($A9,'Non-energy Multiplier'!$A$1:$AQ$44,COLUMN('Non-energy Multiplier'!K$1),0)</f>
        <v>0</v>
      </c>
      <c r="L9" s="133">
        <f>$C9*VLOOKUP($A9,'Non-energy Multiplier'!$A$1:$AQ$44,COLUMN('Non-energy Multiplier'!L$1),0)</f>
        <v>0</v>
      </c>
      <c r="M9" s="133">
        <f>$C9*VLOOKUP($A9,'Non-energy Multiplier'!$A$1:$AQ$44,COLUMN('Non-energy Multiplier'!M$1),0)</f>
        <v>0</v>
      </c>
      <c r="N9" s="133">
        <f>$C9*VLOOKUP($A9,'Non-energy Multiplier'!$A$1:$AQ$44,COLUMN('Non-energy Multiplier'!N$1),0)</f>
        <v>0</v>
      </c>
      <c r="O9" s="133">
        <f>$C9*VLOOKUP($A9,'Non-energy Multiplier'!$A$1:$AQ$44,COLUMN('Non-energy Multiplier'!O$1),0)</f>
        <v>0</v>
      </c>
      <c r="P9" s="133">
        <f>$C9*VLOOKUP($A9,'Non-energy Multiplier'!$A$1:$AQ$44,COLUMN('Non-energy Multiplier'!P$1),0)</f>
        <v>0</v>
      </c>
      <c r="Q9" s="133">
        <f>$C9*VLOOKUP($A9,'Non-energy Multiplier'!$A$1:$AQ$44,COLUMN('Non-energy Multiplier'!Q$1),0)</f>
        <v>0</v>
      </c>
      <c r="R9" s="133">
        <f>$C9*VLOOKUP($A9,'Non-energy Multiplier'!$A$1:$AQ$44,COLUMN('Non-energy Multiplier'!R$1),0)</f>
        <v>0</v>
      </c>
      <c r="S9" s="133">
        <f>$C9*VLOOKUP($A9,'Non-energy Multiplier'!$A$1:$AQ$44,COLUMN('Non-energy Multiplier'!S$1),0)</f>
        <v>0</v>
      </c>
      <c r="T9" s="133">
        <f>$C9*VLOOKUP($A9,'Non-energy Multiplier'!$A$1:$AQ$44,COLUMN('Non-energy Multiplier'!T$1),0)</f>
        <v>0</v>
      </c>
      <c r="U9" s="133">
        <f>$C9*VLOOKUP($A9,'Non-energy Multiplier'!$A$1:$AQ$44,COLUMN('Non-energy Multiplier'!U$1),0)</f>
        <v>0</v>
      </c>
      <c r="V9" s="133">
        <f>$C9*VLOOKUP($A9,'Non-energy Multiplier'!$A$1:$AQ$44,COLUMN('Non-energy Multiplier'!V$1),0)</f>
        <v>0</v>
      </c>
      <c r="W9" s="133">
        <f>$C9*VLOOKUP($A9,'Non-energy Multiplier'!$A$1:$AQ$44,COLUMN('Non-energy Multiplier'!W$1),0)</f>
        <v>0</v>
      </c>
      <c r="X9" s="133">
        <f>$C9*VLOOKUP($A9,'Non-energy Multiplier'!$A$1:$AQ$44,COLUMN('Non-energy Multiplier'!X$1),0)</f>
        <v>0</v>
      </c>
      <c r="Y9" s="133">
        <f>$C9*VLOOKUP($A9,'Non-energy Multiplier'!$A$1:$AQ$44,COLUMN('Non-energy Multiplier'!Y$1),0)</f>
        <v>0</v>
      </c>
      <c r="Z9" s="133">
        <f>$C9*VLOOKUP($A9,'Non-energy Multiplier'!$A$1:$AQ$44,COLUMN('Non-energy Multiplier'!Z$1),0)</f>
        <v>0</v>
      </c>
      <c r="AA9" s="133">
        <f>$C9*VLOOKUP($A9,'Non-energy Multiplier'!$A$1:$AQ$44,COLUMN('Non-energy Multiplier'!AA$1),0)</f>
        <v>0</v>
      </c>
      <c r="AB9" s="133">
        <f>$C9*VLOOKUP($A9,'Non-energy Multiplier'!$A$1:$AQ$44,COLUMN('Non-energy Multiplier'!AB$1),0)</f>
        <v>0</v>
      </c>
      <c r="AC9" s="133">
        <f>$C9*VLOOKUP($A9,'Non-energy Multiplier'!$A$1:$AQ$44,COLUMN('Non-energy Multiplier'!AC$1),0)</f>
        <v>0</v>
      </c>
      <c r="AD9" s="133">
        <f>$C9*VLOOKUP($A9,'Non-energy Multiplier'!$A$1:$AQ$44,COLUMN('Non-energy Multiplier'!AD$1),0)</f>
        <v>0</v>
      </c>
      <c r="AE9" s="133">
        <f>$C9*VLOOKUP($A9,'Non-energy Multiplier'!$A$1:$AQ$44,COLUMN('Non-energy Multiplier'!AE$1),0)</f>
        <v>0</v>
      </c>
      <c r="AF9" s="133">
        <f>$C9*VLOOKUP($A9,'Non-energy Multiplier'!$A$1:$AQ$44,COLUMN('Non-energy Multiplier'!AF$1),0)</f>
        <v>0</v>
      </c>
      <c r="AG9" s="133">
        <f>$C9*VLOOKUP($A9,'Non-energy Multiplier'!$A$1:$AQ$44,COLUMN('Non-energy Multiplier'!AG$1),0)</f>
        <v>0</v>
      </c>
      <c r="AH9" s="133">
        <f>$C9*VLOOKUP($A9,'Non-energy Multiplier'!$A$1:$AQ$44,COLUMN('Non-energy Multiplier'!AH$1),0)</f>
        <v>0</v>
      </c>
      <c r="AI9" s="133">
        <f>$C9*VLOOKUP($A9,'Non-energy Multiplier'!$A$1:$AQ$44,COLUMN('Non-energy Multiplier'!AI$1),0)</f>
        <v>0</v>
      </c>
      <c r="AJ9" s="133">
        <f>$C9*VLOOKUP($A9,'Non-energy Multiplier'!$A$1:$AQ$44,COLUMN('Non-energy Multiplier'!AJ$1),0)</f>
        <v>0</v>
      </c>
      <c r="AK9" s="133">
        <f>$C9*VLOOKUP($A9,'Non-energy Multiplier'!$A$1:$AQ$44,COLUMN('Non-energy Multiplier'!AK$1),0)</f>
        <v>0</v>
      </c>
      <c r="AL9" s="133">
        <f>$C9*VLOOKUP($A9,'Non-energy Multiplier'!$A$1:$AQ$44,COLUMN('Non-energy Multiplier'!AL$1),0)</f>
        <v>0</v>
      </c>
      <c r="AM9" s="133">
        <f>$C9*VLOOKUP($A9,'Non-energy Multiplier'!$A$1:$AQ$44,COLUMN('Non-energy Multiplier'!AM$1),0)</f>
        <v>0</v>
      </c>
      <c r="AN9" s="133">
        <f>$C9*VLOOKUP($A9,'Non-energy Multiplier'!$A$1:$AQ$44,COLUMN('Non-energy Multiplier'!AN$1),0)</f>
        <v>0</v>
      </c>
      <c r="AO9" s="133">
        <f>$C9*VLOOKUP($A9,'Non-energy Multiplier'!$A$1:$AQ$44,COLUMN('Non-energy Multiplier'!AO$1),0)</f>
        <v>0</v>
      </c>
      <c r="AP9" s="133">
        <f>$C9*VLOOKUP($A9,'Non-energy Multiplier'!$A$1:$AQ$44,COLUMN('Non-energy Multiplier'!AP$1),0)</f>
        <v>0</v>
      </c>
      <c r="AQ9" s="133">
        <f>$C9*VLOOKUP($A9,'Non-energy Multiplier'!$A$1:$AQ$44,COLUMN('Non-energy Multiplier'!AQ$1),0)</f>
        <v>0</v>
      </c>
      <c r="AR9" s="133" t="str">
        <f>VLOOKUP($A9,'Sector Match'!$A$1:$B$43,2,0)</f>
        <v>Mining Support Service Activities 09</v>
      </c>
    </row>
    <row r="10" spans="1:44" x14ac:dyDescent="0.2">
      <c r="A10" s="12" t="s">
        <v>9</v>
      </c>
      <c r="B10" s="133">
        <f>'Non-energy Use 2019'!K123</f>
        <v>0</v>
      </c>
      <c r="C10" s="133">
        <f>'Non-energy Use 2020'!K122</f>
        <v>9904529923762.3047</v>
      </c>
      <c r="D10" s="133">
        <f>$C10*VLOOKUP($A10,'Non-energy Multiplier'!$A$1:$AQ$44,COLUMN('Non-energy Multiplier'!D$1),0)</f>
        <v>11106552421366.496</v>
      </c>
      <c r="E10" s="133">
        <f>$C10*VLOOKUP($A10,'Non-energy Multiplier'!$A$1:$AQ$44,COLUMN('Non-energy Multiplier'!E$1),0)</f>
        <v>11361367869595.295</v>
      </c>
      <c r="F10" s="133">
        <f>$C10*VLOOKUP($A10,'Non-energy Multiplier'!$A$1:$AQ$44,COLUMN('Non-energy Multiplier'!F$1),0)</f>
        <v>11434458718812.475</v>
      </c>
      <c r="G10" s="133">
        <f>$C10*VLOOKUP($A10,'Non-energy Multiplier'!$A$1:$AQ$44,COLUMN('Non-energy Multiplier'!G$1),0)</f>
        <v>11624650943619.932</v>
      </c>
      <c r="H10" s="133">
        <f>$C10*VLOOKUP($A10,'Non-energy Multiplier'!$A$1:$AQ$44,COLUMN('Non-energy Multiplier'!H$1),0)</f>
        <v>11888787596436.02</v>
      </c>
      <c r="I10" s="133">
        <f>$C10*VLOOKUP($A10,'Non-energy Multiplier'!$A$1:$AQ$44,COLUMN('Non-energy Multiplier'!I$1),0)</f>
        <v>12187583194611.488</v>
      </c>
      <c r="J10" s="133">
        <f>$C10*VLOOKUP($A10,'Non-energy Multiplier'!$A$1:$AQ$44,COLUMN('Non-energy Multiplier'!J$1),0)</f>
        <v>12502853481643.242</v>
      </c>
      <c r="K10" s="133">
        <f>$C10*VLOOKUP($A10,'Non-energy Multiplier'!$A$1:$AQ$44,COLUMN('Non-energy Multiplier'!K$1),0)</f>
        <v>12820837172873.314</v>
      </c>
      <c r="L10" s="133">
        <f>$C10*VLOOKUP($A10,'Non-energy Multiplier'!$A$1:$AQ$44,COLUMN('Non-energy Multiplier'!L$1),0)</f>
        <v>13126335268357.76</v>
      </c>
      <c r="M10" s="133">
        <f>$C10*VLOOKUP($A10,'Non-energy Multiplier'!$A$1:$AQ$44,COLUMN('Non-energy Multiplier'!M$1),0)</f>
        <v>13402772225073.939</v>
      </c>
      <c r="N10" s="133">
        <f>$C10*VLOOKUP($A10,'Non-energy Multiplier'!$A$1:$AQ$44,COLUMN('Non-energy Multiplier'!N$1),0)</f>
        <v>13635650871279.313</v>
      </c>
      <c r="O10" s="133">
        <f>$C10*VLOOKUP($A10,'Non-energy Multiplier'!$A$1:$AQ$44,COLUMN('Non-energy Multiplier'!O$1),0)</f>
        <v>13822951802260.41</v>
      </c>
      <c r="P10" s="133">
        <f>$C10*VLOOKUP($A10,'Non-energy Multiplier'!$A$1:$AQ$44,COLUMN('Non-energy Multiplier'!P$1),0)</f>
        <v>13966412883550.637</v>
      </c>
      <c r="Q10" s="133">
        <f>$C10*VLOOKUP($A10,'Non-energy Multiplier'!$A$1:$AQ$44,COLUMN('Non-energy Multiplier'!Q$1),0)</f>
        <v>14068364098733.482</v>
      </c>
      <c r="R10" s="133">
        <f>$C10*VLOOKUP($A10,'Non-energy Multiplier'!$A$1:$AQ$44,COLUMN('Non-energy Multiplier'!R$1),0)</f>
        <v>14131635914685.205</v>
      </c>
      <c r="S10" s="133">
        <f>$C10*VLOOKUP($A10,'Non-energy Multiplier'!$A$1:$AQ$44,COLUMN('Non-energy Multiplier'!S$1),0)</f>
        <v>14159290216776.998</v>
      </c>
      <c r="T10" s="133">
        <f>$C10*VLOOKUP($A10,'Non-energy Multiplier'!$A$1:$AQ$44,COLUMN('Non-energy Multiplier'!T$1),0)</f>
        <v>14154001933259.152</v>
      </c>
      <c r="U10" s="133">
        <f>$C10*VLOOKUP($A10,'Non-energy Multiplier'!$A$1:$AQ$44,COLUMN('Non-energy Multiplier'!U$1),0)</f>
        <v>14118510142625.963</v>
      </c>
      <c r="V10" s="133">
        <f>$C10*VLOOKUP($A10,'Non-energy Multiplier'!$A$1:$AQ$44,COLUMN('Non-energy Multiplier'!V$1),0)</f>
        <v>14055732096154.387</v>
      </c>
      <c r="W10" s="133">
        <f>$C10*VLOOKUP($A10,'Non-energy Multiplier'!$A$1:$AQ$44,COLUMN('Non-energy Multiplier'!W$1),0)</f>
        <v>13968706148937.342</v>
      </c>
      <c r="X10" s="133">
        <f>$C10*VLOOKUP($A10,'Non-energy Multiplier'!$A$1:$AQ$44,COLUMN('Non-energy Multiplier'!X$1),0)</f>
        <v>13860539368083.854</v>
      </c>
      <c r="Y10" s="133">
        <f>$C10*VLOOKUP($A10,'Non-energy Multiplier'!$A$1:$AQ$44,COLUMN('Non-energy Multiplier'!Y$1),0)</f>
        <v>13734360651330.807</v>
      </c>
      <c r="Z10" s="133">
        <f>$C10*VLOOKUP($A10,'Non-energy Multiplier'!$A$1:$AQ$44,COLUMN('Non-energy Multiplier'!Z$1),0)</f>
        <v>13593279919641.705</v>
      </c>
      <c r="AA10" s="133">
        <f>$C10*VLOOKUP($A10,'Non-energy Multiplier'!$A$1:$AQ$44,COLUMN('Non-energy Multiplier'!AA$1),0)</f>
        <v>13440353702496.355</v>
      </c>
      <c r="AB10" s="133">
        <f>$C10*VLOOKUP($A10,'Non-energy Multiplier'!$A$1:$AQ$44,COLUMN('Non-energy Multiplier'!AB$1),0)</f>
        <v>13278557220813.051</v>
      </c>
      <c r="AC10" s="133">
        <f>$C10*VLOOKUP($A10,'Non-energy Multiplier'!$A$1:$AQ$44,COLUMN('Non-energy Multiplier'!AC$1),0)</f>
        <v>13110762893649.852</v>
      </c>
      <c r="AD10" s="133">
        <f>$C10*VLOOKUP($A10,'Non-energy Multiplier'!$A$1:$AQ$44,COLUMN('Non-energy Multiplier'!AD$1),0)</f>
        <v>12939725052710.664</v>
      </c>
      <c r="AE10" s="133">
        <f>$C10*VLOOKUP($A10,'Non-energy Multiplier'!$A$1:$AQ$44,COLUMN('Non-energy Multiplier'!AE$1),0)</f>
        <v>12768070543156.006</v>
      </c>
      <c r="AF10" s="133">
        <f>$C10*VLOOKUP($A10,'Non-energy Multiplier'!$A$1:$AQ$44,COLUMN('Non-energy Multiplier'!AF$1),0)</f>
        <v>12598294818828.752</v>
      </c>
      <c r="AG10" s="133">
        <f>$C10*VLOOKUP($A10,'Non-energy Multiplier'!$A$1:$AQ$44,COLUMN('Non-energy Multiplier'!AG$1),0)</f>
        <v>12432763102307.156</v>
      </c>
      <c r="AH10" s="133">
        <f>$C10*VLOOKUP($A10,'Non-energy Multiplier'!$A$1:$AQ$44,COLUMN('Non-energy Multiplier'!AH$1),0)</f>
        <v>12273716172147.619</v>
      </c>
      <c r="AI10" s="133">
        <f>$C10*VLOOKUP($A10,'Non-energy Multiplier'!$A$1:$AQ$44,COLUMN('Non-energy Multiplier'!AI$1),0)</f>
        <v>12123280357975.982</v>
      </c>
      <c r="AJ10" s="133">
        <f>$C10*VLOOKUP($A10,'Non-energy Multiplier'!$A$1:$AQ$44,COLUMN('Non-energy Multiplier'!AJ$1),0)</f>
        <v>11983481365480.445</v>
      </c>
      <c r="AK10" s="133">
        <f>$C10*VLOOKUP($A10,'Non-energy Multiplier'!$A$1:$AQ$44,COLUMN('Non-energy Multiplier'!AK$1),0)</f>
        <v>11856261614904.807</v>
      </c>
      <c r="AL10" s="133">
        <f>$C10*VLOOKUP($A10,'Non-energy Multiplier'!$A$1:$AQ$44,COLUMN('Non-energy Multiplier'!AL$1),0)</f>
        <v>11743500855921.389</v>
      </c>
      <c r="AM10" s="133">
        <f>$C10*VLOOKUP($A10,'Non-energy Multiplier'!$A$1:$AQ$44,COLUMN('Non-energy Multiplier'!AM$1),0)</f>
        <v>11647039917072.646</v>
      </c>
      <c r="AN10" s="133">
        <f>$C10*VLOOKUP($A10,'Non-energy Multiplier'!$A$1:$AQ$44,COLUMN('Non-energy Multiplier'!AN$1),0)</f>
        <v>11568707558463.311</v>
      </c>
      <c r="AO10" s="133">
        <f>$C10*VLOOKUP($A10,'Non-energy Multiplier'!$A$1:$AQ$44,COLUMN('Non-energy Multiplier'!AO$1),0)</f>
        <v>11510350522247.18</v>
      </c>
      <c r="AP10" s="133">
        <f>$C10*VLOOKUP($A10,'Non-energy Multiplier'!$A$1:$AQ$44,COLUMN('Non-energy Multiplier'!AP$1),0)</f>
        <v>11473867018023.439</v>
      </c>
      <c r="AQ10" s="133">
        <f>$C10*VLOOKUP($A10,'Non-energy Multiplier'!$A$1:$AQ$44,COLUMN('Non-energy Multiplier'!AQ$1),0)</f>
        <v>11461244042237.135</v>
      </c>
      <c r="AR10" s="133" t="str">
        <f>VLOOKUP($A10,'Sector Match'!$A$1:$B$43,2,0)</f>
        <v>food beverage and tobacco 10T12</v>
      </c>
    </row>
    <row r="11" spans="1:44" x14ac:dyDescent="0.2">
      <c r="A11" s="12" t="s">
        <v>10</v>
      </c>
      <c r="B11" s="133">
        <f>'Non-energy Use 2019'!K124</f>
        <v>0</v>
      </c>
      <c r="C11" s="133">
        <f>'Non-energy Use 2020'!K123</f>
        <v>0</v>
      </c>
      <c r="D11" s="133">
        <f>$C11*VLOOKUP($A11,'Non-energy Multiplier'!$A$1:$AQ$44,COLUMN('Non-energy Multiplier'!D$1),0)</f>
        <v>0</v>
      </c>
      <c r="E11" s="133">
        <f>$C11*VLOOKUP($A11,'Non-energy Multiplier'!$A$1:$AQ$44,COLUMN('Non-energy Multiplier'!E$1),0)</f>
        <v>0</v>
      </c>
      <c r="F11" s="133">
        <f>$C11*VLOOKUP($A11,'Non-energy Multiplier'!$A$1:$AQ$44,COLUMN('Non-energy Multiplier'!F$1),0)</f>
        <v>0</v>
      </c>
      <c r="G11" s="133">
        <f>$C11*VLOOKUP($A11,'Non-energy Multiplier'!$A$1:$AQ$44,COLUMN('Non-energy Multiplier'!G$1),0)</f>
        <v>0</v>
      </c>
      <c r="H11" s="133">
        <f>$C11*VLOOKUP($A11,'Non-energy Multiplier'!$A$1:$AQ$44,COLUMN('Non-energy Multiplier'!H$1),0)</f>
        <v>0</v>
      </c>
      <c r="I11" s="133">
        <f>$C11*VLOOKUP($A11,'Non-energy Multiplier'!$A$1:$AQ$44,COLUMN('Non-energy Multiplier'!I$1),0)</f>
        <v>0</v>
      </c>
      <c r="J11" s="133">
        <f>$C11*VLOOKUP($A11,'Non-energy Multiplier'!$A$1:$AQ$44,COLUMN('Non-energy Multiplier'!J$1),0)</f>
        <v>0</v>
      </c>
      <c r="K11" s="133">
        <f>$C11*VLOOKUP($A11,'Non-energy Multiplier'!$A$1:$AQ$44,COLUMN('Non-energy Multiplier'!K$1),0)</f>
        <v>0</v>
      </c>
      <c r="L11" s="133">
        <f>$C11*VLOOKUP($A11,'Non-energy Multiplier'!$A$1:$AQ$44,COLUMN('Non-energy Multiplier'!L$1),0)</f>
        <v>0</v>
      </c>
      <c r="M11" s="133">
        <f>$C11*VLOOKUP($A11,'Non-energy Multiplier'!$A$1:$AQ$44,COLUMN('Non-energy Multiplier'!M$1),0)</f>
        <v>0</v>
      </c>
      <c r="N11" s="133">
        <f>$C11*VLOOKUP($A11,'Non-energy Multiplier'!$A$1:$AQ$44,COLUMN('Non-energy Multiplier'!N$1),0)</f>
        <v>0</v>
      </c>
      <c r="O11" s="133">
        <f>$C11*VLOOKUP($A11,'Non-energy Multiplier'!$A$1:$AQ$44,COLUMN('Non-energy Multiplier'!O$1),0)</f>
        <v>0</v>
      </c>
      <c r="P11" s="133">
        <f>$C11*VLOOKUP($A11,'Non-energy Multiplier'!$A$1:$AQ$44,COLUMN('Non-energy Multiplier'!P$1),0)</f>
        <v>0</v>
      </c>
      <c r="Q11" s="133">
        <f>$C11*VLOOKUP($A11,'Non-energy Multiplier'!$A$1:$AQ$44,COLUMN('Non-energy Multiplier'!Q$1),0)</f>
        <v>0</v>
      </c>
      <c r="R11" s="133">
        <f>$C11*VLOOKUP($A11,'Non-energy Multiplier'!$A$1:$AQ$44,COLUMN('Non-energy Multiplier'!R$1),0)</f>
        <v>0</v>
      </c>
      <c r="S11" s="133">
        <f>$C11*VLOOKUP($A11,'Non-energy Multiplier'!$A$1:$AQ$44,COLUMN('Non-energy Multiplier'!S$1),0)</f>
        <v>0</v>
      </c>
      <c r="T11" s="133">
        <f>$C11*VLOOKUP($A11,'Non-energy Multiplier'!$A$1:$AQ$44,COLUMN('Non-energy Multiplier'!T$1),0)</f>
        <v>0</v>
      </c>
      <c r="U11" s="133">
        <f>$C11*VLOOKUP($A11,'Non-energy Multiplier'!$A$1:$AQ$44,COLUMN('Non-energy Multiplier'!U$1),0)</f>
        <v>0</v>
      </c>
      <c r="V11" s="133">
        <f>$C11*VLOOKUP($A11,'Non-energy Multiplier'!$A$1:$AQ$44,COLUMN('Non-energy Multiplier'!V$1),0)</f>
        <v>0</v>
      </c>
      <c r="W11" s="133">
        <f>$C11*VLOOKUP($A11,'Non-energy Multiplier'!$A$1:$AQ$44,COLUMN('Non-energy Multiplier'!W$1),0)</f>
        <v>0</v>
      </c>
      <c r="X11" s="133">
        <f>$C11*VLOOKUP($A11,'Non-energy Multiplier'!$A$1:$AQ$44,COLUMN('Non-energy Multiplier'!X$1),0)</f>
        <v>0</v>
      </c>
      <c r="Y11" s="133">
        <f>$C11*VLOOKUP($A11,'Non-energy Multiplier'!$A$1:$AQ$44,COLUMN('Non-energy Multiplier'!Y$1),0)</f>
        <v>0</v>
      </c>
      <c r="Z11" s="133">
        <f>$C11*VLOOKUP($A11,'Non-energy Multiplier'!$A$1:$AQ$44,COLUMN('Non-energy Multiplier'!Z$1),0)</f>
        <v>0</v>
      </c>
      <c r="AA11" s="133">
        <f>$C11*VLOOKUP($A11,'Non-energy Multiplier'!$A$1:$AQ$44,COLUMN('Non-energy Multiplier'!AA$1),0)</f>
        <v>0</v>
      </c>
      <c r="AB11" s="133">
        <f>$C11*VLOOKUP($A11,'Non-energy Multiplier'!$A$1:$AQ$44,COLUMN('Non-energy Multiplier'!AB$1),0)</f>
        <v>0</v>
      </c>
      <c r="AC11" s="133">
        <f>$C11*VLOOKUP($A11,'Non-energy Multiplier'!$A$1:$AQ$44,COLUMN('Non-energy Multiplier'!AC$1),0)</f>
        <v>0</v>
      </c>
      <c r="AD11" s="133">
        <f>$C11*VLOOKUP($A11,'Non-energy Multiplier'!$A$1:$AQ$44,COLUMN('Non-energy Multiplier'!AD$1),0)</f>
        <v>0</v>
      </c>
      <c r="AE11" s="133">
        <f>$C11*VLOOKUP($A11,'Non-energy Multiplier'!$A$1:$AQ$44,COLUMN('Non-energy Multiplier'!AE$1),0)</f>
        <v>0</v>
      </c>
      <c r="AF11" s="133">
        <f>$C11*VLOOKUP($A11,'Non-energy Multiplier'!$A$1:$AQ$44,COLUMN('Non-energy Multiplier'!AF$1),0)</f>
        <v>0</v>
      </c>
      <c r="AG11" s="133">
        <f>$C11*VLOOKUP($A11,'Non-energy Multiplier'!$A$1:$AQ$44,COLUMN('Non-energy Multiplier'!AG$1),0)</f>
        <v>0</v>
      </c>
      <c r="AH11" s="133">
        <f>$C11*VLOOKUP($A11,'Non-energy Multiplier'!$A$1:$AQ$44,COLUMN('Non-energy Multiplier'!AH$1),0)</f>
        <v>0</v>
      </c>
      <c r="AI11" s="133">
        <f>$C11*VLOOKUP($A11,'Non-energy Multiplier'!$A$1:$AQ$44,COLUMN('Non-energy Multiplier'!AI$1),0)</f>
        <v>0</v>
      </c>
      <c r="AJ11" s="133">
        <f>$C11*VLOOKUP($A11,'Non-energy Multiplier'!$A$1:$AQ$44,COLUMN('Non-energy Multiplier'!AJ$1),0)</f>
        <v>0</v>
      </c>
      <c r="AK11" s="133">
        <f>$C11*VLOOKUP($A11,'Non-energy Multiplier'!$A$1:$AQ$44,COLUMN('Non-energy Multiplier'!AK$1),0)</f>
        <v>0</v>
      </c>
      <c r="AL11" s="133">
        <f>$C11*VLOOKUP($A11,'Non-energy Multiplier'!$A$1:$AQ$44,COLUMN('Non-energy Multiplier'!AL$1),0)</f>
        <v>0</v>
      </c>
      <c r="AM11" s="133">
        <f>$C11*VLOOKUP($A11,'Non-energy Multiplier'!$A$1:$AQ$44,COLUMN('Non-energy Multiplier'!AM$1),0)</f>
        <v>0</v>
      </c>
      <c r="AN11" s="133">
        <f>$C11*VLOOKUP($A11,'Non-energy Multiplier'!$A$1:$AQ$44,COLUMN('Non-energy Multiplier'!AN$1),0)</f>
        <v>0</v>
      </c>
      <c r="AO11" s="133">
        <f>$C11*VLOOKUP($A11,'Non-energy Multiplier'!$A$1:$AQ$44,COLUMN('Non-energy Multiplier'!AO$1),0)</f>
        <v>0</v>
      </c>
      <c r="AP11" s="133">
        <f>$C11*VLOOKUP($A11,'Non-energy Multiplier'!$A$1:$AQ$44,COLUMN('Non-energy Multiplier'!AP$1),0)</f>
        <v>0</v>
      </c>
      <c r="AQ11" s="133">
        <f>$C11*VLOOKUP($A11,'Non-energy Multiplier'!$A$1:$AQ$44,COLUMN('Non-energy Multiplier'!AQ$1),0)</f>
        <v>0</v>
      </c>
      <c r="AR11" s="133" t="str">
        <f>VLOOKUP($A11,'Sector Match'!$A$1:$B$43,2,0)</f>
        <v>food beverage and tobacco 10T12</v>
      </c>
    </row>
    <row r="12" spans="1:44" x14ac:dyDescent="0.2">
      <c r="A12" s="12" t="s">
        <v>11</v>
      </c>
      <c r="B12" s="133">
        <f>'Non-energy Use 2019'!K125</f>
        <v>0</v>
      </c>
      <c r="C12" s="133">
        <f>'Non-energy Use 2020'!K124</f>
        <v>0</v>
      </c>
      <c r="D12" s="133">
        <f>$C12*VLOOKUP($A12,'Non-energy Multiplier'!$A$1:$AQ$44,COLUMN('Non-energy Multiplier'!D$1),0)</f>
        <v>0</v>
      </c>
      <c r="E12" s="133">
        <f>$C12*VLOOKUP($A12,'Non-energy Multiplier'!$A$1:$AQ$44,COLUMN('Non-energy Multiplier'!E$1),0)</f>
        <v>0</v>
      </c>
      <c r="F12" s="133">
        <f>$C12*VLOOKUP($A12,'Non-energy Multiplier'!$A$1:$AQ$44,COLUMN('Non-energy Multiplier'!F$1),0)</f>
        <v>0</v>
      </c>
      <c r="G12" s="133">
        <f>$C12*VLOOKUP($A12,'Non-energy Multiplier'!$A$1:$AQ$44,COLUMN('Non-energy Multiplier'!G$1),0)</f>
        <v>0</v>
      </c>
      <c r="H12" s="133">
        <f>$C12*VLOOKUP($A12,'Non-energy Multiplier'!$A$1:$AQ$44,COLUMN('Non-energy Multiplier'!H$1),0)</f>
        <v>0</v>
      </c>
      <c r="I12" s="133">
        <f>$C12*VLOOKUP($A12,'Non-energy Multiplier'!$A$1:$AQ$44,COLUMN('Non-energy Multiplier'!I$1),0)</f>
        <v>0</v>
      </c>
      <c r="J12" s="133">
        <f>$C12*VLOOKUP($A12,'Non-energy Multiplier'!$A$1:$AQ$44,COLUMN('Non-energy Multiplier'!J$1),0)</f>
        <v>0</v>
      </c>
      <c r="K12" s="133">
        <f>$C12*VLOOKUP($A12,'Non-energy Multiplier'!$A$1:$AQ$44,COLUMN('Non-energy Multiplier'!K$1),0)</f>
        <v>0</v>
      </c>
      <c r="L12" s="133">
        <f>$C12*VLOOKUP($A12,'Non-energy Multiplier'!$A$1:$AQ$44,COLUMN('Non-energy Multiplier'!L$1),0)</f>
        <v>0</v>
      </c>
      <c r="M12" s="133">
        <f>$C12*VLOOKUP($A12,'Non-energy Multiplier'!$A$1:$AQ$44,COLUMN('Non-energy Multiplier'!M$1),0)</f>
        <v>0</v>
      </c>
      <c r="N12" s="133">
        <f>$C12*VLOOKUP($A12,'Non-energy Multiplier'!$A$1:$AQ$44,COLUMN('Non-energy Multiplier'!N$1),0)</f>
        <v>0</v>
      </c>
      <c r="O12" s="133">
        <f>$C12*VLOOKUP($A12,'Non-energy Multiplier'!$A$1:$AQ$44,COLUMN('Non-energy Multiplier'!O$1),0)</f>
        <v>0</v>
      </c>
      <c r="P12" s="133">
        <f>$C12*VLOOKUP($A12,'Non-energy Multiplier'!$A$1:$AQ$44,COLUMN('Non-energy Multiplier'!P$1),0)</f>
        <v>0</v>
      </c>
      <c r="Q12" s="133">
        <f>$C12*VLOOKUP($A12,'Non-energy Multiplier'!$A$1:$AQ$44,COLUMN('Non-energy Multiplier'!Q$1),0)</f>
        <v>0</v>
      </c>
      <c r="R12" s="133">
        <f>$C12*VLOOKUP($A12,'Non-energy Multiplier'!$A$1:$AQ$44,COLUMN('Non-energy Multiplier'!R$1),0)</f>
        <v>0</v>
      </c>
      <c r="S12" s="133">
        <f>$C12*VLOOKUP($A12,'Non-energy Multiplier'!$A$1:$AQ$44,COLUMN('Non-energy Multiplier'!S$1),0)</f>
        <v>0</v>
      </c>
      <c r="T12" s="133">
        <f>$C12*VLOOKUP($A12,'Non-energy Multiplier'!$A$1:$AQ$44,COLUMN('Non-energy Multiplier'!T$1),0)</f>
        <v>0</v>
      </c>
      <c r="U12" s="133">
        <f>$C12*VLOOKUP($A12,'Non-energy Multiplier'!$A$1:$AQ$44,COLUMN('Non-energy Multiplier'!U$1),0)</f>
        <v>0</v>
      </c>
      <c r="V12" s="133">
        <f>$C12*VLOOKUP($A12,'Non-energy Multiplier'!$A$1:$AQ$44,COLUMN('Non-energy Multiplier'!V$1),0)</f>
        <v>0</v>
      </c>
      <c r="W12" s="133">
        <f>$C12*VLOOKUP($A12,'Non-energy Multiplier'!$A$1:$AQ$44,COLUMN('Non-energy Multiplier'!W$1),0)</f>
        <v>0</v>
      </c>
      <c r="X12" s="133">
        <f>$C12*VLOOKUP($A12,'Non-energy Multiplier'!$A$1:$AQ$44,COLUMN('Non-energy Multiplier'!X$1),0)</f>
        <v>0</v>
      </c>
      <c r="Y12" s="133">
        <f>$C12*VLOOKUP($A12,'Non-energy Multiplier'!$A$1:$AQ$44,COLUMN('Non-energy Multiplier'!Y$1),0)</f>
        <v>0</v>
      </c>
      <c r="Z12" s="133">
        <f>$C12*VLOOKUP($A12,'Non-energy Multiplier'!$A$1:$AQ$44,COLUMN('Non-energy Multiplier'!Z$1),0)</f>
        <v>0</v>
      </c>
      <c r="AA12" s="133">
        <f>$C12*VLOOKUP($A12,'Non-energy Multiplier'!$A$1:$AQ$44,COLUMN('Non-energy Multiplier'!AA$1),0)</f>
        <v>0</v>
      </c>
      <c r="AB12" s="133">
        <f>$C12*VLOOKUP($A12,'Non-energy Multiplier'!$A$1:$AQ$44,COLUMN('Non-energy Multiplier'!AB$1),0)</f>
        <v>0</v>
      </c>
      <c r="AC12" s="133">
        <f>$C12*VLOOKUP($A12,'Non-energy Multiplier'!$A$1:$AQ$44,COLUMN('Non-energy Multiplier'!AC$1),0)</f>
        <v>0</v>
      </c>
      <c r="AD12" s="133">
        <f>$C12*VLOOKUP($A12,'Non-energy Multiplier'!$A$1:$AQ$44,COLUMN('Non-energy Multiplier'!AD$1),0)</f>
        <v>0</v>
      </c>
      <c r="AE12" s="133">
        <f>$C12*VLOOKUP($A12,'Non-energy Multiplier'!$A$1:$AQ$44,COLUMN('Non-energy Multiplier'!AE$1),0)</f>
        <v>0</v>
      </c>
      <c r="AF12" s="133">
        <f>$C12*VLOOKUP($A12,'Non-energy Multiplier'!$A$1:$AQ$44,COLUMN('Non-energy Multiplier'!AF$1),0)</f>
        <v>0</v>
      </c>
      <c r="AG12" s="133">
        <f>$C12*VLOOKUP($A12,'Non-energy Multiplier'!$A$1:$AQ$44,COLUMN('Non-energy Multiplier'!AG$1),0)</f>
        <v>0</v>
      </c>
      <c r="AH12" s="133">
        <f>$C12*VLOOKUP($A12,'Non-energy Multiplier'!$A$1:$AQ$44,COLUMN('Non-energy Multiplier'!AH$1),0)</f>
        <v>0</v>
      </c>
      <c r="AI12" s="133">
        <f>$C12*VLOOKUP($A12,'Non-energy Multiplier'!$A$1:$AQ$44,COLUMN('Non-energy Multiplier'!AI$1),0)</f>
        <v>0</v>
      </c>
      <c r="AJ12" s="133">
        <f>$C12*VLOOKUP($A12,'Non-energy Multiplier'!$A$1:$AQ$44,COLUMN('Non-energy Multiplier'!AJ$1),0)</f>
        <v>0</v>
      </c>
      <c r="AK12" s="133">
        <f>$C12*VLOOKUP($A12,'Non-energy Multiplier'!$A$1:$AQ$44,COLUMN('Non-energy Multiplier'!AK$1),0)</f>
        <v>0</v>
      </c>
      <c r="AL12" s="133">
        <f>$C12*VLOOKUP($A12,'Non-energy Multiplier'!$A$1:$AQ$44,COLUMN('Non-energy Multiplier'!AL$1),0)</f>
        <v>0</v>
      </c>
      <c r="AM12" s="133">
        <f>$C12*VLOOKUP($A12,'Non-energy Multiplier'!$A$1:$AQ$44,COLUMN('Non-energy Multiplier'!AM$1),0)</f>
        <v>0</v>
      </c>
      <c r="AN12" s="133">
        <f>$C12*VLOOKUP($A12,'Non-energy Multiplier'!$A$1:$AQ$44,COLUMN('Non-energy Multiplier'!AN$1),0)</f>
        <v>0</v>
      </c>
      <c r="AO12" s="133">
        <f>$C12*VLOOKUP($A12,'Non-energy Multiplier'!$A$1:$AQ$44,COLUMN('Non-energy Multiplier'!AO$1),0)</f>
        <v>0</v>
      </c>
      <c r="AP12" s="133">
        <f>$C12*VLOOKUP($A12,'Non-energy Multiplier'!$A$1:$AQ$44,COLUMN('Non-energy Multiplier'!AP$1),0)</f>
        <v>0</v>
      </c>
      <c r="AQ12" s="133">
        <f>$C12*VLOOKUP($A12,'Non-energy Multiplier'!$A$1:$AQ$44,COLUMN('Non-energy Multiplier'!AQ$1),0)</f>
        <v>0</v>
      </c>
      <c r="AR12" s="133" t="str">
        <f>VLOOKUP($A12,'Sector Match'!$A$1:$B$43,2,0)</f>
        <v>food beverage and tobacco 10T12</v>
      </c>
    </row>
    <row r="13" spans="1:44" x14ac:dyDescent="0.2">
      <c r="A13" s="12" t="s">
        <v>12</v>
      </c>
      <c r="B13" s="133">
        <f>'Non-energy Use 2019'!K126</f>
        <v>0</v>
      </c>
      <c r="C13" s="133">
        <f>'Non-energy Use 2020'!K125</f>
        <v>0</v>
      </c>
      <c r="D13" s="133">
        <f>$C13*VLOOKUP($A13,'Non-energy Multiplier'!$A$1:$AQ$44,COLUMN('Non-energy Multiplier'!D$1),0)</f>
        <v>0</v>
      </c>
      <c r="E13" s="133">
        <f>$C13*VLOOKUP($A13,'Non-energy Multiplier'!$A$1:$AQ$44,COLUMN('Non-energy Multiplier'!E$1),0)</f>
        <v>0</v>
      </c>
      <c r="F13" s="133">
        <f>$C13*VLOOKUP($A13,'Non-energy Multiplier'!$A$1:$AQ$44,COLUMN('Non-energy Multiplier'!F$1),0)</f>
        <v>0</v>
      </c>
      <c r="G13" s="133">
        <f>$C13*VLOOKUP($A13,'Non-energy Multiplier'!$A$1:$AQ$44,COLUMN('Non-energy Multiplier'!G$1),0)</f>
        <v>0</v>
      </c>
      <c r="H13" s="133">
        <f>$C13*VLOOKUP($A13,'Non-energy Multiplier'!$A$1:$AQ$44,COLUMN('Non-energy Multiplier'!H$1),0)</f>
        <v>0</v>
      </c>
      <c r="I13" s="133">
        <f>$C13*VLOOKUP($A13,'Non-energy Multiplier'!$A$1:$AQ$44,COLUMN('Non-energy Multiplier'!I$1),0)</f>
        <v>0</v>
      </c>
      <c r="J13" s="133">
        <f>$C13*VLOOKUP($A13,'Non-energy Multiplier'!$A$1:$AQ$44,COLUMN('Non-energy Multiplier'!J$1),0)</f>
        <v>0</v>
      </c>
      <c r="K13" s="133">
        <f>$C13*VLOOKUP($A13,'Non-energy Multiplier'!$A$1:$AQ$44,COLUMN('Non-energy Multiplier'!K$1),0)</f>
        <v>0</v>
      </c>
      <c r="L13" s="133">
        <f>$C13*VLOOKUP($A13,'Non-energy Multiplier'!$A$1:$AQ$44,COLUMN('Non-energy Multiplier'!L$1),0)</f>
        <v>0</v>
      </c>
      <c r="M13" s="133">
        <f>$C13*VLOOKUP($A13,'Non-energy Multiplier'!$A$1:$AQ$44,COLUMN('Non-energy Multiplier'!M$1),0)</f>
        <v>0</v>
      </c>
      <c r="N13" s="133">
        <f>$C13*VLOOKUP($A13,'Non-energy Multiplier'!$A$1:$AQ$44,COLUMN('Non-energy Multiplier'!N$1),0)</f>
        <v>0</v>
      </c>
      <c r="O13" s="133">
        <f>$C13*VLOOKUP($A13,'Non-energy Multiplier'!$A$1:$AQ$44,COLUMN('Non-energy Multiplier'!O$1),0)</f>
        <v>0</v>
      </c>
      <c r="P13" s="133">
        <f>$C13*VLOOKUP($A13,'Non-energy Multiplier'!$A$1:$AQ$44,COLUMN('Non-energy Multiplier'!P$1),0)</f>
        <v>0</v>
      </c>
      <c r="Q13" s="133">
        <f>$C13*VLOOKUP($A13,'Non-energy Multiplier'!$A$1:$AQ$44,COLUMN('Non-energy Multiplier'!Q$1),0)</f>
        <v>0</v>
      </c>
      <c r="R13" s="133">
        <f>$C13*VLOOKUP($A13,'Non-energy Multiplier'!$A$1:$AQ$44,COLUMN('Non-energy Multiplier'!R$1),0)</f>
        <v>0</v>
      </c>
      <c r="S13" s="133">
        <f>$C13*VLOOKUP($A13,'Non-energy Multiplier'!$A$1:$AQ$44,COLUMN('Non-energy Multiplier'!S$1),0)</f>
        <v>0</v>
      </c>
      <c r="T13" s="133">
        <f>$C13*VLOOKUP($A13,'Non-energy Multiplier'!$A$1:$AQ$44,COLUMN('Non-energy Multiplier'!T$1),0)</f>
        <v>0</v>
      </c>
      <c r="U13" s="133">
        <f>$C13*VLOOKUP($A13,'Non-energy Multiplier'!$A$1:$AQ$44,COLUMN('Non-energy Multiplier'!U$1),0)</f>
        <v>0</v>
      </c>
      <c r="V13" s="133">
        <f>$C13*VLOOKUP($A13,'Non-energy Multiplier'!$A$1:$AQ$44,COLUMN('Non-energy Multiplier'!V$1),0)</f>
        <v>0</v>
      </c>
      <c r="W13" s="133">
        <f>$C13*VLOOKUP($A13,'Non-energy Multiplier'!$A$1:$AQ$44,COLUMN('Non-energy Multiplier'!W$1),0)</f>
        <v>0</v>
      </c>
      <c r="X13" s="133">
        <f>$C13*VLOOKUP($A13,'Non-energy Multiplier'!$A$1:$AQ$44,COLUMN('Non-energy Multiplier'!X$1),0)</f>
        <v>0</v>
      </c>
      <c r="Y13" s="133">
        <f>$C13*VLOOKUP($A13,'Non-energy Multiplier'!$A$1:$AQ$44,COLUMN('Non-energy Multiplier'!Y$1),0)</f>
        <v>0</v>
      </c>
      <c r="Z13" s="133">
        <f>$C13*VLOOKUP($A13,'Non-energy Multiplier'!$A$1:$AQ$44,COLUMN('Non-energy Multiplier'!Z$1),0)</f>
        <v>0</v>
      </c>
      <c r="AA13" s="133">
        <f>$C13*VLOOKUP($A13,'Non-energy Multiplier'!$A$1:$AQ$44,COLUMN('Non-energy Multiplier'!AA$1),0)</f>
        <v>0</v>
      </c>
      <c r="AB13" s="133">
        <f>$C13*VLOOKUP($A13,'Non-energy Multiplier'!$A$1:$AQ$44,COLUMN('Non-energy Multiplier'!AB$1),0)</f>
        <v>0</v>
      </c>
      <c r="AC13" s="133">
        <f>$C13*VLOOKUP($A13,'Non-energy Multiplier'!$A$1:$AQ$44,COLUMN('Non-energy Multiplier'!AC$1),0)</f>
        <v>0</v>
      </c>
      <c r="AD13" s="133">
        <f>$C13*VLOOKUP($A13,'Non-energy Multiplier'!$A$1:$AQ$44,COLUMN('Non-energy Multiplier'!AD$1),0)</f>
        <v>0</v>
      </c>
      <c r="AE13" s="133">
        <f>$C13*VLOOKUP($A13,'Non-energy Multiplier'!$A$1:$AQ$44,COLUMN('Non-energy Multiplier'!AE$1),0)</f>
        <v>0</v>
      </c>
      <c r="AF13" s="133">
        <f>$C13*VLOOKUP($A13,'Non-energy Multiplier'!$A$1:$AQ$44,COLUMN('Non-energy Multiplier'!AF$1),0)</f>
        <v>0</v>
      </c>
      <c r="AG13" s="133">
        <f>$C13*VLOOKUP($A13,'Non-energy Multiplier'!$A$1:$AQ$44,COLUMN('Non-energy Multiplier'!AG$1),0)</f>
        <v>0</v>
      </c>
      <c r="AH13" s="133">
        <f>$C13*VLOOKUP($A13,'Non-energy Multiplier'!$A$1:$AQ$44,COLUMN('Non-energy Multiplier'!AH$1),0)</f>
        <v>0</v>
      </c>
      <c r="AI13" s="133">
        <f>$C13*VLOOKUP($A13,'Non-energy Multiplier'!$A$1:$AQ$44,COLUMN('Non-energy Multiplier'!AI$1),0)</f>
        <v>0</v>
      </c>
      <c r="AJ13" s="133">
        <f>$C13*VLOOKUP($A13,'Non-energy Multiplier'!$A$1:$AQ$44,COLUMN('Non-energy Multiplier'!AJ$1),0)</f>
        <v>0</v>
      </c>
      <c r="AK13" s="133">
        <f>$C13*VLOOKUP($A13,'Non-energy Multiplier'!$A$1:$AQ$44,COLUMN('Non-energy Multiplier'!AK$1),0)</f>
        <v>0</v>
      </c>
      <c r="AL13" s="133">
        <f>$C13*VLOOKUP($A13,'Non-energy Multiplier'!$A$1:$AQ$44,COLUMN('Non-energy Multiplier'!AL$1),0)</f>
        <v>0</v>
      </c>
      <c r="AM13" s="133">
        <f>$C13*VLOOKUP($A13,'Non-energy Multiplier'!$A$1:$AQ$44,COLUMN('Non-energy Multiplier'!AM$1),0)</f>
        <v>0</v>
      </c>
      <c r="AN13" s="133">
        <f>$C13*VLOOKUP($A13,'Non-energy Multiplier'!$A$1:$AQ$44,COLUMN('Non-energy Multiplier'!AN$1),0)</f>
        <v>0</v>
      </c>
      <c r="AO13" s="133">
        <f>$C13*VLOOKUP($A13,'Non-energy Multiplier'!$A$1:$AQ$44,COLUMN('Non-energy Multiplier'!AO$1),0)</f>
        <v>0</v>
      </c>
      <c r="AP13" s="133">
        <f>$C13*VLOOKUP($A13,'Non-energy Multiplier'!$A$1:$AQ$44,COLUMN('Non-energy Multiplier'!AP$1),0)</f>
        <v>0</v>
      </c>
      <c r="AQ13" s="133">
        <f>$C13*VLOOKUP($A13,'Non-energy Multiplier'!$A$1:$AQ$44,COLUMN('Non-energy Multiplier'!AQ$1),0)</f>
        <v>0</v>
      </c>
      <c r="AR13" s="133" t="str">
        <f>VLOOKUP($A13,'Sector Match'!$A$1:$B$43,2,0)</f>
        <v>food beverage and tobacco 10T12</v>
      </c>
    </row>
    <row r="14" spans="1:44" x14ac:dyDescent="0.2">
      <c r="A14" s="12" t="s">
        <v>13</v>
      </c>
      <c r="B14" s="133">
        <f>'Non-energy Use 2019'!K127</f>
        <v>0</v>
      </c>
      <c r="C14" s="133">
        <f>'Non-energy Use 2020'!K126</f>
        <v>0</v>
      </c>
      <c r="D14" s="133">
        <f>$C14*VLOOKUP($A14,'Non-energy Multiplier'!$A$1:$AQ$44,COLUMN('Non-energy Multiplier'!D$1),0)</f>
        <v>0</v>
      </c>
      <c r="E14" s="133">
        <f>$C14*VLOOKUP($A14,'Non-energy Multiplier'!$A$1:$AQ$44,COLUMN('Non-energy Multiplier'!E$1),0)</f>
        <v>0</v>
      </c>
      <c r="F14" s="133">
        <f>$C14*VLOOKUP($A14,'Non-energy Multiplier'!$A$1:$AQ$44,COLUMN('Non-energy Multiplier'!F$1),0)</f>
        <v>0</v>
      </c>
      <c r="G14" s="133">
        <f>$C14*VLOOKUP($A14,'Non-energy Multiplier'!$A$1:$AQ$44,COLUMN('Non-energy Multiplier'!G$1),0)</f>
        <v>0</v>
      </c>
      <c r="H14" s="133">
        <f>$C14*VLOOKUP($A14,'Non-energy Multiplier'!$A$1:$AQ$44,COLUMN('Non-energy Multiplier'!H$1),0)</f>
        <v>0</v>
      </c>
      <c r="I14" s="133">
        <f>$C14*VLOOKUP($A14,'Non-energy Multiplier'!$A$1:$AQ$44,COLUMN('Non-energy Multiplier'!I$1),0)</f>
        <v>0</v>
      </c>
      <c r="J14" s="133">
        <f>$C14*VLOOKUP($A14,'Non-energy Multiplier'!$A$1:$AQ$44,COLUMN('Non-energy Multiplier'!J$1),0)</f>
        <v>0</v>
      </c>
      <c r="K14" s="133">
        <f>$C14*VLOOKUP($A14,'Non-energy Multiplier'!$A$1:$AQ$44,COLUMN('Non-energy Multiplier'!K$1),0)</f>
        <v>0</v>
      </c>
      <c r="L14" s="133">
        <f>$C14*VLOOKUP($A14,'Non-energy Multiplier'!$A$1:$AQ$44,COLUMN('Non-energy Multiplier'!L$1),0)</f>
        <v>0</v>
      </c>
      <c r="M14" s="133">
        <f>$C14*VLOOKUP($A14,'Non-energy Multiplier'!$A$1:$AQ$44,COLUMN('Non-energy Multiplier'!M$1),0)</f>
        <v>0</v>
      </c>
      <c r="N14" s="133">
        <f>$C14*VLOOKUP($A14,'Non-energy Multiplier'!$A$1:$AQ$44,COLUMN('Non-energy Multiplier'!N$1),0)</f>
        <v>0</v>
      </c>
      <c r="O14" s="133">
        <f>$C14*VLOOKUP($A14,'Non-energy Multiplier'!$A$1:$AQ$44,COLUMN('Non-energy Multiplier'!O$1),0)</f>
        <v>0</v>
      </c>
      <c r="P14" s="133">
        <f>$C14*VLOOKUP($A14,'Non-energy Multiplier'!$A$1:$AQ$44,COLUMN('Non-energy Multiplier'!P$1),0)</f>
        <v>0</v>
      </c>
      <c r="Q14" s="133">
        <f>$C14*VLOOKUP($A14,'Non-energy Multiplier'!$A$1:$AQ$44,COLUMN('Non-energy Multiplier'!Q$1),0)</f>
        <v>0</v>
      </c>
      <c r="R14" s="133">
        <f>$C14*VLOOKUP($A14,'Non-energy Multiplier'!$A$1:$AQ$44,COLUMN('Non-energy Multiplier'!R$1),0)</f>
        <v>0</v>
      </c>
      <c r="S14" s="133">
        <f>$C14*VLOOKUP($A14,'Non-energy Multiplier'!$A$1:$AQ$44,COLUMN('Non-energy Multiplier'!S$1),0)</f>
        <v>0</v>
      </c>
      <c r="T14" s="133">
        <f>$C14*VLOOKUP($A14,'Non-energy Multiplier'!$A$1:$AQ$44,COLUMN('Non-energy Multiplier'!T$1),0)</f>
        <v>0</v>
      </c>
      <c r="U14" s="133">
        <f>$C14*VLOOKUP($A14,'Non-energy Multiplier'!$A$1:$AQ$44,COLUMN('Non-energy Multiplier'!U$1),0)</f>
        <v>0</v>
      </c>
      <c r="V14" s="133">
        <f>$C14*VLOOKUP($A14,'Non-energy Multiplier'!$A$1:$AQ$44,COLUMN('Non-energy Multiplier'!V$1),0)</f>
        <v>0</v>
      </c>
      <c r="W14" s="133">
        <f>$C14*VLOOKUP($A14,'Non-energy Multiplier'!$A$1:$AQ$44,COLUMN('Non-energy Multiplier'!W$1),0)</f>
        <v>0</v>
      </c>
      <c r="X14" s="133">
        <f>$C14*VLOOKUP($A14,'Non-energy Multiplier'!$A$1:$AQ$44,COLUMN('Non-energy Multiplier'!X$1),0)</f>
        <v>0</v>
      </c>
      <c r="Y14" s="133">
        <f>$C14*VLOOKUP($A14,'Non-energy Multiplier'!$A$1:$AQ$44,COLUMN('Non-energy Multiplier'!Y$1),0)</f>
        <v>0</v>
      </c>
      <c r="Z14" s="133">
        <f>$C14*VLOOKUP($A14,'Non-energy Multiplier'!$A$1:$AQ$44,COLUMN('Non-energy Multiplier'!Z$1),0)</f>
        <v>0</v>
      </c>
      <c r="AA14" s="133">
        <f>$C14*VLOOKUP($A14,'Non-energy Multiplier'!$A$1:$AQ$44,COLUMN('Non-energy Multiplier'!AA$1),0)</f>
        <v>0</v>
      </c>
      <c r="AB14" s="133">
        <f>$C14*VLOOKUP($A14,'Non-energy Multiplier'!$A$1:$AQ$44,COLUMN('Non-energy Multiplier'!AB$1),0)</f>
        <v>0</v>
      </c>
      <c r="AC14" s="133">
        <f>$C14*VLOOKUP($A14,'Non-energy Multiplier'!$A$1:$AQ$44,COLUMN('Non-energy Multiplier'!AC$1),0)</f>
        <v>0</v>
      </c>
      <c r="AD14" s="133">
        <f>$C14*VLOOKUP($A14,'Non-energy Multiplier'!$A$1:$AQ$44,COLUMN('Non-energy Multiplier'!AD$1),0)</f>
        <v>0</v>
      </c>
      <c r="AE14" s="133">
        <f>$C14*VLOOKUP($A14,'Non-energy Multiplier'!$A$1:$AQ$44,COLUMN('Non-energy Multiplier'!AE$1),0)</f>
        <v>0</v>
      </c>
      <c r="AF14" s="133">
        <f>$C14*VLOOKUP($A14,'Non-energy Multiplier'!$A$1:$AQ$44,COLUMN('Non-energy Multiplier'!AF$1),0)</f>
        <v>0</v>
      </c>
      <c r="AG14" s="133">
        <f>$C14*VLOOKUP($A14,'Non-energy Multiplier'!$A$1:$AQ$44,COLUMN('Non-energy Multiplier'!AG$1),0)</f>
        <v>0</v>
      </c>
      <c r="AH14" s="133">
        <f>$C14*VLOOKUP($A14,'Non-energy Multiplier'!$A$1:$AQ$44,COLUMN('Non-energy Multiplier'!AH$1),0)</f>
        <v>0</v>
      </c>
      <c r="AI14" s="133">
        <f>$C14*VLOOKUP($A14,'Non-energy Multiplier'!$A$1:$AQ$44,COLUMN('Non-energy Multiplier'!AI$1),0)</f>
        <v>0</v>
      </c>
      <c r="AJ14" s="133">
        <f>$C14*VLOOKUP($A14,'Non-energy Multiplier'!$A$1:$AQ$44,COLUMN('Non-energy Multiplier'!AJ$1),0)</f>
        <v>0</v>
      </c>
      <c r="AK14" s="133">
        <f>$C14*VLOOKUP($A14,'Non-energy Multiplier'!$A$1:$AQ$44,COLUMN('Non-energy Multiplier'!AK$1),0)</f>
        <v>0</v>
      </c>
      <c r="AL14" s="133">
        <f>$C14*VLOOKUP($A14,'Non-energy Multiplier'!$A$1:$AQ$44,COLUMN('Non-energy Multiplier'!AL$1),0)</f>
        <v>0</v>
      </c>
      <c r="AM14" s="133">
        <f>$C14*VLOOKUP($A14,'Non-energy Multiplier'!$A$1:$AQ$44,COLUMN('Non-energy Multiplier'!AM$1),0)</f>
        <v>0</v>
      </c>
      <c r="AN14" s="133">
        <f>$C14*VLOOKUP($A14,'Non-energy Multiplier'!$A$1:$AQ$44,COLUMN('Non-energy Multiplier'!AN$1),0)</f>
        <v>0</v>
      </c>
      <c r="AO14" s="133">
        <f>$C14*VLOOKUP($A14,'Non-energy Multiplier'!$A$1:$AQ$44,COLUMN('Non-energy Multiplier'!AO$1),0)</f>
        <v>0</v>
      </c>
      <c r="AP14" s="133">
        <f>$C14*VLOOKUP($A14,'Non-energy Multiplier'!$A$1:$AQ$44,COLUMN('Non-energy Multiplier'!AP$1),0)</f>
        <v>0</v>
      </c>
      <c r="AQ14" s="133">
        <f>$C14*VLOOKUP($A14,'Non-energy Multiplier'!$A$1:$AQ$44,COLUMN('Non-energy Multiplier'!AQ$1),0)</f>
        <v>0</v>
      </c>
      <c r="AR14" s="133" t="str">
        <f>VLOOKUP($A14,'Sector Match'!$A$1:$B$43,2,0)</f>
        <v>textiles apparel and leather 13T15</v>
      </c>
    </row>
    <row r="15" spans="1:44" x14ac:dyDescent="0.2">
      <c r="A15" s="12" t="s">
        <v>14</v>
      </c>
      <c r="B15" s="133">
        <f>'Non-energy Use 2019'!K128</f>
        <v>0</v>
      </c>
      <c r="C15" s="133">
        <f>'Non-energy Use 2020'!K127</f>
        <v>0</v>
      </c>
      <c r="D15" s="133">
        <f>$C15*VLOOKUP($A15,'Non-energy Multiplier'!$A$1:$AQ$44,COLUMN('Non-energy Multiplier'!D$1),0)</f>
        <v>0</v>
      </c>
      <c r="E15" s="133">
        <f>$C15*VLOOKUP($A15,'Non-energy Multiplier'!$A$1:$AQ$44,COLUMN('Non-energy Multiplier'!E$1),0)</f>
        <v>0</v>
      </c>
      <c r="F15" s="133">
        <f>$C15*VLOOKUP($A15,'Non-energy Multiplier'!$A$1:$AQ$44,COLUMN('Non-energy Multiplier'!F$1),0)</f>
        <v>0</v>
      </c>
      <c r="G15" s="133">
        <f>$C15*VLOOKUP($A15,'Non-energy Multiplier'!$A$1:$AQ$44,COLUMN('Non-energy Multiplier'!G$1),0)</f>
        <v>0</v>
      </c>
      <c r="H15" s="133">
        <f>$C15*VLOOKUP($A15,'Non-energy Multiplier'!$A$1:$AQ$44,COLUMN('Non-energy Multiplier'!H$1),0)</f>
        <v>0</v>
      </c>
      <c r="I15" s="133">
        <f>$C15*VLOOKUP($A15,'Non-energy Multiplier'!$A$1:$AQ$44,COLUMN('Non-energy Multiplier'!I$1),0)</f>
        <v>0</v>
      </c>
      <c r="J15" s="133">
        <f>$C15*VLOOKUP($A15,'Non-energy Multiplier'!$A$1:$AQ$44,COLUMN('Non-energy Multiplier'!J$1),0)</f>
        <v>0</v>
      </c>
      <c r="K15" s="133">
        <f>$C15*VLOOKUP($A15,'Non-energy Multiplier'!$A$1:$AQ$44,COLUMN('Non-energy Multiplier'!K$1),0)</f>
        <v>0</v>
      </c>
      <c r="L15" s="133">
        <f>$C15*VLOOKUP($A15,'Non-energy Multiplier'!$A$1:$AQ$44,COLUMN('Non-energy Multiplier'!L$1),0)</f>
        <v>0</v>
      </c>
      <c r="M15" s="133">
        <f>$C15*VLOOKUP($A15,'Non-energy Multiplier'!$A$1:$AQ$44,COLUMN('Non-energy Multiplier'!M$1),0)</f>
        <v>0</v>
      </c>
      <c r="N15" s="133">
        <f>$C15*VLOOKUP($A15,'Non-energy Multiplier'!$A$1:$AQ$44,COLUMN('Non-energy Multiplier'!N$1),0)</f>
        <v>0</v>
      </c>
      <c r="O15" s="133">
        <f>$C15*VLOOKUP($A15,'Non-energy Multiplier'!$A$1:$AQ$44,COLUMN('Non-energy Multiplier'!O$1),0)</f>
        <v>0</v>
      </c>
      <c r="P15" s="133">
        <f>$C15*VLOOKUP($A15,'Non-energy Multiplier'!$A$1:$AQ$44,COLUMN('Non-energy Multiplier'!P$1),0)</f>
        <v>0</v>
      </c>
      <c r="Q15" s="133">
        <f>$C15*VLOOKUP($A15,'Non-energy Multiplier'!$A$1:$AQ$44,COLUMN('Non-energy Multiplier'!Q$1),0)</f>
        <v>0</v>
      </c>
      <c r="R15" s="133">
        <f>$C15*VLOOKUP($A15,'Non-energy Multiplier'!$A$1:$AQ$44,COLUMN('Non-energy Multiplier'!R$1),0)</f>
        <v>0</v>
      </c>
      <c r="S15" s="133">
        <f>$C15*VLOOKUP($A15,'Non-energy Multiplier'!$A$1:$AQ$44,COLUMN('Non-energy Multiplier'!S$1),0)</f>
        <v>0</v>
      </c>
      <c r="T15" s="133">
        <f>$C15*VLOOKUP($A15,'Non-energy Multiplier'!$A$1:$AQ$44,COLUMN('Non-energy Multiplier'!T$1),0)</f>
        <v>0</v>
      </c>
      <c r="U15" s="133">
        <f>$C15*VLOOKUP($A15,'Non-energy Multiplier'!$A$1:$AQ$44,COLUMN('Non-energy Multiplier'!U$1),0)</f>
        <v>0</v>
      </c>
      <c r="V15" s="133">
        <f>$C15*VLOOKUP($A15,'Non-energy Multiplier'!$A$1:$AQ$44,COLUMN('Non-energy Multiplier'!V$1),0)</f>
        <v>0</v>
      </c>
      <c r="W15" s="133">
        <f>$C15*VLOOKUP($A15,'Non-energy Multiplier'!$A$1:$AQ$44,COLUMN('Non-energy Multiplier'!W$1),0)</f>
        <v>0</v>
      </c>
      <c r="X15" s="133">
        <f>$C15*VLOOKUP($A15,'Non-energy Multiplier'!$A$1:$AQ$44,COLUMN('Non-energy Multiplier'!X$1),0)</f>
        <v>0</v>
      </c>
      <c r="Y15" s="133">
        <f>$C15*VLOOKUP($A15,'Non-energy Multiplier'!$A$1:$AQ$44,COLUMN('Non-energy Multiplier'!Y$1),0)</f>
        <v>0</v>
      </c>
      <c r="Z15" s="133">
        <f>$C15*VLOOKUP($A15,'Non-energy Multiplier'!$A$1:$AQ$44,COLUMN('Non-energy Multiplier'!Z$1),0)</f>
        <v>0</v>
      </c>
      <c r="AA15" s="133">
        <f>$C15*VLOOKUP($A15,'Non-energy Multiplier'!$A$1:$AQ$44,COLUMN('Non-energy Multiplier'!AA$1),0)</f>
        <v>0</v>
      </c>
      <c r="AB15" s="133">
        <f>$C15*VLOOKUP($A15,'Non-energy Multiplier'!$A$1:$AQ$44,COLUMN('Non-energy Multiplier'!AB$1),0)</f>
        <v>0</v>
      </c>
      <c r="AC15" s="133">
        <f>$C15*VLOOKUP($A15,'Non-energy Multiplier'!$A$1:$AQ$44,COLUMN('Non-energy Multiplier'!AC$1),0)</f>
        <v>0</v>
      </c>
      <c r="AD15" s="133">
        <f>$C15*VLOOKUP($A15,'Non-energy Multiplier'!$A$1:$AQ$44,COLUMN('Non-energy Multiplier'!AD$1),0)</f>
        <v>0</v>
      </c>
      <c r="AE15" s="133">
        <f>$C15*VLOOKUP($A15,'Non-energy Multiplier'!$A$1:$AQ$44,COLUMN('Non-energy Multiplier'!AE$1),0)</f>
        <v>0</v>
      </c>
      <c r="AF15" s="133">
        <f>$C15*VLOOKUP($A15,'Non-energy Multiplier'!$A$1:$AQ$44,COLUMN('Non-energy Multiplier'!AF$1),0)</f>
        <v>0</v>
      </c>
      <c r="AG15" s="133">
        <f>$C15*VLOOKUP($A15,'Non-energy Multiplier'!$A$1:$AQ$44,COLUMN('Non-energy Multiplier'!AG$1),0)</f>
        <v>0</v>
      </c>
      <c r="AH15" s="133">
        <f>$C15*VLOOKUP($A15,'Non-energy Multiplier'!$A$1:$AQ$44,COLUMN('Non-energy Multiplier'!AH$1),0)</f>
        <v>0</v>
      </c>
      <c r="AI15" s="133">
        <f>$C15*VLOOKUP($A15,'Non-energy Multiplier'!$A$1:$AQ$44,COLUMN('Non-energy Multiplier'!AI$1),0)</f>
        <v>0</v>
      </c>
      <c r="AJ15" s="133">
        <f>$C15*VLOOKUP($A15,'Non-energy Multiplier'!$A$1:$AQ$44,COLUMN('Non-energy Multiplier'!AJ$1),0)</f>
        <v>0</v>
      </c>
      <c r="AK15" s="133">
        <f>$C15*VLOOKUP($A15,'Non-energy Multiplier'!$A$1:$AQ$44,COLUMN('Non-energy Multiplier'!AK$1),0)</f>
        <v>0</v>
      </c>
      <c r="AL15" s="133">
        <f>$C15*VLOOKUP($A15,'Non-energy Multiplier'!$A$1:$AQ$44,COLUMN('Non-energy Multiplier'!AL$1),0)</f>
        <v>0</v>
      </c>
      <c r="AM15" s="133">
        <f>$C15*VLOOKUP($A15,'Non-energy Multiplier'!$A$1:$AQ$44,COLUMN('Non-energy Multiplier'!AM$1),0)</f>
        <v>0</v>
      </c>
      <c r="AN15" s="133">
        <f>$C15*VLOOKUP($A15,'Non-energy Multiplier'!$A$1:$AQ$44,COLUMN('Non-energy Multiplier'!AN$1),0)</f>
        <v>0</v>
      </c>
      <c r="AO15" s="133">
        <f>$C15*VLOOKUP($A15,'Non-energy Multiplier'!$A$1:$AQ$44,COLUMN('Non-energy Multiplier'!AO$1),0)</f>
        <v>0</v>
      </c>
      <c r="AP15" s="133">
        <f>$C15*VLOOKUP($A15,'Non-energy Multiplier'!$A$1:$AQ$44,COLUMN('Non-energy Multiplier'!AP$1),0)</f>
        <v>0</v>
      </c>
      <c r="AQ15" s="133">
        <f>$C15*VLOOKUP($A15,'Non-energy Multiplier'!$A$1:$AQ$44,COLUMN('Non-energy Multiplier'!AQ$1),0)</f>
        <v>0</v>
      </c>
      <c r="AR15" s="133" t="str">
        <f>VLOOKUP($A15,'Sector Match'!$A$1:$B$43,2,0)</f>
        <v>textiles apparel and leather 13T15</v>
      </c>
    </row>
    <row r="16" spans="1:44" x14ac:dyDescent="0.2">
      <c r="A16" s="12" t="s">
        <v>15</v>
      </c>
      <c r="B16" s="133">
        <f>'Non-energy Use 2019'!K129</f>
        <v>0</v>
      </c>
      <c r="C16" s="133">
        <f>'Non-energy Use 2020'!K128</f>
        <v>0</v>
      </c>
      <c r="D16" s="133">
        <f>$C16*VLOOKUP($A16,'Non-energy Multiplier'!$A$1:$AQ$44,COLUMN('Non-energy Multiplier'!D$1),0)</f>
        <v>0</v>
      </c>
      <c r="E16" s="133">
        <f>$C16*VLOOKUP($A16,'Non-energy Multiplier'!$A$1:$AQ$44,COLUMN('Non-energy Multiplier'!E$1),0)</f>
        <v>0</v>
      </c>
      <c r="F16" s="133">
        <f>$C16*VLOOKUP($A16,'Non-energy Multiplier'!$A$1:$AQ$44,COLUMN('Non-energy Multiplier'!F$1),0)</f>
        <v>0</v>
      </c>
      <c r="G16" s="133">
        <f>$C16*VLOOKUP($A16,'Non-energy Multiplier'!$A$1:$AQ$44,COLUMN('Non-energy Multiplier'!G$1),0)</f>
        <v>0</v>
      </c>
      <c r="H16" s="133">
        <f>$C16*VLOOKUP($A16,'Non-energy Multiplier'!$A$1:$AQ$44,COLUMN('Non-energy Multiplier'!H$1),0)</f>
        <v>0</v>
      </c>
      <c r="I16" s="133">
        <f>$C16*VLOOKUP($A16,'Non-energy Multiplier'!$A$1:$AQ$44,COLUMN('Non-energy Multiplier'!I$1),0)</f>
        <v>0</v>
      </c>
      <c r="J16" s="133">
        <f>$C16*VLOOKUP($A16,'Non-energy Multiplier'!$A$1:$AQ$44,COLUMN('Non-energy Multiplier'!J$1),0)</f>
        <v>0</v>
      </c>
      <c r="K16" s="133">
        <f>$C16*VLOOKUP($A16,'Non-energy Multiplier'!$A$1:$AQ$44,COLUMN('Non-energy Multiplier'!K$1),0)</f>
        <v>0</v>
      </c>
      <c r="L16" s="133">
        <f>$C16*VLOOKUP($A16,'Non-energy Multiplier'!$A$1:$AQ$44,COLUMN('Non-energy Multiplier'!L$1),0)</f>
        <v>0</v>
      </c>
      <c r="M16" s="133">
        <f>$C16*VLOOKUP($A16,'Non-energy Multiplier'!$A$1:$AQ$44,COLUMN('Non-energy Multiplier'!M$1),0)</f>
        <v>0</v>
      </c>
      <c r="N16" s="133">
        <f>$C16*VLOOKUP($A16,'Non-energy Multiplier'!$A$1:$AQ$44,COLUMN('Non-energy Multiplier'!N$1),0)</f>
        <v>0</v>
      </c>
      <c r="O16" s="133">
        <f>$C16*VLOOKUP($A16,'Non-energy Multiplier'!$A$1:$AQ$44,COLUMN('Non-energy Multiplier'!O$1),0)</f>
        <v>0</v>
      </c>
      <c r="P16" s="133">
        <f>$C16*VLOOKUP($A16,'Non-energy Multiplier'!$A$1:$AQ$44,COLUMN('Non-energy Multiplier'!P$1),0)</f>
        <v>0</v>
      </c>
      <c r="Q16" s="133">
        <f>$C16*VLOOKUP($A16,'Non-energy Multiplier'!$A$1:$AQ$44,COLUMN('Non-energy Multiplier'!Q$1),0)</f>
        <v>0</v>
      </c>
      <c r="R16" s="133">
        <f>$C16*VLOOKUP($A16,'Non-energy Multiplier'!$A$1:$AQ$44,COLUMN('Non-energy Multiplier'!R$1),0)</f>
        <v>0</v>
      </c>
      <c r="S16" s="133">
        <f>$C16*VLOOKUP($A16,'Non-energy Multiplier'!$A$1:$AQ$44,COLUMN('Non-energy Multiplier'!S$1),0)</f>
        <v>0</v>
      </c>
      <c r="T16" s="133">
        <f>$C16*VLOOKUP($A16,'Non-energy Multiplier'!$A$1:$AQ$44,COLUMN('Non-energy Multiplier'!T$1),0)</f>
        <v>0</v>
      </c>
      <c r="U16" s="133">
        <f>$C16*VLOOKUP($A16,'Non-energy Multiplier'!$A$1:$AQ$44,COLUMN('Non-energy Multiplier'!U$1),0)</f>
        <v>0</v>
      </c>
      <c r="V16" s="133">
        <f>$C16*VLOOKUP($A16,'Non-energy Multiplier'!$A$1:$AQ$44,COLUMN('Non-energy Multiplier'!V$1),0)</f>
        <v>0</v>
      </c>
      <c r="W16" s="133">
        <f>$C16*VLOOKUP($A16,'Non-energy Multiplier'!$A$1:$AQ$44,COLUMN('Non-energy Multiplier'!W$1),0)</f>
        <v>0</v>
      </c>
      <c r="X16" s="133">
        <f>$C16*VLOOKUP($A16,'Non-energy Multiplier'!$A$1:$AQ$44,COLUMN('Non-energy Multiplier'!X$1),0)</f>
        <v>0</v>
      </c>
      <c r="Y16" s="133">
        <f>$C16*VLOOKUP($A16,'Non-energy Multiplier'!$A$1:$AQ$44,COLUMN('Non-energy Multiplier'!Y$1),0)</f>
        <v>0</v>
      </c>
      <c r="Z16" s="133">
        <f>$C16*VLOOKUP($A16,'Non-energy Multiplier'!$A$1:$AQ$44,COLUMN('Non-energy Multiplier'!Z$1),0)</f>
        <v>0</v>
      </c>
      <c r="AA16" s="133">
        <f>$C16*VLOOKUP($A16,'Non-energy Multiplier'!$A$1:$AQ$44,COLUMN('Non-energy Multiplier'!AA$1),0)</f>
        <v>0</v>
      </c>
      <c r="AB16" s="133">
        <f>$C16*VLOOKUP($A16,'Non-energy Multiplier'!$A$1:$AQ$44,COLUMN('Non-energy Multiplier'!AB$1),0)</f>
        <v>0</v>
      </c>
      <c r="AC16" s="133">
        <f>$C16*VLOOKUP($A16,'Non-energy Multiplier'!$A$1:$AQ$44,COLUMN('Non-energy Multiplier'!AC$1),0)</f>
        <v>0</v>
      </c>
      <c r="AD16" s="133">
        <f>$C16*VLOOKUP($A16,'Non-energy Multiplier'!$A$1:$AQ$44,COLUMN('Non-energy Multiplier'!AD$1),0)</f>
        <v>0</v>
      </c>
      <c r="AE16" s="133">
        <f>$C16*VLOOKUP($A16,'Non-energy Multiplier'!$A$1:$AQ$44,COLUMN('Non-energy Multiplier'!AE$1),0)</f>
        <v>0</v>
      </c>
      <c r="AF16" s="133">
        <f>$C16*VLOOKUP($A16,'Non-energy Multiplier'!$A$1:$AQ$44,COLUMN('Non-energy Multiplier'!AF$1),0)</f>
        <v>0</v>
      </c>
      <c r="AG16" s="133">
        <f>$C16*VLOOKUP($A16,'Non-energy Multiplier'!$A$1:$AQ$44,COLUMN('Non-energy Multiplier'!AG$1),0)</f>
        <v>0</v>
      </c>
      <c r="AH16" s="133">
        <f>$C16*VLOOKUP($A16,'Non-energy Multiplier'!$A$1:$AQ$44,COLUMN('Non-energy Multiplier'!AH$1),0)</f>
        <v>0</v>
      </c>
      <c r="AI16" s="133">
        <f>$C16*VLOOKUP($A16,'Non-energy Multiplier'!$A$1:$AQ$44,COLUMN('Non-energy Multiplier'!AI$1),0)</f>
        <v>0</v>
      </c>
      <c r="AJ16" s="133">
        <f>$C16*VLOOKUP($A16,'Non-energy Multiplier'!$A$1:$AQ$44,COLUMN('Non-energy Multiplier'!AJ$1),0)</f>
        <v>0</v>
      </c>
      <c r="AK16" s="133">
        <f>$C16*VLOOKUP($A16,'Non-energy Multiplier'!$A$1:$AQ$44,COLUMN('Non-energy Multiplier'!AK$1),0)</f>
        <v>0</v>
      </c>
      <c r="AL16" s="133">
        <f>$C16*VLOOKUP($A16,'Non-energy Multiplier'!$A$1:$AQ$44,COLUMN('Non-energy Multiplier'!AL$1),0)</f>
        <v>0</v>
      </c>
      <c r="AM16" s="133">
        <f>$C16*VLOOKUP($A16,'Non-energy Multiplier'!$A$1:$AQ$44,COLUMN('Non-energy Multiplier'!AM$1),0)</f>
        <v>0</v>
      </c>
      <c r="AN16" s="133">
        <f>$C16*VLOOKUP($A16,'Non-energy Multiplier'!$A$1:$AQ$44,COLUMN('Non-energy Multiplier'!AN$1),0)</f>
        <v>0</v>
      </c>
      <c r="AO16" s="133">
        <f>$C16*VLOOKUP($A16,'Non-energy Multiplier'!$A$1:$AQ$44,COLUMN('Non-energy Multiplier'!AO$1),0)</f>
        <v>0</v>
      </c>
      <c r="AP16" s="133">
        <f>$C16*VLOOKUP($A16,'Non-energy Multiplier'!$A$1:$AQ$44,COLUMN('Non-energy Multiplier'!AP$1),0)</f>
        <v>0</v>
      </c>
      <c r="AQ16" s="133">
        <f>$C16*VLOOKUP($A16,'Non-energy Multiplier'!$A$1:$AQ$44,COLUMN('Non-energy Multiplier'!AQ$1),0)</f>
        <v>0</v>
      </c>
      <c r="AR16" s="133" t="str">
        <f>VLOOKUP($A16,'Sector Match'!$A$1:$B$43,2,0)</f>
        <v>textiles apparel and leather 13T15</v>
      </c>
    </row>
    <row r="17" spans="1:44" x14ac:dyDescent="0.2">
      <c r="A17" s="12" t="s">
        <v>16</v>
      </c>
      <c r="B17" s="133">
        <f>'Non-energy Use 2019'!K130</f>
        <v>0</v>
      </c>
      <c r="C17" s="133">
        <f>'Non-energy Use 2020'!K129</f>
        <v>0</v>
      </c>
      <c r="D17" s="133">
        <f>$C17*VLOOKUP($A17,'Non-energy Multiplier'!$A$1:$AQ$44,COLUMN('Non-energy Multiplier'!D$1),0)</f>
        <v>0</v>
      </c>
      <c r="E17" s="133">
        <f>$C17*VLOOKUP($A17,'Non-energy Multiplier'!$A$1:$AQ$44,COLUMN('Non-energy Multiplier'!E$1),0)</f>
        <v>0</v>
      </c>
      <c r="F17" s="133">
        <f>$C17*VLOOKUP($A17,'Non-energy Multiplier'!$A$1:$AQ$44,COLUMN('Non-energy Multiplier'!F$1),0)</f>
        <v>0</v>
      </c>
      <c r="G17" s="133">
        <f>$C17*VLOOKUP($A17,'Non-energy Multiplier'!$A$1:$AQ$44,COLUMN('Non-energy Multiplier'!G$1),0)</f>
        <v>0</v>
      </c>
      <c r="H17" s="133">
        <f>$C17*VLOOKUP($A17,'Non-energy Multiplier'!$A$1:$AQ$44,COLUMN('Non-energy Multiplier'!H$1),0)</f>
        <v>0</v>
      </c>
      <c r="I17" s="133">
        <f>$C17*VLOOKUP($A17,'Non-energy Multiplier'!$A$1:$AQ$44,COLUMN('Non-energy Multiplier'!I$1),0)</f>
        <v>0</v>
      </c>
      <c r="J17" s="133">
        <f>$C17*VLOOKUP($A17,'Non-energy Multiplier'!$A$1:$AQ$44,COLUMN('Non-energy Multiplier'!J$1),0)</f>
        <v>0</v>
      </c>
      <c r="K17" s="133">
        <f>$C17*VLOOKUP($A17,'Non-energy Multiplier'!$A$1:$AQ$44,COLUMN('Non-energy Multiplier'!K$1),0)</f>
        <v>0</v>
      </c>
      <c r="L17" s="133">
        <f>$C17*VLOOKUP($A17,'Non-energy Multiplier'!$A$1:$AQ$44,COLUMN('Non-energy Multiplier'!L$1),0)</f>
        <v>0</v>
      </c>
      <c r="M17" s="133">
        <f>$C17*VLOOKUP($A17,'Non-energy Multiplier'!$A$1:$AQ$44,COLUMN('Non-energy Multiplier'!M$1),0)</f>
        <v>0</v>
      </c>
      <c r="N17" s="133">
        <f>$C17*VLOOKUP($A17,'Non-energy Multiplier'!$A$1:$AQ$44,COLUMN('Non-energy Multiplier'!N$1),0)</f>
        <v>0</v>
      </c>
      <c r="O17" s="133">
        <f>$C17*VLOOKUP($A17,'Non-energy Multiplier'!$A$1:$AQ$44,COLUMN('Non-energy Multiplier'!O$1),0)</f>
        <v>0</v>
      </c>
      <c r="P17" s="133">
        <f>$C17*VLOOKUP($A17,'Non-energy Multiplier'!$A$1:$AQ$44,COLUMN('Non-energy Multiplier'!P$1),0)</f>
        <v>0</v>
      </c>
      <c r="Q17" s="133">
        <f>$C17*VLOOKUP($A17,'Non-energy Multiplier'!$A$1:$AQ$44,COLUMN('Non-energy Multiplier'!Q$1),0)</f>
        <v>0</v>
      </c>
      <c r="R17" s="133">
        <f>$C17*VLOOKUP($A17,'Non-energy Multiplier'!$A$1:$AQ$44,COLUMN('Non-energy Multiplier'!R$1),0)</f>
        <v>0</v>
      </c>
      <c r="S17" s="133">
        <f>$C17*VLOOKUP($A17,'Non-energy Multiplier'!$A$1:$AQ$44,COLUMN('Non-energy Multiplier'!S$1),0)</f>
        <v>0</v>
      </c>
      <c r="T17" s="133">
        <f>$C17*VLOOKUP($A17,'Non-energy Multiplier'!$A$1:$AQ$44,COLUMN('Non-energy Multiplier'!T$1),0)</f>
        <v>0</v>
      </c>
      <c r="U17" s="133">
        <f>$C17*VLOOKUP($A17,'Non-energy Multiplier'!$A$1:$AQ$44,COLUMN('Non-energy Multiplier'!U$1),0)</f>
        <v>0</v>
      </c>
      <c r="V17" s="133">
        <f>$C17*VLOOKUP($A17,'Non-energy Multiplier'!$A$1:$AQ$44,COLUMN('Non-energy Multiplier'!V$1),0)</f>
        <v>0</v>
      </c>
      <c r="W17" s="133">
        <f>$C17*VLOOKUP($A17,'Non-energy Multiplier'!$A$1:$AQ$44,COLUMN('Non-energy Multiplier'!W$1),0)</f>
        <v>0</v>
      </c>
      <c r="X17" s="133">
        <f>$C17*VLOOKUP($A17,'Non-energy Multiplier'!$A$1:$AQ$44,COLUMN('Non-energy Multiplier'!X$1),0)</f>
        <v>0</v>
      </c>
      <c r="Y17" s="133">
        <f>$C17*VLOOKUP($A17,'Non-energy Multiplier'!$A$1:$AQ$44,COLUMN('Non-energy Multiplier'!Y$1),0)</f>
        <v>0</v>
      </c>
      <c r="Z17" s="133">
        <f>$C17*VLOOKUP($A17,'Non-energy Multiplier'!$A$1:$AQ$44,COLUMN('Non-energy Multiplier'!Z$1),0)</f>
        <v>0</v>
      </c>
      <c r="AA17" s="133">
        <f>$C17*VLOOKUP($A17,'Non-energy Multiplier'!$A$1:$AQ$44,COLUMN('Non-energy Multiplier'!AA$1),0)</f>
        <v>0</v>
      </c>
      <c r="AB17" s="133">
        <f>$C17*VLOOKUP($A17,'Non-energy Multiplier'!$A$1:$AQ$44,COLUMN('Non-energy Multiplier'!AB$1),0)</f>
        <v>0</v>
      </c>
      <c r="AC17" s="133">
        <f>$C17*VLOOKUP($A17,'Non-energy Multiplier'!$A$1:$AQ$44,COLUMN('Non-energy Multiplier'!AC$1),0)</f>
        <v>0</v>
      </c>
      <c r="AD17" s="133">
        <f>$C17*VLOOKUP($A17,'Non-energy Multiplier'!$A$1:$AQ$44,COLUMN('Non-energy Multiplier'!AD$1),0)</f>
        <v>0</v>
      </c>
      <c r="AE17" s="133">
        <f>$C17*VLOOKUP($A17,'Non-energy Multiplier'!$A$1:$AQ$44,COLUMN('Non-energy Multiplier'!AE$1),0)</f>
        <v>0</v>
      </c>
      <c r="AF17" s="133">
        <f>$C17*VLOOKUP($A17,'Non-energy Multiplier'!$A$1:$AQ$44,COLUMN('Non-energy Multiplier'!AF$1),0)</f>
        <v>0</v>
      </c>
      <c r="AG17" s="133">
        <f>$C17*VLOOKUP($A17,'Non-energy Multiplier'!$A$1:$AQ$44,COLUMN('Non-energy Multiplier'!AG$1),0)</f>
        <v>0</v>
      </c>
      <c r="AH17" s="133">
        <f>$C17*VLOOKUP($A17,'Non-energy Multiplier'!$A$1:$AQ$44,COLUMN('Non-energy Multiplier'!AH$1),0)</f>
        <v>0</v>
      </c>
      <c r="AI17" s="133">
        <f>$C17*VLOOKUP($A17,'Non-energy Multiplier'!$A$1:$AQ$44,COLUMN('Non-energy Multiplier'!AI$1),0)</f>
        <v>0</v>
      </c>
      <c r="AJ17" s="133">
        <f>$C17*VLOOKUP($A17,'Non-energy Multiplier'!$A$1:$AQ$44,COLUMN('Non-energy Multiplier'!AJ$1),0)</f>
        <v>0</v>
      </c>
      <c r="AK17" s="133">
        <f>$C17*VLOOKUP($A17,'Non-energy Multiplier'!$A$1:$AQ$44,COLUMN('Non-energy Multiplier'!AK$1),0)</f>
        <v>0</v>
      </c>
      <c r="AL17" s="133">
        <f>$C17*VLOOKUP($A17,'Non-energy Multiplier'!$A$1:$AQ$44,COLUMN('Non-energy Multiplier'!AL$1),0)</f>
        <v>0</v>
      </c>
      <c r="AM17" s="133">
        <f>$C17*VLOOKUP($A17,'Non-energy Multiplier'!$A$1:$AQ$44,COLUMN('Non-energy Multiplier'!AM$1),0)</f>
        <v>0</v>
      </c>
      <c r="AN17" s="133">
        <f>$C17*VLOOKUP($A17,'Non-energy Multiplier'!$A$1:$AQ$44,COLUMN('Non-energy Multiplier'!AN$1),0)</f>
        <v>0</v>
      </c>
      <c r="AO17" s="133">
        <f>$C17*VLOOKUP($A17,'Non-energy Multiplier'!$A$1:$AQ$44,COLUMN('Non-energy Multiplier'!AO$1),0)</f>
        <v>0</v>
      </c>
      <c r="AP17" s="133">
        <f>$C17*VLOOKUP($A17,'Non-energy Multiplier'!$A$1:$AQ$44,COLUMN('Non-energy Multiplier'!AP$1),0)</f>
        <v>0</v>
      </c>
      <c r="AQ17" s="133">
        <f>$C17*VLOOKUP($A17,'Non-energy Multiplier'!$A$1:$AQ$44,COLUMN('Non-energy Multiplier'!AQ$1),0)</f>
        <v>0</v>
      </c>
      <c r="AR17" s="133" t="str">
        <f>VLOOKUP($A17,'Sector Match'!$A$1:$B$43,2,0)</f>
        <v>wood products 16</v>
      </c>
    </row>
    <row r="18" spans="1:44" x14ac:dyDescent="0.2">
      <c r="A18" s="12" t="s">
        <v>17</v>
      </c>
      <c r="B18" s="133">
        <f>'Non-energy Use 2019'!K131</f>
        <v>0</v>
      </c>
      <c r="C18" s="133">
        <f>'Non-energy Use 2020'!K130</f>
        <v>0</v>
      </c>
      <c r="D18" s="133">
        <f>$C18*VLOOKUP($A18,'Non-energy Multiplier'!$A$1:$AQ$44,COLUMN('Non-energy Multiplier'!D$1),0)</f>
        <v>0</v>
      </c>
      <c r="E18" s="133">
        <f>$C18*VLOOKUP($A18,'Non-energy Multiplier'!$A$1:$AQ$44,COLUMN('Non-energy Multiplier'!E$1),0)</f>
        <v>0</v>
      </c>
      <c r="F18" s="133">
        <f>$C18*VLOOKUP($A18,'Non-energy Multiplier'!$A$1:$AQ$44,COLUMN('Non-energy Multiplier'!F$1),0)</f>
        <v>0</v>
      </c>
      <c r="G18" s="133">
        <f>$C18*VLOOKUP($A18,'Non-energy Multiplier'!$A$1:$AQ$44,COLUMN('Non-energy Multiplier'!G$1),0)</f>
        <v>0</v>
      </c>
      <c r="H18" s="133">
        <f>$C18*VLOOKUP($A18,'Non-energy Multiplier'!$A$1:$AQ$44,COLUMN('Non-energy Multiplier'!H$1),0)</f>
        <v>0</v>
      </c>
      <c r="I18" s="133">
        <f>$C18*VLOOKUP($A18,'Non-energy Multiplier'!$A$1:$AQ$44,COLUMN('Non-energy Multiplier'!I$1),0)</f>
        <v>0</v>
      </c>
      <c r="J18" s="133">
        <f>$C18*VLOOKUP($A18,'Non-energy Multiplier'!$A$1:$AQ$44,COLUMN('Non-energy Multiplier'!J$1),0)</f>
        <v>0</v>
      </c>
      <c r="K18" s="133">
        <f>$C18*VLOOKUP($A18,'Non-energy Multiplier'!$A$1:$AQ$44,COLUMN('Non-energy Multiplier'!K$1),0)</f>
        <v>0</v>
      </c>
      <c r="L18" s="133">
        <f>$C18*VLOOKUP($A18,'Non-energy Multiplier'!$A$1:$AQ$44,COLUMN('Non-energy Multiplier'!L$1),0)</f>
        <v>0</v>
      </c>
      <c r="M18" s="133">
        <f>$C18*VLOOKUP($A18,'Non-energy Multiplier'!$A$1:$AQ$44,COLUMN('Non-energy Multiplier'!M$1),0)</f>
        <v>0</v>
      </c>
      <c r="N18" s="133">
        <f>$C18*VLOOKUP($A18,'Non-energy Multiplier'!$A$1:$AQ$44,COLUMN('Non-energy Multiplier'!N$1),0)</f>
        <v>0</v>
      </c>
      <c r="O18" s="133">
        <f>$C18*VLOOKUP($A18,'Non-energy Multiplier'!$A$1:$AQ$44,COLUMN('Non-energy Multiplier'!O$1),0)</f>
        <v>0</v>
      </c>
      <c r="P18" s="133">
        <f>$C18*VLOOKUP($A18,'Non-energy Multiplier'!$A$1:$AQ$44,COLUMN('Non-energy Multiplier'!P$1),0)</f>
        <v>0</v>
      </c>
      <c r="Q18" s="133">
        <f>$C18*VLOOKUP($A18,'Non-energy Multiplier'!$A$1:$AQ$44,COLUMN('Non-energy Multiplier'!Q$1),0)</f>
        <v>0</v>
      </c>
      <c r="R18" s="133">
        <f>$C18*VLOOKUP($A18,'Non-energy Multiplier'!$A$1:$AQ$44,COLUMN('Non-energy Multiplier'!R$1),0)</f>
        <v>0</v>
      </c>
      <c r="S18" s="133">
        <f>$C18*VLOOKUP($A18,'Non-energy Multiplier'!$A$1:$AQ$44,COLUMN('Non-energy Multiplier'!S$1),0)</f>
        <v>0</v>
      </c>
      <c r="T18" s="133">
        <f>$C18*VLOOKUP($A18,'Non-energy Multiplier'!$A$1:$AQ$44,COLUMN('Non-energy Multiplier'!T$1),0)</f>
        <v>0</v>
      </c>
      <c r="U18" s="133">
        <f>$C18*VLOOKUP($A18,'Non-energy Multiplier'!$A$1:$AQ$44,COLUMN('Non-energy Multiplier'!U$1),0)</f>
        <v>0</v>
      </c>
      <c r="V18" s="133">
        <f>$C18*VLOOKUP($A18,'Non-energy Multiplier'!$A$1:$AQ$44,COLUMN('Non-energy Multiplier'!V$1),0)</f>
        <v>0</v>
      </c>
      <c r="W18" s="133">
        <f>$C18*VLOOKUP($A18,'Non-energy Multiplier'!$A$1:$AQ$44,COLUMN('Non-energy Multiplier'!W$1),0)</f>
        <v>0</v>
      </c>
      <c r="X18" s="133">
        <f>$C18*VLOOKUP($A18,'Non-energy Multiplier'!$A$1:$AQ$44,COLUMN('Non-energy Multiplier'!X$1),0)</f>
        <v>0</v>
      </c>
      <c r="Y18" s="133">
        <f>$C18*VLOOKUP($A18,'Non-energy Multiplier'!$A$1:$AQ$44,COLUMN('Non-energy Multiplier'!Y$1),0)</f>
        <v>0</v>
      </c>
      <c r="Z18" s="133">
        <f>$C18*VLOOKUP($A18,'Non-energy Multiplier'!$A$1:$AQ$44,COLUMN('Non-energy Multiplier'!Z$1),0)</f>
        <v>0</v>
      </c>
      <c r="AA18" s="133">
        <f>$C18*VLOOKUP($A18,'Non-energy Multiplier'!$A$1:$AQ$44,COLUMN('Non-energy Multiplier'!AA$1),0)</f>
        <v>0</v>
      </c>
      <c r="AB18" s="133">
        <f>$C18*VLOOKUP($A18,'Non-energy Multiplier'!$A$1:$AQ$44,COLUMN('Non-energy Multiplier'!AB$1),0)</f>
        <v>0</v>
      </c>
      <c r="AC18" s="133">
        <f>$C18*VLOOKUP($A18,'Non-energy Multiplier'!$A$1:$AQ$44,COLUMN('Non-energy Multiplier'!AC$1),0)</f>
        <v>0</v>
      </c>
      <c r="AD18" s="133">
        <f>$C18*VLOOKUP($A18,'Non-energy Multiplier'!$A$1:$AQ$44,COLUMN('Non-energy Multiplier'!AD$1),0)</f>
        <v>0</v>
      </c>
      <c r="AE18" s="133">
        <f>$C18*VLOOKUP($A18,'Non-energy Multiplier'!$A$1:$AQ$44,COLUMN('Non-energy Multiplier'!AE$1),0)</f>
        <v>0</v>
      </c>
      <c r="AF18" s="133">
        <f>$C18*VLOOKUP($A18,'Non-energy Multiplier'!$A$1:$AQ$44,COLUMN('Non-energy Multiplier'!AF$1),0)</f>
        <v>0</v>
      </c>
      <c r="AG18" s="133">
        <f>$C18*VLOOKUP($A18,'Non-energy Multiplier'!$A$1:$AQ$44,COLUMN('Non-energy Multiplier'!AG$1),0)</f>
        <v>0</v>
      </c>
      <c r="AH18" s="133">
        <f>$C18*VLOOKUP($A18,'Non-energy Multiplier'!$A$1:$AQ$44,COLUMN('Non-energy Multiplier'!AH$1),0)</f>
        <v>0</v>
      </c>
      <c r="AI18" s="133">
        <f>$C18*VLOOKUP($A18,'Non-energy Multiplier'!$A$1:$AQ$44,COLUMN('Non-energy Multiplier'!AI$1),0)</f>
        <v>0</v>
      </c>
      <c r="AJ18" s="133">
        <f>$C18*VLOOKUP($A18,'Non-energy Multiplier'!$A$1:$AQ$44,COLUMN('Non-energy Multiplier'!AJ$1),0)</f>
        <v>0</v>
      </c>
      <c r="AK18" s="133">
        <f>$C18*VLOOKUP($A18,'Non-energy Multiplier'!$A$1:$AQ$44,COLUMN('Non-energy Multiplier'!AK$1),0)</f>
        <v>0</v>
      </c>
      <c r="AL18" s="133">
        <f>$C18*VLOOKUP($A18,'Non-energy Multiplier'!$A$1:$AQ$44,COLUMN('Non-energy Multiplier'!AL$1),0)</f>
        <v>0</v>
      </c>
      <c r="AM18" s="133">
        <f>$C18*VLOOKUP($A18,'Non-energy Multiplier'!$A$1:$AQ$44,COLUMN('Non-energy Multiplier'!AM$1),0)</f>
        <v>0</v>
      </c>
      <c r="AN18" s="133">
        <f>$C18*VLOOKUP($A18,'Non-energy Multiplier'!$A$1:$AQ$44,COLUMN('Non-energy Multiplier'!AN$1),0)</f>
        <v>0</v>
      </c>
      <c r="AO18" s="133">
        <f>$C18*VLOOKUP($A18,'Non-energy Multiplier'!$A$1:$AQ$44,COLUMN('Non-energy Multiplier'!AO$1),0)</f>
        <v>0</v>
      </c>
      <c r="AP18" s="133">
        <f>$C18*VLOOKUP($A18,'Non-energy Multiplier'!$A$1:$AQ$44,COLUMN('Non-energy Multiplier'!AP$1),0)</f>
        <v>0</v>
      </c>
      <c r="AQ18" s="133">
        <f>$C18*VLOOKUP($A18,'Non-energy Multiplier'!$A$1:$AQ$44,COLUMN('Non-energy Multiplier'!AQ$1),0)</f>
        <v>0</v>
      </c>
      <c r="AR18" s="133" t="str">
        <f>VLOOKUP($A18,'Sector Match'!$A$1:$B$43,2,0)</f>
        <v>wood products 16</v>
      </c>
    </row>
    <row r="19" spans="1:44" x14ac:dyDescent="0.2">
      <c r="A19" s="12" t="s">
        <v>18</v>
      </c>
      <c r="B19" s="133">
        <f>'Non-energy Use 2019'!K132</f>
        <v>0</v>
      </c>
      <c r="C19" s="133">
        <f>'Non-energy Use 2020'!K131</f>
        <v>0</v>
      </c>
      <c r="D19" s="133">
        <f>$C19*VLOOKUP($A19,'Non-energy Multiplier'!$A$1:$AQ$44,COLUMN('Non-energy Multiplier'!D$1),0)</f>
        <v>0</v>
      </c>
      <c r="E19" s="133">
        <f>$C19*VLOOKUP($A19,'Non-energy Multiplier'!$A$1:$AQ$44,COLUMN('Non-energy Multiplier'!E$1),0)</f>
        <v>0</v>
      </c>
      <c r="F19" s="133">
        <f>$C19*VLOOKUP($A19,'Non-energy Multiplier'!$A$1:$AQ$44,COLUMN('Non-energy Multiplier'!F$1),0)</f>
        <v>0</v>
      </c>
      <c r="G19" s="133">
        <f>$C19*VLOOKUP($A19,'Non-energy Multiplier'!$A$1:$AQ$44,COLUMN('Non-energy Multiplier'!G$1),0)</f>
        <v>0</v>
      </c>
      <c r="H19" s="133">
        <f>$C19*VLOOKUP($A19,'Non-energy Multiplier'!$A$1:$AQ$44,COLUMN('Non-energy Multiplier'!H$1),0)</f>
        <v>0</v>
      </c>
      <c r="I19" s="133">
        <f>$C19*VLOOKUP($A19,'Non-energy Multiplier'!$A$1:$AQ$44,COLUMN('Non-energy Multiplier'!I$1),0)</f>
        <v>0</v>
      </c>
      <c r="J19" s="133">
        <f>$C19*VLOOKUP($A19,'Non-energy Multiplier'!$A$1:$AQ$44,COLUMN('Non-energy Multiplier'!J$1),0)</f>
        <v>0</v>
      </c>
      <c r="K19" s="133">
        <f>$C19*VLOOKUP($A19,'Non-energy Multiplier'!$A$1:$AQ$44,COLUMN('Non-energy Multiplier'!K$1),0)</f>
        <v>0</v>
      </c>
      <c r="L19" s="133">
        <f>$C19*VLOOKUP($A19,'Non-energy Multiplier'!$A$1:$AQ$44,COLUMN('Non-energy Multiplier'!L$1),0)</f>
        <v>0</v>
      </c>
      <c r="M19" s="133">
        <f>$C19*VLOOKUP($A19,'Non-energy Multiplier'!$A$1:$AQ$44,COLUMN('Non-energy Multiplier'!M$1),0)</f>
        <v>0</v>
      </c>
      <c r="N19" s="133">
        <f>$C19*VLOOKUP($A19,'Non-energy Multiplier'!$A$1:$AQ$44,COLUMN('Non-energy Multiplier'!N$1),0)</f>
        <v>0</v>
      </c>
      <c r="O19" s="133">
        <f>$C19*VLOOKUP($A19,'Non-energy Multiplier'!$A$1:$AQ$44,COLUMN('Non-energy Multiplier'!O$1),0)</f>
        <v>0</v>
      </c>
      <c r="P19" s="133">
        <f>$C19*VLOOKUP($A19,'Non-energy Multiplier'!$A$1:$AQ$44,COLUMN('Non-energy Multiplier'!P$1),0)</f>
        <v>0</v>
      </c>
      <c r="Q19" s="133">
        <f>$C19*VLOOKUP($A19,'Non-energy Multiplier'!$A$1:$AQ$44,COLUMN('Non-energy Multiplier'!Q$1),0)</f>
        <v>0</v>
      </c>
      <c r="R19" s="133">
        <f>$C19*VLOOKUP($A19,'Non-energy Multiplier'!$A$1:$AQ$44,COLUMN('Non-energy Multiplier'!R$1),0)</f>
        <v>0</v>
      </c>
      <c r="S19" s="133">
        <f>$C19*VLOOKUP($A19,'Non-energy Multiplier'!$A$1:$AQ$44,COLUMN('Non-energy Multiplier'!S$1),0)</f>
        <v>0</v>
      </c>
      <c r="T19" s="133">
        <f>$C19*VLOOKUP($A19,'Non-energy Multiplier'!$A$1:$AQ$44,COLUMN('Non-energy Multiplier'!T$1),0)</f>
        <v>0</v>
      </c>
      <c r="U19" s="133">
        <f>$C19*VLOOKUP($A19,'Non-energy Multiplier'!$A$1:$AQ$44,COLUMN('Non-energy Multiplier'!U$1),0)</f>
        <v>0</v>
      </c>
      <c r="V19" s="133">
        <f>$C19*VLOOKUP($A19,'Non-energy Multiplier'!$A$1:$AQ$44,COLUMN('Non-energy Multiplier'!V$1),0)</f>
        <v>0</v>
      </c>
      <c r="W19" s="133">
        <f>$C19*VLOOKUP($A19,'Non-energy Multiplier'!$A$1:$AQ$44,COLUMN('Non-energy Multiplier'!W$1),0)</f>
        <v>0</v>
      </c>
      <c r="X19" s="133">
        <f>$C19*VLOOKUP($A19,'Non-energy Multiplier'!$A$1:$AQ$44,COLUMN('Non-energy Multiplier'!X$1),0)</f>
        <v>0</v>
      </c>
      <c r="Y19" s="133">
        <f>$C19*VLOOKUP($A19,'Non-energy Multiplier'!$A$1:$AQ$44,COLUMN('Non-energy Multiplier'!Y$1),0)</f>
        <v>0</v>
      </c>
      <c r="Z19" s="133">
        <f>$C19*VLOOKUP($A19,'Non-energy Multiplier'!$A$1:$AQ$44,COLUMN('Non-energy Multiplier'!Z$1),0)</f>
        <v>0</v>
      </c>
      <c r="AA19" s="133">
        <f>$C19*VLOOKUP($A19,'Non-energy Multiplier'!$A$1:$AQ$44,COLUMN('Non-energy Multiplier'!AA$1),0)</f>
        <v>0</v>
      </c>
      <c r="AB19" s="133">
        <f>$C19*VLOOKUP($A19,'Non-energy Multiplier'!$A$1:$AQ$44,COLUMN('Non-energy Multiplier'!AB$1),0)</f>
        <v>0</v>
      </c>
      <c r="AC19" s="133">
        <f>$C19*VLOOKUP($A19,'Non-energy Multiplier'!$A$1:$AQ$44,COLUMN('Non-energy Multiplier'!AC$1),0)</f>
        <v>0</v>
      </c>
      <c r="AD19" s="133">
        <f>$C19*VLOOKUP($A19,'Non-energy Multiplier'!$A$1:$AQ$44,COLUMN('Non-energy Multiplier'!AD$1),0)</f>
        <v>0</v>
      </c>
      <c r="AE19" s="133">
        <f>$C19*VLOOKUP($A19,'Non-energy Multiplier'!$A$1:$AQ$44,COLUMN('Non-energy Multiplier'!AE$1),0)</f>
        <v>0</v>
      </c>
      <c r="AF19" s="133">
        <f>$C19*VLOOKUP($A19,'Non-energy Multiplier'!$A$1:$AQ$44,COLUMN('Non-energy Multiplier'!AF$1),0)</f>
        <v>0</v>
      </c>
      <c r="AG19" s="133">
        <f>$C19*VLOOKUP($A19,'Non-energy Multiplier'!$A$1:$AQ$44,COLUMN('Non-energy Multiplier'!AG$1),0)</f>
        <v>0</v>
      </c>
      <c r="AH19" s="133">
        <f>$C19*VLOOKUP($A19,'Non-energy Multiplier'!$A$1:$AQ$44,COLUMN('Non-energy Multiplier'!AH$1),0)</f>
        <v>0</v>
      </c>
      <c r="AI19" s="133">
        <f>$C19*VLOOKUP($A19,'Non-energy Multiplier'!$A$1:$AQ$44,COLUMN('Non-energy Multiplier'!AI$1),0)</f>
        <v>0</v>
      </c>
      <c r="AJ19" s="133">
        <f>$C19*VLOOKUP($A19,'Non-energy Multiplier'!$A$1:$AQ$44,COLUMN('Non-energy Multiplier'!AJ$1),0)</f>
        <v>0</v>
      </c>
      <c r="AK19" s="133">
        <f>$C19*VLOOKUP($A19,'Non-energy Multiplier'!$A$1:$AQ$44,COLUMN('Non-energy Multiplier'!AK$1),0)</f>
        <v>0</v>
      </c>
      <c r="AL19" s="133">
        <f>$C19*VLOOKUP($A19,'Non-energy Multiplier'!$A$1:$AQ$44,COLUMN('Non-energy Multiplier'!AL$1),0)</f>
        <v>0</v>
      </c>
      <c r="AM19" s="133">
        <f>$C19*VLOOKUP($A19,'Non-energy Multiplier'!$A$1:$AQ$44,COLUMN('Non-energy Multiplier'!AM$1),0)</f>
        <v>0</v>
      </c>
      <c r="AN19" s="133">
        <f>$C19*VLOOKUP($A19,'Non-energy Multiplier'!$A$1:$AQ$44,COLUMN('Non-energy Multiplier'!AN$1),0)</f>
        <v>0</v>
      </c>
      <c r="AO19" s="133">
        <f>$C19*VLOOKUP($A19,'Non-energy Multiplier'!$A$1:$AQ$44,COLUMN('Non-energy Multiplier'!AO$1),0)</f>
        <v>0</v>
      </c>
      <c r="AP19" s="133">
        <f>$C19*VLOOKUP($A19,'Non-energy Multiplier'!$A$1:$AQ$44,COLUMN('Non-energy Multiplier'!AP$1),0)</f>
        <v>0</v>
      </c>
      <c r="AQ19" s="133">
        <f>$C19*VLOOKUP($A19,'Non-energy Multiplier'!$A$1:$AQ$44,COLUMN('Non-energy Multiplier'!AQ$1),0)</f>
        <v>0</v>
      </c>
      <c r="AR19" s="133" t="str">
        <f>VLOOKUP($A19,'Sector Match'!$A$1:$B$43,2,0)</f>
        <v>pulp paper and printing 17T18</v>
      </c>
    </row>
    <row r="20" spans="1:44" x14ac:dyDescent="0.2">
      <c r="A20" s="12" t="s">
        <v>19</v>
      </c>
      <c r="B20" s="133">
        <f>'Non-energy Use 2019'!K133</f>
        <v>0</v>
      </c>
      <c r="C20" s="133">
        <f>'Non-energy Use 2020'!K132</f>
        <v>0</v>
      </c>
      <c r="D20" s="133">
        <f>$C20*VLOOKUP($A20,'Non-energy Multiplier'!$A$1:$AQ$44,COLUMN('Non-energy Multiplier'!D$1),0)</f>
        <v>0</v>
      </c>
      <c r="E20" s="133">
        <f>$C20*VLOOKUP($A20,'Non-energy Multiplier'!$A$1:$AQ$44,COLUMN('Non-energy Multiplier'!E$1),0)</f>
        <v>0</v>
      </c>
      <c r="F20" s="133">
        <f>$C20*VLOOKUP($A20,'Non-energy Multiplier'!$A$1:$AQ$44,COLUMN('Non-energy Multiplier'!F$1),0)</f>
        <v>0</v>
      </c>
      <c r="G20" s="133">
        <f>$C20*VLOOKUP($A20,'Non-energy Multiplier'!$A$1:$AQ$44,COLUMN('Non-energy Multiplier'!G$1),0)</f>
        <v>0</v>
      </c>
      <c r="H20" s="133">
        <f>$C20*VLOOKUP($A20,'Non-energy Multiplier'!$A$1:$AQ$44,COLUMN('Non-energy Multiplier'!H$1),0)</f>
        <v>0</v>
      </c>
      <c r="I20" s="133">
        <f>$C20*VLOOKUP($A20,'Non-energy Multiplier'!$A$1:$AQ$44,COLUMN('Non-energy Multiplier'!I$1),0)</f>
        <v>0</v>
      </c>
      <c r="J20" s="133">
        <f>$C20*VLOOKUP($A20,'Non-energy Multiplier'!$A$1:$AQ$44,COLUMN('Non-energy Multiplier'!J$1),0)</f>
        <v>0</v>
      </c>
      <c r="K20" s="133">
        <f>$C20*VLOOKUP($A20,'Non-energy Multiplier'!$A$1:$AQ$44,COLUMN('Non-energy Multiplier'!K$1),0)</f>
        <v>0</v>
      </c>
      <c r="L20" s="133">
        <f>$C20*VLOOKUP($A20,'Non-energy Multiplier'!$A$1:$AQ$44,COLUMN('Non-energy Multiplier'!L$1),0)</f>
        <v>0</v>
      </c>
      <c r="M20" s="133">
        <f>$C20*VLOOKUP($A20,'Non-energy Multiplier'!$A$1:$AQ$44,COLUMN('Non-energy Multiplier'!M$1),0)</f>
        <v>0</v>
      </c>
      <c r="N20" s="133">
        <f>$C20*VLOOKUP($A20,'Non-energy Multiplier'!$A$1:$AQ$44,COLUMN('Non-energy Multiplier'!N$1),0)</f>
        <v>0</v>
      </c>
      <c r="O20" s="133">
        <f>$C20*VLOOKUP($A20,'Non-energy Multiplier'!$A$1:$AQ$44,COLUMN('Non-energy Multiplier'!O$1),0)</f>
        <v>0</v>
      </c>
      <c r="P20" s="133">
        <f>$C20*VLOOKUP($A20,'Non-energy Multiplier'!$A$1:$AQ$44,COLUMN('Non-energy Multiplier'!P$1),0)</f>
        <v>0</v>
      </c>
      <c r="Q20" s="133">
        <f>$C20*VLOOKUP($A20,'Non-energy Multiplier'!$A$1:$AQ$44,COLUMN('Non-energy Multiplier'!Q$1),0)</f>
        <v>0</v>
      </c>
      <c r="R20" s="133">
        <f>$C20*VLOOKUP($A20,'Non-energy Multiplier'!$A$1:$AQ$44,COLUMN('Non-energy Multiplier'!R$1),0)</f>
        <v>0</v>
      </c>
      <c r="S20" s="133">
        <f>$C20*VLOOKUP($A20,'Non-energy Multiplier'!$A$1:$AQ$44,COLUMN('Non-energy Multiplier'!S$1),0)</f>
        <v>0</v>
      </c>
      <c r="T20" s="133">
        <f>$C20*VLOOKUP($A20,'Non-energy Multiplier'!$A$1:$AQ$44,COLUMN('Non-energy Multiplier'!T$1),0)</f>
        <v>0</v>
      </c>
      <c r="U20" s="133">
        <f>$C20*VLOOKUP($A20,'Non-energy Multiplier'!$A$1:$AQ$44,COLUMN('Non-energy Multiplier'!U$1),0)</f>
        <v>0</v>
      </c>
      <c r="V20" s="133">
        <f>$C20*VLOOKUP($A20,'Non-energy Multiplier'!$A$1:$AQ$44,COLUMN('Non-energy Multiplier'!V$1),0)</f>
        <v>0</v>
      </c>
      <c r="W20" s="133">
        <f>$C20*VLOOKUP($A20,'Non-energy Multiplier'!$A$1:$AQ$44,COLUMN('Non-energy Multiplier'!W$1),0)</f>
        <v>0</v>
      </c>
      <c r="X20" s="133">
        <f>$C20*VLOOKUP($A20,'Non-energy Multiplier'!$A$1:$AQ$44,COLUMN('Non-energy Multiplier'!X$1),0)</f>
        <v>0</v>
      </c>
      <c r="Y20" s="133">
        <f>$C20*VLOOKUP($A20,'Non-energy Multiplier'!$A$1:$AQ$44,COLUMN('Non-energy Multiplier'!Y$1),0)</f>
        <v>0</v>
      </c>
      <c r="Z20" s="133">
        <f>$C20*VLOOKUP($A20,'Non-energy Multiplier'!$A$1:$AQ$44,COLUMN('Non-energy Multiplier'!Z$1),0)</f>
        <v>0</v>
      </c>
      <c r="AA20" s="133">
        <f>$C20*VLOOKUP($A20,'Non-energy Multiplier'!$A$1:$AQ$44,COLUMN('Non-energy Multiplier'!AA$1),0)</f>
        <v>0</v>
      </c>
      <c r="AB20" s="133">
        <f>$C20*VLOOKUP($A20,'Non-energy Multiplier'!$A$1:$AQ$44,COLUMN('Non-energy Multiplier'!AB$1),0)</f>
        <v>0</v>
      </c>
      <c r="AC20" s="133">
        <f>$C20*VLOOKUP($A20,'Non-energy Multiplier'!$A$1:$AQ$44,COLUMN('Non-energy Multiplier'!AC$1),0)</f>
        <v>0</v>
      </c>
      <c r="AD20" s="133">
        <f>$C20*VLOOKUP($A20,'Non-energy Multiplier'!$A$1:$AQ$44,COLUMN('Non-energy Multiplier'!AD$1),0)</f>
        <v>0</v>
      </c>
      <c r="AE20" s="133">
        <f>$C20*VLOOKUP($A20,'Non-energy Multiplier'!$A$1:$AQ$44,COLUMN('Non-energy Multiplier'!AE$1),0)</f>
        <v>0</v>
      </c>
      <c r="AF20" s="133">
        <f>$C20*VLOOKUP($A20,'Non-energy Multiplier'!$A$1:$AQ$44,COLUMN('Non-energy Multiplier'!AF$1),0)</f>
        <v>0</v>
      </c>
      <c r="AG20" s="133">
        <f>$C20*VLOOKUP($A20,'Non-energy Multiplier'!$A$1:$AQ$44,COLUMN('Non-energy Multiplier'!AG$1),0)</f>
        <v>0</v>
      </c>
      <c r="AH20" s="133">
        <f>$C20*VLOOKUP($A20,'Non-energy Multiplier'!$A$1:$AQ$44,COLUMN('Non-energy Multiplier'!AH$1),0)</f>
        <v>0</v>
      </c>
      <c r="AI20" s="133">
        <f>$C20*VLOOKUP($A20,'Non-energy Multiplier'!$A$1:$AQ$44,COLUMN('Non-energy Multiplier'!AI$1),0)</f>
        <v>0</v>
      </c>
      <c r="AJ20" s="133">
        <f>$C20*VLOOKUP($A20,'Non-energy Multiplier'!$A$1:$AQ$44,COLUMN('Non-energy Multiplier'!AJ$1),0)</f>
        <v>0</v>
      </c>
      <c r="AK20" s="133">
        <f>$C20*VLOOKUP($A20,'Non-energy Multiplier'!$A$1:$AQ$44,COLUMN('Non-energy Multiplier'!AK$1),0)</f>
        <v>0</v>
      </c>
      <c r="AL20" s="133">
        <f>$C20*VLOOKUP($A20,'Non-energy Multiplier'!$A$1:$AQ$44,COLUMN('Non-energy Multiplier'!AL$1),0)</f>
        <v>0</v>
      </c>
      <c r="AM20" s="133">
        <f>$C20*VLOOKUP($A20,'Non-energy Multiplier'!$A$1:$AQ$44,COLUMN('Non-energy Multiplier'!AM$1),0)</f>
        <v>0</v>
      </c>
      <c r="AN20" s="133">
        <f>$C20*VLOOKUP($A20,'Non-energy Multiplier'!$A$1:$AQ$44,COLUMN('Non-energy Multiplier'!AN$1),0)</f>
        <v>0</v>
      </c>
      <c r="AO20" s="133">
        <f>$C20*VLOOKUP($A20,'Non-energy Multiplier'!$A$1:$AQ$44,COLUMN('Non-energy Multiplier'!AO$1),0)</f>
        <v>0</v>
      </c>
      <c r="AP20" s="133">
        <f>$C20*VLOOKUP($A20,'Non-energy Multiplier'!$A$1:$AQ$44,COLUMN('Non-energy Multiplier'!AP$1),0)</f>
        <v>0</v>
      </c>
      <c r="AQ20" s="133">
        <f>$C20*VLOOKUP($A20,'Non-energy Multiplier'!$A$1:$AQ$44,COLUMN('Non-energy Multiplier'!AQ$1),0)</f>
        <v>0</v>
      </c>
      <c r="AR20" s="133" t="str">
        <f>VLOOKUP($A20,'Sector Match'!$A$1:$B$43,2,0)</f>
        <v>pulp paper and printing 17T18</v>
      </c>
    </row>
    <row r="21" spans="1:44" x14ac:dyDescent="0.2">
      <c r="A21" s="12" t="s">
        <v>20</v>
      </c>
      <c r="B21" s="133">
        <f>'Non-energy Use 2019'!K134</f>
        <v>0</v>
      </c>
      <c r="C21" s="133">
        <f>'Non-energy Use 2020'!K133</f>
        <v>0</v>
      </c>
      <c r="D21" s="133">
        <f>$C21*VLOOKUP($A21,'Non-energy Multiplier'!$A$1:$AQ$44,COLUMN('Non-energy Multiplier'!D$1),0)</f>
        <v>0</v>
      </c>
      <c r="E21" s="133">
        <f>$C21*VLOOKUP($A21,'Non-energy Multiplier'!$A$1:$AQ$44,COLUMN('Non-energy Multiplier'!E$1),0)</f>
        <v>0</v>
      </c>
      <c r="F21" s="133">
        <f>$C21*VLOOKUP($A21,'Non-energy Multiplier'!$A$1:$AQ$44,COLUMN('Non-energy Multiplier'!F$1),0)</f>
        <v>0</v>
      </c>
      <c r="G21" s="133">
        <f>$C21*VLOOKUP($A21,'Non-energy Multiplier'!$A$1:$AQ$44,COLUMN('Non-energy Multiplier'!G$1),0)</f>
        <v>0</v>
      </c>
      <c r="H21" s="133">
        <f>$C21*VLOOKUP($A21,'Non-energy Multiplier'!$A$1:$AQ$44,COLUMN('Non-energy Multiplier'!H$1),0)</f>
        <v>0</v>
      </c>
      <c r="I21" s="133">
        <f>$C21*VLOOKUP($A21,'Non-energy Multiplier'!$A$1:$AQ$44,COLUMN('Non-energy Multiplier'!I$1),0)</f>
        <v>0</v>
      </c>
      <c r="J21" s="133">
        <f>$C21*VLOOKUP($A21,'Non-energy Multiplier'!$A$1:$AQ$44,COLUMN('Non-energy Multiplier'!J$1),0)</f>
        <v>0</v>
      </c>
      <c r="K21" s="133">
        <f>$C21*VLOOKUP($A21,'Non-energy Multiplier'!$A$1:$AQ$44,COLUMN('Non-energy Multiplier'!K$1),0)</f>
        <v>0</v>
      </c>
      <c r="L21" s="133">
        <f>$C21*VLOOKUP($A21,'Non-energy Multiplier'!$A$1:$AQ$44,COLUMN('Non-energy Multiplier'!L$1),0)</f>
        <v>0</v>
      </c>
      <c r="M21" s="133">
        <f>$C21*VLOOKUP($A21,'Non-energy Multiplier'!$A$1:$AQ$44,COLUMN('Non-energy Multiplier'!M$1),0)</f>
        <v>0</v>
      </c>
      <c r="N21" s="133">
        <f>$C21*VLOOKUP($A21,'Non-energy Multiplier'!$A$1:$AQ$44,COLUMN('Non-energy Multiplier'!N$1),0)</f>
        <v>0</v>
      </c>
      <c r="O21" s="133">
        <f>$C21*VLOOKUP($A21,'Non-energy Multiplier'!$A$1:$AQ$44,COLUMN('Non-energy Multiplier'!O$1),0)</f>
        <v>0</v>
      </c>
      <c r="P21" s="133">
        <f>$C21*VLOOKUP($A21,'Non-energy Multiplier'!$A$1:$AQ$44,COLUMN('Non-energy Multiplier'!P$1),0)</f>
        <v>0</v>
      </c>
      <c r="Q21" s="133">
        <f>$C21*VLOOKUP($A21,'Non-energy Multiplier'!$A$1:$AQ$44,COLUMN('Non-energy Multiplier'!Q$1),0)</f>
        <v>0</v>
      </c>
      <c r="R21" s="133">
        <f>$C21*VLOOKUP($A21,'Non-energy Multiplier'!$A$1:$AQ$44,COLUMN('Non-energy Multiplier'!R$1),0)</f>
        <v>0</v>
      </c>
      <c r="S21" s="133">
        <f>$C21*VLOOKUP($A21,'Non-energy Multiplier'!$A$1:$AQ$44,COLUMN('Non-energy Multiplier'!S$1),0)</f>
        <v>0</v>
      </c>
      <c r="T21" s="133">
        <f>$C21*VLOOKUP($A21,'Non-energy Multiplier'!$A$1:$AQ$44,COLUMN('Non-energy Multiplier'!T$1),0)</f>
        <v>0</v>
      </c>
      <c r="U21" s="133">
        <f>$C21*VLOOKUP($A21,'Non-energy Multiplier'!$A$1:$AQ$44,COLUMN('Non-energy Multiplier'!U$1),0)</f>
        <v>0</v>
      </c>
      <c r="V21" s="133">
        <f>$C21*VLOOKUP($A21,'Non-energy Multiplier'!$A$1:$AQ$44,COLUMN('Non-energy Multiplier'!V$1),0)</f>
        <v>0</v>
      </c>
      <c r="W21" s="133">
        <f>$C21*VLOOKUP($A21,'Non-energy Multiplier'!$A$1:$AQ$44,COLUMN('Non-energy Multiplier'!W$1),0)</f>
        <v>0</v>
      </c>
      <c r="X21" s="133">
        <f>$C21*VLOOKUP($A21,'Non-energy Multiplier'!$A$1:$AQ$44,COLUMN('Non-energy Multiplier'!X$1),0)</f>
        <v>0</v>
      </c>
      <c r="Y21" s="133">
        <f>$C21*VLOOKUP($A21,'Non-energy Multiplier'!$A$1:$AQ$44,COLUMN('Non-energy Multiplier'!Y$1),0)</f>
        <v>0</v>
      </c>
      <c r="Z21" s="133">
        <f>$C21*VLOOKUP($A21,'Non-energy Multiplier'!$A$1:$AQ$44,COLUMN('Non-energy Multiplier'!Z$1),0)</f>
        <v>0</v>
      </c>
      <c r="AA21" s="133">
        <f>$C21*VLOOKUP($A21,'Non-energy Multiplier'!$A$1:$AQ$44,COLUMN('Non-energy Multiplier'!AA$1),0)</f>
        <v>0</v>
      </c>
      <c r="AB21" s="133">
        <f>$C21*VLOOKUP($A21,'Non-energy Multiplier'!$A$1:$AQ$44,COLUMN('Non-energy Multiplier'!AB$1),0)</f>
        <v>0</v>
      </c>
      <c r="AC21" s="133">
        <f>$C21*VLOOKUP($A21,'Non-energy Multiplier'!$A$1:$AQ$44,COLUMN('Non-energy Multiplier'!AC$1),0)</f>
        <v>0</v>
      </c>
      <c r="AD21" s="133">
        <f>$C21*VLOOKUP($A21,'Non-energy Multiplier'!$A$1:$AQ$44,COLUMN('Non-energy Multiplier'!AD$1),0)</f>
        <v>0</v>
      </c>
      <c r="AE21" s="133">
        <f>$C21*VLOOKUP($A21,'Non-energy Multiplier'!$A$1:$AQ$44,COLUMN('Non-energy Multiplier'!AE$1),0)</f>
        <v>0</v>
      </c>
      <c r="AF21" s="133">
        <f>$C21*VLOOKUP($A21,'Non-energy Multiplier'!$A$1:$AQ$44,COLUMN('Non-energy Multiplier'!AF$1),0)</f>
        <v>0</v>
      </c>
      <c r="AG21" s="133">
        <f>$C21*VLOOKUP($A21,'Non-energy Multiplier'!$A$1:$AQ$44,COLUMN('Non-energy Multiplier'!AG$1),0)</f>
        <v>0</v>
      </c>
      <c r="AH21" s="133">
        <f>$C21*VLOOKUP($A21,'Non-energy Multiplier'!$A$1:$AQ$44,COLUMN('Non-energy Multiplier'!AH$1),0)</f>
        <v>0</v>
      </c>
      <c r="AI21" s="133">
        <f>$C21*VLOOKUP($A21,'Non-energy Multiplier'!$A$1:$AQ$44,COLUMN('Non-energy Multiplier'!AI$1),0)</f>
        <v>0</v>
      </c>
      <c r="AJ21" s="133">
        <f>$C21*VLOOKUP($A21,'Non-energy Multiplier'!$A$1:$AQ$44,COLUMN('Non-energy Multiplier'!AJ$1),0)</f>
        <v>0</v>
      </c>
      <c r="AK21" s="133">
        <f>$C21*VLOOKUP($A21,'Non-energy Multiplier'!$A$1:$AQ$44,COLUMN('Non-energy Multiplier'!AK$1),0)</f>
        <v>0</v>
      </c>
      <c r="AL21" s="133">
        <f>$C21*VLOOKUP($A21,'Non-energy Multiplier'!$A$1:$AQ$44,COLUMN('Non-energy Multiplier'!AL$1),0)</f>
        <v>0</v>
      </c>
      <c r="AM21" s="133">
        <f>$C21*VLOOKUP($A21,'Non-energy Multiplier'!$A$1:$AQ$44,COLUMN('Non-energy Multiplier'!AM$1),0)</f>
        <v>0</v>
      </c>
      <c r="AN21" s="133">
        <f>$C21*VLOOKUP($A21,'Non-energy Multiplier'!$A$1:$AQ$44,COLUMN('Non-energy Multiplier'!AN$1),0)</f>
        <v>0</v>
      </c>
      <c r="AO21" s="133">
        <f>$C21*VLOOKUP($A21,'Non-energy Multiplier'!$A$1:$AQ$44,COLUMN('Non-energy Multiplier'!AO$1),0)</f>
        <v>0</v>
      </c>
      <c r="AP21" s="133">
        <f>$C21*VLOOKUP($A21,'Non-energy Multiplier'!$A$1:$AQ$44,COLUMN('Non-energy Multiplier'!AP$1),0)</f>
        <v>0</v>
      </c>
      <c r="AQ21" s="133">
        <f>$C21*VLOOKUP($A21,'Non-energy Multiplier'!$A$1:$AQ$44,COLUMN('Non-energy Multiplier'!AQ$1),0)</f>
        <v>0</v>
      </c>
      <c r="AR21" s="133" t="str">
        <f>VLOOKUP($A21,'Sector Match'!$A$1:$B$43,2,0)</f>
        <v>pulp paper and printing 17T18</v>
      </c>
    </row>
    <row r="22" spans="1:44" x14ac:dyDescent="0.2">
      <c r="A22" s="12" t="s">
        <v>21</v>
      </c>
      <c r="B22" s="133">
        <f>'Non-energy Use 2019'!K135</f>
        <v>38606204901000</v>
      </c>
      <c r="C22" s="133">
        <f>'Non-energy Use 2020'!K134</f>
        <v>118108540672396.83</v>
      </c>
      <c r="D22" s="133">
        <f>$C22*VLOOKUP($A22,'Non-energy Multiplier'!$A$1:$AQ$44,COLUMN('Non-energy Multiplier'!D$1),0)</f>
        <v>123727422970696.47</v>
      </c>
      <c r="E22" s="133">
        <f>$C22*VLOOKUP($A22,'Non-energy Multiplier'!$A$1:$AQ$44,COLUMN('Non-energy Multiplier'!E$1),0)</f>
        <v>131968450341535.95</v>
      </c>
      <c r="F22" s="133">
        <f>$C22*VLOOKUP($A22,'Non-energy Multiplier'!$A$1:$AQ$44,COLUMN('Non-energy Multiplier'!F$1),0)</f>
        <v>140209477712375.39</v>
      </c>
      <c r="G22" s="133">
        <f>$C22*VLOOKUP($A22,'Non-energy Multiplier'!$A$1:$AQ$44,COLUMN('Non-energy Multiplier'!G$1),0)</f>
        <v>147888616853384.88</v>
      </c>
      <c r="H22" s="133">
        <f>$C22*VLOOKUP($A22,'Non-energy Multiplier'!$A$1:$AQ$44,COLUMN('Non-energy Multiplier'!H$1),0)</f>
        <v>155567755994394.38</v>
      </c>
      <c r="I22" s="133">
        <f>$C22*VLOOKUP($A22,'Non-energy Multiplier'!$A$1:$AQ$44,COLUMN('Non-energy Multiplier'!I$1),0)</f>
        <v>159024793916850.19</v>
      </c>
      <c r="J22" s="133">
        <f>$C22*VLOOKUP($A22,'Non-energy Multiplier'!$A$1:$AQ$44,COLUMN('Non-energy Multiplier'!J$1),0)</f>
        <v>162481831839305.97</v>
      </c>
      <c r="K22" s="133">
        <f>$C22*VLOOKUP($A22,'Non-energy Multiplier'!$A$1:$AQ$44,COLUMN('Non-energy Multiplier'!K$1),0)</f>
        <v>165938869761761.84</v>
      </c>
      <c r="L22" s="133">
        <f>$C22*VLOOKUP($A22,'Non-energy Multiplier'!$A$1:$AQ$44,COLUMN('Non-energy Multiplier'!L$1),0)</f>
        <v>169395907684217.59</v>
      </c>
      <c r="M22" s="133">
        <f>$C22*VLOOKUP($A22,'Non-energy Multiplier'!$A$1:$AQ$44,COLUMN('Non-energy Multiplier'!M$1),0)</f>
        <v>172852945606673.44</v>
      </c>
      <c r="N22" s="133">
        <f>$C22*VLOOKUP($A22,'Non-energy Multiplier'!$A$1:$AQ$44,COLUMN('Non-energy Multiplier'!N$1),0)</f>
        <v>173099885487882.16</v>
      </c>
      <c r="O22" s="133">
        <f>$C22*VLOOKUP($A22,'Non-energy Multiplier'!$A$1:$AQ$44,COLUMN('Non-energy Multiplier'!O$1),0)</f>
        <v>173346825369090.94</v>
      </c>
      <c r="P22" s="133">
        <f>$C22*VLOOKUP($A22,'Non-energy Multiplier'!$A$1:$AQ$44,COLUMN('Non-energy Multiplier'!P$1),0)</f>
        <v>173593765250299.63</v>
      </c>
      <c r="Q22" s="133">
        <f>$C22*VLOOKUP($A22,'Non-energy Multiplier'!$A$1:$AQ$44,COLUMN('Non-energy Multiplier'!Q$1),0)</f>
        <v>173840705131508.38</v>
      </c>
      <c r="R22" s="133">
        <f>$C22*VLOOKUP($A22,'Non-energy Multiplier'!$A$1:$AQ$44,COLUMN('Non-energy Multiplier'!R$1),0)</f>
        <v>174087645012717.13</v>
      </c>
      <c r="S22" s="133">
        <f>$C22*VLOOKUP($A22,'Non-energy Multiplier'!$A$1:$AQ$44,COLUMN('Non-energy Multiplier'!S$1),0)</f>
        <v>172112198874559.06</v>
      </c>
      <c r="T22" s="133">
        <f>$C22*VLOOKUP($A22,'Non-energy Multiplier'!$A$1:$AQ$44,COLUMN('Non-energy Multiplier'!T$1),0)</f>
        <v>170136752736401.03</v>
      </c>
      <c r="U22" s="133">
        <f>$C22*VLOOKUP($A22,'Non-energy Multiplier'!$A$1:$AQ$44,COLUMN('Non-energy Multiplier'!U$1),0)</f>
        <v>168161306598242.94</v>
      </c>
      <c r="V22" s="133">
        <f>$C22*VLOOKUP($A22,'Non-energy Multiplier'!$A$1:$AQ$44,COLUMN('Non-energy Multiplier'!V$1),0)</f>
        <v>166185860460084.88</v>
      </c>
      <c r="W22" s="133">
        <f>$C22*VLOOKUP($A22,'Non-energy Multiplier'!$A$1:$AQ$44,COLUMN('Non-energy Multiplier'!W$1),0)</f>
        <v>164210414321926.84</v>
      </c>
      <c r="X22" s="133">
        <f>$C22*VLOOKUP($A22,'Non-energy Multiplier'!$A$1:$AQ$44,COLUMN('Non-energy Multiplier'!X$1),0)</f>
        <v>160506437622982.13</v>
      </c>
      <c r="Y22" s="133">
        <f>$C22*VLOOKUP($A22,'Non-energy Multiplier'!$A$1:$AQ$44,COLUMN('Non-energy Multiplier'!Y$1),0)</f>
        <v>156802460924037.5</v>
      </c>
      <c r="Z22" s="133">
        <f>$C22*VLOOKUP($A22,'Non-energy Multiplier'!$A$1:$AQ$44,COLUMN('Non-energy Multiplier'!Z$1),0)</f>
        <v>153098484225092.78</v>
      </c>
      <c r="AA22" s="133">
        <f>$C22*VLOOKUP($A22,'Non-energy Multiplier'!$A$1:$AQ$44,COLUMN('Non-energy Multiplier'!AA$1),0)</f>
        <v>149394507526148.09</v>
      </c>
      <c r="AB22" s="133">
        <f>$C22*VLOOKUP($A22,'Non-energy Multiplier'!$A$1:$AQ$44,COLUMN('Non-energy Multiplier'!AB$1),0)</f>
        <v>145690530827203.38</v>
      </c>
      <c r="AC22" s="133">
        <f>$C22*VLOOKUP($A22,'Non-energy Multiplier'!$A$1:$AQ$44,COLUMN('Non-energy Multiplier'!AC$1),0)</f>
        <v>141986554128258.69</v>
      </c>
      <c r="AD22" s="133">
        <f>$C22*VLOOKUP($A22,'Non-energy Multiplier'!$A$1:$AQ$44,COLUMN('Non-energy Multiplier'!AD$1),0)</f>
        <v>138282577429314.05</v>
      </c>
      <c r="AE22" s="133">
        <f>$C22*VLOOKUP($A22,'Non-energy Multiplier'!$A$1:$AQ$44,COLUMN('Non-energy Multiplier'!AE$1),0)</f>
        <v>134578600730369.36</v>
      </c>
      <c r="AF22" s="133">
        <f>$C22*VLOOKUP($A22,'Non-energy Multiplier'!$A$1:$AQ$44,COLUMN('Non-energy Multiplier'!AF$1),0)</f>
        <v>130874624031424.7</v>
      </c>
      <c r="AG22" s="133">
        <f>$C22*VLOOKUP($A22,'Non-energy Multiplier'!$A$1:$AQ$44,COLUMN('Non-energy Multiplier'!AG$1),0)</f>
        <v>127170647332480.02</v>
      </c>
      <c r="AH22" s="133">
        <f>$C22*VLOOKUP($A22,'Non-energy Multiplier'!$A$1:$AQ$44,COLUMN('Non-energy Multiplier'!AH$1),0)</f>
        <v>123960527196835.41</v>
      </c>
      <c r="AI22" s="133">
        <f>$C22*VLOOKUP($A22,'Non-energy Multiplier'!$A$1:$AQ$44,COLUMN('Non-energy Multiplier'!AI$1),0)</f>
        <v>120750407061190.81</v>
      </c>
      <c r="AJ22" s="133">
        <f>$C22*VLOOKUP($A22,'Non-energy Multiplier'!$A$1:$AQ$44,COLUMN('Non-energy Multiplier'!AJ$1),0)</f>
        <v>117540286925546.2</v>
      </c>
      <c r="AK22" s="133">
        <f>$C22*VLOOKUP($A22,'Non-energy Multiplier'!$A$1:$AQ$44,COLUMN('Non-energy Multiplier'!AK$1),0)</f>
        <v>114330166789901.59</v>
      </c>
      <c r="AL22" s="133">
        <f>$C22*VLOOKUP($A22,'Non-energy Multiplier'!$A$1:$AQ$44,COLUMN('Non-energy Multiplier'!AL$1),0)</f>
        <v>111120046654256.98</v>
      </c>
      <c r="AM22" s="133">
        <f>$C22*VLOOKUP($A22,'Non-energy Multiplier'!$A$1:$AQ$44,COLUMN('Non-energy Multiplier'!AM$1),0)</f>
        <v>107748671969890.31</v>
      </c>
      <c r="AN22" s="133">
        <f>$C22*VLOOKUP($A22,'Non-energy Multiplier'!$A$1:$AQ$44,COLUMN('Non-energy Multiplier'!AN$1),0)</f>
        <v>104377297285523.67</v>
      </c>
      <c r="AO22" s="133">
        <f>$C22*VLOOKUP($A22,'Non-energy Multiplier'!$A$1:$AQ$44,COLUMN('Non-energy Multiplier'!AO$1),0)</f>
        <v>101005922601157.03</v>
      </c>
      <c r="AP22" s="133">
        <f>$C22*VLOOKUP($A22,'Non-energy Multiplier'!$A$1:$AQ$44,COLUMN('Non-energy Multiplier'!AP$1),0)</f>
        <v>97634547916790.359</v>
      </c>
      <c r="AQ22" s="133">
        <f>$C22*VLOOKUP($A22,'Non-energy Multiplier'!$A$1:$AQ$44,COLUMN('Non-energy Multiplier'!AQ$1),0)</f>
        <v>94263173232423.688</v>
      </c>
      <c r="AR22" s="133" t="str">
        <f>VLOOKUP($A22,'Sector Match'!$A$1:$B$43,2,0)</f>
        <v>refined petroleum and coke 19</v>
      </c>
    </row>
    <row r="23" spans="1:44" x14ac:dyDescent="0.2">
      <c r="A23" s="12" t="s">
        <v>1</v>
      </c>
      <c r="B23" s="133">
        <f>'Non-energy Use 2019'!K136</f>
        <v>0</v>
      </c>
      <c r="C23" s="133">
        <f>'Non-energy Use 2020'!K135</f>
        <v>12315187110538.195</v>
      </c>
      <c r="D23" s="133">
        <f>$C23*VLOOKUP($A23,'Non-energy Multiplier'!$A$1:$AQ$44,COLUMN('Non-energy Multiplier'!D$1),0)</f>
        <v>13112484283604.17</v>
      </c>
      <c r="E23" s="133">
        <f>$C23*VLOOKUP($A23,'Non-energy Multiplier'!$A$1:$AQ$44,COLUMN('Non-energy Multiplier'!E$1),0)</f>
        <v>14441312905380.797</v>
      </c>
      <c r="F23" s="133">
        <f>$C23*VLOOKUP($A23,'Non-energy Multiplier'!$A$1:$AQ$44,COLUMN('Non-energy Multiplier'!F$1),0)</f>
        <v>15610682092544.229</v>
      </c>
      <c r="G23" s="133">
        <f>$C23*VLOOKUP($A23,'Non-energy Multiplier'!$A$1:$AQ$44,COLUMN('Non-energy Multiplier'!G$1),0)</f>
        <v>16620591845094.467</v>
      </c>
      <c r="H23" s="133">
        <f>$C23*VLOOKUP($A23,'Non-energy Multiplier'!$A$1:$AQ$44,COLUMN('Non-energy Multiplier'!H$1),0)</f>
        <v>17630501597644.699</v>
      </c>
      <c r="I23" s="133">
        <f>$C23*VLOOKUP($A23,'Non-energy Multiplier'!$A$1:$AQ$44,COLUMN('Non-energy Multiplier'!I$1),0)</f>
        <v>18272580096449.305</v>
      </c>
      <c r="J23" s="133">
        <f>$C23*VLOOKUP($A23,'Non-energy Multiplier'!$A$1:$AQ$44,COLUMN('Non-energy Multiplier'!J$1),0)</f>
        <v>18914658595253.906</v>
      </c>
      <c r="K23" s="133">
        <f>$C23*VLOOKUP($A23,'Non-energy Multiplier'!$A$1:$AQ$44,COLUMN('Non-energy Multiplier'!K$1),0)</f>
        <v>19556737094058.512</v>
      </c>
      <c r="L23" s="133">
        <f>$C23*VLOOKUP($A23,'Non-energy Multiplier'!$A$1:$AQ$44,COLUMN('Non-energy Multiplier'!L$1),0)</f>
        <v>20198815592863.117</v>
      </c>
      <c r="M23" s="133">
        <f>$C23*VLOOKUP($A23,'Non-energy Multiplier'!$A$1:$AQ$44,COLUMN('Non-energy Multiplier'!M$1),0)</f>
        <v>20840894091667.719</v>
      </c>
      <c r="N23" s="133">
        <f>$C23*VLOOKUP($A23,'Non-energy Multiplier'!$A$1:$AQ$44,COLUMN('Non-energy Multiplier'!N$1),0)</f>
        <v>21209637648918.996</v>
      </c>
      <c r="O23" s="133">
        <f>$C23*VLOOKUP($A23,'Non-energy Multiplier'!$A$1:$AQ$44,COLUMN('Non-energy Multiplier'!O$1),0)</f>
        <v>21578381206170.266</v>
      </c>
      <c r="P23" s="133">
        <f>$C23*VLOOKUP($A23,'Non-energy Multiplier'!$A$1:$AQ$44,COLUMN('Non-energy Multiplier'!P$1),0)</f>
        <v>21947124763421.547</v>
      </c>
      <c r="Q23" s="133">
        <f>$C23*VLOOKUP($A23,'Non-energy Multiplier'!$A$1:$AQ$44,COLUMN('Non-energy Multiplier'!Q$1),0)</f>
        <v>22315868320672.816</v>
      </c>
      <c r="R23" s="133">
        <f>$C23*VLOOKUP($A23,'Non-energy Multiplier'!$A$1:$AQ$44,COLUMN('Non-energy Multiplier'!R$1),0)</f>
        <v>22684611877924.094</v>
      </c>
      <c r="S23" s="133">
        <f>$C23*VLOOKUP($A23,'Non-energy Multiplier'!$A$1:$AQ$44,COLUMN('Non-energy Multiplier'!S$1),0)</f>
        <v>22876642605057.594</v>
      </c>
      <c r="T23" s="133">
        <f>$C23*VLOOKUP($A23,'Non-energy Multiplier'!$A$1:$AQ$44,COLUMN('Non-energy Multiplier'!T$1),0)</f>
        <v>23068673332191.094</v>
      </c>
      <c r="U23" s="133">
        <f>$C23*VLOOKUP($A23,'Non-energy Multiplier'!$A$1:$AQ$44,COLUMN('Non-energy Multiplier'!U$1),0)</f>
        <v>23260704059324.598</v>
      </c>
      <c r="V23" s="133">
        <f>$C23*VLOOKUP($A23,'Non-energy Multiplier'!$A$1:$AQ$44,COLUMN('Non-energy Multiplier'!V$1),0)</f>
        <v>23452734786458.098</v>
      </c>
      <c r="W23" s="133">
        <f>$C23*VLOOKUP($A23,'Non-energy Multiplier'!$A$1:$AQ$44,COLUMN('Non-energy Multiplier'!W$1),0)</f>
        <v>23644765513591.594</v>
      </c>
      <c r="X23" s="133">
        <f>$C23*VLOOKUP($A23,'Non-energy Multiplier'!$A$1:$AQ$44,COLUMN('Non-energy Multiplier'!X$1),0)</f>
        <v>23731659765753.527</v>
      </c>
      <c r="Y23" s="133">
        <f>$C23*VLOOKUP($A23,'Non-energy Multiplier'!$A$1:$AQ$44,COLUMN('Non-energy Multiplier'!Y$1),0)</f>
        <v>23818554017915.457</v>
      </c>
      <c r="Z23" s="133">
        <f>$C23*VLOOKUP($A23,'Non-energy Multiplier'!$A$1:$AQ$44,COLUMN('Non-energy Multiplier'!Z$1),0)</f>
        <v>23905448270077.387</v>
      </c>
      <c r="AA23" s="133">
        <f>$C23*VLOOKUP($A23,'Non-energy Multiplier'!$A$1:$AQ$44,COLUMN('Non-energy Multiplier'!AA$1),0)</f>
        <v>23992342522239.316</v>
      </c>
      <c r="AB23" s="133">
        <f>$C23*VLOOKUP($A23,'Non-energy Multiplier'!$A$1:$AQ$44,COLUMN('Non-energy Multiplier'!AB$1),0)</f>
        <v>24079236774401.254</v>
      </c>
      <c r="AC23" s="133">
        <f>$C23*VLOOKUP($A23,'Non-energy Multiplier'!$A$1:$AQ$44,COLUMN('Non-energy Multiplier'!AC$1),0)</f>
        <v>24075874794406.891</v>
      </c>
      <c r="AD23" s="133">
        <f>$C23*VLOOKUP($A23,'Non-energy Multiplier'!$A$1:$AQ$44,COLUMN('Non-energy Multiplier'!AD$1),0)</f>
        <v>24072512814412.531</v>
      </c>
      <c r="AE23" s="133">
        <f>$C23*VLOOKUP($A23,'Non-energy Multiplier'!$A$1:$AQ$44,COLUMN('Non-energy Multiplier'!AE$1),0)</f>
        <v>24069150834418.168</v>
      </c>
      <c r="AF23" s="133">
        <f>$C23*VLOOKUP($A23,'Non-energy Multiplier'!$A$1:$AQ$44,COLUMN('Non-energy Multiplier'!AF$1),0)</f>
        <v>24065788854423.805</v>
      </c>
      <c r="AG23" s="133">
        <f>$C23*VLOOKUP($A23,'Non-energy Multiplier'!$A$1:$AQ$44,COLUMN('Non-energy Multiplier'!AG$1),0)</f>
        <v>24062426874429.449</v>
      </c>
      <c r="AH23" s="133">
        <f>$C23*VLOOKUP($A23,'Non-energy Multiplier'!$A$1:$AQ$44,COLUMN('Non-energy Multiplier'!AH$1),0)</f>
        <v>23977064411969.09</v>
      </c>
      <c r="AI23" s="133">
        <f>$C23*VLOOKUP($A23,'Non-energy Multiplier'!$A$1:$AQ$44,COLUMN('Non-energy Multiplier'!AI$1),0)</f>
        <v>23891701949508.734</v>
      </c>
      <c r="AJ23" s="133">
        <f>$C23*VLOOKUP($A23,'Non-energy Multiplier'!$A$1:$AQ$44,COLUMN('Non-energy Multiplier'!AJ$1),0)</f>
        <v>23806339487048.375</v>
      </c>
      <c r="AK23" s="133">
        <f>$C23*VLOOKUP($A23,'Non-energy Multiplier'!$A$1:$AQ$44,COLUMN('Non-energy Multiplier'!AK$1),0)</f>
        <v>23720977024588.016</v>
      </c>
      <c r="AL23" s="133">
        <f>$C23*VLOOKUP($A23,'Non-energy Multiplier'!$A$1:$AQ$44,COLUMN('Non-energy Multiplier'!AL$1),0)</f>
        <v>23635614562127.652</v>
      </c>
      <c r="AM23" s="133">
        <f>$C23*VLOOKUP($A23,'Non-energy Multiplier'!$A$1:$AQ$44,COLUMN('Non-energy Multiplier'!AM$1),0)</f>
        <v>23535182869810.918</v>
      </c>
      <c r="AN23" s="133">
        <f>$C23*VLOOKUP($A23,'Non-energy Multiplier'!$A$1:$AQ$44,COLUMN('Non-energy Multiplier'!AN$1),0)</f>
        <v>23434751177494.18</v>
      </c>
      <c r="AO23" s="133">
        <f>$C23*VLOOKUP($A23,'Non-energy Multiplier'!$A$1:$AQ$44,COLUMN('Non-energy Multiplier'!AO$1),0)</f>
        <v>23334319485177.441</v>
      </c>
      <c r="AP23" s="133">
        <f>$C23*VLOOKUP($A23,'Non-energy Multiplier'!$A$1:$AQ$44,COLUMN('Non-energy Multiplier'!AP$1),0)</f>
        <v>23233887792860.703</v>
      </c>
      <c r="AQ23" s="133">
        <f>$C23*VLOOKUP($A23,'Non-energy Multiplier'!$A$1:$AQ$44,COLUMN('Non-energy Multiplier'!AQ$1),0)</f>
        <v>23133456100543.961</v>
      </c>
      <c r="AR23" s="133" t="str">
        <f>VLOOKUP($A23,'Sector Match'!$A$1:$B$43,2,0)</f>
        <v>chemicals 20</v>
      </c>
    </row>
    <row r="24" spans="1:44" x14ac:dyDescent="0.2">
      <c r="A24" s="12" t="s">
        <v>22</v>
      </c>
      <c r="B24" s="133">
        <f>'Non-energy Use 2019'!K137</f>
        <v>0</v>
      </c>
      <c r="C24" s="133">
        <f>'Non-energy Use 2020'!K136</f>
        <v>0</v>
      </c>
      <c r="D24" s="133">
        <f>$C24*VLOOKUP($A24,'Non-energy Multiplier'!$A$1:$AQ$44,COLUMN('Non-energy Multiplier'!D$1),0)</f>
        <v>0</v>
      </c>
      <c r="E24" s="133">
        <f>$C24*VLOOKUP($A24,'Non-energy Multiplier'!$A$1:$AQ$44,COLUMN('Non-energy Multiplier'!E$1),0)</f>
        <v>0</v>
      </c>
      <c r="F24" s="133">
        <f>$C24*VLOOKUP($A24,'Non-energy Multiplier'!$A$1:$AQ$44,COLUMN('Non-energy Multiplier'!F$1),0)</f>
        <v>0</v>
      </c>
      <c r="G24" s="133">
        <f>$C24*VLOOKUP($A24,'Non-energy Multiplier'!$A$1:$AQ$44,COLUMN('Non-energy Multiplier'!G$1),0)</f>
        <v>0</v>
      </c>
      <c r="H24" s="133">
        <f>$C24*VLOOKUP($A24,'Non-energy Multiplier'!$A$1:$AQ$44,COLUMN('Non-energy Multiplier'!H$1),0)</f>
        <v>0</v>
      </c>
      <c r="I24" s="133">
        <f>$C24*VLOOKUP($A24,'Non-energy Multiplier'!$A$1:$AQ$44,COLUMN('Non-energy Multiplier'!I$1),0)</f>
        <v>0</v>
      </c>
      <c r="J24" s="133">
        <f>$C24*VLOOKUP($A24,'Non-energy Multiplier'!$A$1:$AQ$44,COLUMN('Non-energy Multiplier'!J$1),0)</f>
        <v>0</v>
      </c>
      <c r="K24" s="133">
        <f>$C24*VLOOKUP($A24,'Non-energy Multiplier'!$A$1:$AQ$44,COLUMN('Non-energy Multiplier'!K$1),0)</f>
        <v>0</v>
      </c>
      <c r="L24" s="133">
        <f>$C24*VLOOKUP($A24,'Non-energy Multiplier'!$A$1:$AQ$44,COLUMN('Non-energy Multiplier'!L$1),0)</f>
        <v>0</v>
      </c>
      <c r="M24" s="133">
        <f>$C24*VLOOKUP($A24,'Non-energy Multiplier'!$A$1:$AQ$44,COLUMN('Non-energy Multiplier'!M$1),0)</f>
        <v>0</v>
      </c>
      <c r="N24" s="133">
        <f>$C24*VLOOKUP($A24,'Non-energy Multiplier'!$A$1:$AQ$44,COLUMN('Non-energy Multiplier'!N$1),0)</f>
        <v>0</v>
      </c>
      <c r="O24" s="133">
        <f>$C24*VLOOKUP($A24,'Non-energy Multiplier'!$A$1:$AQ$44,COLUMN('Non-energy Multiplier'!O$1),0)</f>
        <v>0</v>
      </c>
      <c r="P24" s="133">
        <f>$C24*VLOOKUP($A24,'Non-energy Multiplier'!$A$1:$AQ$44,COLUMN('Non-energy Multiplier'!P$1),0)</f>
        <v>0</v>
      </c>
      <c r="Q24" s="133">
        <f>$C24*VLOOKUP($A24,'Non-energy Multiplier'!$A$1:$AQ$44,COLUMN('Non-energy Multiplier'!Q$1),0)</f>
        <v>0</v>
      </c>
      <c r="R24" s="133">
        <f>$C24*VLOOKUP($A24,'Non-energy Multiplier'!$A$1:$AQ$44,COLUMN('Non-energy Multiplier'!R$1),0)</f>
        <v>0</v>
      </c>
      <c r="S24" s="133">
        <f>$C24*VLOOKUP($A24,'Non-energy Multiplier'!$A$1:$AQ$44,COLUMN('Non-energy Multiplier'!S$1),0)</f>
        <v>0</v>
      </c>
      <c r="T24" s="133">
        <f>$C24*VLOOKUP($A24,'Non-energy Multiplier'!$A$1:$AQ$44,COLUMN('Non-energy Multiplier'!T$1),0)</f>
        <v>0</v>
      </c>
      <c r="U24" s="133">
        <f>$C24*VLOOKUP($A24,'Non-energy Multiplier'!$A$1:$AQ$44,COLUMN('Non-energy Multiplier'!U$1),0)</f>
        <v>0</v>
      </c>
      <c r="V24" s="133">
        <f>$C24*VLOOKUP($A24,'Non-energy Multiplier'!$A$1:$AQ$44,COLUMN('Non-energy Multiplier'!V$1),0)</f>
        <v>0</v>
      </c>
      <c r="W24" s="133">
        <f>$C24*VLOOKUP($A24,'Non-energy Multiplier'!$A$1:$AQ$44,COLUMN('Non-energy Multiplier'!W$1),0)</f>
        <v>0</v>
      </c>
      <c r="X24" s="133">
        <f>$C24*VLOOKUP($A24,'Non-energy Multiplier'!$A$1:$AQ$44,COLUMN('Non-energy Multiplier'!X$1),0)</f>
        <v>0</v>
      </c>
      <c r="Y24" s="133">
        <f>$C24*VLOOKUP($A24,'Non-energy Multiplier'!$A$1:$AQ$44,COLUMN('Non-energy Multiplier'!Y$1),0)</f>
        <v>0</v>
      </c>
      <c r="Z24" s="133">
        <f>$C24*VLOOKUP($A24,'Non-energy Multiplier'!$A$1:$AQ$44,COLUMN('Non-energy Multiplier'!Z$1),0)</f>
        <v>0</v>
      </c>
      <c r="AA24" s="133">
        <f>$C24*VLOOKUP($A24,'Non-energy Multiplier'!$A$1:$AQ$44,COLUMN('Non-energy Multiplier'!AA$1),0)</f>
        <v>0</v>
      </c>
      <c r="AB24" s="133">
        <f>$C24*VLOOKUP($A24,'Non-energy Multiplier'!$A$1:$AQ$44,COLUMN('Non-energy Multiplier'!AB$1),0)</f>
        <v>0</v>
      </c>
      <c r="AC24" s="133">
        <f>$C24*VLOOKUP($A24,'Non-energy Multiplier'!$A$1:$AQ$44,COLUMN('Non-energy Multiplier'!AC$1),0)</f>
        <v>0</v>
      </c>
      <c r="AD24" s="133">
        <f>$C24*VLOOKUP($A24,'Non-energy Multiplier'!$A$1:$AQ$44,COLUMN('Non-energy Multiplier'!AD$1),0)</f>
        <v>0</v>
      </c>
      <c r="AE24" s="133">
        <f>$C24*VLOOKUP($A24,'Non-energy Multiplier'!$A$1:$AQ$44,COLUMN('Non-energy Multiplier'!AE$1),0)</f>
        <v>0</v>
      </c>
      <c r="AF24" s="133">
        <f>$C24*VLOOKUP($A24,'Non-energy Multiplier'!$A$1:$AQ$44,COLUMN('Non-energy Multiplier'!AF$1),0)</f>
        <v>0</v>
      </c>
      <c r="AG24" s="133">
        <f>$C24*VLOOKUP($A24,'Non-energy Multiplier'!$A$1:$AQ$44,COLUMN('Non-energy Multiplier'!AG$1),0)</f>
        <v>0</v>
      </c>
      <c r="AH24" s="133">
        <f>$C24*VLOOKUP($A24,'Non-energy Multiplier'!$A$1:$AQ$44,COLUMN('Non-energy Multiplier'!AH$1),0)</f>
        <v>0</v>
      </c>
      <c r="AI24" s="133">
        <f>$C24*VLOOKUP($A24,'Non-energy Multiplier'!$A$1:$AQ$44,COLUMN('Non-energy Multiplier'!AI$1),0)</f>
        <v>0</v>
      </c>
      <c r="AJ24" s="133">
        <f>$C24*VLOOKUP($A24,'Non-energy Multiplier'!$A$1:$AQ$44,COLUMN('Non-energy Multiplier'!AJ$1),0)</f>
        <v>0</v>
      </c>
      <c r="AK24" s="133">
        <f>$C24*VLOOKUP($A24,'Non-energy Multiplier'!$A$1:$AQ$44,COLUMN('Non-energy Multiplier'!AK$1),0)</f>
        <v>0</v>
      </c>
      <c r="AL24" s="133">
        <f>$C24*VLOOKUP($A24,'Non-energy Multiplier'!$A$1:$AQ$44,COLUMN('Non-energy Multiplier'!AL$1),0)</f>
        <v>0</v>
      </c>
      <c r="AM24" s="133">
        <f>$C24*VLOOKUP($A24,'Non-energy Multiplier'!$A$1:$AQ$44,COLUMN('Non-energy Multiplier'!AM$1),0)</f>
        <v>0</v>
      </c>
      <c r="AN24" s="133">
        <f>$C24*VLOOKUP($A24,'Non-energy Multiplier'!$A$1:$AQ$44,COLUMN('Non-energy Multiplier'!AN$1),0)</f>
        <v>0</v>
      </c>
      <c r="AO24" s="133">
        <f>$C24*VLOOKUP($A24,'Non-energy Multiplier'!$A$1:$AQ$44,COLUMN('Non-energy Multiplier'!AO$1),0)</f>
        <v>0</v>
      </c>
      <c r="AP24" s="133">
        <f>$C24*VLOOKUP($A24,'Non-energy Multiplier'!$A$1:$AQ$44,COLUMN('Non-energy Multiplier'!AP$1),0)</f>
        <v>0</v>
      </c>
      <c r="AQ24" s="133">
        <f>$C24*VLOOKUP($A24,'Non-energy Multiplier'!$A$1:$AQ$44,COLUMN('Non-energy Multiplier'!AQ$1),0)</f>
        <v>0</v>
      </c>
      <c r="AR24" s="133">
        <f>VLOOKUP($A24,'Sector Match'!$A$1:$B$43,2,0)</f>
        <v>0</v>
      </c>
    </row>
    <row r="25" spans="1:44" x14ac:dyDescent="0.2">
      <c r="A25" s="12" t="s">
        <v>23</v>
      </c>
      <c r="B25" s="133">
        <f>'Non-energy Use 2019'!K138</f>
        <v>0</v>
      </c>
      <c r="C25" s="133">
        <f>'Non-energy Use 2020'!K137</f>
        <v>0</v>
      </c>
      <c r="D25" s="133">
        <f>$C25*VLOOKUP($A25,'Non-energy Multiplier'!$A$1:$AQ$44,COLUMN('Non-energy Multiplier'!D$1),0)</f>
        <v>0</v>
      </c>
      <c r="E25" s="133">
        <f>$C25*VLOOKUP($A25,'Non-energy Multiplier'!$A$1:$AQ$44,COLUMN('Non-energy Multiplier'!E$1),0)</f>
        <v>0</v>
      </c>
      <c r="F25" s="133">
        <f>$C25*VLOOKUP($A25,'Non-energy Multiplier'!$A$1:$AQ$44,COLUMN('Non-energy Multiplier'!F$1),0)</f>
        <v>0</v>
      </c>
      <c r="G25" s="133">
        <f>$C25*VLOOKUP($A25,'Non-energy Multiplier'!$A$1:$AQ$44,COLUMN('Non-energy Multiplier'!G$1),0)</f>
        <v>0</v>
      </c>
      <c r="H25" s="133">
        <f>$C25*VLOOKUP($A25,'Non-energy Multiplier'!$A$1:$AQ$44,COLUMN('Non-energy Multiplier'!H$1),0)</f>
        <v>0</v>
      </c>
      <c r="I25" s="133">
        <f>$C25*VLOOKUP($A25,'Non-energy Multiplier'!$A$1:$AQ$44,COLUMN('Non-energy Multiplier'!I$1),0)</f>
        <v>0</v>
      </c>
      <c r="J25" s="133">
        <f>$C25*VLOOKUP($A25,'Non-energy Multiplier'!$A$1:$AQ$44,COLUMN('Non-energy Multiplier'!J$1),0)</f>
        <v>0</v>
      </c>
      <c r="K25" s="133">
        <f>$C25*VLOOKUP($A25,'Non-energy Multiplier'!$A$1:$AQ$44,COLUMN('Non-energy Multiplier'!K$1),0)</f>
        <v>0</v>
      </c>
      <c r="L25" s="133">
        <f>$C25*VLOOKUP($A25,'Non-energy Multiplier'!$A$1:$AQ$44,COLUMN('Non-energy Multiplier'!L$1),0)</f>
        <v>0</v>
      </c>
      <c r="M25" s="133">
        <f>$C25*VLOOKUP($A25,'Non-energy Multiplier'!$A$1:$AQ$44,COLUMN('Non-energy Multiplier'!M$1),0)</f>
        <v>0</v>
      </c>
      <c r="N25" s="133">
        <f>$C25*VLOOKUP($A25,'Non-energy Multiplier'!$A$1:$AQ$44,COLUMN('Non-energy Multiplier'!N$1),0)</f>
        <v>0</v>
      </c>
      <c r="O25" s="133">
        <f>$C25*VLOOKUP($A25,'Non-energy Multiplier'!$A$1:$AQ$44,COLUMN('Non-energy Multiplier'!O$1),0)</f>
        <v>0</v>
      </c>
      <c r="P25" s="133">
        <f>$C25*VLOOKUP($A25,'Non-energy Multiplier'!$A$1:$AQ$44,COLUMN('Non-energy Multiplier'!P$1),0)</f>
        <v>0</v>
      </c>
      <c r="Q25" s="133">
        <f>$C25*VLOOKUP($A25,'Non-energy Multiplier'!$A$1:$AQ$44,COLUMN('Non-energy Multiplier'!Q$1),0)</f>
        <v>0</v>
      </c>
      <c r="R25" s="133">
        <f>$C25*VLOOKUP($A25,'Non-energy Multiplier'!$A$1:$AQ$44,COLUMN('Non-energy Multiplier'!R$1),0)</f>
        <v>0</v>
      </c>
      <c r="S25" s="133">
        <f>$C25*VLOOKUP($A25,'Non-energy Multiplier'!$A$1:$AQ$44,COLUMN('Non-energy Multiplier'!S$1),0)</f>
        <v>0</v>
      </c>
      <c r="T25" s="133">
        <f>$C25*VLOOKUP($A25,'Non-energy Multiplier'!$A$1:$AQ$44,COLUMN('Non-energy Multiplier'!T$1),0)</f>
        <v>0</v>
      </c>
      <c r="U25" s="133">
        <f>$C25*VLOOKUP($A25,'Non-energy Multiplier'!$A$1:$AQ$44,COLUMN('Non-energy Multiplier'!U$1),0)</f>
        <v>0</v>
      </c>
      <c r="V25" s="133">
        <f>$C25*VLOOKUP($A25,'Non-energy Multiplier'!$A$1:$AQ$44,COLUMN('Non-energy Multiplier'!V$1),0)</f>
        <v>0</v>
      </c>
      <c r="W25" s="133">
        <f>$C25*VLOOKUP($A25,'Non-energy Multiplier'!$A$1:$AQ$44,COLUMN('Non-energy Multiplier'!W$1),0)</f>
        <v>0</v>
      </c>
      <c r="X25" s="133">
        <f>$C25*VLOOKUP($A25,'Non-energy Multiplier'!$A$1:$AQ$44,COLUMN('Non-energy Multiplier'!X$1),0)</f>
        <v>0</v>
      </c>
      <c r="Y25" s="133">
        <f>$C25*VLOOKUP($A25,'Non-energy Multiplier'!$A$1:$AQ$44,COLUMN('Non-energy Multiplier'!Y$1),0)</f>
        <v>0</v>
      </c>
      <c r="Z25" s="133">
        <f>$C25*VLOOKUP($A25,'Non-energy Multiplier'!$A$1:$AQ$44,COLUMN('Non-energy Multiplier'!Z$1),0)</f>
        <v>0</v>
      </c>
      <c r="AA25" s="133">
        <f>$C25*VLOOKUP($A25,'Non-energy Multiplier'!$A$1:$AQ$44,COLUMN('Non-energy Multiplier'!AA$1),0)</f>
        <v>0</v>
      </c>
      <c r="AB25" s="133">
        <f>$C25*VLOOKUP($A25,'Non-energy Multiplier'!$A$1:$AQ$44,COLUMN('Non-energy Multiplier'!AB$1),0)</f>
        <v>0</v>
      </c>
      <c r="AC25" s="133">
        <f>$C25*VLOOKUP($A25,'Non-energy Multiplier'!$A$1:$AQ$44,COLUMN('Non-energy Multiplier'!AC$1),0)</f>
        <v>0</v>
      </c>
      <c r="AD25" s="133">
        <f>$C25*VLOOKUP($A25,'Non-energy Multiplier'!$A$1:$AQ$44,COLUMN('Non-energy Multiplier'!AD$1),0)</f>
        <v>0</v>
      </c>
      <c r="AE25" s="133">
        <f>$C25*VLOOKUP($A25,'Non-energy Multiplier'!$A$1:$AQ$44,COLUMN('Non-energy Multiplier'!AE$1),0)</f>
        <v>0</v>
      </c>
      <c r="AF25" s="133">
        <f>$C25*VLOOKUP($A25,'Non-energy Multiplier'!$A$1:$AQ$44,COLUMN('Non-energy Multiplier'!AF$1),0)</f>
        <v>0</v>
      </c>
      <c r="AG25" s="133">
        <f>$C25*VLOOKUP($A25,'Non-energy Multiplier'!$A$1:$AQ$44,COLUMN('Non-energy Multiplier'!AG$1),0)</f>
        <v>0</v>
      </c>
      <c r="AH25" s="133">
        <f>$C25*VLOOKUP($A25,'Non-energy Multiplier'!$A$1:$AQ$44,COLUMN('Non-energy Multiplier'!AH$1),0)</f>
        <v>0</v>
      </c>
      <c r="AI25" s="133">
        <f>$C25*VLOOKUP($A25,'Non-energy Multiplier'!$A$1:$AQ$44,COLUMN('Non-energy Multiplier'!AI$1),0)</f>
        <v>0</v>
      </c>
      <c r="AJ25" s="133">
        <f>$C25*VLOOKUP($A25,'Non-energy Multiplier'!$A$1:$AQ$44,COLUMN('Non-energy Multiplier'!AJ$1),0)</f>
        <v>0</v>
      </c>
      <c r="AK25" s="133">
        <f>$C25*VLOOKUP($A25,'Non-energy Multiplier'!$A$1:$AQ$44,COLUMN('Non-energy Multiplier'!AK$1),0)</f>
        <v>0</v>
      </c>
      <c r="AL25" s="133">
        <f>$C25*VLOOKUP($A25,'Non-energy Multiplier'!$A$1:$AQ$44,COLUMN('Non-energy Multiplier'!AL$1),0)</f>
        <v>0</v>
      </c>
      <c r="AM25" s="133">
        <f>$C25*VLOOKUP($A25,'Non-energy Multiplier'!$A$1:$AQ$44,COLUMN('Non-energy Multiplier'!AM$1),0)</f>
        <v>0</v>
      </c>
      <c r="AN25" s="133">
        <f>$C25*VLOOKUP($A25,'Non-energy Multiplier'!$A$1:$AQ$44,COLUMN('Non-energy Multiplier'!AN$1),0)</f>
        <v>0</v>
      </c>
      <c r="AO25" s="133">
        <f>$C25*VLOOKUP($A25,'Non-energy Multiplier'!$A$1:$AQ$44,COLUMN('Non-energy Multiplier'!AO$1),0)</f>
        <v>0</v>
      </c>
      <c r="AP25" s="133">
        <f>$C25*VLOOKUP($A25,'Non-energy Multiplier'!$A$1:$AQ$44,COLUMN('Non-energy Multiplier'!AP$1),0)</f>
        <v>0</v>
      </c>
      <c r="AQ25" s="133">
        <f>$C25*VLOOKUP($A25,'Non-energy Multiplier'!$A$1:$AQ$44,COLUMN('Non-energy Multiplier'!AQ$1),0)</f>
        <v>0</v>
      </c>
      <c r="AR25" s="133" t="str">
        <f>VLOOKUP($A25,'Sector Match'!$A$1:$B$43,2,0)</f>
        <v>chemicals 20</v>
      </c>
    </row>
    <row r="26" spans="1:44" x14ac:dyDescent="0.2">
      <c r="A26" s="12" t="s">
        <v>24</v>
      </c>
      <c r="B26" s="133">
        <f>'Non-energy Use 2019'!K139</f>
        <v>0</v>
      </c>
      <c r="C26" s="133">
        <f>'Non-energy Use 2020'!K138</f>
        <v>0</v>
      </c>
      <c r="D26" s="133">
        <f>$C26*VLOOKUP($A26,'Non-energy Multiplier'!$A$1:$AQ$44,COLUMN('Non-energy Multiplier'!D$1),0)</f>
        <v>0</v>
      </c>
      <c r="E26" s="133">
        <f>$C26*VLOOKUP($A26,'Non-energy Multiplier'!$A$1:$AQ$44,COLUMN('Non-energy Multiplier'!E$1),0)</f>
        <v>0</v>
      </c>
      <c r="F26" s="133">
        <f>$C26*VLOOKUP($A26,'Non-energy Multiplier'!$A$1:$AQ$44,COLUMN('Non-energy Multiplier'!F$1),0)</f>
        <v>0</v>
      </c>
      <c r="G26" s="133">
        <f>$C26*VLOOKUP($A26,'Non-energy Multiplier'!$A$1:$AQ$44,COLUMN('Non-energy Multiplier'!G$1),0)</f>
        <v>0</v>
      </c>
      <c r="H26" s="133">
        <f>$C26*VLOOKUP($A26,'Non-energy Multiplier'!$A$1:$AQ$44,COLUMN('Non-energy Multiplier'!H$1),0)</f>
        <v>0</v>
      </c>
      <c r="I26" s="133">
        <f>$C26*VLOOKUP($A26,'Non-energy Multiplier'!$A$1:$AQ$44,COLUMN('Non-energy Multiplier'!I$1),0)</f>
        <v>0</v>
      </c>
      <c r="J26" s="133">
        <f>$C26*VLOOKUP($A26,'Non-energy Multiplier'!$A$1:$AQ$44,COLUMN('Non-energy Multiplier'!J$1),0)</f>
        <v>0</v>
      </c>
      <c r="K26" s="133">
        <f>$C26*VLOOKUP($A26,'Non-energy Multiplier'!$A$1:$AQ$44,COLUMN('Non-energy Multiplier'!K$1),0)</f>
        <v>0</v>
      </c>
      <c r="L26" s="133">
        <f>$C26*VLOOKUP($A26,'Non-energy Multiplier'!$A$1:$AQ$44,COLUMN('Non-energy Multiplier'!L$1),0)</f>
        <v>0</v>
      </c>
      <c r="M26" s="133">
        <f>$C26*VLOOKUP($A26,'Non-energy Multiplier'!$A$1:$AQ$44,COLUMN('Non-energy Multiplier'!M$1),0)</f>
        <v>0</v>
      </c>
      <c r="N26" s="133">
        <f>$C26*VLOOKUP($A26,'Non-energy Multiplier'!$A$1:$AQ$44,COLUMN('Non-energy Multiplier'!N$1),0)</f>
        <v>0</v>
      </c>
      <c r="O26" s="133">
        <f>$C26*VLOOKUP($A26,'Non-energy Multiplier'!$A$1:$AQ$44,COLUMN('Non-energy Multiplier'!O$1),0)</f>
        <v>0</v>
      </c>
      <c r="P26" s="133">
        <f>$C26*VLOOKUP($A26,'Non-energy Multiplier'!$A$1:$AQ$44,COLUMN('Non-energy Multiplier'!P$1),0)</f>
        <v>0</v>
      </c>
      <c r="Q26" s="133">
        <f>$C26*VLOOKUP($A26,'Non-energy Multiplier'!$A$1:$AQ$44,COLUMN('Non-energy Multiplier'!Q$1),0)</f>
        <v>0</v>
      </c>
      <c r="R26" s="133">
        <f>$C26*VLOOKUP($A26,'Non-energy Multiplier'!$A$1:$AQ$44,COLUMN('Non-energy Multiplier'!R$1),0)</f>
        <v>0</v>
      </c>
      <c r="S26" s="133">
        <f>$C26*VLOOKUP($A26,'Non-energy Multiplier'!$A$1:$AQ$44,COLUMN('Non-energy Multiplier'!S$1),0)</f>
        <v>0</v>
      </c>
      <c r="T26" s="133">
        <f>$C26*VLOOKUP($A26,'Non-energy Multiplier'!$A$1:$AQ$44,COLUMN('Non-energy Multiplier'!T$1),0)</f>
        <v>0</v>
      </c>
      <c r="U26" s="133">
        <f>$C26*VLOOKUP($A26,'Non-energy Multiplier'!$A$1:$AQ$44,COLUMN('Non-energy Multiplier'!U$1),0)</f>
        <v>0</v>
      </c>
      <c r="V26" s="133">
        <f>$C26*VLOOKUP($A26,'Non-energy Multiplier'!$A$1:$AQ$44,COLUMN('Non-energy Multiplier'!V$1),0)</f>
        <v>0</v>
      </c>
      <c r="W26" s="133">
        <f>$C26*VLOOKUP($A26,'Non-energy Multiplier'!$A$1:$AQ$44,COLUMN('Non-energy Multiplier'!W$1),0)</f>
        <v>0</v>
      </c>
      <c r="X26" s="133">
        <f>$C26*VLOOKUP($A26,'Non-energy Multiplier'!$A$1:$AQ$44,COLUMN('Non-energy Multiplier'!X$1),0)</f>
        <v>0</v>
      </c>
      <c r="Y26" s="133">
        <f>$C26*VLOOKUP($A26,'Non-energy Multiplier'!$A$1:$AQ$44,COLUMN('Non-energy Multiplier'!Y$1),0)</f>
        <v>0</v>
      </c>
      <c r="Z26" s="133">
        <f>$C26*VLOOKUP($A26,'Non-energy Multiplier'!$A$1:$AQ$44,COLUMN('Non-energy Multiplier'!Z$1),0)</f>
        <v>0</v>
      </c>
      <c r="AA26" s="133">
        <f>$C26*VLOOKUP($A26,'Non-energy Multiplier'!$A$1:$AQ$44,COLUMN('Non-energy Multiplier'!AA$1),0)</f>
        <v>0</v>
      </c>
      <c r="AB26" s="133">
        <f>$C26*VLOOKUP($A26,'Non-energy Multiplier'!$A$1:$AQ$44,COLUMN('Non-energy Multiplier'!AB$1),0)</f>
        <v>0</v>
      </c>
      <c r="AC26" s="133">
        <f>$C26*VLOOKUP($A26,'Non-energy Multiplier'!$A$1:$AQ$44,COLUMN('Non-energy Multiplier'!AC$1),0)</f>
        <v>0</v>
      </c>
      <c r="AD26" s="133">
        <f>$C26*VLOOKUP($A26,'Non-energy Multiplier'!$A$1:$AQ$44,COLUMN('Non-energy Multiplier'!AD$1),0)</f>
        <v>0</v>
      </c>
      <c r="AE26" s="133">
        <f>$C26*VLOOKUP($A26,'Non-energy Multiplier'!$A$1:$AQ$44,COLUMN('Non-energy Multiplier'!AE$1),0)</f>
        <v>0</v>
      </c>
      <c r="AF26" s="133">
        <f>$C26*VLOOKUP($A26,'Non-energy Multiplier'!$A$1:$AQ$44,COLUMN('Non-energy Multiplier'!AF$1),0)</f>
        <v>0</v>
      </c>
      <c r="AG26" s="133">
        <f>$C26*VLOOKUP($A26,'Non-energy Multiplier'!$A$1:$AQ$44,COLUMN('Non-energy Multiplier'!AG$1),0)</f>
        <v>0</v>
      </c>
      <c r="AH26" s="133">
        <f>$C26*VLOOKUP($A26,'Non-energy Multiplier'!$A$1:$AQ$44,COLUMN('Non-energy Multiplier'!AH$1),0)</f>
        <v>0</v>
      </c>
      <c r="AI26" s="133">
        <f>$C26*VLOOKUP($A26,'Non-energy Multiplier'!$A$1:$AQ$44,COLUMN('Non-energy Multiplier'!AI$1),0)</f>
        <v>0</v>
      </c>
      <c r="AJ26" s="133">
        <f>$C26*VLOOKUP($A26,'Non-energy Multiplier'!$A$1:$AQ$44,COLUMN('Non-energy Multiplier'!AJ$1),0)</f>
        <v>0</v>
      </c>
      <c r="AK26" s="133">
        <f>$C26*VLOOKUP($A26,'Non-energy Multiplier'!$A$1:$AQ$44,COLUMN('Non-energy Multiplier'!AK$1),0)</f>
        <v>0</v>
      </c>
      <c r="AL26" s="133">
        <f>$C26*VLOOKUP($A26,'Non-energy Multiplier'!$A$1:$AQ$44,COLUMN('Non-energy Multiplier'!AL$1),0)</f>
        <v>0</v>
      </c>
      <c r="AM26" s="133">
        <f>$C26*VLOOKUP($A26,'Non-energy Multiplier'!$A$1:$AQ$44,COLUMN('Non-energy Multiplier'!AM$1),0)</f>
        <v>0</v>
      </c>
      <c r="AN26" s="133">
        <f>$C26*VLOOKUP($A26,'Non-energy Multiplier'!$A$1:$AQ$44,COLUMN('Non-energy Multiplier'!AN$1),0)</f>
        <v>0</v>
      </c>
      <c r="AO26" s="133">
        <f>$C26*VLOOKUP($A26,'Non-energy Multiplier'!$A$1:$AQ$44,COLUMN('Non-energy Multiplier'!AO$1),0)</f>
        <v>0</v>
      </c>
      <c r="AP26" s="133">
        <f>$C26*VLOOKUP($A26,'Non-energy Multiplier'!$A$1:$AQ$44,COLUMN('Non-energy Multiplier'!AP$1),0)</f>
        <v>0</v>
      </c>
      <c r="AQ26" s="133">
        <f>$C26*VLOOKUP($A26,'Non-energy Multiplier'!$A$1:$AQ$44,COLUMN('Non-energy Multiplier'!AQ$1),0)</f>
        <v>0</v>
      </c>
      <c r="AR26" s="133" t="str">
        <f>VLOOKUP($A26,'Sector Match'!$A$1:$B$43,2,0)</f>
        <v>rubber and plastic products 22</v>
      </c>
    </row>
    <row r="27" spans="1:44" x14ac:dyDescent="0.2">
      <c r="A27" s="12" t="s">
        <v>25</v>
      </c>
      <c r="B27" s="133">
        <f>'Non-energy Use 2019'!K140</f>
        <v>0</v>
      </c>
      <c r="C27" s="133">
        <f>'Non-energy Use 2020'!K139</f>
        <v>4401954392302.667</v>
      </c>
      <c r="D27" s="133">
        <f>$C27*VLOOKUP($A27,'Non-energy Multiplier'!$A$1:$AQ$44,COLUMN('Non-energy Multiplier'!D$1),0)</f>
        <v>4449345801462.9092</v>
      </c>
      <c r="E27" s="133">
        <f>$C27*VLOOKUP($A27,'Non-energy Multiplier'!$A$1:$AQ$44,COLUMN('Non-energy Multiplier'!E$1),0)</f>
        <v>4518853201564.5986</v>
      </c>
      <c r="F27" s="133">
        <f>$C27*VLOOKUP($A27,'Non-energy Multiplier'!$A$1:$AQ$44,COLUMN('Non-energy Multiplier'!F$1),0)</f>
        <v>4588360601666.2871</v>
      </c>
      <c r="G27" s="133">
        <f>$C27*VLOOKUP($A27,'Non-energy Multiplier'!$A$1:$AQ$44,COLUMN('Non-energy Multiplier'!G$1),0)</f>
        <v>4653128860851.9521</v>
      </c>
      <c r="H27" s="133">
        <f>$C27*VLOOKUP($A27,'Non-energy Multiplier'!$A$1:$AQ$44,COLUMN('Non-energy Multiplier'!H$1),0)</f>
        <v>4717897120037.6162</v>
      </c>
      <c r="I27" s="133">
        <f>$C27*VLOOKUP($A27,'Non-energy Multiplier'!$A$1:$AQ$44,COLUMN('Non-energy Multiplier'!I$1),0)</f>
        <v>4777715940220.0254</v>
      </c>
      <c r="J27" s="133">
        <f>$C27*VLOOKUP($A27,'Non-energy Multiplier'!$A$1:$AQ$44,COLUMN('Non-energy Multiplier'!J$1),0)</f>
        <v>4837534760402.4336</v>
      </c>
      <c r="K27" s="133">
        <f>$C27*VLOOKUP($A27,'Non-energy Multiplier'!$A$1:$AQ$44,COLUMN('Non-energy Multiplier'!K$1),0)</f>
        <v>4897353580584.8418</v>
      </c>
      <c r="L27" s="133">
        <f>$C27*VLOOKUP($A27,'Non-energy Multiplier'!$A$1:$AQ$44,COLUMN('Non-energy Multiplier'!L$1),0)</f>
        <v>4957172400767.25</v>
      </c>
      <c r="M27" s="133">
        <f>$C27*VLOOKUP($A27,'Non-energy Multiplier'!$A$1:$AQ$44,COLUMN('Non-energy Multiplier'!M$1),0)</f>
        <v>5016991220949.6582</v>
      </c>
      <c r="N27" s="133">
        <f>$C27*VLOOKUP($A27,'Non-energy Multiplier'!$A$1:$AQ$44,COLUMN('Non-energy Multiplier'!N$1),0)</f>
        <v>4960214783022.2285</v>
      </c>
      <c r="O27" s="133">
        <f>$C27*VLOOKUP($A27,'Non-energy Multiplier'!$A$1:$AQ$44,COLUMN('Non-energy Multiplier'!O$1),0)</f>
        <v>4903438345094.7969</v>
      </c>
      <c r="P27" s="133">
        <f>$C27*VLOOKUP($A27,'Non-energy Multiplier'!$A$1:$AQ$44,COLUMN('Non-energy Multiplier'!P$1),0)</f>
        <v>4846661907167.3662</v>
      </c>
      <c r="Q27" s="133">
        <f>$C27*VLOOKUP($A27,'Non-energy Multiplier'!$A$1:$AQ$44,COLUMN('Non-energy Multiplier'!Q$1),0)</f>
        <v>4789885469239.9346</v>
      </c>
      <c r="R27" s="133">
        <f>$C27*VLOOKUP($A27,'Non-energy Multiplier'!$A$1:$AQ$44,COLUMN('Non-energy Multiplier'!R$1),0)</f>
        <v>4733109031312.5039</v>
      </c>
      <c r="S27" s="133">
        <f>$C27*VLOOKUP($A27,'Non-energy Multiplier'!$A$1:$AQ$44,COLUMN('Non-energy Multiplier'!S$1),0)</f>
        <v>4652067022839.335</v>
      </c>
      <c r="T27" s="133">
        <f>$C27*VLOOKUP($A27,'Non-energy Multiplier'!$A$1:$AQ$44,COLUMN('Non-energy Multiplier'!T$1),0)</f>
        <v>4571025014366.166</v>
      </c>
      <c r="U27" s="133">
        <f>$C27*VLOOKUP($A27,'Non-energy Multiplier'!$A$1:$AQ$44,COLUMN('Non-energy Multiplier'!U$1),0)</f>
        <v>4489983005892.9951</v>
      </c>
      <c r="V27" s="133">
        <f>$C27*VLOOKUP($A27,'Non-energy Multiplier'!$A$1:$AQ$44,COLUMN('Non-energy Multiplier'!V$1),0)</f>
        <v>4408940997419.8262</v>
      </c>
      <c r="W27" s="133">
        <f>$C27*VLOOKUP($A27,'Non-energy Multiplier'!$A$1:$AQ$44,COLUMN('Non-energy Multiplier'!W$1),0)</f>
        <v>4327898988946.6567</v>
      </c>
      <c r="X27" s="133">
        <f>$C27*VLOOKUP($A27,'Non-energy Multiplier'!$A$1:$AQ$44,COLUMN('Non-energy Multiplier'!X$1),0)</f>
        <v>4216756502897.6709</v>
      </c>
      <c r="Y27" s="133">
        <f>$C27*VLOOKUP($A27,'Non-energy Multiplier'!$A$1:$AQ$44,COLUMN('Non-energy Multiplier'!Y$1),0)</f>
        <v>4105614016848.6851</v>
      </c>
      <c r="Z27" s="133">
        <f>$C27*VLOOKUP($A27,'Non-energy Multiplier'!$A$1:$AQ$44,COLUMN('Non-energy Multiplier'!Z$1),0)</f>
        <v>3994471530799.6992</v>
      </c>
      <c r="AA27" s="133">
        <f>$C27*VLOOKUP($A27,'Non-energy Multiplier'!$A$1:$AQ$44,COLUMN('Non-energy Multiplier'!AA$1),0)</f>
        <v>3883329044750.7129</v>
      </c>
      <c r="AB27" s="133">
        <f>$C27*VLOOKUP($A27,'Non-energy Multiplier'!$A$1:$AQ$44,COLUMN('Non-energy Multiplier'!AB$1),0)</f>
        <v>3772186558701.7271</v>
      </c>
      <c r="AC27" s="133">
        <f>$C27*VLOOKUP($A27,'Non-energy Multiplier'!$A$1:$AQ$44,COLUMN('Non-energy Multiplier'!AC$1),0)</f>
        <v>3686367863113.2549</v>
      </c>
      <c r="AD27" s="133">
        <f>$C27*VLOOKUP($A27,'Non-energy Multiplier'!$A$1:$AQ$44,COLUMN('Non-energy Multiplier'!AD$1),0)</f>
        <v>3600549167524.7822</v>
      </c>
      <c r="AE27" s="133">
        <f>$C27*VLOOKUP($A27,'Non-energy Multiplier'!$A$1:$AQ$44,COLUMN('Non-energy Multiplier'!AE$1),0)</f>
        <v>3514730471936.3101</v>
      </c>
      <c r="AF27" s="133">
        <f>$C27*VLOOKUP($A27,'Non-energy Multiplier'!$A$1:$AQ$44,COLUMN('Non-energy Multiplier'!AF$1),0)</f>
        <v>3428911776347.8379</v>
      </c>
      <c r="AG27" s="133">
        <f>$C27*VLOOKUP($A27,'Non-energy Multiplier'!$A$1:$AQ$44,COLUMN('Non-energy Multiplier'!AG$1),0)</f>
        <v>3343093080759.3652</v>
      </c>
      <c r="AH27" s="133">
        <f>$C27*VLOOKUP($A27,'Non-energy Multiplier'!$A$1:$AQ$44,COLUMN('Non-energy Multiplier'!AH$1),0)</f>
        <v>3291475464916.4614</v>
      </c>
      <c r="AI27" s="133">
        <f>$C27*VLOOKUP($A27,'Non-energy Multiplier'!$A$1:$AQ$44,COLUMN('Non-energy Multiplier'!AI$1),0)</f>
        <v>3239857849073.5576</v>
      </c>
      <c r="AJ27" s="133">
        <f>$C27*VLOOKUP($A27,'Non-energy Multiplier'!$A$1:$AQ$44,COLUMN('Non-energy Multiplier'!AJ$1),0)</f>
        <v>3188240233230.6538</v>
      </c>
      <c r="AK27" s="133">
        <f>$C27*VLOOKUP($A27,'Non-energy Multiplier'!$A$1:$AQ$44,COLUMN('Non-energy Multiplier'!AK$1),0)</f>
        <v>3136622617387.7505</v>
      </c>
      <c r="AL27" s="133">
        <f>$C27*VLOOKUP($A27,'Non-energy Multiplier'!$A$1:$AQ$44,COLUMN('Non-energy Multiplier'!AL$1),0)</f>
        <v>3085005001544.8467</v>
      </c>
      <c r="AM27" s="133">
        <f>$C27*VLOOKUP($A27,'Non-energy Multiplier'!$A$1:$AQ$44,COLUMN('Non-energy Multiplier'!AM$1),0)</f>
        <v>3059233681886.9355</v>
      </c>
      <c r="AN27" s="133">
        <f>$C27*VLOOKUP($A27,'Non-energy Multiplier'!$A$1:$AQ$44,COLUMN('Non-energy Multiplier'!AN$1),0)</f>
        <v>3033462362229.0244</v>
      </c>
      <c r="AO27" s="133">
        <f>$C27*VLOOKUP($A27,'Non-energy Multiplier'!$A$1:$AQ$44,COLUMN('Non-energy Multiplier'!AO$1),0)</f>
        <v>3007691042571.1138</v>
      </c>
      <c r="AP27" s="133">
        <f>$C27*VLOOKUP($A27,'Non-energy Multiplier'!$A$1:$AQ$44,COLUMN('Non-energy Multiplier'!AP$1),0)</f>
        <v>2981919722913.2031</v>
      </c>
      <c r="AQ27" s="133">
        <f>$C27*VLOOKUP($A27,'Non-energy Multiplier'!$A$1:$AQ$44,COLUMN('Non-energy Multiplier'!AQ$1),0)</f>
        <v>2956148403255.291</v>
      </c>
      <c r="AR27" s="133" t="str">
        <f>VLOOKUP($A27,'Sector Match'!$A$1:$B$43,2,0)</f>
        <v>cement and other nonmetallic minerals 239</v>
      </c>
    </row>
    <row r="28" spans="1:44" x14ac:dyDescent="0.2">
      <c r="A28" s="12" t="s">
        <v>26</v>
      </c>
      <c r="B28" s="133">
        <f>'Non-energy Use 2019'!K141</f>
        <v>0</v>
      </c>
      <c r="C28" s="133">
        <f>'Non-energy Use 2020'!K140</f>
        <v>0</v>
      </c>
      <c r="D28" s="133">
        <f>$C28*VLOOKUP($A28,'Non-energy Multiplier'!$A$1:$AQ$44,COLUMN('Non-energy Multiplier'!D$1),0)</f>
        <v>0</v>
      </c>
      <c r="E28" s="133">
        <f>$C28*VLOOKUP($A28,'Non-energy Multiplier'!$A$1:$AQ$44,COLUMN('Non-energy Multiplier'!E$1),0)</f>
        <v>0</v>
      </c>
      <c r="F28" s="133">
        <f>$C28*VLOOKUP($A28,'Non-energy Multiplier'!$A$1:$AQ$44,COLUMN('Non-energy Multiplier'!F$1),0)</f>
        <v>0</v>
      </c>
      <c r="G28" s="133">
        <f>$C28*VLOOKUP($A28,'Non-energy Multiplier'!$A$1:$AQ$44,COLUMN('Non-energy Multiplier'!G$1),0)</f>
        <v>0</v>
      </c>
      <c r="H28" s="133">
        <f>$C28*VLOOKUP($A28,'Non-energy Multiplier'!$A$1:$AQ$44,COLUMN('Non-energy Multiplier'!H$1),0)</f>
        <v>0</v>
      </c>
      <c r="I28" s="133">
        <f>$C28*VLOOKUP($A28,'Non-energy Multiplier'!$A$1:$AQ$44,COLUMN('Non-energy Multiplier'!I$1),0)</f>
        <v>0</v>
      </c>
      <c r="J28" s="133">
        <f>$C28*VLOOKUP($A28,'Non-energy Multiplier'!$A$1:$AQ$44,COLUMN('Non-energy Multiplier'!J$1),0)</f>
        <v>0</v>
      </c>
      <c r="K28" s="133">
        <f>$C28*VLOOKUP($A28,'Non-energy Multiplier'!$A$1:$AQ$44,COLUMN('Non-energy Multiplier'!K$1),0)</f>
        <v>0</v>
      </c>
      <c r="L28" s="133">
        <f>$C28*VLOOKUP($A28,'Non-energy Multiplier'!$A$1:$AQ$44,COLUMN('Non-energy Multiplier'!L$1),0)</f>
        <v>0</v>
      </c>
      <c r="M28" s="133">
        <f>$C28*VLOOKUP($A28,'Non-energy Multiplier'!$A$1:$AQ$44,COLUMN('Non-energy Multiplier'!M$1),0)</f>
        <v>0</v>
      </c>
      <c r="N28" s="133">
        <f>$C28*VLOOKUP($A28,'Non-energy Multiplier'!$A$1:$AQ$44,COLUMN('Non-energy Multiplier'!N$1),0)</f>
        <v>0</v>
      </c>
      <c r="O28" s="133">
        <f>$C28*VLOOKUP($A28,'Non-energy Multiplier'!$A$1:$AQ$44,COLUMN('Non-energy Multiplier'!O$1),0)</f>
        <v>0</v>
      </c>
      <c r="P28" s="133">
        <f>$C28*VLOOKUP($A28,'Non-energy Multiplier'!$A$1:$AQ$44,COLUMN('Non-energy Multiplier'!P$1),0)</f>
        <v>0</v>
      </c>
      <c r="Q28" s="133">
        <f>$C28*VLOOKUP($A28,'Non-energy Multiplier'!$A$1:$AQ$44,COLUMN('Non-energy Multiplier'!Q$1),0)</f>
        <v>0</v>
      </c>
      <c r="R28" s="133">
        <f>$C28*VLOOKUP($A28,'Non-energy Multiplier'!$A$1:$AQ$44,COLUMN('Non-energy Multiplier'!R$1),0)</f>
        <v>0</v>
      </c>
      <c r="S28" s="133">
        <f>$C28*VLOOKUP($A28,'Non-energy Multiplier'!$A$1:$AQ$44,COLUMN('Non-energy Multiplier'!S$1),0)</f>
        <v>0</v>
      </c>
      <c r="T28" s="133">
        <f>$C28*VLOOKUP($A28,'Non-energy Multiplier'!$A$1:$AQ$44,COLUMN('Non-energy Multiplier'!T$1),0)</f>
        <v>0</v>
      </c>
      <c r="U28" s="133">
        <f>$C28*VLOOKUP($A28,'Non-energy Multiplier'!$A$1:$AQ$44,COLUMN('Non-energy Multiplier'!U$1),0)</f>
        <v>0</v>
      </c>
      <c r="V28" s="133">
        <f>$C28*VLOOKUP($A28,'Non-energy Multiplier'!$A$1:$AQ$44,COLUMN('Non-energy Multiplier'!V$1),0)</f>
        <v>0</v>
      </c>
      <c r="W28" s="133">
        <f>$C28*VLOOKUP($A28,'Non-energy Multiplier'!$A$1:$AQ$44,COLUMN('Non-energy Multiplier'!W$1),0)</f>
        <v>0</v>
      </c>
      <c r="X28" s="133">
        <f>$C28*VLOOKUP($A28,'Non-energy Multiplier'!$A$1:$AQ$44,COLUMN('Non-energy Multiplier'!X$1),0)</f>
        <v>0</v>
      </c>
      <c r="Y28" s="133">
        <f>$C28*VLOOKUP($A28,'Non-energy Multiplier'!$A$1:$AQ$44,COLUMN('Non-energy Multiplier'!Y$1),0)</f>
        <v>0</v>
      </c>
      <c r="Z28" s="133">
        <f>$C28*VLOOKUP($A28,'Non-energy Multiplier'!$A$1:$AQ$44,COLUMN('Non-energy Multiplier'!Z$1),0)</f>
        <v>0</v>
      </c>
      <c r="AA28" s="133">
        <f>$C28*VLOOKUP($A28,'Non-energy Multiplier'!$A$1:$AQ$44,COLUMN('Non-energy Multiplier'!AA$1),0)</f>
        <v>0</v>
      </c>
      <c r="AB28" s="133">
        <f>$C28*VLOOKUP($A28,'Non-energy Multiplier'!$A$1:$AQ$44,COLUMN('Non-energy Multiplier'!AB$1),0)</f>
        <v>0</v>
      </c>
      <c r="AC28" s="133">
        <f>$C28*VLOOKUP($A28,'Non-energy Multiplier'!$A$1:$AQ$44,COLUMN('Non-energy Multiplier'!AC$1),0)</f>
        <v>0</v>
      </c>
      <c r="AD28" s="133">
        <f>$C28*VLOOKUP($A28,'Non-energy Multiplier'!$A$1:$AQ$44,COLUMN('Non-energy Multiplier'!AD$1),0)</f>
        <v>0</v>
      </c>
      <c r="AE28" s="133">
        <f>$C28*VLOOKUP($A28,'Non-energy Multiplier'!$A$1:$AQ$44,COLUMN('Non-energy Multiplier'!AE$1),0)</f>
        <v>0</v>
      </c>
      <c r="AF28" s="133">
        <f>$C28*VLOOKUP($A28,'Non-energy Multiplier'!$A$1:$AQ$44,COLUMN('Non-energy Multiplier'!AF$1),0)</f>
        <v>0</v>
      </c>
      <c r="AG28" s="133">
        <f>$C28*VLOOKUP($A28,'Non-energy Multiplier'!$A$1:$AQ$44,COLUMN('Non-energy Multiplier'!AG$1),0)</f>
        <v>0</v>
      </c>
      <c r="AH28" s="133">
        <f>$C28*VLOOKUP($A28,'Non-energy Multiplier'!$A$1:$AQ$44,COLUMN('Non-energy Multiplier'!AH$1),0)</f>
        <v>0</v>
      </c>
      <c r="AI28" s="133">
        <f>$C28*VLOOKUP($A28,'Non-energy Multiplier'!$A$1:$AQ$44,COLUMN('Non-energy Multiplier'!AI$1),0)</f>
        <v>0</v>
      </c>
      <c r="AJ28" s="133">
        <f>$C28*VLOOKUP($A28,'Non-energy Multiplier'!$A$1:$AQ$44,COLUMN('Non-energy Multiplier'!AJ$1),0)</f>
        <v>0</v>
      </c>
      <c r="AK28" s="133">
        <f>$C28*VLOOKUP($A28,'Non-energy Multiplier'!$A$1:$AQ$44,COLUMN('Non-energy Multiplier'!AK$1),0)</f>
        <v>0</v>
      </c>
      <c r="AL28" s="133">
        <f>$C28*VLOOKUP($A28,'Non-energy Multiplier'!$A$1:$AQ$44,COLUMN('Non-energy Multiplier'!AL$1),0)</f>
        <v>0</v>
      </c>
      <c r="AM28" s="133">
        <f>$C28*VLOOKUP($A28,'Non-energy Multiplier'!$A$1:$AQ$44,COLUMN('Non-energy Multiplier'!AM$1),0)</f>
        <v>0</v>
      </c>
      <c r="AN28" s="133">
        <f>$C28*VLOOKUP($A28,'Non-energy Multiplier'!$A$1:$AQ$44,COLUMN('Non-energy Multiplier'!AN$1),0)</f>
        <v>0</v>
      </c>
      <c r="AO28" s="133">
        <f>$C28*VLOOKUP($A28,'Non-energy Multiplier'!$A$1:$AQ$44,COLUMN('Non-energy Multiplier'!AO$1),0)</f>
        <v>0</v>
      </c>
      <c r="AP28" s="133">
        <f>$C28*VLOOKUP($A28,'Non-energy Multiplier'!$A$1:$AQ$44,COLUMN('Non-energy Multiplier'!AP$1),0)</f>
        <v>0</v>
      </c>
      <c r="AQ28" s="133">
        <f>$C28*VLOOKUP($A28,'Non-energy Multiplier'!$A$1:$AQ$44,COLUMN('Non-energy Multiplier'!AQ$1),0)</f>
        <v>0</v>
      </c>
      <c r="AR28" s="133" t="str">
        <f>VLOOKUP($A28,'Sector Match'!$A$1:$B$43,2,0)</f>
        <v>iron and steel 241</v>
      </c>
    </row>
    <row r="29" spans="1:44" x14ac:dyDescent="0.2">
      <c r="A29" s="12" t="s">
        <v>27</v>
      </c>
      <c r="B29" s="133">
        <f>'Non-energy Use 2019'!K142</f>
        <v>0</v>
      </c>
      <c r="C29" s="133">
        <f>'Non-energy Use 2020'!K141</f>
        <v>0</v>
      </c>
      <c r="D29" s="133">
        <f>$C29*VLOOKUP($A29,'Non-energy Multiplier'!$A$1:$AQ$44,COLUMN('Non-energy Multiplier'!D$1),0)</f>
        <v>0</v>
      </c>
      <c r="E29" s="133">
        <f>$C29*VLOOKUP($A29,'Non-energy Multiplier'!$A$1:$AQ$44,COLUMN('Non-energy Multiplier'!E$1),0)</f>
        <v>0</v>
      </c>
      <c r="F29" s="133">
        <f>$C29*VLOOKUP($A29,'Non-energy Multiplier'!$A$1:$AQ$44,COLUMN('Non-energy Multiplier'!F$1),0)</f>
        <v>0</v>
      </c>
      <c r="G29" s="133">
        <f>$C29*VLOOKUP($A29,'Non-energy Multiplier'!$A$1:$AQ$44,COLUMN('Non-energy Multiplier'!G$1),0)</f>
        <v>0</v>
      </c>
      <c r="H29" s="133">
        <f>$C29*VLOOKUP($A29,'Non-energy Multiplier'!$A$1:$AQ$44,COLUMN('Non-energy Multiplier'!H$1),0)</f>
        <v>0</v>
      </c>
      <c r="I29" s="133">
        <f>$C29*VLOOKUP($A29,'Non-energy Multiplier'!$A$1:$AQ$44,COLUMN('Non-energy Multiplier'!I$1),0)</f>
        <v>0</v>
      </c>
      <c r="J29" s="133">
        <f>$C29*VLOOKUP($A29,'Non-energy Multiplier'!$A$1:$AQ$44,COLUMN('Non-energy Multiplier'!J$1),0)</f>
        <v>0</v>
      </c>
      <c r="K29" s="133">
        <f>$C29*VLOOKUP($A29,'Non-energy Multiplier'!$A$1:$AQ$44,COLUMN('Non-energy Multiplier'!K$1),0)</f>
        <v>0</v>
      </c>
      <c r="L29" s="133">
        <f>$C29*VLOOKUP($A29,'Non-energy Multiplier'!$A$1:$AQ$44,COLUMN('Non-energy Multiplier'!L$1),0)</f>
        <v>0</v>
      </c>
      <c r="M29" s="133">
        <f>$C29*VLOOKUP($A29,'Non-energy Multiplier'!$A$1:$AQ$44,COLUMN('Non-energy Multiplier'!M$1),0)</f>
        <v>0</v>
      </c>
      <c r="N29" s="133">
        <f>$C29*VLOOKUP($A29,'Non-energy Multiplier'!$A$1:$AQ$44,COLUMN('Non-energy Multiplier'!N$1),0)</f>
        <v>0</v>
      </c>
      <c r="O29" s="133">
        <f>$C29*VLOOKUP($A29,'Non-energy Multiplier'!$A$1:$AQ$44,COLUMN('Non-energy Multiplier'!O$1),0)</f>
        <v>0</v>
      </c>
      <c r="P29" s="133">
        <f>$C29*VLOOKUP($A29,'Non-energy Multiplier'!$A$1:$AQ$44,COLUMN('Non-energy Multiplier'!P$1),0)</f>
        <v>0</v>
      </c>
      <c r="Q29" s="133">
        <f>$C29*VLOOKUP($A29,'Non-energy Multiplier'!$A$1:$AQ$44,COLUMN('Non-energy Multiplier'!Q$1),0)</f>
        <v>0</v>
      </c>
      <c r="R29" s="133">
        <f>$C29*VLOOKUP($A29,'Non-energy Multiplier'!$A$1:$AQ$44,COLUMN('Non-energy Multiplier'!R$1),0)</f>
        <v>0</v>
      </c>
      <c r="S29" s="133">
        <f>$C29*VLOOKUP($A29,'Non-energy Multiplier'!$A$1:$AQ$44,COLUMN('Non-energy Multiplier'!S$1),0)</f>
        <v>0</v>
      </c>
      <c r="T29" s="133">
        <f>$C29*VLOOKUP($A29,'Non-energy Multiplier'!$A$1:$AQ$44,COLUMN('Non-energy Multiplier'!T$1),0)</f>
        <v>0</v>
      </c>
      <c r="U29" s="133">
        <f>$C29*VLOOKUP($A29,'Non-energy Multiplier'!$A$1:$AQ$44,COLUMN('Non-energy Multiplier'!U$1),0)</f>
        <v>0</v>
      </c>
      <c r="V29" s="133">
        <f>$C29*VLOOKUP($A29,'Non-energy Multiplier'!$A$1:$AQ$44,COLUMN('Non-energy Multiplier'!V$1),0)</f>
        <v>0</v>
      </c>
      <c r="W29" s="133">
        <f>$C29*VLOOKUP($A29,'Non-energy Multiplier'!$A$1:$AQ$44,COLUMN('Non-energy Multiplier'!W$1),0)</f>
        <v>0</v>
      </c>
      <c r="X29" s="133">
        <f>$C29*VLOOKUP($A29,'Non-energy Multiplier'!$A$1:$AQ$44,COLUMN('Non-energy Multiplier'!X$1),0)</f>
        <v>0</v>
      </c>
      <c r="Y29" s="133">
        <f>$C29*VLOOKUP($A29,'Non-energy Multiplier'!$A$1:$AQ$44,COLUMN('Non-energy Multiplier'!Y$1),0)</f>
        <v>0</v>
      </c>
      <c r="Z29" s="133">
        <f>$C29*VLOOKUP($A29,'Non-energy Multiplier'!$A$1:$AQ$44,COLUMN('Non-energy Multiplier'!Z$1),0)</f>
        <v>0</v>
      </c>
      <c r="AA29" s="133">
        <f>$C29*VLOOKUP($A29,'Non-energy Multiplier'!$A$1:$AQ$44,COLUMN('Non-energy Multiplier'!AA$1),0)</f>
        <v>0</v>
      </c>
      <c r="AB29" s="133">
        <f>$C29*VLOOKUP($A29,'Non-energy Multiplier'!$A$1:$AQ$44,COLUMN('Non-energy Multiplier'!AB$1),0)</f>
        <v>0</v>
      </c>
      <c r="AC29" s="133">
        <f>$C29*VLOOKUP($A29,'Non-energy Multiplier'!$A$1:$AQ$44,COLUMN('Non-energy Multiplier'!AC$1),0)</f>
        <v>0</v>
      </c>
      <c r="AD29" s="133">
        <f>$C29*VLOOKUP($A29,'Non-energy Multiplier'!$A$1:$AQ$44,COLUMN('Non-energy Multiplier'!AD$1),0)</f>
        <v>0</v>
      </c>
      <c r="AE29" s="133">
        <f>$C29*VLOOKUP($A29,'Non-energy Multiplier'!$A$1:$AQ$44,COLUMN('Non-energy Multiplier'!AE$1),0)</f>
        <v>0</v>
      </c>
      <c r="AF29" s="133">
        <f>$C29*VLOOKUP($A29,'Non-energy Multiplier'!$A$1:$AQ$44,COLUMN('Non-energy Multiplier'!AF$1),0)</f>
        <v>0</v>
      </c>
      <c r="AG29" s="133">
        <f>$C29*VLOOKUP($A29,'Non-energy Multiplier'!$A$1:$AQ$44,COLUMN('Non-energy Multiplier'!AG$1),0)</f>
        <v>0</v>
      </c>
      <c r="AH29" s="133">
        <f>$C29*VLOOKUP($A29,'Non-energy Multiplier'!$A$1:$AQ$44,COLUMN('Non-energy Multiplier'!AH$1),0)</f>
        <v>0</v>
      </c>
      <c r="AI29" s="133">
        <f>$C29*VLOOKUP($A29,'Non-energy Multiplier'!$A$1:$AQ$44,COLUMN('Non-energy Multiplier'!AI$1),0)</f>
        <v>0</v>
      </c>
      <c r="AJ29" s="133">
        <f>$C29*VLOOKUP($A29,'Non-energy Multiplier'!$A$1:$AQ$44,COLUMN('Non-energy Multiplier'!AJ$1),0)</f>
        <v>0</v>
      </c>
      <c r="AK29" s="133">
        <f>$C29*VLOOKUP($A29,'Non-energy Multiplier'!$A$1:$AQ$44,COLUMN('Non-energy Multiplier'!AK$1),0)</f>
        <v>0</v>
      </c>
      <c r="AL29" s="133">
        <f>$C29*VLOOKUP($A29,'Non-energy Multiplier'!$A$1:$AQ$44,COLUMN('Non-energy Multiplier'!AL$1),0)</f>
        <v>0</v>
      </c>
      <c r="AM29" s="133">
        <f>$C29*VLOOKUP($A29,'Non-energy Multiplier'!$A$1:$AQ$44,COLUMN('Non-energy Multiplier'!AM$1),0)</f>
        <v>0</v>
      </c>
      <c r="AN29" s="133">
        <f>$C29*VLOOKUP($A29,'Non-energy Multiplier'!$A$1:$AQ$44,COLUMN('Non-energy Multiplier'!AN$1),0)</f>
        <v>0</v>
      </c>
      <c r="AO29" s="133">
        <f>$C29*VLOOKUP($A29,'Non-energy Multiplier'!$A$1:$AQ$44,COLUMN('Non-energy Multiplier'!AO$1),0)</f>
        <v>0</v>
      </c>
      <c r="AP29" s="133">
        <f>$C29*VLOOKUP($A29,'Non-energy Multiplier'!$A$1:$AQ$44,COLUMN('Non-energy Multiplier'!AP$1),0)</f>
        <v>0</v>
      </c>
      <c r="AQ29" s="133">
        <f>$C29*VLOOKUP($A29,'Non-energy Multiplier'!$A$1:$AQ$44,COLUMN('Non-energy Multiplier'!AQ$1),0)</f>
        <v>0</v>
      </c>
      <c r="AR29" s="133" t="str">
        <f>VLOOKUP($A29,'Sector Match'!$A$1:$B$43,2,0)</f>
        <v>other metals 242</v>
      </c>
    </row>
    <row r="30" spans="1:44" x14ac:dyDescent="0.2">
      <c r="A30" s="12" t="s">
        <v>28</v>
      </c>
      <c r="B30" s="133">
        <f>'Non-energy Use 2019'!K143</f>
        <v>0</v>
      </c>
      <c r="C30" s="133">
        <f>'Non-energy Use 2020'!K142</f>
        <v>0</v>
      </c>
      <c r="D30" s="133">
        <f>$C30*VLOOKUP($A30,'Non-energy Multiplier'!$A$1:$AQ$44,COLUMN('Non-energy Multiplier'!D$1),0)</f>
        <v>0</v>
      </c>
      <c r="E30" s="133">
        <f>$C30*VLOOKUP($A30,'Non-energy Multiplier'!$A$1:$AQ$44,COLUMN('Non-energy Multiplier'!E$1),0)</f>
        <v>0</v>
      </c>
      <c r="F30" s="133">
        <f>$C30*VLOOKUP($A30,'Non-energy Multiplier'!$A$1:$AQ$44,COLUMN('Non-energy Multiplier'!F$1),0)</f>
        <v>0</v>
      </c>
      <c r="G30" s="133">
        <f>$C30*VLOOKUP($A30,'Non-energy Multiplier'!$A$1:$AQ$44,COLUMN('Non-energy Multiplier'!G$1),0)</f>
        <v>0</v>
      </c>
      <c r="H30" s="133">
        <f>$C30*VLOOKUP($A30,'Non-energy Multiplier'!$A$1:$AQ$44,COLUMN('Non-energy Multiplier'!H$1),0)</f>
        <v>0</v>
      </c>
      <c r="I30" s="133">
        <f>$C30*VLOOKUP($A30,'Non-energy Multiplier'!$A$1:$AQ$44,COLUMN('Non-energy Multiplier'!I$1),0)</f>
        <v>0</v>
      </c>
      <c r="J30" s="133">
        <f>$C30*VLOOKUP($A30,'Non-energy Multiplier'!$A$1:$AQ$44,COLUMN('Non-energy Multiplier'!J$1),0)</f>
        <v>0</v>
      </c>
      <c r="K30" s="133">
        <f>$C30*VLOOKUP($A30,'Non-energy Multiplier'!$A$1:$AQ$44,COLUMN('Non-energy Multiplier'!K$1),0)</f>
        <v>0</v>
      </c>
      <c r="L30" s="133">
        <f>$C30*VLOOKUP($A30,'Non-energy Multiplier'!$A$1:$AQ$44,COLUMN('Non-energy Multiplier'!L$1),0)</f>
        <v>0</v>
      </c>
      <c r="M30" s="133">
        <f>$C30*VLOOKUP($A30,'Non-energy Multiplier'!$A$1:$AQ$44,COLUMN('Non-energy Multiplier'!M$1),0)</f>
        <v>0</v>
      </c>
      <c r="N30" s="133">
        <f>$C30*VLOOKUP($A30,'Non-energy Multiplier'!$A$1:$AQ$44,COLUMN('Non-energy Multiplier'!N$1),0)</f>
        <v>0</v>
      </c>
      <c r="O30" s="133">
        <f>$C30*VLOOKUP($A30,'Non-energy Multiplier'!$A$1:$AQ$44,COLUMN('Non-energy Multiplier'!O$1),0)</f>
        <v>0</v>
      </c>
      <c r="P30" s="133">
        <f>$C30*VLOOKUP($A30,'Non-energy Multiplier'!$A$1:$AQ$44,COLUMN('Non-energy Multiplier'!P$1),0)</f>
        <v>0</v>
      </c>
      <c r="Q30" s="133">
        <f>$C30*VLOOKUP($A30,'Non-energy Multiplier'!$A$1:$AQ$44,COLUMN('Non-energy Multiplier'!Q$1),0)</f>
        <v>0</v>
      </c>
      <c r="R30" s="133">
        <f>$C30*VLOOKUP($A30,'Non-energy Multiplier'!$A$1:$AQ$44,COLUMN('Non-energy Multiplier'!R$1),0)</f>
        <v>0</v>
      </c>
      <c r="S30" s="133">
        <f>$C30*VLOOKUP($A30,'Non-energy Multiplier'!$A$1:$AQ$44,COLUMN('Non-energy Multiplier'!S$1),0)</f>
        <v>0</v>
      </c>
      <c r="T30" s="133">
        <f>$C30*VLOOKUP($A30,'Non-energy Multiplier'!$A$1:$AQ$44,COLUMN('Non-energy Multiplier'!T$1),0)</f>
        <v>0</v>
      </c>
      <c r="U30" s="133">
        <f>$C30*VLOOKUP($A30,'Non-energy Multiplier'!$A$1:$AQ$44,COLUMN('Non-energy Multiplier'!U$1),0)</f>
        <v>0</v>
      </c>
      <c r="V30" s="133">
        <f>$C30*VLOOKUP($A30,'Non-energy Multiplier'!$A$1:$AQ$44,COLUMN('Non-energy Multiplier'!V$1),0)</f>
        <v>0</v>
      </c>
      <c r="W30" s="133">
        <f>$C30*VLOOKUP($A30,'Non-energy Multiplier'!$A$1:$AQ$44,COLUMN('Non-energy Multiplier'!W$1),0)</f>
        <v>0</v>
      </c>
      <c r="X30" s="133">
        <f>$C30*VLOOKUP($A30,'Non-energy Multiplier'!$A$1:$AQ$44,COLUMN('Non-energy Multiplier'!X$1),0)</f>
        <v>0</v>
      </c>
      <c r="Y30" s="133">
        <f>$C30*VLOOKUP($A30,'Non-energy Multiplier'!$A$1:$AQ$44,COLUMN('Non-energy Multiplier'!Y$1),0)</f>
        <v>0</v>
      </c>
      <c r="Z30" s="133">
        <f>$C30*VLOOKUP($A30,'Non-energy Multiplier'!$A$1:$AQ$44,COLUMN('Non-energy Multiplier'!Z$1),0)</f>
        <v>0</v>
      </c>
      <c r="AA30" s="133">
        <f>$C30*VLOOKUP($A30,'Non-energy Multiplier'!$A$1:$AQ$44,COLUMN('Non-energy Multiplier'!AA$1),0)</f>
        <v>0</v>
      </c>
      <c r="AB30" s="133">
        <f>$C30*VLOOKUP($A30,'Non-energy Multiplier'!$A$1:$AQ$44,COLUMN('Non-energy Multiplier'!AB$1),0)</f>
        <v>0</v>
      </c>
      <c r="AC30" s="133">
        <f>$C30*VLOOKUP($A30,'Non-energy Multiplier'!$A$1:$AQ$44,COLUMN('Non-energy Multiplier'!AC$1),0)</f>
        <v>0</v>
      </c>
      <c r="AD30" s="133">
        <f>$C30*VLOOKUP($A30,'Non-energy Multiplier'!$A$1:$AQ$44,COLUMN('Non-energy Multiplier'!AD$1),0)</f>
        <v>0</v>
      </c>
      <c r="AE30" s="133">
        <f>$C30*VLOOKUP($A30,'Non-energy Multiplier'!$A$1:$AQ$44,COLUMN('Non-energy Multiplier'!AE$1),0)</f>
        <v>0</v>
      </c>
      <c r="AF30" s="133">
        <f>$C30*VLOOKUP($A30,'Non-energy Multiplier'!$A$1:$AQ$44,COLUMN('Non-energy Multiplier'!AF$1),0)</f>
        <v>0</v>
      </c>
      <c r="AG30" s="133">
        <f>$C30*VLOOKUP($A30,'Non-energy Multiplier'!$A$1:$AQ$44,COLUMN('Non-energy Multiplier'!AG$1),0)</f>
        <v>0</v>
      </c>
      <c r="AH30" s="133">
        <f>$C30*VLOOKUP($A30,'Non-energy Multiplier'!$A$1:$AQ$44,COLUMN('Non-energy Multiplier'!AH$1),0)</f>
        <v>0</v>
      </c>
      <c r="AI30" s="133">
        <f>$C30*VLOOKUP($A30,'Non-energy Multiplier'!$A$1:$AQ$44,COLUMN('Non-energy Multiplier'!AI$1),0)</f>
        <v>0</v>
      </c>
      <c r="AJ30" s="133">
        <f>$C30*VLOOKUP($A30,'Non-energy Multiplier'!$A$1:$AQ$44,COLUMN('Non-energy Multiplier'!AJ$1),0)</f>
        <v>0</v>
      </c>
      <c r="AK30" s="133">
        <f>$C30*VLOOKUP($A30,'Non-energy Multiplier'!$A$1:$AQ$44,COLUMN('Non-energy Multiplier'!AK$1),0)</f>
        <v>0</v>
      </c>
      <c r="AL30" s="133">
        <f>$C30*VLOOKUP($A30,'Non-energy Multiplier'!$A$1:$AQ$44,COLUMN('Non-energy Multiplier'!AL$1),0)</f>
        <v>0</v>
      </c>
      <c r="AM30" s="133">
        <f>$C30*VLOOKUP($A30,'Non-energy Multiplier'!$A$1:$AQ$44,COLUMN('Non-energy Multiplier'!AM$1),0)</f>
        <v>0</v>
      </c>
      <c r="AN30" s="133">
        <f>$C30*VLOOKUP($A30,'Non-energy Multiplier'!$A$1:$AQ$44,COLUMN('Non-energy Multiplier'!AN$1),0)</f>
        <v>0</v>
      </c>
      <c r="AO30" s="133">
        <f>$C30*VLOOKUP($A30,'Non-energy Multiplier'!$A$1:$AQ$44,COLUMN('Non-energy Multiplier'!AO$1),0)</f>
        <v>0</v>
      </c>
      <c r="AP30" s="133">
        <f>$C30*VLOOKUP($A30,'Non-energy Multiplier'!$A$1:$AQ$44,COLUMN('Non-energy Multiplier'!AP$1),0)</f>
        <v>0</v>
      </c>
      <c r="AQ30" s="133">
        <f>$C30*VLOOKUP($A30,'Non-energy Multiplier'!$A$1:$AQ$44,COLUMN('Non-energy Multiplier'!AQ$1),0)</f>
        <v>0</v>
      </c>
      <c r="AR30" s="133" t="str">
        <f>VLOOKUP($A30,'Sector Match'!$A$1:$B$43,2,0)</f>
        <v>metal products except machinery and vehicles 25</v>
      </c>
    </row>
    <row r="31" spans="1:44" x14ac:dyDescent="0.2">
      <c r="A31" s="12" t="s">
        <v>29</v>
      </c>
      <c r="B31" s="133">
        <f>'Non-energy Use 2019'!K144</f>
        <v>0</v>
      </c>
      <c r="C31" s="133">
        <f>'Non-energy Use 2020'!K143</f>
        <v>0</v>
      </c>
      <c r="D31" s="133">
        <f>$C31*VLOOKUP($A31,'Non-energy Multiplier'!$A$1:$AQ$44,COLUMN('Non-energy Multiplier'!D$1),0)</f>
        <v>0</v>
      </c>
      <c r="E31" s="133">
        <f>$C31*VLOOKUP($A31,'Non-energy Multiplier'!$A$1:$AQ$44,COLUMN('Non-energy Multiplier'!E$1),0)</f>
        <v>0</v>
      </c>
      <c r="F31" s="133">
        <f>$C31*VLOOKUP($A31,'Non-energy Multiplier'!$A$1:$AQ$44,COLUMN('Non-energy Multiplier'!F$1),0)</f>
        <v>0</v>
      </c>
      <c r="G31" s="133">
        <f>$C31*VLOOKUP($A31,'Non-energy Multiplier'!$A$1:$AQ$44,COLUMN('Non-energy Multiplier'!G$1),0)</f>
        <v>0</v>
      </c>
      <c r="H31" s="133">
        <f>$C31*VLOOKUP($A31,'Non-energy Multiplier'!$A$1:$AQ$44,COLUMN('Non-energy Multiplier'!H$1),0)</f>
        <v>0</v>
      </c>
      <c r="I31" s="133">
        <f>$C31*VLOOKUP($A31,'Non-energy Multiplier'!$A$1:$AQ$44,COLUMN('Non-energy Multiplier'!I$1),0)</f>
        <v>0</v>
      </c>
      <c r="J31" s="133">
        <f>$C31*VLOOKUP($A31,'Non-energy Multiplier'!$A$1:$AQ$44,COLUMN('Non-energy Multiplier'!J$1),0)</f>
        <v>0</v>
      </c>
      <c r="K31" s="133">
        <f>$C31*VLOOKUP($A31,'Non-energy Multiplier'!$A$1:$AQ$44,COLUMN('Non-energy Multiplier'!K$1),0)</f>
        <v>0</v>
      </c>
      <c r="L31" s="133">
        <f>$C31*VLOOKUP($A31,'Non-energy Multiplier'!$A$1:$AQ$44,COLUMN('Non-energy Multiplier'!L$1),0)</f>
        <v>0</v>
      </c>
      <c r="M31" s="133">
        <f>$C31*VLOOKUP($A31,'Non-energy Multiplier'!$A$1:$AQ$44,COLUMN('Non-energy Multiplier'!M$1),0)</f>
        <v>0</v>
      </c>
      <c r="N31" s="133">
        <f>$C31*VLOOKUP($A31,'Non-energy Multiplier'!$A$1:$AQ$44,COLUMN('Non-energy Multiplier'!N$1),0)</f>
        <v>0</v>
      </c>
      <c r="O31" s="133">
        <f>$C31*VLOOKUP($A31,'Non-energy Multiplier'!$A$1:$AQ$44,COLUMN('Non-energy Multiplier'!O$1),0)</f>
        <v>0</v>
      </c>
      <c r="P31" s="133">
        <f>$C31*VLOOKUP($A31,'Non-energy Multiplier'!$A$1:$AQ$44,COLUMN('Non-energy Multiplier'!P$1),0)</f>
        <v>0</v>
      </c>
      <c r="Q31" s="133">
        <f>$C31*VLOOKUP($A31,'Non-energy Multiplier'!$A$1:$AQ$44,COLUMN('Non-energy Multiplier'!Q$1),0)</f>
        <v>0</v>
      </c>
      <c r="R31" s="133">
        <f>$C31*VLOOKUP($A31,'Non-energy Multiplier'!$A$1:$AQ$44,COLUMN('Non-energy Multiplier'!R$1),0)</f>
        <v>0</v>
      </c>
      <c r="S31" s="133">
        <f>$C31*VLOOKUP($A31,'Non-energy Multiplier'!$A$1:$AQ$44,COLUMN('Non-energy Multiplier'!S$1),0)</f>
        <v>0</v>
      </c>
      <c r="T31" s="133">
        <f>$C31*VLOOKUP($A31,'Non-energy Multiplier'!$A$1:$AQ$44,COLUMN('Non-energy Multiplier'!T$1),0)</f>
        <v>0</v>
      </c>
      <c r="U31" s="133">
        <f>$C31*VLOOKUP($A31,'Non-energy Multiplier'!$A$1:$AQ$44,COLUMN('Non-energy Multiplier'!U$1),0)</f>
        <v>0</v>
      </c>
      <c r="V31" s="133">
        <f>$C31*VLOOKUP($A31,'Non-energy Multiplier'!$A$1:$AQ$44,COLUMN('Non-energy Multiplier'!V$1),0)</f>
        <v>0</v>
      </c>
      <c r="W31" s="133">
        <f>$C31*VLOOKUP($A31,'Non-energy Multiplier'!$A$1:$AQ$44,COLUMN('Non-energy Multiplier'!W$1),0)</f>
        <v>0</v>
      </c>
      <c r="X31" s="133">
        <f>$C31*VLOOKUP($A31,'Non-energy Multiplier'!$A$1:$AQ$44,COLUMN('Non-energy Multiplier'!X$1),0)</f>
        <v>0</v>
      </c>
      <c r="Y31" s="133">
        <f>$C31*VLOOKUP($A31,'Non-energy Multiplier'!$A$1:$AQ$44,COLUMN('Non-energy Multiplier'!Y$1),0)</f>
        <v>0</v>
      </c>
      <c r="Z31" s="133">
        <f>$C31*VLOOKUP($A31,'Non-energy Multiplier'!$A$1:$AQ$44,COLUMN('Non-energy Multiplier'!Z$1),0)</f>
        <v>0</v>
      </c>
      <c r="AA31" s="133">
        <f>$C31*VLOOKUP($A31,'Non-energy Multiplier'!$A$1:$AQ$44,COLUMN('Non-energy Multiplier'!AA$1),0)</f>
        <v>0</v>
      </c>
      <c r="AB31" s="133">
        <f>$C31*VLOOKUP($A31,'Non-energy Multiplier'!$A$1:$AQ$44,COLUMN('Non-energy Multiplier'!AB$1),0)</f>
        <v>0</v>
      </c>
      <c r="AC31" s="133">
        <f>$C31*VLOOKUP($A31,'Non-energy Multiplier'!$A$1:$AQ$44,COLUMN('Non-energy Multiplier'!AC$1),0)</f>
        <v>0</v>
      </c>
      <c r="AD31" s="133">
        <f>$C31*VLOOKUP($A31,'Non-energy Multiplier'!$A$1:$AQ$44,COLUMN('Non-energy Multiplier'!AD$1),0)</f>
        <v>0</v>
      </c>
      <c r="AE31" s="133">
        <f>$C31*VLOOKUP($A31,'Non-energy Multiplier'!$A$1:$AQ$44,COLUMN('Non-energy Multiplier'!AE$1),0)</f>
        <v>0</v>
      </c>
      <c r="AF31" s="133">
        <f>$C31*VLOOKUP($A31,'Non-energy Multiplier'!$A$1:$AQ$44,COLUMN('Non-energy Multiplier'!AF$1),0)</f>
        <v>0</v>
      </c>
      <c r="AG31" s="133">
        <f>$C31*VLOOKUP($A31,'Non-energy Multiplier'!$A$1:$AQ$44,COLUMN('Non-energy Multiplier'!AG$1),0)</f>
        <v>0</v>
      </c>
      <c r="AH31" s="133">
        <f>$C31*VLOOKUP($A31,'Non-energy Multiplier'!$A$1:$AQ$44,COLUMN('Non-energy Multiplier'!AH$1),0)</f>
        <v>0</v>
      </c>
      <c r="AI31" s="133">
        <f>$C31*VLOOKUP($A31,'Non-energy Multiplier'!$A$1:$AQ$44,COLUMN('Non-energy Multiplier'!AI$1),0)</f>
        <v>0</v>
      </c>
      <c r="AJ31" s="133">
        <f>$C31*VLOOKUP($A31,'Non-energy Multiplier'!$A$1:$AQ$44,COLUMN('Non-energy Multiplier'!AJ$1),0)</f>
        <v>0</v>
      </c>
      <c r="AK31" s="133">
        <f>$C31*VLOOKUP($A31,'Non-energy Multiplier'!$A$1:$AQ$44,COLUMN('Non-energy Multiplier'!AK$1),0)</f>
        <v>0</v>
      </c>
      <c r="AL31" s="133">
        <f>$C31*VLOOKUP($A31,'Non-energy Multiplier'!$A$1:$AQ$44,COLUMN('Non-energy Multiplier'!AL$1),0)</f>
        <v>0</v>
      </c>
      <c r="AM31" s="133">
        <f>$C31*VLOOKUP($A31,'Non-energy Multiplier'!$A$1:$AQ$44,COLUMN('Non-energy Multiplier'!AM$1),0)</f>
        <v>0</v>
      </c>
      <c r="AN31" s="133">
        <f>$C31*VLOOKUP($A31,'Non-energy Multiplier'!$A$1:$AQ$44,COLUMN('Non-energy Multiplier'!AN$1),0)</f>
        <v>0</v>
      </c>
      <c r="AO31" s="133">
        <f>$C31*VLOOKUP($A31,'Non-energy Multiplier'!$A$1:$AQ$44,COLUMN('Non-energy Multiplier'!AO$1),0)</f>
        <v>0</v>
      </c>
      <c r="AP31" s="133">
        <f>$C31*VLOOKUP($A31,'Non-energy Multiplier'!$A$1:$AQ$44,COLUMN('Non-energy Multiplier'!AP$1),0)</f>
        <v>0</v>
      </c>
      <c r="AQ31" s="133">
        <f>$C31*VLOOKUP($A31,'Non-energy Multiplier'!$A$1:$AQ$44,COLUMN('Non-energy Multiplier'!AQ$1),0)</f>
        <v>0</v>
      </c>
      <c r="AR31" s="133" t="str">
        <f>VLOOKUP($A31,'Sector Match'!$A$1:$B$43,2,0)</f>
        <v>other manufacturing 31T33</v>
      </c>
    </row>
    <row r="32" spans="1:44" x14ac:dyDescent="0.2">
      <c r="A32" s="12" t="s">
        <v>30</v>
      </c>
      <c r="B32" s="133">
        <f>'Non-energy Use 2019'!K145</f>
        <v>0</v>
      </c>
      <c r="C32" s="133">
        <f>'Non-energy Use 2020'!K144</f>
        <v>0</v>
      </c>
      <c r="D32" s="133">
        <f>$C32*VLOOKUP($A32,'Non-energy Multiplier'!$A$1:$AQ$44,COLUMN('Non-energy Multiplier'!D$1),0)</f>
        <v>0</v>
      </c>
      <c r="E32" s="133">
        <f>$C32*VLOOKUP($A32,'Non-energy Multiplier'!$A$1:$AQ$44,COLUMN('Non-energy Multiplier'!E$1),0)</f>
        <v>0</v>
      </c>
      <c r="F32" s="133">
        <f>$C32*VLOOKUP($A32,'Non-energy Multiplier'!$A$1:$AQ$44,COLUMN('Non-energy Multiplier'!F$1),0)</f>
        <v>0</v>
      </c>
      <c r="G32" s="133">
        <f>$C32*VLOOKUP($A32,'Non-energy Multiplier'!$A$1:$AQ$44,COLUMN('Non-energy Multiplier'!G$1),0)</f>
        <v>0</v>
      </c>
      <c r="H32" s="133">
        <f>$C32*VLOOKUP($A32,'Non-energy Multiplier'!$A$1:$AQ$44,COLUMN('Non-energy Multiplier'!H$1),0)</f>
        <v>0</v>
      </c>
      <c r="I32" s="133">
        <f>$C32*VLOOKUP($A32,'Non-energy Multiplier'!$A$1:$AQ$44,COLUMN('Non-energy Multiplier'!I$1),0)</f>
        <v>0</v>
      </c>
      <c r="J32" s="133">
        <f>$C32*VLOOKUP($A32,'Non-energy Multiplier'!$A$1:$AQ$44,COLUMN('Non-energy Multiplier'!J$1),0)</f>
        <v>0</v>
      </c>
      <c r="K32" s="133">
        <f>$C32*VLOOKUP($A32,'Non-energy Multiplier'!$A$1:$AQ$44,COLUMN('Non-energy Multiplier'!K$1),0)</f>
        <v>0</v>
      </c>
      <c r="L32" s="133">
        <f>$C32*VLOOKUP($A32,'Non-energy Multiplier'!$A$1:$AQ$44,COLUMN('Non-energy Multiplier'!L$1),0)</f>
        <v>0</v>
      </c>
      <c r="M32" s="133">
        <f>$C32*VLOOKUP($A32,'Non-energy Multiplier'!$A$1:$AQ$44,COLUMN('Non-energy Multiplier'!M$1),0)</f>
        <v>0</v>
      </c>
      <c r="N32" s="133">
        <f>$C32*VLOOKUP($A32,'Non-energy Multiplier'!$A$1:$AQ$44,COLUMN('Non-energy Multiplier'!N$1),0)</f>
        <v>0</v>
      </c>
      <c r="O32" s="133">
        <f>$C32*VLOOKUP($A32,'Non-energy Multiplier'!$A$1:$AQ$44,COLUMN('Non-energy Multiplier'!O$1),0)</f>
        <v>0</v>
      </c>
      <c r="P32" s="133">
        <f>$C32*VLOOKUP($A32,'Non-energy Multiplier'!$A$1:$AQ$44,COLUMN('Non-energy Multiplier'!P$1),0)</f>
        <v>0</v>
      </c>
      <c r="Q32" s="133">
        <f>$C32*VLOOKUP($A32,'Non-energy Multiplier'!$A$1:$AQ$44,COLUMN('Non-energy Multiplier'!Q$1),0)</f>
        <v>0</v>
      </c>
      <c r="R32" s="133">
        <f>$C32*VLOOKUP($A32,'Non-energy Multiplier'!$A$1:$AQ$44,COLUMN('Non-energy Multiplier'!R$1),0)</f>
        <v>0</v>
      </c>
      <c r="S32" s="133">
        <f>$C32*VLOOKUP($A32,'Non-energy Multiplier'!$A$1:$AQ$44,COLUMN('Non-energy Multiplier'!S$1),0)</f>
        <v>0</v>
      </c>
      <c r="T32" s="133">
        <f>$C32*VLOOKUP($A32,'Non-energy Multiplier'!$A$1:$AQ$44,COLUMN('Non-energy Multiplier'!T$1),0)</f>
        <v>0</v>
      </c>
      <c r="U32" s="133">
        <f>$C32*VLOOKUP($A32,'Non-energy Multiplier'!$A$1:$AQ$44,COLUMN('Non-energy Multiplier'!U$1),0)</f>
        <v>0</v>
      </c>
      <c r="V32" s="133">
        <f>$C32*VLOOKUP($A32,'Non-energy Multiplier'!$A$1:$AQ$44,COLUMN('Non-energy Multiplier'!V$1),0)</f>
        <v>0</v>
      </c>
      <c r="W32" s="133">
        <f>$C32*VLOOKUP($A32,'Non-energy Multiplier'!$A$1:$AQ$44,COLUMN('Non-energy Multiplier'!W$1),0)</f>
        <v>0</v>
      </c>
      <c r="X32" s="133">
        <f>$C32*VLOOKUP($A32,'Non-energy Multiplier'!$A$1:$AQ$44,COLUMN('Non-energy Multiplier'!X$1),0)</f>
        <v>0</v>
      </c>
      <c r="Y32" s="133">
        <f>$C32*VLOOKUP($A32,'Non-energy Multiplier'!$A$1:$AQ$44,COLUMN('Non-energy Multiplier'!Y$1),0)</f>
        <v>0</v>
      </c>
      <c r="Z32" s="133">
        <f>$C32*VLOOKUP($A32,'Non-energy Multiplier'!$A$1:$AQ$44,COLUMN('Non-energy Multiplier'!Z$1),0)</f>
        <v>0</v>
      </c>
      <c r="AA32" s="133">
        <f>$C32*VLOOKUP($A32,'Non-energy Multiplier'!$A$1:$AQ$44,COLUMN('Non-energy Multiplier'!AA$1),0)</f>
        <v>0</v>
      </c>
      <c r="AB32" s="133">
        <f>$C32*VLOOKUP($A32,'Non-energy Multiplier'!$A$1:$AQ$44,COLUMN('Non-energy Multiplier'!AB$1),0)</f>
        <v>0</v>
      </c>
      <c r="AC32" s="133">
        <f>$C32*VLOOKUP($A32,'Non-energy Multiplier'!$A$1:$AQ$44,COLUMN('Non-energy Multiplier'!AC$1),0)</f>
        <v>0</v>
      </c>
      <c r="AD32" s="133">
        <f>$C32*VLOOKUP($A32,'Non-energy Multiplier'!$A$1:$AQ$44,COLUMN('Non-energy Multiplier'!AD$1),0)</f>
        <v>0</v>
      </c>
      <c r="AE32" s="133">
        <f>$C32*VLOOKUP($A32,'Non-energy Multiplier'!$A$1:$AQ$44,COLUMN('Non-energy Multiplier'!AE$1),0)</f>
        <v>0</v>
      </c>
      <c r="AF32" s="133">
        <f>$C32*VLOOKUP($A32,'Non-energy Multiplier'!$A$1:$AQ$44,COLUMN('Non-energy Multiplier'!AF$1),0)</f>
        <v>0</v>
      </c>
      <c r="AG32" s="133">
        <f>$C32*VLOOKUP($A32,'Non-energy Multiplier'!$A$1:$AQ$44,COLUMN('Non-energy Multiplier'!AG$1),0)</f>
        <v>0</v>
      </c>
      <c r="AH32" s="133">
        <f>$C32*VLOOKUP($A32,'Non-energy Multiplier'!$A$1:$AQ$44,COLUMN('Non-energy Multiplier'!AH$1),0)</f>
        <v>0</v>
      </c>
      <c r="AI32" s="133">
        <f>$C32*VLOOKUP($A32,'Non-energy Multiplier'!$A$1:$AQ$44,COLUMN('Non-energy Multiplier'!AI$1),0)</f>
        <v>0</v>
      </c>
      <c r="AJ32" s="133">
        <f>$C32*VLOOKUP($A32,'Non-energy Multiplier'!$A$1:$AQ$44,COLUMN('Non-energy Multiplier'!AJ$1),0)</f>
        <v>0</v>
      </c>
      <c r="AK32" s="133">
        <f>$C32*VLOOKUP($A32,'Non-energy Multiplier'!$A$1:$AQ$44,COLUMN('Non-energy Multiplier'!AK$1),0)</f>
        <v>0</v>
      </c>
      <c r="AL32" s="133">
        <f>$C32*VLOOKUP($A32,'Non-energy Multiplier'!$A$1:$AQ$44,COLUMN('Non-energy Multiplier'!AL$1),0)</f>
        <v>0</v>
      </c>
      <c r="AM32" s="133">
        <f>$C32*VLOOKUP($A32,'Non-energy Multiplier'!$A$1:$AQ$44,COLUMN('Non-energy Multiplier'!AM$1),0)</f>
        <v>0</v>
      </c>
      <c r="AN32" s="133">
        <f>$C32*VLOOKUP($A32,'Non-energy Multiplier'!$A$1:$AQ$44,COLUMN('Non-energy Multiplier'!AN$1),0)</f>
        <v>0</v>
      </c>
      <c r="AO32" s="133">
        <f>$C32*VLOOKUP($A32,'Non-energy Multiplier'!$A$1:$AQ$44,COLUMN('Non-energy Multiplier'!AO$1),0)</f>
        <v>0</v>
      </c>
      <c r="AP32" s="133">
        <f>$C32*VLOOKUP($A32,'Non-energy Multiplier'!$A$1:$AQ$44,COLUMN('Non-energy Multiplier'!AP$1),0)</f>
        <v>0</v>
      </c>
      <c r="AQ32" s="133">
        <f>$C32*VLOOKUP($A32,'Non-energy Multiplier'!$A$1:$AQ$44,COLUMN('Non-energy Multiplier'!AQ$1),0)</f>
        <v>0</v>
      </c>
      <c r="AR32" s="133" t="str">
        <f>VLOOKUP($A32,'Sector Match'!$A$1:$B$43,2,0)</f>
        <v>glass and glass products 231</v>
      </c>
    </row>
    <row r="33" spans="1:44" x14ac:dyDescent="0.2">
      <c r="A33" s="12" t="s">
        <v>31</v>
      </c>
      <c r="B33" s="133">
        <f>'Non-energy Use 2019'!K146</f>
        <v>0</v>
      </c>
      <c r="C33" s="133">
        <f>'Non-energy Use 2020'!K145</f>
        <v>0</v>
      </c>
      <c r="D33" s="133">
        <f>$C33*VLOOKUP($A33,'Non-energy Multiplier'!$A$1:$AQ$44,COLUMN('Non-energy Multiplier'!D$1),0)</f>
        <v>0</v>
      </c>
      <c r="E33" s="133">
        <f>$C33*VLOOKUP($A33,'Non-energy Multiplier'!$A$1:$AQ$44,COLUMN('Non-energy Multiplier'!E$1),0)</f>
        <v>0</v>
      </c>
      <c r="F33" s="133">
        <f>$C33*VLOOKUP($A33,'Non-energy Multiplier'!$A$1:$AQ$44,COLUMN('Non-energy Multiplier'!F$1),0)</f>
        <v>0</v>
      </c>
      <c r="G33" s="133">
        <f>$C33*VLOOKUP($A33,'Non-energy Multiplier'!$A$1:$AQ$44,COLUMN('Non-energy Multiplier'!G$1),0)</f>
        <v>0</v>
      </c>
      <c r="H33" s="133">
        <f>$C33*VLOOKUP($A33,'Non-energy Multiplier'!$A$1:$AQ$44,COLUMN('Non-energy Multiplier'!H$1),0)</f>
        <v>0</v>
      </c>
      <c r="I33" s="133">
        <f>$C33*VLOOKUP($A33,'Non-energy Multiplier'!$A$1:$AQ$44,COLUMN('Non-energy Multiplier'!I$1),0)</f>
        <v>0</v>
      </c>
      <c r="J33" s="133">
        <f>$C33*VLOOKUP($A33,'Non-energy Multiplier'!$A$1:$AQ$44,COLUMN('Non-energy Multiplier'!J$1),0)</f>
        <v>0</v>
      </c>
      <c r="K33" s="133">
        <f>$C33*VLOOKUP($A33,'Non-energy Multiplier'!$A$1:$AQ$44,COLUMN('Non-energy Multiplier'!K$1),0)</f>
        <v>0</v>
      </c>
      <c r="L33" s="133">
        <f>$C33*VLOOKUP($A33,'Non-energy Multiplier'!$A$1:$AQ$44,COLUMN('Non-energy Multiplier'!L$1),0)</f>
        <v>0</v>
      </c>
      <c r="M33" s="133">
        <f>$C33*VLOOKUP($A33,'Non-energy Multiplier'!$A$1:$AQ$44,COLUMN('Non-energy Multiplier'!M$1),0)</f>
        <v>0</v>
      </c>
      <c r="N33" s="133">
        <f>$C33*VLOOKUP($A33,'Non-energy Multiplier'!$A$1:$AQ$44,COLUMN('Non-energy Multiplier'!N$1),0)</f>
        <v>0</v>
      </c>
      <c r="O33" s="133">
        <f>$C33*VLOOKUP($A33,'Non-energy Multiplier'!$A$1:$AQ$44,COLUMN('Non-energy Multiplier'!O$1),0)</f>
        <v>0</v>
      </c>
      <c r="P33" s="133">
        <f>$C33*VLOOKUP($A33,'Non-energy Multiplier'!$A$1:$AQ$44,COLUMN('Non-energy Multiplier'!P$1),0)</f>
        <v>0</v>
      </c>
      <c r="Q33" s="133">
        <f>$C33*VLOOKUP($A33,'Non-energy Multiplier'!$A$1:$AQ$44,COLUMN('Non-energy Multiplier'!Q$1),0)</f>
        <v>0</v>
      </c>
      <c r="R33" s="133">
        <f>$C33*VLOOKUP($A33,'Non-energy Multiplier'!$A$1:$AQ$44,COLUMN('Non-energy Multiplier'!R$1),0)</f>
        <v>0</v>
      </c>
      <c r="S33" s="133">
        <f>$C33*VLOOKUP($A33,'Non-energy Multiplier'!$A$1:$AQ$44,COLUMN('Non-energy Multiplier'!S$1),0)</f>
        <v>0</v>
      </c>
      <c r="T33" s="133">
        <f>$C33*VLOOKUP($A33,'Non-energy Multiplier'!$A$1:$AQ$44,COLUMN('Non-energy Multiplier'!T$1),0)</f>
        <v>0</v>
      </c>
      <c r="U33" s="133">
        <f>$C33*VLOOKUP($A33,'Non-energy Multiplier'!$A$1:$AQ$44,COLUMN('Non-energy Multiplier'!U$1),0)</f>
        <v>0</v>
      </c>
      <c r="V33" s="133">
        <f>$C33*VLOOKUP($A33,'Non-energy Multiplier'!$A$1:$AQ$44,COLUMN('Non-energy Multiplier'!V$1),0)</f>
        <v>0</v>
      </c>
      <c r="W33" s="133">
        <f>$C33*VLOOKUP($A33,'Non-energy Multiplier'!$A$1:$AQ$44,COLUMN('Non-energy Multiplier'!W$1),0)</f>
        <v>0</v>
      </c>
      <c r="X33" s="133">
        <f>$C33*VLOOKUP($A33,'Non-energy Multiplier'!$A$1:$AQ$44,COLUMN('Non-energy Multiplier'!X$1),0)</f>
        <v>0</v>
      </c>
      <c r="Y33" s="133">
        <f>$C33*VLOOKUP($A33,'Non-energy Multiplier'!$A$1:$AQ$44,COLUMN('Non-energy Multiplier'!Y$1),0)</f>
        <v>0</v>
      </c>
      <c r="Z33" s="133">
        <f>$C33*VLOOKUP($A33,'Non-energy Multiplier'!$A$1:$AQ$44,COLUMN('Non-energy Multiplier'!Z$1),0)</f>
        <v>0</v>
      </c>
      <c r="AA33" s="133">
        <f>$C33*VLOOKUP($A33,'Non-energy Multiplier'!$A$1:$AQ$44,COLUMN('Non-energy Multiplier'!AA$1),0)</f>
        <v>0</v>
      </c>
      <c r="AB33" s="133">
        <f>$C33*VLOOKUP($A33,'Non-energy Multiplier'!$A$1:$AQ$44,COLUMN('Non-energy Multiplier'!AB$1),0)</f>
        <v>0</v>
      </c>
      <c r="AC33" s="133">
        <f>$C33*VLOOKUP($A33,'Non-energy Multiplier'!$A$1:$AQ$44,COLUMN('Non-energy Multiplier'!AC$1),0)</f>
        <v>0</v>
      </c>
      <c r="AD33" s="133">
        <f>$C33*VLOOKUP($A33,'Non-energy Multiplier'!$A$1:$AQ$44,COLUMN('Non-energy Multiplier'!AD$1),0)</f>
        <v>0</v>
      </c>
      <c r="AE33" s="133">
        <f>$C33*VLOOKUP($A33,'Non-energy Multiplier'!$A$1:$AQ$44,COLUMN('Non-energy Multiplier'!AE$1),0)</f>
        <v>0</v>
      </c>
      <c r="AF33" s="133">
        <f>$C33*VLOOKUP($A33,'Non-energy Multiplier'!$A$1:$AQ$44,COLUMN('Non-energy Multiplier'!AF$1),0)</f>
        <v>0</v>
      </c>
      <c r="AG33" s="133">
        <f>$C33*VLOOKUP($A33,'Non-energy Multiplier'!$A$1:$AQ$44,COLUMN('Non-energy Multiplier'!AG$1),0)</f>
        <v>0</v>
      </c>
      <c r="AH33" s="133">
        <f>$C33*VLOOKUP($A33,'Non-energy Multiplier'!$A$1:$AQ$44,COLUMN('Non-energy Multiplier'!AH$1),0)</f>
        <v>0</v>
      </c>
      <c r="AI33" s="133">
        <f>$C33*VLOOKUP($A33,'Non-energy Multiplier'!$A$1:$AQ$44,COLUMN('Non-energy Multiplier'!AI$1),0)</f>
        <v>0</v>
      </c>
      <c r="AJ33" s="133">
        <f>$C33*VLOOKUP($A33,'Non-energy Multiplier'!$A$1:$AQ$44,COLUMN('Non-energy Multiplier'!AJ$1),0)</f>
        <v>0</v>
      </c>
      <c r="AK33" s="133">
        <f>$C33*VLOOKUP($A33,'Non-energy Multiplier'!$A$1:$AQ$44,COLUMN('Non-energy Multiplier'!AK$1),0)</f>
        <v>0</v>
      </c>
      <c r="AL33" s="133">
        <f>$C33*VLOOKUP($A33,'Non-energy Multiplier'!$A$1:$AQ$44,COLUMN('Non-energy Multiplier'!AL$1),0)</f>
        <v>0</v>
      </c>
      <c r="AM33" s="133">
        <f>$C33*VLOOKUP($A33,'Non-energy Multiplier'!$A$1:$AQ$44,COLUMN('Non-energy Multiplier'!AM$1),0)</f>
        <v>0</v>
      </c>
      <c r="AN33" s="133">
        <f>$C33*VLOOKUP($A33,'Non-energy Multiplier'!$A$1:$AQ$44,COLUMN('Non-energy Multiplier'!AN$1),0)</f>
        <v>0</v>
      </c>
      <c r="AO33" s="133">
        <f>$C33*VLOOKUP($A33,'Non-energy Multiplier'!$A$1:$AQ$44,COLUMN('Non-energy Multiplier'!AO$1),0)</f>
        <v>0</v>
      </c>
      <c r="AP33" s="133">
        <f>$C33*VLOOKUP($A33,'Non-energy Multiplier'!$A$1:$AQ$44,COLUMN('Non-energy Multiplier'!AP$1),0)</f>
        <v>0</v>
      </c>
      <c r="AQ33" s="133">
        <f>$C33*VLOOKUP($A33,'Non-energy Multiplier'!$A$1:$AQ$44,COLUMN('Non-energy Multiplier'!AQ$1),0)</f>
        <v>0</v>
      </c>
      <c r="AR33" s="133" t="str">
        <f>VLOOKUP($A33,'Sector Match'!$A$1:$B$43,2,0)</f>
        <v>road vehicles 29</v>
      </c>
    </row>
    <row r="34" spans="1:44" x14ac:dyDescent="0.2">
      <c r="A34" s="12" t="s">
        <v>32</v>
      </c>
      <c r="B34" s="133">
        <f>'Non-energy Use 2019'!K147</f>
        <v>0</v>
      </c>
      <c r="C34" s="133">
        <f>'Non-energy Use 2020'!K146</f>
        <v>0</v>
      </c>
      <c r="D34" s="133">
        <f>$C34*VLOOKUP($A34,'Non-energy Multiplier'!$A$1:$AQ$44,COLUMN('Non-energy Multiplier'!D$1),0)</f>
        <v>0</v>
      </c>
      <c r="E34" s="133">
        <f>$C34*VLOOKUP($A34,'Non-energy Multiplier'!$A$1:$AQ$44,COLUMN('Non-energy Multiplier'!E$1),0)</f>
        <v>0</v>
      </c>
      <c r="F34" s="133">
        <f>$C34*VLOOKUP($A34,'Non-energy Multiplier'!$A$1:$AQ$44,COLUMN('Non-energy Multiplier'!F$1),0)</f>
        <v>0</v>
      </c>
      <c r="G34" s="133">
        <f>$C34*VLOOKUP($A34,'Non-energy Multiplier'!$A$1:$AQ$44,COLUMN('Non-energy Multiplier'!G$1),0)</f>
        <v>0</v>
      </c>
      <c r="H34" s="133">
        <f>$C34*VLOOKUP($A34,'Non-energy Multiplier'!$A$1:$AQ$44,COLUMN('Non-energy Multiplier'!H$1),0)</f>
        <v>0</v>
      </c>
      <c r="I34" s="133">
        <f>$C34*VLOOKUP($A34,'Non-energy Multiplier'!$A$1:$AQ$44,COLUMN('Non-energy Multiplier'!I$1),0)</f>
        <v>0</v>
      </c>
      <c r="J34" s="133">
        <f>$C34*VLOOKUP($A34,'Non-energy Multiplier'!$A$1:$AQ$44,COLUMN('Non-energy Multiplier'!J$1),0)</f>
        <v>0</v>
      </c>
      <c r="K34" s="133">
        <f>$C34*VLOOKUP($A34,'Non-energy Multiplier'!$A$1:$AQ$44,COLUMN('Non-energy Multiplier'!K$1),0)</f>
        <v>0</v>
      </c>
      <c r="L34" s="133">
        <f>$C34*VLOOKUP($A34,'Non-energy Multiplier'!$A$1:$AQ$44,COLUMN('Non-energy Multiplier'!L$1),0)</f>
        <v>0</v>
      </c>
      <c r="M34" s="133">
        <f>$C34*VLOOKUP($A34,'Non-energy Multiplier'!$A$1:$AQ$44,COLUMN('Non-energy Multiplier'!M$1),0)</f>
        <v>0</v>
      </c>
      <c r="N34" s="133">
        <f>$C34*VLOOKUP($A34,'Non-energy Multiplier'!$A$1:$AQ$44,COLUMN('Non-energy Multiplier'!N$1),0)</f>
        <v>0</v>
      </c>
      <c r="O34" s="133">
        <f>$C34*VLOOKUP($A34,'Non-energy Multiplier'!$A$1:$AQ$44,COLUMN('Non-energy Multiplier'!O$1),0)</f>
        <v>0</v>
      </c>
      <c r="P34" s="133">
        <f>$C34*VLOOKUP($A34,'Non-energy Multiplier'!$A$1:$AQ$44,COLUMN('Non-energy Multiplier'!P$1),0)</f>
        <v>0</v>
      </c>
      <c r="Q34" s="133">
        <f>$C34*VLOOKUP($A34,'Non-energy Multiplier'!$A$1:$AQ$44,COLUMN('Non-energy Multiplier'!Q$1),0)</f>
        <v>0</v>
      </c>
      <c r="R34" s="133">
        <f>$C34*VLOOKUP($A34,'Non-energy Multiplier'!$A$1:$AQ$44,COLUMN('Non-energy Multiplier'!R$1),0)</f>
        <v>0</v>
      </c>
      <c r="S34" s="133">
        <f>$C34*VLOOKUP($A34,'Non-energy Multiplier'!$A$1:$AQ$44,COLUMN('Non-energy Multiplier'!S$1),0)</f>
        <v>0</v>
      </c>
      <c r="T34" s="133">
        <f>$C34*VLOOKUP($A34,'Non-energy Multiplier'!$A$1:$AQ$44,COLUMN('Non-energy Multiplier'!T$1),0)</f>
        <v>0</v>
      </c>
      <c r="U34" s="133">
        <f>$C34*VLOOKUP($A34,'Non-energy Multiplier'!$A$1:$AQ$44,COLUMN('Non-energy Multiplier'!U$1),0)</f>
        <v>0</v>
      </c>
      <c r="V34" s="133">
        <f>$C34*VLOOKUP($A34,'Non-energy Multiplier'!$A$1:$AQ$44,COLUMN('Non-energy Multiplier'!V$1),0)</f>
        <v>0</v>
      </c>
      <c r="W34" s="133">
        <f>$C34*VLOOKUP($A34,'Non-energy Multiplier'!$A$1:$AQ$44,COLUMN('Non-energy Multiplier'!W$1),0)</f>
        <v>0</v>
      </c>
      <c r="X34" s="133">
        <f>$C34*VLOOKUP($A34,'Non-energy Multiplier'!$A$1:$AQ$44,COLUMN('Non-energy Multiplier'!X$1),0)</f>
        <v>0</v>
      </c>
      <c r="Y34" s="133">
        <f>$C34*VLOOKUP($A34,'Non-energy Multiplier'!$A$1:$AQ$44,COLUMN('Non-energy Multiplier'!Y$1),0)</f>
        <v>0</v>
      </c>
      <c r="Z34" s="133">
        <f>$C34*VLOOKUP($A34,'Non-energy Multiplier'!$A$1:$AQ$44,COLUMN('Non-energy Multiplier'!Z$1),0)</f>
        <v>0</v>
      </c>
      <c r="AA34" s="133">
        <f>$C34*VLOOKUP($A34,'Non-energy Multiplier'!$A$1:$AQ$44,COLUMN('Non-energy Multiplier'!AA$1),0)</f>
        <v>0</v>
      </c>
      <c r="AB34" s="133">
        <f>$C34*VLOOKUP($A34,'Non-energy Multiplier'!$A$1:$AQ$44,COLUMN('Non-energy Multiplier'!AB$1),0)</f>
        <v>0</v>
      </c>
      <c r="AC34" s="133">
        <f>$C34*VLOOKUP($A34,'Non-energy Multiplier'!$A$1:$AQ$44,COLUMN('Non-energy Multiplier'!AC$1),0)</f>
        <v>0</v>
      </c>
      <c r="AD34" s="133">
        <f>$C34*VLOOKUP($A34,'Non-energy Multiplier'!$A$1:$AQ$44,COLUMN('Non-energy Multiplier'!AD$1),0)</f>
        <v>0</v>
      </c>
      <c r="AE34" s="133">
        <f>$C34*VLOOKUP($A34,'Non-energy Multiplier'!$A$1:$AQ$44,COLUMN('Non-energy Multiplier'!AE$1),0)</f>
        <v>0</v>
      </c>
      <c r="AF34" s="133">
        <f>$C34*VLOOKUP($A34,'Non-energy Multiplier'!$A$1:$AQ$44,COLUMN('Non-energy Multiplier'!AF$1),0)</f>
        <v>0</v>
      </c>
      <c r="AG34" s="133">
        <f>$C34*VLOOKUP($A34,'Non-energy Multiplier'!$A$1:$AQ$44,COLUMN('Non-energy Multiplier'!AG$1),0)</f>
        <v>0</v>
      </c>
      <c r="AH34" s="133">
        <f>$C34*VLOOKUP($A34,'Non-energy Multiplier'!$A$1:$AQ$44,COLUMN('Non-energy Multiplier'!AH$1),0)</f>
        <v>0</v>
      </c>
      <c r="AI34" s="133">
        <f>$C34*VLOOKUP($A34,'Non-energy Multiplier'!$A$1:$AQ$44,COLUMN('Non-energy Multiplier'!AI$1),0)</f>
        <v>0</v>
      </c>
      <c r="AJ34" s="133">
        <f>$C34*VLOOKUP($A34,'Non-energy Multiplier'!$A$1:$AQ$44,COLUMN('Non-energy Multiplier'!AJ$1),0)</f>
        <v>0</v>
      </c>
      <c r="AK34" s="133">
        <f>$C34*VLOOKUP($A34,'Non-energy Multiplier'!$A$1:$AQ$44,COLUMN('Non-energy Multiplier'!AK$1),0)</f>
        <v>0</v>
      </c>
      <c r="AL34" s="133">
        <f>$C34*VLOOKUP($A34,'Non-energy Multiplier'!$A$1:$AQ$44,COLUMN('Non-energy Multiplier'!AL$1),0)</f>
        <v>0</v>
      </c>
      <c r="AM34" s="133">
        <f>$C34*VLOOKUP($A34,'Non-energy Multiplier'!$A$1:$AQ$44,COLUMN('Non-energy Multiplier'!AM$1),0)</f>
        <v>0</v>
      </c>
      <c r="AN34" s="133">
        <f>$C34*VLOOKUP($A34,'Non-energy Multiplier'!$A$1:$AQ$44,COLUMN('Non-energy Multiplier'!AN$1),0)</f>
        <v>0</v>
      </c>
      <c r="AO34" s="133">
        <f>$C34*VLOOKUP($A34,'Non-energy Multiplier'!$A$1:$AQ$44,COLUMN('Non-energy Multiplier'!AO$1),0)</f>
        <v>0</v>
      </c>
      <c r="AP34" s="133">
        <f>$C34*VLOOKUP($A34,'Non-energy Multiplier'!$A$1:$AQ$44,COLUMN('Non-energy Multiplier'!AP$1),0)</f>
        <v>0</v>
      </c>
      <c r="AQ34" s="133">
        <f>$C34*VLOOKUP($A34,'Non-energy Multiplier'!$A$1:$AQ$44,COLUMN('Non-energy Multiplier'!AQ$1),0)</f>
        <v>0</v>
      </c>
      <c r="AR34" s="133" t="str">
        <f>VLOOKUP($A34,'Sector Match'!$A$1:$B$43,2,0)</f>
        <v>nonroad vehicles 30</v>
      </c>
    </row>
    <row r="35" spans="1:44" x14ac:dyDescent="0.2">
      <c r="A35" s="12" t="s">
        <v>33</v>
      </c>
      <c r="B35" s="133">
        <f>'Non-energy Use 2019'!K148</f>
        <v>0</v>
      </c>
      <c r="C35" s="133">
        <f>'Non-energy Use 2020'!K147</f>
        <v>0</v>
      </c>
      <c r="D35" s="133">
        <f>$C35*VLOOKUP($A35,'Non-energy Multiplier'!$A$1:$AQ$44,COLUMN('Non-energy Multiplier'!D$1),0)</f>
        <v>0</v>
      </c>
      <c r="E35" s="133">
        <f>$C35*VLOOKUP($A35,'Non-energy Multiplier'!$A$1:$AQ$44,COLUMN('Non-energy Multiplier'!E$1),0)</f>
        <v>0</v>
      </c>
      <c r="F35" s="133">
        <f>$C35*VLOOKUP($A35,'Non-energy Multiplier'!$A$1:$AQ$44,COLUMN('Non-energy Multiplier'!F$1),0)</f>
        <v>0</v>
      </c>
      <c r="G35" s="133">
        <f>$C35*VLOOKUP($A35,'Non-energy Multiplier'!$A$1:$AQ$44,COLUMN('Non-energy Multiplier'!G$1),0)</f>
        <v>0</v>
      </c>
      <c r="H35" s="133">
        <f>$C35*VLOOKUP($A35,'Non-energy Multiplier'!$A$1:$AQ$44,COLUMN('Non-energy Multiplier'!H$1),0)</f>
        <v>0</v>
      </c>
      <c r="I35" s="133">
        <f>$C35*VLOOKUP($A35,'Non-energy Multiplier'!$A$1:$AQ$44,COLUMN('Non-energy Multiplier'!I$1),0)</f>
        <v>0</v>
      </c>
      <c r="J35" s="133">
        <f>$C35*VLOOKUP($A35,'Non-energy Multiplier'!$A$1:$AQ$44,COLUMN('Non-energy Multiplier'!J$1),0)</f>
        <v>0</v>
      </c>
      <c r="K35" s="133">
        <f>$C35*VLOOKUP($A35,'Non-energy Multiplier'!$A$1:$AQ$44,COLUMN('Non-energy Multiplier'!K$1),0)</f>
        <v>0</v>
      </c>
      <c r="L35" s="133">
        <f>$C35*VLOOKUP($A35,'Non-energy Multiplier'!$A$1:$AQ$44,COLUMN('Non-energy Multiplier'!L$1),0)</f>
        <v>0</v>
      </c>
      <c r="M35" s="133">
        <f>$C35*VLOOKUP($A35,'Non-energy Multiplier'!$A$1:$AQ$44,COLUMN('Non-energy Multiplier'!M$1),0)</f>
        <v>0</v>
      </c>
      <c r="N35" s="133">
        <f>$C35*VLOOKUP($A35,'Non-energy Multiplier'!$A$1:$AQ$44,COLUMN('Non-energy Multiplier'!N$1),0)</f>
        <v>0</v>
      </c>
      <c r="O35" s="133">
        <f>$C35*VLOOKUP($A35,'Non-energy Multiplier'!$A$1:$AQ$44,COLUMN('Non-energy Multiplier'!O$1),0)</f>
        <v>0</v>
      </c>
      <c r="P35" s="133">
        <f>$C35*VLOOKUP($A35,'Non-energy Multiplier'!$A$1:$AQ$44,COLUMN('Non-energy Multiplier'!P$1),0)</f>
        <v>0</v>
      </c>
      <c r="Q35" s="133">
        <f>$C35*VLOOKUP($A35,'Non-energy Multiplier'!$A$1:$AQ$44,COLUMN('Non-energy Multiplier'!Q$1),0)</f>
        <v>0</v>
      </c>
      <c r="R35" s="133">
        <f>$C35*VLOOKUP($A35,'Non-energy Multiplier'!$A$1:$AQ$44,COLUMN('Non-energy Multiplier'!R$1),0)</f>
        <v>0</v>
      </c>
      <c r="S35" s="133">
        <f>$C35*VLOOKUP($A35,'Non-energy Multiplier'!$A$1:$AQ$44,COLUMN('Non-energy Multiplier'!S$1),0)</f>
        <v>0</v>
      </c>
      <c r="T35" s="133">
        <f>$C35*VLOOKUP($A35,'Non-energy Multiplier'!$A$1:$AQ$44,COLUMN('Non-energy Multiplier'!T$1),0)</f>
        <v>0</v>
      </c>
      <c r="U35" s="133">
        <f>$C35*VLOOKUP($A35,'Non-energy Multiplier'!$A$1:$AQ$44,COLUMN('Non-energy Multiplier'!U$1),0)</f>
        <v>0</v>
      </c>
      <c r="V35" s="133">
        <f>$C35*VLOOKUP($A35,'Non-energy Multiplier'!$A$1:$AQ$44,COLUMN('Non-energy Multiplier'!V$1),0)</f>
        <v>0</v>
      </c>
      <c r="W35" s="133">
        <f>$C35*VLOOKUP($A35,'Non-energy Multiplier'!$A$1:$AQ$44,COLUMN('Non-energy Multiplier'!W$1),0)</f>
        <v>0</v>
      </c>
      <c r="X35" s="133">
        <f>$C35*VLOOKUP($A35,'Non-energy Multiplier'!$A$1:$AQ$44,COLUMN('Non-energy Multiplier'!X$1),0)</f>
        <v>0</v>
      </c>
      <c r="Y35" s="133">
        <f>$C35*VLOOKUP($A35,'Non-energy Multiplier'!$A$1:$AQ$44,COLUMN('Non-energy Multiplier'!Y$1),0)</f>
        <v>0</v>
      </c>
      <c r="Z35" s="133">
        <f>$C35*VLOOKUP($A35,'Non-energy Multiplier'!$A$1:$AQ$44,COLUMN('Non-energy Multiplier'!Z$1),0)</f>
        <v>0</v>
      </c>
      <c r="AA35" s="133">
        <f>$C35*VLOOKUP($A35,'Non-energy Multiplier'!$A$1:$AQ$44,COLUMN('Non-energy Multiplier'!AA$1),0)</f>
        <v>0</v>
      </c>
      <c r="AB35" s="133">
        <f>$C35*VLOOKUP($A35,'Non-energy Multiplier'!$A$1:$AQ$44,COLUMN('Non-energy Multiplier'!AB$1),0)</f>
        <v>0</v>
      </c>
      <c r="AC35" s="133">
        <f>$C35*VLOOKUP($A35,'Non-energy Multiplier'!$A$1:$AQ$44,COLUMN('Non-energy Multiplier'!AC$1),0)</f>
        <v>0</v>
      </c>
      <c r="AD35" s="133">
        <f>$C35*VLOOKUP($A35,'Non-energy Multiplier'!$A$1:$AQ$44,COLUMN('Non-energy Multiplier'!AD$1),0)</f>
        <v>0</v>
      </c>
      <c r="AE35" s="133">
        <f>$C35*VLOOKUP($A35,'Non-energy Multiplier'!$A$1:$AQ$44,COLUMN('Non-energy Multiplier'!AE$1),0)</f>
        <v>0</v>
      </c>
      <c r="AF35" s="133">
        <f>$C35*VLOOKUP($A35,'Non-energy Multiplier'!$A$1:$AQ$44,COLUMN('Non-energy Multiplier'!AF$1),0)</f>
        <v>0</v>
      </c>
      <c r="AG35" s="133">
        <f>$C35*VLOOKUP($A35,'Non-energy Multiplier'!$A$1:$AQ$44,COLUMN('Non-energy Multiplier'!AG$1),0)</f>
        <v>0</v>
      </c>
      <c r="AH35" s="133">
        <f>$C35*VLOOKUP($A35,'Non-energy Multiplier'!$A$1:$AQ$44,COLUMN('Non-energy Multiplier'!AH$1),0)</f>
        <v>0</v>
      </c>
      <c r="AI35" s="133">
        <f>$C35*VLOOKUP($A35,'Non-energy Multiplier'!$A$1:$AQ$44,COLUMN('Non-energy Multiplier'!AI$1),0)</f>
        <v>0</v>
      </c>
      <c r="AJ35" s="133">
        <f>$C35*VLOOKUP($A35,'Non-energy Multiplier'!$A$1:$AQ$44,COLUMN('Non-energy Multiplier'!AJ$1),0)</f>
        <v>0</v>
      </c>
      <c r="AK35" s="133">
        <f>$C35*VLOOKUP($A35,'Non-energy Multiplier'!$A$1:$AQ$44,COLUMN('Non-energy Multiplier'!AK$1),0)</f>
        <v>0</v>
      </c>
      <c r="AL35" s="133">
        <f>$C35*VLOOKUP($A35,'Non-energy Multiplier'!$A$1:$AQ$44,COLUMN('Non-energy Multiplier'!AL$1),0)</f>
        <v>0</v>
      </c>
      <c r="AM35" s="133">
        <f>$C35*VLOOKUP($A35,'Non-energy Multiplier'!$A$1:$AQ$44,COLUMN('Non-energy Multiplier'!AM$1),0)</f>
        <v>0</v>
      </c>
      <c r="AN35" s="133">
        <f>$C35*VLOOKUP($A35,'Non-energy Multiplier'!$A$1:$AQ$44,COLUMN('Non-energy Multiplier'!AN$1),0)</f>
        <v>0</v>
      </c>
      <c r="AO35" s="133">
        <f>$C35*VLOOKUP($A35,'Non-energy Multiplier'!$A$1:$AQ$44,COLUMN('Non-energy Multiplier'!AO$1),0)</f>
        <v>0</v>
      </c>
      <c r="AP35" s="133">
        <f>$C35*VLOOKUP($A35,'Non-energy Multiplier'!$A$1:$AQ$44,COLUMN('Non-energy Multiplier'!AP$1),0)</f>
        <v>0</v>
      </c>
      <c r="AQ35" s="133">
        <f>$C35*VLOOKUP($A35,'Non-energy Multiplier'!$A$1:$AQ$44,COLUMN('Non-energy Multiplier'!AQ$1),0)</f>
        <v>0</v>
      </c>
      <c r="AR35" s="133" t="str">
        <f>VLOOKUP($A35,'Sector Match'!$A$1:$B$43,2,0)</f>
        <v>appliances and electrical equipment 27</v>
      </c>
    </row>
    <row r="36" spans="1:44" x14ac:dyDescent="0.2">
      <c r="A36" s="12" t="s">
        <v>34</v>
      </c>
      <c r="B36" s="133">
        <f>'Non-energy Use 2019'!K149</f>
        <v>0</v>
      </c>
      <c r="C36" s="133">
        <f>'Non-energy Use 2020'!K148</f>
        <v>0</v>
      </c>
      <c r="D36" s="133">
        <f>$C36*VLOOKUP($A36,'Non-energy Multiplier'!$A$1:$AQ$44,COLUMN('Non-energy Multiplier'!D$1),0)</f>
        <v>0</v>
      </c>
      <c r="E36" s="133">
        <f>$C36*VLOOKUP($A36,'Non-energy Multiplier'!$A$1:$AQ$44,COLUMN('Non-energy Multiplier'!E$1),0)</f>
        <v>0</v>
      </c>
      <c r="F36" s="133">
        <f>$C36*VLOOKUP($A36,'Non-energy Multiplier'!$A$1:$AQ$44,COLUMN('Non-energy Multiplier'!F$1),0)</f>
        <v>0</v>
      </c>
      <c r="G36" s="133">
        <f>$C36*VLOOKUP($A36,'Non-energy Multiplier'!$A$1:$AQ$44,COLUMN('Non-energy Multiplier'!G$1),0)</f>
        <v>0</v>
      </c>
      <c r="H36" s="133">
        <f>$C36*VLOOKUP($A36,'Non-energy Multiplier'!$A$1:$AQ$44,COLUMN('Non-energy Multiplier'!H$1),0)</f>
        <v>0</v>
      </c>
      <c r="I36" s="133">
        <f>$C36*VLOOKUP($A36,'Non-energy Multiplier'!$A$1:$AQ$44,COLUMN('Non-energy Multiplier'!I$1),0)</f>
        <v>0</v>
      </c>
      <c r="J36" s="133">
        <f>$C36*VLOOKUP($A36,'Non-energy Multiplier'!$A$1:$AQ$44,COLUMN('Non-energy Multiplier'!J$1),0)</f>
        <v>0</v>
      </c>
      <c r="K36" s="133">
        <f>$C36*VLOOKUP($A36,'Non-energy Multiplier'!$A$1:$AQ$44,COLUMN('Non-energy Multiplier'!K$1),0)</f>
        <v>0</v>
      </c>
      <c r="L36" s="133">
        <f>$C36*VLOOKUP($A36,'Non-energy Multiplier'!$A$1:$AQ$44,COLUMN('Non-energy Multiplier'!L$1),0)</f>
        <v>0</v>
      </c>
      <c r="M36" s="133">
        <f>$C36*VLOOKUP($A36,'Non-energy Multiplier'!$A$1:$AQ$44,COLUMN('Non-energy Multiplier'!M$1),0)</f>
        <v>0</v>
      </c>
      <c r="N36" s="133">
        <f>$C36*VLOOKUP($A36,'Non-energy Multiplier'!$A$1:$AQ$44,COLUMN('Non-energy Multiplier'!N$1),0)</f>
        <v>0</v>
      </c>
      <c r="O36" s="133">
        <f>$C36*VLOOKUP($A36,'Non-energy Multiplier'!$A$1:$AQ$44,COLUMN('Non-energy Multiplier'!O$1),0)</f>
        <v>0</v>
      </c>
      <c r="P36" s="133">
        <f>$C36*VLOOKUP($A36,'Non-energy Multiplier'!$A$1:$AQ$44,COLUMN('Non-energy Multiplier'!P$1),0)</f>
        <v>0</v>
      </c>
      <c r="Q36" s="133">
        <f>$C36*VLOOKUP($A36,'Non-energy Multiplier'!$A$1:$AQ$44,COLUMN('Non-energy Multiplier'!Q$1),0)</f>
        <v>0</v>
      </c>
      <c r="R36" s="133">
        <f>$C36*VLOOKUP($A36,'Non-energy Multiplier'!$A$1:$AQ$44,COLUMN('Non-energy Multiplier'!R$1),0)</f>
        <v>0</v>
      </c>
      <c r="S36" s="133">
        <f>$C36*VLOOKUP($A36,'Non-energy Multiplier'!$A$1:$AQ$44,COLUMN('Non-energy Multiplier'!S$1),0)</f>
        <v>0</v>
      </c>
      <c r="T36" s="133">
        <f>$C36*VLOOKUP($A36,'Non-energy Multiplier'!$A$1:$AQ$44,COLUMN('Non-energy Multiplier'!T$1),0)</f>
        <v>0</v>
      </c>
      <c r="U36" s="133">
        <f>$C36*VLOOKUP($A36,'Non-energy Multiplier'!$A$1:$AQ$44,COLUMN('Non-energy Multiplier'!U$1),0)</f>
        <v>0</v>
      </c>
      <c r="V36" s="133">
        <f>$C36*VLOOKUP($A36,'Non-energy Multiplier'!$A$1:$AQ$44,COLUMN('Non-energy Multiplier'!V$1),0)</f>
        <v>0</v>
      </c>
      <c r="W36" s="133">
        <f>$C36*VLOOKUP($A36,'Non-energy Multiplier'!$A$1:$AQ$44,COLUMN('Non-energy Multiplier'!W$1),0)</f>
        <v>0</v>
      </c>
      <c r="X36" s="133">
        <f>$C36*VLOOKUP($A36,'Non-energy Multiplier'!$A$1:$AQ$44,COLUMN('Non-energy Multiplier'!X$1),0)</f>
        <v>0</v>
      </c>
      <c r="Y36" s="133">
        <f>$C36*VLOOKUP($A36,'Non-energy Multiplier'!$A$1:$AQ$44,COLUMN('Non-energy Multiplier'!Y$1),0)</f>
        <v>0</v>
      </c>
      <c r="Z36" s="133">
        <f>$C36*VLOOKUP($A36,'Non-energy Multiplier'!$A$1:$AQ$44,COLUMN('Non-energy Multiplier'!Z$1),0)</f>
        <v>0</v>
      </c>
      <c r="AA36" s="133">
        <f>$C36*VLOOKUP($A36,'Non-energy Multiplier'!$A$1:$AQ$44,COLUMN('Non-energy Multiplier'!AA$1),0)</f>
        <v>0</v>
      </c>
      <c r="AB36" s="133">
        <f>$C36*VLOOKUP($A36,'Non-energy Multiplier'!$A$1:$AQ$44,COLUMN('Non-energy Multiplier'!AB$1),0)</f>
        <v>0</v>
      </c>
      <c r="AC36" s="133">
        <f>$C36*VLOOKUP($A36,'Non-energy Multiplier'!$A$1:$AQ$44,COLUMN('Non-energy Multiplier'!AC$1),0)</f>
        <v>0</v>
      </c>
      <c r="AD36" s="133">
        <f>$C36*VLOOKUP($A36,'Non-energy Multiplier'!$A$1:$AQ$44,COLUMN('Non-energy Multiplier'!AD$1),0)</f>
        <v>0</v>
      </c>
      <c r="AE36" s="133">
        <f>$C36*VLOOKUP($A36,'Non-energy Multiplier'!$A$1:$AQ$44,COLUMN('Non-energy Multiplier'!AE$1),0)</f>
        <v>0</v>
      </c>
      <c r="AF36" s="133">
        <f>$C36*VLOOKUP($A36,'Non-energy Multiplier'!$A$1:$AQ$44,COLUMN('Non-energy Multiplier'!AF$1),0)</f>
        <v>0</v>
      </c>
      <c r="AG36" s="133">
        <f>$C36*VLOOKUP($A36,'Non-energy Multiplier'!$A$1:$AQ$44,COLUMN('Non-energy Multiplier'!AG$1),0)</f>
        <v>0</v>
      </c>
      <c r="AH36" s="133">
        <f>$C36*VLOOKUP($A36,'Non-energy Multiplier'!$A$1:$AQ$44,COLUMN('Non-energy Multiplier'!AH$1),0)</f>
        <v>0</v>
      </c>
      <c r="AI36" s="133">
        <f>$C36*VLOOKUP($A36,'Non-energy Multiplier'!$A$1:$AQ$44,COLUMN('Non-energy Multiplier'!AI$1),0)</f>
        <v>0</v>
      </c>
      <c r="AJ36" s="133">
        <f>$C36*VLOOKUP($A36,'Non-energy Multiplier'!$A$1:$AQ$44,COLUMN('Non-energy Multiplier'!AJ$1),0)</f>
        <v>0</v>
      </c>
      <c r="AK36" s="133">
        <f>$C36*VLOOKUP($A36,'Non-energy Multiplier'!$A$1:$AQ$44,COLUMN('Non-energy Multiplier'!AK$1),0)</f>
        <v>0</v>
      </c>
      <c r="AL36" s="133">
        <f>$C36*VLOOKUP($A36,'Non-energy Multiplier'!$A$1:$AQ$44,COLUMN('Non-energy Multiplier'!AL$1),0)</f>
        <v>0</v>
      </c>
      <c r="AM36" s="133">
        <f>$C36*VLOOKUP($A36,'Non-energy Multiplier'!$A$1:$AQ$44,COLUMN('Non-energy Multiplier'!AM$1),0)</f>
        <v>0</v>
      </c>
      <c r="AN36" s="133">
        <f>$C36*VLOOKUP($A36,'Non-energy Multiplier'!$A$1:$AQ$44,COLUMN('Non-energy Multiplier'!AN$1),0)</f>
        <v>0</v>
      </c>
      <c r="AO36" s="133">
        <f>$C36*VLOOKUP($A36,'Non-energy Multiplier'!$A$1:$AQ$44,COLUMN('Non-energy Multiplier'!AO$1),0)</f>
        <v>0</v>
      </c>
      <c r="AP36" s="133">
        <f>$C36*VLOOKUP($A36,'Non-energy Multiplier'!$A$1:$AQ$44,COLUMN('Non-energy Multiplier'!AP$1),0)</f>
        <v>0</v>
      </c>
      <c r="AQ36" s="133">
        <f>$C36*VLOOKUP($A36,'Non-energy Multiplier'!$A$1:$AQ$44,COLUMN('Non-energy Multiplier'!AQ$1),0)</f>
        <v>0</v>
      </c>
      <c r="AR36" s="133" t="str">
        <f>VLOOKUP($A36,'Sector Match'!$A$1:$B$43,2,0)</f>
        <v>computers and electronics 26</v>
      </c>
    </row>
    <row r="37" spans="1:44" x14ac:dyDescent="0.2">
      <c r="A37" s="12" t="s">
        <v>35</v>
      </c>
      <c r="B37" s="133">
        <f>'Non-energy Use 2019'!K150</f>
        <v>0</v>
      </c>
      <c r="C37" s="133">
        <f>'Non-energy Use 2020'!K149</f>
        <v>0</v>
      </c>
      <c r="D37" s="133">
        <f>$C37*VLOOKUP($A37,'Non-energy Multiplier'!$A$1:$AQ$44,COLUMN('Non-energy Multiplier'!D$1),0)</f>
        <v>0</v>
      </c>
      <c r="E37" s="133">
        <f>$C37*VLOOKUP($A37,'Non-energy Multiplier'!$A$1:$AQ$44,COLUMN('Non-energy Multiplier'!E$1),0)</f>
        <v>0</v>
      </c>
      <c r="F37" s="133">
        <f>$C37*VLOOKUP($A37,'Non-energy Multiplier'!$A$1:$AQ$44,COLUMN('Non-energy Multiplier'!F$1),0)</f>
        <v>0</v>
      </c>
      <c r="G37" s="133">
        <f>$C37*VLOOKUP($A37,'Non-energy Multiplier'!$A$1:$AQ$44,COLUMN('Non-energy Multiplier'!G$1),0)</f>
        <v>0</v>
      </c>
      <c r="H37" s="133">
        <f>$C37*VLOOKUP($A37,'Non-energy Multiplier'!$A$1:$AQ$44,COLUMN('Non-energy Multiplier'!H$1),0)</f>
        <v>0</v>
      </c>
      <c r="I37" s="133">
        <f>$C37*VLOOKUP($A37,'Non-energy Multiplier'!$A$1:$AQ$44,COLUMN('Non-energy Multiplier'!I$1),0)</f>
        <v>0</v>
      </c>
      <c r="J37" s="133">
        <f>$C37*VLOOKUP($A37,'Non-energy Multiplier'!$A$1:$AQ$44,COLUMN('Non-energy Multiplier'!J$1),0)</f>
        <v>0</v>
      </c>
      <c r="K37" s="133">
        <f>$C37*VLOOKUP($A37,'Non-energy Multiplier'!$A$1:$AQ$44,COLUMN('Non-energy Multiplier'!K$1),0)</f>
        <v>0</v>
      </c>
      <c r="L37" s="133">
        <f>$C37*VLOOKUP($A37,'Non-energy Multiplier'!$A$1:$AQ$44,COLUMN('Non-energy Multiplier'!L$1),0)</f>
        <v>0</v>
      </c>
      <c r="M37" s="133">
        <f>$C37*VLOOKUP($A37,'Non-energy Multiplier'!$A$1:$AQ$44,COLUMN('Non-energy Multiplier'!M$1),0)</f>
        <v>0</v>
      </c>
      <c r="N37" s="133">
        <f>$C37*VLOOKUP($A37,'Non-energy Multiplier'!$A$1:$AQ$44,COLUMN('Non-energy Multiplier'!N$1),0)</f>
        <v>0</v>
      </c>
      <c r="O37" s="133">
        <f>$C37*VLOOKUP($A37,'Non-energy Multiplier'!$A$1:$AQ$44,COLUMN('Non-energy Multiplier'!O$1),0)</f>
        <v>0</v>
      </c>
      <c r="P37" s="133">
        <f>$C37*VLOOKUP($A37,'Non-energy Multiplier'!$A$1:$AQ$44,COLUMN('Non-energy Multiplier'!P$1),0)</f>
        <v>0</v>
      </c>
      <c r="Q37" s="133">
        <f>$C37*VLOOKUP($A37,'Non-energy Multiplier'!$A$1:$AQ$44,COLUMN('Non-energy Multiplier'!Q$1),0)</f>
        <v>0</v>
      </c>
      <c r="R37" s="133">
        <f>$C37*VLOOKUP($A37,'Non-energy Multiplier'!$A$1:$AQ$44,COLUMN('Non-energy Multiplier'!R$1),0)</f>
        <v>0</v>
      </c>
      <c r="S37" s="133">
        <f>$C37*VLOOKUP($A37,'Non-energy Multiplier'!$A$1:$AQ$44,COLUMN('Non-energy Multiplier'!S$1),0)</f>
        <v>0</v>
      </c>
      <c r="T37" s="133">
        <f>$C37*VLOOKUP($A37,'Non-energy Multiplier'!$A$1:$AQ$44,COLUMN('Non-energy Multiplier'!T$1),0)</f>
        <v>0</v>
      </c>
      <c r="U37" s="133">
        <f>$C37*VLOOKUP($A37,'Non-energy Multiplier'!$A$1:$AQ$44,COLUMN('Non-energy Multiplier'!U$1),0)</f>
        <v>0</v>
      </c>
      <c r="V37" s="133">
        <f>$C37*VLOOKUP($A37,'Non-energy Multiplier'!$A$1:$AQ$44,COLUMN('Non-energy Multiplier'!V$1),0)</f>
        <v>0</v>
      </c>
      <c r="W37" s="133">
        <f>$C37*VLOOKUP($A37,'Non-energy Multiplier'!$A$1:$AQ$44,COLUMN('Non-energy Multiplier'!W$1),0)</f>
        <v>0</v>
      </c>
      <c r="X37" s="133">
        <f>$C37*VLOOKUP($A37,'Non-energy Multiplier'!$A$1:$AQ$44,COLUMN('Non-energy Multiplier'!X$1),0)</f>
        <v>0</v>
      </c>
      <c r="Y37" s="133">
        <f>$C37*VLOOKUP($A37,'Non-energy Multiplier'!$A$1:$AQ$44,COLUMN('Non-energy Multiplier'!Y$1),0)</f>
        <v>0</v>
      </c>
      <c r="Z37" s="133">
        <f>$C37*VLOOKUP($A37,'Non-energy Multiplier'!$A$1:$AQ$44,COLUMN('Non-energy Multiplier'!Z$1),0)</f>
        <v>0</v>
      </c>
      <c r="AA37" s="133">
        <f>$C37*VLOOKUP($A37,'Non-energy Multiplier'!$A$1:$AQ$44,COLUMN('Non-energy Multiplier'!AA$1),0)</f>
        <v>0</v>
      </c>
      <c r="AB37" s="133">
        <f>$C37*VLOOKUP($A37,'Non-energy Multiplier'!$A$1:$AQ$44,COLUMN('Non-energy Multiplier'!AB$1),0)</f>
        <v>0</v>
      </c>
      <c r="AC37" s="133">
        <f>$C37*VLOOKUP($A37,'Non-energy Multiplier'!$A$1:$AQ$44,COLUMN('Non-energy Multiplier'!AC$1),0)</f>
        <v>0</v>
      </c>
      <c r="AD37" s="133">
        <f>$C37*VLOOKUP($A37,'Non-energy Multiplier'!$A$1:$AQ$44,COLUMN('Non-energy Multiplier'!AD$1),0)</f>
        <v>0</v>
      </c>
      <c r="AE37" s="133">
        <f>$C37*VLOOKUP($A37,'Non-energy Multiplier'!$A$1:$AQ$44,COLUMN('Non-energy Multiplier'!AE$1),0)</f>
        <v>0</v>
      </c>
      <c r="AF37" s="133">
        <f>$C37*VLOOKUP($A37,'Non-energy Multiplier'!$A$1:$AQ$44,COLUMN('Non-energy Multiplier'!AF$1),0)</f>
        <v>0</v>
      </c>
      <c r="AG37" s="133">
        <f>$C37*VLOOKUP($A37,'Non-energy Multiplier'!$A$1:$AQ$44,COLUMN('Non-energy Multiplier'!AG$1),0)</f>
        <v>0</v>
      </c>
      <c r="AH37" s="133">
        <f>$C37*VLOOKUP($A37,'Non-energy Multiplier'!$A$1:$AQ$44,COLUMN('Non-energy Multiplier'!AH$1),0)</f>
        <v>0</v>
      </c>
      <c r="AI37" s="133">
        <f>$C37*VLOOKUP($A37,'Non-energy Multiplier'!$A$1:$AQ$44,COLUMN('Non-energy Multiplier'!AI$1),0)</f>
        <v>0</v>
      </c>
      <c r="AJ37" s="133">
        <f>$C37*VLOOKUP($A37,'Non-energy Multiplier'!$A$1:$AQ$44,COLUMN('Non-energy Multiplier'!AJ$1),0)</f>
        <v>0</v>
      </c>
      <c r="AK37" s="133">
        <f>$C37*VLOOKUP($A37,'Non-energy Multiplier'!$A$1:$AQ$44,COLUMN('Non-energy Multiplier'!AK$1),0)</f>
        <v>0</v>
      </c>
      <c r="AL37" s="133">
        <f>$C37*VLOOKUP($A37,'Non-energy Multiplier'!$A$1:$AQ$44,COLUMN('Non-energy Multiplier'!AL$1),0)</f>
        <v>0</v>
      </c>
      <c r="AM37" s="133">
        <f>$C37*VLOOKUP($A37,'Non-energy Multiplier'!$A$1:$AQ$44,COLUMN('Non-energy Multiplier'!AM$1),0)</f>
        <v>0</v>
      </c>
      <c r="AN37" s="133">
        <f>$C37*VLOOKUP($A37,'Non-energy Multiplier'!$A$1:$AQ$44,COLUMN('Non-energy Multiplier'!AN$1),0)</f>
        <v>0</v>
      </c>
      <c r="AO37" s="133">
        <f>$C37*VLOOKUP($A37,'Non-energy Multiplier'!$A$1:$AQ$44,COLUMN('Non-energy Multiplier'!AO$1),0)</f>
        <v>0</v>
      </c>
      <c r="AP37" s="133">
        <f>$C37*VLOOKUP($A37,'Non-energy Multiplier'!$A$1:$AQ$44,COLUMN('Non-energy Multiplier'!AP$1),0)</f>
        <v>0</v>
      </c>
      <c r="AQ37" s="133">
        <f>$C37*VLOOKUP($A37,'Non-energy Multiplier'!$A$1:$AQ$44,COLUMN('Non-energy Multiplier'!AQ$1),0)</f>
        <v>0</v>
      </c>
      <c r="AR37" s="133" t="str">
        <f>VLOOKUP($A37,'Sector Match'!$A$1:$B$43,2,0)</f>
        <v>computers and electronics 26</v>
      </c>
    </row>
    <row r="38" spans="1:44" x14ac:dyDescent="0.2">
      <c r="A38" s="12" t="s">
        <v>36</v>
      </c>
      <c r="B38" s="133">
        <f>'Non-energy Use 2019'!K151</f>
        <v>0</v>
      </c>
      <c r="C38" s="133">
        <f>'Non-energy Use 2020'!K150</f>
        <v>0</v>
      </c>
      <c r="D38" s="133">
        <f>$C38*VLOOKUP($A38,'Non-energy Multiplier'!$A$1:$AQ$44,COLUMN('Non-energy Multiplier'!D$1),0)</f>
        <v>0</v>
      </c>
      <c r="E38" s="133">
        <f>$C38*VLOOKUP($A38,'Non-energy Multiplier'!$A$1:$AQ$44,COLUMN('Non-energy Multiplier'!E$1),0)</f>
        <v>0</v>
      </c>
      <c r="F38" s="133">
        <f>$C38*VLOOKUP($A38,'Non-energy Multiplier'!$A$1:$AQ$44,COLUMN('Non-energy Multiplier'!F$1),0)</f>
        <v>0</v>
      </c>
      <c r="G38" s="133">
        <f>$C38*VLOOKUP($A38,'Non-energy Multiplier'!$A$1:$AQ$44,COLUMN('Non-energy Multiplier'!G$1),0)</f>
        <v>0</v>
      </c>
      <c r="H38" s="133">
        <f>$C38*VLOOKUP($A38,'Non-energy Multiplier'!$A$1:$AQ$44,COLUMN('Non-energy Multiplier'!H$1),0)</f>
        <v>0</v>
      </c>
      <c r="I38" s="133">
        <f>$C38*VLOOKUP($A38,'Non-energy Multiplier'!$A$1:$AQ$44,COLUMN('Non-energy Multiplier'!I$1),0)</f>
        <v>0</v>
      </c>
      <c r="J38" s="133">
        <f>$C38*VLOOKUP($A38,'Non-energy Multiplier'!$A$1:$AQ$44,COLUMN('Non-energy Multiplier'!J$1),0)</f>
        <v>0</v>
      </c>
      <c r="K38" s="133">
        <f>$C38*VLOOKUP($A38,'Non-energy Multiplier'!$A$1:$AQ$44,COLUMN('Non-energy Multiplier'!K$1),0)</f>
        <v>0</v>
      </c>
      <c r="L38" s="133">
        <f>$C38*VLOOKUP($A38,'Non-energy Multiplier'!$A$1:$AQ$44,COLUMN('Non-energy Multiplier'!L$1),0)</f>
        <v>0</v>
      </c>
      <c r="M38" s="133">
        <f>$C38*VLOOKUP($A38,'Non-energy Multiplier'!$A$1:$AQ$44,COLUMN('Non-energy Multiplier'!M$1),0)</f>
        <v>0</v>
      </c>
      <c r="N38" s="133">
        <f>$C38*VLOOKUP($A38,'Non-energy Multiplier'!$A$1:$AQ$44,COLUMN('Non-energy Multiplier'!N$1),0)</f>
        <v>0</v>
      </c>
      <c r="O38" s="133">
        <f>$C38*VLOOKUP($A38,'Non-energy Multiplier'!$A$1:$AQ$44,COLUMN('Non-energy Multiplier'!O$1),0)</f>
        <v>0</v>
      </c>
      <c r="P38" s="133">
        <f>$C38*VLOOKUP($A38,'Non-energy Multiplier'!$A$1:$AQ$44,COLUMN('Non-energy Multiplier'!P$1),0)</f>
        <v>0</v>
      </c>
      <c r="Q38" s="133">
        <f>$C38*VLOOKUP($A38,'Non-energy Multiplier'!$A$1:$AQ$44,COLUMN('Non-energy Multiplier'!Q$1),0)</f>
        <v>0</v>
      </c>
      <c r="R38" s="133">
        <f>$C38*VLOOKUP($A38,'Non-energy Multiplier'!$A$1:$AQ$44,COLUMN('Non-energy Multiplier'!R$1),0)</f>
        <v>0</v>
      </c>
      <c r="S38" s="133">
        <f>$C38*VLOOKUP($A38,'Non-energy Multiplier'!$A$1:$AQ$44,COLUMN('Non-energy Multiplier'!S$1),0)</f>
        <v>0</v>
      </c>
      <c r="T38" s="133">
        <f>$C38*VLOOKUP($A38,'Non-energy Multiplier'!$A$1:$AQ$44,COLUMN('Non-energy Multiplier'!T$1),0)</f>
        <v>0</v>
      </c>
      <c r="U38" s="133">
        <f>$C38*VLOOKUP($A38,'Non-energy Multiplier'!$A$1:$AQ$44,COLUMN('Non-energy Multiplier'!U$1),0)</f>
        <v>0</v>
      </c>
      <c r="V38" s="133">
        <f>$C38*VLOOKUP($A38,'Non-energy Multiplier'!$A$1:$AQ$44,COLUMN('Non-energy Multiplier'!V$1),0)</f>
        <v>0</v>
      </c>
      <c r="W38" s="133">
        <f>$C38*VLOOKUP($A38,'Non-energy Multiplier'!$A$1:$AQ$44,COLUMN('Non-energy Multiplier'!W$1),0)</f>
        <v>0</v>
      </c>
      <c r="X38" s="133">
        <f>$C38*VLOOKUP($A38,'Non-energy Multiplier'!$A$1:$AQ$44,COLUMN('Non-energy Multiplier'!X$1),0)</f>
        <v>0</v>
      </c>
      <c r="Y38" s="133">
        <f>$C38*VLOOKUP($A38,'Non-energy Multiplier'!$A$1:$AQ$44,COLUMN('Non-energy Multiplier'!Y$1),0)</f>
        <v>0</v>
      </c>
      <c r="Z38" s="133">
        <f>$C38*VLOOKUP($A38,'Non-energy Multiplier'!$A$1:$AQ$44,COLUMN('Non-energy Multiplier'!Z$1),0)</f>
        <v>0</v>
      </c>
      <c r="AA38" s="133">
        <f>$C38*VLOOKUP($A38,'Non-energy Multiplier'!$A$1:$AQ$44,COLUMN('Non-energy Multiplier'!AA$1),0)</f>
        <v>0</v>
      </c>
      <c r="AB38" s="133">
        <f>$C38*VLOOKUP($A38,'Non-energy Multiplier'!$A$1:$AQ$44,COLUMN('Non-energy Multiplier'!AB$1),0)</f>
        <v>0</v>
      </c>
      <c r="AC38" s="133">
        <f>$C38*VLOOKUP($A38,'Non-energy Multiplier'!$A$1:$AQ$44,COLUMN('Non-energy Multiplier'!AC$1),0)</f>
        <v>0</v>
      </c>
      <c r="AD38" s="133">
        <f>$C38*VLOOKUP($A38,'Non-energy Multiplier'!$A$1:$AQ$44,COLUMN('Non-energy Multiplier'!AD$1),0)</f>
        <v>0</v>
      </c>
      <c r="AE38" s="133">
        <f>$C38*VLOOKUP($A38,'Non-energy Multiplier'!$A$1:$AQ$44,COLUMN('Non-energy Multiplier'!AE$1),0)</f>
        <v>0</v>
      </c>
      <c r="AF38" s="133">
        <f>$C38*VLOOKUP($A38,'Non-energy Multiplier'!$A$1:$AQ$44,COLUMN('Non-energy Multiplier'!AF$1),0)</f>
        <v>0</v>
      </c>
      <c r="AG38" s="133">
        <f>$C38*VLOOKUP($A38,'Non-energy Multiplier'!$A$1:$AQ$44,COLUMN('Non-energy Multiplier'!AG$1),0)</f>
        <v>0</v>
      </c>
      <c r="AH38" s="133">
        <f>$C38*VLOOKUP($A38,'Non-energy Multiplier'!$A$1:$AQ$44,COLUMN('Non-energy Multiplier'!AH$1),0)</f>
        <v>0</v>
      </c>
      <c r="AI38" s="133">
        <f>$C38*VLOOKUP($A38,'Non-energy Multiplier'!$A$1:$AQ$44,COLUMN('Non-energy Multiplier'!AI$1),0)</f>
        <v>0</v>
      </c>
      <c r="AJ38" s="133">
        <f>$C38*VLOOKUP($A38,'Non-energy Multiplier'!$A$1:$AQ$44,COLUMN('Non-energy Multiplier'!AJ$1),0)</f>
        <v>0</v>
      </c>
      <c r="AK38" s="133">
        <f>$C38*VLOOKUP($A38,'Non-energy Multiplier'!$A$1:$AQ$44,COLUMN('Non-energy Multiplier'!AK$1),0)</f>
        <v>0</v>
      </c>
      <c r="AL38" s="133">
        <f>$C38*VLOOKUP($A38,'Non-energy Multiplier'!$A$1:$AQ$44,COLUMN('Non-energy Multiplier'!AL$1),0)</f>
        <v>0</v>
      </c>
      <c r="AM38" s="133">
        <f>$C38*VLOOKUP($A38,'Non-energy Multiplier'!$A$1:$AQ$44,COLUMN('Non-energy Multiplier'!AM$1),0)</f>
        <v>0</v>
      </c>
      <c r="AN38" s="133">
        <f>$C38*VLOOKUP($A38,'Non-energy Multiplier'!$A$1:$AQ$44,COLUMN('Non-energy Multiplier'!AN$1),0)</f>
        <v>0</v>
      </c>
      <c r="AO38" s="133">
        <f>$C38*VLOOKUP($A38,'Non-energy Multiplier'!$A$1:$AQ$44,COLUMN('Non-energy Multiplier'!AO$1),0)</f>
        <v>0</v>
      </c>
      <c r="AP38" s="133">
        <f>$C38*VLOOKUP($A38,'Non-energy Multiplier'!$A$1:$AQ$44,COLUMN('Non-energy Multiplier'!AP$1),0)</f>
        <v>0</v>
      </c>
      <c r="AQ38" s="133">
        <f>$C38*VLOOKUP($A38,'Non-energy Multiplier'!$A$1:$AQ$44,COLUMN('Non-energy Multiplier'!AQ$1),0)</f>
        <v>0</v>
      </c>
      <c r="AR38" s="133" t="str">
        <f>VLOOKUP($A38,'Sector Match'!$A$1:$B$43,2,0)</f>
        <v>other machinery 28</v>
      </c>
    </row>
    <row r="39" spans="1:44" x14ac:dyDescent="0.2">
      <c r="A39" s="12" t="s">
        <v>37</v>
      </c>
      <c r="B39" s="133">
        <f>'Non-energy Use 2019'!K152</f>
        <v>0</v>
      </c>
      <c r="C39" s="133">
        <f>'Non-energy Use 2020'!K151</f>
        <v>0</v>
      </c>
      <c r="D39" s="133">
        <f>$C39*VLOOKUP($A39,'Non-energy Multiplier'!$A$1:$AQ$44,COLUMN('Non-energy Multiplier'!D$1),0)</f>
        <v>0</v>
      </c>
      <c r="E39" s="133">
        <f>$C39*VLOOKUP($A39,'Non-energy Multiplier'!$A$1:$AQ$44,COLUMN('Non-energy Multiplier'!E$1),0)</f>
        <v>0</v>
      </c>
      <c r="F39" s="133">
        <f>$C39*VLOOKUP($A39,'Non-energy Multiplier'!$A$1:$AQ$44,COLUMN('Non-energy Multiplier'!F$1),0)</f>
        <v>0</v>
      </c>
      <c r="G39" s="133">
        <f>$C39*VLOOKUP($A39,'Non-energy Multiplier'!$A$1:$AQ$44,COLUMN('Non-energy Multiplier'!G$1),0)</f>
        <v>0</v>
      </c>
      <c r="H39" s="133">
        <f>$C39*VLOOKUP($A39,'Non-energy Multiplier'!$A$1:$AQ$44,COLUMN('Non-energy Multiplier'!H$1),0)</f>
        <v>0</v>
      </c>
      <c r="I39" s="133">
        <f>$C39*VLOOKUP($A39,'Non-energy Multiplier'!$A$1:$AQ$44,COLUMN('Non-energy Multiplier'!I$1),0)</f>
        <v>0</v>
      </c>
      <c r="J39" s="133">
        <f>$C39*VLOOKUP($A39,'Non-energy Multiplier'!$A$1:$AQ$44,COLUMN('Non-energy Multiplier'!J$1),0)</f>
        <v>0</v>
      </c>
      <c r="K39" s="133">
        <f>$C39*VLOOKUP($A39,'Non-energy Multiplier'!$A$1:$AQ$44,COLUMN('Non-energy Multiplier'!K$1),0)</f>
        <v>0</v>
      </c>
      <c r="L39" s="133">
        <f>$C39*VLOOKUP($A39,'Non-energy Multiplier'!$A$1:$AQ$44,COLUMN('Non-energy Multiplier'!L$1),0)</f>
        <v>0</v>
      </c>
      <c r="M39" s="133">
        <f>$C39*VLOOKUP($A39,'Non-energy Multiplier'!$A$1:$AQ$44,COLUMN('Non-energy Multiplier'!M$1),0)</f>
        <v>0</v>
      </c>
      <c r="N39" s="133">
        <f>$C39*VLOOKUP($A39,'Non-energy Multiplier'!$A$1:$AQ$44,COLUMN('Non-energy Multiplier'!N$1),0)</f>
        <v>0</v>
      </c>
      <c r="O39" s="133">
        <f>$C39*VLOOKUP($A39,'Non-energy Multiplier'!$A$1:$AQ$44,COLUMN('Non-energy Multiplier'!O$1),0)</f>
        <v>0</v>
      </c>
      <c r="P39" s="133">
        <f>$C39*VLOOKUP($A39,'Non-energy Multiplier'!$A$1:$AQ$44,COLUMN('Non-energy Multiplier'!P$1),0)</f>
        <v>0</v>
      </c>
      <c r="Q39" s="133">
        <f>$C39*VLOOKUP($A39,'Non-energy Multiplier'!$A$1:$AQ$44,COLUMN('Non-energy Multiplier'!Q$1),0)</f>
        <v>0</v>
      </c>
      <c r="R39" s="133">
        <f>$C39*VLOOKUP($A39,'Non-energy Multiplier'!$A$1:$AQ$44,COLUMN('Non-energy Multiplier'!R$1),0)</f>
        <v>0</v>
      </c>
      <c r="S39" s="133">
        <f>$C39*VLOOKUP($A39,'Non-energy Multiplier'!$A$1:$AQ$44,COLUMN('Non-energy Multiplier'!S$1),0)</f>
        <v>0</v>
      </c>
      <c r="T39" s="133">
        <f>$C39*VLOOKUP($A39,'Non-energy Multiplier'!$A$1:$AQ$44,COLUMN('Non-energy Multiplier'!T$1),0)</f>
        <v>0</v>
      </c>
      <c r="U39" s="133">
        <f>$C39*VLOOKUP($A39,'Non-energy Multiplier'!$A$1:$AQ$44,COLUMN('Non-energy Multiplier'!U$1),0)</f>
        <v>0</v>
      </c>
      <c r="V39" s="133">
        <f>$C39*VLOOKUP($A39,'Non-energy Multiplier'!$A$1:$AQ$44,COLUMN('Non-energy Multiplier'!V$1),0)</f>
        <v>0</v>
      </c>
      <c r="W39" s="133">
        <f>$C39*VLOOKUP($A39,'Non-energy Multiplier'!$A$1:$AQ$44,COLUMN('Non-energy Multiplier'!W$1),0)</f>
        <v>0</v>
      </c>
      <c r="X39" s="133">
        <f>$C39*VLOOKUP($A39,'Non-energy Multiplier'!$A$1:$AQ$44,COLUMN('Non-energy Multiplier'!X$1),0)</f>
        <v>0</v>
      </c>
      <c r="Y39" s="133">
        <f>$C39*VLOOKUP($A39,'Non-energy Multiplier'!$A$1:$AQ$44,COLUMN('Non-energy Multiplier'!Y$1),0)</f>
        <v>0</v>
      </c>
      <c r="Z39" s="133">
        <f>$C39*VLOOKUP($A39,'Non-energy Multiplier'!$A$1:$AQ$44,COLUMN('Non-energy Multiplier'!Z$1),0)</f>
        <v>0</v>
      </c>
      <c r="AA39" s="133">
        <f>$C39*VLOOKUP($A39,'Non-energy Multiplier'!$A$1:$AQ$44,COLUMN('Non-energy Multiplier'!AA$1),0)</f>
        <v>0</v>
      </c>
      <c r="AB39" s="133">
        <f>$C39*VLOOKUP($A39,'Non-energy Multiplier'!$A$1:$AQ$44,COLUMN('Non-energy Multiplier'!AB$1),0)</f>
        <v>0</v>
      </c>
      <c r="AC39" s="133">
        <f>$C39*VLOOKUP($A39,'Non-energy Multiplier'!$A$1:$AQ$44,COLUMN('Non-energy Multiplier'!AC$1),0)</f>
        <v>0</v>
      </c>
      <c r="AD39" s="133">
        <f>$C39*VLOOKUP($A39,'Non-energy Multiplier'!$A$1:$AQ$44,COLUMN('Non-energy Multiplier'!AD$1),0)</f>
        <v>0</v>
      </c>
      <c r="AE39" s="133">
        <f>$C39*VLOOKUP($A39,'Non-energy Multiplier'!$A$1:$AQ$44,COLUMN('Non-energy Multiplier'!AE$1),0)</f>
        <v>0</v>
      </c>
      <c r="AF39" s="133">
        <f>$C39*VLOOKUP($A39,'Non-energy Multiplier'!$A$1:$AQ$44,COLUMN('Non-energy Multiplier'!AF$1),0)</f>
        <v>0</v>
      </c>
      <c r="AG39" s="133">
        <f>$C39*VLOOKUP($A39,'Non-energy Multiplier'!$A$1:$AQ$44,COLUMN('Non-energy Multiplier'!AG$1),0)</f>
        <v>0</v>
      </c>
      <c r="AH39" s="133">
        <f>$C39*VLOOKUP($A39,'Non-energy Multiplier'!$A$1:$AQ$44,COLUMN('Non-energy Multiplier'!AH$1),0)</f>
        <v>0</v>
      </c>
      <c r="AI39" s="133">
        <f>$C39*VLOOKUP($A39,'Non-energy Multiplier'!$A$1:$AQ$44,COLUMN('Non-energy Multiplier'!AI$1),0)</f>
        <v>0</v>
      </c>
      <c r="AJ39" s="133">
        <f>$C39*VLOOKUP($A39,'Non-energy Multiplier'!$A$1:$AQ$44,COLUMN('Non-energy Multiplier'!AJ$1),0)</f>
        <v>0</v>
      </c>
      <c r="AK39" s="133">
        <f>$C39*VLOOKUP($A39,'Non-energy Multiplier'!$A$1:$AQ$44,COLUMN('Non-energy Multiplier'!AK$1),0)</f>
        <v>0</v>
      </c>
      <c r="AL39" s="133">
        <f>$C39*VLOOKUP($A39,'Non-energy Multiplier'!$A$1:$AQ$44,COLUMN('Non-energy Multiplier'!AL$1),0)</f>
        <v>0</v>
      </c>
      <c r="AM39" s="133">
        <f>$C39*VLOOKUP($A39,'Non-energy Multiplier'!$A$1:$AQ$44,COLUMN('Non-energy Multiplier'!AM$1),0)</f>
        <v>0</v>
      </c>
      <c r="AN39" s="133">
        <f>$C39*VLOOKUP($A39,'Non-energy Multiplier'!$A$1:$AQ$44,COLUMN('Non-energy Multiplier'!AN$1),0)</f>
        <v>0</v>
      </c>
      <c r="AO39" s="133">
        <f>$C39*VLOOKUP($A39,'Non-energy Multiplier'!$A$1:$AQ$44,COLUMN('Non-energy Multiplier'!AO$1),0)</f>
        <v>0</v>
      </c>
      <c r="AP39" s="133">
        <f>$C39*VLOOKUP($A39,'Non-energy Multiplier'!$A$1:$AQ$44,COLUMN('Non-energy Multiplier'!AP$1),0)</f>
        <v>0</v>
      </c>
      <c r="AQ39" s="133">
        <f>$C39*VLOOKUP($A39,'Non-energy Multiplier'!$A$1:$AQ$44,COLUMN('Non-energy Multiplier'!AQ$1),0)</f>
        <v>0</v>
      </c>
      <c r="AR39" s="133" t="str">
        <f>VLOOKUP($A39,'Sector Match'!$A$1:$B$43,2,0)</f>
        <v>water and waste 36T39</v>
      </c>
    </row>
    <row r="40" spans="1:44" x14ac:dyDescent="0.2">
      <c r="A40" s="12" t="s">
        <v>38</v>
      </c>
      <c r="B40" s="133">
        <f>'Non-energy Use 2019'!K153</f>
        <v>0</v>
      </c>
      <c r="C40" s="133">
        <f>'Non-energy Use 2020'!K152</f>
        <v>0</v>
      </c>
      <c r="D40" s="133">
        <f>$C40*VLOOKUP($A40,'Non-energy Multiplier'!$A$1:$AQ$44,COLUMN('Non-energy Multiplier'!D$1),0)</f>
        <v>0</v>
      </c>
      <c r="E40" s="133">
        <f>$C40*VLOOKUP($A40,'Non-energy Multiplier'!$A$1:$AQ$44,COLUMN('Non-energy Multiplier'!E$1),0)</f>
        <v>0</v>
      </c>
      <c r="F40" s="133">
        <f>$C40*VLOOKUP($A40,'Non-energy Multiplier'!$A$1:$AQ$44,COLUMN('Non-energy Multiplier'!F$1),0)</f>
        <v>0</v>
      </c>
      <c r="G40" s="133">
        <f>$C40*VLOOKUP($A40,'Non-energy Multiplier'!$A$1:$AQ$44,COLUMN('Non-energy Multiplier'!G$1),0)</f>
        <v>0</v>
      </c>
      <c r="H40" s="133">
        <f>$C40*VLOOKUP($A40,'Non-energy Multiplier'!$A$1:$AQ$44,COLUMN('Non-energy Multiplier'!H$1),0)</f>
        <v>0</v>
      </c>
      <c r="I40" s="133">
        <f>$C40*VLOOKUP($A40,'Non-energy Multiplier'!$A$1:$AQ$44,COLUMN('Non-energy Multiplier'!I$1),0)</f>
        <v>0</v>
      </c>
      <c r="J40" s="133">
        <f>$C40*VLOOKUP($A40,'Non-energy Multiplier'!$A$1:$AQ$44,COLUMN('Non-energy Multiplier'!J$1),0)</f>
        <v>0</v>
      </c>
      <c r="K40" s="133">
        <f>$C40*VLOOKUP($A40,'Non-energy Multiplier'!$A$1:$AQ$44,COLUMN('Non-energy Multiplier'!K$1),0)</f>
        <v>0</v>
      </c>
      <c r="L40" s="133">
        <f>$C40*VLOOKUP($A40,'Non-energy Multiplier'!$A$1:$AQ$44,COLUMN('Non-energy Multiplier'!L$1),0)</f>
        <v>0</v>
      </c>
      <c r="M40" s="133">
        <f>$C40*VLOOKUP($A40,'Non-energy Multiplier'!$A$1:$AQ$44,COLUMN('Non-energy Multiplier'!M$1),0)</f>
        <v>0</v>
      </c>
      <c r="N40" s="133">
        <f>$C40*VLOOKUP($A40,'Non-energy Multiplier'!$A$1:$AQ$44,COLUMN('Non-energy Multiplier'!N$1),0)</f>
        <v>0</v>
      </c>
      <c r="O40" s="133">
        <f>$C40*VLOOKUP($A40,'Non-energy Multiplier'!$A$1:$AQ$44,COLUMN('Non-energy Multiplier'!O$1),0)</f>
        <v>0</v>
      </c>
      <c r="P40" s="133">
        <f>$C40*VLOOKUP($A40,'Non-energy Multiplier'!$A$1:$AQ$44,COLUMN('Non-energy Multiplier'!P$1),0)</f>
        <v>0</v>
      </c>
      <c r="Q40" s="133">
        <f>$C40*VLOOKUP($A40,'Non-energy Multiplier'!$A$1:$AQ$44,COLUMN('Non-energy Multiplier'!Q$1),0)</f>
        <v>0</v>
      </c>
      <c r="R40" s="133">
        <f>$C40*VLOOKUP($A40,'Non-energy Multiplier'!$A$1:$AQ$44,COLUMN('Non-energy Multiplier'!R$1),0)</f>
        <v>0</v>
      </c>
      <c r="S40" s="133">
        <f>$C40*VLOOKUP($A40,'Non-energy Multiplier'!$A$1:$AQ$44,COLUMN('Non-energy Multiplier'!S$1),0)</f>
        <v>0</v>
      </c>
      <c r="T40" s="133">
        <f>$C40*VLOOKUP($A40,'Non-energy Multiplier'!$A$1:$AQ$44,COLUMN('Non-energy Multiplier'!T$1),0)</f>
        <v>0</v>
      </c>
      <c r="U40" s="133">
        <f>$C40*VLOOKUP($A40,'Non-energy Multiplier'!$A$1:$AQ$44,COLUMN('Non-energy Multiplier'!U$1),0)</f>
        <v>0</v>
      </c>
      <c r="V40" s="133">
        <f>$C40*VLOOKUP($A40,'Non-energy Multiplier'!$A$1:$AQ$44,COLUMN('Non-energy Multiplier'!V$1),0)</f>
        <v>0</v>
      </c>
      <c r="W40" s="133">
        <f>$C40*VLOOKUP($A40,'Non-energy Multiplier'!$A$1:$AQ$44,COLUMN('Non-energy Multiplier'!W$1),0)</f>
        <v>0</v>
      </c>
      <c r="X40" s="133">
        <f>$C40*VLOOKUP($A40,'Non-energy Multiplier'!$A$1:$AQ$44,COLUMN('Non-energy Multiplier'!X$1),0)</f>
        <v>0</v>
      </c>
      <c r="Y40" s="133">
        <f>$C40*VLOOKUP($A40,'Non-energy Multiplier'!$A$1:$AQ$44,COLUMN('Non-energy Multiplier'!Y$1),0)</f>
        <v>0</v>
      </c>
      <c r="Z40" s="133">
        <f>$C40*VLOOKUP($A40,'Non-energy Multiplier'!$A$1:$AQ$44,COLUMN('Non-energy Multiplier'!Z$1),0)</f>
        <v>0</v>
      </c>
      <c r="AA40" s="133">
        <f>$C40*VLOOKUP($A40,'Non-energy Multiplier'!$A$1:$AQ$44,COLUMN('Non-energy Multiplier'!AA$1),0)</f>
        <v>0</v>
      </c>
      <c r="AB40" s="133">
        <f>$C40*VLOOKUP($A40,'Non-energy Multiplier'!$A$1:$AQ$44,COLUMN('Non-energy Multiplier'!AB$1),0)</f>
        <v>0</v>
      </c>
      <c r="AC40" s="133">
        <f>$C40*VLOOKUP($A40,'Non-energy Multiplier'!$A$1:$AQ$44,COLUMN('Non-energy Multiplier'!AC$1),0)</f>
        <v>0</v>
      </c>
      <c r="AD40" s="133">
        <f>$C40*VLOOKUP($A40,'Non-energy Multiplier'!$A$1:$AQ$44,COLUMN('Non-energy Multiplier'!AD$1),0)</f>
        <v>0</v>
      </c>
      <c r="AE40" s="133">
        <f>$C40*VLOOKUP($A40,'Non-energy Multiplier'!$A$1:$AQ$44,COLUMN('Non-energy Multiplier'!AE$1),0)</f>
        <v>0</v>
      </c>
      <c r="AF40" s="133">
        <f>$C40*VLOOKUP($A40,'Non-energy Multiplier'!$A$1:$AQ$44,COLUMN('Non-energy Multiplier'!AF$1),0)</f>
        <v>0</v>
      </c>
      <c r="AG40" s="133">
        <f>$C40*VLOOKUP($A40,'Non-energy Multiplier'!$A$1:$AQ$44,COLUMN('Non-energy Multiplier'!AG$1),0)</f>
        <v>0</v>
      </c>
      <c r="AH40" s="133">
        <f>$C40*VLOOKUP($A40,'Non-energy Multiplier'!$A$1:$AQ$44,COLUMN('Non-energy Multiplier'!AH$1),0)</f>
        <v>0</v>
      </c>
      <c r="AI40" s="133">
        <f>$C40*VLOOKUP($A40,'Non-energy Multiplier'!$A$1:$AQ$44,COLUMN('Non-energy Multiplier'!AI$1),0)</f>
        <v>0</v>
      </c>
      <c r="AJ40" s="133">
        <f>$C40*VLOOKUP($A40,'Non-energy Multiplier'!$A$1:$AQ$44,COLUMN('Non-energy Multiplier'!AJ$1),0)</f>
        <v>0</v>
      </c>
      <c r="AK40" s="133">
        <f>$C40*VLOOKUP($A40,'Non-energy Multiplier'!$A$1:$AQ$44,COLUMN('Non-energy Multiplier'!AK$1),0)</f>
        <v>0</v>
      </c>
      <c r="AL40" s="133">
        <f>$C40*VLOOKUP($A40,'Non-energy Multiplier'!$A$1:$AQ$44,COLUMN('Non-energy Multiplier'!AL$1),0)</f>
        <v>0</v>
      </c>
      <c r="AM40" s="133">
        <f>$C40*VLOOKUP($A40,'Non-energy Multiplier'!$A$1:$AQ$44,COLUMN('Non-energy Multiplier'!AM$1),0)</f>
        <v>0</v>
      </c>
      <c r="AN40" s="133">
        <f>$C40*VLOOKUP($A40,'Non-energy Multiplier'!$A$1:$AQ$44,COLUMN('Non-energy Multiplier'!AN$1),0)</f>
        <v>0</v>
      </c>
      <c r="AO40" s="133">
        <f>$C40*VLOOKUP($A40,'Non-energy Multiplier'!$A$1:$AQ$44,COLUMN('Non-energy Multiplier'!AO$1),0)</f>
        <v>0</v>
      </c>
      <c r="AP40" s="133">
        <f>$C40*VLOOKUP($A40,'Non-energy Multiplier'!$A$1:$AQ$44,COLUMN('Non-energy Multiplier'!AP$1),0)</f>
        <v>0</v>
      </c>
      <c r="AQ40" s="133">
        <f>$C40*VLOOKUP($A40,'Non-energy Multiplier'!$A$1:$AQ$44,COLUMN('Non-energy Multiplier'!AQ$1),0)</f>
        <v>0</v>
      </c>
      <c r="AR40" s="133" t="str">
        <f>VLOOKUP($A40,'Sector Match'!$A$1:$B$43,2,0)</f>
        <v>other machinery 28</v>
      </c>
    </row>
    <row r="41" spans="1:44" x14ac:dyDescent="0.2">
      <c r="A41" s="12" t="s">
        <v>39</v>
      </c>
      <c r="B41" s="133">
        <f>'Non-energy Use 2019'!K154</f>
        <v>0</v>
      </c>
      <c r="C41" s="133">
        <f>'Non-energy Use 2020'!K153</f>
        <v>0</v>
      </c>
      <c r="D41" s="133">
        <f>$C41*VLOOKUP($A41,'Non-energy Multiplier'!$A$1:$AQ$44,COLUMN('Non-energy Multiplier'!D$1),0)</f>
        <v>0</v>
      </c>
      <c r="E41" s="133">
        <f>$C41*VLOOKUP($A41,'Non-energy Multiplier'!$A$1:$AQ$44,COLUMN('Non-energy Multiplier'!E$1),0)</f>
        <v>0</v>
      </c>
      <c r="F41" s="133">
        <f>$C41*VLOOKUP($A41,'Non-energy Multiplier'!$A$1:$AQ$44,COLUMN('Non-energy Multiplier'!F$1),0)</f>
        <v>0</v>
      </c>
      <c r="G41" s="133">
        <f>$C41*VLOOKUP($A41,'Non-energy Multiplier'!$A$1:$AQ$44,COLUMN('Non-energy Multiplier'!G$1),0)</f>
        <v>0</v>
      </c>
      <c r="H41" s="133">
        <f>$C41*VLOOKUP($A41,'Non-energy Multiplier'!$A$1:$AQ$44,COLUMN('Non-energy Multiplier'!H$1),0)</f>
        <v>0</v>
      </c>
      <c r="I41" s="133">
        <f>$C41*VLOOKUP($A41,'Non-energy Multiplier'!$A$1:$AQ$44,COLUMN('Non-energy Multiplier'!I$1),0)</f>
        <v>0</v>
      </c>
      <c r="J41" s="133">
        <f>$C41*VLOOKUP($A41,'Non-energy Multiplier'!$A$1:$AQ$44,COLUMN('Non-energy Multiplier'!J$1),0)</f>
        <v>0</v>
      </c>
      <c r="K41" s="133">
        <f>$C41*VLOOKUP($A41,'Non-energy Multiplier'!$A$1:$AQ$44,COLUMN('Non-energy Multiplier'!K$1),0)</f>
        <v>0</v>
      </c>
      <c r="L41" s="133">
        <f>$C41*VLOOKUP($A41,'Non-energy Multiplier'!$A$1:$AQ$44,COLUMN('Non-energy Multiplier'!L$1),0)</f>
        <v>0</v>
      </c>
      <c r="M41" s="133">
        <f>$C41*VLOOKUP($A41,'Non-energy Multiplier'!$A$1:$AQ$44,COLUMN('Non-energy Multiplier'!M$1),0)</f>
        <v>0</v>
      </c>
      <c r="N41" s="133">
        <f>$C41*VLOOKUP($A41,'Non-energy Multiplier'!$A$1:$AQ$44,COLUMN('Non-energy Multiplier'!N$1),0)</f>
        <v>0</v>
      </c>
      <c r="O41" s="133">
        <f>$C41*VLOOKUP($A41,'Non-energy Multiplier'!$A$1:$AQ$44,COLUMN('Non-energy Multiplier'!O$1),0)</f>
        <v>0</v>
      </c>
      <c r="P41" s="133">
        <f>$C41*VLOOKUP($A41,'Non-energy Multiplier'!$A$1:$AQ$44,COLUMN('Non-energy Multiplier'!P$1),0)</f>
        <v>0</v>
      </c>
      <c r="Q41" s="133">
        <f>$C41*VLOOKUP($A41,'Non-energy Multiplier'!$A$1:$AQ$44,COLUMN('Non-energy Multiplier'!Q$1),0)</f>
        <v>0</v>
      </c>
      <c r="R41" s="133">
        <f>$C41*VLOOKUP($A41,'Non-energy Multiplier'!$A$1:$AQ$44,COLUMN('Non-energy Multiplier'!R$1),0)</f>
        <v>0</v>
      </c>
      <c r="S41" s="133">
        <f>$C41*VLOOKUP($A41,'Non-energy Multiplier'!$A$1:$AQ$44,COLUMN('Non-energy Multiplier'!S$1),0)</f>
        <v>0</v>
      </c>
      <c r="T41" s="133">
        <f>$C41*VLOOKUP($A41,'Non-energy Multiplier'!$A$1:$AQ$44,COLUMN('Non-energy Multiplier'!T$1),0)</f>
        <v>0</v>
      </c>
      <c r="U41" s="133">
        <f>$C41*VLOOKUP($A41,'Non-energy Multiplier'!$A$1:$AQ$44,COLUMN('Non-energy Multiplier'!U$1),0)</f>
        <v>0</v>
      </c>
      <c r="V41" s="133">
        <f>$C41*VLOOKUP($A41,'Non-energy Multiplier'!$A$1:$AQ$44,COLUMN('Non-energy Multiplier'!V$1),0)</f>
        <v>0</v>
      </c>
      <c r="W41" s="133">
        <f>$C41*VLOOKUP($A41,'Non-energy Multiplier'!$A$1:$AQ$44,COLUMN('Non-energy Multiplier'!W$1),0)</f>
        <v>0</v>
      </c>
      <c r="X41" s="133">
        <f>$C41*VLOOKUP($A41,'Non-energy Multiplier'!$A$1:$AQ$44,COLUMN('Non-energy Multiplier'!X$1),0)</f>
        <v>0</v>
      </c>
      <c r="Y41" s="133">
        <f>$C41*VLOOKUP($A41,'Non-energy Multiplier'!$A$1:$AQ$44,COLUMN('Non-energy Multiplier'!Y$1),0)</f>
        <v>0</v>
      </c>
      <c r="Z41" s="133">
        <f>$C41*VLOOKUP($A41,'Non-energy Multiplier'!$A$1:$AQ$44,COLUMN('Non-energy Multiplier'!Z$1),0)</f>
        <v>0</v>
      </c>
      <c r="AA41" s="133">
        <f>$C41*VLOOKUP($A41,'Non-energy Multiplier'!$A$1:$AQ$44,COLUMN('Non-energy Multiplier'!AA$1),0)</f>
        <v>0</v>
      </c>
      <c r="AB41" s="133">
        <f>$C41*VLOOKUP($A41,'Non-energy Multiplier'!$A$1:$AQ$44,COLUMN('Non-energy Multiplier'!AB$1),0)</f>
        <v>0</v>
      </c>
      <c r="AC41" s="133">
        <f>$C41*VLOOKUP($A41,'Non-energy Multiplier'!$A$1:$AQ$44,COLUMN('Non-energy Multiplier'!AC$1),0)</f>
        <v>0</v>
      </c>
      <c r="AD41" s="133">
        <f>$C41*VLOOKUP($A41,'Non-energy Multiplier'!$A$1:$AQ$44,COLUMN('Non-energy Multiplier'!AD$1),0)</f>
        <v>0</v>
      </c>
      <c r="AE41" s="133">
        <f>$C41*VLOOKUP($A41,'Non-energy Multiplier'!$A$1:$AQ$44,COLUMN('Non-energy Multiplier'!AE$1),0)</f>
        <v>0</v>
      </c>
      <c r="AF41" s="133">
        <f>$C41*VLOOKUP($A41,'Non-energy Multiplier'!$A$1:$AQ$44,COLUMN('Non-energy Multiplier'!AF$1),0)</f>
        <v>0</v>
      </c>
      <c r="AG41" s="133">
        <f>$C41*VLOOKUP($A41,'Non-energy Multiplier'!$A$1:$AQ$44,COLUMN('Non-energy Multiplier'!AG$1),0)</f>
        <v>0</v>
      </c>
      <c r="AH41" s="133">
        <f>$C41*VLOOKUP($A41,'Non-energy Multiplier'!$A$1:$AQ$44,COLUMN('Non-energy Multiplier'!AH$1),0)</f>
        <v>0</v>
      </c>
      <c r="AI41" s="133">
        <f>$C41*VLOOKUP($A41,'Non-energy Multiplier'!$A$1:$AQ$44,COLUMN('Non-energy Multiplier'!AI$1),0)</f>
        <v>0</v>
      </c>
      <c r="AJ41" s="133">
        <f>$C41*VLOOKUP($A41,'Non-energy Multiplier'!$A$1:$AQ$44,COLUMN('Non-energy Multiplier'!AJ$1),0)</f>
        <v>0</v>
      </c>
      <c r="AK41" s="133">
        <f>$C41*VLOOKUP($A41,'Non-energy Multiplier'!$A$1:$AQ$44,COLUMN('Non-energy Multiplier'!AK$1),0)</f>
        <v>0</v>
      </c>
      <c r="AL41" s="133">
        <f>$C41*VLOOKUP($A41,'Non-energy Multiplier'!$A$1:$AQ$44,COLUMN('Non-energy Multiplier'!AL$1),0)</f>
        <v>0</v>
      </c>
      <c r="AM41" s="133">
        <f>$C41*VLOOKUP($A41,'Non-energy Multiplier'!$A$1:$AQ$44,COLUMN('Non-energy Multiplier'!AM$1),0)</f>
        <v>0</v>
      </c>
      <c r="AN41" s="133">
        <f>$C41*VLOOKUP($A41,'Non-energy Multiplier'!$A$1:$AQ$44,COLUMN('Non-energy Multiplier'!AN$1),0)</f>
        <v>0</v>
      </c>
      <c r="AO41" s="133">
        <f>$C41*VLOOKUP($A41,'Non-energy Multiplier'!$A$1:$AQ$44,COLUMN('Non-energy Multiplier'!AO$1),0)</f>
        <v>0</v>
      </c>
      <c r="AP41" s="133">
        <f>$C41*VLOOKUP($A41,'Non-energy Multiplier'!$A$1:$AQ$44,COLUMN('Non-energy Multiplier'!AP$1),0)</f>
        <v>0</v>
      </c>
      <c r="AQ41" s="133">
        <f>$C41*VLOOKUP($A41,'Non-energy Multiplier'!$A$1:$AQ$44,COLUMN('Non-energy Multiplier'!AQ$1),0)</f>
        <v>0</v>
      </c>
      <c r="AR41" s="133">
        <f>VLOOKUP($A41,'Sector Match'!$A$1:$B$43,2,0)</f>
        <v>0</v>
      </c>
    </row>
    <row r="42" spans="1:44" x14ac:dyDescent="0.2">
      <c r="A42" s="12" t="s">
        <v>40</v>
      </c>
      <c r="B42" s="133">
        <f>'Non-energy Use 2019'!K155</f>
        <v>0</v>
      </c>
      <c r="C42" s="133">
        <f>'Non-energy Use 2020'!K154</f>
        <v>0</v>
      </c>
      <c r="D42" s="133">
        <f>$C42*VLOOKUP($A42,'Non-energy Multiplier'!$A$1:$AQ$44,COLUMN('Non-energy Multiplier'!D$1),0)</f>
        <v>0</v>
      </c>
      <c r="E42" s="133">
        <f>$C42*VLOOKUP($A42,'Non-energy Multiplier'!$A$1:$AQ$44,COLUMN('Non-energy Multiplier'!E$1),0)</f>
        <v>0</v>
      </c>
      <c r="F42" s="133">
        <f>$C42*VLOOKUP($A42,'Non-energy Multiplier'!$A$1:$AQ$44,COLUMN('Non-energy Multiplier'!F$1),0)</f>
        <v>0</v>
      </c>
      <c r="G42" s="133">
        <f>$C42*VLOOKUP($A42,'Non-energy Multiplier'!$A$1:$AQ$44,COLUMN('Non-energy Multiplier'!G$1),0)</f>
        <v>0</v>
      </c>
      <c r="H42" s="133">
        <f>$C42*VLOOKUP($A42,'Non-energy Multiplier'!$A$1:$AQ$44,COLUMN('Non-energy Multiplier'!H$1),0)</f>
        <v>0</v>
      </c>
      <c r="I42" s="133">
        <f>$C42*VLOOKUP($A42,'Non-energy Multiplier'!$A$1:$AQ$44,COLUMN('Non-energy Multiplier'!I$1),0)</f>
        <v>0</v>
      </c>
      <c r="J42" s="133">
        <f>$C42*VLOOKUP($A42,'Non-energy Multiplier'!$A$1:$AQ$44,COLUMN('Non-energy Multiplier'!J$1),0)</f>
        <v>0</v>
      </c>
      <c r="K42" s="133">
        <f>$C42*VLOOKUP($A42,'Non-energy Multiplier'!$A$1:$AQ$44,COLUMN('Non-energy Multiplier'!K$1),0)</f>
        <v>0</v>
      </c>
      <c r="L42" s="133">
        <f>$C42*VLOOKUP($A42,'Non-energy Multiplier'!$A$1:$AQ$44,COLUMN('Non-energy Multiplier'!L$1),0)</f>
        <v>0</v>
      </c>
      <c r="M42" s="133">
        <f>$C42*VLOOKUP($A42,'Non-energy Multiplier'!$A$1:$AQ$44,COLUMN('Non-energy Multiplier'!M$1),0)</f>
        <v>0</v>
      </c>
      <c r="N42" s="133">
        <f>$C42*VLOOKUP($A42,'Non-energy Multiplier'!$A$1:$AQ$44,COLUMN('Non-energy Multiplier'!N$1),0)</f>
        <v>0</v>
      </c>
      <c r="O42" s="133">
        <f>$C42*VLOOKUP($A42,'Non-energy Multiplier'!$A$1:$AQ$44,COLUMN('Non-energy Multiplier'!O$1),0)</f>
        <v>0</v>
      </c>
      <c r="P42" s="133">
        <f>$C42*VLOOKUP($A42,'Non-energy Multiplier'!$A$1:$AQ$44,COLUMN('Non-energy Multiplier'!P$1),0)</f>
        <v>0</v>
      </c>
      <c r="Q42" s="133">
        <f>$C42*VLOOKUP($A42,'Non-energy Multiplier'!$A$1:$AQ$44,COLUMN('Non-energy Multiplier'!Q$1),0)</f>
        <v>0</v>
      </c>
      <c r="R42" s="133">
        <f>$C42*VLOOKUP($A42,'Non-energy Multiplier'!$A$1:$AQ$44,COLUMN('Non-energy Multiplier'!R$1),0)</f>
        <v>0</v>
      </c>
      <c r="S42" s="133">
        <f>$C42*VLOOKUP($A42,'Non-energy Multiplier'!$A$1:$AQ$44,COLUMN('Non-energy Multiplier'!S$1),0)</f>
        <v>0</v>
      </c>
      <c r="T42" s="133">
        <f>$C42*VLOOKUP($A42,'Non-energy Multiplier'!$A$1:$AQ$44,COLUMN('Non-energy Multiplier'!T$1),0)</f>
        <v>0</v>
      </c>
      <c r="U42" s="133">
        <f>$C42*VLOOKUP($A42,'Non-energy Multiplier'!$A$1:$AQ$44,COLUMN('Non-energy Multiplier'!U$1),0)</f>
        <v>0</v>
      </c>
      <c r="V42" s="133">
        <f>$C42*VLOOKUP($A42,'Non-energy Multiplier'!$A$1:$AQ$44,COLUMN('Non-energy Multiplier'!V$1),0)</f>
        <v>0</v>
      </c>
      <c r="W42" s="133">
        <f>$C42*VLOOKUP($A42,'Non-energy Multiplier'!$A$1:$AQ$44,COLUMN('Non-energy Multiplier'!W$1),0)</f>
        <v>0</v>
      </c>
      <c r="X42" s="133">
        <f>$C42*VLOOKUP($A42,'Non-energy Multiplier'!$A$1:$AQ$44,COLUMN('Non-energy Multiplier'!X$1),0)</f>
        <v>0</v>
      </c>
      <c r="Y42" s="133">
        <f>$C42*VLOOKUP($A42,'Non-energy Multiplier'!$A$1:$AQ$44,COLUMN('Non-energy Multiplier'!Y$1),0)</f>
        <v>0</v>
      </c>
      <c r="Z42" s="133">
        <f>$C42*VLOOKUP($A42,'Non-energy Multiplier'!$A$1:$AQ$44,COLUMN('Non-energy Multiplier'!Z$1),0)</f>
        <v>0</v>
      </c>
      <c r="AA42" s="133">
        <f>$C42*VLOOKUP($A42,'Non-energy Multiplier'!$A$1:$AQ$44,COLUMN('Non-energy Multiplier'!AA$1),0)</f>
        <v>0</v>
      </c>
      <c r="AB42" s="133">
        <f>$C42*VLOOKUP($A42,'Non-energy Multiplier'!$A$1:$AQ$44,COLUMN('Non-energy Multiplier'!AB$1),0)</f>
        <v>0</v>
      </c>
      <c r="AC42" s="133">
        <f>$C42*VLOOKUP($A42,'Non-energy Multiplier'!$A$1:$AQ$44,COLUMN('Non-energy Multiplier'!AC$1),0)</f>
        <v>0</v>
      </c>
      <c r="AD42" s="133">
        <f>$C42*VLOOKUP($A42,'Non-energy Multiplier'!$A$1:$AQ$44,COLUMN('Non-energy Multiplier'!AD$1),0)</f>
        <v>0</v>
      </c>
      <c r="AE42" s="133">
        <f>$C42*VLOOKUP($A42,'Non-energy Multiplier'!$A$1:$AQ$44,COLUMN('Non-energy Multiplier'!AE$1),0)</f>
        <v>0</v>
      </c>
      <c r="AF42" s="133">
        <f>$C42*VLOOKUP($A42,'Non-energy Multiplier'!$A$1:$AQ$44,COLUMN('Non-energy Multiplier'!AF$1),0)</f>
        <v>0</v>
      </c>
      <c r="AG42" s="133">
        <f>$C42*VLOOKUP($A42,'Non-energy Multiplier'!$A$1:$AQ$44,COLUMN('Non-energy Multiplier'!AG$1),0)</f>
        <v>0</v>
      </c>
      <c r="AH42" s="133">
        <f>$C42*VLOOKUP($A42,'Non-energy Multiplier'!$A$1:$AQ$44,COLUMN('Non-energy Multiplier'!AH$1),0)</f>
        <v>0</v>
      </c>
      <c r="AI42" s="133">
        <f>$C42*VLOOKUP($A42,'Non-energy Multiplier'!$A$1:$AQ$44,COLUMN('Non-energy Multiplier'!AI$1),0)</f>
        <v>0</v>
      </c>
      <c r="AJ42" s="133">
        <f>$C42*VLOOKUP($A42,'Non-energy Multiplier'!$A$1:$AQ$44,COLUMN('Non-energy Multiplier'!AJ$1),0)</f>
        <v>0</v>
      </c>
      <c r="AK42" s="133">
        <f>$C42*VLOOKUP($A42,'Non-energy Multiplier'!$A$1:$AQ$44,COLUMN('Non-energy Multiplier'!AK$1),0)</f>
        <v>0</v>
      </c>
      <c r="AL42" s="133">
        <f>$C42*VLOOKUP($A42,'Non-energy Multiplier'!$A$1:$AQ$44,COLUMN('Non-energy Multiplier'!AL$1),0)</f>
        <v>0</v>
      </c>
      <c r="AM42" s="133">
        <f>$C42*VLOOKUP($A42,'Non-energy Multiplier'!$A$1:$AQ$44,COLUMN('Non-energy Multiplier'!AM$1),0)</f>
        <v>0</v>
      </c>
      <c r="AN42" s="133">
        <f>$C42*VLOOKUP($A42,'Non-energy Multiplier'!$A$1:$AQ$44,COLUMN('Non-energy Multiplier'!AN$1),0)</f>
        <v>0</v>
      </c>
      <c r="AO42" s="133">
        <f>$C42*VLOOKUP($A42,'Non-energy Multiplier'!$A$1:$AQ$44,COLUMN('Non-energy Multiplier'!AO$1),0)</f>
        <v>0</v>
      </c>
      <c r="AP42" s="133">
        <f>$C42*VLOOKUP($A42,'Non-energy Multiplier'!$A$1:$AQ$44,COLUMN('Non-energy Multiplier'!AP$1),0)</f>
        <v>0</v>
      </c>
      <c r="AQ42" s="133">
        <f>$C42*VLOOKUP($A42,'Non-energy Multiplier'!$A$1:$AQ$44,COLUMN('Non-energy Multiplier'!AQ$1),0)</f>
        <v>0</v>
      </c>
      <c r="AR42" s="133" t="str">
        <f>VLOOKUP($A42,'Sector Match'!$A$1:$B$43,2,0)</f>
        <v>energy pipelines and gas processing 352T353</v>
      </c>
    </row>
    <row r="43" spans="1:44" x14ac:dyDescent="0.2">
      <c r="A43" s="37" t="s">
        <v>41</v>
      </c>
      <c r="B43" s="133">
        <f>'Non-energy Use 2019'!K156</f>
        <v>0</v>
      </c>
      <c r="C43" s="133">
        <f>'Non-energy Use 2020'!K155</f>
        <v>0</v>
      </c>
      <c r="D43" s="133">
        <f>$C43*VLOOKUP($A43,'Non-energy Multiplier'!$A$1:$AQ$44,COLUMN('Non-energy Multiplier'!D$1),0)</f>
        <v>0</v>
      </c>
      <c r="E43" s="133">
        <f>$C43*VLOOKUP($A43,'Non-energy Multiplier'!$A$1:$AQ$44,COLUMN('Non-energy Multiplier'!E$1),0)</f>
        <v>0</v>
      </c>
      <c r="F43" s="133">
        <f>$C43*VLOOKUP($A43,'Non-energy Multiplier'!$A$1:$AQ$44,COLUMN('Non-energy Multiplier'!F$1),0)</f>
        <v>0</v>
      </c>
      <c r="G43" s="133">
        <f>$C43*VLOOKUP($A43,'Non-energy Multiplier'!$A$1:$AQ$44,COLUMN('Non-energy Multiplier'!G$1),0)</f>
        <v>0</v>
      </c>
      <c r="H43" s="133">
        <f>$C43*VLOOKUP($A43,'Non-energy Multiplier'!$A$1:$AQ$44,COLUMN('Non-energy Multiplier'!H$1),0)</f>
        <v>0</v>
      </c>
      <c r="I43" s="133">
        <f>$C43*VLOOKUP($A43,'Non-energy Multiplier'!$A$1:$AQ$44,COLUMN('Non-energy Multiplier'!I$1),0)</f>
        <v>0</v>
      </c>
      <c r="J43" s="133">
        <f>$C43*VLOOKUP($A43,'Non-energy Multiplier'!$A$1:$AQ$44,COLUMN('Non-energy Multiplier'!J$1),0)</f>
        <v>0</v>
      </c>
      <c r="K43" s="133">
        <f>$C43*VLOOKUP($A43,'Non-energy Multiplier'!$A$1:$AQ$44,COLUMN('Non-energy Multiplier'!K$1),0)</f>
        <v>0</v>
      </c>
      <c r="L43" s="133">
        <f>$C43*VLOOKUP($A43,'Non-energy Multiplier'!$A$1:$AQ$44,COLUMN('Non-energy Multiplier'!L$1),0)</f>
        <v>0</v>
      </c>
      <c r="M43" s="133">
        <f>$C43*VLOOKUP($A43,'Non-energy Multiplier'!$A$1:$AQ$44,COLUMN('Non-energy Multiplier'!M$1),0)</f>
        <v>0</v>
      </c>
      <c r="N43" s="133">
        <f>$C43*VLOOKUP($A43,'Non-energy Multiplier'!$A$1:$AQ$44,COLUMN('Non-energy Multiplier'!N$1),0)</f>
        <v>0</v>
      </c>
      <c r="O43" s="133">
        <f>$C43*VLOOKUP($A43,'Non-energy Multiplier'!$A$1:$AQ$44,COLUMN('Non-energy Multiplier'!O$1),0)</f>
        <v>0</v>
      </c>
      <c r="P43" s="133">
        <f>$C43*VLOOKUP($A43,'Non-energy Multiplier'!$A$1:$AQ$44,COLUMN('Non-energy Multiplier'!P$1),0)</f>
        <v>0</v>
      </c>
      <c r="Q43" s="133">
        <f>$C43*VLOOKUP($A43,'Non-energy Multiplier'!$A$1:$AQ$44,COLUMN('Non-energy Multiplier'!Q$1),0)</f>
        <v>0</v>
      </c>
      <c r="R43" s="133">
        <f>$C43*VLOOKUP($A43,'Non-energy Multiplier'!$A$1:$AQ$44,COLUMN('Non-energy Multiplier'!R$1),0)</f>
        <v>0</v>
      </c>
      <c r="S43" s="133">
        <f>$C43*VLOOKUP($A43,'Non-energy Multiplier'!$A$1:$AQ$44,COLUMN('Non-energy Multiplier'!S$1),0)</f>
        <v>0</v>
      </c>
      <c r="T43" s="133">
        <f>$C43*VLOOKUP($A43,'Non-energy Multiplier'!$A$1:$AQ$44,COLUMN('Non-energy Multiplier'!T$1),0)</f>
        <v>0</v>
      </c>
      <c r="U43" s="133">
        <f>$C43*VLOOKUP($A43,'Non-energy Multiplier'!$A$1:$AQ$44,COLUMN('Non-energy Multiplier'!U$1),0)</f>
        <v>0</v>
      </c>
      <c r="V43" s="133">
        <f>$C43*VLOOKUP($A43,'Non-energy Multiplier'!$A$1:$AQ$44,COLUMN('Non-energy Multiplier'!V$1),0)</f>
        <v>0</v>
      </c>
      <c r="W43" s="133">
        <f>$C43*VLOOKUP($A43,'Non-energy Multiplier'!$A$1:$AQ$44,COLUMN('Non-energy Multiplier'!W$1),0)</f>
        <v>0</v>
      </c>
      <c r="X43" s="133">
        <f>$C43*VLOOKUP($A43,'Non-energy Multiplier'!$A$1:$AQ$44,COLUMN('Non-energy Multiplier'!X$1),0)</f>
        <v>0</v>
      </c>
      <c r="Y43" s="133">
        <f>$C43*VLOOKUP($A43,'Non-energy Multiplier'!$A$1:$AQ$44,COLUMN('Non-energy Multiplier'!Y$1),0)</f>
        <v>0</v>
      </c>
      <c r="Z43" s="133">
        <f>$C43*VLOOKUP($A43,'Non-energy Multiplier'!$A$1:$AQ$44,COLUMN('Non-energy Multiplier'!Z$1),0)</f>
        <v>0</v>
      </c>
      <c r="AA43" s="133">
        <f>$C43*VLOOKUP($A43,'Non-energy Multiplier'!$A$1:$AQ$44,COLUMN('Non-energy Multiplier'!AA$1),0)</f>
        <v>0</v>
      </c>
      <c r="AB43" s="133">
        <f>$C43*VLOOKUP($A43,'Non-energy Multiplier'!$A$1:$AQ$44,COLUMN('Non-energy Multiplier'!AB$1),0)</f>
        <v>0</v>
      </c>
      <c r="AC43" s="133">
        <f>$C43*VLOOKUP($A43,'Non-energy Multiplier'!$A$1:$AQ$44,COLUMN('Non-energy Multiplier'!AC$1),0)</f>
        <v>0</v>
      </c>
      <c r="AD43" s="133">
        <f>$C43*VLOOKUP($A43,'Non-energy Multiplier'!$A$1:$AQ$44,COLUMN('Non-energy Multiplier'!AD$1),0)</f>
        <v>0</v>
      </c>
      <c r="AE43" s="133">
        <f>$C43*VLOOKUP($A43,'Non-energy Multiplier'!$A$1:$AQ$44,COLUMN('Non-energy Multiplier'!AE$1),0)</f>
        <v>0</v>
      </c>
      <c r="AF43" s="133">
        <f>$C43*VLOOKUP($A43,'Non-energy Multiplier'!$A$1:$AQ$44,COLUMN('Non-energy Multiplier'!AF$1),0)</f>
        <v>0</v>
      </c>
      <c r="AG43" s="133">
        <f>$C43*VLOOKUP($A43,'Non-energy Multiplier'!$A$1:$AQ$44,COLUMN('Non-energy Multiplier'!AG$1),0)</f>
        <v>0</v>
      </c>
      <c r="AH43" s="133">
        <f>$C43*VLOOKUP($A43,'Non-energy Multiplier'!$A$1:$AQ$44,COLUMN('Non-energy Multiplier'!AH$1),0)</f>
        <v>0</v>
      </c>
      <c r="AI43" s="133">
        <f>$C43*VLOOKUP($A43,'Non-energy Multiplier'!$A$1:$AQ$44,COLUMN('Non-energy Multiplier'!AI$1),0)</f>
        <v>0</v>
      </c>
      <c r="AJ43" s="133">
        <f>$C43*VLOOKUP($A43,'Non-energy Multiplier'!$A$1:$AQ$44,COLUMN('Non-energy Multiplier'!AJ$1),0)</f>
        <v>0</v>
      </c>
      <c r="AK43" s="133">
        <f>$C43*VLOOKUP($A43,'Non-energy Multiplier'!$A$1:$AQ$44,COLUMN('Non-energy Multiplier'!AK$1),0)</f>
        <v>0</v>
      </c>
      <c r="AL43" s="133">
        <f>$C43*VLOOKUP($A43,'Non-energy Multiplier'!$A$1:$AQ$44,COLUMN('Non-energy Multiplier'!AL$1),0)</f>
        <v>0</v>
      </c>
      <c r="AM43" s="133">
        <f>$C43*VLOOKUP($A43,'Non-energy Multiplier'!$A$1:$AQ$44,COLUMN('Non-energy Multiplier'!AM$1),0)</f>
        <v>0</v>
      </c>
      <c r="AN43" s="133">
        <f>$C43*VLOOKUP($A43,'Non-energy Multiplier'!$A$1:$AQ$44,COLUMN('Non-energy Multiplier'!AN$1),0)</f>
        <v>0</v>
      </c>
      <c r="AO43" s="133">
        <f>$C43*VLOOKUP($A43,'Non-energy Multiplier'!$A$1:$AQ$44,COLUMN('Non-energy Multiplier'!AO$1),0)</f>
        <v>0</v>
      </c>
      <c r="AP43" s="133">
        <f>$C43*VLOOKUP($A43,'Non-energy Multiplier'!$A$1:$AQ$44,COLUMN('Non-energy Multiplier'!AP$1),0)</f>
        <v>0</v>
      </c>
      <c r="AQ43" s="133">
        <f>$C43*VLOOKUP($A43,'Non-energy Multiplier'!$A$1:$AQ$44,COLUMN('Non-energy Multiplier'!AQ$1),0)</f>
        <v>0</v>
      </c>
      <c r="AR43" s="133" t="str">
        <f>VLOOKUP($A43,'Sector Match'!$A$1:$B$43,2,0)</f>
        <v>water and waste 36T39</v>
      </c>
    </row>
    <row r="44" spans="1:44" x14ac:dyDescent="0.2">
      <c r="A44" s="76" t="s">
        <v>88</v>
      </c>
      <c r="B44" s="214">
        <f>'Non-energy Use 2019'!K157</f>
        <v>0</v>
      </c>
      <c r="C44" s="214">
        <f>'Non-energy Use 2020'!K156</f>
        <v>0</v>
      </c>
      <c r="D44" s="214">
        <f>$C44*VLOOKUP($A44,'Non-energy Multiplier'!$A$1:$AQ$44,COLUMN('Non-energy Multiplier'!D$1),0)</f>
        <v>0</v>
      </c>
      <c r="E44" s="214">
        <f>$C44*VLOOKUP($A44,'Non-energy Multiplier'!$A$1:$AQ$44,COLUMN('Non-energy Multiplier'!E$1),0)</f>
        <v>0</v>
      </c>
      <c r="F44" s="214">
        <f>$C44*VLOOKUP($A44,'Non-energy Multiplier'!$A$1:$AQ$44,COLUMN('Non-energy Multiplier'!F$1),0)</f>
        <v>0</v>
      </c>
      <c r="G44" s="214">
        <f>$C44*VLOOKUP($A44,'Non-energy Multiplier'!$A$1:$AQ$44,COLUMN('Non-energy Multiplier'!G$1),0)</f>
        <v>0</v>
      </c>
      <c r="H44" s="214">
        <f>$C44*VLOOKUP($A44,'Non-energy Multiplier'!$A$1:$AQ$44,COLUMN('Non-energy Multiplier'!H$1),0)</f>
        <v>0</v>
      </c>
      <c r="I44" s="214">
        <f>$C44*VLOOKUP($A44,'Non-energy Multiplier'!$A$1:$AQ$44,COLUMN('Non-energy Multiplier'!I$1),0)</f>
        <v>0</v>
      </c>
      <c r="J44" s="214">
        <f>$C44*VLOOKUP($A44,'Non-energy Multiplier'!$A$1:$AQ$44,COLUMN('Non-energy Multiplier'!J$1),0)</f>
        <v>0</v>
      </c>
      <c r="K44" s="214">
        <f>$C44*VLOOKUP($A44,'Non-energy Multiplier'!$A$1:$AQ$44,COLUMN('Non-energy Multiplier'!K$1),0)</f>
        <v>0</v>
      </c>
      <c r="L44" s="214">
        <f>$C44*VLOOKUP($A44,'Non-energy Multiplier'!$A$1:$AQ$44,COLUMN('Non-energy Multiplier'!L$1),0)</f>
        <v>0</v>
      </c>
      <c r="M44" s="214">
        <f>$C44*VLOOKUP($A44,'Non-energy Multiplier'!$A$1:$AQ$44,COLUMN('Non-energy Multiplier'!M$1),0)</f>
        <v>0</v>
      </c>
      <c r="N44" s="214">
        <f>$C44*VLOOKUP($A44,'Non-energy Multiplier'!$A$1:$AQ$44,COLUMN('Non-energy Multiplier'!N$1),0)</f>
        <v>0</v>
      </c>
      <c r="O44" s="214">
        <f>$C44*VLOOKUP($A44,'Non-energy Multiplier'!$A$1:$AQ$44,COLUMN('Non-energy Multiplier'!O$1),0)</f>
        <v>0</v>
      </c>
      <c r="P44" s="214">
        <f>$C44*VLOOKUP($A44,'Non-energy Multiplier'!$A$1:$AQ$44,COLUMN('Non-energy Multiplier'!P$1),0)</f>
        <v>0</v>
      </c>
      <c r="Q44" s="214">
        <f>$C44*VLOOKUP($A44,'Non-energy Multiplier'!$A$1:$AQ$44,COLUMN('Non-energy Multiplier'!Q$1),0)</f>
        <v>0</v>
      </c>
      <c r="R44" s="214">
        <f>$C44*VLOOKUP($A44,'Non-energy Multiplier'!$A$1:$AQ$44,COLUMN('Non-energy Multiplier'!R$1),0)</f>
        <v>0</v>
      </c>
      <c r="S44" s="214">
        <f>$C44*VLOOKUP($A44,'Non-energy Multiplier'!$A$1:$AQ$44,COLUMN('Non-energy Multiplier'!S$1),0)</f>
        <v>0</v>
      </c>
      <c r="T44" s="214">
        <f>$C44*VLOOKUP($A44,'Non-energy Multiplier'!$A$1:$AQ$44,COLUMN('Non-energy Multiplier'!T$1),0)</f>
        <v>0</v>
      </c>
      <c r="U44" s="214">
        <f>$C44*VLOOKUP($A44,'Non-energy Multiplier'!$A$1:$AQ$44,COLUMN('Non-energy Multiplier'!U$1),0)</f>
        <v>0</v>
      </c>
      <c r="V44" s="214">
        <f>$C44*VLOOKUP($A44,'Non-energy Multiplier'!$A$1:$AQ$44,COLUMN('Non-energy Multiplier'!V$1),0)</f>
        <v>0</v>
      </c>
      <c r="W44" s="214">
        <f>$C44*VLOOKUP($A44,'Non-energy Multiplier'!$A$1:$AQ$44,COLUMN('Non-energy Multiplier'!W$1),0)</f>
        <v>0</v>
      </c>
      <c r="X44" s="214">
        <f>$C44*VLOOKUP($A44,'Non-energy Multiplier'!$A$1:$AQ$44,COLUMN('Non-energy Multiplier'!X$1),0)</f>
        <v>0</v>
      </c>
      <c r="Y44" s="214">
        <f>$C44*VLOOKUP($A44,'Non-energy Multiplier'!$A$1:$AQ$44,COLUMN('Non-energy Multiplier'!Y$1),0)</f>
        <v>0</v>
      </c>
      <c r="Z44" s="214">
        <f>$C44*VLOOKUP($A44,'Non-energy Multiplier'!$A$1:$AQ$44,COLUMN('Non-energy Multiplier'!Z$1),0)</f>
        <v>0</v>
      </c>
      <c r="AA44" s="214">
        <f>$C44*VLOOKUP($A44,'Non-energy Multiplier'!$A$1:$AQ$44,COLUMN('Non-energy Multiplier'!AA$1),0)</f>
        <v>0</v>
      </c>
      <c r="AB44" s="214">
        <f>$C44*VLOOKUP($A44,'Non-energy Multiplier'!$A$1:$AQ$44,COLUMN('Non-energy Multiplier'!AB$1),0)</f>
        <v>0</v>
      </c>
      <c r="AC44" s="214">
        <f>$C44*VLOOKUP($A44,'Non-energy Multiplier'!$A$1:$AQ$44,COLUMN('Non-energy Multiplier'!AC$1),0)</f>
        <v>0</v>
      </c>
      <c r="AD44" s="214">
        <f>$C44*VLOOKUP($A44,'Non-energy Multiplier'!$A$1:$AQ$44,COLUMN('Non-energy Multiplier'!AD$1),0)</f>
        <v>0</v>
      </c>
      <c r="AE44" s="214">
        <f>$C44*VLOOKUP($A44,'Non-energy Multiplier'!$A$1:$AQ$44,COLUMN('Non-energy Multiplier'!AE$1),0)</f>
        <v>0</v>
      </c>
      <c r="AF44" s="214">
        <f>$C44*VLOOKUP($A44,'Non-energy Multiplier'!$A$1:$AQ$44,COLUMN('Non-energy Multiplier'!AF$1),0)</f>
        <v>0</v>
      </c>
      <c r="AG44" s="214">
        <f>$C44*VLOOKUP($A44,'Non-energy Multiplier'!$A$1:$AQ$44,COLUMN('Non-energy Multiplier'!AG$1),0)</f>
        <v>0</v>
      </c>
      <c r="AH44" s="214">
        <f>$C44*VLOOKUP($A44,'Non-energy Multiplier'!$A$1:$AQ$44,COLUMN('Non-energy Multiplier'!AH$1),0)</f>
        <v>0</v>
      </c>
      <c r="AI44" s="214">
        <f>$C44*VLOOKUP($A44,'Non-energy Multiplier'!$A$1:$AQ$44,COLUMN('Non-energy Multiplier'!AI$1),0)</f>
        <v>0</v>
      </c>
      <c r="AJ44" s="214">
        <f>$C44*VLOOKUP($A44,'Non-energy Multiplier'!$A$1:$AQ$44,COLUMN('Non-energy Multiplier'!AJ$1),0)</f>
        <v>0</v>
      </c>
      <c r="AK44" s="214">
        <f>$C44*VLOOKUP($A44,'Non-energy Multiplier'!$A$1:$AQ$44,COLUMN('Non-energy Multiplier'!AK$1),0)</f>
        <v>0</v>
      </c>
      <c r="AL44" s="214">
        <f>$C44*VLOOKUP($A44,'Non-energy Multiplier'!$A$1:$AQ$44,COLUMN('Non-energy Multiplier'!AL$1),0)</f>
        <v>0</v>
      </c>
      <c r="AM44" s="214">
        <f>$C44*VLOOKUP($A44,'Non-energy Multiplier'!$A$1:$AQ$44,COLUMN('Non-energy Multiplier'!AM$1),0)</f>
        <v>0</v>
      </c>
      <c r="AN44" s="214">
        <f>$C44*VLOOKUP($A44,'Non-energy Multiplier'!$A$1:$AQ$44,COLUMN('Non-energy Multiplier'!AN$1),0)</f>
        <v>0</v>
      </c>
      <c r="AO44" s="214">
        <f>$C44*VLOOKUP($A44,'Non-energy Multiplier'!$A$1:$AQ$44,COLUMN('Non-energy Multiplier'!AO$1),0)</f>
        <v>0</v>
      </c>
      <c r="AP44" s="214">
        <f>$C44*VLOOKUP($A44,'Non-energy Multiplier'!$A$1:$AQ$44,COLUMN('Non-energy Multiplier'!AP$1),0)</f>
        <v>0</v>
      </c>
      <c r="AQ44" s="214">
        <f>$C44*VLOOKUP($A44,'Non-energy Multiplier'!$A$1:$AQ$44,COLUMN('Non-energy Multiplier'!AQ$1),0)</f>
        <v>0</v>
      </c>
      <c r="AR44" s="133" t="str">
        <f>VLOOKUP($A44,'Sector Match'!$A$1:$B$43,2,0)</f>
        <v>construction 41T43</v>
      </c>
    </row>
    <row r="49" spans="1:43" x14ac:dyDescent="0.2">
      <c r="B49" s="214">
        <v>2019</v>
      </c>
      <c r="C49" s="214">
        <v>2020</v>
      </c>
      <c r="D49" s="214">
        <v>2021</v>
      </c>
      <c r="E49" s="214">
        <v>2022</v>
      </c>
      <c r="F49" s="214">
        <v>2023</v>
      </c>
      <c r="G49" s="214">
        <v>2024</v>
      </c>
      <c r="H49" s="214">
        <v>2025</v>
      </c>
      <c r="I49" s="214">
        <v>2026</v>
      </c>
      <c r="J49" s="214">
        <v>2027</v>
      </c>
      <c r="K49" s="214">
        <v>2028</v>
      </c>
      <c r="L49" s="214">
        <v>2029</v>
      </c>
      <c r="M49" s="214">
        <v>2030</v>
      </c>
      <c r="N49" s="214">
        <v>2031</v>
      </c>
      <c r="O49" s="214">
        <v>2032</v>
      </c>
      <c r="P49" s="214">
        <v>2033</v>
      </c>
      <c r="Q49" s="214">
        <v>2034</v>
      </c>
      <c r="R49" s="214">
        <v>2035</v>
      </c>
      <c r="S49" s="214">
        <v>2036</v>
      </c>
      <c r="T49" s="214">
        <v>2037</v>
      </c>
      <c r="U49" s="214">
        <v>2038</v>
      </c>
      <c r="V49" s="214">
        <v>2039</v>
      </c>
      <c r="W49" s="214">
        <v>2040</v>
      </c>
      <c r="X49" s="214">
        <v>2041</v>
      </c>
      <c r="Y49" s="214">
        <v>2042</v>
      </c>
      <c r="Z49" s="214">
        <v>2043</v>
      </c>
      <c r="AA49" s="214">
        <v>2044</v>
      </c>
      <c r="AB49" s="214">
        <v>2045</v>
      </c>
      <c r="AC49" s="214">
        <v>2046</v>
      </c>
      <c r="AD49" s="214">
        <v>2047</v>
      </c>
      <c r="AE49" s="214">
        <v>2048</v>
      </c>
      <c r="AF49" s="214">
        <v>2049</v>
      </c>
      <c r="AG49" s="214">
        <v>2050</v>
      </c>
      <c r="AH49" s="214">
        <v>2051</v>
      </c>
      <c r="AI49" s="214">
        <v>2052</v>
      </c>
      <c r="AJ49" s="214">
        <v>2053</v>
      </c>
      <c r="AK49" s="214">
        <v>2054</v>
      </c>
      <c r="AL49" s="214">
        <v>2055</v>
      </c>
      <c r="AM49" s="214">
        <v>2056</v>
      </c>
      <c r="AN49" s="214">
        <v>2057</v>
      </c>
      <c r="AO49" s="214">
        <v>2058</v>
      </c>
      <c r="AP49" s="214">
        <v>2059</v>
      </c>
      <c r="AQ49" s="214">
        <v>2060</v>
      </c>
    </row>
    <row r="50" spans="1:43" x14ac:dyDescent="0.2">
      <c r="A50" s="104" t="s">
        <v>275</v>
      </c>
      <c r="B50" s="223">
        <f t="shared" ref="B50:B74" si="0">SUMIFS(B$2:B$44,$AR$2:$AR$44,$A50)</f>
        <v>0</v>
      </c>
      <c r="C50" s="223">
        <f t="shared" ref="C50:AQ56" si="1">SUMIFS(C$2:C$44,$AR$2:$AR$44,$A50)</f>
        <v>0</v>
      </c>
      <c r="D50" s="223">
        <f t="shared" si="1"/>
        <v>0</v>
      </c>
      <c r="E50" s="223">
        <f t="shared" si="1"/>
        <v>0</v>
      </c>
      <c r="F50" s="223">
        <f t="shared" si="1"/>
        <v>0</v>
      </c>
      <c r="G50" s="223">
        <f t="shared" si="1"/>
        <v>0</v>
      </c>
      <c r="H50" s="223">
        <f t="shared" si="1"/>
        <v>0</v>
      </c>
      <c r="I50" s="223">
        <f t="shared" si="1"/>
        <v>0</v>
      </c>
      <c r="J50" s="223">
        <f t="shared" si="1"/>
        <v>0</v>
      </c>
      <c r="K50" s="223">
        <f t="shared" si="1"/>
        <v>0</v>
      </c>
      <c r="L50" s="223">
        <f t="shared" si="1"/>
        <v>0</v>
      </c>
      <c r="M50" s="223">
        <f t="shared" si="1"/>
        <v>0</v>
      </c>
      <c r="N50" s="223">
        <f t="shared" si="1"/>
        <v>0</v>
      </c>
      <c r="O50" s="223">
        <f t="shared" si="1"/>
        <v>0</v>
      </c>
      <c r="P50" s="223">
        <f t="shared" si="1"/>
        <v>0</v>
      </c>
      <c r="Q50" s="223">
        <f t="shared" si="1"/>
        <v>0</v>
      </c>
      <c r="R50" s="223">
        <f t="shared" si="1"/>
        <v>0</v>
      </c>
      <c r="S50" s="223">
        <f t="shared" si="1"/>
        <v>0</v>
      </c>
      <c r="T50" s="223">
        <f t="shared" si="1"/>
        <v>0</v>
      </c>
      <c r="U50" s="223">
        <f t="shared" si="1"/>
        <v>0</v>
      </c>
      <c r="V50" s="223">
        <f t="shared" si="1"/>
        <v>0</v>
      </c>
      <c r="W50" s="223">
        <f t="shared" si="1"/>
        <v>0</v>
      </c>
      <c r="X50" s="223">
        <f t="shared" si="1"/>
        <v>0</v>
      </c>
      <c r="Y50" s="223">
        <f t="shared" si="1"/>
        <v>0</v>
      </c>
      <c r="Z50" s="223">
        <f t="shared" si="1"/>
        <v>0</v>
      </c>
      <c r="AA50" s="223">
        <f t="shared" si="1"/>
        <v>0</v>
      </c>
      <c r="AB50" s="223">
        <f t="shared" si="1"/>
        <v>0</v>
      </c>
      <c r="AC50" s="223">
        <f t="shared" si="1"/>
        <v>0</v>
      </c>
      <c r="AD50" s="223">
        <f t="shared" si="1"/>
        <v>0</v>
      </c>
      <c r="AE50" s="223">
        <f t="shared" si="1"/>
        <v>0</v>
      </c>
      <c r="AF50" s="223">
        <f t="shared" si="1"/>
        <v>0</v>
      </c>
      <c r="AG50" s="223">
        <f t="shared" si="1"/>
        <v>0</v>
      </c>
      <c r="AH50" s="223">
        <f t="shared" si="1"/>
        <v>0</v>
      </c>
      <c r="AI50" s="223">
        <f t="shared" si="1"/>
        <v>0</v>
      </c>
      <c r="AJ50" s="223">
        <f t="shared" si="1"/>
        <v>0</v>
      </c>
      <c r="AK50" s="223">
        <f t="shared" si="1"/>
        <v>0</v>
      </c>
      <c r="AL50" s="223">
        <f t="shared" si="1"/>
        <v>0</v>
      </c>
      <c r="AM50" s="223">
        <f t="shared" si="1"/>
        <v>0</v>
      </c>
      <c r="AN50" s="223">
        <f t="shared" si="1"/>
        <v>0</v>
      </c>
      <c r="AO50" s="223">
        <f t="shared" si="1"/>
        <v>0</v>
      </c>
      <c r="AP50" s="223">
        <f t="shared" si="1"/>
        <v>0</v>
      </c>
      <c r="AQ50" s="223">
        <f t="shared" si="1"/>
        <v>0</v>
      </c>
    </row>
    <row r="51" spans="1:43" x14ac:dyDescent="0.2">
      <c r="A51" s="105" t="s">
        <v>90</v>
      </c>
      <c r="B51" s="133">
        <f t="shared" si="0"/>
        <v>0</v>
      </c>
      <c r="C51" s="133">
        <f t="shared" si="1"/>
        <v>0</v>
      </c>
      <c r="D51" s="133">
        <f t="shared" si="1"/>
        <v>0</v>
      </c>
      <c r="E51" s="133">
        <f t="shared" si="1"/>
        <v>0</v>
      </c>
      <c r="F51" s="133">
        <f t="shared" si="1"/>
        <v>0</v>
      </c>
      <c r="G51" s="133">
        <f t="shared" si="1"/>
        <v>0</v>
      </c>
      <c r="H51" s="133">
        <f t="shared" si="1"/>
        <v>0</v>
      </c>
      <c r="I51" s="133">
        <f t="shared" si="1"/>
        <v>0</v>
      </c>
      <c r="J51" s="133">
        <f t="shared" si="1"/>
        <v>0</v>
      </c>
      <c r="K51" s="133">
        <f t="shared" si="1"/>
        <v>0</v>
      </c>
      <c r="L51" s="133">
        <f t="shared" si="1"/>
        <v>0</v>
      </c>
      <c r="M51" s="133">
        <f t="shared" si="1"/>
        <v>0</v>
      </c>
      <c r="N51" s="133">
        <f t="shared" si="1"/>
        <v>0</v>
      </c>
      <c r="O51" s="133">
        <f t="shared" si="1"/>
        <v>0</v>
      </c>
      <c r="P51" s="133">
        <f t="shared" si="1"/>
        <v>0</v>
      </c>
      <c r="Q51" s="133">
        <f t="shared" si="1"/>
        <v>0</v>
      </c>
      <c r="R51" s="133">
        <f t="shared" si="1"/>
        <v>0</v>
      </c>
      <c r="S51" s="133">
        <f t="shared" si="1"/>
        <v>0</v>
      </c>
      <c r="T51" s="133">
        <f t="shared" si="1"/>
        <v>0</v>
      </c>
      <c r="U51" s="133">
        <f t="shared" si="1"/>
        <v>0</v>
      </c>
      <c r="V51" s="133">
        <f t="shared" si="1"/>
        <v>0</v>
      </c>
      <c r="W51" s="133">
        <f t="shared" si="1"/>
        <v>0</v>
      </c>
      <c r="X51" s="133">
        <f t="shared" si="1"/>
        <v>0</v>
      </c>
      <c r="Y51" s="133">
        <f t="shared" si="1"/>
        <v>0</v>
      </c>
      <c r="Z51" s="133">
        <f t="shared" si="1"/>
        <v>0</v>
      </c>
      <c r="AA51" s="133">
        <f t="shared" si="1"/>
        <v>0</v>
      </c>
      <c r="AB51" s="133">
        <f t="shared" si="1"/>
        <v>0</v>
      </c>
      <c r="AC51" s="133">
        <f t="shared" si="1"/>
        <v>0</v>
      </c>
      <c r="AD51" s="133">
        <f t="shared" si="1"/>
        <v>0</v>
      </c>
      <c r="AE51" s="133">
        <f t="shared" si="1"/>
        <v>0</v>
      </c>
      <c r="AF51" s="133">
        <f t="shared" si="1"/>
        <v>0</v>
      </c>
      <c r="AG51" s="133">
        <f t="shared" si="1"/>
        <v>0</v>
      </c>
      <c r="AH51" s="133">
        <f t="shared" si="1"/>
        <v>0</v>
      </c>
      <c r="AI51" s="133">
        <f t="shared" si="1"/>
        <v>0</v>
      </c>
      <c r="AJ51" s="133">
        <f t="shared" si="1"/>
        <v>0</v>
      </c>
      <c r="AK51" s="133">
        <f t="shared" si="1"/>
        <v>0</v>
      </c>
      <c r="AL51" s="133">
        <f t="shared" si="1"/>
        <v>0</v>
      </c>
      <c r="AM51" s="133">
        <f t="shared" si="1"/>
        <v>0</v>
      </c>
      <c r="AN51" s="133">
        <f t="shared" si="1"/>
        <v>0</v>
      </c>
      <c r="AO51" s="133">
        <f t="shared" si="1"/>
        <v>0</v>
      </c>
      <c r="AP51" s="133">
        <f t="shared" si="1"/>
        <v>0</v>
      </c>
      <c r="AQ51" s="133">
        <f t="shared" si="1"/>
        <v>0</v>
      </c>
    </row>
    <row r="52" spans="1:43" x14ac:dyDescent="0.2">
      <c r="A52" s="105" t="s">
        <v>91</v>
      </c>
      <c r="B52" s="133">
        <f t="shared" si="0"/>
        <v>0</v>
      </c>
      <c r="C52" s="133">
        <f t="shared" si="1"/>
        <v>0</v>
      </c>
      <c r="D52" s="133">
        <f t="shared" si="1"/>
        <v>0</v>
      </c>
      <c r="E52" s="133">
        <f t="shared" si="1"/>
        <v>0</v>
      </c>
      <c r="F52" s="133">
        <f t="shared" si="1"/>
        <v>0</v>
      </c>
      <c r="G52" s="133">
        <f t="shared" si="1"/>
        <v>0</v>
      </c>
      <c r="H52" s="133">
        <f t="shared" si="1"/>
        <v>0</v>
      </c>
      <c r="I52" s="133">
        <f t="shared" si="1"/>
        <v>0</v>
      </c>
      <c r="J52" s="133">
        <f t="shared" si="1"/>
        <v>0</v>
      </c>
      <c r="K52" s="133">
        <f t="shared" si="1"/>
        <v>0</v>
      </c>
      <c r="L52" s="133">
        <f t="shared" si="1"/>
        <v>0</v>
      </c>
      <c r="M52" s="133">
        <f t="shared" si="1"/>
        <v>0</v>
      </c>
      <c r="N52" s="133">
        <f t="shared" si="1"/>
        <v>0</v>
      </c>
      <c r="O52" s="133">
        <f t="shared" si="1"/>
        <v>0</v>
      </c>
      <c r="P52" s="133">
        <f t="shared" si="1"/>
        <v>0</v>
      </c>
      <c r="Q52" s="133">
        <f t="shared" si="1"/>
        <v>0</v>
      </c>
      <c r="R52" s="133">
        <f t="shared" si="1"/>
        <v>0</v>
      </c>
      <c r="S52" s="133">
        <f t="shared" si="1"/>
        <v>0</v>
      </c>
      <c r="T52" s="133">
        <f t="shared" si="1"/>
        <v>0</v>
      </c>
      <c r="U52" s="133">
        <f t="shared" si="1"/>
        <v>0</v>
      </c>
      <c r="V52" s="133">
        <f t="shared" si="1"/>
        <v>0</v>
      </c>
      <c r="W52" s="133">
        <f t="shared" si="1"/>
        <v>0</v>
      </c>
      <c r="X52" s="133">
        <f t="shared" si="1"/>
        <v>0</v>
      </c>
      <c r="Y52" s="133">
        <f t="shared" si="1"/>
        <v>0</v>
      </c>
      <c r="Z52" s="133">
        <f t="shared" si="1"/>
        <v>0</v>
      </c>
      <c r="AA52" s="133">
        <f t="shared" si="1"/>
        <v>0</v>
      </c>
      <c r="AB52" s="133">
        <f t="shared" si="1"/>
        <v>0</v>
      </c>
      <c r="AC52" s="133">
        <f t="shared" si="1"/>
        <v>0</v>
      </c>
      <c r="AD52" s="133">
        <f t="shared" si="1"/>
        <v>0</v>
      </c>
      <c r="AE52" s="133">
        <f t="shared" si="1"/>
        <v>0</v>
      </c>
      <c r="AF52" s="133">
        <f t="shared" si="1"/>
        <v>0</v>
      </c>
      <c r="AG52" s="133">
        <f t="shared" si="1"/>
        <v>0</v>
      </c>
      <c r="AH52" s="133">
        <f t="shared" si="1"/>
        <v>0</v>
      </c>
      <c r="AI52" s="133">
        <f t="shared" si="1"/>
        <v>0</v>
      </c>
      <c r="AJ52" s="133">
        <f t="shared" si="1"/>
        <v>0</v>
      </c>
      <c r="AK52" s="133">
        <f t="shared" si="1"/>
        <v>0</v>
      </c>
      <c r="AL52" s="133">
        <f t="shared" si="1"/>
        <v>0</v>
      </c>
      <c r="AM52" s="133">
        <f t="shared" si="1"/>
        <v>0</v>
      </c>
      <c r="AN52" s="133">
        <f t="shared" si="1"/>
        <v>0</v>
      </c>
      <c r="AO52" s="133">
        <f t="shared" si="1"/>
        <v>0</v>
      </c>
      <c r="AP52" s="133">
        <f t="shared" si="1"/>
        <v>0</v>
      </c>
      <c r="AQ52" s="133">
        <f t="shared" si="1"/>
        <v>0</v>
      </c>
    </row>
    <row r="53" spans="1:43" x14ac:dyDescent="0.2">
      <c r="A53" s="105" t="s">
        <v>92</v>
      </c>
      <c r="B53" s="133">
        <f t="shared" si="0"/>
        <v>0</v>
      </c>
      <c r="C53" s="133">
        <f t="shared" si="1"/>
        <v>0</v>
      </c>
      <c r="D53" s="133">
        <f t="shared" si="1"/>
        <v>0</v>
      </c>
      <c r="E53" s="133">
        <f t="shared" si="1"/>
        <v>0</v>
      </c>
      <c r="F53" s="133">
        <f t="shared" si="1"/>
        <v>0</v>
      </c>
      <c r="G53" s="133">
        <f t="shared" si="1"/>
        <v>0</v>
      </c>
      <c r="H53" s="133">
        <f t="shared" si="1"/>
        <v>0</v>
      </c>
      <c r="I53" s="133">
        <f t="shared" si="1"/>
        <v>0</v>
      </c>
      <c r="J53" s="133">
        <f t="shared" si="1"/>
        <v>0</v>
      </c>
      <c r="K53" s="133">
        <f t="shared" si="1"/>
        <v>0</v>
      </c>
      <c r="L53" s="133">
        <f t="shared" si="1"/>
        <v>0</v>
      </c>
      <c r="M53" s="133">
        <f t="shared" si="1"/>
        <v>0</v>
      </c>
      <c r="N53" s="133">
        <f t="shared" si="1"/>
        <v>0</v>
      </c>
      <c r="O53" s="133">
        <f t="shared" si="1"/>
        <v>0</v>
      </c>
      <c r="P53" s="133">
        <f t="shared" si="1"/>
        <v>0</v>
      </c>
      <c r="Q53" s="133">
        <f t="shared" si="1"/>
        <v>0</v>
      </c>
      <c r="R53" s="133">
        <f t="shared" si="1"/>
        <v>0</v>
      </c>
      <c r="S53" s="133">
        <f t="shared" si="1"/>
        <v>0</v>
      </c>
      <c r="T53" s="133">
        <f t="shared" si="1"/>
        <v>0</v>
      </c>
      <c r="U53" s="133">
        <f t="shared" si="1"/>
        <v>0</v>
      </c>
      <c r="V53" s="133">
        <f t="shared" si="1"/>
        <v>0</v>
      </c>
      <c r="W53" s="133">
        <f t="shared" si="1"/>
        <v>0</v>
      </c>
      <c r="X53" s="133">
        <f t="shared" si="1"/>
        <v>0</v>
      </c>
      <c r="Y53" s="133">
        <f t="shared" si="1"/>
        <v>0</v>
      </c>
      <c r="Z53" s="133">
        <f t="shared" si="1"/>
        <v>0</v>
      </c>
      <c r="AA53" s="133">
        <f t="shared" si="1"/>
        <v>0</v>
      </c>
      <c r="AB53" s="133">
        <f t="shared" si="1"/>
        <v>0</v>
      </c>
      <c r="AC53" s="133">
        <f t="shared" si="1"/>
        <v>0</v>
      </c>
      <c r="AD53" s="133">
        <f t="shared" si="1"/>
        <v>0</v>
      </c>
      <c r="AE53" s="133">
        <f t="shared" si="1"/>
        <v>0</v>
      </c>
      <c r="AF53" s="133">
        <f t="shared" si="1"/>
        <v>0</v>
      </c>
      <c r="AG53" s="133">
        <f t="shared" si="1"/>
        <v>0</v>
      </c>
      <c r="AH53" s="133">
        <f t="shared" si="1"/>
        <v>0</v>
      </c>
      <c r="AI53" s="133">
        <f t="shared" si="1"/>
        <v>0</v>
      </c>
      <c r="AJ53" s="133">
        <f t="shared" si="1"/>
        <v>0</v>
      </c>
      <c r="AK53" s="133">
        <f t="shared" si="1"/>
        <v>0</v>
      </c>
      <c r="AL53" s="133">
        <f t="shared" si="1"/>
        <v>0</v>
      </c>
      <c r="AM53" s="133">
        <f t="shared" si="1"/>
        <v>0</v>
      </c>
      <c r="AN53" s="133">
        <f t="shared" si="1"/>
        <v>0</v>
      </c>
      <c r="AO53" s="133">
        <f t="shared" si="1"/>
        <v>0</v>
      </c>
      <c r="AP53" s="133">
        <f t="shared" si="1"/>
        <v>0</v>
      </c>
      <c r="AQ53" s="133">
        <f t="shared" si="1"/>
        <v>0</v>
      </c>
    </row>
    <row r="54" spans="1:43" x14ac:dyDescent="0.2">
      <c r="A54" s="105" t="s">
        <v>93</v>
      </c>
      <c r="B54" s="133">
        <f t="shared" si="0"/>
        <v>0</v>
      </c>
      <c r="C54" s="133">
        <f t="shared" si="1"/>
        <v>9904529923762.3047</v>
      </c>
      <c r="D54" s="133">
        <f t="shared" si="1"/>
        <v>11106552421366.496</v>
      </c>
      <c r="E54" s="133">
        <f t="shared" si="1"/>
        <v>11361367869595.295</v>
      </c>
      <c r="F54" s="133">
        <f t="shared" si="1"/>
        <v>11434458718812.475</v>
      </c>
      <c r="G54" s="133">
        <f t="shared" si="1"/>
        <v>11624650943619.932</v>
      </c>
      <c r="H54" s="133">
        <f t="shared" si="1"/>
        <v>11888787596436.02</v>
      </c>
      <c r="I54" s="133">
        <f t="shared" si="1"/>
        <v>12187583194611.488</v>
      </c>
      <c r="J54" s="133">
        <f t="shared" si="1"/>
        <v>12502853481643.242</v>
      </c>
      <c r="K54" s="133">
        <f t="shared" si="1"/>
        <v>12820837172873.314</v>
      </c>
      <c r="L54" s="133">
        <f t="shared" si="1"/>
        <v>13126335268357.76</v>
      </c>
      <c r="M54" s="133">
        <f t="shared" si="1"/>
        <v>13402772225073.939</v>
      </c>
      <c r="N54" s="133">
        <f t="shared" si="1"/>
        <v>13635650871279.313</v>
      </c>
      <c r="O54" s="133">
        <f t="shared" si="1"/>
        <v>13822951802260.41</v>
      </c>
      <c r="P54" s="133">
        <f t="shared" si="1"/>
        <v>13966412883550.637</v>
      </c>
      <c r="Q54" s="133">
        <f t="shared" si="1"/>
        <v>14068364098733.482</v>
      </c>
      <c r="R54" s="133">
        <f t="shared" si="1"/>
        <v>14131635914685.205</v>
      </c>
      <c r="S54" s="133">
        <f t="shared" si="1"/>
        <v>14159290216776.998</v>
      </c>
      <c r="T54" s="133">
        <f t="shared" si="1"/>
        <v>14154001933259.152</v>
      </c>
      <c r="U54" s="133">
        <f t="shared" si="1"/>
        <v>14118510142625.963</v>
      </c>
      <c r="V54" s="133">
        <f t="shared" si="1"/>
        <v>14055732096154.387</v>
      </c>
      <c r="W54" s="133">
        <f t="shared" si="1"/>
        <v>13968706148937.342</v>
      </c>
      <c r="X54" s="133">
        <f t="shared" si="1"/>
        <v>13860539368083.854</v>
      </c>
      <c r="Y54" s="133">
        <f t="shared" si="1"/>
        <v>13734360651330.807</v>
      </c>
      <c r="Z54" s="133">
        <f t="shared" si="1"/>
        <v>13593279919641.705</v>
      </c>
      <c r="AA54" s="133">
        <f t="shared" si="1"/>
        <v>13440353702496.355</v>
      </c>
      <c r="AB54" s="133">
        <f t="shared" si="1"/>
        <v>13278557220813.051</v>
      </c>
      <c r="AC54" s="133">
        <f t="shared" si="1"/>
        <v>13110762893649.852</v>
      </c>
      <c r="AD54" s="133">
        <f t="shared" si="1"/>
        <v>12939725052710.664</v>
      </c>
      <c r="AE54" s="133">
        <f t="shared" si="1"/>
        <v>12768070543156.006</v>
      </c>
      <c r="AF54" s="133">
        <f t="shared" si="1"/>
        <v>12598294818828.752</v>
      </c>
      <c r="AG54" s="133">
        <f t="shared" si="1"/>
        <v>12432763102307.156</v>
      </c>
      <c r="AH54" s="133">
        <f t="shared" si="1"/>
        <v>12273716172147.619</v>
      </c>
      <c r="AI54" s="133">
        <f t="shared" si="1"/>
        <v>12123280357975.982</v>
      </c>
      <c r="AJ54" s="133">
        <f t="shared" si="1"/>
        <v>11983481365480.445</v>
      </c>
      <c r="AK54" s="133">
        <f t="shared" si="1"/>
        <v>11856261614904.807</v>
      </c>
      <c r="AL54" s="133">
        <f t="shared" si="1"/>
        <v>11743500855921.389</v>
      </c>
      <c r="AM54" s="133">
        <f t="shared" si="1"/>
        <v>11647039917072.646</v>
      </c>
      <c r="AN54" s="133">
        <f t="shared" si="1"/>
        <v>11568707558463.311</v>
      </c>
      <c r="AO54" s="133">
        <f t="shared" si="1"/>
        <v>11510350522247.18</v>
      </c>
      <c r="AP54" s="133">
        <f t="shared" si="1"/>
        <v>11473867018023.439</v>
      </c>
      <c r="AQ54" s="133">
        <f t="shared" si="1"/>
        <v>11461244042237.135</v>
      </c>
    </row>
    <row r="55" spans="1:43" x14ac:dyDescent="0.2">
      <c r="A55" s="105" t="s">
        <v>94</v>
      </c>
      <c r="B55" s="133">
        <f t="shared" si="0"/>
        <v>0</v>
      </c>
      <c r="C55" s="133">
        <f t="shared" si="1"/>
        <v>0</v>
      </c>
      <c r="D55" s="133">
        <f t="shared" si="1"/>
        <v>0</v>
      </c>
      <c r="E55" s="133">
        <f t="shared" si="1"/>
        <v>0</v>
      </c>
      <c r="F55" s="133">
        <f t="shared" si="1"/>
        <v>0</v>
      </c>
      <c r="G55" s="133">
        <f t="shared" si="1"/>
        <v>0</v>
      </c>
      <c r="H55" s="133">
        <f t="shared" si="1"/>
        <v>0</v>
      </c>
      <c r="I55" s="133">
        <f t="shared" si="1"/>
        <v>0</v>
      </c>
      <c r="J55" s="133">
        <f t="shared" si="1"/>
        <v>0</v>
      </c>
      <c r="K55" s="133">
        <f t="shared" si="1"/>
        <v>0</v>
      </c>
      <c r="L55" s="133">
        <f t="shared" si="1"/>
        <v>0</v>
      </c>
      <c r="M55" s="133">
        <f t="shared" si="1"/>
        <v>0</v>
      </c>
      <c r="N55" s="133">
        <f t="shared" si="1"/>
        <v>0</v>
      </c>
      <c r="O55" s="133">
        <f t="shared" si="1"/>
        <v>0</v>
      </c>
      <c r="P55" s="133">
        <f t="shared" si="1"/>
        <v>0</v>
      </c>
      <c r="Q55" s="133">
        <f t="shared" si="1"/>
        <v>0</v>
      </c>
      <c r="R55" s="133">
        <f t="shared" si="1"/>
        <v>0</v>
      </c>
      <c r="S55" s="133">
        <f t="shared" si="1"/>
        <v>0</v>
      </c>
      <c r="T55" s="133">
        <f t="shared" si="1"/>
        <v>0</v>
      </c>
      <c r="U55" s="133">
        <f t="shared" si="1"/>
        <v>0</v>
      </c>
      <c r="V55" s="133">
        <f t="shared" si="1"/>
        <v>0</v>
      </c>
      <c r="W55" s="133">
        <f t="shared" si="1"/>
        <v>0</v>
      </c>
      <c r="X55" s="133">
        <f t="shared" si="1"/>
        <v>0</v>
      </c>
      <c r="Y55" s="133">
        <f t="shared" si="1"/>
        <v>0</v>
      </c>
      <c r="Z55" s="133">
        <f t="shared" si="1"/>
        <v>0</v>
      </c>
      <c r="AA55" s="133">
        <f t="shared" si="1"/>
        <v>0</v>
      </c>
      <c r="AB55" s="133">
        <f t="shared" si="1"/>
        <v>0</v>
      </c>
      <c r="AC55" s="133">
        <f t="shared" si="1"/>
        <v>0</v>
      </c>
      <c r="AD55" s="133">
        <f t="shared" si="1"/>
        <v>0</v>
      </c>
      <c r="AE55" s="133">
        <f t="shared" si="1"/>
        <v>0</v>
      </c>
      <c r="AF55" s="133">
        <f t="shared" si="1"/>
        <v>0</v>
      </c>
      <c r="AG55" s="133">
        <f t="shared" si="1"/>
        <v>0</v>
      </c>
      <c r="AH55" s="133">
        <f t="shared" si="1"/>
        <v>0</v>
      </c>
      <c r="AI55" s="133">
        <f t="shared" si="1"/>
        <v>0</v>
      </c>
      <c r="AJ55" s="133">
        <f t="shared" si="1"/>
        <v>0</v>
      </c>
      <c r="AK55" s="133">
        <f t="shared" si="1"/>
        <v>0</v>
      </c>
      <c r="AL55" s="133">
        <f t="shared" si="1"/>
        <v>0</v>
      </c>
      <c r="AM55" s="133">
        <f t="shared" si="1"/>
        <v>0</v>
      </c>
      <c r="AN55" s="133">
        <f t="shared" si="1"/>
        <v>0</v>
      </c>
      <c r="AO55" s="133">
        <f t="shared" si="1"/>
        <v>0</v>
      </c>
      <c r="AP55" s="133">
        <f t="shared" si="1"/>
        <v>0</v>
      </c>
      <c r="AQ55" s="133">
        <f t="shared" si="1"/>
        <v>0</v>
      </c>
    </row>
    <row r="56" spans="1:43" x14ac:dyDescent="0.2">
      <c r="A56" s="105" t="s">
        <v>95</v>
      </c>
      <c r="B56" s="133">
        <f t="shared" si="0"/>
        <v>0</v>
      </c>
      <c r="C56" s="133">
        <f t="shared" si="1"/>
        <v>0</v>
      </c>
      <c r="D56" s="133">
        <f t="shared" si="1"/>
        <v>0</v>
      </c>
      <c r="E56" s="133">
        <f t="shared" si="1"/>
        <v>0</v>
      </c>
      <c r="F56" s="133">
        <f t="shared" si="1"/>
        <v>0</v>
      </c>
      <c r="G56" s="133">
        <f t="shared" si="1"/>
        <v>0</v>
      </c>
      <c r="H56" s="133">
        <f t="shared" si="1"/>
        <v>0</v>
      </c>
      <c r="I56" s="133">
        <f t="shared" si="1"/>
        <v>0</v>
      </c>
      <c r="J56" s="133">
        <f t="shared" si="1"/>
        <v>0</v>
      </c>
      <c r="K56" s="133">
        <f t="shared" si="1"/>
        <v>0</v>
      </c>
      <c r="L56" s="133">
        <f t="shared" ref="L56:AQ63" si="2">SUMIFS(L$2:L$44,$AR$2:$AR$44,$A56)</f>
        <v>0</v>
      </c>
      <c r="M56" s="133">
        <f t="shared" si="2"/>
        <v>0</v>
      </c>
      <c r="N56" s="133">
        <f t="shared" si="2"/>
        <v>0</v>
      </c>
      <c r="O56" s="133">
        <f t="shared" si="2"/>
        <v>0</v>
      </c>
      <c r="P56" s="133">
        <f t="shared" si="2"/>
        <v>0</v>
      </c>
      <c r="Q56" s="133">
        <f t="shared" si="2"/>
        <v>0</v>
      </c>
      <c r="R56" s="133">
        <f t="shared" si="2"/>
        <v>0</v>
      </c>
      <c r="S56" s="133">
        <f t="shared" si="2"/>
        <v>0</v>
      </c>
      <c r="T56" s="133">
        <f t="shared" si="2"/>
        <v>0</v>
      </c>
      <c r="U56" s="133">
        <f t="shared" si="2"/>
        <v>0</v>
      </c>
      <c r="V56" s="133">
        <f t="shared" si="2"/>
        <v>0</v>
      </c>
      <c r="W56" s="133">
        <f t="shared" si="2"/>
        <v>0</v>
      </c>
      <c r="X56" s="133">
        <f t="shared" si="2"/>
        <v>0</v>
      </c>
      <c r="Y56" s="133">
        <f t="shared" si="2"/>
        <v>0</v>
      </c>
      <c r="Z56" s="133">
        <f t="shared" si="2"/>
        <v>0</v>
      </c>
      <c r="AA56" s="133">
        <f t="shared" si="2"/>
        <v>0</v>
      </c>
      <c r="AB56" s="133">
        <f t="shared" si="2"/>
        <v>0</v>
      </c>
      <c r="AC56" s="133">
        <f t="shared" si="2"/>
        <v>0</v>
      </c>
      <c r="AD56" s="133">
        <f t="shared" si="2"/>
        <v>0</v>
      </c>
      <c r="AE56" s="133">
        <f t="shared" si="2"/>
        <v>0</v>
      </c>
      <c r="AF56" s="133">
        <f t="shared" si="2"/>
        <v>0</v>
      </c>
      <c r="AG56" s="133">
        <f t="shared" si="2"/>
        <v>0</v>
      </c>
      <c r="AH56" s="133">
        <f t="shared" si="2"/>
        <v>0</v>
      </c>
      <c r="AI56" s="133">
        <f t="shared" si="2"/>
        <v>0</v>
      </c>
      <c r="AJ56" s="133">
        <f t="shared" si="2"/>
        <v>0</v>
      </c>
      <c r="AK56" s="133">
        <f t="shared" si="2"/>
        <v>0</v>
      </c>
      <c r="AL56" s="133">
        <f t="shared" si="2"/>
        <v>0</v>
      </c>
      <c r="AM56" s="133">
        <f t="shared" si="2"/>
        <v>0</v>
      </c>
      <c r="AN56" s="133">
        <f t="shared" si="2"/>
        <v>0</v>
      </c>
      <c r="AO56" s="133">
        <f t="shared" si="2"/>
        <v>0</v>
      </c>
      <c r="AP56" s="133">
        <f t="shared" si="2"/>
        <v>0</v>
      </c>
      <c r="AQ56" s="133">
        <f t="shared" si="2"/>
        <v>0</v>
      </c>
    </row>
    <row r="57" spans="1:43" x14ac:dyDescent="0.2">
      <c r="A57" s="105" t="s">
        <v>96</v>
      </c>
      <c r="B57" s="133">
        <f t="shared" si="0"/>
        <v>0</v>
      </c>
      <c r="C57" s="133">
        <f t="shared" ref="C57:AP68" si="3">SUMIFS(C$2:C$44,$AR$2:$AR$44,$A57)</f>
        <v>0</v>
      </c>
      <c r="D57" s="133">
        <f t="shared" si="3"/>
        <v>0</v>
      </c>
      <c r="E57" s="133">
        <f t="shared" si="3"/>
        <v>0</v>
      </c>
      <c r="F57" s="133">
        <f t="shared" si="3"/>
        <v>0</v>
      </c>
      <c r="G57" s="133">
        <f t="shared" si="3"/>
        <v>0</v>
      </c>
      <c r="H57" s="133">
        <f t="shared" si="3"/>
        <v>0</v>
      </c>
      <c r="I57" s="133">
        <f t="shared" si="3"/>
        <v>0</v>
      </c>
      <c r="J57" s="133">
        <f t="shared" si="3"/>
        <v>0</v>
      </c>
      <c r="K57" s="133">
        <f t="shared" si="3"/>
        <v>0</v>
      </c>
      <c r="L57" s="133">
        <f t="shared" si="2"/>
        <v>0</v>
      </c>
      <c r="M57" s="133">
        <f t="shared" si="2"/>
        <v>0</v>
      </c>
      <c r="N57" s="133">
        <f t="shared" si="2"/>
        <v>0</v>
      </c>
      <c r="O57" s="133">
        <f t="shared" si="2"/>
        <v>0</v>
      </c>
      <c r="P57" s="133">
        <f t="shared" si="2"/>
        <v>0</v>
      </c>
      <c r="Q57" s="133">
        <f t="shared" si="2"/>
        <v>0</v>
      </c>
      <c r="R57" s="133">
        <f t="shared" si="2"/>
        <v>0</v>
      </c>
      <c r="S57" s="133">
        <f t="shared" si="2"/>
        <v>0</v>
      </c>
      <c r="T57" s="133">
        <f t="shared" si="2"/>
        <v>0</v>
      </c>
      <c r="U57" s="133">
        <f t="shared" si="2"/>
        <v>0</v>
      </c>
      <c r="V57" s="133">
        <f t="shared" si="2"/>
        <v>0</v>
      </c>
      <c r="W57" s="133">
        <f t="shared" si="2"/>
        <v>0</v>
      </c>
      <c r="X57" s="133">
        <f t="shared" si="2"/>
        <v>0</v>
      </c>
      <c r="Y57" s="133">
        <f t="shared" si="2"/>
        <v>0</v>
      </c>
      <c r="Z57" s="133">
        <f t="shared" si="2"/>
        <v>0</v>
      </c>
      <c r="AA57" s="133">
        <f t="shared" si="2"/>
        <v>0</v>
      </c>
      <c r="AB57" s="133">
        <f t="shared" si="2"/>
        <v>0</v>
      </c>
      <c r="AC57" s="133">
        <f t="shared" si="2"/>
        <v>0</v>
      </c>
      <c r="AD57" s="133">
        <f t="shared" si="2"/>
        <v>0</v>
      </c>
      <c r="AE57" s="133">
        <f t="shared" si="2"/>
        <v>0</v>
      </c>
      <c r="AF57" s="133">
        <f t="shared" si="2"/>
        <v>0</v>
      </c>
      <c r="AG57" s="133">
        <f t="shared" si="2"/>
        <v>0</v>
      </c>
      <c r="AH57" s="133">
        <f t="shared" si="2"/>
        <v>0</v>
      </c>
      <c r="AI57" s="133">
        <f t="shared" si="2"/>
        <v>0</v>
      </c>
      <c r="AJ57" s="133">
        <f t="shared" si="2"/>
        <v>0</v>
      </c>
      <c r="AK57" s="133">
        <f t="shared" si="2"/>
        <v>0</v>
      </c>
      <c r="AL57" s="133">
        <f t="shared" si="2"/>
        <v>0</v>
      </c>
      <c r="AM57" s="133">
        <f t="shared" si="2"/>
        <v>0</v>
      </c>
      <c r="AN57" s="133">
        <f t="shared" si="2"/>
        <v>0</v>
      </c>
      <c r="AO57" s="133">
        <f t="shared" si="2"/>
        <v>0</v>
      </c>
      <c r="AP57" s="133">
        <f t="shared" si="2"/>
        <v>0</v>
      </c>
      <c r="AQ57" s="133">
        <f t="shared" si="2"/>
        <v>0</v>
      </c>
    </row>
    <row r="58" spans="1:43" x14ac:dyDescent="0.2">
      <c r="A58" s="105" t="s">
        <v>97</v>
      </c>
      <c r="B58" s="133">
        <f t="shared" si="0"/>
        <v>38606204901000</v>
      </c>
      <c r="C58" s="133">
        <f t="shared" si="3"/>
        <v>118108540672396.83</v>
      </c>
      <c r="D58" s="133">
        <f t="shared" si="3"/>
        <v>123727422970696.47</v>
      </c>
      <c r="E58" s="133">
        <f t="shared" si="3"/>
        <v>131968450341535.95</v>
      </c>
      <c r="F58" s="133">
        <f t="shared" si="3"/>
        <v>140209477712375.39</v>
      </c>
      <c r="G58" s="133">
        <f t="shared" si="3"/>
        <v>147888616853384.88</v>
      </c>
      <c r="H58" s="133">
        <f t="shared" si="3"/>
        <v>155567755994394.38</v>
      </c>
      <c r="I58" s="133">
        <f t="shared" si="3"/>
        <v>159024793916850.19</v>
      </c>
      <c r="J58" s="133">
        <f t="shared" si="3"/>
        <v>162481831839305.97</v>
      </c>
      <c r="K58" s="133">
        <f t="shared" si="3"/>
        <v>165938869761761.84</v>
      </c>
      <c r="L58" s="133">
        <f t="shared" si="2"/>
        <v>169395907684217.59</v>
      </c>
      <c r="M58" s="133">
        <f t="shared" si="2"/>
        <v>172852945606673.44</v>
      </c>
      <c r="N58" s="133">
        <f t="shared" si="2"/>
        <v>173099885487882.16</v>
      </c>
      <c r="O58" s="133">
        <f t="shared" si="2"/>
        <v>173346825369090.94</v>
      </c>
      <c r="P58" s="133">
        <f t="shared" si="2"/>
        <v>173593765250299.63</v>
      </c>
      <c r="Q58" s="133">
        <f t="shared" si="2"/>
        <v>173840705131508.38</v>
      </c>
      <c r="R58" s="133">
        <f t="shared" si="2"/>
        <v>174087645012717.13</v>
      </c>
      <c r="S58" s="133">
        <f t="shared" si="2"/>
        <v>172112198874559.06</v>
      </c>
      <c r="T58" s="133">
        <f t="shared" si="2"/>
        <v>170136752736401.03</v>
      </c>
      <c r="U58" s="133">
        <f t="shared" si="2"/>
        <v>168161306598242.94</v>
      </c>
      <c r="V58" s="133">
        <f t="shared" si="2"/>
        <v>166185860460084.88</v>
      </c>
      <c r="W58" s="133">
        <f t="shared" si="2"/>
        <v>164210414321926.84</v>
      </c>
      <c r="X58" s="133">
        <f t="shared" si="2"/>
        <v>160506437622982.13</v>
      </c>
      <c r="Y58" s="133">
        <f t="shared" si="2"/>
        <v>156802460924037.5</v>
      </c>
      <c r="Z58" s="133">
        <f t="shared" si="2"/>
        <v>153098484225092.78</v>
      </c>
      <c r="AA58" s="133">
        <f t="shared" si="2"/>
        <v>149394507526148.09</v>
      </c>
      <c r="AB58" s="133">
        <f t="shared" si="2"/>
        <v>145690530827203.38</v>
      </c>
      <c r="AC58" s="133">
        <f t="shared" si="2"/>
        <v>141986554128258.69</v>
      </c>
      <c r="AD58" s="133">
        <f t="shared" si="2"/>
        <v>138282577429314.05</v>
      </c>
      <c r="AE58" s="133">
        <f t="shared" si="2"/>
        <v>134578600730369.36</v>
      </c>
      <c r="AF58" s="133">
        <f t="shared" si="2"/>
        <v>130874624031424.7</v>
      </c>
      <c r="AG58" s="133">
        <f t="shared" si="2"/>
        <v>127170647332480.02</v>
      </c>
      <c r="AH58" s="133">
        <f t="shared" si="2"/>
        <v>123960527196835.41</v>
      </c>
      <c r="AI58" s="133">
        <f t="shared" si="2"/>
        <v>120750407061190.81</v>
      </c>
      <c r="AJ58" s="133">
        <f t="shared" si="2"/>
        <v>117540286925546.2</v>
      </c>
      <c r="AK58" s="133">
        <f t="shared" si="2"/>
        <v>114330166789901.59</v>
      </c>
      <c r="AL58" s="133">
        <f t="shared" si="2"/>
        <v>111120046654256.98</v>
      </c>
      <c r="AM58" s="133">
        <f t="shared" si="2"/>
        <v>107748671969890.31</v>
      </c>
      <c r="AN58" s="133">
        <f t="shared" si="2"/>
        <v>104377297285523.67</v>
      </c>
      <c r="AO58" s="133">
        <f t="shared" si="2"/>
        <v>101005922601157.03</v>
      </c>
      <c r="AP58" s="133">
        <f t="shared" si="2"/>
        <v>97634547916790.359</v>
      </c>
      <c r="AQ58" s="133">
        <f t="shared" si="2"/>
        <v>94263173232423.688</v>
      </c>
    </row>
    <row r="59" spans="1:43" x14ac:dyDescent="0.2">
      <c r="A59" s="105" t="s">
        <v>98</v>
      </c>
      <c r="B59" s="133">
        <f t="shared" si="0"/>
        <v>0</v>
      </c>
      <c r="C59" s="133">
        <f t="shared" si="3"/>
        <v>12315187110538.195</v>
      </c>
      <c r="D59" s="133">
        <f t="shared" si="3"/>
        <v>13112484283604.17</v>
      </c>
      <c r="E59" s="133">
        <f t="shared" si="3"/>
        <v>14441312905380.797</v>
      </c>
      <c r="F59" s="133">
        <f t="shared" si="3"/>
        <v>15610682092544.229</v>
      </c>
      <c r="G59" s="133">
        <f t="shared" si="3"/>
        <v>16620591845094.467</v>
      </c>
      <c r="H59" s="133">
        <f t="shared" si="3"/>
        <v>17630501597644.699</v>
      </c>
      <c r="I59" s="133">
        <f t="shared" si="3"/>
        <v>18272580096449.305</v>
      </c>
      <c r="J59" s="133">
        <f t="shared" si="3"/>
        <v>18914658595253.906</v>
      </c>
      <c r="K59" s="133">
        <f t="shared" si="3"/>
        <v>19556737094058.512</v>
      </c>
      <c r="L59" s="133">
        <f t="shared" si="2"/>
        <v>20198815592863.117</v>
      </c>
      <c r="M59" s="133">
        <f t="shared" si="2"/>
        <v>20840894091667.719</v>
      </c>
      <c r="N59" s="133">
        <f t="shared" si="2"/>
        <v>21209637648918.996</v>
      </c>
      <c r="O59" s="133">
        <f t="shared" si="2"/>
        <v>21578381206170.266</v>
      </c>
      <c r="P59" s="133">
        <f t="shared" si="2"/>
        <v>21947124763421.547</v>
      </c>
      <c r="Q59" s="133">
        <f t="shared" si="2"/>
        <v>22315868320672.816</v>
      </c>
      <c r="R59" s="133">
        <f t="shared" si="2"/>
        <v>22684611877924.094</v>
      </c>
      <c r="S59" s="133">
        <f t="shared" si="2"/>
        <v>22876642605057.594</v>
      </c>
      <c r="T59" s="133">
        <f t="shared" si="2"/>
        <v>23068673332191.094</v>
      </c>
      <c r="U59" s="133">
        <f t="shared" si="2"/>
        <v>23260704059324.598</v>
      </c>
      <c r="V59" s="133">
        <f t="shared" si="2"/>
        <v>23452734786458.098</v>
      </c>
      <c r="W59" s="133">
        <f t="shared" si="2"/>
        <v>23644765513591.594</v>
      </c>
      <c r="X59" s="133">
        <f t="shared" si="2"/>
        <v>23731659765753.527</v>
      </c>
      <c r="Y59" s="133">
        <f t="shared" si="2"/>
        <v>23818554017915.457</v>
      </c>
      <c r="Z59" s="133">
        <f t="shared" si="2"/>
        <v>23905448270077.387</v>
      </c>
      <c r="AA59" s="133">
        <f t="shared" si="2"/>
        <v>23992342522239.316</v>
      </c>
      <c r="AB59" s="133">
        <f t="shared" si="2"/>
        <v>24079236774401.254</v>
      </c>
      <c r="AC59" s="133">
        <f t="shared" si="2"/>
        <v>24075874794406.891</v>
      </c>
      <c r="AD59" s="133">
        <f t="shared" si="2"/>
        <v>24072512814412.531</v>
      </c>
      <c r="AE59" s="133">
        <f t="shared" si="2"/>
        <v>24069150834418.168</v>
      </c>
      <c r="AF59" s="133">
        <f t="shared" si="2"/>
        <v>24065788854423.805</v>
      </c>
      <c r="AG59" s="133">
        <f t="shared" si="2"/>
        <v>24062426874429.449</v>
      </c>
      <c r="AH59" s="133">
        <f t="shared" si="2"/>
        <v>23977064411969.09</v>
      </c>
      <c r="AI59" s="133">
        <f t="shared" si="2"/>
        <v>23891701949508.734</v>
      </c>
      <c r="AJ59" s="133">
        <f t="shared" si="2"/>
        <v>23806339487048.375</v>
      </c>
      <c r="AK59" s="133">
        <f t="shared" si="2"/>
        <v>23720977024588.016</v>
      </c>
      <c r="AL59" s="133">
        <f t="shared" si="2"/>
        <v>23635614562127.652</v>
      </c>
      <c r="AM59" s="133">
        <f t="shared" si="2"/>
        <v>23535182869810.918</v>
      </c>
      <c r="AN59" s="133">
        <f t="shared" si="2"/>
        <v>23434751177494.18</v>
      </c>
      <c r="AO59" s="133">
        <f t="shared" si="2"/>
        <v>23334319485177.441</v>
      </c>
      <c r="AP59" s="133">
        <f t="shared" si="2"/>
        <v>23233887792860.703</v>
      </c>
      <c r="AQ59" s="133">
        <f t="shared" si="2"/>
        <v>23133456100543.961</v>
      </c>
    </row>
    <row r="60" spans="1:43" x14ac:dyDescent="0.2">
      <c r="A60" s="105" t="s">
        <v>99</v>
      </c>
      <c r="B60" s="133">
        <f t="shared" si="0"/>
        <v>0</v>
      </c>
      <c r="C60" s="133">
        <f t="shared" si="3"/>
        <v>0</v>
      </c>
      <c r="D60" s="133">
        <f t="shared" si="3"/>
        <v>0</v>
      </c>
      <c r="E60" s="133">
        <f t="shared" si="3"/>
        <v>0</v>
      </c>
      <c r="F60" s="133">
        <f t="shared" si="3"/>
        <v>0</v>
      </c>
      <c r="G60" s="133">
        <f t="shared" si="3"/>
        <v>0</v>
      </c>
      <c r="H60" s="133">
        <f t="shared" si="3"/>
        <v>0</v>
      </c>
      <c r="I60" s="133">
        <f t="shared" si="3"/>
        <v>0</v>
      </c>
      <c r="J60" s="133">
        <f t="shared" si="3"/>
        <v>0</v>
      </c>
      <c r="K60" s="133">
        <f t="shared" si="3"/>
        <v>0</v>
      </c>
      <c r="L60" s="133">
        <f t="shared" si="2"/>
        <v>0</v>
      </c>
      <c r="M60" s="133">
        <f t="shared" si="2"/>
        <v>0</v>
      </c>
      <c r="N60" s="133">
        <f t="shared" si="2"/>
        <v>0</v>
      </c>
      <c r="O60" s="133">
        <f t="shared" si="2"/>
        <v>0</v>
      </c>
      <c r="P60" s="133">
        <f t="shared" si="2"/>
        <v>0</v>
      </c>
      <c r="Q60" s="133">
        <f t="shared" si="2"/>
        <v>0</v>
      </c>
      <c r="R60" s="133">
        <f t="shared" si="2"/>
        <v>0</v>
      </c>
      <c r="S60" s="133">
        <f t="shared" si="2"/>
        <v>0</v>
      </c>
      <c r="T60" s="133">
        <f t="shared" si="2"/>
        <v>0</v>
      </c>
      <c r="U60" s="133">
        <f t="shared" si="2"/>
        <v>0</v>
      </c>
      <c r="V60" s="133">
        <f t="shared" si="2"/>
        <v>0</v>
      </c>
      <c r="W60" s="133">
        <f t="shared" si="2"/>
        <v>0</v>
      </c>
      <c r="X60" s="133">
        <f t="shared" si="2"/>
        <v>0</v>
      </c>
      <c r="Y60" s="133">
        <f t="shared" si="2"/>
        <v>0</v>
      </c>
      <c r="Z60" s="133">
        <f t="shared" si="2"/>
        <v>0</v>
      </c>
      <c r="AA60" s="133">
        <f t="shared" si="2"/>
        <v>0</v>
      </c>
      <c r="AB60" s="133">
        <f t="shared" si="2"/>
        <v>0</v>
      </c>
      <c r="AC60" s="133">
        <f t="shared" si="2"/>
        <v>0</v>
      </c>
      <c r="AD60" s="133">
        <f t="shared" si="2"/>
        <v>0</v>
      </c>
      <c r="AE60" s="133">
        <f t="shared" si="2"/>
        <v>0</v>
      </c>
      <c r="AF60" s="133">
        <f t="shared" si="2"/>
        <v>0</v>
      </c>
      <c r="AG60" s="133">
        <f t="shared" si="2"/>
        <v>0</v>
      </c>
      <c r="AH60" s="133">
        <f t="shared" si="2"/>
        <v>0</v>
      </c>
      <c r="AI60" s="133">
        <f t="shared" si="2"/>
        <v>0</v>
      </c>
      <c r="AJ60" s="133">
        <f t="shared" si="2"/>
        <v>0</v>
      </c>
      <c r="AK60" s="133">
        <f t="shared" si="2"/>
        <v>0</v>
      </c>
      <c r="AL60" s="133">
        <f t="shared" si="2"/>
        <v>0</v>
      </c>
      <c r="AM60" s="133">
        <f t="shared" si="2"/>
        <v>0</v>
      </c>
      <c r="AN60" s="133">
        <f t="shared" si="2"/>
        <v>0</v>
      </c>
      <c r="AO60" s="133">
        <f t="shared" si="2"/>
        <v>0</v>
      </c>
      <c r="AP60" s="133">
        <f t="shared" si="2"/>
        <v>0</v>
      </c>
      <c r="AQ60" s="133">
        <f t="shared" si="2"/>
        <v>0</v>
      </c>
    </row>
    <row r="61" spans="1:43" x14ac:dyDescent="0.2">
      <c r="A61" s="105" t="s">
        <v>100</v>
      </c>
      <c r="B61" s="133">
        <f t="shared" si="0"/>
        <v>0</v>
      </c>
      <c r="C61" s="133">
        <f t="shared" si="3"/>
        <v>0</v>
      </c>
      <c r="D61" s="133">
        <f t="shared" si="3"/>
        <v>0</v>
      </c>
      <c r="E61" s="133">
        <f t="shared" si="3"/>
        <v>0</v>
      </c>
      <c r="F61" s="133">
        <f t="shared" si="3"/>
        <v>0</v>
      </c>
      <c r="G61" s="133">
        <f t="shared" si="3"/>
        <v>0</v>
      </c>
      <c r="H61" s="133">
        <f t="shared" si="3"/>
        <v>0</v>
      </c>
      <c r="I61" s="133">
        <f t="shared" si="3"/>
        <v>0</v>
      </c>
      <c r="J61" s="133">
        <f t="shared" si="3"/>
        <v>0</v>
      </c>
      <c r="K61" s="133">
        <f t="shared" si="3"/>
        <v>0</v>
      </c>
      <c r="L61" s="133">
        <f t="shared" si="2"/>
        <v>0</v>
      </c>
      <c r="M61" s="133">
        <f t="shared" si="2"/>
        <v>0</v>
      </c>
      <c r="N61" s="133">
        <f t="shared" si="2"/>
        <v>0</v>
      </c>
      <c r="O61" s="133">
        <f t="shared" si="2"/>
        <v>0</v>
      </c>
      <c r="P61" s="133">
        <f t="shared" si="2"/>
        <v>0</v>
      </c>
      <c r="Q61" s="133">
        <f t="shared" si="2"/>
        <v>0</v>
      </c>
      <c r="R61" s="133">
        <f t="shared" si="2"/>
        <v>0</v>
      </c>
      <c r="S61" s="133">
        <f t="shared" si="2"/>
        <v>0</v>
      </c>
      <c r="T61" s="133">
        <f t="shared" si="2"/>
        <v>0</v>
      </c>
      <c r="U61" s="133">
        <f t="shared" si="2"/>
        <v>0</v>
      </c>
      <c r="V61" s="133">
        <f t="shared" si="2"/>
        <v>0</v>
      </c>
      <c r="W61" s="133">
        <f t="shared" si="2"/>
        <v>0</v>
      </c>
      <c r="X61" s="133">
        <f t="shared" si="2"/>
        <v>0</v>
      </c>
      <c r="Y61" s="133">
        <f t="shared" si="2"/>
        <v>0</v>
      </c>
      <c r="Z61" s="133">
        <f t="shared" si="2"/>
        <v>0</v>
      </c>
      <c r="AA61" s="133">
        <f t="shared" si="2"/>
        <v>0</v>
      </c>
      <c r="AB61" s="133">
        <f t="shared" si="2"/>
        <v>0</v>
      </c>
      <c r="AC61" s="133">
        <f t="shared" si="2"/>
        <v>0</v>
      </c>
      <c r="AD61" s="133">
        <f t="shared" si="2"/>
        <v>0</v>
      </c>
      <c r="AE61" s="133">
        <f t="shared" si="2"/>
        <v>0</v>
      </c>
      <c r="AF61" s="133">
        <f t="shared" si="2"/>
        <v>0</v>
      </c>
      <c r="AG61" s="133">
        <f t="shared" si="2"/>
        <v>0</v>
      </c>
      <c r="AH61" s="133">
        <f t="shared" si="2"/>
        <v>0</v>
      </c>
      <c r="AI61" s="133">
        <f t="shared" si="2"/>
        <v>0</v>
      </c>
      <c r="AJ61" s="133">
        <f t="shared" si="2"/>
        <v>0</v>
      </c>
      <c r="AK61" s="133">
        <f t="shared" si="2"/>
        <v>0</v>
      </c>
      <c r="AL61" s="133">
        <f t="shared" si="2"/>
        <v>0</v>
      </c>
      <c r="AM61" s="133">
        <f t="shared" si="2"/>
        <v>0</v>
      </c>
      <c r="AN61" s="133">
        <f t="shared" si="2"/>
        <v>0</v>
      </c>
      <c r="AO61" s="133">
        <f t="shared" si="2"/>
        <v>0</v>
      </c>
      <c r="AP61" s="133">
        <f t="shared" si="2"/>
        <v>0</v>
      </c>
      <c r="AQ61" s="133">
        <f t="shared" si="2"/>
        <v>0</v>
      </c>
    </row>
    <row r="62" spans="1:43" x14ac:dyDescent="0.2">
      <c r="A62" s="105" t="s">
        <v>101</v>
      </c>
      <c r="B62" s="133">
        <f t="shared" si="0"/>
        <v>0</v>
      </c>
      <c r="C62" s="133">
        <f t="shared" si="3"/>
        <v>4401954392302.667</v>
      </c>
      <c r="D62" s="133">
        <f t="shared" si="3"/>
        <v>4449345801462.9092</v>
      </c>
      <c r="E62" s="133">
        <f t="shared" si="3"/>
        <v>4518853201564.5986</v>
      </c>
      <c r="F62" s="133">
        <f t="shared" si="3"/>
        <v>4588360601666.2871</v>
      </c>
      <c r="G62" s="133">
        <f t="shared" si="3"/>
        <v>4653128860851.9521</v>
      </c>
      <c r="H62" s="133">
        <f t="shared" si="3"/>
        <v>4717897120037.6162</v>
      </c>
      <c r="I62" s="133">
        <f t="shared" si="3"/>
        <v>4777715940220.0254</v>
      </c>
      <c r="J62" s="133">
        <f t="shared" si="3"/>
        <v>4837534760402.4336</v>
      </c>
      <c r="K62" s="133">
        <f t="shared" si="3"/>
        <v>4897353580584.8418</v>
      </c>
      <c r="L62" s="133">
        <f t="shared" si="2"/>
        <v>4957172400767.25</v>
      </c>
      <c r="M62" s="133">
        <f t="shared" si="2"/>
        <v>5016991220949.6582</v>
      </c>
      <c r="N62" s="133">
        <f t="shared" si="2"/>
        <v>4960214783022.2285</v>
      </c>
      <c r="O62" s="133">
        <f t="shared" si="2"/>
        <v>4903438345094.7969</v>
      </c>
      <c r="P62" s="133">
        <f t="shared" si="2"/>
        <v>4846661907167.3662</v>
      </c>
      <c r="Q62" s="133">
        <f t="shared" si="2"/>
        <v>4789885469239.9346</v>
      </c>
      <c r="R62" s="133">
        <f t="shared" si="2"/>
        <v>4733109031312.5039</v>
      </c>
      <c r="S62" s="133">
        <f t="shared" si="2"/>
        <v>4652067022839.335</v>
      </c>
      <c r="T62" s="133">
        <f t="shared" si="2"/>
        <v>4571025014366.166</v>
      </c>
      <c r="U62" s="133">
        <f t="shared" si="2"/>
        <v>4489983005892.9951</v>
      </c>
      <c r="V62" s="133">
        <f t="shared" si="2"/>
        <v>4408940997419.8262</v>
      </c>
      <c r="W62" s="133">
        <f t="shared" si="2"/>
        <v>4327898988946.6567</v>
      </c>
      <c r="X62" s="133">
        <f t="shared" si="2"/>
        <v>4216756502897.6709</v>
      </c>
      <c r="Y62" s="133">
        <f t="shared" si="2"/>
        <v>4105614016848.6851</v>
      </c>
      <c r="Z62" s="133">
        <f t="shared" si="2"/>
        <v>3994471530799.6992</v>
      </c>
      <c r="AA62" s="133">
        <f t="shared" si="2"/>
        <v>3883329044750.7129</v>
      </c>
      <c r="AB62" s="133">
        <f t="shared" si="2"/>
        <v>3772186558701.7271</v>
      </c>
      <c r="AC62" s="133">
        <f t="shared" si="2"/>
        <v>3686367863113.2549</v>
      </c>
      <c r="AD62" s="133">
        <f t="shared" si="2"/>
        <v>3600549167524.7822</v>
      </c>
      <c r="AE62" s="133">
        <f t="shared" si="2"/>
        <v>3514730471936.3101</v>
      </c>
      <c r="AF62" s="133">
        <f t="shared" si="2"/>
        <v>3428911776347.8379</v>
      </c>
      <c r="AG62" s="133">
        <f t="shared" si="2"/>
        <v>3343093080759.3652</v>
      </c>
      <c r="AH62" s="133">
        <f t="shared" si="2"/>
        <v>3291475464916.4614</v>
      </c>
      <c r="AI62" s="133">
        <f t="shared" si="2"/>
        <v>3239857849073.5576</v>
      </c>
      <c r="AJ62" s="133">
        <f t="shared" si="2"/>
        <v>3188240233230.6538</v>
      </c>
      <c r="AK62" s="133">
        <f t="shared" si="2"/>
        <v>3136622617387.7505</v>
      </c>
      <c r="AL62" s="133">
        <f t="shared" si="2"/>
        <v>3085005001544.8467</v>
      </c>
      <c r="AM62" s="133">
        <f t="shared" si="2"/>
        <v>3059233681886.9355</v>
      </c>
      <c r="AN62" s="133">
        <f t="shared" si="2"/>
        <v>3033462362229.0244</v>
      </c>
      <c r="AO62" s="133">
        <f t="shared" si="2"/>
        <v>3007691042571.1138</v>
      </c>
      <c r="AP62" s="133">
        <f t="shared" si="2"/>
        <v>2981919722913.2031</v>
      </c>
      <c r="AQ62" s="133">
        <f t="shared" si="2"/>
        <v>2956148403255.291</v>
      </c>
    </row>
    <row r="63" spans="1:43" x14ac:dyDescent="0.2">
      <c r="A63" s="105" t="s">
        <v>102</v>
      </c>
      <c r="B63" s="133">
        <f t="shared" si="0"/>
        <v>0</v>
      </c>
      <c r="C63" s="133">
        <f t="shared" si="3"/>
        <v>0</v>
      </c>
      <c r="D63" s="133">
        <f t="shared" si="3"/>
        <v>0</v>
      </c>
      <c r="E63" s="133">
        <f t="shared" si="3"/>
        <v>0</v>
      </c>
      <c r="F63" s="133">
        <f t="shared" si="3"/>
        <v>0</v>
      </c>
      <c r="G63" s="133">
        <f t="shared" si="3"/>
        <v>0</v>
      </c>
      <c r="H63" s="133">
        <f t="shared" si="3"/>
        <v>0</v>
      </c>
      <c r="I63" s="133">
        <f t="shared" si="3"/>
        <v>0</v>
      </c>
      <c r="J63" s="133">
        <f t="shared" si="3"/>
        <v>0</v>
      </c>
      <c r="K63" s="133">
        <f t="shared" si="3"/>
        <v>0</v>
      </c>
      <c r="L63" s="133">
        <f t="shared" si="2"/>
        <v>0</v>
      </c>
      <c r="M63" s="133">
        <f t="shared" si="2"/>
        <v>0</v>
      </c>
      <c r="N63" s="133">
        <f t="shared" si="2"/>
        <v>0</v>
      </c>
      <c r="O63" s="133">
        <f t="shared" si="2"/>
        <v>0</v>
      </c>
      <c r="P63" s="133">
        <f t="shared" si="2"/>
        <v>0</v>
      </c>
      <c r="Q63" s="133">
        <f t="shared" si="2"/>
        <v>0</v>
      </c>
      <c r="R63" s="133">
        <f t="shared" si="2"/>
        <v>0</v>
      </c>
      <c r="S63" s="133">
        <f t="shared" si="2"/>
        <v>0</v>
      </c>
      <c r="T63" s="133">
        <f t="shared" si="2"/>
        <v>0</v>
      </c>
      <c r="U63" s="133">
        <f t="shared" si="2"/>
        <v>0</v>
      </c>
      <c r="V63" s="133">
        <f t="shared" si="2"/>
        <v>0</v>
      </c>
      <c r="W63" s="133">
        <f t="shared" si="2"/>
        <v>0</v>
      </c>
      <c r="X63" s="133">
        <f t="shared" si="2"/>
        <v>0</v>
      </c>
      <c r="Y63" s="133">
        <f t="shared" si="2"/>
        <v>0</v>
      </c>
      <c r="Z63" s="133">
        <f t="shared" si="2"/>
        <v>0</v>
      </c>
      <c r="AA63" s="133">
        <f t="shared" si="2"/>
        <v>0</v>
      </c>
      <c r="AB63" s="133">
        <f t="shared" si="2"/>
        <v>0</v>
      </c>
      <c r="AC63" s="133">
        <f t="shared" si="2"/>
        <v>0</v>
      </c>
      <c r="AD63" s="133">
        <f t="shared" si="2"/>
        <v>0</v>
      </c>
      <c r="AE63" s="133">
        <f t="shared" si="2"/>
        <v>0</v>
      </c>
      <c r="AF63" s="133">
        <f t="shared" si="2"/>
        <v>0</v>
      </c>
      <c r="AG63" s="133">
        <f t="shared" si="2"/>
        <v>0</v>
      </c>
      <c r="AH63" s="133">
        <f t="shared" si="2"/>
        <v>0</v>
      </c>
      <c r="AI63" s="133">
        <f t="shared" si="2"/>
        <v>0</v>
      </c>
      <c r="AJ63" s="133">
        <f t="shared" si="2"/>
        <v>0</v>
      </c>
      <c r="AK63" s="133">
        <f t="shared" si="2"/>
        <v>0</v>
      </c>
      <c r="AL63" s="133">
        <f t="shared" si="2"/>
        <v>0</v>
      </c>
      <c r="AM63" s="133">
        <f t="shared" si="2"/>
        <v>0</v>
      </c>
      <c r="AN63" s="133">
        <f t="shared" si="2"/>
        <v>0</v>
      </c>
      <c r="AO63" s="133">
        <f t="shared" si="2"/>
        <v>0</v>
      </c>
      <c r="AP63" s="133">
        <f t="shared" si="2"/>
        <v>0</v>
      </c>
      <c r="AQ63" s="133">
        <f t="shared" ref="AQ63:AQ74" si="4">SUMIFS(AQ$2:AQ$44,$AR$2:$AR$44,$A63)</f>
        <v>0</v>
      </c>
    </row>
    <row r="64" spans="1:43" x14ac:dyDescent="0.2">
      <c r="A64" s="105" t="s">
        <v>103</v>
      </c>
      <c r="B64" s="133">
        <f t="shared" si="0"/>
        <v>0</v>
      </c>
      <c r="C64" s="133">
        <f t="shared" si="3"/>
        <v>0</v>
      </c>
      <c r="D64" s="133">
        <f t="shared" si="3"/>
        <v>0</v>
      </c>
      <c r="E64" s="133">
        <f t="shared" si="3"/>
        <v>0</v>
      </c>
      <c r="F64" s="133">
        <f t="shared" si="3"/>
        <v>0</v>
      </c>
      <c r="G64" s="133">
        <f t="shared" si="3"/>
        <v>0</v>
      </c>
      <c r="H64" s="133">
        <f t="shared" si="3"/>
        <v>0</v>
      </c>
      <c r="I64" s="133">
        <f t="shared" si="3"/>
        <v>0</v>
      </c>
      <c r="J64" s="133">
        <f t="shared" si="3"/>
        <v>0</v>
      </c>
      <c r="K64" s="133">
        <f t="shared" si="3"/>
        <v>0</v>
      </c>
      <c r="L64" s="133">
        <f t="shared" si="3"/>
        <v>0</v>
      </c>
      <c r="M64" s="133">
        <f t="shared" si="3"/>
        <v>0</v>
      </c>
      <c r="N64" s="133">
        <f t="shared" si="3"/>
        <v>0</v>
      </c>
      <c r="O64" s="133">
        <f t="shared" si="3"/>
        <v>0</v>
      </c>
      <c r="P64" s="133">
        <f t="shared" si="3"/>
        <v>0</v>
      </c>
      <c r="Q64" s="133">
        <f t="shared" si="3"/>
        <v>0</v>
      </c>
      <c r="R64" s="133">
        <f t="shared" si="3"/>
        <v>0</v>
      </c>
      <c r="S64" s="133">
        <f t="shared" si="3"/>
        <v>0</v>
      </c>
      <c r="T64" s="133">
        <f t="shared" si="3"/>
        <v>0</v>
      </c>
      <c r="U64" s="133">
        <f t="shared" si="3"/>
        <v>0</v>
      </c>
      <c r="V64" s="133">
        <f t="shared" si="3"/>
        <v>0</v>
      </c>
      <c r="W64" s="133">
        <f t="shared" si="3"/>
        <v>0</v>
      </c>
      <c r="X64" s="133">
        <f t="shared" si="3"/>
        <v>0</v>
      </c>
      <c r="Y64" s="133">
        <f t="shared" si="3"/>
        <v>0</v>
      </c>
      <c r="Z64" s="133">
        <f t="shared" si="3"/>
        <v>0</v>
      </c>
      <c r="AA64" s="133">
        <f t="shared" si="3"/>
        <v>0</v>
      </c>
      <c r="AB64" s="133">
        <f t="shared" si="3"/>
        <v>0</v>
      </c>
      <c r="AC64" s="133">
        <f t="shared" si="3"/>
        <v>0</v>
      </c>
      <c r="AD64" s="133">
        <f t="shared" si="3"/>
        <v>0</v>
      </c>
      <c r="AE64" s="133">
        <f t="shared" si="3"/>
        <v>0</v>
      </c>
      <c r="AF64" s="133">
        <f t="shared" si="3"/>
        <v>0</v>
      </c>
      <c r="AG64" s="133">
        <f t="shared" si="3"/>
        <v>0</v>
      </c>
      <c r="AH64" s="133">
        <f t="shared" si="3"/>
        <v>0</v>
      </c>
      <c r="AI64" s="133">
        <f t="shared" si="3"/>
        <v>0</v>
      </c>
      <c r="AJ64" s="133">
        <f t="shared" si="3"/>
        <v>0</v>
      </c>
      <c r="AK64" s="133">
        <f t="shared" si="3"/>
        <v>0</v>
      </c>
      <c r="AL64" s="133">
        <f t="shared" si="3"/>
        <v>0</v>
      </c>
      <c r="AM64" s="133">
        <f t="shared" si="3"/>
        <v>0</v>
      </c>
      <c r="AN64" s="133">
        <f t="shared" si="3"/>
        <v>0</v>
      </c>
      <c r="AO64" s="133">
        <f t="shared" si="3"/>
        <v>0</v>
      </c>
      <c r="AP64" s="133">
        <f t="shared" si="3"/>
        <v>0</v>
      </c>
      <c r="AQ64" s="133">
        <f t="shared" si="4"/>
        <v>0</v>
      </c>
    </row>
    <row r="65" spans="1:43" x14ac:dyDescent="0.2">
      <c r="A65" s="105" t="s">
        <v>104</v>
      </c>
      <c r="B65" s="133">
        <f t="shared" si="0"/>
        <v>0</v>
      </c>
      <c r="C65" s="133">
        <f t="shared" si="3"/>
        <v>0</v>
      </c>
      <c r="D65" s="133">
        <f t="shared" si="3"/>
        <v>0</v>
      </c>
      <c r="E65" s="133">
        <f t="shared" si="3"/>
        <v>0</v>
      </c>
      <c r="F65" s="133">
        <f t="shared" si="3"/>
        <v>0</v>
      </c>
      <c r="G65" s="133">
        <f t="shared" si="3"/>
        <v>0</v>
      </c>
      <c r="H65" s="133">
        <f t="shared" si="3"/>
        <v>0</v>
      </c>
      <c r="I65" s="133">
        <f t="shared" si="3"/>
        <v>0</v>
      </c>
      <c r="J65" s="133">
        <f t="shared" si="3"/>
        <v>0</v>
      </c>
      <c r="K65" s="133">
        <f t="shared" si="3"/>
        <v>0</v>
      </c>
      <c r="L65" s="133">
        <f t="shared" si="3"/>
        <v>0</v>
      </c>
      <c r="M65" s="133">
        <f t="shared" si="3"/>
        <v>0</v>
      </c>
      <c r="N65" s="133">
        <f t="shared" si="3"/>
        <v>0</v>
      </c>
      <c r="O65" s="133">
        <f t="shared" si="3"/>
        <v>0</v>
      </c>
      <c r="P65" s="133">
        <f t="shared" si="3"/>
        <v>0</v>
      </c>
      <c r="Q65" s="133">
        <f t="shared" si="3"/>
        <v>0</v>
      </c>
      <c r="R65" s="133">
        <f t="shared" si="3"/>
        <v>0</v>
      </c>
      <c r="S65" s="133">
        <f t="shared" si="3"/>
        <v>0</v>
      </c>
      <c r="T65" s="133">
        <f t="shared" si="3"/>
        <v>0</v>
      </c>
      <c r="U65" s="133">
        <f t="shared" si="3"/>
        <v>0</v>
      </c>
      <c r="V65" s="133">
        <f t="shared" si="3"/>
        <v>0</v>
      </c>
      <c r="W65" s="133">
        <f t="shared" si="3"/>
        <v>0</v>
      </c>
      <c r="X65" s="133">
        <f t="shared" si="3"/>
        <v>0</v>
      </c>
      <c r="Y65" s="133">
        <f t="shared" si="3"/>
        <v>0</v>
      </c>
      <c r="Z65" s="133">
        <f t="shared" si="3"/>
        <v>0</v>
      </c>
      <c r="AA65" s="133">
        <f t="shared" si="3"/>
        <v>0</v>
      </c>
      <c r="AB65" s="133">
        <f t="shared" si="3"/>
        <v>0</v>
      </c>
      <c r="AC65" s="133">
        <f t="shared" si="3"/>
        <v>0</v>
      </c>
      <c r="AD65" s="133">
        <f t="shared" si="3"/>
        <v>0</v>
      </c>
      <c r="AE65" s="133">
        <f t="shared" si="3"/>
        <v>0</v>
      </c>
      <c r="AF65" s="133">
        <f t="shared" si="3"/>
        <v>0</v>
      </c>
      <c r="AG65" s="133">
        <f t="shared" si="3"/>
        <v>0</v>
      </c>
      <c r="AH65" s="133">
        <f t="shared" si="3"/>
        <v>0</v>
      </c>
      <c r="AI65" s="133">
        <f t="shared" si="3"/>
        <v>0</v>
      </c>
      <c r="AJ65" s="133">
        <f t="shared" si="3"/>
        <v>0</v>
      </c>
      <c r="AK65" s="133">
        <f t="shared" si="3"/>
        <v>0</v>
      </c>
      <c r="AL65" s="133">
        <f t="shared" si="3"/>
        <v>0</v>
      </c>
      <c r="AM65" s="133">
        <f t="shared" si="3"/>
        <v>0</v>
      </c>
      <c r="AN65" s="133">
        <f t="shared" si="3"/>
        <v>0</v>
      </c>
      <c r="AO65" s="133">
        <f t="shared" si="3"/>
        <v>0</v>
      </c>
      <c r="AP65" s="133">
        <f t="shared" si="3"/>
        <v>0</v>
      </c>
      <c r="AQ65" s="133">
        <f t="shared" si="4"/>
        <v>0</v>
      </c>
    </row>
    <row r="66" spans="1:43" x14ac:dyDescent="0.2">
      <c r="A66" s="105" t="s">
        <v>105</v>
      </c>
      <c r="B66" s="133">
        <f t="shared" si="0"/>
        <v>0</v>
      </c>
      <c r="C66" s="133">
        <f t="shared" si="3"/>
        <v>0</v>
      </c>
      <c r="D66" s="133">
        <f t="shared" si="3"/>
        <v>0</v>
      </c>
      <c r="E66" s="133">
        <f t="shared" si="3"/>
        <v>0</v>
      </c>
      <c r="F66" s="133">
        <f t="shared" si="3"/>
        <v>0</v>
      </c>
      <c r="G66" s="133">
        <f t="shared" si="3"/>
        <v>0</v>
      </c>
      <c r="H66" s="133">
        <f t="shared" si="3"/>
        <v>0</v>
      </c>
      <c r="I66" s="133">
        <f t="shared" si="3"/>
        <v>0</v>
      </c>
      <c r="J66" s="133">
        <f t="shared" si="3"/>
        <v>0</v>
      </c>
      <c r="K66" s="133">
        <f t="shared" si="3"/>
        <v>0</v>
      </c>
      <c r="L66" s="133">
        <f t="shared" si="3"/>
        <v>0</v>
      </c>
      <c r="M66" s="133">
        <f t="shared" si="3"/>
        <v>0</v>
      </c>
      <c r="N66" s="133">
        <f t="shared" si="3"/>
        <v>0</v>
      </c>
      <c r="O66" s="133">
        <f t="shared" si="3"/>
        <v>0</v>
      </c>
      <c r="P66" s="133">
        <f t="shared" si="3"/>
        <v>0</v>
      </c>
      <c r="Q66" s="133">
        <f t="shared" si="3"/>
        <v>0</v>
      </c>
      <c r="R66" s="133">
        <f t="shared" si="3"/>
        <v>0</v>
      </c>
      <c r="S66" s="133">
        <f t="shared" si="3"/>
        <v>0</v>
      </c>
      <c r="T66" s="133">
        <f t="shared" si="3"/>
        <v>0</v>
      </c>
      <c r="U66" s="133">
        <f t="shared" si="3"/>
        <v>0</v>
      </c>
      <c r="V66" s="133">
        <f t="shared" si="3"/>
        <v>0</v>
      </c>
      <c r="W66" s="133">
        <f t="shared" si="3"/>
        <v>0</v>
      </c>
      <c r="X66" s="133">
        <f t="shared" si="3"/>
        <v>0</v>
      </c>
      <c r="Y66" s="133">
        <f t="shared" si="3"/>
        <v>0</v>
      </c>
      <c r="Z66" s="133">
        <f t="shared" si="3"/>
        <v>0</v>
      </c>
      <c r="AA66" s="133">
        <f t="shared" si="3"/>
        <v>0</v>
      </c>
      <c r="AB66" s="133">
        <f t="shared" si="3"/>
        <v>0</v>
      </c>
      <c r="AC66" s="133">
        <f t="shared" si="3"/>
        <v>0</v>
      </c>
      <c r="AD66" s="133">
        <f t="shared" si="3"/>
        <v>0</v>
      </c>
      <c r="AE66" s="133">
        <f t="shared" si="3"/>
        <v>0</v>
      </c>
      <c r="AF66" s="133">
        <f t="shared" si="3"/>
        <v>0</v>
      </c>
      <c r="AG66" s="133">
        <f t="shared" si="3"/>
        <v>0</v>
      </c>
      <c r="AH66" s="133">
        <f t="shared" si="3"/>
        <v>0</v>
      </c>
      <c r="AI66" s="133">
        <f t="shared" si="3"/>
        <v>0</v>
      </c>
      <c r="AJ66" s="133">
        <f t="shared" si="3"/>
        <v>0</v>
      </c>
      <c r="AK66" s="133">
        <f t="shared" si="3"/>
        <v>0</v>
      </c>
      <c r="AL66" s="133">
        <f t="shared" si="3"/>
        <v>0</v>
      </c>
      <c r="AM66" s="133">
        <f t="shared" si="3"/>
        <v>0</v>
      </c>
      <c r="AN66" s="133">
        <f t="shared" si="3"/>
        <v>0</v>
      </c>
      <c r="AO66" s="133">
        <f t="shared" si="3"/>
        <v>0</v>
      </c>
      <c r="AP66" s="133">
        <f t="shared" si="3"/>
        <v>0</v>
      </c>
      <c r="AQ66" s="133">
        <f t="shared" si="4"/>
        <v>0</v>
      </c>
    </row>
    <row r="67" spans="1:43" x14ac:dyDescent="0.2">
      <c r="A67" s="105" t="s">
        <v>106</v>
      </c>
      <c r="B67" s="133">
        <f t="shared" si="0"/>
        <v>0</v>
      </c>
      <c r="C67" s="133">
        <f t="shared" si="3"/>
        <v>0</v>
      </c>
      <c r="D67" s="133">
        <f t="shared" si="3"/>
        <v>0</v>
      </c>
      <c r="E67" s="133">
        <f t="shared" si="3"/>
        <v>0</v>
      </c>
      <c r="F67" s="133">
        <f t="shared" si="3"/>
        <v>0</v>
      </c>
      <c r="G67" s="133">
        <f t="shared" si="3"/>
        <v>0</v>
      </c>
      <c r="H67" s="133">
        <f t="shared" si="3"/>
        <v>0</v>
      </c>
      <c r="I67" s="133">
        <f t="shared" si="3"/>
        <v>0</v>
      </c>
      <c r="J67" s="133">
        <f t="shared" si="3"/>
        <v>0</v>
      </c>
      <c r="K67" s="133">
        <f t="shared" si="3"/>
        <v>0</v>
      </c>
      <c r="L67" s="133">
        <f t="shared" si="3"/>
        <v>0</v>
      </c>
      <c r="M67" s="133">
        <f t="shared" si="3"/>
        <v>0</v>
      </c>
      <c r="N67" s="133">
        <f t="shared" si="3"/>
        <v>0</v>
      </c>
      <c r="O67" s="133">
        <f t="shared" si="3"/>
        <v>0</v>
      </c>
      <c r="P67" s="133">
        <f t="shared" si="3"/>
        <v>0</v>
      </c>
      <c r="Q67" s="133">
        <f t="shared" si="3"/>
        <v>0</v>
      </c>
      <c r="R67" s="133">
        <f t="shared" si="3"/>
        <v>0</v>
      </c>
      <c r="S67" s="133">
        <f t="shared" si="3"/>
        <v>0</v>
      </c>
      <c r="T67" s="133">
        <f t="shared" si="3"/>
        <v>0</v>
      </c>
      <c r="U67" s="133">
        <f t="shared" si="3"/>
        <v>0</v>
      </c>
      <c r="V67" s="133">
        <f t="shared" si="3"/>
        <v>0</v>
      </c>
      <c r="W67" s="133">
        <f t="shared" si="3"/>
        <v>0</v>
      </c>
      <c r="X67" s="133">
        <f t="shared" si="3"/>
        <v>0</v>
      </c>
      <c r="Y67" s="133">
        <f t="shared" si="3"/>
        <v>0</v>
      </c>
      <c r="Z67" s="133">
        <f t="shared" si="3"/>
        <v>0</v>
      </c>
      <c r="AA67" s="133">
        <f t="shared" si="3"/>
        <v>0</v>
      </c>
      <c r="AB67" s="133">
        <f t="shared" si="3"/>
        <v>0</v>
      </c>
      <c r="AC67" s="133">
        <f t="shared" si="3"/>
        <v>0</v>
      </c>
      <c r="AD67" s="133">
        <f t="shared" si="3"/>
        <v>0</v>
      </c>
      <c r="AE67" s="133">
        <f t="shared" si="3"/>
        <v>0</v>
      </c>
      <c r="AF67" s="133">
        <f t="shared" si="3"/>
        <v>0</v>
      </c>
      <c r="AG67" s="133">
        <f t="shared" si="3"/>
        <v>0</v>
      </c>
      <c r="AH67" s="133">
        <f t="shared" si="3"/>
        <v>0</v>
      </c>
      <c r="AI67" s="133">
        <f t="shared" si="3"/>
        <v>0</v>
      </c>
      <c r="AJ67" s="133">
        <f t="shared" si="3"/>
        <v>0</v>
      </c>
      <c r="AK67" s="133">
        <f t="shared" si="3"/>
        <v>0</v>
      </c>
      <c r="AL67" s="133">
        <f t="shared" si="3"/>
        <v>0</v>
      </c>
      <c r="AM67" s="133">
        <f t="shared" si="3"/>
        <v>0</v>
      </c>
      <c r="AN67" s="133">
        <f t="shared" si="3"/>
        <v>0</v>
      </c>
      <c r="AO67" s="133">
        <f t="shared" si="3"/>
        <v>0</v>
      </c>
      <c r="AP67" s="133">
        <f t="shared" si="3"/>
        <v>0</v>
      </c>
      <c r="AQ67" s="133">
        <f t="shared" si="4"/>
        <v>0</v>
      </c>
    </row>
    <row r="68" spans="1:43" x14ac:dyDescent="0.2">
      <c r="A68" s="105" t="s">
        <v>107</v>
      </c>
      <c r="B68" s="133">
        <f t="shared" si="0"/>
        <v>0</v>
      </c>
      <c r="C68" s="133">
        <f t="shared" si="3"/>
        <v>0</v>
      </c>
      <c r="D68" s="133">
        <f t="shared" si="3"/>
        <v>0</v>
      </c>
      <c r="E68" s="133">
        <f t="shared" si="3"/>
        <v>0</v>
      </c>
      <c r="F68" s="133">
        <f t="shared" si="3"/>
        <v>0</v>
      </c>
      <c r="G68" s="133">
        <f t="shared" si="3"/>
        <v>0</v>
      </c>
      <c r="H68" s="133">
        <f t="shared" si="3"/>
        <v>0</v>
      </c>
      <c r="I68" s="133">
        <f t="shared" si="3"/>
        <v>0</v>
      </c>
      <c r="J68" s="133">
        <f t="shared" si="3"/>
        <v>0</v>
      </c>
      <c r="K68" s="133">
        <f t="shared" si="3"/>
        <v>0</v>
      </c>
      <c r="L68" s="133">
        <f t="shared" si="3"/>
        <v>0</v>
      </c>
      <c r="M68" s="133">
        <f t="shared" si="3"/>
        <v>0</v>
      </c>
      <c r="N68" s="133">
        <f t="shared" si="3"/>
        <v>0</v>
      </c>
      <c r="O68" s="133">
        <f t="shared" si="3"/>
        <v>0</v>
      </c>
      <c r="P68" s="133">
        <f t="shared" si="3"/>
        <v>0</v>
      </c>
      <c r="Q68" s="133">
        <f t="shared" si="3"/>
        <v>0</v>
      </c>
      <c r="R68" s="133">
        <f t="shared" si="3"/>
        <v>0</v>
      </c>
      <c r="S68" s="133">
        <f t="shared" si="3"/>
        <v>0</v>
      </c>
      <c r="T68" s="133">
        <f t="shared" si="3"/>
        <v>0</v>
      </c>
      <c r="U68" s="133">
        <f t="shared" si="3"/>
        <v>0</v>
      </c>
      <c r="V68" s="133">
        <f t="shared" si="3"/>
        <v>0</v>
      </c>
      <c r="W68" s="133">
        <f t="shared" si="3"/>
        <v>0</v>
      </c>
      <c r="X68" s="133">
        <f t="shared" si="3"/>
        <v>0</v>
      </c>
      <c r="Y68" s="133">
        <f t="shared" si="3"/>
        <v>0</v>
      </c>
      <c r="Z68" s="133">
        <f t="shared" si="3"/>
        <v>0</v>
      </c>
      <c r="AA68" s="133">
        <f t="shared" si="3"/>
        <v>0</v>
      </c>
      <c r="AB68" s="133">
        <f t="shared" si="3"/>
        <v>0</v>
      </c>
      <c r="AC68" s="133">
        <f t="shared" si="3"/>
        <v>0</v>
      </c>
      <c r="AD68" s="133">
        <f t="shared" si="3"/>
        <v>0</v>
      </c>
      <c r="AE68" s="133">
        <f t="shared" si="3"/>
        <v>0</v>
      </c>
      <c r="AF68" s="133">
        <f t="shared" si="3"/>
        <v>0</v>
      </c>
      <c r="AG68" s="133">
        <f t="shared" si="3"/>
        <v>0</v>
      </c>
      <c r="AH68" s="133">
        <f t="shared" si="3"/>
        <v>0</v>
      </c>
      <c r="AI68" s="133">
        <f t="shared" ref="AI68:AP74" si="5">SUMIFS(AI$2:AI$44,$AR$2:$AR$44,$A68)</f>
        <v>0</v>
      </c>
      <c r="AJ68" s="133">
        <f t="shared" si="5"/>
        <v>0</v>
      </c>
      <c r="AK68" s="133">
        <f t="shared" si="5"/>
        <v>0</v>
      </c>
      <c r="AL68" s="133">
        <f t="shared" si="5"/>
        <v>0</v>
      </c>
      <c r="AM68" s="133">
        <f t="shared" si="5"/>
        <v>0</v>
      </c>
      <c r="AN68" s="133">
        <f t="shared" si="5"/>
        <v>0</v>
      </c>
      <c r="AO68" s="133">
        <f t="shared" si="5"/>
        <v>0</v>
      </c>
      <c r="AP68" s="133">
        <f t="shared" si="5"/>
        <v>0</v>
      </c>
      <c r="AQ68" s="133">
        <f t="shared" si="4"/>
        <v>0</v>
      </c>
    </row>
    <row r="69" spans="1:43" x14ac:dyDescent="0.2">
      <c r="A69" s="105" t="s">
        <v>108</v>
      </c>
      <c r="B69" s="133">
        <f t="shared" si="0"/>
        <v>0</v>
      </c>
      <c r="C69" s="133">
        <f t="shared" ref="C69:AH74" si="6">SUMIFS(C$2:C$44,$AR$2:$AR$44,$A69)</f>
        <v>0</v>
      </c>
      <c r="D69" s="133">
        <f t="shared" si="6"/>
        <v>0</v>
      </c>
      <c r="E69" s="133">
        <f t="shared" si="6"/>
        <v>0</v>
      </c>
      <c r="F69" s="133">
        <f t="shared" si="6"/>
        <v>0</v>
      </c>
      <c r="G69" s="133">
        <f t="shared" si="6"/>
        <v>0</v>
      </c>
      <c r="H69" s="133">
        <f t="shared" si="6"/>
        <v>0</v>
      </c>
      <c r="I69" s="133">
        <f t="shared" si="6"/>
        <v>0</v>
      </c>
      <c r="J69" s="133">
        <f t="shared" si="6"/>
        <v>0</v>
      </c>
      <c r="K69" s="133">
        <f t="shared" si="6"/>
        <v>0</v>
      </c>
      <c r="L69" s="133">
        <f t="shared" si="6"/>
        <v>0</v>
      </c>
      <c r="M69" s="133">
        <f t="shared" si="6"/>
        <v>0</v>
      </c>
      <c r="N69" s="133">
        <f t="shared" si="6"/>
        <v>0</v>
      </c>
      <c r="O69" s="133">
        <f t="shared" si="6"/>
        <v>0</v>
      </c>
      <c r="P69" s="133">
        <f t="shared" si="6"/>
        <v>0</v>
      </c>
      <c r="Q69" s="133">
        <f t="shared" si="6"/>
        <v>0</v>
      </c>
      <c r="R69" s="133">
        <f t="shared" si="6"/>
        <v>0</v>
      </c>
      <c r="S69" s="133">
        <f t="shared" si="6"/>
        <v>0</v>
      </c>
      <c r="T69" s="133">
        <f t="shared" si="6"/>
        <v>0</v>
      </c>
      <c r="U69" s="133">
        <f t="shared" si="6"/>
        <v>0</v>
      </c>
      <c r="V69" s="133">
        <f t="shared" si="6"/>
        <v>0</v>
      </c>
      <c r="W69" s="133">
        <f t="shared" si="6"/>
        <v>0</v>
      </c>
      <c r="X69" s="133">
        <f t="shared" si="6"/>
        <v>0</v>
      </c>
      <c r="Y69" s="133">
        <f t="shared" si="6"/>
        <v>0</v>
      </c>
      <c r="Z69" s="133">
        <f t="shared" si="6"/>
        <v>0</v>
      </c>
      <c r="AA69" s="133">
        <f t="shared" si="6"/>
        <v>0</v>
      </c>
      <c r="AB69" s="133">
        <f t="shared" si="6"/>
        <v>0</v>
      </c>
      <c r="AC69" s="133">
        <f t="shared" si="6"/>
        <v>0</v>
      </c>
      <c r="AD69" s="133">
        <f t="shared" si="6"/>
        <v>0</v>
      </c>
      <c r="AE69" s="133">
        <f t="shared" si="6"/>
        <v>0</v>
      </c>
      <c r="AF69" s="133">
        <f t="shared" si="6"/>
        <v>0</v>
      </c>
      <c r="AG69" s="133">
        <f t="shared" si="6"/>
        <v>0</v>
      </c>
      <c r="AH69" s="133">
        <f t="shared" si="6"/>
        <v>0</v>
      </c>
      <c r="AI69" s="133">
        <f t="shared" si="5"/>
        <v>0</v>
      </c>
      <c r="AJ69" s="133">
        <f t="shared" si="5"/>
        <v>0</v>
      </c>
      <c r="AK69" s="133">
        <f t="shared" si="5"/>
        <v>0</v>
      </c>
      <c r="AL69" s="133">
        <f t="shared" si="5"/>
        <v>0</v>
      </c>
      <c r="AM69" s="133">
        <f t="shared" si="5"/>
        <v>0</v>
      </c>
      <c r="AN69" s="133">
        <f t="shared" si="5"/>
        <v>0</v>
      </c>
      <c r="AO69" s="133">
        <f t="shared" si="5"/>
        <v>0</v>
      </c>
      <c r="AP69" s="133">
        <f t="shared" si="5"/>
        <v>0</v>
      </c>
      <c r="AQ69" s="133">
        <f t="shared" si="4"/>
        <v>0</v>
      </c>
    </row>
    <row r="70" spans="1:43" x14ac:dyDescent="0.2">
      <c r="A70" s="105" t="s">
        <v>109</v>
      </c>
      <c r="B70" s="133">
        <f t="shared" si="0"/>
        <v>0</v>
      </c>
      <c r="C70" s="133">
        <f t="shared" si="6"/>
        <v>0</v>
      </c>
      <c r="D70" s="133">
        <f t="shared" si="6"/>
        <v>0</v>
      </c>
      <c r="E70" s="133">
        <f t="shared" si="6"/>
        <v>0</v>
      </c>
      <c r="F70" s="133">
        <f t="shared" si="6"/>
        <v>0</v>
      </c>
      <c r="G70" s="133">
        <f t="shared" si="6"/>
        <v>0</v>
      </c>
      <c r="H70" s="133">
        <f t="shared" si="6"/>
        <v>0</v>
      </c>
      <c r="I70" s="133">
        <f t="shared" si="6"/>
        <v>0</v>
      </c>
      <c r="J70" s="133">
        <f t="shared" si="6"/>
        <v>0</v>
      </c>
      <c r="K70" s="133">
        <f t="shared" si="6"/>
        <v>0</v>
      </c>
      <c r="L70" s="133">
        <f t="shared" si="6"/>
        <v>0</v>
      </c>
      <c r="M70" s="133">
        <f t="shared" si="6"/>
        <v>0</v>
      </c>
      <c r="N70" s="133">
        <f t="shared" si="6"/>
        <v>0</v>
      </c>
      <c r="O70" s="133">
        <f t="shared" si="6"/>
        <v>0</v>
      </c>
      <c r="P70" s="133">
        <f t="shared" si="6"/>
        <v>0</v>
      </c>
      <c r="Q70" s="133">
        <f t="shared" si="6"/>
        <v>0</v>
      </c>
      <c r="R70" s="133">
        <f t="shared" si="6"/>
        <v>0</v>
      </c>
      <c r="S70" s="133">
        <f t="shared" si="6"/>
        <v>0</v>
      </c>
      <c r="T70" s="133">
        <f t="shared" si="6"/>
        <v>0</v>
      </c>
      <c r="U70" s="133">
        <f t="shared" si="6"/>
        <v>0</v>
      </c>
      <c r="V70" s="133">
        <f t="shared" si="6"/>
        <v>0</v>
      </c>
      <c r="W70" s="133">
        <f t="shared" si="6"/>
        <v>0</v>
      </c>
      <c r="X70" s="133">
        <f t="shared" si="6"/>
        <v>0</v>
      </c>
      <c r="Y70" s="133">
        <f t="shared" si="6"/>
        <v>0</v>
      </c>
      <c r="Z70" s="133">
        <f t="shared" si="6"/>
        <v>0</v>
      </c>
      <c r="AA70" s="133">
        <f t="shared" si="6"/>
        <v>0</v>
      </c>
      <c r="AB70" s="133">
        <f t="shared" si="6"/>
        <v>0</v>
      </c>
      <c r="AC70" s="133">
        <f t="shared" si="6"/>
        <v>0</v>
      </c>
      <c r="AD70" s="133">
        <f t="shared" si="6"/>
        <v>0</v>
      </c>
      <c r="AE70" s="133">
        <f t="shared" si="6"/>
        <v>0</v>
      </c>
      <c r="AF70" s="133">
        <f t="shared" si="6"/>
        <v>0</v>
      </c>
      <c r="AG70" s="133">
        <f t="shared" si="6"/>
        <v>0</v>
      </c>
      <c r="AH70" s="133">
        <f t="shared" si="6"/>
        <v>0</v>
      </c>
      <c r="AI70" s="133">
        <f t="shared" si="5"/>
        <v>0</v>
      </c>
      <c r="AJ70" s="133">
        <f t="shared" si="5"/>
        <v>0</v>
      </c>
      <c r="AK70" s="133">
        <f t="shared" si="5"/>
        <v>0</v>
      </c>
      <c r="AL70" s="133">
        <f t="shared" si="5"/>
        <v>0</v>
      </c>
      <c r="AM70" s="133">
        <f t="shared" si="5"/>
        <v>0</v>
      </c>
      <c r="AN70" s="133">
        <f t="shared" si="5"/>
        <v>0</v>
      </c>
      <c r="AO70" s="133">
        <f t="shared" si="5"/>
        <v>0</v>
      </c>
      <c r="AP70" s="133">
        <f t="shared" si="5"/>
        <v>0</v>
      </c>
      <c r="AQ70" s="133">
        <f t="shared" si="4"/>
        <v>0</v>
      </c>
    </row>
    <row r="71" spans="1:43" x14ac:dyDescent="0.2">
      <c r="A71" s="105" t="s">
        <v>110</v>
      </c>
      <c r="B71" s="133">
        <f t="shared" si="0"/>
        <v>0</v>
      </c>
      <c r="C71" s="133">
        <f t="shared" si="6"/>
        <v>0</v>
      </c>
      <c r="D71" s="133">
        <f t="shared" si="6"/>
        <v>0</v>
      </c>
      <c r="E71" s="133">
        <f t="shared" si="6"/>
        <v>0</v>
      </c>
      <c r="F71" s="133">
        <f t="shared" si="6"/>
        <v>0</v>
      </c>
      <c r="G71" s="133">
        <f t="shared" si="6"/>
        <v>0</v>
      </c>
      <c r="H71" s="133">
        <f t="shared" si="6"/>
        <v>0</v>
      </c>
      <c r="I71" s="133">
        <f t="shared" si="6"/>
        <v>0</v>
      </c>
      <c r="J71" s="133">
        <f t="shared" si="6"/>
        <v>0</v>
      </c>
      <c r="K71" s="133">
        <f t="shared" si="6"/>
        <v>0</v>
      </c>
      <c r="L71" s="133">
        <f t="shared" si="6"/>
        <v>0</v>
      </c>
      <c r="M71" s="133">
        <f t="shared" si="6"/>
        <v>0</v>
      </c>
      <c r="N71" s="133">
        <f t="shared" si="6"/>
        <v>0</v>
      </c>
      <c r="O71" s="133">
        <f t="shared" si="6"/>
        <v>0</v>
      </c>
      <c r="P71" s="133">
        <f t="shared" si="6"/>
        <v>0</v>
      </c>
      <c r="Q71" s="133">
        <f t="shared" si="6"/>
        <v>0</v>
      </c>
      <c r="R71" s="133">
        <f t="shared" si="6"/>
        <v>0</v>
      </c>
      <c r="S71" s="133">
        <f t="shared" si="6"/>
        <v>0</v>
      </c>
      <c r="T71" s="133">
        <f t="shared" si="6"/>
        <v>0</v>
      </c>
      <c r="U71" s="133">
        <f t="shared" si="6"/>
        <v>0</v>
      </c>
      <c r="V71" s="133">
        <f t="shared" si="6"/>
        <v>0</v>
      </c>
      <c r="W71" s="133">
        <f t="shared" si="6"/>
        <v>0</v>
      </c>
      <c r="X71" s="133">
        <f t="shared" si="6"/>
        <v>0</v>
      </c>
      <c r="Y71" s="133">
        <f t="shared" si="6"/>
        <v>0</v>
      </c>
      <c r="Z71" s="133">
        <f t="shared" si="6"/>
        <v>0</v>
      </c>
      <c r="AA71" s="133">
        <f t="shared" si="6"/>
        <v>0</v>
      </c>
      <c r="AB71" s="133">
        <f t="shared" si="6"/>
        <v>0</v>
      </c>
      <c r="AC71" s="133">
        <f t="shared" si="6"/>
        <v>0</v>
      </c>
      <c r="AD71" s="133">
        <f t="shared" si="6"/>
        <v>0</v>
      </c>
      <c r="AE71" s="133">
        <f t="shared" si="6"/>
        <v>0</v>
      </c>
      <c r="AF71" s="133">
        <f t="shared" si="6"/>
        <v>0</v>
      </c>
      <c r="AG71" s="133">
        <f t="shared" si="6"/>
        <v>0</v>
      </c>
      <c r="AH71" s="133">
        <f t="shared" si="6"/>
        <v>0</v>
      </c>
      <c r="AI71" s="133">
        <f t="shared" si="5"/>
        <v>0</v>
      </c>
      <c r="AJ71" s="133">
        <f t="shared" si="5"/>
        <v>0</v>
      </c>
      <c r="AK71" s="133">
        <f t="shared" si="5"/>
        <v>0</v>
      </c>
      <c r="AL71" s="133">
        <f t="shared" si="5"/>
        <v>0</v>
      </c>
      <c r="AM71" s="133">
        <f t="shared" si="5"/>
        <v>0</v>
      </c>
      <c r="AN71" s="133">
        <f t="shared" si="5"/>
        <v>0</v>
      </c>
      <c r="AO71" s="133">
        <f t="shared" si="5"/>
        <v>0</v>
      </c>
      <c r="AP71" s="133">
        <f t="shared" si="5"/>
        <v>0</v>
      </c>
      <c r="AQ71" s="133">
        <f t="shared" si="4"/>
        <v>0</v>
      </c>
    </row>
    <row r="72" spans="1:43" x14ac:dyDescent="0.2">
      <c r="A72" s="105" t="s">
        <v>111</v>
      </c>
      <c r="B72" s="133">
        <f t="shared" si="0"/>
        <v>0</v>
      </c>
      <c r="C72" s="133">
        <f t="shared" si="6"/>
        <v>0</v>
      </c>
      <c r="D72" s="133">
        <f t="shared" si="6"/>
        <v>0</v>
      </c>
      <c r="E72" s="133">
        <f t="shared" si="6"/>
        <v>0</v>
      </c>
      <c r="F72" s="133">
        <f t="shared" si="6"/>
        <v>0</v>
      </c>
      <c r="G72" s="133">
        <f t="shared" si="6"/>
        <v>0</v>
      </c>
      <c r="H72" s="133">
        <f t="shared" si="6"/>
        <v>0</v>
      </c>
      <c r="I72" s="133">
        <f t="shared" si="6"/>
        <v>0</v>
      </c>
      <c r="J72" s="133">
        <f t="shared" si="6"/>
        <v>0</v>
      </c>
      <c r="K72" s="133">
        <f t="shared" si="6"/>
        <v>0</v>
      </c>
      <c r="L72" s="133">
        <f t="shared" si="6"/>
        <v>0</v>
      </c>
      <c r="M72" s="133">
        <f t="shared" si="6"/>
        <v>0</v>
      </c>
      <c r="N72" s="133">
        <f t="shared" si="6"/>
        <v>0</v>
      </c>
      <c r="O72" s="133">
        <f t="shared" si="6"/>
        <v>0</v>
      </c>
      <c r="P72" s="133">
        <f t="shared" si="6"/>
        <v>0</v>
      </c>
      <c r="Q72" s="133">
        <f t="shared" si="6"/>
        <v>0</v>
      </c>
      <c r="R72" s="133">
        <f t="shared" si="6"/>
        <v>0</v>
      </c>
      <c r="S72" s="133">
        <f t="shared" si="6"/>
        <v>0</v>
      </c>
      <c r="T72" s="133">
        <f t="shared" si="6"/>
        <v>0</v>
      </c>
      <c r="U72" s="133">
        <f t="shared" si="6"/>
        <v>0</v>
      </c>
      <c r="V72" s="133">
        <f t="shared" si="6"/>
        <v>0</v>
      </c>
      <c r="W72" s="133">
        <f t="shared" si="6"/>
        <v>0</v>
      </c>
      <c r="X72" s="133">
        <f t="shared" si="6"/>
        <v>0</v>
      </c>
      <c r="Y72" s="133">
        <f t="shared" si="6"/>
        <v>0</v>
      </c>
      <c r="Z72" s="133">
        <f t="shared" si="6"/>
        <v>0</v>
      </c>
      <c r="AA72" s="133">
        <f t="shared" si="6"/>
        <v>0</v>
      </c>
      <c r="AB72" s="133">
        <f t="shared" si="6"/>
        <v>0</v>
      </c>
      <c r="AC72" s="133">
        <f t="shared" si="6"/>
        <v>0</v>
      </c>
      <c r="AD72" s="133">
        <f t="shared" si="6"/>
        <v>0</v>
      </c>
      <c r="AE72" s="133">
        <f t="shared" si="6"/>
        <v>0</v>
      </c>
      <c r="AF72" s="133">
        <f t="shared" si="6"/>
        <v>0</v>
      </c>
      <c r="AG72" s="133">
        <f t="shared" si="6"/>
        <v>0</v>
      </c>
      <c r="AH72" s="133">
        <f t="shared" si="6"/>
        <v>0</v>
      </c>
      <c r="AI72" s="133">
        <f t="shared" si="5"/>
        <v>0</v>
      </c>
      <c r="AJ72" s="133">
        <f t="shared" si="5"/>
        <v>0</v>
      </c>
      <c r="AK72" s="133">
        <f t="shared" si="5"/>
        <v>0</v>
      </c>
      <c r="AL72" s="133">
        <f t="shared" si="5"/>
        <v>0</v>
      </c>
      <c r="AM72" s="133">
        <f t="shared" si="5"/>
        <v>0</v>
      </c>
      <c r="AN72" s="133">
        <f t="shared" si="5"/>
        <v>0</v>
      </c>
      <c r="AO72" s="133">
        <f t="shared" si="5"/>
        <v>0</v>
      </c>
      <c r="AP72" s="133">
        <f t="shared" si="5"/>
        <v>0</v>
      </c>
      <c r="AQ72" s="133">
        <f t="shared" si="4"/>
        <v>0</v>
      </c>
    </row>
    <row r="73" spans="1:43" x14ac:dyDescent="0.2">
      <c r="A73" s="105" t="s">
        <v>112</v>
      </c>
      <c r="B73" s="133">
        <f t="shared" si="0"/>
        <v>0</v>
      </c>
      <c r="C73" s="133">
        <f t="shared" si="6"/>
        <v>0</v>
      </c>
      <c r="D73" s="133">
        <f t="shared" si="6"/>
        <v>0</v>
      </c>
      <c r="E73" s="133">
        <f t="shared" si="6"/>
        <v>0</v>
      </c>
      <c r="F73" s="133">
        <f t="shared" si="6"/>
        <v>0</v>
      </c>
      <c r="G73" s="133">
        <f t="shared" si="6"/>
        <v>0</v>
      </c>
      <c r="H73" s="133">
        <f t="shared" si="6"/>
        <v>0</v>
      </c>
      <c r="I73" s="133">
        <f t="shared" si="6"/>
        <v>0</v>
      </c>
      <c r="J73" s="133">
        <f t="shared" si="6"/>
        <v>0</v>
      </c>
      <c r="K73" s="133">
        <f t="shared" si="6"/>
        <v>0</v>
      </c>
      <c r="L73" s="133">
        <f t="shared" si="6"/>
        <v>0</v>
      </c>
      <c r="M73" s="133">
        <f t="shared" si="6"/>
        <v>0</v>
      </c>
      <c r="N73" s="133">
        <f t="shared" si="6"/>
        <v>0</v>
      </c>
      <c r="O73" s="133">
        <f t="shared" si="6"/>
        <v>0</v>
      </c>
      <c r="P73" s="133">
        <f t="shared" si="6"/>
        <v>0</v>
      </c>
      <c r="Q73" s="133">
        <f t="shared" si="6"/>
        <v>0</v>
      </c>
      <c r="R73" s="133">
        <f t="shared" si="6"/>
        <v>0</v>
      </c>
      <c r="S73" s="133">
        <f t="shared" si="6"/>
        <v>0</v>
      </c>
      <c r="T73" s="133">
        <f t="shared" si="6"/>
        <v>0</v>
      </c>
      <c r="U73" s="133">
        <f t="shared" si="6"/>
        <v>0</v>
      </c>
      <c r="V73" s="133">
        <f t="shared" si="6"/>
        <v>0</v>
      </c>
      <c r="W73" s="133">
        <f t="shared" si="6"/>
        <v>0</v>
      </c>
      <c r="X73" s="133">
        <f t="shared" si="6"/>
        <v>0</v>
      </c>
      <c r="Y73" s="133">
        <f t="shared" si="6"/>
        <v>0</v>
      </c>
      <c r="Z73" s="133">
        <f t="shared" si="6"/>
        <v>0</v>
      </c>
      <c r="AA73" s="133">
        <f t="shared" si="6"/>
        <v>0</v>
      </c>
      <c r="AB73" s="133">
        <f t="shared" si="6"/>
        <v>0</v>
      </c>
      <c r="AC73" s="133">
        <f t="shared" si="6"/>
        <v>0</v>
      </c>
      <c r="AD73" s="133">
        <f t="shared" si="6"/>
        <v>0</v>
      </c>
      <c r="AE73" s="133">
        <f t="shared" si="6"/>
        <v>0</v>
      </c>
      <c r="AF73" s="133">
        <f t="shared" si="6"/>
        <v>0</v>
      </c>
      <c r="AG73" s="133">
        <f t="shared" si="6"/>
        <v>0</v>
      </c>
      <c r="AH73" s="133">
        <f t="shared" si="6"/>
        <v>0</v>
      </c>
      <c r="AI73" s="133">
        <f t="shared" si="5"/>
        <v>0</v>
      </c>
      <c r="AJ73" s="133">
        <f t="shared" si="5"/>
        <v>0</v>
      </c>
      <c r="AK73" s="133">
        <f t="shared" si="5"/>
        <v>0</v>
      </c>
      <c r="AL73" s="133">
        <f t="shared" si="5"/>
        <v>0</v>
      </c>
      <c r="AM73" s="133">
        <f t="shared" si="5"/>
        <v>0</v>
      </c>
      <c r="AN73" s="133">
        <f t="shared" si="5"/>
        <v>0</v>
      </c>
      <c r="AO73" s="133">
        <f t="shared" si="5"/>
        <v>0</v>
      </c>
      <c r="AP73" s="133">
        <f t="shared" si="5"/>
        <v>0</v>
      </c>
      <c r="AQ73" s="133">
        <f t="shared" si="4"/>
        <v>0</v>
      </c>
    </row>
    <row r="74" spans="1:43" x14ac:dyDescent="0.2">
      <c r="A74" s="106" t="s">
        <v>276</v>
      </c>
      <c r="B74" s="228">
        <f t="shared" si="0"/>
        <v>0</v>
      </c>
      <c r="C74" s="228">
        <f t="shared" si="6"/>
        <v>0</v>
      </c>
      <c r="D74" s="228">
        <f t="shared" si="6"/>
        <v>0</v>
      </c>
      <c r="E74" s="228">
        <f t="shared" si="6"/>
        <v>0</v>
      </c>
      <c r="F74" s="228">
        <f t="shared" si="6"/>
        <v>0</v>
      </c>
      <c r="G74" s="228">
        <f t="shared" si="6"/>
        <v>0</v>
      </c>
      <c r="H74" s="228">
        <f t="shared" si="6"/>
        <v>0</v>
      </c>
      <c r="I74" s="228">
        <f t="shared" si="6"/>
        <v>0</v>
      </c>
      <c r="J74" s="228">
        <f t="shared" si="6"/>
        <v>0</v>
      </c>
      <c r="K74" s="228">
        <f t="shared" si="6"/>
        <v>0</v>
      </c>
      <c r="L74" s="228">
        <f t="shared" si="6"/>
        <v>0</v>
      </c>
      <c r="M74" s="228">
        <f t="shared" si="6"/>
        <v>0</v>
      </c>
      <c r="N74" s="228">
        <f t="shared" si="6"/>
        <v>0</v>
      </c>
      <c r="O74" s="228">
        <f t="shared" si="6"/>
        <v>0</v>
      </c>
      <c r="P74" s="228">
        <f t="shared" si="6"/>
        <v>0</v>
      </c>
      <c r="Q74" s="228">
        <f t="shared" si="6"/>
        <v>0</v>
      </c>
      <c r="R74" s="228">
        <f t="shared" si="6"/>
        <v>0</v>
      </c>
      <c r="S74" s="228">
        <f t="shared" si="6"/>
        <v>0</v>
      </c>
      <c r="T74" s="228">
        <f t="shared" si="6"/>
        <v>0</v>
      </c>
      <c r="U74" s="228">
        <f t="shared" si="6"/>
        <v>0</v>
      </c>
      <c r="V74" s="228">
        <f t="shared" si="6"/>
        <v>0</v>
      </c>
      <c r="W74" s="228">
        <f t="shared" si="6"/>
        <v>0</v>
      </c>
      <c r="X74" s="228">
        <f t="shared" si="6"/>
        <v>0</v>
      </c>
      <c r="Y74" s="228">
        <f t="shared" si="6"/>
        <v>0</v>
      </c>
      <c r="Z74" s="228">
        <f t="shared" si="6"/>
        <v>0</v>
      </c>
      <c r="AA74" s="228">
        <f t="shared" si="6"/>
        <v>0</v>
      </c>
      <c r="AB74" s="228">
        <f t="shared" si="6"/>
        <v>0</v>
      </c>
      <c r="AC74" s="228">
        <f t="shared" si="6"/>
        <v>0</v>
      </c>
      <c r="AD74" s="228">
        <f t="shared" si="6"/>
        <v>0</v>
      </c>
      <c r="AE74" s="228">
        <f t="shared" si="6"/>
        <v>0</v>
      </c>
      <c r="AF74" s="228">
        <f t="shared" si="6"/>
        <v>0</v>
      </c>
      <c r="AG74" s="228">
        <f t="shared" si="6"/>
        <v>0</v>
      </c>
      <c r="AH74" s="228">
        <f t="shared" si="6"/>
        <v>0</v>
      </c>
      <c r="AI74" s="228">
        <f t="shared" si="5"/>
        <v>0</v>
      </c>
      <c r="AJ74" s="228">
        <f t="shared" si="5"/>
        <v>0</v>
      </c>
      <c r="AK74" s="228">
        <f t="shared" si="5"/>
        <v>0</v>
      </c>
      <c r="AL74" s="228">
        <f t="shared" si="5"/>
        <v>0</v>
      </c>
      <c r="AM74" s="228">
        <f t="shared" si="5"/>
        <v>0</v>
      </c>
      <c r="AN74" s="228">
        <f t="shared" si="5"/>
        <v>0</v>
      </c>
      <c r="AO74" s="228">
        <f t="shared" si="5"/>
        <v>0</v>
      </c>
      <c r="AP74" s="228">
        <f t="shared" si="5"/>
        <v>0</v>
      </c>
      <c r="AQ74" s="228">
        <f t="shared" si="4"/>
        <v>0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CB316-65F8-4B76-9034-367DE264224A}">
  <sheetPr codeName="Sheet32">
    <tabColor rgb="FFC00000"/>
  </sheetPr>
  <dimension ref="A1"/>
  <sheetViews>
    <sheetView workbookViewId="0"/>
  </sheetViews>
  <sheetFormatPr defaultRowHeight="14.25" x14ac:dyDescent="0.2"/>
  <sheetData/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4C38-A5D4-4904-85F9-C01A22D037FB}">
  <sheetPr codeName="Sheet33"/>
  <dimension ref="A1:BC52"/>
  <sheetViews>
    <sheetView workbookViewId="0">
      <selection activeCell="BC2" sqref="BC2:BC52"/>
    </sheetView>
  </sheetViews>
  <sheetFormatPr defaultRowHeight="14.25" x14ac:dyDescent="0.2"/>
  <cols>
    <col min="1" max="1" width="23.25" customWidth="1"/>
    <col min="2" max="3" width="10.75" customWidth="1"/>
    <col min="4" max="5" width="9" style="133"/>
    <col min="6" max="45" width="9" style="133" customWidth="1"/>
    <col min="46" max="46" width="9" style="133"/>
    <col min="47" max="47" width="17.5" style="133" customWidth="1"/>
    <col min="48" max="51" width="8.375" style="133" customWidth="1"/>
    <col min="52" max="52" width="8.375" customWidth="1"/>
  </cols>
  <sheetData>
    <row r="1" spans="1:55" x14ac:dyDescent="0.2">
      <c r="A1" s="168" t="s">
        <v>279</v>
      </c>
      <c r="B1" s="168" t="s">
        <v>346</v>
      </c>
      <c r="C1" s="176" t="s">
        <v>347</v>
      </c>
      <c r="D1" s="214">
        <v>2019</v>
      </c>
      <c r="E1" s="214">
        <v>2020</v>
      </c>
      <c r="F1" s="214">
        <v>2021</v>
      </c>
      <c r="G1" s="214">
        <v>2022</v>
      </c>
      <c r="H1" s="214">
        <v>2023</v>
      </c>
      <c r="I1" s="214">
        <v>2024</v>
      </c>
      <c r="J1" s="214">
        <v>2025</v>
      </c>
      <c r="K1" s="214">
        <v>2026</v>
      </c>
      <c r="L1" s="223">
        <v>2027</v>
      </c>
      <c r="M1" s="214">
        <v>2028</v>
      </c>
      <c r="N1" s="214">
        <v>2029</v>
      </c>
      <c r="O1" s="214">
        <v>2030</v>
      </c>
      <c r="P1" s="214">
        <v>2031</v>
      </c>
      <c r="Q1" s="214">
        <v>2032</v>
      </c>
      <c r="R1" s="214">
        <v>2033</v>
      </c>
      <c r="S1" s="214">
        <v>2034</v>
      </c>
      <c r="T1" s="214">
        <v>2035</v>
      </c>
      <c r="U1" s="214">
        <v>2036</v>
      </c>
      <c r="V1" s="214">
        <v>2037</v>
      </c>
      <c r="W1" s="214">
        <v>2038</v>
      </c>
      <c r="X1" s="214">
        <v>2039</v>
      </c>
      <c r="Y1" s="214">
        <v>2040</v>
      </c>
      <c r="Z1" s="214">
        <v>2041</v>
      </c>
      <c r="AA1" s="214">
        <v>2042</v>
      </c>
      <c r="AB1" s="214">
        <v>2043</v>
      </c>
      <c r="AC1" s="214">
        <v>2044</v>
      </c>
      <c r="AD1" s="214">
        <v>2045</v>
      </c>
      <c r="AE1" s="214">
        <v>2046</v>
      </c>
      <c r="AF1" s="214">
        <v>2047</v>
      </c>
      <c r="AG1" s="214">
        <v>2048</v>
      </c>
      <c r="AH1" s="214">
        <v>2049</v>
      </c>
      <c r="AI1" s="214">
        <v>2050</v>
      </c>
      <c r="AJ1" s="214">
        <v>2051</v>
      </c>
      <c r="AK1" s="214">
        <v>2052</v>
      </c>
      <c r="AL1" s="214">
        <v>2053</v>
      </c>
      <c r="AM1" s="214">
        <v>2054</v>
      </c>
      <c r="AN1" s="214">
        <v>2055</v>
      </c>
      <c r="AO1" s="214">
        <v>2056</v>
      </c>
      <c r="AP1" s="214">
        <v>2057</v>
      </c>
      <c r="AQ1" s="214">
        <v>2058</v>
      </c>
      <c r="AR1" s="214">
        <v>2059</v>
      </c>
      <c r="AS1" s="214">
        <v>2060</v>
      </c>
      <c r="AU1" s="133" t="s">
        <v>356</v>
      </c>
      <c r="AV1" s="200">
        <v>2021</v>
      </c>
      <c r="AW1" s="214">
        <v>2022</v>
      </c>
      <c r="AX1" s="214">
        <v>2023</v>
      </c>
      <c r="AY1" s="214">
        <v>2024</v>
      </c>
      <c r="AZ1" s="215">
        <v>2025</v>
      </c>
      <c r="BA1" s="231" t="s">
        <v>354</v>
      </c>
      <c r="BB1" s="231" t="s">
        <v>404</v>
      </c>
      <c r="BC1" s="232" t="s">
        <v>355</v>
      </c>
    </row>
    <row r="2" spans="1:55" x14ac:dyDescent="0.2">
      <c r="A2" s="171" t="s">
        <v>2</v>
      </c>
      <c r="B2" s="173" t="s">
        <v>305</v>
      </c>
      <c r="C2" s="210" t="s">
        <v>348</v>
      </c>
      <c r="D2" s="363">
        <f>VLOOKUP($A2,'Energy Use 2019'!$B$64:$L$106,11,0)/'Product Output &amp; Intensity'!E2</f>
        <v>28230120835998.473</v>
      </c>
      <c r="E2" s="363">
        <f>VLOOKUP($A2,'Energy Use 2020'!$B$64:$L$106,11,0)/'Product Output &amp; Intensity'!F2</f>
        <v>21145503780394.125</v>
      </c>
      <c r="F2" s="403">
        <f>E2*(1-AV2)</f>
        <v>21134931028503.93</v>
      </c>
      <c r="G2" s="403">
        <f t="shared" ref="G2:J17" si="0">F2*(1-AW2)</f>
        <v>21130704042298.23</v>
      </c>
      <c r="H2" s="403">
        <f t="shared" si="0"/>
        <v>21658971643355.684</v>
      </c>
      <c r="I2" s="403">
        <f t="shared" si="0"/>
        <v>21615653700068.973</v>
      </c>
      <c r="J2" s="404">
        <f>I2*(1-AZ2)</f>
        <v>21572422392668.836</v>
      </c>
      <c r="K2" s="236">
        <f>J2+($O2-$J2)/5</f>
        <v>21571128047325.277</v>
      </c>
      <c r="L2" s="238">
        <f t="shared" ref="L2:N2" si="1">K2+($O2-$J2)/5</f>
        <v>21569833701981.719</v>
      </c>
      <c r="M2" s="236">
        <f t="shared" si="1"/>
        <v>21568539356638.16</v>
      </c>
      <c r="N2" s="236">
        <f t="shared" si="1"/>
        <v>21567245011294.602</v>
      </c>
      <c r="O2" s="357">
        <f t="shared" ref="O2:O33" si="2">J2*(1-BA2)</f>
        <v>21565950665951.035</v>
      </c>
      <c r="P2" s="236">
        <f>O2+($T2-$O2)/5</f>
        <v>21565088027924.398</v>
      </c>
      <c r="Q2" s="236">
        <f t="shared" ref="Q2:S2" si="3">P2+($T2-$O2)/5</f>
        <v>21564225389897.762</v>
      </c>
      <c r="R2" s="236">
        <f t="shared" si="3"/>
        <v>21563362751871.125</v>
      </c>
      <c r="S2" s="236">
        <f t="shared" si="3"/>
        <v>21562500113844.488</v>
      </c>
      <c r="T2" s="357">
        <f t="shared" ref="T2:T33" si="4">O2*(1-BB2)</f>
        <v>21561637475817.844</v>
      </c>
      <c r="U2" s="236">
        <f>T2+($AS2-$T2)/30</f>
        <v>21561278115193.246</v>
      </c>
      <c r="V2" s="236">
        <f t="shared" ref="V2:AR2" si="5">U2+($AS2-$T2)/30</f>
        <v>21560918754568.648</v>
      </c>
      <c r="W2" s="236">
        <f t="shared" si="5"/>
        <v>21560559393944.051</v>
      </c>
      <c r="X2" s="236">
        <f t="shared" si="5"/>
        <v>21560200033319.453</v>
      </c>
      <c r="Y2" s="236">
        <f t="shared" si="5"/>
        <v>21559840672694.855</v>
      </c>
      <c r="Z2" s="236">
        <f t="shared" si="5"/>
        <v>21559481312070.258</v>
      </c>
      <c r="AA2" s="236">
        <f t="shared" si="5"/>
        <v>21559121951445.66</v>
      </c>
      <c r="AB2" s="236">
        <f t="shared" si="5"/>
        <v>21558762590821.063</v>
      </c>
      <c r="AC2" s="236">
        <f t="shared" si="5"/>
        <v>21558403230196.465</v>
      </c>
      <c r="AD2" s="236">
        <f t="shared" si="5"/>
        <v>21558043869571.867</v>
      </c>
      <c r="AE2" s="236">
        <f t="shared" si="5"/>
        <v>21557684508947.27</v>
      </c>
      <c r="AF2" s="236">
        <f t="shared" si="5"/>
        <v>21557325148322.672</v>
      </c>
      <c r="AG2" s="236">
        <f t="shared" si="5"/>
        <v>21556965787698.074</v>
      </c>
      <c r="AH2" s="236">
        <f t="shared" si="5"/>
        <v>21556606427073.477</v>
      </c>
      <c r="AI2" s="236">
        <f t="shared" si="5"/>
        <v>21556247066448.879</v>
      </c>
      <c r="AJ2" s="236">
        <f t="shared" si="5"/>
        <v>21555887705824.281</v>
      </c>
      <c r="AK2" s="236">
        <f t="shared" si="5"/>
        <v>21555528345199.684</v>
      </c>
      <c r="AL2" s="236">
        <f t="shared" si="5"/>
        <v>21555168984575.086</v>
      </c>
      <c r="AM2" s="236">
        <f t="shared" si="5"/>
        <v>21554809623950.488</v>
      </c>
      <c r="AN2" s="236">
        <f t="shared" si="5"/>
        <v>21554450263325.891</v>
      </c>
      <c r="AO2" s="236">
        <f t="shared" si="5"/>
        <v>21554090902701.293</v>
      </c>
      <c r="AP2" s="236">
        <f t="shared" si="5"/>
        <v>21553731542076.695</v>
      </c>
      <c r="AQ2" s="236">
        <f t="shared" si="5"/>
        <v>21553372181452.098</v>
      </c>
      <c r="AR2" s="236">
        <f t="shared" si="5"/>
        <v>21553012820827.5</v>
      </c>
      <c r="AS2" s="357">
        <f t="shared" ref="AS2:AS33" si="6">T2*(1-BC2)</f>
        <v>21550856657079.938</v>
      </c>
      <c r="AV2" s="452">
        <v>5.0000000000000001E-4</v>
      </c>
      <c r="AW2" s="452">
        <v>2.0000000000000001E-4</v>
      </c>
      <c r="AX2" s="452">
        <v>-2.5000000000000001E-2</v>
      </c>
      <c r="AY2" s="453">
        <v>2E-3</v>
      </c>
      <c r="AZ2" s="472">
        <v>2E-3</v>
      </c>
      <c r="BA2" s="466">
        <v>2.9999999999999997E-4</v>
      </c>
      <c r="BB2" s="466">
        <v>2.0000000000000001E-4</v>
      </c>
      <c r="BC2" s="472">
        <v>5.0000000000000001E-4</v>
      </c>
    </row>
    <row r="3" spans="1:55" x14ac:dyDescent="0.2">
      <c r="A3" s="169" t="s">
        <v>3</v>
      </c>
      <c r="B3" s="173" t="s">
        <v>310</v>
      </c>
      <c r="C3" s="173" t="s">
        <v>348</v>
      </c>
      <c r="D3" s="363">
        <f>VLOOKUP($A3,'Energy Use 2019'!$B$64:$L$106,11,0)*'Product Output &amp; Intensity'!$E$27/('Product Output &amp; Intensity'!$E$27*'Product Output &amp; Intensity'!E3+'Product Output &amp; Intensity'!$E$28*'Product Output &amp; Intensity'!E4)</f>
        <v>453748550544.94409</v>
      </c>
      <c r="E3" s="363">
        <f>VLOOKUP($A3,'Energy Use 2020'!$B$64:$L$106,11,0)*'Product Output &amp; Intensity'!$E$27/('Product Output &amp; Intensity'!$E$27*'Product Output &amp; Intensity'!F3+'Product Output &amp; Intensity'!$E$28*'Product Output &amp; Intensity'!F4)</f>
        <v>398723038699.40979</v>
      </c>
      <c r="F3" s="403">
        <f t="shared" ref="F3:F52" si="7">E3*(1-AV3)</f>
        <v>398523677180.06012</v>
      </c>
      <c r="G3" s="404">
        <f t="shared" si="0"/>
        <v>398443972444.62415</v>
      </c>
      <c r="H3" s="404">
        <f t="shared" si="0"/>
        <v>408405071755.73969</v>
      </c>
      <c r="I3" s="404">
        <f t="shared" si="0"/>
        <v>407588261612.22821</v>
      </c>
      <c r="J3" s="404">
        <f t="shared" si="0"/>
        <v>406773085089.00372</v>
      </c>
      <c r="K3" s="236">
        <f t="shared" ref="K3:N3" si="8">J3+($O3-$J3)/5</f>
        <v>406748678703.89838</v>
      </c>
      <c r="L3" s="236">
        <f t="shared" si="8"/>
        <v>406724272318.79303</v>
      </c>
      <c r="M3" s="236">
        <f t="shared" si="8"/>
        <v>406699865933.68768</v>
      </c>
      <c r="N3" s="236">
        <f t="shared" si="8"/>
        <v>406675459548.58234</v>
      </c>
      <c r="O3" s="357">
        <f t="shared" si="2"/>
        <v>406651053163.47705</v>
      </c>
      <c r="P3" s="236">
        <f t="shared" ref="P3:S3" si="9">O3+($T3-$O3)/5</f>
        <v>406634787121.35052</v>
      </c>
      <c r="Q3" s="236">
        <f t="shared" si="9"/>
        <v>406618521079.224</v>
      </c>
      <c r="R3" s="236">
        <f t="shared" si="9"/>
        <v>406602255037.09747</v>
      </c>
      <c r="S3" s="236">
        <f t="shared" si="9"/>
        <v>406585988994.97095</v>
      </c>
      <c r="T3" s="357">
        <f t="shared" si="4"/>
        <v>406569722952.84436</v>
      </c>
      <c r="U3" s="236">
        <f t="shared" ref="U3:AR3" si="10">T3+($AS3-$T3)/30</f>
        <v>406562946790.79517</v>
      </c>
      <c r="V3" s="236">
        <f t="shared" si="10"/>
        <v>406556170628.74597</v>
      </c>
      <c r="W3" s="236">
        <f t="shared" si="10"/>
        <v>406549394466.69678</v>
      </c>
      <c r="X3" s="236">
        <f t="shared" si="10"/>
        <v>406542618304.64758</v>
      </c>
      <c r="Y3" s="236">
        <f t="shared" si="10"/>
        <v>406535842142.59839</v>
      </c>
      <c r="Z3" s="236">
        <f t="shared" si="10"/>
        <v>406529065980.54919</v>
      </c>
      <c r="AA3" s="236">
        <f t="shared" si="10"/>
        <v>406522289818.5</v>
      </c>
      <c r="AB3" s="236">
        <f t="shared" si="10"/>
        <v>406515513656.45081</v>
      </c>
      <c r="AC3" s="236">
        <f t="shared" si="10"/>
        <v>406508737494.40161</v>
      </c>
      <c r="AD3" s="236">
        <f t="shared" si="10"/>
        <v>406501961332.35242</v>
      </c>
      <c r="AE3" s="236">
        <f t="shared" si="10"/>
        <v>406495185170.30322</v>
      </c>
      <c r="AF3" s="236">
        <f t="shared" si="10"/>
        <v>406488409008.25403</v>
      </c>
      <c r="AG3" s="236">
        <f t="shared" si="10"/>
        <v>406481632846.20483</v>
      </c>
      <c r="AH3" s="236">
        <f t="shared" si="10"/>
        <v>406474856684.15564</v>
      </c>
      <c r="AI3" s="236">
        <f t="shared" si="10"/>
        <v>406468080522.10645</v>
      </c>
      <c r="AJ3" s="236">
        <f t="shared" si="10"/>
        <v>406461304360.05725</v>
      </c>
      <c r="AK3" s="236">
        <f t="shared" si="10"/>
        <v>406454528198.00806</v>
      </c>
      <c r="AL3" s="236">
        <f t="shared" si="10"/>
        <v>406447752035.95886</v>
      </c>
      <c r="AM3" s="236">
        <f t="shared" si="10"/>
        <v>406440975873.90967</v>
      </c>
      <c r="AN3" s="236">
        <f t="shared" si="10"/>
        <v>406434199711.86047</v>
      </c>
      <c r="AO3" s="236">
        <f t="shared" si="10"/>
        <v>406427423549.81128</v>
      </c>
      <c r="AP3" s="236">
        <f t="shared" si="10"/>
        <v>406420647387.76208</v>
      </c>
      <c r="AQ3" s="236">
        <f t="shared" si="10"/>
        <v>406413871225.71289</v>
      </c>
      <c r="AR3" s="236">
        <f t="shared" si="10"/>
        <v>406407095063.6637</v>
      </c>
      <c r="AS3" s="357">
        <f t="shared" si="6"/>
        <v>406366438091.36798</v>
      </c>
      <c r="AV3" s="454">
        <v>5.0000000000000001E-4</v>
      </c>
      <c r="AW3" s="454">
        <v>2.0000000000000001E-4</v>
      </c>
      <c r="AX3" s="454">
        <v>-2.5000000000000001E-2</v>
      </c>
      <c r="AY3" s="455">
        <v>2E-3</v>
      </c>
      <c r="AZ3" s="473">
        <v>2E-3</v>
      </c>
      <c r="BA3" s="467">
        <v>2.9999999999999997E-4</v>
      </c>
      <c r="BB3" s="467">
        <v>2.0000000000000001E-4</v>
      </c>
      <c r="BC3" s="473">
        <v>5.0000000000000001E-4</v>
      </c>
    </row>
    <row r="4" spans="1:55" x14ac:dyDescent="0.2">
      <c r="A4" s="169" t="s">
        <v>3</v>
      </c>
      <c r="B4" s="173" t="s">
        <v>306</v>
      </c>
      <c r="C4" s="173" t="s">
        <v>349</v>
      </c>
      <c r="D4" s="363">
        <f>VLOOKUP($A4,'Energy Use 2019'!$B$64:$L$106,11,0)*'Product Output &amp; Intensity'!$E$28/('Product Output &amp; Intensity'!E3*'Product Output &amp; Intensity'!$E$27+'Product Output &amp; Intensity'!E4*'Product Output &amp; Intensity'!$E$28)</f>
        <v>453748550544.94409</v>
      </c>
      <c r="E4" s="363">
        <f>VLOOKUP($A4,'Energy Use 2020'!$B$64:$L$106,11,0)*'Product Output &amp; Intensity'!$E$28/('Product Output &amp; Intensity'!F3*'Product Output &amp; Intensity'!$E$27+'Product Output &amp; Intensity'!F4*'Product Output &amp; Intensity'!$E$28)</f>
        <v>398723038699.40979</v>
      </c>
      <c r="F4" s="403">
        <f t="shared" si="7"/>
        <v>398523677180.06012</v>
      </c>
      <c r="G4" s="404">
        <f t="shared" si="0"/>
        <v>398443972444.62415</v>
      </c>
      <c r="H4" s="404">
        <f t="shared" si="0"/>
        <v>408405071755.73969</v>
      </c>
      <c r="I4" s="404">
        <f t="shared" si="0"/>
        <v>407588261612.22821</v>
      </c>
      <c r="J4" s="404">
        <f t="shared" si="0"/>
        <v>406773085089.00372</v>
      </c>
      <c r="K4" s="236">
        <f t="shared" ref="K4:N4" si="11">J4+($O4-$J4)/5</f>
        <v>406748678703.89838</v>
      </c>
      <c r="L4" s="236">
        <f t="shared" si="11"/>
        <v>406724272318.79303</v>
      </c>
      <c r="M4" s="236">
        <f t="shared" si="11"/>
        <v>406699865933.68768</v>
      </c>
      <c r="N4" s="236">
        <f t="shared" si="11"/>
        <v>406675459548.58234</v>
      </c>
      <c r="O4" s="357">
        <f t="shared" si="2"/>
        <v>406651053163.47705</v>
      </c>
      <c r="P4" s="236">
        <f t="shared" ref="P4:S4" si="12">O4+($T4-$O4)/5</f>
        <v>406634787121.35052</v>
      </c>
      <c r="Q4" s="236">
        <f t="shared" si="12"/>
        <v>406618521079.224</v>
      </c>
      <c r="R4" s="236">
        <f t="shared" si="12"/>
        <v>406602255037.09747</v>
      </c>
      <c r="S4" s="236">
        <f t="shared" si="12"/>
        <v>406585988994.97095</v>
      </c>
      <c r="T4" s="357">
        <f t="shared" si="4"/>
        <v>406569722952.84436</v>
      </c>
      <c r="U4" s="236">
        <f t="shared" ref="U4:AR4" si="13">T4+($AS4-$T4)/30</f>
        <v>406562946790.79517</v>
      </c>
      <c r="V4" s="236">
        <f t="shared" si="13"/>
        <v>406556170628.74597</v>
      </c>
      <c r="W4" s="236">
        <f t="shared" si="13"/>
        <v>406549394466.69678</v>
      </c>
      <c r="X4" s="236">
        <f t="shared" si="13"/>
        <v>406542618304.64758</v>
      </c>
      <c r="Y4" s="236">
        <f t="shared" si="13"/>
        <v>406535842142.59839</v>
      </c>
      <c r="Z4" s="236">
        <f t="shared" si="13"/>
        <v>406529065980.54919</v>
      </c>
      <c r="AA4" s="236">
        <f t="shared" si="13"/>
        <v>406522289818.5</v>
      </c>
      <c r="AB4" s="236">
        <f t="shared" si="13"/>
        <v>406515513656.45081</v>
      </c>
      <c r="AC4" s="236">
        <f t="shared" si="13"/>
        <v>406508737494.40161</v>
      </c>
      <c r="AD4" s="236">
        <f t="shared" si="13"/>
        <v>406501961332.35242</v>
      </c>
      <c r="AE4" s="236">
        <f t="shared" si="13"/>
        <v>406495185170.30322</v>
      </c>
      <c r="AF4" s="236">
        <f t="shared" si="13"/>
        <v>406488409008.25403</v>
      </c>
      <c r="AG4" s="236">
        <f t="shared" si="13"/>
        <v>406481632846.20483</v>
      </c>
      <c r="AH4" s="236">
        <f t="shared" si="13"/>
        <v>406474856684.15564</v>
      </c>
      <c r="AI4" s="236">
        <f t="shared" si="13"/>
        <v>406468080522.10645</v>
      </c>
      <c r="AJ4" s="236">
        <f t="shared" si="13"/>
        <v>406461304360.05725</v>
      </c>
      <c r="AK4" s="236">
        <f t="shared" si="13"/>
        <v>406454528198.00806</v>
      </c>
      <c r="AL4" s="236">
        <f t="shared" si="13"/>
        <v>406447752035.95886</v>
      </c>
      <c r="AM4" s="236">
        <f t="shared" si="13"/>
        <v>406440975873.90967</v>
      </c>
      <c r="AN4" s="236">
        <f t="shared" si="13"/>
        <v>406434199711.86047</v>
      </c>
      <c r="AO4" s="236">
        <f t="shared" si="13"/>
        <v>406427423549.81128</v>
      </c>
      <c r="AP4" s="236">
        <f t="shared" si="13"/>
        <v>406420647387.76208</v>
      </c>
      <c r="AQ4" s="236">
        <f t="shared" si="13"/>
        <v>406413871225.71289</v>
      </c>
      <c r="AR4" s="236">
        <f t="shared" si="13"/>
        <v>406407095063.6637</v>
      </c>
      <c r="AS4" s="357">
        <f t="shared" si="6"/>
        <v>406366438091.36798</v>
      </c>
      <c r="AV4" s="454">
        <v>5.0000000000000001E-4</v>
      </c>
      <c r="AW4" s="454">
        <v>2.0000000000000001E-4</v>
      </c>
      <c r="AX4" s="454">
        <v>-2.5000000000000001E-2</v>
      </c>
      <c r="AY4" s="455">
        <v>2E-3</v>
      </c>
      <c r="AZ4" s="473">
        <v>2E-3</v>
      </c>
      <c r="BA4" s="467">
        <v>2.9999999999999997E-4</v>
      </c>
      <c r="BB4" s="467">
        <v>2.0000000000000001E-4</v>
      </c>
      <c r="BC4" s="473">
        <v>5.0000000000000001E-4</v>
      </c>
    </row>
    <row r="5" spans="1:55" x14ac:dyDescent="0.2">
      <c r="A5" s="170" t="s">
        <v>4</v>
      </c>
      <c r="B5" s="173" t="s">
        <v>307</v>
      </c>
      <c r="C5" s="173" t="s">
        <v>348</v>
      </c>
      <c r="D5" s="363">
        <f>VLOOKUP($A5,'Energy Use 2019'!$B$64:$L$106,11,0)/'Product Output &amp; Intensity'!E5</f>
        <v>29611919330649.281</v>
      </c>
      <c r="E5" s="363">
        <f>VLOOKUP($A5,'Energy Use 2020'!$B$64:$L$106,11,0)/'Product Output &amp; Intensity'!F5</f>
        <v>29821105074930.578</v>
      </c>
      <c r="F5" s="403">
        <f t="shared" si="7"/>
        <v>29806194522393.113</v>
      </c>
      <c r="G5" s="404">
        <f t="shared" si="0"/>
        <v>29800233283488.637</v>
      </c>
      <c r="H5" s="404">
        <f t="shared" si="0"/>
        <v>30545239115575.852</v>
      </c>
      <c r="I5" s="404">
        <f t="shared" si="0"/>
        <v>30484148637344.699</v>
      </c>
      <c r="J5" s="404">
        <f t="shared" si="0"/>
        <v>30423180340070.008</v>
      </c>
      <c r="K5" s="236">
        <f t="shared" ref="K5:N5" si="14">J5+($O5-$J5)/5</f>
        <v>30421354949249.605</v>
      </c>
      <c r="L5" s="236">
        <f t="shared" si="14"/>
        <v>30419529558429.203</v>
      </c>
      <c r="M5" s="236">
        <f t="shared" si="14"/>
        <v>30417704167608.801</v>
      </c>
      <c r="N5" s="236">
        <f t="shared" si="14"/>
        <v>30415878776788.398</v>
      </c>
      <c r="O5" s="357">
        <f t="shared" si="2"/>
        <v>30414053385967.988</v>
      </c>
      <c r="P5" s="236">
        <f t="shared" ref="P5:S5" si="15">O5+($T5-$O5)/5</f>
        <v>30412836823832.551</v>
      </c>
      <c r="Q5" s="236">
        <f t="shared" si="15"/>
        <v>30411620261697.113</v>
      </c>
      <c r="R5" s="236">
        <f t="shared" si="15"/>
        <v>30410403699561.676</v>
      </c>
      <c r="S5" s="236">
        <f t="shared" si="15"/>
        <v>30409187137426.238</v>
      </c>
      <c r="T5" s="357">
        <f t="shared" si="4"/>
        <v>30407970575290.797</v>
      </c>
      <c r="U5" s="236">
        <f t="shared" ref="U5:AR5" si="16">T5+($AS5-$T5)/30</f>
        <v>30407463775781.207</v>
      </c>
      <c r="V5" s="236">
        <f t="shared" si="16"/>
        <v>30406956976271.617</v>
      </c>
      <c r="W5" s="236">
        <f t="shared" si="16"/>
        <v>30406450176762.027</v>
      </c>
      <c r="X5" s="236">
        <f t="shared" si="16"/>
        <v>30405943377252.438</v>
      </c>
      <c r="Y5" s="236">
        <f t="shared" si="16"/>
        <v>30405436577742.848</v>
      </c>
      <c r="Z5" s="236">
        <f t="shared" si="16"/>
        <v>30404929778233.258</v>
      </c>
      <c r="AA5" s="236">
        <f t="shared" si="16"/>
        <v>30404422978723.668</v>
      </c>
      <c r="AB5" s="236">
        <f t="shared" si="16"/>
        <v>30403916179214.078</v>
      </c>
      <c r="AC5" s="236">
        <f t="shared" si="16"/>
        <v>30403409379704.488</v>
      </c>
      <c r="AD5" s="236">
        <f t="shared" si="16"/>
        <v>30402902580194.898</v>
      </c>
      <c r="AE5" s="236">
        <f t="shared" si="16"/>
        <v>30402395780685.309</v>
      </c>
      <c r="AF5" s="236">
        <f t="shared" si="16"/>
        <v>30401888981175.719</v>
      </c>
      <c r="AG5" s="236">
        <f t="shared" si="16"/>
        <v>30401382181666.129</v>
      </c>
      <c r="AH5" s="236">
        <f t="shared" si="16"/>
        <v>30400875382156.539</v>
      </c>
      <c r="AI5" s="236">
        <f t="shared" si="16"/>
        <v>30400368582646.949</v>
      </c>
      <c r="AJ5" s="236">
        <f t="shared" si="16"/>
        <v>30399861783137.359</v>
      </c>
      <c r="AK5" s="236">
        <f t="shared" si="16"/>
        <v>30399354983627.77</v>
      </c>
      <c r="AL5" s="236">
        <f t="shared" si="16"/>
        <v>30398848184118.18</v>
      </c>
      <c r="AM5" s="236">
        <f t="shared" si="16"/>
        <v>30398341384608.59</v>
      </c>
      <c r="AN5" s="236">
        <f t="shared" si="16"/>
        <v>30397834585099</v>
      </c>
      <c r="AO5" s="236">
        <f t="shared" si="16"/>
        <v>30397327785589.41</v>
      </c>
      <c r="AP5" s="236">
        <f t="shared" si="16"/>
        <v>30396820986079.82</v>
      </c>
      <c r="AQ5" s="236">
        <f t="shared" si="16"/>
        <v>30396314186570.23</v>
      </c>
      <c r="AR5" s="236">
        <f t="shared" si="16"/>
        <v>30395807387060.641</v>
      </c>
      <c r="AS5" s="357">
        <f t="shared" si="6"/>
        <v>30392766590003.152</v>
      </c>
      <c r="AV5" s="454">
        <v>5.0000000000000001E-4</v>
      </c>
      <c r="AW5" s="454">
        <v>2.0000000000000001E-4</v>
      </c>
      <c r="AX5" s="454">
        <v>-2.5000000000000001E-2</v>
      </c>
      <c r="AY5" s="455">
        <v>2E-3</v>
      </c>
      <c r="AZ5" s="473">
        <v>2E-3</v>
      </c>
      <c r="BA5" s="467">
        <v>2.9999999999999997E-4</v>
      </c>
      <c r="BB5" s="467">
        <v>2.0000000000000001E-4</v>
      </c>
      <c r="BC5" s="473">
        <v>5.0000000000000001E-4</v>
      </c>
    </row>
    <row r="6" spans="1:55" x14ac:dyDescent="0.2">
      <c r="A6" s="169" t="s">
        <v>5</v>
      </c>
      <c r="B6" s="173" t="s">
        <v>308</v>
      </c>
      <c r="C6" s="173" t="s">
        <v>350</v>
      </c>
      <c r="D6" s="363">
        <f>VLOOKUP($A6,'Energy Use 2019'!$B$64:$L$106,11,0)*'Product Output &amp; Intensity'!$E$29/('Product Output &amp; Intensity'!E6*'Product Output &amp; Intensity'!$E$29+'Product Output &amp; Intensity'!E7*'Product Output &amp; Intensity'!$E$30)</f>
        <v>20680049268.455528</v>
      </c>
      <c r="E6" s="363">
        <f>VLOOKUP($A6,'Energy Use 2020'!$B$64:$L$106,11,0)*'Product Output &amp; Intensity'!$E$29/('Product Output &amp; Intensity'!F6*'Product Output &amp; Intensity'!$E$29+'Product Output &amp; Intensity'!F7*'Product Output &amp; Intensity'!$E$30)</f>
        <v>14847646752.154007</v>
      </c>
      <c r="F6" s="403">
        <f t="shared" si="7"/>
        <v>14840222928.777931</v>
      </c>
      <c r="G6" s="404">
        <f t="shared" si="0"/>
        <v>14837254884.192177</v>
      </c>
      <c r="H6" s="404">
        <f t="shared" si="0"/>
        <v>15208186256.29698</v>
      </c>
      <c r="I6" s="404">
        <f t="shared" si="0"/>
        <v>15177769883.784386</v>
      </c>
      <c r="J6" s="404">
        <f t="shared" si="0"/>
        <v>15147414344.016817</v>
      </c>
      <c r="K6" s="236">
        <f t="shared" ref="K6:N6" si="17">J6+($O6-$J6)/5</f>
        <v>15146505499.156176</v>
      </c>
      <c r="L6" s="236">
        <f t="shared" si="17"/>
        <v>15145596654.295534</v>
      </c>
      <c r="M6" s="236">
        <f t="shared" si="17"/>
        <v>15144687809.434893</v>
      </c>
      <c r="N6" s="236">
        <f t="shared" si="17"/>
        <v>15143778964.574251</v>
      </c>
      <c r="O6" s="357">
        <f t="shared" si="2"/>
        <v>15142870119.713612</v>
      </c>
      <c r="P6" s="236">
        <f t="shared" ref="P6:S6" si="18">O6+($T6-$O6)/5</f>
        <v>15142264404.908823</v>
      </c>
      <c r="Q6" s="236">
        <f t="shared" si="18"/>
        <v>15141658690.104034</v>
      </c>
      <c r="R6" s="236">
        <f t="shared" si="18"/>
        <v>15141052975.299246</v>
      </c>
      <c r="S6" s="236">
        <f t="shared" si="18"/>
        <v>15140447260.494457</v>
      </c>
      <c r="T6" s="357">
        <f t="shared" si="4"/>
        <v>15139841545.689669</v>
      </c>
      <c r="U6" s="236">
        <f t="shared" ref="U6:AR6" si="19">T6+($AS6-$T6)/30</f>
        <v>15139589214.99724</v>
      </c>
      <c r="V6" s="236">
        <f t="shared" si="19"/>
        <v>15139336884.304811</v>
      </c>
      <c r="W6" s="236">
        <f t="shared" si="19"/>
        <v>15139084553.612383</v>
      </c>
      <c r="X6" s="236">
        <f t="shared" si="19"/>
        <v>15138832222.919954</v>
      </c>
      <c r="Y6" s="236">
        <f t="shared" si="19"/>
        <v>15138579892.227526</v>
      </c>
      <c r="Z6" s="236">
        <f t="shared" si="19"/>
        <v>15138327561.535097</v>
      </c>
      <c r="AA6" s="236">
        <f t="shared" si="19"/>
        <v>15138075230.842669</v>
      </c>
      <c r="AB6" s="236">
        <f t="shared" si="19"/>
        <v>15137822900.15024</v>
      </c>
      <c r="AC6" s="236">
        <f t="shared" si="19"/>
        <v>15137570569.457811</v>
      </c>
      <c r="AD6" s="236">
        <f t="shared" si="19"/>
        <v>15137318238.765383</v>
      </c>
      <c r="AE6" s="236">
        <f t="shared" si="19"/>
        <v>15137065908.072954</v>
      </c>
      <c r="AF6" s="236">
        <f t="shared" si="19"/>
        <v>15136813577.380526</v>
      </c>
      <c r="AG6" s="236">
        <f t="shared" si="19"/>
        <v>15136561246.688097</v>
      </c>
      <c r="AH6" s="236">
        <f t="shared" si="19"/>
        <v>15136308915.995668</v>
      </c>
      <c r="AI6" s="236">
        <f t="shared" si="19"/>
        <v>15136056585.30324</v>
      </c>
      <c r="AJ6" s="236">
        <f t="shared" si="19"/>
        <v>15135804254.610811</v>
      </c>
      <c r="AK6" s="236">
        <f t="shared" si="19"/>
        <v>15135551923.918383</v>
      </c>
      <c r="AL6" s="236">
        <f t="shared" si="19"/>
        <v>15135299593.225954</v>
      </c>
      <c r="AM6" s="236">
        <f t="shared" si="19"/>
        <v>15135047262.533525</v>
      </c>
      <c r="AN6" s="236">
        <f t="shared" si="19"/>
        <v>15134794931.841097</v>
      </c>
      <c r="AO6" s="236">
        <f t="shared" si="19"/>
        <v>15134542601.148668</v>
      </c>
      <c r="AP6" s="236">
        <f t="shared" si="19"/>
        <v>15134290270.45624</v>
      </c>
      <c r="AQ6" s="236">
        <f t="shared" si="19"/>
        <v>15134037939.763811</v>
      </c>
      <c r="AR6" s="236">
        <f t="shared" si="19"/>
        <v>15133785609.071383</v>
      </c>
      <c r="AS6" s="357">
        <f t="shared" si="6"/>
        <v>15132271624.916824</v>
      </c>
      <c r="AV6" s="454">
        <v>5.0000000000000001E-4</v>
      </c>
      <c r="AW6" s="454">
        <v>2.0000000000000001E-4</v>
      </c>
      <c r="AX6" s="454">
        <v>-2.5000000000000001E-2</v>
      </c>
      <c r="AY6" s="455">
        <v>2E-3</v>
      </c>
      <c r="AZ6" s="473">
        <v>2E-3</v>
      </c>
      <c r="BA6" s="467">
        <v>2.9999999999999997E-4</v>
      </c>
      <c r="BB6" s="467">
        <v>2.0000000000000001E-4</v>
      </c>
      <c r="BC6" s="473">
        <v>5.0000000000000001E-4</v>
      </c>
    </row>
    <row r="7" spans="1:55" x14ac:dyDescent="0.2">
      <c r="A7" s="169" t="s">
        <v>5</v>
      </c>
      <c r="B7" s="173" t="s">
        <v>312</v>
      </c>
      <c r="C7" s="173" t="s">
        <v>350</v>
      </c>
      <c r="D7" s="363">
        <f>VLOOKUP($A7,'Energy Use 2019'!$B$64:$L$106,11,0)*'Product Output &amp; Intensity'!$E$30/('Product Output &amp; Intensity'!E6*'Product Output &amp; Intensity'!$E$29+'Product Output &amp; Intensity'!E7*'Product Output &amp; Intensity'!$E$30)</f>
        <v>20680049268.455528</v>
      </c>
      <c r="E7" s="363">
        <f>VLOOKUP($A7,'Energy Use 2020'!$B$64:$L$106,11,0)*'Product Output &amp; Intensity'!$E$30/('Product Output &amp; Intensity'!F6*'Product Output &amp; Intensity'!$E$29+'Product Output &amp; Intensity'!F7*'Product Output &amp; Intensity'!$E$30)</f>
        <v>14847646752.154007</v>
      </c>
      <c r="F7" s="403">
        <f t="shared" si="7"/>
        <v>14840222928.777931</v>
      </c>
      <c r="G7" s="404">
        <f t="shared" si="0"/>
        <v>14837254884.192177</v>
      </c>
      <c r="H7" s="404">
        <f t="shared" si="0"/>
        <v>15208186256.29698</v>
      </c>
      <c r="I7" s="404">
        <f t="shared" si="0"/>
        <v>15177769883.784386</v>
      </c>
      <c r="J7" s="404">
        <f t="shared" si="0"/>
        <v>15147414344.016817</v>
      </c>
      <c r="K7" s="236">
        <f t="shared" ref="K7:N7" si="20">J7+($O7-$J7)/5</f>
        <v>15146505499.156176</v>
      </c>
      <c r="L7" s="236">
        <f t="shared" si="20"/>
        <v>15145596654.295534</v>
      </c>
      <c r="M7" s="236">
        <f t="shared" si="20"/>
        <v>15144687809.434893</v>
      </c>
      <c r="N7" s="236">
        <f t="shared" si="20"/>
        <v>15143778964.574251</v>
      </c>
      <c r="O7" s="357">
        <f t="shared" si="2"/>
        <v>15142870119.713612</v>
      </c>
      <c r="P7" s="236">
        <f t="shared" ref="P7:S7" si="21">O7+($T7-$O7)/5</f>
        <v>15142264404.908823</v>
      </c>
      <c r="Q7" s="236">
        <f t="shared" si="21"/>
        <v>15141658690.104034</v>
      </c>
      <c r="R7" s="236">
        <f t="shared" si="21"/>
        <v>15141052975.299246</v>
      </c>
      <c r="S7" s="236">
        <f t="shared" si="21"/>
        <v>15140447260.494457</v>
      </c>
      <c r="T7" s="357">
        <f t="shared" si="4"/>
        <v>15139841545.689669</v>
      </c>
      <c r="U7" s="236">
        <f t="shared" ref="U7:AR7" si="22">T7+($AS7-$T7)/30</f>
        <v>15139589214.99724</v>
      </c>
      <c r="V7" s="236">
        <f t="shared" si="22"/>
        <v>15139336884.304811</v>
      </c>
      <c r="W7" s="236">
        <f t="shared" si="22"/>
        <v>15139084553.612383</v>
      </c>
      <c r="X7" s="236">
        <f t="shared" si="22"/>
        <v>15138832222.919954</v>
      </c>
      <c r="Y7" s="236">
        <f t="shared" si="22"/>
        <v>15138579892.227526</v>
      </c>
      <c r="Z7" s="236">
        <f t="shared" si="22"/>
        <v>15138327561.535097</v>
      </c>
      <c r="AA7" s="236">
        <f t="shared" si="22"/>
        <v>15138075230.842669</v>
      </c>
      <c r="AB7" s="236">
        <f t="shared" si="22"/>
        <v>15137822900.15024</v>
      </c>
      <c r="AC7" s="236">
        <f t="shared" si="22"/>
        <v>15137570569.457811</v>
      </c>
      <c r="AD7" s="236">
        <f t="shared" si="22"/>
        <v>15137318238.765383</v>
      </c>
      <c r="AE7" s="236">
        <f t="shared" si="22"/>
        <v>15137065908.072954</v>
      </c>
      <c r="AF7" s="236">
        <f t="shared" si="22"/>
        <v>15136813577.380526</v>
      </c>
      <c r="AG7" s="236">
        <f t="shared" si="22"/>
        <v>15136561246.688097</v>
      </c>
      <c r="AH7" s="236">
        <f t="shared" si="22"/>
        <v>15136308915.995668</v>
      </c>
      <c r="AI7" s="236">
        <f t="shared" si="22"/>
        <v>15136056585.30324</v>
      </c>
      <c r="AJ7" s="236">
        <f t="shared" si="22"/>
        <v>15135804254.610811</v>
      </c>
      <c r="AK7" s="236">
        <f t="shared" si="22"/>
        <v>15135551923.918383</v>
      </c>
      <c r="AL7" s="236">
        <f t="shared" si="22"/>
        <v>15135299593.225954</v>
      </c>
      <c r="AM7" s="236">
        <f t="shared" si="22"/>
        <v>15135047262.533525</v>
      </c>
      <c r="AN7" s="236">
        <f t="shared" si="22"/>
        <v>15134794931.841097</v>
      </c>
      <c r="AO7" s="236">
        <f t="shared" si="22"/>
        <v>15134542601.148668</v>
      </c>
      <c r="AP7" s="236">
        <f t="shared" si="22"/>
        <v>15134290270.45624</v>
      </c>
      <c r="AQ7" s="236">
        <f t="shared" si="22"/>
        <v>15134037939.763811</v>
      </c>
      <c r="AR7" s="236">
        <f t="shared" si="22"/>
        <v>15133785609.071383</v>
      </c>
      <c r="AS7" s="357">
        <f t="shared" si="6"/>
        <v>15132271624.916824</v>
      </c>
      <c r="AV7" s="454">
        <v>5.0000000000000001E-4</v>
      </c>
      <c r="AW7" s="454">
        <v>2.0000000000000001E-4</v>
      </c>
      <c r="AX7" s="454">
        <v>-2.5000000000000001E-2</v>
      </c>
      <c r="AY7" s="455">
        <v>2E-3</v>
      </c>
      <c r="AZ7" s="473">
        <v>2E-3</v>
      </c>
      <c r="BA7" s="467">
        <v>2.9999999999999997E-4</v>
      </c>
      <c r="BB7" s="467">
        <v>2.0000000000000001E-4</v>
      </c>
      <c r="BC7" s="473">
        <v>5.0000000000000001E-4</v>
      </c>
    </row>
    <row r="8" spans="1:55" x14ac:dyDescent="0.2">
      <c r="A8" s="170" t="s">
        <v>6</v>
      </c>
      <c r="B8" s="173" t="s">
        <v>309</v>
      </c>
      <c r="C8" s="173" t="s">
        <v>348</v>
      </c>
      <c r="D8" s="363">
        <f>VLOOKUP($A8,'Energy Use 2019'!$B$64:$L$106,11,0)/'Product Output &amp; Intensity'!E8</f>
        <v>7353803934566.0859</v>
      </c>
      <c r="E8" s="363">
        <f>VLOOKUP($A8,'Energy Use 2020'!$B$64:$L$106,11,0)/'Product Output &amp; Intensity'!F8</f>
        <v>6076376675954.2314</v>
      </c>
      <c r="F8" s="403">
        <f t="shared" si="7"/>
        <v>6073338487616.2549</v>
      </c>
      <c r="G8" s="404">
        <f t="shared" si="0"/>
        <v>6072123819918.7314</v>
      </c>
      <c r="H8" s="404">
        <f t="shared" si="0"/>
        <v>6223926915416.6992</v>
      </c>
      <c r="I8" s="404">
        <f t="shared" si="0"/>
        <v>6211479061585.8662</v>
      </c>
      <c r="J8" s="404">
        <f t="shared" si="0"/>
        <v>6199056103462.6943</v>
      </c>
      <c r="K8" s="236">
        <f t="shared" ref="K8:N8" si="23">J8+($O8-$J8)/5</f>
        <v>6198684160096.4863</v>
      </c>
      <c r="L8" s="236">
        <f t="shared" si="23"/>
        <v>6198312216730.2783</v>
      </c>
      <c r="M8" s="236">
        <f t="shared" si="23"/>
        <v>6197940273364.0703</v>
      </c>
      <c r="N8" s="236">
        <f t="shared" si="23"/>
        <v>6197568329997.8623</v>
      </c>
      <c r="O8" s="357">
        <f t="shared" si="2"/>
        <v>6197196386631.6553</v>
      </c>
      <c r="P8" s="236">
        <f t="shared" ref="P8:S8" si="24">O8+($T8-$O8)/5</f>
        <v>6196948498776.1904</v>
      </c>
      <c r="Q8" s="236">
        <f t="shared" si="24"/>
        <v>6196700610920.7256</v>
      </c>
      <c r="R8" s="236">
        <f t="shared" si="24"/>
        <v>6196452723065.2607</v>
      </c>
      <c r="S8" s="236">
        <f t="shared" si="24"/>
        <v>6196204835209.7959</v>
      </c>
      <c r="T8" s="357">
        <f t="shared" si="4"/>
        <v>6195956947354.3291</v>
      </c>
      <c r="U8" s="236">
        <f t="shared" ref="U8:AR8" si="25">T8+($AS8-$T8)/30</f>
        <v>6195853681405.207</v>
      </c>
      <c r="V8" s="236">
        <f t="shared" si="25"/>
        <v>6195750415456.084</v>
      </c>
      <c r="W8" s="236">
        <f t="shared" si="25"/>
        <v>6195647149506.9609</v>
      </c>
      <c r="X8" s="236">
        <f t="shared" si="25"/>
        <v>6195543883557.8379</v>
      </c>
      <c r="Y8" s="236">
        <f t="shared" si="25"/>
        <v>6195440617608.7148</v>
      </c>
      <c r="Z8" s="236">
        <f t="shared" si="25"/>
        <v>6195337351659.5918</v>
      </c>
      <c r="AA8" s="236">
        <f t="shared" si="25"/>
        <v>6195234085710.4688</v>
      </c>
      <c r="AB8" s="236">
        <f t="shared" si="25"/>
        <v>6195130819761.3457</v>
      </c>
      <c r="AC8" s="236">
        <f t="shared" si="25"/>
        <v>6195027553812.2227</v>
      </c>
      <c r="AD8" s="236">
        <f t="shared" si="25"/>
        <v>6194924287863.0996</v>
      </c>
      <c r="AE8" s="236">
        <f t="shared" si="25"/>
        <v>6194821021913.9766</v>
      </c>
      <c r="AF8" s="236">
        <f t="shared" si="25"/>
        <v>6194717755964.8535</v>
      </c>
      <c r="AG8" s="236">
        <f t="shared" si="25"/>
        <v>6194614490015.7305</v>
      </c>
      <c r="AH8" s="236">
        <f t="shared" si="25"/>
        <v>6194511224066.6074</v>
      </c>
      <c r="AI8" s="236">
        <f t="shared" si="25"/>
        <v>6194407958117.4844</v>
      </c>
      <c r="AJ8" s="236">
        <f t="shared" si="25"/>
        <v>6194304692168.3613</v>
      </c>
      <c r="AK8" s="236">
        <f t="shared" si="25"/>
        <v>6194201426219.2383</v>
      </c>
      <c r="AL8" s="236">
        <f t="shared" si="25"/>
        <v>6194098160270.1152</v>
      </c>
      <c r="AM8" s="236">
        <f t="shared" si="25"/>
        <v>6193994894320.9922</v>
      </c>
      <c r="AN8" s="236">
        <f t="shared" si="25"/>
        <v>6193891628371.8691</v>
      </c>
      <c r="AO8" s="236">
        <f t="shared" si="25"/>
        <v>6193788362422.7461</v>
      </c>
      <c r="AP8" s="236">
        <f t="shared" si="25"/>
        <v>6193685096473.623</v>
      </c>
      <c r="AQ8" s="236">
        <f t="shared" si="25"/>
        <v>6193581830524.5</v>
      </c>
      <c r="AR8" s="236">
        <f t="shared" si="25"/>
        <v>6193478564575.377</v>
      </c>
      <c r="AS8" s="357">
        <f t="shared" si="6"/>
        <v>6192858968880.6523</v>
      </c>
      <c r="AV8" s="454">
        <v>5.0000000000000001E-4</v>
      </c>
      <c r="AW8" s="454">
        <v>2.0000000000000001E-4</v>
      </c>
      <c r="AX8" s="454">
        <v>-2.5000000000000001E-2</v>
      </c>
      <c r="AY8" s="455">
        <v>2E-3</v>
      </c>
      <c r="AZ8" s="473">
        <v>2E-3</v>
      </c>
      <c r="BA8" s="467">
        <v>2.9999999999999997E-4</v>
      </c>
      <c r="BB8" s="467">
        <v>2.0000000000000001E-4</v>
      </c>
      <c r="BC8" s="473">
        <v>5.0000000000000001E-4</v>
      </c>
    </row>
    <row r="9" spans="1:55" x14ac:dyDescent="0.2">
      <c r="A9" s="170" t="s">
        <v>18</v>
      </c>
      <c r="B9" s="173" t="s">
        <v>296</v>
      </c>
      <c r="C9" s="173" t="s">
        <v>350</v>
      </c>
      <c r="D9" s="363">
        <f>VLOOKUP($A9,'Energy Use 2019'!$B$64:$L$106,11,0)/'Product Output &amp; Intensity'!E9</f>
        <v>55934136535.698814</v>
      </c>
      <c r="E9" s="363">
        <f>VLOOKUP($A9,'Energy Use 2020'!$B$64:$L$106,11,0)/'Product Output &amp; Intensity'!F9</f>
        <v>54330717533.490097</v>
      </c>
      <c r="F9" s="403">
        <f t="shared" si="7"/>
        <v>54303552174.723358</v>
      </c>
      <c r="G9" s="404">
        <f t="shared" si="0"/>
        <v>54292691464.288414</v>
      </c>
      <c r="H9" s="404">
        <f t="shared" si="0"/>
        <v>55650008750.895622</v>
      </c>
      <c r="I9" s="404">
        <f t="shared" si="0"/>
        <v>55538708733.393829</v>
      </c>
      <c r="J9" s="404">
        <f t="shared" si="0"/>
        <v>55427631315.92704</v>
      </c>
      <c r="K9" s="236">
        <f t="shared" ref="K9:N9" si="26">J9+($O9-$J9)/5</f>
        <v>55424305658.048088</v>
      </c>
      <c r="L9" s="236">
        <f t="shared" si="26"/>
        <v>55420980000.169136</v>
      </c>
      <c r="M9" s="236">
        <f t="shared" si="26"/>
        <v>55417654342.290184</v>
      </c>
      <c r="N9" s="236">
        <f t="shared" si="26"/>
        <v>55414328684.411232</v>
      </c>
      <c r="O9" s="357">
        <f t="shared" si="2"/>
        <v>55411003026.532265</v>
      </c>
      <c r="P9" s="236">
        <f t="shared" ref="P9:S9" si="27">O9+($T9-$O9)/5</f>
        <v>55408786586.411201</v>
      </c>
      <c r="Q9" s="236">
        <f t="shared" si="27"/>
        <v>55406570146.290138</v>
      </c>
      <c r="R9" s="236">
        <f t="shared" si="27"/>
        <v>55404353706.169075</v>
      </c>
      <c r="S9" s="236">
        <f t="shared" si="27"/>
        <v>55402137266.048012</v>
      </c>
      <c r="T9" s="357">
        <f t="shared" si="4"/>
        <v>55399920825.926956</v>
      </c>
      <c r="U9" s="236">
        <f t="shared" ref="U9:AR9" si="28">T9+($AS9-$T9)/30</f>
        <v>55398997493.913193</v>
      </c>
      <c r="V9" s="236">
        <f t="shared" si="28"/>
        <v>55398074161.899429</v>
      </c>
      <c r="W9" s="236">
        <f t="shared" si="28"/>
        <v>55397150829.885666</v>
      </c>
      <c r="X9" s="236">
        <f t="shared" si="28"/>
        <v>55396227497.871902</v>
      </c>
      <c r="Y9" s="236">
        <f t="shared" si="28"/>
        <v>55395304165.858139</v>
      </c>
      <c r="Z9" s="236">
        <f t="shared" si="28"/>
        <v>55394380833.844376</v>
      </c>
      <c r="AA9" s="236">
        <f t="shared" si="28"/>
        <v>55393457501.830612</v>
      </c>
      <c r="AB9" s="236">
        <f t="shared" si="28"/>
        <v>55392534169.816849</v>
      </c>
      <c r="AC9" s="236">
        <f t="shared" si="28"/>
        <v>55391610837.803085</v>
      </c>
      <c r="AD9" s="236">
        <f t="shared" si="28"/>
        <v>55390687505.789322</v>
      </c>
      <c r="AE9" s="236">
        <f t="shared" si="28"/>
        <v>55389764173.775558</v>
      </c>
      <c r="AF9" s="236">
        <f t="shared" si="28"/>
        <v>55388840841.761795</v>
      </c>
      <c r="AG9" s="236">
        <f t="shared" si="28"/>
        <v>55387917509.748032</v>
      </c>
      <c r="AH9" s="236">
        <f t="shared" si="28"/>
        <v>55386994177.734268</v>
      </c>
      <c r="AI9" s="236">
        <f t="shared" si="28"/>
        <v>55386070845.720505</v>
      </c>
      <c r="AJ9" s="236">
        <f t="shared" si="28"/>
        <v>55385147513.706741</v>
      </c>
      <c r="AK9" s="236">
        <f t="shared" si="28"/>
        <v>55384224181.692978</v>
      </c>
      <c r="AL9" s="236">
        <f t="shared" si="28"/>
        <v>55383300849.679214</v>
      </c>
      <c r="AM9" s="236">
        <f t="shared" si="28"/>
        <v>55382377517.665451</v>
      </c>
      <c r="AN9" s="236">
        <f t="shared" si="28"/>
        <v>55381454185.651688</v>
      </c>
      <c r="AO9" s="236">
        <f t="shared" si="28"/>
        <v>55380530853.637924</v>
      </c>
      <c r="AP9" s="236">
        <f t="shared" si="28"/>
        <v>55379607521.624161</v>
      </c>
      <c r="AQ9" s="236">
        <f t="shared" si="28"/>
        <v>55378684189.610397</v>
      </c>
      <c r="AR9" s="236">
        <f t="shared" si="28"/>
        <v>55377760857.596634</v>
      </c>
      <c r="AS9" s="357">
        <f t="shared" si="6"/>
        <v>55372220865.513992</v>
      </c>
      <c r="AV9" s="454">
        <v>5.0000000000000001E-4</v>
      </c>
      <c r="AW9" s="454">
        <v>2.0000000000000001E-4</v>
      </c>
      <c r="AX9" s="454">
        <v>-2.5000000000000001E-2</v>
      </c>
      <c r="AY9" s="455">
        <v>2E-3</v>
      </c>
      <c r="AZ9" s="473">
        <v>2E-3</v>
      </c>
      <c r="BA9" s="467">
        <v>2.9999999999999997E-4</v>
      </c>
      <c r="BB9" s="467">
        <v>2.0000000000000001E-4</v>
      </c>
      <c r="BC9" s="473">
        <v>5.0000000000000001E-4</v>
      </c>
    </row>
    <row r="10" spans="1:55" x14ac:dyDescent="0.2">
      <c r="A10" s="169" t="s">
        <v>21</v>
      </c>
      <c r="B10" s="173" t="s">
        <v>297</v>
      </c>
      <c r="C10" s="173" t="s">
        <v>348</v>
      </c>
      <c r="D10" s="363">
        <f>VLOOKUP($A10,'Energy Use 2019'!$B$64:$L$106,11,0)*'Product Output &amp; Intensity'!$E$31/('Product Output &amp; Intensity'!E10*'Product Output &amp; Intensity'!$E$31+'Product Output &amp; Intensity'!E11*'Product Output &amp; Intensity'!$E$32)</f>
        <v>6039206852.7571898</v>
      </c>
      <c r="E10" s="363">
        <f>VLOOKUP($A10,'Energy Use 2020'!$B$64:$L$106,11,0)*'Product Output &amp; Intensity'!$E$31/('Product Output &amp; Intensity'!F10*'Product Output &amp; Intensity'!$E$31+'Product Output &amp; Intensity'!F11*'Product Output &amp; Intensity'!$E$32)</f>
        <v>5903656344.0388813</v>
      </c>
      <c r="F10" s="403">
        <f t="shared" si="7"/>
        <v>5900704515.8668623</v>
      </c>
      <c r="G10" s="404">
        <f t="shared" si="0"/>
        <v>5899524374.9636889</v>
      </c>
      <c r="H10" s="404">
        <f t="shared" si="0"/>
        <v>6047012484.337781</v>
      </c>
      <c r="I10" s="404">
        <f t="shared" si="0"/>
        <v>6034918459.3691053</v>
      </c>
      <c r="J10" s="404">
        <f t="shared" si="0"/>
        <v>6022848622.450367</v>
      </c>
      <c r="K10" s="236">
        <f t="shared" ref="K10:N10" si="29">J10+($O10-$J10)/5</f>
        <v>6022487251.53302</v>
      </c>
      <c r="L10" s="236">
        <f t="shared" si="29"/>
        <v>6022125880.6156731</v>
      </c>
      <c r="M10" s="236">
        <f t="shared" si="29"/>
        <v>6021764509.6983261</v>
      </c>
      <c r="N10" s="236">
        <f t="shared" si="29"/>
        <v>6021403138.7809792</v>
      </c>
      <c r="O10" s="357">
        <f t="shared" si="2"/>
        <v>6021041767.8636322</v>
      </c>
      <c r="P10" s="236">
        <f t="shared" ref="P10:S10" si="30">O10+($T10-$O10)/5</f>
        <v>6020800926.1929178</v>
      </c>
      <c r="Q10" s="236">
        <f t="shared" si="30"/>
        <v>6020560084.5222034</v>
      </c>
      <c r="R10" s="236">
        <f t="shared" si="30"/>
        <v>6020319242.8514891</v>
      </c>
      <c r="S10" s="236">
        <f t="shared" si="30"/>
        <v>6020078401.1807747</v>
      </c>
      <c r="T10" s="357">
        <f t="shared" si="4"/>
        <v>6019837559.5100594</v>
      </c>
      <c r="U10" s="236">
        <f t="shared" ref="U10:AR10" si="31">T10+($AS10-$T10)/30</f>
        <v>6019737228.8840675</v>
      </c>
      <c r="V10" s="236">
        <f t="shared" si="31"/>
        <v>6019636898.2580757</v>
      </c>
      <c r="W10" s="236">
        <f t="shared" si="31"/>
        <v>6019536567.6320839</v>
      </c>
      <c r="X10" s="236">
        <f t="shared" si="31"/>
        <v>6019436237.0060921</v>
      </c>
      <c r="Y10" s="236">
        <f t="shared" si="31"/>
        <v>6019335906.3801003</v>
      </c>
      <c r="Z10" s="236">
        <f t="shared" si="31"/>
        <v>6019235575.7541084</v>
      </c>
      <c r="AA10" s="236">
        <f t="shared" si="31"/>
        <v>6019135245.1281166</v>
      </c>
      <c r="AB10" s="236">
        <f t="shared" si="31"/>
        <v>6019034914.5021248</v>
      </c>
      <c r="AC10" s="236">
        <f t="shared" si="31"/>
        <v>6018934583.876133</v>
      </c>
      <c r="AD10" s="236">
        <f t="shared" si="31"/>
        <v>6018834253.2501411</v>
      </c>
      <c r="AE10" s="236">
        <f t="shared" si="31"/>
        <v>6018733922.6241493</v>
      </c>
      <c r="AF10" s="236">
        <f t="shared" si="31"/>
        <v>6018633591.9981575</v>
      </c>
      <c r="AG10" s="236">
        <f t="shared" si="31"/>
        <v>6018533261.3721657</v>
      </c>
      <c r="AH10" s="236">
        <f t="shared" si="31"/>
        <v>6018432930.7461739</v>
      </c>
      <c r="AI10" s="236">
        <f t="shared" si="31"/>
        <v>6018332600.120182</v>
      </c>
      <c r="AJ10" s="236">
        <f t="shared" si="31"/>
        <v>6018232269.4941902</v>
      </c>
      <c r="AK10" s="236">
        <f t="shared" si="31"/>
        <v>6018131938.8681984</v>
      </c>
      <c r="AL10" s="236">
        <f t="shared" si="31"/>
        <v>6018031608.2422066</v>
      </c>
      <c r="AM10" s="236">
        <f t="shared" si="31"/>
        <v>6017931277.6162148</v>
      </c>
      <c r="AN10" s="236">
        <f t="shared" si="31"/>
        <v>6017830946.9902229</v>
      </c>
      <c r="AO10" s="236">
        <f t="shared" si="31"/>
        <v>6017730616.3642311</v>
      </c>
      <c r="AP10" s="236">
        <f t="shared" si="31"/>
        <v>6017630285.7382393</v>
      </c>
      <c r="AQ10" s="236">
        <f t="shared" si="31"/>
        <v>6017529955.1122475</v>
      </c>
      <c r="AR10" s="236">
        <f t="shared" si="31"/>
        <v>6017429624.4862556</v>
      </c>
      <c r="AS10" s="357">
        <f t="shared" si="6"/>
        <v>6016827640.7303047</v>
      </c>
      <c r="AV10" s="454">
        <v>5.0000000000000001E-4</v>
      </c>
      <c r="AW10" s="454">
        <v>2.0000000000000001E-4</v>
      </c>
      <c r="AX10" s="454">
        <v>-2.5000000000000001E-2</v>
      </c>
      <c r="AY10" s="455">
        <v>2E-3</v>
      </c>
      <c r="AZ10" s="473">
        <v>2E-3</v>
      </c>
      <c r="BA10" s="467">
        <v>2.9999999999999997E-4</v>
      </c>
      <c r="BB10" s="467">
        <v>2.0000000000000001E-4</v>
      </c>
      <c r="BC10" s="473">
        <v>5.0000000000000001E-4</v>
      </c>
    </row>
    <row r="11" spans="1:55" x14ac:dyDescent="0.2">
      <c r="A11" s="169" t="s">
        <v>21</v>
      </c>
      <c r="B11" s="173" t="s">
        <v>207</v>
      </c>
      <c r="C11" s="173" t="s">
        <v>350</v>
      </c>
      <c r="D11" s="363">
        <f>VLOOKUP($A11,'Energy Use 2019'!$B$64:$L$106,11,0)*'Product Output &amp; Intensity'!$E$32/('Product Output &amp; Intensity'!E10*'Product Output &amp; Intensity'!$E$31+'Product Output &amp; Intensity'!E11*'Product Output &amp; Intensity'!$E$32)</f>
        <v>95916814720.261261</v>
      </c>
      <c r="E11" s="363">
        <f>VLOOKUP($A11,'Energy Use 2020'!$B$64:$L$106,11,0)*'Product Output &amp; Intensity'!$E$32/('Product Output &amp; Intensity'!F10*'Product Output &amp; Intensity'!$E$31+'Product Output &amp; Intensity'!F11*'Product Output &amp; Intensity'!$E$32)</f>
        <v>93763953699.441071</v>
      </c>
      <c r="F11" s="403">
        <f t="shared" si="7"/>
        <v>93717071722.591354</v>
      </c>
      <c r="G11" s="404">
        <f t="shared" si="0"/>
        <v>93698328308.246841</v>
      </c>
      <c r="H11" s="404">
        <f t="shared" si="0"/>
        <v>96040786515.953003</v>
      </c>
      <c r="I11" s="404">
        <f t="shared" si="0"/>
        <v>95848704942.921097</v>
      </c>
      <c r="J11" s="404">
        <f t="shared" si="0"/>
        <v>95657007533.035248</v>
      </c>
      <c r="K11" s="236">
        <f t="shared" ref="K11:N11" si="32">J11+($O11-$J11)/5</f>
        <v>95651268112.583267</v>
      </c>
      <c r="L11" s="236">
        <f t="shared" si="32"/>
        <v>95645528692.131287</v>
      </c>
      <c r="M11" s="236">
        <f t="shared" si="32"/>
        <v>95639789271.679306</v>
      </c>
      <c r="N11" s="236">
        <f t="shared" si="32"/>
        <v>95634049851.227325</v>
      </c>
      <c r="O11" s="357">
        <f t="shared" si="2"/>
        <v>95628310430.775345</v>
      </c>
      <c r="P11" s="236">
        <f t="shared" ref="P11:S11" si="33">O11+($T11-$O11)/5</f>
        <v>95624485298.358109</v>
      </c>
      <c r="Q11" s="236">
        <f t="shared" si="33"/>
        <v>95620660165.940872</v>
      </c>
      <c r="R11" s="236">
        <f t="shared" si="33"/>
        <v>95616835033.523636</v>
      </c>
      <c r="S11" s="236">
        <f t="shared" si="33"/>
        <v>95613009901.1064</v>
      </c>
      <c r="T11" s="357">
        <f t="shared" si="4"/>
        <v>95609184768.689194</v>
      </c>
      <c r="U11" s="236">
        <f t="shared" ref="U11:AR11" si="34">T11+($AS11-$T11)/30</f>
        <v>95607591282.276382</v>
      </c>
      <c r="V11" s="236">
        <f t="shared" si="34"/>
        <v>95605997795.863571</v>
      </c>
      <c r="W11" s="236">
        <f t="shared" si="34"/>
        <v>95604404309.45076</v>
      </c>
      <c r="X11" s="236">
        <f t="shared" si="34"/>
        <v>95602810823.037949</v>
      </c>
      <c r="Y11" s="236">
        <f t="shared" si="34"/>
        <v>95601217336.625137</v>
      </c>
      <c r="Z11" s="236">
        <f t="shared" si="34"/>
        <v>95599623850.212326</v>
      </c>
      <c r="AA11" s="236">
        <f t="shared" si="34"/>
        <v>95598030363.799515</v>
      </c>
      <c r="AB11" s="236">
        <f t="shared" si="34"/>
        <v>95596436877.386703</v>
      </c>
      <c r="AC11" s="236">
        <f t="shared" si="34"/>
        <v>95594843390.973892</v>
      </c>
      <c r="AD11" s="236">
        <f t="shared" si="34"/>
        <v>95593249904.561081</v>
      </c>
      <c r="AE11" s="236">
        <f t="shared" si="34"/>
        <v>95591656418.14827</v>
      </c>
      <c r="AF11" s="236">
        <f t="shared" si="34"/>
        <v>95590062931.735458</v>
      </c>
      <c r="AG11" s="236">
        <f t="shared" si="34"/>
        <v>95588469445.322647</v>
      </c>
      <c r="AH11" s="236">
        <f t="shared" si="34"/>
        <v>95586875958.909836</v>
      </c>
      <c r="AI11" s="236">
        <f t="shared" si="34"/>
        <v>95585282472.497025</v>
      </c>
      <c r="AJ11" s="236">
        <f t="shared" si="34"/>
        <v>95583688986.084213</v>
      </c>
      <c r="AK11" s="236">
        <f t="shared" si="34"/>
        <v>95582095499.671402</v>
      </c>
      <c r="AL11" s="236">
        <f t="shared" si="34"/>
        <v>95580502013.258591</v>
      </c>
      <c r="AM11" s="236">
        <f t="shared" si="34"/>
        <v>95578908526.845779</v>
      </c>
      <c r="AN11" s="236">
        <f t="shared" si="34"/>
        <v>95577315040.432968</v>
      </c>
      <c r="AO11" s="236">
        <f t="shared" si="34"/>
        <v>95575721554.020157</v>
      </c>
      <c r="AP11" s="236">
        <f t="shared" si="34"/>
        <v>95574128067.607346</v>
      </c>
      <c r="AQ11" s="236">
        <f t="shared" si="34"/>
        <v>95572534581.194534</v>
      </c>
      <c r="AR11" s="236">
        <f t="shared" si="34"/>
        <v>95570941094.781723</v>
      </c>
      <c r="AS11" s="357">
        <f t="shared" si="6"/>
        <v>95561380176.304855</v>
      </c>
      <c r="AV11" s="454">
        <v>5.0000000000000001E-4</v>
      </c>
      <c r="AW11" s="454">
        <v>2.0000000000000001E-4</v>
      </c>
      <c r="AX11" s="454">
        <v>-2.5000000000000001E-2</v>
      </c>
      <c r="AY11" s="455">
        <v>2E-3</v>
      </c>
      <c r="AZ11" s="473">
        <v>2E-3</v>
      </c>
      <c r="BA11" s="467">
        <v>2.9999999999999997E-4</v>
      </c>
      <c r="BB11" s="467">
        <v>2.0000000000000001E-4</v>
      </c>
      <c r="BC11" s="473">
        <v>5.0000000000000001E-4</v>
      </c>
    </row>
    <row r="12" spans="1:55" x14ac:dyDescent="0.2">
      <c r="A12" s="169" t="s">
        <v>1</v>
      </c>
      <c r="B12" s="173" t="s">
        <v>298</v>
      </c>
      <c r="C12" s="173" t="s">
        <v>350</v>
      </c>
      <c r="D12" s="363">
        <f>VLOOKUP($A12,'Energy Use 2019'!$B$64:$L$106,11,0)*'Product Output &amp; Intensity'!$E33/('Product Output &amp; Intensity'!E$12*'Product Output &amp; Intensity'!$E$33+'Product Output &amp; Intensity'!E$13*'Product Output &amp; Intensity'!$E$34+'Product Output &amp; Intensity'!E$14*'Product Output &amp; Intensity'!$E$35+'Product Output &amp; Intensity'!E$15*'Product Output &amp; Intensity'!$E$36)</f>
        <v>506881226000.23071</v>
      </c>
      <c r="E12" s="363">
        <f>VLOOKUP($A12,'Energy Use 2020'!$B$64:$L$106,11,0)*'Product Output &amp; Intensity'!$E33/('Product Output &amp; Intensity'!F$12*'Product Output &amp; Intensity'!$E$33+'Product Output &amp; Intensity'!F$13*'Product Output &amp; Intensity'!$E$34+'Product Output &amp; Intensity'!F$14*'Product Output &amp; Intensity'!$E$35+'Product Output &amp; Intensity'!F$15*'Product Output &amp; Intensity'!$E$36)</f>
        <v>495228992120.56293</v>
      </c>
      <c r="F12" s="403">
        <f t="shared" si="7"/>
        <v>494981377624.50269</v>
      </c>
      <c r="G12" s="404">
        <f t="shared" si="0"/>
        <v>494882381348.97778</v>
      </c>
      <c r="H12" s="404">
        <f t="shared" si="0"/>
        <v>507254440882.70221</v>
      </c>
      <c r="I12" s="404">
        <f t="shared" si="0"/>
        <v>506239932000.93683</v>
      </c>
      <c r="J12" s="404">
        <f t="shared" si="0"/>
        <v>505227452136.93494</v>
      </c>
      <c r="K12" s="236">
        <f t="shared" ref="K12:N12" si="35">J12+($O12-$J12)/5</f>
        <v>505197138489.8067</v>
      </c>
      <c r="L12" s="236">
        <f t="shared" si="35"/>
        <v>505166824842.67847</v>
      </c>
      <c r="M12" s="236">
        <f t="shared" si="35"/>
        <v>505136511195.55023</v>
      </c>
      <c r="N12" s="236">
        <f t="shared" si="35"/>
        <v>505106197548.422</v>
      </c>
      <c r="O12" s="357">
        <f t="shared" si="2"/>
        <v>505075883901.29388</v>
      </c>
      <c r="P12" s="236">
        <f t="shared" ref="P12:S12" si="36">O12+($T12-$O12)/5</f>
        <v>505055680865.93781</v>
      </c>
      <c r="Q12" s="236">
        <f t="shared" si="36"/>
        <v>505035477830.58173</v>
      </c>
      <c r="R12" s="236">
        <f t="shared" si="36"/>
        <v>505015274795.22565</v>
      </c>
      <c r="S12" s="236">
        <f t="shared" si="36"/>
        <v>504995071759.86957</v>
      </c>
      <c r="T12" s="357">
        <f t="shared" si="4"/>
        <v>504974868724.51361</v>
      </c>
      <c r="U12" s="236">
        <f t="shared" ref="U12:AR12" si="37">T12+($AS12-$T12)/30</f>
        <v>504966452476.70154</v>
      </c>
      <c r="V12" s="236">
        <f t="shared" si="37"/>
        <v>504958036228.88947</v>
      </c>
      <c r="W12" s="236">
        <f t="shared" si="37"/>
        <v>504949619981.07739</v>
      </c>
      <c r="X12" s="236">
        <f t="shared" si="37"/>
        <v>504941203733.26532</v>
      </c>
      <c r="Y12" s="236">
        <f t="shared" si="37"/>
        <v>504932787485.45325</v>
      </c>
      <c r="Z12" s="236">
        <f t="shared" si="37"/>
        <v>504924371237.64117</v>
      </c>
      <c r="AA12" s="236">
        <f t="shared" si="37"/>
        <v>504915954989.8291</v>
      </c>
      <c r="AB12" s="236">
        <f t="shared" si="37"/>
        <v>504907538742.01703</v>
      </c>
      <c r="AC12" s="236">
        <f t="shared" si="37"/>
        <v>504899122494.20496</v>
      </c>
      <c r="AD12" s="236">
        <f t="shared" si="37"/>
        <v>504890706246.39288</v>
      </c>
      <c r="AE12" s="236">
        <f t="shared" si="37"/>
        <v>504882289998.58081</v>
      </c>
      <c r="AF12" s="236">
        <f t="shared" si="37"/>
        <v>504873873750.76874</v>
      </c>
      <c r="AG12" s="236">
        <f t="shared" si="37"/>
        <v>504865457502.95667</v>
      </c>
      <c r="AH12" s="236">
        <f t="shared" si="37"/>
        <v>504857041255.14459</v>
      </c>
      <c r="AI12" s="236">
        <f t="shared" si="37"/>
        <v>504848625007.33252</v>
      </c>
      <c r="AJ12" s="236">
        <f t="shared" si="37"/>
        <v>504840208759.52045</v>
      </c>
      <c r="AK12" s="236">
        <f t="shared" si="37"/>
        <v>504831792511.70837</v>
      </c>
      <c r="AL12" s="236">
        <f t="shared" si="37"/>
        <v>504823376263.8963</v>
      </c>
      <c r="AM12" s="236">
        <f t="shared" si="37"/>
        <v>504814960016.08423</v>
      </c>
      <c r="AN12" s="236">
        <f t="shared" si="37"/>
        <v>504806543768.27216</v>
      </c>
      <c r="AO12" s="236">
        <f t="shared" si="37"/>
        <v>504798127520.46008</v>
      </c>
      <c r="AP12" s="236">
        <f t="shared" si="37"/>
        <v>504789711272.64801</v>
      </c>
      <c r="AQ12" s="236">
        <f t="shared" si="37"/>
        <v>504781295024.83594</v>
      </c>
      <c r="AR12" s="236">
        <f t="shared" si="37"/>
        <v>504772878777.02386</v>
      </c>
      <c r="AS12" s="357">
        <f t="shared" si="6"/>
        <v>504722381290.15137</v>
      </c>
      <c r="AV12" s="454">
        <v>5.0000000000000001E-4</v>
      </c>
      <c r="AW12" s="454">
        <v>2.0000000000000001E-4</v>
      </c>
      <c r="AX12" s="454">
        <v>-2.5000000000000001E-2</v>
      </c>
      <c r="AY12" s="455">
        <v>2E-3</v>
      </c>
      <c r="AZ12" s="473">
        <v>2E-3</v>
      </c>
      <c r="BA12" s="467">
        <v>2.9999999999999997E-4</v>
      </c>
      <c r="BB12" s="467">
        <v>2.0000000000000001E-4</v>
      </c>
      <c r="BC12" s="473">
        <v>5.0000000000000001E-4</v>
      </c>
    </row>
    <row r="13" spans="1:55" x14ac:dyDescent="0.2">
      <c r="A13" s="169" t="s">
        <v>1</v>
      </c>
      <c r="B13" s="173" t="s">
        <v>299</v>
      </c>
      <c r="C13" s="173" t="s">
        <v>350</v>
      </c>
      <c r="D13" s="363">
        <f>VLOOKUP($A13,'Energy Use 2019'!$B$64:$L$106,11,0)*'Product Output &amp; Intensity'!$E34/('Product Output &amp; Intensity'!E$12*'Product Output &amp; Intensity'!$E$33+'Product Output &amp; Intensity'!E$13*'Product Output &amp; Intensity'!$E$34+'Product Output &amp; Intensity'!E$14*'Product Output &amp; Intensity'!$E$35+'Product Output &amp; Intensity'!E$15*'Product Output &amp; Intensity'!$E$36)</f>
        <v>194403858442.44141</v>
      </c>
      <c r="E13" s="363">
        <f>VLOOKUP($A13,'Energy Use 2020'!$B$64:$L$106,11,0)*'Product Output &amp; Intensity'!$E34/('Product Output &amp; Intensity'!F$12*'Product Output &amp; Intensity'!$E$33+'Product Output &amp; Intensity'!F$13*'Product Output &amp; Intensity'!$E$34+'Product Output &amp; Intensity'!F$14*'Product Output &amp; Intensity'!$E$35+'Product Output &amp; Intensity'!F$15*'Product Output &amp; Intensity'!$E$36)</f>
        <v>189934884036.82764</v>
      </c>
      <c r="F13" s="403">
        <f t="shared" si="7"/>
        <v>189839916594.80923</v>
      </c>
      <c r="G13" s="404">
        <f t="shared" si="0"/>
        <v>189801948611.49026</v>
      </c>
      <c r="H13" s="404">
        <f t="shared" si="0"/>
        <v>194546997326.7775</v>
      </c>
      <c r="I13" s="404">
        <f t="shared" si="0"/>
        <v>194157903332.12393</v>
      </c>
      <c r="J13" s="404">
        <f t="shared" si="0"/>
        <v>193769587525.45969</v>
      </c>
      <c r="K13" s="236">
        <f t="shared" ref="K13:N13" si="38">J13+($O13-$J13)/5</f>
        <v>193757961350.20816</v>
      </c>
      <c r="L13" s="236">
        <f t="shared" si="38"/>
        <v>193746335174.95663</v>
      </c>
      <c r="M13" s="236">
        <f t="shared" si="38"/>
        <v>193734708999.70511</v>
      </c>
      <c r="N13" s="236">
        <f t="shared" si="38"/>
        <v>193723082824.45358</v>
      </c>
      <c r="O13" s="357">
        <f t="shared" si="2"/>
        <v>193711456649.20206</v>
      </c>
      <c r="P13" s="236">
        <f t="shared" ref="P13:S13" si="39">O13+($T13-$O13)/5</f>
        <v>193703708190.9361</v>
      </c>
      <c r="Q13" s="236">
        <f t="shared" si="39"/>
        <v>193695959732.67014</v>
      </c>
      <c r="R13" s="236">
        <f t="shared" si="39"/>
        <v>193688211274.40417</v>
      </c>
      <c r="S13" s="236">
        <f t="shared" si="39"/>
        <v>193680462816.13821</v>
      </c>
      <c r="T13" s="357">
        <f t="shared" si="4"/>
        <v>193672714357.87222</v>
      </c>
      <c r="U13" s="236">
        <f t="shared" ref="U13:AR13" si="40">T13+($AS13-$T13)/30</f>
        <v>193669486479.29959</v>
      </c>
      <c r="V13" s="236">
        <f t="shared" si="40"/>
        <v>193666258600.72696</v>
      </c>
      <c r="W13" s="236">
        <f t="shared" si="40"/>
        <v>193663030722.15433</v>
      </c>
      <c r="X13" s="236">
        <f t="shared" si="40"/>
        <v>193659802843.5817</v>
      </c>
      <c r="Y13" s="236">
        <f t="shared" si="40"/>
        <v>193656574965.00906</v>
      </c>
      <c r="Z13" s="236">
        <f t="shared" si="40"/>
        <v>193653347086.43643</v>
      </c>
      <c r="AA13" s="236">
        <f t="shared" si="40"/>
        <v>193650119207.8638</v>
      </c>
      <c r="AB13" s="236">
        <f t="shared" si="40"/>
        <v>193646891329.29117</v>
      </c>
      <c r="AC13" s="236">
        <f t="shared" si="40"/>
        <v>193643663450.71854</v>
      </c>
      <c r="AD13" s="236">
        <f t="shared" si="40"/>
        <v>193640435572.1459</v>
      </c>
      <c r="AE13" s="236">
        <f t="shared" si="40"/>
        <v>193637207693.57327</v>
      </c>
      <c r="AF13" s="236">
        <f t="shared" si="40"/>
        <v>193633979815.00064</v>
      </c>
      <c r="AG13" s="236">
        <f t="shared" si="40"/>
        <v>193630751936.42801</v>
      </c>
      <c r="AH13" s="236">
        <f t="shared" si="40"/>
        <v>193627524057.85538</v>
      </c>
      <c r="AI13" s="236">
        <f t="shared" si="40"/>
        <v>193624296179.28275</v>
      </c>
      <c r="AJ13" s="236">
        <f t="shared" si="40"/>
        <v>193621068300.71011</v>
      </c>
      <c r="AK13" s="236">
        <f t="shared" si="40"/>
        <v>193617840422.13748</v>
      </c>
      <c r="AL13" s="236">
        <f t="shared" si="40"/>
        <v>193614612543.56485</v>
      </c>
      <c r="AM13" s="236">
        <f t="shared" si="40"/>
        <v>193611384664.99222</v>
      </c>
      <c r="AN13" s="236">
        <f t="shared" si="40"/>
        <v>193608156786.41959</v>
      </c>
      <c r="AO13" s="236">
        <f t="shared" si="40"/>
        <v>193604928907.84695</v>
      </c>
      <c r="AP13" s="236">
        <f t="shared" si="40"/>
        <v>193601701029.27432</v>
      </c>
      <c r="AQ13" s="236">
        <f t="shared" si="40"/>
        <v>193598473150.70169</v>
      </c>
      <c r="AR13" s="236">
        <f t="shared" si="40"/>
        <v>193595245272.12906</v>
      </c>
      <c r="AS13" s="357">
        <f t="shared" si="6"/>
        <v>193575878000.6933</v>
      </c>
      <c r="AV13" s="454">
        <v>5.0000000000000001E-4</v>
      </c>
      <c r="AW13" s="454">
        <v>2.0000000000000001E-4</v>
      </c>
      <c r="AX13" s="454">
        <v>-2.5000000000000001E-2</v>
      </c>
      <c r="AY13" s="455">
        <v>2E-3</v>
      </c>
      <c r="AZ13" s="473">
        <v>2E-3</v>
      </c>
      <c r="BA13" s="467">
        <v>2.9999999999999997E-4</v>
      </c>
      <c r="BB13" s="467">
        <v>2.0000000000000001E-4</v>
      </c>
      <c r="BC13" s="473">
        <v>5.0000000000000001E-4</v>
      </c>
    </row>
    <row r="14" spans="1:55" x14ac:dyDescent="0.2">
      <c r="A14" s="169" t="s">
        <v>1</v>
      </c>
      <c r="B14" s="173" t="s">
        <v>300</v>
      </c>
      <c r="C14" s="173" t="s">
        <v>350</v>
      </c>
      <c r="D14" s="363">
        <f>VLOOKUP($A14,'Energy Use 2019'!$B$64:$L$106,11,0)*'Product Output &amp; Intensity'!$E35/('Product Output &amp; Intensity'!E$12*'Product Output &amp; Intensity'!$E$33+'Product Output &amp; Intensity'!E$13*'Product Output &amp; Intensity'!$E$34+'Product Output &amp; Intensity'!E$14*'Product Output &amp; Intensity'!$E$35+'Product Output &amp; Intensity'!E$15*'Product Output &amp; Intensity'!$E$36)</f>
        <v>499128924896.69775</v>
      </c>
      <c r="E14" s="363">
        <f>VLOOKUP($A14,'Energy Use 2020'!$B$64:$L$106,11,0)*'Product Output &amp; Intensity'!$E35/('Product Output &amp; Intensity'!F$12*'Product Output &amp; Intensity'!$E$33+'Product Output &amp; Intensity'!F$13*'Product Output &amp; Intensity'!$E$34+'Product Output &amp; Intensity'!F$14*'Product Output &amp; Intensity'!$E$35+'Product Output &amp; Intensity'!F$15*'Product Output &amp; Intensity'!$E$36)</f>
        <v>487654901652.83667</v>
      </c>
      <c r="F14" s="403">
        <f t="shared" si="7"/>
        <v>487411074202.01025</v>
      </c>
      <c r="G14" s="404">
        <f t="shared" si="0"/>
        <v>487313591987.16986</v>
      </c>
      <c r="H14" s="404">
        <f t="shared" si="0"/>
        <v>499496431786.84906</v>
      </c>
      <c r="I14" s="404">
        <f t="shared" si="0"/>
        <v>498497438923.27539</v>
      </c>
      <c r="J14" s="404">
        <f t="shared" si="0"/>
        <v>497500444045.42883</v>
      </c>
      <c r="K14" s="236">
        <f t="shared" ref="K14:N14" si="41">J14+($O14-$J14)/5</f>
        <v>497470594018.78613</v>
      </c>
      <c r="L14" s="236">
        <f t="shared" si="41"/>
        <v>497440743992.14343</v>
      </c>
      <c r="M14" s="236">
        <f t="shared" si="41"/>
        <v>497410893965.50073</v>
      </c>
      <c r="N14" s="236">
        <f t="shared" si="41"/>
        <v>497381043938.85803</v>
      </c>
      <c r="O14" s="357">
        <f t="shared" si="2"/>
        <v>497351193912.21521</v>
      </c>
      <c r="P14" s="236">
        <f t="shared" ref="P14:S14" si="42">O14+($T14-$O14)/5</f>
        <v>497331299864.45874</v>
      </c>
      <c r="Q14" s="236">
        <f t="shared" si="42"/>
        <v>497311405816.70227</v>
      </c>
      <c r="R14" s="236">
        <f t="shared" si="42"/>
        <v>497291511768.9458</v>
      </c>
      <c r="S14" s="236">
        <f t="shared" si="42"/>
        <v>497271617721.18933</v>
      </c>
      <c r="T14" s="357">
        <f t="shared" si="4"/>
        <v>497251723673.4328</v>
      </c>
      <c r="U14" s="236">
        <f t="shared" ref="U14:AR14" si="43">T14+($AS14-$T14)/30</f>
        <v>497243436144.7049</v>
      </c>
      <c r="V14" s="236">
        <f t="shared" si="43"/>
        <v>497235148615.97699</v>
      </c>
      <c r="W14" s="236">
        <f t="shared" si="43"/>
        <v>497226861087.24908</v>
      </c>
      <c r="X14" s="236">
        <f t="shared" si="43"/>
        <v>497218573558.52118</v>
      </c>
      <c r="Y14" s="236">
        <f t="shared" si="43"/>
        <v>497210286029.79327</v>
      </c>
      <c r="Z14" s="236">
        <f t="shared" si="43"/>
        <v>497201998501.06537</v>
      </c>
      <c r="AA14" s="236">
        <f t="shared" si="43"/>
        <v>497193710972.33746</v>
      </c>
      <c r="AB14" s="236">
        <f t="shared" si="43"/>
        <v>497185423443.60956</v>
      </c>
      <c r="AC14" s="236">
        <f t="shared" si="43"/>
        <v>497177135914.88165</v>
      </c>
      <c r="AD14" s="236">
        <f t="shared" si="43"/>
        <v>497168848386.15375</v>
      </c>
      <c r="AE14" s="236">
        <f t="shared" si="43"/>
        <v>497160560857.42584</v>
      </c>
      <c r="AF14" s="236">
        <f t="shared" si="43"/>
        <v>497152273328.69794</v>
      </c>
      <c r="AG14" s="236">
        <f t="shared" si="43"/>
        <v>497143985799.97003</v>
      </c>
      <c r="AH14" s="236">
        <f t="shared" si="43"/>
        <v>497135698271.24213</v>
      </c>
      <c r="AI14" s="236">
        <f t="shared" si="43"/>
        <v>497127410742.51422</v>
      </c>
      <c r="AJ14" s="236">
        <f t="shared" si="43"/>
        <v>497119123213.78632</v>
      </c>
      <c r="AK14" s="236">
        <f t="shared" si="43"/>
        <v>497110835685.05841</v>
      </c>
      <c r="AL14" s="236">
        <f t="shared" si="43"/>
        <v>497102548156.33051</v>
      </c>
      <c r="AM14" s="236">
        <f t="shared" si="43"/>
        <v>497094260627.6026</v>
      </c>
      <c r="AN14" s="236">
        <f t="shared" si="43"/>
        <v>497085973098.87469</v>
      </c>
      <c r="AO14" s="236">
        <f t="shared" si="43"/>
        <v>497077685570.14679</v>
      </c>
      <c r="AP14" s="236">
        <f t="shared" si="43"/>
        <v>497069398041.41888</v>
      </c>
      <c r="AQ14" s="236">
        <f t="shared" si="43"/>
        <v>497061110512.69098</v>
      </c>
      <c r="AR14" s="236">
        <f t="shared" si="43"/>
        <v>497052822983.96307</v>
      </c>
      <c r="AS14" s="357">
        <f t="shared" si="6"/>
        <v>497003097811.59613</v>
      </c>
      <c r="AV14" s="454">
        <v>5.0000000000000001E-4</v>
      </c>
      <c r="AW14" s="454">
        <v>2.0000000000000001E-4</v>
      </c>
      <c r="AX14" s="454">
        <v>-2.5000000000000001E-2</v>
      </c>
      <c r="AY14" s="455">
        <v>2E-3</v>
      </c>
      <c r="AZ14" s="473">
        <v>2E-3</v>
      </c>
      <c r="BA14" s="467">
        <v>2.9999999999999997E-4</v>
      </c>
      <c r="BB14" s="467">
        <v>2.0000000000000001E-4</v>
      </c>
      <c r="BC14" s="473">
        <v>5.0000000000000001E-4</v>
      </c>
    </row>
    <row r="15" spans="1:55" x14ac:dyDescent="0.2">
      <c r="A15" s="169" t="s">
        <v>1</v>
      </c>
      <c r="B15" s="173" t="s">
        <v>301</v>
      </c>
      <c r="C15" s="173" t="s">
        <v>350</v>
      </c>
      <c r="D15" s="363">
        <f>VLOOKUP($A15,'Energy Use 2019'!$B$64:$L$106,11,0)*'Product Output &amp; Intensity'!$E36/('Product Output &amp; Intensity'!E$12*'Product Output &amp; Intensity'!$E$33+'Product Output &amp; Intensity'!E$13*'Product Output &amp; Intensity'!$E$34+'Product Output &amp; Intensity'!E$14*'Product Output &amp; Intensity'!$E$35+'Product Output &amp; Intensity'!E$15*'Product Output &amp; Intensity'!$E$36)</f>
        <v>847982474555.68018</v>
      </c>
      <c r="E15" s="363">
        <f>VLOOKUP($A15,'Energy Use 2020'!$B$64:$L$106,11,0)*'Product Output &amp; Intensity'!$E36/('Product Output &amp; Intensity'!F$12*'Product Output &amp; Intensity'!$E$33+'Product Output &amp; Intensity'!F$13*'Product Output &amp; Intensity'!$E$34+'Product Output &amp; Intensity'!F$14*'Product Output &amp; Intensity'!$E$35+'Product Output &amp; Intensity'!F$15*'Product Output &amp; Intensity'!$E$36)</f>
        <v>828488972700.51807</v>
      </c>
      <c r="F15" s="403">
        <f t="shared" si="7"/>
        <v>828074728214.16785</v>
      </c>
      <c r="G15" s="404">
        <f t="shared" si="0"/>
        <v>827909113268.52502</v>
      </c>
      <c r="H15" s="404">
        <f t="shared" si="0"/>
        <v>848606841100.23804</v>
      </c>
      <c r="I15" s="404">
        <f t="shared" si="0"/>
        <v>846909627418.0376</v>
      </c>
      <c r="J15" s="404">
        <f t="shared" si="0"/>
        <v>845215808163.20154</v>
      </c>
      <c r="K15" s="236">
        <f t="shared" ref="K15:N15" si="44">J15+($O15-$J15)/5</f>
        <v>845165095214.71179</v>
      </c>
      <c r="L15" s="236">
        <f t="shared" si="44"/>
        <v>845114382266.22205</v>
      </c>
      <c r="M15" s="236">
        <f t="shared" si="44"/>
        <v>845063669317.7323</v>
      </c>
      <c r="N15" s="236">
        <f t="shared" si="44"/>
        <v>845012956369.24255</v>
      </c>
      <c r="O15" s="357">
        <f t="shared" si="2"/>
        <v>844962243420.75256</v>
      </c>
      <c r="P15" s="236">
        <f t="shared" ref="P15:S15" si="45">O15+($T15-$O15)/5</f>
        <v>844928444931.01575</v>
      </c>
      <c r="Q15" s="236">
        <f t="shared" si="45"/>
        <v>844894646441.27893</v>
      </c>
      <c r="R15" s="236">
        <f t="shared" si="45"/>
        <v>844860847951.54211</v>
      </c>
      <c r="S15" s="236">
        <f t="shared" si="45"/>
        <v>844827049461.8053</v>
      </c>
      <c r="T15" s="357">
        <f t="shared" si="4"/>
        <v>844793250972.06848</v>
      </c>
      <c r="U15" s="236">
        <f t="shared" ref="U15:AR15" si="46">T15+($AS15-$T15)/30</f>
        <v>844779171084.55225</v>
      </c>
      <c r="V15" s="236">
        <f t="shared" si="46"/>
        <v>844765091197.03601</v>
      </c>
      <c r="W15" s="236">
        <f t="shared" si="46"/>
        <v>844751011309.51978</v>
      </c>
      <c r="X15" s="236">
        <f t="shared" si="46"/>
        <v>844736931422.00354</v>
      </c>
      <c r="Y15" s="236">
        <f t="shared" si="46"/>
        <v>844722851534.4873</v>
      </c>
      <c r="Z15" s="236">
        <f t="shared" si="46"/>
        <v>844708771646.97107</v>
      </c>
      <c r="AA15" s="236">
        <f t="shared" si="46"/>
        <v>844694691759.45483</v>
      </c>
      <c r="AB15" s="236">
        <f t="shared" si="46"/>
        <v>844680611871.9386</v>
      </c>
      <c r="AC15" s="236">
        <f t="shared" si="46"/>
        <v>844666531984.42236</v>
      </c>
      <c r="AD15" s="236">
        <f t="shared" si="46"/>
        <v>844652452096.90613</v>
      </c>
      <c r="AE15" s="236">
        <f t="shared" si="46"/>
        <v>844638372209.38989</v>
      </c>
      <c r="AF15" s="236">
        <f t="shared" si="46"/>
        <v>844624292321.87366</v>
      </c>
      <c r="AG15" s="236">
        <f t="shared" si="46"/>
        <v>844610212434.35742</v>
      </c>
      <c r="AH15" s="236">
        <f t="shared" si="46"/>
        <v>844596132546.84119</v>
      </c>
      <c r="AI15" s="236">
        <f t="shared" si="46"/>
        <v>844582052659.32495</v>
      </c>
      <c r="AJ15" s="236">
        <f t="shared" si="46"/>
        <v>844567972771.80872</v>
      </c>
      <c r="AK15" s="236">
        <f t="shared" si="46"/>
        <v>844553892884.29248</v>
      </c>
      <c r="AL15" s="236">
        <f t="shared" si="46"/>
        <v>844539812996.77625</v>
      </c>
      <c r="AM15" s="236">
        <f t="shared" si="46"/>
        <v>844525733109.26001</v>
      </c>
      <c r="AN15" s="236">
        <f t="shared" si="46"/>
        <v>844511653221.74377</v>
      </c>
      <c r="AO15" s="236">
        <f t="shared" si="46"/>
        <v>844497573334.22754</v>
      </c>
      <c r="AP15" s="236">
        <f t="shared" si="46"/>
        <v>844483493446.7113</v>
      </c>
      <c r="AQ15" s="236">
        <f t="shared" si="46"/>
        <v>844469413559.19507</v>
      </c>
      <c r="AR15" s="236">
        <f t="shared" si="46"/>
        <v>844455333671.67883</v>
      </c>
      <c r="AS15" s="357">
        <f t="shared" si="6"/>
        <v>844370854346.58252</v>
      </c>
      <c r="AV15" s="454">
        <v>5.0000000000000001E-4</v>
      </c>
      <c r="AW15" s="454">
        <v>2.0000000000000001E-4</v>
      </c>
      <c r="AX15" s="454">
        <v>-2.5000000000000001E-2</v>
      </c>
      <c r="AY15" s="455">
        <v>2E-3</v>
      </c>
      <c r="AZ15" s="473">
        <v>2E-3</v>
      </c>
      <c r="BA15" s="467">
        <v>2.9999999999999997E-4</v>
      </c>
      <c r="BB15" s="467">
        <v>2.0000000000000001E-4</v>
      </c>
      <c r="BC15" s="473">
        <v>5.0000000000000001E-4</v>
      </c>
    </row>
    <row r="16" spans="1:55" x14ac:dyDescent="0.2">
      <c r="A16" s="169" t="s">
        <v>25</v>
      </c>
      <c r="B16" s="173" t="s">
        <v>302</v>
      </c>
      <c r="C16" s="173" t="s">
        <v>350</v>
      </c>
      <c r="D16" s="363">
        <f>VLOOKUP($A16,'Energy Use 2019'!$B$64:$L$106,11,0)*'Product Output &amp; Intensity'!$E37/('Product Output &amp; Intensity'!$E$37*'Product Output &amp; Intensity'!E16+'Product Output &amp; Intensity'!$E$38*'Product Output &amp; Intensity'!E17)</f>
        <v>27788637336.096722</v>
      </c>
      <c r="E16" s="363">
        <f>VLOOKUP($A16,'Energy Use 2020'!$B$64:$L$106,11,0)*'Product Output &amp; Intensity'!$E37/('Product Output &amp; Intensity'!$E$37*'Product Output &amp; Intensity'!F16+'Product Output &amp; Intensity'!$E$38*'Product Output &amp; Intensity'!F17)</f>
        <v>28685351983.892487</v>
      </c>
      <c r="F16" s="403">
        <f t="shared" si="7"/>
        <v>28671009307.900543</v>
      </c>
      <c r="G16" s="404">
        <f t="shared" si="0"/>
        <v>28665275106.038963</v>
      </c>
      <c r="H16" s="404">
        <f t="shared" si="0"/>
        <v>29381906983.689934</v>
      </c>
      <c r="I16" s="404">
        <f t="shared" si="0"/>
        <v>29323143169.722553</v>
      </c>
      <c r="J16" s="404">
        <f t="shared" si="0"/>
        <v>29264496883.383106</v>
      </c>
      <c r="K16" s="236">
        <f t="shared" ref="K16:N16" si="47">J16+($O16-$J16)/5</f>
        <v>29262741013.570103</v>
      </c>
      <c r="L16" s="236">
        <f t="shared" si="47"/>
        <v>29260985143.757099</v>
      </c>
      <c r="M16" s="236">
        <f t="shared" si="47"/>
        <v>29259229273.944096</v>
      </c>
      <c r="N16" s="236">
        <f t="shared" si="47"/>
        <v>29257473404.131092</v>
      </c>
      <c r="O16" s="357">
        <f t="shared" si="2"/>
        <v>29255717534.318092</v>
      </c>
      <c r="P16" s="236">
        <f t="shared" ref="P16:S16" si="48">O16+($T16-$O16)/5</f>
        <v>29254547305.616718</v>
      </c>
      <c r="Q16" s="236">
        <f t="shared" si="48"/>
        <v>29253377076.915344</v>
      </c>
      <c r="R16" s="236">
        <f t="shared" si="48"/>
        <v>29252206848.21397</v>
      </c>
      <c r="S16" s="236">
        <f t="shared" si="48"/>
        <v>29251036619.512596</v>
      </c>
      <c r="T16" s="357">
        <f t="shared" si="4"/>
        <v>29249866390.81123</v>
      </c>
      <c r="U16" s="236">
        <f t="shared" ref="U16:AR16" si="49">T16+($AS16-$T16)/30</f>
        <v>29249378893.038048</v>
      </c>
      <c r="V16" s="236">
        <f t="shared" si="49"/>
        <v>29248891395.264866</v>
      </c>
      <c r="W16" s="236">
        <f t="shared" si="49"/>
        <v>29248403897.491684</v>
      </c>
      <c r="X16" s="236">
        <f t="shared" si="49"/>
        <v>29247916399.718502</v>
      </c>
      <c r="Y16" s="236">
        <f t="shared" si="49"/>
        <v>29247428901.94532</v>
      </c>
      <c r="Z16" s="236">
        <f t="shared" si="49"/>
        <v>29246941404.172138</v>
      </c>
      <c r="AA16" s="236">
        <f t="shared" si="49"/>
        <v>29246453906.398956</v>
      </c>
      <c r="AB16" s="236">
        <f t="shared" si="49"/>
        <v>29245966408.625774</v>
      </c>
      <c r="AC16" s="236">
        <f t="shared" si="49"/>
        <v>29245478910.852592</v>
      </c>
      <c r="AD16" s="236">
        <f t="shared" si="49"/>
        <v>29244991413.079411</v>
      </c>
      <c r="AE16" s="236">
        <f t="shared" si="49"/>
        <v>29244503915.306229</v>
      </c>
      <c r="AF16" s="236">
        <f t="shared" si="49"/>
        <v>29244016417.533047</v>
      </c>
      <c r="AG16" s="236">
        <f t="shared" si="49"/>
        <v>29243528919.759865</v>
      </c>
      <c r="AH16" s="236">
        <f t="shared" si="49"/>
        <v>29243041421.986683</v>
      </c>
      <c r="AI16" s="236">
        <f t="shared" si="49"/>
        <v>29242553924.213501</v>
      </c>
      <c r="AJ16" s="236">
        <f t="shared" si="49"/>
        <v>29242066426.440319</v>
      </c>
      <c r="AK16" s="236">
        <f t="shared" si="49"/>
        <v>29241578928.667137</v>
      </c>
      <c r="AL16" s="236">
        <f t="shared" si="49"/>
        <v>29241091430.893955</v>
      </c>
      <c r="AM16" s="236">
        <f t="shared" si="49"/>
        <v>29240603933.120773</v>
      </c>
      <c r="AN16" s="236">
        <f t="shared" si="49"/>
        <v>29240116435.347591</v>
      </c>
      <c r="AO16" s="236">
        <f t="shared" si="49"/>
        <v>29239628937.574409</v>
      </c>
      <c r="AP16" s="236">
        <f t="shared" si="49"/>
        <v>29239141439.801228</v>
      </c>
      <c r="AQ16" s="236">
        <f t="shared" si="49"/>
        <v>29238653942.028046</v>
      </c>
      <c r="AR16" s="236">
        <f t="shared" si="49"/>
        <v>29238166444.254864</v>
      </c>
      <c r="AS16" s="357">
        <f t="shared" si="6"/>
        <v>29235241457.615826</v>
      </c>
      <c r="AV16" s="454">
        <v>5.0000000000000001E-4</v>
      </c>
      <c r="AW16" s="454">
        <v>2.0000000000000001E-4</v>
      </c>
      <c r="AX16" s="454">
        <v>-2.5000000000000001E-2</v>
      </c>
      <c r="AY16" s="455">
        <v>2E-3</v>
      </c>
      <c r="AZ16" s="473">
        <v>2E-3</v>
      </c>
      <c r="BA16" s="467">
        <v>2.9999999999999997E-4</v>
      </c>
      <c r="BB16" s="467">
        <v>2.0000000000000001E-4</v>
      </c>
      <c r="BC16" s="473">
        <v>5.0000000000000001E-4</v>
      </c>
    </row>
    <row r="17" spans="1:55" x14ac:dyDescent="0.2">
      <c r="A17" s="169" t="s">
        <v>25</v>
      </c>
      <c r="B17" s="173" t="s">
        <v>303</v>
      </c>
      <c r="C17" s="173" t="s">
        <v>351</v>
      </c>
      <c r="D17" s="363">
        <f>VLOOKUP($A17,'Energy Use 2019'!$B$64:$L$106,11,0)*'Product Output &amp; Intensity'!$E$38/('Product Output &amp; Intensity'!$E$37*'Product Output &amp; Intensity'!E16+'Product Output &amp; Intensity'!$E$38*'Product Output &amp; Intensity'!E17)</f>
        <v>2496635385.6649399</v>
      </c>
      <c r="E17" s="363">
        <f>VLOOKUP($A17,'Energy Use 2020'!$B$64:$L$106,11,0)*'Product Output &amp; Intensity'!$E$38/('Product Output &amp; Intensity'!$E$37*'Product Output &amp; Intensity'!F16+'Product Output &amp; Intensity'!$E$38*'Product Output &amp; Intensity'!F17)</f>
        <v>2577199592.3028407</v>
      </c>
      <c r="F17" s="403">
        <f t="shared" si="7"/>
        <v>2575910992.5066895</v>
      </c>
      <c r="G17" s="404">
        <f t="shared" si="0"/>
        <v>2575395810.3081884</v>
      </c>
      <c r="H17" s="404">
        <f t="shared" si="0"/>
        <v>2639780705.5658927</v>
      </c>
      <c r="I17" s="404">
        <f t="shared" si="0"/>
        <v>2634501144.1547608</v>
      </c>
      <c r="J17" s="404">
        <f t="shared" si="0"/>
        <v>2629232141.8664513</v>
      </c>
      <c r="K17" s="236">
        <f t="shared" ref="K17:N17" si="50">J17+($O17-$J17)/5</f>
        <v>2629074387.9379392</v>
      </c>
      <c r="L17" s="236">
        <f t="shared" si="50"/>
        <v>2628916634.0094271</v>
      </c>
      <c r="M17" s="236">
        <f t="shared" si="50"/>
        <v>2628758880.080915</v>
      </c>
      <c r="N17" s="236">
        <f t="shared" si="50"/>
        <v>2628601126.1524029</v>
      </c>
      <c r="O17" s="357">
        <f t="shared" si="2"/>
        <v>2628443372.2238913</v>
      </c>
      <c r="P17" s="236">
        <f t="shared" ref="P17:S17" si="51">O17+($T17-$O17)/5</f>
        <v>2628338234.4890022</v>
      </c>
      <c r="Q17" s="236">
        <f t="shared" si="51"/>
        <v>2628233096.7541132</v>
      </c>
      <c r="R17" s="236">
        <f t="shared" si="51"/>
        <v>2628127959.0192242</v>
      </c>
      <c r="S17" s="236">
        <f t="shared" si="51"/>
        <v>2628022821.2843351</v>
      </c>
      <c r="T17" s="357">
        <f t="shared" si="4"/>
        <v>2627917683.5494466</v>
      </c>
      <c r="U17" s="236">
        <f t="shared" ref="U17:AR17" si="52">T17+($AS17-$T17)/30</f>
        <v>2627873884.9213877</v>
      </c>
      <c r="V17" s="236">
        <f t="shared" si="52"/>
        <v>2627830086.2933283</v>
      </c>
      <c r="W17" s="236">
        <f t="shared" si="52"/>
        <v>2627786287.6652689</v>
      </c>
      <c r="X17" s="236">
        <f t="shared" si="52"/>
        <v>2627742489.0372095</v>
      </c>
      <c r="Y17" s="236">
        <f t="shared" si="52"/>
        <v>2627698690.4091501</v>
      </c>
      <c r="Z17" s="236">
        <f t="shared" si="52"/>
        <v>2627654891.7810907</v>
      </c>
      <c r="AA17" s="236">
        <f t="shared" si="52"/>
        <v>2627611093.1530313</v>
      </c>
      <c r="AB17" s="236">
        <f t="shared" si="52"/>
        <v>2627567294.524972</v>
      </c>
      <c r="AC17" s="236">
        <f t="shared" si="52"/>
        <v>2627523495.8969126</v>
      </c>
      <c r="AD17" s="236">
        <f t="shared" si="52"/>
        <v>2627479697.2688532</v>
      </c>
      <c r="AE17" s="236">
        <f t="shared" si="52"/>
        <v>2627435898.6407938</v>
      </c>
      <c r="AF17" s="236">
        <f t="shared" si="52"/>
        <v>2627392100.0127344</v>
      </c>
      <c r="AG17" s="236">
        <f t="shared" si="52"/>
        <v>2627348301.384675</v>
      </c>
      <c r="AH17" s="236">
        <f t="shared" si="52"/>
        <v>2627304502.7566156</v>
      </c>
      <c r="AI17" s="236">
        <f t="shared" si="52"/>
        <v>2627260704.1285563</v>
      </c>
      <c r="AJ17" s="236">
        <f t="shared" si="52"/>
        <v>2627216905.5004969</v>
      </c>
      <c r="AK17" s="236">
        <f t="shared" si="52"/>
        <v>2627173106.8724375</v>
      </c>
      <c r="AL17" s="236">
        <f t="shared" si="52"/>
        <v>2627129308.2443781</v>
      </c>
      <c r="AM17" s="236">
        <f t="shared" si="52"/>
        <v>2627085509.6163187</v>
      </c>
      <c r="AN17" s="236">
        <f t="shared" si="52"/>
        <v>2627041710.9882593</v>
      </c>
      <c r="AO17" s="236">
        <f t="shared" si="52"/>
        <v>2626997912.3601999</v>
      </c>
      <c r="AP17" s="236">
        <f t="shared" si="52"/>
        <v>2626954113.7321405</v>
      </c>
      <c r="AQ17" s="236">
        <f t="shared" si="52"/>
        <v>2626910315.1040812</v>
      </c>
      <c r="AR17" s="236">
        <f t="shared" si="52"/>
        <v>2626866516.4760218</v>
      </c>
      <c r="AS17" s="357">
        <f t="shared" si="6"/>
        <v>2626603724.7076721</v>
      </c>
      <c r="AV17" s="454">
        <v>5.0000000000000001E-4</v>
      </c>
      <c r="AW17" s="454">
        <v>2.0000000000000001E-4</v>
      </c>
      <c r="AX17" s="454">
        <v>-2.5000000000000001E-2</v>
      </c>
      <c r="AY17" s="455">
        <v>2E-3</v>
      </c>
      <c r="AZ17" s="473">
        <v>2E-3</v>
      </c>
      <c r="BA17" s="467">
        <v>2.9999999999999997E-4</v>
      </c>
      <c r="BB17" s="467">
        <v>2.0000000000000001E-4</v>
      </c>
      <c r="BC17" s="473">
        <v>5.0000000000000001E-4</v>
      </c>
    </row>
    <row r="18" spans="1:55" x14ac:dyDescent="0.2">
      <c r="A18" s="170" t="s">
        <v>26</v>
      </c>
      <c r="B18" s="173" t="s">
        <v>403</v>
      </c>
      <c r="C18" s="173" t="s">
        <v>350</v>
      </c>
      <c r="D18" s="363">
        <f>VLOOKUP($A18,'Energy Use 2019'!$B$64:$L$106,11,0)/'Product Output &amp; Intensity'!E18</f>
        <v>180206867269.30255</v>
      </c>
      <c r="E18" s="363">
        <f>VLOOKUP($A18,'Energy Use 2020'!$B$64:$L$106,11,0)/'Product Output &amp; Intensity'!F18</f>
        <v>173404912092.9205</v>
      </c>
      <c r="F18" s="403">
        <f t="shared" si="7"/>
        <v>173318209636.87405</v>
      </c>
      <c r="G18" s="404">
        <f t="shared" ref="G18:G52" si="53">F18*(1-AW18)</f>
        <v>173283545994.94669</v>
      </c>
      <c r="H18" s="404">
        <f t="shared" ref="H18:H52" si="54">G18*(1-AX18)</f>
        <v>177615634644.82034</v>
      </c>
      <c r="I18" s="404">
        <f t="shared" ref="I18:I52" si="55">H18*(1-AY18)</f>
        <v>177260403375.5307</v>
      </c>
      <c r="J18" s="404">
        <f t="shared" ref="J18:J52" si="56">I18*(1-AZ18)</f>
        <v>176905882568.77963</v>
      </c>
      <c r="K18" s="236">
        <f t="shared" ref="K18:N18" si="57">J18+($O18-$J18)/5</f>
        <v>176895268215.8255</v>
      </c>
      <c r="L18" s="236">
        <f t="shared" si="57"/>
        <v>176884653862.87137</v>
      </c>
      <c r="M18" s="236">
        <f t="shared" si="57"/>
        <v>176874039509.91724</v>
      </c>
      <c r="N18" s="236">
        <f t="shared" si="57"/>
        <v>176863425156.9631</v>
      </c>
      <c r="O18" s="357">
        <f t="shared" si="2"/>
        <v>176852810804.009</v>
      </c>
      <c r="P18" s="236">
        <f t="shared" ref="P18:S18" si="58">O18+($T18-$O18)/5</f>
        <v>176845736691.57684</v>
      </c>
      <c r="Q18" s="236">
        <f t="shared" si="58"/>
        <v>176838662579.14468</v>
      </c>
      <c r="R18" s="236">
        <f t="shared" si="58"/>
        <v>176831588466.71252</v>
      </c>
      <c r="S18" s="236">
        <f t="shared" si="58"/>
        <v>176824514354.28036</v>
      </c>
      <c r="T18" s="357">
        <f t="shared" si="4"/>
        <v>176817440241.84821</v>
      </c>
      <c r="U18" s="236">
        <f t="shared" ref="U18:AR18" si="59">T18+($AS18-$T18)/30</f>
        <v>176814493284.51083</v>
      </c>
      <c r="V18" s="236">
        <f t="shared" si="59"/>
        <v>176811546327.17346</v>
      </c>
      <c r="W18" s="236">
        <f t="shared" si="59"/>
        <v>176808599369.83609</v>
      </c>
      <c r="X18" s="236">
        <f t="shared" si="59"/>
        <v>176805652412.49872</v>
      </c>
      <c r="Y18" s="236">
        <f t="shared" si="59"/>
        <v>176802705455.16135</v>
      </c>
      <c r="Z18" s="236">
        <f t="shared" si="59"/>
        <v>176799758497.82397</v>
      </c>
      <c r="AA18" s="236">
        <f t="shared" si="59"/>
        <v>176796811540.4866</v>
      </c>
      <c r="AB18" s="236">
        <f t="shared" si="59"/>
        <v>176793864583.14923</v>
      </c>
      <c r="AC18" s="236">
        <f t="shared" si="59"/>
        <v>176790917625.81186</v>
      </c>
      <c r="AD18" s="236">
        <f t="shared" si="59"/>
        <v>176787970668.47449</v>
      </c>
      <c r="AE18" s="236">
        <f t="shared" si="59"/>
        <v>176785023711.13712</v>
      </c>
      <c r="AF18" s="236">
        <f t="shared" si="59"/>
        <v>176782076753.79974</v>
      </c>
      <c r="AG18" s="236">
        <f t="shared" si="59"/>
        <v>176779129796.46237</v>
      </c>
      <c r="AH18" s="236">
        <f t="shared" si="59"/>
        <v>176776182839.125</v>
      </c>
      <c r="AI18" s="236">
        <f t="shared" si="59"/>
        <v>176773235881.78763</v>
      </c>
      <c r="AJ18" s="236">
        <f t="shared" si="59"/>
        <v>176770288924.45026</v>
      </c>
      <c r="AK18" s="236">
        <f t="shared" si="59"/>
        <v>176767341967.11288</v>
      </c>
      <c r="AL18" s="236">
        <f t="shared" si="59"/>
        <v>176764395009.77551</v>
      </c>
      <c r="AM18" s="236">
        <f t="shared" si="59"/>
        <v>176761448052.43814</v>
      </c>
      <c r="AN18" s="236">
        <f t="shared" si="59"/>
        <v>176758501095.10077</v>
      </c>
      <c r="AO18" s="236">
        <f t="shared" si="59"/>
        <v>176755554137.7634</v>
      </c>
      <c r="AP18" s="236">
        <f t="shared" si="59"/>
        <v>176752607180.42603</v>
      </c>
      <c r="AQ18" s="236">
        <f t="shared" si="59"/>
        <v>176749660223.08865</v>
      </c>
      <c r="AR18" s="236">
        <f t="shared" si="59"/>
        <v>176746713265.75128</v>
      </c>
      <c r="AS18" s="357">
        <f t="shared" si="6"/>
        <v>176729031521.72729</v>
      </c>
      <c r="AV18" s="454">
        <v>5.0000000000000001E-4</v>
      </c>
      <c r="AW18" s="454">
        <v>2.0000000000000001E-4</v>
      </c>
      <c r="AX18" s="454">
        <v>-2.5000000000000001E-2</v>
      </c>
      <c r="AY18" s="455">
        <v>2E-3</v>
      </c>
      <c r="AZ18" s="473">
        <v>2E-3</v>
      </c>
      <c r="BA18" s="467">
        <v>2.9999999999999997E-4</v>
      </c>
      <c r="BB18" s="467">
        <v>2.0000000000000001E-4</v>
      </c>
      <c r="BC18" s="473">
        <v>5.0000000000000001E-4</v>
      </c>
    </row>
    <row r="19" spans="1:55" x14ac:dyDescent="0.2">
      <c r="A19" s="169" t="s">
        <v>27</v>
      </c>
      <c r="B19" s="173" t="s">
        <v>304</v>
      </c>
      <c r="C19" s="173" t="s">
        <v>350</v>
      </c>
      <c r="D19" s="363">
        <f>VLOOKUP($A19,'Energy Use 2019'!$B$64:$L$106,11,0)*'Product Output &amp; Intensity'!$E$39/('Product Output &amp; Intensity'!E19*'Product Output &amp; Intensity'!$E$39+'Product Output &amp; Intensity'!E20*'Product Output &amp; Intensity'!$E$40)</f>
        <v>892482221255.45801</v>
      </c>
      <c r="E19" s="363">
        <f>VLOOKUP($A19,'Energy Use 2020'!$B$64:$L$106,11,0)*'Product Output &amp; Intensity'!$E$39/('Product Output &amp; Intensity'!F19*'Product Output &amp; Intensity'!$E$39+'Product Output &amp; Intensity'!F20*'Product Output &amp; Intensity'!$E$40)</f>
        <v>872079205256.677</v>
      </c>
      <c r="F19" s="403">
        <f t="shared" si="7"/>
        <v>871643165654.04871</v>
      </c>
      <c r="G19" s="404">
        <f t="shared" si="53"/>
        <v>871468837020.91797</v>
      </c>
      <c r="H19" s="404">
        <f t="shared" si="54"/>
        <v>893255557946.4408</v>
      </c>
      <c r="I19" s="404">
        <f t="shared" si="55"/>
        <v>891469046830.54797</v>
      </c>
      <c r="J19" s="404">
        <f t="shared" si="56"/>
        <v>889686108736.88684</v>
      </c>
      <c r="K19" s="236">
        <f t="shared" ref="K19:N19" si="60">J19+($O19-$J19)/5</f>
        <v>889632727570.36267</v>
      </c>
      <c r="L19" s="236">
        <f t="shared" si="60"/>
        <v>889579346403.8385</v>
      </c>
      <c r="M19" s="236">
        <f t="shared" si="60"/>
        <v>889525965237.31433</v>
      </c>
      <c r="N19" s="236">
        <f t="shared" si="60"/>
        <v>889472584070.79016</v>
      </c>
      <c r="O19" s="357">
        <f t="shared" si="2"/>
        <v>889419202904.26575</v>
      </c>
      <c r="P19" s="236">
        <f t="shared" ref="P19:S19" si="61">O19+($T19-$O19)/5</f>
        <v>889383626136.14954</v>
      </c>
      <c r="Q19" s="236">
        <f t="shared" si="61"/>
        <v>889348049368.03333</v>
      </c>
      <c r="R19" s="236">
        <f t="shared" si="61"/>
        <v>889312472599.91711</v>
      </c>
      <c r="S19" s="236">
        <f t="shared" si="61"/>
        <v>889276895831.8009</v>
      </c>
      <c r="T19" s="357">
        <f t="shared" si="4"/>
        <v>889241319063.68494</v>
      </c>
      <c r="U19" s="236">
        <f t="shared" ref="U19:AR19" si="62">T19+($AS19-$T19)/30</f>
        <v>889226498375.03394</v>
      </c>
      <c r="V19" s="236">
        <f t="shared" si="62"/>
        <v>889211677686.38293</v>
      </c>
      <c r="W19" s="236">
        <f t="shared" si="62"/>
        <v>889196856997.73193</v>
      </c>
      <c r="X19" s="236">
        <f t="shared" si="62"/>
        <v>889182036309.08093</v>
      </c>
      <c r="Y19" s="236">
        <f t="shared" si="62"/>
        <v>889167215620.42993</v>
      </c>
      <c r="Z19" s="236">
        <f t="shared" si="62"/>
        <v>889152394931.77893</v>
      </c>
      <c r="AA19" s="236">
        <f t="shared" si="62"/>
        <v>889137574243.12793</v>
      </c>
      <c r="AB19" s="236">
        <f t="shared" si="62"/>
        <v>889122753554.47693</v>
      </c>
      <c r="AC19" s="236">
        <f t="shared" si="62"/>
        <v>889107932865.82593</v>
      </c>
      <c r="AD19" s="236">
        <f t="shared" si="62"/>
        <v>889093112177.17493</v>
      </c>
      <c r="AE19" s="236">
        <f t="shared" si="62"/>
        <v>889078291488.52393</v>
      </c>
      <c r="AF19" s="236">
        <f t="shared" si="62"/>
        <v>889063470799.87292</v>
      </c>
      <c r="AG19" s="236">
        <f t="shared" si="62"/>
        <v>889048650111.22192</v>
      </c>
      <c r="AH19" s="236">
        <f t="shared" si="62"/>
        <v>889033829422.57092</v>
      </c>
      <c r="AI19" s="236">
        <f t="shared" si="62"/>
        <v>889019008733.91992</v>
      </c>
      <c r="AJ19" s="236">
        <f t="shared" si="62"/>
        <v>889004188045.26892</v>
      </c>
      <c r="AK19" s="236">
        <f t="shared" si="62"/>
        <v>888989367356.61792</v>
      </c>
      <c r="AL19" s="236">
        <f t="shared" si="62"/>
        <v>888974546667.96692</v>
      </c>
      <c r="AM19" s="236">
        <f t="shared" si="62"/>
        <v>888959725979.31592</v>
      </c>
      <c r="AN19" s="236">
        <f t="shared" si="62"/>
        <v>888944905290.66492</v>
      </c>
      <c r="AO19" s="236">
        <f t="shared" si="62"/>
        <v>888930084602.01392</v>
      </c>
      <c r="AP19" s="236">
        <f t="shared" si="62"/>
        <v>888915263913.36292</v>
      </c>
      <c r="AQ19" s="236">
        <f t="shared" si="62"/>
        <v>888900443224.71191</v>
      </c>
      <c r="AR19" s="236">
        <f t="shared" si="62"/>
        <v>888885622536.06091</v>
      </c>
      <c r="AS19" s="357">
        <f t="shared" si="6"/>
        <v>888796698404.1532</v>
      </c>
      <c r="AV19" s="454">
        <v>5.0000000000000001E-4</v>
      </c>
      <c r="AW19" s="454">
        <v>2.0000000000000001E-4</v>
      </c>
      <c r="AX19" s="454">
        <v>-2.5000000000000001E-2</v>
      </c>
      <c r="AY19" s="455">
        <v>2E-3</v>
      </c>
      <c r="AZ19" s="473">
        <v>2E-3</v>
      </c>
      <c r="BA19" s="467">
        <v>2.9999999999999997E-4</v>
      </c>
      <c r="BB19" s="467">
        <v>2.0000000000000001E-4</v>
      </c>
      <c r="BC19" s="473">
        <v>5.0000000000000001E-4</v>
      </c>
    </row>
    <row r="20" spans="1:55" x14ac:dyDescent="0.2">
      <c r="A20" s="169" t="s">
        <v>27</v>
      </c>
      <c r="B20" s="173" t="s">
        <v>311</v>
      </c>
      <c r="C20" s="173" t="s">
        <v>350</v>
      </c>
      <c r="D20" s="363">
        <f>VLOOKUP($A20,'Energy Use 2019'!$B$64:$L$106,11,0)*'Product Output &amp; Intensity'!$E$40/('Product Output &amp; Intensity'!E19*'Product Output &amp; Intensity'!$E$39+'Product Output &amp; Intensity'!E20*'Product Output &amp; Intensity'!$E$40)</f>
        <v>114594479969.59387</v>
      </c>
      <c r="E20" s="363">
        <f>VLOOKUP($A20,'Energy Use 2020'!$B$64:$L$106,11,0)*'Product Output &amp; Intensity'!$E$40/('Product Output &amp; Intensity'!F19*'Product Output &amp; Intensity'!$E$39+'Product Output &amp; Intensity'!F20*'Product Output &amp; Intensity'!$E$40)</f>
        <v>111974738138.87971</v>
      </c>
      <c r="F20" s="403">
        <f t="shared" si="7"/>
        <v>111918750769.81029</v>
      </c>
      <c r="G20" s="404">
        <f t="shared" si="53"/>
        <v>111896367019.65633</v>
      </c>
      <c r="H20" s="404">
        <f t="shared" si="54"/>
        <v>114693776195.14772</v>
      </c>
      <c r="I20" s="404">
        <f t="shared" si="55"/>
        <v>114464388642.75743</v>
      </c>
      <c r="J20" s="404">
        <f t="shared" si="56"/>
        <v>114235459865.47191</v>
      </c>
      <c r="K20" s="236">
        <f t="shared" ref="K20:N20" si="63">J20+($O20-$J20)/5</f>
        <v>114228605737.87997</v>
      </c>
      <c r="L20" s="236">
        <f t="shared" si="63"/>
        <v>114221751610.28804</v>
      </c>
      <c r="M20" s="236">
        <f t="shared" si="63"/>
        <v>114214897482.69611</v>
      </c>
      <c r="N20" s="236">
        <f t="shared" si="63"/>
        <v>114208043355.10417</v>
      </c>
      <c r="O20" s="357">
        <f t="shared" si="2"/>
        <v>114201189227.51227</v>
      </c>
      <c r="P20" s="236">
        <f t="shared" ref="P20:S20" si="64">O20+($T20-$O20)/5</f>
        <v>114196621179.94316</v>
      </c>
      <c r="Q20" s="236">
        <f t="shared" si="64"/>
        <v>114192053132.37405</v>
      </c>
      <c r="R20" s="236">
        <f t="shared" si="64"/>
        <v>114187485084.80495</v>
      </c>
      <c r="S20" s="236">
        <f t="shared" si="64"/>
        <v>114182917037.23584</v>
      </c>
      <c r="T20" s="357">
        <f t="shared" si="4"/>
        <v>114178348989.66676</v>
      </c>
      <c r="U20" s="236">
        <f t="shared" ref="U20:AR20" si="65">T20+($AS20-$T20)/30</f>
        <v>114176446017.18361</v>
      </c>
      <c r="V20" s="236">
        <f t="shared" si="65"/>
        <v>114174543044.70045</v>
      </c>
      <c r="W20" s="236">
        <f t="shared" si="65"/>
        <v>114172640072.2173</v>
      </c>
      <c r="X20" s="236">
        <f t="shared" si="65"/>
        <v>114170737099.73415</v>
      </c>
      <c r="Y20" s="236">
        <f t="shared" si="65"/>
        <v>114168834127.25099</v>
      </c>
      <c r="Z20" s="236">
        <f t="shared" si="65"/>
        <v>114166931154.76784</v>
      </c>
      <c r="AA20" s="236">
        <f t="shared" si="65"/>
        <v>114165028182.28468</v>
      </c>
      <c r="AB20" s="236">
        <f t="shared" si="65"/>
        <v>114163125209.80153</v>
      </c>
      <c r="AC20" s="236">
        <f t="shared" si="65"/>
        <v>114161222237.31837</v>
      </c>
      <c r="AD20" s="236">
        <f t="shared" si="65"/>
        <v>114159319264.83522</v>
      </c>
      <c r="AE20" s="236">
        <f t="shared" si="65"/>
        <v>114157416292.35207</v>
      </c>
      <c r="AF20" s="236">
        <f t="shared" si="65"/>
        <v>114155513319.86891</v>
      </c>
      <c r="AG20" s="236">
        <f t="shared" si="65"/>
        <v>114153610347.38576</v>
      </c>
      <c r="AH20" s="236">
        <f t="shared" si="65"/>
        <v>114151707374.9026</v>
      </c>
      <c r="AI20" s="236">
        <f t="shared" si="65"/>
        <v>114149804402.41945</v>
      </c>
      <c r="AJ20" s="236">
        <f t="shared" si="65"/>
        <v>114147901429.93629</v>
      </c>
      <c r="AK20" s="236">
        <f t="shared" si="65"/>
        <v>114145998457.45314</v>
      </c>
      <c r="AL20" s="236">
        <f t="shared" si="65"/>
        <v>114144095484.96999</v>
      </c>
      <c r="AM20" s="236">
        <f t="shared" si="65"/>
        <v>114142192512.48683</v>
      </c>
      <c r="AN20" s="236">
        <f t="shared" si="65"/>
        <v>114140289540.00368</v>
      </c>
      <c r="AO20" s="236">
        <f t="shared" si="65"/>
        <v>114138386567.52052</v>
      </c>
      <c r="AP20" s="236">
        <f t="shared" si="65"/>
        <v>114136483595.03737</v>
      </c>
      <c r="AQ20" s="236">
        <f t="shared" si="65"/>
        <v>114134580622.55421</v>
      </c>
      <c r="AR20" s="236">
        <f t="shared" si="65"/>
        <v>114132677650.07106</v>
      </c>
      <c r="AS20" s="357">
        <f t="shared" si="6"/>
        <v>114121259815.17194</v>
      </c>
      <c r="AV20" s="454">
        <v>5.0000000000000001E-4</v>
      </c>
      <c r="AW20" s="454">
        <v>2.0000000000000001E-4</v>
      </c>
      <c r="AX20" s="454">
        <v>-2.5000000000000001E-2</v>
      </c>
      <c r="AY20" s="455">
        <v>2E-3</v>
      </c>
      <c r="AZ20" s="473">
        <v>2E-3</v>
      </c>
      <c r="BA20" s="467">
        <v>2.9999999999999997E-4</v>
      </c>
      <c r="BB20" s="467">
        <v>2.0000000000000001E-4</v>
      </c>
      <c r="BC20" s="473">
        <v>5.0000000000000001E-4</v>
      </c>
    </row>
    <row r="21" spans="1:55" x14ac:dyDescent="0.2">
      <c r="A21" s="185" t="s">
        <v>31</v>
      </c>
      <c r="B21" s="186" t="s">
        <v>313</v>
      </c>
      <c r="C21" s="186" t="s">
        <v>352</v>
      </c>
      <c r="D21" s="366">
        <f>VLOOKUP($A21,'Energy Use 2019'!$B$64:$L$106,11,0)/'Product Output &amp; Intensity'!E21</f>
        <v>122131218541.41339</v>
      </c>
      <c r="E21" s="366">
        <f>VLOOKUP($A21,'Energy Use 2020'!$B$64:$L$106,11,0)/'Product Output &amp; Intensity'!F21</f>
        <v>132722367548.62791</v>
      </c>
      <c r="F21" s="405">
        <f t="shared" si="7"/>
        <v>132656006364.85361</v>
      </c>
      <c r="G21" s="406">
        <f t="shared" si="53"/>
        <v>132629475163.58064</v>
      </c>
      <c r="H21" s="406">
        <f t="shared" si="54"/>
        <v>135945212042.67015</v>
      </c>
      <c r="I21" s="406">
        <f t="shared" si="55"/>
        <v>135673321618.58481</v>
      </c>
      <c r="J21" s="406">
        <f t="shared" si="56"/>
        <v>135401974975.34764</v>
      </c>
      <c r="K21" s="237">
        <f t="shared" ref="K21:N21" si="66">J21+($O21-$J21)/5</f>
        <v>135393850856.84912</v>
      </c>
      <c r="L21" s="237">
        <f t="shared" si="66"/>
        <v>135385726738.3506</v>
      </c>
      <c r="M21" s="237">
        <f t="shared" si="66"/>
        <v>135377602619.85208</v>
      </c>
      <c r="N21" s="237">
        <f t="shared" si="66"/>
        <v>135369478501.35356</v>
      </c>
      <c r="O21" s="358">
        <f t="shared" si="2"/>
        <v>135361354382.85504</v>
      </c>
      <c r="P21" s="237">
        <f t="shared" ref="P21:S21" si="67">O21+($T21-$O21)/5</f>
        <v>135355939928.67973</v>
      </c>
      <c r="Q21" s="237">
        <f t="shared" si="67"/>
        <v>135350525474.50443</v>
      </c>
      <c r="R21" s="237">
        <f t="shared" si="67"/>
        <v>135345111020.32912</v>
      </c>
      <c r="S21" s="237">
        <f t="shared" si="67"/>
        <v>135339696566.15381</v>
      </c>
      <c r="T21" s="358">
        <f t="shared" si="4"/>
        <v>135334282111.97847</v>
      </c>
      <c r="U21" s="237">
        <f t="shared" ref="U21:AR21" si="68">T21+($AS21-$T21)/30</f>
        <v>135332026540.60994</v>
      </c>
      <c r="V21" s="237">
        <f t="shared" si="68"/>
        <v>135329770969.24141</v>
      </c>
      <c r="W21" s="237">
        <f t="shared" si="68"/>
        <v>135327515397.87288</v>
      </c>
      <c r="X21" s="237">
        <f t="shared" si="68"/>
        <v>135325259826.50435</v>
      </c>
      <c r="Y21" s="237">
        <f t="shared" si="68"/>
        <v>135323004255.13582</v>
      </c>
      <c r="Z21" s="237">
        <f t="shared" si="68"/>
        <v>135320748683.76729</v>
      </c>
      <c r="AA21" s="237">
        <f t="shared" si="68"/>
        <v>135318493112.39876</v>
      </c>
      <c r="AB21" s="237">
        <f t="shared" si="68"/>
        <v>135316237541.03023</v>
      </c>
      <c r="AC21" s="237">
        <f t="shared" si="68"/>
        <v>135313981969.6617</v>
      </c>
      <c r="AD21" s="237">
        <f t="shared" si="68"/>
        <v>135311726398.29317</v>
      </c>
      <c r="AE21" s="237">
        <f t="shared" si="68"/>
        <v>135309470826.92464</v>
      </c>
      <c r="AF21" s="237">
        <f t="shared" si="68"/>
        <v>135307215255.55611</v>
      </c>
      <c r="AG21" s="237">
        <f t="shared" si="68"/>
        <v>135304959684.18758</v>
      </c>
      <c r="AH21" s="237">
        <f t="shared" si="68"/>
        <v>135302704112.81905</v>
      </c>
      <c r="AI21" s="237">
        <f t="shared" si="68"/>
        <v>135300448541.45052</v>
      </c>
      <c r="AJ21" s="237">
        <f t="shared" si="68"/>
        <v>135298192970.08199</v>
      </c>
      <c r="AK21" s="237">
        <f t="shared" si="68"/>
        <v>135295937398.71346</v>
      </c>
      <c r="AL21" s="237">
        <f t="shared" si="68"/>
        <v>135293681827.34492</v>
      </c>
      <c r="AM21" s="237">
        <f t="shared" si="68"/>
        <v>135291426255.97639</v>
      </c>
      <c r="AN21" s="237">
        <f t="shared" si="68"/>
        <v>135289170684.60786</v>
      </c>
      <c r="AO21" s="237">
        <f t="shared" si="68"/>
        <v>135286915113.23933</v>
      </c>
      <c r="AP21" s="237">
        <f t="shared" si="68"/>
        <v>135284659541.8708</v>
      </c>
      <c r="AQ21" s="237">
        <f t="shared" si="68"/>
        <v>135282403970.50227</v>
      </c>
      <c r="AR21" s="237">
        <f t="shared" si="68"/>
        <v>135280148399.13374</v>
      </c>
      <c r="AS21" s="358">
        <f t="shared" si="6"/>
        <v>135266614970.92249</v>
      </c>
      <c r="AV21" s="465">
        <v>5.0000000000000001E-4</v>
      </c>
      <c r="AW21" s="465">
        <v>2.0000000000000001E-4</v>
      </c>
      <c r="AX21" s="465">
        <v>-2.5000000000000001E-2</v>
      </c>
      <c r="AY21" s="474">
        <v>2E-3</v>
      </c>
      <c r="AZ21" s="475">
        <v>2E-3</v>
      </c>
      <c r="BA21" s="467">
        <v>2.9999999999999997E-4</v>
      </c>
      <c r="BB21" s="467">
        <v>2.0000000000000001E-4</v>
      </c>
      <c r="BC21" s="473">
        <v>5.0000000000000001E-4</v>
      </c>
    </row>
    <row r="22" spans="1:55" x14ac:dyDescent="0.2">
      <c r="A22" s="151" t="s">
        <v>287</v>
      </c>
      <c r="B22" s="151" t="s">
        <v>314</v>
      </c>
      <c r="C22" s="151" t="s">
        <v>353</v>
      </c>
      <c r="D22" s="365">
        <f>VLOOKUP($A22,'Energy Use 2019'!$B$64:$L$106,11,0)/VLOOKUP($A22,'Value Added'!$A$2:$L$44,9,0)</f>
        <v>167754670284.90781</v>
      </c>
      <c r="E22" s="365">
        <f>VLOOKUP($A22,'Energy Use 2020'!$B$64:$L$106,11,0)/VLOOKUP($A22,'Value Added'!$A$2:$L$44,10,0)</f>
        <v>154891183330.98529</v>
      </c>
      <c r="F22" s="407">
        <f t="shared" si="7"/>
        <v>154813737739.31979</v>
      </c>
      <c r="G22" s="404">
        <f t="shared" si="53"/>
        <v>154782774991.77194</v>
      </c>
      <c r="H22" s="408">
        <f t="shared" si="54"/>
        <v>158652344366.56622</v>
      </c>
      <c r="I22" s="408">
        <f t="shared" si="55"/>
        <v>158335039677.8331</v>
      </c>
      <c r="J22" s="408">
        <f t="shared" si="56"/>
        <v>158018369598.47745</v>
      </c>
      <c r="K22" s="238">
        <f t="shared" ref="K22:N22" si="69">J22+($O22-$J22)/5</f>
        <v>158008888496.30154</v>
      </c>
      <c r="L22" s="236">
        <f t="shared" si="69"/>
        <v>157999407394.12564</v>
      </c>
      <c r="M22" s="238">
        <f t="shared" si="69"/>
        <v>157989926291.94974</v>
      </c>
      <c r="N22" s="238">
        <f t="shared" si="69"/>
        <v>157980445189.77383</v>
      </c>
      <c r="O22" s="359">
        <f t="shared" si="2"/>
        <v>157970964087.5979</v>
      </c>
      <c r="P22" s="238">
        <f t="shared" ref="P22:S22" si="70">O22+($T22-$O22)/5</f>
        <v>157964645249.03439</v>
      </c>
      <c r="Q22" s="238">
        <f t="shared" si="70"/>
        <v>157958326410.47089</v>
      </c>
      <c r="R22" s="238">
        <f t="shared" si="70"/>
        <v>157952007571.90738</v>
      </c>
      <c r="S22" s="238">
        <f t="shared" si="70"/>
        <v>157945688733.34387</v>
      </c>
      <c r="T22" s="359">
        <f t="shared" si="4"/>
        <v>157939369894.7804</v>
      </c>
      <c r="U22" s="238">
        <f t="shared" ref="U22:AR22" si="71">T22+($AS22-$T22)/30</f>
        <v>157936737571.94882</v>
      </c>
      <c r="V22" s="238">
        <f t="shared" si="71"/>
        <v>157934105249.11725</v>
      </c>
      <c r="W22" s="238">
        <f t="shared" si="71"/>
        <v>157931472926.28568</v>
      </c>
      <c r="X22" s="238">
        <f t="shared" si="71"/>
        <v>157928840603.4541</v>
      </c>
      <c r="Y22" s="238">
        <f t="shared" si="71"/>
        <v>157926208280.62253</v>
      </c>
      <c r="Z22" s="238">
        <f t="shared" si="71"/>
        <v>157923575957.79095</v>
      </c>
      <c r="AA22" s="238">
        <f t="shared" si="71"/>
        <v>157920943634.95938</v>
      </c>
      <c r="AB22" s="238">
        <f t="shared" si="71"/>
        <v>157918311312.12781</v>
      </c>
      <c r="AC22" s="238">
        <f t="shared" si="71"/>
        <v>157915678989.29623</v>
      </c>
      <c r="AD22" s="238">
        <f t="shared" si="71"/>
        <v>157913046666.46466</v>
      </c>
      <c r="AE22" s="238">
        <f t="shared" si="71"/>
        <v>157910414343.63309</v>
      </c>
      <c r="AF22" s="238">
        <f t="shared" si="71"/>
        <v>157907782020.80151</v>
      </c>
      <c r="AG22" s="238">
        <f t="shared" si="71"/>
        <v>157905149697.96994</v>
      </c>
      <c r="AH22" s="238">
        <f t="shared" si="71"/>
        <v>157902517375.13837</v>
      </c>
      <c r="AI22" s="238">
        <f t="shared" si="71"/>
        <v>157899885052.30679</v>
      </c>
      <c r="AJ22" s="238">
        <f t="shared" si="71"/>
        <v>157897252729.47522</v>
      </c>
      <c r="AK22" s="238">
        <f t="shared" si="71"/>
        <v>157894620406.64365</v>
      </c>
      <c r="AL22" s="238">
        <f t="shared" si="71"/>
        <v>157891988083.81207</v>
      </c>
      <c r="AM22" s="238">
        <f t="shared" si="71"/>
        <v>157889355760.9805</v>
      </c>
      <c r="AN22" s="238">
        <f t="shared" si="71"/>
        <v>157886723438.14893</v>
      </c>
      <c r="AO22" s="238">
        <f t="shared" si="71"/>
        <v>157884091115.31735</v>
      </c>
      <c r="AP22" s="236">
        <f t="shared" si="71"/>
        <v>157881458792.48578</v>
      </c>
      <c r="AQ22" s="236">
        <f t="shared" si="71"/>
        <v>157878826469.65421</v>
      </c>
      <c r="AR22" s="236">
        <f t="shared" si="71"/>
        <v>157876194146.82263</v>
      </c>
      <c r="AS22" s="357">
        <f t="shared" si="6"/>
        <v>157860400209.83301</v>
      </c>
      <c r="AV22" s="454">
        <v>5.0000000000000001E-4</v>
      </c>
      <c r="AW22" s="454">
        <v>2.0000000000000001E-4</v>
      </c>
      <c r="AX22" s="454">
        <v>-2.5000000000000001E-2</v>
      </c>
      <c r="AY22" s="455">
        <v>2E-3</v>
      </c>
      <c r="AZ22" s="473">
        <v>2E-3</v>
      </c>
      <c r="BA22" s="466">
        <v>2.9999999999999997E-4</v>
      </c>
      <c r="BB22" s="466">
        <v>2.0000000000000001E-4</v>
      </c>
      <c r="BC22" s="472">
        <v>5.0000000000000001E-4</v>
      </c>
    </row>
    <row r="23" spans="1:55" x14ac:dyDescent="0.2">
      <c r="A23" s="74" t="s">
        <v>7</v>
      </c>
      <c r="B23" s="152" t="s">
        <v>314</v>
      </c>
      <c r="C23" s="152" t="s">
        <v>353</v>
      </c>
      <c r="D23" s="363">
        <f>VLOOKUP($A23,'Energy Use 2019'!$B$64:$L$106,11,0)/VLOOKUP($A23,'Value Added'!$A$2:$L$44,9,0)</f>
        <v>390749346109.85468</v>
      </c>
      <c r="E23" s="363">
        <f>VLOOKUP($A23,'Energy Use 2020'!$B$64:$L$106,11,0)/VLOOKUP($A23,'Value Added'!$A$2:$L$44,10,0)</f>
        <v>356100751735.58368</v>
      </c>
      <c r="F23" s="403">
        <f t="shared" si="7"/>
        <v>355922701359.71588</v>
      </c>
      <c r="G23" s="404">
        <f t="shared" si="53"/>
        <v>355851516819.44397</v>
      </c>
      <c r="H23" s="404">
        <f t="shared" si="54"/>
        <v>364747804739.93005</v>
      </c>
      <c r="I23" s="404">
        <f t="shared" si="55"/>
        <v>364018309130.4502</v>
      </c>
      <c r="J23" s="404">
        <f t="shared" si="56"/>
        <v>363290272512.18927</v>
      </c>
      <c r="K23" s="236">
        <f t="shared" ref="K23:N23" si="72">J23+($O23-$J23)/5</f>
        <v>363268475095.83856</v>
      </c>
      <c r="L23" s="236">
        <f t="shared" si="72"/>
        <v>363246677679.48785</v>
      </c>
      <c r="M23" s="236">
        <f t="shared" si="72"/>
        <v>363224880263.13715</v>
      </c>
      <c r="N23" s="236">
        <f t="shared" si="72"/>
        <v>363203082846.78644</v>
      </c>
      <c r="O23" s="357">
        <f t="shared" si="2"/>
        <v>363181285430.43561</v>
      </c>
      <c r="P23" s="236">
        <f t="shared" ref="P23:S23" si="73">O23+($T23-$O23)/5</f>
        <v>363166758179.01837</v>
      </c>
      <c r="Q23" s="236">
        <f t="shared" si="73"/>
        <v>363152230927.60114</v>
      </c>
      <c r="R23" s="236">
        <f t="shared" si="73"/>
        <v>363137703676.1839</v>
      </c>
      <c r="S23" s="236">
        <f t="shared" si="73"/>
        <v>363123176424.76666</v>
      </c>
      <c r="T23" s="357">
        <f t="shared" si="4"/>
        <v>363108649173.34955</v>
      </c>
      <c r="U23" s="236">
        <f t="shared" ref="U23:AR23" si="74">T23+($AS23-$T23)/30</f>
        <v>363102597362.52997</v>
      </c>
      <c r="V23" s="236">
        <f t="shared" si="74"/>
        <v>363096545551.71039</v>
      </c>
      <c r="W23" s="236">
        <f t="shared" si="74"/>
        <v>363090493740.89081</v>
      </c>
      <c r="X23" s="236">
        <f t="shared" si="74"/>
        <v>363084441930.07123</v>
      </c>
      <c r="Y23" s="236">
        <f t="shared" si="74"/>
        <v>363078390119.25165</v>
      </c>
      <c r="Z23" s="236">
        <f t="shared" si="74"/>
        <v>363072338308.43207</v>
      </c>
      <c r="AA23" s="236">
        <f t="shared" si="74"/>
        <v>363066286497.61249</v>
      </c>
      <c r="AB23" s="236">
        <f t="shared" si="74"/>
        <v>363060234686.79291</v>
      </c>
      <c r="AC23" s="236">
        <f t="shared" si="74"/>
        <v>363054182875.97333</v>
      </c>
      <c r="AD23" s="236">
        <f t="shared" si="74"/>
        <v>363048131065.15375</v>
      </c>
      <c r="AE23" s="236">
        <f t="shared" si="74"/>
        <v>363042079254.33417</v>
      </c>
      <c r="AF23" s="236">
        <f t="shared" si="74"/>
        <v>363036027443.51459</v>
      </c>
      <c r="AG23" s="236">
        <f t="shared" si="74"/>
        <v>363029975632.69501</v>
      </c>
      <c r="AH23" s="236">
        <f t="shared" si="74"/>
        <v>363023923821.87543</v>
      </c>
      <c r="AI23" s="236">
        <f t="shared" si="74"/>
        <v>363017872011.05585</v>
      </c>
      <c r="AJ23" s="236">
        <f t="shared" si="74"/>
        <v>363011820200.23627</v>
      </c>
      <c r="AK23" s="236">
        <f t="shared" si="74"/>
        <v>363005768389.41669</v>
      </c>
      <c r="AL23" s="236">
        <f t="shared" si="74"/>
        <v>362999716578.59711</v>
      </c>
      <c r="AM23" s="236">
        <f t="shared" si="74"/>
        <v>362993664767.77753</v>
      </c>
      <c r="AN23" s="236">
        <f t="shared" si="74"/>
        <v>362987612956.95795</v>
      </c>
      <c r="AO23" s="236">
        <f t="shared" si="74"/>
        <v>362981561146.13837</v>
      </c>
      <c r="AP23" s="236">
        <f t="shared" si="74"/>
        <v>362975509335.31879</v>
      </c>
      <c r="AQ23" s="236">
        <f t="shared" si="74"/>
        <v>362969457524.49921</v>
      </c>
      <c r="AR23" s="236">
        <f t="shared" si="74"/>
        <v>362963405713.67963</v>
      </c>
      <c r="AS23" s="357">
        <f t="shared" si="6"/>
        <v>362927094848.76288</v>
      </c>
      <c r="AV23" s="454">
        <v>5.0000000000000001E-4</v>
      </c>
      <c r="AW23" s="454">
        <v>2.0000000000000001E-4</v>
      </c>
      <c r="AX23" s="454">
        <v>-2.5000000000000001E-2</v>
      </c>
      <c r="AY23" s="455">
        <v>2E-3</v>
      </c>
      <c r="AZ23" s="473">
        <v>2E-3</v>
      </c>
      <c r="BA23" s="467">
        <v>2.9999999999999997E-4</v>
      </c>
      <c r="BB23" s="467">
        <v>2.0000000000000001E-4</v>
      </c>
      <c r="BC23" s="473">
        <v>5.0000000000000001E-4</v>
      </c>
    </row>
    <row r="24" spans="1:55" x14ac:dyDescent="0.2">
      <c r="A24" s="74" t="s">
        <v>8</v>
      </c>
      <c r="B24" s="152" t="s">
        <v>314</v>
      </c>
      <c r="C24" s="152" t="s">
        <v>353</v>
      </c>
      <c r="D24" s="363">
        <f>VLOOKUP($A24,'Energy Use 2019'!$B$64:$L$106,11,0)/VLOOKUP($A24,'Value Added'!$A$2:$L$44,9,0)</f>
        <v>66802658761601.109</v>
      </c>
      <c r="E24" s="363">
        <f>VLOOKUP($A24,'Energy Use 2020'!$B$64:$L$106,11,0)/VLOOKUP($A24,'Value Added'!$A$2:$L$44,10,0)</f>
        <v>53848368170201.477</v>
      </c>
      <c r="F24" s="403">
        <f t="shared" si="7"/>
        <v>53821443986116.375</v>
      </c>
      <c r="G24" s="404">
        <f t="shared" si="53"/>
        <v>53810679697319.156</v>
      </c>
      <c r="H24" s="404">
        <f t="shared" si="54"/>
        <v>55155946689752.133</v>
      </c>
      <c r="I24" s="404">
        <f t="shared" si="55"/>
        <v>55045634796372.625</v>
      </c>
      <c r="J24" s="404">
        <f t="shared" si="56"/>
        <v>54935543526779.883</v>
      </c>
      <c r="K24" s="236">
        <f t="shared" ref="K24:N24" si="75">J24+($O24-$J24)/5</f>
        <v>54932247394168.273</v>
      </c>
      <c r="L24" s="236">
        <f t="shared" si="75"/>
        <v>54928951261556.664</v>
      </c>
      <c r="M24" s="236">
        <f t="shared" si="75"/>
        <v>54925655128945.055</v>
      </c>
      <c r="N24" s="236">
        <f t="shared" si="75"/>
        <v>54922358996333.445</v>
      </c>
      <c r="O24" s="357">
        <f t="shared" si="2"/>
        <v>54919062863721.852</v>
      </c>
      <c r="P24" s="236">
        <f t="shared" ref="P24:S24" si="76">O24+($T24-$O24)/5</f>
        <v>54916866101207.305</v>
      </c>
      <c r="Q24" s="236">
        <f t="shared" si="76"/>
        <v>54914669338692.758</v>
      </c>
      <c r="R24" s="236">
        <f t="shared" si="76"/>
        <v>54912472576178.211</v>
      </c>
      <c r="S24" s="236">
        <f t="shared" si="76"/>
        <v>54910275813663.664</v>
      </c>
      <c r="T24" s="357">
        <f t="shared" si="4"/>
        <v>54908079051149.109</v>
      </c>
      <c r="U24" s="236">
        <f t="shared" ref="U24:AR24" si="77">T24+($AS24-$T24)/30</f>
        <v>54907163916498.258</v>
      </c>
      <c r="V24" s="236">
        <f t="shared" si="77"/>
        <v>54906248781847.406</v>
      </c>
      <c r="W24" s="236">
        <f t="shared" si="77"/>
        <v>54905333647196.555</v>
      </c>
      <c r="X24" s="236">
        <f t="shared" si="77"/>
        <v>54904418512545.703</v>
      </c>
      <c r="Y24" s="236">
        <f t="shared" si="77"/>
        <v>54903503377894.852</v>
      </c>
      <c r="Z24" s="236">
        <f t="shared" si="77"/>
        <v>54902588243244</v>
      </c>
      <c r="AA24" s="236">
        <f t="shared" si="77"/>
        <v>54901673108593.148</v>
      </c>
      <c r="AB24" s="236">
        <f t="shared" si="77"/>
        <v>54900757973942.297</v>
      </c>
      <c r="AC24" s="236">
        <f t="shared" si="77"/>
        <v>54899842839291.445</v>
      </c>
      <c r="AD24" s="236">
        <f t="shared" si="77"/>
        <v>54898927704640.594</v>
      </c>
      <c r="AE24" s="236">
        <f t="shared" si="77"/>
        <v>54898012569989.742</v>
      </c>
      <c r="AF24" s="236">
        <f t="shared" si="77"/>
        <v>54897097435338.891</v>
      </c>
      <c r="AG24" s="236">
        <f t="shared" si="77"/>
        <v>54896182300688.039</v>
      </c>
      <c r="AH24" s="236">
        <f t="shared" si="77"/>
        <v>54895267166037.188</v>
      </c>
      <c r="AI24" s="236">
        <f t="shared" si="77"/>
        <v>54894352031386.336</v>
      </c>
      <c r="AJ24" s="236">
        <f t="shared" si="77"/>
        <v>54893436896735.484</v>
      </c>
      <c r="AK24" s="236">
        <f t="shared" si="77"/>
        <v>54892521762084.633</v>
      </c>
      <c r="AL24" s="236">
        <f t="shared" si="77"/>
        <v>54891606627433.781</v>
      </c>
      <c r="AM24" s="236">
        <f t="shared" si="77"/>
        <v>54890691492782.93</v>
      </c>
      <c r="AN24" s="236">
        <f t="shared" si="77"/>
        <v>54889776358132.078</v>
      </c>
      <c r="AO24" s="236">
        <f t="shared" si="77"/>
        <v>54888861223481.227</v>
      </c>
      <c r="AP24" s="236">
        <f t="shared" si="77"/>
        <v>54887946088830.375</v>
      </c>
      <c r="AQ24" s="236">
        <f t="shared" si="77"/>
        <v>54887030954179.523</v>
      </c>
      <c r="AR24" s="236">
        <f t="shared" si="77"/>
        <v>54886115819528.672</v>
      </c>
      <c r="AS24" s="357">
        <f t="shared" si="6"/>
        <v>54880625011623.539</v>
      </c>
      <c r="AV24" s="454">
        <v>5.0000000000000001E-4</v>
      </c>
      <c r="AW24" s="454">
        <v>2.0000000000000001E-4</v>
      </c>
      <c r="AX24" s="454">
        <v>-2.5000000000000001E-2</v>
      </c>
      <c r="AY24" s="455">
        <v>2E-3</v>
      </c>
      <c r="AZ24" s="473">
        <v>2E-3</v>
      </c>
      <c r="BA24" s="467">
        <v>2.9999999999999997E-4</v>
      </c>
      <c r="BB24" s="467">
        <v>2.0000000000000001E-4</v>
      </c>
      <c r="BC24" s="473">
        <v>5.0000000000000001E-4</v>
      </c>
    </row>
    <row r="25" spans="1:55" x14ac:dyDescent="0.2">
      <c r="A25" s="74" t="s">
        <v>9</v>
      </c>
      <c r="B25" s="152" t="s">
        <v>314</v>
      </c>
      <c r="C25" s="152" t="s">
        <v>353</v>
      </c>
      <c r="D25" s="363">
        <f>VLOOKUP($A25,'Energy Use 2019'!$B$64:$L$106,11,0)/VLOOKUP($A25,'Value Added'!$A$2:$L$44,9,0)</f>
        <v>470720658771.90289</v>
      </c>
      <c r="E25" s="363">
        <f>VLOOKUP($A25,'Energy Use 2020'!$B$64:$L$106,11,0)/VLOOKUP($A25,'Value Added'!$A$2:$L$44,10,0)</f>
        <v>433693407724.88147</v>
      </c>
      <c r="F25" s="403">
        <f t="shared" si="7"/>
        <v>433476561021.01904</v>
      </c>
      <c r="G25" s="404">
        <f t="shared" si="53"/>
        <v>433389865708.81482</v>
      </c>
      <c r="H25" s="404">
        <f t="shared" si="54"/>
        <v>444224612351.53516</v>
      </c>
      <c r="I25" s="404">
        <f t="shared" si="55"/>
        <v>443336163126.83209</v>
      </c>
      <c r="J25" s="404">
        <f t="shared" si="56"/>
        <v>442449490800.57843</v>
      </c>
      <c r="K25" s="236">
        <f t="shared" ref="K25:N25" si="78">J25+($O25-$J25)/5</f>
        <v>442422943831.13037</v>
      </c>
      <c r="L25" s="236">
        <f t="shared" si="78"/>
        <v>442396396861.68231</v>
      </c>
      <c r="M25" s="236">
        <f t="shared" si="78"/>
        <v>442369849892.23425</v>
      </c>
      <c r="N25" s="236">
        <f t="shared" si="78"/>
        <v>442343302922.78619</v>
      </c>
      <c r="O25" s="357">
        <f t="shared" si="2"/>
        <v>442316755953.33826</v>
      </c>
      <c r="P25" s="236">
        <f t="shared" ref="P25:S25" si="79">O25+($T25-$O25)/5</f>
        <v>442299063283.1001</v>
      </c>
      <c r="Q25" s="236">
        <f t="shared" si="79"/>
        <v>442281370612.86194</v>
      </c>
      <c r="R25" s="236">
        <f t="shared" si="79"/>
        <v>442263677942.62378</v>
      </c>
      <c r="S25" s="236">
        <f t="shared" si="79"/>
        <v>442245985272.38562</v>
      </c>
      <c r="T25" s="357">
        <f t="shared" si="4"/>
        <v>442228292602.14758</v>
      </c>
      <c r="U25" s="236">
        <f t="shared" ref="U25:AR25" si="80">T25+($AS25-$T25)/30</f>
        <v>442220922130.60419</v>
      </c>
      <c r="V25" s="236">
        <f t="shared" si="80"/>
        <v>442213551659.06079</v>
      </c>
      <c r="W25" s="236">
        <f t="shared" si="80"/>
        <v>442206181187.5174</v>
      </c>
      <c r="X25" s="236">
        <f t="shared" si="80"/>
        <v>442198810715.974</v>
      </c>
      <c r="Y25" s="236">
        <f t="shared" si="80"/>
        <v>442191440244.4306</v>
      </c>
      <c r="Z25" s="236">
        <f t="shared" si="80"/>
        <v>442184069772.88721</v>
      </c>
      <c r="AA25" s="236">
        <f t="shared" si="80"/>
        <v>442176699301.34381</v>
      </c>
      <c r="AB25" s="236">
        <f t="shared" si="80"/>
        <v>442169328829.80042</v>
      </c>
      <c r="AC25" s="236">
        <f t="shared" si="80"/>
        <v>442161958358.25702</v>
      </c>
      <c r="AD25" s="236">
        <f t="shared" si="80"/>
        <v>442154587886.71362</v>
      </c>
      <c r="AE25" s="236">
        <f t="shared" si="80"/>
        <v>442147217415.17023</v>
      </c>
      <c r="AF25" s="236">
        <f t="shared" si="80"/>
        <v>442139846943.62683</v>
      </c>
      <c r="AG25" s="236">
        <f t="shared" si="80"/>
        <v>442132476472.08344</v>
      </c>
      <c r="AH25" s="236">
        <f t="shared" si="80"/>
        <v>442125106000.54004</v>
      </c>
      <c r="AI25" s="236">
        <f t="shared" si="80"/>
        <v>442117735528.99664</v>
      </c>
      <c r="AJ25" s="236">
        <f t="shared" si="80"/>
        <v>442110365057.45325</v>
      </c>
      <c r="AK25" s="236">
        <f t="shared" si="80"/>
        <v>442102994585.90985</v>
      </c>
      <c r="AL25" s="236">
        <f t="shared" si="80"/>
        <v>442095624114.36646</v>
      </c>
      <c r="AM25" s="236">
        <f t="shared" si="80"/>
        <v>442088253642.82306</v>
      </c>
      <c r="AN25" s="236">
        <f t="shared" si="80"/>
        <v>442080883171.27966</v>
      </c>
      <c r="AO25" s="236">
        <f t="shared" si="80"/>
        <v>442073512699.73627</v>
      </c>
      <c r="AP25" s="236">
        <f t="shared" si="80"/>
        <v>442066142228.19287</v>
      </c>
      <c r="AQ25" s="236">
        <f t="shared" si="80"/>
        <v>442058771756.64948</v>
      </c>
      <c r="AR25" s="236">
        <f t="shared" si="80"/>
        <v>442051401285.10608</v>
      </c>
      <c r="AS25" s="357">
        <f t="shared" si="6"/>
        <v>442007178455.84656</v>
      </c>
      <c r="AV25" s="454">
        <v>5.0000000000000001E-4</v>
      </c>
      <c r="AW25" s="454">
        <v>2.0000000000000001E-4</v>
      </c>
      <c r="AX25" s="454">
        <v>-2.5000000000000001E-2</v>
      </c>
      <c r="AY25" s="455">
        <v>2E-3</v>
      </c>
      <c r="AZ25" s="473">
        <v>2E-3</v>
      </c>
      <c r="BA25" s="467">
        <v>2.9999999999999997E-4</v>
      </c>
      <c r="BB25" s="467">
        <v>2.0000000000000001E-4</v>
      </c>
      <c r="BC25" s="473">
        <v>5.0000000000000001E-4</v>
      </c>
    </row>
    <row r="26" spans="1:55" x14ac:dyDescent="0.2">
      <c r="A26" s="74" t="s">
        <v>10</v>
      </c>
      <c r="B26" s="152" t="s">
        <v>314</v>
      </c>
      <c r="C26" s="152" t="s">
        <v>353</v>
      </c>
      <c r="D26" s="363">
        <f>VLOOKUP($A26,'Energy Use 2019'!$B$64:$L$106,11,0)/VLOOKUP($A26,'Value Added'!$A$2:$L$44,9,0)</f>
        <v>539431224031.13104</v>
      </c>
      <c r="E26" s="363">
        <f>VLOOKUP($A26,'Energy Use 2020'!$B$64:$L$106,11,0)/VLOOKUP($A26,'Value Added'!$A$2:$L$44,10,0)</f>
        <v>567522148479.58582</v>
      </c>
      <c r="F26" s="403">
        <f t="shared" si="7"/>
        <v>567238387405.34607</v>
      </c>
      <c r="G26" s="404">
        <f t="shared" si="53"/>
        <v>567124939727.86499</v>
      </c>
      <c r="H26" s="404">
        <f t="shared" si="54"/>
        <v>581303063221.06152</v>
      </c>
      <c r="I26" s="404">
        <f t="shared" si="55"/>
        <v>580140457094.61938</v>
      </c>
      <c r="J26" s="404">
        <f t="shared" si="56"/>
        <v>578980176180.43018</v>
      </c>
      <c r="K26" s="236">
        <f t="shared" ref="K26:N26" si="81">J26+($O26-$J26)/5</f>
        <v>578945437369.85938</v>
      </c>
      <c r="L26" s="236">
        <f t="shared" si="81"/>
        <v>578910698559.28857</v>
      </c>
      <c r="M26" s="236">
        <f t="shared" si="81"/>
        <v>578875959748.71777</v>
      </c>
      <c r="N26" s="236">
        <f t="shared" si="81"/>
        <v>578841220938.14697</v>
      </c>
      <c r="O26" s="357">
        <f t="shared" si="2"/>
        <v>578806482127.57605</v>
      </c>
      <c r="P26" s="236">
        <f t="shared" ref="P26:S26" si="82">O26+($T26-$O26)/5</f>
        <v>578783329868.29089</v>
      </c>
      <c r="Q26" s="236">
        <f t="shared" si="82"/>
        <v>578760177609.00574</v>
      </c>
      <c r="R26" s="236">
        <f t="shared" si="82"/>
        <v>578737025349.72058</v>
      </c>
      <c r="S26" s="236">
        <f t="shared" si="82"/>
        <v>578713873090.43542</v>
      </c>
      <c r="T26" s="357">
        <f t="shared" si="4"/>
        <v>578690720831.15051</v>
      </c>
      <c r="U26" s="236">
        <f t="shared" ref="U26:AR26" si="83">T26+($AS26-$T26)/30</f>
        <v>578681075985.80334</v>
      </c>
      <c r="V26" s="236">
        <f t="shared" si="83"/>
        <v>578671431140.45618</v>
      </c>
      <c r="W26" s="236">
        <f t="shared" si="83"/>
        <v>578661786295.10901</v>
      </c>
      <c r="X26" s="236">
        <f t="shared" si="83"/>
        <v>578652141449.76184</v>
      </c>
      <c r="Y26" s="236">
        <f t="shared" si="83"/>
        <v>578642496604.41467</v>
      </c>
      <c r="Z26" s="236">
        <f t="shared" si="83"/>
        <v>578632851759.0675</v>
      </c>
      <c r="AA26" s="236">
        <f t="shared" si="83"/>
        <v>578623206913.72034</v>
      </c>
      <c r="AB26" s="236">
        <f t="shared" si="83"/>
        <v>578613562068.37317</v>
      </c>
      <c r="AC26" s="236">
        <f t="shared" si="83"/>
        <v>578603917223.026</v>
      </c>
      <c r="AD26" s="236">
        <f t="shared" si="83"/>
        <v>578594272377.67883</v>
      </c>
      <c r="AE26" s="236">
        <f t="shared" si="83"/>
        <v>578584627532.33167</v>
      </c>
      <c r="AF26" s="236">
        <f t="shared" si="83"/>
        <v>578574982686.9845</v>
      </c>
      <c r="AG26" s="236">
        <f t="shared" si="83"/>
        <v>578565337841.63733</v>
      </c>
      <c r="AH26" s="236">
        <f t="shared" si="83"/>
        <v>578555692996.29016</v>
      </c>
      <c r="AI26" s="236">
        <f t="shared" si="83"/>
        <v>578546048150.94299</v>
      </c>
      <c r="AJ26" s="236">
        <f t="shared" si="83"/>
        <v>578536403305.59583</v>
      </c>
      <c r="AK26" s="236">
        <f t="shared" si="83"/>
        <v>578526758460.24866</v>
      </c>
      <c r="AL26" s="236">
        <f t="shared" si="83"/>
        <v>578517113614.90149</v>
      </c>
      <c r="AM26" s="236">
        <f t="shared" si="83"/>
        <v>578507468769.55432</v>
      </c>
      <c r="AN26" s="236">
        <f t="shared" si="83"/>
        <v>578497823924.20715</v>
      </c>
      <c r="AO26" s="236">
        <f t="shared" si="83"/>
        <v>578488179078.85999</v>
      </c>
      <c r="AP26" s="236">
        <f t="shared" si="83"/>
        <v>578478534233.51282</v>
      </c>
      <c r="AQ26" s="236">
        <f t="shared" si="83"/>
        <v>578468889388.16565</v>
      </c>
      <c r="AR26" s="236">
        <f t="shared" si="83"/>
        <v>578459244542.81848</v>
      </c>
      <c r="AS26" s="357">
        <f t="shared" si="6"/>
        <v>578401375470.73499</v>
      </c>
      <c r="AV26" s="454">
        <v>5.0000000000000001E-4</v>
      </c>
      <c r="AW26" s="454">
        <v>2.0000000000000001E-4</v>
      </c>
      <c r="AX26" s="454">
        <v>-2.5000000000000001E-2</v>
      </c>
      <c r="AY26" s="455">
        <v>2E-3</v>
      </c>
      <c r="AZ26" s="473">
        <v>2E-3</v>
      </c>
      <c r="BA26" s="467">
        <v>2.9999999999999997E-4</v>
      </c>
      <c r="BB26" s="467">
        <v>2.0000000000000001E-4</v>
      </c>
      <c r="BC26" s="473">
        <v>5.0000000000000001E-4</v>
      </c>
    </row>
    <row r="27" spans="1:55" x14ac:dyDescent="0.2">
      <c r="A27" s="74" t="s">
        <v>11</v>
      </c>
      <c r="B27" s="152" t="s">
        <v>314</v>
      </c>
      <c r="C27" s="152" t="s">
        <v>353</v>
      </c>
      <c r="D27" s="363">
        <f>VLOOKUP($A27,'Energy Use 2019'!$B$64:$L$106,11,0)/VLOOKUP($A27,'Value Added'!$A$2:$L$44,9,0)</f>
        <v>303289072157.54529</v>
      </c>
      <c r="E27" s="363">
        <f>VLOOKUP($A27,'Energy Use 2020'!$B$64:$L$106,11,0)/VLOOKUP($A27,'Value Added'!$A$2:$L$44,10,0)</f>
        <v>292296813132.76489</v>
      </c>
      <c r="F27" s="403">
        <f t="shared" si="7"/>
        <v>292150664726.19855</v>
      </c>
      <c r="G27" s="404">
        <f t="shared" si="53"/>
        <v>292092234593.2533</v>
      </c>
      <c r="H27" s="404">
        <f t="shared" si="54"/>
        <v>299394540458.08459</v>
      </c>
      <c r="I27" s="404">
        <f t="shared" si="55"/>
        <v>298795751377.1684</v>
      </c>
      <c r="J27" s="404">
        <f t="shared" si="56"/>
        <v>298198159874.41406</v>
      </c>
      <c r="K27" s="236">
        <f t="shared" ref="K27:N27" si="84">J27+($O27-$J27)/5</f>
        <v>298180267984.82159</v>
      </c>
      <c r="L27" s="236">
        <f t="shared" si="84"/>
        <v>298162376095.22913</v>
      </c>
      <c r="M27" s="236">
        <f t="shared" si="84"/>
        <v>298144484205.63666</v>
      </c>
      <c r="N27" s="236">
        <f t="shared" si="84"/>
        <v>298126592316.04419</v>
      </c>
      <c r="O27" s="357">
        <f t="shared" si="2"/>
        <v>298108700426.45172</v>
      </c>
      <c r="P27" s="236">
        <f t="shared" ref="P27:S27" si="85">O27+($T27-$O27)/5</f>
        <v>298096776078.43469</v>
      </c>
      <c r="Q27" s="236">
        <f t="shared" si="85"/>
        <v>298084851730.41766</v>
      </c>
      <c r="R27" s="236">
        <f t="shared" si="85"/>
        <v>298072927382.40063</v>
      </c>
      <c r="S27" s="236">
        <f t="shared" si="85"/>
        <v>298061003034.38361</v>
      </c>
      <c r="T27" s="357">
        <f t="shared" si="4"/>
        <v>298049078686.36646</v>
      </c>
      <c r="U27" s="236">
        <f t="shared" ref="U27:AR27" si="86">T27+($AS27-$T27)/30</f>
        <v>298044111201.72168</v>
      </c>
      <c r="V27" s="236">
        <f t="shared" si="86"/>
        <v>298039143717.0769</v>
      </c>
      <c r="W27" s="236">
        <f t="shared" si="86"/>
        <v>298034176232.43213</v>
      </c>
      <c r="X27" s="236">
        <f t="shared" si="86"/>
        <v>298029208747.78735</v>
      </c>
      <c r="Y27" s="236">
        <f t="shared" si="86"/>
        <v>298024241263.14258</v>
      </c>
      <c r="Z27" s="236">
        <f t="shared" si="86"/>
        <v>298019273778.4978</v>
      </c>
      <c r="AA27" s="236">
        <f t="shared" si="86"/>
        <v>298014306293.85303</v>
      </c>
      <c r="AB27" s="236">
        <f t="shared" si="86"/>
        <v>298009338809.20825</v>
      </c>
      <c r="AC27" s="236">
        <f t="shared" si="86"/>
        <v>298004371324.56348</v>
      </c>
      <c r="AD27" s="236">
        <f t="shared" si="86"/>
        <v>297999403839.9187</v>
      </c>
      <c r="AE27" s="236">
        <f t="shared" si="86"/>
        <v>297994436355.27393</v>
      </c>
      <c r="AF27" s="236">
        <f t="shared" si="86"/>
        <v>297989468870.62915</v>
      </c>
      <c r="AG27" s="236">
        <f t="shared" si="86"/>
        <v>297984501385.98438</v>
      </c>
      <c r="AH27" s="236">
        <f t="shared" si="86"/>
        <v>297979533901.3396</v>
      </c>
      <c r="AI27" s="236">
        <f t="shared" si="86"/>
        <v>297974566416.69482</v>
      </c>
      <c r="AJ27" s="236">
        <f t="shared" si="86"/>
        <v>297969598932.05005</v>
      </c>
      <c r="AK27" s="236">
        <f t="shared" si="86"/>
        <v>297964631447.40527</v>
      </c>
      <c r="AL27" s="236">
        <f t="shared" si="86"/>
        <v>297959663962.7605</v>
      </c>
      <c r="AM27" s="236">
        <f t="shared" si="86"/>
        <v>297954696478.11572</v>
      </c>
      <c r="AN27" s="236">
        <f t="shared" si="86"/>
        <v>297949728993.47095</v>
      </c>
      <c r="AO27" s="236">
        <f t="shared" si="86"/>
        <v>297944761508.82617</v>
      </c>
      <c r="AP27" s="236">
        <f t="shared" si="86"/>
        <v>297939794024.1814</v>
      </c>
      <c r="AQ27" s="236">
        <f t="shared" si="86"/>
        <v>297934826539.53662</v>
      </c>
      <c r="AR27" s="236">
        <f t="shared" si="86"/>
        <v>297929859054.89185</v>
      </c>
      <c r="AS27" s="357">
        <f t="shared" si="6"/>
        <v>297900054147.02332</v>
      </c>
      <c r="AV27" s="454">
        <v>5.0000000000000001E-4</v>
      </c>
      <c r="AW27" s="454">
        <v>2.0000000000000001E-4</v>
      </c>
      <c r="AX27" s="454">
        <v>-2.5000000000000001E-2</v>
      </c>
      <c r="AY27" s="455">
        <v>2E-3</v>
      </c>
      <c r="AZ27" s="473">
        <v>2E-3</v>
      </c>
      <c r="BA27" s="467">
        <v>2.9999999999999997E-4</v>
      </c>
      <c r="BB27" s="467">
        <v>2.0000000000000001E-4</v>
      </c>
      <c r="BC27" s="473">
        <v>5.0000000000000001E-4</v>
      </c>
    </row>
    <row r="28" spans="1:55" x14ac:dyDescent="0.2">
      <c r="A28" s="74" t="s">
        <v>12</v>
      </c>
      <c r="B28" s="152" t="s">
        <v>314</v>
      </c>
      <c r="C28" s="152" t="s">
        <v>353</v>
      </c>
      <c r="D28" s="363">
        <f>VLOOKUP($A28,'Energy Use 2019'!$B$64:$L$106,11,0)/VLOOKUP($A28,'Value Added'!$A$2:$L$44,9,0)</f>
        <v>21075344637.484768</v>
      </c>
      <c r="E28" s="363">
        <f>VLOOKUP($A28,'Energy Use 2020'!$B$64:$L$106,11,0)/VLOOKUP($A28,'Value Added'!$A$2:$L$44,10,0)</f>
        <v>19270039359.511375</v>
      </c>
      <c r="F28" s="403">
        <f t="shared" si="7"/>
        <v>19260404339.831619</v>
      </c>
      <c r="G28" s="404">
        <f t="shared" si="53"/>
        <v>19256552258.963654</v>
      </c>
      <c r="H28" s="404">
        <f t="shared" si="54"/>
        <v>19737966065.437744</v>
      </c>
      <c r="I28" s="404">
        <f t="shared" si="55"/>
        <v>19698490133.30687</v>
      </c>
      <c r="J28" s="404">
        <f t="shared" si="56"/>
        <v>19659093153.040257</v>
      </c>
      <c r="K28" s="236">
        <f t="shared" ref="K28:N28" si="87">J28+($O28-$J28)/5</f>
        <v>19657913607.451073</v>
      </c>
      <c r="L28" s="236">
        <f t="shared" si="87"/>
        <v>19656734061.861889</v>
      </c>
      <c r="M28" s="236">
        <f t="shared" si="87"/>
        <v>19655554516.272705</v>
      </c>
      <c r="N28" s="236">
        <f t="shared" si="87"/>
        <v>19654374970.683521</v>
      </c>
      <c r="O28" s="357">
        <f t="shared" si="2"/>
        <v>19653195425.094345</v>
      </c>
      <c r="P28" s="236">
        <f t="shared" ref="P28:S28" si="88">O28+($T28-$O28)/5</f>
        <v>19652409297.27734</v>
      </c>
      <c r="Q28" s="236">
        <f t="shared" si="88"/>
        <v>19651623169.460335</v>
      </c>
      <c r="R28" s="236">
        <f t="shared" si="88"/>
        <v>19650837041.64333</v>
      </c>
      <c r="S28" s="236">
        <f t="shared" si="88"/>
        <v>19650050913.826324</v>
      </c>
      <c r="T28" s="357">
        <f t="shared" si="4"/>
        <v>19649264786.009327</v>
      </c>
      <c r="U28" s="236">
        <f t="shared" ref="U28:AR28" si="89">T28+($AS28-$T28)/30</f>
        <v>19648937298.262894</v>
      </c>
      <c r="V28" s="236">
        <f t="shared" si="89"/>
        <v>19648609810.51646</v>
      </c>
      <c r="W28" s="236">
        <f t="shared" si="89"/>
        <v>19648282322.770027</v>
      </c>
      <c r="X28" s="236">
        <f t="shared" si="89"/>
        <v>19647954835.023594</v>
      </c>
      <c r="Y28" s="236">
        <f t="shared" si="89"/>
        <v>19647627347.277161</v>
      </c>
      <c r="Z28" s="236">
        <f t="shared" si="89"/>
        <v>19647299859.530727</v>
      </c>
      <c r="AA28" s="236">
        <f t="shared" si="89"/>
        <v>19646972371.784294</v>
      </c>
      <c r="AB28" s="236">
        <f t="shared" si="89"/>
        <v>19646644884.037861</v>
      </c>
      <c r="AC28" s="236">
        <f t="shared" si="89"/>
        <v>19646317396.291428</v>
      </c>
      <c r="AD28" s="236">
        <f t="shared" si="89"/>
        <v>19645989908.544994</v>
      </c>
      <c r="AE28" s="236">
        <f t="shared" si="89"/>
        <v>19645662420.798561</v>
      </c>
      <c r="AF28" s="236">
        <f t="shared" si="89"/>
        <v>19645334933.052128</v>
      </c>
      <c r="AG28" s="236">
        <f t="shared" si="89"/>
        <v>19645007445.305695</v>
      </c>
      <c r="AH28" s="236">
        <f t="shared" si="89"/>
        <v>19644679957.559261</v>
      </c>
      <c r="AI28" s="236">
        <f t="shared" si="89"/>
        <v>19644352469.812828</v>
      </c>
      <c r="AJ28" s="236">
        <f t="shared" si="89"/>
        <v>19644024982.066395</v>
      </c>
      <c r="AK28" s="236">
        <f t="shared" si="89"/>
        <v>19643697494.319962</v>
      </c>
      <c r="AL28" s="236">
        <f t="shared" si="89"/>
        <v>19643370006.573528</v>
      </c>
      <c r="AM28" s="236">
        <f t="shared" si="89"/>
        <v>19643042518.827095</v>
      </c>
      <c r="AN28" s="236">
        <f t="shared" si="89"/>
        <v>19642715031.080662</v>
      </c>
      <c r="AO28" s="236">
        <f t="shared" si="89"/>
        <v>19642387543.334229</v>
      </c>
      <c r="AP28" s="236">
        <f t="shared" si="89"/>
        <v>19642060055.587795</v>
      </c>
      <c r="AQ28" s="236">
        <f t="shared" si="89"/>
        <v>19641732567.841362</v>
      </c>
      <c r="AR28" s="236">
        <f t="shared" si="89"/>
        <v>19641405080.094929</v>
      </c>
      <c r="AS28" s="357">
        <f t="shared" si="6"/>
        <v>19639440153.616322</v>
      </c>
      <c r="AV28" s="454">
        <v>5.0000000000000001E-4</v>
      </c>
      <c r="AW28" s="454">
        <v>2.0000000000000001E-4</v>
      </c>
      <c r="AX28" s="454">
        <v>-2.5000000000000001E-2</v>
      </c>
      <c r="AY28" s="455">
        <v>2E-3</v>
      </c>
      <c r="AZ28" s="473">
        <v>2E-3</v>
      </c>
      <c r="BA28" s="467">
        <v>2.9999999999999997E-4</v>
      </c>
      <c r="BB28" s="467">
        <v>2.0000000000000001E-4</v>
      </c>
      <c r="BC28" s="473">
        <v>5.0000000000000001E-4</v>
      </c>
    </row>
    <row r="29" spans="1:55" x14ac:dyDescent="0.2">
      <c r="A29" s="74" t="s">
        <v>13</v>
      </c>
      <c r="B29" s="152" t="s">
        <v>314</v>
      </c>
      <c r="C29" s="152" t="s">
        <v>353</v>
      </c>
      <c r="D29" s="363">
        <f>VLOOKUP($A29,'Energy Use 2019'!$B$64:$L$106,11,0)/VLOOKUP($A29,'Value Added'!$A$2:$L$44,9,0)</f>
        <v>1035924457295.4603</v>
      </c>
      <c r="E29" s="363">
        <f>VLOOKUP($A29,'Energy Use 2020'!$B$64:$L$106,11,0)/VLOOKUP($A29,'Value Added'!$A$2:$L$44,10,0)</f>
        <v>1014743772432.7102</v>
      </c>
      <c r="F29" s="403">
        <f t="shared" si="7"/>
        <v>1014236400546.4939</v>
      </c>
      <c r="G29" s="404">
        <f t="shared" si="53"/>
        <v>1014033553266.3846</v>
      </c>
      <c r="H29" s="404">
        <f t="shared" si="54"/>
        <v>1039384392098.0442</v>
      </c>
      <c r="I29" s="404">
        <f t="shared" si="55"/>
        <v>1037305623313.8481</v>
      </c>
      <c r="J29" s="404">
        <f t="shared" si="56"/>
        <v>1035231012067.2205</v>
      </c>
      <c r="K29" s="236">
        <f t="shared" ref="K29:N29" si="90">J29+($O29-$J29)/5</f>
        <v>1035168898206.4965</v>
      </c>
      <c r="L29" s="236">
        <f t="shared" si="90"/>
        <v>1035106784345.7725</v>
      </c>
      <c r="M29" s="236">
        <f t="shared" si="90"/>
        <v>1035044670485.0485</v>
      </c>
      <c r="N29" s="236">
        <f t="shared" si="90"/>
        <v>1034982556624.3245</v>
      </c>
      <c r="O29" s="357">
        <f t="shared" si="2"/>
        <v>1034920442763.6003</v>
      </c>
      <c r="P29" s="236">
        <f t="shared" ref="P29:S29" si="91">O29+($T29-$O29)/5</f>
        <v>1034879045945.8898</v>
      </c>
      <c r="Q29" s="236">
        <f t="shared" si="91"/>
        <v>1034837649128.1792</v>
      </c>
      <c r="R29" s="236">
        <f t="shared" si="91"/>
        <v>1034796252310.4686</v>
      </c>
      <c r="S29" s="236">
        <f t="shared" si="91"/>
        <v>1034754855492.7581</v>
      </c>
      <c r="T29" s="357">
        <f t="shared" si="4"/>
        <v>1034713458675.0476</v>
      </c>
      <c r="U29" s="236">
        <f t="shared" ref="U29:AR29" si="92">T29+($AS29-$T29)/30</f>
        <v>1034696213450.7363</v>
      </c>
      <c r="V29" s="236">
        <f t="shared" si="92"/>
        <v>1034678968226.425</v>
      </c>
      <c r="W29" s="236">
        <f t="shared" si="92"/>
        <v>1034661723002.1138</v>
      </c>
      <c r="X29" s="236">
        <f t="shared" si="92"/>
        <v>1034644477777.8025</v>
      </c>
      <c r="Y29" s="236">
        <f t="shared" si="92"/>
        <v>1034627232553.4912</v>
      </c>
      <c r="Z29" s="236">
        <f t="shared" si="92"/>
        <v>1034609987329.1799</v>
      </c>
      <c r="AA29" s="236">
        <f t="shared" si="92"/>
        <v>1034592742104.8687</v>
      </c>
      <c r="AB29" s="236">
        <f t="shared" si="92"/>
        <v>1034575496880.5574</v>
      </c>
      <c r="AC29" s="236">
        <f t="shared" si="92"/>
        <v>1034558251656.2461</v>
      </c>
      <c r="AD29" s="236">
        <f t="shared" si="92"/>
        <v>1034541006431.9348</v>
      </c>
      <c r="AE29" s="236">
        <f t="shared" si="92"/>
        <v>1034523761207.6235</v>
      </c>
      <c r="AF29" s="236">
        <f t="shared" si="92"/>
        <v>1034506515983.3123</v>
      </c>
      <c r="AG29" s="236">
        <f t="shared" si="92"/>
        <v>1034489270759.001</v>
      </c>
      <c r="AH29" s="236">
        <f t="shared" si="92"/>
        <v>1034472025534.6897</v>
      </c>
      <c r="AI29" s="236">
        <f t="shared" si="92"/>
        <v>1034454780310.3784</v>
      </c>
      <c r="AJ29" s="236">
        <f t="shared" si="92"/>
        <v>1034437535086.0671</v>
      </c>
      <c r="AK29" s="236">
        <f t="shared" si="92"/>
        <v>1034420289861.7559</v>
      </c>
      <c r="AL29" s="236">
        <f t="shared" si="92"/>
        <v>1034403044637.4446</v>
      </c>
      <c r="AM29" s="236">
        <f t="shared" si="92"/>
        <v>1034385799413.1333</v>
      </c>
      <c r="AN29" s="236">
        <f t="shared" si="92"/>
        <v>1034368554188.822</v>
      </c>
      <c r="AO29" s="236">
        <f t="shared" si="92"/>
        <v>1034351308964.5107</v>
      </c>
      <c r="AP29" s="236">
        <f t="shared" si="92"/>
        <v>1034334063740.1995</v>
      </c>
      <c r="AQ29" s="236">
        <f t="shared" si="92"/>
        <v>1034316818515.8882</v>
      </c>
      <c r="AR29" s="236">
        <f t="shared" si="92"/>
        <v>1034299573291.5769</v>
      </c>
      <c r="AS29" s="357">
        <f t="shared" si="6"/>
        <v>1034196101945.7101</v>
      </c>
      <c r="AV29" s="454">
        <v>5.0000000000000001E-4</v>
      </c>
      <c r="AW29" s="454">
        <v>2.0000000000000001E-4</v>
      </c>
      <c r="AX29" s="454">
        <v>-2.5000000000000001E-2</v>
      </c>
      <c r="AY29" s="455">
        <v>2E-3</v>
      </c>
      <c r="AZ29" s="473">
        <v>2E-3</v>
      </c>
      <c r="BA29" s="467">
        <v>2.9999999999999997E-4</v>
      </c>
      <c r="BB29" s="467">
        <v>2.0000000000000001E-4</v>
      </c>
      <c r="BC29" s="473">
        <v>5.0000000000000001E-4</v>
      </c>
    </row>
    <row r="30" spans="1:55" x14ac:dyDescent="0.2">
      <c r="A30" s="74" t="s">
        <v>14</v>
      </c>
      <c r="B30" s="152" t="s">
        <v>314</v>
      </c>
      <c r="C30" s="152" t="s">
        <v>353</v>
      </c>
      <c r="D30" s="363">
        <f>VLOOKUP($A30,'Energy Use 2019'!$B$64:$L$106,11,0)/VLOOKUP($A30,'Value Added'!$A$2:$L$44,9,0)</f>
        <v>243107941817.3913</v>
      </c>
      <c r="E30" s="363">
        <f>VLOOKUP($A30,'Energy Use 2020'!$B$64:$L$106,11,0)/VLOOKUP($A30,'Value Added'!$A$2:$L$44,10,0)</f>
        <v>261241284576.46417</v>
      </c>
      <c r="F30" s="403">
        <f t="shared" si="7"/>
        <v>261110663934.17596</v>
      </c>
      <c r="G30" s="404">
        <f t="shared" si="53"/>
        <v>261058441801.38913</v>
      </c>
      <c r="H30" s="404">
        <f t="shared" si="54"/>
        <v>267584902846.42383</v>
      </c>
      <c r="I30" s="404">
        <f t="shared" si="55"/>
        <v>267049733040.73099</v>
      </c>
      <c r="J30" s="404">
        <f t="shared" si="56"/>
        <v>266515633574.64954</v>
      </c>
      <c r="K30" s="236">
        <f t="shared" ref="K30:N30" si="93">J30+($O30-$J30)/5</f>
        <v>266499642636.63507</v>
      </c>
      <c r="L30" s="236">
        <f t="shared" si="93"/>
        <v>266483651698.62061</v>
      </c>
      <c r="M30" s="236">
        <f t="shared" si="93"/>
        <v>266467660760.60614</v>
      </c>
      <c r="N30" s="236">
        <f t="shared" si="93"/>
        <v>266451669822.59167</v>
      </c>
      <c r="O30" s="357">
        <f t="shared" si="2"/>
        <v>266435678884.57715</v>
      </c>
      <c r="P30" s="236">
        <f t="shared" ref="P30:S30" si="94">O30+($T30-$O30)/5</f>
        <v>266425021457.42175</v>
      </c>
      <c r="Q30" s="236">
        <f t="shared" si="94"/>
        <v>266414364030.26636</v>
      </c>
      <c r="R30" s="236">
        <f t="shared" si="94"/>
        <v>266403706603.11096</v>
      </c>
      <c r="S30" s="236">
        <f t="shared" si="94"/>
        <v>266393049175.95557</v>
      </c>
      <c r="T30" s="357">
        <f t="shared" si="4"/>
        <v>266382391748.80023</v>
      </c>
      <c r="U30" s="236">
        <f t="shared" ref="U30:AR30" si="95">T30+($AS30-$T30)/30</f>
        <v>266377952042.27109</v>
      </c>
      <c r="V30" s="236">
        <f t="shared" si="95"/>
        <v>266373512335.74194</v>
      </c>
      <c r="W30" s="236">
        <f t="shared" si="95"/>
        <v>266369072629.2128</v>
      </c>
      <c r="X30" s="236">
        <f t="shared" si="95"/>
        <v>266364632922.68365</v>
      </c>
      <c r="Y30" s="236">
        <f t="shared" si="95"/>
        <v>266360193216.15451</v>
      </c>
      <c r="Z30" s="236">
        <f t="shared" si="95"/>
        <v>266355753509.62537</v>
      </c>
      <c r="AA30" s="236">
        <f t="shared" si="95"/>
        <v>266351313803.09622</v>
      </c>
      <c r="AB30" s="236">
        <f t="shared" si="95"/>
        <v>266346874096.56708</v>
      </c>
      <c r="AC30" s="236">
        <f t="shared" si="95"/>
        <v>266342434390.03793</v>
      </c>
      <c r="AD30" s="236">
        <f t="shared" si="95"/>
        <v>266337994683.50879</v>
      </c>
      <c r="AE30" s="236">
        <f t="shared" si="95"/>
        <v>266333554976.97964</v>
      </c>
      <c r="AF30" s="236">
        <f t="shared" si="95"/>
        <v>266329115270.4505</v>
      </c>
      <c r="AG30" s="236">
        <f t="shared" si="95"/>
        <v>266324675563.92136</v>
      </c>
      <c r="AH30" s="236">
        <f t="shared" si="95"/>
        <v>266320235857.39221</v>
      </c>
      <c r="AI30" s="236">
        <f t="shared" si="95"/>
        <v>266315796150.86307</v>
      </c>
      <c r="AJ30" s="236">
        <f t="shared" si="95"/>
        <v>266311356444.33392</v>
      </c>
      <c r="AK30" s="236">
        <f t="shared" si="95"/>
        <v>266306916737.80478</v>
      </c>
      <c r="AL30" s="236">
        <f t="shared" si="95"/>
        <v>266302477031.27563</v>
      </c>
      <c r="AM30" s="236">
        <f t="shared" si="95"/>
        <v>266298037324.74649</v>
      </c>
      <c r="AN30" s="236">
        <f t="shared" si="95"/>
        <v>266293597618.21735</v>
      </c>
      <c r="AO30" s="236">
        <f t="shared" si="95"/>
        <v>266289157911.6882</v>
      </c>
      <c r="AP30" s="236">
        <f t="shared" si="95"/>
        <v>266284718205.15906</v>
      </c>
      <c r="AQ30" s="236">
        <f t="shared" si="95"/>
        <v>266280278498.62991</v>
      </c>
      <c r="AR30" s="236">
        <f t="shared" si="95"/>
        <v>266275838792.10077</v>
      </c>
      <c r="AS30" s="357">
        <f t="shared" si="6"/>
        <v>266249200552.92584</v>
      </c>
      <c r="AV30" s="454">
        <v>5.0000000000000001E-4</v>
      </c>
      <c r="AW30" s="454">
        <v>2.0000000000000001E-4</v>
      </c>
      <c r="AX30" s="454">
        <v>-2.5000000000000001E-2</v>
      </c>
      <c r="AY30" s="455">
        <v>2E-3</v>
      </c>
      <c r="AZ30" s="473">
        <v>2E-3</v>
      </c>
      <c r="BA30" s="467">
        <v>2.9999999999999997E-4</v>
      </c>
      <c r="BB30" s="467">
        <v>2.0000000000000001E-4</v>
      </c>
      <c r="BC30" s="473">
        <v>5.0000000000000001E-4</v>
      </c>
    </row>
    <row r="31" spans="1:55" x14ac:dyDescent="0.2">
      <c r="A31" s="74" t="s">
        <v>15</v>
      </c>
      <c r="B31" s="152" t="s">
        <v>314</v>
      </c>
      <c r="C31" s="152" t="s">
        <v>353</v>
      </c>
      <c r="D31" s="363">
        <f>VLOOKUP($A31,'Energy Use 2019'!$B$64:$L$106,11,0)/VLOOKUP($A31,'Value Added'!$A$2:$L$44,9,0)</f>
        <v>199375829935.07144</v>
      </c>
      <c r="E31" s="363">
        <f>VLOOKUP($A31,'Energy Use 2020'!$B$64:$L$106,11,0)/VLOOKUP($A31,'Value Added'!$A$2:$L$44,10,0)</f>
        <v>215061107011.71066</v>
      </c>
      <c r="F31" s="403">
        <f t="shared" si="7"/>
        <v>214953576458.20483</v>
      </c>
      <c r="G31" s="404">
        <f t="shared" si="53"/>
        <v>214910585742.91321</v>
      </c>
      <c r="H31" s="404">
        <f t="shared" si="54"/>
        <v>220283350386.48602</v>
      </c>
      <c r="I31" s="404">
        <f t="shared" si="55"/>
        <v>219842783685.71304</v>
      </c>
      <c r="J31" s="404">
        <f t="shared" si="56"/>
        <v>219403098118.34161</v>
      </c>
      <c r="K31" s="236">
        <f t="shared" ref="K31:N31" si="96">J31+($O31-$J31)/5</f>
        <v>219389933932.45453</v>
      </c>
      <c r="L31" s="236">
        <f t="shared" si="96"/>
        <v>219376769746.56744</v>
      </c>
      <c r="M31" s="236">
        <f t="shared" si="96"/>
        <v>219363605560.68036</v>
      </c>
      <c r="N31" s="236">
        <f t="shared" si="96"/>
        <v>219350441374.79327</v>
      </c>
      <c r="O31" s="357">
        <f t="shared" si="2"/>
        <v>219337277188.90613</v>
      </c>
      <c r="P31" s="236">
        <f t="shared" ref="P31:S31" si="97">O31+($T31-$O31)/5</f>
        <v>219328503697.81857</v>
      </c>
      <c r="Q31" s="236">
        <f t="shared" si="97"/>
        <v>219319730206.73102</v>
      </c>
      <c r="R31" s="236">
        <f t="shared" si="97"/>
        <v>219310956715.64346</v>
      </c>
      <c r="S31" s="236">
        <f t="shared" si="97"/>
        <v>219302183224.55591</v>
      </c>
      <c r="T31" s="357">
        <f t="shared" si="4"/>
        <v>219293409733.46835</v>
      </c>
      <c r="U31" s="236">
        <f t="shared" ref="U31:AR31" si="98">T31+($AS31-$T31)/30</f>
        <v>219289754843.30612</v>
      </c>
      <c r="V31" s="236">
        <f t="shared" si="98"/>
        <v>219286099953.14389</v>
      </c>
      <c r="W31" s="236">
        <f t="shared" si="98"/>
        <v>219282445062.98166</v>
      </c>
      <c r="X31" s="236">
        <f t="shared" si="98"/>
        <v>219278790172.81943</v>
      </c>
      <c r="Y31" s="236">
        <f t="shared" si="98"/>
        <v>219275135282.6572</v>
      </c>
      <c r="Z31" s="236">
        <f t="shared" si="98"/>
        <v>219271480392.49496</v>
      </c>
      <c r="AA31" s="236">
        <f t="shared" si="98"/>
        <v>219267825502.33273</v>
      </c>
      <c r="AB31" s="236">
        <f t="shared" si="98"/>
        <v>219264170612.1705</v>
      </c>
      <c r="AC31" s="236">
        <f t="shared" si="98"/>
        <v>219260515722.00827</v>
      </c>
      <c r="AD31" s="236">
        <f t="shared" si="98"/>
        <v>219256860831.84604</v>
      </c>
      <c r="AE31" s="236">
        <f t="shared" si="98"/>
        <v>219253205941.68381</v>
      </c>
      <c r="AF31" s="236">
        <f t="shared" si="98"/>
        <v>219249551051.52158</v>
      </c>
      <c r="AG31" s="236">
        <f t="shared" si="98"/>
        <v>219245896161.35934</v>
      </c>
      <c r="AH31" s="236">
        <f t="shared" si="98"/>
        <v>219242241271.19711</v>
      </c>
      <c r="AI31" s="236">
        <f t="shared" si="98"/>
        <v>219238586381.03488</v>
      </c>
      <c r="AJ31" s="236">
        <f t="shared" si="98"/>
        <v>219234931490.87265</v>
      </c>
      <c r="AK31" s="236">
        <f t="shared" si="98"/>
        <v>219231276600.71042</v>
      </c>
      <c r="AL31" s="236">
        <f t="shared" si="98"/>
        <v>219227621710.54819</v>
      </c>
      <c r="AM31" s="236">
        <f t="shared" si="98"/>
        <v>219223966820.38596</v>
      </c>
      <c r="AN31" s="236">
        <f t="shared" si="98"/>
        <v>219220311930.22372</v>
      </c>
      <c r="AO31" s="236">
        <f t="shared" si="98"/>
        <v>219216657040.06149</v>
      </c>
      <c r="AP31" s="236">
        <f t="shared" si="98"/>
        <v>219213002149.89926</v>
      </c>
      <c r="AQ31" s="236">
        <f t="shared" si="98"/>
        <v>219209347259.73703</v>
      </c>
      <c r="AR31" s="236">
        <f t="shared" si="98"/>
        <v>219205692369.5748</v>
      </c>
      <c r="AS31" s="357">
        <f t="shared" si="6"/>
        <v>219183763028.60162</v>
      </c>
      <c r="AV31" s="454">
        <v>5.0000000000000001E-4</v>
      </c>
      <c r="AW31" s="454">
        <v>2.0000000000000001E-4</v>
      </c>
      <c r="AX31" s="454">
        <v>-2.5000000000000001E-2</v>
      </c>
      <c r="AY31" s="455">
        <v>2E-3</v>
      </c>
      <c r="AZ31" s="473">
        <v>2E-3</v>
      </c>
      <c r="BA31" s="467">
        <v>2.9999999999999997E-4</v>
      </c>
      <c r="BB31" s="467">
        <v>2.0000000000000001E-4</v>
      </c>
      <c r="BC31" s="473">
        <v>5.0000000000000001E-4</v>
      </c>
    </row>
    <row r="32" spans="1:55" x14ac:dyDescent="0.2">
      <c r="A32" s="74" t="s">
        <v>253</v>
      </c>
      <c r="B32" s="152" t="s">
        <v>314</v>
      </c>
      <c r="C32" s="152" t="s">
        <v>353</v>
      </c>
      <c r="D32" s="363">
        <f>VLOOKUP($A32,'Energy Use 2019'!$B$64:$L$106,11,0)/VLOOKUP($A32,'Value Added'!$A$2:$L$44,9,0)</f>
        <v>463097418766.12671</v>
      </c>
      <c r="E32" s="363">
        <f>VLOOKUP($A32,'Energy Use 2020'!$B$64:$L$106,11,0)/VLOOKUP($A32,'Value Added'!$A$2:$L$44,10,0)</f>
        <v>467884691708.18359</v>
      </c>
      <c r="F32" s="403">
        <f t="shared" si="7"/>
        <v>467650749362.32953</v>
      </c>
      <c r="G32" s="404">
        <f t="shared" si="53"/>
        <v>467557219212.45709</v>
      </c>
      <c r="H32" s="404">
        <f t="shared" si="54"/>
        <v>479246149692.76849</v>
      </c>
      <c r="I32" s="404">
        <f t="shared" si="55"/>
        <v>478287657393.38293</v>
      </c>
      <c r="J32" s="404">
        <f t="shared" si="56"/>
        <v>477331082078.59619</v>
      </c>
      <c r="K32" s="236">
        <f t="shared" ref="K32:N32" si="99">J32+($O32-$J32)/5</f>
        <v>477302442213.67151</v>
      </c>
      <c r="L32" s="236">
        <f t="shared" si="99"/>
        <v>477273802348.74683</v>
      </c>
      <c r="M32" s="236">
        <f t="shared" si="99"/>
        <v>477245162483.82214</v>
      </c>
      <c r="N32" s="236">
        <f t="shared" si="99"/>
        <v>477216522618.89746</v>
      </c>
      <c r="O32" s="357">
        <f t="shared" si="2"/>
        <v>477187882753.97266</v>
      </c>
      <c r="P32" s="236">
        <f t="shared" ref="P32:S32" si="100">O32+($T32-$O32)/5</f>
        <v>477168795238.66248</v>
      </c>
      <c r="Q32" s="236">
        <f t="shared" si="100"/>
        <v>477149707723.35229</v>
      </c>
      <c r="R32" s="236">
        <f t="shared" si="100"/>
        <v>477130620208.04211</v>
      </c>
      <c r="S32" s="236">
        <f t="shared" si="100"/>
        <v>477111532692.73193</v>
      </c>
      <c r="T32" s="357">
        <f t="shared" si="4"/>
        <v>477092445177.42188</v>
      </c>
      <c r="U32" s="236">
        <f t="shared" ref="U32:AR32" si="101">T32+($AS32-$T32)/30</f>
        <v>477084493636.66895</v>
      </c>
      <c r="V32" s="236">
        <f t="shared" si="101"/>
        <v>477076542095.91602</v>
      </c>
      <c r="W32" s="236">
        <f t="shared" si="101"/>
        <v>477068590555.16309</v>
      </c>
      <c r="X32" s="236">
        <f t="shared" si="101"/>
        <v>477060639014.41016</v>
      </c>
      <c r="Y32" s="236">
        <f t="shared" si="101"/>
        <v>477052687473.65723</v>
      </c>
      <c r="Z32" s="236">
        <f t="shared" si="101"/>
        <v>477044735932.9043</v>
      </c>
      <c r="AA32" s="236">
        <f t="shared" si="101"/>
        <v>477036784392.15137</v>
      </c>
      <c r="AB32" s="236">
        <f t="shared" si="101"/>
        <v>477028832851.39844</v>
      </c>
      <c r="AC32" s="236">
        <f t="shared" si="101"/>
        <v>477020881310.64551</v>
      </c>
      <c r="AD32" s="236">
        <f t="shared" si="101"/>
        <v>477012929769.89258</v>
      </c>
      <c r="AE32" s="236">
        <f t="shared" si="101"/>
        <v>477004978229.13965</v>
      </c>
      <c r="AF32" s="236">
        <f t="shared" si="101"/>
        <v>476997026688.38672</v>
      </c>
      <c r="AG32" s="236">
        <f t="shared" si="101"/>
        <v>476989075147.63379</v>
      </c>
      <c r="AH32" s="236">
        <f t="shared" si="101"/>
        <v>476981123606.88086</v>
      </c>
      <c r="AI32" s="236">
        <f t="shared" si="101"/>
        <v>476973172066.12793</v>
      </c>
      <c r="AJ32" s="236">
        <f t="shared" si="101"/>
        <v>476965220525.375</v>
      </c>
      <c r="AK32" s="236">
        <f t="shared" si="101"/>
        <v>476957268984.62207</v>
      </c>
      <c r="AL32" s="236">
        <f t="shared" si="101"/>
        <v>476949317443.86914</v>
      </c>
      <c r="AM32" s="236">
        <f t="shared" si="101"/>
        <v>476941365903.11621</v>
      </c>
      <c r="AN32" s="236">
        <f t="shared" si="101"/>
        <v>476933414362.36328</v>
      </c>
      <c r="AO32" s="236">
        <f t="shared" si="101"/>
        <v>476925462821.61035</v>
      </c>
      <c r="AP32" s="236">
        <f t="shared" si="101"/>
        <v>476917511280.85742</v>
      </c>
      <c r="AQ32" s="236">
        <f t="shared" si="101"/>
        <v>476909559740.10449</v>
      </c>
      <c r="AR32" s="236">
        <f t="shared" si="101"/>
        <v>476901608199.35156</v>
      </c>
      <c r="AS32" s="357">
        <f t="shared" si="6"/>
        <v>476853898954.83319</v>
      </c>
      <c r="AV32" s="454">
        <v>5.0000000000000001E-4</v>
      </c>
      <c r="AW32" s="454">
        <v>2.0000000000000001E-4</v>
      </c>
      <c r="AX32" s="454">
        <v>-2.5000000000000001E-2</v>
      </c>
      <c r="AY32" s="455">
        <v>2E-3</v>
      </c>
      <c r="AZ32" s="473">
        <v>2E-3</v>
      </c>
      <c r="BA32" s="467">
        <v>2.9999999999999997E-4</v>
      </c>
      <c r="BB32" s="467">
        <v>2.0000000000000001E-4</v>
      </c>
      <c r="BC32" s="473">
        <v>5.0000000000000001E-4</v>
      </c>
    </row>
    <row r="33" spans="1:55" x14ac:dyDescent="0.2">
      <c r="A33" s="74" t="s">
        <v>17</v>
      </c>
      <c r="B33" s="152" t="s">
        <v>314</v>
      </c>
      <c r="C33" s="152" t="s">
        <v>353</v>
      </c>
      <c r="D33" s="363">
        <f>VLOOKUP($A33,'Energy Use 2019'!$B$64:$L$106,11,0)/VLOOKUP($A33,'Value Added'!$A$2:$L$44,9,0)</f>
        <v>268812494618.99353</v>
      </c>
      <c r="E33" s="363">
        <f>VLOOKUP($A33,'Energy Use 2020'!$B$64:$L$106,11,0)/VLOOKUP($A33,'Value Added'!$A$2:$L$44,10,0)</f>
        <v>297770306038.24414</v>
      </c>
      <c r="F33" s="403">
        <f t="shared" si="7"/>
        <v>297621420885.22504</v>
      </c>
      <c r="G33" s="404">
        <f t="shared" si="53"/>
        <v>297561896601.04797</v>
      </c>
      <c r="H33" s="404">
        <f t="shared" si="54"/>
        <v>305000944016.07416</v>
      </c>
      <c r="I33" s="404">
        <f t="shared" si="55"/>
        <v>304390942128.04199</v>
      </c>
      <c r="J33" s="404">
        <f t="shared" si="56"/>
        <v>303782160243.78589</v>
      </c>
      <c r="K33" s="236">
        <f t="shared" ref="K33:N33" si="102">J33+($O33-$J33)/5</f>
        <v>303763933314.17126</v>
      </c>
      <c r="L33" s="236">
        <f t="shared" si="102"/>
        <v>303745706384.55664</v>
      </c>
      <c r="M33" s="236">
        <f t="shared" si="102"/>
        <v>303727479454.94202</v>
      </c>
      <c r="N33" s="236">
        <f t="shared" si="102"/>
        <v>303709252525.32739</v>
      </c>
      <c r="O33" s="357">
        <f t="shared" si="2"/>
        <v>303691025595.71277</v>
      </c>
      <c r="P33" s="236">
        <f t="shared" ref="P33:S33" si="103">O33+($T33-$O33)/5</f>
        <v>303678877954.68896</v>
      </c>
      <c r="Q33" s="236">
        <f t="shared" si="103"/>
        <v>303666730313.66516</v>
      </c>
      <c r="R33" s="236">
        <f t="shared" si="103"/>
        <v>303654582672.64136</v>
      </c>
      <c r="S33" s="236">
        <f t="shared" si="103"/>
        <v>303642435031.61755</v>
      </c>
      <c r="T33" s="357">
        <f t="shared" si="4"/>
        <v>303630287390.59363</v>
      </c>
      <c r="U33" s="236">
        <f t="shared" ref="U33:AR33" si="104">T33+($AS33-$T33)/30</f>
        <v>303625226885.80377</v>
      </c>
      <c r="V33" s="236">
        <f t="shared" si="104"/>
        <v>303620166381.01392</v>
      </c>
      <c r="W33" s="236">
        <f t="shared" si="104"/>
        <v>303615105876.22406</v>
      </c>
      <c r="X33" s="236">
        <f t="shared" si="104"/>
        <v>303610045371.4342</v>
      </c>
      <c r="Y33" s="236">
        <f t="shared" si="104"/>
        <v>303604984866.64435</v>
      </c>
      <c r="Z33" s="236">
        <f t="shared" si="104"/>
        <v>303599924361.85449</v>
      </c>
      <c r="AA33" s="236">
        <f t="shared" si="104"/>
        <v>303594863857.06464</v>
      </c>
      <c r="AB33" s="236">
        <f t="shared" si="104"/>
        <v>303589803352.27478</v>
      </c>
      <c r="AC33" s="236">
        <f t="shared" si="104"/>
        <v>303584742847.48492</v>
      </c>
      <c r="AD33" s="236">
        <f t="shared" si="104"/>
        <v>303579682342.69507</v>
      </c>
      <c r="AE33" s="236">
        <f t="shared" si="104"/>
        <v>303574621837.90521</v>
      </c>
      <c r="AF33" s="236">
        <f t="shared" si="104"/>
        <v>303569561333.11536</v>
      </c>
      <c r="AG33" s="236">
        <f t="shared" si="104"/>
        <v>303564500828.3255</v>
      </c>
      <c r="AH33" s="236">
        <f t="shared" si="104"/>
        <v>303559440323.53564</v>
      </c>
      <c r="AI33" s="236">
        <f t="shared" si="104"/>
        <v>303554379818.74579</v>
      </c>
      <c r="AJ33" s="236">
        <f t="shared" si="104"/>
        <v>303549319313.95593</v>
      </c>
      <c r="AK33" s="236">
        <f t="shared" si="104"/>
        <v>303544258809.16608</v>
      </c>
      <c r="AL33" s="236">
        <f t="shared" si="104"/>
        <v>303539198304.37622</v>
      </c>
      <c r="AM33" s="236">
        <f t="shared" si="104"/>
        <v>303534137799.58636</v>
      </c>
      <c r="AN33" s="236">
        <f t="shared" si="104"/>
        <v>303529077294.79651</v>
      </c>
      <c r="AO33" s="236">
        <f t="shared" si="104"/>
        <v>303524016790.00665</v>
      </c>
      <c r="AP33" s="236">
        <f t="shared" si="104"/>
        <v>303518956285.2168</v>
      </c>
      <c r="AQ33" s="236">
        <f t="shared" si="104"/>
        <v>303513895780.42694</v>
      </c>
      <c r="AR33" s="236">
        <f t="shared" si="104"/>
        <v>303508835275.63708</v>
      </c>
      <c r="AS33" s="357">
        <f t="shared" si="6"/>
        <v>303478472246.89838</v>
      </c>
      <c r="AV33" s="454">
        <v>5.0000000000000001E-4</v>
      </c>
      <c r="AW33" s="454">
        <v>2.0000000000000001E-4</v>
      </c>
      <c r="AX33" s="454">
        <v>-2.5000000000000001E-2</v>
      </c>
      <c r="AY33" s="455">
        <v>2E-3</v>
      </c>
      <c r="AZ33" s="473">
        <v>2E-3</v>
      </c>
      <c r="BA33" s="467">
        <v>2.9999999999999997E-4</v>
      </c>
      <c r="BB33" s="467">
        <v>2.0000000000000001E-4</v>
      </c>
      <c r="BC33" s="473">
        <v>5.0000000000000001E-4</v>
      </c>
    </row>
    <row r="34" spans="1:55" x14ac:dyDescent="0.2">
      <c r="A34" s="74" t="s">
        <v>19</v>
      </c>
      <c r="B34" s="152" t="s">
        <v>314</v>
      </c>
      <c r="C34" s="152" t="s">
        <v>353</v>
      </c>
      <c r="D34" s="363">
        <f>VLOOKUP($A34,'Energy Use 2019'!$B$64:$L$106,11,0)/VLOOKUP($A34,'Value Added'!$A$2:$L$44,9,0)</f>
        <v>312898458960.92578</v>
      </c>
      <c r="E34" s="363">
        <f>VLOOKUP($A34,'Energy Use 2020'!$B$64:$L$106,11,0)/VLOOKUP($A34,'Value Added'!$A$2:$L$44,10,0)</f>
        <v>323499949890.99567</v>
      </c>
      <c r="F34" s="403">
        <f t="shared" si="7"/>
        <v>323338199916.05017</v>
      </c>
      <c r="G34" s="404">
        <f t="shared" si="53"/>
        <v>323273532276.06696</v>
      </c>
      <c r="H34" s="404">
        <f t="shared" si="54"/>
        <v>331355370582.96863</v>
      </c>
      <c r="I34" s="404">
        <f t="shared" si="55"/>
        <v>330692659841.80267</v>
      </c>
      <c r="J34" s="404">
        <f t="shared" si="56"/>
        <v>330031274522.11908</v>
      </c>
      <c r="K34" s="236">
        <f t="shared" ref="K34:N34" si="105">J34+($O34-$J34)/5</f>
        <v>330011472645.64777</v>
      </c>
      <c r="L34" s="236">
        <f t="shared" si="105"/>
        <v>329991670769.17645</v>
      </c>
      <c r="M34" s="236">
        <f t="shared" si="105"/>
        <v>329971868892.70514</v>
      </c>
      <c r="N34" s="236">
        <f t="shared" si="105"/>
        <v>329952067016.23383</v>
      </c>
      <c r="O34" s="357">
        <f t="shared" ref="O34:O52" si="106">J34*(1-BA34)</f>
        <v>329932265139.76245</v>
      </c>
      <c r="P34" s="236">
        <f t="shared" ref="P34:S34" si="107">O34+($T34-$O34)/5</f>
        <v>329919067849.15686</v>
      </c>
      <c r="Q34" s="236">
        <f t="shared" si="107"/>
        <v>329905870558.55127</v>
      </c>
      <c r="R34" s="236">
        <f t="shared" si="107"/>
        <v>329892673267.94568</v>
      </c>
      <c r="S34" s="236">
        <f t="shared" si="107"/>
        <v>329879475977.34009</v>
      </c>
      <c r="T34" s="357">
        <f t="shared" ref="T34:T52" si="108">O34*(1-BB34)</f>
        <v>329866278686.7345</v>
      </c>
      <c r="U34" s="236">
        <f t="shared" ref="U34:AR34" si="109">T34+($AS34-$T34)/30</f>
        <v>329860780915.42303</v>
      </c>
      <c r="V34" s="236">
        <f t="shared" si="109"/>
        <v>329855283144.11157</v>
      </c>
      <c r="W34" s="236">
        <f t="shared" si="109"/>
        <v>329849785372.80011</v>
      </c>
      <c r="X34" s="236">
        <f t="shared" si="109"/>
        <v>329844287601.48865</v>
      </c>
      <c r="Y34" s="236">
        <f t="shared" si="109"/>
        <v>329838789830.17719</v>
      </c>
      <c r="Z34" s="236">
        <f t="shared" si="109"/>
        <v>329833292058.86572</v>
      </c>
      <c r="AA34" s="236">
        <f t="shared" si="109"/>
        <v>329827794287.55426</v>
      </c>
      <c r="AB34" s="236">
        <f t="shared" si="109"/>
        <v>329822296516.2428</v>
      </c>
      <c r="AC34" s="236">
        <f t="shared" si="109"/>
        <v>329816798744.93134</v>
      </c>
      <c r="AD34" s="236">
        <f t="shared" si="109"/>
        <v>329811300973.61987</v>
      </c>
      <c r="AE34" s="236">
        <f t="shared" si="109"/>
        <v>329805803202.30841</v>
      </c>
      <c r="AF34" s="236">
        <f t="shared" si="109"/>
        <v>329800305430.99695</v>
      </c>
      <c r="AG34" s="236">
        <f t="shared" si="109"/>
        <v>329794807659.68549</v>
      </c>
      <c r="AH34" s="236">
        <f t="shared" si="109"/>
        <v>329789309888.37402</v>
      </c>
      <c r="AI34" s="236">
        <f t="shared" si="109"/>
        <v>329783812117.06256</v>
      </c>
      <c r="AJ34" s="236">
        <f t="shared" si="109"/>
        <v>329778314345.7511</v>
      </c>
      <c r="AK34" s="236">
        <f t="shared" si="109"/>
        <v>329772816574.43964</v>
      </c>
      <c r="AL34" s="236">
        <f t="shared" si="109"/>
        <v>329767318803.12817</v>
      </c>
      <c r="AM34" s="236">
        <f t="shared" si="109"/>
        <v>329761821031.81671</v>
      </c>
      <c r="AN34" s="236">
        <f t="shared" si="109"/>
        <v>329756323260.50525</v>
      </c>
      <c r="AO34" s="236">
        <f t="shared" si="109"/>
        <v>329750825489.19379</v>
      </c>
      <c r="AP34" s="236">
        <f t="shared" si="109"/>
        <v>329745327717.88232</v>
      </c>
      <c r="AQ34" s="236">
        <f t="shared" si="109"/>
        <v>329739829946.57086</v>
      </c>
      <c r="AR34" s="236">
        <f t="shared" si="109"/>
        <v>329734332175.2594</v>
      </c>
      <c r="AS34" s="357">
        <f t="shared" ref="AS34:AS52" si="110">T34*(1-BC34)</f>
        <v>329701345547.39117</v>
      </c>
      <c r="AV34" s="454">
        <v>5.0000000000000001E-4</v>
      </c>
      <c r="AW34" s="454">
        <v>2.0000000000000001E-4</v>
      </c>
      <c r="AX34" s="454">
        <v>-2.5000000000000001E-2</v>
      </c>
      <c r="AY34" s="455">
        <v>2E-3</v>
      </c>
      <c r="AZ34" s="473">
        <v>2E-3</v>
      </c>
      <c r="BA34" s="467">
        <v>2.9999999999999997E-4</v>
      </c>
      <c r="BB34" s="467">
        <v>2.0000000000000001E-4</v>
      </c>
      <c r="BC34" s="473">
        <v>5.0000000000000001E-4</v>
      </c>
    </row>
    <row r="35" spans="1:55" x14ac:dyDescent="0.2">
      <c r="A35" s="74" t="s">
        <v>20</v>
      </c>
      <c r="B35" s="152" t="s">
        <v>314</v>
      </c>
      <c r="C35" s="152" t="s">
        <v>353</v>
      </c>
      <c r="D35" s="363">
        <f>VLOOKUP($A35,'Energy Use 2019'!$B$64:$L$106,11,0)/VLOOKUP($A35,'Value Added'!$A$2:$L$44,9,0)</f>
        <v>389405715077.56976</v>
      </c>
      <c r="E35" s="363">
        <f>VLOOKUP($A35,'Energy Use 2020'!$B$64:$L$106,11,0)/VLOOKUP($A35,'Value Added'!$A$2:$L$44,10,0)</f>
        <v>442528086529.75311</v>
      </c>
      <c r="F35" s="403">
        <f t="shared" si="7"/>
        <v>442306822486.48828</v>
      </c>
      <c r="G35" s="404">
        <f t="shared" si="53"/>
        <v>442218361121.99097</v>
      </c>
      <c r="H35" s="404">
        <f t="shared" si="54"/>
        <v>453273820150.04071</v>
      </c>
      <c r="I35" s="404">
        <f t="shared" si="55"/>
        <v>452367272509.7406</v>
      </c>
      <c r="J35" s="404">
        <f t="shared" si="56"/>
        <v>451462537964.72113</v>
      </c>
      <c r="K35" s="236">
        <f t="shared" ref="K35:N35" si="111">J35+($O35-$J35)/5</f>
        <v>451435450212.44324</v>
      </c>
      <c r="L35" s="236">
        <f t="shared" si="111"/>
        <v>451408362460.16534</v>
      </c>
      <c r="M35" s="236">
        <f t="shared" si="111"/>
        <v>451381274707.88745</v>
      </c>
      <c r="N35" s="236">
        <f t="shared" si="111"/>
        <v>451354186955.60956</v>
      </c>
      <c r="O35" s="357">
        <f t="shared" si="106"/>
        <v>451327099203.33173</v>
      </c>
      <c r="P35" s="236">
        <f t="shared" ref="P35:S35" si="112">O35+($T35-$O35)/5</f>
        <v>451309046119.36359</v>
      </c>
      <c r="Q35" s="236">
        <f t="shared" si="112"/>
        <v>451290993035.39545</v>
      </c>
      <c r="R35" s="236">
        <f t="shared" si="112"/>
        <v>451272939951.42731</v>
      </c>
      <c r="S35" s="236">
        <f t="shared" si="112"/>
        <v>451254886867.45917</v>
      </c>
      <c r="T35" s="357">
        <f t="shared" si="108"/>
        <v>451236833783.49109</v>
      </c>
      <c r="U35" s="236">
        <f t="shared" ref="U35:AR35" si="113">T35+($AS35-$T35)/30</f>
        <v>451229313169.59473</v>
      </c>
      <c r="V35" s="236">
        <f t="shared" si="113"/>
        <v>451221792555.69836</v>
      </c>
      <c r="W35" s="236">
        <f t="shared" si="113"/>
        <v>451214271941.802</v>
      </c>
      <c r="X35" s="236">
        <f t="shared" si="113"/>
        <v>451206751327.90564</v>
      </c>
      <c r="Y35" s="236">
        <f t="shared" si="113"/>
        <v>451199230714.00928</v>
      </c>
      <c r="Z35" s="236">
        <f t="shared" si="113"/>
        <v>451191710100.11292</v>
      </c>
      <c r="AA35" s="236">
        <f t="shared" si="113"/>
        <v>451184189486.21655</v>
      </c>
      <c r="AB35" s="236">
        <f t="shared" si="113"/>
        <v>451176668872.32019</v>
      </c>
      <c r="AC35" s="236">
        <f t="shared" si="113"/>
        <v>451169148258.42383</v>
      </c>
      <c r="AD35" s="236">
        <f t="shared" si="113"/>
        <v>451161627644.52747</v>
      </c>
      <c r="AE35" s="236">
        <f t="shared" si="113"/>
        <v>451154107030.6311</v>
      </c>
      <c r="AF35" s="236">
        <f t="shared" si="113"/>
        <v>451146586416.73474</v>
      </c>
      <c r="AG35" s="236">
        <f t="shared" si="113"/>
        <v>451139065802.83838</v>
      </c>
      <c r="AH35" s="236">
        <f t="shared" si="113"/>
        <v>451131545188.94202</v>
      </c>
      <c r="AI35" s="236">
        <f t="shared" si="113"/>
        <v>451124024575.04565</v>
      </c>
      <c r="AJ35" s="236">
        <f t="shared" si="113"/>
        <v>451116503961.14929</v>
      </c>
      <c r="AK35" s="236">
        <f t="shared" si="113"/>
        <v>451108983347.25293</v>
      </c>
      <c r="AL35" s="236">
        <f t="shared" si="113"/>
        <v>451101462733.35657</v>
      </c>
      <c r="AM35" s="236">
        <f t="shared" si="113"/>
        <v>451093942119.46021</v>
      </c>
      <c r="AN35" s="236">
        <f t="shared" si="113"/>
        <v>451086421505.56384</v>
      </c>
      <c r="AO35" s="236">
        <f t="shared" si="113"/>
        <v>451078900891.66748</v>
      </c>
      <c r="AP35" s="236">
        <f t="shared" si="113"/>
        <v>451071380277.77112</v>
      </c>
      <c r="AQ35" s="236">
        <f t="shared" si="113"/>
        <v>451063859663.87476</v>
      </c>
      <c r="AR35" s="236">
        <f t="shared" si="113"/>
        <v>451056339049.97839</v>
      </c>
      <c r="AS35" s="357">
        <f t="shared" si="110"/>
        <v>451011215366.59937</v>
      </c>
      <c r="AV35" s="454">
        <v>5.0000000000000001E-4</v>
      </c>
      <c r="AW35" s="454">
        <v>2.0000000000000001E-4</v>
      </c>
      <c r="AX35" s="454">
        <v>-2.5000000000000001E-2</v>
      </c>
      <c r="AY35" s="455">
        <v>2E-3</v>
      </c>
      <c r="AZ35" s="473">
        <v>2E-3</v>
      </c>
      <c r="BA35" s="467">
        <v>2.9999999999999997E-4</v>
      </c>
      <c r="BB35" s="467">
        <v>2.0000000000000001E-4</v>
      </c>
      <c r="BC35" s="473">
        <v>5.0000000000000001E-4</v>
      </c>
    </row>
    <row r="36" spans="1:55" x14ac:dyDescent="0.2">
      <c r="A36" s="74" t="s">
        <v>22</v>
      </c>
      <c r="B36" s="152" t="s">
        <v>314</v>
      </c>
      <c r="C36" s="152" t="s">
        <v>353</v>
      </c>
      <c r="D36" s="363">
        <f>VLOOKUP($A36,'Energy Use 2019'!$B$64:$L$106,11,0)/VLOOKUP($A36,'Value Added'!$A$2:$L$44,9,0)</f>
        <v>329007554944.7312</v>
      </c>
      <c r="E36" s="363">
        <f>VLOOKUP($A36,'Energy Use 2020'!$B$64:$L$106,11,0)/VLOOKUP($A36,'Value Added'!$A$2:$L$44,10,0)</f>
        <v>331442316530.38226</v>
      </c>
      <c r="F36" s="403">
        <f t="shared" si="7"/>
        <v>331276595372.11707</v>
      </c>
      <c r="G36" s="404">
        <f t="shared" si="53"/>
        <v>331210340053.04266</v>
      </c>
      <c r="H36" s="404">
        <f t="shared" si="54"/>
        <v>339490598554.36871</v>
      </c>
      <c r="I36" s="404">
        <f t="shared" si="55"/>
        <v>338811617357.25995</v>
      </c>
      <c r="J36" s="404">
        <f t="shared" si="56"/>
        <v>338133994122.54541</v>
      </c>
      <c r="K36" s="236">
        <f t="shared" ref="K36:N36" si="114">J36+($O36-$J36)/5</f>
        <v>338113706082.89807</v>
      </c>
      <c r="L36" s="236">
        <f t="shared" si="114"/>
        <v>338093418043.25073</v>
      </c>
      <c r="M36" s="236">
        <f t="shared" si="114"/>
        <v>338073130003.60339</v>
      </c>
      <c r="N36" s="236">
        <f t="shared" si="114"/>
        <v>338052841963.95605</v>
      </c>
      <c r="O36" s="357">
        <f t="shared" si="106"/>
        <v>338032553924.30865</v>
      </c>
      <c r="P36" s="236">
        <f t="shared" ref="P36:S36" si="115">O36+($T36-$O36)/5</f>
        <v>338019032622.15167</v>
      </c>
      <c r="Q36" s="236">
        <f t="shared" si="115"/>
        <v>338005511319.99469</v>
      </c>
      <c r="R36" s="236">
        <f t="shared" si="115"/>
        <v>337991990017.83771</v>
      </c>
      <c r="S36" s="236">
        <f t="shared" si="115"/>
        <v>337978468715.68073</v>
      </c>
      <c r="T36" s="357">
        <f t="shared" si="108"/>
        <v>337964947413.5238</v>
      </c>
      <c r="U36" s="236">
        <f t="shared" ref="U36:AR36" si="116">T36+($AS36-$T36)/30</f>
        <v>337959314664.40027</v>
      </c>
      <c r="V36" s="236">
        <f t="shared" si="116"/>
        <v>337953681915.27673</v>
      </c>
      <c r="W36" s="236">
        <f t="shared" si="116"/>
        <v>337948049166.1532</v>
      </c>
      <c r="X36" s="236">
        <f t="shared" si="116"/>
        <v>337942416417.02966</v>
      </c>
      <c r="Y36" s="236">
        <f t="shared" si="116"/>
        <v>337936783667.90613</v>
      </c>
      <c r="Z36" s="236">
        <f t="shared" si="116"/>
        <v>337931150918.78259</v>
      </c>
      <c r="AA36" s="236">
        <f t="shared" si="116"/>
        <v>337925518169.65906</v>
      </c>
      <c r="AB36" s="236">
        <f t="shared" si="116"/>
        <v>337919885420.53552</v>
      </c>
      <c r="AC36" s="236">
        <f t="shared" si="116"/>
        <v>337914252671.41199</v>
      </c>
      <c r="AD36" s="236">
        <f t="shared" si="116"/>
        <v>337908619922.28845</v>
      </c>
      <c r="AE36" s="236">
        <f t="shared" si="116"/>
        <v>337902987173.16492</v>
      </c>
      <c r="AF36" s="236">
        <f t="shared" si="116"/>
        <v>337897354424.04138</v>
      </c>
      <c r="AG36" s="236">
        <f t="shared" si="116"/>
        <v>337891721674.91785</v>
      </c>
      <c r="AH36" s="236">
        <f t="shared" si="116"/>
        <v>337886088925.79431</v>
      </c>
      <c r="AI36" s="236">
        <f t="shared" si="116"/>
        <v>337880456176.67078</v>
      </c>
      <c r="AJ36" s="236">
        <f t="shared" si="116"/>
        <v>337874823427.54724</v>
      </c>
      <c r="AK36" s="236">
        <f t="shared" si="116"/>
        <v>337869190678.42371</v>
      </c>
      <c r="AL36" s="236">
        <f t="shared" si="116"/>
        <v>337863557929.30017</v>
      </c>
      <c r="AM36" s="236">
        <f t="shared" si="116"/>
        <v>337857925180.17664</v>
      </c>
      <c r="AN36" s="236">
        <f t="shared" si="116"/>
        <v>337852292431.0531</v>
      </c>
      <c r="AO36" s="236">
        <f t="shared" si="116"/>
        <v>337846659681.92957</v>
      </c>
      <c r="AP36" s="236">
        <f t="shared" si="116"/>
        <v>337841026932.80603</v>
      </c>
      <c r="AQ36" s="236">
        <f t="shared" si="116"/>
        <v>337835394183.6825</v>
      </c>
      <c r="AR36" s="236">
        <f t="shared" si="116"/>
        <v>337829761434.55896</v>
      </c>
      <c r="AS36" s="357">
        <f t="shared" si="110"/>
        <v>337795964939.81708</v>
      </c>
      <c r="AV36" s="454">
        <v>5.0000000000000001E-4</v>
      </c>
      <c r="AW36" s="454">
        <v>2.0000000000000001E-4</v>
      </c>
      <c r="AX36" s="454">
        <v>-2.5000000000000001E-2</v>
      </c>
      <c r="AY36" s="455">
        <v>2E-3</v>
      </c>
      <c r="AZ36" s="473">
        <v>2E-3</v>
      </c>
      <c r="BA36" s="467">
        <v>2.9999999999999997E-4</v>
      </c>
      <c r="BB36" s="467">
        <v>2.0000000000000001E-4</v>
      </c>
      <c r="BC36" s="473">
        <v>5.0000000000000001E-4</v>
      </c>
    </row>
    <row r="37" spans="1:55" x14ac:dyDescent="0.2">
      <c r="A37" s="74" t="s">
        <v>23</v>
      </c>
      <c r="B37" s="152" t="s">
        <v>314</v>
      </c>
      <c r="C37" s="152" t="s">
        <v>353</v>
      </c>
      <c r="D37" s="363">
        <f>VLOOKUP($A37,'Energy Use 2019'!$B$64:$L$106,11,0)/VLOOKUP($A37,'Value Added'!$A$2:$L$44,9,0)</f>
        <v>1898567616224.1155</v>
      </c>
      <c r="E37" s="363">
        <f>VLOOKUP($A37,'Energy Use 2020'!$B$64:$L$106,11,0)/VLOOKUP($A37,'Value Added'!$A$2:$L$44,10,0)</f>
        <v>1874688840444.8708</v>
      </c>
      <c r="F37" s="403">
        <f t="shared" si="7"/>
        <v>1873751496024.6484</v>
      </c>
      <c r="G37" s="404">
        <f t="shared" si="53"/>
        <v>1873376745725.4436</v>
      </c>
      <c r="H37" s="404">
        <f t="shared" si="54"/>
        <v>1920211164368.5796</v>
      </c>
      <c r="I37" s="404">
        <f t="shared" si="55"/>
        <v>1916370742039.8425</v>
      </c>
      <c r="J37" s="404">
        <f t="shared" si="56"/>
        <v>1912538000555.7629</v>
      </c>
      <c r="K37" s="236">
        <f t="shared" ref="K37:N37" si="117">J37+($O37-$J37)/5</f>
        <v>1912423248275.7295</v>
      </c>
      <c r="L37" s="236">
        <f t="shared" si="117"/>
        <v>1912308495995.696</v>
      </c>
      <c r="M37" s="236">
        <f t="shared" si="117"/>
        <v>1912193743715.6626</v>
      </c>
      <c r="N37" s="236">
        <f t="shared" si="117"/>
        <v>1912078991435.6292</v>
      </c>
      <c r="O37" s="357">
        <f t="shared" si="106"/>
        <v>1911964239155.5962</v>
      </c>
      <c r="P37" s="236">
        <f t="shared" ref="P37:S37" si="118">O37+($T37-$O37)/5</f>
        <v>1911887760586.03</v>
      </c>
      <c r="Q37" s="236">
        <f t="shared" si="118"/>
        <v>1911811282016.4639</v>
      </c>
      <c r="R37" s="236">
        <f t="shared" si="118"/>
        <v>1911734803446.8977</v>
      </c>
      <c r="S37" s="236">
        <f t="shared" si="118"/>
        <v>1911658324877.3315</v>
      </c>
      <c r="T37" s="357">
        <f t="shared" si="108"/>
        <v>1911581846307.7651</v>
      </c>
      <c r="U37" s="236">
        <f t="shared" ref="U37:AR37" si="119">T37+($AS37-$T37)/30</f>
        <v>1911549986610.3267</v>
      </c>
      <c r="V37" s="236">
        <f t="shared" si="119"/>
        <v>1911518126912.8882</v>
      </c>
      <c r="W37" s="236">
        <f t="shared" si="119"/>
        <v>1911486267215.4497</v>
      </c>
      <c r="X37" s="236">
        <f t="shared" si="119"/>
        <v>1911454407518.0112</v>
      </c>
      <c r="Y37" s="236">
        <f t="shared" si="119"/>
        <v>1911422547820.5728</v>
      </c>
      <c r="Z37" s="236">
        <f t="shared" si="119"/>
        <v>1911390688123.1343</v>
      </c>
      <c r="AA37" s="236">
        <f t="shared" si="119"/>
        <v>1911358828425.6958</v>
      </c>
      <c r="AB37" s="236">
        <f t="shared" si="119"/>
        <v>1911326968728.2573</v>
      </c>
      <c r="AC37" s="236">
        <f t="shared" si="119"/>
        <v>1911295109030.8188</v>
      </c>
      <c r="AD37" s="236">
        <f t="shared" si="119"/>
        <v>1911263249333.3804</v>
      </c>
      <c r="AE37" s="236">
        <f t="shared" si="119"/>
        <v>1911231389635.9419</v>
      </c>
      <c r="AF37" s="236">
        <f t="shared" si="119"/>
        <v>1911199529938.5034</v>
      </c>
      <c r="AG37" s="236">
        <f t="shared" si="119"/>
        <v>1911167670241.0649</v>
      </c>
      <c r="AH37" s="236">
        <f t="shared" si="119"/>
        <v>1911135810543.6265</v>
      </c>
      <c r="AI37" s="236">
        <f t="shared" si="119"/>
        <v>1911103950846.188</v>
      </c>
      <c r="AJ37" s="236">
        <f t="shared" si="119"/>
        <v>1911072091148.7495</v>
      </c>
      <c r="AK37" s="236">
        <f t="shared" si="119"/>
        <v>1911040231451.311</v>
      </c>
      <c r="AL37" s="236">
        <f t="shared" si="119"/>
        <v>1911008371753.8726</v>
      </c>
      <c r="AM37" s="236">
        <f t="shared" si="119"/>
        <v>1910976512056.4341</v>
      </c>
      <c r="AN37" s="236">
        <f t="shared" si="119"/>
        <v>1910944652358.9956</v>
      </c>
      <c r="AO37" s="236">
        <f t="shared" si="119"/>
        <v>1910912792661.5571</v>
      </c>
      <c r="AP37" s="236">
        <f t="shared" si="119"/>
        <v>1910880932964.1187</v>
      </c>
      <c r="AQ37" s="236">
        <f t="shared" si="119"/>
        <v>1910849073266.6802</v>
      </c>
      <c r="AR37" s="236">
        <f t="shared" si="119"/>
        <v>1910817213569.2417</v>
      </c>
      <c r="AS37" s="357">
        <f t="shared" si="110"/>
        <v>1910626055384.6113</v>
      </c>
      <c r="AV37" s="454">
        <v>5.0000000000000001E-4</v>
      </c>
      <c r="AW37" s="454">
        <v>2.0000000000000001E-4</v>
      </c>
      <c r="AX37" s="454">
        <v>-2.5000000000000001E-2</v>
      </c>
      <c r="AY37" s="455">
        <v>2E-3</v>
      </c>
      <c r="AZ37" s="473">
        <v>2E-3</v>
      </c>
      <c r="BA37" s="467">
        <v>2.9999999999999997E-4</v>
      </c>
      <c r="BB37" s="467">
        <v>2.0000000000000001E-4</v>
      </c>
      <c r="BC37" s="473">
        <v>5.0000000000000001E-4</v>
      </c>
    </row>
    <row r="38" spans="1:55" x14ac:dyDescent="0.2">
      <c r="A38" s="74" t="s">
        <v>24</v>
      </c>
      <c r="B38" s="152" t="s">
        <v>314</v>
      </c>
      <c r="C38" s="152" t="s">
        <v>353</v>
      </c>
      <c r="D38" s="363">
        <f>VLOOKUP($A38,'Energy Use 2019'!$B$64:$L$106,11,0)/VLOOKUP($A38,'Value Added'!$A$2:$L$44,9,0)</f>
        <v>660495925234.91284</v>
      </c>
      <c r="E38" s="363">
        <f>VLOOKUP($A38,'Energy Use 2020'!$B$64:$L$106,11,0)/VLOOKUP($A38,'Value Added'!$A$2:$L$44,10,0)</f>
        <v>685859705709.90613</v>
      </c>
      <c r="F38" s="403">
        <f t="shared" si="7"/>
        <v>685516775857.05127</v>
      </c>
      <c r="G38" s="404">
        <f t="shared" si="53"/>
        <v>685379672501.87988</v>
      </c>
      <c r="H38" s="404">
        <f t="shared" si="54"/>
        <v>702514164314.42688</v>
      </c>
      <c r="I38" s="404">
        <f t="shared" si="55"/>
        <v>701109135985.79797</v>
      </c>
      <c r="J38" s="404">
        <f t="shared" si="56"/>
        <v>699706917713.82642</v>
      </c>
      <c r="K38" s="236">
        <f t="shared" ref="K38:N38" si="120">J38+($O38-$J38)/5</f>
        <v>699664935298.76355</v>
      </c>
      <c r="L38" s="236">
        <f t="shared" si="120"/>
        <v>699622952883.70068</v>
      </c>
      <c r="M38" s="236">
        <f t="shared" si="120"/>
        <v>699580970468.63782</v>
      </c>
      <c r="N38" s="236">
        <f t="shared" si="120"/>
        <v>699538988053.57495</v>
      </c>
      <c r="O38" s="357">
        <f t="shared" si="106"/>
        <v>699497005638.51233</v>
      </c>
      <c r="P38" s="236">
        <f t="shared" ref="P38:S38" si="121">O38+($T38-$O38)/5</f>
        <v>699469025758.28674</v>
      </c>
      <c r="Q38" s="236">
        <f t="shared" si="121"/>
        <v>699441045878.06116</v>
      </c>
      <c r="R38" s="236">
        <f t="shared" si="121"/>
        <v>699413065997.83557</v>
      </c>
      <c r="S38" s="236">
        <f t="shared" si="121"/>
        <v>699385086117.60999</v>
      </c>
      <c r="T38" s="357">
        <f t="shared" si="108"/>
        <v>699357106237.38464</v>
      </c>
      <c r="U38" s="236">
        <f t="shared" ref="U38:AR38" si="122">T38+($AS38-$T38)/30</f>
        <v>699345450285.61401</v>
      </c>
      <c r="V38" s="236">
        <f t="shared" si="122"/>
        <v>699333794333.84338</v>
      </c>
      <c r="W38" s="236">
        <f t="shared" si="122"/>
        <v>699322138382.07275</v>
      </c>
      <c r="X38" s="236">
        <f t="shared" si="122"/>
        <v>699310482430.30212</v>
      </c>
      <c r="Y38" s="236">
        <f t="shared" si="122"/>
        <v>699298826478.53149</v>
      </c>
      <c r="Z38" s="236">
        <f t="shared" si="122"/>
        <v>699287170526.76086</v>
      </c>
      <c r="AA38" s="236">
        <f t="shared" si="122"/>
        <v>699275514574.99023</v>
      </c>
      <c r="AB38" s="236">
        <f t="shared" si="122"/>
        <v>699263858623.2196</v>
      </c>
      <c r="AC38" s="236">
        <f t="shared" si="122"/>
        <v>699252202671.44897</v>
      </c>
      <c r="AD38" s="236">
        <f t="shared" si="122"/>
        <v>699240546719.67834</v>
      </c>
      <c r="AE38" s="236">
        <f t="shared" si="122"/>
        <v>699228890767.90771</v>
      </c>
      <c r="AF38" s="236">
        <f t="shared" si="122"/>
        <v>699217234816.13708</v>
      </c>
      <c r="AG38" s="236">
        <f t="shared" si="122"/>
        <v>699205578864.36646</v>
      </c>
      <c r="AH38" s="236">
        <f t="shared" si="122"/>
        <v>699193922912.59583</v>
      </c>
      <c r="AI38" s="236">
        <f t="shared" si="122"/>
        <v>699182266960.8252</v>
      </c>
      <c r="AJ38" s="236">
        <f t="shared" si="122"/>
        <v>699170611009.05457</v>
      </c>
      <c r="AK38" s="236">
        <f t="shared" si="122"/>
        <v>699158955057.28394</v>
      </c>
      <c r="AL38" s="236">
        <f t="shared" si="122"/>
        <v>699147299105.51331</v>
      </c>
      <c r="AM38" s="236">
        <f t="shared" si="122"/>
        <v>699135643153.74268</v>
      </c>
      <c r="AN38" s="236">
        <f t="shared" si="122"/>
        <v>699123987201.97205</v>
      </c>
      <c r="AO38" s="236">
        <f t="shared" si="122"/>
        <v>699112331250.20142</v>
      </c>
      <c r="AP38" s="236">
        <f t="shared" si="122"/>
        <v>699100675298.43079</v>
      </c>
      <c r="AQ38" s="236">
        <f t="shared" si="122"/>
        <v>699089019346.66016</v>
      </c>
      <c r="AR38" s="236">
        <f t="shared" si="122"/>
        <v>699077363394.88953</v>
      </c>
      <c r="AS38" s="357">
        <f t="shared" si="110"/>
        <v>699007427684.26599</v>
      </c>
      <c r="AV38" s="454">
        <v>5.0000000000000001E-4</v>
      </c>
      <c r="AW38" s="454">
        <v>2.0000000000000001E-4</v>
      </c>
      <c r="AX38" s="454">
        <v>-2.5000000000000001E-2</v>
      </c>
      <c r="AY38" s="455">
        <v>2E-3</v>
      </c>
      <c r="AZ38" s="473">
        <v>2E-3</v>
      </c>
      <c r="BA38" s="467">
        <v>2.9999999999999997E-4</v>
      </c>
      <c r="BB38" s="467">
        <v>2.0000000000000001E-4</v>
      </c>
      <c r="BC38" s="473">
        <v>5.0000000000000001E-4</v>
      </c>
    </row>
    <row r="39" spans="1:55" x14ac:dyDescent="0.2">
      <c r="A39" s="74" t="s">
        <v>28</v>
      </c>
      <c r="B39" s="152" t="s">
        <v>314</v>
      </c>
      <c r="C39" s="152" t="s">
        <v>353</v>
      </c>
      <c r="D39" s="363">
        <f>VLOOKUP($A39,'Energy Use 2019'!$B$64:$L$106,11,0)/VLOOKUP($A39,'Value Added'!$A$2:$L$44,9,0)</f>
        <v>744039743486.84644</v>
      </c>
      <c r="E39" s="363">
        <f>VLOOKUP($A39,'Energy Use 2020'!$B$64:$L$106,11,0)/VLOOKUP($A39,'Value Added'!$A$2:$L$44,10,0)</f>
        <v>744849214867.03394</v>
      </c>
      <c r="F39" s="403">
        <f t="shared" si="7"/>
        <v>744476790259.60046</v>
      </c>
      <c r="G39" s="404">
        <f t="shared" si="53"/>
        <v>744327894901.54858</v>
      </c>
      <c r="H39" s="404">
        <f t="shared" si="54"/>
        <v>762936092274.08728</v>
      </c>
      <c r="I39" s="404">
        <f t="shared" si="55"/>
        <v>761410220089.53906</v>
      </c>
      <c r="J39" s="404">
        <f t="shared" si="56"/>
        <v>759887399649.35999</v>
      </c>
      <c r="K39" s="236">
        <f t="shared" ref="K39:N39" si="123">J39+($O39-$J39)/5</f>
        <v>759841806405.38098</v>
      </c>
      <c r="L39" s="236">
        <f t="shared" si="123"/>
        <v>759796213161.40198</v>
      </c>
      <c r="M39" s="236">
        <f t="shared" si="123"/>
        <v>759750619917.42297</v>
      </c>
      <c r="N39" s="236">
        <f t="shared" si="123"/>
        <v>759705026673.44397</v>
      </c>
      <c r="O39" s="357">
        <f t="shared" si="106"/>
        <v>759659433429.46521</v>
      </c>
      <c r="P39" s="236">
        <f t="shared" ref="P39:S39" si="124">O39+($T39-$O39)/5</f>
        <v>759629047052.12805</v>
      </c>
      <c r="Q39" s="236">
        <f t="shared" si="124"/>
        <v>759598660674.79089</v>
      </c>
      <c r="R39" s="236">
        <f t="shared" si="124"/>
        <v>759568274297.45374</v>
      </c>
      <c r="S39" s="236">
        <f t="shared" si="124"/>
        <v>759537887920.11658</v>
      </c>
      <c r="T39" s="357">
        <f t="shared" si="108"/>
        <v>759507501542.7793</v>
      </c>
      <c r="U39" s="236">
        <f t="shared" ref="U39:AR39" si="125">T39+($AS39-$T39)/30</f>
        <v>759494843084.42029</v>
      </c>
      <c r="V39" s="236">
        <f t="shared" si="125"/>
        <v>759482184626.06128</v>
      </c>
      <c r="W39" s="236">
        <f t="shared" si="125"/>
        <v>759469526167.70227</v>
      </c>
      <c r="X39" s="236">
        <f t="shared" si="125"/>
        <v>759456867709.34326</v>
      </c>
      <c r="Y39" s="236">
        <f t="shared" si="125"/>
        <v>759444209250.98425</v>
      </c>
      <c r="Z39" s="236">
        <f t="shared" si="125"/>
        <v>759431550792.62524</v>
      </c>
      <c r="AA39" s="236">
        <f t="shared" si="125"/>
        <v>759418892334.26624</v>
      </c>
      <c r="AB39" s="236">
        <f t="shared" si="125"/>
        <v>759406233875.90723</v>
      </c>
      <c r="AC39" s="236">
        <f t="shared" si="125"/>
        <v>759393575417.54822</v>
      </c>
      <c r="AD39" s="236">
        <f t="shared" si="125"/>
        <v>759380916959.18921</v>
      </c>
      <c r="AE39" s="236">
        <f t="shared" si="125"/>
        <v>759368258500.8302</v>
      </c>
      <c r="AF39" s="236">
        <f t="shared" si="125"/>
        <v>759355600042.47119</v>
      </c>
      <c r="AG39" s="236">
        <f t="shared" si="125"/>
        <v>759342941584.11218</v>
      </c>
      <c r="AH39" s="236">
        <f t="shared" si="125"/>
        <v>759330283125.75317</v>
      </c>
      <c r="AI39" s="236">
        <f t="shared" si="125"/>
        <v>759317624667.39417</v>
      </c>
      <c r="AJ39" s="236">
        <f t="shared" si="125"/>
        <v>759304966209.03516</v>
      </c>
      <c r="AK39" s="236">
        <f t="shared" si="125"/>
        <v>759292307750.67615</v>
      </c>
      <c r="AL39" s="236">
        <f t="shared" si="125"/>
        <v>759279649292.31714</v>
      </c>
      <c r="AM39" s="236">
        <f t="shared" si="125"/>
        <v>759266990833.95813</v>
      </c>
      <c r="AN39" s="236">
        <f t="shared" si="125"/>
        <v>759254332375.59912</v>
      </c>
      <c r="AO39" s="236">
        <f t="shared" si="125"/>
        <v>759241673917.24011</v>
      </c>
      <c r="AP39" s="236">
        <f t="shared" si="125"/>
        <v>759229015458.8811</v>
      </c>
      <c r="AQ39" s="236">
        <f t="shared" si="125"/>
        <v>759216357000.52209</v>
      </c>
      <c r="AR39" s="236">
        <f t="shared" si="125"/>
        <v>759203698542.16309</v>
      </c>
      <c r="AS39" s="357">
        <f t="shared" si="110"/>
        <v>759127747792.00793</v>
      </c>
      <c r="AV39" s="454">
        <v>5.0000000000000001E-4</v>
      </c>
      <c r="AW39" s="454">
        <v>2.0000000000000001E-4</v>
      </c>
      <c r="AX39" s="454">
        <v>-2.5000000000000001E-2</v>
      </c>
      <c r="AY39" s="455">
        <v>2E-3</v>
      </c>
      <c r="AZ39" s="473">
        <v>2E-3</v>
      </c>
      <c r="BA39" s="467">
        <v>2.9999999999999997E-4</v>
      </c>
      <c r="BB39" s="467">
        <v>2.0000000000000001E-4</v>
      </c>
      <c r="BC39" s="473">
        <v>5.0000000000000001E-4</v>
      </c>
    </row>
    <row r="40" spans="1:55" x14ac:dyDescent="0.2">
      <c r="A40" s="74" t="s">
        <v>29</v>
      </c>
      <c r="B40" s="152" t="s">
        <v>314</v>
      </c>
      <c r="C40" s="152" t="s">
        <v>353</v>
      </c>
      <c r="D40" s="363">
        <f>VLOOKUP($A40,'Energy Use 2019'!$B$64:$L$106,11,0)/VLOOKUP($A40,'Value Added'!$A$2:$L$44,9,0)</f>
        <v>261056238753.97589</v>
      </c>
      <c r="E40" s="363">
        <f>VLOOKUP($A40,'Energy Use 2020'!$B$64:$L$106,11,0)/VLOOKUP($A40,'Value Added'!$A$2:$L$44,10,0)</f>
        <v>292756341392.86316</v>
      </c>
      <c r="F40" s="403">
        <f t="shared" si="7"/>
        <v>292609963222.16675</v>
      </c>
      <c r="G40" s="404">
        <f t="shared" si="53"/>
        <v>292551441229.52234</v>
      </c>
      <c r="H40" s="404">
        <f t="shared" si="54"/>
        <v>299865227260.26038</v>
      </c>
      <c r="I40" s="404">
        <f t="shared" si="55"/>
        <v>299265496805.73987</v>
      </c>
      <c r="J40" s="404">
        <f t="shared" si="56"/>
        <v>298666965812.12842</v>
      </c>
      <c r="K40" s="236">
        <f t="shared" ref="K40:N40" si="126">J40+($O40-$J40)/5</f>
        <v>298649045794.17969</v>
      </c>
      <c r="L40" s="236">
        <f t="shared" si="126"/>
        <v>298631125776.23096</v>
      </c>
      <c r="M40" s="236">
        <f t="shared" si="126"/>
        <v>298613205758.28223</v>
      </c>
      <c r="N40" s="236">
        <f t="shared" si="126"/>
        <v>298595285740.3335</v>
      </c>
      <c r="O40" s="357">
        <f t="shared" si="106"/>
        <v>298577365722.38477</v>
      </c>
      <c r="P40" s="236">
        <f t="shared" ref="P40:S40" si="127">O40+($T40-$O40)/5</f>
        <v>298565422627.75586</v>
      </c>
      <c r="Q40" s="236">
        <f t="shared" si="127"/>
        <v>298553479533.12695</v>
      </c>
      <c r="R40" s="236">
        <f t="shared" si="127"/>
        <v>298541536438.49805</v>
      </c>
      <c r="S40" s="236">
        <f t="shared" si="127"/>
        <v>298529593343.86914</v>
      </c>
      <c r="T40" s="357">
        <f t="shared" si="108"/>
        <v>298517650249.2403</v>
      </c>
      <c r="U40" s="236">
        <f t="shared" ref="U40:AR40" si="128">T40+($AS40-$T40)/30</f>
        <v>298512674955.06946</v>
      </c>
      <c r="V40" s="236">
        <f t="shared" si="128"/>
        <v>298507699660.89862</v>
      </c>
      <c r="W40" s="236">
        <f t="shared" si="128"/>
        <v>298502724366.72778</v>
      </c>
      <c r="X40" s="236">
        <f t="shared" si="128"/>
        <v>298497749072.55695</v>
      </c>
      <c r="Y40" s="236">
        <f t="shared" si="128"/>
        <v>298492773778.38611</v>
      </c>
      <c r="Z40" s="236">
        <f t="shared" si="128"/>
        <v>298487798484.21527</v>
      </c>
      <c r="AA40" s="236">
        <f t="shared" si="128"/>
        <v>298482823190.04443</v>
      </c>
      <c r="AB40" s="236">
        <f t="shared" si="128"/>
        <v>298477847895.8736</v>
      </c>
      <c r="AC40" s="236">
        <f t="shared" si="128"/>
        <v>298472872601.70276</v>
      </c>
      <c r="AD40" s="236">
        <f t="shared" si="128"/>
        <v>298467897307.53192</v>
      </c>
      <c r="AE40" s="236">
        <f t="shared" si="128"/>
        <v>298462922013.36108</v>
      </c>
      <c r="AF40" s="236">
        <f t="shared" si="128"/>
        <v>298457946719.19025</v>
      </c>
      <c r="AG40" s="236">
        <f t="shared" si="128"/>
        <v>298452971425.01941</v>
      </c>
      <c r="AH40" s="236">
        <f t="shared" si="128"/>
        <v>298447996130.84857</v>
      </c>
      <c r="AI40" s="236">
        <f t="shared" si="128"/>
        <v>298443020836.67773</v>
      </c>
      <c r="AJ40" s="236">
        <f t="shared" si="128"/>
        <v>298438045542.5069</v>
      </c>
      <c r="AK40" s="236">
        <f t="shared" si="128"/>
        <v>298433070248.33606</v>
      </c>
      <c r="AL40" s="236">
        <f t="shared" si="128"/>
        <v>298428094954.16522</v>
      </c>
      <c r="AM40" s="236">
        <f t="shared" si="128"/>
        <v>298423119659.99438</v>
      </c>
      <c r="AN40" s="236">
        <f t="shared" si="128"/>
        <v>298418144365.82355</v>
      </c>
      <c r="AO40" s="236">
        <f t="shared" si="128"/>
        <v>298413169071.65271</v>
      </c>
      <c r="AP40" s="236">
        <f t="shared" si="128"/>
        <v>298408193777.48187</v>
      </c>
      <c r="AQ40" s="236">
        <f t="shared" si="128"/>
        <v>298403218483.31104</v>
      </c>
      <c r="AR40" s="236">
        <f t="shared" si="128"/>
        <v>298398243189.1402</v>
      </c>
      <c r="AS40" s="357">
        <f t="shared" si="110"/>
        <v>298368391424.11566</v>
      </c>
      <c r="AV40" s="454">
        <v>5.0000000000000001E-4</v>
      </c>
      <c r="AW40" s="454">
        <v>2.0000000000000001E-4</v>
      </c>
      <c r="AX40" s="454">
        <v>-2.5000000000000001E-2</v>
      </c>
      <c r="AY40" s="455">
        <v>2E-3</v>
      </c>
      <c r="AZ40" s="473">
        <v>2E-3</v>
      </c>
      <c r="BA40" s="467">
        <v>2.9999999999999997E-4</v>
      </c>
      <c r="BB40" s="467">
        <v>2.0000000000000001E-4</v>
      </c>
      <c r="BC40" s="473">
        <v>5.0000000000000001E-4</v>
      </c>
    </row>
    <row r="41" spans="1:55" x14ac:dyDescent="0.2">
      <c r="A41" s="74" t="s">
        <v>30</v>
      </c>
      <c r="B41" s="152" t="s">
        <v>314</v>
      </c>
      <c r="C41" s="152" t="s">
        <v>353</v>
      </c>
      <c r="D41" s="363">
        <f>VLOOKUP($A41,'Energy Use 2019'!$B$64:$L$106,11,0)/VLOOKUP($A41,'Value Added'!$A$2:$L$44,9,0)</f>
        <v>177962294039.42331</v>
      </c>
      <c r="E41" s="363">
        <f>VLOOKUP($A41,'Energy Use 2020'!$B$64:$L$106,11,0)/VLOOKUP($A41,'Value Added'!$A$2:$L$44,10,0)</f>
        <v>161157416935.5752</v>
      </c>
      <c r="F41" s="403">
        <f t="shared" si="7"/>
        <v>161076838227.10742</v>
      </c>
      <c r="G41" s="404">
        <f t="shared" si="53"/>
        <v>161044622859.46201</v>
      </c>
      <c r="H41" s="404">
        <f t="shared" si="54"/>
        <v>165070738430.94855</v>
      </c>
      <c r="I41" s="404">
        <f t="shared" si="55"/>
        <v>164740596954.08664</v>
      </c>
      <c r="J41" s="404">
        <f t="shared" si="56"/>
        <v>164411115760.17847</v>
      </c>
      <c r="K41" s="236">
        <f t="shared" ref="K41:N41" si="129">J41+($O41-$J41)/5</f>
        <v>164401251093.23285</v>
      </c>
      <c r="L41" s="236">
        <f t="shared" si="129"/>
        <v>164391386426.28723</v>
      </c>
      <c r="M41" s="236">
        <f t="shared" si="129"/>
        <v>164381521759.34161</v>
      </c>
      <c r="N41" s="236">
        <f t="shared" si="129"/>
        <v>164371657092.396</v>
      </c>
      <c r="O41" s="357">
        <f t="shared" si="106"/>
        <v>164361792425.45041</v>
      </c>
      <c r="P41" s="236">
        <f t="shared" ref="P41:S41" si="130">O41+($T41-$O41)/5</f>
        <v>164355217953.75339</v>
      </c>
      <c r="Q41" s="236">
        <f t="shared" si="130"/>
        <v>164348643482.05637</v>
      </c>
      <c r="R41" s="236">
        <f t="shared" si="130"/>
        <v>164342069010.35934</v>
      </c>
      <c r="S41" s="236">
        <f t="shared" si="130"/>
        <v>164335494538.66232</v>
      </c>
      <c r="T41" s="357">
        <f t="shared" si="108"/>
        <v>164328920066.96533</v>
      </c>
      <c r="U41" s="236">
        <f t="shared" ref="U41:AR41" si="131">T41+($AS41-$T41)/30</f>
        <v>164326181251.63089</v>
      </c>
      <c r="V41" s="236">
        <f t="shared" si="131"/>
        <v>164323442436.29645</v>
      </c>
      <c r="W41" s="236">
        <f t="shared" si="131"/>
        <v>164320703620.96201</v>
      </c>
      <c r="X41" s="236">
        <f t="shared" si="131"/>
        <v>164317964805.62756</v>
      </c>
      <c r="Y41" s="236">
        <f t="shared" si="131"/>
        <v>164315225990.29312</v>
      </c>
      <c r="Z41" s="236">
        <f t="shared" si="131"/>
        <v>164312487174.95868</v>
      </c>
      <c r="AA41" s="236">
        <f t="shared" si="131"/>
        <v>164309748359.62424</v>
      </c>
      <c r="AB41" s="236">
        <f t="shared" si="131"/>
        <v>164307009544.28979</v>
      </c>
      <c r="AC41" s="236">
        <f t="shared" si="131"/>
        <v>164304270728.95535</v>
      </c>
      <c r="AD41" s="236">
        <f t="shared" si="131"/>
        <v>164301531913.62091</v>
      </c>
      <c r="AE41" s="236">
        <f t="shared" si="131"/>
        <v>164298793098.28647</v>
      </c>
      <c r="AF41" s="236">
        <f t="shared" si="131"/>
        <v>164296054282.95203</v>
      </c>
      <c r="AG41" s="236">
        <f t="shared" si="131"/>
        <v>164293315467.61758</v>
      </c>
      <c r="AH41" s="236">
        <f t="shared" si="131"/>
        <v>164290576652.28314</v>
      </c>
      <c r="AI41" s="236">
        <f t="shared" si="131"/>
        <v>164287837836.9487</v>
      </c>
      <c r="AJ41" s="236">
        <f t="shared" si="131"/>
        <v>164285099021.61426</v>
      </c>
      <c r="AK41" s="236">
        <f t="shared" si="131"/>
        <v>164282360206.27982</v>
      </c>
      <c r="AL41" s="236">
        <f t="shared" si="131"/>
        <v>164279621390.94537</v>
      </c>
      <c r="AM41" s="236">
        <f t="shared" si="131"/>
        <v>164276882575.61093</v>
      </c>
      <c r="AN41" s="236">
        <f t="shared" si="131"/>
        <v>164274143760.27649</v>
      </c>
      <c r="AO41" s="236">
        <f t="shared" si="131"/>
        <v>164271404944.94205</v>
      </c>
      <c r="AP41" s="236">
        <f t="shared" si="131"/>
        <v>164268666129.6076</v>
      </c>
      <c r="AQ41" s="236">
        <f t="shared" si="131"/>
        <v>164265927314.27316</v>
      </c>
      <c r="AR41" s="236">
        <f t="shared" si="131"/>
        <v>164263188498.93872</v>
      </c>
      <c r="AS41" s="357">
        <f t="shared" si="110"/>
        <v>164246755606.93185</v>
      </c>
      <c r="AV41" s="454">
        <v>5.0000000000000001E-4</v>
      </c>
      <c r="AW41" s="454">
        <v>2.0000000000000001E-4</v>
      </c>
      <c r="AX41" s="454">
        <v>-2.5000000000000001E-2</v>
      </c>
      <c r="AY41" s="455">
        <v>2E-3</v>
      </c>
      <c r="AZ41" s="473">
        <v>2E-3</v>
      </c>
      <c r="BA41" s="467">
        <v>2.9999999999999997E-4</v>
      </c>
      <c r="BB41" s="467">
        <v>2.0000000000000001E-4</v>
      </c>
      <c r="BC41" s="473">
        <v>5.0000000000000001E-4</v>
      </c>
    </row>
    <row r="42" spans="1:55" x14ac:dyDescent="0.2">
      <c r="A42" s="74" t="s">
        <v>32</v>
      </c>
      <c r="B42" s="152" t="s">
        <v>314</v>
      </c>
      <c r="C42" s="152" t="s">
        <v>353</v>
      </c>
      <c r="D42" s="363">
        <f>VLOOKUP($A42,'Energy Use 2019'!$B$64:$L$106,11,0)/VLOOKUP($A42,'Value Added'!$A$2:$L$44,9,0)</f>
        <v>264243400224.53818</v>
      </c>
      <c r="E42" s="363">
        <f>VLOOKUP($A42,'Energy Use 2020'!$B$64:$L$106,11,0)/VLOOKUP($A42,'Value Added'!$A$2:$L$44,10,0)</f>
        <v>266871168872.51874</v>
      </c>
      <c r="F42" s="403">
        <f t="shared" si="7"/>
        <v>266737733288.08249</v>
      </c>
      <c r="G42" s="404">
        <f t="shared" si="53"/>
        <v>266684385741.42487</v>
      </c>
      <c r="H42" s="404">
        <f t="shared" si="54"/>
        <v>273351495384.96045</v>
      </c>
      <c r="I42" s="404">
        <f t="shared" si="55"/>
        <v>272804792394.19052</v>
      </c>
      <c r="J42" s="404">
        <f t="shared" si="56"/>
        <v>272259182809.40213</v>
      </c>
      <c r="K42" s="236">
        <f t="shared" ref="K42:N42" si="132">J42+($O42-$J42)/5</f>
        <v>272242847258.43356</v>
      </c>
      <c r="L42" s="236">
        <f t="shared" si="132"/>
        <v>272226511707.465</v>
      </c>
      <c r="M42" s="236">
        <f t="shared" si="132"/>
        <v>272210176156.49643</v>
      </c>
      <c r="N42" s="236">
        <f t="shared" si="132"/>
        <v>272193840605.52786</v>
      </c>
      <c r="O42" s="357">
        <f t="shared" si="106"/>
        <v>272177505054.55933</v>
      </c>
      <c r="P42" s="236">
        <f t="shared" ref="P42:S42" si="133">O42+($T42-$O42)/5</f>
        <v>272166617954.35715</v>
      </c>
      <c r="Q42" s="236">
        <f t="shared" si="133"/>
        <v>272155730854.15497</v>
      </c>
      <c r="R42" s="236">
        <f t="shared" si="133"/>
        <v>272144843753.95279</v>
      </c>
      <c r="S42" s="236">
        <f t="shared" si="133"/>
        <v>272133956653.75061</v>
      </c>
      <c r="T42" s="357">
        <f t="shared" si="108"/>
        <v>272123069553.54843</v>
      </c>
      <c r="U42" s="236">
        <f t="shared" ref="U42:AR42" si="134">T42+($AS42-$T42)/30</f>
        <v>272118534169.05588</v>
      </c>
      <c r="V42" s="236">
        <f t="shared" si="134"/>
        <v>272113998784.56332</v>
      </c>
      <c r="W42" s="236">
        <f t="shared" si="134"/>
        <v>272109463400.07077</v>
      </c>
      <c r="X42" s="236">
        <f t="shared" si="134"/>
        <v>272104928015.57822</v>
      </c>
      <c r="Y42" s="236">
        <f t="shared" si="134"/>
        <v>272100392631.08566</v>
      </c>
      <c r="Z42" s="236">
        <f t="shared" si="134"/>
        <v>272095857246.59311</v>
      </c>
      <c r="AA42" s="236">
        <f t="shared" si="134"/>
        <v>272091321862.10056</v>
      </c>
      <c r="AB42" s="236">
        <f t="shared" si="134"/>
        <v>272086786477.608</v>
      </c>
      <c r="AC42" s="236">
        <f t="shared" si="134"/>
        <v>272082251093.11545</v>
      </c>
      <c r="AD42" s="236">
        <f t="shared" si="134"/>
        <v>272077715708.62289</v>
      </c>
      <c r="AE42" s="236">
        <f t="shared" si="134"/>
        <v>272073180324.13034</v>
      </c>
      <c r="AF42" s="236">
        <f t="shared" si="134"/>
        <v>272068644939.63779</v>
      </c>
      <c r="AG42" s="236">
        <f t="shared" si="134"/>
        <v>272064109555.14523</v>
      </c>
      <c r="AH42" s="236">
        <f t="shared" si="134"/>
        <v>272059574170.65268</v>
      </c>
      <c r="AI42" s="236">
        <f t="shared" si="134"/>
        <v>272055038786.16013</v>
      </c>
      <c r="AJ42" s="236">
        <f t="shared" si="134"/>
        <v>272050503401.66757</v>
      </c>
      <c r="AK42" s="236">
        <f t="shared" si="134"/>
        <v>272045968017.17502</v>
      </c>
      <c r="AL42" s="236">
        <f t="shared" si="134"/>
        <v>272041432632.68246</v>
      </c>
      <c r="AM42" s="236">
        <f t="shared" si="134"/>
        <v>272036897248.18991</v>
      </c>
      <c r="AN42" s="236">
        <f t="shared" si="134"/>
        <v>272032361863.69736</v>
      </c>
      <c r="AO42" s="236">
        <f t="shared" si="134"/>
        <v>272027826479.2048</v>
      </c>
      <c r="AP42" s="236">
        <f t="shared" si="134"/>
        <v>272023291094.71225</v>
      </c>
      <c r="AQ42" s="236">
        <f t="shared" si="134"/>
        <v>272018755710.2197</v>
      </c>
      <c r="AR42" s="236">
        <f t="shared" si="134"/>
        <v>272014220325.72714</v>
      </c>
      <c r="AS42" s="357">
        <f t="shared" si="110"/>
        <v>271987008018.77167</v>
      </c>
      <c r="AV42" s="454">
        <v>5.0000000000000001E-4</v>
      </c>
      <c r="AW42" s="454">
        <v>2.0000000000000001E-4</v>
      </c>
      <c r="AX42" s="454">
        <v>-2.5000000000000001E-2</v>
      </c>
      <c r="AY42" s="455">
        <v>2E-3</v>
      </c>
      <c r="AZ42" s="473">
        <v>2E-3</v>
      </c>
      <c r="BA42" s="467">
        <v>2.9999999999999997E-4</v>
      </c>
      <c r="BB42" s="467">
        <v>2.0000000000000001E-4</v>
      </c>
      <c r="BC42" s="473">
        <v>5.0000000000000001E-4</v>
      </c>
    </row>
    <row r="43" spans="1:55" x14ac:dyDescent="0.2">
      <c r="A43" s="74" t="s">
        <v>33</v>
      </c>
      <c r="B43" s="152" t="s">
        <v>314</v>
      </c>
      <c r="C43" s="152" t="s">
        <v>353</v>
      </c>
      <c r="D43" s="363">
        <f>VLOOKUP($A43,'Energy Use 2019'!$B$64:$L$106,11,0)/VLOOKUP($A43,'Value Added'!$A$2:$L$44,9,0)</f>
        <v>136611839958.28932</v>
      </c>
      <c r="E43" s="363">
        <f>VLOOKUP($A43,'Energy Use 2020'!$B$64:$L$106,11,0)/VLOOKUP($A43,'Value Added'!$A$2:$L$44,10,0)</f>
        <v>142898263007.11414</v>
      </c>
      <c r="F43" s="403">
        <f t="shared" si="7"/>
        <v>142826813875.6106</v>
      </c>
      <c r="G43" s="404">
        <f t="shared" si="53"/>
        <v>142798248512.83548</v>
      </c>
      <c r="H43" s="404">
        <f t="shared" si="54"/>
        <v>146368204725.65634</v>
      </c>
      <c r="I43" s="404">
        <f t="shared" si="55"/>
        <v>146075468316.20502</v>
      </c>
      <c r="J43" s="404">
        <f t="shared" si="56"/>
        <v>145783317379.5726</v>
      </c>
      <c r="K43" s="236">
        <f t="shared" ref="K43:N43" si="135">J43+($O43-$J43)/5</f>
        <v>145774570380.52982</v>
      </c>
      <c r="L43" s="236">
        <f t="shared" si="135"/>
        <v>145765823381.48703</v>
      </c>
      <c r="M43" s="236">
        <f t="shared" si="135"/>
        <v>145757076382.44424</v>
      </c>
      <c r="N43" s="236">
        <f t="shared" si="135"/>
        <v>145748329383.40146</v>
      </c>
      <c r="O43" s="357">
        <f t="shared" si="106"/>
        <v>145739582384.35873</v>
      </c>
      <c r="P43" s="236">
        <f t="shared" ref="P43:S43" si="136">O43+($T43-$O43)/5</f>
        <v>145733752801.06335</v>
      </c>
      <c r="Q43" s="236">
        <f t="shared" si="136"/>
        <v>145727923217.76797</v>
      </c>
      <c r="R43" s="236">
        <f t="shared" si="136"/>
        <v>145722093634.4726</v>
      </c>
      <c r="S43" s="236">
        <f t="shared" si="136"/>
        <v>145716264051.17722</v>
      </c>
      <c r="T43" s="357">
        <f t="shared" si="108"/>
        <v>145710434467.88187</v>
      </c>
      <c r="U43" s="236">
        <f t="shared" ref="U43:AR43" si="137">T43+($AS43-$T43)/30</f>
        <v>145708005960.64075</v>
      </c>
      <c r="V43" s="236">
        <f t="shared" si="137"/>
        <v>145705577453.39963</v>
      </c>
      <c r="W43" s="236">
        <f t="shared" si="137"/>
        <v>145703148946.15851</v>
      </c>
      <c r="X43" s="236">
        <f t="shared" si="137"/>
        <v>145700720438.91739</v>
      </c>
      <c r="Y43" s="236">
        <f t="shared" si="137"/>
        <v>145698291931.67627</v>
      </c>
      <c r="Z43" s="236">
        <f t="shared" si="137"/>
        <v>145695863424.43515</v>
      </c>
      <c r="AA43" s="236">
        <f t="shared" si="137"/>
        <v>145693434917.19403</v>
      </c>
      <c r="AB43" s="236">
        <f t="shared" si="137"/>
        <v>145691006409.95291</v>
      </c>
      <c r="AC43" s="236">
        <f t="shared" si="137"/>
        <v>145688577902.71179</v>
      </c>
      <c r="AD43" s="236">
        <f t="shared" si="137"/>
        <v>145686149395.47067</v>
      </c>
      <c r="AE43" s="236">
        <f t="shared" si="137"/>
        <v>145683720888.22955</v>
      </c>
      <c r="AF43" s="236">
        <f t="shared" si="137"/>
        <v>145681292380.98843</v>
      </c>
      <c r="AG43" s="236">
        <f t="shared" si="137"/>
        <v>145678863873.74731</v>
      </c>
      <c r="AH43" s="236">
        <f t="shared" si="137"/>
        <v>145676435366.5062</v>
      </c>
      <c r="AI43" s="236">
        <f t="shared" si="137"/>
        <v>145674006859.26508</v>
      </c>
      <c r="AJ43" s="236">
        <f t="shared" si="137"/>
        <v>145671578352.02396</v>
      </c>
      <c r="AK43" s="236">
        <f t="shared" si="137"/>
        <v>145669149844.78284</v>
      </c>
      <c r="AL43" s="236">
        <f t="shared" si="137"/>
        <v>145666721337.54172</v>
      </c>
      <c r="AM43" s="236">
        <f t="shared" si="137"/>
        <v>145664292830.3006</v>
      </c>
      <c r="AN43" s="236">
        <f t="shared" si="137"/>
        <v>145661864323.05948</v>
      </c>
      <c r="AO43" s="236">
        <f t="shared" si="137"/>
        <v>145659435815.81836</v>
      </c>
      <c r="AP43" s="236">
        <f t="shared" si="137"/>
        <v>145657007308.57724</v>
      </c>
      <c r="AQ43" s="236">
        <f t="shared" si="137"/>
        <v>145654578801.33612</v>
      </c>
      <c r="AR43" s="236">
        <f t="shared" si="137"/>
        <v>145652150294.095</v>
      </c>
      <c r="AS43" s="357">
        <f t="shared" si="110"/>
        <v>145637579250.64792</v>
      </c>
      <c r="AV43" s="454">
        <v>5.0000000000000001E-4</v>
      </c>
      <c r="AW43" s="454">
        <v>2.0000000000000001E-4</v>
      </c>
      <c r="AX43" s="454">
        <v>-2.5000000000000001E-2</v>
      </c>
      <c r="AY43" s="455">
        <v>2E-3</v>
      </c>
      <c r="AZ43" s="473">
        <v>2E-3</v>
      </c>
      <c r="BA43" s="467">
        <v>2.9999999999999997E-4</v>
      </c>
      <c r="BB43" s="467">
        <v>2.0000000000000001E-4</v>
      </c>
      <c r="BC43" s="473">
        <v>5.0000000000000001E-4</v>
      </c>
    </row>
    <row r="44" spans="1:55" x14ac:dyDescent="0.2">
      <c r="A44" s="74" t="s">
        <v>34</v>
      </c>
      <c r="B44" s="152" t="s">
        <v>314</v>
      </c>
      <c r="C44" s="152" t="s">
        <v>353</v>
      </c>
      <c r="D44" s="363">
        <f>VLOOKUP($A44,'Energy Use 2019'!$B$64:$L$106,11,0)/VLOOKUP($A44,'Value Added'!$A$2:$L$44,9,0)</f>
        <v>169460194455.12827</v>
      </c>
      <c r="E44" s="363">
        <f>VLOOKUP($A44,'Energy Use 2020'!$B$64:$L$106,11,0)/VLOOKUP($A44,'Value Added'!$A$2:$L$44,10,0)</f>
        <v>176924529620.50787</v>
      </c>
      <c r="F44" s="403">
        <f t="shared" si="7"/>
        <v>176836067355.69763</v>
      </c>
      <c r="G44" s="404">
        <f t="shared" si="53"/>
        <v>176800700142.2265</v>
      </c>
      <c r="H44" s="404">
        <f t="shared" si="54"/>
        <v>181220717645.78214</v>
      </c>
      <c r="I44" s="404">
        <f t="shared" si="55"/>
        <v>180858276210.49057</v>
      </c>
      <c r="J44" s="404">
        <f t="shared" si="56"/>
        <v>180496559658.06958</v>
      </c>
      <c r="K44" s="236">
        <f t="shared" ref="K44:N44" si="138">J44+($O44-$J44)/5</f>
        <v>180485729864.49011</v>
      </c>
      <c r="L44" s="236">
        <f t="shared" si="138"/>
        <v>180474900070.91064</v>
      </c>
      <c r="M44" s="236">
        <f t="shared" si="138"/>
        <v>180464070277.33118</v>
      </c>
      <c r="N44" s="236">
        <f t="shared" si="138"/>
        <v>180453240483.75171</v>
      </c>
      <c r="O44" s="357">
        <f t="shared" si="106"/>
        <v>180442410690.17218</v>
      </c>
      <c r="P44" s="236">
        <f t="shared" ref="P44:S44" si="139">O44+($T44-$O44)/5</f>
        <v>180435192993.74457</v>
      </c>
      <c r="Q44" s="236">
        <f t="shared" si="139"/>
        <v>180427975297.31696</v>
      </c>
      <c r="R44" s="236">
        <f t="shared" si="139"/>
        <v>180420757600.88934</v>
      </c>
      <c r="S44" s="236">
        <f t="shared" si="139"/>
        <v>180413539904.46173</v>
      </c>
      <c r="T44" s="357">
        <f t="shared" si="108"/>
        <v>180406322208.03415</v>
      </c>
      <c r="U44" s="236">
        <f t="shared" ref="U44:AR44" si="140">T44+($AS44-$T44)/30</f>
        <v>180403315435.99734</v>
      </c>
      <c r="V44" s="236">
        <f t="shared" si="140"/>
        <v>180400308663.96054</v>
      </c>
      <c r="W44" s="236">
        <f t="shared" si="140"/>
        <v>180397301891.92374</v>
      </c>
      <c r="X44" s="236">
        <f t="shared" si="140"/>
        <v>180394295119.88693</v>
      </c>
      <c r="Y44" s="236">
        <f t="shared" si="140"/>
        <v>180391288347.85013</v>
      </c>
      <c r="Z44" s="236">
        <f t="shared" si="140"/>
        <v>180388281575.81332</v>
      </c>
      <c r="AA44" s="236">
        <f t="shared" si="140"/>
        <v>180385274803.77652</v>
      </c>
      <c r="AB44" s="236">
        <f t="shared" si="140"/>
        <v>180382268031.73972</v>
      </c>
      <c r="AC44" s="236">
        <f t="shared" si="140"/>
        <v>180379261259.70291</v>
      </c>
      <c r="AD44" s="236">
        <f t="shared" si="140"/>
        <v>180376254487.66611</v>
      </c>
      <c r="AE44" s="236">
        <f t="shared" si="140"/>
        <v>180373247715.6293</v>
      </c>
      <c r="AF44" s="236">
        <f t="shared" si="140"/>
        <v>180370240943.5925</v>
      </c>
      <c r="AG44" s="236">
        <f t="shared" si="140"/>
        <v>180367234171.55569</v>
      </c>
      <c r="AH44" s="236">
        <f t="shared" si="140"/>
        <v>180364227399.51889</v>
      </c>
      <c r="AI44" s="236">
        <f t="shared" si="140"/>
        <v>180361220627.48209</v>
      </c>
      <c r="AJ44" s="236">
        <f t="shared" si="140"/>
        <v>180358213855.44528</v>
      </c>
      <c r="AK44" s="236">
        <f t="shared" si="140"/>
        <v>180355207083.40848</v>
      </c>
      <c r="AL44" s="236">
        <f t="shared" si="140"/>
        <v>180352200311.37167</v>
      </c>
      <c r="AM44" s="236">
        <f t="shared" si="140"/>
        <v>180349193539.33487</v>
      </c>
      <c r="AN44" s="236">
        <f t="shared" si="140"/>
        <v>180346186767.29807</v>
      </c>
      <c r="AO44" s="236">
        <f t="shared" si="140"/>
        <v>180343179995.26126</v>
      </c>
      <c r="AP44" s="236">
        <f t="shared" si="140"/>
        <v>180340173223.22446</v>
      </c>
      <c r="AQ44" s="236">
        <f t="shared" si="140"/>
        <v>180337166451.18765</v>
      </c>
      <c r="AR44" s="236">
        <f t="shared" si="140"/>
        <v>180334159679.15085</v>
      </c>
      <c r="AS44" s="357">
        <f t="shared" si="110"/>
        <v>180316119046.93015</v>
      </c>
      <c r="AV44" s="454">
        <v>5.0000000000000001E-4</v>
      </c>
      <c r="AW44" s="454">
        <v>2.0000000000000001E-4</v>
      </c>
      <c r="AX44" s="454">
        <v>-2.5000000000000001E-2</v>
      </c>
      <c r="AY44" s="455">
        <v>2E-3</v>
      </c>
      <c r="AZ44" s="473">
        <v>2E-3</v>
      </c>
      <c r="BA44" s="467">
        <v>2.9999999999999997E-4</v>
      </c>
      <c r="BB44" s="467">
        <v>2.0000000000000001E-4</v>
      </c>
      <c r="BC44" s="473">
        <v>5.0000000000000001E-4</v>
      </c>
    </row>
    <row r="45" spans="1:55" x14ac:dyDescent="0.2">
      <c r="A45" s="74" t="s">
        <v>35</v>
      </c>
      <c r="B45" s="152" t="s">
        <v>314</v>
      </c>
      <c r="C45" s="152" t="s">
        <v>353</v>
      </c>
      <c r="D45" s="363">
        <f>VLOOKUP($A45,'Energy Use 2019'!$B$64:$L$106,11,0)/VLOOKUP($A45,'Value Added'!$A$2:$L$44,9,0)</f>
        <v>88798355716.11911</v>
      </c>
      <c r="E45" s="363">
        <f>VLOOKUP($A45,'Energy Use 2020'!$B$64:$L$106,11,0)/VLOOKUP($A45,'Value Added'!$A$2:$L$44,10,0)</f>
        <v>89055736114.137283</v>
      </c>
      <c r="F45" s="403">
        <f t="shared" si="7"/>
        <v>89011208246.080215</v>
      </c>
      <c r="G45" s="404">
        <f t="shared" si="53"/>
        <v>88993406004.431</v>
      </c>
      <c r="H45" s="404">
        <f t="shared" si="54"/>
        <v>91218241154.541763</v>
      </c>
      <c r="I45" s="404">
        <f t="shared" si="55"/>
        <v>91035804672.232681</v>
      </c>
      <c r="J45" s="404">
        <f t="shared" si="56"/>
        <v>90853733062.888214</v>
      </c>
      <c r="K45" s="236">
        <f t="shared" ref="K45:N45" si="141">J45+($O45-$J45)/5</f>
        <v>90848281838.904434</v>
      </c>
      <c r="L45" s="236">
        <f t="shared" si="141"/>
        <v>90842830614.920654</v>
      </c>
      <c r="M45" s="236">
        <f t="shared" si="141"/>
        <v>90837379390.936874</v>
      </c>
      <c r="N45" s="236">
        <f t="shared" si="141"/>
        <v>90831928166.953094</v>
      </c>
      <c r="O45" s="357">
        <f t="shared" si="106"/>
        <v>90826476942.969345</v>
      </c>
      <c r="P45" s="236">
        <f t="shared" ref="P45:S45" si="142">O45+($T45-$O45)/5</f>
        <v>90822843883.891632</v>
      </c>
      <c r="Q45" s="236">
        <f t="shared" si="142"/>
        <v>90819210824.813919</v>
      </c>
      <c r="R45" s="236">
        <f t="shared" si="142"/>
        <v>90815577765.736206</v>
      </c>
      <c r="S45" s="236">
        <f t="shared" si="142"/>
        <v>90811944706.658493</v>
      </c>
      <c r="T45" s="357">
        <f t="shared" si="108"/>
        <v>90808311647.58075</v>
      </c>
      <c r="U45" s="236">
        <f t="shared" ref="U45:AR45" si="143">T45+($AS45-$T45)/30</f>
        <v>90806798175.719955</v>
      </c>
      <c r="V45" s="236">
        <f t="shared" si="143"/>
        <v>90805284703.859161</v>
      </c>
      <c r="W45" s="236">
        <f t="shared" si="143"/>
        <v>90803771231.998367</v>
      </c>
      <c r="X45" s="236">
        <f t="shared" si="143"/>
        <v>90802257760.137573</v>
      </c>
      <c r="Y45" s="236">
        <f t="shared" si="143"/>
        <v>90800744288.276779</v>
      </c>
      <c r="Z45" s="236">
        <f t="shared" si="143"/>
        <v>90799230816.415985</v>
      </c>
      <c r="AA45" s="236">
        <f t="shared" si="143"/>
        <v>90797717344.555191</v>
      </c>
      <c r="AB45" s="236">
        <f t="shared" si="143"/>
        <v>90796203872.694397</v>
      </c>
      <c r="AC45" s="236">
        <f t="shared" si="143"/>
        <v>90794690400.833603</v>
      </c>
      <c r="AD45" s="236">
        <f t="shared" si="143"/>
        <v>90793176928.972809</v>
      </c>
      <c r="AE45" s="236">
        <f t="shared" si="143"/>
        <v>90791663457.112015</v>
      </c>
      <c r="AF45" s="236">
        <f t="shared" si="143"/>
        <v>90790149985.251221</v>
      </c>
      <c r="AG45" s="236">
        <f t="shared" si="143"/>
        <v>90788636513.390427</v>
      </c>
      <c r="AH45" s="236">
        <f t="shared" si="143"/>
        <v>90787123041.529633</v>
      </c>
      <c r="AI45" s="236">
        <f t="shared" si="143"/>
        <v>90785609569.668839</v>
      </c>
      <c r="AJ45" s="236">
        <f t="shared" si="143"/>
        <v>90784096097.808044</v>
      </c>
      <c r="AK45" s="236">
        <f t="shared" si="143"/>
        <v>90782582625.94725</v>
      </c>
      <c r="AL45" s="236">
        <f t="shared" si="143"/>
        <v>90781069154.086456</v>
      </c>
      <c r="AM45" s="236">
        <f t="shared" si="143"/>
        <v>90779555682.225662</v>
      </c>
      <c r="AN45" s="236">
        <f t="shared" si="143"/>
        <v>90778042210.364868</v>
      </c>
      <c r="AO45" s="236">
        <f t="shared" si="143"/>
        <v>90776528738.504074</v>
      </c>
      <c r="AP45" s="236">
        <f t="shared" si="143"/>
        <v>90775015266.64328</v>
      </c>
      <c r="AQ45" s="236">
        <f t="shared" si="143"/>
        <v>90773501794.782486</v>
      </c>
      <c r="AR45" s="236">
        <f t="shared" si="143"/>
        <v>90771988322.921692</v>
      </c>
      <c r="AS45" s="357">
        <f t="shared" si="110"/>
        <v>90762907491.756958</v>
      </c>
      <c r="AV45" s="454">
        <v>5.0000000000000001E-4</v>
      </c>
      <c r="AW45" s="454">
        <v>2.0000000000000001E-4</v>
      </c>
      <c r="AX45" s="454">
        <v>-2.5000000000000001E-2</v>
      </c>
      <c r="AY45" s="455">
        <v>2E-3</v>
      </c>
      <c r="AZ45" s="473">
        <v>2E-3</v>
      </c>
      <c r="BA45" s="467">
        <v>2.9999999999999997E-4</v>
      </c>
      <c r="BB45" s="467">
        <v>2.0000000000000001E-4</v>
      </c>
      <c r="BC45" s="473">
        <v>5.0000000000000001E-4</v>
      </c>
    </row>
    <row r="46" spans="1:55" x14ac:dyDescent="0.2">
      <c r="A46" s="74" t="s">
        <v>36</v>
      </c>
      <c r="B46" s="152" t="s">
        <v>314</v>
      </c>
      <c r="C46" s="152" t="s">
        <v>353</v>
      </c>
      <c r="D46" s="363">
        <f>VLOOKUP($A46,'Energy Use 2019'!$B$64:$L$106,11,0)/VLOOKUP($A46,'Value Added'!$A$2:$L$44,9,0)</f>
        <v>1868892533434.8708</v>
      </c>
      <c r="E46" s="363">
        <f>VLOOKUP($A46,'Energy Use 2020'!$B$64:$L$106,11,0)/VLOOKUP($A46,'Value Added'!$A$2:$L$44,10,0)</f>
        <v>2068702455477.9133</v>
      </c>
      <c r="F46" s="403">
        <f t="shared" si="7"/>
        <v>2067668104250.1746</v>
      </c>
      <c r="G46" s="404">
        <f t="shared" si="53"/>
        <v>2067254570629.3245</v>
      </c>
      <c r="H46" s="404">
        <f t="shared" si="54"/>
        <v>2118935934895.0574</v>
      </c>
      <c r="I46" s="404">
        <f t="shared" si="55"/>
        <v>2114698063025.2673</v>
      </c>
      <c r="J46" s="404">
        <f t="shared" si="56"/>
        <v>2110468666899.2168</v>
      </c>
      <c r="K46" s="236">
        <f t="shared" ref="K46:N46" si="144">J46+($O46-$J46)/5</f>
        <v>2110342038779.2029</v>
      </c>
      <c r="L46" s="236">
        <f t="shared" si="144"/>
        <v>2110215410659.189</v>
      </c>
      <c r="M46" s="236">
        <f t="shared" si="144"/>
        <v>2110088782539.175</v>
      </c>
      <c r="N46" s="236">
        <f t="shared" si="144"/>
        <v>2109962154419.1611</v>
      </c>
      <c r="O46" s="357">
        <f t="shared" si="106"/>
        <v>2109835526299.1472</v>
      </c>
      <c r="P46" s="236">
        <f t="shared" ref="P46:S46" si="145">O46+($T46-$O46)/5</f>
        <v>2109751132878.0952</v>
      </c>
      <c r="Q46" s="236">
        <f t="shared" si="145"/>
        <v>2109666739457.0432</v>
      </c>
      <c r="R46" s="236">
        <f t="shared" si="145"/>
        <v>2109582346035.9912</v>
      </c>
      <c r="S46" s="236">
        <f t="shared" si="145"/>
        <v>2109497952614.9392</v>
      </c>
      <c r="T46" s="357">
        <f t="shared" si="108"/>
        <v>2109413559193.8875</v>
      </c>
      <c r="U46" s="236">
        <f t="shared" ref="U46:AR46" si="146">T46+($AS46-$T46)/30</f>
        <v>2109378402301.2341</v>
      </c>
      <c r="V46" s="236">
        <f t="shared" si="146"/>
        <v>2109343245408.5808</v>
      </c>
      <c r="W46" s="236">
        <f t="shared" si="146"/>
        <v>2109308088515.9275</v>
      </c>
      <c r="X46" s="236">
        <f t="shared" si="146"/>
        <v>2109272931623.2742</v>
      </c>
      <c r="Y46" s="236">
        <f t="shared" si="146"/>
        <v>2109237774730.6208</v>
      </c>
      <c r="Z46" s="236">
        <f t="shared" si="146"/>
        <v>2109202617837.9675</v>
      </c>
      <c r="AA46" s="236">
        <f t="shared" si="146"/>
        <v>2109167460945.3142</v>
      </c>
      <c r="AB46" s="236">
        <f t="shared" si="146"/>
        <v>2109132304052.6609</v>
      </c>
      <c r="AC46" s="236">
        <f t="shared" si="146"/>
        <v>2109097147160.0076</v>
      </c>
      <c r="AD46" s="236">
        <f t="shared" si="146"/>
        <v>2109061990267.3542</v>
      </c>
      <c r="AE46" s="236">
        <f t="shared" si="146"/>
        <v>2109026833374.7009</v>
      </c>
      <c r="AF46" s="236">
        <f t="shared" si="146"/>
        <v>2108991676482.0476</v>
      </c>
      <c r="AG46" s="236">
        <f t="shared" si="146"/>
        <v>2108956519589.3943</v>
      </c>
      <c r="AH46" s="236">
        <f t="shared" si="146"/>
        <v>2108921362696.741</v>
      </c>
      <c r="AI46" s="236">
        <f t="shared" si="146"/>
        <v>2108886205804.0876</v>
      </c>
      <c r="AJ46" s="236">
        <f t="shared" si="146"/>
        <v>2108851048911.4343</v>
      </c>
      <c r="AK46" s="236">
        <f t="shared" si="146"/>
        <v>2108815892018.781</v>
      </c>
      <c r="AL46" s="236">
        <f t="shared" si="146"/>
        <v>2108780735126.1277</v>
      </c>
      <c r="AM46" s="236">
        <f t="shared" si="146"/>
        <v>2108745578233.4744</v>
      </c>
      <c r="AN46" s="236">
        <f t="shared" si="146"/>
        <v>2108710421340.821</v>
      </c>
      <c r="AO46" s="236">
        <f t="shared" si="146"/>
        <v>2108675264448.1677</v>
      </c>
      <c r="AP46" s="236">
        <f t="shared" si="146"/>
        <v>2108640107555.5144</v>
      </c>
      <c r="AQ46" s="236">
        <f t="shared" si="146"/>
        <v>2108604950662.8611</v>
      </c>
      <c r="AR46" s="236">
        <f t="shared" si="146"/>
        <v>2108569793770.2078</v>
      </c>
      <c r="AS46" s="357">
        <f t="shared" si="110"/>
        <v>2108358852414.2905</v>
      </c>
      <c r="AV46" s="454">
        <v>5.0000000000000001E-4</v>
      </c>
      <c r="AW46" s="454">
        <v>2.0000000000000001E-4</v>
      </c>
      <c r="AX46" s="454">
        <v>-2.5000000000000001E-2</v>
      </c>
      <c r="AY46" s="455">
        <v>2E-3</v>
      </c>
      <c r="AZ46" s="473">
        <v>2E-3</v>
      </c>
      <c r="BA46" s="467">
        <v>2.9999999999999997E-4</v>
      </c>
      <c r="BB46" s="467">
        <v>2.0000000000000001E-4</v>
      </c>
      <c r="BC46" s="473">
        <v>5.0000000000000001E-4</v>
      </c>
    </row>
    <row r="47" spans="1:55" x14ac:dyDescent="0.2">
      <c r="A47" s="74" t="s">
        <v>37</v>
      </c>
      <c r="B47" s="152" t="s">
        <v>314</v>
      </c>
      <c r="C47" s="152" t="s">
        <v>353</v>
      </c>
      <c r="D47" s="363">
        <f>VLOOKUP($A47,'Energy Use 2019'!$B$64:$L$106,11,0)/VLOOKUP($A47,'Value Added'!$A$2:$L$44,9,0)</f>
        <v>1371609255601.0164</v>
      </c>
      <c r="E47" s="363">
        <f>VLOOKUP($A47,'Energy Use 2020'!$B$64:$L$106,11,0)/VLOOKUP($A47,'Value Added'!$A$2:$L$44,10,0)</f>
        <v>1504259845575.532</v>
      </c>
      <c r="F47" s="403">
        <f t="shared" si="7"/>
        <v>1503507715652.7444</v>
      </c>
      <c r="G47" s="404">
        <f t="shared" si="53"/>
        <v>1503207014109.6138</v>
      </c>
      <c r="H47" s="404">
        <f t="shared" si="54"/>
        <v>1540787189462.354</v>
      </c>
      <c r="I47" s="404">
        <f t="shared" si="55"/>
        <v>1537705615083.4292</v>
      </c>
      <c r="J47" s="404">
        <f t="shared" si="56"/>
        <v>1534630203853.2625</v>
      </c>
      <c r="K47" s="236">
        <f t="shared" ref="K47:N47" si="147">J47+($O47-$J47)/5</f>
        <v>1534538126041.0313</v>
      </c>
      <c r="L47" s="236">
        <f t="shared" si="147"/>
        <v>1534446048228.8</v>
      </c>
      <c r="M47" s="236">
        <f t="shared" si="147"/>
        <v>1534353970416.5688</v>
      </c>
      <c r="N47" s="236">
        <f t="shared" si="147"/>
        <v>1534261892604.3376</v>
      </c>
      <c r="O47" s="357">
        <f t="shared" si="106"/>
        <v>1534169814792.1064</v>
      </c>
      <c r="P47" s="236">
        <f t="shared" ref="P47:S47" si="148">O47+($T47-$O47)/5</f>
        <v>1534108447999.5146</v>
      </c>
      <c r="Q47" s="236">
        <f t="shared" si="148"/>
        <v>1534047081206.9229</v>
      </c>
      <c r="R47" s="236">
        <f t="shared" si="148"/>
        <v>1533985714414.3311</v>
      </c>
      <c r="S47" s="236">
        <f t="shared" si="148"/>
        <v>1533924347621.7393</v>
      </c>
      <c r="T47" s="357">
        <f t="shared" si="108"/>
        <v>1533862980829.1479</v>
      </c>
      <c r="U47" s="236">
        <f t="shared" ref="U47:AR47" si="149">T47+($AS47-$T47)/30</f>
        <v>1533837416446.134</v>
      </c>
      <c r="V47" s="236">
        <f t="shared" si="149"/>
        <v>1533811852063.1201</v>
      </c>
      <c r="W47" s="236">
        <f t="shared" si="149"/>
        <v>1533786287680.1062</v>
      </c>
      <c r="X47" s="236">
        <f t="shared" si="149"/>
        <v>1533760723297.0923</v>
      </c>
      <c r="Y47" s="236">
        <f t="shared" si="149"/>
        <v>1533735158914.0784</v>
      </c>
      <c r="Z47" s="236">
        <f t="shared" si="149"/>
        <v>1533709594531.0645</v>
      </c>
      <c r="AA47" s="236">
        <f t="shared" si="149"/>
        <v>1533684030148.0505</v>
      </c>
      <c r="AB47" s="236">
        <f t="shared" si="149"/>
        <v>1533658465765.0366</v>
      </c>
      <c r="AC47" s="236">
        <f t="shared" si="149"/>
        <v>1533632901382.0227</v>
      </c>
      <c r="AD47" s="236">
        <f t="shared" si="149"/>
        <v>1533607336999.0088</v>
      </c>
      <c r="AE47" s="236">
        <f t="shared" si="149"/>
        <v>1533581772615.9949</v>
      </c>
      <c r="AF47" s="236">
        <f t="shared" si="149"/>
        <v>1533556208232.981</v>
      </c>
      <c r="AG47" s="236">
        <f t="shared" si="149"/>
        <v>1533530643849.967</v>
      </c>
      <c r="AH47" s="236">
        <f t="shared" si="149"/>
        <v>1533505079466.9531</v>
      </c>
      <c r="AI47" s="236">
        <f t="shared" si="149"/>
        <v>1533479515083.9392</v>
      </c>
      <c r="AJ47" s="236">
        <f t="shared" si="149"/>
        <v>1533453950700.9253</v>
      </c>
      <c r="AK47" s="236">
        <f t="shared" si="149"/>
        <v>1533428386317.9114</v>
      </c>
      <c r="AL47" s="236">
        <f t="shared" si="149"/>
        <v>1533402821934.8975</v>
      </c>
      <c r="AM47" s="236">
        <f t="shared" si="149"/>
        <v>1533377257551.8835</v>
      </c>
      <c r="AN47" s="236">
        <f t="shared" si="149"/>
        <v>1533351693168.8696</v>
      </c>
      <c r="AO47" s="236">
        <f t="shared" si="149"/>
        <v>1533326128785.8557</v>
      </c>
      <c r="AP47" s="236">
        <f t="shared" si="149"/>
        <v>1533300564402.8418</v>
      </c>
      <c r="AQ47" s="236">
        <f t="shared" si="149"/>
        <v>1533275000019.8279</v>
      </c>
      <c r="AR47" s="236">
        <f t="shared" si="149"/>
        <v>1533249435636.814</v>
      </c>
      <c r="AS47" s="357">
        <f t="shared" si="110"/>
        <v>1533096049338.7334</v>
      </c>
      <c r="AV47" s="454">
        <v>5.0000000000000001E-4</v>
      </c>
      <c r="AW47" s="454">
        <v>2.0000000000000001E-4</v>
      </c>
      <c r="AX47" s="454">
        <v>-2.5000000000000001E-2</v>
      </c>
      <c r="AY47" s="455">
        <v>2E-3</v>
      </c>
      <c r="AZ47" s="473">
        <v>2E-3</v>
      </c>
      <c r="BA47" s="467">
        <v>2.9999999999999997E-4</v>
      </c>
      <c r="BB47" s="467">
        <v>2.0000000000000001E-4</v>
      </c>
      <c r="BC47" s="473">
        <v>5.0000000000000001E-4</v>
      </c>
    </row>
    <row r="48" spans="1:55" x14ac:dyDescent="0.2">
      <c r="A48" s="74" t="s">
        <v>38</v>
      </c>
      <c r="B48" s="152" t="s">
        <v>314</v>
      </c>
      <c r="C48" s="152" t="s">
        <v>353</v>
      </c>
      <c r="D48" s="363">
        <f>VLOOKUP($A48,'Energy Use 2019'!$B$64:$L$106,11,0)/VLOOKUP($A48,'Value Added'!$A$2:$L$44,9,0)</f>
        <v>700452148692.58435</v>
      </c>
      <c r="E48" s="363">
        <f>VLOOKUP($A48,'Energy Use 2020'!$B$64:$L$106,11,0)/VLOOKUP($A48,'Value Added'!$A$2:$L$44,10,0)</f>
        <v>683771996190.03857</v>
      </c>
      <c r="F48" s="403">
        <f t="shared" si="7"/>
        <v>683430110191.9436</v>
      </c>
      <c r="G48" s="404">
        <f t="shared" si="53"/>
        <v>683293424169.90527</v>
      </c>
      <c r="H48" s="404">
        <f t="shared" si="54"/>
        <v>700375759774.15283</v>
      </c>
      <c r="I48" s="404">
        <f t="shared" si="55"/>
        <v>698975008254.60449</v>
      </c>
      <c r="J48" s="404">
        <f t="shared" si="56"/>
        <v>697577058238.09534</v>
      </c>
      <c r="K48" s="236">
        <f t="shared" ref="K48:N48" si="150">J48+($O48-$J48)/5</f>
        <v>697535203614.60107</v>
      </c>
      <c r="L48" s="236">
        <f t="shared" si="150"/>
        <v>697493348991.10681</v>
      </c>
      <c r="M48" s="236">
        <f t="shared" si="150"/>
        <v>697451494367.61255</v>
      </c>
      <c r="N48" s="236">
        <f t="shared" si="150"/>
        <v>697409639744.11829</v>
      </c>
      <c r="O48" s="357">
        <f t="shared" si="106"/>
        <v>697367785120.6239</v>
      </c>
      <c r="P48" s="236">
        <f t="shared" ref="P48:S48" si="151">O48+($T48-$O48)/5</f>
        <v>697339890409.21912</v>
      </c>
      <c r="Q48" s="236">
        <f t="shared" si="151"/>
        <v>697311995697.81433</v>
      </c>
      <c r="R48" s="236">
        <f t="shared" si="151"/>
        <v>697284100986.40955</v>
      </c>
      <c r="S48" s="236">
        <f t="shared" si="151"/>
        <v>697256206275.00476</v>
      </c>
      <c r="T48" s="357">
        <f t="shared" si="108"/>
        <v>697228311563.59973</v>
      </c>
      <c r="U48" s="236">
        <f t="shared" ref="U48:AR48" si="152">T48+($AS48-$T48)/30</f>
        <v>697216691091.74036</v>
      </c>
      <c r="V48" s="236">
        <f t="shared" si="152"/>
        <v>697205070619.88098</v>
      </c>
      <c r="W48" s="236">
        <f t="shared" si="152"/>
        <v>697193450148.02161</v>
      </c>
      <c r="X48" s="236">
        <f t="shared" si="152"/>
        <v>697181829676.16223</v>
      </c>
      <c r="Y48" s="236">
        <f t="shared" si="152"/>
        <v>697170209204.30286</v>
      </c>
      <c r="Z48" s="236">
        <f t="shared" si="152"/>
        <v>697158588732.44348</v>
      </c>
      <c r="AA48" s="236">
        <f t="shared" si="152"/>
        <v>697146968260.58411</v>
      </c>
      <c r="AB48" s="236">
        <f t="shared" si="152"/>
        <v>697135347788.72473</v>
      </c>
      <c r="AC48" s="236">
        <f t="shared" si="152"/>
        <v>697123727316.86536</v>
      </c>
      <c r="AD48" s="236">
        <f t="shared" si="152"/>
        <v>697112106845.00598</v>
      </c>
      <c r="AE48" s="236">
        <f t="shared" si="152"/>
        <v>697100486373.14661</v>
      </c>
      <c r="AF48" s="236">
        <f t="shared" si="152"/>
        <v>697088865901.28723</v>
      </c>
      <c r="AG48" s="236">
        <f t="shared" si="152"/>
        <v>697077245429.42786</v>
      </c>
      <c r="AH48" s="236">
        <f t="shared" si="152"/>
        <v>697065624957.56848</v>
      </c>
      <c r="AI48" s="236">
        <f t="shared" si="152"/>
        <v>697054004485.70911</v>
      </c>
      <c r="AJ48" s="236">
        <f t="shared" si="152"/>
        <v>697042384013.84973</v>
      </c>
      <c r="AK48" s="236">
        <f t="shared" si="152"/>
        <v>697030763541.99036</v>
      </c>
      <c r="AL48" s="236">
        <f t="shared" si="152"/>
        <v>697019143070.13098</v>
      </c>
      <c r="AM48" s="236">
        <f t="shared" si="152"/>
        <v>697007522598.27161</v>
      </c>
      <c r="AN48" s="236">
        <f t="shared" si="152"/>
        <v>696995902126.41223</v>
      </c>
      <c r="AO48" s="236">
        <f t="shared" si="152"/>
        <v>696984281654.55286</v>
      </c>
      <c r="AP48" s="236">
        <f t="shared" si="152"/>
        <v>696972661182.69348</v>
      </c>
      <c r="AQ48" s="236">
        <f t="shared" si="152"/>
        <v>696961040710.83411</v>
      </c>
      <c r="AR48" s="236">
        <f t="shared" si="152"/>
        <v>696949420238.97473</v>
      </c>
      <c r="AS48" s="357">
        <f t="shared" si="110"/>
        <v>696879697407.81799</v>
      </c>
      <c r="AV48" s="454">
        <v>5.0000000000000001E-4</v>
      </c>
      <c r="AW48" s="454">
        <v>2.0000000000000001E-4</v>
      </c>
      <c r="AX48" s="454">
        <v>-2.5000000000000001E-2</v>
      </c>
      <c r="AY48" s="455">
        <v>2E-3</v>
      </c>
      <c r="AZ48" s="473">
        <v>2E-3</v>
      </c>
      <c r="BA48" s="467">
        <v>2.9999999999999997E-4</v>
      </c>
      <c r="BB48" s="467">
        <v>2.0000000000000001E-4</v>
      </c>
      <c r="BC48" s="473">
        <v>5.0000000000000001E-4</v>
      </c>
    </row>
    <row r="49" spans="1:55" x14ac:dyDescent="0.2">
      <c r="A49" s="74" t="s">
        <v>39</v>
      </c>
      <c r="B49" s="152" t="s">
        <v>314</v>
      </c>
      <c r="C49" s="152" t="s">
        <v>353</v>
      </c>
      <c r="D49" s="363">
        <f>VLOOKUP($A49,'Energy Use 2019'!$B$64:$L$106,11,0)/VLOOKUP($A49,'Value Added'!$A$2:$L$44,9,0)</f>
        <v>1675944440600.6306</v>
      </c>
      <c r="E49" s="363">
        <f>VLOOKUP($A49,'Energy Use 2020'!$B$64:$L$106,11,0)/VLOOKUP($A49,'Value Added'!$A$2:$L$44,10,0)</f>
        <v>1697546766288.7456</v>
      </c>
      <c r="F49" s="403">
        <f t="shared" si="7"/>
        <v>1696697992905.6013</v>
      </c>
      <c r="G49" s="404">
        <f t="shared" si="53"/>
        <v>1696358653307.0203</v>
      </c>
      <c r="H49" s="404">
        <f t="shared" si="54"/>
        <v>1738767619639.6956</v>
      </c>
      <c r="I49" s="404">
        <f t="shared" si="55"/>
        <v>1735290084400.4163</v>
      </c>
      <c r="J49" s="404">
        <f t="shared" si="56"/>
        <v>1731819504231.6155</v>
      </c>
      <c r="K49" s="236">
        <f t="shared" ref="K49:N49" si="153">J49+($O49-$J49)/5</f>
        <v>1731715595061.3616</v>
      </c>
      <c r="L49" s="236">
        <f t="shared" si="153"/>
        <v>1731611685891.1077</v>
      </c>
      <c r="M49" s="236">
        <f t="shared" si="153"/>
        <v>1731507776720.8538</v>
      </c>
      <c r="N49" s="236">
        <f t="shared" si="153"/>
        <v>1731403867550.5999</v>
      </c>
      <c r="O49" s="357">
        <f t="shared" si="106"/>
        <v>1731299958380.3459</v>
      </c>
      <c r="P49" s="236">
        <f t="shared" ref="P49:S49" si="154">O49+($T49-$O49)/5</f>
        <v>1731230706382.0107</v>
      </c>
      <c r="Q49" s="236">
        <f t="shared" si="154"/>
        <v>1731161454383.6755</v>
      </c>
      <c r="R49" s="236">
        <f t="shared" si="154"/>
        <v>1731092202385.3403</v>
      </c>
      <c r="S49" s="236">
        <f t="shared" si="154"/>
        <v>1731022950387.0051</v>
      </c>
      <c r="T49" s="357">
        <f t="shared" si="108"/>
        <v>1730953698388.6699</v>
      </c>
      <c r="U49" s="236">
        <f t="shared" ref="U49:AR49" si="155">T49+($AS49-$T49)/30</f>
        <v>1730924849160.3635</v>
      </c>
      <c r="V49" s="236">
        <f t="shared" si="155"/>
        <v>1730895999932.0571</v>
      </c>
      <c r="W49" s="236">
        <f t="shared" si="155"/>
        <v>1730867150703.7507</v>
      </c>
      <c r="X49" s="236">
        <f t="shared" si="155"/>
        <v>1730838301475.4443</v>
      </c>
      <c r="Y49" s="236">
        <f t="shared" si="155"/>
        <v>1730809452247.1379</v>
      </c>
      <c r="Z49" s="236">
        <f t="shared" si="155"/>
        <v>1730780603018.8315</v>
      </c>
      <c r="AA49" s="236">
        <f t="shared" si="155"/>
        <v>1730751753790.5251</v>
      </c>
      <c r="AB49" s="236">
        <f t="shared" si="155"/>
        <v>1730722904562.2188</v>
      </c>
      <c r="AC49" s="236">
        <f t="shared" si="155"/>
        <v>1730694055333.9124</v>
      </c>
      <c r="AD49" s="236">
        <f t="shared" si="155"/>
        <v>1730665206105.606</v>
      </c>
      <c r="AE49" s="236">
        <f t="shared" si="155"/>
        <v>1730636356877.2996</v>
      </c>
      <c r="AF49" s="236">
        <f t="shared" si="155"/>
        <v>1730607507648.9932</v>
      </c>
      <c r="AG49" s="236">
        <f t="shared" si="155"/>
        <v>1730578658420.6868</v>
      </c>
      <c r="AH49" s="236">
        <f t="shared" si="155"/>
        <v>1730549809192.3804</v>
      </c>
      <c r="AI49" s="236">
        <f t="shared" si="155"/>
        <v>1730520959964.074</v>
      </c>
      <c r="AJ49" s="236">
        <f t="shared" si="155"/>
        <v>1730492110735.7676</v>
      </c>
      <c r="AK49" s="236">
        <f t="shared" si="155"/>
        <v>1730463261507.4612</v>
      </c>
      <c r="AL49" s="236">
        <f t="shared" si="155"/>
        <v>1730434412279.1548</v>
      </c>
      <c r="AM49" s="236">
        <f t="shared" si="155"/>
        <v>1730405563050.8484</v>
      </c>
      <c r="AN49" s="236">
        <f t="shared" si="155"/>
        <v>1730376713822.542</v>
      </c>
      <c r="AO49" s="236">
        <f t="shared" si="155"/>
        <v>1730347864594.2356</v>
      </c>
      <c r="AP49" s="236">
        <f t="shared" si="155"/>
        <v>1730319015365.9292</v>
      </c>
      <c r="AQ49" s="236">
        <f t="shared" si="155"/>
        <v>1730290166137.6228</v>
      </c>
      <c r="AR49" s="236">
        <f t="shared" si="155"/>
        <v>1730261316909.3164</v>
      </c>
      <c r="AS49" s="357">
        <f t="shared" si="110"/>
        <v>1730088221539.4756</v>
      </c>
      <c r="AV49" s="454">
        <v>5.0000000000000001E-4</v>
      </c>
      <c r="AW49" s="454">
        <v>2.0000000000000001E-4</v>
      </c>
      <c r="AX49" s="454">
        <v>-2.5000000000000001E-2</v>
      </c>
      <c r="AY49" s="455">
        <v>2E-3</v>
      </c>
      <c r="AZ49" s="473">
        <v>2E-3</v>
      </c>
      <c r="BA49" s="467">
        <v>2.9999999999999997E-4</v>
      </c>
      <c r="BB49" s="467">
        <v>2.0000000000000001E-4</v>
      </c>
      <c r="BC49" s="473">
        <v>5.0000000000000001E-4</v>
      </c>
    </row>
    <row r="50" spans="1:55" x14ac:dyDescent="0.2">
      <c r="A50" s="74" t="s">
        <v>40</v>
      </c>
      <c r="B50" s="152" t="s">
        <v>314</v>
      </c>
      <c r="C50" s="152" t="s">
        <v>353</v>
      </c>
      <c r="D50" s="363">
        <f>VLOOKUP($A50,'Energy Use 2019'!$B$64:$L$106,11,0)/VLOOKUP($A50,'Value Added'!$A$2:$L$44,9,0)</f>
        <v>604812930923.84375</v>
      </c>
      <c r="E50" s="363">
        <f>VLOOKUP($A50,'Energy Use 2020'!$B$64:$L$106,11,0)/VLOOKUP($A50,'Value Added'!$A$2:$L$44,10,0)</f>
        <v>667056521835.42627</v>
      </c>
      <c r="F50" s="403">
        <f t="shared" si="7"/>
        <v>666722993574.50854</v>
      </c>
      <c r="G50" s="404">
        <f t="shared" si="53"/>
        <v>666589648975.7937</v>
      </c>
      <c r="H50" s="404">
        <f t="shared" si="54"/>
        <v>683254390200.18848</v>
      </c>
      <c r="I50" s="404">
        <f t="shared" si="55"/>
        <v>681887881419.78809</v>
      </c>
      <c r="J50" s="404">
        <f t="shared" si="56"/>
        <v>680524105656.94849</v>
      </c>
      <c r="K50" s="236">
        <f t="shared" ref="K50:N50" si="156">J50+($O50-$J50)/5</f>
        <v>680483274210.60913</v>
      </c>
      <c r="L50" s="236">
        <f t="shared" si="156"/>
        <v>680442442764.26978</v>
      </c>
      <c r="M50" s="236">
        <f t="shared" si="156"/>
        <v>680401611317.93042</v>
      </c>
      <c r="N50" s="236">
        <f t="shared" si="156"/>
        <v>680360779871.59106</v>
      </c>
      <c r="O50" s="357">
        <f t="shared" si="106"/>
        <v>680319948425.25146</v>
      </c>
      <c r="P50" s="236">
        <f t="shared" ref="P50:S50" si="157">O50+($T50-$O50)/5</f>
        <v>680292735627.31445</v>
      </c>
      <c r="Q50" s="236">
        <f t="shared" si="157"/>
        <v>680265522829.37744</v>
      </c>
      <c r="R50" s="236">
        <f t="shared" si="157"/>
        <v>680238310031.44043</v>
      </c>
      <c r="S50" s="236">
        <f t="shared" si="157"/>
        <v>680211097233.50342</v>
      </c>
      <c r="T50" s="357">
        <f t="shared" si="108"/>
        <v>680183884435.56641</v>
      </c>
      <c r="U50" s="236">
        <f t="shared" ref="U50:AR50" si="158">T50+($AS50-$T50)/30</f>
        <v>680172548037.49243</v>
      </c>
      <c r="V50" s="236">
        <f t="shared" si="158"/>
        <v>680161211639.41846</v>
      </c>
      <c r="W50" s="236">
        <f t="shared" si="158"/>
        <v>680149875241.34448</v>
      </c>
      <c r="X50" s="236">
        <f t="shared" si="158"/>
        <v>680138538843.27051</v>
      </c>
      <c r="Y50" s="236">
        <f t="shared" si="158"/>
        <v>680127202445.19653</v>
      </c>
      <c r="Z50" s="236">
        <f t="shared" si="158"/>
        <v>680115866047.12256</v>
      </c>
      <c r="AA50" s="236">
        <f t="shared" si="158"/>
        <v>680104529649.04858</v>
      </c>
      <c r="AB50" s="236">
        <f t="shared" si="158"/>
        <v>680093193250.97461</v>
      </c>
      <c r="AC50" s="236">
        <f t="shared" si="158"/>
        <v>680081856852.90063</v>
      </c>
      <c r="AD50" s="236">
        <f t="shared" si="158"/>
        <v>680070520454.82666</v>
      </c>
      <c r="AE50" s="236">
        <f t="shared" si="158"/>
        <v>680059184056.75269</v>
      </c>
      <c r="AF50" s="236">
        <f t="shared" si="158"/>
        <v>680047847658.67871</v>
      </c>
      <c r="AG50" s="236">
        <f t="shared" si="158"/>
        <v>680036511260.60474</v>
      </c>
      <c r="AH50" s="236">
        <f t="shared" si="158"/>
        <v>680025174862.53076</v>
      </c>
      <c r="AI50" s="236">
        <f t="shared" si="158"/>
        <v>680013838464.45679</v>
      </c>
      <c r="AJ50" s="236">
        <f t="shared" si="158"/>
        <v>680002502066.38281</v>
      </c>
      <c r="AK50" s="236">
        <f t="shared" si="158"/>
        <v>679991165668.30884</v>
      </c>
      <c r="AL50" s="236">
        <f t="shared" si="158"/>
        <v>679979829270.23486</v>
      </c>
      <c r="AM50" s="236">
        <f t="shared" si="158"/>
        <v>679968492872.16089</v>
      </c>
      <c r="AN50" s="236">
        <f t="shared" si="158"/>
        <v>679957156474.08691</v>
      </c>
      <c r="AO50" s="236">
        <f t="shared" si="158"/>
        <v>679945820076.01294</v>
      </c>
      <c r="AP50" s="236">
        <f t="shared" si="158"/>
        <v>679934483677.93896</v>
      </c>
      <c r="AQ50" s="236">
        <f t="shared" si="158"/>
        <v>679923147279.86499</v>
      </c>
      <c r="AR50" s="236">
        <f t="shared" si="158"/>
        <v>679911810881.79102</v>
      </c>
      <c r="AS50" s="357">
        <f t="shared" si="110"/>
        <v>679843792493.34863</v>
      </c>
      <c r="AV50" s="454">
        <v>5.0000000000000001E-4</v>
      </c>
      <c r="AW50" s="454">
        <v>2.0000000000000001E-4</v>
      </c>
      <c r="AX50" s="454">
        <v>-2.5000000000000001E-2</v>
      </c>
      <c r="AY50" s="455">
        <v>2E-3</v>
      </c>
      <c r="AZ50" s="473">
        <v>2E-3</v>
      </c>
      <c r="BA50" s="467">
        <v>2.9999999999999997E-4</v>
      </c>
      <c r="BB50" s="467">
        <v>2.0000000000000001E-4</v>
      </c>
      <c r="BC50" s="473">
        <v>5.0000000000000001E-4</v>
      </c>
    </row>
    <row r="51" spans="1:55" x14ac:dyDescent="0.2">
      <c r="A51" s="74" t="s">
        <v>41</v>
      </c>
      <c r="B51" s="152" t="s">
        <v>314</v>
      </c>
      <c r="C51" s="152" t="s">
        <v>353</v>
      </c>
      <c r="D51" s="363">
        <f>VLOOKUP($A51,'Energy Use 2019'!$B$64:$L$106,11,0)/VLOOKUP($A51,'Value Added'!$A$2:$L$44,9,0)</f>
        <v>1399952378643.1108</v>
      </c>
      <c r="E51" s="363">
        <f>VLOOKUP($A51,'Energy Use 2020'!$B$64:$L$106,11,0)/VLOOKUP($A51,'Value Added'!$A$2:$L$44,10,0)</f>
        <v>1497208743457.459</v>
      </c>
      <c r="F51" s="403">
        <f t="shared" si="7"/>
        <v>1496460139085.7302</v>
      </c>
      <c r="G51" s="404">
        <f t="shared" si="53"/>
        <v>1496160847057.9131</v>
      </c>
      <c r="H51" s="404">
        <f t="shared" si="54"/>
        <v>1533564868234.3608</v>
      </c>
      <c r="I51" s="404">
        <f t="shared" si="55"/>
        <v>1530497738497.8921</v>
      </c>
      <c r="J51" s="404">
        <f t="shared" si="56"/>
        <v>1527436743020.8962</v>
      </c>
      <c r="K51" s="236">
        <f t="shared" ref="K51:N51" si="159">J51+($O51-$J51)/5</f>
        <v>1527345096816.3149</v>
      </c>
      <c r="L51" s="236">
        <f t="shared" si="159"/>
        <v>1527253450611.7336</v>
      </c>
      <c r="M51" s="236">
        <f t="shared" si="159"/>
        <v>1527161804407.1523</v>
      </c>
      <c r="N51" s="236">
        <f t="shared" si="159"/>
        <v>1527070158202.571</v>
      </c>
      <c r="O51" s="357">
        <f t="shared" si="106"/>
        <v>1526978511997.99</v>
      </c>
      <c r="P51" s="236">
        <f t="shared" ref="P51:S51" si="160">O51+($T51-$O51)/5</f>
        <v>1526917432857.51</v>
      </c>
      <c r="Q51" s="236">
        <f t="shared" si="160"/>
        <v>1526856353717.03</v>
      </c>
      <c r="R51" s="236">
        <f t="shared" si="160"/>
        <v>1526795274576.55</v>
      </c>
      <c r="S51" s="236">
        <f t="shared" si="160"/>
        <v>1526734195436.0701</v>
      </c>
      <c r="T51" s="357">
        <f t="shared" si="108"/>
        <v>1526673116295.5903</v>
      </c>
      <c r="U51" s="236">
        <f t="shared" ref="U51:AR51" si="161">T51+($AS51-$T51)/30</f>
        <v>1526647671743.6521</v>
      </c>
      <c r="V51" s="236">
        <f t="shared" si="161"/>
        <v>1526622227191.7139</v>
      </c>
      <c r="W51" s="236">
        <f t="shared" si="161"/>
        <v>1526596782639.7756</v>
      </c>
      <c r="X51" s="236">
        <f t="shared" si="161"/>
        <v>1526571338087.8374</v>
      </c>
      <c r="Y51" s="236">
        <f t="shared" si="161"/>
        <v>1526545893535.8992</v>
      </c>
      <c r="Z51" s="236">
        <f t="shared" si="161"/>
        <v>1526520448983.9609</v>
      </c>
      <c r="AA51" s="236">
        <f t="shared" si="161"/>
        <v>1526495004432.0227</v>
      </c>
      <c r="AB51" s="236">
        <f t="shared" si="161"/>
        <v>1526469559880.0845</v>
      </c>
      <c r="AC51" s="236">
        <f t="shared" si="161"/>
        <v>1526444115328.1462</v>
      </c>
      <c r="AD51" s="236">
        <f t="shared" si="161"/>
        <v>1526418670776.208</v>
      </c>
      <c r="AE51" s="236">
        <f t="shared" si="161"/>
        <v>1526393226224.2698</v>
      </c>
      <c r="AF51" s="236">
        <f t="shared" si="161"/>
        <v>1526367781672.3315</v>
      </c>
      <c r="AG51" s="236">
        <f t="shared" si="161"/>
        <v>1526342337120.3933</v>
      </c>
      <c r="AH51" s="236">
        <f t="shared" si="161"/>
        <v>1526316892568.4551</v>
      </c>
      <c r="AI51" s="236">
        <f t="shared" si="161"/>
        <v>1526291448016.5168</v>
      </c>
      <c r="AJ51" s="236">
        <f t="shared" si="161"/>
        <v>1526266003464.5786</v>
      </c>
      <c r="AK51" s="236">
        <f t="shared" si="161"/>
        <v>1526240558912.6404</v>
      </c>
      <c r="AL51" s="236">
        <f t="shared" si="161"/>
        <v>1526215114360.7021</v>
      </c>
      <c r="AM51" s="236">
        <f t="shared" si="161"/>
        <v>1526189669808.7639</v>
      </c>
      <c r="AN51" s="236">
        <f t="shared" si="161"/>
        <v>1526164225256.8257</v>
      </c>
      <c r="AO51" s="236">
        <f t="shared" si="161"/>
        <v>1526138780704.8875</v>
      </c>
      <c r="AP51" s="236">
        <f t="shared" si="161"/>
        <v>1526113336152.9492</v>
      </c>
      <c r="AQ51" s="236">
        <f t="shared" si="161"/>
        <v>1526087891601.011</v>
      </c>
      <c r="AR51" s="236">
        <f t="shared" si="161"/>
        <v>1526062447049.0728</v>
      </c>
      <c r="AS51" s="357">
        <f t="shared" si="110"/>
        <v>1525909779737.4426</v>
      </c>
      <c r="AV51" s="454">
        <v>5.0000000000000001E-4</v>
      </c>
      <c r="AW51" s="454">
        <v>2.0000000000000001E-4</v>
      </c>
      <c r="AX51" s="454">
        <v>-2.5000000000000001E-2</v>
      </c>
      <c r="AY51" s="455">
        <v>2E-3</v>
      </c>
      <c r="AZ51" s="473">
        <v>2E-3</v>
      </c>
      <c r="BA51" s="467">
        <v>2.9999999999999997E-4</v>
      </c>
      <c r="BB51" s="467">
        <v>2.0000000000000001E-4</v>
      </c>
      <c r="BC51" s="473">
        <v>5.0000000000000001E-4</v>
      </c>
    </row>
    <row r="52" spans="1:55" x14ac:dyDescent="0.2">
      <c r="A52" s="211" t="s">
        <v>88</v>
      </c>
      <c r="B52" s="153" t="s">
        <v>314</v>
      </c>
      <c r="C52" s="153" t="s">
        <v>353</v>
      </c>
      <c r="D52" s="364">
        <f>VLOOKUP($A52,'Energy Use 2019'!$B$64:$L$106,11,0)/VLOOKUP($A52,'Value Added'!$A$2:$L$44,9,0)</f>
        <v>103109873084.98987</v>
      </c>
      <c r="E52" s="364">
        <f>VLOOKUP($A52,'Energy Use 2020'!$B$64:$L$106,11,0)/VLOOKUP($A52,'Value Added'!$A$2:$L$44,10,0)</f>
        <v>100083530000.04517</v>
      </c>
      <c r="F52" s="405">
        <f t="shared" si="7"/>
        <v>100033488235.04515</v>
      </c>
      <c r="G52" s="406">
        <f t="shared" si="53"/>
        <v>100013481537.39815</v>
      </c>
      <c r="H52" s="406">
        <f t="shared" si="54"/>
        <v>102513818575.8331</v>
      </c>
      <c r="I52" s="406">
        <f t="shared" si="55"/>
        <v>102308790938.68143</v>
      </c>
      <c r="J52" s="406">
        <f t="shared" si="56"/>
        <v>102104173356.80406</v>
      </c>
      <c r="K52" s="237">
        <f t="shared" ref="K52:N52" si="162">J52+($O52-$J52)/5</f>
        <v>102098047106.40265</v>
      </c>
      <c r="L52" s="237">
        <f t="shared" si="162"/>
        <v>102091920856.00124</v>
      </c>
      <c r="M52" s="237">
        <f t="shared" si="162"/>
        <v>102085794605.59982</v>
      </c>
      <c r="N52" s="237">
        <f t="shared" si="162"/>
        <v>102079668355.19841</v>
      </c>
      <c r="O52" s="358">
        <f t="shared" si="106"/>
        <v>102073542104.79703</v>
      </c>
      <c r="P52" s="237">
        <f t="shared" ref="P52:S52" si="163">O52+($T52-$O52)/5</f>
        <v>102069459163.11284</v>
      </c>
      <c r="Q52" s="237">
        <f t="shared" si="163"/>
        <v>102065376221.42865</v>
      </c>
      <c r="R52" s="237">
        <f t="shared" si="163"/>
        <v>102061293279.74446</v>
      </c>
      <c r="S52" s="237">
        <f t="shared" si="163"/>
        <v>102057210338.06027</v>
      </c>
      <c r="T52" s="358">
        <f t="shared" si="108"/>
        <v>102053127396.37607</v>
      </c>
      <c r="U52" s="237">
        <f t="shared" ref="U52:AR52" si="164">T52+($AS52-$T52)/30</f>
        <v>102051426510.91946</v>
      </c>
      <c r="V52" s="237">
        <f t="shared" si="164"/>
        <v>102049725625.46286</v>
      </c>
      <c r="W52" s="237">
        <f t="shared" si="164"/>
        <v>102048024740.00626</v>
      </c>
      <c r="X52" s="237">
        <f t="shared" si="164"/>
        <v>102046323854.54965</v>
      </c>
      <c r="Y52" s="237">
        <f t="shared" si="164"/>
        <v>102044622969.09305</v>
      </c>
      <c r="Z52" s="237">
        <f t="shared" si="164"/>
        <v>102042922083.63644</v>
      </c>
      <c r="AA52" s="237">
        <f t="shared" si="164"/>
        <v>102041221198.17984</v>
      </c>
      <c r="AB52" s="237">
        <f t="shared" si="164"/>
        <v>102039520312.72324</v>
      </c>
      <c r="AC52" s="237">
        <f t="shared" si="164"/>
        <v>102037819427.26663</v>
      </c>
      <c r="AD52" s="237">
        <f t="shared" si="164"/>
        <v>102036118541.81003</v>
      </c>
      <c r="AE52" s="237">
        <f t="shared" si="164"/>
        <v>102034417656.35342</v>
      </c>
      <c r="AF52" s="237">
        <f t="shared" si="164"/>
        <v>102032716770.89682</v>
      </c>
      <c r="AG52" s="237">
        <f t="shared" si="164"/>
        <v>102031015885.44022</v>
      </c>
      <c r="AH52" s="237">
        <f t="shared" si="164"/>
        <v>102029314999.98361</v>
      </c>
      <c r="AI52" s="237">
        <f t="shared" si="164"/>
        <v>102027614114.52701</v>
      </c>
      <c r="AJ52" s="237">
        <f t="shared" si="164"/>
        <v>102025913229.0704</v>
      </c>
      <c r="AK52" s="237">
        <f t="shared" si="164"/>
        <v>102024212343.6138</v>
      </c>
      <c r="AL52" s="237">
        <f t="shared" si="164"/>
        <v>102022511458.1572</v>
      </c>
      <c r="AM52" s="237">
        <f t="shared" si="164"/>
        <v>102020810572.70059</v>
      </c>
      <c r="AN52" s="237">
        <f t="shared" si="164"/>
        <v>102019109687.24399</v>
      </c>
      <c r="AO52" s="237">
        <f t="shared" si="164"/>
        <v>102017408801.78738</v>
      </c>
      <c r="AP52" s="237">
        <f t="shared" si="164"/>
        <v>102015707916.33078</v>
      </c>
      <c r="AQ52" s="237">
        <f t="shared" si="164"/>
        <v>102014007030.87418</v>
      </c>
      <c r="AR52" s="237">
        <f t="shared" si="164"/>
        <v>102012306145.41757</v>
      </c>
      <c r="AS52" s="358">
        <f t="shared" si="110"/>
        <v>102002100832.67789</v>
      </c>
      <c r="AV52" s="465">
        <v>5.0000000000000001E-4</v>
      </c>
      <c r="AW52" s="465">
        <v>2.0000000000000001E-4</v>
      </c>
      <c r="AX52" s="465">
        <v>-2.5000000000000001E-2</v>
      </c>
      <c r="AY52" s="474">
        <v>2E-3</v>
      </c>
      <c r="AZ52" s="475">
        <v>2E-3</v>
      </c>
      <c r="BA52" s="468">
        <v>2.9999999999999997E-4</v>
      </c>
      <c r="BB52" s="468">
        <v>2.0000000000000001E-4</v>
      </c>
      <c r="BC52" s="475">
        <v>5.0000000000000001E-4</v>
      </c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9FA0-2FB1-4694-A3E9-F5D736B117D6}">
  <sheetPr codeName="Sheet34"/>
  <dimension ref="A1:AS102"/>
  <sheetViews>
    <sheetView topLeftCell="A86" workbookViewId="0">
      <selection activeCell="A84" sqref="A84:XFD84"/>
    </sheetView>
  </sheetViews>
  <sheetFormatPr defaultRowHeight="14.25" x14ac:dyDescent="0.2"/>
  <cols>
    <col min="1" max="1" width="20.75" customWidth="1"/>
    <col min="2" max="2" width="9" customWidth="1"/>
    <col min="4" max="5" width="8.75" style="133" customWidth="1"/>
    <col min="6" max="44" width="9" style="133"/>
  </cols>
  <sheetData>
    <row r="1" spans="1:45" x14ac:dyDescent="0.2">
      <c r="A1" s="168" t="s">
        <v>279</v>
      </c>
      <c r="B1" s="168" t="s">
        <v>346</v>
      </c>
      <c r="C1" s="168" t="s">
        <v>347</v>
      </c>
      <c r="D1" s="200">
        <v>2019</v>
      </c>
      <c r="E1" s="214">
        <v>2020</v>
      </c>
      <c r="F1" s="214">
        <v>2021</v>
      </c>
      <c r="G1" s="214">
        <v>2022</v>
      </c>
      <c r="H1" s="214">
        <v>2023</v>
      </c>
      <c r="I1" s="214">
        <v>2024</v>
      </c>
      <c r="J1" s="214">
        <v>2025</v>
      </c>
      <c r="K1" s="214">
        <v>2026</v>
      </c>
      <c r="L1" s="214">
        <v>2027</v>
      </c>
      <c r="M1" s="214">
        <v>2028</v>
      </c>
      <c r="N1" s="214">
        <v>2029</v>
      </c>
      <c r="O1" s="214">
        <v>2030</v>
      </c>
      <c r="P1" s="214">
        <v>2031</v>
      </c>
      <c r="Q1" s="214">
        <v>2032</v>
      </c>
      <c r="R1" s="214">
        <v>2033</v>
      </c>
      <c r="S1" s="214">
        <v>2034</v>
      </c>
      <c r="T1" s="214">
        <v>2035</v>
      </c>
      <c r="U1" s="214">
        <v>2036</v>
      </c>
      <c r="V1" s="214">
        <v>2037</v>
      </c>
      <c r="W1" s="214">
        <v>2038</v>
      </c>
      <c r="X1" s="214">
        <v>2039</v>
      </c>
      <c r="Y1" s="214">
        <v>2040</v>
      </c>
      <c r="Z1" s="214">
        <v>2041</v>
      </c>
      <c r="AA1" s="214">
        <v>2042</v>
      </c>
      <c r="AB1" s="214">
        <v>2043</v>
      </c>
      <c r="AC1" s="214">
        <v>2044</v>
      </c>
      <c r="AD1" s="214">
        <v>2045</v>
      </c>
      <c r="AE1" s="214">
        <v>2046</v>
      </c>
      <c r="AF1" s="214">
        <v>2047</v>
      </c>
      <c r="AG1" s="214">
        <v>2048</v>
      </c>
      <c r="AH1" s="214">
        <v>2049</v>
      </c>
      <c r="AI1" s="214">
        <v>2050</v>
      </c>
      <c r="AJ1" s="214">
        <v>2051</v>
      </c>
      <c r="AK1" s="214">
        <v>2052</v>
      </c>
      <c r="AL1" s="214">
        <v>2053</v>
      </c>
      <c r="AM1" s="214">
        <v>2054</v>
      </c>
      <c r="AN1" s="214">
        <v>2055</v>
      </c>
      <c r="AO1" s="214">
        <v>2056</v>
      </c>
      <c r="AP1" s="214">
        <v>2057</v>
      </c>
      <c r="AQ1" s="214">
        <v>2058</v>
      </c>
      <c r="AR1" s="215">
        <v>2059</v>
      </c>
      <c r="AS1">
        <v>2060</v>
      </c>
    </row>
    <row r="2" spans="1:45" x14ac:dyDescent="0.2">
      <c r="A2" s="171" t="s">
        <v>2</v>
      </c>
      <c r="B2" s="173" t="s">
        <v>305</v>
      </c>
      <c r="C2" s="210" t="s">
        <v>357</v>
      </c>
      <c r="D2" s="233">
        <f>VLOOKUP($B2,'Product Output &amp; Intensity'!$B$1:$AT$21,COLUMN('Product Output &amp; Intensity'!E$1)-1,0)*VLOOKUP($B2,'Energy Efficiency'!$B$1:$AS$21,COLUMN('Energy Efficiency'!D$1)-1,0)</f>
        <v>1085730447352501.3</v>
      </c>
      <c r="E2" s="240">
        <f>VLOOKUP($B2,'Product Output &amp; Intensity'!$B$1:$AT$21,COLUMN('Product Output &amp; Intensity'!F$1)-1,0)*VLOOKUP($B2,'Energy Efficiency'!$B$1:$AS$21,COLUMN('Energy Efficiency'!E$1)-1,0)</f>
        <v>825097557510978.88</v>
      </c>
      <c r="F2" s="240">
        <f>VLOOKUP($B2,'Product Output &amp; Intensity'!$B$1:$AT$21,COLUMN('Product Output &amp; Intensity'!G$1)-1,0)*VLOOKUP($B2,'Energy Efficiency'!$B$1:$AS$21,COLUMN('Energy Efficiency'!F$1)-1,0)</f>
        <v>865644505065464.13</v>
      </c>
      <c r="G2" s="240">
        <f>VLOOKUP($B2,'Product Output &amp; Intensity'!$B$1:$AT$21,COLUMN('Product Output &amp; Intensity'!H$1)-1,0)*VLOOKUP($B2,'Energy Efficiency'!$B$1:$AS$21,COLUMN('Energy Efficiency'!G$1)-1,0)</f>
        <v>933723550221074.25</v>
      </c>
      <c r="H2" s="240">
        <f>VLOOKUP($B2,'Product Output &amp; Intensity'!$B$1:$AT$21,COLUMN('Product Output &amp; Intensity'!I$1)-1,0)*VLOOKUP($B2,'Energy Efficiency'!$B$1:$AS$21,COLUMN('Energy Efficiency'!H$1)-1,0)</f>
        <v>1018630099975675.1</v>
      </c>
      <c r="I2" s="240">
        <f>VLOOKUP($B2,'Product Output &amp; Intensity'!$B$1:$AT$21,COLUMN('Product Output &amp; Intensity'!J$1)-1,0)*VLOOKUP($B2,'Energy Efficiency'!$B$1:$AS$21,COLUMN('Energy Efficiency'!I$1)-1,0)</f>
        <v>1069654946478653.3</v>
      </c>
      <c r="J2" s="240">
        <f>VLOOKUP($B2,'Product Output &amp; Intensity'!$B$1:$AT$21,COLUMN('Product Output &amp; Intensity'!K$1)-1,0)*VLOOKUP($B2,'Energy Efficiency'!$B$1:$AS$21,COLUMN('Energy Efficiency'!J$1)-1,0)</f>
        <v>1120471619075219.5</v>
      </c>
      <c r="K2" s="240">
        <f>VLOOKUP($B2,'Product Output &amp; Intensity'!$B$1:$AT$21,COLUMN('Product Output &amp; Intensity'!L$1)-1,0)*VLOOKUP($B2,'Energy Efficiency'!$B$1:$AS$21,COLUMN('Energy Efficiency'!K$1)-1,0)</f>
        <v>1138696707362206.8</v>
      </c>
      <c r="L2" s="240">
        <f>VLOOKUP($B2,'Product Output &amp; Intensity'!$B$1:$AT$21,COLUMN('Product Output &amp; Intensity'!M$1)-1,0)*VLOOKUP($B2,'Energy Efficiency'!$B$1:$AS$21,COLUMN('Energy Efficiency'!L$1)-1,0)</f>
        <v>1156919600439491.5</v>
      </c>
      <c r="M2" s="240">
        <f>VLOOKUP($B2,'Product Output &amp; Intensity'!$B$1:$AT$21,COLUMN('Product Output &amp; Intensity'!N$1)-1,0)*VLOOKUP($B2,'Energy Efficiency'!$B$1:$AS$21,COLUMN('Energy Efficiency'!M$1)-1,0)</f>
        <v>1175140298307073.5</v>
      </c>
      <c r="N2" s="240">
        <f>VLOOKUP($B2,'Product Output &amp; Intensity'!$B$1:$AT$21,COLUMN('Product Output &amp; Intensity'!O$1)-1,0)*VLOOKUP($B2,'Energy Efficiency'!$B$1:$AS$21,COLUMN('Energy Efficiency'!N$1)-1,0)</f>
        <v>1193358800964953</v>
      </c>
      <c r="O2" s="240">
        <f>VLOOKUP($B2,'Product Output &amp; Intensity'!$B$1:$AT$21,COLUMN('Product Output &amp; Intensity'!P$1)-1,0)*VLOOKUP($B2,'Energy Efficiency'!$B$1:$AS$21,COLUMN('Energy Efficiency'!O$1)-1,0)</f>
        <v>1211575108413129.3</v>
      </c>
      <c r="P2" s="240">
        <f>VLOOKUP($B2,'Product Output &amp; Intensity'!$B$1:$AT$21,COLUMN('Product Output &amp; Intensity'!Q$1)-1,0)*VLOOKUP($B2,'Energy Efficiency'!$B$1:$AS$21,COLUMN('Energy Efficiency'!P$1)-1,0)</f>
        <v>1218384343401672.5</v>
      </c>
      <c r="Q2" s="240">
        <f>VLOOKUP($B2,'Product Output &amp; Intensity'!$B$1:$AT$21,COLUMN('Product Output &amp; Intensity'!R$1)-1,0)*VLOOKUP($B2,'Energy Efficiency'!$B$1:$AS$21,COLUMN('Energy Efficiency'!Q$1)-1,0)</f>
        <v>1225193029752431.3</v>
      </c>
      <c r="R2" s="240">
        <f>VLOOKUP($B2,'Product Output &amp; Intensity'!$B$1:$AT$21,COLUMN('Product Output &amp; Intensity'!S$1)-1,0)*VLOOKUP($B2,'Energy Efficiency'!$B$1:$AS$21,COLUMN('Energy Efficiency'!R$1)-1,0)</f>
        <v>1232001167465404.8</v>
      </c>
      <c r="S2" s="240">
        <f>VLOOKUP($B2,'Product Output &amp; Intensity'!$B$1:$AT$21,COLUMN('Product Output &amp; Intensity'!T$1)-1,0)*VLOOKUP($B2,'Energy Efficiency'!$B$1:$AS$21,COLUMN('Energy Efficiency'!S$1)-1,0)</f>
        <v>1238808756540593.3</v>
      </c>
      <c r="T2" s="240">
        <f>VLOOKUP($B2,'Product Output &amp; Intensity'!$B$1:$AT$21,COLUMN('Product Output &amp; Intensity'!U$1)-1,0)*VLOOKUP($B2,'Energy Efficiency'!$B$1:$AS$21,COLUMN('Energy Efficiency'!T$1)-1,0)</f>
        <v>1245615796977997</v>
      </c>
      <c r="U2" s="240">
        <f>VLOOKUP($B2,'Product Output &amp; Intensity'!$B$1:$AT$21,COLUMN('Product Output &amp; Intensity'!V$1)-1,0)*VLOOKUP($B2,'Energy Efficiency'!$B$1:$AS$21,COLUMN('Energy Efficiency'!U$1)-1,0)</f>
        <v>1234167559313661.5</v>
      </c>
      <c r="V2" s="240">
        <f>VLOOKUP($B2,'Product Output &amp; Intensity'!$B$1:$AT$21,COLUMN('Product Output &amp; Intensity'!W$1)-1,0)*VLOOKUP($B2,'Energy Efficiency'!$B$1:$AS$21,COLUMN('Energy Efficiency'!V$1)-1,0)</f>
        <v>1222719702571588</v>
      </c>
      <c r="W2" s="240">
        <f>VLOOKUP($B2,'Product Output &amp; Intensity'!$B$1:$AT$21,COLUMN('Product Output &amp; Intensity'!X$1)-1,0)*VLOOKUP($B2,'Energy Efficiency'!$B$1:$AS$21,COLUMN('Energy Efficiency'!W$1)-1,0)</f>
        <v>1211272226751776.8</v>
      </c>
      <c r="X2" s="240">
        <f>VLOOKUP($B2,'Product Output &amp; Intensity'!$B$1:$AT$21,COLUMN('Product Output &amp; Intensity'!Y$1)-1,0)*VLOOKUP($B2,'Energy Efficiency'!$B$1:$AS$21,COLUMN('Energy Efficiency'!X$1)-1,0)</f>
        <v>1199825131854227.5</v>
      </c>
      <c r="Y2" s="240">
        <f>VLOOKUP($B2,'Product Output &amp; Intensity'!$B$1:$AT$21,COLUMN('Product Output &amp; Intensity'!Z$1)-1,0)*VLOOKUP($B2,'Energy Efficiency'!$B$1:$AS$21,COLUMN('Energy Efficiency'!Y$1)-1,0)</f>
        <v>1188378417878940.5</v>
      </c>
      <c r="Z2" s="240">
        <f>VLOOKUP($B2,'Product Output &amp; Intensity'!$B$1:$AT$21,COLUMN('Product Output &amp; Intensity'!AA$1)-1,0)*VLOOKUP($B2,'Energy Efficiency'!$B$1:$AS$21,COLUMN('Energy Efficiency'!Z$1)-1,0)</f>
        <v>1170076169768677.3</v>
      </c>
      <c r="AA2" s="240">
        <f>VLOOKUP($B2,'Product Output &amp; Intensity'!$B$1:$AT$21,COLUMN('Product Output &amp; Intensity'!AB$1)-1,0)*VLOOKUP($B2,'Energy Efficiency'!$B$1:$AS$21,COLUMN('Energy Efficiency'!AA$1)-1,0)</f>
        <v>1151774531134033</v>
      </c>
      <c r="AB2" s="240">
        <f>VLOOKUP($B2,'Product Output &amp; Intensity'!$B$1:$AT$21,COLUMN('Product Output &amp; Intensity'!AC$1)-1,0)*VLOOKUP($B2,'Energy Efficiency'!$B$1:$AS$21,COLUMN('Energy Efficiency'!AB$1)-1,0)</f>
        <v>1133473501975008.3</v>
      </c>
      <c r="AC2" s="240">
        <f>VLOOKUP($B2,'Product Output &amp; Intensity'!$B$1:$AT$21,COLUMN('Product Output &amp; Intensity'!AD$1)-1,0)*VLOOKUP($B2,'Energy Efficiency'!$B$1:$AS$21,COLUMN('Energy Efficiency'!AC$1)-1,0)</f>
        <v>1115173082291602.9</v>
      </c>
      <c r="AD2" s="240">
        <f>VLOOKUP($B2,'Product Output &amp; Intensity'!$B$1:$AT$21,COLUMN('Product Output &amp; Intensity'!AE$1)-1,0)*VLOOKUP($B2,'Energy Efficiency'!$B$1:$AS$21,COLUMN('Energy Efficiency'!AD$1)-1,0)</f>
        <v>1096873272083816.6</v>
      </c>
      <c r="AE2" s="240">
        <f>VLOOKUP($B2,'Product Output &amp; Intensity'!$B$1:$AT$21,COLUMN('Product Output &amp; Intensity'!AF$1)-1,0)*VLOOKUP($B2,'Energy Efficiency'!$B$1:$AS$21,COLUMN('Energy Efficiency'!AE$1)-1,0)</f>
        <v>1078574071351649.9</v>
      </c>
      <c r="AF2" s="240">
        <f>VLOOKUP($B2,'Product Output &amp; Intensity'!$B$1:$AT$21,COLUMN('Product Output &amp; Intensity'!AG$1)-1,0)*VLOOKUP($B2,'Energy Efficiency'!$B$1:$AS$21,COLUMN('Energy Efficiency'!AF$1)-1,0)</f>
        <v>1060275480095102.4</v>
      </c>
      <c r="AG2" s="240">
        <f>VLOOKUP($B2,'Product Output &amp; Intensity'!$B$1:$AT$21,COLUMN('Product Output &amp; Intensity'!AH$1)-1,0)*VLOOKUP($B2,'Energy Efficiency'!$B$1:$AS$21,COLUMN('Energy Efficiency'!AG$1)-1,0)</f>
        <v>1041977498314174.3</v>
      </c>
      <c r="AH2" s="240">
        <f>VLOOKUP($B2,'Product Output &amp; Intensity'!$B$1:$AT$21,COLUMN('Product Output &amp; Intensity'!AI$1)-1,0)*VLOOKUP($B2,'Energy Efficiency'!$B$1:$AS$21,COLUMN('Energy Efficiency'!AH$1)-1,0)</f>
        <v>1023680126008865.4</v>
      </c>
      <c r="AI2" s="240">
        <f>VLOOKUP($B2,'Product Output &amp; Intensity'!$B$1:$AT$21,COLUMN('Product Output &amp; Intensity'!AJ$1)-1,0)*VLOOKUP($B2,'Energy Efficiency'!$B$1:$AS$21,COLUMN('Energy Efficiency'!AI$1)-1,0)</f>
        <v>1005383363179175.8</v>
      </c>
      <c r="AJ2" s="240">
        <f>VLOOKUP($B2,'Product Output &amp; Intensity'!$B$1:$AT$21,COLUMN('Product Output &amp; Intensity'!AK$1)-1,0)*VLOOKUP($B2,'Energy Efficiency'!$B$1:$AS$21,COLUMN('Energy Efficiency'!AJ$1)-1,0)</f>
        <v>982517361631470.75</v>
      </c>
      <c r="AK2" s="240">
        <f>VLOOKUP($B2,'Product Output &amp; Intensity'!$B$1:$AT$21,COLUMN('Product Output &amp; Intensity'!AL$1)-1,0)*VLOOKUP($B2,'Energy Efficiency'!$B$1:$AS$21,COLUMN('Energy Efficiency'!AK$1)-1,0)</f>
        <v>959652121928289.88</v>
      </c>
      <c r="AL2" s="240">
        <f>VLOOKUP($B2,'Product Output &amp; Intensity'!$B$1:$AT$21,COLUMN('Product Output &amp; Intensity'!AM$1)-1,0)*VLOOKUP($B2,'Energy Efficiency'!$B$1:$AS$21,COLUMN('Energy Efficiency'!AL$1)-1,0)</f>
        <v>936787644069633.13</v>
      </c>
      <c r="AM2" s="240">
        <f>VLOOKUP($B2,'Product Output &amp; Intensity'!$B$1:$AT$21,COLUMN('Product Output &amp; Intensity'!AN$1)-1,0)*VLOOKUP($B2,'Energy Efficiency'!$B$1:$AS$21,COLUMN('Energy Efficiency'!AM$1)-1,0)</f>
        <v>913923928055500.5</v>
      </c>
      <c r="AN2" s="240">
        <f>VLOOKUP($B2,'Product Output &amp; Intensity'!$B$1:$AT$21,COLUMN('Product Output &amp; Intensity'!AO$1)-1,0)*VLOOKUP($B2,'Energy Efficiency'!$B$1:$AS$21,COLUMN('Energy Efficiency'!AN$1)-1,0)</f>
        <v>891060973885892.38</v>
      </c>
      <c r="AO2" s="240">
        <f>VLOOKUP($B2,'Product Output &amp; Intensity'!$B$1:$AT$21,COLUMN('Product Output &amp; Intensity'!AP$1)-1,0)*VLOOKUP($B2,'Energy Efficiency'!$B$1:$AS$21,COLUMN('Energy Efficiency'!AO$1)-1,0)</f>
        <v>872768248832180.88</v>
      </c>
      <c r="AP2" s="240">
        <f>VLOOKUP($B2,'Product Output &amp; Intensity'!$B$1:$AT$21,COLUMN('Product Output &amp; Intensity'!AQ$1)-1,0)*VLOOKUP($B2,'Energy Efficiency'!$B$1:$AS$21,COLUMN('Energy Efficiency'!AP$1)-1,0)</f>
        <v>854476133254088.63</v>
      </c>
      <c r="AQ2" s="240">
        <f>VLOOKUP($B2,'Product Output &amp; Intensity'!$B$1:$AT$21,COLUMN('Product Output &amp; Intensity'!AR$1)-1,0)*VLOOKUP($B2,'Energy Efficiency'!$B$1:$AS$21,COLUMN('Energy Efficiency'!AQ$1)-1,0)</f>
        <v>836184627151615.75</v>
      </c>
      <c r="AR2" s="240">
        <f>VLOOKUP($B2,'Product Output &amp; Intensity'!$B$1:$AT$21,COLUMN('Product Output &amp; Intensity'!AS$1)-1,0)*VLOOKUP($B2,'Energy Efficiency'!$B$1:$AS$21,COLUMN('Energy Efficiency'!AR$1)-1,0)</f>
        <v>817893730524762.13</v>
      </c>
      <c r="AS2" s="240">
        <f>VLOOKUP($B2,'Product Output &amp; Intensity'!$B$1:$AT$21,COLUMN('Product Output &amp; Intensity'!AT$1)-1,0)*VLOOKUP($B2,'Energy Efficiency'!$B$1:$AS$21,COLUMN('Energy Efficiency'!AS$1)-1,0)</f>
        <v>799536781977665.75</v>
      </c>
    </row>
    <row r="3" spans="1:45" x14ac:dyDescent="0.2">
      <c r="A3" s="169" t="s">
        <v>3</v>
      </c>
      <c r="B3" s="173" t="s">
        <v>310</v>
      </c>
      <c r="C3" s="173" t="s">
        <v>357</v>
      </c>
      <c r="D3" s="234">
        <f>VLOOKUP($B3,'Product Output &amp; Intensity'!$B$1:$AT$21,COLUMN('Product Output &amp; Intensity'!E$1)-1,0)*VLOOKUP($B3,'Energy Efficiency'!$B$1:$AS$21,COLUMN('Energy Efficiency'!D$1)-1,0)</f>
        <v>870807447041.37451</v>
      </c>
      <c r="E3" s="230">
        <f>VLOOKUP($B3,'Product Output &amp; Intensity'!$B$1:$AT$21,COLUMN('Product Output &amp; Intensity'!F$1)-1,0)*VLOOKUP($B3,'Energy Efficiency'!$B$1:$AS$21,COLUMN('Energy Efficiency'!E$1)-1,0)</f>
        <v>776592862474.84045</v>
      </c>
      <c r="F3" s="230">
        <f>VLOOKUP($B3,'Product Output &amp; Intensity'!$B$1:$AT$21,COLUMN('Product Output &amp; Intensity'!G$1)-1,0)*VLOOKUP($B3,'Energy Efficiency'!$B$1:$AS$21,COLUMN('Energy Efficiency'!F$1)-1,0)</f>
        <v>797276505474.49878</v>
      </c>
      <c r="G3" s="230">
        <f>VLOOKUP($B3,'Product Output &amp; Intensity'!$B$1:$AT$21,COLUMN('Product Output &amp; Intensity'!H$1)-1,0)*VLOOKUP($B3,'Energy Efficiency'!$B$1:$AS$21,COLUMN('Energy Efficiency'!G$1)-1,0)</f>
        <v>832229925245.08655</v>
      </c>
      <c r="H3" s="230">
        <f>VLOOKUP($B3,'Product Output &amp; Intensity'!$B$1:$AT$21,COLUMN('Product Output &amp; Intensity'!I$1)-1,0)*VLOOKUP($B3,'Energy Efficiency'!$B$1:$AS$21,COLUMN('Energy Efficiency'!H$1)-1,0)</f>
        <v>884707486690.87122</v>
      </c>
      <c r="I3" s="230">
        <f>VLOOKUP($B3,'Product Output &amp; Intensity'!$B$1:$AT$21,COLUMN('Product Output &amp; Intensity'!J$1)-1,0)*VLOOKUP($B3,'Energy Efficiency'!$B$1:$AS$21,COLUMN('Energy Efficiency'!I$1)-1,0)</f>
        <v>910236295538.96838</v>
      </c>
      <c r="J3" s="230">
        <f>VLOOKUP($B3,'Product Output &amp; Intensity'!$B$1:$AT$21,COLUMN('Product Output &amp; Intensity'!K$1)-1,0)*VLOOKUP($B3,'Energy Efficiency'!$B$1:$AS$21,COLUMN('Energy Efficiency'!J$1)-1,0)</f>
        <v>935659450321.72644</v>
      </c>
      <c r="K3" s="230">
        <f>VLOOKUP($B3,'Product Output &amp; Intensity'!$B$1:$AT$21,COLUMN('Product Output &amp; Intensity'!L$1)-1,0)*VLOOKUP($B3,'Energy Efficiency'!$B$1:$AS$21,COLUMN('Energy Efficiency'!K$1)-1,0)</f>
        <v>938190232351.26392</v>
      </c>
      <c r="L3" s="230">
        <f>VLOOKUP($B3,'Product Output &amp; Intensity'!$B$1:$AT$21,COLUMN('Product Output &amp; Intensity'!M$1)-1,0)*VLOOKUP($B3,'Energy Efficiency'!$B$1:$AS$21,COLUMN('Energy Efficiency'!L$1)-1,0)</f>
        <v>940720703931.58276</v>
      </c>
      <c r="M3" s="230">
        <f>VLOOKUP($B3,'Product Output &amp; Intensity'!$B$1:$AT$21,COLUMN('Product Output &amp; Intensity'!N$1)-1,0)*VLOOKUP($B3,'Energy Efficiency'!$B$1:$AS$21,COLUMN('Energy Efficiency'!M$1)-1,0)</f>
        <v>943250865062.68323</v>
      </c>
      <c r="N3" s="230">
        <f>VLOOKUP($B3,'Product Output &amp; Intensity'!$B$1:$AT$21,COLUMN('Product Output &amp; Intensity'!O$1)-1,0)*VLOOKUP($B3,'Energy Efficiency'!$B$1:$AS$21,COLUMN('Energy Efficiency'!N$1)-1,0)</f>
        <v>945780715744.56494</v>
      </c>
      <c r="O3" s="230">
        <f>VLOOKUP($B3,'Product Output &amp; Intensity'!$B$1:$AT$21,COLUMN('Product Output &amp; Intensity'!P$1)-1,0)*VLOOKUP($B3,'Energy Efficiency'!$B$1:$AS$21,COLUMN('Energy Efficiency'!O$1)-1,0)</f>
        <v>948310255977.22864</v>
      </c>
      <c r="P3" s="230">
        <f>VLOOKUP($B3,'Product Output &amp; Intensity'!$B$1:$AT$21,COLUMN('Product Output &amp; Intensity'!Q$1)-1,0)*VLOOKUP($B3,'Energy Efficiency'!$B$1:$AS$21,COLUMN('Energy Efficiency'!P$1)-1,0)</f>
        <v>955168849556.56763</v>
      </c>
      <c r="Q3" s="230">
        <f>VLOOKUP($B3,'Product Output &amp; Intensity'!$B$1:$AT$21,COLUMN('Product Output &amp; Intensity'!R$1)-1,0)*VLOOKUP($B3,'Energy Efficiency'!$B$1:$AS$21,COLUMN('Energy Efficiency'!Q$1)-1,0)</f>
        <v>962026891391.75781</v>
      </c>
      <c r="R3" s="230">
        <f>VLOOKUP($B3,'Product Output &amp; Intensity'!$B$1:$AT$21,COLUMN('Product Output &amp; Intensity'!S$1)-1,0)*VLOOKUP($B3,'Energy Efficiency'!$B$1:$AS$21,COLUMN('Energy Efficiency'!R$1)-1,0)</f>
        <v>968884381482.79907</v>
      </c>
      <c r="S3" s="230">
        <f>VLOOKUP($B3,'Product Output &amp; Intensity'!$B$1:$AT$21,COLUMN('Product Output &amp; Intensity'!T$1)-1,0)*VLOOKUP($B3,'Energy Efficiency'!$B$1:$AS$21,COLUMN('Energy Efficiency'!S$1)-1,0)</f>
        <v>975741319829.69128</v>
      </c>
      <c r="T3" s="230">
        <f>VLOOKUP($B3,'Product Output &amp; Intensity'!$B$1:$AT$21,COLUMN('Product Output &amp; Intensity'!U$1)-1,0)*VLOOKUP($B3,'Energy Efficiency'!$B$1:$AS$21,COLUMN('Energy Efficiency'!T$1)-1,0)</f>
        <v>982597706432.4342</v>
      </c>
      <c r="U3" s="230">
        <f>VLOOKUP($B3,'Product Output &amp; Intensity'!$B$1:$AT$21,COLUMN('Product Output &amp; Intensity'!V$1)-1,0)*VLOOKUP($B3,'Energy Efficiency'!$B$1:$AS$21,COLUMN('Energy Efficiency'!U$1)-1,0)</f>
        <v>984305156698.3866</v>
      </c>
      <c r="V3" s="230">
        <f>VLOOKUP($B3,'Product Output &amp; Intensity'!$B$1:$AT$21,COLUMN('Product Output &amp; Intensity'!W$1)-1,0)*VLOOKUP($B3,'Energy Efficiency'!$B$1:$AS$21,COLUMN('Energy Efficiency'!V$1)-1,0)</f>
        <v>986012549502.48474</v>
      </c>
      <c r="W3" s="230">
        <f>VLOOKUP($B3,'Product Output &amp; Intensity'!$B$1:$AT$21,COLUMN('Product Output &amp; Intensity'!X$1)-1,0)*VLOOKUP($B3,'Energy Efficiency'!$B$1:$AS$21,COLUMN('Energy Efficiency'!W$1)-1,0)</f>
        <v>987719884844.72888</v>
      </c>
      <c r="X3" s="230">
        <f>VLOOKUP($B3,'Product Output &amp; Intensity'!$B$1:$AT$21,COLUMN('Product Output &amp; Intensity'!Y$1)-1,0)*VLOOKUP($B3,'Energy Efficiency'!$B$1:$AS$21,COLUMN('Energy Efficiency'!X$1)-1,0)</f>
        <v>989427162725.11865</v>
      </c>
      <c r="Y3" s="230">
        <f>VLOOKUP($B3,'Product Output &amp; Intensity'!$B$1:$AT$21,COLUMN('Product Output &amp; Intensity'!Z$1)-1,0)*VLOOKUP($B3,'Energy Efficiency'!$B$1:$AS$21,COLUMN('Energy Efficiency'!Y$1)-1,0)</f>
        <v>991134383143.65479</v>
      </c>
      <c r="Z3" s="230">
        <f>VLOOKUP($B3,'Product Output &amp; Intensity'!$B$1:$AT$21,COLUMN('Product Output &amp; Intensity'!AA$1)-1,0)*VLOOKUP($B3,'Energy Efficiency'!$B$1:$AS$21,COLUMN('Energy Efficiency'!Z$1)-1,0)</f>
        <v>982499446661.79126</v>
      </c>
      <c r="AA3" s="230">
        <f>VLOOKUP($B3,'Product Output &amp; Intensity'!$B$1:$AT$21,COLUMN('Product Output &amp; Intensity'!AB$1)-1,0)*VLOOKUP($B3,'Energy Efficiency'!$B$1:$AS$21,COLUMN('Energy Efficiency'!AA$1)-1,0)</f>
        <v>973864797489.19861</v>
      </c>
      <c r="AB3" s="230">
        <f>VLOOKUP($B3,'Product Output &amp; Intensity'!$B$1:$AT$21,COLUMN('Product Output &amp; Intensity'!AC$1)-1,0)*VLOOKUP($B3,'Energy Efficiency'!$B$1:$AS$21,COLUMN('Energy Efficiency'!AB$1)-1,0)</f>
        <v>965230435625.87683</v>
      </c>
      <c r="AC3" s="230">
        <f>VLOOKUP($B3,'Product Output &amp; Intensity'!$B$1:$AT$21,COLUMN('Product Output &amp; Intensity'!AD$1)-1,0)*VLOOKUP($B3,'Energy Efficiency'!$B$1:$AS$21,COLUMN('Energy Efficiency'!AC$1)-1,0)</f>
        <v>956596361071.82593</v>
      </c>
      <c r="AD3" s="230">
        <f>VLOOKUP($B3,'Product Output &amp; Intensity'!$B$1:$AT$21,COLUMN('Product Output &amp; Intensity'!AE$1)-1,0)*VLOOKUP($B3,'Energy Efficiency'!$B$1:$AS$21,COLUMN('Energy Efficiency'!AD$1)-1,0)</f>
        <v>947962573827.0459</v>
      </c>
      <c r="AE3" s="230">
        <f>VLOOKUP($B3,'Product Output &amp; Intensity'!$B$1:$AT$21,COLUMN('Product Output &amp; Intensity'!AF$1)-1,0)*VLOOKUP($B3,'Energy Efficiency'!$B$1:$AS$21,COLUMN('Energy Efficiency'!AE$1)-1,0)</f>
        <v>939329073891.53687</v>
      </c>
      <c r="AF3" s="230">
        <f>VLOOKUP($B3,'Product Output &amp; Intensity'!$B$1:$AT$21,COLUMN('Product Output &amp; Intensity'!AG$1)-1,0)*VLOOKUP($B3,'Energy Efficiency'!$B$1:$AS$21,COLUMN('Energy Efficiency'!AF$1)-1,0)</f>
        <v>930695861265.29858</v>
      </c>
      <c r="AG3" s="230">
        <f>VLOOKUP($B3,'Product Output &amp; Intensity'!$B$1:$AT$21,COLUMN('Product Output &amp; Intensity'!AH$1)-1,0)*VLOOKUP($B3,'Energy Efficiency'!$B$1:$AS$21,COLUMN('Energy Efficiency'!AG$1)-1,0)</f>
        <v>922062935948.3313</v>
      </c>
      <c r="AH3" s="230">
        <f>VLOOKUP($B3,'Product Output &amp; Intensity'!$B$1:$AT$21,COLUMN('Product Output &amp; Intensity'!AI$1)-1,0)*VLOOKUP($B3,'Energy Efficiency'!$B$1:$AS$21,COLUMN('Energy Efficiency'!AH$1)-1,0)</f>
        <v>913430297940.63489</v>
      </c>
      <c r="AI3" s="230">
        <f>VLOOKUP($B3,'Product Output &amp; Intensity'!$B$1:$AT$21,COLUMN('Product Output &amp; Intensity'!AJ$1)-1,0)*VLOOKUP($B3,'Energy Efficiency'!$B$1:$AS$21,COLUMN('Energy Efficiency'!AI$1)-1,0)</f>
        <v>904797947242.20911</v>
      </c>
      <c r="AJ3" s="230">
        <f>VLOOKUP($B3,'Product Output &amp; Intensity'!$B$1:$AT$21,COLUMN('Product Output &amp; Intensity'!AK$1)-1,0)*VLOOKUP($B3,'Energy Efficiency'!$B$1:$AS$21,COLUMN('Energy Efficiency'!AJ$1)-1,0)</f>
        <v>891857394026.83777</v>
      </c>
      <c r="AK3" s="230">
        <f>VLOOKUP($B3,'Product Output &amp; Intensity'!$B$1:$AT$21,COLUMN('Product Output &amp; Intensity'!AL$1)-1,0)*VLOOKUP($B3,'Energy Efficiency'!$B$1:$AS$21,COLUMN('Energy Efficiency'!AK$1)-1,0)</f>
        <v>878917271775.3728</v>
      </c>
      <c r="AL3" s="230">
        <f>VLOOKUP($B3,'Product Output &amp; Intensity'!$B$1:$AT$21,COLUMN('Product Output &amp; Intensity'!AM$1)-1,0)*VLOOKUP($B3,'Energy Efficiency'!$B$1:$AS$21,COLUMN('Energy Efficiency'!AL$1)-1,0)</f>
        <v>865977580487.81409</v>
      </c>
      <c r="AM3" s="230">
        <f>VLOOKUP($B3,'Product Output &amp; Intensity'!$B$1:$AT$21,COLUMN('Product Output &amp; Intensity'!AN$1)-1,0)*VLOOKUP($B3,'Energy Efficiency'!$B$1:$AS$21,COLUMN('Energy Efficiency'!AM$1)-1,0)</f>
        <v>853038320164.16174</v>
      </c>
      <c r="AN3" s="230">
        <f>VLOOKUP($B3,'Product Output &amp; Intensity'!$B$1:$AT$21,COLUMN('Product Output &amp; Intensity'!AO$1)-1,0)*VLOOKUP($B3,'Energy Efficiency'!$B$1:$AS$21,COLUMN('Energy Efficiency'!AN$1)-1,0)</f>
        <v>840099490804.41565</v>
      </c>
      <c r="AO3" s="230">
        <f>VLOOKUP($B3,'Product Output &amp; Intensity'!$B$1:$AT$21,COLUMN('Product Output &amp; Intensity'!AP$1)-1,0)*VLOOKUP($B3,'Energy Efficiency'!$B$1:$AS$21,COLUMN('Energy Efficiency'!AO$1)-1,0)</f>
        <v>834915727649.90649</v>
      </c>
      <c r="AP3" s="230">
        <f>VLOOKUP($B3,'Product Output &amp; Intensity'!$B$1:$AT$21,COLUMN('Product Output &amp; Intensity'!AQ$1)-1,0)*VLOOKUP($B3,'Energy Efficiency'!$B$1:$AS$21,COLUMN('Energy Efficiency'!AP$1)-1,0)</f>
        <v>829732136880.95972</v>
      </c>
      <c r="AQ3" s="230">
        <f>VLOOKUP($B3,'Product Output &amp; Intensity'!$B$1:$AT$21,COLUMN('Product Output &amp; Intensity'!AR$1)-1,0)*VLOOKUP($B3,'Energy Efficiency'!$B$1:$AS$21,COLUMN('Energy Efficiency'!AQ$1)-1,0)</f>
        <v>824548718497.57556</v>
      </c>
      <c r="AR3" s="230">
        <f>VLOOKUP($B3,'Product Output &amp; Intensity'!$B$1:$AT$21,COLUMN('Product Output &amp; Intensity'!AS$1)-1,0)*VLOOKUP($B3,'Energy Efficiency'!$B$1:$AS$21,COLUMN('Energy Efficiency'!AR$1)-1,0)</f>
        <v>819365472499.75403</v>
      </c>
      <c r="AS3" s="230">
        <f>VLOOKUP($B3,'Product Output &amp; Intensity'!$B$1:$AT$21,COLUMN('Product Output &amp; Intensity'!AT$1)-1,0)*VLOOKUP($B3,'Energy Efficiency'!$B$1:$AS$21,COLUMN('Energy Efficiency'!AS$1)-1,0)</f>
        <v>814114522072.24658</v>
      </c>
    </row>
    <row r="4" spans="1:45" x14ac:dyDescent="0.2">
      <c r="A4" s="169" t="s">
        <v>3</v>
      </c>
      <c r="B4" s="173" t="s">
        <v>306</v>
      </c>
      <c r="C4" s="173" t="s">
        <v>357</v>
      </c>
      <c r="D4" s="234">
        <f>VLOOKUP($B4,'Product Output &amp; Intensity'!$B$1:$AT$21,COLUMN('Product Output &amp; Intensity'!E$1)-1,0)*VLOOKUP($B4,'Energy Efficiency'!$B$1:$AS$21,COLUMN('Energy Efficiency'!D$1)-1,0)</f>
        <v>799386971437049.75</v>
      </c>
      <c r="E4" s="230">
        <f>VLOOKUP($B4,'Product Output &amp; Intensity'!$B$1:$AT$21,COLUMN('Product Output &amp; Intensity'!F$1)-1,0)*VLOOKUP($B4,'Energy Efficiency'!$B$1:$AS$21,COLUMN('Energy Efficiency'!E$1)-1,0)</f>
        <v>767521913344428.88</v>
      </c>
      <c r="F4" s="230">
        <f>VLOOKUP($B4,'Product Output &amp; Intensity'!$B$1:$AT$21,COLUMN('Product Output &amp; Intensity'!G$1)-1,0)*VLOOKUP($B4,'Energy Efficiency'!$B$1:$AS$21,COLUMN('Energy Efficiency'!F$1)-1,0)</f>
        <v>810037034355965.75</v>
      </c>
      <c r="G4" s="230">
        <f>VLOOKUP($B4,'Product Output &amp; Intensity'!$B$1:$AT$21,COLUMN('Product Output &amp; Intensity'!H$1)-1,0)*VLOOKUP($B4,'Energy Efficiency'!$B$1:$AS$21,COLUMN('Energy Efficiency'!G$1)-1,0)</f>
        <v>881358863935453.5</v>
      </c>
      <c r="H4" s="230">
        <f>VLOOKUP($B4,'Product Output &amp; Intensity'!$B$1:$AT$21,COLUMN('Product Output &amp; Intensity'!I$1)-1,0)*VLOOKUP($B4,'Energy Efficiency'!$B$1:$AS$21,COLUMN('Energy Efficiency'!H$1)-1,0)</f>
        <v>967871256495535.38</v>
      </c>
      <c r="I4" s="230">
        <f>VLOOKUP($B4,'Product Output &amp; Intensity'!$B$1:$AT$21,COLUMN('Product Output &amp; Intensity'!J$1)-1,0)*VLOOKUP($B4,'Energy Efficiency'!$B$1:$AS$21,COLUMN('Energy Efficiency'!I$1)-1,0)</f>
        <v>1021510051176893.3</v>
      </c>
      <c r="J4" s="230">
        <f>VLOOKUP($B4,'Product Output &amp; Intensity'!$B$1:$AT$21,COLUMN('Product Output &amp; Intensity'!K$1)-1,0)*VLOOKUP($B4,'Energy Efficiency'!$B$1:$AS$21,COLUMN('Energy Efficiency'!J$1)-1,0)</f>
        <v>1074930419194499.4</v>
      </c>
      <c r="K4" s="230">
        <f>VLOOKUP($B4,'Product Output &amp; Intensity'!$B$1:$AT$21,COLUMN('Product Output &amp; Intensity'!L$1)-1,0)*VLOOKUP($B4,'Energy Efficiency'!$B$1:$AS$21,COLUMN('Energy Efficiency'!K$1)-1,0)</f>
        <v>1101338754374112.3</v>
      </c>
      <c r="L4" s="230">
        <f>VLOOKUP($B4,'Product Output &amp; Intensity'!$B$1:$AT$21,COLUMN('Product Output &amp; Intensity'!M$1)-1,0)*VLOOKUP($B4,'Energy Efficiency'!$B$1:$AS$21,COLUMN('Energy Efficiency'!L$1)-1,0)</f>
        <v>1127743912623388.5</v>
      </c>
      <c r="M4" s="230">
        <f>VLOOKUP($B4,'Product Output &amp; Intensity'!$B$1:$AT$21,COLUMN('Product Output &amp; Intensity'!N$1)-1,0)*VLOOKUP($B4,'Energy Efficiency'!$B$1:$AS$21,COLUMN('Energy Efficiency'!M$1)-1,0)</f>
        <v>1154145893942328.5</v>
      </c>
      <c r="N4" s="230">
        <f>VLOOKUP($B4,'Product Output &amp; Intensity'!$B$1:$AT$21,COLUMN('Product Output &amp; Intensity'!O$1)-1,0)*VLOOKUP($B4,'Energy Efficiency'!$B$1:$AS$21,COLUMN('Energy Efficiency'!N$1)-1,0)</f>
        <v>1180544698330932.3</v>
      </c>
      <c r="O4" s="230">
        <f>VLOOKUP($B4,'Product Output &amp; Intensity'!$B$1:$AT$21,COLUMN('Product Output &amp; Intensity'!P$1)-1,0)*VLOOKUP($B4,'Energy Efficiency'!$B$1:$AS$21,COLUMN('Energy Efficiency'!O$1)-1,0)</f>
        <v>1206940325789200</v>
      </c>
      <c r="P4" s="230">
        <f>VLOOKUP($B4,'Product Output &amp; Intensity'!$B$1:$AT$21,COLUMN('Product Output &amp; Intensity'!Q$1)-1,0)*VLOOKUP($B4,'Energy Efficiency'!$B$1:$AS$21,COLUMN('Energy Efficiency'!P$1)-1,0)</f>
        <v>1224133363150113.8</v>
      </c>
      <c r="Q4" s="230">
        <f>VLOOKUP($B4,'Product Output &amp; Intensity'!$B$1:$AT$21,COLUMN('Product Output &amp; Intensity'!R$1)-1,0)*VLOOKUP($B4,'Energy Efficiency'!$B$1:$AS$21,COLUMN('Energy Efficiency'!Q$1)-1,0)</f>
        <v>1241325021150655</v>
      </c>
      <c r="R4" s="230">
        <f>VLOOKUP($B4,'Product Output &amp; Intensity'!$B$1:$AT$21,COLUMN('Product Output &amp; Intensity'!S$1)-1,0)*VLOOKUP($B4,'Energy Efficiency'!$B$1:$AS$21,COLUMN('Energy Efficiency'!R$1)-1,0)</f>
        <v>1258515299790824.3</v>
      </c>
      <c r="S4" s="230">
        <f>VLOOKUP($B4,'Product Output &amp; Intensity'!$B$1:$AT$21,COLUMN('Product Output &amp; Intensity'!T$1)-1,0)*VLOOKUP($B4,'Energy Efficiency'!$B$1:$AS$21,COLUMN('Energy Efficiency'!S$1)-1,0)</f>
        <v>1275704199070621</v>
      </c>
      <c r="T4" s="230">
        <f>VLOOKUP($B4,'Product Output &amp; Intensity'!$B$1:$AT$21,COLUMN('Product Output &amp; Intensity'!U$1)-1,0)*VLOOKUP($B4,'Energy Efficiency'!$B$1:$AS$21,COLUMN('Energy Efficiency'!T$1)-1,0)</f>
        <v>1292891718990045</v>
      </c>
      <c r="U4" s="230">
        <f>VLOOKUP($B4,'Product Output &amp; Intensity'!$B$1:$AT$21,COLUMN('Product Output &amp; Intensity'!V$1)-1,0)*VLOOKUP($B4,'Energy Efficiency'!$B$1:$AS$21,COLUMN('Energy Efficiency'!U$1)-1,0)</f>
        <v>1310108439738658.5</v>
      </c>
      <c r="V4" s="230">
        <f>VLOOKUP($B4,'Product Output &amp; Intensity'!$B$1:$AT$21,COLUMN('Product Output &amp; Intensity'!W$1)-1,0)*VLOOKUP($B4,'Energy Efficiency'!$B$1:$AS$21,COLUMN('Energy Efficiency'!V$1)-1,0)</f>
        <v>1327324585868730</v>
      </c>
      <c r="W4" s="230">
        <f>VLOOKUP($B4,'Product Output &amp; Intensity'!$B$1:$AT$21,COLUMN('Product Output &amp; Intensity'!X$1)-1,0)*VLOOKUP($B4,'Energy Efficiency'!$B$1:$AS$21,COLUMN('Energy Efficiency'!W$1)-1,0)</f>
        <v>1344540157380259.8</v>
      </c>
      <c r="X4" s="230">
        <f>VLOOKUP($B4,'Product Output &amp; Intensity'!$B$1:$AT$21,COLUMN('Product Output &amp; Intensity'!Y$1)-1,0)*VLOOKUP($B4,'Energy Efficiency'!$B$1:$AS$21,COLUMN('Energy Efficiency'!X$1)-1,0)</f>
        <v>1361755154273247.8</v>
      </c>
      <c r="Y4" s="230">
        <f>VLOOKUP($B4,'Product Output &amp; Intensity'!$B$1:$AT$21,COLUMN('Product Output &amp; Intensity'!Z$1)-1,0)*VLOOKUP($B4,'Energy Efficiency'!$B$1:$AS$21,COLUMN('Energy Efficiency'!Y$1)-1,0)</f>
        <v>1378969576547693.8</v>
      </c>
      <c r="Z4" s="230">
        <f>VLOOKUP($B4,'Product Output &amp; Intensity'!$B$1:$AT$21,COLUMN('Product Output &amp; Intensity'!AA$1)-1,0)*VLOOKUP($B4,'Energy Efficiency'!$B$1:$AS$21,COLUMN('Energy Efficiency'!Z$1)-1,0)</f>
        <v>1387565008004810.5</v>
      </c>
      <c r="AA4" s="230">
        <f>VLOOKUP($B4,'Product Output &amp; Intensity'!$B$1:$AT$21,COLUMN('Product Output &amp; Intensity'!AB$1)-1,0)*VLOOKUP($B4,'Energy Efficiency'!$B$1:$AS$21,COLUMN('Energy Efficiency'!AA$1)-1,0)</f>
        <v>1396160152152656.3</v>
      </c>
      <c r="AB4" s="230">
        <f>VLOOKUP($B4,'Product Output &amp; Intensity'!$B$1:$AT$21,COLUMN('Product Output &amp; Intensity'!AC$1)-1,0)*VLOOKUP($B4,'Energy Efficiency'!$B$1:$AS$21,COLUMN('Energy Efficiency'!AB$1)-1,0)</f>
        <v>1404755008991231.3</v>
      </c>
      <c r="AC4" s="230">
        <f>VLOOKUP($B4,'Product Output &amp; Intensity'!$B$1:$AT$21,COLUMN('Product Output &amp; Intensity'!AD$1)-1,0)*VLOOKUP($B4,'Energy Efficiency'!$B$1:$AS$21,COLUMN('Energy Efficiency'!AC$1)-1,0)</f>
        <v>1413349578520535.3</v>
      </c>
      <c r="AD4" s="230">
        <f>VLOOKUP($B4,'Product Output &amp; Intensity'!$B$1:$AT$21,COLUMN('Product Output &amp; Intensity'!AE$1)-1,0)*VLOOKUP($B4,'Energy Efficiency'!$B$1:$AS$21,COLUMN('Energy Efficiency'!AD$1)-1,0)</f>
        <v>1421943860740568.8</v>
      </c>
      <c r="AE4" s="230">
        <f>VLOOKUP($B4,'Product Output &amp; Intensity'!$B$1:$AT$21,COLUMN('Product Output &amp; Intensity'!AF$1)-1,0)*VLOOKUP($B4,'Energy Efficiency'!$B$1:$AS$21,COLUMN('Energy Efficiency'!AE$1)-1,0)</f>
        <v>1430537855651331</v>
      </c>
      <c r="AF4" s="230">
        <f>VLOOKUP($B4,'Product Output &amp; Intensity'!$B$1:$AT$21,COLUMN('Product Output &amp; Intensity'!AG$1)-1,0)*VLOOKUP($B4,'Energy Efficiency'!$B$1:$AS$21,COLUMN('Energy Efficiency'!AF$1)-1,0)</f>
        <v>1439131563252822.5</v>
      </c>
      <c r="AG4" s="230">
        <f>VLOOKUP($B4,'Product Output &amp; Intensity'!$B$1:$AT$21,COLUMN('Product Output &amp; Intensity'!AH$1)-1,0)*VLOOKUP($B4,'Energy Efficiency'!$B$1:$AS$21,COLUMN('Energy Efficiency'!AG$1)-1,0)</f>
        <v>1447724983545043</v>
      </c>
      <c r="AH4" s="230">
        <f>VLOOKUP($B4,'Product Output &amp; Intensity'!$B$1:$AT$21,COLUMN('Product Output &amp; Intensity'!AI$1)-1,0)*VLOOKUP($B4,'Energy Efficiency'!$B$1:$AS$21,COLUMN('Energy Efficiency'!AH$1)-1,0)</f>
        <v>1456318116527992.5</v>
      </c>
      <c r="AI4" s="230">
        <f>VLOOKUP($B4,'Product Output &amp; Intensity'!$B$1:$AT$21,COLUMN('Product Output &amp; Intensity'!AJ$1)-1,0)*VLOOKUP($B4,'Energy Efficiency'!$B$1:$AS$21,COLUMN('Energy Efficiency'!AI$1)-1,0)</f>
        <v>1464910962201671.8</v>
      </c>
      <c r="AJ4" s="230">
        <f>VLOOKUP($B4,'Product Output &amp; Intensity'!$B$1:$AT$21,COLUMN('Product Output &amp; Intensity'!AK$1)-1,0)*VLOOKUP($B4,'Energy Efficiency'!$B$1:$AS$21,COLUMN('Energy Efficiency'!AJ$1)-1,0)</f>
        <v>1473503520566079.5</v>
      </c>
      <c r="AK4" s="230">
        <f>VLOOKUP($B4,'Product Output &amp; Intensity'!$B$1:$AT$21,COLUMN('Product Output &amp; Intensity'!AL$1)-1,0)*VLOOKUP($B4,'Energy Efficiency'!$B$1:$AS$21,COLUMN('Energy Efficiency'!AK$1)-1,0)</f>
        <v>1482095791621216.5</v>
      </c>
      <c r="AL4" s="230">
        <f>VLOOKUP($B4,'Product Output &amp; Intensity'!$B$1:$AT$21,COLUMN('Product Output &amp; Intensity'!AM$1)-1,0)*VLOOKUP($B4,'Energy Efficiency'!$B$1:$AS$21,COLUMN('Energy Efficiency'!AL$1)-1,0)</f>
        <v>1490687775367082.5</v>
      </c>
      <c r="AM4" s="230">
        <f>VLOOKUP($B4,'Product Output &amp; Intensity'!$B$1:$AT$21,COLUMN('Product Output &amp; Intensity'!AN$1)-1,0)*VLOOKUP($B4,'Energy Efficiency'!$B$1:$AS$21,COLUMN('Energy Efficiency'!AM$1)-1,0)</f>
        <v>1499279471803677.8</v>
      </c>
      <c r="AN4" s="230">
        <f>VLOOKUP($B4,'Product Output &amp; Intensity'!$B$1:$AT$21,COLUMN('Product Output &amp; Intensity'!AO$1)-1,0)*VLOOKUP($B4,'Energy Efficiency'!$B$1:$AS$21,COLUMN('Energy Efficiency'!AN$1)-1,0)</f>
        <v>1507870880931002.3</v>
      </c>
      <c r="AO4" s="230">
        <f>VLOOKUP($B4,'Product Output &amp; Intensity'!$B$1:$AT$21,COLUMN('Product Output &amp; Intensity'!AP$1)-1,0)*VLOOKUP($B4,'Energy Efficiency'!$B$1:$AS$21,COLUMN('Energy Efficiency'!AO$1)-1,0)</f>
        <v>1507845741369799.8</v>
      </c>
      <c r="AP4" s="230">
        <f>VLOOKUP($B4,'Product Output &amp; Intensity'!$B$1:$AT$21,COLUMN('Product Output &amp; Intensity'!AQ$1)-1,0)*VLOOKUP($B4,'Energy Efficiency'!$B$1:$AS$21,COLUMN('Energy Efficiency'!AP$1)-1,0)</f>
        <v>1507820601808597.3</v>
      </c>
      <c r="AQ4" s="230">
        <f>VLOOKUP($B4,'Product Output &amp; Intensity'!$B$1:$AT$21,COLUMN('Product Output &amp; Intensity'!AR$1)-1,0)*VLOOKUP($B4,'Energy Efficiency'!$B$1:$AS$21,COLUMN('Energy Efficiency'!AQ$1)-1,0)</f>
        <v>1507795462247394.8</v>
      </c>
      <c r="AR4" s="230">
        <f>VLOOKUP($B4,'Product Output &amp; Intensity'!$B$1:$AT$21,COLUMN('Product Output &amp; Intensity'!AS$1)-1,0)*VLOOKUP($B4,'Energy Efficiency'!$B$1:$AS$21,COLUMN('Energy Efficiency'!AR$1)-1,0)</f>
        <v>1507770322686192.3</v>
      </c>
      <c r="AS4" s="230">
        <f>VLOOKUP($B4,'Product Output &amp; Intensity'!$B$1:$AT$21,COLUMN('Product Output &amp; Intensity'!AT$1)-1,0)*VLOOKUP($B4,'Energy Efficiency'!$B$1:$AS$21,COLUMN('Energy Efficiency'!AS$1)-1,0)</f>
        <v>1507619485318975.3</v>
      </c>
    </row>
    <row r="5" spans="1:45" x14ac:dyDescent="0.2">
      <c r="A5" s="170" t="s">
        <v>4</v>
      </c>
      <c r="B5" s="173" t="s">
        <v>307</v>
      </c>
      <c r="C5" s="173" t="s">
        <v>357</v>
      </c>
      <c r="D5" s="234">
        <f>VLOOKUP($B5,'Product Output &amp; Intensity'!$B$1:$AT$21,COLUMN('Product Output &amp; Intensity'!E$1)-1,0)*VLOOKUP($B5,'Energy Efficiency'!$B$1:$AS$21,COLUMN('Energy Efficiency'!D$1)-1,0)</f>
        <v>250030076807335.72</v>
      </c>
      <c r="E5" s="230">
        <f>VLOOKUP($B5,'Product Output &amp; Intensity'!$B$1:$AT$21,COLUMN('Product Output &amp; Intensity'!F$1)-1,0)*VLOOKUP($B5,'Energy Efficiency'!$B$1:$AS$21,COLUMN('Energy Efficiency'!E$1)-1,0)</f>
        <v>258465481905438.28</v>
      </c>
      <c r="F5" s="230">
        <f>VLOOKUP($B5,'Product Output &amp; Intensity'!$B$1:$AT$21,COLUMN('Product Output &amp; Intensity'!G$1)-1,0)*VLOOKUP($B5,'Energy Efficiency'!$B$1:$AS$21,COLUMN('Energy Efficiency'!F$1)-1,0)</f>
        <v>276361308600441.97</v>
      </c>
      <c r="G5" s="230">
        <f>VLOOKUP($B5,'Product Output &amp; Intensity'!$B$1:$AT$21,COLUMN('Product Output &amp; Intensity'!H$1)-1,0)*VLOOKUP($B5,'Energy Efficiency'!$B$1:$AS$21,COLUMN('Energy Efficiency'!G$1)-1,0)</f>
        <v>306341793712170.63</v>
      </c>
      <c r="H5" s="230">
        <f>VLOOKUP($B5,'Product Output &amp; Intensity'!$B$1:$AT$21,COLUMN('Product Output &amp; Intensity'!I$1)-1,0)*VLOOKUP($B5,'Energy Efficiency'!$B$1:$AS$21,COLUMN('Energy Efficiency'!H$1)-1,0)</f>
        <v>341092591705825.69</v>
      </c>
      <c r="I5" s="230">
        <f>VLOOKUP($B5,'Product Output &amp; Intensity'!$B$1:$AT$21,COLUMN('Product Output &amp; Intensity'!J$1)-1,0)*VLOOKUP($B5,'Energy Efficiency'!$B$1:$AS$21,COLUMN('Energy Efficiency'!I$1)-1,0)</f>
        <v>363761465806342.75</v>
      </c>
      <c r="J5" s="230">
        <f>VLOOKUP($B5,'Product Output &amp; Intensity'!$B$1:$AT$21,COLUMN('Product Output &amp; Intensity'!K$1)-1,0)*VLOOKUP($B5,'Energy Efficiency'!$B$1:$AS$21,COLUMN('Energy Efficiency'!J$1)-1,0)</f>
        <v>386338300040090.94</v>
      </c>
      <c r="K5" s="230">
        <f>VLOOKUP($B5,'Product Output &amp; Intensity'!$B$1:$AT$21,COLUMN('Product Output &amp; Intensity'!L$1)-1,0)*VLOOKUP($B5,'Energy Efficiency'!$B$1:$AS$21,COLUMN('Energy Efficiency'!K$1)-1,0)</f>
        <v>394899900180801.63</v>
      </c>
      <c r="L5" s="230">
        <f>VLOOKUP($B5,'Product Output &amp; Intensity'!$B$1:$AT$21,COLUMN('Product Output &amp; Intensity'!M$1)-1,0)*VLOOKUP($B5,'Energy Efficiency'!$B$1:$AS$21,COLUMN('Energy Efficiency'!L$1)-1,0)</f>
        <v>403460470086045.56</v>
      </c>
      <c r="M5" s="230">
        <f>VLOOKUP($B5,'Product Output &amp; Intensity'!$B$1:$AT$21,COLUMN('Product Output &amp; Intensity'!N$1)-1,0)*VLOOKUP($B5,'Energy Efficiency'!$B$1:$AS$21,COLUMN('Energy Efficiency'!M$1)-1,0)</f>
        <v>412020009755822.69</v>
      </c>
      <c r="N5" s="230">
        <f>VLOOKUP($B5,'Product Output &amp; Intensity'!$B$1:$AT$21,COLUMN('Product Output &amp; Intensity'!O$1)-1,0)*VLOOKUP($B5,'Energy Efficiency'!$B$1:$AS$21,COLUMN('Energy Efficiency'!N$1)-1,0)</f>
        <v>420578519190133.13</v>
      </c>
      <c r="O5" s="230">
        <f>VLOOKUP($B5,'Product Output &amp; Intensity'!$B$1:$AT$21,COLUMN('Product Output &amp; Intensity'!P$1)-1,0)*VLOOKUP($B5,'Energy Efficiency'!$B$1:$AS$21,COLUMN('Energy Efficiency'!O$1)-1,0)</f>
        <v>429135998388976.63</v>
      </c>
      <c r="P5" s="230">
        <f>VLOOKUP($B5,'Product Output &amp; Intensity'!$B$1:$AT$21,COLUMN('Product Output &amp; Intensity'!Q$1)-1,0)*VLOOKUP($B5,'Energy Efficiency'!$B$1:$AS$21,COLUMN('Energy Efficiency'!P$1)-1,0)</f>
        <v>429731859853254</v>
      </c>
      <c r="Q5" s="230">
        <f>VLOOKUP($B5,'Product Output &amp; Intensity'!$B$1:$AT$21,COLUMN('Product Output &amp; Intensity'!R$1)-1,0)*VLOOKUP($B5,'Energy Efficiency'!$B$1:$AS$21,COLUMN('Energy Efficiency'!Q$1)-1,0)</f>
        <v>430327672273417.25</v>
      </c>
      <c r="R5" s="230">
        <f>VLOOKUP($B5,'Product Output &amp; Intensity'!$B$1:$AT$21,COLUMN('Product Output &amp; Intensity'!S$1)-1,0)*VLOOKUP($B5,'Energy Efficiency'!$B$1:$AS$21,COLUMN('Energy Efficiency'!R$1)-1,0)</f>
        <v>430923435649466.44</v>
      </c>
      <c r="S5" s="230">
        <f>VLOOKUP($B5,'Product Output &amp; Intensity'!$B$1:$AT$21,COLUMN('Product Output &amp; Intensity'!T$1)-1,0)*VLOOKUP($B5,'Energy Efficiency'!$B$1:$AS$21,COLUMN('Energy Efficiency'!S$1)-1,0)</f>
        <v>431519149981401.5</v>
      </c>
      <c r="T5" s="230">
        <f>VLOOKUP($B5,'Product Output &amp; Intensity'!$B$1:$AT$21,COLUMN('Product Output &amp; Intensity'!U$1)-1,0)*VLOOKUP($B5,'Energy Efficiency'!$B$1:$AS$21,COLUMN('Energy Efficiency'!T$1)-1,0)</f>
        <v>432114815269222.44</v>
      </c>
      <c r="U5" s="230">
        <f>VLOOKUP($B5,'Product Output &amp; Intensity'!$B$1:$AT$21,COLUMN('Product Output &amp; Intensity'!V$1)-1,0)*VLOOKUP($B5,'Energy Efficiency'!$B$1:$AS$21,COLUMN('Energy Efficiency'!U$1)-1,0)</f>
        <v>427204264551599</v>
      </c>
      <c r="V5" s="230">
        <f>VLOOKUP($B5,'Product Output &amp; Intensity'!$B$1:$AT$21,COLUMN('Product Output &amp; Intensity'!W$1)-1,0)*VLOOKUP($B5,'Energy Efficiency'!$B$1:$AS$21,COLUMN('Energy Efficiency'!V$1)-1,0)</f>
        <v>422293877281659.88</v>
      </c>
      <c r="W5" s="230">
        <f>VLOOKUP($B5,'Product Output &amp; Intensity'!$B$1:$AT$21,COLUMN('Product Output &amp; Intensity'!X$1)-1,0)*VLOOKUP($B5,'Energy Efficiency'!$B$1:$AS$21,COLUMN('Energy Efficiency'!W$1)-1,0)</f>
        <v>417383653459405</v>
      </c>
      <c r="X5" s="230">
        <f>VLOOKUP($B5,'Product Output &amp; Intensity'!$B$1:$AT$21,COLUMN('Product Output &amp; Intensity'!Y$1)-1,0)*VLOOKUP($B5,'Energy Efficiency'!$B$1:$AS$21,COLUMN('Energy Efficiency'!X$1)-1,0)</f>
        <v>412473593084834.44</v>
      </c>
      <c r="Y5" s="230">
        <f>VLOOKUP($B5,'Product Output &amp; Intensity'!$B$1:$AT$21,COLUMN('Product Output &amp; Intensity'!Z$1)-1,0)*VLOOKUP($B5,'Energy Efficiency'!$B$1:$AS$21,COLUMN('Energy Efficiency'!Y$1)-1,0)</f>
        <v>407563696157948</v>
      </c>
      <c r="Z5" s="230">
        <f>VLOOKUP($B5,'Product Output &amp; Intensity'!$B$1:$AT$21,COLUMN('Product Output &amp; Intensity'!AA$1)-1,0)*VLOOKUP($B5,'Energy Efficiency'!$B$1:$AS$21,COLUMN('Energy Efficiency'!Z$1)-1,0)</f>
        <v>398363890017024.06</v>
      </c>
      <c r="AA5" s="230">
        <f>VLOOKUP($B5,'Product Output &amp; Intensity'!$B$1:$AT$21,COLUMN('Product Output &amp; Intensity'!AB$1)-1,0)*VLOOKUP($B5,'Energy Efficiency'!$B$1:$AS$21,COLUMN('Energy Efficiency'!AA$1)-1,0)</f>
        <v>389164390340508.19</v>
      </c>
      <c r="AB5" s="230">
        <f>VLOOKUP($B5,'Product Output &amp; Intensity'!$B$1:$AT$21,COLUMN('Product Output &amp; Intensity'!AC$1)-1,0)*VLOOKUP($B5,'Energy Efficiency'!$B$1:$AS$21,COLUMN('Energy Efficiency'!AB$1)-1,0)</f>
        <v>379965197128400.25</v>
      </c>
      <c r="AC5" s="230">
        <f>VLOOKUP($B5,'Product Output &amp; Intensity'!$B$1:$AT$21,COLUMN('Product Output &amp; Intensity'!AD$1)-1,0)*VLOOKUP($B5,'Energy Efficiency'!$B$1:$AS$21,COLUMN('Energy Efficiency'!AC$1)-1,0)</f>
        <v>370766310380700.31</v>
      </c>
      <c r="AD5" s="230">
        <f>VLOOKUP($B5,'Product Output &amp; Intensity'!$B$1:$AT$21,COLUMN('Product Output &amp; Intensity'!AE$1)-1,0)*VLOOKUP($B5,'Energy Efficiency'!$B$1:$AS$21,COLUMN('Energy Efficiency'!AD$1)-1,0)</f>
        <v>361567730097408.44</v>
      </c>
      <c r="AE5" s="230">
        <f>VLOOKUP($B5,'Product Output &amp; Intensity'!$B$1:$AT$21,COLUMN('Product Output &amp; Intensity'!AF$1)-1,0)*VLOOKUP($B5,'Energy Efficiency'!$B$1:$AS$21,COLUMN('Energy Efficiency'!AE$1)-1,0)</f>
        <v>352369456278524.5</v>
      </c>
      <c r="AF5" s="230">
        <f>VLOOKUP($B5,'Product Output &amp; Intensity'!$B$1:$AT$21,COLUMN('Product Output &amp; Intensity'!AG$1)-1,0)*VLOOKUP($B5,'Energy Efficiency'!$B$1:$AS$21,COLUMN('Energy Efficiency'!AF$1)-1,0)</f>
        <v>343171488924048.56</v>
      </c>
      <c r="AG5" s="230">
        <f>VLOOKUP($B5,'Product Output &amp; Intensity'!$B$1:$AT$21,COLUMN('Product Output &amp; Intensity'!AH$1)-1,0)*VLOOKUP($B5,'Energy Efficiency'!$B$1:$AS$21,COLUMN('Energy Efficiency'!AG$1)-1,0)</f>
        <v>333973828033980.63</v>
      </c>
      <c r="AH5" s="230">
        <f>VLOOKUP($B5,'Product Output &amp; Intensity'!$B$1:$AT$21,COLUMN('Product Output &amp; Intensity'!AI$1)-1,0)*VLOOKUP($B5,'Energy Efficiency'!$B$1:$AS$21,COLUMN('Energy Efficiency'!AH$1)-1,0)</f>
        <v>324776473608320.69</v>
      </c>
      <c r="AI5" s="230">
        <f>VLOOKUP($B5,'Product Output &amp; Intensity'!$B$1:$AT$21,COLUMN('Product Output &amp; Intensity'!AJ$1)-1,0)*VLOOKUP($B5,'Energy Efficiency'!$B$1:$AS$21,COLUMN('Energy Efficiency'!AI$1)-1,0)</f>
        <v>315579425647068.69</v>
      </c>
      <c r="AJ5" s="230">
        <f>VLOOKUP($B5,'Product Output &amp; Intensity'!$B$1:$AT$21,COLUMN('Product Output &amp; Intensity'!AK$1)-1,0)*VLOOKUP($B5,'Energy Efficiency'!$B$1:$AS$21,COLUMN('Energy Efficiency'!AJ$1)-1,0)</f>
        <v>307608214886825.63</v>
      </c>
      <c r="AK5" s="230">
        <f>VLOOKUP($B5,'Product Output &amp; Intensity'!$B$1:$AT$21,COLUMN('Product Output &amp; Intensity'!AL$1)-1,0)*VLOOKUP($B5,'Energy Efficiency'!$B$1:$AS$21,COLUMN('Energy Efficiency'!AK$1)-1,0)</f>
        <v>299637269729069.5</v>
      </c>
      <c r="AL5" s="230">
        <f>VLOOKUP($B5,'Product Output &amp; Intensity'!$B$1:$AT$21,COLUMN('Product Output &amp; Intensity'!AM$1)-1,0)*VLOOKUP($B5,'Energy Efficiency'!$B$1:$AS$21,COLUMN('Energy Efficiency'!AL$1)-1,0)</f>
        <v>291666590173800.31</v>
      </c>
      <c r="AM5" s="230">
        <f>VLOOKUP($B5,'Product Output &amp; Intensity'!$B$1:$AT$21,COLUMN('Product Output &amp; Intensity'!AN$1)-1,0)*VLOOKUP($B5,'Energy Efficiency'!$B$1:$AS$21,COLUMN('Energy Efficiency'!AM$1)-1,0)</f>
        <v>283696176221018</v>
      </c>
      <c r="AN5" s="230">
        <f>VLOOKUP($B5,'Product Output &amp; Intensity'!$B$1:$AT$21,COLUMN('Product Output &amp; Intensity'!AO$1)-1,0)*VLOOKUP($B5,'Energy Efficiency'!$B$1:$AS$21,COLUMN('Energy Efficiency'!AN$1)-1,0)</f>
        <v>275726027870722.66</v>
      </c>
      <c r="AO5" s="230">
        <f>VLOOKUP($B5,'Product Output &amp; Intensity'!$B$1:$AT$21,COLUMN('Product Output &amp; Intensity'!AP$1)-1,0)*VLOOKUP($B5,'Energy Efficiency'!$B$1:$AS$21,COLUMN('Energy Efficiency'!AO$1)-1,0)</f>
        <v>267355996737385.28</v>
      </c>
      <c r="AP5" s="230">
        <f>VLOOKUP($B5,'Product Output &amp; Intensity'!$B$1:$AT$21,COLUMN('Product Output &amp; Intensity'!AQ$1)-1,0)*VLOOKUP($B5,'Energy Efficiency'!$B$1:$AS$21,COLUMN('Energy Efficiency'!AP$1)-1,0)</f>
        <v>258986244549484.34</v>
      </c>
      <c r="AQ5" s="230">
        <f>VLOOKUP($B5,'Product Output &amp; Intensity'!$B$1:$AT$21,COLUMN('Product Output &amp; Intensity'!AR$1)-1,0)*VLOOKUP($B5,'Energy Efficiency'!$B$1:$AS$21,COLUMN('Energy Efficiency'!AQ$1)-1,0)</f>
        <v>250616771307019.91</v>
      </c>
      <c r="AR5" s="230">
        <f>VLOOKUP($B5,'Product Output &amp; Intensity'!$B$1:$AT$21,COLUMN('Product Output &amp; Intensity'!AS$1)-1,0)*VLOOKUP($B5,'Energy Efficiency'!$B$1:$AS$21,COLUMN('Energy Efficiency'!AR$1)-1,0)</f>
        <v>242247577009991.97</v>
      </c>
      <c r="AS5" s="230">
        <f>VLOOKUP($B5,'Product Output &amp; Intensity'!$B$1:$AT$21,COLUMN('Product Output &amp; Intensity'!AT$1)-1,0)*VLOOKUP($B5,'Energy Efficiency'!$B$1:$AS$21,COLUMN('Energy Efficiency'!AS$1)-1,0)</f>
        <v>233859163645757.41</v>
      </c>
    </row>
    <row r="6" spans="1:45" x14ac:dyDescent="0.2">
      <c r="A6" s="169" t="s">
        <v>5</v>
      </c>
      <c r="B6" s="173" t="s">
        <v>308</v>
      </c>
      <c r="C6" s="173" t="s">
        <v>357</v>
      </c>
      <c r="D6" s="234">
        <f>VLOOKUP($B6,'Product Output &amp; Intensity'!$B$1:$AT$21,COLUMN('Product Output &amp; Intensity'!E$1)-1,0)*VLOOKUP($B6,'Energy Efficiency'!$B$1:$AS$21,COLUMN('Energy Efficiency'!D$1)-1,0)</f>
        <v>3474248277100.5288</v>
      </c>
      <c r="E6" s="230">
        <f>VLOOKUP($B6,'Product Output &amp; Intensity'!$B$1:$AT$21,COLUMN('Product Output &amp; Intensity'!F$1)-1,0)*VLOOKUP($B6,'Energy Efficiency'!$B$1:$AS$21,COLUMN('Energy Efficiency'!E$1)-1,0)</f>
        <v>2553795241370.4893</v>
      </c>
      <c r="F6" s="230">
        <f>VLOOKUP($B6,'Product Output &amp; Intensity'!$B$1:$AT$21,COLUMN('Product Output &amp; Intensity'!G$1)-1,0)*VLOOKUP($B6,'Energy Efficiency'!$B$1:$AS$21,COLUMN('Energy Efficiency'!F$1)-1,0)</f>
        <v>2807977254728.7676</v>
      </c>
      <c r="G6" s="230">
        <f>VLOOKUP($B6,'Product Output &amp; Intensity'!$B$1:$AT$21,COLUMN('Product Output &amp; Intensity'!H$1)-1,0)*VLOOKUP($B6,'Energy Efficiency'!$B$1:$AS$21,COLUMN('Energy Efficiency'!G$1)-1,0)</f>
        <v>3233095357939.1016</v>
      </c>
      <c r="H6" s="230">
        <f>VLOOKUP($B6,'Product Output &amp; Intensity'!$B$1:$AT$21,COLUMN('Product Output &amp; Intensity'!I$1)-1,0)*VLOOKUP($B6,'Energy Efficiency'!$B$1:$AS$21,COLUMN('Energy Efficiency'!H$1)-1,0)</f>
        <v>3697885830080.0532</v>
      </c>
      <c r="I6" s="230">
        <f>VLOOKUP($B6,'Product Output &amp; Intensity'!$B$1:$AT$21,COLUMN('Product Output &amp; Intensity'!J$1)-1,0)*VLOOKUP($B6,'Energy Efficiency'!$B$1:$AS$21,COLUMN('Energy Efficiency'!I$1)-1,0)</f>
        <v>4021431334706.5161</v>
      </c>
      <c r="J6" s="230">
        <f>VLOOKUP($B6,'Product Output &amp; Intensity'!$B$1:$AT$21,COLUMN('Product Output &amp; Intensity'!K$1)-1,0)*VLOOKUP($B6,'Energy Efficiency'!$B$1:$AS$21,COLUMN('Energy Efficiency'!J$1)-1,0)</f>
        <v>4343667865771.1519</v>
      </c>
      <c r="K6" s="230">
        <f>VLOOKUP($B6,'Product Output &amp; Intensity'!$B$1:$AT$21,COLUMN('Product Output &amp; Intensity'!L$1)-1,0)*VLOOKUP($B6,'Energy Efficiency'!$B$1:$AS$21,COLUMN('Energy Efficiency'!K$1)-1,0)</f>
        <v>4539561121311.4277</v>
      </c>
      <c r="L6" s="230">
        <f>VLOOKUP($B6,'Product Output &amp; Intensity'!$B$1:$AT$21,COLUMN('Product Output &amp; Intensity'!M$1)-1,0)*VLOOKUP($B6,'Energy Efficiency'!$B$1:$AS$21,COLUMN('Energy Efficiency'!L$1)-1,0)</f>
        <v>4735430836974.2383</v>
      </c>
      <c r="M6" s="230">
        <f>VLOOKUP($B6,'Product Output &amp; Intensity'!$B$1:$AT$21,COLUMN('Product Output &amp; Intensity'!N$1)-1,0)*VLOOKUP($B6,'Energy Efficiency'!$B$1:$AS$21,COLUMN('Energy Efficiency'!M$1)-1,0)</f>
        <v>4931277012759.582</v>
      </c>
      <c r="N6" s="230">
        <f>VLOOKUP($B6,'Product Output &amp; Intensity'!$B$1:$AT$21,COLUMN('Product Output &amp; Intensity'!O$1)-1,0)*VLOOKUP($B6,'Energy Efficiency'!$B$1:$AS$21,COLUMN('Energy Efficiency'!N$1)-1,0)</f>
        <v>5127099648667.46</v>
      </c>
      <c r="O6" s="230">
        <f>VLOOKUP($B6,'Product Output &amp; Intensity'!$B$1:$AT$21,COLUMN('Product Output &amp; Intensity'!P$1)-1,0)*VLOOKUP($B6,'Energy Efficiency'!$B$1:$AS$21,COLUMN('Energy Efficiency'!O$1)-1,0)</f>
        <v>5322898744697.8701</v>
      </c>
      <c r="P6" s="230">
        <f>VLOOKUP($B6,'Product Output &amp; Intensity'!$B$1:$AT$21,COLUMN('Product Output &amp; Intensity'!Q$1)-1,0)*VLOOKUP($B6,'Energy Efficiency'!$B$1:$AS$21,COLUMN('Energy Efficiency'!P$1)-1,0)</f>
        <v>5434742372511.1992</v>
      </c>
      <c r="Q6" s="230">
        <f>VLOOKUP($B6,'Product Output &amp; Intensity'!$B$1:$AT$21,COLUMN('Product Output &amp; Intensity'!R$1)-1,0)*VLOOKUP($B6,'Energy Efficiency'!$B$1:$AS$21,COLUMN('Energy Efficiency'!Q$1)-1,0)</f>
        <v>5546577035442.4326</v>
      </c>
      <c r="R6" s="230">
        <f>VLOOKUP($B6,'Product Output &amp; Intensity'!$B$1:$AT$21,COLUMN('Product Output &amp; Intensity'!S$1)-1,0)*VLOOKUP($B6,'Energy Efficiency'!$B$1:$AS$21,COLUMN('Energy Efficiency'!R$1)-1,0)</f>
        <v>5658402733491.5693</v>
      </c>
      <c r="S6" s="230">
        <f>VLOOKUP($B6,'Product Output &amp; Intensity'!$B$1:$AT$21,COLUMN('Product Output &amp; Intensity'!T$1)-1,0)*VLOOKUP($B6,'Energy Efficiency'!$B$1:$AS$21,COLUMN('Energy Efficiency'!S$1)-1,0)</f>
        <v>5770219466658.6104</v>
      </c>
      <c r="T6" s="230">
        <f>VLOOKUP($B6,'Product Output &amp; Intensity'!$B$1:$AT$21,COLUMN('Product Output &amp; Intensity'!U$1)-1,0)*VLOOKUP($B6,'Energy Efficiency'!$B$1:$AS$21,COLUMN('Energy Efficiency'!T$1)-1,0)</f>
        <v>5882027234943.5557</v>
      </c>
      <c r="U6" s="230">
        <f>VLOOKUP($B6,'Product Output &amp; Intensity'!$B$1:$AT$21,COLUMN('Product Output &amp; Intensity'!V$1)-1,0)*VLOOKUP($B6,'Energy Efficiency'!$B$1:$AS$21,COLUMN('Energy Efficiency'!U$1)-1,0)</f>
        <v>5937947574500.6523</v>
      </c>
      <c r="V6" s="230">
        <f>VLOOKUP($B6,'Product Output &amp; Intensity'!$B$1:$AT$21,COLUMN('Product Output &amp; Intensity'!W$1)-1,0)*VLOOKUP($B6,'Energy Efficiency'!$B$1:$AS$21,COLUMN('Energy Efficiency'!V$1)-1,0)</f>
        <v>5993866046747.5156</v>
      </c>
      <c r="W6" s="230">
        <f>VLOOKUP($B6,'Product Output &amp; Intensity'!$B$1:$AT$21,COLUMN('Product Output &amp; Intensity'!X$1)-1,0)*VLOOKUP($B6,'Energy Efficiency'!$B$1:$AS$21,COLUMN('Energy Efficiency'!W$1)-1,0)</f>
        <v>6049782651684.1455</v>
      </c>
      <c r="X6" s="230">
        <f>VLOOKUP($B6,'Product Output &amp; Intensity'!$B$1:$AT$21,COLUMN('Product Output &amp; Intensity'!Y$1)-1,0)*VLOOKUP($B6,'Energy Efficiency'!$B$1:$AS$21,COLUMN('Energy Efficiency'!X$1)-1,0)</f>
        <v>6105697389310.542</v>
      </c>
      <c r="Y6" s="230">
        <f>VLOOKUP($B6,'Product Output &amp; Intensity'!$B$1:$AT$21,COLUMN('Product Output &amp; Intensity'!Z$1)-1,0)*VLOOKUP($B6,'Energy Efficiency'!$B$1:$AS$21,COLUMN('Energy Efficiency'!Y$1)-1,0)</f>
        <v>6161610259626.7051</v>
      </c>
      <c r="Z6" s="230">
        <f>VLOOKUP($B6,'Product Output &amp; Intensity'!$B$1:$AT$21,COLUMN('Product Output &amp; Intensity'!AA$1)-1,0)*VLOOKUP($B6,'Energy Efficiency'!$B$1:$AS$21,COLUMN('Energy Efficiency'!Z$1)-1,0)</f>
        <v>6189514410098.2539</v>
      </c>
      <c r="AA6" s="230">
        <f>VLOOKUP($B6,'Product Output &amp; Intensity'!$B$1:$AT$21,COLUMN('Product Output &amp; Intensity'!AB$1)-1,0)*VLOOKUP($B6,'Energy Efficiency'!$B$1:$AS$21,COLUMN('Energy Efficiency'!AA$1)-1,0)</f>
        <v>6217417626914.6855</v>
      </c>
      <c r="AB6" s="230">
        <f>VLOOKUP($B6,'Product Output &amp; Intensity'!$B$1:$AT$21,COLUMN('Product Output &amp; Intensity'!AC$1)-1,0)*VLOOKUP($B6,'Energy Efficiency'!$B$1:$AS$21,COLUMN('Energy Efficiency'!AB$1)-1,0)</f>
        <v>6245319910076</v>
      </c>
      <c r="AC6" s="230">
        <f>VLOOKUP($B6,'Product Output &amp; Intensity'!$B$1:$AT$21,COLUMN('Product Output &amp; Intensity'!AD$1)-1,0)*VLOOKUP($B6,'Energy Efficiency'!$B$1:$AS$21,COLUMN('Energy Efficiency'!AC$1)-1,0)</f>
        <v>6273221259582.1982</v>
      </c>
      <c r="AD6" s="230">
        <f>VLOOKUP($B6,'Product Output &amp; Intensity'!$B$1:$AT$21,COLUMN('Product Output &amp; Intensity'!AE$1)-1,0)*VLOOKUP($B6,'Energy Efficiency'!$B$1:$AS$21,COLUMN('Energy Efficiency'!AD$1)-1,0)</f>
        <v>6301121675433.2822</v>
      </c>
      <c r="AE6" s="230">
        <f>VLOOKUP($B6,'Product Output &amp; Intensity'!$B$1:$AT$21,COLUMN('Product Output &amp; Intensity'!AF$1)-1,0)*VLOOKUP($B6,'Energy Efficiency'!$B$1:$AS$21,COLUMN('Energy Efficiency'!AE$1)-1,0)</f>
        <v>6329021157629.2471</v>
      </c>
      <c r="AF6" s="230">
        <f>VLOOKUP($B6,'Product Output &amp; Intensity'!$B$1:$AT$21,COLUMN('Product Output &amp; Intensity'!AG$1)-1,0)*VLOOKUP($B6,'Energy Efficiency'!$B$1:$AS$21,COLUMN('Energy Efficiency'!AF$1)-1,0)</f>
        <v>6356919706170.0947</v>
      </c>
      <c r="AG6" s="230">
        <f>VLOOKUP($B6,'Product Output &amp; Intensity'!$B$1:$AT$21,COLUMN('Product Output &amp; Intensity'!AH$1)-1,0)*VLOOKUP($B6,'Energy Efficiency'!$B$1:$AS$21,COLUMN('Energy Efficiency'!AG$1)-1,0)</f>
        <v>6384817321055.8271</v>
      </c>
      <c r="AH6" s="230">
        <f>VLOOKUP($B6,'Product Output &amp; Intensity'!$B$1:$AT$21,COLUMN('Product Output &amp; Intensity'!AI$1)-1,0)*VLOOKUP($B6,'Energy Efficiency'!$B$1:$AS$21,COLUMN('Energy Efficiency'!AH$1)-1,0)</f>
        <v>6412714002286.4414</v>
      </c>
      <c r="AI6" s="230">
        <f>VLOOKUP($B6,'Product Output &amp; Intensity'!$B$1:$AT$21,COLUMN('Product Output &amp; Intensity'!AJ$1)-1,0)*VLOOKUP($B6,'Energy Efficiency'!$B$1:$AS$21,COLUMN('Energy Efficiency'!AI$1)-1,0)</f>
        <v>6440609749861.9414</v>
      </c>
      <c r="AJ6" s="230">
        <f>VLOOKUP($B6,'Product Output &amp; Intensity'!$B$1:$AT$21,COLUMN('Product Output &amp; Intensity'!AK$1)-1,0)*VLOOKUP($B6,'Energy Efficiency'!$B$1:$AS$21,COLUMN('Energy Efficiency'!AJ$1)-1,0)</f>
        <v>6468504563782.3242</v>
      </c>
      <c r="AK6" s="230">
        <f>VLOOKUP($B6,'Product Output &amp; Intensity'!$B$1:$AT$21,COLUMN('Product Output &amp; Intensity'!AL$1)-1,0)*VLOOKUP($B6,'Energy Efficiency'!$B$1:$AS$21,COLUMN('Energy Efficiency'!AK$1)-1,0)</f>
        <v>6496398444047.5898</v>
      </c>
      <c r="AL6" s="230">
        <f>VLOOKUP($B6,'Product Output &amp; Intensity'!$B$1:$AT$21,COLUMN('Product Output &amp; Intensity'!AM$1)-1,0)*VLOOKUP($B6,'Energy Efficiency'!$B$1:$AS$21,COLUMN('Energy Efficiency'!AL$1)-1,0)</f>
        <v>6524291390657.7393</v>
      </c>
      <c r="AM6" s="230">
        <f>VLOOKUP($B6,'Product Output &amp; Intensity'!$B$1:$AT$21,COLUMN('Product Output &amp; Intensity'!AN$1)-1,0)*VLOOKUP($B6,'Energy Efficiency'!$B$1:$AS$21,COLUMN('Energy Efficiency'!AM$1)-1,0)</f>
        <v>6552183403612.7725</v>
      </c>
      <c r="AN6" s="230">
        <f>VLOOKUP($B6,'Product Output &amp; Intensity'!$B$1:$AT$21,COLUMN('Product Output &amp; Intensity'!AO$1)-1,0)*VLOOKUP($B6,'Energy Efficiency'!$B$1:$AS$21,COLUMN('Energy Efficiency'!AN$1)-1,0)</f>
        <v>6580074482912.6865</v>
      </c>
      <c r="AO6" s="230">
        <f>VLOOKUP($B6,'Product Output &amp; Intensity'!$B$1:$AT$21,COLUMN('Product Output &amp; Intensity'!AP$1)-1,0)*VLOOKUP($B6,'Energy Efficiency'!$B$1:$AS$21,COLUMN('Energy Efficiency'!AO$1)-1,0)</f>
        <v>6602364658533.2842</v>
      </c>
      <c r="AP6" s="230">
        <f>VLOOKUP($B6,'Product Output &amp; Intensity'!$B$1:$AT$21,COLUMN('Product Output &amp; Intensity'!AQ$1)-1,0)*VLOOKUP($B6,'Energy Efficiency'!$B$1:$AS$21,COLUMN('Energy Efficiency'!AP$1)-1,0)</f>
        <v>6624654087229.7891</v>
      </c>
      <c r="AQ6" s="230">
        <f>VLOOKUP($B6,'Product Output &amp; Intensity'!$B$1:$AT$21,COLUMN('Product Output &amp; Intensity'!AR$1)-1,0)*VLOOKUP($B6,'Energy Efficiency'!$B$1:$AS$21,COLUMN('Energy Efficiency'!AQ$1)-1,0)</f>
        <v>6646942769002.2002</v>
      </c>
      <c r="AR6" s="230">
        <f>VLOOKUP($B6,'Product Output &amp; Intensity'!$B$1:$AT$21,COLUMN('Product Output &amp; Intensity'!AS$1)-1,0)*VLOOKUP($B6,'Energy Efficiency'!$B$1:$AS$21,COLUMN('Energy Efficiency'!AR$1)-1,0)</f>
        <v>6669230703850.5186</v>
      </c>
      <c r="AS6" s="230">
        <f>VLOOKUP($B6,'Product Output &amp; Intensity'!$B$1:$AT$21,COLUMN('Product Output &amp; Intensity'!AT$1)-1,0)*VLOOKUP($B6,'Energy Efficiency'!$B$1:$AS$21,COLUMN('Energy Efficiency'!AS$1)-1,0)</f>
        <v>6690960032842.5439</v>
      </c>
    </row>
    <row r="7" spans="1:45" x14ac:dyDescent="0.2">
      <c r="A7" s="169" t="s">
        <v>5</v>
      </c>
      <c r="B7" s="173" t="s">
        <v>312</v>
      </c>
      <c r="C7" s="173" t="s">
        <v>357</v>
      </c>
      <c r="D7" s="234">
        <f>VLOOKUP($B7,'Product Output &amp; Intensity'!$B$1:$AT$21,COLUMN('Product Output &amp; Intensity'!E$1)-1,0)*VLOOKUP($B7,'Energy Efficiency'!$B$1:$AS$21,COLUMN('Energy Efficiency'!D$1)-1,0)</f>
        <v>155100369513416.47</v>
      </c>
      <c r="E7" s="230">
        <f>VLOOKUP($B7,'Product Output &amp; Intensity'!$B$1:$AT$21,COLUMN('Product Output &amp; Intensity'!F$1)-1,0)*VLOOKUP($B7,'Energy Efficiency'!$B$1:$AS$21,COLUMN('Energy Efficiency'!E$1)-1,0)</f>
        <v>137622837745715.48</v>
      </c>
      <c r="F7" s="230">
        <f>VLOOKUP($B7,'Product Output &amp; Intensity'!$B$1:$AT$21,COLUMN('Product Output &amp; Intensity'!G$1)-1,0)*VLOOKUP($B7,'Energy Efficiency'!$B$1:$AS$21,COLUMN('Energy Efficiency'!F$1)-1,0)</f>
        <v>143370952657434.06</v>
      </c>
      <c r="G7" s="230">
        <f>VLOOKUP($B7,'Product Output &amp; Intensity'!$B$1:$AT$21,COLUMN('Product Output &amp; Intensity'!H$1)-1,0)*VLOOKUP($B7,'Energy Efficiency'!$B$1:$AS$21,COLUMN('Energy Efficiency'!G$1)-1,0)</f>
        <v>153035216709111.41</v>
      </c>
      <c r="H7" s="230">
        <f>VLOOKUP($B7,'Product Output &amp; Intensity'!$B$1:$AT$21,COLUMN('Product Output &amp; Intensity'!I$1)-1,0)*VLOOKUP($B7,'Energy Efficiency'!$B$1:$AS$21,COLUMN('Energy Efficiency'!H$1)-1,0)</f>
        <v>165604127421311.53</v>
      </c>
      <c r="I7" s="230">
        <f>VLOOKUP($B7,'Product Output &amp; Intensity'!$B$1:$AT$21,COLUMN('Product Output &amp; Intensity'!J$1)-1,0)*VLOOKUP($B7,'Energy Efficiency'!$B$1:$AS$21,COLUMN('Energy Efficiency'!I$1)-1,0)</f>
        <v>172808616459368.22</v>
      </c>
      <c r="J7" s="230">
        <f>VLOOKUP($B7,'Product Output &amp; Intensity'!$B$1:$AT$21,COLUMN('Product Output &amp; Intensity'!K$1)-1,0)*VLOOKUP($B7,'Energy Efficiency'!$B$1:$AS$21,COLUMN('Energy Efficiency'!J$1)-1,0)</f>
        <v>179983625124763</v>
      </c>
      <c r="K7" s="230">
        <f>VLOOKUP($B7,'Product Output &amp; Intensity'!$B$1:$AT$21,COLUMN('Product Output &amp; Intensity'!L$1)-1,0)*VLOOKUP($B7,'Energy Efficiency'!$B$1:$AS$21,COLUMN('Energy Efficiency'!K$1)-1,0)</f>
        <v>189331413064832.78</v>
      </c>
      <c r="L7" s="230">
        <f>VLOOKUP($B7,'Product Output &amp; Intensity'!$B$1:$AT$21,COLUMN('Product Output &amp; Intensity'!M$1)-1,0)*VLOOKUP($B7,'Energy Efficiency'!$B$1:$AS$21,COLUMN('Energy Efficiency'!L$1)-1,0)</f>
        <v>198678077907081.78</v>
      </c>
      <c r="M7" s="230">
        <f>VLOOKUP($B7,'Product Output &amp; Intensity'!$B$1:$AT$21,COLUMN('Product Output &amp; Intensity'!N$1)-1,0)*VLOOKUP($B7,'Energy Efficiency'!$B$1:$AS$21,COLUMN('Energy Efficiency'!M$1)-1,0)</f>
        <v>208023619651510</v>
      </c>
      <c r="N7" s="230">
        <f>VLOOKUP($B7,'Product Output &amp; Intensity'!$B$1:$AT$21,COLUMN('Product Output &amp; Intensity'!O$1)-1,0)*VLOOKUP($B7,'Energy Efficiency'!$B$1:$AS$21,COLUMN('Energy Efficiency'!N$1)-1,0)</f>
        <v>217368038298117.44</v>
      </c>
      <c r="O7" s="230">
        <f>VLOOKUP($B7,'Product Output &amp; Intensity'!$B$1:$AT$21,COLUMN('Product Output &amp; Intensity'!P$1)-1,0)*VLOOKUP($B7,'Energy Efficiency'!$B$1:$AS$21,COLUMN('Energy Efficiency'!O$1)-1,0)</f>
        <v>226711333846904.19</v>
      </c>
      <c r="P7" s="230">
        <f>VLOOKUP($B7,'Product Output &amp; Intensity'!$B$1:$AT$21,COLUMN('Product Output &amp; Intensity'!Q$1)-1,0)*VLOOKUP($B7,'Energy Efficiency'!$B$1:$AS$21,COLUMN('Energy Efficiency'!P$1)-1,0)</f>
        <v>231740093513406.97</v>
      </c>
      <c r="Q7" s="230">
        <f>VLOOKUP($B7,'Product Output &amp; Intensity'!$B$1:$AT$21,COLUMN('Product Output &amp; Intensity'!R$1)-1,0)*VLOOKUP($B7,'Energy Efficiency'!$B$1:$AS$21,COLUMN('Energy Efficiency'!Q$1)-1,0)</f>
        <v>236768450137538.47</v>
      </c>
      <c r="R7" s="230">
        <f>VLOOKUP($B7,'Product Output &amp; Intensity'!$B$1:$AT$21,COLUMN('Product Output &amp; Intensity'!S$1)-1,0)*VLOOKUP($B7,'Energy Efficiency'!$B$1:$AS$21,COLUMN('Energy Efficiency'!R$1)-1,0)</f>
        <v>241796403719298.69</v>
      </c>
      <c r="S7" s="230">
        <f>VLOOKUP($B7,'Product Output &amp; Intensity'!$B$1:$AT$21,COLUMN('Product Output &amp; Intensity'!T$1)-1,0)*VLOOKUP($B7,'Energy Efficiency'!$B$1:$AS$21,COLUMN('Energy Efficiency'!S$1)-1,0)</f>
        <v>246823954258687.63</v>
      </c>
      <c r="T7" s="230">
        <f>VLOOKUP($B7,'Product Output &amp; Intensity'!$B$1:$AT$21,COLUMN('Product Output &amp; Intensity'!U$1)-1,0)*VLOOKUP($B7,'Energy Efficiency'!$B$1:$AS$21,COLUMN('Energy Efficiency'!T$1)-1,0)</f>
        <v>251851101755705.31</v>
      </c>
      <c r="U7" s="230">
        <f>VLOOKUP($B7,'Product Output &amp; Intensity'!$B$1:$AT$21,COLUMN('Product Output &amp; Intensity'!V$1)-1,0)*VLOOKUP($B7,'Energy Efficiency'!$B$1:$AS$21,COLUMN('Energy Efficiency'!U$1)-1,0)</f>
        <v>253286029404413.22</v>
      </c>
      <c r="V7" s="230">
        <f>VLOOKUP($B7,'Product Output &amp; Intensity'!$B$1:$AT$21,COLUMN('Product Output &amp; Intensity'!W$1)-1,0)*VLOOKUP($B7,'Energy Efficiency'!$B$1:$AS$21,COLUMN('Energy Efficiency'!V$1)-1,0)</f>
        <v>254720909081482.69</v>
      </c>
      <c r="W7" s="230">
        <f>VLOOKUP($B7,'Product Output &amp; Intensity'!$B$1:$AT$21,COLUMN('Product Output &amp; Intensity'!X$1)-1,0)*VLOOKUP($B7,'Energy Efficiency'!$B$1:$AS$21,COLUMN('Energy Efficiency'!W$1)-1,0)</f>
        <v>256155740786913.75</v>
      </c>
      <c r="X7" s="230">
        <f>VLOOKUP($B7,'Product Output &amp; Intensity'!$B$1:$AT$21,COLUMN('Product Output &amp; Intensity'!Y$1)-1,0)*VLOOKUP($B7,'Energy Efficiency'!$B$1:$AS$21,COLUMN('Energy Efficiency'!X$1)-1,0)</f>
        <v>257590524520706.34</v>
      </c>
      <c r="Y7" s="230">
        <f>VLOOKUP($B7,'Product Output &amp; Intensity'!$B$1:$AT$21,COLUMN('Product Output &amp; Intensity'!Z$1)-1,0)*VLOOKUP($B7,'Energy Efficiency'!$B$1:$AS$21,COLUMN('Energy Efficiency'!Y$1)-1,0)</f>
        <v>259025260282860.63</v>
      </c>
      <c r="Z7" s="230">
        <f>VLOOKUP($B7,'Product Output &amp; Intensity'!$B$1:$AT$21,COLUMN('Product Output &amp; Intensity'!AA$1)-1,0)*VLOOKUP($B7,'Energy Efficiency'!$B$1:$AS$21,COLUMN('Energy Efficiency'!Z$1)-1,0)</f>
        <v>258301440216414.75</v>
      </c>
      <c r="AA7" s="230">
        <f>VLOOKUP($B7,'Product Output &amp; Intensity'!$B$1:$AT$21,COLUMN('Product Output &amp; Intensity'!AB$1)-1,0)*VLOOKUP($B7,'Energy Efficiency'!$B$1:$AS$21,COLUMN('Energy Efficiency'!AA$1)-1,0)</f>
        <v>257577644135788.06</v>
      </c>
      <c r="AB7" s="230">
        <f>VLOOKUP($B7,'Product Output &amp; Intensity'!$B$1:$AT$21,COLUMN('Product Output &amp; Intensity'!AC$1)-1,0)*VLOOKUP($B7,'Energy Efficiency'!$B$1:$AS$21,COLUMN('Energy Efficiency'!AB$1)-1,0)</f>
        <v>256853872040980.63</v>
      </c>
      <c r="AC7" s="230">
        <f>VLOOKUP($B7,'Product Output &amp; Intensity'!$B$1:$AT$21,COLUMN('Product Output &amp; Intensity'!AD$1)-1,0)*VLOOKUP($B7,'Energy Efficiency'!$B$1:$AS$21,COLUMN('Energy Efficiency'!AC$1)-1,0)</f>
        <v>256130123931992.38</v>
      </c>
      <c r="AD7" s="230">
        <f>VLOOKUP($B7,'Product Output &amp; Intensity'!$B$1:$AT$21,COLUMN('Product Output &amp; Intensity'!AE$1)-1,0)*VLOOKUP($B7,'Energy Efficiency'!$B$1:$AS$21,COLUMN('Energy Efficiency'!AD$1)-1,0)</f>
        <v>255406399808823.28</v>
      </c>
      <c r="AE7" s="230">
        <f>VLOOKUP($B7,'Product Output &amp; Intensity'!$B$1:$AT$21,COLUMN('Product Output &amp; Intensity'!AF$1)-1,0)*VLOOKUP($B7,'Energy Efficiency'!$B$1:$AS$21,COLUMN('Energy Efficiency'!AE$1)-1,0)</f>
        <v>251804929053716.69</v>
      </c>
      <c r="AF7" s="230">
        <f>VLOOKUP($B7,'Product Output &amp; Intensity'!$B$1:$AT$21,COLUMN('Product Output &amp; Intensity'!AG$1)-1,0)*VLOOKUP($B7,'Energy Efficiency'!$B$1:$AS$21,COLUMN('Energy Efficiency'!AF$1)-1,0)</f>
        <v>248203578227706.19</v>
      </c>
      <c r="AG7" s="230">
        <f>VLOOKUP($B7,'Product Output &amp; Intensity'!$B$1:$AT$21,COLUMN('Product Output &amp; Intensity'!AH$1)-1,0)*VLOOKUP($B7,'Energy Efficiency'!$B$1:$AS$21,COLUMN('Energy Efficiency'!AG$1)-1,0)</f>
        <v>244602347330791.75</v>
      </c>
      <c r="AH7" s="230">
        <f>VLOOKUP($B7,'Product Output &amp; Intensity'!$B$1:$AT$21,COLUMN('Product Output &amp; Intensity'!AI$1)-1,0)*VLOOKUP($B7,'Energy Efficiency'!$B$1:$AS$21,COLUMN('Energy Efficiency'!AH$1)-1,0)</f>
        <v>241001236362973.34</v>
      </c>
      <c r="AI7" s="230">
        <f>VLOOKUP($B7,'Product Output &amp; Intensity'!$B$1:$AT$21,COLUMN('Product Output &amp; Intensity'!AJ$1)-1,0)*VLOOKUP($B7,'Energy Efficiency'!$B$1:$AS$21,COLUMN('Energy Efficiency'!AI$1)-1,0)</f>
        <v>237400245324251.03</v>
      </c>
      <c r="AJ7" s="230">
        <f>VLOOKUP($B7,'Product Output &amp; Intensity'!$B$1:$AT$21,COLUMN('Product Output &amp; Intensity'!AK$1)-1,0)*VLOOKUP($B7,'Energy Efficiency'!$B$1:$AS$21,COLUMN('Energy Efficiency'!AJ$1)-1,0)</f>
        <v>231641226144951.38</v>
      </c>
      <c r="AK7" s="230">
        <f>VLOOKUP($B7,'Product Output &amp; Intensity'!$B$1:$AT$21,COLUMN('Product Output &amp; Intensity'!AL$1)-1,0)*VLOOKUP($B7,'Energy Efficiency'!$B$1:$AS$21,COLUMN('Energy Efficiency'!AK$1)-1,0)</f>
        <v>225882398852205.41</v>
      </c>
      <c r="AL7" s="230">
        <f>VLOOKUP($B7,'Product Output &amp; Intensity'!$B$1:$AT$21,COLUMN('Product Output &amp; Intensity'!AM$1)-1,0)*VLOOKUP($B7,'Energy Efficiency'!$B$1:$AS$21,COLUMN('Energy Efficiency'!AL$1)-1,0)</f>
        <v>220123763446013.16</v>
      </c>
      <c r="AM7" s="230">
        <f>VLOOKUP($B7,'Product Output &amp; Intensity'!$B$1:$AT$21,COLUMN('Product Output &amp; Intensity'!AN$1)-1,0)*VLOOKUP($B7,'Energy Efficiency'!$B$1:$AS$21,COLUMN('Energy Efficiency'!AM$1)-1,0)</f>
        <v>214365319926374.63</v>
      </c>
      <c r="AN7" s="230">
        <f>VLOOKUP($B7,'Product Output &amp; Intensity'!$B$1:$AT$21,COLUMN('Product Output &amp; Intensity'!AO$1)-1,0)*VLOOKUP($B7,'Energy Efficiency'!$B$1:$AS$21,COLUMN('Energy Efficiency'!AN$1)-1,0)</f>
        <v>208607068293289.81</v>
      </c>
      <c r="AO7" s="230">
        <f>VLOOKUP($B7,'Product Output &amp; Intensity'!$B$1:$AT$21,COLUMN('Product Output &amp; Intensity'!AP$1)-1,0)*VLOOKUP($B7,'Energy Efficiency'!$B$1:$AS$21,COLUMN('Energy Efficiency'!AO$1)-1,0)</f>
        <v>202849008546758.75</v>
      </c>
      <c r="AP7" s="230">
        <f>VLOOKUP($B7,'Product Output &amp; Intensity'!$B$1:$AT$21,COLUMN('Product Output &amp; Intensity'!AQ$1)-1,0)*VLOOKUP($B7,'Energy Efficiency'!$B$1:$AS$21,COLUMN('Energy Efficiency'!AP$1)-1,0)</f>
        <v>197091140686781.38</v>
      </c>
      <c r="AQ7" s="230">
        <f>VLOOKUP($B7,'Product Output &amp; Intensity'!$B$1:$AT$21,COLUMN('Product Output &amp; Intensity'!AR$1)-1,0)*VLOOKUP($B7,'Energy Efficiency'!$B$1:$AS$21,COLUMN('Energy Efficiency'!AQ$1)-1,0)</f>
        <v>191333464713357.72</v>
      </c>
      <c r="AR7" s="230">
        <f>VLOOKUP($B7,'Product Output &amp; Intensity'!$B$1:$AT$21,COLUMN('Product Output &amp; Intensity'!AS$1)-1,0)*VLOOKUP($B7,'Energy Efficiency'!$B$1:$AS$21,COLUMN('Energy Efficiency'!AR$1)-1,0)</f>
        <v>185575980626487.78</v>
      </c>
      <c r="AS7" s="230">
        <f>VLOOKUP($B7,'Product Output &amp; Intensity'!$B$1:$AT$21,COLUMN('Product Output &amp; Intensity'!AT$1)-1,0)*VLOOKUP($B7,'Energy Efficiency'!$B$1:$AS$21,COLUMN('Energy Efficiency'!AS$1)-1,0)</f>
        <v>179803697289162.47</v>
      </c>
    </row>
    <row r="8" spans="1:45" x14ac:dyDescent="0.2">
      <c r="A8" s="170" t="s">
        <v>6</v>
      </c>
      <c r="B8" s="173" t="s">
        <v>309</v>
      </c>
      <c r="C8" s="173" t="s">
        <v>357</v>
      </c>
      <c r="D8" s="234">
        <f>VLOOKUP($B8,'Product Output &amp; Intensity'!$B$1:$AT$21,COLUMN('Product Output &amp; Intensity'!E$1)-1,0)*VLOOKUP($B8,'Energy Efficiency'!$B$1:$AS$21,COLUMN('Energy Efficiency'!D$1)-1,0)</f>
        <v>230909443545375.09</v>
      </c>
      <c r="E8" s="230">
        <f>VLOOKUP($B8,'Product Output &amp; Intensity'!$B$1:$AT$21,COLUMN('Product Output &amp; Intensity'!F$1)-1,0)*VLOOKUP($B8,'Energy Efficiency'!$B$1:$AS$21,COLUMN('Energy Efficiency'!E$1)-1,0)</f>
        <v>191709684126356</v>
      </c>
      <c r="F8" s="230">
        <f>VLOOKUP($B8,'Product Output &amp; Intensity'!$B$1:$AT$21,COLUMN('Product Output &amp; Intensity'!G$1)-1,0)*VLOOKUP($B8,'Energy Efficiency'!$B$1:$AS$21,COLUMN('Energy Efficiency'!F$1)-1,0)</f>
        <v>193405677229866.97</v>
      </c>
      <c r="G8" s="230">
        <f>VLOOKUP($B8,'Product Output &amp; Intensity'!$B$1:$AT$21,COLUMN('Product Output &amp; Intensity'!H$1)-1,0)*VLOOKUP($B8,'Energy Efficiency'!$B$1:$AS$21,COLUMN('Energy Efficiency'!G$1)-1,0)</f>
        <v>196352812054395.97</v>
      </c>
      <c r="H8" s="230">
        <f>VLOOKUP($B8,'Product Output &amp; Intensity'!$B$1:$AT$21,COLUMN('Product Output &amp; Intensity'!I$1)-1,0)*VLOOKUP($B8,'Energy Efficiency'!$B$1:$AS$21,COLUMN('Energy Efficiency'!H$1)-1,0)</f>
        <v>203954838351653.31</v>
      </c>
      <c r="I8" s="230">
        <f>VLOOKUP($B8,'Product Output &amp; Intensity'!$B$1:$AT$21,COLUMN('Product Output &amp; Intensity'!J$1)-1,0)*VLOOKUP($B8,'Energy Efficiency'!$B$1:$AS$21,COLUMN('Energy Efficiency'!I$1)-1,0)</f>
        <v>205868227406504.91</v>
      </c>
      <c r="J8" s="230">
        <f>VLOOKUP($B8,'Product Output &amp; Intensity'!$B$1:$AT$21,COLUMN('Product Output &amp; Intensity'!K$1)-1,0)*VLOOKUP($B8,'Energy Efficiency'!$B$1:$AS$21,COLUMN('Energy Efficiency'!J$1)-1,0)</f>
        <v>207773147085783.66</v>
      </c>
      <c r="K8" s="230">
        <f>VLOOKUP($B8,'Product Output &amp; Intensity'!$B$1:$AT$21,COLUMN('Product Output &amp; Intensity'!L$1)-1,0)*VLOOKUP($B8,'Energy Efficiency'!$B$1:$AS$21,COLUMN('Energy Efficiency'!K$1)-1,0)</f>
        <v>210357689205670.5</v>
      </c>
      <c r="L8" s="230">
        <f>VLOOKUP($B8,'Product Output &amp; Intensity'!$B$1:$AT$21,COLUMN('Product Output &amp; Intensity'!M$1)-1,0)*VLOOKUP($B8,'Energy Efficiency'!$B$1:$AS$21,COLUMN('Energy Efficiency'!L$1)-1,0)</f>
        <v>212941919665836.66</v>
      </c>
      <c r="M8" s="230">
        <f>VLOOKUP($B8,'Product Output &amp; Intensity'!$B$1:$AT$21,COLUMN('Product Output &amp; Intensity'!N$1)-1,0)*VLOOKUP($B8,'Energy Efficiency'!$B$1:$AS$21,COLUMN('Energy Efficiency'!M$1)-1,0)</f>
        <v>215525838466282.22</v>
      </c>
      <c r="N8" s="230">
        <f>VLOOKUP($B8,'Product Output &amp; Intensity'!$B$1:$AT$21,COLUMN('Product Output &amp; Intensity'!O$1)-1,0)*VLOOKUP($B8,'Energy Efficiency'!$B$1:$AS$21,COLUMN('Energy Efficiency'!N$1)-1,0)</f>
        <v>218109445607007.16</v>
      </c>
      <c r="O8" s="230">
        <f>VLOOKUP($B8,'Product Output &amp; Intensity'!$B$1:$AT$21,COLUMN('Product Output &amp; Intensity'!P$1)-1,0)*VLOOKUP($B8,'Energy Efficiency'!$B$1:$AS$21,COLUMN('Energy Efficiency'!O$1)-1,0)</f>
        <v>220692741088011.56</v>
      </c>
      <c r="P8" s="230">
        <f>VLOOKUP($B8,'Product Output &amp; Intensity'!$B$1:$AT$21,COLUMN('Product Output &amp; Intensity'!Q$1)-1,0)*VLOOKUP($B8,'Energy Efficiency'!$B$1:$AS$21,COLUMN('Energy Efficiency'!P$1)-1,0)</f>
        <v>218087632044504.94</v>
      </c>
      <c r="Q8" s="230">
        <f>VLOOKUP($B8,'Product Output &amp; Intensity'!$B$1:$AT$21,COLUMN('Product Output &amp; Intensity'!R$1)-1,0)*VLOOKUP($B8,'Energy Efficiency'!$B$1:$AS$21,COLUMN('Energy Efficiency'!Q$1)-1,0)</f>
        <v>215482730711813.44</v>
      </c>
      <c r="R8" s="230">
        <f>VLOOKUP($B8,'Product Output &amp; Intensity'!$B$1:$AT$21,COLUMN('Product Output &amp; Intensity'!S$1)-1,0)*VLOOKUP($B8,'Energy Efficiency'!$B$1:$AS$21,COLUMN('Energy Efficiency'!R$1)-1,0)</f>
        <v>212878037089937.06</v>
      </c>
      <c r="S8" s="230">
        <f>VLOOKUP($B8,'Product Output &amp; Intensity'!$B$1:$AT$21,COLUMN('Product Output &amp; Intensity'!T$1)-1,0)*VLOOKUP($B8,'Energy Efficiency'!$B$1:$AS$21,COLUMN('Energy Efficiency'!S$1)-1,0)</f>
        <v>210273551178875.84</v>
      </c>
      <c r="T8" s="230">
        <f>VLOOKUP($B8,'Product Output &amp; Intensity'!$B$1:$AT$21,COLUMN('Product Output &amp; Intensity'!U$1)-1,0)*VLOOKUP($B8,'Energy Efficiency'!$B$1:$AS$21,COLUMN('Energy Efficiency'!T$1)-1,0)</f>
        <v>207669272978629.59</v>
      </c>
      <c r="U8" s="230">
        <f>VLOOKUP($B8,'Product Output &amp; Intensity'!$B$1:$AT$21,COLUMN('Product Output &amp; Intensity'!V$1)-1,0)*VLOOKUP($B8,'Energy Efficiency'!$B$1:$AS$21,COLUMN('Energy Efficiency'!U$1)-1,0)</f>
        <v>204031660117158.56</v>
      </c>
      <c r="V8" s="230">
        <f>VLOOKUP($B8,'Product Output &amp; Intensity'!$B$1:$AT$21,COLUMN('Product Output &amp; Intensity'!W$1)-1,0)*VLOOKUP($B8,'Energy Efficiency'!$B$1:$AS$21,COLUMN('Energy Efficiency'!V$1)-1,0)</f>
        <v>200394168396096.75</v>
      </c>
      <c r="W8" s="230">
        <f>VLOOKUP($B8,'Product Output &amp; Intensity'!$B$1:$AT$21,COLUMN('Product Output &amp; Intensity'!X$1)-1,0)*VLOOKUP($B8,'Energy Efficiency'!$B$1:$AS$21,COLUMN('Energy Efficiency'!W$1)-1,0)</f>
        <v>196756797815444.16</v>
      </c>
      <c r="X8" s="230">
        <f>VLOOKUP($B8,'Product Output &amp; Intensity'!$B$1:$AT$21,COLUMN('Product Output &amp; Intensity'!Y$1)-1,0)*VLOOKUP($B8,'Energy Efficiency'!$B$1:$AS$21,COLUMN('Energy Efficiency'!X$1)-1,0)</f>
        <v>193119548375200.78</v>
      </c>
      <c r="Y8" s="230">
        <f>VLOOKUP($B8,'Product Output &amp; Intensity'!$B$1:$AT$21,COLUMN('Product Output &amp; Intensity'!Z$1)-1,0)*VLOOKUP($B8,'Energy Efficiency'!$B$1:$AS$21,COLUMN('Energy Efficiency'!Y$1)-1,0)</f>
        <v>189482420075366.72</v>
      </c>
      <c r="Z8" s="230">
        <f>VLOOKUP($B8,'Product Output &amp; Intensity'!$B$1:$AT$21,COLUMN('Product Output &amp; Intensity'!AA$1)-1,0)*VLOOKUP($B8,'Energy Efficiency'!$B$1:$AS$21,COLUMN('Energy Efficiency'!Z$1)-1,0)</f>
        <v>184461089542266.31</v>
      </c>
      <c r="AA8" s="230">
        <f>VLOOKUP($B8,'Product Output &amp; Intensity'!$B$1:$AT$21,COLUMN('Product Output &amp; Intensity'!AB$1)-1,0)*VLOOKUP($B8,'Energy Efficiency'!$B$1:$AS$21,COLUMN('Energy Efficiency'!AA$1)-1,0)</f>
        <v>179439926298302.47</v>
      </c>
      <c r="AB8" s="230">
        <f>VLOOKUP($B8,'Product Output &amp; Intensity'!$B$1:$AT$21,COLUMN('Product Output &amp; Intensity'!AC$1)-1,0)*VLOOKUP($B8,'Energy Efficiency'!$B$1:$AS$21,COLUMN('Energy Efficiency'!AB$1)-1,0)</f>
        <v>174418930343475.19</v>
      </c>
      <c r="AC8" s="230">
        <f>VLOOKUP($B8,'Product Output &amp; Intensity'!$B$1:$AT$21,COLUMN('Product Output &amp; Intensity'!AD$1)-1,0)*VLOOKUP($B8,'Energy Efficiency'!$B$1:$AS$21,COLUMN('Energy Efficiency'!AC$1)-1,0)</f>
        <v>169398101677784.47</v>
      </c>
      <c r="AD8" s="230">
        <f>VLOOKUP($B8,'Product Output &amp; Intensity'!$B$1:$AT$21,COLUMN('Product Output &amp; Intensity'!AE$1)-1,0)*VLOOKUP($B8,'Energy Efficiency'!$B$1:$AS$21,COLUMN('Energy Efficiency'!AD$1)-1,0)</f>
        <v>164377440301230.31</v>
      </c>
      <c r="AE8" s="230">
        <f>VLOOKUP($B8,'Product Output &amp; Intensity'!$B$1:$AT$21,COLUMN('Product Output &amp; Intensity'!AF$1)-1,0)*VLOOKUP($B8,'Energy Efficiency'!$B$1:$AS$21,COLUMN('Energy Efficiency'!AE$1)-1,0)</f>
        <v>160568128215437.78</v>
      </c>
      <c r="AF8" s="230">
        <f>VLOOKUP($B8,'Product Output &amp; Intensity'!$B$1:$AT$21,COLUMN('Product Output &amp; Intensity'!AG$1)-1,0)*VLOOKUP($B8,'Energy Efficiency'!$B$1:$AS$21,COLUMN('Energy Efficiency'!AF$1)-1,0)</f>
        <v>156758943038645.44</v>
      </c>
      <c r="AG8" s="230">
        <f>VLOOKUP($B8,'Product Output &amp; Intensity'!$B$1:$AT$21,COLUMN('Product Output &amp; Intensity'!AH$1)-1,0)*VLOOKUP($B8,'Energy Efficiency'!$B$1:$AS$21,COLUMN('Energy Efficiency'!AG$1)-1,0)</f>
        <v>152949884770853.22</v>
      </c>
      <c r="AH8" s="230">
        <f>VLOOKUP($B8,'Product Output &amp; Intensity'!$B$1:$AT$21,COLUMN('Product Output &amp; Intensity'!AI$1)-1,0)*VLOOKUP($B8,'Energy Efficiency'!$B$1:$AS$21,COLUMN('Energy Efficiency'!AH$1)-1,0)</f>
        <v>149140953412061.16</v>
      </c>
      <c r="AI8" s="230">
        <f>VLOOKUP($B8,'Product Output &amp; Intensity'!$B$1:$AT$21,COLUMN('Product Output &amp; Intensity'!AJ$1)-1,0)*VLOOKUP($B8,'Energy Efficiency'!$B$1:$AS$21,COLUMN('Energy Efficiency'!AI$1)-1,0)</f>
        <v>145332148962269.28</v>
      </c>
      <c r="AJ8" s="230">
        <f>VLOOKUP($B8,'Product Output &amp; Intensity'!$B$1:$AT$21,COLUMN('Product Output &amp; Intensity'!AK$1)-1,0)*VLOOKUP($B8,'Energy Efficiency'!$B$1:$AS$21,COLUMN('Energy Efficiency'!AJ$1)-1,0)</f>
        <v>143080575630271.31</v>
      </c>
      <c r="AK8" s="230">
        <f>VLOOKUP($B8,'Product Output &amp; Intensity'!$B$1:$AT$21,COLUMN('Product Output &amp; Intensity'!AL$1)-1,0)*VLOOKUP($B8,'Energy Efficiency'!$B$1:$AS$21,COLUMN('Energy Efficiency'!AK$1)-1,0)</f>
        <v>140829077289955.25</v>
      </c>
      <c r="AL8" s="230">
        <f>VLOOKUP($B8,'Product Output &amp; Intensity'!$B$1:$AT$21,COLUMN('Product Output &amp; Intensity'!AM$1)-1,0)*VLOOKUP($B8,'Energy Efficiency'!$B$1:$AS$21,COLUMN('Energy Efficiency'!AL$1)-1,0)</f>
        <v>138577653941321.11</v>
      </c>
      <c r="AM8" s="230">
        <f>VLOOKUP($B8,'Product Output &amp; Intensity'!$B$1:$AT$21,COLUMN('Product Output &amp; Intensity'!AN$1)-1,0)*VLOOKUP($B8,'Energy Efficiency'!$B$1:$AS$21,COLUMN('Energy Efficiency'!AM$1)-1,0)</f>
        <v>136326305584368.86</v>
      </c>
      <c r="AN8" s="230">
        <f>VLOOKUP($B8,'Product Output &amp; Intensity'!$B$1:$AT$21,COLUMN('Product Output &amp; Intensity'!AO$1)-1,0)*VLOOKUP($B8,'Energy Efficiency'!$B$1:$AS$21,COLUMN('Energy Efficiency'!AN$1)-1,0)</f>
        <v>134075032219098.52</v>
      </c>
      <c r="AO8" s="230">
        <f>VLOOKUP($B8,'Product Output &amp; Intensity'!$B$1:$AT$21,COLUMN('Product Output &amp; Intensity'!AP$1)-1,0)*VLOOKUP($B8,'Energy Efficiency'!$B$1:$AS$21,COLUMN('Energy Efficiency'!AO$1)-1,0)</f>
        <v>133043295305085.78</v>
      </c>
      <c r="AP8" s="230">
        <f>VLOOKUP($B8,'Product Output &amp; Intensity'!$B$1:$AT$21,COLUMN('Product Output &amp; Intensity'!AQ$1)-1,0)*VLOOKUP($B8,'Energy Efficiency'!$B$1:$AS$21,COLUMN('Energy Efficiency'!AP$1)-1,0)</f>
        <v>132011592719807.59</v>
      </c>
      <c r="AQ8" s="230">
        <f>VLOOKUP($B8,'Product Output &amp; Intensity'!$B$1:$AT$21,COLUMN('Product Output &amp; Intensity'!AR$1)-1,0)*VLOOKUP($B8,'Energy Efficiency'!$B$1:$AS$21,COLUMN('Energy Efficiency'!AQ$1)-1,0)</f>
        <v>130979924463263.97</v>
      </c>
      <c r="AR8" s="230">
        <f>VLOOKUP($B8,'Product Output &amp; Intensity'!$B$1:$AT$21,COLUMN('Product Output &amp; Intensity'!AS$1)-1,0)*VLOOKUP($B8,'Energy Efficiency'!$B$1:$AS$21,COLUMN('Energy Efficiency'!AR$1)-1,0)</f>
        <v>129948290535454.91</v>
      </c>
      <c r="AS8" s="230">
        <f>VLOOKUP($B8,'Product Output &amp; Intensity'!$B$1:$AT$21,COLUMN('Product Output &amp; Intensity'!AT$1)-1,0)*VLOOKUP($B8,'Energy Efficiency'!$B$1:$AS$21,COLUMN('Energy Efficiency'!AS$1)-1,0)</f>
        <v>128905943400662.75</v>
      </c>
    </row>
    <row r="9" spans="1:45" x14ac:dyDescent="0.2">
      <c r="A9" s="170" t="s">
        <v>18</v>
      </c>
      <c r="B9" s="173" t="s">
        <v>296</v>
      </c>
      <c r="C9" s="173" t="s">
        <v>357</v>
      </c>
      <c r="D9" s="234">
        <f>VLOOKUP($B9,'Product Output &amp; Intensity'!$B$1:$AT$21,COLUMN('Product Output &amp; Intensity'!E$1)-1,0)*VLOOKUP($B9,'Energy Efficiency'!$B$1:$AS$21,COLUMN('Energy Efficiency'!D$1)-1,0)</f>
        <v>700032498985231.38</v>
      </c>
      <c r="E9" s="230">
        <f>VLOOKUP($B9,'Product Output &amp; Intensity'!$B$1:$AT$21,COLUMN('Product Output &amp; Intensity'!F$1)-1,0)*VLOOKUP($B9,'Energy Efficiency'!$B$1:$AS$21,COLUMN('Energy Efficiency'!E$1)-1,0)</f>
        <v>690034341027370.25</v>
      </c>
      <c r="F9" s="230">
        <f>VLOOKUP($B9,'Product Output &amp; Intensity'!$B$1:$AT$21,COLUMN('Product Output &amp; Intensity'!G$1)-1,0)*VLOOKUP($B9,'Energy Efficiency'!$B$1:$AS$21,COLUMN('Energy Efficiency'!F$1)-1,0)</f>
        <v>724384162010824.38</v>
      </c>
      <c r="G9" s="230">
        <f>VLOOKUP($B9,'Product Output &amp; Intensity'!$B$1:$AT$21,COLUMN('Product Output &amp; Intensity'!H$1)-1,0)*VLOOKUP($B9,'Energy Efficiency'!$B$1:$AS$21,COLUMN('Energy Efficiency'!G$1)-1,0)</f>
        <v>782052450488983.88</v>
      </c>
      <c r="H9" s="230">
        <f>VLOOKUP($B9,'Product Output &amp; Intensity'!$B$1:$AT$21,COLUMN('Product Output &amp; Intensity'!I$1)-1,0)*VLOOKUP($B9,'Energy Efficiency'!$B$1:$AS$21,COLUMN('Energy Efficiency'!H$1)-1,0)</f>
        <v>853751236861335</v>
      </c>
      <c r="I9" s="230">
        <f>VLOOKUP($B9,'Product Output &amp; Intensity'!$B$1:$AT$21,COLUMN('Product Output &amp; Intensity'!J$1)-1,0)*VLOOKUP($B9,'Energy Efficiency'!$B$1:$AS$21,COLUMN('Energy Efficiency'!I$1)-1,0)</f>
        <v>896990117252985.88</v>
      </c>
      <c r="J9" s="230">
        <f>VLOOKUP($B9,'Product Output &amp; Intensity'!$B$1:$AT$21,COLUMN('Product Output &amp; Intensity'!K$1)-1,0)*VLOOKUP($B9,'Energy Efficiency'!$B$1:$AS$21,COLUMN('Energy Efficiency'!J$1)-1,0)</f>
        <v>940052627118122.63</v>
      </c>
      <c r="K9" s="230">
        <f>VLOOKUP($B9,'Product Output &amp; Intensity'!$B$1:$AT$21,COLUMN('Product Output &amp; Intensity'!L$1)-1,0)*VLOOKUP($B9,'Energy Efficiency'!$B$1:$AS$21,COLUMN('Energy Efficiency'!K$1)-1,0)</f>
        <v>963496129559508</v>
      </c>
      <c r="L9" s="230">
        <f>VLOOKUP($B9,'Product Output &amp; Intensity'!$B$1:$AT$21,COLUMN('Product Output &amp; Intensity'!M$1)-1,0)*VLOOKUP($B9,'Energy Efficiency'!$B$1:$AS$21,COLUMN('Energy Efficiency'!L$1)-1,0)</f>
        <v>986936811843012</v>
      </c>
      <c r="M9" s="230">
        <f>VLOOKUP($B9,'Product Output &amp; Intensity'!$B$1:$AT$21,COLUMN('Product Output &amp; Intensity'!N$1)-1,0)*VLOOKUP($B9,'Energy Efficiency'!$B$1:$AS$21,COLUMN('Energy Efficiency'!M$1)-1,0)</f>
        <v>1010374673968634.6</v>
      </c>
      <c r="N9" s="230">
        <f>VLOOKUP($B9,'Product Output &amp; Intensity'!$B$1:$AT$21,COLUMN('Product Output &amp; Intensity'!O$1)-1,0)*VLOOKUP($B9,'Energy Efficiency'!$B$1:$AS$21,COLUMN('Energy Efficiency'!N$1)-1,0)</f>
        <v>1033809715936376</v>
      </c>
      <c r="O9" s="230">
        <f>VLOOKUP($B9,'Product Output &amp; Intensity'!$B$1:$AT$21,COLUMN('Product Output &amp; Intensity'!P$1)-1,0)*VLOOKUP($B9,'Energy Efficiency'!$B$1:$AS$21,COLUMN('Energy Efficiency'!O$1)-1,0)</f>
        <v>1057241937746235.6</v>
      </c>
      <c r="P9" s="230">
        <f>VLOOKUP($B9,'Product Output &amp; Intensity'!$B$1:$AT$21,COLUMN('Product Output &amp; Intensity'!Q$1)-1,0)*VLOOKUP($B9,'Energy Efficiency'!$B$1:$AS$21,COLUMN('Energy Efficiency'!P$1)-1,0)</f>
        <v>1068946310825044.9</v>
      </c>
      <c r="Q9" s="230">
        <f>VLOOKUP($B9,'Product Output &amp; Intensity'!$B$1:$AT$21,COLUMN('Product Output &amp; Intensity'!R$1)-1,0)*VLOOKUP($B9,'Energy Efficiency'!$B$1:$AS$21,COLUMN('Energy Efficiency'!Q$1)-1,0)</f>
        <v>1080649744133242.9</v>
      </c>
      <c r="R9" s="230">
        <f>VLOOKUP($B9,'Product Output &amp; Intensity'!$B$1:$AT$21,COLUMN('Product Output &amp; Intensity'!S$1)-1,0)*VLOOKUP($B9,'Energy Efficiency'!$B$1:$AS$21,COLUMN('Energy Efficiency'!R$1)-1,0)</f>
        <v>1092352237670829.5</v>
      </c>
      <c r="S9" s="230">
        <f>VLOOKUP($B9,'Product Output &amp; Intensity'!$B$1:$AT$21,COLUMN('Product Output &amp; Intensity'!T$1)-1,0)*VLOOKUP($B9,'Energy Efficiency'!$B$1:$AS$21,COLUMN('Energy Efficiency'!S$1)-1,0)</f>
        <v>1104053791437804.8</v>
      </c>
      <c r="T9" s="230">
        <f>VLOOKUP($B9,'Product Output &amp; Intensity'!$B$1:$AT$21,COLUMN('Product Output &amp; Intensity'!U$1)-1,0)*VLOOKUP($B9,'Energy Efficiency'!$B$1:$AS$21,COLUMN('Energy Efficiency'!T$1)-1,0)</f>
        <v>1115754405434168.9</v>
      </c>
      <c r="U9" s="230">
        <f>VLOOKUP($B9,'Product Output &amp; Intensity'!$B$1:$AT$21,COLUMN('Product Output &amp; Intensity'!V$1)-1,0)*VLOOKUP($B9,'Energy Efficiency'!$B$1:$AS$21,COLUMN('Energy Efficiency'!U$1)-1,0)</f>
        <v>1121608103261766.5</v>
      </c>
      <c r="V9" s="230">
        <f>VLOOKUP($B9,'Product Output &amp; Intensity'!$B$1:$AT$21,COLUMN('Product Output &amp; Intensity'!W$1)-1,0)*VLOOKUP($B9,'Energy Efficiency'!$B$1:$AS$21,COLUMN('Energy Efficiency'!V$1)-1,0)</f>
        <v>1127461605342977.3</v>
      </c>
      <c r="W9" s="230">
        <f>VLOOKUP($B9,'Product Output &amp; Intensity'!$B$1:$AT$21,COLUMN('Product Output &amp; Intensity'!X$1)-1,0)*VLOOKUP($B9,'Energy Efficiency'!$B$1:$AS$21,COLUMN('Energy Efficiency'!W$1)-1,0)</f>
        <v>1133314911677801</v>
      </c>
      <c r="X9" s="230">
        <f>VLOOKUP($B9,'Product Output &amp; Intensity'!$B$1:$AT$21,COLUMN('Product Output &amp; Intensity'!Y$1)-1,0)*VLOOKUP($B9,'Energy Efficiency'!$B$1:$AS$21,COLUMN('Energy Efficiency'!X$1)-1,0)</f>
        <v>1139168022266237.8</v>
      </c>
      <c r="Y9" s="230">
        <f>VLOOKUP($B9,'Product Output &amp; Intensity'!$B$1:$AT$21,COLUMN('Product Output &amp; Intensity'!Z$1)-1,0)*VLOOKUP($B9,'Energy Efficiency'!$B$1:$AS$21,COLUMN('Energy Efficiency'!Y$1)-1,0)</f>
        <v>1145020937108287.8</v>
      </c>
      <c r="Z9" s="230">
        <f>VLOOKUP($B9,'Product Output &amp; Intensity'!$B$1:$AT$21,COLUMN('Product Output &amp; Intensity'!AA$1)-1,0)*VLOOKUP($B9,'Energy Efficiency'!$B$1:$AS$21,COLUMN('Energy Efficiency'!Z$1)-1,0)</f>
        <v>1139130047467175.8</v>
      </c>
      <c r="AA9" s="230">
        <f>VLOOKUP($B9,'Product Output &amp; Intensity'!$B$1:$AT$21,COLUMN('Product Output &amp; Intensity'!AB$1)-1,0)*VLOOKUP($B9,'Energy Efficiency'!$B$1:$AS$21,COLUMN('Energy Efficiency'!AA$1)-1,0)</f>
        <v>1133239353572450.8</v>
      </c>
      <c r="AB9" s="230">
        <f>VLOOKUP($B9,'Product Output &amp; Intensity'!$B$1:$AT$21,COLUMN('Product Output &amp; Intensity'!AC$1)-1,0)*VLOOKUP($B9,'Energy Efficiency'!$B$1:$AS$21,COLUMN('Energy Efficiency'!AB$1)-1,0)</f>
        <v>1127348855424112.5</v>
      </c>
      <c r="AC9" s="230">
        <f>VLOOKUP($B9,'Product Output &amp; Intensity'!$B$1:$AT$21,COLUMN('Product Output &amp; Intensity'!AD$1)-1,0)*VLOOKUP($B9,'Energy Efficiency'!$B$1:$AS$21,COLUMN('Energy Efficiency'!AC$1)-1,0)</f>
        <v>1121458553022161.3</v>
      </c>
      <c r="AD9" s="230">
        <f>VLOOKUP($B9,'Product Output &amp; Intensity'!$B$1:$AT$21,COLUMN('Product Output &amp; Intensity'!AE$1)-1,0)*VLOOKUP($B9,'Energy Efficiency'!$B$1:$AS$21,COLUMN('Energy Efficiency'!AD$1)-1,0)</f>
        <v>1115568446366597</v>
      </c>
      <c r="AE9" s="230">
        <f>VLOOKUP($B9,'Product Output &amp; Intensity'!$B$1:$AT$21,COLUMN('Product Output &amp; Intensity'!AF$1)-1,0)*VLOOKUP($B9,'Energy Efficiency'!$B$1:$AS$21,COLUMN('Energy Efficiency'!AE$1)-1,0)</f>
        <v>1101458694454031.1</v>
      </c>
      <c r="AF9" s="230">
        <f>VLOOKUP($B9,'Product Output &amp; Intensity'!$B$1:$AT$21,COLUMN('Product Output &amp; Intensity'!AG$1)-1,0)*VLOOKUP($B9,'Energy Efficiency'!$B$1:$AS$21,COLUMN('Energy Efficiency'!AF$1)-1,0)</f>
        <v>1087349412332794</v>
      </c>
      <c r="AG9" s="230">
        <f>VLOOKUP($B9,'Product Output &amp; Intensity'!$B$1:$AT$21,COLUMN('Product Output &amp; Intensity'!AH$1)-1,0)*VLOOKUP($B9,'Energy Efficiency'!$B$1:$AS$21,COLUMN('Energy Efficiency'!AG$1)-1,0)</f>
        <v>1073240600002885.4</v>
      </c>
      <c r="AH9" s="230">
        <f>VLOOKUP($B9,'Product Output &amp; Intensity'!$B$1:$AT$21,COLUMN('Product Output &amp; Intensity'!AI$1)-1,0)*VLOOKUP($B9,'Energy Efficiency'!$B$1:$AS$21,COLUMN('Energy Efficiency'!AH$1)-1,0)</f>
        <v>1059132257464305.5</v>
      </c>
      <c r="AI9" s="230">
        <f>VLOOKUP($B9,'Product Output &amp; Intensity'!$B$1:$AT$21,COLUMN('Product Output &amp; Intensity'!AJ$1)-1,0)*VLOOKUP($B9,'Energy Efficiency'!$B$1:$AS$21,COLUMN('Energy Efficiency'!AI$1)-1,0)</f>
        <v>1045024384717054.5</v>
      </c>
      <c r="AJ9" s="230">
        <f>VLOOKUP($B9,'Product Output &amp; Intensity'!$B$1:$AT$21,COLUMN('Product Output &amp; Intensity'!AK$1)-1,0)*VLOOKUP($B9,'Energy Efficiency'!$B$1:$AS$21,COLUMN('Energy Efficiency'!AJ$1)-1,0)</f>
        <v>1029742816633841.3</v>
      </c>
      <c r="AK9" s="230">
        <f>VLOOKUP($B9,'Product Output &amp; Intensity'!$B$1:$AT$21,COLUMN('Product Output &amp; Intensity'!AL$1)-1,0)*VLOOKUP($B9,'Energy Efficiency'!$B$1:$AS$21,COLUMN('Energy Efficiency'!AK$1)-1,0)</f>
        <v>1014461757491234.1</v>
      </c>
      <c r="AL9" s="230">
        <f>VLOOKUP($B9,'Product Output &amp; Intensity'!$B$1:$AT$21,COLUMN('Product Output &amp; Intensity'!AM$1)-1,0)*VLOOKUP($B9,'Energy Efficiency'!$B$1:$AS$21,COLUMN('Energy Efficiency'!AL$1)-1,0)</f>
        <v>999181207289232.88</v>
      </c>
      <c r="AM9" s="230">
        <f>VLOOKUP($B9,'Product Output &amp; Intensity'!$B$1:$AT$21,COLUMN('Product Output &amp; Intensity'!AN$1)-1,0)*VLOOKUP($B9,'Energy Efficiency'!$B$1:$AS$21,COLUMN('Energy Efficiency'!AM$1)-1,0)</f>
        <v>983901166027837.63</v>
      </c>
      <c r="AN9" s="230">
        <f>VLOOKUP($B9,'Product Output &amp; Intensity'!$B$1:$AT$21,COLUMN('Product Output &amp; Intensity'!AO$1)-1,0)*VLOOKUP($B9,'Energy Efficiency'!$B$1:$AS$21,COLUMN('Energy Efficiency'!AN$1)-1,0)</f>
        <v>968621633707048</v>
      </c>
      <c r="AO9" s="230">
        <f>VLOOKUP($B9,'Product Output &amp; Intensity'!$B$1:$AT$21,COLUMN('Product Output &amp; Intensity'!AP$1)-1,0)*VLOOKUP($B9,'Energy Efficiency'!$B$1:$AS$21,COLUMN('Energy Efficiency'!AO$1)-1,0)</f>
        <v>950994475818670.38</v>
      </c>
      <c r="AP9" s="230">
        <f>VLOOKUP($B9,'Product Output &amp; Intensity'!$B$1:$AT$21,COLUMN('Product Output &amp; Intensity'!AQ$1)-1,0)*VLOOKUP($B9,'Energy Efficiency'!$B$1:$AS$21,COLUMN('Energy Efficiency'!AP$1)-1,0)</f>
        <v>933367905169453.63</v>
      </c>
      <c r="AQ9" s="230">
        <f>VLOOKUP($B9,'Product Output &amp; Intensity'!$B$1:$AT$21,COLUMN('Product Output &amp; Intensity'!AR$1)-1,0)*VLOOKUP($B9,'Energy Efficiency'!$B$1:$AS$21,COLUMN('Energy Efficiency'!AQ$1)-1,0)</f>
        <v>915741921759397.5</v>
      </c>
      <c r="AR9" s="230">
        <f>VLOOKUP($B9,'Product Output &amp; Intensity'!$B$1:$AT$21,COLUMN('Product Output &amp; Intensity'!AS$1)-1,0)*VLOOKUP($B9,'Energy Efficiency'!$B$1:$AS$21,COLUMN('Energy Efficiency'!AR$1)-1,0)</f>
        <v>898116525588502.25</v>
      </c>
      <c r="AS9" s="230">
        <f>VLOOKUP($B9,'Product Output &amp; Intensity'!$B$1:$AT$21,COLUMN('Product Output &amp; Intensity'!AT$1)-1,0)*VLOOKUP($B9,'Energy Efficiency'!$B$1:$AS$21,COLUMN('Energy Efficiency'!AS$1)-1,0)</f>
        <v>880418311761672.5</v>
      </c>
    </row>
    <row r="10" spans="1:45" x14ac:dyDescent="0.2">
      <c r="A10" s="169" t="s">
        <v>21</v>
      </c>
      <c r="B10" s="173" t="s">
        <v>297</v>
      </c>
      <c r="C10" s="173" t="s">
        <v>357</v>
      </c>
      <c r="D10" s="234">
        <f>VLOOKUP($B10,'Product Output &amp; Intensity'!$B$1:$AT$21,COLUMN('Product Output &amp; Intensity'!E$1)-1,0)*VLOOKUP($B10,'Energy Efficiency'!$B$1:$AS$21,COLUMN('Energy Efficiency'!D$1)-1,0)</f>
        <v>39374420838.606323</v>
      </c>
      <c r="E10" s="230">
        <f>VLOOKUP($B10,'Product Output &amp; Intensity'!$B$1:$AT$21,COLUMN('Product Output &amp; Intensity'!F$1)-1,0)*VLOOKUP($B10,'Energy Efficiency'!$B$1:$AS$21,COLUMN('Energy Efficiency'!E$1)-1,0)</f>
        <v>39814848749.832619</v>
      </c>
      <c r="F10" s="230">
        <f>VLOOKUP($B10,'Product Output &amp; Intensity'!$B$1:$AT$21,COLUMN('Product Output &amp; Intensity'!G$1)-1,0)*VLOOKUP($B10,'Energy Efficiency'!$B$1:$AS$21,COLUMN('Energy Efficiency'!F$1)-1,0)</f>
        <v>40547458535.539696</v>
      </c>
      <c r="G10" s="230">
        <f>VLOOKUP($B10,'Product Output &amp; Intensity'!$B$1:$AT$21,COLUMN('Product Output &amp; Intensity'!H$1)-1,0)*VLOOKUP($B10,'Energy Efficiency'!$B$1:$AS$21,COLUMN('Energy Efficiency'!G$1)-1,0)</f>
        <v>41642820213.57122</v>
      </c>
      <c r="H10" s="230">
        <f>VLOOKUP($B10,'Product Output &amp; Intensity'!$B$1:$AT$21,COLUMN('Product Output &amp; Intensity'!I$1)-1,0)*VLOOKUP($B10,'Energy Efficiency'!$B$1:$AS$21,COLUMN('Energy Efficiency'!H$1)-1,0)</f>
        <v>43814948667.892593</v>
      </c>
      <c r="I10" s="230">
        <f>VLOOKUP($B10,'Product Output &amp; Intensity'!$B$1:$AT$21,COLUMN('Product Output &amp; Intensity'!J$1)-1,0)*VLOOKUP($B10,'Energy Efficiency'!$B$1:$AS$21,COLUMN('Energy Efficiency'!I$1)-1,0)</f>
        <v>44779151251.385193</v>
      </c>
      <c r="J10" s="230">
        <f>VLOOKUP($B10,'Product Output &amp; Intensity'!$B$1:$AT$21,COLUMN('Product Output &amp; Intensity'!K$1)-1,0)*VLOOKUP($B10,'Energy Efficiency'!$B$1:$AS$21,COLUMN('Energy Efficiency'!J$1)-1,0)</f>
        <v>45739321764.749161</v>
      </c>
      <c r="K10" s="230">
        <f>VLOOKUP($B10,'Product Output &amp; Intensity'!$B$1:$AT$21,COLUMN('Product Output &amp; Intensity'!L$1)-1,0)*VLOOKUP($B10,'Energy Efficiency'!$B$1:$AS$21,COLUMN('Energy Efficiency'!K$1)-1,0)</f>
        <v>45863037988.131142</v>
      </c>
      <c r="L10" s="230">
        <f>VLOOKUP($B10,'Product Output &amp; Intensity'!$B$1:$AT$21,COLUMN('Product Output &amp; Intensity'!M$1)-1,0)*VLOOKUP($B10,'Energy Efficiency'!$B$1:$AS$21,COLUMN('Energy Efficiency'!L$1)-1,0)</f>
        <v>45986739035.332619</v>
      </c>
      <c r="M10" s="230">
        <f>VLOOKUP($B10,'Product Output &amp; Intensity'!$B$1:$AT$21,COLUMN('Product Output &amp; Intensity'!N$1)-1,0)*VLOOKUP($B10,'Energy Efficiency'!$B$1:$AS$21,COLUMN('Energy Efficiency'!M$1)-1,0)</f>
        <v>46110424906.353607</v>
      </c>
      <c r="N10" s="230">
        <f>VLOOKUP($B10,'Product Output &amp; Intensity'!$B$1:$AT$21,COLUMN('Product Output &amp; Intensity'!O$1)-1,0)*VLOOKUP($B10,'Energy Efficiency'!$B$1:$AS$21,COLUMN('Energy Efficiency'!N$1)-1,0)</f>
        <v>46234095601.194107</v>
      </c>
      <c r="O10" s="230">
        <f>VLOOKUP($B10,'Product Output &amp; Intensity'!$B$1:$AT$21,COLUMN('Product Output &amp; Intensity'!P$1)-1,0)*VLOOKUP($B10,'Energy Efficiency'!$B$1:$AS$21,COLUMN('Energy Efficiency'!O$1)-1,0)</f>
        <v>46357751119.854118</v>
      </c>
      <c r="P10" s="230">
        <f>VLOOKUP($B10,'Product Output &amp; Intensity'!$B$1:$AT$21,COLUMN('Product Output &amp; Intensity'!Q$1)-1,0)*VLOOKUP($B10,'Energy Efficiency'!$B$1:$AS$21,COLUMN('Energy Efficiency'!P$1)-1,0)</f>
        <v>46693030604.789757</v>
      </c>
      <c r="Q10" s="230">
        <f>VLOOKUP($B10,'Product Output &amp; Intensity'!$B$1:$AT$21,COLUMN('Product Output &amp; Intensity'!R$1)-1,0)*VLOOKUP($B10,'Energy Efficiency'!$B$1:$AS$21,COLUMN('Energy Efficiency'!Q$1)-1,0)</f>
        <v>47028283117.942924</v>
      </c>
      <c r="R10" s="230">
        <f>VLOOKUP($B10,'Product Output &amp; Intensity'!$B$1:$AT$21,COLUMN('Product Output &amp; Intensity'!S$1)-1,0)*VLOOKUP($B10,'Energy Efficiency'!$B$1:$AS$21,COLUMN('Energy Efficiency'!R$1)-1,0)</f>
        <v>47363508659.313622</v>
      </c>
      <c r="S10" s="230">
        <f>VLOOKUP($B10,'Product Output &amp; Intensity'!$B$1:$AT$21,COLUMN('Product Output &amp; Intensity'!T$1)-1,0)*VLOOKUP($B10,'Energy Efficiency'!$B$1:$AS$21,COLUMN('Energy Efficiency'!S$1)-1,0)</f>
        <v>47698707228.901848</v>
      </c>
      <c r="T10" s="230">
        <f>VLOOKUP($B10,'Product Output &amp; Intensity'!$B$1:$AT$21,COLUMN('Product Output &amp; Intensity'!U$1)-1,0)*VLOOKUP($B10,'Energy Efficiency'!$B$1:$AS$21,COLUMN('Energy Efficiency'!T$1)-1,0)</f>
        <v>48033878826.707596</v>
      </c>
      <c r="U10" s="230">
        <f>VLOOKUP($B10,'Product Output &amp; Intensity'!$B$1:$AT$21,COLUMN('Product Output &amp; Intensity'!V$1)-1,0)*VLOOKUP($B10,'Energy Efficiency'!$B$1:$AS$21,COLUMN('Energy Efficiency'!U$1)-1,0)</f>
        <v>48117346820.414978</v>
      </c>
      <c r="V10" s="230">
        <f>VLOOKUP($B10,'Product Output &amp; Intensity'!$B$1:$AT$21,COLUMN('Product Output &amp; Intensity'!W$1)-1,0)*VLOOKUP($B10,'Energy Efficiency'!$B$1:$AS$21,COLUMN('Energy Efficiency'!V$1)-1,0)</f>
        <v>48200812005.123596</v>
      </c>
      <c r="W10" s="230">
        <f>VLOOKUP($B10,'Product Output &amp; Intensity'!$B$1:$AT$21,COLUMN('Product Output &amp; Intensity'!X$1)-1,0)*VLOOKUP($B10,'Energy Efficiency'!$B$1:$AS$21,COLUMN('Energy Efficiency'!W$1)-1,0)</f>
        <v>48284274380.83345</v>
      </c>
      <c r="X10" s="230">
        <f>VLOOKUP($B10,'Product Output &amp; Intensity'!$B$1:$AT$21,COLUMN('Product Output &amp; Intensity'!Y$1)-1,0)*VLOOKUP($B10,'Energy Efficiency'!$B$1:$AS$21,COLUMN('Energy Efficiency'!X$1)-1,0)</f>
        <v>48367733947.54454</v>
      </c>
      <c r="Y10" s="230">
        <f>VLOOKUP($B10,'Product Output &amp; Intensity'!$B$1:$AT$21,COLUMN('Product Output &amp; Intensity'!Z$1)-1,0)*VLOOKUP($B10,'Energy Efficiency'!$B$1:$AS$21,COLUMN('Energy Efficiency'!Y$1)-1,0)</f>
        <v>48451190705.256882</v>
      </c>
      <c r="Z10" s="230">
        <f>VLOOKUP($B10,'Product Output &amp; Intensity'!$B$1:$AT$21,COLUMN('Product Output &amp; Intensity'!AA$1)-1,0)*VLOOKUP($B10,'Energy Efficiency'!$B$1:$AS$21,COLUMN('Energy Efficiency'!Z$1)-1,0)</f>
        <v>48029075438.824928</v>
      </c>
      <c r="AA10" s="230">
        <f>VLOOKUP($B10,'Product Output &amp; Intensity'!$B$1:$AT$21,COLUMN('Product Output &amp; Intensity'!AB$1)-1,0)*VLOOKUP($B10,'Energy Efficiency'!$B$1:$AS$21,COLUMN('Energy Efficiency'!AA$1)-1,0)</f>
        <v>47606974217.38678</v>
      </c>
      <c r="AB10" s="230">
        <f>VLOOKUP($B10,'Product Output &amp; Intensity'!$B$1:$AT$21,COLUMN('Product Output &amp; Intensity'!AC$1)-1,0)*VLOOKUP($B10,'Energy Efficiency'!$B$1:$AS$21,COLUMN('Energy Efficiency'!AB$1)-1,0)</f>
        <v>47184887040.942444</v>
      </c>
      <c r="AC10" s="230">
        <f>VLOOKUP($B10,'Product Output &amp; Intensity'!$B$1:$AT$21,COLUMN('Product Output &amp; Intensity'!AD$1)-1,0)*VLOOKUP($B10,'Energy Efficiency'!$B$1:$AS$21,COLUMN('Energy Efficiency'!AC$1)-1,0)</f>
        <v>46762813909.49192</v>
      </c>
      <c r="AD10" s="230">
        <f>VLOOKUP($B10,'Product Output &amp; Intensity'!$B$1:$AT$21,COLUMN('Product Output &amp; Intensity'!AE$1)-1,0)*VLOOKUP($B10,'Energy Efficiency'!$B$1:$AS$21,COLUMN('Energy Efficiency'!AD$1)-1,0)</f>
        <v>46340754823.03521</v>
      </c>
      <c r="AE10" s="230">
        <f>VLOOKUP($B10,'Product Output &amp; Intensity'!$B$1:$AT$21,COLUMN('Product Output &amp; Intensity'!AF$1)-1,0)*VLOOKUP($B10,'Energy Efficiency'!$B$1:$AS$21,COLUMN('Energy Efficiency'!AE$1)-1,0)</f>
        <v>45918709781.572304</v>
      </c>
      <c r="AF10" s="230">
        <f>VLOOKUP($B10,'Product Output &amp; Intensity'!$B$1:$AT$21,COLUMN('Product Output &amp; Intensity'!AG$1)-1,0)*VLOOKUP($B10,'Energy Efficiency'!$B$1:$AS$21,COLUMN('Energy Efficiency'!AF$1)-1,0)</f>
        <v>45496678785.103203</v>
      </c>
      <c r="AG10" s="230">
        <f>VLOOKUP($B10,'Product Output &amp; Intensity'!$B$1:$AT$21,COLUMN('Product Output &amp; Intensity'!AH$1)-1,0)*VLOOKUP($B10,'Energy Efficiency'!$B$1:$AS$21,COLUMN('Energy Efficiency'!AG$1)-1,0)</f>
        <v>45074661833.627914</v>
      </c>
      <c r="AH10" s="230">
        <f>VLOOKUP($B10,'Product Output &amp; Intensity'!$B$1:$AT$21,COLUMN('Product Output &amp; Intensity'!AI$1)-1,0)*VLOOKUP($B10,'Energy Efficiency'!$B$1:$AS$21,COLUMN('Energy Efficiency'!AH$1)-1,0)</f>
        <v>44652658927.146431</v>
      </c>
      <c r="AI10" s="230">
        <f>VLOOKUP($B10,'Product Output &amp; Intensity'!$B$1:$AT$21,COLUMN('Product Output &amp; Intensity'!AJ$1)-1,0)*VLOOKUP($B10,'Energy Efficiency'!$B$1:$AS$21,COLUMN('Energy Efficiency'!AI$1)-1,0)</f>
        <v>44230670065.658752</v>
      </c>
      <c r="AJ10" s="230">
        <f>VLOOKUP($B10,'Product Output &amp; Intensity'!$B$1:$AT$21,COLUMN('Product Output &amp; Intensity'!AK$1)-1,0)*VLOOKUP($B10,'Energy Efficiency'!$B$1:$AS$21,COLUMN('Energy Efficiency'!AJ$1)-1,0)</f>
        <v>43598076522.00544</v>
      </c>
      <c r="AK10" s="230">
        <f>VLOOKUP($B10,'Product Output &amp; Intensity'!$B$1:$AT$21,COLUMN('Product Output &amp; Intensity'!AL$1)-1,0)*VLOOKUP($B10,'Energy Efficiency'!$B$1:$AS$21,COLUMN('Energy Efficiency'!AK$1)-1,0)</f>
        <v>42965504045.842834</v>
      </c>
      <c r="AL10" s="230">
        <f>VLOOKUP($B10,'Product Output &amp; Intensity'!$B$1:$AT$21,COLUMN('Product Output &amp; Intensity'!AM$1)-1,0)*VLOOKUP($B10,'Energy Efficiency'!$B$1:$AS$21,COLUMN('Energy Efficiency'!AL$1)-1,0)</f>
        <v>42332952637.170952</v>
      </c>
      <c r="AM10" s="230">
        <f>VLOOKUP($B10,'Product Output &amp; Intensity'!$B$1:$AT$21,COLUMN('Product Output &amp; Intensity'!AN$1)-1,0)*VLOOKUP($B10,'Energy Efficiency'!$B$1:$AS$21,COLUMN('Energy Efficiency'!AM$1)-1,0)</f>
        <v>41700422295.989777</v>
      </c>
      <c r="AN10" s="230">
        <f>VLOOKUP($B10,'Product Output &amp; Intensity'!$B$1:$AT$21,COLUMN('Product Output &amp; Intensity'!AO$1)-1,0)*VLOOKUP($B10,'Energy Efficiency'!$B$1:$AS$21,COLUMN('Energy Efficiency'!AN$1)-1,0)</f>
        <v>41067913022.299324</v>
      </c>
      <c r="AO10" s="230">
        <f>VLOOKUP($B10,'Product Output &amp; Intensity'!$B$1:$AT$21,COLUMN('Product Output &amp; Intensity'!AP$1)-1,0)*VLOOKUP($B10,'Energy Efficiency'!$B$1:$AS$21,COLUMN('Energy Efficiency'!AO$1)-1,0)</f>
        <v>40814506923.750519</v>
      </c>
      <c r="AP10" s="230">
        <f>VLOOKUP($B10,'Product Output &amp; Intensity'!$B$1:$AT$21,COLUMN('Product Output &amp; Intensity'!AQ$1)-1,0)*VLOOKUP($B10,'Energy Efficiency'!$B$1:$AS$21,COLUMN('Energy Efficiency'!AP$1)-1,0)</f>
        <v>40561109252.197998</v>
      </c>
      <c r="AQ10" s="230">
        <f>VLOOKUP($B10,'Product Output &amp; Intensity'!$B$1:$AT$21,COLUMN('Product Output &amp; Intensity'!AR$1)-1,0)*VLOOKUP($B10,'Energy Efficiency'!$B$1:$AS$21,COLUMN('Energy Efficiency'!AQ$1)-1,0)</f>
        <v>40307720007.641762</v>
      </c>
      <c r="AR10" s="230">
        <f>VLOOKUP($B10,'Product Output &amp; Intensity'!$B$1:$AT$21,COLUMN('Product Output &amp; Intensity'!AS$1)-1,0)*VLOOKUP($B10,'Energy Efficiency'!$B$1:$AS$21,COLUMN('Energy Efficiency'!AR$1)-1,0)</f>
        <v>40054339190.08181</v>
      </c>
      <c r="AS10" s="230">
        <f>VLOOKUP($B10,'Product Output &amp; Intensity'!$B$1:$AT$21,COLUMN('Product Output &amp; Intensity'!AT$1)-1,0)*VLOOKUP($B10,'Energy Efficiency'!$B$1:$AS$21,COLUMN('Energy Efficiency'!AS$1)-1,0)</f>
        <v>39797648669.730759</v>
      </c>
    </row>
    <row r="11" spans="1:45" x14ac:dyDescent="0.2">
      <c r="A11" s="169" t="s">
        <v>21</v>
      </c>
      <c r="B11" s="173" t="s">
        <v>207</v>
      </c>
      <c r="C11" s="173" t="s">
        <v>357</v>
      </c>
      <c r="D11" s="234">
        <f>VLOOKUP($B11,'Product Output &amp; Intensity'!$B$1:$AT$21,COLUMN('Product Output &amp; Intensity'!E$1)-1,0)*VLOOKUP($B11,'Energy Efficiency'!$B$1:$AS$21,COLUMN('Energy Efficiency'!D$1)-1,0)</f>
        <v>4520191157197388</v>
      </c>
      <c r="E11" s="230">
        <f>VLOOKUP($B11,'Product Output &amp; Intensity'!$B$1:$AT$21,COLUMN('Product Output &amp; Intensity'!F$1)-1,0)*VLOOKUP($B11,'Energy Efficiency'!$B$1:$AS$21,COLUMN('Energy Efficiency'!E$1)-1,0)</f>
        <v>4417782442502865.5</v>
      </c>
      <c r="F11" s="230">
        <f>VLOOKUP($B11,'Product Output &amp; Intensity'!$B$1:$AT$21,COLUMN('Product Output &amp; Intensity'!G$1)-1,0)*VLOOKUP($B11,'Energy Efficiency'!$B$1:$AS$21,COLUMN('Energy Efficiency'!F$1)-1,0)</f>
        <v>4625640686539316</v>
      </c>
      <c r="G11" s="230">
        <f>VLOOKUP($B11,'Product Output &amp; Intensity'!$B$1:$AT$21,COLUMN('Product Output &amp; Intensity'!H$1)-1,0)*VLOOKUP($B11,'Energy Efficiency'!$B$1:$AS$21,COLUMN('Energy Efficiency'!G$1)-1,0)</f>
        <v>4932752403753630</v>
      </c>
      <c r="H11" s="230">
        <f>VLOOKUP($B11,'Product Output &amp; Intensity'!$B$1:$AT$21,COLUMN('Product Output &amp; Intensity'!I$1)-1,0)*VLOOKUP($B11,'Energy Efficiency'!$B$1:$AS$21,COLUMN('Energy Efficiency'!H$1)-1,0)</f>
        <v>5371808980332881</v>
      </c>
      <c r="I11" s="230">
        <f>VLOOKUP($B11,'Product Output &amp; Intensity'!$B$1:$AT$21,COLUMN('Product Output &amp; Intensity'!J$1)-1,0)*VLOOKUP($B11,'Energy Efficiency'!$B$1:$AS$21,COLUMN('Energy Efficiency'!I$1)-1,0)</f>
        <v>5654687133486989</v>
      </c>
      <c r="J11" s="230">
        <f>VLOOKUP($B11,'Product Output &amp; Intensity'!$B$1:$AT$21,COLUMN('Product Output &amp; Intensity'!K$1)-1,0)*VLOOKUP($B11,'Energy Efficiency'!$B$1:$AS$21,COLUMN('Energy Efficiency'!J$1)-1,0)</f>
        <v>5936412286792558</v>
      </c>
      <c r="K11" s="230">
        <f>VLOOKUP($B11,'Product Output &amp; Intensity'!$B$1:$AT$21,COLUMN('Product Output &amp; Intensity'!L$1)-1,0)*VLOOKUP($B11,'Energy Efficiency'!$B$1:$AS$21,COLUMN('Energy Efficiency'!K$1)-1,0)</f>
        <v>6067968459878802</v>
      </c>
      <c r="L11" s="230">
        <f>VLOOKUP($B11,'Product Output &amp; Intensity'!$B$1:$AT$21,COLUMN('Product Output &amp; Intensity'!M$1)-1,0)*VLOOKUP($B11,'Energy Efficiency'!$B$1:$AS$21,COLUMN('Energy Efficiency'!L$1)-1,0)</f>
        <v>6199508802532282</v>
      </c>
      <c r="M11" s="230">
        <f>VLOOKUP($B11,'Product Output &amp; Intensity'!$B$1:$AT$21,COLUMN('Product Output &amp; Intensity'!N$1)-1,0)*VLOOKUP($B11,'Energy Efficiency'!$B$1:$AS$21,COLUMN('Energy Efficiency'!M$1)-1,0)</f>
        <v>6331033314752998</v>
      </c>
      <c r="N11" s="230">
        <f>VLOOKUP($B11,'Product Output &amp; Intensity'!$B$1:$AT$21,COLUMN('Product Output &amp; Intensity'!O$1)-1,0)*VLOOKUP($B11,'Energy Efficiency'!$B$1:$AS$21,COLUMN('Energy Efficiency'!N$1)-1,0)</f>
        <v>6462541996540948</v>
      </c>
      <c r="O11" s="230">
        <f>VLOOKUP($B11,'Product Output &amp; Intensity'!$B$1:$AT$21,COLUMN('Product Output &amp; Intensity'!P$1)-1,0)*VLOOKUP($B11,'Energy Efficiency'!$B$1:$AS$21,COLUMN('Energy Efficiency'!O$1)-1,0)</f>
        <v>6594034847896134</v>
      </c>
      <c r="P11" s="230">
        <f>VLOOKUP($B11,'Product Output &amp; Intensity'!$B$1:$AT$21,COLUMN('Product Output &amp; Intensity'!Q$1)-1,0)*VLOOKUP($B11,'Energy Efficiency'!$B$1:$AS$21,COLUMN('Energy Efficiency'!P$1)-1,0)</f>
        <v>6603190759482935</v>
      </c>
      <c r="Q11" s="230">
        <f>VLOOKUP($B11,'Product Output &amp; Intensity'!$B$1:$AT$21,COLUMN('Product Output &amp; Intensity'!R$1)-1,0)*VLOOKUP($B11,'Energy Efficiency'!$B$1:$AS$21,COLUMN('Energy Efficiency'!Q$1)-1,0)</f>
        <v>6612345917465754</v>
      </c>
      <c r="R11" s="230">
        <f>VLOOKUP($B11,'Product Output &amp; Intensity'!$B$1:$AT$21,COLUMN('Product Output &amp; Intensity'!S$1)-1,0)*VLOOKUP($B11,'Energy Efficiency'!$B$1:$AS$21,COLUMN('Energy Efficiency'!R$1)-1,0)</f>
        <v>6621500321844590</v>
      </c>
      <c r="S11" s="230">
        <f>VLOOKUP($B11,'Product Output &amp; Intensity'!$B$1:$AT$21,COLUMN('Product Output &amp; Intensity'!T$1)-1,0)*VLOOKUP($B11,'Energy Efficiency'!$B$1:$AS$21,COLUMN('Energy Efficiency'!S$1)-1,0)</f>
        <v>6630653972619443</v>
      </c>
      <c r="T11" s="230">
        <f>VLOOKUP($B11,'Product Output &amp; Intensity'!$B$1:$AT$21,COLUMN('Product Output &amp; Intensity'!U$1)-1,0)*VLOOKUP($B11,'Energy Efficiency'!$B$1:$AS$21,COLUMN('Energy Efficiency'!T$1)-1,0)</f>
        <v>6639806869790316</v>
      </c>
      <c r="U11" s="230">
        <f>VLOOKUP($B11,'Product Output &amp; Intensity'!$B$1:$AT$21,COLUMN('Product Output &amp; Intensity'!V$1)-1,0)*VLOOKUP($B11,'Energy Efficiency'!$B$1:$AS$21,COLUMN('Energy Efficiency'!U$1)-1,0)</f>
        <v>6564352135915905</v>
      </c>
      <c r="V11" s="230">
        <f>VLOOKUP($B11,'Product Output &amp; Intensity'!$B$1:$AT$21,COLUMN('Product Output &amp; Intensity'!W$1)-1,0)*VLOOKUP($B11,'Energy Efficiency'!$B$1:$AS$21,COLUMN('Energy Efficiency'!V$1)-1,0)</f>
        <v>6488899913552366</v>
      </c>
      <c r="W11" s="230">
        <f>VLOOKUP($B11,'Product Output &amp; Intensity'!$B$1:$AT$21,COLUMN('Product Output &amp; Intensity'!X$1)-1,0)*VLOOKUP($B11,'Energy Efficiency'!$B$1:$AS$21,COLUMN('Energy Efficiency'!W$1)-1,0)</f>
        <v>6413450202699701</v>
      </c>
      <c r="X11" s="230">
        <f>VLOOKUP($B11,'Product Output &amp; Intensity'!$B$1:$AT$21,COLUMN('Product Output &amp; Intensity'!Y$1)-1,0)*VLOOKUP($B11,'Energy Efficiency'!$B$1:$AS$21,COLUMN('Energy Efficiency'!X$1)-1,0)</f>
        <v>6338003003357908</v>
      </c>
      <c r="Y11" s="230">
        <f>VLOOKUP($B11,'Product Output &amp; Intensity'!$B$1:$AT$21,COLUMN('Product Output &amp; Intensity'!Z$1)-1,0)*VLOOKUP($B11,'Energy Efficiency'!$B$1:$AS$21,COLUMN('Energy Efficiency'!Y$1)-1,0)</f>
        <v>6262558315526987</v>
      </c>
      <c r="Z11" s="230">
        <f>VLOOKUP($B11,'Product Output &amp; Intensity'!$B$1:$AT$21,COLUMN('Product Output &amp; Intensity'!AA$1)-1,0)*VLOOKUP($B11,'Energy Efficiency'!$B$1:$AS$21,COLUMN('Energy Efficiency'!Z$1)-1,0)</f>
        <v>6121195571513715</v>
      </c>
      <c r="AA11" s="230">
        <f>VLOOKUP($B11,'Product Output &amp; Intensity'!$B$1:$AT$21,COLUMN('Product Output &amp; Intensity'!AB$1)-1,0)*VLOOKUP($B11,'Energy Efficiency'!$B$1:$AS$21,COLUMN('Energy Efficiency'!AA$1)-1,0)</f>
        <v>5979837536583330</v>
      </c>
      <c r="AB11" s="230">
        <f>VLOOKUP($B11,'Product Output &amp; Intensity'!$B$1:$AT$21,COLUMN('Product Output &amp; Intensity'!AC$1)-1,0)*VLOOKUP($B11,'Energy Efficiency'!$B$1:$AS$21,COLUMN('Energy Efficiency'!AB$1)-1,0)</f>
        <v>5838484210735831</v>
      </c>
      <c r="AC11" s="230">
        <f>VLOOKUP($B11,'Product Output &amp; Intensity'!$B$1:$AT$21,COLUMN('Product Output &amp; Intensity'!AD$1)-1,0)*VLOOKUP($B11,'Energy Efficiency'!$B$1:$AS$21,COLUMN('Energy Efficiency'!AC$1)-1,0)</f>
        <v>5697135593971218</v>
      </c>
      <c r="AD11" s="230">
        <f>VLOOKUP($B11,'Product Output &amp; Intensity'!$B$1:$AT$21,COLUMN('Product Output &amp; Intensity'!AE$1)-1,0)*VLOOKUP($B11,'Energy Efficiency'!$B$1:$AS$21,COLUMN('Energy Efficiency'!AD$1)-1,0)</f>
        <v>5555791686289490</v>
      </c>
      <c r="AE11" s="230">
        <f>VLOOKUP($B11,'Product Output &amp; Intensity'!$B$1:$AT$21,COLUMN('Product Output &amp; Intensity'!AF$1)-1,0)*VLOOKUP($B11,'Energy Efficiency'!$B$1:$AS$21,COLUMN('Energy Efficiency'!AE$1)-1,0)</f>
        <v>5414452487690650</v>
      </c>
      <c r="AF11" s="230">
        <f>VLOOKUP($B11,'Product Output &amp; Intensity'!$B$1:$AT$21,COLUMN('Product Output &amp; Intensity'!AG$1)-1,0)*VLOOKUP($B11,'Energy Efficiency'!$B$1:$AS$21,COLUMN('Energy Efficiency'!AF$1)-1,0)</f>
        <v>5273117998174696</v>
      </c>
      <c r="AG11" s="230">
        <f>VLOOKUP($B11,'Product Output &amp; Intensity'!$B$1:$AT$21,COLUMN('Product Output &amp; Intensity'!AH$1)-1,0)*VLOOKUP($B11,'Energy Efficiency'!$B$1:$AS$21,COLUMN('Energy Efficiency'!AG$1)-1,0)</f>
        <v>5131788217741628</v>
      </c>
      <c r="AH11" s="230">
        <f>VLOOKUP($B11,'Product Output &amp; Intensity'!$B$1:$AT$21,COLUMN('Product Output &amp; Intensity'!AI$1)-1,0)*VLOOKUP($B11,'Energy Efficiency'!$B$1:$AS$21,COLUMN('Energy Efficiency'!AH$1)-1,0)</f>
        <v>4990463146391447</v>
      </c>
      <c r="AI11" s="230">
        <f>VLOOKUP($B11,'Product Output &amp; Intensity'!$B$1:$AT$21,COLUMN('Product Output &amp; Intensity'!AJ$1)-1,0)*VLOOKUP($B11,'Energy Efficiency'!$B$1:$AS$21,COLUMN('Energy Efficiency'!AI$1)-1,0)</f>
        <v>4849142784124152</v>
      </c>
      <c r="AJ11" s="230">
        <f>VLOOKUP($B11,'Product Output &amp; Intensity'!$B$1:$AT$21,COLUMN('Product Output &amp; Intensity'!AK$1)-1,0)*VLOOKUP($B11,'Energy Efficiency'!$B$1:$AS$21,COLUMN('Energy Efficiency'!AJ$1)-1,0)</f>
        <v>4726658439463503</v>
      </c>
      <c r="AK11" s="230">
        <f>VLOOKUP($B11,'Product Output &amp; Intensity'!$B$1:$AT$21,COLUMN('Product Output &amp; Intensity'!AL$1)-1,0)*VLOOKUP($B11,'Energy Efficiency'!$B$1:$AS$21,COLUMN('Energy Efficiency'!AK$1)-1,0)</f>
        <v>4604178176008022</v>
      </c>
      <c r="AL11" s="230">
        <f>VLOOKUP($B11,'Product Output &amp; Intensity'!$B$1:$AT$21,COLUMN('Product Output &amp; Intensity'!AM$1)-1,0)*VLOOKUP($B11,'Energy Efficiency'!$B$1:$AS$21,COLUMN('Energy Efficiency'!AL$1)-1,0)</f>
        <v>4481701993757708.5</v>
      </c>
      <c r="AM11" s="230">
        <f>VLOOKUP($B11,'Product Output &amp; Intensity'!$B$1:$AT$21,COLUMN('Product Output &amp; Intensity'!AN$1)-1,0)*VLOOKUP($B11,'Energy Efficiency'!$B$1:$AS$21,COLUMN('Energy Efficiency'!AM$1)-1,0)</f>
        <v>4359229892712564</v>
      </c>
      <c r="AN11" s="230">
        <f>VLOOKUP($B11,'Product Output &amp; Intensity'!$B$1:$AT$21,COLUMN('Product Output &amp; Intensity'!AO$1)-1,0)*VLOOKUP($B11,'Energy Efficiency'!$B$1:$AS$21,COLUMN('Energy Efficiency'!AN$1)-1,0)</f>
        <v>4236761872872586.5</v>
      </c>
      <c r="AO11" s="230">
        <f>VLOOKUP($B11,'Product Output &amp; Intensity'!$B$1:$AT$21,COLUMN('Product Output &amp; Intensity'!AP$1)-1,0)*VLOOKUP($B11,'Energy Efficiency'!$B$1:$AS$21,COLUMN('Energy Efficiency'!AO$1)-1,0)</f>
        <v>4108149318394752</v>
      </c>
      <c r="AP11" s="230">
        <f>VLOOKUP($B11,'Product Output &amp; Intensity'!$B$1:$AT$21,COLUMN('Product Output &amp; Intensity'!AQ$1)-1,0)*VLOOKUP($B11,'Energy Efficiency'!$B$1:$AS$21,COLUMN('Energy Efficiency'!AP$1)-1,0)</f>
        <v>3979541050147706</v>
      </c>
      <c r="AQ11" s="230">
        <f>VLOOKUP($B11,'Product Output &amp; Intensity'!$B$1:$AT$21,COLUMN('Product Output &amp; Intensity'!AR$1)-1,0)*VLOOKUP($B11,'Energy Efficiency'!$B$1:$AS$21,COLUMN('Energy Efficiency'!AQ$1)-1,0)</f>
        <v>3850937068131448.5</v>
      </c>
      <c r="AR11" s="230">
        <f>VLOOKUP($B11,'Product Output &amp; Intensity'!$B$1:$AT$21,COLUMN('Product Output &amp; Intensity'!AS$1)-1,0)*VLOOKUP($B11,'Energy Efficiency'!$B$1:$AS$21,COLUMN('Energy Efficiency'!AR$1)-1,0)</f>
        <v>3722337372345980</v>
      </c>
      <c r="AS11" s="230">
        <f>VLOOKUP($B11,'Product Output &amp; Intensity'!$B$1:$AT$21,COLUMN('Product Output &amp; Intensity'!AT$1)-1,0)*VLOOKUP($B11,'Energy Efficiency'!$B$1:$AS$21,COLUMN('Energy Efficiency'!AS$1)-1,0)</f>
        <v>3593442359459678</v>
      </c>
    </row>
    <row r="12" spans="1:45" x14ac:dyDescent="0.2">
      <c r="A12" s="169" t="s">
        <v>1</v>
      </c>
      <c r="B12" s="173" t="s">
        <v>298</v>
      </c>
      <c r="C12" s="173" t="s">
        <v>357</v>
      </c>
      <c r="D12" s="234">
        <f>VLOOKUP($B12,'Product Output &amp; Intensity'!$B$1:$AT$21,COLUMN('Product Output &amp; Intensity'!E$1)-1,0)*VLOOKUP($B12,'Energy Efficiency'!$B$1:$AS$21,COLUMN('Energy Efficiency'!D$1)-1,0)</f>
        <v>1752739522573937.8</v>
      </c>
      <c r="E12" s="230">
        <f>VLOOKUP($B12,'Product Output &amp; Intensity'!$B$1:$AT$21,COLUMN('Product Output &amp; Intensity'!F$1)-1,0)*VLOOKUP($B12,'Energy Efficiency'!$B$1:$AS$21,COLUMN('Energy Efficiency'!E$1)-1,0)</f>
        <v>1819406937281972.5</v>
      </c>
      <c r="F12" s="230">
        <f>VLOOKUP($B12,'Product Output &amp; Intensity'!$B$1:$AT$21,COLUMN('Product Output &amp; Intensity'!G$1)-1,0)*VLOOKUP($B12,'Energy Efficiency'!$B$1:$AS$21,COLUMN('Energy Efficiency'!F$1)-1,0)</f>
        <v>1907752028335893.3</v>
      </c>
      <c r="G12" s="230">
        <f>VLOOKUP($B12,'Product Output &amp; Intensity'!$B$1:$AT$21,COLUMN('Product Output &amp; Intensity'!H$1)-1,0)*VLOOKUP($B12,'Energy Efficiency'!$B$1:$AS$21,COLUMN('Energy Efficiency'!G$1)-1,0)</f>
        <v>2056098717202987.5</v>
      </c>
      <c r="H12" s="230">
        <f>VLOOKUP($B12,'Product Output &amp; Intensity'!$B$1:$AT$21,COLUMN('Product Output &amp; Intensity'!I$1)-1,0)*VLOOKUP($B12,'Energy Efficiency'!$B$1:$AS$21,COLUMN('Energy Efficiency'!H$1)-1,0)</f>
        <v>2241654056957093.3</v>
      </c>
      <c r="I12" s="230">
        <f>VLOOKUP($B12,'Product Output &amp; Intensity'!$B$1:$AT$21,COLUMN('Product Output &amp; Intensity'!J$1)-1,0)*VLOOKUP($B12,'Energy Efficiency'!$B$1:$AS$21,COLUMN('Energy Efficiency'!I$1)-1,0)</f>
        <v>2352798328639873.5</v>
      </c>
      <c r="J12" s="230">
        <f>VLOOKUP($B12,'Product Output &amp; Intensity'!$B$1:$AT$21,COLUMN('Product Output &amp; Intensity'!K$1)-1,0)*VLOOKUP($B12,'Energy Efficiency'!$B$1:$AS$21,COLUMN('Energy Efficiency'!J$1)-1,0)</f>
        <v>2463489056619695</v>
      </c>
      <c r="K12" s="230">
        <f>VLOOKUP($B12,'Product Output &amp; Intensity'!$B$1:$AT$21,COLUMN('Product Output &amp; Intensity'!L$1)-1,0)*VLOOKUP($B12,'Energy Efficiency'!$B$1:$AS$21,COLUMN('Energy Efficiency'!K$1)-1,0)</f>
        <v>2570443040636136.5</v>
      </c>
      <c r="L12" s="230">
        <f>VLOOKUP($B12,'Product Output &amp; Intensity'!$B$1:$AT$21,COLUMN('Product Output &amp; Intensity'!M$1)-1,0)*VLOOKUP($B12,'Energy Efficiency'!$B$1:$AS$21,COLUMN('Energy Efficiency'!L$1)-1,0)</f>
        <v>2677384171666196</v>
      </c>
      <c r="M12" s="230">
        <f>VLOOKUP($B12,'Product Output &amp; Intensity'!$B$1:$AT$21,COLUMN('Product Output &amp; Intensity'!N$1)-1,0)*VLOOKUP($B12,'Energy Efficiency'!$B$1:$AS$21,COLUMN('Energy Efficiency'!M$1)-1,0)</f>
        <v>2784312449709873</v>
      </c>
      <c r="N12" s="230">
        <f>VLOOKUP($B12,'Product Output &amp; Intensity'!$B$1:$AT$21,COLUMN('Product Output &amp; Intensity'!O$1)-1,0)*VLOOKUP($B12,'Energy Efficiency'!$B$1:$AS$21,COLUMN('Energy Efficiency'!N$1)-1,0)</f>
        <v>2891227874767167.5</v>
      </c>
      <c r="O12" s="230">
        <f>VLOOKUP($B12,'Product Output &amp; Intensity'!$B$1:$AT$21,COLUMN('Product Output &amp; Intensity'!P$1)-1,0)*VLOOKUP($B12,'Energy Efficiency'!$B$1:$AS$21,COLUMN('Energy Efficiency'!O$1)-1,0)</f>
        <v>2998130446838080.5</v>
      </c>
      <c r="P12" s="230">
        <f>VLOOKUP($B12,'Product Output &amp; Intensity'!$B$1:$AT$21,COLUMN('Product Output &amp; Intensity'!Q$1)-1,0)*VLOOKUP($B12,'Energy Efficiency'!$B$1:$AS$21,COLUMN('Energy Efficiency'!P$1)-1,0)</f>
        <v>3062253604226354</v>
      </c>
      <c r="Q12" s="230">
        <f>VLOOKUP($B12,'Product Output &amp; Intensity'!$B$1:$AT$21,COLUMN('Product Output &amp; Intensity'!R$1)-1,0)*VLOOKUP($B12,'Energy Efficiency'!$B$1:$AS$21,COLUMN('Energy Efficiency'!Q$1)-1,0)</f>
        <v>3126371621962433</v>
      </c>
      <c r="R12" s="230">
        <f>VLOOKUP($B12,'Product Output &amp; Intensity'!$B$1:$AT$21,COLUMN('Product Output &amp; Intensity'!S$1)-1,0)*VLOOKUP($B12,'Energy Efficiency'!$B$1:$AS$21,COLUMN('Energy Efficiency'!R$1)-1,0)</f>
        <v>3190484500046317.5</v>
      </c>
      <c r="S12" s="230">
        <f>VLOOKUP($B12,'Product Output &amp; Intensity'!$B$1:$AT$21,COLUMN('Product Output &amp; Intensity'!T$1)-1,0)*VLOOKUP($B12,'Energy Efficiency'!$B$1:$AS$21,COLUMN('Energy Efficiency'!S$1)-1,0)</f>
        <v>3254592238478007</v>
      </c>
      <c r="T12" s="230">
        <f>VLOOKUP($B12,'Product Output &amp; Intensity'!$B$1:$AT$21,COLUMN('Product Output &amp; Intensity'!U$1)-1,0)*VLOOKUP($B12,'Energy Efficiency'!$B$1:$AS$21,COLUMN('Energy Efficiency'!T$1)-1,0)</f>
        <v>3318694837257503.5</v>
      </c>
      <c r="U12" s="230">
        <f>VLOOKUP($B12,'Product Output &amp; Intensity'!$B$1:$AT$21,COLUMN('Product Output &amp; Intensity'!V$1)-1,0)*VLOOKUP($B12,'Energy Efficiency'!$B$1:$AS$21,COLUMN('Energy Efficiency'!U$1)-1,0)</f>
        <v>3350755392054401</v>
      </c>
      <c r="V12" s="230">
        <f>VLOOKUP($B12,'Product Output &amp; Intensity'!$B$1:$AT$21,COLUMN('Product Output &amp; Intensity'!W$1)-1,0)*VLOOKUP($B12,'Energy Efficiency'!$B$1:$AS$21,COLUMN('Energy Efficiency'!V$1)-1,0)</f>
        <v>3382814876304576.5</v>
      </c>
      <c r="W12" s="230">
        <f>VLOOKUP($B12,'Product Output &amp; Intensity'!$B$1:$AT$21,COLUMN('Product Output &amp; Intensity'!X$1)-1,0)*VLOOKUP($B12,'Energy Efficiency'!$B$1:$AS$21,COLUMN('Energy Efficiency'!W$1)-1,0)</f>
        <v>3414873290008030.5</v>
      </c>
      <c r="X12" s="230">
        <f>VLOOKUP($B12,'Product Output &amp; Intensity'!$B$1:$AT$21,COLUMN('Product Output &amp; Intensity'!Y$1)-1,0)*VLOOKUP($B12,'Energy Efficiency'!$B$1:$AS$21,COLUMN('Energy Efficiency'!X$1)-1,0)</f>
        <v>3446930633164763</v>
      </c>
      <c r="Y12" s="230">
        <f>VLOOKUP($B12,'Product Output &amp; Intensity'!$B$1:$AT$21,COLUMN('Product Output &amp; Intensity'!Z$1)-1,0)*VLOOKUP($B12,'Energy Efficiency'!$B$1:$AS$21,COLUMN('Energy Efficiency'!Y$1)-1,0)</f>
        <v>3478986905774773</v>
      </c>
      <c r="Z12" s="230">
        <f>VLOOKUP($B12,'Product Output &amp; Intensity'!$B$1:$AT$21,COLUMN('Product Output &amp; Intensity'!AA$1)-1,0)*VLOOKUP($B12,'Energy Efficiency'!$B$1:$AS$21,COLUMN('Energy Efficiency'!Z$1)-1,0)</f>
        <v>3489633314497585.5</v>
      </c>
      <c r="AA12" s="230">
        <f>VLOOKUP($B12,'Product Output &amp; Intensity'!$B$1:$AT$21,COLUMN('Product Output &amp; Intensity'!AB$1)-1,0)*VLOOKUP($B12,'Energy Efficiency'!$B$1:$AS$21,COLUMN('Energy Efficiency'!AA$1)-1,0)</f>
        <v>3500279366371491</v>
      </c>
      <c r="AB12" s="230">
        <f>VLOOKUP($B12,'Product Output &amp; Intensity'!$B$1:$AT$21,COLUMN('Product Output &amp; Intensity'!AC$1)-1,0)*VLOOKUP($B12,'Energy Efficiency'!$B$1:$AS$21,COLUMN('Energy Efficiency'!AB$1)-1,0)</f>
        <v>3510925061396489.5</v>
      </c>
      <c r="AC12" s="230">
        <f>VLOOKUP($B12,'Product Output &amp; Intensity'!$B$1:$AT$21,COLUMN('Product Output &amp; Intensity'!AD$1)-1,0)*VLOOKUP($B12,'Energy Efficiency'!$B$1:$AS$21,COLUMN('Energy Efficiency'!AC$1)-1,0)</f>
        <v>3521570399572580.5</v>
      </c>
      <c r="AD12" s="230">
        <f>VLOOKUP($B12,'Product Output &amp; Intensity'!$B$1:$AT$21,COLUMN('Product Output &amp; Intensity'!AE$1)-1,0)*VLOOKUP($B12,'Energy Efficiency'!$B$1:$AS$21,COLUMN('Energy Efficiency'!AD$1)-1,0)</f>
        <v>3532215380899764.5</v>
      </c>
      <c r="AE12" s="230">
        <f>VLOOKUP($B12,'Product Output &amp; Intensity'!$B$1:$AT$21,COLUMN('Product Output &amp; Intensity'!AF$1)-1,0)*VLOOKUP($B12,'Energy Efficiency'!$B$1:$AS$21,COLUMN('Energy Efficiency'!AE$1)-1,0)</f>
        <v>3521452996282101.5</v>
      </c>
      <c r="AF12" s="230">
        <f>VLOOKUP($B12,'Product Output &amp; Intensity'!$B$1:$AT$21,COLUMN('Product Output &amp; Intensity'!AG$1)-1,0)*VLOOKUP($B12,'Energy Efficiency'!$B$1:$AS$21,COLUMN('Energy Efficiency'!AF$1)-1,0)</f>
        <v>3510690968513345.5</v>
      </c>
      <c r="AG12" s="230">
        <f>VLOOKUP($B12,'Product Output &amp; Intensity'!$B$1:$AT$21,COLUMN('Product Output &amp; Intensity'!AH$1)-1,0)*VLOOKUP($B12,'Energy Efficiency'!$B$1:$AS$21,COLUMN('Energy Efficiency'!AG$1)-1,0)</f>
        <v>3499929297593497</v>
      </c>
      <c r="AH12" s="230">
        <f>VLOOKUP($B12,'Product Output &amp; Intensity'!$B$1:$AT$21,COLUMN('Product Output &amp; Intensity'!AI$1)-1,0)*VLOOKUP($B12,'Energy Efficiency'!$B$1:$AS$21,COLUMN('Energy Efficiency'!AH$1)-1,0)</f>
        <v>3489167983522555.5</v>
      </c>
      <c r="AI12" s="230">
        <f>VLOOKUP($B12,'Product Output &amp; Intensity'!$B$1:$AT$21,COLUMN('Product Output &amp; Intensity'!AJ$1)-1,0)*VLOOKUP($B12,'Energy Efficiency'!$B$1:$AS$21,COLUMN('Energy Efficiency'!AI$1)-1,0)</f>
        <v>3478407026300521</v>
      </c>
      <c r="AJ12" s="230">
        <f>VLOOKUP($B12,'Product Output &amp; Intensity'!$B$1:$AT$21,COLUMN('Product Output &amp; Intensity'!AK$1)-1,0)*VLOOKUP($B12,'Energy Efficiency'!$B$1:$AS$21,COLUMN('Energy Efficiency'!AJ$1)-1,0)</f>
        <v>3446241201075990</v>
      </c>
      <c r="AK12" s="230">
        <f>VLOOKUP($B12,'Product Output &amp; Intensity'!$B$1:$AT$21,COLUMN('Product Output &amp; Intensity'!AL$1)-1,0)*VLOOKUP($B12,'Energy Efficiency'!$B$1:$AS$21,COLUMN('Energy Efficiency'!AK$1)-1,0)</f>
        <v>3414076446398181</v>
      </c>
      <c r="AL12" s="230">
        <f>VLOOKUP($B12,'Product Output &amp; Intensity'!$B$1:$AT$21,COLUMN('Product Output &amp; Intensity'!AM$1)-1,0)*VLOOKUP($B12,'Energy Efficiency'!$B$1:$AS$21,COLUMN('Energy Efficiency'!AL$1)-1,0)</f>
        <v>3381912762267093.5</v>
      </c>
      <c r="AM12" s="230">
        <f>VLOOKUP($B12,'Product Output &amp; Intensity'!$B$1:$AT$21,COLUMN('Product Output &amp; Intensity'!AN$1)-1,0)*VLOOKUP($B12,'Energy Efficiency'!$B$1:$AS$21,COLUMN('Energy Efficiency'!AM$1)-1,0)</f>
        <v>3349750148682728</v>
      </c>
      <c r="AN12" s="230">
        <f>VLOOKUP($B12,'Product Output &amp; Intensity'!$B$1:$AT$21,COLUMN('Product Output &amp; Intensity'!AO$1)-1,0)*VLOOKUP($B12,'Energy Efficiency'!$B$1:$AS$21,COLUMN('Energy Efficiency'!AN$1)-1,0)</f>
        <v>3317588605645084.5</v>
      </c>
      <c r="AO12" s="230">
        <f>VLOOKUP($B12,'Product Output &amp; Intensity'!$B$1:$AT$21,COLUMN('Product Output &amp; Intensity'!AP$1)-1,0)*VLOOKUP($B12,'Energy Efficiency'!$B$1:$AS$21,COLUMN('Energy Efficiency'!AO$1)-1,0)</f>
        <v>3274726412850728.5</v>
      </c>
      <c r="AP12" s="230">
        <f>VLOOKUP($B12,'Product Output &amp; Intensity'!$B$1:$AT$21,COLUMN('Product Output &amp; Intensity'!AQ$1)-1,0)*VLOOKUP($B12,'Energy Efficiency'!$B$1:$AS$21,COLUMN('Energy Efficiency'!AP$1)-1,0)</f>
        <v>3231865647452001.5</v>
      </c>
      <c r="AQ12" s="230">
        <f>VLOOKUP($B12,'Product Output &amp; Intensity'!$B$1:$AT$21,COLUMN('Product Output &amp; Intensity'!AR$1)-1,0)*VLOOKUP($B12,'Energy Efficiency'!$B$1:$AS$21,COLUMN('Energy Efficiency'!AQ$1)-1,0)</f>
        <v>3189006309448903</v>
      </c>
      <c r="AR12" s="230">
        <f>VLOOKUP($B12,'Product Output &amp; Intensity'!$B$1:$AT$21,COLUMN('Product Output &amp; Intensity'!AS$1)-1,0)*VLOOKUP($B12,'Energy Efficiency'!$B$1:$AS$21,COLUMN('Energy Efficiency'!AR$1)-1,0)</f>
        <v>3146148398841434</v>
      </c>
      <c r="AS12" s="230">
        <f>VLOOKUP($B12,'Product Output &amp; Intensity'!$B$1:$AT$21,COLUMN('Product Output &amp; Intensity'!AT$1)-1,0)*VLOOKUP($B12,'Energy Efficiency'!$B$1:$AS$21,COLUMN('Energy Efficiency'!AS$1)-1,0)</f>
        <v>3103033200171850.5</v>
      </c>
    </row>
    <row r="13" spans="1:45" x14ac:dyDescent="0.2">
      <c r="A13" s="169" t="s">
        <v>1</v>
      </c>
      <c r="B13" s="173" t="s">
        <v>299</v>
      </c>
      <c r="C13" s="173" t="s">
        <v>357</v>
      </c>
      <c r="D13" s="234">
        <f>VLOOKUP($B13,'Product Output &amp; Intensity'!$B$1:$AT$21,COLUMN('Product Output &amp; Intensity'!E$1)-1,0)*VLOOKUP($B13,'Energy Efficiency'!$B$1:$AS$21,COLUMN('Energy Efficiency'!D$1)-1,0)</f>
        <v>580579347084013.63</v>
      </c>
      <c r="E13" s="230">
        <f>VLOOKUP($B13,'Product Output &amp; Intensity'!$B$1:$AT$21,COLUMN('Product Output &amp; Intensity'!F$1)-1,0)*VLOOKUP($B13,'Energy Efficiency'!$B$1:$AS$21,COLUMN('Energy Efficiency'!E$1)-1,0)</f>
        <v>534167169818652.94</v>
      </c>
      <c r="F13" s="230">
        <f>VLOOKUP($B13,'Product Output &amp; Intensity'!$B$1:$AT$21,COLUMN('Product Output &amp; Intensity'!G$1)-1,0)*VLOOKUP($B13,'Energy Efficiency'!$B$1:$AS$21,COLUMN('Energy Efficiency'!F$1)-1,0)</f>
        <v>562479441557550.88</v>
      </c>
      <c r="G13" s="230">
        <f>VLOOKUP($B13,'Product Output &amp; Intensity'!$B$1:$AT$21,COLUMN('Product Output &amp; Intensity'!H$1)-1,0)*VLOOKUP($B13,'Energy Efficiency'!$B$1:$AS$21,COLUMN('Energy Efficiency'!G$1)-1,0)</f>
        <v>609989678090476.88</v>
      </c>
      <c r="H13" s="230">
        <f>VLOOKUP($B13,'Product Output &amp; Intensity'!$B$1:$AT$21,COLUMN('Product Output &amp; Intensity'!I$1)-1,0)*VLOOKUP($B13,'Energy Efficiency'!$B$1:$AS$21,COLUMN('Energy Efficiency'!H$1)-1,0)</f>
        <v>668195124686695</v>
      </c>
      <c r="I13" s="230">
        <f>VLOOKUP($B13,'Product Output &amp; Intensity'!$B$1:$AT$21,COLUMN('Product Output &amp; Intensity'!J$1)-1,0)*VLOOKUP($B13,'Energy Efficiency'!$B$1:$AS$21,COLUMN('Energy Efficiency'!I$1)-1,0)</f>
        <v>703882646776353.25</v>
      </c>
      <c r="J13" s="230">
        <f>VLOOKUP($B13,'Product Output &amp; Intensity'!$B$1:$AT$21,COLUMN('Product Output &amp; Intensity'!K$1)-1,0)*VLOOKUP($B13,'Energy Efficiency'!$B$1:$AS$21,COLUMN('Energy Efficiency'!J$1)-1,0)</f>
        <v>739424745997154.13</v>
      </c>
      <c r="K13" s="230">
        <f>VLOOKUP($B13,'Product Output &amp; Intensity'!$B$1:$AT$21,COLUMN('Product Output &amp; Intensity'!L$1)-1,0)*VLOOKUP($B13,'Energy Efficiency'!$B$1:$AS$21,COLUMN('Energy Efficiency'!K$1)-1,0)</f>
        <v>772241730757389.63</v>
      </c>
      <c r="L13" s="230">
        <f>VLOOKUP($B13,'Product Output &amp; Intensity'!$B$1:$AT$21,COLUMN('Product Output &amp; Intensity'!M$1)-1,0)*VLOOKUP($B13,'Energy Efficiency'!$B$1:$AS$21,COLUMN('Energy Efficiency'!L$1)-1,0)</f>
        <v>805054771918979.75</v>
      </c>
      <c r="M13" s="230">
        <f>VLOOKUP($B13,'Product Output &amp; Intensity'!$B$1:$AT$21,COLUMN('Product Output &amp; Intensity'!N$1)-1,0)*VLOOKUP($B13,'Energy Efficiency'!$B$1:$AS$21,COLUMN('Energy Efficiency'!M$1)-1,0)</f>
        <v>837863869481924.75</v>
      </c>
      <c r="N13" s="230">
        <f>VLOOKUP($B13,'Product Output &amp; Intensity'!$B$1:$AT$21,COLUMN('Product Output &amp; Intensity'!O$1)-1,0)*VLOOKUP($B13,'Energy Efficiency'!$B$1:$AS$21,COLUMN('Energy Efficiency'!N$1)-1,0)</f>
        <v>870669023446224.25</v>
      </c>
      <c r="O13" s="230">
        <f>VLOOKUP($B13,'Product Output &amp; Intensity'!$B$1:$AT$21,COLUMN('Product Output &amp; Intensity'!P$1)-1,0)*VLOOKUP($B13,'Energy Efficiency'!$B$1:$AS$21,COLUMN('Energy Efficiency'!O$1)-1,0)</f>
        <v>903470233811878.38</v>
      </c>
      <c r="P13" s="230">
        <f>VLOOKUP($B13,'Product Output &amp; Intensity'!$B$1:$AT$21,COLUMN('Product Output &amp; Intensity'!Q$1)-1,0)*VLOOKUP($B13,'Energy Efficiency'!$B$1:$AS$21,COLUMN('Energy Efficiency'!P$1)-1,0)</f>
        <v>919860169457117.38</v>
      </c>
      <c r="Q13" s="230">
        <f>VLOOKUP($B13,'Product Output &amp; Intensity'!$B$1:$AT$21,COLUMN('Product Output &amp; Intensity'!R$1)-1,0)*VLOOKUP($B13,'Energy Efficiency'!$B$1:$AS$21,COLUMN('Energy Efficiency'!Q$1)-1,0)</f>
        <v>936248790963834.38</v>
      </c>
      <c r="R13" s="230">
        <f>VLOOKUP($B13,'Product Output &amp; Intensity'!$B$1:$AT$21,COLUMN('Product Output &amp; Intensity'!S$1)-1,0)*VLOOKUP($B13,'Energy Efficiency'!$B$1:$AS$21,COLUMN('Energy Efficiency'!R$1)-1,0)</f>
        <v>952636098332029.63</v>
      </c>
      <c r="S13" s="230">
        <f>VLOOKUP($B13,'Product Output &amp; Intensity'!$B$1:$AT$21,COLUMN('Product Output &amp; Intensity'!T$1)-1,0)*VLOOKUP($B13,'Energy Efficiency'!$B$1:$AS$21,COLUMN('Energy Efficiency'!S$1)-1,0)</f>
        <v>969022091561702.88</v>
      </c>
      <c r="T13" s="230">
        <f>VLOOKUP($B13,'Product Output &amp; Intensity'!$B$1:$AT$21,COLUMN('Product Output &amp; Intensity'!U$1)-1,0)*VLOOKUP($B13,'Energy Efficiency'!$B$1:$AS$21,COLUMN('Energy Efficiency'!T$1)-1,0)</f>
        <v>985406770652853.88</v>
      </c>
      <c r="U13" s="230">
        <f>VLOOKUP($B13,'Product Output &amp; Intensity'!$B$1:$AT$21,COLUMN('Product Output &amp; Intensity'!V$1)-1,0)*VLOOKUP($B13,'Energy Efficiency'!$B$1:$AS$21,COLUMN('Energy Efficiency'!U$1)-1,0)</f>
        <v>989496140320037.38</v>
      </c>
      <c r="V13" s="230">
        <f>VLOOKUP($B13,'Product Output &amp; Intensity'!$B$1:$AT$21,COLUMN('Product Output &amp; Intensity'!W$1)-1,0)*VLOOKUP($B13,'Energy Efficiency'!$B$1:$AS$21,COLUMN('Energy Efficiency'!V$1)-1,0)</f>
        <v>993585373125169.5</v>
      </c>
      <c r="W13" s="230">
        <f>VLOOKUP($B13,'Product Output &amp; Intensity'!$B$1:$AT$21,COLUMN('Product Output &amp; Intensity'!X$1)-1,0)*VLOOKUP($B13,'Energy Efficiency'!$B$1:$AS$21,COLUMN('Energy Efficiency'!W$1)-1,0)</f>
        <v>997674469068250.13</v>
      </c>
      <c r="X13" s="230">
        <f>VLOOKUP($B13,'Product Output &amp; Intensity'!$B$1:$AT$21,COLUMN('Product Output &amp; Intensity'!Y$1)-1,0)*VLOOKUP($B13,'Energy Efficiency'!$B$1:$AS$21,COLUMN('Energy Efficiency'!X$1)-1,0)</f>
        <v>1001763428149279.3</v>
      </c>
      <c r="Y13" s="230">
        <f>VLOOKUP($B13,'Product Output &amp; Intensity'!$B$1:$AT$21,COLUMN('Product Output &amp; Intensity'!Z$1)-1,0)*VLOOKUP($B13,'Energy Efficiency'!$B$1:$AS$21,COLUMN('Energy Efficiency'!Y$1)-1,0)</f>
        <v>1005852250368257.1</v>
      </c>
      <c r="Z13" s="230">
        <f>VLOOKUP($B13,'Product Output &amp; Intensity'!$B$1:$AT$21,COLUMN('Product Output &amp; Intensity'!AA$1)-1,0)*VLOOKUP($B13,'Energy Efficiency'!$B$1:$AS$21,COLUMN('Energy Efficiency'!Z$1)-1,0)</f>
        <v>1003782759287834.5</v>
      </c>
      <c r="AA13" s="230">
        <f>VLOOKUP($B13,'Product Output &amp; Intensity'!$B$1:$AT$21,COLUMN('Product Output &amp; Intensity'!AB$1)-1,0)*VLOOKUP($B13,'Energy Efficiency'!$B$1:$AS$21,COLUMN('Energy Efficiency'!AA$1)-1,0)</f>
        <v>1001713336638437.8</v>
      </c>
      <c r="AB13" s="230">
        <f>VLOOKUP($B13,'Product Output &amp; Intensity'!$B$1:$AT$21,COLUMN('Product Output &amp; Intensity'!AC$1)-1,0)*VLOOKUP($B13,'Energy Efficiency'!$B$1:$AS$21,COLUMN('Energy Efficiency'!AB$1)-1,0)</f>
        <v>999643982420066.63</v>
      </c>
      <c r="AC13" s="230">
        <f>VLOOKUP($B13,'Product Output &amp; Intensity'!$B$1:$AT$21,COLUMN('Product Output &amp; Intensity'!AD$1)-1,0)*VLOOKUP($B13,'Energy Efficiency'!$B$1:$AS$21,COLUMN('Energy Efficiency'!AC$1)-1,0)</f>
        <v>997574696632721.38</v>
      </c>
      <c r="AD13" s="230">
        <f>VLOOKUP($B13,'Product Output &amp; Intensity'!$B$1:$AT$21,COLUMN('Product Output &amp; Intensity'!AE$1)-1,0)*VLOOKUP($B13,'Energy Efficiency'!$B$1:$AS$21,COLUMN('Energy Efficiency'!AD$1)-1,0)</f>
        <v>995505479276402.13</v>
      </c>
      <c r="AE13" s="230">
        <f>VLOOKUP($B13,'Product Output &amp; Intensity'!$B$1:$AT$21,COLUMN('Product Output &amp; Intensity'!AF$1)-1,0)*VLOOKUP($B13,'Energy Efficiency'!$B$1:$AS$21,COLUMN('Energy Efficiency'!AE$1)-1,0)</f>
        <v>989331221548004.5</v>
      </c>
      <c r="AF13" s="230">
        <f>VLOOKUP($B13,'Product Output &amp; Intensity'!$B$1:$AT$21,COLUMN('Product Output &amp; Intensity'!AG$1)-1,0)*VLOOKUP($B13,'Energy Efficiency'!$B$1:$AS$21,COLUMN('Energy Efficiency'!AF$1)-1,0)</f>
        <v>983157169112684.13</v>
      </c>
      <c r="AG13" s="230">
        <f>VLOOKUP($B13,'Product Output &amp; Intensity'!$B$1:$AT$21,COLUMN('Product Output &amp; Intensity'!AH$1)-1,0)*VLOOKUP($B13,'Energy Efficiency'!$B$1:$AS$21,COLUMN('Energy Efficiency'!AG$1)-1,0)</f>
        <v>976983321970441</v>
      </c>
      <c r="AH13" s="230">
        <f>VLOOKUP($B13,'Product Output &amp; Intensity'!$B$1:$AT$21,COLUMN('Product Output &amp; Intensity'!AI$1)-1,0)*VLOOKUP($B13,'Energy Efficiency'!$B$1:$AS$21,COLUMN('Energy Efficiency'!AH$1)-1,0)</f>
        <v>970809680121275.13</v>
      </c>
      <c r="AI13" s="230">
        <f>VLOOKUP($B13,'Product Output &amp; Intensity'!$B$1:$AT$21,COLUMN('Product Output &amp; Intensity'!AJ$1)-1,0)*VLOOKUP($B13,'Energy Efficiency'!$B$1:$AS$21,COLUMN('Energy Efficiency'!AI$1)-1,0)</f>
        <v>964636243565186.63</v>
      </c>
      <c r="AJ13" s="230">
        <f>VLOOKUP($B13,'Product Output &amp; Intensity'!$B$1:$AT$21,COLUMN('Product Output &amp; Intensity'!AK$1)-1,0)*VLOOKUP($B13,'Energy Efficiency'!$B$1:$AS$21,COLUMN('Energy Efficiency'!AJ$1)-1,0)</f>
        <v>956410628978187.75</v>
      </c>
      <c r="AK13" s="230">
        <f>VLOOKUP($B13,'Product Output &amp; Intensity'!$B$1:$AT$21,COLUMN('Product Output &amp; Intensity'!AL$1)-1,0)*VLOOKUP($B13,'Energy Efficiency'!$B$1:$AS$21,COLUMN('Energy Efficiency'!AK$1)-1,0)</f>
        <v>948185288115291.88</v>
      </c>
      <c r="AL13" s="230">
        <f>VLOOKUP($B13,'Product Output &amp; Intensity'!$B$1:$AT$21,COLUMN('Product Output &amp; Intensity'!AM$1)-1,0)*VLOOKUP($B13,'Energy Efficiency'!$B$1:$AS$21,COLUMN('Energy Efficiency'!AL$1)-1,0)</f>
        <v>939960220976498.88</v>
      </c>
      <c r="AM13" s="230">
        <f>VLOOKUP($B13,'Product Output &amp; Intensity'!$B$1:$AT$21,COLUMN('Product Output &amp; Intensity'!AN$1)-1,0)*VLOOKUP($B13,'Energy Efficiency'!$B$1:$AS$21,COLUMN('Energy Efficiency'!AM$1)-1,0)</f>
        <v>931735427561808.88</v>
      </c>
      <c r="AN13" s="230">
        <f>VLOOKUP($B13,'Product Output &amp; Intensity'!$B$1:$AT$21,COLUMN('Product Output &amp; Intensity'!AO$1)-1,0)*VLOOKUP($B13,'Energy Efficiency'!$B$1:$AS$21,COLUMN('Energy Efficiency'!AN$1)-1,0)</f>
        <v>923510907871221.38</v>
      </c>
      <c r="AO13" s="230">
        <f>VLOOKUP($B13,'Product Output &amp; Intensity'!$B$1:$AT$21,COLUMN('Product Output &amp; Intensity'!AP$1)-1,0)*VLOOKUP($B13,'Energy Efficiency'!$B$1:$AS$21,COLUMN('Energy Efficiency'!AO$1)-1,0)</f>
        <v>911182237411890.88</v>
      </c>
      <c r="AP13" s="230">
        <f>VLOOKUP($B13,'Product Output &amp; Intensity'!$B$1:$AT$21,COLUMN('Product Output &amp; Intensity'!AQ$1)-1,0)*VLOOKUP($B13,'Energy Efficiency'!$B$1:$AS$21,COLUMN('Energy Efficiency'!AP$1)-1,0)</f>
        <v>898853977538714.63</v>
      </c>
      <c r="AQ13" s="230">
        <f>VLOOKUP($B13,'Product Output &amp; Intensity'!$B$1:$AT$21,COLUMN('Product Output &amp; Intensity'!AR$1)-1,0)*VLOOKUP($B13,'Energy Efficiency'!$B$1:$AS$21,COLUMN('Energy Efficiency'!AQ$1)-1,0)</f>
        <v>886526128251693</v>
      </c>
      <c r="AR13" s="230">
        <f>VLOOKUP($B13,'Product Output &amp; Intensity'!$B$1:$AT$21,COLUMN('Product Output &amp; Intensity'!AS$1)-1,0)*VLOOKUP($B13,'Energy Efficiency'!$B$1:$AS$21,COLUMN('Energy Efficiency'!AR$1)-1,0)</f>
        <v>874198689550825.75</v>
      </c>
      <c r="AS13" s="230">
        <f>VLOOKUP($B13,'Product Output &amp; Intensity'!$B$1:$AT$21,COLUMN('Product Output &amp; Intensity'!AT$1)-1,0)*VLOOKUP($B13,'Energy Efficiency'!$B$1:$AS$21,COLUMN('Energy Efficiency'!AS$1)-1,0)</f>
        <v>861799808859086.63</v>
      </c>
    </row>
    <row r="14" spans="1:45" x14ac:dyDescent="0.2">
      <c r="A14" s="169" t="s">
        <v>1</v>
      </c>
      <c r="B14" s="173" t="s">
        <v>300</v>
      </c>
      <c r="C14" s="173" t="s">
        <v>357</v>
      </c>
      <c r="D14" s="234">
        <f>VLOOKUP($B14,'Product Output &amp; Intensity'!$B$1:$AT$21,COLUMN('Product Output &amp; Intensity'!E$1)-1,0)*VLOOKUP($B14,'Energy Efficiency'!$B$1:$AS$21,COLUMN('Energy Efficiency'!D$1)-1,0)</f>
        <v>1024357301276243.9</v>
      </c>
      <c r="E14" s="230">
        <f>VLOOKUP($B14,'Product Output &amp; Intensity'!$B$1:$AT$21,COLUMN('Product Output &amp; Intensity'!F$1)-1,0)*VLOOKUP($B14,'Energy Efficiency'!$B$1:$AS$21,COLUMN('Energy Efficiency'!E$1)-1,0)</f>
        <v>1053315081374061.1</v>
      </c>
      <c r="F14" s="230">
        <f>VLOOKUP($B14,'Product Output &amp; Intensity'!$B$1:$AT$21,COLUMN('Product Output &amp; Intensity'!G$1)-1,0)*VLOOKUP($B14,'Energy Efficiency'!$B$1:$AS$21,COLUMN('Energy Efficiency'!F$1)-1,0)</f>
        <v>1235862947770094.3</v>
      </c>
      <c r="G14" s="230">
        <f>VLOOKUP($B14,'Product Output &amp; Intensity'!$B$1:$AT$21,COLUMN('Product Output &amp; Intensity'!H$1)-1,0)*VLOOKUP($B14,'Energy Efficiency'!$B$1:$AS$21,COLUMN('Energy Efficiency'!G$1)-1,0)</f>
        <v>1540678956900428.5</v>
      </c>
      <c r="H14" s="230">
        <f>VLOOKUP($B14,'Product Output &amp; Intensity'!$B$1:$AT$21,COLUMN('Product Output &amp; Intensity'!I$1)-1,0)*VLOOKUP($B14,'Energy Efficiency'!$B$1:$AS$21,COLUMN('Energy Efficiency'!H$1)-1,0)</f>
        <v>1854362920734278.3</v>
      </c>
      <c r="I14" s="230">
        <f>VLOOKUP($B14,'Product Output &amp; Intensity'!$B$1:$AT$21,COLUMN('Product Output &amp; Intensity'!J$1)-1,0)*VLOOKUP($B14,'Energy Efficiency'!$B$1:$AS$21,COLUMN('Energy Efficiency'!I$1)-1,0)</f>
        <v>2087823125015483</v>
      </c>
      <c r="J14" s="230">
        <f>VLOOKUP($B14,'Product Output &amp; Intensity'!$B$1:$AT$21,COLUMN('Product Output &amp; Intensity'!K$1)-1,0)*VLOOKUP($B14,'Energy Efficiency'!$B$1:$AS$21,COLUMN('Energy Efficiency'!J$1)-1,0)</f>
        <v>2320342071027880</v>
      </c>
      <c r="K14" s="230">
        <f>VLOOKUP($B14,'Product Output &amp; Intensity'!$B$1:$AT$21,COLUMN('Product Output &amp; Intensity'!L$1)-1,0)*VLOOKUP($B14,'Energy Efficiency'!$B$1:$AS$21,COLUMN('Energy Efficiency'!K$1)-1,0)</f>
        <v>2425666616435601</v>
      </c>
      <c r="L14" s="230">
        <f>VLOOKUP($B14,'Product Output &amp; Intensity'!$B$1:$AT$21,COLUMN('Product Output &amp; Intensity'!M$1)-1,0)*VLOOKUP($B14,'Energy Efficiency'!$B$1:$AS$21,COLUMN('Energy Efficiency'!L$1)-1,0)</f>
        <v>2530978505432026</v>
      </c>
      <c r="M14" s="230">
        <f>VLOOKUP($B14,'Product Output &amp; Intensity'!$B$1:$AT$21,COLUMN('Product Output &amp; Intensity'!N$1)-1,0)*VLOOKUP($B14,'Energy Efficiency'!$B$1:$AS$21,COLUMN('Energy Efficiency'!M$1)-1,0)</f>
        <v>2636277738017154</v>
      </c>
      <c r="N14" s="230">
        <f>VLOOKUP($B14,'Product Output &amp; Intensity'!$B$1:$AT$21,COLUMN('Product Output &amp; Intensity'!O$1)-1,0)*VLOOKUP($B14,'Energy Efficiency'!$B$1:$AS$21,COLUMN('Energy Efficiency'!N$1)-1,0)</f>
        <v>2741564314190985.5</v>
      </c>
      <c r="O14" s="230">
        <f>VLOOKUP($B14,'Product Output &amp; Intensity'!$B$1:$AT$21,COLUMN('Product Output &amp; Intensity'!P$1)-1,0)*VLOOKUP($B14,'Energy Efficiency'!$B$1:$AS$21,COLUMN('Energy Efficiency'!O$1)-1,0)</f>
        <v>2846838233953520</v>
      </c>
      <c r="P14" s="230">
        <f>VLOOKUP($B14,'Product Output &amp; Intensity'!$B$1:$AT$21,COLUMN('Product Output &amp; Intensity'!Q$1)-1,0)*VLOOKUP($B14,'Energy Efficiency'!$B$1:$AS$21,COLUMN('Energy Efficiency'!P$1)-1,0)</f>
        <v>2909984901766921</v>
      </c>
      <c r="Q14" s="230">
        <f>VLOOKUP($B14,'Product Output &amp; Intensity'!$B$1:$AT$21,COLUMN('Product Output &amp; Intensity'!R$1)-1,0)*VLOOKUP($B14,'Energy Efficiency'!$B$1:$AS$21,COLUMN('Energy Efficiency'!Q$1)-1,0)</f>
        <v>2973126508534572.5</v>
      </c>
      <c r="R14" s="230">
        <f>VLOOKUP($B14,'Product Output &amp; Intensity'!$B$1:$AT$21,COLUMN('Product Output &amp; Intensity'!S$1)-1,0)*VLOOKUP($B14,'Energy Efficiency'!$B$1:$AS$21,COLUMN('Energy Efficiency'!R$1)-1,0)</f>
        <v>3036263054256475</v>
      </c>
      <c r="S14" s="230">
        <f>VLOOKUP($B14,'Product Output &amp; Intensity'!$B$1:$AT$21,COLUMN('Product Output &amp; Intensity'!T$1)-1,0)*VLOOKUP($B14,'Energy Efficiency'!$B$1:$AS$21,COLUMN('Energy Efficiency'!S$1)-1,0)</f>
        <v>3099394538932628.5</v>
      </c>
      <c r="T14" s="230">
        <f>VLOOKUP($B14,'Product Output &amp; Intensity'!$B$1:$AT$21,COLUMN('Product Output &amp; Intensity'!U$1)-1,0)*VLOOKUP($B14,'Energy Efficiency'!$B$1:$AS$21,COLUMN('Energy Efficiency'!T$1)-1,0)</f>
        <v>3162520962563032.5</v>
      </c>
      <c r="U14" s="230">
        <f>VLOOKUP($B14,'Product Output &amp; Intensity'!$B$1:$AT$21,COLUMN('Product Output &amp; Intensity'!V$1)-1,0)*VLOOKUP($B14,'Energy Efficiency'!$B$1:$AS$21,COLUMN('Energy Efficiency'!U$1)-1,0)</f>
        <v>3194092936419126.5</v>
      </c>
      <c r="V14" s="230">
        <f>VLOOKUP($B14,'Product Output &amp; Intensity'!$B$1:$AT$21,COLUMN('Product Output &amp; Intensity'!W$1)-1,0)*VLOOKUP($B14,'Energy Efficiency'!$B$1:$AS$21,COLUMN('Energy Efficiency'!V$1)-1,0)</f>
        <v>3225663856101566.5</v>
      </c>
      <c r="W14" s="230">
        <f>VLOOKUP($B14,'Product Output &amp; Intensity'!$B$1:$AT$21,COLUMN('Product Output &amp; Intensity'!X$1)-1,0)*VLOOKUP($B14,'Energy Efficiency'!$B$1:$AS$21,COLUMN('Energy Efficiency'!W$1)-1,0)</f>
        <v>3257233721610352</v>
      </c>
      <c r="X14" s="230">
        <f>VLOOKUP($B14,'Product Output &amp; Intensity'!$B$1:$AT$21,COLUMN('Product Output &amp; Intensity'!Y$1)-1,0)*VLOOKUP($B14,'Energy Efficiency'!$B$1:$AS$21,COLUMN('Energy Efficiency'!X$1)-1,0)</f>
        <v>3288802532945483</v>
      </c>
      <c r="Y14" s="230">
        <f>VLOOKUP($B14,'Product Output &amp; Intensity'!$B$1:$AT$21,COLUMN('Product Output &amp; Intensity'!Z$1)-1,0)*VLOOKUP($B14,'Energy Efficiency'!$B$1:$AS$21,COLUMN('Energy Efficiency'!Y$1)-1,0)</f>
        <v>3320370290106959.5</v>
      </c>
      <c r="Z14" s="230">
        <f>VLOOKUP($B14,'Product Output &amp; Intensity'!$B$1:$AT$21,COLUMN('Product Output &amp; Intensity'!AA$1)-1,0)*VLOOKUP($B14,'Energy Efficiency'!$B$1:$AS$21,COLUMN('Energy Efficiency'!Z$1)-1,0)</f>
        <v>3330855628358337</v>
      </c>
      <c r="AA14" s="230">
        <f>VLOOKUP($B14,'Product Output &amp; Intensity'!$B$1:$AT$21,COLUMN('Product Output &amp; Intensity'!AB$1)-1,0)*VLOOKUP($B14,'Energy Efficiency'!$B$1:$AS$21,COLUMN('Energy Efficiency'!AA$1)-1,0)</f>
        <v>3341340615218496.5</v>
      </c>
      <c r="AB14" s="230">
        <f>VLOOKUP($B14,'Product Output &amp; Intensity'!$B$1:$AT$21,COLUMN('Product Output &amp; Intensity'!AC$1)-1,0)*VLOOKUP($B14,'Energy Efficiency'!$B$1:$AS$21,COLUMN('Energy Efficiency'!AB$1)-1,0)</f>
        <v>3351825250687438</v>
      </c>
      <c r="AC14" s="230">
        <f>VLOOKUP($B14,'Product Output &amp; Intensity'!$B$1:$AT$21,COLUMN('Product Output &amp; Intensity'!AD$1)-1,0)*VLOOKUP($B14,'Energy Efficiency'!$B$1:$AS$21,COLUMN('Energy Efficiency'!AC$1)-1,0)</f>
        <v>3362309534765161.5</v>
      </c>
      <c r="AD14" s="230">
        <f>VLOOKUP($B14,'Product Output &amp; Intensity'!$B$1:$AT$21,COLUMN('Product Output &amp; Intensity'!AE$1)-1,0)*VLOOKUP($B14,'Energy Efficiency'!$B$1:$AS$21,COLUMN('Energy Efficiency'!AD$1)-1,0)</f>
        <v>3372793467451667</v>
      </c>
      <c r="AE14" s="230">
        <f>VLOOKUP($B14,'Product Output &amp; Intensity'!$B$1:$AT$21,COLUMN('Product Output &amp; Intensity'!AF$1)-1,0)*VLOOKUP($B14,'Energy Efficiency'!$B$1:$AS$21,COLUMN('Energy Efficiency'!AE$1)-1,0)</f>
        <v>3351657637076422</v>
      </c>
      <c r="AF14" s="230">
        <f>VLOOKUP($B14,'Product Output &amp; Intensity'!$B$1:$AT$21,COLUMN('Product Output &amp; Intensity'!AG$1)-1,0)*VLOOKUP($B14,'Energy Efficiency'!$B$1:$AS$21,COLUMN('Energy Efficiency'!AF$1)-1,0)</f>
        <v>3330522509483613.5</v>
      </c>
      <c r="AG14" s="230">
        <f>VLOOKUP($B14,'Product Output &amp; Intensity'!$B$1:$AT$21,COLUMN('Product Output &amp; Intensity'!AH$1)-1,0)*VLOOKUP($B14,'Energy Efficiency'!$B$1:$AS$21,COLUMN('Energy Efficiency'!AG$1)-1,0)</f>
        <v>3309388084673241</v>
      </c>
      <c r="AH14" s="230">
        <f>VLOOKUP($B14,'Product Output &amp; Intensity'!$B$1:$AT$21,COLUMN('Product Output &amp; Intensity'!AI$1)-1,0)*VLOOKUP($B14,'Energy Efficiency'!$B$1:$AS$21,COLUMN('Energy Efficiency'!AH$1)-1,0)</f>
        <v>3288254362645304.5</v>
      </c>
      <c r="AI14" s="230">
        <f>VLOOKUP($B14,'Product Output &amp; Intensity'!$B$1:$AT$21,COLUMN('Product Output &amp; Intensity'!AJ$1)-1,0)*VLOOKUP($B14,'Energy Efficiency'!$B$1:$AS$21,COLUMN('Energy Efficiency'!AI$1)-1,0)</f>
        <v>3267121343399803.5</v>
      </c>
      <c r="AJ14" s="230">
        <f>VLOOKUP($B14,'Product Output &amp; Intensity'!$B$1:$AT$21,COLUMN('Product Output &amp; Intensity'!AK$1)-1,0)*VLOOKUP($B14,'Energy Efficiency'!$B$1:$AS$21,COLUMN('Energy Efficiency'!AJ$1)-1,0)</f>
        <v>3235450101524606.5</v>
      </c>
      <c r="AK14" s="230">
        <f>VLOOKUP($B14,'Product Output &amp; Intensity'!$B$1:$AT$21,COLUMN('Product Output &amp; Intensity'!AL$1)-1,0)*VLOOKUP($B14,'Energy Efficiency'!$B$1:$AS$21,COLUMN('Energy Efficiency'!AK$1)-1,0)</f>
        <v>3203779913823064</v>
      </c>
      <c r="AL14" s="230">
        <f>VLOOKUP($B14,'Product Output &amp; Intensity'!$B$1:$AT$21,COLUMN('Product Output &amp; Intensity'!AM$1)-1,0)*VLOOKUP($B14,'Energy Efficiency'!$B$1:$AS$21,COLUMN('Energy Efficiency'!AL$1)-1,0)</f>
        <v>3172110780295175.5</v>
      </c>
      <c r="AM14" s="230">
        <f>VLOOKUP($B14,'Product Output &amp; Intensity'!$B$1:$AT$21,COLUMN('Product Output &amp; Intensity'!AN$1)-1,0)*VLOOKUP($B14,'Energy Efficiency'!$B$1:$AS$21,COLUMN('Energy Efficiency'!AM$1)-1,0)</f>
        <v>3140442700940941.5</v>
      </c>
      <c r="AN14" s="230">
        <f>VLOOKUP($B14,'Product Output &amp; Intensity'!$B$1:$AT$21,COLUMN('Product Output &amp; Intensity'!AO$1)-1,0)*VLOOKUP($B14,'Energy Efficiency'!$B$1:$AS$21,COLUMN('Energy Efficiency'!AN$1)-1,0)</f>
        <v>3108775675760362.5</v>
      </c>
      <c r="AO14" s="230">
        <f>VLOOKUP($B14,'Product Output &amp; Intensity'!$B$1:$AT$21,COLUMN('Product Output &amp; Intensity'!AP$1)-1,0)*VLOOKUP($B14,'Energy Efficiency'!$B$1:$AS$21,COLUMN('Energy Efficiency'!AO$1)-1,0)</f>
        <v>3082378728220480</v>
      </c>
      <c r="AP14" s="230">
        <f>VLOOKUP($B14,'Product Output &amp; Intensity'!$B$1:$AT$21,COLUMN('Product Output &amp; Intensity'!AQ$1)-1,0)*VLOOKUP($B14,'Energy Efficiency'!$B$1:$AS$21,COLUMN('Energy Efficiency'!AP$1)-1,0)</f>
        <v>3055982659158643.5</v>
      </c>
      <c r="AQ14" s="230">
        <f>VLOOKUP($B14,'Product Output &amp; Intensity'!$B$1:$AT$21,COLUMN('Product Output &amp; Intensity'!AR$1)-1,0)*VLOOKUP($B14,'Energy Efficiency'!$B$1:$AS$21,COLUMN('Energy Efficiency'!AQ$1)-1,0)</f>
        <v>3029587468574851.5</v>
      </c>
      <c r="AR14" s="230">
        <f>VLOOKUP($B14,'Product Output &amp; Intensity'!$B$1:$AT$21,COLUMN('Product Output &amp; Intensity'!AS$1)-1,0)*VLOOKUP($B14,'Energy Efficiency'!$B$1:$AS$21,COLUMN('Energy Efficiency'!AR$1)-1,0)</f>
        <v>3003193156469105</v>
      </c>
      <c r="AS14" s="230">
        <f>VLOOKUP($B14,'Product Output &amp; Intensity'!$B$1:$AT$21,COLUMN('Product Output &amp; Intensity'!AT$1)-1,0)*VLOOKUP($B14,'Energy Efficiency'!$B$1:$AS$21,COLUMN('Energy Efficiency'!AS$1)-1,0)</f>
        <v>2976551552793649</v>
      </c>
    </row>
    <row r="15" spans="1:45" x14ac:dyDescent="0.2">
      <c r="A15" s="169" t="s">
        <v>1</v>
      </c>
      <c r="B15" s="173" t="s">
        <v>301</v>
      </c>
      <c r="C15" s="173" t="s">
        <v>357</v>
      </c>
      <c r="D15" s="234">
        <f>VLOOKUP($B15,'Product Output &amp; Intensity'!$B$1:$AT$21,COLUMN('Product Output &amp; Intensity'!E$1)-1,0)*VLOOKUP($B15,'Energy Efficiency'!$B$1:$AS$21,COLUMN('Energy Efficiency'!D$1)-1,0)</f>
        <v>4015222456495382</v>
      </c>
      <c r="E15" s="230">
        <f>VLOOKUP($B15,'Product Output &amp; Intensity'!$B$1:$AT$21,COLUMN('Product Output &amp; Intensity'!F$1)-1,0)*VLOOKUP($B15,'Energy Efficiency'!$B$1:$AS$21,COLUMN('Energy Efficiency'!E$1)-1,0)</f>
        <v>4239485776875002</v>
      </c>
      <c r="F15" s="230">
        <f>VLOOKUP($B15,'Product Output &amp; Intensity'!$B$1:$AT$21,COLUMN('Product Output &amp; Intensity'!G$1)-1,0)*VLOOKUP($B15,'Energy Efficiency'!$B$1:$AS$21,COLUMN('Energy Efficiency'!F$1)-1,0)</f>
        <v>4431243584140712</v>
      </c>
      <c r="G15" s="230">
        <f>VLOOKUP($B15,'Product Output &amp; Intensity'!$B$1:$AT$21,COLUMN('Product Output &amp; Intensity'!H$1)-1,0)*VLOOKUP($B15,'Energy Efficiency'!$B$1:$AS$21,COLUMN('Energy Efficiency'!G$1)-1,0)</f>
        <v>4753421959830745</v>
      </c>
      <c r="H15" s="230">
        <f>VLOOKUP($B15,'Product Output &amp; Intensity'!$B$1:$AT$21,COLUMN('Product Output &amp; Intensity'!I$1)-1,0)*VLOOKUP($B15,'Energy Efficiency'!$B$1:$AS$21,COLUMN('Energy Efficiency'!H$1)-1,0)</f>
        <v>5163661800041500</v>
      </c>
      <c r="I15" s="230">
        <f>VLOOKUP($B15,'Product Output &amp; Intensity'!$B$1:$AT$21,COLUMN('Product Output &amp; Intensity'!J$1)-1,0)*VLOOKUP($B15,'Energy Efficiency'!$B$1:$AS$21,COLUMN('Energy Efficiency'!I$1)-1,0)</f>
        <v>5404498484169536</v>
      </c>
      <c r="J15" s="230">
        <f>VLOOKUP($B15,'Product Output &amp; Intensity'!$B$1:$AT$21,COLUMN('Product Output &amp; Intensity'!K$1)-1,0)*VLOOKUP($B15,'Energy Efficiency'!$B$1:$AS$21,COLUMN('Energy Efficiency'!J$1)-1,0)</f>
        <v>5644351166913860</v>
      </c>
      <c r="K15" s="230">
        <f>VLOOKUP($B15,'Product Output &amp; Intensity'!$B$1:$AT$21,COLUMN('Product Output &amp; Intensity'!L$1)-1,0)*VLOOKUP($B15,'Energy Efficiency'!$B$1:$AS$21,COLUMN('Energy Efficiency'!K$1)-1,0)</f>
        <v>5805270006010813</v>
      </c>
      <c r="L15" s="230">
        <f>VLOOKUP($B15,'Product Output &amp; Intensity'!$B$1:$AT$21,COLUMN('Product Output &amp; Intensity'!M$1)-1,0)*VLOOKUP($B15,'Energy Efficiency'!$B$1:$AS$21,COLUMN('Energy Efficiency'!L$1)-1,0)</f>
        <v>5966169493046621</v>
      </c>
      <c r="M15" s="230">
        <f>VLOOKUP($B15,'Product Output &amp; Intensity'!$B$1:$AT$21,COLUMN('Product Output &amp; Intensity'!N$1)-1,0)*VLOOKUP($B15,'Energy Efficiency'!$B$1:$AS$21,COLUMN('Energy Efficiency'!M$1)-1,0)</f>
        <v>6127049628021287</v>
      </c>
      <c r="N15" s="230">
        <f>VLOOKUP($B15,'Product Output &amp; Intensity'!$B$1:$AT$21,COLUMN('Product Output &amp; Intensity'!O$1)-1,0)*VLOOKUP($B15,'Energy Efficiency'!$B$1:$AS$21,COLUMN('Energy Efficiency'!N$1)-1,0)</f>
        <v>6287910410934808</v>
      </c>
      <c r="O15" s="230">
        <f>VLOOKUP($B15,'Product Output &amp; Intensity'!$B$1:$AT$21,COLUMN('Product Output &amp; Intensity'!P$1)-1,0)*VLOOKUP($B15,'Energy Efficiency'!$B$1:$AS$21,COLUMN('Energy Efficiency'!O$1)-1,0)</f>
        <v>6448751841787184</v>
      </c>
      <c r="P15" s="230">
        <f>VLOOKUP($B15,'Product Output &amp; Intensity'!$B$1:$AT$21,COLUMN('Product Output &amp; Intensity'!Q$1)-1,0)*VLOOKUP($B15,'Energy Efficiency'!$B$1:$AS$21,COLUMN('Energy Efficiency'!P$1)-1,0)</f>
        <v>6538056306876200</v>
      </c>
      <c r="Q15" s="230">
        <f>VLOOKUP($B15,'Product Output &amp; Intensity'!$B$1:$AT$21,COLUMN('Product Output &amp; Intensity'!R$1)-1,0)*VLOOKUP($B15,'Energy Efficiency'!$B$1:$AS$21,COLUMN('Energy Efficiency'!Q$1)-1,0)</f>
        <v>6627353606685392</v>
      </c>
      <c r="R15" s="230">
        <f>VLOOKUP($B15,'Product Output &amp; Intensity'!$B$1:$AT$21,COLUMN('Product Output &amp; Intensity'!S$1)-1,0)*VLOOKUP($B15,'Energy Efficiency'!$B$1:$AS$21,COLUMN('Energy Efficiency'!R$1)-1,0)</f>
        <v>6716643741214760</v>
      </c>
      <c r="S15" s="230">
        <f>VLOOKUP($B15,'Product Output &amp; Intensity'!$B$1:$AT$21,COLUMN('Product Output &amp; Intensity'!T$1)-1,0)*VLOOKUP($B15,'Energy Efficiency'!$B$1:$AS$21,COLUMN('Energy Efficiency'!S$1)-1,0)</f>
        <v>6805926710464303</v>
      </c>
      <c r="T15" s="230">
        <f>VLOOKUP($B15,'Product Output &amp; Intensity'!$B$1:$AT$21,COLUMN('Product Output &amp; Intensity'!U$1)-1,0)*VLOOKUP($B15,'Energy Efficiency'!$B$1:$AS$21,COLUMN('Energy Efficiency'!T$1)-1,0)</f>
        <v>6895202514434023</v>
      </c>
      <c r="U15" s="230">
        <f>VLOOKUP($B15,'Product Output &amp; Intensity'!$B$1:$AT$21,COLUMN('Product Output &amp; Intensity'!V$1)-1,0)*VLOOKUP($B15,'Energy Efficiency'!$B$1:$AS$21,COLUMN('Energy Efficiency'!U$1)-1,0)</f>
        <v>6948815549673093</v>
      </c>
      <c r="V15" s="230">
        <f>VLOOKUP($B15,'Product Output &amp; Intensity'!$B$1:$AT$21,COLUMN('Product Output &amp; Intensity'!W$1)-1,0)*VLOOKUP($B15,'Energy Efficiency'!$B$1:$AS$21,COLUMN('Energy Efficiency'!V$1)-1,0)</f>
        <v>7002426793950472</v>
      </c>
      <c r="W15" s="230">
        <f>VLOOKUP($B15,'Product Output &amp; Intensity'!$B$1:$AT$21,COLUMN('Product Output &amp; Intensity'!X$1)-1,0)*VLOOKUP($B15,'Energy Efficiency'!$B$1:$AS$21,COLUMN('Energy Efficiency'!W$1)-1,0)</f>
        <v>7056036247266158</v>
      </c>
      <c r="X15" s="230">
        <f>VLOOKUP($B15,'Product Output &amp; Intensity'!$B$1:$AT$21,COLUMN('Product Output &amp; Intensity'!Y$1)-1,0)*VLOOKUP($B15,'Energy Efficiency'!$B$1:$AS$21,COLUMN('Energy Efficiency'!X$1)-1,0)</f>
        <v>7109643909620152</v>
      </c>
      <c r="Y15" s="230">
        <f>VLOOKUP($B15,'Product Output &amp; Intensity'!$B$1:$AT$21,COLUMN('Product Output &amp; Intensity'!Z$1)-1,0)*VLOOKUP($B15,'Energy Efficiency'!$B$1:$AS$21,COLUMN('Energy Efficiency'!Y$1)-1,0)</f>
        <v>7163249781012452</v>
      </c>
      <c r="Z15" s="230">
        <f>VLOOKUP($B15,'Product Output &amp; Intensity'!$B$1:$AT$21,COLUMN('Product Output &amp; Intensity'!AA$1)-1,0)*VLOOKUP($B15,'Energy Efficiency'!$B$1:$AS$21,COLUMN('Energy Efficiency'!Z$1)-1,0)</f>
        <v>7198946035484146</v>
      </c>
      <c r="AA15" s="230">
        <f>VLOOKUP($B15,'Product Output &amp; Intensity'!$B$1:$AT$21,COLUMN('Product Output &amp; Intensity'!AB$1)-1,0)*VLOOKUP($B15,'Energy Efficiency'!$B$1:$AS$21,COLUMN('Energy Efficiency'!AA$1)-1,0)</f>
        <v>7234641095981378</v>
      </c>
      <c r="AB15" s="230">
        <f>VLOOKUP($B15,'Product Output &amp; Intensity'!$B$1:$AT$21,COLUMN('Product Output &amp; Intensity'!AC$1)-1,0)*VLOOKUP($B15,'Energy Efficiency'!$B$1:$AS$21,COLUMN('Energy Efficiency'!AB$1)-1,0)</f>
        <v>7270334962504149</v>
      </c>
      <c r="AC15" s="230">
        <f>VLOOKUP($B15,'Product Output &amp; Intensity'!$B$1:$AT$21,COLUMN('Product Output &amp; Intensity'!AD$1)-1,0)*VLOOKUP($B15,'Energy Efficiency'!$B$1:$AS$21,COLUMN('Energy Efficiency'!AC$1)-1,0)</f>
        <v>7306027635052458</v>
      </c>
      <c r="AD15" s="230">
        <f>VLOOKUP($B15,'Product Output &amp; Intensity'!$B$1:$AT$21,COLUMN('Product Output &amp; Intensity'!AE$1)-1,0)*VLOOKUP($B15,'Energy Efficiency'!$B$1:$AS$21,COLUMN('Energy Efficiency'!AD$1)-1,0)</f>
        <v>7341719113626308</v>
      </c>
      <c r="AE15" s="230">
        <f>VLOOKUP($B15,'Product Output &amp; Intensity'!$B$1:$AT$21,COLUMN('Product Output &amp; Intensity'!AF$1)-1,0)*VLOOKUP($B15,'Energy Efficiency'!$B$1:$AS$21,COLUMN('Energy Efficiency'!AE$1)-1,0)</f>
        <v>7377409398225695</v>
      </c>
      <c r="AF15" s="230">
        <f>VLOOKUP($B15,'Product Output &amp; Intensity'!$B$1:$AT$21,COLUMN('Product Output &amp; Intensity'!AG$1)-1,0)*VLOOKUP($B15,'Energy Efficiency'!$B$1:$AS$21,COLUMN('Energy Efficiency'!AF$1)-1,0)</f>
        <v>7413098488850620</v>
      </c>
      <c r="AG15" s="230">
        <f>VLOOKUP($B15,'Product Output &amp; Intensity'!$B$1:$AT$21,COLUMN('Product Output &amp; Intensity'!AH$1)-1,0)*VLOOKUP($B15,'Energy Efficiency'!$B$1:$AS$21,COLUMN('Energy Efficiency'!AG$1)-1,0)</f>
        <v>7448786385501084</v>
      </c>
      <c r="AH15" s="230">
        <f>VLOOKUP($B15,'Product Output &amp; Intensity'!$B$1:$AT$21,COLUMN('Product Output &amp; Intensity'!AI$1)-1,0)*VLOOKUP($B15,'Energy Efficiency'!$B$1:$AS$21,COLUMN('Energy Efficiency'!AH$1)-1,0)</f>
        <v>7484473088177087</v>
      </c>
      <c r="AI15" s="230">
        <f>VLOOKUP($B15,'Product Output &amp; Intensity'!$B$1:$AT$21,COLUMN('Product Output &amp; Intensity'!AJ$1)-1,0)*VLOOKUP($B15,'Energy Efficiency'!$B$1:$AS$21,COLUMN('Energy Efficiency'!AI$1)-1,0)</f>
        <v>7520158596878629</v>
      </c>
      <c r="AJ15" s="230">
        <f>VLOOKUP($B15,'Product Output &amp; Intensity'!$B$1:$AT$21,COLUMN('Product Output &amp; Intensity'!AK$1)-1,0)*VLOOKUP($B15,'Energy Efficiency'!$B$1:$AS$21,COLUMN('Energy Efficiency'!AJ$1)-1,0)</f>
        <v>7537938070582948</v>
      </c>
      <c r="AK15" s="230">
        <f>VLOOKUP($B15,'Product Output &amp; Intensity'!$B$1:$AT$21,COLUMN('Product Output &amp; Intensity'!AL$1)-1,0)*VLOOKUP($B15,'Energy Efficiency'!$B$1:$AS$21,COLUMN('Energy Efficiency'!AK$1)-1,0)</f>
        <v>7555716947300035</v>
      </c>
      <c r="AL15" s="230">
        <f>VLOOKUP($B15,'Product Output &amp; Intensity'!$B$1:$AT$21,COLUMN('Product Output &amp; Intensity'!AM$1)-1,0)*VLOOKUP($B15,'Energy Efficiency'!$B$1:$AS$21,COLUMN('Energy Efficiency'!AL$1)-1,0)</f>
        <v>7573495227029892</v>
      </c>
      <c r="AM15" s="230">
        <f>VLOOKUP($B15,'Product Output &amp; Intensity'!$B$1:$AT$21,COLUMN('Product Output &amp; Intensity'!AN$1)-1,0)*VLOOKUP($B15,'Energy Efficiency'!$B$1:$AS$21,COLUMN('Energy Efficiency'!AM$1)-1,0)</f>
        <v>7591272909772519</v>
      </c>
      <c r="AN15" s="230">
        <f>VLOOKUP($B15,'Product Output &amp; Intensity'!$B$1:$AT$21,COLUMN('Product Output &amp; Intensity'!AO$1)-1,0)*VLOOKUP($B15,'Energy Efficiency'!$B$1:$AS$21,COLUMN('Energy Efficiency'!AN$1)-1,0)</f>
        <v>7609049995527911</v>
      </c>
      <c r="AO15" s="230">
        <f>VLOOKUP($B15,'Product Output &amp; Intensity'!$B$1:$AT$21,COLUMN('Product Output &amp; Intensity'!AP$1)-1,0)*VLOOKUP($B15,'Energy Efficiency'!$B$1:$AS$21,COLUMN('Energy Efficiency'!AO$1)-1,0)</f>
        <v>7626826484296076</v>
      </c>
      <c r="AP15" s="230">
        <f>VLOOKUP($B15,'Product Output &amp; Intensity'!$B$1:$AT$21,COLUMN('Product Output &amp; Intensity'!AQ$1)-1,0)*VLOOKUP($B15,'Energy Efficiency'!$B$1:$AS$21,COLUMN('Energy Efficiency'!AP$1)-1,0)</f>
        <v>7644602376077011</v>
      </c>
      <c r="AQ15" s="230">
        <f>VLOOKUP($B15,'Product Output &amp; Intensity'!$B$1:$AT$21,COLUMN('Product Output &amp; Intensity'!AR$1)-1,0)*VLOOKUP($B15,'Energy Efficiency'!$B$1:$AS$21,COLUMN('Energy Efficiency'!AQ$1)-1,0)</f>
        <v>7662377670870714</v>
      </c>
      <c r="AR15" s="230">
        <f>VLOOKUP($B15,'Product Output &amp; Intensity'!$B$1:$AT$21,COLUMN('Product Output &amp; Intensity'!AS$1)-1,0)*VLOOKUP($B15,'Energy Efficiency'!$B$1:$AS$21,COLUMN('Energy Efficiency'!AR$1)-1,0)</f>
        <v>7680152368677187</v>
      </c>
      <c r="AS15" s="230">
        <f>VLOOKUP($B15,'Product Output &amp; Intensity'!$B$1:$AT$21,COLUMN('Product Output &amp; Intensity'!AT$1)-1,0)*VLOOKUP($B15,'Energy Efficiency'!$B$1:$AS$21,COLUMN('Energy Efficiency'!AS$1)-1,0)</f>
        <v>7697284708223446</v>
      </c>
    </row>
    <row r="16" spans="1:45" x14ac:dyDescent="0.2">
      <c r="A16" s="169" t="s">
        <v>25</v>
      </c>
      <c r="B16" s="173" t="s">
        <v>302</v>
      </c>
      <c r="C16" s="173" t="s">
        <v>357</v>
      </c>
      <c r="D16" s="234">
        <f>VLOOKUP($B16,'Product Output &amp; Intensity'!$B$1:$AT$21,COLUMN('Product Output &amp; Intensity'!E$1)-1,0)*VLOOKUP($B16,'Energy Efficiency'!$B$1:$AS$21,COLUMN('Energy Efficiency'!D$1)-1,0)</f>
        <v>6514507479656303</v>
      </c>
      <c r="E16" s="230">
        <f>VLOOKUP($B16,'Product Output &amp; Intensity'!$B$1:$AT$21,COLUMN('Product Output &amp; Intensity'!F$1)-1,0)*VLOOKUP($B16,'Energy Efficiency'!$B$1:$AS$21,COLUMN('Energy Efficiency'!E$1)-1,0)</f>
        <v>6869305048424880</v>
      </c>
      <c r="F16" s="230">
        <f>VLOOKUP($B16,'Product Output &amp; Intensity'!$B$1:$AT$21,COLUMN('Product Output &amp; Intensity'!G$1)-1,0)*VLOOKUP($B16,'Energy Efficiency'!$B$1:$AS$21,COLUMN('Energy Efficiency'!F$1)-1,0)</f>
        <v>6930075551705053</v>
      </c>
      <c r="G16" s="230">
        <f>VLOOKUP($B16,'Product Output &amp; Intensity'!$B$1:$AT$21,COLUMN('Product Output &amp; Intensity'!H$1)-1,0)*VLOOKUP($B16,'Energy Efficiency'!$B$1:$AS$21,COLUMN('Energy Efficiency'!G$1)-1,0)</f>
        <v>7022838264928773</v>
      </c>
      <c r="H16" s="230">
        <f>VLOOKUP($B16,'Product Output &amp; Intensity'!$B$1:$AT$21,COLUMN('Product Output &amp; Intensity'!I$1)-1,0)*VLOOKUP($B16,'Energy Efficiency'!$B$1:$AS$21,COLUMN('Energy Efficiency'!H$1)-1,0)</f>
        <v>7294911668094404</v>
      </c>
      <c r="I16" s="230">
        <f>VLOOKUP($B16,'Product Output &amp; Intensity'!$B$1:$AT$21,COLUMN('Product Output &amp; Intensity'!J$1)-1,0)*VLOOKUP($B16,'Energy Efficiency'!$B$1:$AS$21,COLUMN('Energy Efficiency'!I$1)-1,0)</f>
        <v>7370064733567816</v>
      </c>
      <c r="J16" s="230">
        <f>VLOOKUP($B16,'Product Output &amp; Intensity'!$B$1:$AT$21,COLUMN('Product Output &amp; Intensity'!K$1)-1,0)*VLOOKUP($B16,'Energy Efficiency'!$B$1:$AS$21,COLUMN('Energy Efficiency'!J$1)-1,0)</f>
        <v>7444888007132662</v>
      </c>
      <c r="K16" s="230">
        <f>VLOOKUP($B16,'Product Output &amp; Intensity'!$B$1:$AT$21,COLUMN('Product Output &amp; Intensity'!L$1)-1,0)*VLOOKUP($B16,'Energy Efficiency'!$B$1:$AS$21,COLUMN('Energy Efficiency'!K$1)-1,0)</f>
        <v>7537496830275387</v>
      </c>
      <c r="L16" s="230">
        <f>VLOOKUP($B16,'Product Output &amp; Intensity'!$B$1:$AT$21,COLUMN('Product Output &amp; Intensity'!M$1)-1,0)*VLOOKUP($B16,'Energy Efficiency'!$B$1:$AS$21,COLUMN('Energy Efficiency'!L$1)-1,0)</f>
        <v>7630094486086101</v>
      </c>
      <c r="M16" s="230">
        <f>VLOOKUP($B16,'Product Output &amp; Intensity'!$B$1:$AT$21,COLUMN('Product Output &amp; Intensity'!N$1)-1,0)*VLOOKUP($B16,'Energy Efficiency'!$B$1:$AS$21,COLUMN('Energy Efficiency'!M$1)-1,0)</f>
        <v>7722680974564805</v>
      </c>
      <c r="N16" s="230">
        <f>VLOOKUP($B16,'Product Output &amp; Intensity'!$B$1:$AT$21,COLUMN('Product Output &amp; Intensity'!O$1)-1,0)*VLOOKUP($B16,'Energy Efficiency'!$B$1:$AS$21,COLUMN('Energy Efficiency'!N$1)-1,0)</f>
        <v>7815256295711497</v>
      </c>
      <c r="O16" s="230">
        <f>VLOOKUP($B16,'Product Output &amp; Intensity'!$B$1:$AT$21,COLUMN('Product Output &amp; Intensity'!P$1)-1,0)*VLOOKUP($B16,'Energy Efficiency'!$B$1:$AS$21,COLUMN('Energy Efficiency'!O$1)-1,0)</f>
        <v>7907820449526180</v>
      </c>
      <c r="P16" s="230">
        <f>VLOOKUP($B16,'Product Output &amp; Intensity'!$B$1:$AT$21,COLUMN('Product Output &amp; Intensity'!Q$1)-1,0)*VLOOKUP($B16,'Energy Efficiency'!$B$1:$AS$21,COLUMN('Energy Efficiency'!P$1)-1,0)</f>
        <v>7814474676276338</v>
      </c>
      <c r="Q16" s="230">
        <f>VLOOKUP($B16,'Product Output &amp; Intensity'!$B$1:$AT$21,COLUMN('Product Output &amp; Intensity'!R$1)-1,0)*VLOOKUP($B16,'Energy Efficiency'!$B$1:$AS$21,COLUMN('Energy Efficiency'!Q$1)-1,0)</f>
        <v>7721136345681036</v>
      </c>
      <c r="R16" s="230">
        <f>VLOOKUP($B16,'Product Output &amp; Intensity'!$B$1:$AT$21,COLUMN('Product Output &amp; Intensity'!S$1)-1,0)*VLOOKUP($B16,'Energy Efficiency'!$B$1:$AS$21,COLUMN('Energy Efficiency'!R$1)-1,0)</f>
        <v>7627805457740275</v>
      </c>
      <c r="S16" s="230">
        <f>VLOOKUP($B16,'Product Output &amp; Intensity'!$B$1:$AT$21,COLUMN('Product Output &amp; Intensity'!T$1)-1,0)*VLOOKUP($B16,'Energy Efficiency'!$B$1:$AS$21,COLUMN('Energy Efficiency'!S$1)-1,0)</f>
        <v>7534482012454055</v>
      </c>
      <c r="T16" s="230">
        <f>VLOOKUP($B16,'Product Output &amp; Intensity'!$B$1:$AT$21,COLUMN('Product Output &amp; Intensity'!U$1)-1,0)*VLOOKUP($B16,'Energy Efficiency'!$B$1:$AS$21,COLUMN('Energy Efficiency'!T$1)-1,0)</f>
        <v>7441166009822377</v>
      </c>
      <c r="U16" s="230">
        <f>VLOOKUP($B16,'Product Output &amp; Intensity'!$B$1:$AT$21,COLUMN('Product Output &amp; Intensity'!V$1)-1,0)*VLOOKUP($B16,'Energy Efficiency'!$B$1:$AS$21,COLUMN('Energy Efficiency'!U$1)-1,0)</f>
        <v>7310823755557074</v>
      </c>
      <c r="V16" s="230">
        <f>VLOOKUP($B16,'Product Output &amp; Intensity'!$B$1:$AT$21,COLUMN('Product Output &amp; Intensity'!W$1)-1,0)*VLOOKUP($B16,'Energy Efficiency'!$B$1:$AS$21,COLUMN('Energy Efficiency'!V$1)-1,0)</f>
        <v>7180485841971944</v>
      </c>
      <c r="W16" s="230">
        <f>VLOOKUP($B16,'Product Output &amp; Intensity'!$B$1:$AT$21,COLUMN('Product Output &amp; Intensity'!X$1)-1,0)*VLOOKUP($B16,'Energy Efficiency'!$B$1:$AS$21,COLUMN('Energy Efficiency'!W$1)-1,0)</f>
        <v>7050152269066985</v>
      </c>
      <c r="X16" s="230">
        <f>VLOOKUP($B16,'Product Output &amp; Intensity'!$B$1:$AT$21,COLUMN('Product Output &amp; Intensity'!Y$1)-1,0)*VLOOKUP($B16,'Energy Efficiency'!$B$1:$AS$21,COLUMN('Energy Efficiency'!X$1)-1,0)</f>
        <v>6919823036842200</v>
      </c>
      <c r="Y16" s="230">
        <f>VLOOKUP($B16,'Product Output &amp; Intensity'!$B$1:$AT$21,COLUMN('Product Output &amp; Intensity'!Z$1)-1,0)*VLOOKUP($B16,'Energy Efficiency'!$B$1:$AS$21,COLUMN('Energy Efficiency'!Y$1)-1,0)</f>
        <v>6789498145297587</v>
      </c>
      <c r="Z16" s="230">
        <f>VLOOKUP($B16,'Product Output &amp; Intensity'!$B$1:$AT$21,COLUMN('Product Output &amp; Intensity'!AA$1)-1,0)*VLOOKUP($B16,'Energy Efficiency'!$B$1:$AS$21,COLUMN('Energy Efficiency'!Z$1)-1,0)</f>
        <v>6609574781811670</v>
      </c>
      <c r="AA16" s="230">
        <f>VLOOKUP($B16,'Product Output &amp; Intensity'!$B$1:$AT$21,COLUMN('Product Output &amp; Intensity'!AB$1)-1,0)*VLOOKUP($B16,'Energy Efficiency'!$B$1:$AS$21,COLUMN('Energy Efficiency'!AA$1)-1,0)</f>
        <v>6429657412598372</v>
      </c>
      <c r="AB16" s="230">
        <f>VLOOKUP($B16,'Product Output &amp; Intensity'!$B$1:$AT$21,COLUMN('Product Output &amp; Intensity'!AC$1)-1,0)*VLOOKUP($B16,'Energy Efficiency'!$B$1:$AS$21,COLUMN('Energy Efficiency'!AB$1)-1,0)</f>
        <v>6249746037657693</v>
      </c>
      <c r="AC16" s="230">
        <f>VLOOKUP($B16,'Product Output &amp; Intensity'!$B$1:$AT$21,COLUMN('Product Output &amp; Intensity'!AD$1)-1,0)*VLOOKUP($B16,'Energy Efficiency'!$B$1:$AS$21,COLUMN('Energy Efficiency'!AC$1)-1,0)</f>
        <v>6069840656989634</v>
      </c>
      <c r="AD16" s="230">
        <f>VLOOKUP($B16,'Product Output &amp; Intensity'!$B$1:$AT$21,COLUMN('Product Output &amp; Intensity'!AE$1)-1,0)*VLOOKUP($B16,'Energy Efficiency'!$B$1:$AS$21,COLUMN('Energy Efficiency'!AD$1)-1,0)</f>
        <v>5889941270594193</v>
      </c>
      <c r="AE16" s="230">
        <f>VLOOKUP($B16,'Product Output &amp; Intensity'!$B$1:$AT$21,COLUMN('Product Output &amp; Intensity'!AF$1)-1,0)*VLOOKUP($B16,'Energy Efficiency'!$B$1:$AS$21,COLUMN('Energy Efficiency'!AE$1)-1,0)</f>
        <v>5753446722281686</v>
      </c>
      <c r="AF16" s="230">
        <f>VLOOKUP($B16,'Product Output &amp; Intensity'!$B$1:$AT$21,COLUMN('Product Output &amp; Intensity'!AG$1)-1,0)*VLOOKUP($B16,'Energy Efficiency'!$B$1:$AS$21,COLUMN('Energy Efficiency'!AF$1)-1,0)</f>
        <v>5616956721348407</v>
      </c>
      <c r="AG16" s="230">
        <f>VLOOKUP($B16,'Product Output &amp; Intensity'!$B$1:$AT$21,COLUMN('Product Output &amp; Intensity'!AH$1)-1,0)*VLOOKUP($B16,'Energy Efficiency'!$B$1:$AS$21,COLUMN('Energy Efficiency'!AG$1)-1,0)</f>
        <v>5480471267794357</v>
      </c>
      <c r="AH16" s="230">
        <f>VLOOKUP($B16,'Product Output &amp; Intensity'!$B$1:$AT$21,COLUMN('Product Output &amp; Intensity'!AI$1)-1,0)*VLOOKUP($B16,'Energy Efficiency'!$B$1:$AS$21,COLUMN('Energy Efficiency'!AH$1)-1,0)</f>
        <v>5343990361619534</v>
      </c>
      <c r="AI16" s="230">
        <f>VLOOKUP($B16,'Product Output &amp; Intensity'!$B$1:$AT$21,COLUMN('Product Output &amp; Intensity'!AJ$1)-1,0)*VLOOKUP($B16,'Energy Efficiency'!$B$1:$AS$21,COLUMN('Energy Efficiency'!AI$1)-1,0)</f>
        <v>5207514002823940</v>
      </c>
      <c r="AJ16" s="230">
        <f>VLOOKUP($B16,'Product Output &amp; Intensity'!$B$1:$AT$21,COLUMN('Product Output &amp; Intensity'!AK$1)-1,0)*VLOOKUP($B16,'Energy Efficiency'!$B$1:$AS$21,COLUMN('Energy Efficiency'!AJ$1)-1,0)</f>
        <v>5126836054149222</v>
      </c>
      <c r="AK16" s="230">
        <f>VLOOKUP($B16,'Product Output &amp; Intensity'!$B$1:$AT$21,COLUMN('Product Output &amp; Intensity'!AL$1)-1,0)*VLOOKUP($B16,'Energy Efficiency'!$B$1:$AS$21,COLUMN('Energy Efficiency'!AK$1)-1,0)</f>
        <v>5046160792562231</v>
      </c>
      <c r="AL16" s="230">
        <f>VLOOKUP($B16,'Product Output &amp; Intensity'!$B$1:$AT$21,COLUMN('Product Output &amp; Intensity'!AM$1)-1,0)*VLOOKUP($B16,'Energy Efficiency'!$B$1:$AS$21,COLUMN('Energy Efficiency'!AL$1)-1,0)</f>
        <v>4965488218062964</v>
      </c>
      <c r="AM16" s="230">
        <f>VLOOKUP($B16,'Product Output &amp; Intensity'!$B$1:$AT$21,COLUMN('Product Output &amp; Intensity'!AN$1)-1,0)*VLOOKUP($B16,'Energy Efficiency'!$B$1:$AS$21,COLUMN('Energy Efficiency'!AM$1)-1,0)</f>
        <v>4884818330651424</v>
      </c>
      <c r="AN16" s="230">
        <f>VLOOKUP($B16,'Product Output &amp; Intensity'!$B$1:$AT$21,COLUMN('Product Output &amp; Intensity'!AO$1)-1,0)*VLOOKUP($B16,'Energy Efficiency'!$B$1:$AS$21,COLUMN('Energy Efficiency'!AN$1)-1,0)</f>
        <v>4804151130327609</v>
      </c>
      <c r="AO16" s="230">
        <f>VLOOKUP($B16,'Product Output &amp; Intensity'!$B$1:$AT$21,COLUMN('Product Output &amp; Intensity'!AP$1)-1,0)*VLOOKUP($B16,'Energy Efficiency'!$B$1:$AS$21,COLUMN('Energy Efficiency'!AO$1)-1,0)</f>
        <v>4767182128869119</v>
      </c>
      <c r="AP16" s="230">
        <f>VLOOKUP($B16,'Product Output &amp; Intensity'!$B$1:$AT$21,COLUMN('Product Output &amp; Intensity'!AQ$1)-1,0)*VLOOKUP($B16,'Energy Efficiency'!$B$1:$AS$21,COLUMN('Energy Efficiency'!AP$1)-1,0)</f>
        <v>4730214357471336</v>
      </c>
      <c r="AQ16" s="230">
        <f>VLOOKUP($B16,'Product Output &amp; Intensity'!$B$1:$AT$21,COLUMN('Product Output &amp; Intensity'!AR$1)-1,0)*VLOOKUP($B16,'Energy Efficiency'!$B$1:$AS$21,COLUMN('Energy Efficiency'!AQ$1)-1,0)</f>
        <v>4693247816134261</v>
      </c>
      <c r="AR16" s="230">
        <f>VLOOKUP($B16,'Product Output &amp; Intensity'!$B$1:$AT$21,COLUMN('Product Output &amp; Intensity'!AS$1)-1,0)*VLOOKUP($B16,'Energy Efficiency'!$B$1:$AS$21,COLUMN('Energy Efficiency'!AR$1)-1,0)</f>
        <v>4656282504857892</v>
      </c>
      <c r="AS16" s="230">
        <f>VLOOKUP($B16,'Product Output &amp; Intensity'!$B$1:$AT$21,COLUMN('Product Output &amp; Intensity'!AT$1)-1,0)*VLOOKUP($B16,'Energy Efficiency'!$B$1:$AS$21,COLUMN('Energy Efficiency'!AS$1)-1,0)</f>
        <v>4618933319980406</v>
      </c>
    </row>
    <row r="17" spans="1:45" x14ac:dyDescent="0.2">
      <c r="A17" s="169" t="s">
        <v>25</v>
      </c>
      <c r="B17" s="173" t="s">
        <v>303</v>
      </c>
      <c r="C17" s="173" t="s">
        <v>357</v>
      </c>
      <c r="D17" s="234">
        <f>VLOOKUP($B17,'Product Output &amp; Intensity'!$B$1:$AT$21,COLUMN('Product Output &amp; Intensity'!E$1)-1,0)*VLOOKUP($B17,'Energy Efficiency'!$B$1:$AS$21,COLUMN('Energy Efficiency'!D$1)-1,0)</f>
        <v>235835224425080.75</v>
      </c>
      <c r="E17" s="230">
        <f>VLOOKUP($B17,'Product Output &amp; Intensity'!$B$1:$AT$21,COLUMN('Product Output &amp; Intensity'!F$1)-1,0)*VLOOKUP($B17,'Energy Efficiency'!$B$1:$AS$21,COLUMN('Energy Efficiency'!E$1)-1,0)</f>
        <v>245421021563900.5</v>
      </c>
      <c r="F17" s="230">
        <f>VLOOKUP($B17,'Product Output &amp; Intensity'!$B$1:$AT$21,COLUMN('Product Output &amp; Intensity'!G$1)-1,0)*VLOOKUP($B17,'Energy Efficiency'!$B$1:$AS$21,COLUMN('Energy Efficiency'!F$1)-1,0)</f>
        <v>257651946132178.44</v>
      </c>
      <c r="G17" s="230">
        <f>VLOOKUP($B17,'Product Output &amp; Intensity'!$B$1:$AT$21,COLUMN('Product Output &amp; Intensity'!H$1)-1,0)*VLOOKUP($B17,'Energy Efficiency'!$B$1:$AS$21,COLUMN('Energy Efficiency'!G$1)-1,0)</f>
        <v>275715456792616.63</v>
      </c>
      <c r="H17" s="230">
        <f>VLOOKUP($B17,'Product Output &amp; Intensity'!$B$1:$AT$21,COLUMN('Product Output &amp; Intensity'!I$1)-1,0)*VLOOKUP($B17,'Energy Efficiency'!$B$1:$AS$21,COLUMN('Energy Efficiency'!H$1)-1,0)</f>
        <v>301176260288338.19</v>
      </c>
      <c r="I17" s="230">
        <f>VLOOKUP($B17,'Product Output &amp; Intensity'!$B$1:$AT$21,COLUMN('Product Output &amp; Intensity'!J$1)-1,0)*VLOOKUP($B17,'Energy Efficiency'!$B$1:$AS$21,COLUMN('Energy Efficiency'!I$1)-1,0)</f>
        <v>317841226652123.56</v>
      </c>
      <c r="J17" s="230">
        <f>VLOOKUP($B17,'Product Output &amp; Intensity'!$B$1:$AT$21,COLUMN('Product Output &amp; Intensity'!K$1)-1,0)*VLOOKUP($B17,'Energy Efficiency'!$B$1:$AS$21,COLUMN('Energy Efficiency'!J$1)-1,0)</f>
        <v>334438328445412.63</v>
      </c>
      <c r="K17" s="230">
        <f>VLOOKUP($B17,'Product Output &amp; Intensity'!$B$1:$AT$21,COLUMN('Product Output &amp; Intensity'!L$1)-1,0)*VLOOKUP($B17,'Energy Efficiency'!$B$1:$AS$21,COLUMN('Energy Efficiency'!K$1)-1,0)</f>
        <v>339991899848134.31</v>
      </c>
      <c r="L17" s="230">
        <f>VLOOKUP($B17,'Product Output &amp; Intensity'!$B$1:$AT$21,COLUMN('Product Output &amp; Intensity'!M$1)-1,0)*VLOOKUP($B17,'Energy Efficiency'!$B$1:$AS$21,COLUMN('Energy Efficiency'!L$1)-1,0)</f>
        <v>345544802374199.13</v>
      </c>
      <c r="M17" s="230">
        <f>VLOOKUP($B17,'Product Output &amp; Intensity'!$B$1:$AT$21,COLUMN('Product Output &amp; Intensity'!N$1)-1,0)*VLOOKUP($B17,'Energy Efficiency'!$B$1:$AS$21,COLUMN('Energy Efficiency'!M$1)-1,0)</f>
        <v>351097036023607</v>
      </c>
      <c r="N17" s="230">
        <f>VLOOKUP($B17,'Product Output &amp; Intensity'!$B$1:$AT$21,COLUMN('Product Output &amp; Intensity'!O$1)-1,0)*VLOOKUP($B17,'Energy Efficiency'!$B$1:$AS$21,COLUMN('Energy Efficiency'!N$1)-1,0)</f>
        <v>356648600796358</v>
      </c>
      <c r="O17" s="230">
        <f>VLOOKUP($B17,'Product Output &amp; Intensity'!$B$1:$AT$21,COLUMN('Product Output &amp; Intensity'!P$1)-1,0)*VLOOKUP($B17,'Energy Efficiency'!$B$1:$AS$21,COLUMN('Energy Efficiency'!O$1)-1,0)</f>
        <v>362199496692452.19</v>
      </c>
      <c r="P17" s="230">
        <f>VLOOKUP($B17,'Product Output &amp; Intensity'!$B$1:$AT$21,COLUMN('Product Output &amp; Intensity'!Q$1)-1,0)*VLOOKUP($B17,'Energy Efficiency'!$B$1:$AS$21,COLUMN('Energy Efficiency'!P$1)-1,0)</f>
        <v>361627801006872.81</v>
      </c>
      <c r="Q17" s="230">
        <f>VLOOKUP($B17,'Product Output &amp; Intensity'!$B$1:$AT$21,COLUMN('Product Output &amp; Intensity'!R$1)-1,0)*VLOOKUP($B17,'Energy Efficiency'!$B$1:$AS$21,COLUMN('Energy Efficiency'!Q$1)-1,0)</f>
        <v>361056149899693.06</v>
      </c>
      <c r="R17" s="230">
        <f>VLOOKUP($B17,'Product Output &amp; Intensity'!$B$1:$AT$21,COLUMN('Product Output &amp; Intensity'!S$1)-1,0)*VLOOKUP($B17,'Energy Efficiency'!$B$1:$AS$21,COLUMN('Energy Efficiency'!R$1)-1,0)</f>
        <v>360484543370912.88</v>
      </c>
      <c r="S17" s="230">
        <f>VLOOKUP($B17,'Product Output &amp; Intensity'!$B$1:$AT$21,COLUMN('Product Output &amp; Intensity'!T$1)-1,0)*VLOOKUP($B17,'Energy Efficiency'!$B$1:$AS$21,COLUMN('Energy Efficiency'!S$1)-1,0)</f>
        <v>359912981420532.25</v>
      </c>
      <c r="T17" s="230">
        <f>VLOOKUP($B17,'Product Output &amp; Intensity'!$B$1:$AT$21,COLUMN('Product Output &amp; Intensity'!U$1)-1,0)*VLOOKUP($B17,'Energy Efficiency'!$B$1:$AS$21,COLUMN('Energy Efficiency'!T$1)-1,0)</f>
        <v>359341464048551.31</v>
      </c>
      <c r="U17" s="230">
        <f>VLOOKUP($B17,'Product Output &amp; Intensity'!$B$1:$AT$21,COLUMN('Product Output &amp; Intensity'!V$1)-1,0)*VLOOKUP($B17,'Energy Efficiency'!$B$1:$AS$21,COLUMN('Energy Efficiency'!U$1)-1,0)</f>
        <v>355992819442530.56</v>
      </c>
      <c r="V17" s="230">
        <f>VLOOKUP($B17,'Product Output &amp; Intensity'!$B$1:$AT$21,COLUMN('Product Output &amp; Intensity'!W$1)-1,0)*VLOOKUP($B17,'Energy Efficiency'!$B$1:$AS$21,COLUMN('Energy Efficiency'!V$1)-1,0)</f>
        <v>352644286260219.5</v>
      </c>
      <c r="W17" s="230">
        <f>VLOOKUP($B17,'Product Output &amp; Intensity'!$B$1:$AT$21,COLUMN('Product Output &amp; Intensity'!X$1)-1,0)*VLOOKUP($B17,'Energy Efficiency'!$B$1:$AS$21,COLUMN('Energy Efficiency'!W$1)-1,0)</f>
        <v>349295864501618.19</v>
      </c>
      <c r="X17" s="230">
        <f>VLOOKUP($B17,'Product Output &amp; Intensity'!$B$1:$AT$21,COLUMN('Product Output &amp; Intensity'!Y$1)-1,0)*VLOOKUP($B17,'Energy Efficiency'!$B$1:$AS$21,COLUMN('Energy Efficiency'!X$1)-1,0)</f>
        <v>345947554166726.69</v>
      </c>
      <c r="Y17" s="230">
        <f>VLOOKUP($B17,'Product Output &amp; Intensity'!$B$1:$AT$21,COLUMN('Product Output &amp; Intensity'!Z$1)-1,0)*VLOOKUP($B17,'Energy Efficiency'!$B$1:$AS$21,COLUMN('Energy Efficiency'!Y$1)-1,0)</f>
        <v>342599355255545</v>
      </c>
      <c r="Z17" s="230">
        <f>VLOOKUP($B17,'Product Output &amp; Intensity'!$B$1:$AT$21,COLUMN('Product Output &amp; Intensity'!AA$1)-1,0)*VLOOKUP($B17,'Energy Efficiency'!$B$1:$AS$21,COLUMN('Energy Efficiency'!Z$1)-1,0)</f>
        <v>339251267768073.06</v>
      </c>
      <c r="AA17" s="230">
        <f>VLOOKUP($B17,'Product Output &amp; Intensity'!$B$1:$AT$21,COLUMN('Product Output &amp; Intensity'!AB$1)-1,0)*VLOOKUP($B17,'Energy Efficiency'!$B$1:$AS$21,COLUMN('Energy Efficiency'!AA$1)-1,0)</f>
        <v>335903291704310.94</v>
      </c>
      <c r="AB17" s="230">
        <f>VLOOKUP($B17,'Product Output &amp; Intensity'!$B$1:$AT$21,COLUMN('Product Output &amp; Intensity'!AC$1)-1,0)*VLOOKUP($B17,'Energy Efficiency'!$B$1:$AS$21,COLUMN('Energy Efficiency'!AB$1)-1,0)</f>
        <v>332555427064258.56</v>
      </c>
      <c r="AC17" s="230">
        <f>VLOOKUP($B17,'Product Output &amp; Intensity'!$B$1:$AT$21,COLUMN('Product Output &amp; Intensity'!AD$1)-1,0)*VLOOKUP($B17,'Energy Efficiency'!$B$1:$AS$21,COLUMN('Energy Efficiency'!AC$1)-1,0)</f>
        <v>329207673847916</v>
      </c>
      <c r="AD17" s="230">
        <f>VLOOKUP($B17,'Product Output &amp; Intensity'!$B$1:$AT$21,COLUMN('Product Output &amp; Intensity'!AE$1)-1,0)*VLOOKUP($B17,'Energy Efficiency'!$B$1:$AS$21,COLUMN('Energy Efficiency'!AD$1)-1,0)</f>
        <v>325860032055283.19</v>
      </c>
      <c r="AE17" s="230">
        <f>VLOOKUP($B17,'Product Output &amp; Intensity'!$B$1:$AT$21,COLUMN('Product Output &amp; Intensity'!AF$1)-1,0)*VLOOKUP($B17,'Energy Efficiency'!$B$1:$AS$21,COLUMN('Energy Efficiency'!AE$1)-1,0)</f>
        <v>320841452454824.63</v>
      </c>
      <c r="AF17" s="230">
        <f>VLOOKUP($B17,'Product Output &amp; Intensity'!$B$1:$AT$21,COLUMN('Product Output &amp; Intensity'!AG$1)-1,0)*VLOOKUP($B17,'Energy Efficiency'!$B$1:$AS$21,COLUMN('Energy Efficiency'!AF$1)-1,0)</f>
        <v>315823039989930.75</v>
      </c>
      <c r="AG17" s="230">
        <f>VLOOKUP($B17,'Product Output &amp; Intensity'!$B$1:$AT$21,COLUMN('Product Output &amp; Intensity'!AH$1)-1,0)*VLOOKUP($B17,'Energy Efficiency'!$B$1:$AS$21,COLUMN('Energy Efficiency'!AG$1)-1,0)</f>
        <v>310804794660601.5</v>
      </c>
      <c r="AH17" s="230">
        <f>VLOOKUP($B17,'Product Output &amp; Intensity'!$B$1:$AT$21,COLUMN('Product Output &amp; Intensity'!AI$1)-1,0)*VLOOKUP($B17,'Energy Efficiency'!$B$1:$AS$21,COLUMN('Energy Efficiency'!AH$1)-1,0)</f>
        <v>305786716466837</v>
      </c>
      <c r="AI17" s="230">
        <f>VLOOKUP($B17,'Product Output &amp; Intensity'!$B$1:$AT$21,COLUMN('Product Output &amp; Intensity'!AJ$1)-1,0)*VLOOKUP($B17,'Energy Efficiency'!$B$1:$AS$21,COLUMN('Energy Efficiency'!AI$1)-1,0)</f>
        <v>300768805408637.13</v>
      </c>
      <c r="AJ17" s="230">
        <f>VLOOKUP($B17,'Product Output &amp; Intensity'!$B$1:$AT$21,COLUMN('Product Output &amp; Intensity'!AK$1)-1,0)*VLOOKUP($B17,'Energy Efficiency'!$B$1:$AS$21,COLUMN('Energy Efficiency'!AJ$1)-1,0)</f>
        <v>296308031469968.06</v>
      </c>
      <c r="AK17" s="230">
        <f>VLOOKUP($B17,'Product Output &amp; Intensity'!$B$1:$AT$21,COLUMN('Product Output &amp; Intensity'!AL$1)-1,0)*VLOOKUP($B17,'Energy Efficiency'!$B$1:$AS$21,COLUMN('Energy Efficiency'!AK$1)-1,0)</f>
        <v>291847406096245.31</v>
      </c>
      <c r="AL17" s="230">
        <f>VLOOKUP($B17,'Product Output &amp; Intensity'!$B$1:$AT$21,COLUMN('Product Output &amp; Intensity'!AM$1)-1,0)*VLOOKUP($B17,'Energy Efficiency'!$B$1:$AS$21,COLUMN('Energy Efficiency'!AL$1)-1,0)</f>
        <v>287386929287469</v>
      </c>
      <c r="AM17" s="230">
        <f>VLOOKUP($B17,'Product Output &amp; Intensity'!$B$1:$AT$21,COLUMN('Product Output &amp; Intensity'!AN$1)-1,0)*VLOOKUP($B17,'Energy Efficiency'!$B$1:$AS$21,COLUMN('Energy Efficiency'!AM$1)-1,0)</f>
        <v>282926601043639.06</v>
      </c>
      <c r="AN17" s="230">
        <f>VLOOKUP($B17,'Product Output &amp; Intensity'!$B$1:$AT$21,COLUMN('Product Output &amp; Intensity'!AO$1)-1,0)*VLOOKUP($B17,'Energy Efficiency'!$B$1:$AS$21,COLUMN('Energy Efficiency'!AN$1)-1,0)</f>
        <v>278466421364755.5</v>
      </c>
      <c r="AO17" s="230">
        <f>VLOOKUP($B17,'Product Output &amp; Intensity'!$B$1:$AT$21,COLUMN('Product Output &amp; Intensity'!AP$1)-1,0)*VLOOKUP($B17,'Energy Efficiency'!$B$1:$AS$21,COLUMN('Energy Efficiency'!AO$1)-1,0)</f>
        <v>272892543135977.56</v>
      </c>
      <c r="AP17" s="230">
        <f>VLOOKUP($B17,'Product Output &amp; Intensity'!$B$1:$AT$21,COLUMN('Product Output &amp; Intensity'!AQ$1)-1,0)*VLOOKUP($B17,'Energy Efficiency'!$B$1:$AS$21,COLUMN('Energy Efficiency'!AP$1)-1,0)</f>
        <v>267318850613382.63</v>
      </c>
      <c r="AQ17" s="230">
        <f>VLOOKUP($B17,'Product Output &amp; Intensity'!$B$1:$AT$21,COLUMN('Product Output &amp; Intensity'!AR$1)-1,0)*VLOOKUP($B17,'Energy Efficiency'!$B$1:$AS$21,COLUMN('Energy Efficiency'!AQ$1)-1,0)</f>
        <v>261745343796970.66</v>
      </c>
      <c r="AR17" s="230">
        <f>VLOOKUP($B17,'Product Output &amp; Intensity'!$B$1:$AT$21,COLUMN('Product Output &amp; Intensity'!AS$1)-1,0)*VLOOKUP($B17,'Energy Efficiency'!$B$1:$AS$21,COLUMN('Energy Efficiency'!AR$1)-1,0)</f>
        <v>256172022686741.66</v>
      </c>
      <c r="AS17" s="230">
        <f>VLOOKUP($B17,'Product Output &amp; Intensity'!$B$1:$AT$21,COLUMN('Product Output &amp; Intensity'!AT$1)-1,0)*VLOOKUP($B17,'Energy Efficiency'!$B$1:$AS$21,COLUMN('Energy Efficiency'!AS$1)-1,0)</f>
        <v>250577995337111.91</v>
      </c>
    </row>
    <row r="18" spans="1:45" x14ac:dyDescent="0.2">
      <c r="A18" s="170" t="s">
        <v>26</v>
      </c>
      <c r="B18" s="173" t="s">
        <v>403</v>
      </c>
      <c r="C18" s="173" t="s">
        <v>357</v>
      </c>
      <c r="D18" s="234">
        <f>VLOOKUP($B18,'Product Output &amp; Intensity'!$B$1:$AT$21,COLUMN('Product Output &amp; Intensity'!E$1)-1,0)*VLOOKUP($B18,'Energy Efficiency'!$B$1:$AS$21,COLUMN('Energy Efficiency'!D$1)-1,0)</f>
        <v>1.7938132158965514E+16</v>
      </c>
      <c r="E18" s="230">
        <f>VLOOKUP($B18,'Product Output &amp; Intensity'!$B$1:$AT$21,COLUMN('Product Output &amp; Intensity'!F$1)-1,0)*VLOOKUP($B18,'Energy Efficiency'!$B$1:$AS$21,COLUMN('Energy Efficiency'!E$1)-1,0)</f>
        <v>1.8463579335346024E+16</v>
      </c>
      <c r="F18" s="230">
        <f>VLOOKUP($B18,'Product Output &amp; Intensity'!$B$1:$AT$21,COLUMN('Product Output &amp; Intensity'!G$1)-1,0)*VLOOKUP($B18,'Energy Efficiency'!$B$1:$AS$21,COLUMN('Energy Efficiency'!F$1)-1,0)</f>
        <v>1.9158452425691736E+16</v>
      </c>
      <c r="G18" s="230">
        <f>VLOOKUP($B18,'Product Output &amp; Intensity'!$B$1:$AT$21,COLUMN('Product Output &amp; Intensity'!H$1)-1,0)*VLOOKUP($B18,'Energy Efficiency'!$B$1:$AS$21,COLUMN('Energy Efficiency'!G$1)-1,0)</f>
        <v>2.0187101355128088E+16</v>
      </c>
      <c r="H18" s="230">
        <f>VLOOKUP($B18,'Product Output &amp; Intensity'!$B$1:$AT$21,COLUMN('Product Output &amp; Intensity'!I$1)-1,0)*VLOOKUP($B18,'Energy Efficiency'!$B$1:$AS$21,COLUMN('Energy Efficiency'!H$1)-1,0)</f>
        <v>2.1750071524425816E+16</v>
      </c>
      <c r="I18" s="230">
        <f>VLOOKUP($B18,'Product Output &amp; Intensity'!$B$1:$AT$21,COLUMN('Product Output &amp; Intensity'!J$1)-1,0)*VLOOKUP($B18,'Energy Efficiency'!$B$1:$AS$21,COLUMN('Energy Efficiency'!I$1)-1,0)</f>
        <v>2.2690735428106424E+16</v>
      </c>
      <c r="J18" s="230">
        <f>VLOOKUP($B18,'Product Output &amp; Intensity'!$B$1:$AT$21,COLUMN('Product Output &amp; Intensity'!K$1)-1,0)*VLOOKUP($B18,'Energy Efficiency'!$B$1:$AS$21,COLUMN('Energy Efficiency'!J$1)-1,0)</f>
        <v>2.3627549675886208E+16</v>
      </c>
      <c r="K18" s="230">
        <f>VLOOKUP($B18,'Product Output &amp; Intensity'!$B$1:$AT$21,COLUMN('Product Output &amp; Intensity'!L$1)-1,0)*VLOOKUP($B18,'Energy Efficiency'!$B$1:$AS$21,COLUMN('Energy Efficiency'!K$1)-1,0)</f>
        <v>2.4151157178970224E+16</v>
      </c>
      <c r="L18" s="230">
        <f>VLOOKUP($B18,'Product Output &amp; Intensity'!$B$1:$AT$21,COLUMN('Product Output &amp; Intensity'!M$1)-1,0)*VLOOKUP($B18,'Energy Efficiency'!$B$1:$AS$21,COLUMN('Energy Efficiency'!L$1)-1,0)</f>
        <v>2.4674701675255104E+16</v>
      </c>
      <c r="M18" s="230">
        <f>VLOOKUP($B18,'Product Output &amp; Intensity'!$B$1:$AT$21,COLUMN('Product Output &amp; Intensity'!N$1)-1,0)*VLOOKUP($B18,'Energy Efficiency'!$B$1:$AS$21,COLUMN('Energy Efficiency'!M$1)-1,0)</f>
        <v>2.5198183164740848E+16</v>
      </c>
      <c r="N18" s="230">
        <f>VLOOKUP($B18,'Product Output &amp; Intensity'!$B$1:$AT$21,COLUMN('Product Output &amp; Intensity'!O$1)-1,0)*VLOOKUP($B18,'Energy Efficiency'!$B$1:$AS$21,COLUMN('Energy Efficiency'!N$1)-1,0)</f>
        <v>2.572160164742746E+16</v>
      </c>
      <c r="O18" s="230">
        <f>VLOOKUP($B18,'Product Output &amp; Intensity'!$B$1:$AT$21,COLUMN('Product Output &amp; Intensity'!P$1)-1,0)*VLOOKUP($B18,'Energy Efficiency'!$B$1:$AS$21,COLUMN('Energy Efficiency'!O$1)-1,0)</f>
        <v>2.6244957123314936E+16</v>
      </c>
      <c r="P18" s="230">
        <f>VLOOKUP($B18,'Product Output &amp; Intensity'!$B$1:$AT$21,COLUMN('Product Output &amp; Intensity'!Q$1)-1,0)*VLOOKUP($B18,'Energy Efficiency'!$B$1:$AS$21,COLUMN('Energy Efficiency'!P$1)-1,0)</f>
        <v>2.6281398621208616E+16</v>
      </c>
      <c r="Q18" s="230">
        <f>VLOOKUP($B18,'Product Output &amp; Intensity'!$B$1:$AT$21,COLUMN('Product Output &amp; Intensity'!R$1)-1,0)*VLOOKUP($B18,'Energy Efficiency'!$B$1:$AS$21,COLUMN('Energy Efficiency'!Q$1)-1,0)</f>
        <v>2.6317837119678628E+16</v>
      </c>
      <c r="R18" s="230">
        <f>VLOOKUP($B18,'Product Output &amp; Intensity'!$B$1:$AT$21,COLUMN('Product Output &amp; Intensity'!S$1)-1,0)*VLOOKUP($B18,'Energy Efficiency'!$B$1:$AS$21,COLUMN('Energy Efficiency'!R$1)-1,0)</f>
        <v>2.6354272618724968E+16</v>
      </c>
      <c r="S18" s="230">
        <f>VLOOKUP($B18,'Product Output &amp; Intensity'!$B$1:$AT$21,COLUMN('Product Output &amp; Intensity'!T$1)-1,0)*VLOOKUP($B18,'Energy Efficiency'!$B$1:$AS$21,COLUMN('Energy Efficiency'!S$1)-1,0)</f>
        <v>2.6390705118347636E+16</v>
      </c>
      <c r="T18" s="230">
        <f>VLOOKUP($B18,'Product Output &amp; Intensity'!$B$1:$AT$21,COLUMN('Product Output &amp; Intensity'!U$1)-1,0)*VLOOKUP($B18,'Energy Efficiency'!$B$1:$AS$21,COLUMN('Energy Efficiency'!T$1)-1,0)</f>
        <v>2.6427134618546632E+16</v>
      </c>
      <c r="U18" s="230">
        <f>VLOOKUP($B18,'Product Output &amp; Intensity'!$B$1:$AT$21,COLUMN('Product Output &amp; Intensity'!V$1)-1,0)*VLOOKUP($B18,'Energy Efficiency'!$B$1:$AS$21,COLUMN('Energy Efficiency'!U$1)-1,0)</f>
        <v>2.612681678569246E+16</v>
      </c>
      <c r="V18" s="230">
        <f>VLOOKUP($B18,'Product Output &amp; Intensity'!$B$1:$AT$21,COLUMN('Product Output &amp; Intensity'!W$1)-1,0)*VLOOKUP($B18,'Energy Efficiency'!$B$1:$AS$21,COLUMN('Energy Efficiency'!V$1)-1,0)</f>
        <v>2.5826508948917572E+16</v>
      </c>
      <c r="W18" s="230">
        <f>VLOOKUP($B18,'Product Output &amp; Intensity'!$B$1:$AT$21,COLUMN('Product Output &amp; Intensity'!X$1)-1,0)*VLOOKUP($B18,'Energy Efficiency'!$B$1:$AS$21,COLUMN('Energy Efficiency'!W$1)-1,0)</f>
        <v>2.5526211108221976E+16</v>
      </c>
      <c r="X18" s="230">
        <f>VLOOKUP($B18,'Product Output &amp; Intensity'!$B$1:$AT$21,COLUMN('Product Output &amp; Intensity'!Y$1)-1,0)*VLOOKUP($B18,'Energy Efficiency'!$B$1:$AS$21,COLUMN('Energy Efficiency'!X$1)-1,0)</f>
        <v>2.5225923263605668E+16</v>
      </c>
      <c r="Y18" s="230">
        <f>VLOOKUP($B18,'Product Output &amp; Intensity'!$B$1:$AT$21,COLUMN('Product Output &amp; Intensity'!Z$1)-1,0)*VLOOKUP($B18,'Energy Efficiency'!$B$1:$AS$21,COLUMN('Energy Efficiency'!Y$1)-1,0)</f>
        <v>2.4925645415068648E+16</v>
      </c>
      <c r="Z18" s="230">
        <f>VLOOKUP($B18,'Product Output &amp; Intensity'!$B$1:$AT$21,COLUMN('Product Output &amp; Intensity'!AA$1)-1,0)*VLOOKUP($B18,'Energy Efficiency'!$B$1:$AS$21,COLUMN('Energy Efficiency'!Z$1)-1,0)</f>
        <v>2.4363006721000144E+16</v>
      </c>
      <c r="AA18" s="230">
        <f>VLOOKUP($B18,'Product Output &amp; Intensity'!$B$1:$AT$21,COLUMN('Product Output &amp; Intensity'!AB$1)-1,0)*VLOOKUP($B18,'Energy Efficiency'!$B$1:$AS$21,COLUMN('Energy Efficiency'!AA$1)-1,0)</f>
        <v>2.3800386769580308E+16</v>
      </c>
      <c r="AB18" s="230">
        <f>VLOOKUP($B18,'Product Output &amp; Intensity'!$B$1:$AT$21,COLUMN('Product Output &amp; Intensity'!AC$1)-1,0)*VLOOKUP($B18,'Energy Efficiency'!$B$1:$AS$21,COLUMN('Energy Efficiency'!AB$1)-1,0)</f>
        <v>2.3237785560809136E+16</v>
      </c>
      <c r="AC18" s="230">
        <f>VLOOKUP($B18,'Product Output &amp; Intensity'!$B$1:$AT$21,COLUMN('Product Output &amp; Intensity'!AD$1)-1,0)*VLOOKUP($B18,'Energy Efficiency'!$B$1:$AS$21,COLUMN('Energy Efficiency'!AC$1)-1,0)</f>
        <v>2.2675203094686628E+16</v>
      </c>
      <c r="AD18" s="230">
        <f>VLOOKUP($B18,'Product Output &amp; Intensity'!$B$1:$AT$21,COLUMN('Product Output &amp; Intensity'!AE$1)-1,0)*VLOOKUP($B18,'Energy Efficiency'!$B$1:$AS$21,COLUMN('Energy Efficiency'!AD$1)-1,0)</f>
        <v>2.2112639371212788E+16</v>
      </c>
      <c r="AE18" s="230">
        <f>VLOOKUP($B18,'Product Output &amp; Intensity'!$B$1:$AT$21,COLUMN('Product Output &amp; Intensity'!AF$1)-1,0)*VLOOKUP($B18,'Energy Efficiency'!$B$1:$AS$21,COLUMN('Energy Efficiency'!AE$1)-1,0)</f>
        <v>2.1550094390387616E+16</v>
      </c>
      <c r="AF18" s="230">
        <f>VLOOKUP($B18,'Product Output &amp; Intensity'!$B$1:$AT$21,COLUMN('Product Output &amp; Intensity'!AG$1)-1,0)*VLOOKUP($B18,'Energy Efficiency'!$B$1:$AS$21,COLUMN('Energy Efficiency'!AF$1)-1,0)</f>
        <v>2.0987568152211104E+16</v>
      </c>
      <c r="AG18" s="230">
        <f>VLOOKUP($B18,'Product Output &amp; Intensity'!$B$1:$AT$21,COLUMN('Product Output &amp; Intensity'!AH$1)-1,0)*VLOOKUP($B18,'Energy Efficiency'!$B$1:$AS$21,COLUMN('Energy Efficiency'!AG$1)-1,0)</f>
        <v>2.0425060656683264E+16</v>
      </c>
      <c r="AH18" s="230">
        <f>VLOOKUP($B18,'Product Output &amp; Intensity'!$B$1:$AT$21,COLUMN('Product Output &amp; Intensity'!AI$1)-1,0)*VLOOKUP($B18,'Energy Efficiency'!$B$1:$AS$21,COLUMN('Energy Efficiency'!AH$1)-1,0)</f>
        <v>1.9862571903804084E+16</v>
      </c>
      <c r="AI18" s="230">
        <f>VLOOKUP($B18,'Product Output &amp; Intensity'!$B$1:$AT$21,COLUMN('Product Output &amp; Intensity'!AJ$1)-1,0)*VLOOKUP($B18,'Energy Efficiency'!$B$1:$AS$21,COLUMN('Energy Efficiency'!AI$1)-1,0)</f>
        <v>1.9300101893573572E+16</v>
      </c>
      <c r="AJ18" s="230">
        <f>VLOOKUP($B18,'Product Output &amp; Intensity'!$B$1:$AT$21,COLUMN('Product Output &amp; Intensity'!AK$1)-1,0)*VLOOKUP($B18,'Energy Efficiency'!$B$1:$AS$21,COLUMN('Energy Efficiency'!AJ$1)-1,0)</f>
        <v>1.8812601228495696E+16</v>
      </c>
      <c r="AK18" s="230">
        <f>VLOOKUP($B18,'Product Output &amp; Intensity'!$B$1:$AT$21,COLUMN('Product Output &amp; Intensity'!AL$1)-1,0)*VLOOKUP($B18,'Energy Efficiency'!$B$1:$AS$21,COLUMN('Energy Efficiency'!AK$1)-1,0)</f>
        <v>1.832511680704666E+16</v>
      </c>
      <c r="AL18" s="230">
        <f>VLOOKUP($B18,'Product Output &amp; Intensity'!$B$1:$AT$21,COLUMN('Product Output &amp; Intensity'!AM$1)-1,0)*VLOOKUP($B18,'Energy Efficiency'!$B$1:$AS$21,COLUMN('Energy Efficiency'!AL$1)-1,0)</f>
        <v>1.7837648629226466E+16</v>
      </c>
      <c r="AM18" s="230">
        <f>VLOOKUP($B18,'Product Output &amp; Intensity'!$B$1:$AT$21,COLUMN('Product Output &amp; Intensity'!AN$1)-1,0)*VLOOKUP($B18,'Energy Efficiency'!$B$1:$AS$21,COLUMN('Energy Efficiency'!AM$1)-1,0)</f>
        <v>1.7350196695035118E+16</v>
      </c>
      <c r="AN18" s="230">
        <f>VLOOKUP($B18,'Product Output &amp; Intensity'!$B$1:$AT$21,COLUMN('Product Output &amp; Intensity'!AO$1)-1,0)*VLOOKUP($B18,'Energy Efficiency'!$B$1:$AS$21,COLUMN('Energy Efficiency'!AN$1)-1,0)</f>
        <v>1.6862761004472614E+16</v>
      </c>
      <c r="AO18" s="230">
        <f>VLOOKUP($B18,'Product Output &amp; Intensity'!$B$1:$AT$21,COLUMN('Product Output &amp; Intensity'!AP$1)-1,0)*VLOOKUP($B18,'Energy Efficiency'!$B$1:$AS$21,COLUMN('Energy Efficiency'!AO$1)-1,0)</f>
        <v>1.6350869415233026E+16</v>
      </c>
      <c r="AP18" s="230">
        <f>VLOOKUP($B18,'Product Output &amp; Intensity'!$B$1:$AT$21,COLUMN('Product Output &amp; Intensity'!AQ$1)-1,0)*VLOOKUP($B18,'Energy Efficiency'!$B$1:$AS$21,COLUMN('Energy Efficiency'!AP$1)-1,0)</f>
        <v>1.5838994885645968E+16</v>
      </c>
      <c r="AQ18" s="230">
        <f>VLOOKUP($B18,'Product Output &amp; Intensity'!$B$1:$AT$21,COLUMN('Product Output &amp; Intensity'!AR$1)-1,0)*VLOOKUP($B18,'Energy Efficiency'!$B$1:$AS$21,COLUMN('Energy Efficiency'!AQ$1)-1,0)</f>
        <v>1.5327137415711438E+16</v>
      </c>
      <c r="AR18" s="230">
        <f>VLOOKUP($B18,'Product Output &amp; Intensity'!$B$1:$AT$21,COLUMN('Product Output &amp; Intensity'!AS$1)-1,0)*VLOOKUP($B18,'Energy Efficiency'!$B$1:$AS$21,COLUMN('Energy Efficiency'!AR$1)-1,0)</f>
        <v>1.4815297005429436E+16</v>
      </c>
      <c r="AS18" s="230">
        <f>VLOOKUP($B18,'Product Output &amp; Intensity'!$B$1:$AT$21,COLUMN('Product Output &amp; Intensity'!AT$1)-1,0)*VLOOKUP($B18,'Energy Efficiency'!$B$1:$AS$21,COLUMN('Energy Efficiency'!AS$1)-1,0)</f>
        <v>1.4302281201806664E+16</v>
      </c>
    </row>
    <row r="19" spans="1:45" x14ac:dyDescent="0.2">
      <c r="A19" s="169" t="s">
        <v>27</v>
      </c>
      <c r="B19" s="173" t="s">
        <v>304</v>
      </c>
      <c r="C19" s="173" t="s">
        <v>357</v>
      </c>
      <c r="D19" s="234">
        <f>VLOOKUP($B19,'Product Output &amp; Intensity'!$B$1:$AT$21,COLUMN('Product Output &amp; Intensity'!E$1)-1,0)*VLOOKUP($B19,'Energy Efficiency'!$B$1:$AS$21,COLUMN('Energy Efficiency'!D$1)-1,0)</f>
        <v>3135254343981574</v>
      </c>
      <c r="E19" s="230">
        <f>VLOOKUP($B19,'Product Output &amp; Intensity'!$B$1:$AT$21,COLUMN('Product Output &amp; Intensity'!F$1)-1,0)*VLOOKUP($B19,'Energy Efficiency'!$B$1:$AS$21,COLUMN('Energy Efficiency'!E$1)-1,0)</f>
        <v>3233704576259968.5</v>
      </c>
      <c r="F19" s="230">
        <f>VLOOKUP($B19,'Product Output &amp; Intensity'!$B$1:$AT$21,COLUMN('Product Output &amp; Intensity'!G$1)-1,0)*VLOOKUP($B19,'Energy Efficiency'!$B$1:$AS$21,COLUMN('Energy Efficiency'!F$1)-1,0)</f>
        <v>3440230882071031.5</v>
      </c>
      <c r="G19" s="230">
        <f>VLOOKUP($B19,'Product Output &amp; Intensity'!$B$1:$AT$21,COLUMN('Product Output &amp; Intensity'!H$1)-1,0)*VLOOKUP($B19,'Energy Efficiency'!$B$1:$AS$21,COLUMN('Energy Efficiency'!G$1)-1,0)</f>
        <v>3744758412447058.5</v>
      </c>
      <c r="H19" s="230">
        <f>VLOOKUP($B19,'Product Output &amp; Intensity'!$B$1:$AT$21,COLUMN('Product Output &amp; Intensity'!I$1)-1,0)*VLOOKUP($B19,'Energy Efficiency'!$B$1:$AS$21,COLUMN('Energy Efficiency'!H$1)-1,0)</f>
        <v>4151223338724486</v>
      </c>
      <c r="I19" s="230">
        <f>VLOOKUP($B19,'Product Output &amp; Intensity'!$B$1:$AT$21,COLUMN('Product Output &amp; Intensity'!J$1)-1,0)*VLOOKUP($B19,'Energy Efficiency'!$B$1:$AS$21,COLUMN('Energy Efficiency'!I$1)-1,0)</f>
        <v>4433853420124470.5</v>
      </c>
      <c r="J19" s="230">
        <f>VLOOKUP($B19,'Product Output &amp; Intensity'!$B$1:$AT$21,COLUMN('Product Output &amp; Intensity'!K$1)-1,0)*VLOOKUP($B19,'Energy Efficiency'!$B$1:$AS$21,COLUMN('Energy Efficiency'!J$1)-1,0)</f>
        <v>4715336376305500</v>
      </c>
      <c r="K19" s="230">
        <f>VLOOKUP($B19,'Product Output &amp; Intensity'!$B$1:$AT$21,COLUMN('Product Output &amp; Intensity'!L$1)-1,0)*VLOOKUP($B19,'Energy Efficiency'!$B$1:$AS$21,COLUMN('Energy Efficiency'!K$1)-1,0)</f>
        <v>4960236235841314</v>
      </c>
      <c r="L19" s="230">
        <f>VLOOKUP($B19,'Product Output &amp; Intensity'!$B$1:$AT$21,COLUMN('Product Output &amp; Intensity'!M$1)-1,0)*VLOOKUP($B19,'Energy Efficiency'!$B$1:$AS$21,COLUMN('Energy Efficiency'!L$1)-1,0)</f>
        <v>5205106671678140</v>
      </c>
      <c r="M19" s="230">
        <f>VLOOKUP($B19,'Product Output &amp; Intensity'!$B$1:$AT$21,COLUMN('Product Output &amp; Intensity'!N$1)-1,0)*VLOOKUP($B19,'Energy Efficiency'!$B$1:$AS$21,COLUMN('Energy Efficiency'!M$1)-1,0)</f>
        <v>5449947683815978</v>
      </c>
      <c r="N19" s="230">
        <f>VLOOKUP($B19,'Product Output &amp; Intensity'!$B$1:$AT$21,COLUMN('Product Output &amp; Intensity'!O$1)-1,0)*VLOOKUP($B19,'Energy Efficiency'!$B$1:$AS$21,COLUMN('Energy Efficiency'!N$1)-1,0)</f>
        <v>5694759272254828</v>
      </c>
      <c r="O19" s="230">
        <f>VLOOKUP($B19,'Product Output &amp; Intensity'!$B$1:$AT$21,COLUMN('Product Output &amp; Intensity'!P$1)-1,0)*VLOOKUP($B19,'Energy Efficiency'!$B$1:$AS$21,COLUMN('Energy Efficiency'!O$1)-1,0)</f>
        <v>5939541436994687</v>
      </c>
      <c r="P19" s="230">
        <f>VLOOKUP($B19,'Product Output &amp; Intensity'!$B$1:$AT$21,COLUMN('Product Output &amp; Intensity'!Q$1)-1,0)*VLOOKUP($B19,'Energy Efficiency'!$B$1:$AS$21,COLUMN('Energy Efficiency'!P$1)-1,0)</f>
        <v>6071288385455811</v>
      </c>
      <c r="Q19" s="230">
        <f>VLOOKUP($B19,'Product Output &amp; Intensity'!$B$1:$AT$21,COLUMN('Product Output &amp; Intensity'!R$1)-1,0)*VLOOKUP($B19,'Energy Efficiency'!$B$1:$AS$21,COLUMN('Energy Efficiency'!Q$1)-1,0)</f>
        <v>6203024774732158</v>
      </c>
      <c r="R19" s="230">
        <f>VLOOKUP($B19,'Product Output &amp; Intensity'!$B$1:$AT$21,COLUMN('Product Output &amp; Intensity'!S$1)-1,0)*VLOOKUP($B19,'Energy Efficiency'!$B$1:$AS$21,COLUMN('Energy Efficiency'!R$1)-1,0)</f>
        <v>6334750604823729</v>
      </c>
      <c r="S19" s="230">
        <f>VLOOKUP($B19,'Product Output &amp; Intensity'!$B$1:$AT$21,COLUMN('Product Output &amp; Intensity'!T$1)-1,0)*VLOOKUP($B19,'Energy Efficiency'!$B$1:$AS$21,COLUMN('Energy Efficiency'!S$1)-1,0)</f>
        <v>6466465875730522</v>
      </c>
      <c r="T19" s="230">
        <f>VLOOKUP($B19,'Product Output &amp; Intensity'!$B$1:$AT$21,COLUMN('Product Output &amp; Intensity'!U$1)-1,0)*VLOOKUP($B19,'Energy Efficiency'!$B$1:$AS$21,COLUMN('Energy Efficiency'!T$1)-1,0)</f>
        <v>6598170587452542</v>
      </c>
      <c r="U19" s="230">
        <f>VLOOKUP($B19,'Product Output &amp; Intensity'!$B$1:$AT$21,COLUMN('Product Output &amp; Intensity'!V$1)-1,0)*VLOOKUP($B19,'Energy Efficiency'!$B$1:$AS$21,COLUMN('Energy Efficiency'!U$1)-1,0)</f>
        <v>6635763821473853</v>
      </c>
      <c r="V19" s="230">
        <f>VLOOKUP($B19,'Product Output &amp; Intensity'!$B$1:$AT$21,COLUMN('Product Output &amp; Intensity'!W$1)-1,0)*VLOOKUP($B19,'Energy Efficiency'!$B$1:$AS$21,COLUMN('Energy Efficiency'!V$1)-1,0)</f>
        <v>6673355798700766</v>
      </c>
      <c r="W19" s="230">
        <f>VLOOKUP($B19,'Product Output &amp; Intensity'!$B$1:$AT$21,COLUMN('Product Output &amp; Intensity'!X$1)-1,0)*VLOOKUP($B19,'Energy Efficiency'!$B$1:$AS$21,COLUMN('Energy Efficiency'!W$1)-1,0)</f>
        <v>6710946519133281</v>
      </c>
      <c r="X19" s="230">
        <f>VLOOKUP($B19,'Product Output &amp; Intensity'!$B$1:$AT$21,COLUMN('Product Output &amp; Intensity'!Y$1)-1,0)*VLOOKUP($B19,'Energy Efficiency'!$B$1:$AS$21,COLUMN('Energy Efficiency'!X$1)-1,0)</f>
        <v>6748535982771399</v>
      </c>
      <c r="Y19" s="230">
        <f>VLOOKUP($B19,'Product Output &amp; Intensity'!$B$1:$AT$21,COLUMN('Product Output &amp; Intensity'!Z$1)-1,0)*VLOOKUP($B19,'Energy Efficiency'!$B$1:$AS$21,COLUMN('Energy Efficiency'!Y$1)-1,0)</f>
        <v>6786124189615121</v>
      </c>
      <c r="Z19" s="230">
        <f>VLOOKUP($B19,'Product Output &amp; Intensity'!$B$1:$AT$21,COLUMN('Product Output &amp; Intensity'!AA$1)-1,0)*VLOOKUP($B19,'Energy Efficiency'!$B$1:$AS$21,COLUMN('Energy Efficiency'!Z$1)-1,0)</f>
        <v>6767161047346783</v>
      </c>
      <c r="AA19" s="230">
        <f>VLOOKUP($B19,'Product Output &amp; Intensity'!$B$1:$AT$21,COLUMN('Product Output &amp; Intensity'!AB$1)-1,0)*VLOOKUP($B19,'Energy Efficiency'!$B$1:$AS$21,COLUMN('Energy Efficiency'!AA$1)-1,0)</f>
        <v>6748198533475644</v>
      </c>
      <c r="AB19" s="230">
        <f>VLOOKUP($B19,'Product Output &amp; Intensity'!$B$1:$AT$21,COLUMN('Product Output &amp; Intensity'!AC$1)-1,0)*VLOOKUP($B19,'Energy Efficiency'!$B$1:$AS$21,COLUMN('Energy Efficiency'!AB$1)-1,0)</f>
        <v>6729236648001704</v>
      </c>
      <c r="AC19" s="230">
        <f>VLOOKUP($B19,'Product Output &amp; Intensity'!$B$1:$AT$21,COLUMN('Product Output &amp; Intensity'!AD$1)-1,0)*VLOOKUP($B19,'Energy Efficiency'!$B$1:$AS$21,COLUMN('Energy Efficiency'!AC$1)-1,0)</f>
        <v>6710275390924962</v>
      </c>
      <c r="AD19" s="230">
        <f>VLOOKUP($B19,'Product Output &amp; Intensity'!$B$1:$AT$21,COLUMN('Product Output &amp; Intensity'!AE$1)-1,0)*VLOOKUP($B19,'Energy Efficiency'!$B$1:$AS$21,COLUMN('Energy Efficiency'!AD$1)-1,0)</f>
        <v>6691314762245418</v>
      </c>
      <c r="AE19" s="230">
        <f>VLOOKUP($B19,'Product Output &amp; Intensity'!$B$1:$AT$21,COLUMN('Product Output &amp; Intensity'!AF$1)-1,0)*VLOOKUP($B19,'Energy Efficiency'!$B$1:$AS$21,COLUMN('Energy Efficiency'!AE$1)-1,0)</f>
        <v>6596960922844848</v>
      </c>
      <c r="AF19" s="230">
        <f>VLOOKUP($B19,'Product Output &amp; Intensity'!$B$1:$AT$21,COLUMN('Product Output &amp; Intensity'!AG$1)-1,0)*VLOOKUP($B19,'Energy Efficiency'!$B$1:$AS$21,COLUMN('Energy Efficiency'!AF$1)-1,0)</f>
        <v>6502610225430271</v>
      </c>
      <c r="AG19" s="230">
        <f>VLOOKUP($B19,'Product Output &amp; Intensity'!$B$1:$AT$21,COLUMN('Product Output &amp; Intensity'!AH$1)-1,0)*VLOOKUP($B19,'Energy Efficiency'!$B$1:$AS$21,COLUMN('Energy Efficiency'!AG$1)-1,0)</f>
        <v>6408262670001688</v>
      </c>
      <c r="AH19" s="230">
        <f>VLOOKUP($B19,'Product Output &amp; Intensity'!$B$1:$AT$21,COLUMN('Product Output &amp; Intensity'!AI$1)-1,0)*VLOOKUP($B19,'Energy Efficiency'!$B$1:$AS$21,COLUMN('Energy Efficiency'!AH$1)-1,0)</f>
        <v>6313918256559099</v>
      </c>
      <c r="AI19" s="230">
        <f>VLOOKUP($B19,'Product Output &amp; Intensity'!$B$1:$AT$21,COLUMN('Product Output &amp; Intensity'!AJ$1)-1,0)*VLOOKUP($B19,'Energy Efficiency'!$B$1:$AS$21,COLUMN('Energy Efficiency'!AI$1)-1,0)</f>
        <v>6219576985102504</v>
      </c>
      <c r="AJ19" s="230">
        <f>VLOOKUP($B19,'Product Output &amp; Intensity'!$B$1:$AT$21,COLUMN('Product Output &amp; Intensity'!AK$1)-1,0)*VLOOKUP($B19,'Energy Efficiency'!$B$1:$AS$21,COLUMN('Energy Efficiency'!AJ$1)-1,0)</f>
        <v>6068698189272223</v>
      </c>
      <c r="AK19" s="230">
        <f>VLOOKUP($B19,'Product Output &amp; Intensity'!$B$1:$AT$21,COLUMN('Product Output &amp; Intensity'!AL$1)-1,0)*VLOOKUP($B19,'Energy Efficiency'!$B$1:$AS$21,COLUMN('Energy Efficiency'!AK$1)-1,0)</f>
        <v>5917824420619534</v>
      </c>
      <c r="AL19" s="230">
        <f>VLOOKUP($B19,'Product Output &amp; Intensity'!$B$1:$AT$21,COLUMN('Product Output &amp; Intensity'!AM$1)-1,0)*VLOOKUP($B19,'Energy Efficiency'!$B$1:$AS$21,COLUMN('Energy Efficiency'!AL$1)-1,0)</f>
        <v>5766955679144434</v>
      </c>
      <c r="AM19" s="230">
        <f>VLOOKUP($B19,'Product Output &amp; Intensity'!$B$1:$AT$21,COLUMN('Product Output &amp; Intensity'!AN$1)-1,0)*VLOOKUP($B19,'Energy Efficiency'!$B$1:$AS$21,COLUMN('Energy Efficiency'!AM$1)-1,0)</f>
        <v>5616091964846925</v>
      </c>
      <c r="AN19" s="230">
        <f>VLOOKUP($B19,'Product Output &amp; Intensity'!$B$1:$AT$21,COLUMN('Product Output &amp; Intensity'!AO$1)-1,0)*VLOOKUP($B19,'Energy Efficiency'!$B$1:$AS$21,COLUMN('Energy Efficiency'!AN$1)-1,0)</f>
        <v>5465233277727008</v>
      </c>
      <c r="AO19" s="230">
        <f>VLOOKUP($B19,'Product Output &amp; Intensity'!$B$1:$AT$21,COLUMN('Product Output &amp; Intensity'!AP$1)-1,0)*VLOOKUP($B19,'Energy Efficiency'!$B$1:$AS$21,COLUMN('Energy Efficiency'!AO$1)-1,0)</f>
        <v>5314379617784680</v>
      </c>
      <c r="AP19" s="230">
        <f>VLOOKUP($B19,'Product Output &amp; Intensity'!$B$1:$AT$21,COLUMN('Product Output &amp; Intensity'!AQ$1)-1,0)*VLOOKUP($B19,'Energy Efficiency'!$B$1:$AS$21,COLUMN('Energy Efficiency'!AP$1)-1,0)</f>
        <v>5163530985019942</v>
      </c>
      <c r="AQ19" s="230">
        <f>VLOOKUP($B19,'Product Output &amp; Intensity'!$B$1:$AT$21,COLUMN('Product Output &amp; Intensity'!AR$1)-1,0)*VLOOKUP($B19,'Energy Efficiency'!$B$1:$AS$21,COLUMN('Energy Efficiency'!AQ$1)-1,0)</f>
        <v>5012687379432794</v>
      </c>
      <c r="AR19" s="230">
        <f>VLOOKUP($B19,'Product Output &amp; Intensity'!$B$1:$AT$21,COLUMN('Product Output &amp; Intensity'!AS$1)-1,0)*VLOOKUP($B19,'Energy Efficiency'!$B$1:$AS$21,COLUMN('Energy Efficiency'!AR$1)-1,0)</f>
        <v>4861848801023237</v>
      </c>
      <c r="AS19" s="230">
        <f>VLOOKUP($B19,'Product Output &amp; Intensity'!$B$1:$AT$21,COLUMN('Product Output &amp; Intensity'!AT$1)-1,0)*VLOOKUP($B19,'Energy Efficiency'!$B$1:$AS$21,COLUMN('Energy Efficiency'!AS$1)-1,0)</f>
        <v>4710622501542012</v>
      </c>
    </row>
    <row r="20" spans="1:45" x14ac:dyDescent="0.2">
      <c r="A20" s="169" t="s">
        <v>27</v>
      </c>
      <c r="B20" s="173" t="s">
        <v>311</v>
      </c>
      <c r="C20" s="173" t="s">
        <v>357</v>
      </c>
      <c r="D20" s="234">
        <f>VLOOKUP($B20,'Product Output &amp; Intensity'!$B$1:$AT$21,COLUMN('Product Output &amp; Intensity'!E$1)-1,0)*VLOOKUP($B20,'Energy Efficiency'!$B$1:$AS$21,COLUMN('Energy Efficiency'!D$1)-1,0)</f>
        <v>112121531091850.03</v>
      </c>
      <c r="E20" s="230">
        <f>VLOOKUP($B20,'Product Output &amp; Intensity'!$B$1:$AT$21,COLUMN('Product Output &amp; Intensity'!F$1)-1,0)*VLOOKUP($B20,'Energy Efficiency'!$B$1:$AS$21,COLUMN('Energy Efficiency'!E$1)-1,0)</f>
        <v>112255794731608.3</v>
      </c>
      <c r="F20" s="230">
        <f>VLOOKUP($B20,'Product Output &amp; Intensity'!$B$1:$AT$21,COLUMN('Product Output &amp; Intensity'!G$1)-1,0)*VLOOKUP($B20,'Energy Efficiency'!$B$1:$AS$21,COLUMN('Energy Efficiency'!F$1)-1,0)</f>
        <v>122952092936325.88</v>
      </c>
      <c r="G20" s="230">
        <f>VLOOKUP($B20,'Product Output &amp; Intensity'!$B$1:$AT$21,COLUMN('Product Output &amp; Intensity'!H$1)-1,0)*VLOOKUP($B20,'Energy Efficiency'!$B$1:$AS$21,COLUMN('Energy Efficiency'!G$1)-1,0)</f>
        <v>138694573422470.94</v>
      </c>
      <c r="H20" s="230">
        <f>VLOOKUP($B20,'Product Output &amp; Intensity'!$B$1:$AT$21,COLUMN('Product Output &amp; Intensity'!I$1)-1,0)*VLOOKUP($B20,'Energy Efficiency'!$B$1:$AS$21,COLUMN('Energy Efficiency'!H$1)-1,0)</f>
        <v>158323185435383.31</v>
      </c>
      <c r="I20" s="230">
        <f>VLOOKUP($B20,'Product Output &amp; Intensity'!$B$1:$AT$21,COLUMN('Product Output &amp; Intensity'!J$1)-1,0)*VLOOKUP($B20,'Energy Efficiency'!$B$1:$AS$21,COLUMN('Energy Efficiency'!I$1)-1,0)</f>
        <v>173035764802281.5</v>
      </c>
      <c r="J20" s="230">
        <f>VLOOKUP($B20,'Product Output &amp; Intensity'!$B$1:$AT$21,COLUMN('Product Output &amp; Intensity'!K$1)-1,0)*VLOOKUP($B20,'Energy Efficiency'!$B$1:$AS$21,COLUMN('Energy Efficiency'!J$1)-1,0)</f>
        <v>187688860558970.34</v>
      </c>
      <c r="K20" s="230">
        <f>VLOOKUP($B20,'Product Output &amp; Intensity'!$B$1:$AT$21,COLUMN('Product Output &amp; Intensity'!L$1)-1,0)*VLOOKUP($B20,'Energy Efficiency'!$B$1:$AS$21,COLUMN('Energy Efficiency'!K$1)-1,0)</f>
        <v>196153361773087.5</v>
      </c>
      <c r="L20" s="230">
        <f>VLOOKUP($B20,'Product Output &amp; Intensity'!$B$1:$AT$21,COLUMN('Product Output &amp; Intensity'!M$1)-1,0)*VLOOKUP($B20,'Energy Efficiency'!$B$1:$AS$21,COLUMN('Energy Efficiency'!L$1)-1,0)</f>
        <v>204616845834670</v>
      </c>
      <c r="M20" s="230">
        <f>VLOOKUP($B20,'Product Output &amp; Intensity'!$B$1:$AT$21,COLUMN('Product Output &amp; Intensity'!N$1)-1,0)*VLOOKUP($B20,'Energy Efficiency'!$B$1:$AS$21,COLUMN('Energy Efficiency'!M$1)-1,0)</f>
        <v>213079312743717.88</v>
      </c>
      <c r="N20" s="230">
        <f>VLOOKUP($B20,'Product Output &amp; Intensity'!$B$1:$AT$21,COLUMN('Product Output &amp; Intensity'!O$1)-1,0)*VLOOKUP($B20,'Energy Efficiency'!$B$1:$AS$21,COLUMN('Energy Efficiency'!N$1)-1,0)</f>
        <v>221540762500231.09</v>
      </c>
      <c r="O20" s="230">
        <f>VLOOKUP($B20,'Product Output &amp; Intensity'!$B$1:$AT$21,COLUMN('Product Output &amp; Intensity'!P$1)-1,0)*VLOOKUP($B20,'Energy Efficiency'!$B$1:$AS$21,COLUMN('Energy Efficiency'!O$1)-1,0)</f>
        <v>230001195104209.72</v>
      </c>
      <c r="P20" s="230">
        <f>VLOOKUP($B20,'Product Output &amp; Intensity'!$B$1:$AT$21,COLUMN('Product Output &amp; Intensity'!Q$1)-1,0)*VLOOKUP($B20,'Energy Efficiency'!$B$1:$AS$21,COLUMN('Energy Efficiency'!P$1)-1,0)</f>
        <v>234833931794435.13</v>
      </c>
      <c r="Q20" s="230">
        <f>VLOOKUP($B20,'Product Output &amp; Intensity'!$B$1:$AT$21,COLUMN('Product Output &amp; Intensity'!R$1)-1,0)*VLOOKUP($B20,'Energy Efficiency'!$B$1:$AS$21,COLUMN('Energy Efficiency'!Q$1)-1,0)</f>
        <v>239666281114226.69</v>
      </c>
      <c r="R20" s="230">
        <f>VLOOKUP($B20,'Product Output &amp; Intensity'!$B$1:$AT$21,COLUMN('Product Output &amp; Intensity'!S$1)-1,0)*VLOOKUP($B20,'Energy Efficiency'!$B$1:$AS$21,COLUMN('Energy Efficiency'!R$1)-1,0)</f>
        <v>244498243063584.38</v>
      </c>
      <c r="S20" s="230">
        <f>VLOOKUP($B20,'Product Output &amp; Intensity'!$B$1:$AT$21,COLUMN('Product Output &amp; Intensity'!T$1)-1,0)*VLOOKUP($B20,'Energy Efficiency'!$B$1:$AS$21,COLUMN('Energy Efficiency'!S$1)-1,0)</f>
        <v>249329817642508.22</v>
      </c>
      <c r="T20" s="230">
        <f>VLOOKUP($B20,'Product Output &amp; Intensity'!$B$1:$AT$21,COLUMN('Product Output &amp; Intensity'!U$1)-1,0)*VLOOKUP($B20,'Energy Efficiency'!$B$1:$AS$21,COLUMN('Energy Efficiency'!T$1)-1,0)</f>
        <v>254161004850998.22</v>
      </c>
      <c r="U20" s="230">
        <f>VLOOKUP($B20,'Product Output &amp; Intensity'!$B$1:$AT$21,COLUMN('Product Output &amp; Intensity'!V$1)-1,0)*VLOOKUP($B20,'Energy Efficiency'!$B$1:$AS$21,COLUMN('Energy Efficiency'!U$1)-1,0)</f>
        <v>256577309489815</v>
      </c>
      <c r="V20" s="230">
        <f>VLOOKUP($B20,'Product Output &amp; Intensity'!$B$1:$AT$21,COLUMN('Product Output &amp; Intensity'!W$1)-1,0)*VLOOKUP($B20,'Energy Efficiency'!$B$1:$AS$21,COLUMN('Energy Efficiency'!V$1)-1,0)</f>
        <v>258993533442598.47</v>
      </c>
      <c r="W20" s="230">
        <f>VLOOKUP($B20,'Product Output &amp; Intensity'!$B$1:$AT$21,COLUMN('Product Output &amp; Intensity'!X$1)-1,0)*VLOOKUP($B20,'Energy Efficiency'!$B$1:$AS$21,COLUMN('Energy Efficiency'!W$1)-1,0)</f>
        <v>261409676709348.66</v>
      </c>
      <c r="X20" s="230">
        <f>VLOOKUP($B20,'Product Output &amp; Intensity'!$B$1:$AT$21,COLUMN('Product Output &amp; Intensity'!Y$1)-1,0)*VLOOKUP($B20,'Energy Efficiency'!$B$1:$AS$21,COLUMN('Energy Efficiency'!X$1)-1,0)</f>
        <v>263825739290065.59</v>
      </c>
      <c r="Y20" s="230">
        <f>VLOOKUP($B20,'Product Output &amp; Intensity'!$B$1:$AT$21,COLUMN('Product Output &amp; Intensity'!Z$1)-1,0)*VLOOKUP($B20,'Energy Efficiency'!$B$1:$AS$21,COLUMN('Energy Efficiency'!Y$1)-1,0)</f>
        <v>266241721184749.31</v>
      </c>
      <c r="Z20" s="230">
        <f>VLOOKUP($B20,'Product Output &amp; Intensity'!$B$1:$AT$21,COLUMN('Product Output &amp; Intensity'!AA$1)-1,0)*VLOOKUP($B20,'Energy Efficiency'!$B$1:$AS$21,COLUMN('Energy Efficiency'!Z$1)-1,0)</f>
        <v>267447452923159.13</v>
      </c>
      <c r="AA20" s="230">
        <f>VLOOKUP($B20,'Product Output &amp; Intensity'!$B$1:$AT$21,COLUMN('Product Output &amp; Intensity'!AB$1)-1,0)*VLOOKUP($B20,'Energy Efficiency'!$B$1:$AS$21,COLUMN('Energy Efficiency'!AA$1)-1,0)</f>
        <v>268653144318552.28</v>
      </c>
      <c r="AB20" s="230">
        <f>VLOOKUP($B20,'Product Output &amp; Intensity'!$B$1:$AT$21,COLUMN('Product Output &amp; Intensity'!AC$1)-1,0)*VLOOKUP($B20,'Energy Efficiency'!$B$1:$AS$21,COLUMN('Energy Efficiency'!AB$1)-1,0)</f>
        <v>269858795370928.81</v>
      </c>
      <c r="AC20" s="230">
        <f>VLOOKUP($B20,'Product Output &amp; Intensity'!$B$1:$AT$21,COLUMN('Product Output &amp; Intensity'!AD$1)-1,0)*VLOOKUP($B20,'Energy Efficiency'!$B$1:$AS$21,COLUMN('Energy Efficiency'!AC$1)-1,0)</f>
        <v>271064406080288.72</v>
      </c>
      <c r="AD20" s="230">
        <f>VLOOKUP($B20,'Product Output &amp; Intensity'!$B$1:$AT$21,COLUMN('Product Output &amp; Intensity'!AE$1)-1,0)*VLOOKUP($B20,'Energy Efficiency'!$B$1:$AS$21,COLUMN('Energy Efficiency'!AD$1)-1,0)</f>
        <v>272269976446632</v>
      </c>
      <c r="AE20" s="230">
        <f>VLOOKUP($B20,'Product Output &amp; Intensity'!$B$1:$AT$21,COLUMN('Product Output &amp; Intensity'!AF$1)-1,0)*VLOOKUP($B20,'Energy Efficiency'!$B$1:$AS$21,COLUMN('Energy Efficiency'!AE$1)-1,0)</f>
        <v>273475506469958.59</v>
      </c>
      <c r="AF20" s="230">
        <f>VLOOKUP($B20,'Product Output &amp; Intensity'!$B$1:$AT$21,COLUMN('Product Output &amp; Intensity'!AG$1)-1,0)*VLOOKUP($B20,'Energy Efficiency'!$B$1:$AS$21,COLUMN('Energy Efficiency'!AF$1)-1,0)</f>
        <v>274680996150268.56</v>
      </c>
      <c r="AG20" s="230">
        <f>VLOOKUP($B20,'Product Output &amp; Intensity'!$B$1:$AT$21,COLUMN('Product Output &amp; Intensity'!AH$1)-1,0)*VLOOKUP($B20,'Energy Efficiency'!$B$1:$AS$21,COLUMN('Energy Efficiency'!AG$1)-1,0)</f>
        <v>275886445487561.88</v>
      </c>
      <c r="AH20" s="230">
        <f>VLOOKUP($B20,'Product Output &amp; Intensity'!$B$1:$AT$21,COLUMN('Product Output &amp; Intensity'!AI$1)-1,0)*VLOOKUP($B20,'Energy Efficiency'!$B$1:$AS$21,COLUMN('Energy Efficiency'!AH$1)-1,0)</f>
        <v>277091854481838.53</v>
      </c>
      <c r="AI20" s="230">
        <f>VLOOKUP($B20,'Product Output &amp; Intensity'!$B$1:$AT$21,COLUMN('Product Output &amp; Intensity'!AJ$1)-1,0)*VLOOKUP($B20,'Energy Efficiency'!$B$1:$AS$21,COLUMN('Energy Efficiency'!AI$1)-1,0)</f>
        <v>278297223133098.63</v>
      </c>
      <c r="AJ20" s="230">
        <f>VLOOKUP($B20,'Product Output &amp; Intensity'!$B$1:$AT$21,COLUMN('Product Output &amp; Intensity'!AK$1)-1,0)*VLOOKUP($B20,'Energy Efficiency'!$B$1:$AS$21,COLUMN('Energy Efficiency'!AJ$1)-1,0)</f>
        <v>279502551441342</v>
      </c>
      <c r="AK20" s="230">
        <f>VLOOKUP($B20,'Product Output &amp; Intensity'!$B$1:$AT$21,COLUMN('Product Output &amp; Intensity'!AL$1)-1,0)*VLOOKUP($B20,'Energy Efficiency'!$B$1:$AS$21,COLUMN('Energy Efficiency'!AK$1)-1,0)</f>
        <v>280707839406568.75</v>
      </c>
      <c r="AL20" s="230">
        <f>VLOOKUP($B20,'Product Output &amp; Intensity'!$B$1:$AT$21,COLUMN('Product Output &amp; Intensity'!AM$1)-1,0)*VLOOKUP($B20,'Energy Efficiency'!$B$1:$AS$21,COLUMN('Energy Efficiency'!AL$1)-1,0)</f>
        <v>281913087028778.81</v>
      </c>
      <c r="AM20" s="230">
        <f>VLOOKUP($B20,'Product Output &amp; Intensity'!$B$1:$AT$21,COLUMN('Product Output &amp; Intensity'!AN$1)-1,0)*VLOOKUP($B20,'Energy Efficiency'!$B$1:$AS$21,COLUMN('Energy Efficiency'!AM$1)-1,0)</f>
        <v>283118294307972.31</v>
      </c>
      <c r="AN20" s="230">
        <f>VLOOKUP($B20,'Product Output &amp; Intensity'!$B$1:$AT$21,COLUMN('Product Output &amp; Intensity'!AO$1)-1,0)*VLOOKUP($B20,'Energy Efficiency'!$B$1:$AS$21,COLUMN('Energy Efficiency'!AN$1)-1,0)</f>
        <v>284323461244149.19</v>
      </c>
      <c r="AO20" s="230">
        <f>VLOOKUP($B20,'Product Output &amp; Intensity'!$B$1:$AT$21,COLUMN('Product Output &amp; Intensity'!AP$1)-1,0)*VLOOKUP($B20,'Energy Efficiency'!$B$1:$AS$21,COLUMN('Energy Efficiency'!AO$1)-1,0)</f>
        <v>285286614457786.19</v>
      </c>
      <c r="AP20" s="230">
        <f>VLOOKUP($B20,'Product Output &amp; Intensity'!$B$1:$AT$21,COLUMN('Product Output &amp; Intensity'!AQ$1)-1,0)*VLOOKUP($B20,'Energy Efficiency'!$B$1:$AS$21,COLUMN('Energy Efficiency'!AP$1)-1,0)</f>
        <v>286249735397009.94</v>
      </c>
      <c r="AQ20" s="230">
        <f>VLOOKUP($B20,'Product Output &amp; Intensity'!$B$1:$AT$21,COLUMN('Product Output &amp; Intensity'!AR$1)-1,0)*VLOOKUP($B20,'Energy Efficiency'!$B$1:$AS$21,COLUMN('Energy Efficiency'!AQ$1)-1,0)</f>
        <v>287212824061820.31</v>
      </c>
      <c r="AR20" s="230">
        <f>VLOOKUP($B20,'Product Output &amp; Intensity'!$B$1:$AT$21,COLUMN('Product Output &amp; Intensity'!AS$1)-1,0)*VLOOKUP($B20,'Energy Efficiency'!$B$1:$AS$21,COLUMN('Energy Efficiency'!AR$1)-1,0)</f>
        <v>288175880452217.44</v>
      </c>
      <c r="AS20" s="230">
        <f>VLOOKUP($B20,'Product Output &amp; Intensity'!$B$1:$AT$21,COLUMN('Product Output &amp; Intensity'!AT$1)-1,0)*VLOOKUP($B20,'Energy Efficiency'!$B$1:$AS$21,COLUMN('Energy Efficiency'!AS$1)-1,0)</f>
        <v>289114799615756.56</v>
      </c>
    </row>
    <row r="21" spans="1:45" x14ac:dyDescent="0.2">
      <c r="A21" s="185" t="s">
        <v>31</v>
      </c>
      <c r="B21" s="186" t="s">
        <v>313</v>
      </c>
      <c r="C21" s="186" t="s">
        <v>357</v>
      </c>
      <c r="D21" s="235">
        <f>VLOOKUP($B21,'Product Output &amp; Intensity'!$B$1:$AT$21,COLUMN('Product Output &amp; Intensity'!E$1)-1,0)*VLOOKUP($B21,'Energy Efficiency'!$B$1:$AS$21,COLUMN('Energy Efficiency'!D$1)-1,0)</f>
        <v>313592665912230.94</v>
      </c>
      <c r="E21" s="239">
        <f>VLOOKUP($B21,'Product Output &amp; Intensity'!$B$1:$AT$21,COLUMN('Product Output &amp; Intensity'!F$1)-1,0)*VLOOKUP($B21,'Energy Efficiency'!$B$1:$AS$21,COLUMN('Energy Efficiency'!E$1)-1,0)</f>
        <v>336118068593224.69</v>
      </c>
      <c r="F21" s="239">
        <f>VLOOKUP($B21,'Product Output &amp; Intensity'!$B$1:$AT$21,COLUMN('Product Output &amp; Intensity'!G$1)-1,0)*VLOOKUP($B21,'Energy Efficiency'!$B$1:$AS$21,COLUMN('Energy Efficiency'!F$1)-1,0)</f>
        <v>357669177676912.81</v>
      </c>
      <c r="G21" s="239">
        <f>VLOOKUP($B21,'Product Output &amp; Intensity'!$B$1:$AT$21,COLUMN('Product Output &amp; Intensity'!H$1)-1,0)*VLOOKUP($B21,'Energy Efficiency'!$B$1:$AS$21,COLUMN('Energy Efficiency'!G$1)-1,0)</f>
        <v>393789017648646</v>
      </c>
      <c r="H21" s="239">
        <f>VLOOKUP($B21,'Product Output &amp; Intensity'!$B$1:$AT$21,COLUMN('Product Output &amp; Intensity'!I$1)-1,0)*VLOOKUP($B21,'Energy Efficiency'!$B$1:$AS$21,COLUMN('Energy Efficiency'!H$1)-1,0)</f>
        <v>436278362264018.31</v>
      </c>
      <c r="I21" s="239">
        <f>VLOOKUP($B21,'Product Output &amp; Intensity'!$B$1:$AT$21,COLUMN('Product Output &amp; Intensity'!J$1)-1,0)*VLOOKUP($B21,'Energy Efficiency'!$B$1:$AS$21,COLUMN('Energy Efficiency'!I$1)-1,0)</f>
        <v>463542499574960.75</v>
      </c>
      <c r="J21" s="239">
        <f>VLOOKUP($B21,'Product Output &amp; Intensity'!$B$1:$AT$21,COLUMN('Product Output &amp; Intensity'!K$1)-1,0)*VLOOKUP($B21,'Energy Efficiency'!$B$1:$AS$21,COLUMN('Energy Efficiency'!J$1)-1,0)</f>
        <v>490695835223210.31</v>
      </c>
      <c r="K21" s="239">
        <f>VLOOKUP($B21,'Product Output &amp; Intensity'!$B$1:$AT$21,COLUMN('Product Output &amp; Intensity'!L$1)-1,0)*VLOOKUP($B21,'Energy Efficiency'!$B$1:$AS$21,COLUMN('Energy Efficiency'!K$1)-1,0)</f>
        <v>505204656983410.88</v>
      </c>
      <c r="L21" s="239">
        <f>VLOOKUP($B21,'Product Output &amp; Intensity'!$B$1:$AT$21,COLUMN('Product Output &amp; Intensity'!M$1)-1,0)*VLOOKUP($B21,'Energy Efficiency'!$B$1:$AS$21,COLUMN('Energy Efficiency'!L$1)-1,0)</f>
        <v>519711734047308.44</v>
      </c>
      <c r="M21" s="239">
        <f>VLOOKUP($B21,'Product Output &amp; Intensity'!$B$1:$AT$21,COLUMN('Product Output &amp; Intensity'!N$1)-1,0)*VLOOKUP($B21,'Energy Efficiency'!$B$1:$AS$21,COLUMN('Energy Efficiency'!M$1)-1,0)</f>
        <v>534217066414902.94</v>
      </c>
      <c r="N21" s="239">
        <f>VLOOKUP($B21,'Product Output &amp; Intensity'!$B$1:$AT$21,COLUMN('Product Output &amp; Intensity'!O$1)-1,0)*VLOOKUP($B21,'Energy Efficiency'!$B$1:$AS$21,COLUMN('Energy Efficiency'!N$1)-1,0)</f>
        <v>548720654086194.5</v>
      </c>
      <c r="O21" s="239">
        <f>VLOOKUP($B21,'Product Output &amp; Intensity'!$B$1:$AT$21,COLUMN('Product Output &amp; Intensity'!P$1)-1,0)*VLOOKUP($B21,'Energy Efficiency'!$B$1:$AS$21,COLUMN('Energy Efficiency'!O$1)-1,0)</f>
        <v>563222497061183.13</v>
      </c>
      <c r="P21" s="239">
        <f>VLOOKUP($B21,'Product Output &amp; Intensity'!$B$1:$AT$21,COLUMN('Product Output &amp; Intensity'!Q$1)-1,0)*VLOOKUP($B21,'Energy Efficiency'!$B$1:$AS$21,COLUMN('Energy Efficiency'!P$1)-1,0)</f>
        <v>570467064524672.25</v>
      </c>
      <c r="Q21" s="239">
        <f>VLOOKUP($B21,'Product Output &amp; Intensity'!$B$1:$AT$21,COLUMN('Product Output &amp; Intensity'!R$1)-1,0)*VLOOKUP($B21,'Energy Efficiency'!$B$1:$AS$21,COLUMN('Energy Efficiency'!Q$1)-1,0)</f>
        <v>577711050597196.63</v>
      </c>
      <c r="R21" s="239">
        <f>VLOOKUP($B21,'Product Output &amp; Intensity'!$B$1:$AT$21,COLUMN('Product Output &amp; Intensity'!S$1)-1,0)*VLOOKUP($B21,'Energy Efficiency'!$B$1:$AS$21,COLUMN('Energy Efficiency'!R$1)-1,0)</f>
        <v>584954455278756.38</v>
      </c>
      <c r="S21" s="239">
        <f>VLOOKUP($B21,'Product Output &amp; Intensity'!$B$1:$AT$21,COLUMN('Product Output &amp; Intensity'!T$1)-1,0)*VLOOKUP($B21,'Energy Efficiency'!$B$1:$AS$21,COLUMN('Energy Efficiency'!S$1)-1,0)</f>
        <v>592197278569351.38</v>
      </c>
      <c r="T21" s="239">
        <f>VLOOKUP($B21,'Product Output &amp; Intensity'!$B$1:$AT$21,COLUMN('Product Output &amp; Intensity'!U$1)-1,0)*VLOOKUP($B21,'Energy Efficiency'!$B$1:$AS$21,COLUMN('Energy Efficiency'!T$1)-1,0)</f>
        <v>599439520468981.75</v>
      </c>
      <c r="U21" s="239">
        <f>VLOOKUP($B21,'Product Output &amp; Intensity'!$B$1:$AT$21,COLUMN('Product Output &amp; Intensity'!V$1)-1,0)*VLOOKUP($B21,'Energy Efficiency'!$B$1:$AS$21,COLUMN('Energy Efficiency'!U$1)-1,0)</f>
        <v>597613076689670</v>
      </c>
      <c r="V21" s="239">
        <f>VLOOKUP($B21,'Product Output &amp; Intensity'!$B$1:$AT$21,COLUMN('Product Output &amp; Intensity'!W$1)-1,0)*VLOOKUP($B21,'Energy Efficiency'!$B$1:$AS$21,COLUMN('Energy Efficiency'!V$1)-1,0)</f>
        <v>595786693459804.88</v>
      </c>
      <c r="W21" s="239">
        <f>VLOOKUP($B21,'Product Output &amp; Intensity'!$B$1:$AT$21,COLUMN('Product Output &amp; Intensity'!X$1)-1,0)*VLOOKUP($B21,'Energy Efficiency'!$B$1:$AS$21,COLUMN('Energy Efficiency'!W$1)-1,0)</f>
        <v>593960370779386.13</v>
      </c>
      <c r="X21" s="239">
        <f>VLOOKUP($B21,'Product Output &amp; Intensity'!$B$1:$AT$21,COLUMN('Product Output &amp; Intensity'!Y$1)-1,0)*VLOOKUP($B21,'Energy Efficiency'!$B$1:$AS$21,COLUMN('Energy Efficiency'!X$1)-1,0)</f>
        <v>592134108648413.88</v>
      </c>
      <c r="Y21" s="239">
        <f>VLOOKUP($B21,'Product Output &amp; Intensity'!$B$1:$AT$21,COLUMN('Product Output &amp; Intensity'!Z$1)-1,0)*VLOOKUP($B21,'Energy Efficiency'!$B$1:$AS$21,COLUMN('Energy Efficiency'!Y$1)-1,0)</f>
        <v>590307907066888</v>
      </c>
      <c r="Z21" s="239">
        <f>VLOOKUP($B21,'Product Output &amp; Intensity'!$B$1:$AT$21,COLUMN('Product Output &amp; Intensity'!AA$1)-1,0)*VLOOKUP($B21,'Energy Efficiency'!$B$1:$AS$21,COLUMN('Energy Efficiency'!Z$1)-1,0)</f>
        <v>588481766034808.88</v>
      </c>
      <c r="AA21" s="239">
        <f>VLOOKUP($B21,'Product Output &amp; Intensity'!$B$1:$AT$21,COLUMN('Product Output &amp; Intensity'!AB$1)-1,0)*VLOOKUP($B21,'Energy Efficiency'!$B$1:$AS$21,COLUMN('Energy Efficiency'!AA$1)-1,0)</f>
        <v>586655685552176.13</v>
      </c>
      <c r="AB21" s="239">
        <f>VLOOKUP($B21,'Product Output &amp; Intensity'!$B$1:$AT$21,COLUMN('Product Output &amp; Intensity'!AC$1)-1,0)*VLOOKUP($B21,'Energy Efficiency'!$B$1:$AS$21,COLUMN('Energy Efficiency'!AB$1)-1,0)</f>
        <v>584829665618990</v>
      </c>
      <c r="AC21" s="239">
        <f>VLOOKUP($B21,'Product Output &amp; Intensity'!$B$1:$AT$21,COLUMN('Product Output &amp; Intensity'!AD$1)-1,0)*VLOOKUP($B21,'Energy Efficiency'!$B$1:$AS$21,COLUMN('Energy Efficiency'!AC$1)-1,0)</f>
        <v>583003706235250.38</v>
      </c>
      <c r="AD21" s="239">
        <f>VLOOKUP($B21,'Product Output &amp; Intensity'!$B$1:$AT$21,COLUMN('Product Output &amp; Intensity'!AE$1)-1,0)*VLOOKUP($B21,'Energy Efficiency'!$B$1:$AS$21,COLUMN('Energy Efficiency'!AD$1)-1,0)</f>
        <v>581177807400957.25</v>
      </c>
      <c r="AE21" s="239">
        <f>VLOOKUP($B21,'Product Output &amp; Intensity'!$B$1:$AT$21,COLUMN('Product Output &amp; Intensity'!AF$1)-1,0)*VLOOKUP($B21,'Energy Efficiency'!$B$1:$AS$21,COLUMN('Energy Efficiency'!AE$1)-1,0)</f>
        <v>579351969116110.63</v>
      </c>
      <c r="AF21" s="239">
        <f>VLOOKUP($B21,'Product Output &amp; Intensity'!$B$1:$AT$21,COLUMN('Product Output &amp; Intensity'!AG$1)-1,0)*VLOOKUP($B21,'Energy Efficiency'!$B$1:$AS$21,COLUMN('Energy Efficiency'!AF$1)-1,0)</f>
        <v>577526191380710.5</v>
      </c>
      <c r="AG21" s="239">
        <f>VLOOKUP($B21,'Product Output &amp; Intensity'!$B$1:$AT$21,COLUMN('Product Output &amp; Intensity'!AH$1)-1,0)*VLOOKUP($B21,'Energy Efficiency'!$B$1:$AS$21,COLUMN('Energy Efficiency'!AG$1)-1,0)</f>
        <v>575700474194756.88</v>
      </c>
      <c r="AH21" s="239">
        <f>VLOOKUP($B21,'Product Output &amp; Intensity'!$B$1:$AT$21,COLUMN('Product Output &amp; Intensity'!AI$1)-1,0)*VLOOKUP($B21,'Energy Efficiency'!$B$1:$AS$21,COLUMN('Energy Efficiency'!AH$1)-1,0)</f>
        <v>573874817558249.75</v>
      </c>
      <c r="AI21" s="239">
        <f>VLOOKUP($B21,'Product Output &amp; Intensity'!$B$1:$AT$21,COLUMN('Product Output &amp; Intensity'!AJ$1)-1,0)*VLOOKUP($B21,'Energy Efficiency'!$B$1:$AS$21,COLUMN('Energy Efficiency'!AI$1)-1,0)</f>
        <v>572049221471189.13</v>
      </c>
      <c r="AJ21" s="239">
        <f>VLOOKUP($B21,'Product Output &amp; Intensity'!$B$1:$AT$21,COLUMN('Product Output &amp; Intensity'!AK$1)-1,0)*VLOOKUP($B21,'Energy Efficiency'!$B$1:$AS$21,COLUMN('Energy Efficiency'!AJ$1)-1,0)</f>
        <v>571313285333448.13</v>
      </c>
      <c r="AK21" s="239">
        <f>VLOOKUP($B21,'Product Output &amp; Intensity'!$B$1:$AT$21,COLUMN('Product Output &amp; Intensity'!AL$1)-1,0)*VLOOKUP($B21,'Energy Efficiency'!$B$1:$AS$21,COLUMN('Energy Efficiency'!AK$1)-1,0)</f>
        <v>570577373415485.63</v>
      </c>
      <c r="AL21" s="239">
        <f>VLOOKUP($B21,'Product Output &amp; Intensity'!$B$1:$AT$21,COLUMN('Product Output &amp; Intensity'!AM$1)-1,0)*VLOOKUP($B21,'Energy Efficiency'!$B$1:$AS$21,COLUMN('Energy Efficiency'!AL$1)-1,0)</f>
        <v>569841485717301.88</v>
      </c>
      <c r="AM21" s="239">
        <f>VLOOKUP($B21,'Product Output &amp; Intensity'!$B$1:$AT$21,COLUMN('Product Output &amp; Intensity'!AN$1)-1,0)*VLOOKUP($B21,'Energy Efficiency'!$B$1:$AS$21,COLUMN('Energy Efficiency'!AM$1)-1,0)</f>
        <v>569105622238896.63</v>
      </c>
      <c r="AN21" s="239">
        <f>VLOOKUP($B21,'Product Output &amp; Intensity'!$B$1:$AT$21,COLUMN('Product Output &amp; Intensity'!AO$1)-1,0)*VLOOKUP($B21,'Energy Efficiency'!$B$1:$AS$21,COLUMN('Energy Efficiency'!AN$1)-1,0)</f>
        <v>568369782980270.13</v>
      </c>
      <c r="AO21" s="239">
        <f>VLOOKUP($B21,'Product Output &amp; Intensity'!$B$1:$AT$21,COLUMN('Product Output &amp; Intensity'!AP$1)-1,0)*VLOOKUP($B21,'Energy Efficiency'!$B$1:$AS$21,COLUMN('Energy Efficiency'!AO$1)-1,0)</f>
        <v>567270798416187.63</v>
      </c>
      <c r="AP21" s="239">
        <f>VLOOKUP($B21,'Product Output &amp; Intensity'!$B$1:$AT$21,COLUMN('Product Output &amp; Intensity'!AQ$1)-1,0)*VLOOKUP($B21,'Energy Efficiency'!$B$1:$AS$21,COLUMN('Energy Efficiency'!AP$1)-1,0)</f>
        <v>566171850181773.13</v>
      </c>
      <c r="AQ21" s="239">
        <f>VLOOKUP($B21,'Product Output &amp; Intensity'!$B$1:$AT$21,COLUMN('Product Output &amp; Intensity'!AR$1)-1,0)*VLOOKUP($B21,'Energy Efficiency'!$B$1:$AS$21,COLUMN('Energy Efficiency'!AQ$1)-1,0)</f>
        <v>565072938277026.63</v>
      </c>
      <c r="AR21" s="239">
        <f>VLOOKUP($B21,'Product Output &amp; Intensity'!$B$1:$AT$21,COLUMN('Product Output &amp; Intensity'!AS$1)-1,0)*VLOOKUP($B21,'Energy Efficiency'!$B$1:$AS$21,COLUMN('Energy Efficiency'!AR$1)-1,0)</f>
        <v>563974062701947.88</v>
      </c>
      <c r="AS21" s="239">
        <f>VLOOKUP($B21,'Product Output &amp; Intensity'!$B$1:$AT$21,COLUMN('Product Output &amp; Intensity'!AT$1)-1,0)*VLOOKUP($B21,'Energy Efficiency'!$B$1:$AS$21,COLUMN('Energy Efficiency'!AS$1)-1,0)</f>
        <v>562828297635489.88</v>
      </c>
    </row>
    <row r="22" spans="1:45" x14ac:dyDescent="0.2">
      <c r="A22" s="151" t="s">
        <v>287</v>
      </c>
      <c r="B22" s="151" t="s">
        <v>314</v>
      </c>
      <c r="C22" s="151" t="s">
        <v>357</v>
      </c>
      <c r="D22" s="233">
        <f>VLOOKUP($A22,'Value Added'!$A$1:$AX$44,COLUMN('Value Added'!I$1),0)*VLOOKUP($A22,'Energy Efficiency'!$A$22:$AS$52,COLUMN('Energy Efficiency'!D$1),0)</f>
        <v>1709205415018200</v>
      </c>
      <c r="E22" s="240">
        <f>VLOOKUP($A22,'Value Added'!$A$1:$AX$44,COLUMN('Value Added'!J$1),0)*VLOOKUP($A22,'Energy Efficiency'!$A$22:$AS$52,COLUMN('Energy Efficiency'!E$1),0)</f>
        <v>1736651987772900</v>
      </c>
      <c r="F22" s="240">
        <f>VLOOKUP($A22,'Value Added'!$A$1:$AX$44,COLUMN('Value Added'!K$1),0)*VLOOKUP($A22,'Energy Efficiency'!$A$22:$AS$52,COLUMN('Energy Efficiency'!F$1),0)</f>
        <v>1769117311738932.8</v>
      </c>
      <c r="G22" s="240">
        <f>VLOOKUP($A22,'Value Added'!$A$1:$AX$44,COLUMN('Value Added'!L$1),0)*VLOOKUP($A22,'Energy Efficiency'!$A$22:$AS$52,COLUMN('Energy Efficiency'!G$1),0)</f>
        <v>1845825618026951.3</v>
      </c>
      <c r="H22" s="240">
        <f>VLOOKUP($A22,'Value Added'!$A$1:$AX$44,COLUMN('Value Added'!M$1),0)*VLOOKUP($A22,'Energy Efficiency'!$A$22:$AS$52,COLUMN('Energy Efficiency'!H$1),0)</f>
        <v>1977948103334107.5</v>
      </c>
      <c r="I22" s="240">
        <f>VLOOKUP($A22,'Value Added'!$A$1:$AX$44,COLUMN('Value Added'!N$1),0)*VLOOKUP($A22,'Energy Efficiency'!$A$22:$AS$52,COLUMN('Energy Efficiency'!I$1),0)</f>
        <v>2074605453163386</v>
      </c>
      <c r="J22" s="240">
        <f>VLOOKUP($A22,'Value Added'!$A$1:$AX$44,COLUMN('Value Added'!O$1),0)*VLOOKUP($A22,'Energy Efficiency'!$A$22:$AS$52,COLUMN('Energy Efficiency'!J$1),0)</f>
        <v>2128255420226869</v>
      </c>
      <c r="K22" s="240">
        <f>VLOOKUP($A22,'Value Added'!$A$1:$AX$44,COLUMN('Value Added'!P$1),0)*VLOOKUP($A22,'Energy Efficiency'!$A$22:$AS$52,COLUMN('Energy Efficiency'!K$1),0)</f>
        <v>2265909322523611.5</v>
      </c>
      <c r="L22" s="240">
        <f>VLOOKUP($A22,'Value Added'!$A$1:$AX$44,COLUMN('Value Added'!Q$1),0)*VLOOKUP($A22,'Energy Efficiency'!$A$22:$AS$52,COLUMN('Energy Efficiency'!L$1),0)</f>
        <v>2360008151732585</v>
      </c>
      <c r="M22" s="240">
        <f>VLOOKUP($A22,'Value Added'!$A$1:$AX$44,COLUMN('Value Added'!R$1),0)*VLOOKUP($A22,'Energy Efficiency'!$A$22:$AS$52,COLUMN('Energy Efficiency'!M$1),0)</f>
        <v>2451158453197325</v>
      </c>
      <c r="N22" s="240">
        <f>VLOOKUP($A22,'Value Added'!$A$1:$AX$44,COLUMN('Value Added'!S$1),0)*VLOOKUP($A22,'Energy Efficiency'!$A$22:$AS$52,COLUMN('Energy Efficiency'!N$1),0)</f>
        <v>2538975278665259.5</v>
      </c>
      <c r="O22" s="240">
        <f>VLOOKUP($A22,'Value Added'!$A$1:$AX$44,COLUMN('Value Added'!T$1),0)*VLOOKUP($A22,'Energy Efficiency'!$A$22:$AS$52,COLUMN('Energy Efficiency'!O$1),0)</f>
        <v>2667306455263466.5</v>
      </c>
      <c r="P22" s="240">
        <f>VLOOKUP($A22,'Value Added'!$A$1:$AX$44,COLUMN('Value Added'!U$1),0)*VLOOKUP($A22,'Energy Efficiency'!$A$22:$AS$52,COLUMN('Energy Efficiency'!P$1),0)</f>
        <v>2703324140039602</v>
      </c>
      <c r="Q22" s="240">
        <f>VLOOKUP($A22,'Value Added'!$A$1:$AX$44,COLUMN('Value Added'!V$1),0)*VLOOKUP($A22,'Energy Efficiency'!$A$22:$AS$52,COLUMN('Energy Efficiency'!Q$1),0)</f>
        <v>2779299044492974.5</v>
      </c>
      <c r="R22" s="240">
        <f>VLOOKUP($A22,'Value Added'!$A$1:$AX$44,COLUMN('Value Added'!W$1),0)*VLOOKUP($A22,'Energy Efficiency'!$A$22:$AS$52,COLUMN('Energy Efficiency'!R$1),0)</f>
        <v>2850826689937791</v>
      </c>
      <c r="S22" s="240">
        <f>VLOOKUP($A22,'Value Added'!$A$1:$AX$44,COLUMN('Value Added'!X$1),0)*VLOOKUP($A22,'Energy Efficiency'!$A$22:$AS$52,COLUMN('Energy Efficiency'!S$1),0)</f>
        <v>2917742970538344.5</v>
      </c>
      <c r="T22" s="240">
        <f>VLOOKUP($A22,'Value Added'!$A$1:$AX$44,COLUMN('Value Added'!Y$1),0)*VLOOKUP($A22,'Energy Efficiency'!$A$22:$AS$52,COLUMN('Energy Efficiency'!T$1),0)</f>
        <v>2961604980469917</v>
      </c>
      <c r="U22" s="240">
        <f>VLOOKUP($A22,'Value Added'!$A$1:$AX$44,COLUMN('Value Added'!Z$1),0)*VLOOKUP($A22,'Energy Efficiency'!$A$22:$AS$52,COLUMN('Energy Efficiency'!U$1),0)</f>
        <v>3037391765941799</v>
      </c>
      <c r="V22" s="240">
        <f>VLOOKUP($A22,'Value Added'!$A$1:$AX$44,COLUMN('Value Added'!AA$1),0)*VLOOKUP($A22,'Energy Efficiency'!$A$22:$AS$52,COLUMN('Energy Efficiency'!V$1),0)</f>
        <v>3090031923942722.5</v>
      </c>
      <c r="W22" s="240">
        <f>VLOOKUP($A22,'Value Added'!$A$1:$AX$44,COLUMN('Value Added'!AB$1),0)*VLOOKUP($A22,'Energy Efficiency'!$A$22:$AS$52,COLUMN('Energy Efficiency'!W$1),0)</f>
        <v>3137870230294329</v>
      </c>
      <c r="X22" s="240">
        <f>VLOOKUP($A22,'Value Added'!$A$1:$AX$44,COLUMN('Value Added'!AC$1),0)*VLOOKUP($A22,'Energy Efficiency'!$A$22:$AS$52,COLUMN('Energy Efficiency'!X$1),0)</f>
        <v>3180966858028284</v>
      </c>
      <c r="Y22" s="240">
        <f>VLOOKUP($A22,'Value Added'!$A$1:$AX$44,COLUMN('Value Added'!AD$1),0)*VLOOKUP($A22,'Energy Efficiency'!$A$22:$AS$52,COLUMN('Energy Efficiency'!Y$1),0)</f>
        <v>3219420886075576</v>
      </c>
      <c r="Z22" s="240">
        <f>VLOOKUP($A22,'Value Added'!$A$1:$AX$44,COLUMN('Value Added'!AE$1),0)*VLOOKUP($A22,'Energy Efficiency'!$A$22:$AS$52,COLUMN('Energy Efficiency'!Z$1),0)</f>
        <v>3253367416027189.5</v>
      </c>
      <c r="AA22" s="240">
        <f>VLOOKUP($A22,'Value Added'!$A$1:$AX$44,COLUMN('Value Added'!AF$1),0)*VLOOKUP($A22,'Energy Efficiency'!$A$22:$AS$52,COLUMN('Energy Efficiency'!AA$1),0)</f>
        <v>3282974471418303</v>
      </c>
      <c r="AB22" s="240">
        <f>VLOOKUP($A22,'Value Added'!$A$1:$AX$44,COLUMN('Value Added'!AG$1),0)*VLOOKUP($A22,'Energy Efficiency'!$A$22:$AS$52,COLUMN('Energy Efficiency'!AB$1),0)</f>
        <v>3308439756869467</v>
      </c>
      <c r="AC22" s="240">
        <f>VLOOKUP($A22,'Value Added'!$A$1:$AX$44,COLUMN('Value Added'!AH$1),0)*VLOOKUP($A22,'Energy Efficiency'!$A$22:$AS$52,COLUMN('Energy Efficiency'!AC$1),0)</f>
        <v>3329987350323582</v>
      </c>
      <c r="AD22" s="240">
        <f>VLOOKUP($A22,'Value Added'!$A$1:$AX$44,COLUMN('Value Added'!AI$1),0)*VLOOKUP($A22,'Energy Efficiency'!$A$22:$AS$52,COLUMN('Energy Efficiency'!AD$1),0)</f>
        <v>3347864396324325</v>
      </c>
      <c r="AE22" s="240">
        <f>VLOOKUP($A22,'Value Added'!$A$1:$AX$44,COLUMN('Value Added'!AJ$1),0)*VLOOKUP($A22,'Energy Efficiency'!$A$22:$AS$52,COLUMN('Energy Efficiency'!AE$1),0)</f>
        <v>3362337862093769</v>
      </c>
      <c r="AF22" s="240">
        <f>VLOOKUP($A22,'Value Added'!$A$1:$AX$44,COLUMN('Value Added'!AK$1),0)*VLOOKUP($A22,'Energy Efficiency'!$A$22:$AS$52,COLUMN('Energy Efficiency'!AF$1),0)</f>
        <v>3373691411378706.5</v>
      </c>
      <c r="AG22" s="240">
        <f>VLOOKUP($A22,'Value Added'!$A$1:$AX$44,COLUMN('Value Added'!AL$1),0)*VLOOKUP($A22,'Energy Efficiency'!$A$22:$AS$52,COLUMN('Energy Efficiency'!AG$1),0)</f>
        <v>3382222443922505</v>
      </c>
      <c r="AH22" s="240">
        <f>VLOOKUP($A22,'Value Added'!$A$1:$AX$44,COLUMN('Value Added'!AM$1),0)*VLOOKUP($A22,'Energy Efficiency'!$A$22:$AS$52,COLUMN('Energy Efficiency'!AH$1),0)</f>
        <v>3388239341233079.5</v>
      </c>
      <c r="AI22" s="240">
        <f>VLOOKUP($A22,'Value Added'!$A$1:$AX$44,COLUMN('Value Added'!AN$1),0)*VLOOKUP($A22,'Energy Efficiency'!$A$22:$AS$52,COLUMN('Energy Efficiency'!AI$1),0)</f>
        <v>3392058952281186</v>
      </c>
      <c r="AJ22" s="240">
        <f>VLOOKUP($A22,'Value Added'!$A$1:$AX$44,COLUMN('Value Added'!AO$1),0)*VLOOKUP($A22,'Energy Efficiency'!$A$22:$AS$52,COLUMN('Energy Efficiency'!AJ$1),0)</f>
        <v>3394004346065688.5</v>
      </c>
      <c r="AK22" s="240">
        <f>VLOOKUP($A22,'Value Added'!$A$1:$AX$44,COLUMN('Value Added'!AP$1),0)*VLOOKUP($A22,'Energy Efficiency'!$A$22:$AS$52,COLUMN('Energy Efficiency'!AK$1),0)</f>
        <v>3394402851784375.5</v>
      </c>
      <c r="AL22" s="240">
        <f>VLOOKUP($A22,'Value Added'!$A$1:$AX$44,COLUMN('Value Added'!AQ$1),0)*VLOOKUP($A22,'Energy Efficiency'!$A$22:$AS$52,COLUMN('Energy Efficiency'!AL$1),0)</f>
        <v>3393584401775337.5</v>
      </c>
      <c r="AM22" s="240">
        <f>VLOOKUP($A22,'Value Added'!$A$1:$AX$44,COLUMN('Value Added'!AR$1),0)*VLOOKUP($A22,'Energy Efficiency'!$A$22:$AS$52,COLUMN('Energy Efficiency'!AM$1),0)</f>
        <v>3391880187542990</v>
      </c>
      <c r="AN22" s="240">
        <f>VLOOKUP($A22,'Value Added'!$A$1:$AX$44,COLUMN('Value Added'!AS$1),0)*VLOOKUP($A22,'Energy Efficiency'!$A$22:$AS$52,COLUMN('Energy Efficiency'!AN$1),0)</f>
        <v>3389621635123655.5</v>
      </c>
      <c r="AO22" s="240">
        <f>VLOOKUP($A22,'Value Added'!$A$1:$AX$44,COLUMN('Value Added'!AT$1),0)*VLOOKUP($A22,'Energy Efficiency'!$A$22:$AS$52,COLUMN('Energy Efficiency'!AO$1),0)</f>
        <v>3387139702825391</v>
      </c>
      <c r="AP22" s="240">
        <f>VLOOKUP($A22,'Value Added'!$A$1:$AX$44,COLUMN('Value Added'!AU$1),0)*VLOOKUP($A22,'Energy Efficiency'!$A$22:$AS$52,COLUMN('Energy Efficiency'!AP$1),0)</f>
        <v>3384764502022660</v>
      </c>
      <c r="AQ22" s="240">
        <f>VLOOKUP($A22,'Value Added'!$A$1:$AX$44,COLUMN('Value Added'!AV$1),0)*VLOOKUP($A22,'Energy Efficiency'!$A$22:$AS$52,COLUMN('Energy Efficiency'!AQ$1),0)</f>
        <v>3382825240210414</v>
      </c>
      <c r="AR22" s="240">
        <f>VLOOKUP($A22,'Value Added'!$A$1:$AX$44,COLUMN('Value Added'!AW$1),0)*VLOOKUP($A22,'Energy Efficiency'!$A$22:$AS$52,COLUMN('Energy Efficiency'!AR$1),0)</f>
        <v>3381650484926775</v>
      </c>
      <c r="AS22" s="240">
        <f>VLOOKUP($A22,'Value Added'!$A$1:$AX$44,COLUMN('Value Added'!AX$1),0)*VLOOKUP($A22,'Energy Efficiency'!$A$22:$AS$52,COLUMN('Energy Efficiency'!AS$1),0)</f>
        <v>3381626650946615</v>
      </c>
    </row>
    <row r="23" spans="1:45" x14ac:dyDescent="0.2">
      <c r="A23" s="74" t="s">
        <v>7</v>
      </c>
      <c r="B23" s="152" t="s">
        <v>314</v>
      </c>
      <c r="C23" s="152" t="s">
        <v>357</v>
      </c>
      <c r="D23" s="234">
        <f>VLOOKUP($A23,'Value Added'!$A$1:$AX$44,COLUMN('Value Added'!I$1),0)*VLOOKUP($A23,'Energy Efficiency'!$A$22:$AS$52,COLUMN('Energy Efficiency'!D$1),0)</f>
        <v>59571390862830</v>
      </c>
      <c r="E23" s="230">
        <f>VLOOKUP($A23,'Value Added'!$A$1:$AX$44,COLUMN('Value Added'!J$1),0)*VLOOKUP($A23,'Energy Efficiency'!$A$22:$AS$52,COLUMN('Energy Efficiency'!E$1),0)</f>
        <v>45900133138365</v>
      </c>
      <c r="F23" s="230">
        <f>VLOOKUP($A23,'Value Added'!$A$1:$AX$44,COLUMN('Value Added'!K$1),0)*VLOOKUP($A23,'Energy Efficiency'!$A$22:$AS$52,COLUMN('Energy Efficiency'!F$1),0)</f>
        <v>50441775039689.852</v>
      </c>
      <c r="G23" s="230">
        <f>VLOOKUP($A23,'Value Added'!$A$1:$AX$44,COLUMN('Value Added'!L$1),0)*VLOOKUP($A23,'Energy Efficiency'!$A$22:$AS$52,COLUMN('Energy Efficiency'!G$1),0)</f>
        <v>56096981525574.633</v>
      </c>
      <c r="H23" s="230">
        <f>VLOOKUP($A23,'Value Added'!$A$1:$AX$44,COLUMN('Value Added'!M$1),0)*VLOOKUP($A23,'Energy Efficiency'!$A$22:$AS$52,COLUMN('Energy Efficiency'!H$1),0)</f>
        <v>59586378398411.219</v>
      </c>
      <c r="I23" s="230">
        <f>VLOOKUP($A23,'Value Added'!$A$1:$AX$44,COLUMN('Value Added'!N$1),0)*VLOOKUP($A23,'Energy Efficiency'!$A$22:$AS$52,COLUMN('Energy Efficiency'!I$1),0)</f>
        <v>64783607548047.656</v>
      </c>
      <c r="J23" s="230">
        <f>VLOOKUP($A23,'Value Added'!$A$1:$AX$44,COLUMN('Value Added'!O$1),0)*VLOOKUP($A23,'Energy Efficiency'!$A$22:$AS$52,COLUMN('Energy Efficiency'!J$1),0)</f>
        <v>71712074471635.234</v>
      </c>
      <c r="K23" s="230">
        <f>VLOOKUP($A23,'Value Added'!$A$1:$AX$44,COLUMN('Value Added'!P$1),0)*VLOOKUP($A23,'Energy Efficiency'!$A$22:$AS$52,COLUMN('Energy Efficiency'!K$1),0)</f>
        <v>78880528398489.922</v>
      </c>
      <c r="L23" s="230">
        <f>VLOOKUP($A23,'Value Added'!$A$1:$AX$44,COLUMN('Value Added'!Q$1),0)*VLOOKUP($A23,'Energy Efficiency'!$A$22:$AS$52,COLUMN('Energy Efficiency'!L$1),0)</f>
        <v>85767713347383.578</v>
      </c>
      <c r="M23" s="230">
        <f>VLOOKUP($A23,'Value Added'!$A$1:$AX$44,COLUMN('Value Added'!R$1),0)*VLOOKUP($A23,'Energy Efficiency'!$A$22:$AS$52,COLUMN('Energy Efficiency'!M$1),0)</f>
        <v>92409532019052.656</v>
      </c>
      <c r="N23" s="230">
        <f>VLOOKUP($A23,'Value Added'!$A$1:$AX$44,COLUMN('Value Added'!S$1),0)*VLOOKUP($A23,'Energy Efficiency'!$A$22:$AS$52,COLUMN('Energy Efficiency'!N$1),0)</f>
        <v>98903361674652.313</v>
      </c>
      <c r="O23" s="230">
        <f>VLOOKUP($A23,'Value Added'!$A$1:$AX$44,COLUMN('Value Added'!T$1),0)*VLOOKUP($A23,'Energy Efficiency'!$A$22:$AS$52,COLUMN('Energy Efficiency'!O$1),0)</f>
        <v>105406914977641.95</v>
      </c>
      <c r="P23" s="230">
        <f>VLOOKUP($A23,'Value Added'!$A$1:$AX$44,COLUMN('Value Added'!U$1),0)*VLOOKUP($A23,'Energy Efficiency'!$A$22:$AS$52,COLUMN('Energy Efficiency'!P$1),0)</f>
        <v>112089791895438</v>
      </c>
      <c r="Q23" s="230">
        <f>VLOOKUP($A23,'Value Added'!$A$1:$AX$44,COLUMN('Value Added'!V$1),0)*VLOOKUP($A23,'Energy Efficiency'!$A$22:$AS$52,COLUMN('Energy Efficiency'!Q$1),0)</f>
        <v>118953107692207.81</v>
      </c>
      <c r="R23" s="230">
        <f>VLOOKUP($A23,'Value Added'!$A$1:$AX$44,COLUMN('Value Added'!W$1),0)*VLOOKUP($A23,'Energy Efficiency'!$A$22:$AS$52,COLUMN('Energy Efficiency'!R$1),0)</f>
        <v>125946142306029.83</v>
      </c>
      <c r="S23" s="230">
        <f>VLOOKUP($A23,'Value Added'!$A$1:$AX$44,COLUMN('Value Added'!X$1),0)*VLOOKUP($A23,'Energy Efficiency'!$A$22:$AS$52,COLUMN('Energy Efficiency'!S$1),0)</f>
        <v>133008645834789.45</v>
      </c>
      <c r="T23" s="230">
        <f>VLOOKUP($A23,'Value Added'!$A$1:$AX$44,COLUMN('Value Added'!Y$1),0)*VLOOKUP($A23,'Energy Efficiency'!$A$22:$AS$52,COLUMN('Energy Efficiency'!T$1),0)</f>
        <v>140070725128590.23</v>
      </c>
      <c r="U23" s="230">
        <f>VLOOKUP($A23,'Value Added'!$A$1:$AX$44,COLUMN('Value Added'!Z$1),0)*VLOOKUP($A23,'Energy Efficiency'!$A$22:$AS$52,COLUMN('Energy Efficiency'!U$1),0)</f>
        <v>147064969780132.31</v>
      </c>
      <c r="V23" s="230">
        <f>VLOOKUP($A23,'Value Added'!$A$1:$AX$44,COLUMN('Value Added'!AA$1),0)*VLOOKUP($A23,'Energy Efficiency'!$A$22:$AS$52,COLUMN('Energy Efficiency'!V$1),0)</f>
        <v>153945708655244.19</v>
      </c>
      <c r="W23" s="230">
        <f>VLOOKUP($A23,'Value Added'!$A$1:$AX$44,COLUMN('Value Added'!AB$1),0)*VLOOKUP($A23,'Energy Efficiency'!$A$22:$AS$52,COLUMN('Energy Efficiency'!W$1),0)</f>
        <v>160679263027145.13</v>
      </c>
      <c r="X23" s="230">
        <f>VLOOKUP($A23,'Value Added'!$A$1:$AX$44,COLUMN('Value Added'!AC$1),0)*VLOOKUP($A23,'Energy Efficiency'!$A$22:$AS$52,COLUMN('Energy Efficiency'!X$1),0)</f>
        <v>167233537625399.31</v>
      </c>
      <c r="Y23" s="230">
        <f>VLOOKUP($A23,'Value Added'!$A$1:$AX$44,COLUMN('Value Added'!AD$1),0)*VLOOKUP($A23,'Energy Efficiency'!$A$22:$AS$52,COLUMN('Energy Efficiency'!Y$1),0)</f>
        <v>173578380141792.97</v>
      </c>
      <c r="Z23" s="230">
        <f>VLOOKUP($A23,'Value Added'!$A$1:$AX$44,COLUMN('Value Added'!AE$1),0)*VLOOKUP($A23,'Energy Efficiency'!$A$22:$AS$52,COLUMN('Energy Efficiency'!Z$1),0)</f>
        <v>179685900693235.66</v>
      </c>
      <c r="AA23" s="230">
        <f>VLOOKUP($A23,'Value Added'!$A$1:$AX$44,COLUMN('Value Added'!AF$1),0)*VLOOKUP($A23,'Energy Efficiency'!$A$22:$AS$52,COLUMN('Energy Efficiency'!AA$1),0)</f>
        <v>185530746926053.78</v>
      </c>
      <c r="AB23" s="230">
        <f>VLOOKUP($A23,'Value Added'!$A$1:$AX$44,COLUMN('Value Added'!AG$1),0)*VLOOKUP($A23,'Energy Efficiency'!$A$22:$AS$52,COLUMN('Energy Efficiency'!AB$1),0)</f>
        <v>191090331686937.13</v>
      </c>
      <c r="AC23" s="230">
        <f>VLOOKUP($A23,'Value Added'!$A$1:$AX$44,COLUMN('Value Added'!AH$1),0)*VLOOKUP($A23,'Energy Efficiency'!$A$22:$AS$52,COLUMN('Energy Efficiency'!AC$1),0)</f>
        <v>196345011429539.31</v>
      </c>
      <c r="AD23" s="230">
        <f>VLOOKUP($A23,'Value Added'!$A$1:$AX$44,COLUMN('Value Added'!AI$1),0)*VLOOKUP($A23,'Energy Efficiency'!$A$22:$AS$52,COLUMN('Energy Efficiency'!AD$1),0)</f>
        <v>201278214734396.59</v>
      </c>
      <c r="AE23" s="230">
        <f>VLOOKUP($A23,'Value Added'!$A$1:$AX$44,COLUMN('Value Added'!AJ$1),0)*VLOOKUP($A23,'Energy Efficiency'!$A$22:$AS$52,COLUMN('Energy Efficiency'!AE$1),0)</f>
        <v>205876521460134.31</v>
      </c>
      <c r="AF23" s="230">
        <f>VLOOKUP($A23,'Value Added'!$A$1:$AX$44,COLUMN('Value Added'!AK$1),0)*VLOOKUP($A23,'Energy Efficiency'!$A$22:$AS$52,COLUMN('Energy Efficiency'!AF$1),0)</f>
        <v>210129694087630.59</v>
      </c>
      <c r="AG23" s="230">
        <f>VLOOKUP($A23,'Value Added'!$A$1:$AX$44,COLUMN('Value Added'!AL$1),0)*VLOOKUP($A23,'Energy Efficiency'!$A$22:$AS$52,COLUMN('Energy Efficiency'!AG$1),0)</f>
        <v>214030663743596.5</v>
      </c>
      <c r="AH23" s="230">
        <f>VLOOKUP($A23,'Value Added'!$A$1:$AX$44,COLUMN('Value Added'!AM$1),0)*VLOOKUP($A23,'Energy Efficiency'!$A$22:$AS$52,COLUMN('Energy Efficiency'!AH$1),0)</f>
        <v>217575474179580.53</v>
      </c>
      <c r="AI23" s="230">
        <f>VLOOKUP($A23,'Value Added'!$A$1:$AX$44,COLUMN('Value Added'!AN$1),0)*VLOOKUP($A23,'Energy Efficiency'!$A$22:$AS$52,COLUMN('Energy Efficiency'!AI$1),0)</f>
        <v>220763187626424.91</v>
      </c>
      <c r="AJ23" s="230">
        <f>VLOOKUP($A23,'Value Added'!$A$1:$AX$44,COLUMN('Value Added'!AO$1),0)*VLOOKUP($A23,'Energy Efficiency'!$A$22:$AS$52,COLUMN('Energy Efficiency'!AJ$1),0)</f>
        <v>223595756938189.25</v>
      </c>
      <c r="AK23" s="230">
        <f>VLOOKUP($A23,'Value Added'!$A$1:$AX$44,COLUMN('Value Added'!AP$1),0)*VLOOKUP($A23,'Energy Efficiency'!$A$22:$AS$52,COLUMN('Energy Efficiency'!AK$1),0)</f>
        <v>226077868784275.97</v>
      </c>
      <c r="AL23" s="230">
        <f>VLOOKUP($A23,'Value Added'!$A$1:$AX$44,COLUMN('Value Added'!AQ$1),0)*VLOOKUP($A23,'Energy Efficiency'!$A$22:$AS$52,COLUMN('Energy Efficiency'!AL$1),0)</f>
        <v>228216762849375.25</v>
      </c>
      <c r="AM23" s="230">
        <f>VLOOKUP($A23,'Value Added'!$A$1:$AX$44,COLUMN('Value Added'!AR$1),0)*VLOOKUP($A23,'Energy Efficiency'!$A$22:$AS$52,COLUMN('Energy Efficiency'!AM$1),0)</f>
        <v>230022032067296.22</v>
      </c>
      <c r="AN23" s="230">
        <f>VLOOKUP($A23,'Value Added'!$A$1:$AX$44,COLUMN('Value Added'!AS$1),0)*VLOOKUP($A23,'Energy Efficiency'!$A$22:$AS$52,COLUMN('Energy Efficiency'!AN$1),0)</f>
        <v>231505408859291.75</v>
      </c>
      <c r="AO23" s="230">
        <f>VLOOKUP($A23,'Value Added'!$A$1:$AX$44,COLUMN('Value Added'!AT$1),0)*VLOOKUP($A23,'Energy Efficiency'!$A$22:$AS$52,COLUMN('Energy Efficiency'!AO$1),0)</f>
        <v>232680542184997.28</v>
      </c>
      <c r="AP23" s="230">
        <f>VLOOKUP($A23,'Value Added'!$A$1:$AX$44,COLUMN('Value Added'!AU$1),0)*VLOOKUP($A23,'Energy Efficiency'!$A$22:$AS$52,COLUMN('Energy Efficiency'!AP$1),0)</f>
        <v>233562769960966.81</v>
      </c>
      <c r="AQ23" s="230">
        <f>VLOOKUP($A23,'Value Added'!$A$1:$AX$44,COLUMN('Value Added'!AV$1),0)*VLOOKUP($A23,'Energy Efficiency'!$A$22:$AS$52,COLUMN('Energy Efficiency'!AQ$1),0)</f>
        <v>234168891075297.94</v>
      </c>
      <c r="AR23" s="230">
        <f>VLOOKUP($A23,'Value Added'!$A$1:$AX$44,COLUMN('Value Added'!AW$1),0)*VLOOKUP($A23,'Energy Efficiency'!$A$22:$AS$52,COLUMN('Energy Efficiency'!AR$1),0)</f>
        <v>234516940844208.31</v>
      </c>
      <c r="AS23" s="230">
        <f>VLOOKUP($A23,'Value Added'!$A$1:$AX$44,COLUMN('Value Added'!AX$1),0)*VLOOKUP($A23,'Energy Efficiency'!$A$22:$AS$52,COLUMN('Energy Efficiency'!AS$1),0)</f>
        <v>234606413020074.09</v>
      </c>
    </row>
    <row r="24" spans="1:45" x14ac:dyDescent="0.2">
      <c r="A24" s="74" t="s">
        <v>8</v>
      </c>
      <c r="B24" s="152" t="s">
        <v>314</v>
      </c>
      <c r="C24" s="152" t="s">
        <v>357</v>
      </c>
      <c r="D24" s="234">
        <f>VLOOKUP($A24,'Value Added'!$A$1:$AX$44,COLUMN('Value Added'!I$1),0)*VLOOKUP($A24,'Energy Efficiency'!$A$22:$AS$52,COLUMN('Energy Efficiency'!D$1),0)</f>
        <v>72263507269870.844</v>
      </c>
      <c r="E24" s="230">
        <f>VLOOKUP($A24,'Value Added'!$A$1:$AX$44,COLUMN('Value Added'!J$1),0)*VLOOKUP($A24,'Energy Efficiency'!$A$22:$AS$52,COLUMN('Energy Efficiency'!E$1),0)</f>
        <v>56969070374367.039</v>
      </c>
      <c r="F24" s="230">
        <f>VLOOKUP($A24,'Value Added'!$A$1:$AX$44,COLUMN('Value Added'!K$1),0)*VLOOKUP($A24,'Energy Efficiency'!$A$22:$AS$52,COLUMN('Energy Efficiency'!F$1),0)</f>
        <v>52883048737744.438</v>
      </c>
      <c r="G24" s="230">
        <f>VLOOKUP($A24,'Value Added'!$A$1:$AX$44,COLUMN('Value Added'!L$1),0)*VLOOKUP($A24,'Energy Efficiency'!$A$22:$AS$52,COLUMN('Energy Efficiency'!G$1),0)</f>
        <v>68640802373534.375</v>
      </c>
      <c r="H24" s="230">
        <f>VLOOKUP($A24,'Value Added'!$A$1:$AX$44,COLUMN('Value Added'!M$1),0)*VLOOKUP($A24,'Energy Efficiency'!$A$22:$AS$52,COLUMN('Energy Efficiency'!H$1),0)</f>
        <v>71554151183517.953</v>
      </c>
      <c r="I24" s="230">
        <f>VLOOKUP($A24,'Value Added'!$A$1:$AX$44,COLUMN('Value Added'!N$1),0)*VLOOKUP($A24,'Energy Efficiency'!$A$22:$AS$52,COLUMN('Energy Efficiency'!I$1),0)</f>
        <v>74417796294315.766</v>
      </c>
      <c r="J24" s="230">
        <f>VLOOKUP($A24,'Value Added'!$A$1:$AX$44,COLUMN('Value Added'!O$1),0)*VLOOKUP($A24,'Energy Efficiency'!$A$22:$AS$52,COLUMN('Energy Efficiency'!J$1),0)</f>
        <v>78196975457866.453</v>
      </c>
      <c r="K24" s="230">
        <f>VLOOKUP($A24,'Value Added'!$A$1:$AX$44,COLUMN('Value Added'!P$1),0)*VLOOKUP($A24,'Energy Efficiency'!$A$22:$AS$52,COLUMN('Energy Efficiency'!K$1),0)</f>
        <v>82212201720515.078</v>
      </c>
      <c r="L24" s="230">
        <f>VLOOKUP($A24,'Value Added'!$A$1:$AX$44,COLUMN('Value Added'!Q$1),0)*VLOOKUP($A24,'Energy Efficiency'!$A$22:$AS$52,COLUMN('Energy Efficiency'!L$1),0)</f>
        <v>86121557851586.406</v>
      </c>
      <c r="M24" s="230">
        <f>VLOOKUP($A24,'Value Added'!$A$1:$AX$44,COLUMN('Value Added'!R$1),0)*VLOOKUP($A24,'Energy Efficiency'!$A$22:$AS$52,COLUMN('Energy Efficiency'!M$1),0)</f>
        <v>89905545292153.344</v>
      </c>
      <c r="N24" s="230">
        <f>VLOOKUP($A24,'Value Added'!$A$1:$AX$44,COLUMN('Value Added'!S$1),0)*VLOOKUP($A24,'Energy Efficiency'!$A$22:$AS$52,COLUMN('Energy Efficiency'!N$1),0)</f>
        <v>93546989550133.516</v>
      </c>
      <c r="O24" s="230">
        <f>VLOOKUP($A24,'Value Added'!$A$1:$AX$44,COLUMN('Value Added'!T$1),0)*VLOOKUP($A24,'Energy Efficiency'!$A$22:$AS$52,COLUMN('Energy Efficiency'!O$1),0)</f>
        <v>97031247872476.813</v>
      </c>
      <c r="P24" s="230">
        <f>VLOOKUP($A24,'Value Added'!$A$1:$AX$44,COLUMN('Value Added'!U$1),0)*VLOOKUP($A24,'Energy Efficiency'!$A$22:$AS$52,COLUMN('Energy Efficiency'!P$1),0)</f>
        <v>100345523610713.91</v>
      </c>
      <c r="Q24" s="230">
        <f>VLOOKUP($A24,'Value Added'!$A$1:$AX$44,COLUMN('Value Added'!V$1),0)*VLOOKUP($A24,'Energy Efficiency'!$A$22:$AS$52,COLUMN('Energy Efficiency'!Q$1),0)</f>
        <v>103463818379952.7</v>
      </c>
      <c r="R24" s="230">
        <f>VLOOKUP($A24,'Value Added'!$A$1:$AX$44,COLUMN('Value Added'!W$1),0)*VLOOKUP($A24,'Energy Efficiency'!$A$22:$AS$52,COLUMN('Energy Efficiency'!R$1),0)</f>
        <v>106360171695488.92</v>
      </c>
      <c r="S24" s="230">
        <f>VLOOKUP($A24,'Value Added'!$A$1:$AX$44,COLUMN('Value Added'!X$1),0)*VLOOKUP($A24,'Energy Efficiency'!$A$22:$AS$52,COLUMN('Energy Efficiency'!S$1),0)</f>
        <v>109009789989983.28</v>
      </c>
      <c r="T24" s="230">
        <f>VLOOKUP($A24,'Value Added'!$A$1:$AX$44,COLUMN('Value Added'!Y$1),0)*VLOOKUP($A24,'Energy Efficiency'!$A$22:$AS$52,COLUMN('Energy Efficiency'!T$1),0)</f>
        <v>111389393376667.22</v>
      </c>
      <c r="U24" s="230">
        <f>VLOOKUP($A24,'Value Added'!$A$1:$AX$44,COLUMN('Value Added'!Z$1),0)*VLOOKUP($A24,'Energy Efficiency'!$A$22:$AS$52,COLUMN('Energy Efficiency'!U$1),0)</f>
        <v>113483731283738.97</v>
      </c>
      <c r="V24" s="230">
        <f>VLOOKUP($A24,'Value Added'!$A$1:$AX$44,COLUMN('Value Added'!AA$1),0)*VLOOKUP($A24,'Energy Efficiency'!$A$22:$AS$52,COLUMN('Energy Efficiency'!V$1),0)</f>
        <v>115289077308030.34</v>
      </c>
      <c r="W24" s="230">
        <f>VLOOKUP($A24,'Value Added'!$A$1:$AX$44,COLUMN('Value Added'!AB$1),0)*VLOOKUP($A24,'Energy Efficiency'!$A$22:$AS$52,COLUMN('Energy Efficiency'!W$1),0)</f>
        <v>116811208629928.36</v>
      </c>
      <c r="X24" s="230">
        <f>VLOOKUP($A24,'Value Added'!$A$1:$AX$44,COLUMN('Value Added'!AC$1),0)*VLOOKUP($A24,'Energy Efficiency'!$A$22:$AS$52,COLUMN('Energy Efficiency'!X$1),0)</f>
        <v>118059156993026.11</v>
      </c>
      <c r="Y24" s="230">
        <f>VLOOKUP($A24,'Value Added'!$A$1:$AX$44,COLUMN('Value Added'!AD$1),0)*VLOOKUP($A24,'Energy Efficiency'!$A$22:$AS$52,COLUMN('Energy Efficiency'!Y$1),0)</f>
        <v>119044861164432.64</v>
      </c>
      <c r="Z24" s="230">
        <f>VLOOKUP($A24,'Value Added'!$A$1:$AX$44,COLUMN('Value Added'!AE$1),0)*VLOOKUP($A24,'Energy Efficiency'!$A$22:$AS$52,COLUMN('Energy Efficiency'!Z$1),0)</f>
        <v>119782797418328.11</v>
      </c>
      <c r="AA24" s="230">
        <f>VLOOKUP($A24,'Value Added'!$A$1:$AX$44,COLUMN('Value Added'!AF$1),0)*VLOOKUP($A24,'Energy Efficiency'!$A$22:$AS$52,COLUMN('Energy Efficiency'!AA$1),0)</f>
        <v>120289600396713.58</v>
      </c>
      <c r="AB24" s="230">
        <f>VLOOKUP($A24,'Value Added'!$A$1:$AX$44,COLUMN('Value Added'!AG$1),0)*VLOOKUP($A24,'Energy Efficiency'!$A$22:$AS$52,COLUMN('Energy Efficiency'!AB$1),0)</f>
        <v>120583685588465.53</v>
      </c>
      <c r="AC24" s="230">
        <f>VLOOKUP($A24,'Value Added'!$A$1:$AX$44,COLUMN('Value Added'!AH$1),0)*VLOOKUP($A24,'Energy Efficiency'!$A$22:$AS$52,COLUMN('Energy Efficiency'!AC$1),0)</f>
        <v>120684883324202.63</v>
      </c>
      <c r="AD24" s="230">
        <f>VLOOKUP($A24,'Value Added'!$A$1:$AX$44,COLUMN('Value Added'!AI$1),0)*VLOOKUP($A24,'Energy Efficiency'!$A$22:$AS$52,COLUMN('Energy Efficiency'!AD$1),0)</f>
        <v>120614092701477.69</v>
      </c>
      <c r="AE24" s="230">
        <f>VLOOKUP($A24,'Value Added'!$A$1:$AX$44,COLUMN('Value Added'!AJ$1),0)*VLOOKUP($A24,'Energy Efficiency'!$A$22:$AS$52,COLUMN('Energy Efficiency'!AE$1),0)</f>
        <v>120392962316117.45</v>
      </c>
      <c r="AF24" s="230">
        <f>VLOOKUP($A24,'Value Added'!$A$1:$AX$44,COLUMN('Value Added'!AK$1),0)*VLOOKUP($A24,'Energy Efficiency'!$A$22:$AS$52,COLUMN('Energy Efficiency'!AF$1),0)</f>
        <v>120043603154296.44</v>
      </c>
      <c r="AG24" s="230">
        <f>VLOOKUP($A24,'Value Added'!$A$1:$AX$44,COLUMN('Value Added'!AL$1),0)*VLOOKUP($A24,'Energy Efficiency'!$A$22:$AS$52,COLUMN('Energy Efficiency'!AG$1),0)</f>
        <v>119588337557124.94</v>
      </c>
      <c r="AH24" s="230">
        <f>VLOOKUP($A24,'Value Added'!$A$1:$AX$44,COLUMN('Value Added'!AM$1),0)*VLOOKUP($A24,'Energy Efficiency'!$A$22:$AS$52,COLUMN('Energy Efficiency'!AH$1),0)</f>
        <v>119049486853302.05</v>
      </c>
      <c r="AI24" s="230">
        <f>VLOOKUP($A24,'Value Added'!$A$1:$AX$44,COLUMN('Value Added'!AN$1),0)*VLOOKUP($A24,'Energy Efficiency'!$A$22:$AS$52,COLUMN('Energy Efficiency'!AI$1),0)</f>
        <v>118449199101221.78</v>
      </c>
      <c r="AJ24" s="230">
        <f>VLOOKUP($A24,'Value Added'!$A$1:$AX$44,COLUMN('Value Added'!AO$1),0)*VLOOKUP($A24,'Energy Efficiency'!$A$22:$AS$52,COLUMN('Energy Efficiency'!AJ$1),0)</f>
        <v>117809317413637.61</v>
      </c>
      <c r="AK24" s="230">
        <f>VLOOKUP($A24,'Value Added'!$A$1:$AX$44,COLUMN('Value Added'!AP$1),0)*VLOOKUP($A24,'Energy Efficiency'!$A$22:$AS$52,COLUMN('Energy Efficiency'!AK$1),0)</f>
        <v>117151288569072.17</v>
      </c>
      <c r="AL24" s="230">
        <f>VLOOKUP($A24,'Value Added'!$A$1:$AX$44,COLUMN('Value Added'!AQ$1),0)*VLOOKUP($A24,'Energy Efficiency'!$A$22:$AS$52,COLUMN('Energy Efficiency'!AL$1),0)</f>
        <v>116496111049561.06</v>
      </c>
      <c r="AM24" s="230">
        <f>VLOOKUP($A24,'Value Added'!$A$1:$AX$44,COLUMN('Value Added'!AR$1),0)*VLOOKUP($A24,'Energy Efficiency'!$A$22:$AS$52,COLUMN('Energy Efficiency'!AM$1),0)</f>
        <v>115864321282403.69</v>
      </c>
      <c r="AN24" s="230">
        <f>VLOOKUP($A24,'Value Added'!$A$1:$AX$44,COLUMN('Value Added'!AS$1),0)*VLOOKUP($A24,'Energy Efficiency'!$A$22:$AS$52,COLUMN('Energy Efficiency'!AN$1),0)</f>
        <v>115276016698107.11</v>
      </c>
      <c r="AO24" s="230">
        <f>VLOOKUP($A24,'Value Added'!$A$1:$AX$44,COLUMN('Value Added'!AT$1),0)*VLOOKUP($A24,'Energy Efficiency'!$A$22:$AS$52,COLUMN('Energy Efficiency'!AO$1),0)</f>
        <v>114750914238816.73</v>
      </c>
      <c r="AP24" s="230">
        <f>VLOOKUP($A24,'Value Added'!$A$1:$AX$44,COLUMN('Value Added'!AU$1),0)*VLOOKUP($A24,'Energy Efficiency'!$A$22:$AS$52,COLUMN('Energy Efficiency'!AP$1),0)</f>
        <v>114308443151665.06</v>
      </c>
      <c r="AQ24" s="230">
        <f>VLOOKUP($A24,'Value Added'!$A$1:$AX$44,COLUMN('Value Added'!AV$1),0)*VLOOKUP($A24,'Energy Efficiency'!$A$22:$AS$52,COLUMN('Energy Efficiency'!AQ$1),0)</f>
        <v>113967871271127.89</v>
      </c>
      <c r="AR24" s="230">
        <f>VLOOKUP($A24,'Value Added'!$A$1:$AX$44,COLUMN('Value Added'!AW$1),0)*VLOOKUP($A24,'Energy Efficiency'!$A$22:$AS$52,COLUMN('Energy Efficiency'!AR$1),0)</f>
        <v>113748464527926.47</v>
      </c>
      <c r="AS24" s="230">
        <f>VLOOKUP($A24,'Value Added'!$A$1:$AX$44,COLUMN('Value Added'!AX$1),0)*VLOOKUP($A24,'Energy Efficiency'!$A$22:$AS$52,COLUMN('Energy Efficiency'!AS$1),0)</f>
        <v>113660203695954.39</v>
      </c>
    </row>
    <row r="25" spans="1:45" x14ac:dyDescent="0.2">
      <c r="A25" s="74" t="s">
        <v>9</v>
      </c>
      <c r="B25" s="152" t="s">
        <v>314</v>
      </c>
      <c r="C25" s="152" t="s">
        <v>357</v>
      </c>
      <c r="D25" s="234">
        <f>VLOOKUP($A25,'Value Added'!$A$1:$AX$44,COLUMN('Value Added'!I$1),0)*VLOOKUP($A25,'Energy Efficiency'!$A$22:$AS$52,COLUMN('Energy Efficiency'!D$1),0)</f>
        <v>710785191712576.75</v>
      </c>
      <c r="E25" s="230">
        <f>VLOOKUP($A25,'Value Added'!$A$1:$AX$44,COLUMN('Value Added'!J$1),0)*VLOOKUP($A25,'Energy Efficiency'!$A$22:$AS$52,COLUMN('Energy Efficiency'!E$1),0)</f>
        <v>623999592018185.75</v>
      </c>
      <c r="F25" s="230">
        <f>VLOOKUP($A25,'Value Added'!$A$1:$AX$44,COLUMN('Value Added'!K$1),0)*VLOOKUP($A25,'Energy Efficiency'!$A$22:$AS$52,COLUMN('Energy Efficiency'!F$1),0)</f>
        <v>699378869152851.13</v>
      </c>
      <c r="G25" s="230">
        <f>VLOOKUP($A25,'Value Added'!$A$1:$AX$44,COLUMN('Value Added'!L$1),0)*VLOOKUP($A25,'Energy Efficiency'!$A$22:$AS$52,COLUMN('Energy Efficiency'!G$1),0)</f>
        <v>715281496106884</v>
      </c>
      <c r="H25" s="230">
        <f>VLOOKUP($A25,'Value Added'!$A$1:$AX$44,COLUMN('Value Added'!M$1),0)*VLOOKUP($A25,'Energy Efficiency'!$A$22:$AS$52,COLUMN('Energy Efficiency'!H$1),0)</f>
        <v>737880179066178.63</v>
      </c>
      <c r="I25" s="230">
        <f>VLOOKUP($A25,'Value Added'!$A$1:$AX$44,COLUMN('Value Added'!N$1),0)*VLOOKUP($A25,'Energy Efficiency'!$A$22:$AS$52,COLUMN('Energy Efficiency'!I$1),0)</f>
        <v>748653218427940</v>
      </c>
      <c r="J25" s="230">
        <f>VLOOKUP($A25,'Value Added'!$A$1:$AX$44,COLUMN('Value Added'!O$1),0)*VLOOKUP($A25,'Energy Efficiency'!$A$22:$AS$52,COLUMN('Energy Efficiency'!J$1),0)</f>
        <v>764132874368899.88</v>
      </c>
      <c r="K25" s="230">
        <f>VLOOKUP($A25,'Value Added'!$A$1:$AX$44,COLUMN('Value Added'!P$1),0)*VLOOKUP($A25,'Energy Efficiency'!$A$22:$AS$52,COLUMN('Energy Efficiency'!K$1),0)</f>
        <v>783290484971026</v>
      </c>
      <c r="L25" s="230">
        <f>VLOOKUP($A25,'Value Added'!$A$1:$AX$44,COLUMN('Value Added'!Q$1),0)*VLOOKUP($A25,'Energy Efficiency'!$A$22:$AS$52,COLUMN('Energy Efficiency'!L$1),0)</f>
        <v>803504548322545.88</v>
      </c>
      <c r="M25" s="230">
        <f>VLOOKUP($A25,'Value Added'!$A$1:$AX$44,COLUMN('Value Added'!R$1),0)*VLOOKUP($A25,'Energy Efficiency'!$A$22:$AS$52,COLUMN('Energy Efficiency'!M$1),0)</f>
        <v>823890548392901.25</v>
      </c>
      <c r="N25" s="230">
        <f>VLOOKUP($A25,'Value Added'!$A$1:$AX$44,COLUMN('Value Added'!S$1),0)*VLOOKUP($A25,'Energy Efficiency'!$A$22:$AS$52,COLUMN('Energy Efficiency'!N$1),0)</f>
        <v>843471796746923.5</v>
      </c>
      <c r="O25" s="230">
        <f>VLOOKUP($A25,'Value Added'!$A$1:$AX$44,COLUMN('Value Added'!T$1),0)*VLOOKUP($A25,'Energy Efficiency'!$A$22:$AS$52,COLUMN('Energy Efficiency'!O$1),0)</f>
        <v>861183390833493.25</v>
      </c>
      <c r="P25" s="230">
        <f>VLOOKUP($A25,'Value Added'!$A$1:$AX$44,COLUMN('Value Added'!U$1),0)*VLOOKUP($A25,'Energy Efficiency'!$A$22:$AS$52,COLUMN('Energy Efficiency'!P$1),0)</f>
        <v>876111758412209.75</v>
      </c>
      <c r="Q25" s="230">
        <f>VLOOKUP($A25,'Value Added'!$A$1:$AX$44,COLUMN('Value Added'!V$1),0)*VLOOKUP($A25,'Energy Efficiency'!$A$22:$AS$52,COLUMN('Energy Efficiency'!Q$1),0)</f>
        <v>888110607028729.63</v>
      </c>
      <c r="R25" s="230">
        <f>VLOOKUP($A25,'Value Added'!$A$1:$AX$44,COLUMN('Value Added'!W$1),0)*VLOOKUP($A25,'Energy Efficiency'!$A$22:$AS$52,COLUMN('Energy Efficiency'!R$1),0)</f>
        <v>897291939737772.88</v>
      </c>
      <c r="S25" s="230">
        <f>VLOOKUP($A25,'Value Added'!$A$1:$AX$44,COLUMN('Value Added'!X$1),0)*VLOOKUP($A25,'Energy Efficiency'!$A$22:$AS$52,COLUMN('Energy Efficiency'!S$1),0)</f>
        <v>903805781667006.5</v>
      </c>
      <c r="T25" s="230">
        <f>VLOOKUP($A25,'Value Added'!$A$1:$AX$44,COLUMN('Value Added'!Y$1),0)*VLOOKUP($A25,'Energy Efficiency'!$A$22:$AS$52,COLUMN('Energy Efficiency'!T$1),0)</f>
        <v>907834285674346.5</v>
      </c>
      <c r="U25" s="230">
        <f>VLOOKUP($A25,'Value Added'!$A$1:$AX$44,COLUMN('Value Added'!Z$1),0)*VLOOKUP($A25,'Energy Efficiency'!$A$22:$AS$52,COLUMN('Energy Efficiency'!U$1),0)</f>
        <v>909595673073767.63</v>
      </c>
      <c r="V25" s="230">
        <f>VLOOKUP($A25,'Value Added'!$A$1:$AX$44,COLUMN('Value Added'!AA$1),0)*VLOOKUP($A25,'Energy Efficiency'!$A$22:$AS$52,COLUMN('Energy Efficiency'!V$1),0)</f>
        <v>909240798150394.63</v>
      </c>
      <c r="W25" s="230">
        <f>VLOOKUP($A25,'Value Added'!$A$1:$AX$44,COLUMN('Value Added'!AB$1),0)*VLOOKUP($A25,'Energy Efficiency'!$A$22:$AS$52,COLUMN('Energy Efficiency'!W$1),0)</f>
        <v>906945719810094.13</v>
      </c>
      <c r="X25" s="230">
        <f>VLOOKUP($A25,'Value Added'!$A$1:$AX$44,COLUMN('Value Added'!AC$1),0)*VLOOKUP($A25,'Energy Efficiency'!$A$22:$AS$52,COLUMN('Energy Efficiency'!X$1),0)</f>
        <v>902897930511304</v>
      </c>
      <c r="Y25" s="230">
        <f>VLOOKUP($A25,'Value Added'!$A$1:$AX$44,COLUMN('Value Added'!AD$1),0)*VLOOKUP($A25,'Energy Efficiency'!$A$22:$AS$52,COLUMN('Energy Efficiency'!Y$1),0)</f>
        <v>897292689433623.38</v>
      </c>
      <c r="Z25" s="230">
        <f>VLOOKUP($A25,'Value Added'!$A$1:$AX$44,COLUMN('Value Added'!AE$1),0)*VLOOKUP($A25,'Energy Efficiency'!$A$22:$AS$52,COLUMN('Energy Efficiency'!Z$1),0)</f>
        <v>890329656450125.38</v>
      </c>
      <c r="AA25" s="230">
        <f>VLOOKUP($A25,'Value Added'!$A$1:$AX$44,COLUMN('Value Added'!AF$1),0)*VLOOKUP($A25,'Energy Efficiency'!$A$22:$AS$52,COLUMN('Energy Efficiency'!AA$1),0)</f>
        <v>882209880390801.5</v>
      </c>
      <c r="AB25" s="230">
        <f>VLOOKUP($A25,'Value Added'!$A$1:$AX$44,COLUMN('Value Added'!AG$1),0)*VLOOKUP($A25,'Energy Efficiency'!$A$22:$AS$52,COLUMN('Energy Efficiency'!AB$1),0)</f>
        <v>873133177755811.75</v>
      </c>
      <c r="AC25" s="230">
        <f>VLOOKUP($A25,'Value Added'!$A$1:$AX$44,COLUMN('Value Added'!AH$1),0)*VLOOKUP($A25,'Energy Efficiency'!$A$22:$AS$52,COLUMN('Energy Efficiency'!AC$1),0)</f>
        <v>863295922303888.88</v>
      </c>
      <c r="AD25" s="230">
        <f>VLOOKUP($A25,'Value Added'!$A$1:$AX$44,COLUMN('Value Added'!AI$1),0)*VLOOKUP($A25,'Energy Efficiency'!$A$22:$AS$52,COLUMN('Energy Efficiency'!AD$1),0)</f>
        <v>852889252208444.13</v>
      </c>
      <c r="AE25" s="230">
        <f>VLOOKUP($A25,'Value Added'!$A$1:$AX$44,COLUMN('Value Added'!AJ$1),0)*VLOOKUP($A25,'Energy Efficiency'!$A$22:$AS$52,COLUMN('Energy Efficiency'!AE$1),0)</f>
        <v>842097689989108.38</v>
      </c>
      <c r="AF25" s="230">
        <f>VLOOKUP($A25,'Value Added'!$A$1:$AX$44,COLUMN('Value Added'!AK$1),0)*VLOOKUP($A25,'Energy Efficiency'!$A$22:$AS$52,COLUMN('Energy Efficiency'!AF$1),0)</f>
        <v>831098161298874.63</v>
      </c>
      <c r="AG25" s="230">
        <f>VLOOKUP($A25,'Value Added'!$A$1:$AX$44,COLUMN('Value Added'!AL$1),0)*VLOOKUP($A25,'Energy Efficiency'!$A$22:$AS$52,COLUMN('Energy Efficiency'!AG$1),0)</f>
        <v>820059391871213</v>
      </c>
      <c r="AH25" s="230">
        <f>VLOOKUP($A25,'Value Added'!$A$1:$AX$44,COLUMN('Value Added'!AM$1),0)*VLOOKUP($A25,'Energy Efficiency'!$A$22:$AS$52,COLUMN('Energy Efficiency'!AH$1),0)</f>
        <v>809141657413423.38</v>
      </c>
      <c r="AI25" s="230">
        <f>VLOOKUP($A25,'Value Added'!$A$1:$AX$44,COLUMN('Value Added'!AN$1),0)*VLOOKUP($A25,'Energy Efficiency'!$A$22:$AS$52,COLUMN('Energy Efficiency'!AI$1),0)</f>
        <v>798496858814683</v>
      </c>
      <c r="AJ25" s="230">
        <f>VLOOKUP($A25,'Value Added'!$A$1:$AX$44,COLUMN('Value Added'!AO$1),0)*VLOOKUP($A25,'Energy Efficiency'!$A$22:$AS$52,COLUMN('Energy Efficiency'!AJ$1),0)</f>
        <v>788268894523934.88</v>
      </c>
      <c r="AK25" s="230">
        <f>VLOOKUP($A25,'Value Added'!$A$1:$AX$44,COLUMN('Value Added'!AP$1),0)*VLOOKUP($A25,'Energy Efficiency'!$A$22:$AS$52,COLUMN('Energy Efficiency'!AK$1),0)</f>
        <v>778594303131556.5</v>
      </c>
      <c r="AL25" s="230">
        <f>VLOOKUP($A25,'Value Added'!$A$1:$AX$44,COLUMN('Value Added'!AQ$1),0)*VLOOKUP($A25,'Energy Efficiency'!$A$22:$AS$52,COLUMN('Energy Efficiency'!AL$1),0)</f>
        <v>769603151850763</v>
      </c>
      <c r="AM25" s="230">
        <f>VLOOKUP($A25,'Value Added'!$A$1:$AX$44,COLUMN('Value Added'!AR$1),0)*VLOOKUP($A25,'Energy Efficiency'!$A$22:$AS$52,COLUMN('Energy Efficiency'!AM$1),0)</f>
        <v>761420150550457</v>
      </c>
      <c r="AN25" s="230">
        <f>VLOOKUP($A25,'Value Added'!$A$1:$AX$44,COLUMN('Value Added'!AS$1),0)*VLOOKUP($A25,'Energy Efficiency'!$A$22:$AS$52,COLUMN('Energy Efficiency'!AN$1),0)</f>
        <v>754165976085337.25</v>
      </c>
      <c r="AO25" s="230">
        <f>VLOOKUP($A25,'Value Added'!$A$1:$AX$44,COLUMN('Value Added'!AT$1),0)*VLOOKUP($A25,'Energy Efficiency'!$A$22:$AS$52,COLUMN('Energy Efficiency'!AO$1),0)</f>
        <v>747958797791778.5</v>
      </c>
      <c r="AP25" s="230">
        <f>VLOOKUP($A25,'Value Added'!$A$1:$AX$44,COLUMN('Value Added'!AU$1),0)*VLOOKUP($A25,'Energy Efficiency'!$A$22:$AS$52,COLUMN('Energy Efficiency'!AP$1),0)</f>
        <v>742916002114811.5</v>
      </c>
      <c r="AQ25" s="230">
        <f>VLOOKUP($A25,'Value Added'!$A$1:$AX$44,COLUMN('Value Added'!AV$1),0)*VLOOKUP($A25,'Energy Efficiency'!$A$22:$AS$52,COLUMN('Energy Efficiency'!AQ$1),0)</f>
        <v>739156122414248.13</v>
      </c>
      <c r="AR25" s="230">
        <f>VLOOKUP($A25,'Value Added'!$A$1:$AX$44,COLUMN('Value Added'!AW$1),0)*VLOOKUP($A25,'Energy Efficiency'!$A$22:$AS$52,COLUMN('Energy Efficiency'!AR$1),0)</f>
        <v>736800989152457.13</v>
      </c>
      <c r="AS25" s="230">
        <f>VLOOKUP($A25,'Value Added'!$A$1:$AX$44,COLUMN('Value Added'!AX$1),0)*VLOOKUP($A25,'Energy Efficiency'!$A$22:$AS$52,COLUMN('Energy Efficiency'!AS$1),0)</f>
        <v>735916768989753.75</v>
      </c>
    </row>
    <row r="26" spans="1:45" x14ac:dyDescent="0.2">
      <c r="A26" s="74" t="s">
        <v>10</v>
      </c>
      <c r="B26" s="152" t="s">
        <v>314</v>
      </c>
      <c r="C26" s="152" t="s">
        <v>357</v>
      </c>
      <c r="D26" s="234">
        <f>VLOOKUP($A26,'Value Added'!$A$1:$AX$44,COLUMN('Value Added'!I$1),0)*VLOOKUP($A26,'Energy Efficiency'!$A$22:$AS$52,COLUMN('Energy Efficiency'!D$1),0)</f>
        <v>429226530333185.06</v>
      </c>
      <c r="E26" s="230">
        <f>VLOOKUP($A26,'Value Added'!$A$1:$AX$44,COLUMN('Value Added'!J$1),0)*VLOOKUP($A26,'Energy Efficiency'!$A$22:$AS$52,COLUMN('Energy Efficiency'!E$1),0)</f>
        <v>443393657015590.81</v>
      </c>
      <c r="F26" s="230">
        <f>VLOOKUP($A26,'Value Added'!$A$1:$AX$44,COLUMN('Value Added'!K$1),0)*VLOOKUP($A26,'Energy Efficiency'!$A$22:$AS$52,COLUMN('Energy Efficiency'!F$1),0)</f>
        <v>498339978329761.13</v>
      </c>
      <c r="G26" s="230">
        <f>VLOOKUP($A26,'Value Added'!$A$1:$AX$44,COLUMN('Value Added'!L$1),0)*VLOOKUP($A26,'Energy Efficiency'!$A$22:$AS$52,COLUMN('Energy Efficiency'!G$1),0)</f>
        <v>517769394852371.25</v>
      </c>
      <c r="H26" s="230">
        <f>VLOOKUP($A26,'Value Added'!$A$1:$AX$44,COLUMN('Value Added'!M$1),0)*VLOOKUP($A26,'Energy Efficiency'!$A$22:$AS$52,COLUMN('Energy Efficiency'!H$1),0)</f>
        <v>537547176823761.94</v>
      </c>
      <c r="I26" s="230">
        <f>VLOOKUP($A26,'Value Added'!$A$1:$AX$44,COLUMN('Value Added'!N$1),0)*VLOOKUP($A26,'Energy Efficiency'!$A$22:$AS$52,COLUMN('Energy Efficiency'!I$1),0)</f>
        <v>553675163207319.88</v>
      </c>
      <c r="J26" s="230">
        <f>VLOOKUP($A26,'Value Added'!$A$1:$AX$44,COLUMN('Value Added'!O$1),0)*VLOOKUP($A26,'Energy Efficiency'!$A$22:$AS$52,COLUMN('Energy Efficiency'!J$1),0)</f>
        <v>575179496866214.5</v>
      </c>
      <c r="K26" s="230">
        <f>VLOOKUP($A26,'Value Added'!$A$1:$AX$44,COLUMN('Value Added'!P$1),0)*VLOOKUP($A26,'Energy Efficiency'!$A$22:$AS$52,COLUMN('Energy Efficiency'!K$1),0)</f>
        <v>598654744927866.88</v>
      </c>
      <c r="L26" s="230">
        <f>VLOOKUP($A26,'Value Added'!$A$1:$AX$44,COLUMN('Value Added'!Q$1),0)*VLOOKUP($A26,'Energy Efficiency'!$A$22:$AS$52,COLUMN('Energy Efficiency'!L$1),0)</f>
        <v>621805186348834.25</v>
      </c>
      <c r="M26" s="230">
        <f>VLOOKUP($A26,'Value Added'!$A$1:$AX$44,COLUMN('Value Added'!R$1),0)*VLOOKUP($A26,'Energy Efficiency'!$A$22:$AS$52,COLUMN('Energy Efficiency'!M$1),0)</f>
        <v>644278719789614.25</v>
      </c>
      <c r="N26" s="230">
        <f>VLOOKUP($A26,'Value Added'!$A$1:$AX$44,COLUMN('Value Added'!S$1),0)*VLOOKUP($A26,'Energy Efficiency'!$A$22:$AS$52,COLUMN('Energy Efficiency'!N$1),0)</f>
        <v>665689071666382.25</v>
      </c>
      <c r="O26" s="230">
        <f>VLOOKUP($A26,'Value Added'!$A$1:$AX$44,COLUMN('Value Added'!T$1),0)*VLOOKUP($A26,'Energy Efficiency'!$A$22:$AS$52,COLUMN('Energy Efficiency'!O$1),0)</f>
        <v>685620695794109.75</v>
      </c>
      <c r="P26" s="230">
        <f>VLOOKUP($A26,'Value Added'!$A$1:$AX$44,COLUMN('Value Added'!U$1),0)*VLOOKUP($A26,'Energy Efficiency'!$A$22:$AS$52,COLUMN('Energy Efficiency'!P$1),0)</f>
        <v>703723510929819</v>
      </c>
      <c r="Q26" s="230">
        <f>VLOOKUP($A26,'Value Added'!$A$1:$AX$44,COLUMN('Value Added'!V$1),0)*VLOOKUP($A26,'Energy Efficiency'!$A$22:$AS$52,COLUMN('Energy Efficiency'!Q$1),0)</f>
        <v>719914734236230.5</v>
      </c>
      <c r="R26" s="230">
        <f>VLOOKUP($A26,'Value Added'!$A$1:$AX$44,COLUMN('Value Added'!W$1),0)*VLOOKUP($A26,'Energy Efficiency'!$A$22:$AS$52,COLUMN('Energy Efficiency'!R$1),0)</f>
        <v>734226868183996</v>
      </c>
      <c r="S26" s="230">
        <f>VLOOKUP($A26,'Value Added'!$A$1:$AX$44,COLUMN('Value Added'!X$1),0)*VLOOKUP($A26,'Energy Efficiency'!$A$22:$AS$52,COLUMN('Energy Efficiency'!S$1),0)</f>
        <v>746722165763034.25</v>
      </c>
      <c r="T26" s="230">
        <f>VLOOKUP($A26,'Value Added'!$A$1:$AX$44,COLUMN('Value Added'!Y$1),0)*VLOOKUP($A26,'Energy Efficiency'!$A$22:$AS$52,COLUMN('Energy Efficiency'!T$1),0)</f>
        <v>757489684328997.5</v>
      </c>
      <c r="U26" s="230">
        <f>VLOOKUP($A26,'Value Added'!$A$1:$AX$44,COLUMN('Value Added'!Z$1),0)*VLOOKUP($A26,'Energy Efficiency'!$A$22:$AS$52,COLUMN('Energy Efficiency'!U$1),0)</f>
        <v>766646015042349.25</v>
      </c>
      <c r="V26" s="230">
        <f>VLOOKUP($A26,'Value Added'!$A$1:$AX$44,COLUMN('Value Added'!AA$1),0)*VLOOKUP($A26,'Energy Efficiency'!$A$22:$AS$52,COLUMN('Energy Efficiency'!V$1),0)</f>
        <v>774235624904504</v>
      </c>
      <c r="W26" s="230">
        <f>VLOOKUP($A26,'Value Added'!$A$1:$AX$44,COLUMN('Value Added'!AB$1),0)*VLOOKUP($A26,'Energy Efficiency'!$A$22:$AS$52,COLUMN('Energy Efficiency'!W$1),0)</f>
        <v>780321144299536.13</v>
      </c>
      <c r="X26" s="230">
        <f>VLOOKUP($A26,'Value Added'!$A$1:$AX$44,COLUMN('Value Added'!AC$1),0)*VLOOKUP($A26,'Energy Efficiency'!$A$22:$AS$52,COLUMN('Energy Efficiency'!X$1),0)</f>
        <v>784977853370365</v>
      </c>
      <c r="Y26" s="230">
        <f>VLOOKUP($A26,'Value Added'!$A$1:$AX$44,COLUMN('Value Added'!AD$1),0)*VLOOKUP($A26,'Energy Efficiency'!$A$22:$AS$52,COLUMN('Energy Efficiency'!Y$1),0)</f>
        <v>788291939494394.5</v>
      </c>
      <c r="Z26" s="230">
        <f>VLOOKUP($A26,'Value Added'!$A$1:$AX$44,COLUMN('Value Added'!AE$1),0)*VLOOKUP($A26,'Energy Efficiency'!$A$22:$AS$52,COLUMN('Energy Efficiency'!Z$1),0)</f>
        <v>790358754567109.5</v>
      </c>
      <c r="AA26" s="230">
        <f>VLOOKUP($A26,'Value Added'!$A$1:$AX$44,COLUMN('Value Added'!AF$1),0)*VLOOKUP($A26,'Energy Efficiency'!$A$22:$AS$52,COLUMN('Energy Efficiency'!AA$1),0)</f>
        <v>791281112491681.13</v>
      </c>
      <c r="AB26" s="230">
        <f>VLOOKUP($A26,'Value Added'!$A$1:$AX$44,COLUMN('Value Added'!AG$1),0)*VLOOKUP($A26,'Energy Efficiency'!$A$22:$AS$52,COLUMN('Energy Efficiency'!AB$1),0)</f>
        <v>791167661861556.13</v>
      </c>
      <c r="AC26" s="230">
        <f>VLOOKUP($A26,'Value Added'!$A$1:$AX$44,COLUMN('Value Added'!AH$1),0)*VLOOKUP($A26,'Energy Efficiency'!$A$22:$AS$52,COLUMN('Energy Efficiency'!AC$1),0)</f>
        <v>790131363147841.5</v>
      </c>
      <c r="AD26" s="230">
        <f>VLOOKUP($A26,'Value Added'!$A$1:$AX$44,COLUMN('Value Added'!AI$1),0)*VLOOKUP($A26,'Energy Efficiency'!$A$22:$AS$52,COLUMN('Energy Efficiency'!AD$1),0)</f>
        <v>788288094009298.13</v>
      </c>
      <c r="AE26" s="230">
        <f>VLOOKUP($A26,'Value Added'!$A$1:$AX$44,COLUMN('Value Added'!AJ$1),0)*VLOOKUP($A26,'Energy Efficiency'!$A$22:$AS$52,COLUMN('Energy Efficiency'!AE$1),0)</f>
        <v>785755400839525.63</v>
      </c>
      <c r="AF26" s="230">
        <f>VLOOKUP($A26,'Value Added'!$A$1:$AX$44,COLUMN('Value Added'!AK$1),0)*VLOOKUP($A26,'Energy Efficiency'!$A$22:$AS$52,COLUMN('Energy Efficiency'!AF$1),0)</f>
        <v>782651409525654.63</v>
      </c>
      <c r="AG26" s="230">
        <f>VLOOKUP($A26,'Value Added'!$A$1:$AX$44,COLUMN('Value Added'!AL$1),0)*VLOOKUP($A26,'Energy Efficiency'!$A$22:$AS$52,COLUMN('Energy Efficiency'!AG$1),0)</f>
        <v>779093903748909.63</v>
      </c>
      <c r="AH26" s="230">
        <f>VLOOKUP($A26,'Value Added'!$A$1:$AX$44,COLUMN('Value Added'!AM$1),0)*VLOOKUP($A26,'Energy Efficiency'!$A$22:$AS$52,COLUMN('Energy Efficiency'!AH$1),0)</f>
        <v>775199575106977.75</v>
      </c>
      <c r="AI26" s="230">
        <f>VLOOKUP($A26,'Value Added'!$A$1:$AX$44,COLUMN('Value Added'!AN$1),0)*VLOOKUP($A26,'Energy Efficiency'!$A$22:$AS$52,COLUMN('Energy Efficiency'!AI$1),0)</f>
        <v>771083445944226.13</v>
      </c>
      <c r="AJ26" s="230">
        <f>VLOOKUP($A26,'Value Added'!$A$1:$AX$44,COLUMN('Value Added'!AO$1),0)*VLOOKUP($A26,'Energy Efficiency'!$A$22:$AS$52,COLUMN('Energy Efficiency'!AJ$1),0)</f>
        <v>766858463072867.38</v>
      </c>
      <c r="AK26" s="230">
        <f>VLOOKUP($A26,'Value Added'!$A$1:$AX$44,COLUMN('Value Added'!AP$1),0)*VLOOKUP($A26,'Energy Efficiency'!$A$22:$AS$52,COLUMN('Energy Efficiency'!AK$1),0)</f>
        <v>762635258565915.88</v>
      </c>
      <c r="AL26" s="230">
        <f>VLOOKUP($A26,'Value Added'!$A$1:$AX$44,COLUMN('Value Added'!AQ$1),0)*VLOOKUP($A26,'Energy Efficiency'!$A$22:$AS$52,COLUMN('Energy Efficiency'!AL$1),0)</f>
        <v>758522072492602.38</v>
      </c>
      <c r="AM26" s="230">
        <f>VLOOKUP($A26,'Value Added'!$A$1:$AX$44,COLUMN('Value Added'!AR$1),0)*VLOOKUP($A26,'Energy Efficiency'!$A$22:$AS$52,COLUMN('Energy Efficiency'!AM$1),0)</f>
        <v>754624831826530.25</v>
      </c>
      <c r="AN26" s="230">
        <f>VLOOKUP($A26,'Value Added'!$A$1:$AX$44,COLUMN('Value Added'!AS$1),0)*VLOOKUP($A26,'Energy Efficiency'!$A$22:$AS$52,COLUMN('Energy Efficiency'!AN$1),0)</f>
        <v>751047379756875.88</v>
      </c>
      <c r="AO26" s="230">
        <f>VLOOKUP($A26,'Value Added'!$A$1:$AX$44,COLUMN('Value Added'!AT$1),0)*VLOOKUP($A26,'Energy Efficiency'!$A$22:$AS$52,COLUMN('Energy Efficiency'!AO$1),0)</f>
        <v>747891850240589.5</v>
      </c>
      <c r="AP26" s="230">
        <f>VLOOKUP($A26,'Value Added'!$A$1:$AX$44,COLUMN('Value Added'!AU$1),0)*VLOOKUP($A26,'Energy Efficiency'!$A$22:$AS$52,COLUMN('Energy Efficiency'!AP$1),0)</f>
        <v>745259183819259.38</v>
      </c>
      <c r="AQ26" s="230">
        <f>VLOOKUP($A26,'Value Added'!$A$1:$AX$44,COLUMN('Value Added'!AV$1),0)*VLOOKUP($A26,'Energy Efficiency'!$A$22:$AS$52,COLUMN('Energy Efficiency'!AQ$1),0)</f>
        <v>743249782464765</v>
      </c>
      <c r="AR26" s="230">
        <f>VLOOKUP($A26,'Value Added'!$A$1:$AX$44,COLUMN('Value Added'!AW$1),0)*VLOOKUP($A26,'Energy Efficiency'!$A$22:$AS$52,COLUMN('Energy Efficiency'!AR$1),0)</f>
        <v>741964303501258.5</v>
      </c>
      <c r="AS26" s="230">
        <f>VLOOKUP($A26,'Value Added'!$A$1:$AX$44,COLUMN('Value Added'!AX$1),0)*VLOOKUP($A26,'Energy Efficiency'!$A$22:$AS$52,COLUMN('Energy Efficiency'!AS$1),0)</f>
        <v>741442777674318.38</v>
      </c>
    </row>
    <row r="27" spans="1:45" x14ac:dyDescent="0.2">
      <c r="A27" s="74" t="s">
        <v>11</v>
      </c>
      <c r="B27" s="152" t="s">
        <v>314</v>
      </c>
      <c r="C27" s="152" t="s">
        <v>357</v>
      </c>
      <c r="D27" s="234">
        <f>VLOOKUP($A27,'Value Added'!$A$1:$AX$44,COLUMN('Value Added'!I$1),0)*VLOOKUP($A27,'Energy Efficiency'!$A$22:$AS$52,COLUMN('Energy Efficiency'!D$1),0)</f>
        <v>259570374494269.03</v>
      </c>
      <c r="E27" s="230">
        <f>VLOOKUP($A27,'Value Added'!$A$1:$AX$44,COLUMN('Value Added'!J$1),0)*VLOOKUP($A27,'Energy Efficiency'!$A$22:$AS$52,COLUMN('Energy Efficiency'!E$1),0)</f>
        <v>235464491437974.25</v>
      </c>
      <c r="F27" s="230">
        <f>VLOOKUP($A27,'Value Added'!$A$1:$AX$44,COLUMN('Value Added'!K$1),0)*VLOOKUP($A27,'Energy Efficiency'!$A$22:$AS$52,COLUMN('Energy Efficiency'!F$1),0)</f>
        <v>271014825047799.13</v>
      </c>
      <c r="G27" s="230">
        <f>VLOOKUP($A27,'Value Added'!$A$1:$AX$44,COLUMN('Value Added'!L$1),0)*VLOOKUP($A27,'Energy Efficiency'!$A$22:$AS$52,COLUMN('Energy Efficiency'!G$1),0)</f>
        <v>292591244399477.88</v>
      </c>
      <c r="H27" s="230">
        <f>VLOOKUP($A27,'Value Added'!$A$1:$AX$44,COLUMN('Value Added'!M$1),0)*VLOOKUP($A27,'Energy Efficiency'!$A$22:$AS$52,COLUMN('Energy Efficiency'!H$1),0)</f>
        <v>305201564415290.19</v>
      </c>
      <c r="I27" s="230">
        <f>VLOOKUP($A27,'Value Added'!$A$1:$AX$44,COLUMN('Value Added'!N$1),0)*VLOOKUP($A27,'Energy Efficiency'!$A$22:$AS$52,COLUMN('Energy Efficiency'!I$1),0)</f>
        <v>317895452924734.75</v>
      </c>
      <c r="J27" s="230">
        <f>VLOOKUP($A27,'Value Added'!$A$1:$AX$44,COLUMN('Value Added'!O$1),0)*VLOOKUP($A27,'Energy Efficiency'!$A$22:$AS$52,COLUMN('Energy Efficiency'!J$1),0)</f>
        <v>334649994746870.44</v>
      </c>
      <c r="K27" s="230">
        <f>VLOOKUP($A27,'Value Added'!$A$1:$AX$44,COLUMN('Value Added'!P$1),0)*VLOOKUP($A27,'Energy Efficiency'!$A$22:$AS$52,COLUMN('Energy Efficiency'!K$1),0)</f>
        <v>352422716293883.75</v>
      </c>
      <c r="L27" s="230">
        <f>VLOOKUP($A27,'Value Added'!$A$1:$AX$44,COLUMN('Value Added'!Q$1),0)*VLOOKUP($A27,'Energy Efficiency'!$A$22:$AS$52,COLUMN('Energy Efficiency'!L$1),0)</f>
        <v>369706647840062.5</v>
      </c>
      <c r="M27" s="230">
        <f>VLOOKUP($A27,'Value Added'!$A$1:$AX$44,COLUMN('Value Added'!R$1),0)*VLOOKUP($A27,'Energy Efficiency'!$A$22:$AS$52,COLUMN('Energy Efficiency'!M$1),0)</f>
        <v>386401477414517.31</v>
      </c>
      <c r="N27" s="230">
        <f>VLOOKUP($A27,'Value Added'!$A$1:$AX$44,COLUMN('Value Added'!S$1),0)*VLOOKUP($A27,'Energy Efficiency'!$A$22:$AS$52,COLUMN('Energy Efficiency'!N$1),0)</f>
        <v>402416989885072.63</v>
      </c>
      <c r="O27" s="230">
        <f>VLOOKUP($A27,'Value Added'!$A$1:$AX$44,COLUMN('Value Added'!T$1),0)*VLOOKUP($A27,'Energy Efficiency'!$A$22:$AS$52,COLUMN('Energy Efficiency'!O$1),0)</f>
        <v>417674256577027.56</v>
      </c>
      <c r="P27" s="230">
        <f>VLOOKUP($A27,'Value Added'!$A$1:$AX$44,COLUMN('Value Added'!U$1),0)*VLOOKUP($A27,'Energy Efficiency'!$A$22:$AS$52,COLUMN('Energy Efficiency'!P$1),0)</f>
        <v>432123350089393.38</v>
      </c>
      <c r="Q27" s="230">
        <f>VLOOKUP($A27,'Value Added'!$A$1:$AX$44,COLUMN('Value Added'!V$1),0)*VLOOKUP($A27,'Energy Efficiency'!$A$22:$AS$52,COLUMN('Energy Efficiency'!Q$1),0)</f>
        <v>445745088268204.69</v>
      </c>
      <c r="R27" s="230">
        <f>VLOOKUP($A27,'Value Added'!$A$1:$AX$44,COLUMN('Value Added'!W$1),0)*VLOOKUP($A27,'Energy Efficiency'!$A$22:$AS$52,COLUMN('Energy Efficiency'!R$1),0)</f>
        <v>458554838425165.94</v>
      </c>
      <c r="S27" s="230">
        <f>VLOOKUP($A27,'Value Added'!$A$1:$AX$44,COLUMN('Value Added'!X$1),0)*VLOOKUP($A27,'Energy Efficiency'!$A$22:$AS$52,COLUMN('Energy Efficiency'!S$1),0)</f>
        <v>470585945295686.94</v>
      </c>
      <c r="T27" s="230">
        <f>VLOOKUP($A27,'Value Added'!$A$1:$AX$44,COLUMN('Value Added'!Y$1),0)*VLOOKUP($A27,'Energy Efficiency'!$A$22:$AS$52,COLUMN('Energy Efficiency'!T$1),0)</f>
        <v>481888606624526.06</v>
      </c>
      <c r="U27" s="230">
        <f>VLOOKUP($A27,'Value Added'!$A$1:$AX$44,COLUMN('Value Added'!Z$1),0)*VLOOKUP($A27,'Energy Efficiency'!$A$22:$AS$52,COLUMN('Energy Efficiency'!U$1),0)</f>
        <v>492524449464687.44</v>
      </c>
      <c r="V27" s="230">
        <f>VLOOKUP($A27,'Value Added'!$A$1:$AX$44,COLUMN('Value Added'!AA$1),0)*VLOOKUP($A27,'Energy Efficiency'!$A$22:$AS$52,COLUMN('Energy Efficiency'!V$1),0)</f>
        <v>502481655042698.44</v>
      </c>
      <c r="W27" s="230">
        <f>VLOOKUP($A27,'Value Added'!$A$1:$AX$44,COLUMN('Value Added'!AB$1),0)*VLOOKUP($A27,'Energy Efficiency'!$A$22:$AS$52,COLUMN('Energy Efficiency'!W$1),0)</f>
        <v>511750267218744.5</v>
      </c>
      <c r="X27" s="230">
        <f>VLOOKUP($A27,'Value Added'!$A$1:$AX$44,COLUMN('Value Added'!AC$1),0)*VLOOKUP($A27,'Energy Efficiency'!$A$22:$AS$52,COLUMN('Energy Efficiency'!X$1),0)</f>
        <v>520326045985122.56</v>
      </c>
      <c r="Y27" s="230">
        <f>VLOOKUP($A27,'Value Added'!$A$1:$AX$44,COLUMN('Value Added'!AD$1),0)*VLOOKUP($A27,'Energy Efficiency'!$A$22:$AS$52,COLUMN('Energy Efficiency'!Y$1),0)</f>
        <v>528210274047470.88</v>
      </c>
      <c r="Z27" s="230">
        <f>VLOOKUP($A27,'Value Added'!$A$1:$AX$44,COLUMN('Value Added'!AE$1),0)*VLOOKUP($A27,'Energy Efficiency'!$A$22:$AS$52,COLUMN('Energy Efficiency'!Z$1),0)</f>
        <v>535409512642682.69</v>
      </c>
      <c r="AA27" s="230">
        <f>VLOOKUP($A27,'Value Added'!$A$1:$AX$44,COLUMN('Value Added'!AF$1),0)*VLOOKUP($A27,'Energy Efficiency'!$A$22:$AS$52,COLUMN('Energy Efficiency'!AA$1),0)</f>
        <v>541935314534032.56</v>
      </c>
      <c r="AB27" s="230">
        <f>VLOOKUP($A27,'Value Added'!$A$1:$AX$44,COLUMN('Value Added'!AG$1),0)*VLOOKUP($A27,'Energy Efficiency'!$A$22:$AS$52,COLUMN('Energy Efficiency'!AB$1),0)</f>
        <v>547803902288855.63</v>
      </c>
      <c r="AC27" s="230">
        <f>VLOOKUP($A27,'Value Added'!$A$1:$AX$44,COLUMN('Value Added'!AH$1),0)*VLOOKUP($A27,'Energy Efficiency'!$A$22:$AS$52,COLUMN('Energy Efficiency'!AC$1),0)</f>
        <v>553035819925100.69</v>
      </c>
      <c r="AD27" s="230">
        <f>VLOOKUP($A27,'Value Added'!$A$1:$AX$44,COLUMN('Value Added'!AI$1),0)*VLOOKUP($A27,'Energy Efficiency'!$A$22:$AS$52,COLUMN('Energy Efficiency'!AD$1),0)</f>
        <v>557655565830775.25</v>
      </c>
      <c r="AE27" s="230">
        <f>VLOOKUP($A27,'Value Added'!$A$1:$AX$44,COLUMN('Value Added'!AJ$1),0)*VLOOKUP($A27,'Energy Efficiency'!$A$22:$AS$52,COLUMN('Energy Efficiency'!AE$1),0)</f>
        <v>561691214537686.44</v>
      </c>
      <c r="AF27" s="230">
        <f>VLOOKUP($A27,'Value Added'!$A$1:$AX$44,COLUMN('Value Added'!AK$1),0)*VLOOKUP($A27,'Energy Efficiency'!$A$22:$AS$52,COLUMN('Energy Efficiency'!AF$1),0)</f>
        <v>565174034492088.25</v>
      </c>
      <c r="AG27" s="230">
        <f>VLOOKUP($A27,'Value Added'!$A$1:$AX$44,COLUMN('Value Added'!AL$1),0)*VLOOKUP($A27,'Energy Efficiency'!$A$22:$AS$52,COLUMN('Energy Efficiency'!AG$1),0)</f>
        <v>568138108434612.25</v>
      </c>
      <c r="AH27" s="230">
        <f>VLOOKUP($A27,'Value Added'!$A$1:$AX$44,COLUMN('Value Added'!AM$1),0)*VLOOKUP($A27,'Energy Efficiency'!$A$22:$AS$52,COLUMN('Energy Efficiency'!AH$1),0)</f>
        <v>570619962404524.63</v>
      </c>
      <c r="AI27" s="230">
        <f>VLOOKUP($A27,'Value Added'!$A$1:$AX$44,COLUMN('Value Added'!AN$1),0)*VLOOKUP($A27,'Energy Efficiency'!$A$22:$AS$52,COLUMN('Energy Efficiency'!AI$1),0)</f>
        <v>572658208742277.75</v>
      </c>
      <c r="AJ27" s="230">
        <f>VLOOKUP($A27,'Value Added'!$A$1:$AX$44,COLUMN('Value Added'!AO$1),0)*VLOOKUP($A27,'Energy Efficiency'!$A$22:$AS$52,COLUMN('Energy Efficiency'!AJ$1),0)</f>
        <v>574293207801174.63</v>
      </c>
      <c r="AK27" s="230">
        <f>VLOOKUP($A27,'Value Added'!$A$1:$AX$44,COLUMN('Value Added'!AP$1),0)*VLOOKUP($A27,'Energy Efficiency'!$A$22:$AS$52,COLUMN('Energy Efficiency'!AK$1),0)</f>
        <v>575566752413846.63</v>
      </c>
      <c r="AL27" s="230">
        <f>VLOOKUP($A27,'Value Added'!$A$1:$AX$44,COLUMN('Value Added'!AQ$1),0)*VLOOKUP($A27,'Energy Efficiency'!$A$22:$AS$52,COLUMN('Energy Efficiency'!AL$1),0)</f>
        <v>576521778509428.88</v>
      </c>
      <c r="AM27" s="230">
        <f>VLOOKUP($A27,'Value Added'!$A$1:$AX$44,COLUMN('Value Added'!AR$1),0)*VLOOKUP($A27,'Energy Efficiency'!$A$22:$AS$52,COLUMN('Energy Efficiency'!AM$1),0)</f>
        <v>577202104658525.13</v>
      </c>
      <c r="AN27" s="230">
        <f>VLOOKUP($A27,'Value Added'!$A$1:$AX$44,COLUMN('Value Added'!AS$1),0)*VLOOKUP($A27,'Energy Efficiency'!$A$22:$AS$52,COLUMN('Energy Efficiency'!AN$1),0)</f>
        <v>577652202747602</v>
      </c>
      <c r="AO27" s="230">
        <f>VLOOKUP($A27,'Value Added'!$A$1:$AX$44,COLUMN('Value Added'!AT$1),0)*VLOOKUP($A27,'Energy Efficiency'!$A$22:$AS$52,COLUMN('Energy Efficiency'!AO$1),0)</f>
        <v>577917001463376.13</v>
      </c>
      <c r="AP27" s="230">
        <f>VLOOKUP($A27,'Value Added'!$A$1:$AX$44,COLUMN('Value Added'!AU$1),0)*VLOOKUP($A27,'Energy Efficiency'!$A$22:$AS$52,COLUMN('Energy Efficiency'!AP$1),0)</f>
        <v>578041723808859.13</v>
      </c>
      <c r="AQ27" s="230">
        <f>VLOOKUP($A27,'Value Added'!$A$1:$AX$44,COLUMN('Value Added'!AV$1),0)*VLOOKUP($A27,'Energy Efficiency'!$A$22:$AS$52,COLUMN('Energy Efficiency'!AQ$1),0)</f>
        <v>578071759482475.13</v>
      </c>
      <c r="AR27" s="230">
        <f>VLOOKUP($A27,'Value Added'!$A$1:$AX$44,COLUMN('Value Added'!AW$1),0)*VLOOKUP($A27,'Energy Efficiency'!$A$22:$AS$52,COLUMN('Energy Efficiency'!AR$1),0)</f>
        <v>578052572634459.5</v>
      </c>
      <c r="AS27" s="230">
        <f>VLOOKUP($A27,'Value Added'!$A$1:$AX$44,COLUMN('Value Added'!AX$1),0)*VLOOKUP($A27,'Energy Efficiency'!$A$22:$AS$52,COLUMN('Energy Efficiency'!AS$1),0)</f>
        <v>577981456057393.25</v>
      </c>
    </row>
    <row r="28" spans="1:45" x14ac:dyDescent="0.2">
      <c r="A28" s="74" t="s">
        <v>12</v>
      </c>
      <c r="B28" s="152" t="s">
        <v>314</v>
      </c>
      <c r="C28" s="152" t="s">
        <v>357</v>
      </c>
      <c r="D28" s="234">
        <f>VLOOKUP($A28,'Value Added'!$A$1:$AX$44,COLUMN('Value Added'!I$1),0)*VLOOKUP($A28,'Energy Efficiency'!$A$22:$AS$52,COLUMN('Energy Efficiency'!D$1),0)</f>
        <v>22391836613961.109</v>
      </c>
      <c r="E28" s="230">
        <f>VLOOKUP($A28,'Value Added'!$A$1:$AX$44,COLUMN('Value Added'!J$1),0)*VLOOKUP($A28,'Energy Efficiency'!$A$22:$AS$52,COLUMN('Energy Efficiency'!E$1),0)</f>
        <v>20439368442584.422</v>
      </c>
      <c r="F28" s="230">
        <f>VLOOKUP($A28,'Value Added'!$A$1:$AX$44,COLUMN('Value Added'!K$1),0)*VLOOKUP($A28,'Energy Efficiency'!$A$22:$AS$52,COLUMN('Energy Efficiency'!F$1),0)</f>
        <v>22015082619822.652</v>
      </c>
      <c r="G28" s="230">
        <f>VLOOKUP($A28,'Value Added'!$A$1:$AX$44,COLUMN('Value Added'!L$1),0)*VLOOKUP($A28,'Energy Efficiency'!$A$22:$AS$52,COLUMN('Energy Efficiency'!G$1),0)</f>
        <v>23924292887887.797</v>
      </c>
      <c r="H28" s="230">
        <f>VLOOKUP($A28,'Value Added'!$A$1:$AX$44,COLUMN('Value Added'!M$1),0)*VLOOKUP($A28,'Energy Efficiency'!$A$22:$AS$52,COLUMN('Energy Efficiency'!H$1),0)</f>
        <v>24832204957340.867</v>
      </c>
      <c r="I28" s="230">
        <f>VLOOKUP($A28,'Value Added'!$A$1:$AX$44,COLUMN('Value Added'!N$1),0)*VLOOKUP($A28,'Energy Efficiency'!$A$22:$AS$52,COLUMN('Energy Efficiency'!I$1),0)</f>
        <v>25564144227484.41</v>
      </c>
      <c r="J28" s="230">
        <f>VLOOKUP($A28,'Value Added'!$A$1:$AX$44,COLUMN('Value Added'!O$1),0)*VLOOKUP($A28,'Energy Efficiency'!$A$22:$AS$52,COLUMN('Energy Efficiency'!J$1),0)</f>
        <v>26544412830439.086</v>
      </c>
      <c r="K28" s="230">
        <f>VLOOKUP($A28,'Value Added'!$A$1:$AX$44,COLUMN('Value Added'!P$1),0)*VLOOKUP($A28,'Energy Efficiency'!$A$22:$AS$52,COLUMN('Energy Efficiency'!K$1),0)</f>
        <v>27622551533402.559</v>
      </c>
      <c r="L28" s="230">
        <f>VLOOKUP($A28,'Value Added'!$A$1:$AX$44,COLUMN('Value Added'!Q$1),0)*VLOOKUP($A28,'Energy Efficiency'!$A$22:$AS$52,COLUMN('Energy Efficiency'!L$1),0)</f>
        <v>28693689325170.301</v>
      </c>
      <c r="M28" s="230">
        <f>VLOOKUP($A28,'Value Added'!$A$1:$AX$44,COLUMN('Value Added'!R$1),0)*VLOOKUP($A28,'Energy Efficiency'!$A$22:$AS$52,COLUMN('Energy Efficiency'!M$1),0)</f>
        <v>29740906371182.215</v>
      </c>
      <c r="N28" s="230">
        <f>VLOOKUP($A28,'Value Added'!$A$1:$AX$44,COLUMN('Value Added'!S$1),0)*VLOOKUP($A28,'Energy Efficiency'!$A$22:$AS$52,COLUMN('Energy Efficiency'!N$1),0)</f>
        <v>30745424613531.656</v>
      </c>
      <c r="O28" s="230">
        <f>VLOOKUP($A28,'Value Added'!$A$1:$AX$44,COLUMN('Value Added'!T$1),0)*VLOOKUP($A28,'Energy Efficiency'!$A$22:$AS$52,COLUMN('Energy Efficiency'!O$1),0)</f>
        <v>31686812733634.434</v>
      </c>
      <c r="P28" s="230">
        <f>VLOOKUP($A28,'Value Added'!$A$1:$AX$44,COLUMN('Value Added'!U$1),0)*VLOOKUP($A28,'Energy Efficiency'!$A$22:$AS$52,COLUMN('Energy Efficiency'!P$1),0)</f>
        <v>32547776376356.367</v>
      </c>
      <c r="Q28" s="230">
        <f>VLOOKUP($A28,'Value Added'!$A$1:$AX$44,COLUMN('Value Added'!V$1),0)*VLOOKUP($A28,'Energy Efficiency'!$A$22:$AS$52,COLUMN('Energy Efficiency'!Q$1),0)</f>
        <v>33324850093010.832</v>
      </c>
      <c r="R28" s="230">
        <f>VLOOKUP($A28,'Value Added'!$A$1:$AX$44,COLUMN('Value Added'!W$1),0)*VLOOKUP($A28,'Energy Efficiency'!$A$22:$AS$52,COLUMN('Energy Efficiency'!R$1),0)</f>
        <v>34020310180628.508</v>
      </c>
      <c r="S28" s="230">
        <f>VLOOKUP($A28,'Value Added'!$A$1:$AX$44,COLUMN('Value Added'!X$1),0)*VLOOKUP($A28,'Energy Efficiency'!$A$22:$AS$52,COLUMN('Energy Efficiency'!S$1),0)</f>
        <v>34637822762884.469</v>
      </c>
      <c r="T28" s="230">
        <f>VLOOKUP($A28,'Value Added'!$A$1:$AX$44,COLUMN('Value Added'!Y$1),0)*VLOOKUP($A28,'Energy Efficiency'!$A$22:$AS$52,COLUMN('Energy Efficiency'!T$1),0)</f>
        <v>35182299651746.422</v>
      </c>
      <c r="U28" s="230">
        <f>VLOOKUP($A28,'Value Added'!$A$1:$AX$44,COLUMN('Value Added'!Z$1),0)*VLOOKUP($A28,'Energy Efficiency'!$A$22:$AS$52,COLUMN('Energy Efficiency'!U$1),0)</f>
        <v>35659679726416.766</v>
      </c>
      <c r="V28" s="230">
        <f>VLOOKUP($A28,'Value Added'!$A$1:$AX$44,COLUMN('Value Added'!AA$1),0)*VLOOKUP($A28,'Energy Efficiency'!$A$22:$AS$52,COLUMN('Energy Efficiency'!V$1),0)</f>
        <v>36071517732588.484</v>
      </c>
      <c r="W28" s="230">
        <f>VLOOKUP($A28,'Value Added'!$A$1:$AX$44,COLUMN('Value Added'!AB$1),0)*VLOOKUP($A28,'Energy Efficiency'!$A$22:$AS$52,COLUMN('Energy Efficiency'!W$1),0)</f>
        <v>36419881513831.805</v>
      </c>
      <c r="X28" s="230">
        <f>VLOOKUP($A28,'Value Added'!$A$1:$AX$44,COLUMN('Value Added'!AC$1),0)*VLOOKUP($A28,'Energy Efficiency'!$A$22:$AS$52,COLUMN('Energy Efficiency'!X$1),0)</f>
        <v>36707359788843.125</v>
      </c>
      <c r="Y28" s="230">
        <f>VLOOKUP($A28,'Value Added'!$A$1:$AX$44,COLUMN('Value Added'!AD$1),0)*VLOOKUP($A28,'Energy Efficiency'!$A$22:$AS$52,COLUMN('Energy Efficiency'!Y$1),0)</f>
        <v>36937002469893.32</v>
      </c>
      <c r="Z28" s="230">
        <f>VLOOKUP($A28,'Value Added'!$A$1:$AX$44,COLUMN('Value Added'!AE$1),0)*VLOOKUP($A28,'Energy Efficiency'!$A$22:$AS$52,COLUMN('Energy Efficiency'!Z$1),0)</f>
        <v>37112259868666.016</v>
      </c>
      <c r="AA28" s="230">
        <f>VLOOKUP($A28,'Value Added'!$A$1:$AX$44,COLUMN('Value Added'!AF$1),0)*VLOOKUP($A28,'Energy Efficiency'!$A$22:$AS$52,COLUMN('Energy Efficiency'!AA$1),0)</f>
        <v>37236922193217.789</v>
      </c>
      <c r="AB28" s="230">
        <f>VLOOKUP($A28,'Value Added'!$A$1:$AX$44,COLUMN('Value Added'!AG$1),0)*VLOOKUP($A28,'Energy Efficiency'!$A$22:$AS$52,COLUMN('Energy Efficiency'!AB$1),0)</f>
        <v>37315060590430.828</v>
      </c>
      <c r="AC28" s="230">
        <f>VLOOKUP($A28,'Value Added'!$A$1:$AX$44,COLUMN('Value Added'!AH$1),0)*VLOOKUP($A28,'Energy Efficiency'!$A$22:$AS$52,COLUMN('Energy Efficiency'!AC$1),0)</f>
        <v>37350970825360.391</v>
      </c>
      <c r="AD28" s="230">
        <f>VLOOKUP($A28,'Value Added'!$A$1:$AX$44,COLUMN('Value Added'!AI$1),0)*VLOOKUP($A28,'Energy Efficiency'!$A$22:$AS$52,COLUMN('Energy Efficiency'!AD$1),0)</f>
        <v>37349120519611.695</v>
      </c>
      <c r="AE28" s="230">
        <f>VLOOKUP($A28,'Value Added'!$A$1:$AX$44,COLUMN('Value Added'!AJ$1),0)*VLOOKUP($A28,'Energy Efficiency'!$A$22:$AS$52,COLUMN('Energy Efficiency'!AE$1),0)</f>
        <v>37314100701845.063</v>
      </c>
      <c r="AF28" s="230">
        <f>VLOOKUP($A28,'Value Added'!$A$1:$AX$44,COLUMN('Value Added'!AK$1),0)*VLOOKUP($A28,'Energy Efficiency'!$A$22:$AS$52,COLUMN('Energy Efficiency'!AF$1),0)</f>
        <v>37250582260325.813</v>
      </c>
      <c r="AG28" s="230">
        <f>VLOOKUP($A28,'Value Added'!$A$1:$AX$44,COLUMN('Value Added'!AL$1),0)*VLOOKUP($A28,'Energy Efficiency'!$A$22:$AS$52,COLUMN('Energy Efficiency'!AG$1),0)</f>
        <v>37163277734743.281</v>
      </c>
      <c r="AH28" s="230">
        <f>VLOOKUP($A28,'Value Added'!$A$1:$AX$44,COLUMN('Value Added'!AM$1),0)*VLOOKUP($A28,'Energy Efficiency'!$A$22:$AS$52,COLUMN('Energy Efficiency'!AH$1),0)</f>
        <v>37056908746014.039</v>
      </c>
      <c r="AI28" s="230">
        <f>VLOOKUP($A28,'Value Added'!$A$1:$AX$44,COLUMN('Value Added'!AN$1),0)*VLOOKUP($A28,'Energy Efficiency'!$A$22:$AS$52,COLUMN('Energy Efficiency'!AI$1),0)</f>
        <v>36936179241176.695</v>
      </c>
      <c r="AJ28" s="230">
        <f>VLOOKUP($A28,'Value Added'!$A$1:$AX$44,COLUMN('Value Added'!AO$1),0)*VLOOKUP($A28,'Energy Efficiency'!$A$22:$AS$52,COLUMN('Energy Efficiency'!AJ$1),0)</f>
        <v>36805754627678.016</v>
      </c>
      <c r="AK28" s="230">
        <f>VLOOKUP($A28,'Value Added'!$A$1:$AX$44,COLUMN('Value Added'!AP$1),0)*VLOOKUP($A28,'Energy Efficiency'!$A$22:$AS$52,COLUMN('Energy Efficiency'!AK$1),0)</f>
        <v>36670246788458.828</v>
      </c>
      <c r="AL28" s="230">
        <f>VLOOKUP($A28,'Value Added'!$A$1:$AX$44,COLUMN('Value Added'!AQ$1),0)*VLOOKUP($A28,'Energy Efficiency'!$A$22:$AS$52,COLUMN('Energy Efficiency'!AL$1),0)</f>
        <v>36534204906781.148</v>
      </c>
      <c r="AM28" s="230">
        <f>VLOOKUP($A28,'Value Added'!$A$1:$AX$44,COLUMN('Value Added'!AR$1),0)*VLOOKUP($A28,'Energy Efficiency'!$A$22:$AS$52,COLUMN('Energy Efficiency'!AM$1),0)</f>
        <v>36402111987694.031</v>
      </c>
      <c r="AN28" s="230">
        <f>VLOOKUP($A28,'Value Added'!$A$1:$AX$44,COLUMN('Value Added'!AS$1),0)*VLOOKUP($A28,'Energy Efficiency'!$A$22:$AS$52,COLUMN('Energy Efficiency'!AN$1),0)</f>
        <v>36278386941064.398</v>
      </c>
      <c r="AO28" s="230">
        <f>VLOOKUP($A28,'Value Added'!$A$1:$AX$44,COLUMN('Value Added'!AT$1),0)*VLOOKUP($A28,'Energy Efficiency'!$A$22:$AS$52,COLUMN('Energy Efficiency'!AO$1),0)</f>
        <v>36167392088624.68</v>
      </c>
      <c r="AP28" s="230">
        <f>VLOOKUP($A28,'Value Added'!$A$1:$AX$44,COLUMN('Value Added'!AU$1),0)*VLOOKUP($A28,'Energy Efficiency'!$A$22:$AS$52,COLUMN('Energy Efficiency'!AP$1),0)</f>
        <v>36073445973866.117</v>
      </c>
      <c r="AQ28" s="230">
        <f>VLOOKUP($A28,'Value Added'!$A$1:$AX$44,COLUMN('Value Added'!AV$1),0)*VLOOKUP($A28,'Energy Efficiency'!$A$22:$AS$52,COLUMN('Energy Efficiency'!AQ$1),0)</f>
        <v>36000841388209.141</v>
      </c>
      <c r="AR28" s="230">
        <f>VLOOKUP($A28,'Value Added'!$A$1:$AX$44,COLUMN('Value Added'!AW$1),0)*VLOOKUP($A28,'Energy Efficiency'!$A$22:$AS$52,COLUMN('Energy Efficiency'!AR$1),0)</f>
        <v>35953868579294.109</v>
      </c>
      <c r="AS28" s="230">
        <f>VLOOKUP($A28,'Value Added'!$A$1:$AX$44,COLUMN('Value Added'!AX$1),0)*VLOOKUP($A28,'Energy Efficiency'!$A$22:$AS$52,COLUMN('Energy Efficiency'!AS$1),0)</f>
        <v>35933847691989.844</v>
      </c>
    </row>
    <row r="29" spans="1:45" x14ac:dyDescent="0.2">
      <c r="A29" s="74" t="s">
        <v>13</v>
      </c>
      <c r="B29" s="152" t="s">
        <v>314</v>
      </c>
      <c r="C29" s="152" t="s">
        <v>357</v>
      </c>
      <c r="D29" s="234">
        <f>VLOOKUP($A29,'Value Added'!$A$1:$AX$44,COLUMN('Value Added'!I$1),0)*VLOOKUP($A29,'Energy Efficiency'!$A$22:$AS$52,COLUMN('Energy Efficiency'!D$1),0)</f>
        <v>1139813334372384.3</v>
      </c>
      <c r="E29" s="230">
        <f>VLOOKUP($A29,'Value Added'!$A$1:$AX$44,COLUMN('Value Added'!J$1),0)*VLOOKUP($A29,'Energy Efficiency'!$A$22:$AS$52,COLUMN('Energy Efficiency'!E$1),0)</f>
        <v>1087631191919194.5</v>
      </c>
      <c r="F29" s="230">
        <f>VLOOKUP($A29,'Value Added'!$A$1:$AX$44,COLUMN('Value Added'!K$1),0)*VLOOKUP($A29,'Energy Efficiency'!$A$22:$AS$52,COLUMN('Energy Efficiency'!F$1),0)</f>
        <v>1147709843913293.3</v>
      </c>
      <c r="G29" s="230">
        <f>VLOOKUP($A29,'Value Added'!$A$1:$AX$44,COLUMN('Value Added'!L$1),0)*VLOOKUP($A29,'Energy Efficiency'!$A$22:$AS$52,COLUMN('Energy Efficiency'!G$1),0)</f>
        <v>1134174712530051.5</v>
      </c>
      <c r="H29" s="230">
        <f>VLOOKUP($A29,'Value Added'!$A$1:$AX$44,COLUMN('Value Added'!M$1),0)*VLOOKUP($A29,'Energy Efficiency'!$A$22:$AS$52,COLUMN('Energy Efficiency'!H$1),0)</f>
        <v>1167619849639697</v>
      </c>
      <c r="I29" s="230">
        <f>VLOOKUP($A29,'Value Added'!$A$1:$AX$44,COLUMN('Value Added'!N$1),0)*VLOOKUP($A29,'Energy Efficiency'!$A$22:$AS$52,COLUMN('Energy Efficiency'!I$1),0)</f>
        <v>1178108563316824</v>
      </c>
      <c r="J29" s="230">
        <f>VLOOKUP($A29,'Value Added'!$A$1:$AX$44,COLUMN('Value Added'!O$1),0)*VLOOKUP($A29,'Energy Efficiency'!$A$22:$AS$52,COLUMN('Energy Efficiency'!J$1),0)</f>
        <v>1192656472397878.5</v>
      </c>
      <c r="K29" s="230">
        <f>VLOOKUP($A29,'Value Added'!$A$1:$AX$44,COLUMN('Value Added'!P$1),0)*VLOOKUP($A29,'Energy Efficiency'!$A$22:$AS$52,COLUMN('Energy Efficiency'!K$1),0)</f>
        <v>1210237102344947.5</v>
      </c>
      <c r="L29" s="230">
        <f>VLOOKUP($A29,'Value Added'!$A$1:$AX$44,COLUMN('Value Added'!Q$1),0)*VLOOKUP($A29,'Energy Efficiency'!$A$22:$AS$52,COLUMN('Energy Efficiency'!L$1),0)</f>
        <v>1226654024914609.3</v>
      </c>
      <c r="M29" s="230">
        <f>VLOOKUP($A29,'Value Added'!$A$1:$AX$44,COLUMN('Value Added'!R$1),0)*VLOOKUP($A29,'Energy Efficiency'!$A$22:$AS$52,COLUMN('Energy Efficiency'!M$1),0)</f>
        <v>1240309326993074</v>
      </c>
      <c r="N29" s="230">
        <f>VLOOKUP($A29,'Value Added'!$A$1:$AX$44,COLUMN('Value Added'!S$1),0)*VLOOKUP($A29,'Energy Efficiency'!$A$22:$AS$52,COLUMN('Energy Efficiency'!N$1),0)</f>
        <v>1249551015350119.3</v>
      </c>
      <c r="O29" s="230">
        <f>VLOOKUP($A29,'Value Added'!$A$1:$AX$44,COLUMN('Value Added'!T$1),0)*VLOOKUP($A29,'Energy Efficiency'!$A$22:$AS$52,COLUMN('Energy Efficiency'!O$1),0)</f>
        <v>1252719389221704.8</v>
      </c>
      <c r="P29" s="230">
        <f>VLOOKUP($A29,'Value Added'!$A$1:$AX$44,COLUMN('Value Added'!U$1),0)*VLOOKUP($A29,'Energy Efficiency'!$A$22:$AS$52,COLUMN('Energy Efficiency'!P$1),0)</f>
        <v>1248773597590109</v>
      </c>
      <c r="Q29" s="230">
        <f>VLOOKUP($A29,'Value Added'!$A$1:$AX$44,COLUMN('Value Added'!V$1),0)*VLOOKUP($A29,'Energy Efficiency'!$A$22:$AS$52,COLUMN('Energy Efficiency'!Q$1),0)</f>
        <v>1238864685088774</v>
      </c>
      <c r="R29" s="230">
        <f>VLOOKUP($A29,'Value Added'!$A$1:$AX$44,COLUMN('Value Added'!W$1),0)*VLOOKUP($A29,'Energy Efficiency'!$A$22:$AS$52,COLUMN('Energy Efficiency'!R$1),0)</f>
        <v>1224754264980021.3</v>
      </c>
      <c r="S29" s="230">
        <f>VLOOKUP($A29,'Value Added'!$A$1:$AX$44,COLUMN('Value Added'!X$1),0)*VLOOKUP($A29,'Energy Efficiency'!$A$22:$AS$52,COLUMN('Energy Efficiency'!S$1),0)</f>
        <v>1208185545208635.5</v>
      </c>
      <c r="T29" s="230">
        <f>VLOOKUP($A29,'Value Added'!$A$1:$AX$44,COLUMN('Value Added'!Y$1),0)*VLOOKUP($A29,'Energy Efficiency'!$A$22:$AS$52,COLUMN('Energy Efficiency'!T$1),0)</f>
        <v>1190837668721236.5</v>
      </c>
      <c r="U29" s="230">
        <f>VLOOKUP($A29,'Value Added'!$A$1:$AX$44,COLUMN('Value Added'!Z$1),0)*VLOOKUP($A29,'Energy Efficiency'!$A$22:$AS$52,COLUMN('Energy Efficiency'!U$1),0)</f>
        <v>1174073596016591.3</v>
      </c>
      <c r="V29" s="230">
        <f>VLOOKUP($A29,'Value Added'!$A$1:$AX$44,COLUMN('Value Added'!AA$1),0)*VLOOKUP($A29,'Energy Efficiency'!$A$22:$AS$52,COLUMN('Energy Efficiency'!V$1),0)</f>
        <v>1158111303757696.5</v>
      </c>
      <c r="W29" s="230">
        <f>VLOOKUP($A29,'Value Added'!$A$1:$AX$44,COLUMN('Value Added'!AB$1),0)*VLOOKUP($A29,'Energy Efficiency'!$A$22:$AS$52,COLUMN('Energy Efficiency'!W$1),0)</f>
        <v>1142933084339408.5</v>
      </c>
      <c r="X29" s="230">
        <f>VLOOKUP($A29,'Value Added'!$A$1:$AX$44,COLUMN('Value Added'!AC$1),0)*VLOOKUP($A29,'Energy Efficiency'!$A$22:$AS$52,COLUMN('Energy Efficiency'!X$1),0)</f>
        <v>1128522273427225.3</v>
      </c>
      <c r="Y29" s="230">
        <f>VLOOKUP($A29,'Value Added'!$A$1:$AX$44,COLUMN('Value Added'!AD$1),0)*VLOOKUP($A29,'Energy Efficiency'!$A$22:$AS$52,COLUMN('Energy Efficiency'!Y$1),0)</f>
        <v>1114863238342595.8</v>
      </c>
      <c r="Z29" s="230">
        <f>VLOOKUP($A29,'Value Added'!$A$1:$AX$44,COLUMN('Value Added'!AE$1),0)*VLOOKUP($A29,'Energy Efficiency'!$A$22:$AS$52,COLUMN('Energy Efficiency'!Z$1),0)</f>
        <v>1101941367960383.9</v>
      </c>
      <c r="AA29" s="230">
        <f>VLOOKUP($A29,'Value Added'!$A$1:$AX$44,COLUMN('Value Added'!AF$1),0)*VLOOKUP($A29,'Energy Efficiency'!$A$22:$AS$52,COLUMN('Energy Efficiency'!AA$1),0)</f>
        <v>1089743064185365.6</v>
      </c>
      <c r="AB29" s="230">
        <f>VLOOKUP($A29,'Value Added'!$A$1:$AX$44,COLUMN('Value Added'!AG$1),0)*VLOOKUP($A29,'Energy Efficiency'!$A$22:$AS$52,COLUMN('Energy Efficiency'!AB$1),0)</f>
        <v>1078255735077804.9</v>
      </c>
      <c r="AC29" s="230">
        <f>VLOOKUP($A29,'Value Added'!$A$1:$AX$44,COLUMN('Value Added'!AH$1),0)*VLOOKUP($A29,'Energy Efficiency'!$A$22:$AS$52,COLUMN('Energy Efficiency'!AC$1),0)</f>
        <v>1067467789702184.5</v>
      </c>
      <c r="AD29" s="230">
        <f>VLOOKUP($A29,'Value Added'!$A$1:$AX$44,COLUMN('Value Added'!AI$1),0)*VLOOKUP($A29,'Energy Efficiency'!$A$22:$AS$52,COLUMN('Energy Efficiency'!AD$1),0)</f>
        <v>1057368634777605.9</v>
      </c>
      <c r="AE29" s="230">
        <f>VLOOKUP($A29,'Value Added'!$A$1:$AX$44,COLUMN('Value Added'!AJ$1),0)*VLOOKUP($A29,'Energy Efficiency'!$A$22:$AS$52,COLUMN('Energy Efficiency'!AE$1),0)</f>
        <v>1047948673213680.1</v>
      </c>
      <c r="AF29" s="230">
        <f>VLOOKUP($A29,'Value Added'!$A$1:$AX$44,COLUMN('Value Added'!AK$1),0)*VLOOKUP($A29,'Energy Efficiency'!$A$22:$AS$52,COLUMN('Energy Efficiency'!AF$1),0)</f>
        <v>1039199304621406.4</v>
      </c>
      <c r="AG29" s="230">
        <f>VLOOKUP($A29,'Value Added'!$A$1:$AX$44,COLUMN('Value Added'!AL$1),0)*VLOOKUP($A29,'Energy Efficiency'!$A$22:$AS$52,COLUMN('Energy Efficiency'!AG$1),0)</f>
        <v>1031112927895403.1</v>
      </c>
      <c r="AH29" s="230">
        <f>VLOOKUP($A29,'Value Added'!$A$1:$AX$44,COLUMN('Value Added'!AM$1),0)*VLOOKUP($A29,'Energy Efficiency'!$A$22:$AS$52,COLUMN('Energy Efficiency'!AH$1),0)</f>
        <v>1023682945971098.9</v>
      </c>
      <c r="AI29" s="230">
        <f>VLOOKUP($A29,'Value Added'!$A$1:$AX$44,COLUMN('Value Added'!AN$1),0)*VLOOKUP($A29,'Energy Efficiency'!$A$22:$AS$52,COLUMN('Energy Efficiency'!AI$1),0)</f>
        <v>1016903772868747.4</v>
      </c>
      <c r="AJ29" s="230">
        <f>VLOOKUP($A29,'Value Added'!$A$1:$AX$44,COLUMN('Value Added'!AO$1),0)*VLOOKUP($A29,'Energy Efficiency'!$A$22:$AS$52,COLUMN('Energy Efficiency'!AJ$1),0)</f>
        <v>1010770843145461.5</v>
      </c>
      <c r="AK29" s="230">
        <f>VLOOKUP($A29,'Value Added'!$A$1:$AX$44,COLUMN('Value Added'!AP$1),0)*VLOOKUP($A29,'Energy Efficiency'!$A$22:$AS$52,COLUMN('Energy Efficiency'!AK$1),0)</f>
        <v>1005280623886391.1</v>
      </c>
      <c r="AL29" s="230">
        <f>VLOOKUP($A29,'Value Added'!$A$1:$AX$44,COLUMN('Value Added'!AQ$1),0)*VLOOKUP($A29,'Energy Efficiency'!$A$22:$AS$52,COLUMN('Energy Efficiency'!AL$1),0)</f>
        <v>1000430629377609.8</v>
      </c>
      <c r="AM29" s="230">
        <f>VLOOKUP($A29,'Value Added'!$A$1:$AX$44,COLUMN('Value Added'!AR$1),0)*VLOOKUP($A29,'Energy Efficiency'!$A$22:$AS$52,COLUMN('Energy Efficiency'!AM$1),0)</f>
        <v>996219438615456.75</v>
      </c>
      <c r="AN29" s="230">
        <f>VLOOKUP($A29,'Value Added'!$A$1:$AX$44,COLUMN('Value Added'!AS$1),0)*VLOOKUP($A29,'Energy Efficiency'!$A$22:$AS$52,COLUMN('Energy Efficiency'!AN$1),0)</f>
        <v>992646715820854.13</v>
      </c>
      <c r="AO29" s="230">
        <f>VLOOKUP($A29,'Value Added'!$A$1:$AX$44,COLUMN('Value Added'!AT$1),0)*VLOOKUP($A29,'Energy Efficiency'!$A$22:$AS$52,COLUMN('Energy Efficiency'!AO$1),0)</f>
        <v>989713234142002.63</v>
      </c>
      <c r="AP29" s="230">
        <f>VLOOKUP($A29,'Value Added'!$A$1:$AX$44,COLUMN('Value Added'!AU$1),0)*VLOOKUP($A29,'Energy Efficiency'!$A$22:$AS$52,COLUMN('Energy Efficiency'!AP$1),0)</f>
        <v>987420902745424.38</v>
      </c>
      <c r="AQ29" s="230">
        <f>VLOOKUP($A29,'Value Added'!$A$1:$AX$44,COLUMN('Value Added'!AV$1),0)*VLOOKUP($A29,'Energy Efficiency'!$A$22:$AS$52,COLUMN('Energy Efficiency'!AQ$1),0)</f>
        <v>985772797513302.75</v>
      </c>
      <c r="AR29" s="230">
        <f>VLOOKUP($A29,'Value Added'!$A$1:$AX$44,COLUMN('Value Added'!AW$1),0)*VLOOKUP($A29,'Energy Efficiency'!$A$22:$AS$52,COLUMN('Energy Efficiency'!AR$1),0)</f>
        <v>984773195585088.13</v>
      </c>
      <c r="AS29" s="230">
        <f>VLOOKUP($A29,'Value Added'!$A$1:$AX$44,COLUMN('Value Added'!AX$1),0)*VLOOKUP($A29,'Energy Efficiency'!$A$22:$AS$52,COLUMN('Energy Efficiency'!AS$1),0)</f>
        <v>984345544172758.38</v>
      </c>
    </row>
    <row r="30" spans="1:45" x14ac:dyDescent="0.2">
      <c r="A30" s="74" t="s">
        <v>14</v>
      </c>
      <c r="B30" s="152" t="s">
        <v>314</v>
      </c>
      <c r="C30" s="152" t="s">
        <v>357</v>
      </c>
      <c r="D30" s="234">
        <f>VLOOKUP($A30,'Value Added'!$A$1:$AX$44,COLUMN('Value Added'!I$1),0)*VLOOKUP($A30,'Energy Efficiency'!$A$22:$AS$52,COLUMN('Energy Efficiency'!D$1),0)</f>
        <v>173827806326709.75</v>
      </c>
      <c r="E30" s="230">
        <f>VLOOKUP($A30,'Value Added'!$A$1:$AX$44,COLUMN('Value Added'!J$1),0)*VLOOKUP($A30,'Energy Efficiency'!$A$22:$AS$52,COLUMN('Energy Efficiency'!E$1),0)</f>
        <v>164434691513228.91</v>
      </c>
      <c r="F30" s="230">
        <f>VLOOKUP($A30,'Value Added'!$A$1:$AX$44,COLUMN('Value Added'!K$1),0)*VLOOKUP($A30,'Energy Efficiency'!$A$22:$AS$52,COLUMN('Energy Efficiency'!F$1),0)</f>
        <v>185667411870307.84</v>
      </c>
      <c r="G30" s="230">
        <f>VLOOKUP($A30,'Value Added'!$A$1:$AX$44,COLUMN('Value Added'!L$1),0)*VLOOKUP($A30,'Energy Efficiency'!$A$22:$AS$52,COLUMN('Energy Efficiency'!G$1),0)</f>
        <v>184986358861025.47</v>
      </c>
      <c r="H30" s="230">
        <f>VLOOKUP($A30,'Value Added'!$A$1:$AX$44,COLUMN('Value Added'!M$1),0)*VLOOKUP($A30,'Energy Efficiency'!$A$22:$AS$52,COLUMN('Energy Efficiency'!H$1),0)</f>
        <v>190676706188709.88</v>
      </c>
      <c r="I30" s="230">
        <f>VLOOKUP($A30,'Value Added'!$A$1:$AX$44,COLUMN('Value Added'!N$1),0)*VLOOKUP($A30,'Energy Efficiency'!$A$22:$AS$52,COLUMN('Energy Efficiency'!I$1),0)</f>
        <v>192951051790999.28</v>
      </c>
      <c r="J30" s="230">
        <f>VLOOKUP($A30,'Value Added'!$A$1:$AX$44,COLUMN('Value Added'!O$1),0)*VLOOKUP($A30,'Energy Efficiency'!$A$22:$AS$52,COLUMN('Energy Efficiency'!J$1),0)</f>
        <v>196000276886084.44</v>
      </c>
      <c r="K30" s="230">
        <f>VLOOKUP($A30,'Value Added'!$A$1:$AX$44,COLUMN('Value Added'!P$1),0)*VLOOKUP($A30,'Energy Efficiency'!$A$22:$AS$52,COLUMN('Energy Efficiency'!K$1),0)</f>
        <v>199474170122680</v>
      </c>
      <c r="L30" s="230">
        <f>VLOOKUP($A30,'Value Added'!$A$1:$AX$44,COLUMN('Value Added'!Q$1),0)*VLOOKUP($A30,'Energy Efficiency'!$A$22:$AS$52,COLUMN('Energy Efficiency'!L$1),0)</f>
        <v>202664782099677.13</v>
      </c>
      <c r="M30" s="230">
        <f>VLOOKUP($A30,'Value Added'!$A$1:$AX$44,COLUMN('Value Added'!R$1),0)*VLOOKUP($A30,'Energy Efficiency'!$A$22:$AS$52,COLUMN('Energy Efficiency'!M$1),0)</f>
        <v>205332656643388.47</v>
      </c>
      <c r="N30" s="230">
        <f>VLOOKUP($A30,'Value Added'!$A$1:$AX$44,COLUMN('Value Added'!S$1),0)*VLOOKUP($A30,'Energy Efficiency'!$A$22:$AS$52,COLUMN('Energy Efficiency'!N$1),0)</f>
        <v>207229877898278.5</v>
      </c>
      <c r="O30" s="230">
        <f>VLOOKUP($A30,'Value Added'!$A$1:$AX$44,COLUMN('Value Added'!T$1),0)*VLOOKUP($A30,'Energy Efficiency'!$A$22:$AS$52,COLUMN('Energy Efficiency'!O$1),0)</f>
        <v>208107534802688.56</v>
      </c>
      <c r="P30" s="230">
        <f>VLOOKUP($A30,'Value Added'!$A$1:$AX$44,COLUMN('Value Added'!U$1),0)*VLOOKUP($A30,'Energy Efficiency'!$A$22:$AS$52,COLUMN('Energy Efficiency'!P$1),0)</f>
        <v>207812994290416.03</v>
      </c>
      <c r="Q30" s="230">
        <f>VLOOKUP($A30,'Value Added'!$A$1:$AX$44,COLUMN('Value Added'!V$1),0)*VLOOKUP($A30,'Energy Efficiency'!$A$22:$AS$52,COLUMN('Energy Efficiency'!Q$1),0)</f>
        <v>206533651123898.94</v>
      </c>
      <c r="R30" s="230">
        <f>VLOOKUP($A30,'Value Added'!$A$1:$AX$44,COLUMN('Value Added'!W$1),0)*VLOOKUP($A30,'Energy Efficiency'!$A$22:$AS$52,COLUMN('Energy Efficiency'!R$1),0)</f>
        <v>204553929417147</v>
      </c>
      <c r="S30" s="230">
        <f>VLOOKUP($A30,'Value Added'!$A$1:$AX$44,COLUMN('Value Added'!X$1),0)*VLOOKUP($A30,'Energy Efficiency'!$A$22:$AS$52,COLUMN('Energy Efficiency'!S$1),0)</f>
        <v>202157270805495.97</v>
      </c>
      <c r="T30" s="230">
        <f>VLOOKUP($A30,'Value Added'!$A$1:$AX$44,COLUMN('Value Added'!Y$1),0)*VLOOKUP($A30,'Energy Efficiency'!$A$22:$AS$52,COLUMN('Energy Efficiency'!T$1),0)</f>
        <v>199618640869701.69</v>
      </c>
      <c r="U30" s="230">
        <f>VLOOKUP($A30,'Value Added'!$A$1:$AX$44,COLUMN('Value Added'!Z$1),0)*VLOOKUP($A30,'Energy Efficiency'!$A$22:$AS$52,COLUMN('Energy Efficiency'!U$1),0)</f>
        <v>197162734222371.53</v>
      </c>
      <c r="V30" s="230">
        <f>VLOOKUP($A30,'Value Added'!$A$1:$AX$44,COLUMN('Value Added'!AA$1),0)*VLOOKUP($A30,'Energy Efficiency'!$A$22:$AS$52,COLUMN('Energy Efficiency'!V$1),0)</f>
        <v>194825698360686.97</v>
      </c>
      <c r="W30" s="230">
        <f>VLOOKUP($A30,'Value Added'!$A$1:$AX$44,COLUMN('Value Added'!AB$1),0)*VLOOKUP($A30,'Energy Efficiency'!$A$22:$AS$52,COLUMN('Energy Efficiency'!W$1),0)</f>
        <v>192604819526235.59</v>
      </c>
      <c r="X30" s="230">
        <f>VLOOKUP($A30,'Value Added'!$A$1:$AX$44,COLUMN('Value Added'!AC$1),0)*VLOOKUP($A30,'Energy Efficiency'!$A$22:$AS$52,COLUMN('Energy Efficiency'!X$1),0)</f>
        <v>190497546079892.53</v>
      </c>
      <c r="Y30" s="230">
        <f>VLOOKUP($A30,'Value Added'!$A$1:$AX$44,COLUMN('Value Added'!AD$1),0)*VLOOKUP($A30,'Energy Efficiency'!$A$22:$AS$52,COLUMN('Energy Efficiency'!Y$1),0)</f>
        <v>188501484855132.53</v>
      </c>
      <c r="Z30" s="230">
        <f>VLOOKUP($A30,'Value Added'!$A$1:$AX$44,COLUMN('Value Added'!AE$1),0)*VLOOKUP($A30,'Energy Efficiency'!$A$22:$AS$52,COLUMN('Energy Efficiency'!Z$1),0)</f>
        <v>186614397813959.66</v>
      </c>
      <c r="AA30" s="230">
        <f>VLOOKUP($A30,'Value Added'!$A$1:$AX$44,COLUMN('Value Added'!AF$1),0)*VLOOKUP($A30,'Energy Efficiency'!$A$22:$AS$52,COLUMN('Energy Efficiency'!AA$1),0)</f>
        <v>184834199002706.28</v>
      </c>
      <c r="AB30" s="230">
        <f>VLOOKUP($A30,'Value Added'!$A$1:$AX$44,COLUMN('Value Added'!AG$1),0)*VLOOKUP($A30,'Energy Efficiency'!$A$22:$AS$52,COLUMN('Energy Efficiency'!AB$1),0)</f>
        <v>183158951805661.72</v>
      </c>
      <c r="AC30" s="230">
        <f>VLOOKUP($A30,'Value Added'!$A$1:$AX$44,COLUMN('Value Added'!AH$1),0)*VLOOKUP($A30,'Energy Efficiency'!$A$22:$AS$52,COLUMN('Energy Efficiency'!AC$1),0)</f>
        <v>181586866495254.81</v>
      </c>
      <c r="AD30" s="230">
        <f>VLOOKUP($A30,'Value Added'!$A$1:$AX$44,COLUMN('Value Added'!AI$1),0)*VLOOKUP($A30,'Energy Efficiency'!$A$22:$AS$52,COLUMN('Energy Efficiency'!AD$1),0)</f>
        <v>180116298078272.53</v>
      </c>
      <c r="AE30" s="230">
        <f>VLOOKUP($A30,'Value Added'!$A$1:$AX$44,COLUMN('Value Added'!AJ$1),0)*VLOOKUP($A30,'Energy Efficiency'!$A$22:$AS$52,COLUMN('Energy Efficiency'!AE$1),0)</f>
        <v>178745744438390.63</v>
      </c>
      <c r="AF30" s="230">
        <f>VLOOKUP($A30,'Value Added'!$A$1:$AX$44,COLUMN('Value Added'!AK$1),0)*VLOOKUP($A30,'Energy Efficiency'!$A$22:$AS$52,COLUMN('Energy Efficiency'!AF$1),0)</f>
        <v>177473844776115.78</v>
      </c>
      <c r="AG30" s="230">
        <f>VLOOKUP($A30,'Value Added'!$A$1:$AX$44,COLUMN('Value Added'!AL$1),0)*VLOOKUP($A30,'Energy Efficiency'!$A$22:$AS$52,COLUMN('Energy Efficiency'!AG$1),0)</f>
        <v>176299378348101.41</v>
      </c>
      <c r="AH30" s="230">
        <f>VLOOKUP($A30,'Value Added'!$A$1:$AX$44,COLUMN('Value Added'!AM$1),0)*VLOOKUP($A30,'Energy Efficiency'!$A$22:$AS$52,COLUMN('Energy Efficiency'!AH$1),0)</f>
        <v>175221263508673.31</v>
      </c>
      <c r="AI30" s="230">
        <f>VLOOKUP($A30,'Value Added'!$A$1:$AX$44,COLUMN('Value Added'!AN$1),0)*VLOOKUP($A30,'Energy Efficiency'!$A$22:$AS$52,COLUMN('Energy Efficiency'!AI$1),0)</f>
        <v>174238557057342.31</v>
      </c>
      <c r="AJ30" s="230">
        <f>VLOOKUP($A30,'Value Added'!$A$1:$AX$44,COLUMN('Value Added'!AO$1),0)*VLOOKUP($A30,'Energy Efficiency'!$A$22:$AS$52,COLUMN('Energy Efficiency'!AJ$1),0)</f>
        <v>173350453897061.34</v>
      </c>
      <c r="AK30" s="230">
        <f>VLOOKUP($A30,'Value Added'!$A$1:$AX$44,COLUMN('Value Added'!AP$1),0)*VLOOKUP($A30,'Energy Efficiency'!$A$22:$AS$52,COLUMN('Energy Efficiency'!AK$1),0)</f>
        <v>172556287008984.66</v>
      </c>
      <c r="AL30" s="230">
        <f>VLOOKUP($A30,'Value Added'!$A$1:$AX$44,COLUMN('Value Added'!AQ$1),0)*VLOOKUP($A30,'Energy Efficiency'!$A$22:$AS$52,COLUMN('Energy Efficiency'!AL$1),0)</f>
        <v>171855527750592.94</v>
      </c>
      <c r="AM30" s="230">
        <f>VLOOKUP($A30,'Value Added'!$A$1:$AX$44,COLUMN('Value Added'!AR$1),0)*VLOOKUP($A30,'Energy Efficiency'!$A$22:$AS$52,COLUMN('Energy Efficiency'!AM$1),0)</f>
        <v>171247786485163.09</v>
      </c>
      <c r="AN30" s="230">
        <f>VLOOKUP($A30,'Value Added'!$A$1:$AX$44,COLUMN('Value Added'!AS$1),0)*VLOOKUP($A30,'Energy Efficiency'!$A$22:$AS$52,COLUMN('Energy Efficiency'!AN$1),0)</f>
        <v>170732813551771.28</v>
      </c>
      <c r="AO30" s="230">
        <f>VLOOKUP($A30,'Value Added'!$A$1:$AX$44,COLUMN('Value Added'!AT$1),0)*VLOOKUP($A30,'Energy Efficiency'!$A$22:$AS$52,COLUMN('Energy Efficiency'!AO$1),0)</f>
        <v>170310500586298.63</v>
      </c>
      <c r="AP30" s="230">
        <f>VLOOKUP($A30,'Value Added'!$A$1:$AX$44,COLUMN('Value Added'!AU$1),0)*VLOOKUP($A30,'Energy Efficiency'!$A$22:$AS$52,COLUMN('Energy Efficiency'!AP$1),0)</f>
        <v>169980882205248.59</v>
      </c>
      <c r="AQ30" s="230">
        <f>VLOOKUP($A30,'Value Added'!$A$1:$AX$44,COLUMN('Value Added'!AV$1),0)*VLOOKUP($A30,'Energy Efficiency'!$A$22:$AS$52,COLUMN('Energy Efficiency'!AQ$1),0)</f>
        <v>169744138065642.16</v>
      </c>
      <c r="AR30" s="230">
        <f>VLOOKUP($A30,'Value Added'!$A$1:$AX$44,COLUMN('Value Added'!AW$1),0)*VLOOKUP($A30,'Energy Efficiency'!$A$22:$AS$52,COLUMN('Energy Efficiency'!AR$1),0)</f>
        <v>169600595315784.22</v>
      </c>
      <c r="AS30" s="230">
        <f>VLOOKUP($A30,'Value Added'!$A$1:$AX$44,COLUMN('Value Added'!AX$1),0)*VLOOKUP($A30,'Energy Efficiency'!$A$22:$AS$52,COLUMN('Energy Efficiency'!AS$1),0)</f>
        <v>169536596336083.03</v>
      </c>
    </row>
    <row r="31" spans="1:45" x14ac:dyDescent="0.2">
      <c r="A31" s="74" t="s">
        <v>15</v>
      </c>
      <c r="B31" s="152" t="s">
        <v>314</v>
      </c>
      <c r="C31" s="152" t="s">
        <v>357</v>
      </c>
      <c r="D31" s="234">
        <f>VLOOKUP($A31,'Value Added'!$A$1:$AX$44,COLUMN('Value Added'!I$1),0)*VLOOKUP($A31,'Energy Efficiency'!$A$22:$AS$52,COLUMN('Energy Efficiency'!D$1),0)</f>
        <v>94297633491840.25</v>
      </c>
      <c r="E31" s="230">
        <f>VLOOKUP($A31,'Value Added'!$A$1:$AX$44,COLUMN('Value Added'!J$1),0)*VLOOKUP($A31,'Energy Efficiency'!$A$22:$AS$52,COLUMN('Energy Efficiency'!E$1),0)</f>
        <v>86884240304239.922</v>
      </c>
      <c r="F31" s="230">
        <f>VLOOKUP($A31,'Value Added'!$A$1:$AX$44,COLUMN('Value Added'!K$1),0)*VLOOKUP($A31,'Energy Efficiency'!$A$22:$AS$52,COLUMN('Energy Efficiency'!F$1),0)</f>
        <v>98193633529147</v>
      </c>
      <c r="G31" s="230">
        <f>VLOOKUP($A31,'Value Added'!$A$1:$AX$44,COLUMN('Value Added'!L$1),0)*VLOOKUP($A31,'Energy Efficiency'!$A$22:$AS$52,COLUMN('Energy Efficiency'!G$1),0)</f>
        <v>99329370342180.156</v>
      </c>
      <c r="H31" s="230">
        <f>VLOOKUP($A31,'Value Added'!$A$1:$AX$44,COLUMN('Value Added'!M$1),0)*VLOOKUP($A31,'Energy Efficiency'!$A$22:$AS$52,COLUMN('Energy Efficiency'!H$1),0)</f>
        <v>101637797025269.58</v>
      </c>
      <c r="I31" s="230">
        <f>VLOOKUP($A31,'Value Added'!$A$1:$AX$44,COLUMN('Value Added'!N$1),0)*VLOOKUP($A31,'Energy Efficiency'!$A$22:$AS$52,COLUMN('Energy Efficiency'!I$1),0)</f>
        <v>101161043084668.97</v>
      </c>
      <c r="J31" s="230">
        <f>VLOOKUP($A31,'Value Added'!$A$1:$AX$44,COLUMN('Value Added'!O$1),0)*VLOOKUP($A31,'Energy Efficiency'!$A$22:$AS$52,COLUMN('Energy Efficiency'!J$1),0)</f>
        <v>100958947656549.09</v>
      </c>
      <c r="K31" s="230">
        <f>VLOOKUP($A31,'Value Added'!$A$1:$AX$44,COLUMN('Value Added'!P$1),0)*VLOOKUP($A31,'Energy Efficiency'!$A$22:$AS$52,COLUMN('Energy Efficiency'!K$1),0)</f>
        <v>101501592418718.89</v>
      </c>
      <c r="L31" s="230">
        <f>VLOOKUP($A31,'Value Added'!$A$1:$AX$44,COLUMN('Value Added'!Q$1),0)*VLOOKUP($A31,'Energy Efficiency'!$A$22:$AS$52,COLUMN('Energy Efficiency'!L$1),0)</f>
        <v>102483457288930.13</v>
      </c>
      <c r="M31" s="230">
        <f>VLOOKUP($A31,'Value Added'!$A$1:$AX$44,COLUMN('Value Added'!R$1),0)*VLOOKUP($A31,'Energy Efficiency'!$A$22:$AS$52,COLUMN('Energy Efficiency'!M$1),0)</f>
        <v>103697269711416.11</v>
      </c>
      <c r="N31" s="230">
        <f>VLOOKUP($A31,'Value Added'!$A$1:$AX$44,COLUMN('Value Added'!S$1),0)*VLOOKUP($A31,'Energy Efficiency'!$A$22:$AS$52,COLUMN('Energy Efficiency'!N$1),0)</f>
        <v>104928457275528.92</v>
      </c>
      <c r="O31" s="230">
        <f>VLOOKUP($A31,'Value Added'!$A$1:$AX$44,COLUMN('Value Added'!T$1),0)*VLOOKUP($A31,'Energy Efficiency'!$A$22:$AS$52,COLUMN('Energy Efficiency'!O$1),0)</f>
        <v>105952555403169.08</v>
      </c>
      <c r="P31" s="230">
        <f>VLOOKUP($A31,'Value Added'!$A$1:$AX$44,COLUMN('Value Added'!U$1),0)*VLOOKUP($A31,'Energy Efficiency'!$A$22:$AS$52,COLUMN('Energy Efficiency'!P$1),0)</f>
        <v>106582080258733.31</v>
      </c>
      <c r="Q31" s="230">
        <f>VLOOKUP($A31,'Value Added'!$A$1:$AX$44,COLUMN('Value Added'!V$1),0)*VLOOKUP($A31,'Energy Efficiency'!$A$22:$AS$52,COLUMN('Energy Efficiency'!Q$1),0)</f>
        <v>106795375351211.45</v>
      </c>
      <c r="R31" s="230">
        <f>VLOOKUP($A31,'Value Added'!$A$1:$AX$44,COLUMN('Value Added'!W$1),0)*VLOOKUP($A31,'Energy Efficiency'!$A$22:$AS$52,COLUMN('Energy Efficiency'!R$1),0)</f>
        <v>106620261021355.14</v>
      </c>
      <c r="S31" s="230">
        <f>VLOOKUP($A31,'Value Added'!$A$1:$AX$44,COLUMN('Value Added'!X$1),0)*VLOOKUP($A31,'Energy Efficiency'!$A$22:$AS$52,COLUMN('Energy Efficiency'!S$1),0)</f>
        <v>106088820535173</v>
      </c>
      <c r="T31" s="230">
        <f>VLOOKUP($A31,'Value Added'!$A$1:$AX$44,COLUMN('Value Added'!Y$1),0)*VLOOKUP($A31,'Energy Efficiency'!$A$22:$AS$52,COLUMN('Energy Efficiency'!T$1),0)</f>
        <v>105236314292563</v>
      </c>
      <c r="U31" s="230">
        <f>VLOOKUP($A31,'Value Added'!$A$1:$AX$44,COLUMN('Value Added'!Z$1),0)*VLOOKUP($A31,'Energy Efficiency'!$A$22:$AS$52,COLUMN('Energy Efficiency'!U$1),0)</f>
        <v>104102027407882.59</v>
      </c>
      <c r="V31" s="230">
        <f>VLOOKUP($A31,'Value Added'!$A$1:$AX$44,COLUMN('Value Added'!AA$1),0)*VLOOKUP($A31,'Energy Efficiency'!$A$22:$AS$52,COLUMN('Energy Efficiency'!V$1),0)</f>
        <v>102719383576177.8</v>
      </c>
      <c r="W31" s="230">
        <f>VLOOKUP($A31,'Value Added'!$A$1:$AX$44,COLUMN('Value Added'!AB$1),0)*VLOOKUP($A31,'Energy Efficiency'!$A$22:$AS$52,COLUMN('Energy Efficiency'!W$1),0)</f>
        <v>101124238884179.88</v>
      </c>
      <c r="X31" s="230">
        <f>VLOOKUP($A31,'Value Added'!$A$1:$AX$44,COLUMN('Value Added'!AC$1),0)*VLOOKUP($A31,'Energy Efficiency'!$A$22:$AS$52,COLUMN('Energy Efficiency'!X$1),0)</f>
        <v>99352261569230.953</v>
      </c>
      <c r="Y31" s="230">
        <f>VLOOKUP($A31,'Value Added'!$A$1:$AX$44,COLUMN('Value Added'!AD$1),0)*VLOOKUP($A31,'Energy Efficiency'!$A$22:$AS$52,COLUMN('Energy Efficiency'!Y$1),0)</f>
        <v>97438337402038.406</v>
      </c>
      <c r="Z31" s="230">
        <f>VLOOKUP($A31,'Value Added'!$A$1:$AX$44,COLUMN('Value Added'!AE$1),0)*VLOOKUP($A31,'Energy Efficiency'!$A$22:$AS$52,COLUMN('Energy Efficiency'!Z$1),0)</f>
        <v>95416080819143.797</v>
      </c>
      <c r="AA31" s="230">
        <f>VLOOKUP($A31,'Value Added'!$A$1:$AX$44,COLUMN('Value Added'!AF$1),0)*VLOOKUP($A31,'Energy Efficiency'!$A$22:$AS$52,COLUMN('Energy Efficiency'!AA$1),0)</f>
        <v>93317451705029.734</v>
      </c>
      <c r="AB31" s="230">
        <f>VLOOKUP($A31,'Value Added'!$A$1:$AX$44,COLUMN('Value Added'!AG$1),0)*VLOOKUP($A31,'Energy Efficiency'!$A$22:$AS$52,COLUMN('Energy Efficiency'!AB$1),0)</f>
        <v>91172474134992.891</v>
      </c>
      <c r="AC31" s="230">
        <f>VLOOKUP($A31,'Value Added'!$A$1:$AX$44,COLUMN('Value Added'!AH$1),0)*VLOOKUP($A31,'Energy Efficiency'!$A$22:$AS$52,COLUMN('Energy Efficiency'!AC$1),0)</f>
        <v>89009050640405.688</v>
      </c>
      <c r="AD31" s="230">
        <f>VLOOKUP($A31,'Value Added'!$A$1:$AX$44,COLUMN('Value Added'!AI$1),0)*VLOOKUP($A31,'Energy Efficiency'!$A$22:$AS$52,COLUMN('Energy Efficiency'!AD$1),0)</f>
        <v>86852863624147.031</v>
      </c>
      <c r="AE31" s="230">
        <f>VLOOKUP($A31,'Value Added'!$A$1:$AX$44,COLUMN('Value Added'!AJ$1),0)*VLOOKUP($A31,'Energy Efficiency'!$A$22:$AS$52,COLUMN('Energy Efficiency'!AE$1),0)</f>
        <v>84727354374963.281</v>
      </c>
      <c r="AF31" s="230">
        <f>VLOOKUP($A31,'Value Added'!$A$1:$AX$44,COLUMN('Value Added'!AK$1),0)*VLOOKUP($A31,'Energy Efficiency'!$A$22:$AS$52,COLUMN('Energy Efficiency'!AF$1),0)</f>
        <v>82653769619707.578</v>
      </c>
      <c r="AG31" s="230">
        <f>VLOOKUP($A31,'Value Added'!$A$1:$AX$44,COLUMN('Value Added'!AL$1),0)*VLOOKUP($A31,'Energy Efficiency'!$A$22:$AS$52,COLUMN('Energy Efficiency'!AG$1),0)</f>
        <v>80651265612548.25</v>
      </c>
      <c r="AH31" s="230">
        <f>VLOOKUP($A31,'Value Added'!$A$1:$AX$44,COLUMN('Value Added'!AM$1),0)*VLOOKUP($A31,'Energy Efficiency'!$A$22:$AS$52,COLUMN('Energy Efficiency'!AH$1),0)</f>
        <v>78737060287144.281</v>
      </c>
      <c r="AI31" s="230">
        <f>VLOOKUP($A31,'Value Added'!$A$1:$AX$44,COLUMN('Value Added'!AN$1),0)*VLOOKUP($A31,'Energy Efficiency'!$A$22:$AS$52,COLUMN('Energy Efficiency'!AI$1),0)</f>
        <v>76926624892043.641</v>
      </c>
      <c r="AJ31" s="230">
        <f>VLOOKUP($A31,'Value Added'!$A$1:$AX$44,COLUMN('Value Added'!AO$1),0)*VLOOKUP($A31,'Energy Efficiency'!$A$22:$AS$52,COLUMN('Energy Efficiency'!AJ$1),0)</f>
        <v>75233907701559.281</v>
      </c>
      <c r="AK31" s="230">
        <f>VLOOKUP($A31,'Value Added'!$A$1:$AX$44,COLUMN('Value Added'!AP$1),0)*VLOOKUP($A31,'Energy Efficiency'!$A$22:$AS$52,COLUMN('Energy Efficiency'!AK$1),0)</f>
        <v>73671583768416.828</v>
      </c>
      <c r="AL31" s="230">
        <f>VLOOKUP($A31,'Value Added'!$A$1:$AX$44,COLUMN('Value Added'!AQ$1),0)*VLOOKUP($A31,'Energy Efficiency'!$A$22:$AS$52,COLUMN('Energy Efficiency'!AL$1),0)</f>
        <v>72251326201699.313</v>
      </c>
      <c r="AM31" s="230">
        <f>VLOOKUP($A31,'Value Added'!$A$1:$AX$44,COLUMN('Value Added'!AR$1),0)*VLOOKUP($A31,'Energy Efficiency'!$A$22:$AS$52,COLUMN('Energy Efficiency'!AM$1),0)</f>
        <v>70984096073593.375</v>
      </c>
      <c r="AN31" s="230">
        <f>VLOOKUP($A31,'Value Added'!$A$1:$AX$44,COLUMN('Value Added'!AS$1),0)*VLOOKUP($A31,'Energy Efficiency'!$A$22:$AS$52,COLUMN('Energy Efficiency'!AN$1),0)</f>
        <v>69880449760233.531</v>
      </c>
      <c r="AO31" s="230">
        <f>VLOOKUP($A31,'Value Added'!$A$1:$AX$44,COLUMN('Value Added'!AT$1),0)*VLOOKUP($A31,'Energy Efficiency'!$A$22:$AS$52,COLUMN('Energy Efficiency'!AO$1),0)</f>
        <v>68950864304697.773</v>
      </c>
      <c r="AP31" s="230">
        <f>VLOOKUP($A31,'Value Added'!$A$1:$AX$44,COLUMN('Value Added'!AU$1),0)*VLOOKUP($A31,'Energy Efficiency'!$A$22:$AS$52,COLUMN('Energy Efficiency'!AP$1),0)</f>
        <v>68206083273950.563</v>
      </c>
      <c r="AQ31" s="230">
        <f>VLOOKUP($A31,'Value Added'!$A$1:$AX$44,COLUMN('Value Added'!AV$1),0)*VLOOKUP($A31,'Energy Efficiency'!$A$22:$AS$52,COLUMN('Energy Efficiency'!AQ$1),0)</f>
        <v>67657487608363.656</v>
      </c>
      <c r="AR31" s="230">
        <f>VLOOKUP($A31,'Value Added'!$A$1:$AX$44,COLUMN('Value Added'!AW$1),0)*VLOOKUP($A31,'Energy Efficiency'!$A$22:$AS$52,COLUMN('Energy Efficiency'!AR$1),0)</f>
        <v>67317498198736.008</v>
      </c>
      <c r="AS31" s="230">
        <f>VLOOKUP($A31,'Value Added'!$A$1:$AX$44,COLUMN('Value Added'!AX$1),0)*VLOOKUP($A31,'Energy Efficiency'!$A$22:$AS$52,COLUMN('Energy Efficiency'!AS$1),0)</f>
        <v>67194417129765.766</v>
      </c>
    </row>
    <row r="32" spans="1:45" x14ac:dyDescent="0.2">
      <c r="A32" s="74" t="s">
        <v>253</v>
      </c>
      <c r="B32" s="152" t="s">
        <v>314</v>
      </c>
      <c r="C32" s="152" t="s">
        <v>357</v>
      </c>
      <c r="D32" s="234">
        <f>VLOOKUP($A32,'Value Added'!$A$1:$AX$44,COLUMN('Value Added'!I$1),0)*VLOOKUP($A32,'Energy Efficiency'!$A$22:$AS$52,COLUMN('Energy Efficiency'!D$1),0)</f>
        <v>177566354604842.16</v>
      </c>
      <c r="E32" s="230">
        <f>VLOOKUP($A32,'Value Added'!$A$1:$AX$44,COLUMN('Value Added'!J$1),0)*VLOOKUP($A32,'Energy Efficiency'!$A$22:$AS$52,COLUMN('Energy Efficiency'!E$1),0)</f>
        <v>170249679908244.03</v>
      </c>
      <c r="F32" s="230">
        <f>VLOOKUP($A32,'Value Added'!$A$1:$AX$44,COLUMN('Value Added'!K$1),0)*VLOOKUP($A32,'Energy Efficiency'!$A$22:$AS$52,COLUMN('Energy Efficiency'!F$1),0)</f>
        <v>195599560639754.69</v>
      </c>
      <c r="G32" s="230">
        <f>VLOOKUP($A32,'Value Added'!$A$1:$AX$44,COLUMN('Value Added'!L$1),0)*VLOOKUP($A32,'Energy Efficiency'!$A$22:$AS$52,COLUMN('Energy Efficiency'!G$1),0)</f>
        <v>197663266869143.31</v>
      </c>
      <c r="H32" s="230">
        <f>VLOOKUP($A32,'Value Added'!$A$1:$AX$44,COLUMN('Value Added'!M$1),0)*VLOOKUP($A32,'Energy Efficiency'!$A$22:$AS$52,COLUMN('Energy Efficiency'!H$1),0)</f>
        <v>203629351268500.28</v>
      </c>
      <c r="I32" s="230">
        <f>VLOOKUP($A32,'Value Added'!$A$1:$AX$44,COLUMN('Value Added'!N$1),0)*VLOOKUP($A32,'Energy Efficiency'!$A$22:$AS$52,COLUMN('Energy Efficiency'!I$1),0)</f>
        <v>205935753145130.81</v>
      </c>
      <c r="J32" s="230">
        <f>VLOOKUP($A32,'Value Added'!$A$1:$AX$44,COLUMN('Value Added'!O$1),0)*VLOOKUP($A32,'Energy Efficiency'!$A$22:$AS$52,COLUMN('Energy Efficiency'!J$1),0)</f>
        <v>209400262555849.34</v>
      </c>
      <c r="K32" s="230">
        <f>VLOOKUP($A32,'Value Added'!$A$1:$AX$44,COLUMN('Value Added'!P$1),0)*VLOOKUP($A32,'Energy Efficiency'!$A$22:$AS$52,COLUMN('Energy Efficiency'!K$1),0)</f>
        <v>213949933098236.91</v>
      </c>
      <c r="L32" s="230">
        <f>VLOOKUP($A32,'Value Added'!$A$1:$AX$44,COLUMN('Value Added'!Q$1),0)*VLOOKUP($A32,'Energy Efficiency'!$A$22:$AS$52,COLUMN('Energy Efficiency'!L$1),0)</f>
        <v>218885893544594.63</v>
      </c>
      <c r="M32" s="230">
        <f>VLOOKUP($A32,'Value Added'!$A$1:$AX$44,COLUMN('Value Added'!R$1),0)*VLOOKUP($A32,'Energy Efficiency'!$A$22:$AS$52,COLUMN('Energy Efficiency'!M$1),0)</f>
        <v>223937520515391.06</v>
      </c>
      <c r="N32" s="230">
        <f>VLOOKUP($A32,'Value Added'!$A$1:$AX$44,COLUMN('Value Added'!S$1),0)*VLOOKUP($A32,'Energy Efficiency'!$A$22:$AS$52,COLUMN('Energy Efficiency'!N$1),0)</f>
        <v>228808533403677.56</v>
      </c>
      <c r="O32" s="230">
        <f>VLOOKUP($A32,'Value Added'!$A$1:$AX$44,COLUMN('Value Added'!T$1),0)*VLOOKUP($A32,'Energy Efficiency'!$A$22:$AS$52,COLUMN('Energy Efficiency'!O$1),0)</f>
        <v>233177486995044.97</v>
      </c>
      <c r="P32" s="230">
        <f>VLOOKUP($A32,'Value Added'!$A$1:$AX$44,COLUMN('Value Added'!U$1),0)*VLOOKUP($A32,'Energy Efficiency'!$A$22:$AS$52,COLUMN('Energy Efficiency'!P$1),0)</f>
        <v>236769388105110</v>
      </c>
      <c r="Q32" s="230">
        <f>VLOOKUP($A32,'Value Added'!$A$1:$AX$44,COLUMN('Value Added'!V$1),0)*VLOOKUP($A32,'Energy Efficiency'!$A$22:$AS$52,COLUMN('Energy Efficiency'!Q$1),0)</f>
        <v>239542808681866.78</v>
      </c>
      <c r="R32" s="230">
        <f>VLOOKUP($A32,'Value Added'!$A$1:$AX$44,COLUMN('Value Added'!W$1),0)*VLOOKUP($A32,'Energy Efficiency'!$A$22:$AS$52,COLUMN('Energy Efficiency'!R$1),0)</f>
        <v>241532840865852.81</v>
      </c>
      <c r="S32" s="230">
        <f>VLOOKUP($A32,'Value Added'!$A$1:$AX$44,COLUMN('Value Added'!X$1),0)*VLOOKUP($A32,'Energy Efficiency'!$A$22:$AS$52,COLUMN('Energy Efficiency'!S$1),0)</f>
        <v>242784816527904.66</v>
      </c>
      <c r="T32" s="230">
        <f>VLOOKUP($A32,'Value Added'!$A$1:$AX$44,COLUMN('Value Added'!Y$1),0)*VLOOKUP($A32,'Energy Efficiency'!$A$22:$AS$52,COLUMN('Energy Efficiency'!T$1),0)</f>
        <v>243352578906327.69</v>
      </c>
      <c r="U32" s="230">
        <f>VLOOKUP($A32,'Value Added'!$A$1:$AX$44,COLUMN('Value Added'!Z$1),0)*VLOOKUP($A32,'Energy Efficiency'!$A$22:$AS$52,COLUMN('Energy Efficiency'!U$1),0)</f>
        <v>243299700517353.44</v>
      </c>
      <c r="V32" s="230">
        <f>VLOOKUP($A32,'Value Added'!$A$1:$AX$44,COLUMN('Value Added'!AA$1),0)*VLOOKUP($A32,'Energy Efficiency'!$A$22:$AS$52,COLUMN('Energy Efficiency'!V$1),0)</f>
        <v>242672619387337.78</v>
      </c>
      <c r="W32" s="230">
        <f>VLOOKUP($A32,'Value Added'!$A$1:$AX$44,COLUMN('Value Added'!AB$1),0)*VLOOKUP($A32,'Energy Efficiency'!$A$22:$AS$52,COLUMN('Energy Efficiency'!W$1),0)</f>
        <v>241524523369506.56</v>
      </c>
      <c r="X32" s="230">
        <f>VLOOKUP($A32,'Value Added'!$A$1:$AX$44,COLUMN('Value Added'!AC$1),0)*VLOOKUP($A32,'Energy Efficiency'!$A$22:$AS$52,COLUMN('Energy Efficiency'!X$1),0)</f>
        <v>239911249124887.5</v>
      </c>
      <c r="Y32" s="230">
        <f>VLOOKUP($A32,'Value Added'!$A$1:$AX$44,COLUMN('Value Added'!AD$1),0)*VLOOKUP($A32,'Energy Efficiency'!$A$22:$AS$52,COLUMN('Energy Efficiency'!Y$1),0)</f>
        <v>237890217079689.34</v>
      </c>
      <c r="Z32" s="230">
        <f>VLOOKUP($A32,'Value Added'!$A$1:$AX$44,COLUMN('Value Added'!AE$1),0)*VLOOKUP($A32,'Energy Efficiency'!$A$22:$AS$52,COLUMN('Energy Efficiency'!Z$1),0)</f>
        <v>235519470268334.84</v>
      </c>
      <c r="AA32" s="230">
        <f>VLOOKUP($A32,'Value Added'!$A$1:$AX$44,COLUMN('Value Added'!AF$1),0)*VLOOKUP($A32,'Energy Efficiency'!$A$22:$AS$52,COLUMN('Energy Efficiency'!AA$1),0)</f>
        <v>232856830434689.97</v>
      </c>
      <c r="AB32" s="230">
        <f>VLOOKUP($A32,'Value Added'!$A$1:$AX$44,COLUMN('Value Added'!AG$1),0)*VLOOKUP($A32,'Energy Efficiency'!$A$22:$AS$52,COLUMN('Energy Efficiency'!AB$1),0)</f>
        <v>229959179436511.84</v>
      </c>
      <c r="AC32" s="230">
        <f>VLOOKUP($A32,'Value Added'!$A$1:$AX$44,COLUMN('Value Added'!AH$1),0)*VLOOKUP($A32,'Energy Efficiency'!$A$22:$AS$52,COLUMN('Energy Efficiency'!AC$1),0)</f>
        <v>226881869284160.66</v>
      </c>
      <c r="AD32" s="230">
        <f>VLOOKUP($A32,'Value Added'!$A$1:$AX$44,COLUMN('Value Added'!AI$1),0)*VLOOKUP($A32,'Energy Efficiency'!$A$22:$AS$52,COLUMN('Energy Efficiency'!AD$1),0)</f>
        <v>223678260146208.41</v>
      </c>
      <c r="AE32" s="230">
        <f>VLOOKUP($A32,'Value Added'!$A$1:$AX$44,COLUMN('Value Added'!AJ$1),0)*VLOOKUP($A32,'Energy Efficiency'!$A$22:$AS$52,COLUMN('Energy Efficiency'!AE$1),0)</f>
        <v>220399382423170.72</v>
      </c>
      <c r="AF32" s="230">
        <f>VLOOKUP($A32,'Value Added'!$A$1:$AX$44,COLUMN('Value Added'!AK$1),0)*VLOOKUP($A32,'Energy Efficiency'!$A$22:$AS$52,COLUMN('Energy Efficiency'!AF$1),0)</f>
        <v>217093716535043.41</v>
      </c>
      <c r="AG32" s="230">
        <f>VLOOKUP($A32,'Value Added'!$A$1:$AX$44,COLUMN('Value Added'!AL$1),0)*VLOOKUP($A32,'Energy Efficiency'!$A$22:$AS$52,COLUMN('Energy Efficiency'!AG$1),0)</f>
        <v>213807082363767.16</v>
      </c>
      <c r="AH32" s="230">
        <f>VLOOKUP($A32,'Value Added'!$A$1:$AX$44,COLUMN('Value Added'!AM$1),0)*VLOOKUP($A32,'Energy Efficiency'!$A$22:$AS$52,COLUMN('Energy Efficiency'!AH$1),0)</f>
        <v>210582629288196.59</v>
      </c>
      <c r="AI32" s="230">
        <f>VLOOKUP($A32,'Value Added'!$A$1:$AX$44,COLUMN('Value Added'!AN$1),0)*VLOOKUP($A32,'Energy Efficiency'!$A$22:$AS$52,COLUMN('Energy Efficiency'!AI$1),0)</f>
        <v>207460917381012.22</v>
      </c>
      <c r="AJ32" s="230">
        <f>VLOOKUP($A32,'Value Added'!$A$1:$AX$44,COLUMN('Value Added'!AO$1),0)*VLOOKUP($A32,'Energy Efficiency'!$A$22:$AS$52,COLUMN('Energy Efficiency'!AJ$1),0)</f>
        <v>204480080530008</v>
      </c>
      <c r="AK32" s="230">
        <f>VLOOKUP($A32,'Value Added'!$A$1:$AX$44,COLUMN('Value Added'!AP$1),0)*VLOOKUP($A32,'Energy Efficiency'!$A$22:$AS$52,COLUMN('Energy Efficiency'!AK$1),0)</f>
        <v>201676062925299.91</v>
      </c>
      <c r="AL32" s="230">
        <f>VLOOKUP($A32,'Value Added'!$A$1:$AX$44,COLUMN('Value Added'!AQ$1),0)*VLOOKUP($A32,'Energy Efficiency'!$A$22:$AS$52,COLUMN('Energy Efficiency'!AL$1),0)</f>
        <v>199082921448680.75</v>
      </c>
      <c r="AM32" s="230">
        <f>VLOOKUP($A32,'Value Added'!$A$1:$AX$44,COLUMN('Value Added'!AR$1),0)*VLOOKUP($A32,'Energy Efficiency'!$A$22:$AS$52,COLUMN('Energy Efficiency'!AM$1),0)</f>
        <v>196733187950772.63</v>
      </c>
      <c r="AN32" s="230">
        <f>VLOOKUP($A32,'Value Added'!$A$1:$AX$44,COLUMN('Value Added'!AS$1),0)*VLOOKUP($A32,'Energy Efficiency'!$A$22:$AS$52,COLUMN('Energy Efficiency'!AN$1),0)</f>
        <v>194658287158465.91</v>
      </c>
      <c r="AO32" s="230">
        <f>VLOOKUP($A32,'Value Added'!$A$1:$AX$44,COLUMN('Value Added'!AT$1),0)*VLOOKUP($A32,'Energy Efficiency'!$A$22:$AS$52,COLUMN('Energy Efficiency'!AO$1),0)</f>
        <v>192889007988917.25</v>
      </c>
      <c r="AP32" s="230">
        <f>VLOOKUP($A32,'Value Added'!$A$1:$AX$44,COLUMN('Value Added'!AU$1),0)*VLOOKUP($A32,'Energy Efficiency'!$A$22:$AS$52,COLUMN('Energy Efficiency'!AP$1),0)</f>
        <v>191456028346187.06</v>
      </c>
      <c r="AQ32" s="230">
        <f>VLOOKUP($A32,'Value Added'!$A$1:$AX$44,COLUMN('Value Added'!AV$1),0)*VLOOKUP($A32,'Energy Efficiency'!$A$22:$AS$52,COLUMN('Energy Efficiency'!AQ$1),0)</f>
        <v>190390496053848.13</v>
      </c>
      <c r="AR32" s="230">
        <f>VLOOKUP($A32,'Value Added'!$A$1:$AX$44,COLUMN('Value Added'!AW$1),0)*VLOOKUP($A32,'Energy Efficiency'!$A$22:$AS$52,COLUMN('Energy Efficiency'!AR$1),0)</f>
        <v>189724671468209.84</v>
      </c>
      <c r="AS32" s="230">
        <f>VLOOKUP($A32,'Value Added'!$A$1:$AX$44,COLUMN('Value Added'!AX$1),0)*VLOOKUP($A32,'Energy Efficiency'!$A$22:$AS$52,COLUMN('Energy Efficiency'!AS$1),0)</f>
        <v>189476842951836.19</v>
      </c>
    </row>
    <row r="33" spans="1:45" x14ac:dyDescent="0.2">
      <c r="A33" s="74" t="s">
        <v>17</v>
      </c>
      <c r="B33" s="152" t="s">
        <v>314</v>
      </c>
      <c r="C33" s="152" t="s">
        <v>357</v>
      </c>
      <c r="D33" s="234">
        <f>VLOOKUP($A33,'Value Added'!$A$1:$AX$44,COLUMN('Value Added'!I$1),0)*VLOOKUP($A33,'Energy Efficiency'!$A$22:$AS$52,COLUMN('Energy Efficiency'!D$1),0)</f>
        <v>65169240925544.797</v>
      </c>
      <c r="E33" s="230">
        <f>VLOOKUP($A33,'Value Added'!$A$1:$AX$44,COLUMN('Value Added'!J$1),0)*VLOOKUP($A33,'Energy Efficiency'!$A$22:$AS$52,COLUMN('Energy Efficiency'!E$1),0)</f>
        <v>66760969191645.898</v>
      </c>
      <c r="F33" s="230">
        <f>VLOOKUP($A33,'Value Added'!$A$1:$AX$44,COLUMN('Value Added'!K$1),0)*VLOOKUP($A33,'Energy Efficiency'!$A$22:$AS$52,COLUMN('Energy Efficiency'!F$1),0)</f>
        <v>77952130126684.25</v>
      </c>
      <c r="G33" s="230">
        <f>VLOOKUP($A33,'Value Added'!$A$1:$AX$44,COLUMN('Value Added'!L$1),0)*VLOOKUP($A33,'Energy Efficiency'!$A$22:$AS$52,COLUMN('Energy Efficiency'!G$1),0)</f>
        <v>73866010630102.953</v>
      </c>
      <c r="H33" s="230">
        <f>VLOOKUP($A33,'Value Added'!$A$1:$AX$44,COLUMN('Value Added'!M$1),0)*VLOOKUP($A33,'Energy Efficiency'!$A$22:$AS$52,COLUMN('Energy Efficiency'!H$1),0)</f>
        <v>76053173845505.016</v>
      </c>
      <c r="I33" s="230">
        <f>VLOOKUP($A33,'Value Added'!$A$1:$AX$44,COLUMN('Value Added'!N$1),0)*VLOOKUP($A33,'Energy Efficiency'!$A$22:$AS$52,COLUMN('Energy Efficiency'!I$1),0)</f>
        <v>76813588312225.109</v>
      </c>
      <c r="J33" s="230">
        <f>VLOOKUP($A33,'Value Added'!$A$1:$AX$44,COLUMN('Value Added'!O$1),0)*VLOOKUP($A33,'Energy Efficiency'!$A$22:$AS$52,COLUMN('Energy Efficiency'!J$1),0)</f>
        <v>77985813290139.313</v>
      </c>
      <c r="K33" s="230">
        <f>VLOOKUP($A33,'Value Added'!$A$1:$AX$44,COLUMN('Value Added'!P$1),0)*VLOOKUP($A33,'Energy Efficiency'!$A$22:$AS$52,COLUMN('Energy Efficiency'!K$1),0)</f>
        <v>79574444027704.703</v>
      </c>
      <c r="L33" s="230">
        <f>VLOOKUP($A33,'Value Added'!$A$1:$AX$44,COLUMN('Value Added'!Q$1),0)*VLOOKUP($A33,'Energy Efficiency'!$A$22:$AS$52,COLUMN('Energy Efficiency'!L$1),0)</f>
        <v>81321938108319</v>
      </c>
      <c r="M33" s="230">
        <f>VLOOKUP($A33,'Value Added'!$A$1:$AX$44,COLUMN('Value Added'!R$1),0)*VLOOKUP($A33,'Energy Efficiency'!$A$22:$AS$52,COLUMN('Energy Efficiency'!M$1),0)</f>
        <v>83123090757656.594</v>
      </c>
      <c r="N33" s="230">
        <f>VLOOKUP($A33,'Value Added'!$A$1:$AX$44,COLUMN('Value Added'!S$1),0)*VLOOKUP($A33,'Energy Efficiency'!$A$22:$AS$52,COLUMN('Energy Efficiency'!N$1),0)</f>
        <v>84863171149791.344</v>
      </c>
      <c r="O33" s="230">
        <f>VLOOKUP($A33,'Value Added'!$A$1:$AX$44,COLUMN('Value Added'!T$1),0)*VLOOKUP($A33,'Energy Efficiency'!$A$22:$AS$52,COLUMN('Energy Efficiency'!O$1),0)</f>
        <v>86417996828212.109</v>
      </c>
      <c r="P33" s="230">
        <f>VLOOKUP($A33,'Value Added'!$A$1:$AX$44,COLUMN('Value Added'!U$1),0)*VLOOKUP($A33,'Energy Efficiency'!$A$22:$AS$52,COLUMN('Energy Efficiency'!P$1),0)</f>
        <v>87681482292533.203</v>
      </c>
      <c r="Q33" s="230">
        <f>VLOOKUP($A33,'Value Added'!$A$1:$AX$44,COLUMN('Value Added'!V$1),0)*VLOOKUP($A33,'Energy Efficiency'!$A$22:$AS$52,COLUMN('Energy Efficiency'!Q$1),0)</f>
        <v>88638021589347.484</v>
      </c>
      <c r="R33" s="230">
        <f>VLOOKUP($A33,'Value Added'!$A$1:$AX$44,COLUMN('Value Added'!W$1),0)*VLOOKUP($A33,'Energy Efficiency'!$A$22:$AS$52,COLUMN('Energy Efficiency'!R$1),0)</f>
        <v>89301359176748.844</v>
      </c>
      <c r="S33" s="230">
        <f>VLOOKUP($A33,'Value Added'!$A$1:$AX$44,COLUMN('Value Added'!X$1),0)*VLOOKUP($A33,'Energy Efficiency'!$A$22:$AS$52,COLUMN('Energy Efficiency'!S$1),0)</f>
        <v>89689022189058.844</v>
      </c>
      <c r="T33" s="230">
        <f>VLOOKUP($A33,'Value Added'!$A$1:$AX$44,COLUMN('Value Added'!Y$1),0)*VLOOKUP($A33,'Energy Efficiency'!$A$22:$AS$52,COLUMN('Energy Efficiency'!T$1),0)</f>
        <v>89821659822528.344</v>
      </c>
      <c r="U33" s="230">
        <f>VLOOKUP($A33,'Value Added'!$A$1:$AX$44,COLUMN('Value Added'!Z$1),0)*VLOOKUP($A33,'Energy Efficiency'!$A$22:$AS$52,COLUMN('Energy Efficiency'!U$1),0)</f>
        <v>89723516640615.984</v>
      </c>
      <c r="V33" s="230">
        <f>VLOOKUP($A33,'Value Added'!$A$1:$AX$44,COLUMN('Value Added'!AA$1),0)*VLOOKUP($A33,'Energy Efficiency'!$A$22:$AS$52,COLUMN('Energy Efficiency'!V$1),0)</f>
        <v>89412644658945.172</v>
      </c>
      <c r="W33" s="230">
        <f>VLOOKUP($A33,'Value Added'!$A$1:$AX$44,COLUMN('Value Added'!AB$1),0)*VLOOKUP($A33,'Energy Efficiency'!$A$22:$AS$52,COLUMN('Energy Efficiency'!W$1),0)</f>
        <v>88909578497289.344</v>
      </c>
      <c r="X33" s="230">
        <f>VLOOKUP($A33,'Value Added'!$A$1:$AX$44,COLUMN('Value Added'!AC$1),0)*VLOOKUP($A33,'Energy Efficiency'!$A$22:$AS$52,COLUMN('Energy Efficiency'!X$1),0)</f>
        <v>88235760527272.141</v>
      </c>
      <c r="Y33" s="230">
        <f>VLOOKUP($A33,'Value Added'!$A$1:$AX$44,COLUMN('Value Added'!AD$1),0)*VLOOKUP($A33,'Energy Efficiency'!$A$22:$AS$52,COLUMN('Energy Efficiency'!Y$1),0)</f>
        <v>87413135976604.766</v>
      </c>
      <c r="Z33" s="230">
        <f>VLOOKUP($A33,'Value Added'!$A$1:$AX$44,COLUMN('Value Added'!AE$1),0)*VLOOKUP($A33,'Energy Efficiency'!$A$22:$AS$52,COLUMN('Energy Efficiency'!Z$1),0)</f>
        <v>86463790071948.047</v>
      </c>
      <c r="AA33" s="230">
        <f>VLOOKUP($A33,'Value Added'!$A$1:$AX$44,COLUMN('Value Added'!AF$1),0)*VLOOKUP($A33,'Energy Efficiency'!$A$22:$AS$52,COLUMN('Energy Efficiency'!AA$1),0)</f>
        <v>85409631954237.063</v>
      </c>
      <c r="AB33" s="230">
        <f>VLOOKUP($A33,'Value Added'!$A$1:$AX$44,COLUMN('Value Added'!AG$1),0)*VLOOKUP($A33,'Energy Efficiency'!$A$22:$AS$52,COLUMN('Energy Efficiency'!AB$1),0)</f>
        <v>84272128031948.313</v>
      </c>
      <c r="AC33" s="230">
        <f>VLOOKUP($A33,'Value Added'!$A$1:$AX$44,COLUMN('Value Added'!AH$1),0)*VLOOKUP($A33,'Energy Efficiency'!$A$22:$AS$52,COLUMN('Energy Efficiency'!AC$1),0)</f>
        <v>83072085626820.625</v>
      </c>
      <c r="AD33" s="230">
        <f>VLOOKUP($A33,'Value Added'!$A$1:$AX$44,COLUMN('Value Added'!AI$1),0)*VLOOKUP($A33,'Energy Efficiency'!$A$22:$AS$52,COLUMN('Energy Efficiency'!AD$1),0)</f>
        <v>81829486248849.859</v>
      </c>
      <c r="AE33" s="230">
        <f>VLOOKUP($A33,'Value Added'!$A$1:$AX$44,COLUMN('Value Added'!AJ$1),0)*VLOOKUP($A33,'Energy Efficiency'!$A$22:$AS$52,COLUMN('Energy Efficiency'!AE$1),0)</f>
        <v>80563366629030</v>
      </c>
      <c r="AF33" s="230">
        <f>VLOOKUP($A33,'Value Added'!$A$1:$AX$44,COLUMN('Value Added'!AK$1),0)*VLOOKUP($A33,'Energy Efficiency'!$A$22:$AS$52,COLUMN('Energy Efficiency'!AF$1),0)</f>
        <v>79291744738811.984</v>
      </c>
      <c r="AG33" s="230">
        <f>VLOOKUP($A33,'Value Added'!$A$1:$AX$44,COLUMN('Value Added'!AL$1),0)*VLOOKUP($A33,'Energy Efficiency'!$A$22:$AS$52,COLUMN('Energy Efficiency'!AG$1),0)</f>
        <v>78031587421238.953</v>
      </c>
      <c r="AH33" s="230">
        <f>VLOOKUP($A33,'Value Added'!$A$1:$AX$44,COLUMN('Value Added'!AM$1),0)*VLOOKUP($A33,'Energy Efficiency'!$A$22:$AS$52,COLUMN('Energy Efficiency'!AH$1),0)</f>
        <v>76798815927657.328</v>
      </c>
      <c r="AI33" s="230">
        <f>VLOOKUP($A33,'Value Added'!$A$1:$AX$44,COLUMN('Value Added'!AN$1),0)*VLOOKUP($A33,'Energy Efficiency'!$A$22:$AS$52,COLUMN('Energy Efficiency'!AI$1),0)</f>
        <v>75608345567516.609</v>
      </c>
      <c r="AJ33" s="230">
        <f>VLOOKUP($A33,'Value Added'!$A$1:$AX$44,COLUMN('Value Added'!AO$1),0)*VLOOKUP($A33,'Energy Efficiency'!$A$22:$AS$52,COLUMN('Energy Efficiency'!AJ$1),0)</f>
        <v>74474155806289.469</v>
      </c>
      <c r="AK33" s="230">
        <f>VLOOKUP($A33,'Value Added'!$A$1:$AX$44,COLUMN('Value Added'!AP$1),0)*VLOOKUP($A33,'Energy Efficiency'!$A$22:$AS$52,COLUMN('Energy Efficiency'!AK$1),0)</f>
        <v>73409387457290.391</v>
      </c>
      <c r="AL33" s="230">
        <f>VLOOKUP($A33,'Value Added'!$A$1:$AX$44,COLUMN('Value Added'!AQ$1),0)*VLOOKUP($A33,'Energy Efficiency'!$A$22:$AS$52,COLUMN('Energy Efficiency'!AL$1),0)</f>
        <v>72426464078971.75</v>
      </c>
      <c r="AM33" s="230">
        <f>VLOOKUP($A33,'Value Added'!$A$1:$AX$44,COLUMN('Value Added'!AR$1),0)*VLOOKUP($A33,'Energy Efficiency'!$A$22:$AS$52,COLUMN('Energy Efficiency'!AM$1),0)</f>
        <v>71537235286178.891</v>
      </c>
      <c r="AN33" s="230">
        <f>VLOOKUP($A33,'Value Added'!$A$1:$AX$44,COLUMN('Value Added'!AS$1),0)*VLOOKUP($A33,'Energy Efficiency'!$A$22:$AS$52,COLUMN('Energy Efficiency'!AN$1),0)</f>
        <v>70753140393692.625</v>
      </c>
      <c r="AO33" s="230">
        <f>VLOOKUP($A33,'Value Added'!$A$1:$AX$44,COLUMN('Value Added'!AT$1),0)*VLOOKUP($A33,'Energy Efficiency'!$A$22:$AS$52,COLUMN('Energy Efficiency'!AO$1),0)</f>
        <v>70085391621940.727</v>
      </c>
      <c r="AP33" s="230">
        <f>VLOOKUP($A33,'Value Added'!$A$1:$AX$44,COLUMN('Value Added'!AU$1),0)*VLOOKUP($A33,'Energy Efficiency'!$A$22:$AS$52,COLUMN('Energy Efficiency'!AP$1),0)</f>
        <v>69545177004797.273</v>
      </c>
      <c r="AQ33" s="230">
        <f>VLOOKUP($A33,'Value Added'!$A$1:$AX$44,COLUMN('Value Added'!AV$1),0)*VLOOKUP($A33,'Energy Efficiency'!$A$22:$AS$52,COLUMN('Energy Efficiency'!AQ$1),0)</f>
        <v>69143884153659.953</v>
      </c>
      <c r="AR33" s="230">
        <f>VLOOKUP($A33,'Value Added'!$A$1:$AX$44,COLUMN('Value Added'!AW$1),0)*VLOOKUP($A33,'Energy Efficiency'!$A$22:$AS$52,COLUMN('Energy Efficiency'!AR$1),0)</f>
        <v>68893347166383.648</v>
      </c>
      <c r="AS33" s="230">
        <f>VLOOKUP($A33,'Value Added'!$A$1:$AX$44,COLUMN('Value Added'!AX$1),0)*VLOOKUP($A33,'Energy Efficiency'!$A$22:$AS$52,COLUMN('Energy Efficiency'!AS$1),0)</f>
        <v>68800384018098.086</v>
      </c>
    </row>
    <row r="34" spans="1:45" x14ac:dyDescent="0.2">
      <c r="A34" s="74" t="s">
        <v>19</v>
      </c>
      <c r="B34" s="152" t="s">
        <v>314</v>
      </c>
      <c r="C34" s="152" t="s">
        <v>357</v>
      </c>
      <c r="D34" s="234">
        <f>VLOOKUP($A34,'Value Added'!$A$1:$AX$44,COLUMN('Value Added'!I$1),0)*VLOOKUP($A34,'Energy Efficiency'!$A$22:$AS$52,COLUMN('Energy Efficiency'!D$1),0)</f>
        <v>74999079304576.969</v>
      </c>
      <c r="E34" s="230">
        <f>VLOOKUP($A34,'Value Added'!$A$1:$AX$44,COLUMN('Value Added'!J$1),0)*VLOOKUP($A34,'Energy Efficiency'!$A$22:$AS$52,COLUMN('Energy Efficiency'!E$1),0)</f>
        <v>73509411044243.938</v>
      </c>
      <c r="F34" s="230">
        <f>VLOOKUP($A34,'Value Added'!$A$1:$AX$44,COLUMN('Value Added'!K$1),0)*VLOOKUP($A34,'Energy Efficiency'!$A$22:$AS$52,COLUMN('Energy Efficiency'!F$1),0)</f>
        <v>85066825834335.938</v>
      </c>
      <c r="G34" s="230">
        <f>VLOOKUP($A34,'Value Added'!$A$1:$AX$44,COLUMN('Value Added'!L$1),0)*VLOOKUP($A34,'Energy Efficiency'!$A$22:$AS$52,COLUMN('Energy Efficiency'!G$1),0)</f>
        <v>86741904634519.547</v>
      </c>
      <c r="H34" s="230">
        <f>VLOOKUP($A34,'Value Added'!$A$1:$AX$44,COLUMN('Value Added'!M$1),0)*VLOOKUP($A34,'Energy Efficiency'!$A$22:$AS$52,COLUMN('Energy Efficiency'!H$1),0)</f>
        <v>89824456588952.25</v>
      </c>
      <c r="I34" s="230">
        <f>VLOOKUP($A34,'Value Added'!$A$1:$AX$44,COLUMN('Value Added'!N$1),0)*VLOOKUP($A34,'Energy Efficiency'!$A$22:$AS$52,COLUMN('Energy Efficiency'!I$1),0)</f>
        <v>91960494601537.578</v>
      </c>
      <c r="J34" s="230">
        <f>VLOOKUP($A34,'Value Added'!$A$1:$AX$44,COLUMN('Value Added'!O$1),0)*VLOOKUP($A34,'Energy Efficiency'!$A$22:$AS$52,COLUMN('Energy Efficiency'!J$1),0)</f>
        <v>94856830479657.078</v>
      </c>
      <c r="K34" s="230">
        <f>VLOOKUP($A34,'Value Added'!$A$1:$AX$44,COLUMN('Value Added'!P$1),0)*VLOOKUP($A34,'Energy Efficiency'!$A$22:$AS$52,COLUMN('Energy Efficiency'!K$1),0)</f>
        <v>98124839063316.578</v>
      </c>
      <c r="L34" s="230">
        <f>VLOOKUP($A34,'Value Added'!$A$1:$AX$44,COLUMN('Value Added'!Q$1),0)*VLOOKUP($A34,'Energy Efficiency'!$A$22:$AS$52,COLUMN('Energy Efficiency'!L$1),0)</f>
        <v>101409618242101.84</v>
      </c>
      <c r="M34" s="230">
        <f>VLOOKUP($A34,'Value Added'!$A$1:$AX$44,COLUMN('Value Added'!R$1),0)*VLOOKUP($A34,'Energy Efficiency'!$A$22:$AS$52,COLUMN('Energy Efficiency'!M$1),0)</f>
        <v>104633844229972.84</v>
      </c>
      <c r="N34" s="230">
        <f>VLOOKUP($A34,'Value Added'!$A$1:$AX$44,COLUMN('Value Added'!S$1),0)*VLOOKUP($A34,'Energy Efficiency'!$A$22:$AS$52,COLUMN('Energy Efficiency'!N$1),0)</f>
        <v>107711248493945.61</v>
      </c>
      <c r="O34" s="230">
        <f>VLOOKUP($A34,'Value Added'!$A$1:$AX$44,COLUMN('Value Added'!T$1),0)*VLOOKUP($A34,'Energy Efficiency'!$A$22:$AS$52,COLUMN('Energy Efficiency'!O$1),0)</f>
        <v>110547464009305.97</v>
      </c>
      <c r="P34" s="230">
        <f>VLOOKUP($A34,'Value Added'!$A$1:$AX$44,COLUMN('Value Added'!U$1),0)*VLOOKUP($A34,'Energy Efficiency'!$A$22:$AS$52,COLUMN('Energy Efficiency'!P$1),0)</f>
        <v>113061614245578.72</v>
      </c>
      <c r="Q34" s="230">
        <f>VLOOKUP($A34,'Value Added'!$A$1:$AX$44,COLUMN('Value Added'!V$1),0)*VLOOKUP($A34,'Energy Efficiency'!$A$22:$AS$52,COLUMN('Energy Efficiency'!Q$1),0)</f>
        <v>115237869525134.25</v>
      </c>
      <c r="R34" s="230">
        <f>VLOOKUP($A34,'Value Added'!$A$1:$AX$44,COLUMN('Value Added'!W$1),0)*VLOOKUP($A34,'Energy Efficiency'!$A$22:$AS$52,COLUMN('Energy Efficiency'!R$1),0)</f>
        <v>117084847195334.73</v>
      </c>
      <c r="S34" s="230">
        <f>VLOOKUP($A34,'Value Added'!$A$1:$AX$44,COLUMN('Value Added'!X$1),0)*VLOOKUP($A34,'Energy Efficiency'!$A$22:$AS$52,COLUMN('Energy Efficiency'!S$1),0)</f>
        <v>118616032483884.31</v>
      </c>
      <c r="T34" s="230">
        <f>VLOOKUP($A34,'Value Added'!$A$1:$AX$44,COLUMN('Value Added'!Y$1),0)*VLOOKUP($A34,'Energy Efficiency'!$A$22:$AS$52,COLUMN('Energy Efficiency'!T$1),0)</f>
        <v>119849192867524.64</v>
      </c>
      <c r="U34" s="230">
        <f>VLOOKUP($A34,'Value Added'!$A$1:$AX$44,COLUMN('Value Added'!Z$1),0)*VLOOKUP($A34,'Energy Efficiency'!$A$22:$AS$52,COLUMN('Energy Efficiency'!U$1),0)</f>
        <v>120806663510776.56</v>
      </c>
      <c r="V34" s="230">
        <f>VLOOKUP($A34,'Value Added'!$A$1:$AX$44,COLUMN('Value Added'!AA$1),0)*VLOOKUP($A34,'Energy Efficiency'!$A$22:$AS$52,COLUMN('Energy Efficiency'!V$1),0)</f>
        <v>121500456072114.81</v>
      </c>
      <c r="W34" s="230">
        <f>VLOOKUP($A34,'Value Added'!$A$1:$AX$44,COLUMN('Value Added'!AB$1),0)*VLOOKUP($A34,'Energy Efficiency'!$A$22:$AS$52,COLUMN('Energy Efficiency'!W$1),0)</f>
        <v>121945729541688.17</v>
      </c>
      <c r="X34" s="230">
        <f>VLOOKUP($A34,'Value Added'!$A$1:$AX$44,COLUMN('Value Added'!AC$1),0)*VLOOKUP($A34,'Energy Efficiency'!$A$22:$AS$52,COLUMN('Energy Efficiency'!X$1),0)</f>
        <v>122159538207291.55</v>
      </c>
      <c r="Y34" s="230">
        <f>VLOOKUP($A34,'Value Added'!$A$1:$AX$44,COLUMN('Value Added'!AD$1),0)*VLOOKUP($A34,'Energy Efficiency'!$A$22:$AS$52,COLUMN('Energy Efficiency'!Y$1),0)</f>
        <v>122160469885397.94</v>
      </c>
      <c r="Z34" s="230">
        <f>VLOOKUP($A34,'Value Added'!$A$1:$AX$44,COLUMN('Value Added'!AE$1),0)*VLOOKUP($A34,'Energy Efficiency'!$A$22:$AS$52,COLUMN('Energy Efficiency'!Z$1),0)</f>
        <v>121968297300533.75</v>
      </c>
      <c r="AA34" s="230">
        <f>VLOOKUP($A34,'Value Added'!$A$1:$AX$44,COLUMN('Value Added'!AF$1),0)*VLOOKUP($A34,'Energy Efficiency'!$A$22:$AS$52,COLUMN('Energy Efficiency'!AA$1),0)</f>
        <v>121603649762741.5</v>
      </c>
      <c r="AB34" s="230">
        <f>VLOOKUP($A34,'Value Added'!$A$1:$AX$44,COLUMN('Value Added'!AG$1),0)*VLOOKUP($A34,'Energy Efficiency'!$A$22:$AS$52,COLUMN('Energy Efficiency'!AB$1),0)</f>
        <v>121087710906152.28</v>
      </c>
      <c r="AC34" s="230">
        <f>VLOOKUP($A34,'Value Added'!$A$1:$AX$44,COLUMN('Value Added'!AH$1),0)*VLOOKUP($A34,'Energy Efficiency'!$A$22:$AS$52,COLUMN('Energy Efficiency'!AC$1),0)</f>
        <v>120441946892062.83</v>
      </c>
      <c r="AD34" s="230">
        <f>VLOOKUP($A34,'Value Added'!$A$1:$AX$44,COLUMN('Value Added'!AI$1),0)*VLOOKUP($A34,'Energy Efficiency'!$A$22:$AS$52,COLUMN('Energy Efficiency'!AD$1),0)</f>
        <v>119687868196309.22</v>
      </c>
      <c r="AE34" s="230">
        <f>VLOOKUP($A34,'Value Added'!$A$1:$AX$44,COLUMN('Value Added'!AJ$1),0)*VLOOKUP($A34,'Energy Efficiency'!$A$22:$AS$52,COLUMN('Energy Efficiency'!AE$1),0)</f>
        <v>118846826931325.95</v>
      </c>
      <c r="AF34" s="230">
        <f>VLOOKUP($A34,'Value Added'!$A$1:$AX$44,COLUMN('Value Added'!AK$1),0)*VLOOKUP($A34,'Energy Efficiency'!$A$22:$AS$52,COLUMN('Energy Efficiency'!AF$1),0)</f>
        <v>117939850625752.59</v>
      </c>
      <c r="AG34" s="230">
        <f>VLOOKUP($A34,'Value Added'!$A$1:$AX$44,COLUMN('Value Added'!AL$1),0)*VLOOKUP($A34,'Energy Efficiency'!$A$22:$AS$52,COLUMN('Energy Efficiency'!AG$1),0)</f>
        <v>116987512516756.58</v>
      </c>
      <c r="AH34" s="230">
        <f>VLOOKUP($A34,'Value Added'!$A$1:$AX$44,COLUMN('Value Added'!AM$1),0)*VLOOKUP($A34,'Energy Efficiency'!$A$22:$AS$52,COLUMN('Energy Efficiency'!AH$1),0)</f>
        <v>116009837711742.08</v>
      </c>
      <c r="AI34" s="230">
        <f>VLOOKUP($A34,'Value Added'!$A$1:$AX$44,COLUMN('Value Added'!AN$1),0)*VLOOKUP($A34,'Energy Efficiency'!$A$22:$AS$52,COLUMN('Energy Efficiency'!AI$1),0)</f>
        <v>115026244049026.05</v>
      </c>
      <c r="AJ34" s="230">
        <f>VLOOKUP($A34,'Value Added'!$A$1:$AX$44,COLUMN('Value Added'!AO$1),0)*VLOOKUP($A34,'Energy Efficiency'!$A$22:$AS$52,COLUMN('Energy Efficiency'!AJ$1),0)</f>
        <v>114055516127945.27</v>
      </c>
      <c r="AK34" s="230">
        <f>VLOOKUP($A34,'Value Added'!$A$1:$AX$44,COLUMN('Value Added'!AP$1),0)*VLOOKUP($A34,'Energy Efficiency'!$A$22:$AS$52,COLUMN('Energy Efficiency'!AK$1),0)</f>
        <v>113115810780172.94</v>
      </c>
      <c r="AL34" s="230">
        <f>VLOOKUP($A34,'Value Added'!$A$1:$AX$44,COLUMN('Value Added'!AQ$1),0)*VLOOKUP($A34,'Energy Efficiency'!$A$22:$AS$52,COLUMN('Energy Efficiency'!AL$1),0)</f>
        <v>112224692205718.52</v>
      </c>
      <c r="AM34" s="230">
        <f>VLOOKUP($A34,'Value Added'!$A$1:$AX$44,COLUMN('Value Added'!AR$1),0)*VLOOKUP($A34,'Energy Efficiency'!$A$22:$AS$52,COLUMN('Energy Efficiency'!AM$1),0)</f>
        <v>111399195087905.45</v>
      </c>
      <c r="AN34" s="230">
        <f>VLOOKUP($A34,'Value Added'!$A$1:$AX$44,COLUMN('Value Added'!AS$1),0)*VLOOKUP($A34,'Energy Efficiency'!$A$22:$AS$52,COLUMN('Energy Efficiency'!AN$1),0)</f>
        <v>110655914220555.22</v>
      </c>
      <c r="AO34" s="230">
        <f>VLOOKUP($A34,'Value Added'!$A$1:$AX$44,COLUMN('Value Added'!AT$1),0)*VLOOKUP($A34,'Energy Efficiency'!$A$22:$AS$52,COLUMN('Energy Efficiency'!AO$1),0)</f>
        <v>110011119517958.7</v>
      </c>
      <c r="AP34" s="230">
        <f>VLOOKUP($A34,'Value Added'!$A$1:$AX$44,COLUMN('Value Added'!AU$1),0)*VLOOKUP($A34,'Energy Efficiency'!$A$22:$AS$52,COLUMN('Energy Efficiency'!AP$1),0)</f>
        <v>109480895726724.77</v>
      </c>
      <c r="AQ34" s="230">
        <f>VLOOKUP($A34,'Value Added'!$A$1:$AX$44,COLUMN('Value Added'!AV$1),0)*VLOOKUP($A34,'Energy Efficiency'!$A$22:$AS$52,COLUMN('Energy Efficiency'!AQ$1),0)</f>
        <v>109081306714409.61</v>
      </c>
      <c r="AR34" s="230">
        <f>VLOOKUP($A34,'Value Added'!$A$1:$AX$44,COLUMN('Value Added'!AW$1),0)*VLOOKUP($A34,'Energy Efficiency'!$A$22:$AS$52,COLUMN('Energy Efficiency'!AR$1),0)</f>
        <v>108828584873412.23</v>
      </c>
      <c r="AS34" s="230">
        <f>VLOOKUP($A34,'Value Added'!$A$1:$AX$44,COLUMN('Value Added'!AX$1),0)*VLOOKUP($A34,'Energy Efficiency'!$A$22:$AS$52,COLUMN('Energy Efficiency'!AS$1),0)</f>
        <v>108730281566226.8</v>
      </c>
    </row>
    <row r="35" spans="1:45" x14ac:dyDescent="0.2">
      <c r="A35" s="74" t="s">
        <v>20</v>
      </c>
      <c r="B35" s="152" t="s">
        <v>314</v>
      </c>
      <c r="C35" s="152" t="s">
        <v>357</v>
      </c>
      <c r="D35" s="234">
        <f>VLOOKUP($A35,'Value Added'!$A$1:$AX$44,COLUMN('Value Added'!I$1),0)*VLOOKUP($A35,'Energy Efficiency'!$A$22:$AS$52,COLUMN('Energy Efficiency'!D$1),0)</f>
        <v>116368813481317.19</v>
      </c>
      <c r="E35" s="230">
        <f>VLOOKUP($A35,'Value Added'!$A$1:$AX$44,COLUMN('Value Added'!J$1),0)*VLOOKUP($A35,'Energy Efficiency'!$A$22:$AS$52,COLUMN('Energy Efficiency'!E$1),0)</f>
        <v>120252224942887.45</v>
      </c>
      <c r="F35" s="230">
        <f>VLOOKUP($A35,'Value Added'!$A$1:$AX$44,COLUMN('Value Added'!K$1),0)*VLOOKUP($A35,'Energy Efficiency'!$A$22:$AS$52,COLUMN('Energy Efficiency'!F$1),0)</f>
        <v>143788994495923.63</v>
      </c>
      <c r="G35" s="230">
        <f>VLOOKUP($A35,'Value Added'!$A$1:$AX$44,COLUMN('Value Added'!L$1),0)*VLOOKUP($A35,'Energy Efficiency'!$A$22:$AS$52,COLUMN('Energy Efficiency'!G$1),0)</f>
        <v>142239303426786.56</v>
      </c>
      <c r="H35" s="230">
        <f>VLOOKUP($A35,'Value Added'!$A$1:$AX$44,COLUMN('Value Added'!M$1),0)*VLOOKUP($A35,'Energy Efficiency'!$A$22:$AS$52,COLUMN('Energy Efficiency'!H$1),0)</f>
        <v>147125731503839.22</v>
      </c>
      <c r="I35" s="230">
        <f>VLOOKUP($A35,'Value Added'!$A$1:$AX$44,COLUMN('Value Added'!N$1),0)*VLOOKUP($A35,'Energy Efficiency'!$A$22:$AS$52,COLUMN('Energy Efficiency'!I$1),0)</f>
        <v>150224726468525.63</v>
      </c>
      <c r="J35" s="230">
        <f>VLOOKUP($A35,'Value Added'!$A$1:$AX$44,COLUMN('Value Added'!O$1),0)*VLOOKUP($A35,'Energy Efficiency'!$A$22:$AS$52,COLUMN('Energy Efficiency'!J$1),0)</f>
        <v>154490394125622.66</v>
      </c>
      <c r="K35" s="230">
        <f>VLOOKUP($A35,'Value Added'!$A$1:$AX$44,COLUMN('Value Added'!P$1),0)*VLOOKUP($A35,'Energy Efficiency'!$A$22:$AS$52,COLUMN('Energy Efficiency'!K$1),0)</f>
        <v>159426237389431.69</v>
      </c>
      <c r="L35" s="230">
        <f>VLOOKUP($A35,'Value Added'!$A$1:$AX$44,COLUMN('Value Added'!Q$1),0)*VLOOKUP($A35,'Energy Efficiency'!$A$22:$AS$52,COLUMN('Energy Efficiency'!L$1),0)</f>
        <v>164471314543625.53</v>
      </c>
      <c r="M35" s="230">
        <f>VLOOKUP($A35,'Value Added'!$A$1:$AX$44,COLUMN('Value Added'!R$1),0)*VLOOKUP($A35,'Energy Efficiency'!$A$22:$AS$52,COLUMN('Energy Efficiency'!M$1),0)</f>
        <v>169483406082804</v>
      </c>
      <c r="N35" s="230">
        <f>VLOOKUP($A35,'Value Added'!$A$1:$AX$44,COLUMN('Value Added'!S$1),0)*VLOOKUP($A35,'Energy Efficiency'!$A$22:$AS$52,COLUMN('Energy Efficiency'!N$1),0)</f>
        <v>174303238750645.84</v>
      </c>
      <c r="O35" s="230">
        <f>VLOOKUP($A35,'Value Added'!$A$1:$AX$44,COLUMN('Value Added'!T$1),0)*VLOOKUP($A35,'Energy Efficiency'!$A$22:$AS$52,COLUMN('Energy Efficiency'!O$1),0)</f>
        <v>178755570725684.13</v>
      </c>
      <c r="P35" s="230">
        <f>VLOOKUP($A35,'Value Added'!$A$1:$AX$44,COLUMN('Value Added'!U$1),0)*VLOOKUP($A35,'Energy Efficiency'!$A$22:$AS$52,COLUMN('Energy Efficiency'!P$1),0)</f>
        <v>182689610936133.75</v>
      </c>
      <c r="Q35" s="230">
        <f>VLOOKUP($A35,'Value Added'!$A$1:$AX$44,COLUMN('Value Added'!V$1),0)*VLOOKUP($A35,'Energy Efficiency'!$A$22:$AS$52,COLUMN('Energy Efficiency'!Q$1),0)</f>
        <v>186079745023893.28</v>
      </c>
      <c r="R35" s="230">
        <f>VLOOKUP($A35,'Value Added'!$A$1:$AX$44,COLUMN('Value Added'!W$1),0)*VLOOKUP($A35,'Energy Efficiency'!$A$22:$AS$52,COLUMN('Energy Efficiency'!R$1),0)</f>
        <v>188945202045174.91</v>
      </c>
      <c r="S35" s="230">
        <f>VLOOKUP($A35,'Value Added'!$A$1:$AX$44,COLUMN('Value Added'!X$1),0)*VLOOKUP($A35,'Energy Efficiency'!$A$22:$AS$52,COLUMN('Energy Efficiency'!S$1),0)</f>
        <v>191313086186340.81</v>
      </c>
      <c r="T35" s="230">
        <f>VLOOKUP($A35,'Value Added'!$A$1:$AX$44,COLUMN('Value Added'!Y$1),0)*VLOOKUP($A35,'Energy Efficiency'!$A$22:$AS$52,COLUMN('Energy Efficiency'!T$1),0)</f>
        <v>193217322507276.75</v>
      </c>
      <c r="U35" s="230">
        <f>VLOOKUP($A35,'Value Added'!$A$1:$AX$44,COLUMN('Value Added'!Z$1),0)*VLOOKUP($A35,'Energy Efficiency'!$A$22:$AS$52,COLUMN('Energy Efficiency'!U$1),0)</f>
        <v>194698103631551.66</v>
      </c>
      <c r="V35" s="230">
        <f>VLOOKUP($A35,'Value Added'!$A$1:$AX$44,COLUMN('Value Added'!AA$1),0)*VLOOKUP($A35,'Energy Efficiency'!$A$22:$AS$52,COLUMN('Energy Efficiency'!V$1),0)</f>
        <v>195775012618347.59</v>
      </c>
      <c r="W35" s="230">
        <f>VLOOKUP($A35,'Value Added'!$A$1:$AX$44,COLUMN('Value Added'!AB$1),0)*VLOOKUP($A35,'Energy Efficiency'!$A$22:$AS$52,COLUMN('Energy Efficiency'!W$1),0)</f>
        <v>196471450816027.78</v>
      </c>
      <c r="X35" s="230">
        <f>VLOOKUP($A35,'Value Added'!$A$1:$AX$44,COLUMN('Value Added'!AC$1),0)*VLOOKUP($A35,'Energy Efficiency'!$A$22:$AS$52,COLUMN('Energy Efficiency'!X$1),0)</f>
        <v>196813584536224.38</v>
      </c>
      <c r="Y35" s="230">
        <f>VLOOKUP($A35,'Value Added'!$A$1:$AX$44,COLUMN('Value Added'!AD$1),0)*VLOOKUP($A35,'Energy Efficiency'!$A$22:$AS$52,COLUMN('Energy Efficiency'!Y$1),0)</f>
        <v>196829818846563.06</v>
      </c>
      <c r="Z35" s="230">
        <f>VLOOKUP($A35,'Value Added'!$A$1:$AX$44,COLUMN('Value Added'!AE$1),0)*VLOOKUP($A35,'Energy Efficiency'!$A$22:$AS$52,COLUMN('Energy Efficiency'!Z$1),0)</f>
        <v>196550291436465.59</v>
      </c>
      <c r="AA35" s="230">
        <f>VLOOKUP($A35,'Value Added'!$A$1:$AX$44,COLUMN('Value Added'!AF$1),0)*VLOOKUP($A35,'Energy Efficiency'!$A$22:$AS$52,COLUMN('Energy Efficiency'!AA$1),0)</f>
        <v>196006396442041.91</v>
      </c>
      <c r="AB35" s="230">
        <f>VLOOKUP($A35,'Value Added'!$A$1:$AX$44,COLUMN('Value Added'!AG$1),0)*VLOOKUP($A35,'Energy Efficiency'!$A$22:$AS$52,COLUMN('Energy Efficiency'!AB$1),0)</f>
        <v>195230346201353.09</v>
      </c>
      <c r="AC35" s="230">
        <f>VLOOKUP($A35,'Value Added'!$A$1:$AX$44,COLUMN('Value Added'!AH$1),0)*VLOOKUP($A35,'Energy Efficiency'!$A$22:$AS$52,COLUMN('Energy Efficiency'!AC$1),0)</f>
        <v>194254777039881.31</v>
      </c>
      <c r="AD35" s="230">
        <f>VLOOKUP($A35,'Value Added'!$A$1:$AX$44,COLUMN('Value Added'!AI$1),0)*VLOOKUP($A35,'Energy Efficiency'!$A$22:$AS$52,COLUMN('Energy Efficiency'!AD$1),0)</f>
        <v>193112403421976.25</v>
      </c>
      <c r="AE35" s="230">
        <f>VLOOKUP($A35,'Value Added'!$A$1:$AX$44,COLUMN('Value Added'!AJ$1),0)*VLOOKUP($A35,'Energy Efficiency'!$A$22:$AS$52,COLUMN('Energy Efficiency'!AE$1),0)</f>
        <v>191835723197475.78</v>
      </c>
      <c r="AF35" s="230">
        <f>VLOOKUP($A35,'Value Added'!$A$1:$AX$44,COLUMN('Value Added'!AK$1),0)*VLOOKUP($A35,'Energy Efficiency'!$A$22:$AS$52,COLUMN('Energy Efficiency'!AF$1),0)</f>
        <v>190456775260015.88</v>
      </c>
      <c r="AG35" s="230">
        <f>VLOOKUP($A35,'Value Added'!$A$1:$AX$44,COLUMN('Value Added'!AL$1),0)*VLOOKUP($A35,'Energy Efficiency'!$A$22:$AS$52,COLUMN('Energy Efficiency'!AG$1),0)</f>
        <v>189006949738442.38</v>
      </c>
      <c r="AH35" s="230">
        <f>VLOOKUP($A35,'Value Added'!$A$1:$AX$44,COLUMN('Value Added'!AM$1),0)*VLOOKUP($A35,'Energy Efficiency'!$A$22:$AS$52,COLUMN('Energy Efficiency'!AH$1),0)</f>
        <v>187516849877844.19</v>
      </c>
      <c r="AI35" s="230">
        <f>VLOOKUP($A35,'Value Added'!$A$1:$AX$44,COLUMN('Value Added'!AN$1),0)*VLOOKUP($A35,'Energy Efficiency'!$A$22:$AS$52,COLUMN('Energy Efficiency'!AI$1),0)</f>
        <v>186016204035167.22</v>
      </c>
      <c r="AJ35" s="230">
        <f>VLOOKUP($A35,'Value Added'!$A$1:$AX$44,COLUMN('Value Added'!AO$1),0)*VLOOKUP($A35,'Energy Efficiency'!$A$22:$AS$52,COLUMN('Energy Efficiency'!AJ$1),0)</f>
        <v>184533825712010.84</v>
      </c>
      <c r="AK35" s="230">
        <f>VLOOKUP($A35,'Value Added'!$A$1:$AX$44,COLUMN('Value Added'!AP$1),0)*VLOOKUP($A35,'Energy Efficiency'!$A$22:$AS$52,COLUMN('Energy Efficiency'!AK$1),0)</f>
        <v>183097619264438.44</v>
      </c>
      <c r="AL35" s="230">
        <f>VLOOKUP($A35,'Value Added'!$A$1:$AX$44,COLUMN('Value Added'!AQ$1),0)*VLOOKUP($A35,'Energy Efficiency'!$A$22:$AS$52,COLUMN('Energy Efficiency'!AL$1),0)</f>
        <v>181734628853495.19</v>
      </c>
      <c r="AM35" s="230">
        <f>VLOOKUP($A35,'Value Added'!$A$1:$AX$44,COLUMN('Value Added'!AR$1),0)*VLOOKUP($A35,'Energy Efficiency'!$A$22:$AS$52,COLUMN('Energy Efficiency'!AM$1),0)</f>
        <v>180471128316062.81</v>
      </c>
      <c r="AN35" s="230">
        <f>VLOOKUP($A35,'Value Added'!$A$1:$AX$44,COLUMN('Value Added'!AS$1),0)*VLOOKUP($A35,'Energy Efficiency'!$A$22:$AS$52,COLUMN('Energy Efficiency'!AN$1),0)</f>
        <v>179332749929299.88</v>
      </c>
      <c r="AO35" s="230">
        <f>VLOOKUP($A35,'Value Added'!$A$1:$AX$44,COLUMN('Value Added'!AT$1),0)*VLOOKUP($A35,'Energy Efficiency'!$A$22:$AS$52,COLUMN('Energy Efficiency'!AO$1),0)</f>
        <v>178344650500544.06</v>
      </c>
      <c r="AP35" s="230">
        <f>VLOOKUP($A35,'Value Added'!$A$1:$AX$44,COLUMN('Value Added'!AU$1),0)*VLOOKUP($A35,'Energy Efficiency'!$A$22:$AS$52,COLUMN('Energy Efficiency'!AP$1),0)</f>
        <v>177531713828581.84</v>
      </c>
      <c r="AQ35" s="230">
        <f>VLOOKUP($A35,'Value Added'!$A$1:$AX$44,COLUMN('Value Added'!AV$1),0)*VLOOKUP($A35,'Energy Efficiency'!$A$22:$AS$52,COLUMN('Energy Efficiency'!AQ$1),0)</f>
        <v>176918789346505.41</v>
      </c>
      <c r="AR35" s="230">
        <f>VLOOKUP($A35,'Value Added'!$A$1:$AX$44,COLUMN('Value Added'!AW$1),0)*VLOOKUP($A35,'Energy Efficiency'!$A$22:$AS$52,COLUMN('Energy Efficiency'!AR$1),0)</f>
        <v>176530967671396.53</v>
      </c>
      <c r="AS35" s="230">
        <f>VLOOKUP($A35,'Value Added'!$A$1:$AX$44,COLUMN('Value Added'!AX$1),0)*VLOOKUP($A35,'Energy Efficiency'!$A$22:$AS$52,COLUMN('Energy Efficiency'!AS$1),0)</f>
        <v>176379189240643.69</v>
      </c>
    </row>
    <row r="36" spans="1:45" x14ac:dyDescent="0.2">
      <c r="A36" s="74" t="s">
        <v>22</v>
      </c>
      <c r="B36" s="152" t="s">
        <v>314</v>
      </c>
      <c r="C36" s="152" t="s">
        <v>357</v>
      </c>
      <c r="D36" s="234">
        <f>VLOOKUP($A36,'Value Added'!$A$1:$AX$44,COLUMN('Value Added'!I$1),0)*VLOOKUP($A36,'Energy Efficiency'!$A$22:$AS$52,COLUMN('Energy Efficiency'!D$1),0)</f>
        <v>399938609503895.75</v>
      </c>
      <c r="E36" s="230">
        <f>VLOOKUP($A36,'Value Added'!$A$1:$AX$44,COLUMN('Value Added'!J$1),0)*VLOOKUP($A36,'Energy Efficiency'!$A$22:$AS$52,COLUMN('Energy Efficiency'!E$1),0)</f>
        <v>412744713497499</v>
      </c>
      <c r="F36" s="230">
        <f>VLOOKUP($A36,'Value Added'!$A$1:$AX$44,COLUMN('Value Added'!K$1),0)*VLOOKUP($A36,'Energy Efficiency'!$A$22:$AS$52,COLUMN('Energy Efficiency'!F$1),0)</f>
        <v>536054075596776</v>
      </c>
      <c r="G36" s="230">
        <f>VLOOKUP($A36,'Value Added'!$A$1:$AX$44,COLUMN('Value Added'!L$1),0)*VLOOKUP($A36,'Energy Efficiency'!$A$22:$AS$52,COLUMN('Energy Efficiency'!G$1),0)</f>
        <v>525921277765624.13</v>
      </c>
      <c r="H36" s="230">
        <f>VLOOKUP($A36,'Value Added'!$A$1:$AX$44,COLUMN('Value Added'!M$1),0)*VLOOKUP($A36,'Energy Efficiency'!$A$22:$AS$52,COLUMN('Energy Efficiency'!H$1),0)</f>
        <v>549856537042926</v>
      </c>
      <c r="I36" s="230">
        <f>VLOOKUP($A36,'Value Added'!$A$1:$AX$44,COLUMN('Value Added'!N$1),0)*VLOOKUP($A36,'Energy Efficiency'!$A$22:$AS$52,COLUMN('Energy Efficiency'!I$1),0)</f>
        <v>574758706123831.13</v>
      </c>
      <c r="J36" s="230">
        <f>VLOOKUP($A36,'Value Added'!$A$1:$AX$44,COLUMN('Value Added'!O$1),0)*VLOOKUP($A36,'Energy Efficiency'!$A$22:$AS$52,COLUMN('Energy Efficiency'!J$1),0)</f>
        <v>604866408584169.25</v>
      </c>
      <c r="K36" s="230">
        <f>VLOOKUP($A36,'Value Added'!$A$1:$AX$44,COLUMN('Value Added'!P$1),0)*VLOOKUP($A36,'Energy Efficiency'!$A$22:$AS$52,COLUMN('Energy Efficiency'!K$1),0)</f>
        <v>631984815303515.75</v>
      </c>
      <c r="L36" s="230">
        <f>VLOOKUP($A36,'Value Added'!$A$1:$AX$44,COLUMN('Value Added'!Q$1),0)*VLOOKUP($A36,'Energy Efficiency'!$A$22:$AS$52,COLUMN('Energy Efficiency'!L$1),0)</f>
        <v>653877974598127.25</v>
      </c>
      <c r="M36" s="230">
        <f>VLOOKUP($A36,'Value Added'!$A$1:$AX$44,COLUMN('Value Added'!R$1),0)*VLOOKUP($A36,'Energy Efficiency'!$A$22:$AS$52,COLUMN('Energy Efficiency'!M$1),0)</f>
        <v>672044306586190.63</v>
      </c>
      <c r="N36" s="230">
        <f>VLOOKUP($A36,'Value Added'!$A$1:$AX$44,COLUMN('Value Added'!S$1),0)*VLOOKUP($A36,'Energy Efficiency'!$A$22:$AS$52,COLUMN('Energy Efficiency'!N$1),0)</f>
        <v>688301126646052</v>
      </c>
      <c r="O36" s="230">
        <f>VLOOKUP($A36,'Value Added'!$A$1:$AX$44,COLUMN('Value Added'!T$1),0)*VLOOKUP($A36,'Energy Efficiency'!$A$22:$AS$52,COLUMN('Energy Efficiency'!O$1),0)</f>
        <v>704703901296671</v>
      </c>
      <c r="P36" s="230">
        <f>VLOOKUP($A36,'Value Added'!$A$1:$AX$44,COLUMN('Value Added'!U$1),0)*VLOOKUP($A36,'Energy Efficiency'!$A$22:$AS$52,COLUMN('Energy Efficiency'!P$1),0)</f>
        <v>723083763293676.5</v>
      </c>
      <c r="Q36" s="230">
        <f>VLOOKUP($A36,'Value Added'!$A$1:$AX$44,COLUMN('Value Added'!V$1),0)*VLOOKUP($A36,'Energy Efficiency'!$A$22:$AS$52,COLUMN('Energy Efficiency'!Q$1),0)</f>
        <v>743583470897801.75</v>
      </c>
      <c r="R36" s="230">
        <f>VLOOKUP($A36,'Value Added'!$A$1:$AX$44,COLUMN('Value Added'!W$1),0)*VLOOKUP($A36,'Energy Efficiency'!$A$22:$AS$52,COLUMN('Energy Efficiency'!R$1),0)</f>
        <v>765902251348265.5</v>
      </c>
      <c r="S36" s="230">
        <f>VLOOKUP($A36,'Value Added'!$A$1:$AX$44,COLUMN('Value Added'!X$1),0)*VLOOKUP($A36,'Energy Efficiency'!$A$22:$AS$52,COLUMN('Energy Efficiency'!S$1),0)</f>
        <v>789701173854735</v>
      </c>
      <c r="T36" s="230">
        <f>VLOOKUP($A36,'Value Added'!$A$1:$AX$44,COLUMN('Value Added'!Y$1),0)*VLOOKUP($A36,'Energy Efficiency'!$A$22:$AS$52,COLUMN('Energy Efficiency'!T$1),0)</f>
        <v>814594281610254.13</v>
      </c>
      <c r="U36" s="230">
        <f>VLOOKUP($A36,'Value Added'!$A$1:$AX$44,COLUMN('Value Added'!Z$1),0)*VLOOKUP($A36,'Energy Efficiency'!$A$22:$AS$52,COLUMN('Energy Efficiency'!U$1),0)</f>
        <v>840231578536579.75</v>
      </c>
      <c r="V36" s="230">
        <f>VLOOKUP($A36,'Value Added'!$A$1:$AX$44,COLUMN('Value Added'!AA$1),0)*VLOOKUP($A36,'Energy Efficiency'!$A$22:$AS$52,COLUMN('Energy Efficiency'!V$1),0)</f>
        <v>866465517894025</v>
      </c>
      <c r="W36" s="230">
        <f>VLOOKUP($A36,'Value Added'!$A$1:$AX$44,COLUMN('Value Added'!AB$1),0)*VLOOKUP($A36,'Energy Efficiency'!$A$22:$AS$52,COLUMN('Energy Efficiency'!W$1),0)</f>
        <v>893224029934572.63</v>
      </c>
      <c r="X36" s="230">
        <f>VLOOKUP($A36,'Value Added'!$A$1:$AX$44,COLUMN('Value Added'!AC$1),0)*VLOOKUP($A36,'Energy Efficiency'!$A$22:$AS$52,COLUMN('Energy Efficiency'!X$1),0)</f>
        <v>920425261676957</v>
      </c>
      <c r="Y36" s="230">
        <f>VLOOKUP($A36,'Value Added'!$A$1:$AX$44,COLUMN('Value Added'!AD$1),0)*VLOOKUP($A36,'Energy Efficiency'!$A$22:$AS$52,COLUMN('Energy Efficiency'!Y$1),0)</f>
        <v>947977143819892.63</v>
      </c>
      <c r="Z36" s="230">
        <f>VLOOKUP($A36,'Value Added'!$A$1:$AX$44,COLUMN('Value Added'!AE$1),0)*VLOOKUP($A36,'Energy Efficiency'!$A$22:$AS$52,COLUMN('Energy Efficiency'!Z$1),0)</f>
        <v>975777042873720</v>
      </c>
      <c r="AA36" s="230">
        <f>VLOOKUP($A36,'Value Added'!$A$1:$AX$44,COLUMN('Value Added'!AF$1),0)*VLOOKUP($A36,'Energy Efficiency'!$A$22:$AS$52,COLUMN('Energy Efficiency'!AA$1),0)</f>
        <v>1003711515815311.6</v>
      </c>
      <c r="AB36" s="230">
        <f>VLOOKUP($A36,'Value Added'!$A$1:$AX$44,COLUMN('Value Added'!AG$1),0)*VLOOKUP($A36,'Energy Efficiency'!$A$22:$AS$52,COLUMN('Energy Efficiency'!AB$1),0)</f>
        <v>1031656185269748.9</v>
      </c>
      <c r="AC36" s="230">
        <f>VLOOKUP($A36,'Value Added'!$A$1:$AX$44,COLUMN('Value Added'!AH$1),0)*VLOOKUP($A36,'Energy Efficiency'!$A$22:$AS$52,COLUMN('Energy Efficiency'!AC$1),0)</f>
        <v>1059475753586246</v>
      </c>
      <c r="AD36" s="230">
        <f>VLOOKUP($A36,'Value Added'!$A$1:$AX$44,COLUMN('Value Added'!AI$1),0)*VLOOKUP($A36,'Energy Efficiency'!$A$22:$AS$52,COLUMN('Energy Efficiency'!AD$1),0)</f>
        <v>1087024174135278.4</v>
      </c>
      <c r="AE36" s="230">
        <f>VLOOKUP($A36,'Value Added'!$A$1:$AX$44,COLUMN('Value Added'!AJ$1),0)*VLOOKUP($A36,'Energy Efficiency'!$A$22:$AS$52,COLUMN('Energy Efficiency'!AE$1),0)</f>
        <v>1114144997639719.8</v>
      </c>
      <c r="AF36" s="230">
        <f>VLOOKUP($A36,'Value Added'!$A$1:$AX$44,COLUMN('Value Added'!AK$1),0)*VLOOKUP($A36,'Energy Efficiency'!$A$22:$AS$52,COLUMN('Energy Efficiency'!AF$1),0)</f>
        <v>1140671910298021.3</v>
      </c>
      <c r="AG36" s="230">
        <f>VLOOKUP($A36,'Value Added'!$A$1:$AX$44,COLUMN('Value Added'!AL$1),0)*VLOOKUP($A36,'Energy Efficiency'!$A$22:$AS$52,COLUMN('Energy Efficiency'!AG$1),0)</f>
        <v>1166429478801142.3</v>
      </c>
      <c r="AH36" s="230">
        <f>VLOOKUP($A36,'Value Added'!$A$1:$AX$44,COLUMN('Value Added'!AM$1),0)*VLOOKUP($A36,'Energy Efficiency'!$A$22:$AS$52,COLUMN('Energy Efficiency'!AH$1),0)</f>
        <v>1191234115034934.3</v>
      </c>
      <c r="AI36" s="230">
        <f>VLOOKUP($A36,'Value Added'!$A$1:$AX$44,COLUMN('Value Added'!AN$1),0)*VLOOKUP($A36,'Energy Efficiency'!$A$22:$AS$52,COLUMN('Energy Efficiency'!AI$1),0)</f>
        <v>1214895270257707</v>
      </c>
      <c r="AJ36" s="230">
        <f>VLOOKUP($A36,'Value Added'!$A$1:$AX$44,COLUMN('Value Added'!AO$1),0)*VLOOKUP($A36,'Energy Efficiency'!$A$22:$AS$52,COLUMN('Energy Efficiency'!AJ$1),0)</f>
        <v>1237216864826241.8</v>
      </c>
      <c r="AK36" s="230">
        <f>VLOOKUP($A36,'Value Added'!$A$1:$AX$44,COLUMN('Value Added'!AP$1),0)*VLOOKUP($A36,'Energy Efficiency'!$A$22:$AS$52,COLUMN('Energy Efficiency'!AK$1),0)</f>
        <v>1257998955112618.5</v>
      </c>
      <c r="AL36" s="230">
        <f>VLOOKUP($A36,'Value Added'!$A$1:$AX$44,COLUMN('Value Added'!AQ$1),0)*VLOOKUP($A36,'Energy Efficiency'!$A$22:$AS$52,COLUMN('Energy Efficiency'!AL$1),0)</f>
        <v>1277039634132907.5</v>
      </c>
      <c r="AM36" s="230">
        <f>VLOOKUP($A36,'Value Added'!$A$1:$AX$44,COLUMN('Value Added'!AR$1),0)*VLOOKUP($A36,'Energy Efficiency'!$A$22:$AS$52,COLUMN('Energy Efficiency'!AM$1),0)</f>
        <v>1294137156649942.8</v>
      </c>
      <c r="AN36" s="230">
        <f>VLOOKUP($A36,'Value Added'!$A$1:$AX$44,COLUMN('Value Added'!AS$1),0)*VLOOKUP($A36,'Energy Efficiency'!$A$22:$AS$52,COLUMN('Energy Efficiency'!AN$1),0)</f>
        <v>1309092273200990.3</v>
      </c>
      <c r="AO36" s="230">
        <f>VLOOKUP($A36,'Value Added'!$A$1:$AX$44,COLUMN('Value Added'!AT$1),0)*VLOOKUP($A36,'Energy Efficiency'!$A$22:$AS$52,COLUMN('Energy Efficiency'!AO$1),0)</f>
        <v>1321710750755099.8</v>
      </c>
      <c r="AP36" s="230">
        <f>VLOOKUP($A36,'Value Added'!$A$1:$AX$44,COLUMN('Value Added'!AU$1),0)*VLOOKUP($A36,'Energy Efficiency'!$A$22:$AS$52,COLUMN('Energy Efficiency'!AP$1),0)</f>
        <v>1331806050676833.3</v>
      </c>
      <c r="AQ36" s="230">
        <f>VLOOKUP($A36,'Value Added'!$A$1:$AX$44,COLUMN('Value Added'!AV$1),0)*VLOOKUP($A36,'Energy Efficiency'!$A$22:$AS$52,COLUMN('Energy Efficiency'!AQ$1),0)</f>
        <v>1339202127550269.5</v>
      </c>
      <c r="AR36" s="230">
        <f>VLOOKUP($A36,'Value Added'!$A$1:$AX$44,COLUMN('Value Added'!AW$1),0)*VLOOKUP($A36,'Energy Efficiency'!$A$22:$AS$52,COLUMN('Energy Efficiency'!AR$1),0)</f>
        <v>1343736305417539</v>
      </c>
      <c r="AS36" s="230">
        <f>VLOOKUP($A36,'Value Added'!$A$1:$AX$44,COLUMN('Value Added'!AX$1),0)*VLOOKUP($A36,'Energy Efficiency'!$A$22:$AS$52,COLUMN('Energy Efficiency'!AS$1),0)</f>
        <v>1345150029444924.5</v>
      </c>
    </row>
    <row r="37" spans="1:45" x14ac:dyDescent="0.2">
      <c r="A37" s="74" t="s">
        <v>23</v>
      </c>
      <c r="B37" s="152" t="s">
        <v>314</v>
      </c>
      <c r="C37" s="152" t="s">
        <v>357</v>
      </c>
      <c r="D37" s="234">
        <f>VLOOKUP($A37,'Value Added'!$A$1:$AX$44,COLUMN('Value Added'!I$1),0)*VLOOKUP($A37,'Energy Efficiency'!$A$22:$AS$52,COLUMN('Energy Efficiency'!D$1),0)</f>
        <v>428579583221349.56</v>
      </c>
      <c r="E37" s="230">
        <f>VLOOKUP($A37,'Value Added'!$A$1:$AX$44,COLUMN('Value Added'!J$1),0)*VLOOKUP($A37,'Energy Efficiency'!$A$22:$AS$52,COLUMN('Energy Efficiency'!E$1),0)</f>
        <v>418384552548424.63</v>
      </c>
      <c r="F37" s="230">
        <f>VLOOKUP($A37,'Value Added'!$A$1:$AX$44,COLUMN('Value Added'!K$1),0)*VLOOKUP($A37,'Energy Efficiency'!$A$22:$AS$52,COLUMN('Energy Efficiency'!F$1),0)</f>
        <v>466748492692011.88</v>
      </c>
      <c r="G37" s="230">
        <f>VLOOKUP($A37,'Value Added'!$A$1:$AX$44,COLUMN('Value Added'!L$1),0)*VLOOKUP($A37,'Energy Efficiency'!$A$22:$AS$52,COLUMN('Energy Efficiency'!G$1),0)</f>
        <v>479257693047468.75</v>
      </c>
      <c r="H37" s="230">
        <f>VLOOKUP($A37,'Value Added'!$A$1:$AX$44,COLUMN('Value Added'!M$1),0)*VLOOKUP($A37,'Energy Efficiency'!$A$22:$AS$52,COLUMN('Energy Efficiency'!H$1),0)</f>
        <v>503213393197780.88</v>
      </c>
      <c r="I37" s="230">
        <f>VLOOKUP($A37,'Value Added'!$A$1:$AX$44,COLUMN('Value Added'!N$1),0)*VLOOKUP($A37,'Energy Efficiency'!$A$22:$AS$52,COLUMN('Energy Efficiency'!I$1),0)</f>
        <v>531714250985358.06</v>
      </c>
      <c r="J37" s="230">
        <f>VLOOKUP($A37,'Value Added'!$A$1:$AX$44,COLUMN('Value Added'!O$1),0)*VLOOKUP($A37,'Energy Efficiency'!$A$22:$AS$52,COLUMN('Energy Efficiency'!J$1),0)</f>
        <v>567632882560791.25</v>
      </c>
      <c r="K37" s="230">
        <f>VLOOKUP($A37,'Value Added'!$A$1:$AX$44,COLUMN('Value Added'!P$1),0)*VLOOKUP($A37,'Energy Efficiency'!$A$22:$AS$52,COLUMN('Energy Efficiency'!K$1),0)</f>
        <v>602045827166294.75</v>
      </c>
      <c r="L37" s="230">
        <f>VLOOKUP($A37,'Value Added'!$A$1:$AX$44,COLUMN('Value Added'!Q$1),0)*VLOOKUP($A37,'Energy Efficiency'!$A$22:$AS$52,COLUMN('Energy Efficiency'!L$1),0)</f>
        <v>631458504531497.25</v>
      </c>
      <c r="M37" s="230">
        <f>VLOOKUP($A37,'Value Added'!$A$1:$AX$44,COLUMN('Value Added'!R$1),0)*VLOOKUP($A37,'Energy Efficiency'!$A$22:$AS$52,COLUMN('Energy Efficiency'!M$1),0)</f>
        <v>655807937199955.63</v>
      </c>
      <c r="N37" s="230">
        <f>VLOOKUP($A37,'Value Added'!$A$1:$AX$44,COLUMN('Value Added'!S$1),0)*VLOOKUP($A37,'Energy Efficiency'!$A$22:$AS$52,COLUMN('Energy Efficiency'!N$1),0)</f>
        <v>675287064336473.88</v>
      </c>
      <c r="O37" s="230">
        <f>VLOOKUP($A37,'Value Added'!$A$1:$AX$44,COLUMN('Value Added'!T$1),0)*VLOOKUP($A37,'Energy Efficiency'!$A$22:$AS$52,COLUMN('Energy Efficiency'!O$1),0)</f>
        <v>690308827206150.25</v>
      </c>
      <c r="P37" s="230">
        <f>VLOOKUP($A37,'Value Added'!$A$1:$AX$44,COLUMN('Value Added'!U$1),0)*VLOOKUP($A37,'Energy Efficiency'!$A$22:$AS$52,COLUMN('Energy Efficiency'!P$1),0)</f>
        <v>701460750753309.63</v>
      </c>
      <c r="Q37" s="230">
        <f>VLOOKUP($A37,'Value Added'!$A$1:$AX$44,COLUMN('Value Added'!V$1),0)*VLOOKUP($A37,'Energy Efficiency'!$A$22:$AS$52,COLUMN('Energy Efficiency'!Q$1),0)</f>
        <v>709367694010478.75</v>
      </c>
      <c r="R37" s="230">
        <f>VLOOKUP($A37,'Value Added'!$A$1:$AX$44,COLUMN('Value Added'!W$1),0)*VLOOKUP($A37,'Energy Efficiency'!$A$22:$AS$52,COLUMN('Energy Efficiency'!R$1),0)</f>
        <v>714741566224247.75</v>
      </c>
      <c r="S37" s="230">
        <f>VLOOKUP($A37,'Value Added'!$A$1:$AX$44,COLUMN('Value Added'!X$1),0)*VLOOKUP($A37,'Energy Efficiency'!$A$22:$AS$52,COLUMN('Energy Efficiency'!S$1),0)</f>
        <v>718352815231304.38</v>
      </c>
      <c r="T37" s="230">
        <f>VLOOKUP($A37,'Value Added'!$A$1:$AX$44,COLUMN('Value Added'!Y$1),0)*VLOOKUP($A37,'Energy Efficiency'!$A$22:$AS$52,COLUMN('Energy Efficiency'!T$1),0)</f>
        <v>721006539275923.63</v>
      </c>
      <c r="U37" s="230">
        <f>VLOOKUP($A37,'Value Added'!$A$1:$AX$44,COLUMN('Value Added'!Z$1),0)*VLOOKUP($A37,'Energy Efficiency'!$A$22:$AS$52,COLUMN('Energy Efficiency'!U$1),0)</f>
        <v>723405284148105.13</v>
      </c>
      <c r="V37" s="230">
        <f>VLOOKUP($A37,'Value Added'!$A$1:$AX$44,COLUMN('Value Added'!AA$1),0)*VLOOKUP($A37,'Energy Efficiency'!$A$22:$AS$52,COLUMN('Energy Efficiency'!V$1),0)</f>
        <v>725672073810956.5</v>
      </c>
      <c r="W37" s="230">
        <f>VLOOKUP($A37,'Value Added'!$A$1:$AX$44,COLUMN('Value Added'!AB$1),0)*VLOOKUP($A37,'Energy Efficiency'!$A$22:$AS$52,COLUMN('Energy Efficiency'!W$1),0)</f>
        <v>727809123782560.5</v>
      </c>
      <c r="X37" s="230">
        <f>VLOOKUP($A37,'Value Added'!$A$1:$AX$44,COLUMN('Value Added'!AC$1),0)*VLOOKUP($A37,'Energy Efficiency'!$A$22:$AS$52,COLUMN('Energy Efficiency'!X$1),0)</f>
        <v>729818761455151.38</v>
      </c>
      <c r="Y37" s="230">
        <f>VLOOKUP($A37,'Value Added'!$A$1:$AX$44,COLUMN('Value Added'!AD$1),0)*VLOOKUP($A37,'Energy Efficiency'!$A$22:$AS$52,COLUMN('Energy Efficiency'!Y$1),0)</f>
        <v>731703420975828.38</v>
      </c>
      <c r="Z37" s="230">
        <f>VLOOKUP($A37,'Value Added'!$A$1:$AX$44,COLUMN('Value Added'!AE$1),0)*VLOOKUP($A37,'Energy Efficiency'!$A$22:$AS$52,COLUMN('Energy Efficiency'!Z$1),0)</f>
        <v>733465638129476.38</v>
      </c>
      <c r="AA37" s="230">
        <f>VLOOKUP($A37,'Value Added'!$A$1:$AX$44,COLUMN('Value Added'!AF$1),0)*VLOOKUP($A37,'Energy Efficiency'!$A$22:$AS$52,COLUMN('Energy Efficiency'!AA$1),0)</f>
        <v>735108045236983.38</v>
      </c>
      <c r="AB37" s="230">
        <f>VLOOKUP($A37,'Value Added'!$A$1:$AX$44,COLUMN('Value Added'!AG$1),0)*VLOOKUP($A37,'Energy Efficiency'!$A$22:$AS$52,COLUMN('Energy Efficiency'!AB$1),0)</f>
        <v>736633366081368</v>
      </c>
      <c r="AC37" s="230">
        <f>VLOOKUP($A37,'Value Added'!$A$1:$AX$44,COLUMN('Value Added'!AH$1),0)*VLOOKUP($A37,'Energy Efficiency'!$A$22:$AS$52,COLUMN('Energy Efficiency'!AC$1),0)</f>
        <v>738044410873883.63</v>
      </c>
      <c r="AD37" s="230">
        <f>VLOOKUP($A37,'Value Added'!$A$1:$AX$44,COLUMN('Value Added'!AI$1),0)*VLOOKUP($A37,'Energy Efficiency'!$A$22:$AS$52,COLUMN('Energy Efficiency'!AD$1),0)</f>
        <v>739344071271646.88</v>
      </c>
      <c r="AE37" s="230">
        <f>VLOOKUP($A37,'Value Added'!$A$1:$AX$44,COLUMN('Value Added'!AJ$1),0)*VLOOKUP($A37,'Energy Efficiency'!$A$22:$AS$52,COLUMN('Energy Efficiency'!AE$1),0)</f>
        <v>740535315457811.88</v>
      </c>
      <c r="AF37" s="230">
        <f>VLOOKUP($A37,'Value Added'!$A$1:$AX$44,COLUMN('Value Added'!AK$1),0)*VLOOKUP($A37,'Energy Efficiency'!$A$22:$AS$52,COLUMN('Energy Efficiency'!AF$1),0)</f>
        <v>741621183294739</v>
      </c>
      <c r="AG37" s="230">
        <f>VLOOKUP($A37,'Value Added'!$A$1:$AX$44,COLUMN('Value Added'!AL$1),0)*VLOOKUP($A37,'Energy Efficiency'!$A$22:$AS$52,COLUMN('Energy Efficiency'!AG$1),0)</f>
        <v>742604781560070</v>
      </c>
      <c r="AH37" s="230">
        <f>VLOOKUP($A37,'Value Added'!$A$1:$AX$44,COLUMN('Value Added'!AM$1),0)*VLOOKUP($A37,'Energy Efficiency'!$A$22:$AS$52,COLUMN('Energy Efficiency'!AH$1),0)</f>
        <v>743489279275044.75</v>
      </c>
      <c r="AI37" s="230">
        <f>VLOOKUP($A37,'Value Added'!$A$1:$AX$44,COLUMN('Value Added'!AN$1),0)*VLOOKUP($A37,'Energy Efficiency'!$A$22:$AS$52,COLUMN('Energy Efficiency'!AI$1),0)</f>
        <v>744277903133889</v>
      </c>
      <c r="AJ37" s="230">
        <f>VLOOKUP($A37,'Value Added'!$A$1:$AX$44,COLUMN('Value Added'!AO$1),0)*VLOOKUP($A37,'Energy Efficiency'!$A$22:$AS$52,COLUMN('Energy Efficiency'!AJ$1),0)</f>
        <v>744973933042467.38</v>
      </c>
      <c r="AK37" s="230">
        <f>VLOOKUP($A37,'Value Added'!$A$1:$AX$44,COLUMN('Value Added'!AP$1),0)*VLOOKUP($A37,'Energy Efficiency'!$A$22:$AS$52,COLUMN('Energy Efficiency'!AK$1),0)</f>
        <v>745580697773927.5</v>
      </c>
      <c r="AL37" s="230">
        <f>VLOOKUP($A37,'Value Added'!$A$1:$AX$44,COLUMN('Value Added'!AQ$1),0)*VLOOKUP($A37,'Energy Efficiency'!$A$22:$AS$52,COLUMN('Energy Efficiency'!AL$1),0)</f>
        <v>746101570748466.38</v>
      </c>
      <c r="AM37" s="230">
        <f>VLOOKUP($A37,'Value Added'!$A$1:$AX$44,COLUMN('Value Added'!AR$1),0)*VLOOKUP($A37,'Energy Efficiency'!$A$22:$AS$52,COLUMN('Energy Efficiency'!AM$1),0)</f>
        <v>746539965943833.75</v>
      </c>
      <c r="AN37" s="230">
        <f>VLOOKUP($A37,'Value Added'!$A$1:$AX$44,COLUMN('Value Added'!AS$1),0)*VLOOKUP($A37,'Energy Efficiency'!$A$22:$AS$52,COLUMN('Energy Efficiency'!AN$1),0)</f>
        <v>746899333942658.13</v>
      </c>
      <c r="AO37" s="230">
        <f>VLOOKUP($A37,'Value Added'!$A$1:$AX$44,COLUMN('Value Added'!AT$1),0)*VLOOKUP($A37,'Energy Efficiency'!$A$22:$AS$52,COLUMN('Energy Efficiency'!AO$1),0)</f>
        <v>747183158122175.13</v>
      </c>
      <c r="AP37" s="230">
        <f>VLOOKUP($A37,'Value Added'!$A$1:$AX$44,COLUMN('Value Added'!AU$1),0)*VLOOKUP($A37,'Energy Efficiency'!$A$22:$AS$52,COLUMN('Energy Efficiency'!AP$1),0)</f>
        <v>747394950991427.63</v>
      </c>
      <c r="AQ37" s="230">
        <f>VLOOKUP($A37,'Value Added'!$A$1:$AX$44,COLUMN('Value Added'!AV$1),0)*VLOOKUP($A37,'Energy Efficiency'!$A$22:$AS$52,COLUMN('Energy Efficiency'!AQ$1),0)</f>
        <v>747538250680539.38</v>
      </c>
      <c r="AR37" s="230">
        <f>VLOOKUP($A37,'Value Added'!$A$1:$AX$44,COLUMN('Value Added'!AW$1),0)*VLOOKUP($A37,'Energy Efficiency'!$A$22:$AS$52,COLUMN('Energy Efficiency'!AR$1),0)</f>
        <v>747616617586156.88</v>
      </c>
      <c r="AS37" s="230">
        <f>VLOOKUP($A37,'Value Added'!$A$1:$AX$44,COLUMN('Value Added'!AX$1),0)*VLOOKUP($A37,'Energy Efficiency'!$A$22:$AS$52,COLUMN('Energy Efficiency'!AS$1),0)</f>
        <v>747571302403853.63</v>
      </c>
    </row>
    <row r="38" spans="1:45" x14ac:dyDescent="0.2">
      <c r="A38" s="74" t="s">
        <v>24</v>
      </c>
      <c r="B38" s="152" t="s">
        <v>314</v>
      </c>
      <c r="C38" s="152" t="s">
        <v>357</v>
      </c>
      <c r="D38" s="234">
        <f>VLOOKUP($A38,'Value Added'!$A$1:$AX$44,COLUMN('Value Added'!I$1),0)*VLOOKUP($A38,'Energy Efficiency'!$A$22:$AS$52,COLUMN('Energy Efficiency'!D$1),0)</f>
        <v>644771475767347.25</v>
      </c>
      <c r="E38" s="230">
        <f>VLOOKUP($A38,'Value Added'!$A$1:$AX$44,COLUMN('Value Added'!J$1),0)*VLOOKUP($A38,'Energy Efficiency'!$A$22:$AS$52,COLUMN('Energy Efficiency'!E$1),0)</f>
        <v>659339178204634</v>
      </c>
      <c r="F38" s="230">
        <f>VLOOKUP($A38,'Value Added'!$A$1:$AX$44,COLUMN('Value Added'!K$1),0)*VLOOKUP($A38,'Energy Efficiency'!$A$22:$AS$52,COLUMN('Energy Efficiency'!F$1),0)</f>
        <v>729381333365247.75</v>
      </c>
      <c r="G38" s="230">
        <f>VLOOKUP($A38,'Value Added'!$A$1:$AX$44,COLUMN('Value Added'!L$1),0)*VLOOKUP($A38,'Energy Efficiency'!$A$22:$AS$52,COLUMN('Energy Efficiency'!G$1),0)</f>
        <v>727446645347356</v>
      </c>
      <c r="H38" s="230">
        <f>VLOOKUP($A38,'Value Added'!$A$1:$AX$44,COLUMN('Value Added'!M$1),0)*VLOOKUP($A38,'Energy Efficiency'!$A$22:$AS$52,COLUMN('Energy Efficiency'!H$1),0)</f>
        <v>756471594405268.88</v>
      </c>
      <c r="I38" s="230">
        <f>VLOOKUP($A38,'Value Added'!$A$1:$AX$44,COLUMN('Value Added'!N$1),0)*VLOOKUP($A38,'Energy Efficiency'!$A$22:$AS$52,COLUMN('Energy Efficiency'!I$1),0)</f>
        <v>781438327928036.25</v>
      </c>
      <c r="J38" s="230">
        <f>VLOOKUP($A38,'Value Added'!$A$1:$AX$44,COLUMN('Value Added'!O$1),0)*VLOOKUP($A38,'Energy Efficiency'!$A$22:$AS$52,COLUMN('Energy Efficiency'!J$1),0)</f>
        <v>812743999232646.88</v>
      </c>
      <c r="K38" s="230">
        <f>VLOOKUP($A38,'Value Added'!$A$1:$AX$44,COLUMN('Value Added'!P$1),0)*VLOOKUP($A38,'Energy Efficiency'!$A$22:$AS$52,COLUMN('Energy Efficiency'!K$1),0)</f>
        <v>843390255820053.88</v>
      </c>
      <c r="L38" s="230">
        <f>VLOOKUP($A38,'Value Added'!$A$1:$AX$44,COLUMN('Value Added'!Q$1),0)*VLOOKUP($A38,'Energy Efficiency'!$A$22:$AS$52,COLUMN('Energy Efficiency'!L$1),0)</f>
        <v>869641689796537.88</v>
      </c>
      <c r="M38" s="230">
        <f>VLOOKUP($A38,'Value Added'!$A$1:$AX$44,COLUMN('Value Added'!R$1),0)*VLOOKUP($A38,'Energy Efficiency'!$A$22:$AS$52,COLUMN('Energy Efficiency'!M$1),0)</f>
        <v>891078622216501</v>
      </c>
      <c r="N38" s="230">
        <f>VLOOKUP($A38,'Value Added'!$A$1:$AX$44,COLUMN('Value Added'!S$1),0)*VLOOKUP($A38,'Energy Efficiency'!$A$22:$AS$52,COLUMN('Energy Efficiency'!N$1),0)</f>
        <v>907366071176761.63</v>
      </c>
      <c r="O38" s="230">
        <f>VLOOKUP($A38,'Value Added'!$A$1:$AX$44,COLUMN('Value Added'!T$1),0)*VLOOKUP($A38,'Energy Efficiency'!$A$22:$AS$52,COLUMN('Energy Efficiency'!O$1),0)</f>
        <v>918262441120332.88</v>
      </c>
      <c r="P38" s="230">
        <f>VLOOKUP($A38,'Value Added'!$A$1:$AX$44,COLUMN('Value Added'!U$1),0)*VLOOKUP($A38,'Energy Efficiency'!$A$22:$AS$52,COLUMN('Energy Efficiency'!P$1),0)</f>
        <v>923826234359957.75</v>
      </c>
      <c r="Q38" s="230">
        <f>VLOOKUP($A38,'Value Added'!$A$1:$AX$44,COLUMN('Value Added'!V$1),0)*VLOOKUP($A38,'Energy Efficiency'!$A$22:$AS$52,COLUMN('Energy Efficiency'!Q$1),0)</f>
        <v>924911304210943.13</v>
      </c>
      <c r="R38" s="230">
        <f>VLOOKUP($A38,'Value Added'!$A$1:$AX$44,COLUMN('Value Added'!W$1),0)*VLOOKUP($A38,'Energy Efficiency'!$A$22:$AS$52,COLUMN('Energy Efficiency'!R$1),0)</f>
        <v>922651783342366.63</v>
      </c>
      <c r="S38" s="230">
        <f>VLOOKUP($A38,'Value Added'!$A$1:$AX$44,COLUMN('Value Added'!X$1),0)*VLOOKUP($A38,'Energy Efficiency'!$A$22:$AS$52,COLUMN('Energy Efficiency'!S$1),0)</f>
        <v>918216558682406.88</v>
      </c>
      <c r="T38" s="230">
        <f>VLOOKUP($A38,'Value Added'!$A$1:$AX$44,COLUMN('Value Added'!Y$1),0)*VLOOKUP($A38,'Energy Efficiency'!$A$22:$AS$52,COLUMN('Energy Efficiency'!T$1),0)</f>
        <v>912774685533873.63</v>
      </c>
      <c r="U38" s="230">
        <f>VLOOKUP($A38,'Value Added'!$A$1:$AX$44,COLUMN('Value Added'!Z$1),0)*VLOOKUP($A38,'Energy Efficiency'!$A$22:$AS$52,COLUMN('Energy Efficiency'!U$1),0)</f>
        <v>907309392175764.63</v>
      </c>
      <c r="V38" s="230">
        <f>VLOOKUP($A38,'Value Added'!$A$1:$AX$44,COLUMN('Value Added'!AA$1),0)*VLOOKUP($A38,'Energy Efficiency'!$A$22:$AS$52,COLUMN('Energy Efficiency'!V$1),0)</f>
        <v>901995145707975.25</v>
      </c>
      <c r="W38" s="230">
        <f>VLOOKUP($A38,'Value Added'!$A$1:$AX$44,COLUMN('Value Added'!AB$1),0)*VLOOKUP($A38,'Energy Efficiency'!$A$22:$AS$52,COLUMN('Energy Efficiency'!W$1),0)</f>
        <v>896838316774427.88</v>
      </c>
      <c r="X38" s="230">
        <f>VLOOKUP($A38,'Value Added'!$A$1:$AX$44,COLUMN('Value Added'!AC$1),0)*VLOOKUP($A38,'Energy Efficiency'!$A$22:$AS$52,COLUMN('Energy Efficiency'!X$1),0)</f>
        <v>891845154545037.38</v>
      </c>
      <c r="Y38" s="230">
        <f>VLOOKUP($A38,'Value Added'!$A$1:$AX$44,COLUMN('Value Added'!AD$1),0)*VLOOKUP($A38,'Energy Efficiency'!$A$22:$AS$52,COLUMN('Energy Efficiency'!Y$1),0)</f>
        <v>887021800299614.25</v>
      </c>
      <c r="Z38" s="230">
        <f>VLOOKUP($A38,'Value Added'!$A$1:$AX$44,COLUMN('Value Added'!AE$1),0)*VLOOKUP($A38,'Energy Efficiency'!$A$22:$AS$52,COLUMN('Energy Efficiency'!Z$1),0)</f>
        <v>882374301450131.38</v>
      </c>
      <c r="AA38" s="230">
        <f>VLOOKUP($A38,'Value Added'!$A$1:$AX$44,COLUMN('Value Added'!AF$1),0)*VLOOKUP($A38,'Energy Efficiency'!$A$22:$AS$52,COLUMN('Energy Efficiency'!AA$1),0)</f>
        <v>877908625997412.75</v>
      </c>
      <c r="AB38" s="230">
        <f>VLOOKUP($A38,'Value Added'!$A$1:$AX$44,COLUMN('Value Added'!AG$1),0)*VLOOKUP($A38,'Energy Efficiency'!$A$22:$AS$52,COLUMN('Energy Efficiency'!AB$1),0)</f>
        <v>873630677421674.75</v>
      </c>
      <c r="AC38" s="230">
        <f>VLOOKUP($A38,'Value Added'!$A$1:$AX$44,COLUMN('Value Added'!AH$1),0)*VLOOKUP($A38,'Energy Efficiency'!$A$22:$AS$52,COLUMN('Energy Efficiency'!AC$1),0)</f>
        <v>869546310009860.88</v>
      </c>
      <c r="AD38" s="230">
        <f>VLOOKUP($A38,'Value Added'!$A$1:$AX$44,COLUMN('Value Added'!AI$1),0)*VLOOKUP($A38,'Energy Efficiency'!$A$22:$AS$52,COLUMN('Energy Efficiency'!AD$1),0)</f>
        <v>865661344626263.5</v>
      </c>
      <c r="AE38" s="230">
        <f>VLOOKUP($A38,'Value Added'!$A$1:$AX$44,COLUMN('Value Added'!AJ$1),0)*VLOOKUP($A38,'Energy Efficiency'!$A$22:$AS$52,COLUMN('Energy Efficiency'!AE$1),0)</f>
        <v>861981584936623.75</v>
      </c>
      <c r="AF38" s="230">
        <f>VLOOKUP($A38,'Value Added'!$A$1:$AX$44,COLUMN('Value Added'!AK$1),0)*VLOOKUP($A38,'Energy Efficiency'!$A$22:$AS$52,COLUMN('Energy Efficiency'!AF$1),0)</f>
        <v>858512834099731.38</v>
      </c>
      <c r="AG38" s="230">
        <f>VLOOKUP($A38,'Value Added'!$A$1:$AX$44,COLUMN('Value Added'!AL$1),0)*VLOOKUP($A38,'Energy Efficiency'!$A$22:$AS$52,COLUMN('Energy Efficiency'!AG$1),0)</f>
        <v>855260911944486.88</v>
      </c>
      <c r="AH38" s="230">
        <f>VLOOKUP($A38,'Value Added'!$A$1:$AX$44,COLUMN('Value Added'!AM$1),0)*VLOOKUP($A38,'Energy Efficiency'!$A$22:$AS$52,COLUMN('Energy Efficiency'!AH$1),0)</f>
        <v>852231672654444.13</v>
      </c>
      <c r="AI38" s="230">
        <f>VLOOKUP($A38,'Value Added'!$A$1:$AX$44,COLUMN('Value Added'!AN$1),0)*VLOOKUP($A38,'Energy Efficiency'!$A$22:$AS$52,COLUMN('Energy Efficiency'!AI$1),0)</f>
        <v>849431022986120.63</v>
      </c>
      <c r="AJ38" s="230">
        <f>VLOOKUP($A38,'Value Added'!$A$1:$AX$44,COLUMN('Value Added'!AO$1),0)*VLOOKUP($A38,'Energy Efficiency'!$A$22:$AS$52,COLUMN('Energy Efficiency'!AJ$1),0)</f>
        <v>846864941051762.75</v>
      </c>
      <c r="AK38" s="230">
        <f>VLOOKUP($A38,'Value Added'!$A$1:$AX$44,COLUMN('Value Added'!AP$1),0)*VLOOKUP($A38,'Energy Efficiency'!$A$22:$AS$52,COLUMN('Energy Efficiency'!AK$1),0)</f>
        <v>844539495701868.13</v>
      </c>
      <c r="AL38" s="230">
        <f>VLOOKUP($A38,'Value Added'!$A$1:$AX$44,COLUMN('Value Added'!AQ$1),0)*VLOOKUP($A38,'Energy Efficiency'!$A$22:$AS$52,COLUMN('Energy Efficiency'!AL$1),0)</f>
        <v>842460866547556</v>
      </c>
      <c r="AM38" s="230">
        <f>VLOOKUP($A38,'Value Added'!$A$1:$AX$44,COLUMN('Value Added'!AR$1),0)*VLOOKUP($A38,'Energy Efficiency'!$A$22:$AS$52,COLUMN('Energy Efficiency'!AM$1),0)</f>
        <v>840635364667943</v>
      </c>
      <c r="AN38" s="230">
        <f>VLOOKUP($A38,'Value Added'!$A$1:$AX$44,COLUMN('Value Added'!AS$1),0)*VLOOKUP($A38,'Energy Efficiency'!$A$22:$AS$52,COLUMN('Energy Efficiency'!AN$1),0)</f>
        <v>839069454052999.88</v>
      </c>
      <c r="AO38" s="230">
        <f>VLOOKUP($A38,'Value Added'!$A$1:$AX$44,COLUMN('Value Added'!AT$1),0)*VLOOKUP($A38,'Energy Efficiency'!$A$22:$AS$52,COLUMN('Energy Efficiency'!AO$1),0)</f>
        <v>837769773837954</v>
      </c>
      <c r="AP38" s="230">
        <f>VLOOKUP($A38,'Value Added'!$A$1:$AX$44,COLUMN('Value Added'!AU$1),0)*VLOOKUP($A38,'Energy Efficiency'!$A$22:$AS$52,COLUMN('Energy Efficiency'!AP$1),0)</f>
        <v>836743161391237.38</v>
      </c>
      <c r="AQ38" s="230">
        <f>VLOOKUP($A38,'Value Added'!$A$1:$AX$44,COLUMN('Value Added'!AV$1),0)*VLOOKUP($A38,'Energy Efficiency'!$A$22:$AS$52,COLUMN('Energy Efficiency'!AQ$1),0)</f>
        <v>835996676324240.25</v>
      </c>
      <c r="AR38" s="230">
        <f>VLOOKUP($A38,'Value Added'!$A$1:$AX$44,COLUMN('Value Added'!AW$1),0)*VLOOKUP($A38,'Energy Efficiency'!$A$22:$AS$52,COLUMN('Energy Efficiency'!AR$1),0)</f>
        <v>835537625497827.5</v>
      </c>
      <c r="AS38" s="230">
        <f>VLOOKUP($A38,'Value Added'!$A$1:$AX$44,COLUMN('Value Added'!AX$1),0)*VLOOKUP($A38,'Energy Efficiency'!$A$22:$AS$52,COLUMN('Energy Efficiency'!AS$1),0)</f>
        <v>835303945623848.38</v>
      </c>
    </row>
    <row r="39" spans="1:45" x14ac:dyDescent="0.2">
      <c r="A39" s="74" t="s">
        <v>28</v>
      </c>
      <c r="B39" s="152" t="s">
        <v>314</v>
      </c>
      <c r="C39" s="152" t="s">
        <v>357</v>
      </c>
      <c r="D39" s="234">
        <f>VLOOKUP($A39,'Value Added'!$A$1:$AX$44,COLUMN('Value Added'!I$1),0)*VLOOKUP($A39,'Energy Efficiency'!$A$22:$AS$52,COLUMN('Energy Efficiency'!D$1),0)</f>
        <v>1250991188856060.5</v>
      </c>
      <c r="E39" s="230">
        <f>VLOOKUP($A39,'Value Added'!$A$1:$AX$44,COLUMN('Value Added'!J$1),0)*VLOOKUP($A39,'Energy Efficiency'!$A$22:$AS$52,COLUMN('Energy Efficiency'!E$1),0)</f>
        <v>1274478057333611.5</v>
      </c>
      <c r="F39" s="230">
        <f>VLOOKUP($A39,'Value Added'!$A$1:$AX$44,COLUMN('Value Added'!K$1),0)*VLOOKUP($A39,'Energy Efficiency'!$A$22:$AS$52,COLUMN('Energy Efficiency'!F$1),0)</f>
        <v>1538518948226182.3</v>
      </c>
      <c r="G39" s="230">
        <f>VLOOKUP($A39,'Value Added'!$A$1:$AX$44,COLUMN('Value Added'!L$1),0)*VLOOKUP($A39,'Energy Efficiency'!$A$22:$AS$52,COLUMN('Energy Efficiency'!G$1),0)</f>
        <v>1556313916639596.5</v>
      </c>
      <c r="H39" s="230">
        <f>VLOOKUP($A39,'Value Added'!$A$1:$AX$44,COLUMN('Value Added'!M$1),0)*VLOOKUP($A39,'Energy Efficiency'!$A$22:$AS$52,COLUMN('Energy Efficiency'!H$1),0)</f>
        <v>1616742399771298.8</v>
      </c>
      <c r="I39" s="230">
        <f>VLOOKUP($A39,'Value Added'!$A$1:$AX$44,COLUMN('Value Added'!N$1),0)*VLOOKUP($A39,'Energy Efficiency'!$A$22:$AS$52,COLUMN('Energy Efficiency'!I$1),0)</f>
        <v>1666096424808026.3</v>
      </c>
      <c r="J39" s="230">
        <f>VLOOKUP($A39,'Value Added'!$A$1:$AX$44,COLUMN('Value Added'!O$1),0)*VLOOKUP($A39,'Energy Efficiency'!$A$22:$AS$52,COLUMN('Energy Efficiency'!J$1),0)</f>
        <v>1728115062106158.3</v>
      </c>
      <c r="K39" s="230">
        <f>VLOOKUP($A39,'Value Added'!$A$1:$AX$44,COLUMN('Value Added'!P$1),0)*VLOOKUP($A39,'Energy Efficiency'!$A$22:$AS$52,COLUMN('Energy Efficiency'!K$1),0)</f>
        <v>1789495812522674</v>
      </c>
      <c r="L39" s="230">
        <f>VLOOKUP($A39,'Value Added'!$A$1:$AX$44,COLUMN('Value Added'!Q$1),0)*VLOOKUP($A39,'Energy Efficiency'!$A$22:$AS$52,COLUMN('Energy Efficiency'!L$1),0)</f>
        <v>1843564770238493.8</v>
      </c>
      <c r="M39" s="230">
        <f>VLOOKUP($A39,'Value Added'!$A$1:$AX$44,COLUMN('Value Added'!R$1),0)*VLOOKUP($A39,'Energy Efficiency'!$A$22:$AS$52,COLUMN('Energy Efficiency'!M$1),0)</f>
        <v>1890636534218306.5</v>
      </c>
      <c r="N39" s="230">
        <f>VLOOKUP($A39,'Value Added'!$A$1:$AX$44,COLUMN('Value Added'!S$1),0)*VLOOKUP($A39,'Energy Efficiency'!$A$22:$AS$52,COLUMN('Energy Efficiency'!N$1),0)</f>
        <v>1931220539339715.3</v>
      </c>
      <c r="O39" s="230">
        <f>VLOOKUP($A39,'Value Added'!$A$1:$AX$44,COLUMN('Value Added'!T$1),0)*VLOOKUP($A39,'Energy Efficiency'!$A$22:$AS$52,COLUMN('Energy Efficiency'!O$1),0)</f>
        <v>1965993721577148.5</v>
      </c>
      <c r="P39" s="230">
        <f>VLOOKUP($A39,'Value Added'!$A$1:$AX$44,COLUMN('Value Added'!U$1),0)*VLOOKUP($A39,'Energy Efficiency'!$A$22:$AS$52,COLUMN('Energy Efficiency'!P$1),0)</f>
        <v>1995769624189952.5</v>
      </c>
      <c r="Q39" s="230">
        <f>VLOOKUP($A39,'Value Added'!$A$1:$AX$44,COLUMN('Value Added'!V$1),0)*VLOOKUP($A39,'Energy Efficiency'!$A$22:$AS$52,COLUMN('Energy Efficiency'!Q$1),0)</f>
        <v>2021219814948048</v>
      </c>
      <c r="R39" s="230">
        <f>VLOOKUP($A39,'Value Added'!$A$1:$AX$44,COLUMN('Value Added'!W$1),0)*VLOOKUP($A39,'Energy Efficiency'!$A$22:$AS$52,COLUMN('Energy Efficiency'!R$1),0)</f>
        <v>2043091050991364</v>
      </c>
      <c r="S39" s="230">
        <f>VLOOKUP($A39,'Value Added'!$A$1:$AX$44,COLUMN('Value Added'!X$1),0)*VLOOKUP($A39,'Energy Efficiency'!$A$22:$AS$52,COLUMN('Energy Efficiency'!S$1),0)</f>
        <v>2062192057498745.3</v>
      </c>
      <c r="T39" s="230">
        <f>VLOOKUP($A39,'Value Added'!$A$1:$AX$44,COLUMN('Value Added'!Y$1),0)*VLOOKUP($A39,'Energy Efficiency'!$A$22:$AS$52,COLUMN('Energy Efficiency'!T$1),0)</f>
        <v>2079380134295204.3</v>
      </c>
      <c r="U39" s="230">
        <f>VLOOKUP($A39,'Value Added'!$A$1:$AX$44,COLUMN('Value Added'!Z$1),0)*VLOOKUP($A39,'Energy Efficiency'!$A$22:$AS$52,COLUMN('Energy Efficiency'!U$1),0)</f>
        <v>2095448725899038.8</v>
      </c>
      <c r="V39" s="230">
        <f>VLOOKUP($A39,'Value Added'!$A$1:$AX$44,COLUMN('Value Added'!AA$1),0)*VLOOKUP($A39,'Energy Efficiency'!$A$22:$AS$52,COLUMN('Energy Efficiency'!V$1),0)</f>
        <v>2110512313888028.8</v>
      </c>
      <c r="W39" s="230">
        <f>VLOOKUP($A39,'Value Added'!$A$1:$AX$44,COLUMN('Value Added'!AB$1),0)*VLOOKUP($A39,'Energy Efficiency'!$A$22:$AS$52,COLUMN('Energy Efficiency'!W$1),0)</f>
        <v>2124587290638798.8</v>
      </c>
      <c r="X39" s="230">
        <f>VLOOKUP($A39,'Value Added'!$A$1:$AX$44,COLUMN('Value Added'!AC$1),0)*VLOOKUP($A39,'Energy Efficiency'!$A$22:$AS$52,COLUMN('Energy Efficiency'!X$1),0)</f>
        <v>2137692519219576.5</v>
      </c>
      <c r="Y39" s="230">
        <f>VLOOKUP($A39,'Value Added'!$A$1:$AX$44,COLUMN('Value Added'!AD$1),0)*VLOOKUP($A39,'Energy Efficiency'!$A$22:$AS$52,COLUMN('Energy Efficiency'!Y$1),0)</f>
        <v>2149849201251405</v>
      </c>
      <c r="Z39" s="230">
        <f>VLOOKUP($A39,'Value Added'!$A$1:$AX$44,COLUMN('Value Added'!AE$1),0)*VLOOKUP($A39,'Energy Efficiency'!$A$22:$AS$52,COLUMN('Energy Efficiency'!Z$1),0)</f>
        <v>2161080741843969.3</v>
      </c>
      <c r="AA39" s="230">
        <f>VLOOKUP($A39,'Value Added'!$A$1:$AX$44,COLUMN('Value Added'!AF$1),0)*VLOOKUP($A39,'Energy Efficiency'!$A$22:$AS$52,COLUMN('Energy Efficiency'!AA$1),0)</f>
        <v>2171412612623694.3</v>
      </c>
      <c r="AB39" s="230">
        <f>VLOOKUP($A39,'Value Added'!$A$1:$AX$44,COLUMN('Value Added'!AG$1),0)*VLOOKUP($A39,'Energy Efficiency'!$A$22:$AS$52,COLUMN('Energy Efficiency'!AB$1),0)</f>
        <v>2180872213831125.8</v>
      </c>
      <c r="AC39" s="230">
        <f>VLOOKUP($A39,'Value Added'!$A$1:$AX$44,COLUMN('Value Added'!AH$1),0)*VLOOKUP($A39,'Energy Efficiency'!$A$22:$AS$52,COLUMN('Energy Efficiency'!AC$1),0)</f>
        <v>2189488736418497.5</v>
      </c>
      <c r="AD39" s="230">
        <f>VLOOKUP($A39,'Value Added'!$A$1:$AX$44,COLUMN('Value Added'!AI$1),0)*VLOOKUP($A39,'Energy Efficiency'!$A$22:$AS$52,COLUMN('Energy Efficiency'!AD$1),0)</f>
        <v>2197293025029023.5</v>
      </c>
      <c r="AE39" s="230">
        <f>VLOOKUP($A39,'Value Added'!$A$1:$AX$44,COLUMN('Value Added'!AJ$1),0)*VLOOKUP($A39,'Energy Efficiency'!$A$22:$AS$52,COLUMN('Energy Efficiency'!AE$1),0)</f>
        <v>2204317442686728.5</v>
      </c>
      <c r="AF39" s="230">
        <f>VLOOKUP($A39,'Value Added'!$A$1:$AX$44,COLUMN('Value Added'!AK$1),0)*VLOOKUP($A39,'Energy Efficiency'!$A$22:$AS$52,COLUMN('Energy Efficiency'!AF$1),0)</f>
        <v>2210595737970532.3</v>
      </c>
      <c r="AG39" s="230">
        <f>VLOOKUP($A39,'Value Added'!$A$1:$AX$44,COLUMN('Value Added'!AL$1),0)*VLOOKUP($A39,'Energy Efficiency'!$A$22:$AS$52,COLUMN('Energy Efficiency'!AG$1),0)</f>
        <v>2216162915390087.5</v>
      </c>
      <c r="AH39" s="230">
        <f>VLOOKUP($A39,'Value Added'!$A$1:$AX$44,COLUMN('Value Added'!AM$1),0)*VLOOKUP($A39,'Energy Efficiency'!$A$22:$AS$52,COLUMN('Energy Efficiency'!AH$1),0)</f>
        <v>2221055109623105.8</v>
      </c>
      <c r="AI39" s="230">
        <f>VLOOKUP($A39,'Value Added'!$A$1:$AX$44,COLUMN('Value Added'!AN$1),0)*VLOOKUP($A39,'Energy Efficiency'!$A$22:$AS$52,COLUMN('Energy Efficiency'!AI$1),0)</f>
        <v>2225309464216566.3</v>
      </c>
      <c r="AJ39" s="230">
        <f>VLOOKUP($A39,'Value Added'!$A$1:$AX$44,COLUMN('Value Added'!AO$1),0)*VLOOKUP($A39,'Energy Efficiency'!$A$22:$AS$52,COLUMN('Energy Efficiency'!AJ$1),0)</f>
        <v>2228964015296776</v>
      </c>
      <c r="AK39" s="230">
        <f>VLOOKUP($A39,'Value Added'!$A$1:$AX$44,COLUMN('Value Added'!AP$1),0)*VLOOKUP($A39,'Energy Efficiency'!$A$22:$AS$52,COLUMN('Energy Efficiency'!AK$1),0)</f>
        <v>2232057580777115</v>
      </c>
      <c r="AL39" s="230">
        <f>VLOOKUP($A39,'Value Added'!$A$1:$AX$44,COLUMN('Value Added'!AQ$1),0)*VLOOKUP($A39,'Energy Efficiency'!$A$22:$AS$52,COLUMN('Energy Efficiency'!AL$1),0)</f>
        <v>2234629655497226.5</v>
      </c>
      <c r="AM39" s="230">
        <f>VLOOKUP($A39,'Value Added'!$A$1:$AX$44,COLUMN('Value Added'!AR$1),0)*VLOOKUP($A39,'Energy Efficiency'!$A$22:$AS$52,COLUMN('Energy Efficiency'!AM$1),0)</f>
        <v>2236720312674698.8</v>
      </c>
      <c r="AN39" s="230">
        <f>VLOOKUP($A39,'Value Added'!$A$1:$AX$44,COLUMN('Value Added'!AS$1),0)*VLOOKUP($A39,'Energy Efficiency'!$A$22:$AS$52,COLUMN('Energy Efficiency'!AN$1),0)</f>
        <v>2238370111999434.5</v>
      </c>
      <c r="AO39" s="230">
        <f>VLOOKUP($A39,'Value Added'!$A$1:$AX$44,COLUMN('Value Added'!AT$1),0)*VLOOKUP($A39,'Energy Efficiency'!$A$22:$AS$52,COLUMN('Energy Efficiency'!AO$1),0)</f>
        <v>2239620014653227.5</v>
      </c>
      <c r="AP39" s="230">
        <f>VLOOKUP($A39,'Value Added'!$A$1:$AX$44,COLUMN('Value Added'!AU$1),0)*VLOOKUP($A39,'Energy Efficiency'!$A$22:$AS$52,COLUMN('Energy Efficiency'!AP$1),0)</f>
        <v>2240511305491702.5</v>
      </c>
      <c r="AQ39" s="230">
        <f>VLOOKUP($A39,'Value Added'!$A$1:$AX$44,COLUMN('Value Added'!AV$1),0)*VLOOKUP($A39,'Energy Efficiency'!$A$22:$AS$52,COLUMN('Energy Efficiency'!AQ$1),0)</f>
        <v>2241085522584423.5</v>
      </c>
      <c r="AR39" s="230">
        <f>VLOOKUP($A39,'Value Added'!$A$1:$AX$44,COLUMN('Value Added'!AW$1),0)*VLOOKUP($A39,'Energy Efficiency'!$A$22:$AS$52,COLUMN('Energy Efficiency'!AR$1),0)</f>
        <v>2241384394270615.3</v>
      </c>
      <c r="AS39" s="230">
        <f>VLOOKUP($A39,'Value Added'!$A$1:$AX$44,COLUMN('Value Added'!AX$1),0)*VLOOKUP($A39,'Energy Efficiency'!$A$22:$AS$52,COLUMN('Energy Efficiency'!AS$1),0)</f>
        <v>2241262918510619.5</v>
      </c>
    </row>
    <row r="40" spans="1:45" x14ac:dyDescent="0.2">
      <c r="A40" s="74" t="s">
        <v>29</v>
      </c>
      <c r="B40" s="152" t="s">
        <v>314</v>
      </c>
      <c r="C40" s="152" t="s">
        <v>357</v>
      </c>
      <c r="D40" s="234">
        <f>VLOOKUP($A40,'Value Added'!$A$1:$AX$44,COLUMN('Value Added'!I$1),0)*VLOOKUP($A40,'Energy Efficiency'!$A$22:$AS$52,COLUMN('Energy Efficiency'!D$1),0)</f>
        <v>475573645721021.19</v>
      </c>
      <c r="E40" s="230">
        <f>VLOOKUP($A40,'Value Added'!$A$1:$AX$44,COLUMN('Value Added'!J$1),0)*VLOOKUP($A40,'Energy Efficiency'!$A$22:$AS$52,COLUMN('Energy Efficiency'!E$1),0)</f>
        <v>542229163926145.69</v>
      </c>
      <c r="F40" s="230">
        <f>VLOOKUP($A40,'Value Added'!$A$1:$AX$44,COLUMN('Value Added'!K$1),0)*VLOOKUP($A40,'Energy Efficiency'!$A$22:$AS$52,COLUMN('Energy Efficiency'!F$1),0)</f>
        <v>634251760280322.25</v>
      </c>
      <c r="G40" s="230">
        <f>VLOOKUP($A40,'Value Added'!$A$1:$AX$44,COLUMN('Value Added'!L$1),0)*VLOOKUP($A40,'Energy Efficiency'!$A$22:$AS$52,COLUMN('Energy Efficiency'!G$1),0)</f>
        <v>636434390155835.5</v>
      </c>
      <c r="H40" s="230">
        <f>VLOOKUP($A40,'Value Added'!$A$1:$AX$44,COLUMN('Value Added'!M$1),0)*VLOOKUP($A40,'Energy Efficiency'!$A$22:$AS$52,COLUMN('Energy Efficiency'!H$1),0)</f>
        <v>661698643606280.75</v>
      </c>
      <c r="I40" s="230">
        <f>VLOOKUP($A40,'Value Added'!$A$1:$AX$44,COLUMN('Value Added'!N$1),0)*VLOOKUP($A40,'Energy Efficiency'!$A$22:$AS$52,COLUMN('Energy Efficiency'!I$1),0)</f>
        <v>683247100605774.75</v>
      </c>
      <c r="J40" s="230">
        <f>VLOOKUP($A40,'Value Added'!$A$1:$AX$44,COLUMN('Value Added'!O$1),0)*VLOOKUP($A40,'Energy Efficiency'!$A$22:$AS$52,COLUMN('Energy Efficiency'!J$1),0)</f>
        <v>710326160810327.5</v>
      </c>
      <c r="K40" s="230">
        <f>VLOOKUP($A40,'Value Added'!$A$1:$AX$44,COLUMN('Value Added'!P$1),0)*VLOOKUP($A40,'Energy Efficiency'!$A$22:$AS$52,COLUMN('Energy Efficiency'!K$1),0)</f>
        <v>737040536259309.5</v>
      </c>
      <c r="L40" s="230">
        <f>VLOOKUP($A40,'Value Added'!$A$1:$AX$44,COLUMN('Value Added'!Q$1),0)*VLOOKUP($A40,'Energy Efficiency'!$A$22:$AS$52,COLUMN('Energy Efficiency'!L$1),0)</f>
        <v>760572820095511.25</v>
      </c>
      <c r="M40" s="230">
        <f>VLOOKUP($A40,'Value Added'!$A$1:$AX$44,COLUMN('Value Added'!R$1),0)*VLOOKUP($A40,'Energy Efficiency'!$A$22:$AS$52,COLUMN('Energy Efficiency'!M$1),0)</f>
        <v>781090415774501.75</v>
      </c>
      <c r="N40" s="230">
        <f>VLOOKUP($A40,'Value Added'!$A$1:$AX$44,COLUMN('Value Added'!S$1),0)*VLOOKUP($A40,'Energy Efficiency'!$A$22:$AS$52,COLUMN('Energy Efficiency'!N$1),0)</f>
        <v>798855287915942.75</v>
      </c>
      <c r="O40" s="230">
        <f>VLOOKUP($A40,'Value Added'!$A$1:$AX$44,COLUMN('Value Added'!T$1),0)*VLOOKUP($A40,'Energy Efficiency'!$A$22:$AS$52,COLUMN('Energy Efficiency'!O$1),0)</f>
        <v>814210005663830.25</v>
      </c>
      <c r="P40" s="230">
        <f>VLOOKUP($A40,'Value Added'!$A$1:$AX$44,COLUMN('Value Added'!U$1),0)*VLOOKUP($A40,'Energy Efficiency'!$A$22:$AS$52,COLUMN('Energy Efficiency'!P$1),0)</f>
        <v>827548816595233.88</v>
      </c>
      <c r="Q40" s="230">
        <f>VLOOKUP($A40,'Value Added'!$A$1:$AX$44,COLUMN('Value Added'!V$1),0)*VLOOKUP($A40,'Energy Efficiency'!$A$22:$AS$52,COLUMN('Energy Efficiency'!Q$1),0)</f>
        <v>839157335307371.63</v>
      </c>
      <c r="R40" s="230">
        <f>VLOOKUP($A40,'Value Added'!$A$1:$AX$44,COLUMN('Value Added'!W$1),0)*VLOOKUP($A40,'Energy Efficiency'!$A$22:$AS$52,COLUMN('Energy Efficiency'!R$1),0)</f>
        <v>849340057715586.38</v>
      </c>
      <c r="S40" s="230">
        <f>VLOOKUP($A40,'Value Added'!$A$1:$AX$44,COLUMN('Value Added'!X$1),0)*VLOOKUP($A40,'Energy Efficiency'!$A$22:$AS$52,COLUMN('Energy Efficiency'!S$1),0)</f>
        <v>858428466544755.5</v>
      </c>
      <c r="T40" s="230">
        <f>VLOOKUP($A40,'Value Added'!$A$1:$AX$44,COLUMN('Value Added'!Y$1),0)*VLOOKUP($A40,'Energy Efficiency'!$A$22:$AS$52,COLUMN('Energy Efficiency'!T$1),0)</f>
        <v>866775762176693</v>
      </c>
      <c r="U40" s="230">
        <f>VLOOKUP($A40,'Value Added'!$A$1:$AX$44,COLUMN('Value Added'!Z$1),0)*VLOOKUP($A40,'Energy Efficiency'!$A$22:$AS$52,COLUMN('Energy Efficiency'!U$1),0)</f>
        <v>874709233799153.75</v>
      </c>
      <c r="V40" s="230">
        <f>VLOOKUP($A40,'Value Added'!$A$1:$AX$44,COLUMN('Value Added'!AA$1),0)*VLOOKUP($A40,'Energy Efficiency'!$A$22:$AS$52,COLUMN('Energy Efficiency'!V$1),0)</f>
        <v>882270056550093.13</v>
      </c>
      <c r="W40" s="230">
        <f>VLOOKUP($A40,'Value Added'!$A$1:$AX$44,COLUMN('Value Added'!AB$1),0)*VLOOKUP($A40,'Energy Efficiency'!$A$22:$AS$52,COLUMN('Energy Efficiency'!W$1),0)</f>
        <v>889457341028078.88</v>
      </c>
      <c r="X40" s="230">
        <f>VLOOKUP($A40,'Value Added'!$A$1:$AX$44,COLUMN('Value Added'!AC$1),0)*VLOOKUP($A40,'Energy Efficiency'!$A$22:$AS$52,COLUMN('Energy Efficiency'!X$1),0)</f>
        <v>896270994850849.63</v>
      </c>
      <c r="Y40" s="230">
        <f>VLOOKUP($A40,'Value Added'!$A$1:$AX$44,COLUMN('Value Added'!AD$1),0)*VLOOKUP($A40,'Energy Efficiency'!$A$22:$AS$52,COLUMN('Energy Efficiency'!Y$1),0)</f>
        <v>902711704069254.75</v>
      </c>
      <c r="Z40" s="230">
        <f>VLOOKUP($A40,'Value Added'!$A$1:$AX$44,COLUMN('Value Added'!AE$1),0)*VLOOKUP($A40,'Energy Efficiency'!$A$22:$AS$52,COLUMN('Energy Efficiency'!Z$1),0)</f>
        <v>908780912584237.13</v>
      </c>
      <c r="AA40" s="230">
        <f>VLOOKUP($A40,'Value Added'!$A$1:$AX$44,COLUMN('Value Added'!AF$1),0)*VLOOKUP($A40,'Energy Efficiency'!$A$22:$AS$52,COLUMN('Energy Efficiency'!AA$1),0)</f>
        <v>914480799740370.88</v>
      </c>
      <c r="AB40" s="230">
        <f>VLOOKUP($A40,'Value Added'!$A$1:$AX$44,COLUMN('Value Added'!AG$1),0)*VLOOKUP($A40,'Energy Efficiency'!$A$22:$AS$52,COLUMN('Energy Efficiency'!AB$1),0)</f>
        <v>919814256271745.63</v>
      </c>
      <c r="AC40" s="230">
        <f>VLOOKUP($A40,'Value Added'!$A$1:$AX$44,COLUMN('Value Added'!AH$1),0)*VLOOKUP($A40,'Energy Efficiency'!$A$22:$AS$52,COLUMN('Energy Efficiency'!AC$1),0)</f>
        <v>924784858777003.25</v>
      </c>
      <c r="AD40" s="230">
        <f>VLOOKUP($A40,'Value Added'!$A$1:$AX$44,COLUMN('Value Added'!AI$1),0)*VLOOKUP($A40,'Energy Efficiency'!$A$22:$AS$52,COLUMN('Energy Efficiency'!AD$1),0)</f>
        <v>929396842900323.75</v>
      </c>
      <c r="AE40" s="230">
        <f>VLOOKUP($A40,'Value Added'!$A$1:$AX$44,COLUMN('Value Added'!AJ$1),0)*VLOOKUP($A40,'Energy Efficiency'!$A$22:$AS$52,COLUMN('Energy Efficiency'!AE$1),0)</f>
        <v>933655075393906.63</v>
      </c>
      <c r="AF40" s="230">
        <f>VLOOKUP($A40,'Value Added'!$A$1:$AX$44,COLUMN('Value Added'!AK$1),0)*VLOOKUP($A40,'Energy Efficiency'!$A$22:$AS$52,COLUMN('Energy Efficiency'!AF$1),0)</f>
        <v>937565025235488.75</v>
      </c>
      <c r="AG40" s="230">
        <f>VLOOKUP($A40,'Value Added'!$A$1:$AX$44,COLUMN('Value Added'!AL$1),0)*VLOOKUP($A40,'Energy Efficiency'!$A$22:$AS$52,COLUMN('Energy Efficiency'!AG$1),0)</f>
        <v>941132733971274.25</v>
      </c>
      <c r="AH40" s="230">
        <f>VLOOKUP($A40,'Value Added'!$A$1:$AX$44,COLUMN('Value Added'!AM$1),0)*VLOOKUP($A40,'Energy Efficiency'!$A$22:$AS$52,COLUMN('Energy Efficiency'!AH$1),0)</f>
        <v>944364785450791.25</v>
      </c>
      <c r="AI40" s="230">
        <f>VLOOKUP($A40,'Value Added'!$A$1:$AX$44,COLUMN('Value Added'!AN$1),0)*VLOOKUP($A40,'Energy Efficiency'!$A$22:$AS$52,COLUMN('Energy Efficiency'!AI$1),0)</f>
        <v>947268275115558.13</v>
      </c>
      <c r="AJ40" s="230">
        <f>VLOOKUP($A40,'Value Added'!$A$1:$AX$44,COLUMN('Value Added'!AO$1),0)*VLOOKUP($A40,'Energy Efficiency'!$A$22:$AS$52,COLUMN('Energy Efficiency'!AJ$1),0)</f>
        <v>949850778998008.88</v>
      </c>
      <c r="AK40" s="230">
        <f>VLOOKUP($A40,'Value Added'!$A$1:$AX$44,COLUMN('Value Added'!AP$1),0)*VLOOKUP($A40,'Energy Efficiency'!$A$22:$AS$52,COLUMN('Energy Efficiency'!AK$1),0)</f>
        <v>952120322581226.88</v>
      </c>
      <c r="AL40" s="230">
        <f>VLOOKUP($A40,'Value Added'!$A$1:$AX$44,COLUMN('Value Added'!AQ$1),0)*VLOOKUP($A40,'Energy Efficiency'!$A$22:$AS$52,COLUMN('Energy Efficiency'!AL$1),0)</f>
        <v>954085349663511</v>
      </c>
      <c r="AM40" s="230">
        <f>VLOOKUP($A40,'Value Added'!$A$1:$AX$44,COLUMN('Value Added'!AR$1),0)*VLOOKUP($A40,'Energy Efficiency'!$A$22:$AS$52,COLUMN('Energy Efficiency'!AM$1),0)</f>
        <v>955754691364874.38</v>
      </c>
      <c r="AN40" s="230">
        <f>VLOOKUP($A40,'Value Added'!$A$1:$AX$44,COLUMN('Value Added'!AS$1),0)*VLOOKUP($A40,'Energy Efficiency'!$A$22:$AS$52,COLUMN('Energy Efficiency'!AN$1),0)</f>
        <v>957137535405258.63</v>
      </c>
      <c r="AO40" s="230">
        <f>VLOOKUP($A40,'Value Added'!$A$1:$AX$44,COLUMN('Value Added'!AT$1),0)*VLOOKUP($A40,'Energy Efficiency'!$A$22:$AS$52,COLUMN('Energy Efficiency'!AO$1),0)</f>
        <v>958243395776633.38</v>
      </c>
      <c r="AP40" s="230">
        <f>VLOOKUP($A40,'Value Added'!$A$1:$AX$44,COLUMN('Value Added'!AU$1),0)*VLOOKUP($A40,'Energy Efficiency'!$A$22:$AS$52,COLUMN('Energy Efficiency'!AP$1),0)</f>
        <v>959082082923344.63</v>
      </c>
      <c r="AQ40" s="230">
        <f>VLOOKUP($A40,'Value Added'!$A$1:$AX$44,COLUMN('Value Added'!AV$1),0)*VLOOKUP($A40,'Energy Efficiency'!$A$22:$AS$52,COLUMN('Energy Efficiency'!AQ$1),0)</f>
        <v>959663674537029.75</v>
      </c>
      <c r="AR40" s="230">
        <f>VLOOKUP($A40,'Value Added'!$A$1:$AX$44,COLUMN('Value Added'!AW$1),0)*VLOOKUP($A40,'Energy Efficiency'!$A$22:$AS$52,COLUMN('Energy Efficiency'!AR$1),0)</f>
        <v>959998487064442.63</v>
      </c>
      <c r="AS40" s="230">
        <f>VLOOKUP($A40,'Value Added'!$A$1:$AX$44,COLUMN('Value Added'!AX$1),0)*VLOOKUP($A40,'Energy Efficiency'!$A$22:$AS$52,COLUMN('Energy Efficiency'!AS$1),0)</f>
        <v>960017006580385.63</v>
      </c>
    </row>
    <row r="41" spans="1:45" x14ac:dyDescent="0.2">
      <c r="A41" s="74" t="s">
        <v>30</v>
      </c>
      <c r="B41" s="152" t="s">
        <v>314</v>
      </c>
      <c r="C41" s="152" t="s">
        <v>357</v>
      </c>
      <c r="D41" s="234">
        <f>VLOOKUP($A41,'Value Added'!$A$1:$AX$44,COLUMN('Value Added'!I$1),0)*VLOOKUP($A41,'Energy Efficiency'!$A$22:$AS$52,COLUMN('Energy Efficiency'!D$1),0)</f>
        <v>235807334449328.06</v>
      </c>
      <c r="E41" s="230">
        <f>VLOOKUP($A41,'Value Added'!$A$1:$AX$44,COLUMN('Value Added'!J$1),0)*VLOOKUP($A41,'Energy Efficiency'!$A$22:$AS$52,COLUMN('Energy Efficiency'!E$1),0)</f>
        <v>219585176038547.75</v>
      </c>
      <c r="F41" s="230">
        <f>VLOOKUP($A41,'Value Added'!$A$1:$AX$44,COLUMN('Value Added'!K$1),0)*VLOOKUP($A41,'Energy Efficiency'!$A$22:$AS$52,COLUMN('Energy Efficiency'!F$1),0)</f>
        <v>257308365482248.56</v>
      </c>
      <c r="G41" s="230">
        <f>VLOOKUP($A41,'Value Added'!$A$1:$AX$44,COLUMN('Value Added'!L$1),0)*VLOOKUP($A41,'Energy Efficiency'!$A$22:$AS$52,COLUMN('Energy Efficiency'!G$1),0)</f>
        <v>270737662271957.63</v>
      </c>
      <c r="H41" s="230">
        <f>VLOOKUP($A41,'Value Added'!$A$1:$AX$44,COLUMN('Value Added'!M$1),0)*VLOOKUP($A41,'Energy Efficiency'!$A$22:$AS$52,COLUMN('Energy Efficiency'!H$1),0)</f>
        <v>283927790921740.44</v>
      </c>
      <c r="I41" s="230">
        <f>VLOOKUP($A41,'Value Added'!$A$1:$AX$44,COLUMN('Value Added'!N$1),0)*VLOOKUP($A41,'Energy Efficiency'!$A$22:$AS$52,COLUMN('Energy Efficiency'!I$1),0)</f>
        <v>299225831514878.38</v>
      </c>
      <c r="J41" s="230">
        <f>VLOOKUP($A41,'Value Added'!$A$1:$AX$44,COLUMN('Value Added'!O$1),0)*VLOOKUP($A41,'Energy Efficiency'!$A$22:$AS$52,COLUMN('Energy Efficiency'!J$1),0)</f>
        <v>318637845549026.75</v>
      </c>
      <c r="K41" s="230">
        <f>VLOOKUP($A41,'Value Added'!$A$1:$AX$44,COLUMN('Value Added'!P$1),0)*VLOOKUP($A41,'Energy Efficiency'!$A$22:$AS$52,COLUMN('Energy Efficiency'!K$1),0)</f>
        <v>337588373770638.56</v>
      </c>
      <c r="L41" s="230">
        <f>VLOOKUP($A41,'Value Added'!$A$1:$AX$44,COLUMN('Value Added'!Q$1),0)*VLOOKUP($A41,'Energy Efficiency'!$A$22:$AS$52,COLUMN('Energy Efficiency'!L$1),0)</f>
        <v>354409653081181.25</v>
      </c>
      <c r="M41" s="230">
        <f>VLOOKUP($A41,'Value Added'!$A$1:$AX$44,COLUMN('Value Added'!R$1),0)*VLOOKUP($A41,'Energy Efficiency'!$A$22:$AS$52,COLUMN('Energy Efficiency'!M$1),0)</f>
        <v>369309568981626.69</v>
      </c>
      <c r="N41" s="230">
        <f>VLOOKUP($A41,'Value Added'!$A$1:$AX$44,COLUMN('Value Added'!S$1),0)*VLOOKUP($A41,'Energy Efficiency'!$A$22:$AS$52,COLUMN('Energy Efficiency'!N$1),0)</f>
        <v>382632237743649.81</v>
      </c>
      <c r="O41" s="230">
        <f>VLOOKUP($A41,'Value Added'!$A$1:$AX$44,COLUMN('Value Added'!T$1),0)*VLOOKUP($A41,'Energy Efficiency'!$A$22:$AS$52,COLUMN('Energy Efficiency'!O$1),0)</f>
        <v>394836737609849.75</v>
      </c>
      <c r="P41" s="230">
        <f>VLOOKUP($A41,'Value Added'!$A$1:$AX$44,COLUMN('Value Added'!U$1),0)*VLOOKUP($A41,'Energy Efficiency'!$A$22:$AS$52,COLUMN('Energy Efficiency'!P$1),0)</f>
        <v>406401411070065.06</v>
      </c>
      <c r="Q41" s="230">
        <f>VLOOKUP($A41,'Value Added'!$A$1:$AX$44,COLUMN('Value Added'!V$1),0)*VLOOKUP($A41,'Energy Efficiency'!$A$22:$AS$52,COLUMN('Energy Efficiency'!Q$1),0)</f>
        <v>417512556239051.19</v>
      </c>
      <c r="R41" s="230">
        <f>VLOOKUP($A41,'Value Added'!$A$1:$AX$44,COLUMN('Value Added'!W$1),0)*VLOOKUP($A41,'Energy Efficiency'!$A$22:$AS$52,COLUMN('Energy Efficiency'!R$1),0)</f>
        <v>428305069916124.13</v>
      </c>
      <c r="S41" s="230">
        <f>VLOOKUP($A41,'Value Added'!$A$1:$AX$44,COLUMN('Value Added'!X$1),0)*VLOOKUP($A41,'Energy Efficiency'!$A$22:$AS$52,COLUMN('Energy Efficiency'!S$1),0)</f>
        <v>438933662859860.13</v>
      </c>
      <c r="T41" s="230">
        <f>VLOOKUP($A41,'Value Added'!$A$1:$AX$44,COLUMN('Value Added'!Y$1),0)*VLOOKUP($A41,'Energy Efficiency'!$A$22:$AS$52,COLUMN('Energy Efficiency'!T$1),0)</f>
        <v>449571965872834.19</v>
      </c>
      <c r="U41" s="230">
        <f>VLOOKUP($A41,'Value Added'!$A$1:$AX$44,COLUMN('Value Added'!Z$1),0)*VLOOKUP($A41,'Energy Efficiency'!$A$22:$AS$52,COLUMN('Energy Efficiency'!U$1),0)</f>
        <v>460383846951426.13</v>
      </c>
      <c r="V41" s="230">
        <f>VLOOKUP($A41,'Value Added'!$A$1:$AX$44,COLUMN('Value Added'!AA$1),0)*VLOOKUP($A41,'Energy Efficiency'!$A$22:$AS$52,COLUMN('Energy Efficiency'!V$1),0)</f>
        <v>471367153993378.38</v>
      </c>
      <c r="W41" s="230">
        <f>VLOOKUP($A41,'Value Added'!$A$1:$AX$44,COLUMN('Value Added'!AB$1),0)*VLOOKUP($A41,'Energy Efficiency'!$A$22:$AS$52,COLUMN('Energy Efficiency'!W$1),0)</f>
        <v>482489652449805</v>
      </c>
      <c r="X41" s="230">
        <f>VLOOKUP($A41,'Value Added'!$A$1:$AX$44,COLUMN('Value Added'!AC$1),0)*VLOOKUP($A41,'Energy Efficiency'!$A$22:$AS$52,COLUMN('Energy Efficiency'!X$1),0)</f>
        <v>493716002867666.69</v>
      </c>
      <c r="Y41" s="230">
        <f>VLOOKUP($A41,'Value Added'!$A$1:$AX$44,COLUMN('Value Added'!AD$1),0)*VLOOKUP($A41,'Energy Efficiency'!$A$22:$AS$52,COLUMN('Energy Efficiency'!Y$1),0)</f>
        <v>505007679997913.25</v>
      </c>
      <c r="Z41" s="230">
        <f>VLOOKUP($A41,'Value Added'!$A$1:$AX$44,COLUMN('Value Added'!AE$1),0)*VLOOKUP($A41,'Energy Efficiency'!$A$22:$AS$52,COLUMN('Energy Efficiency'!Z$1),0)</f>
        <v>516322920074352.13</v>
      </c>
      <c r="AA41" s="230">
        <f>VLOOKUP($A41,'Value Added'!$A$1:$AX$44,COLUMN('Value Added'!AF$1),0)*VLOOKUP($A41,'Energy Efficiency'!$A$22:$AS$52,COLUMN('Energy Efficiency'!AA$1),0)</f>
        <v>527616700270323.56</v>
      </c>
      <c r="AB41" s="230">
        <f>VLOOKUP($A41,'Value Added'!$A$1:$AX$44,COLUMN('Value Added'!AG$1),0)*VLOOKUP($A41,'Energy Efficiency'!$A$22:$AS$52,COLUMN('Energy Efficiency'!AB$1),0)</f>
        <v>538840754395004.19</v>
      </c>
      <c r="AC41" s="230">
        <f>VLOOKUP($A41,'Value Added'!$A$1:$AX$44,COLUMN('Value Added'!AH$1),0)*VLOOKUP($A41,'Energy Efficiency'!$A$22:$AS$52,COLUMN('Energy Efficiency'!AC$1),0)</f>
        <v>549943628868824.69</v>
      </c>
      <c r="AD41" s="230">
        <f>VLOOKUP($A41,'Value Added'!$A$1:$AX$44,COLUMN('Value Added'!AI$1),0)*VLOOKUP($A41,'Energy Efficiency'!$A$22:$AS$52,COLUMN('Energy Efficiency'!AD$1),0)</f>
        <v>560870782906637.63</v>
      </c>
      <c r="AE41" s="230">
        <f>VLOOKUP($A41,'Value Added'!$A$1:$AX$44,COLUMN('Value Added'!AJ$1),0)*VLOOKUP($A41,'Energy Efficiency'!$A$22:$AS$52,COLUMN('Energy Efficiency'!AE$1),0)</f>
        <v>571564736626835.88</v>
      </c>
      <c r="AF41" s="230">
        <f>VLOOKUP($A41,'Value Added'!$A$1:$AX$44,COLUMN('Value Added'!AK$1),0)*VLOOKUP($A41,'Energy Efficiency'!$A$22:$AS$52,COLUMN('Energy Efficiency'!AF$1),0)</f>
        <v>581965270484547.25</v>
      </c>
      <c r="AG41" s="230">
        <f>VLOOKUP($A41,'Value Added'!$A$1:$AX$44,COLUMN('Value Added'!AL$1),0)*VLOOKUP($A41,'Energy Efficiency'!$A$22:$AS$52,COLUMN('Energy Efficiency'!AG$1),0)</f>
        <v>592009678988070.5</v>
      </c>
      <c r="AH41" s="230">
        <f>VLOOKUP($A41,'Value Added'!$A$1:$AX$44,COLUMN('Value Added'!AM$1),0)*VLOOKUP($A41,'Energy Efficiency'!$A$22:$AS$52,COLUMN('Energy Efficiency'!AH$1),0)</f>
        <v>601633081093004.25</v>
      </c>
      <c r="AI41" s="230">
        <f>VLOOKUP($A41,'Value Added'!$A$1:$AX$44,COLUMN('Value Added'!AN$1),0)*VLOOKUP($A41,'Energy Efficiency'!$A$22:$AS$52,COLUMN('Energy Efficiency'!AI$1),0)</f>
        <v>610768788973059.25</v>
      </c>
      <c r="AJ41" s="230">
        <f>VLOOKUP($A41,'Value Added'!$A$1:$AX$44,COLUMN('Value Added'!AO$1),0)*VLOOKUP($A41,'Energy Efficiency'!$A$22:$AS$52,COLUMN('Energy Efficiency'!AJ$1),0)</f>
        <v>619348736038450.25</v>
      </c>
      <c r="AK41" s="230">
        <f>VLOOKUP($A41,'Value Added'!$A$1:$AX$44,COLUMN('Value Added'!AP$1),0)*VLOOKUP($A41,'Energy Efficiency'!$A$22:$AS$52,COLUMN('Energy Efficiency'!AK$1),0)</f>
        <v>627303964113554.25</v>
      </c>
      <c r="AL41" s="230">
        <f>VLOOKUP($A41,'Value Added'!$A$1:$AX$44,COLUMN('Value Added'!AQ$1),0)*VLOOKUP($A41,'Energy Efficiency'!$A$22:$AS$52,COLUMN('Energy Efficiency'!AL$1),0)</f>
        <v>634565168600771.13</v>
      </c>
      <c r="AM41" s="230">
        <f>VLOOKUP($A41,'Value Added'!$A$1:$AX$44,COLUMN('Value Added'!AR$1),0)*VLOOKUP($A41,'Energy Efficiency'!$A$22:$AS$52,COLUMN('Energy Efficiency'!AM$1),0)</f>
        <v>641063299257041.38</v>
      </c>
      <c r="AN41" s="230">
        <f>VLOOKUP($A41,'Value Added'!$A$1:$AX$44,COLUMN('Value Added'!AS$1),0)*VLOOKUP($A41,'Energy Efficiency'!$A$22:$AS$52,COLUMN('Energy Efficiency'!AN$1),0)</f>
        <v>646730212908260.5</v>
      </c>
      <c r="AO41" s="230">
        <f>VLOOKUP($A41,'Value Added'!$A$1:$AX$44,COLUMN('Value Added'!AT$1),0)*VLOOKUP($A41,'Energy Efficiency'!$A$22:$AS$52,COLUMN('Energy Efficiency'!AO$1),0)</f>
        <v>651499373044684.63</v>
      </c>
      <c r="AP41" s="230">
        <f>VLOOKUP($A41,'Value Added'!$A$1:$AX$44,COLUMN('Value Added'!AU$1),0)*VLOOKUP($A41,'Energy Efficiency'!$A$22:$AS$52,COLUMN('Energy Efficiency'!AP$1),0)</f>
        <v>655306589802609.38</v>
      </c>
      <c r="AQ41" s="230">
        <f>VLOOKUP($A41,'Value Added'!$A$1:$AX$44,COLUMN('Value Added'!AV$1),0)*VLOOKUP($A41,'Energy Efficiency'!$A$22:$AS$52,COLUMN('Energy Efficiency'!AQ$1),0)</f>
        <v>658090792374682.75</v>
      </c>
      <c r="AR41" s="230">
        <f>VLOOKUP($A41,'Value Added'!$A$1:$AX$44,COLUMN('Value Added'!AW$1),0)*VLOOKUP($A41,'Energy Efficiency'!$A$22:$AS$52,COLUMN('Energy Efficiency'!AR$1),0)</f>
        <v>659794824438406.88</v>
      </c>
      <c r="AS41" s="230">
        <f>VLOOKUP($A41,'Value Added'!$A$1:$AX$44,COLUMN('Value Added'!AX$1),0)*VLOOKUP($A41,'Energy Efficiency'!$A$22:$AS$52,COLUMN('Energy Efficiency'!AS$1),0)</f>
        <v>660311198330008.5</v>
      </c>
    </row>
    <row r="42" spans="1:45" x14ac:dyDescent="0.2">
      <c r="A42" s="74" t="s">
        <v>32</v>
      </c>
      <c r="B42" s="152" t="s">
        <v>314</v>
      </c>
      <c r="C42" s="152" t="s">
        <v>357</v>
      </c>
      <c r="D42" s="234">
        <f>VLOOKUP($A42,'Value Added'!$A$1:$AX$44,COLUMN('Value Added'!I$1),0)*VLOOKUP($A42,'Energy Efficiency'!$A$22:$AS$52,COLUMN('Energy Efficiency'!D$1),0)</f>
        <v>212543982662346.34</v>
      </c>
      <c r="E42" s="230">
        <f>VLOOKUP($A42,'Value Added'!$A$1:$AX$44,COLUMN('Value Added'!J$1),0)*VLOOKUP($A42,'Energy Efficiency'!$A$22:$AS$52,COLUMN('Energy Efficiency'!E$1),0)</f>
        <v>207029209172070.75</v>
      </c>
      <c r="F42" s="230">
        <f>VLOOKUP($A42,'Value Added'!$A$1:$AX$44,COLUMN('Value Added'!K$1),0)*VLOOKUP($A42,'Energy Efficiency'!$A$22:$AS$52,COLUMN('Energy Efficiency'!F$1),0)</f>
        <v>233546521325910.09</v>
      </c>
      <c r="G42" s="230">
        <f>VLOOKUP($A42,'Value Added'!$A$1:$AX$44,COLUMN('Value Added'!L$1),0)*VLOOKUP($A42,'Energy Efficiency'!$A$22:$AS$52,COLUMN('Energy Efficiency'!G$1),0)</f>
        <v>242889294090250.03</v>
      </c>
      <c r="H42" s="230">
        <f>VLOOKUP($A42,'Value Added'!$A$1:$AX$44,COLUMN('Value Added'!M$1),0)*VLOOKUP($A42,'Energy Efficiency'!$A$22:$AS$52,COLUMN('Energy Efficiency'!H$1),0)</f>
        <v>251181440662106.13</v>
      </c>
      <c r="I42" s="230">
        <f>VLOOKUP($A42,'Value Added'!$A$1:$AX$44,COLUMN('Value Added'!N$1),0)*VLOOKUP($A42,'Energy Efficiency'!$A$22:$AS$52,COLUMN('Energy Efficiency'!I$1),0)</f>
        <v>256095638678739.56</v>
      </c>
      <c r="J42" s="230">
        <f>VLOOKUP($A42,'Value Added'!$A$1:$AX$44,COLUMN('Value Added'!O$1),0)*VLOOKUP($A42,'Energy Efficiency'!$A$22:$AS$52,COLUMN('Energy Efficiency'!J$1),0)</f>
        <v>262314836021259.31</v>
      </c>
      <c r="K42" s="230">
        <f>VLOOKUP($A42,'Value Added'!$A$1:$AX$44,COLUMN('Value Added'!P$1),0)*VLOOKUP($A42,'Energy Efficiency'!$A$22:$AS$52,COLUMN('Energy Efficiency'!K$1),0)</f>
        <v>268685316739458.59</v>
      </c>
      <c r="L42" s="230">
        <f>VLOOKUP($A42,'Value Added'!$A$1:$AX$44,COLUMN('Value Added'!Q$1),0)*VLOOKUP($A42,'Energy Efficiency'!$A$22:$AS$52,COLUMN('Energy Efficiency'!L$1),0)</f>
        <v>274326568454646</v>
      </c>
      <c r="M42" s="230">
        <f>VLOOKUP($A42,'Value Added'!$A$1:$AX$44,COLUMN('Value Added'!R$1),0)*VLOOKUP($A42,'Energy Efficiency'!$A$22:$AS$52,COLUMN('Energy Efficiency'!M$1),0)</f>
        <v>279199244522821.16</v>
      </c>
      <c r="N42" s="230">
        <f>VLOOKUP($A42,'Value Added'!$A$1:$AX$44,COLUMN('Value Added'!S$1),0)*VLOOKUP($A42,'Energy Efficiency'!$A$22:$AS$52,COLUMN('Energy Efficiency'!N$1),0)</f>
        <v>283271322086672.81</v>
      </c>
      <c r="O42" s="230">
        <f>VLOOKUP($A42,'Value Added'!$A$1:$AX$44,COLUMN('Value Added'!T$1),0)*VLOOKUP($A42,'Energy Efficiency'!$A$22:$AS$52,COLUMN('Energy Efficiency'!O$1),0)</f>
        <v>286518425168295.38</v>
      </c>
      <c r="P42" s="230">
        <f>VLOOKUP($A42,'Value Added'!$A$1:$AX$44,COLUMN('Value Added'!U$1),0)*VLOOKUP($A42,'Energy Efficiency'!$A$22:$AS$52,COLUMN('Energy Efficiency'!P$1),0)</f>
        <v>288949588332892.44</v>
      </c>
      <c r="Q42" s="230">
        <f>VLOOKUP($A42,'Value Added'!$A$1:$AX$44,COLUMN('Value Added'!V$1),0)*VLOOKUP($A42,'Energy Efficiency'!$A$22:$AS$52,COLUMN('Energy Efficiency'!Q$1),0)</f>
        <v>290650281137129.13</v>
      </c>
      <c r="R42" s="230">
        <f>VLOOKUP($A42,'Value Added'!$A$1:$AX$44,COLUMN('Value Added'!W$1),0)*VLOOKUP($A42,'Energy Efficiency'!$A$22:$AS$52,COLUMN('Energy Efficiency'!R$1),0)</f>
        <v>291740384855496.5</v>
      </c>
      <c r="S42" s="230">
        <f>VLOOKUP($A42,'Value Added'!$A$1:$AX$44,COLUMN('Value Added'!X$1),0)*VLOOKUP($A42,'Energy Efficiency'!$A$22:$AS$52,COLUMN('Energy Efficiency'!S$1),0)</f>
        <v>292346222606765.75</v>
      </c>
      <c r="T42" s="230">
        <f>VLOOKUP($A42,'Value Added'!$A$1:$AX$44,COLUMN('Value Added'!Y$1),0)*VLOOKUP($A42,'Energy Efficiency'!$A$22:$AS$52,COLUMN('Energy Efficiency'!T$1),0)</f>
        <v>292598130593029.75</v>
      </c>
      <c r="U42" s="230">
        <f>VLOOKUP($A42,'Value Added'!$A$1:$AX$44,COLUMN('Value Added'!Z$1),0)*VLOOKUP($A42,'Energy Efficiency'!$A$22:$AS$52,COLUMN('Energy Efficiency'!U$1),0)</f>
        <v>292616052173652.5</v>
      </c>
      <c r="V42" s="230">
        <f>VLOOKUP($A42,'Value Added'!$A$1:$AX$44,COLUMN('Value Added'!AA$1),0)*VLOOKUP($A42,'Energy Efficiency'!$A$22:$AS$52,COLUMN('Energy Efficiency'!V$1),0)</f>
        <v>292429751995687.75</v>
      </c>
      <c r="W42" s="230">
        <f>VLOOKUP($A42,'Value Added'!$A$1:$AX$44,COLUMN('Value Added'!AB$1),0)*VLOOKUP($A42,'Energy Efficiency'!$A$22:$AS$52,COLUMN('Energy Efficiency'!W$1),0)</f>
        <v>292056895413419.13</v>
      </c>
      <c r="X42" s="230">
        <f>VLOOKUP($A42,'Value Added'!$A$1:$AX$44,COLUMN('Value Added'!AC$1),0)*VLOOKUP($A42,'Energy Efficiency'!$A$22:$AS$52,COLUMN('Energy Efficiency'!X$1),0)</f>
        <v>291515439681524.75</v>
      </c>
      <c r="Y42" s="230">
        <f>VLOOKUP($A42,'Value Added'!$A$1:$AX$44,COLUMN('Value Added'!AD$1),0)*VLOOKUP($A42,'Energy Efficiency'!$A$22:$AS$52,COLUMN('Energy Efficiency'!Y$1),0)</f>
        <v>290823526929601.63</v>
      </c>
      <c r="Z42" s="230">
        <f>VLOOKUP($A42,'Value Added'!$A$1:$AX$44,COLUMN('Value Added'!AE$1),0)*VLOOKUP($A42,'Energy Efficiency'!$A$22:$AS$52,COLUMN('Energy Efficiency'!Z$1),0)</f>
        <v>289999387416122.69</v>
      </c>
      <c r="AA42" s="230">
        <f>VLOOKUP($A42,'Value Added'!$A$1:$AX$44,COLUMN('Value Added'!AF$1),0)*VLOOKUP($A42,'Energy Efficiency'!$A$22:$AS$52,COLUMN('Energy Efficiency'!AA$1),0)</f>
        <v>289061253484930.56</v>
      </c>
      <c r="AB42" s="230">
        <f>VLOOKUP($A42,'Value Added'!$A$1:$AX$44,COLUMN('Value Added'!AG$1),0)*VLOOKUP($A42,'Energy Efficiency'!$A$22:$AS$52,COLUMN('Energy Efficiency'!AB$1),0)</f>
        <v>288027284494296.63</v>
      </c>
      <c r="AC42" s="230">
        <f>VLOOKUP($A42,'Value Added'!$A$1:$AX$44,COLUMN('Value Added'!AH$1),0)*VLOOKUP($A42,'Energy Efficiency'!$A$22:$AS$52,COLUMN('Energy Efficiency'!AC$1),0)</f>
        <v>286915502852670.44</v>
      </c>
      <c r="AD42" s="230">
        <f>VLOOKUP($A42,'Value Added'!$A$1:$AX$44,COLUMN('Value Added'!AI$1),0)*VLOOKUP($A42,'Energy Efficiency'!$A$22:$AS$52,COLUMN('Energy Efficiency'!AD$1),0)</f>
        <v>285743741177481.81</v>
      </c>
      <c r="AE42" s="230">
        <f>VLOOKUP($A42,'Value Added'!$A$1:$AX$44,COLUMN('Value Added'!AJ$1),0)*VLOOKUP($A42,'Energy Efficiency'!$A$22:$AS$52,COLUMN('Energy Efficiency'!AE$1),0)</f>
        <v>284529600494206.19</v>
      </c>
      <c r="AF42" s="230">
        <f>VLOOKUP($A42,'Value Added'!$A$1:$AX$44,COLUMN('Value Added'!AK$1),0)*VLOOKUP($A42,'Energy Efficiency'!$A$22:$AS$52,COLUMN('Energy Efficiency'!AF$1),0)</f>
        <v>283290419312667.25</v>
      </c>
      <c r="AG42" s="230">
        <f>VLOOKUP($A42,'Value Added'!$A$1:$AX$44,COLUMN('Value Added'!AL$1),0)*VLOOKUP($A42,'Energy Efficiency'!$A$22:$AS$52,COLUMN('Energy Efficiency'!AG$1),0)</f>
        <v>282043253355951.88</v>
      </c>
      <c r="AH42" s="230">
        <f>VLOOKUP($A42,'Value Added'!$A$1:$AX$44,COLUMN('Value Added'!AM$1),0)*VLOOKUP($A42,'Energy Efficiency'!$A$22:$AS$52,COLUMN('Energy Efficiency'!AH$1),0)</f>
        <v>280804865674167.97</v>
      </c>
      <c r="AI42" s="230">
        <f>VLOOKUP($A42,'Value Added'!$A$1:$AX$44,COLUMN('Value Added'!AN$1),0)*VLOOKUP($A42,'Energy Efficiency'!$A$22:$AS$52,COLUMN('Energy Efficiency'!AI$1),0)</f>
        <v>279591726849907.38</v>
      </c>
      <c r="AJ42" s="230">
        <f>VLOOKUP($A42,'Value Added'!$A$1:$AX$44,COLUMN('Value Added'!AO$1),0)*VLOOKUP($A42,'Energy Efficiency'!$A$22:$AS$52,COLUMN('Energy Efficiency'!AJ$1),0)</f>
        <v>278420024994156.97</v>
      </c>
      <c r="AK42" s="230">
        <f>VLOOKUP($A42,'Value Added'!$A$1:$AX$44,COLUMN('Value Added'!AP$1),0)*VLOOKUP($A42,'Energy Efficiency'!$A$22:$AS$52,COLUMN('Energy Efficiency'!AK$1),0)</f>
        <v>277305685239746.13</v>
      </c>
      <c r="AL42" s="230">
        <f>VLOOKUP($A42,'Value Added'!$A$1:$AX$44,COLUMN('Value Added'!AQ$1),0)*VLOOKUP($A42,'Energy Efficiency'!$A$22:$AS$52,COLUMN('Energy Efficiency'!AL$1),0)</f>
        <v>276264398463626.19</v>
      </c>
      <c r="AM42" s="230">
        <f>VLOOKUP($A42,'Value Added'!$A$1:$AX$44,COLUMN('Value Added'!AR$1),0)*VLOOKUP($A42,'Energy Efficiency'!$A$22:$AS$52,COLUMN('Energy Efficiency'!AM$1),0)</f>
        <v>275311659008605.31</v>
      </c>
      <c r="AN42" s="230">
        <f>VLOOKUP($A42,'Value Added'!$A$1:$AX$44,COLUMN('Value Added'!AS$1),0)*VLOOKUP($A42,'Energy Efficiency'!$A$22:$AS$52,COLUMN('Energy Efficiency'!AN$1),0)</f>
        <v>274462811229146.66</v>
      </c>
      <c r="AO42" s="230">
        <f>VLOOKUP($A42,'Value Added'!$A$1:$AX$44,COLUMN('Value Added'!AT$1),0)*VLOOKUP($A42,'Energy Efficiency'!$A$22:$AS$52,COLUMN('Energy Efficiency'!AO$1),0)</f>
        <v>273733104754043.34</v>
      </c>
      <c r="AP42" s="230">
        <f>VLOOKUP($A42,'Value Added'!$A$1:$AX$44,COLUMN('Value Added'!AU$1),0)*VLOOKUP($A42,'Energy Efficiency'!$A$22:$AS$52,COLUMN('Energy Efficiency'!AP$1),0)</f>
        <v>273137758441047.31</v>
      </c>
      <c r="AQ42" s="230">
        <f>VLOOKUP($A42,'Value Added'!$A$1:$AX$44,COLUMN('Value Added'!AV$1),0)*VLOOKUP($A42,'Energy Efficiency'!$A$22:$AS$52,COLUMN('Energy Efficiency'!AQ$1),0)</f>
        <v>272692033094832.19</v>
      </c>
      <c r="AR42" s="230">
        <f>VLOOKUP($A42,'Value Added'!$A$1:$AX$44,COLUMN('Value Added'!AW$1),0)*VLOOKUP($A42,'Energy Efficiency'!$A$22:$AS$52,COLUMN('Energy Efficiency'!AR$1),0)</f>
        <v>272411313130452.09</v>
      </c>
      <c r="AS42" s="230">
        <f>VLOOKUP($A42,'Value Added'!$A$1:$AX$44,COLUMN('Value Added'!AX$1),0)*VLOOKUP($A42,'Energy Efficiency'!$A$22:$AS$52,COLUMN('Energy Efficiency'!AS$1),0)</f>
        <v>272288495431238.75</v>
      </c>
    </row>
    <row r="43" spans="1:45" x14ac:dyDescent="0.2">
      <c r="A43" s="74" t="s">
        <v>33</v>
      </c>
      <c r="B43" s="152" t="s">
        <v>314</v>
      </c>
      <c r="C43" s="152" t="s">
        <v>357</v>
      </c>
      <c r="D43" s="234">
        <f>VLOOKUP($A43,'Value Added'!$A$1:$AX$44,COLUMN('Value Added'!I$1),0)*VLOOKUP($A43,'Energy Efficiency'!$A$22:$AS$52,COLUMN('Energy Efficiency'!D$1),0)</f>
        <v>355602451056580.88</v>
      </c>
      <c r="E43" s="230">
        <f>VLOOKUP($A43,'Value Added'!$A$1:$AX$44,COLUMN('Value Added'!J$1),0)*VLOOKUP($A43,'Energy Efficiency'!$A$22:$AS$52,COLUMN('Energy Efficiency'!E$1),0)</f>
        <v>391851376450712.25</v>
      </c>
      <c r="F43" s="230">
        <f>VLOOKUP($A43,'Value Added'!$A$1:$AX$44,COLUMN('Value Added'!K$1),0)*VLOOKUP($A43,'Energy Efficiency'!$A$22:$AS$52,COLUMN('Energy Efficiency'!F$1),0)</f>
        <v>476295761622883.75</v>
      </c>
      <c r="G43" s="230">
        <f>VLOOKUP($A43,'Value Added'!$A$1:$AX$44,COLUMN('Value Added'!L$1),0)*VLOOKUP($A43,'Energy Efficiency'!$A$22:$AS$52,COLUMN('Energy Efficiency'!G$1),0)</f>
        <v>541304723254829.63</v>
      </c>
      <c r="H43" s="230">
        <f>VLOOKUP($A43,'Value Added'!$A$1:$AX$44,COLUMN('Value Added'!M$1),0)*VLOOKUP($A43,'Energy Efficiency'!$A$22:$AS$52,COLUMN('Energy Efficiency'!H$1),0)</f>
        <v>572624423835619.75</v>
      </c>
      <c r="I43" s="230">
        <f>VLOOKUP($A43,'Value Added'!$A$1:$AX$44,COLUMN('Value Added'!N$1),0)*VLOOKUP($A43,'Energy Efficiency'!$A$22:$AS$52,COLUMN('Energy Efficiency'!I$1),0)</f>
        <v>615963970582912.25</v>
      </c>
      <c r="J43" s="230">
        <f>VLOOKUP($A43,'Value Added'!$A$1:$AX$44,COLUMN('Value Added'!O$1),0)*VLOOKUP($A43,'Energy Efficiency'!$A$22:$AS$52,COLUMN('Energy Efficiency'!J$1),0)</f>
        <v>671823176294404.38</v>
      </c>
      <c r="K43" s="230">
        <f>VLOOKUP($A43,'Value Added'!$A$1:$AX$44,COLUMN('Value Added'!P$1),0)*VLOOKUP($A43,'Energy Efficiency'!$A$22:$AS$52,COLUMN('Energy Efficiency'!K$1),0)</f>
        <v>726646321994386.63</v>
      </c>
      <c r="L43" s="230">
        <f>VLOOKUP($A43,'Value Added'!$A$1:$AX$44,COLUMN('Value Added'!Q$1),0)*VLOOKUP($A43,'Energy Efficiency'!$A$22:$AS$52,COLUMN('Energy Efficiency'!L$1),0)</f>
        <v>775918520608385.88</v>
      </c>
      <c r="M43" s="230">
        <f>VLOOKUP($A43,'Value Added'!$A$1:$AX$44,COLUMN('Value Added'!R$1),0)*VLOOKUP($A43,'Energy Efficiency'!$A$22:$AS$52,COLUMN('Energy Efficiency'!M$1),0)</f>
        <v>820316212818861.63</v>
      </c>
      <c r="N43" s="230">
        <f>VLOOKUP($A43,'Value Added'!$A$1:$AX$44,COLUMN('Value Added'!S$1),0)*VLOOKUP($A43,'Energy Efficiency'!$A$22:$AS$52,COLUMN('Energy Efficiency'!N$1),0)</f>
        <v>861124225933365.63</v>
      </c>
      <c r="O43" s="230">
        <f>VLOOKUP($A43,'Value Added'!$A$1:$AX$44,COLUMN('Value Added'!T$1),0)*VLOOKUP($A43,'Energy Efficiency'!$A$22:$AS$52,COLUMN('Energy Efficiency'!O$1),0)</f>
        <v>900154076262051.63</v>
      </c>
      <c r="P43" s="230">
        <f>VLOOKUP($A43,'Value Added'!$A$1:$AX$44,COLUMN('Value Added'!U$1),0)*VLOOKUP($A43,'Energy Efficiency'!$A$22:$AS$52,COLUMN('Energy Efficiency'!P$1),0)</f>
        <v>939240186413968.75</v>
      </c>
      <c r="Q43" s="230">
        <f>VLOOKUP($A43,'Value Added'!$A$1:$AX$44,COLUMN('Value Added'!V$1),0)*VLOOKUP($A43,'Energy Efficiency'!$A$22:$AS$52,COLUMN('Energy Efficiency'!Q$1),0)</f>
        <v>978623122769697.88</v>
      </c>
      <c r="R43" s="230">
        <f>VLOOKUP($A43,'Value Added'!$A$1:$AX$44,COLUMN('Value Added'!W$1),0)*VLOOKUP($A43,'Energy Efficiency'!$A$22:$AS$52,COLUMN('Energy Efficiency'!R$1),0)</f>
        <v>1018118984412788.8</v>
      </c>
      <c r="S43" s="230">
        <f>VLOOKUP($A43,'Value Added'!$A$1:$AX$44,COLUMN('Value Added'!X$1),0)*VLOOKUP($A43,'Energy Efficiency'!$A$22:$AS$52,COLUMN('Energy Efficiency'!S$1),0)</f>
        <v>1057526152597433.1</v>
      </c>
      <c r="T43" s="230">
        <f>VLOOKUP($A43,'Value Added'!$A$1:$AX$44,COLUMN('Value Added'!Y$1),0)*VLOOKUP($A43,'Energy Efficiency'!$A$22:$AS$52,COLUMN('Energy Efficiency'!T$1),0)</f>
        <v>1096625845720304.9</v>
      </c>
      <c r="U43" s="230">
        <f>VLOOKUP($A43,'Value Added'!$A$1:$AX$44,COLUMN('Value Added'!Z$1),0)*VLOOKUP($A43,'Energy Efficiency'!$A$22:$AS$52,COLUMN('Energy Efficiency'!U$1),0)</f>
        <v>1135229640076584.5</v>
      </c>
      <c r="V43" s="230">
        <f>VLOOKUP($A43,'Value Added'!$A$1:$AX$44,COLUMN('Value Added'!AA$1),0)*VLOOKUP($A43,'Energy Efficiency'!$A$22:$AS$52,COLUMN('Energy Efficiency'!V$1),0)</f>
        <v>1173168766689641.5</v>
      </c>
      <c r="W43" s="230">
        <f>VLOOKUP($A43,'Value Added'!$A$1:$AX$44,COLUMN('Value Added'!AB$1),0)*VLOOKUP($A43,'Energy Efficiency'!$A$22:$AS$52,COLUMN('Energy Efficiency'!W$1),0)</f>
        <v>1210320171905442.3</v>
      </c>
      <c r="X43" s="230">
        <f>VLOOKUP($A43,'Value Added'!$A$1:$AX$44,COLUMN('Value Added'!AC$1),0)*VLOOKUP($A43,'Energy Efficiency'!$A$22:$AS$52,COLUMN('Energy Efficiency'!X$1),0)</f>
        <v>1246563890682639.5</v>
      </c>
      <c r="Y43" s="230">
        <f>VLOOKUP($A43,'Value Added'!$A$1:$AX$44,COLUMN('Value Added'!AD$1),0)*VLOOKUP($A43,'Energy Efficiency'!$A$22:$AS$52,COLUMN('Energy Efficiency'!Y$1),0)</f>
        <v>1281783827831316.3</v>
      </c>
      <c r="Z43" s="230">
        <f>VLOOKUP($A43,'Value Added'!$A$1:$AX$44,COLUMN('Value Added'!AE$1),0)*VLOOKUP($A43,'Energy Efficiency'!$A$22:$AS$52,COLUMN('Energy Efficiency'!Z$1),0)</f>
        <v>1315868498945249</v>
      </c>
      <c r="AA43" s="230">
        <f>VLOOKUP($A43,'Value Added'!$A$1:$AX$44,COLUMN('Value Added'!AF$1),0)*VLOOKUP($A43,'Energy Efficiency'!$A$22:$AS$52,COLUMN('Energy Efficiency'!AA$1),0)</f>
        <v>1348711724055897.8</v>
      </c>
      <c r="AB43" s="230">
        <f>VLOOKUP($A43,'Value Added'!$A$1:$AX$44,COLUMN('Value Added'!AG$1),0)*VLOOKUP($A43,'Energy Efficiency'!$A$22:$AS$52,COLUMN('Energy Efficiency'!AB$1),0)</f>
        <v>1380213267786853</v>
      </c>
      <c r="AC43" s="230">
        <f>VLOOKUP($A43,'Value Added'!$A$1:$AX$44,COLUMN('Value Added'!AH$1),0)*VLOOKUP($A43,'Energy Efficiency'!$A$22:$AS$52,COLUMN('Energy Efficiency'!AC$1),0)</f>
        <v>1410279420604009.8</v>
      </c>
      <c r="AD43" s="230">
        <f>VLOOKUP($A43,'Value Added'!$A$1:$AX$44,COLUMN('Value Added'!AI$1),0)*VLOOKUP($A43,'Energy Efficiency'!$A$22:$AS$52,COLUMN('Energy Efficiency'!AD$1),0)</f>
        <v>1438823516622712.5</v>
      </c>
      <c r="AE43" s="230">
        <f>VLOOKUP($A43,'Value Added'!$A$1:$AX$44,COLUMN('Value Added'!AJ$1),0)*VLOOKUP($A43,'Energy Efficiency'!$A$22:$AS$52,COLUMN('Energy Efficiency'!AE$1),0)</f>
        <v>1465766384333418</v>
      </c>
      <c r="AF43" s="230">
        <f>VLOOKUP($A43,'Value Added'!$A$1:$AX$44,COLUMN('Value Added'!AK$1),0)*VLOOKUP($A43,'Energy Efficiency'!$A$22:$AS$52,COLUMN('Energy Efficiency'!AF$1),0)</f>
        <v>1491036727525392.3</v>
      </c>
      <c r="AG43" s="230">
        <f>VLOOKUP($A43,'Value Added'!$A$1:$AX$44,COLUMN('Value Added'!AL$1),0)*VLOOKUP($A43,'Energy Efficiency'!$A$22:$AS$52,COLUMN('Energy Efficiency'!AG$1),0)</f>
        <v>1514571434608657.3</v>
      </c>
      <c r="AH43" s="230">
        <f>VLOOKUP($A43,'Value Added'!$A$1:$AX$44,COLUMN('Value Added'!AM$1),0)*VLOOKUP($A43,'Energy Efficiency'!$A$22:$AS$52,COLUMN('Energy Efficiency'!AH$1),0)</f>
        <v>1536315815442662</v>
      </c>
      <c r="AI43" s="230">
        <f>VLOOKUP($A43,'Value Added'!$A$1:$AX$44,COLUMN('Value Added'!AN$1),0)*VLOOKUP($A43,'Energy Efficiency'!$A$22:$AS$52,COLUMN('Energy Efficiency'!AI$1),0)</f>
        <v>1556223765662608</v>
      </c>
      <c r="AJ43" s="230">
        <f>VLOOKUP($A43,'Value Added'!$A$1:$AX$44,COLUMN('Value Added'!AO$1),0)*VLOOKUP($A43,'Energy Efficiency'!$A$22:$AS$52,COLUMN('Energy Efficiency'!AJ$1),0)</f>
        <v>1574257859338139.3</v>
      </c>
      <c r="AK43" s="230">
        <f>VLOOKUP($A43,'Value Added'!$A$1:$AX$44,COLUMN('Value Added'!AP$1),0)*VLOOKUP($A43,'Energy Efficiency'!$A$22:$AS$52,COLUMN('Energy Efficiency'!AK$1),0)</f>
        <v>1590389371593057</v>
      </c>
      <c r="AL43" s="230">
        <f>VLOOKUP($A43,'Value Added'!$A$1:$AX$44,COLUMN('Value Added'!AQ$1),0)*VLOOKUP($A43,'Energy Efficiency'!$A$22:$AS$52,COLUMN('Energy Efficiency'!AL$1),0)</f>
        <v>1604598233549366.5</v>
      </c>
      <c r="AM43" s="230">
        <f>VLOOKUP($A43,'Value Added'!$A$1:$AX$44,COLUMN('Value Added'!AR$1),0)*VLOOKUP($A43,'Energy Efficiency'!$A$22:$AS$52,COLUMN('Energy Efficiency'!AM$1),0)</f>
        <v>1616872922625979.3</v>
      </c>
      <c r="AN43" s="230">
        <f>VLOOKUP($A43,'Value Added'!$A$1:$AX$44,COLUMN('Value Added'!AS$1),0)*VLOOKUP($A43,'Energy Efficiency'!$A$22:$AS$52,COLUMN('Energy Efficiency'!AN$1),0)</f>
        <v>1627210291815489.8</v>
      </c>
      <c r="AO43" s="230">
        <f>VLOOKUP($A43,'Value Added'!$A$1:$AX$44,COLUMN('Value Added'!AT$1),0)*VLOOKUP($A43,'Energy Efficiency'!$A$22:$AS$52,COLUMN('Energy Efficiency'!AO$1),0)</f>
        <v>1635615342076745</v>
      </c>
      <c r="AP43" s="230">
        <f>VLOOKUP($A43,'Value Added'!$A$1:$AX$44,COLUMN('Value Added'!AU$1),0)*VLOOKUP($A43,'Energy Efficiency'!$A$22:$AS$52,COLUMN('Energy Efficiency'!AP$1),0)</f>
        <v>1642100942413610</v>
      </c>
      <c r="AQ43" s="230">
        <f>VLOOKUP($A43,'Value Added'!$A$1:$AX$44,COLUMN('Value Added'!AV$1),0)*VLOOKUP($A43,'Energy Efficiency'!$A$22:$AS$52,COLUMN('Energy Efficiency'!AQ$1),0)</f>
        <v>1646687502559480</v>
      </c>
      <c r="AR43" s="230">
        <f>VLOOKUP($A43,'Value Added'!$A$1:$AX$44,COLUMN('Value Added'!AW$1),0)*VLOOKUP($A43,'Energy Efficiency'!$A$22:$AS$52,COLUMN('Energy Efficiency'!AR$1),0)</f>
        <v>1649402603453054.3</v>
      </c>
      <c r="AS43" s="230">
        <f>VLOOKUP($A43,'Value Added'!$A$1:$AX$44,COLUMN('Value Added'!AX$1),0)*VLOOKUP($A43,'Energy Efficiency'!$A$22:$AS$52,COLUMN('Energy Efficiency'!AS$1),0)</f>
        <v>1650143010166942.3</v>
      </c>
    </row>
    <row r="44" spans="1:45" x14ac:dyDescent="0.2">
      <c r="A44" s="74" t="s">
        <v>34</v>
      </c>
      <c r="B44" s="152" t="s">
        <v>314</v>
      </c>
      <c r="C44" s="152" t="s">
        <v>357</v>
      </c>
      <c r="D44" s="234">
        <f>VLOOKUP($A44,'Value Added'!$A$1:$AX$44,COLUMN('Value Added'!I$1),0)*VLOOKUP($A44,'Energy Efficiency'!$A$22:$AS$52,COLUMN('Energy Efficiency'!D$1),0)</f>
        <v>681457596130903.38</v>
      </c>
      <c r="E44" s="230">
        <f>VLOOKUP($A44,'Value Added'!$A$1:$AX$44,COLUMN('Value Added'!J$1),0)*VLOOKUP($A44,'Energy Efficiency'!$A$22:$AS$52,COLUMN('Energy Efficiency'!E$1),0)</f>
        <v>741250554878071.88</v>
      </c>
      <c r="F44" s="230">
        <f>VLOOKUP($A44,'Value Added'!$A$1:$AX$44,COLUMN('Value Added'!K$1),0)*VLOOKUP($A44,'Energy Efficiency'!$A$22:$AS$52,COLUMN('Energy Efficiency'!F$1),0)</f>
        <v>892505472885111.13</v>
      </c>
      <c r="G44" s="230">
        <f>VLOOKUP($A44,'Value Added'!$A$1:$AX$44,COLUMN('Value Added'!L$1),0)*VLOOKUP($A44,'Energy Efficiency'!$A$22:$AS$52,COLUMN('Energy Efficiency'!G$1),0)</f>
        <v>975344798952846</v>
      </c>
      <c r="H44" s="230">
        <f>VLOOKUP($A44,'Value Added'!$A$1:$AX$44,COLUMN('Value Added'!M$1),0)*VLOOKUP($A44,'Energy Efficiency'!$A$22:$AS$52,COLUMN('Energy Efficiency'!H$1),0)</f>
        <v>1027700919132233</v>
      </c>
      <c r="I44" s="230">
        <f>VLOOKUP($A44,'Value Added'!$A$1:$AX$44,COLUMN('Value Added'!N$1),0)*VLOOKUP($A44,'Energy Efficiency'!$A$22:$AS$52,COLUMN('Energy Efficiency'!I$1),0)</f>
        <v>1094151172703314.4</v>
      </c>
      <c r="J44" s="230">
        <f>VLOOKUP($A44,'Value Added'!$A$1:$AX$44,COLUMN('Value Added'!O$1),0)*VLOOKUP($A44,'Energy Efficiency'!$A$22:$AS$52,COLUMN('Energy Efficiency'!J$1),0)</f>
        <v>1176446375482369.3</v>
      </c>
      <c r="K44" s="230">
        <f>VLOOKUP($A44,'Value Added'!$A$1:$AX$44,COLUMN('Value Added'!P$1),0)*VLOOKUP($A44,'Energy Efficiency'!$A$22:$AS$52,COLUMN('Energy Efficiency'!K$1),0)</f>
        <v>1252152318260038</v>
      </c>
      <c r="L44" s="230">
        <f>VLOOKUP($A44,'Value Added'!$A$1:$AX$44,COLUMN('Value Added'!Q$1),0)*VLOOKUP($A44,'Energy Efficiency'!$A$22:$AS$52,COLUMN('Energy Efficiency'!L$1),0)</f>
        <v>1315365557457566.5</v>
      </c>
      <c r="M44" s="230">
        <f>VLOOKUP($A44,'Value Added'!$A$1:$AX$44,COLUMN('Value Added'!R$1),0)*VLOOKUP($A44,'Energy Efficiency'!$A$22:$AS$52,COLUMN('Energy Efficiency'!M$1),0)</f>
        <v>1369528967709432.5</v>
      </c>
      <c r="N44" s="230">
        <f>VLOOKUP($A44,'Value Added'!$A$1:$AX$44,COLUMN('Value Added'!S$1),0)*VLOOKUP($A44,'Energy Efficiency'!$A$22:$AS$52,COLUMN('Energy Efficiency'!N$1),0)</f>
        <v>1419262107346897.3</v>
      </c>
      <c r="O44" s="230">
        <f>VLOOKUP($A44,'Value Added'!$A$1:$AX$44,COLUMN('Value Added'!T$1),0)*VLOOKUP($A44,'Energy Efficiency'!$A$22:$AS$52,COLUMN('Energy Efficiency'!O$1),0)</f>
        <v>1470116649112365.5</v>
      </c>
      <c r="P44" s="230">
        <f>VLOOKUP($A44,'Value Added'!$A$1:$AX$44,COLUMN('Value Added'!U$1),0)*VLOOKUP($A44,'Energy Efficiency'!$A$22:$AS$52,COLUMN('Energy Efficiency'!P$1),0)</f>
        <v>1527187626427825.8</v>
      </c>
      <c r="Q44" s="230">
        <f>VLOOKUP($A44,'Value Added'!$A$1:$AX$44,COLUMN('Value Added'!V$1),0)*VLOOKUP($A44,'Energy Efficiency'!$A$22:$AS$52,COLUMN('Energy Efficiency'!Q$1),0)</f>
        <v>1590653522524623.8</v>
      </c>
      <c r="R44" s="230">
        <f>VLOOKUP($A44,'Value Added'!$A$1:$AX$44,COLUMN('Value Added'!W$1),0)*VLOOKUP($A44,'Energy Efficiency'!$A$22:$AS$52,COLUMN('Energy Efficiency'!R$1),0)</f>
        <v>1659262109446385.8</v>
      </c>
      <c r="S44" s="230">
        <f>VLOOKUP($A44,'Value Added'!$A$1:$AX$44,COLUMN('Value Added'!X$1),0)*VLOOKUP($A44,'Energy Efficiency'!$A$22:$AS$52,COLUMN('Energy Efficiency'!S$1),0)</f>
        <v>1731506892461857.5</v>
      </c>
      <c r="T44" s="230">
        <f>VLOOKUP($A44,'Value Added'!$A$1:$AX$44,COLUMN('Value Added'!Y$1),0)*VLOOKUP($A44,'Energy Efficiency'!$A$22:$AS$52,COLUMN('Energy Efficiency'!T$1),0)</f>
        <v>1805580655160065.3</v>
      </c>
      <c r="U44" s="230">
        <f>VLOOKUP($A44,'Value Added'!$A$1:$AX$44,COLUMN('Value Added'!Z$1),0)*VLOOKUP($A44,'Energy Efficiency'!$A$22:$AS$52,COLUMN('Energy Efficiency'!U$1),0)</f>
        <v>1879745191589252.8</v>
      </c>
      <c r="V44" s="230">
        <f>VLOOKUP($A44,'Value Added'!$A$1:$AX$44,COLUMN('Value Added'!AA$1),0)*VLOOKUP($A44,'Energy Efficiency'!$A$22:$AS$52,COLUMN('Energy Efficiency'!V$1),0)</f>
        <v>1953372710453685</v>
      </c>
      <c r="W44" s="230">
        <f>VLOOKUP($A44,'Value Added'!$A$1:$AX$44,COLUMN('Value Added'!AB$1),0)*VLOOKUP($A44,'Energy Efficiency'!$A$22:$AS$52,COLUMN('Energy Efficiency'!W$1),0)</f>
        <v>2026199866929117.3</v>
      </c>
      <c r="X44" s="230">
        <f>VLOOKUP($A44,'Value Added'!$A$1:$AX$44,COLUMN('Value Added'!AC$1),0)*VLOOKUP($A44,'Energy Efficiency'!$A$22:$AS$52,COLUMN('Energy Efficiency'!X$1),0)</f>
        <v>2097961288825440</v>
      </c>
      <c r="Y44" s="230">
        <f>VLOOKUP($A44,'Value Added'!$A$1:$AX$44,COLUMN('Value Added'!AD$1),0)*VLOOKUP($A44,'Energy Efficiency'!$A$22:$AS$52,COLUMN('Energy Efficiency'!Y$1),0)</f>
        <v>2168391362239343</v>
      </c>
      <c r="Z44" s="230">
        <f>VLOOKUP($A44,'Value Added'!$A$1:$AX$44,COLUMN('Value Added'!AE$1),0)*VLOOKUP($A44,'Energy Efficiency'!$A$22:$AS$52,COLUMN('Energy Efficiency'!Z$1),0)</f>
        <v>2237226040929528.5</v>
      </c>
      <c r="AA44" s="230">
        <f>VLOOKUP($A44,'Value Added'!$A$1:$AX$44,COLUMN('Value Added'!AF$1),0)*VLOOKUP($A44,'Energy Efficiency'!$A$22:$AS$52,COLUMN('Energy Efficiency'!AA$1),0)</f>
        <v>2304204660651574</v>
      </c>
      <c r="AB44" s="230">
        <f>VLOOKUP($A44,'Value Added'!$A$1:$AX$44,COLUMN('Value Added'!AG$1),0)*VLOOKUP($A44,'Energy Efficiency'!$A$22:$AS$52,COLUMN('Energy Efficiency'!AB$1),0)</f>
        <v>2369071739599840.5</v>
      </c>
      <c r="AC44" s="230">
        <f>VLOOKUP($A44,'Value Added'!$A$1:$AX$44,COLUMN('Value Added'!AH$1),0)*VLOOKUP($A44,'Energy Efficiency'!$A$22:$AS$52,COLUMN('Energy Efficiency'!AC$1),0)</f>
        <v>2431578746281292.5</v>
      </c>
      <c r="AD44" s="230">
        <f>VLOOKUP($A44,'Value Added'!$A$1:$AX$44,COLUMN('Value Added'!AI$1),0)*VLOOKUP($A44,'Energy Efficiency'!$A$22:$AS$52,COLUMN('Energy Efficiency'!AD$1),0)</f>
        <v>2491485816584621</v>
      </c>
      <c r="AE44" s="230">
        <f>VLOOKUP($A44,'Value Added'!$A$1:$AX$44,COLUMN('Value Added'!AJ$1),0)*VLOOKUP($A44,'Energy Efficiency'!$A$22:$AS$52,COLUMN('Energy Efficiency'!AE$1),0)</f>
        <v>2548563402498838</v>
      </c>
      <c r="AF44" s="230">
        <f>VLOOKUP($A44,'Value Added'!$A$1:$AX$44,COLUMN('Value Added'!AK$1),0)*VLOOKUP($A44,'Energy Efficiency'!$A$22:$AS$52,COLUMN('Energy Efficiency'!AF$1),0)</f>
        <v>2602593835863648</v>
      </c>
      <c r="AG44" s="230">
        <f>VLOOKUP($A44,'Value Added'!$A$1:$AX$44,COLUMN('Value Added'!AL$1),0)*VLOOKUP($A44,'Energy Efficiency'!$A$22:$AS$52,COLUMN('Energy Efficiency'!AG$1),0)</f>
        <v>2653372791682128.5</v>
      </c>
      <c r="AH44" s="230">
        <f>VLOOKUP($A44,'Value Added'!$A$1:$AX$44,COLUMN('Value Added'!AM$1),0)*VLOOKUP($A44,'Energy Efficiency'!$A$22:$AS$52,COLUMN('Energy Efficiency'!AH$1),0)</f>
        <v>2700710636872259.5</v>
      </c>
      <c r="AI44" s="230">
        <f>VLOOKUP($A44,'Value Added'!$A$1:$AX$44,COLUMN('Value Added'!AN$1),0)*VLOOKUP($A44,'Energy Efficiency'!$A$22:$AS$52,COLUMN('Energy Efficiency'!AI$1),0)</f>
        <v>2744433651853786</v>
      </c>
      <c r="AJ44" s="230">
        <f>VLOOKUP($A44,'Value Added'!$A$1:$AX$44,COLUMN('Value Added'!AO$1),0)*VLOOKUP($A44,'Energy Efficiency'!$A$22:$AS$52,COLUMN('Energy Efficiency'!AJ$1),0)</f>
        <v>2784385114033261</v>
      </c>
      <c r="AK44" s="230">
        <f>VLOOKUP($A44,'Value Added'!$A$1:$AX$44,COLUMN('Value Added'!AP$1),0)*VLOOKUP($A44,'Energy Efficiency'!$A$22:$AS$52,COLUMN('Energy Efficiency'!AK$1),0)</f>
        <v>2820426234034127.5</v>
      </c>
      <c r="AL44" s="230">
        <f>VLOOKUP($A44,'Value Added'!$A$1:$AX$44,COLUMN('Value Added'!AQ$1),0)*VLOOKUP($A44,'Energy Efficiency'!$A$22:$AS$52,COLUMN('Energy Efficiency'!AL$1),0)</f>
        <v>2852436937390491.5</v>
      </c>
      <c r="AM44" s="230">
        <f>VLOOKUP($A44,'Value Added'!$A$1:$AX$44,COLUMN('Value Added'!AR$1),0)*VLOOKUP($A44,'Energy Efficiency'!$A$22:$AS$52,COLUMN('Energy Efficiency'!AM$1),0)</f>
        <v>2880316486351397</v>
      </c>
      <c r="AN44" s="230">
        <f>VLOOKUP($A44,'Value Added'!$A$1:$AX$44,COLUMN('Value Added'!AS$1),0)*VLOOKUP($A44,'Energy Efficiency'!$A$22:$AS$52,COLUMN('Energy Efficiency'!AN$1),0)</f>
        <v>2903983938396800</v>
      </c>
      <c r="AO44" s="230">
        <f>VLOOKUP($A44,'Value Added'!$A$1:$AX$44,COLUMN('Value Added'!AT$1),0)*VLOOKUP($A44,'Energy Efficiency'!$A$22:$AS$52,COLUMN('Energy Efficiency'!AO$1),0)</f>
        <v>2923378440016257</v>
      </c>
      <c r="AP44" s="230">
        <f>VLOOKUP($A44,'Value Added'!$A$1:$AX$44,COLUMN('Value Added'!AU$1),0)*VLOOKUP($A44,'Energy Efficiency'!$A$22:$AS$52,COLUMN('Energy Efficiency'!AP$1),0)</f>
        <v>2938459356217550</v>
      </c>
      <c r="AQ44" s="230">
        <f>VLOOKUP($A44,'Value Added'!$A$1:$AX$44,COLUMN('Value Added'!AV$1),0)*VLOOKUP($A44,'Energy Efficiency'!$A$22:$AS$52,COLUMN('Energy Efficiency'!AQ$1),0)</f>
        <v>2949206238087385.5</v>
      </c>
      <c r="AR44" s="230">
        <f>VLOOKUP($A44,'Value Added'!$A$1:$AX$44,COLUMN('Value Added'!AW$1),0)*VLOOKUP($A44,'Energy Efficiency'!$A$22:$AS$52,COLUMN('Energy Efficiency'!AR$1),0)</f>
        <v>2955618632494657</v>
      </c>
      <c r="AS44" s="230">
        <f>VLOOKUP($A44,'Value Added'!$A$1:$AX$44,COLUMN('Value Added'!AX$1),0)*VLOOKUP($A44,'Energy Efficiency'!$A$22:$AS$52,COLUMN('Energy Efficiency'!AS$1),0)</f>
        <v>2957469160631995.5</v>
      </c>
    </row>
    <row r="45" spans="1:45" x14ac:dyDescent="0.2">
      <c r="A45" s="74" t="s">
        <v>35</v>
      </c>
      <c r="B45" s="152" t="s">
        <v>314</v>
      </c>
      <c r="C45" s="152" t="s">
        <v>357</v>
      </c>
      <c r="D45" s="234">
        <f>VLOOKUP($A45,'Value Added'!$A$1:$AX$44,COLUMN('Value Added'!I$1),0)*VLOOKUP($A45,'Energy Efficiency'!$A$22:$AS$52,COLUMN('Energy Efficiency'!D$1),0)</f>
        <v>31826083875352.504</v>
      </c>
      <c r="E45" s="230">
        <f>VLOOKUP($A45,'Value Added'!$A$1:$AX$44,COLUMN('Value Added'!J$1),0)*VLOOKUP($A45,'Energy Efficiency'!$A$22:$AS$52,COLUMN('Energy Efficiency'!E$1),0)</f>
        <v>31926466677698.297</v>
      </c>
      <c r="F45" s="230">
        <f>VLOOKUP($A45,'Value Added'!$A$1:$AX$44,COLUMN('Value Added'!K$1),0)*VLOOKUP($A45,'Energy Efficiency'!$A$22:$AS$52,COLUMN('Energy Efficiency'!F$1),0)</f>
        <v>37211859943313.609</v>
      </c>
      <c r="G45" s="230">
        <f>VLOOKUP($A45,'Value Added'!$A$1:$AX$44,COLUMN('Value Added'!L$1),0)*VLOOKUP($A45,'Energy Efficiency'!$A$22:$AS$52,COLUMN('Energy Efficiency'!G$1),0)</f>
        <v>39531935256611.688</v>
      </c>
      <c r="H45" s="230">
        <f>VLOOKUP($A45,'Value Added'!$A$1:$AX$44,COLUMN('Value Added'!M$1),0)*VLOOKUP($A45,'Energy Efficiency'!$A$22:$AS$52,COLUMN('Energy Efficiency'!H$1),0)</f>
        <v>41199791618242.992</v>
      </c>
      <c r="I45" s="230">
        <f>VLOOKUP($A45,'Value Added'!$A$1:$AX$44,COLUMN('Value Added'!N$1),0)*VLOOKUP($A45,'Energy Efficiency'!$A$22:$AS$52,COLUMN('Energy Efficiency'!I$1),0)</f>
        <v>42742873883378.914</v>
      </c>
      <c r="J45" s="230">
        <f>VLOOKUP($A45,'Value Added'!$A$1:$AX$44,COLUMN('Value Added'!O$1),0)*VLOOKUP($A45,'Energy Efficiency'!$A$22:$AS$52,COLUMN('Energy Efficiency'!J$1),0)</f>
        <v>44586243444420.633</v>
      </c>
      <c r="K45" s="230">
        <f>VLOOKUP($A45,'Value Added'!$A$1:$AX$44,COLUMN('Value Added'!P$1),0)*VLOOKUP($A45,'Energy Efficiency'!$A$22:$AS$52,COLUMN('Energy Efficiency'!K$1),0)</f>
        <v>46228722565204.227</v>
      </c>
      <c r="L45" s="230">
        <f>VLOOKUP($A45,'Value Added'!$A$1:$AX$44,COLUMN('Value Added'!Q$1),0)*VLOOKUP($A45,'Energy Efficiency'!$A$22:$AS$52,COLUMN('Energy Efficiency'!L$1),0)</f>
        <v>47528019844257.266</v>
      </c>
      <c r="M45" s="230">
        <f>VLOOKUP($A45,'Value Added'!$A$1:$AX$44,COLUMN('Value Added'!R$1),0)*VLOOKUP($A45,'Energy Efficiency'!$A$22:$AS$52,COLUMN('Energy Efficiency'!M$1),0)</f>
        <v>48586916558051.445</v>
      </c>
      <c r="N45" s="230">
        <f>VLOOKUP($A45,'Value Added'!$A$1:$AX$44,COLUMN('Value Added'!S$1),0)*VLOOKUP($A45,'Energy Efficiency'!$A$22:$AS$52,COLUMN('Energy Efficiency'!N$1),0)</f>
        <v>49525140721480.078</v>
      </c>
      <c r="O45" s="230">
        <f>VLOOKUP($A45,'Value Added'!$A$1:$AX$44,COLUMN('Value Added'!T$1),0)*VLOOKUP($A45,'Energy Efficiency'!$A$22:$AS$52,COLUMN('Energy Efficiency'!O$1),0)</f>
        <v>50474709893062.922</v>
      </c>
      <c r="P45" s="230">
        <f>VLOOKUP($A45,'Value Added'!$A$1:$AX$44,COLUMN('Value Added'!U$1),0)*VLOOKUP($A45,'Energy Efficiency'!$A$22:$AS$52,COLUMN('Energy Efficiency'!P$1),0)</f>
        <v>51550623441806.273</v>
      </c>
      <c r="Q45" s="230">
        <f>VLOOKUP($A45,'Value Added'!$A$1:$AX$44,COLUMN('Value Added'!V$1),0)*VLOOKUP($A45,'Energy Efficiency'!$A$22:$AS$52,COLUMN('Energy Efficiency'!Q$1),0)</f>
        <v>52757615206483.711</v>
      </c>
      <c r="R45" s="230">
        <f>VLOOKUP($A45,'Value Added'!$A$1:$AX$44,COLUMN('Value Added'!W$1),0)*VLOOKUP($A45,'Energy Efficiency'!$A$22:$AS$52,COLUMN('Energy Efficiency'!R$1),0)</f>
        <v>54071942425940</v>
      </c>
      <c r="S45" s="230">
        <f>VLOOKUP($A45,'Value Added'!$A$1:$AX$44,COLUMN('Value Added'!X$1),0)*VLOOKUP($A45,'Energy Efficiency'!$A$22:$AS$52,COLUMN('Energy Efficiency'!S$1),0)</f>
        <v>55467527115131.445</v>
      </c>
      <c r="T45" s="230">
        <f>VLOOKUP($A45,'Value Added'!$A$1:$AX$44,COLUMN('Value Added'!Y$1),0)*VLOOKUP($A45,'Energy Efficiency'!$A$22:$AS$52,COLUMN('Energy Efficiency'!T$1),0)</f>
        <v>56915439434015.063</v>
      </c>
      <c r="U45" s="230">
        <f>VLOOKUP($A45,'Value Added'!$A$1:$AX$44,COLUMN('Value Added'!Z$1),0)*VLOOKUP($A45,'Energy Efficiency'!$A$22:$AS$52,COLUMN('Energy Efficiency'!U$1),0)</f>
        <v>58390042140784.023</v>
      </c>
      <c r="V45" s="230">
        <f>VLOOKUP($A45,'Value Added'!$A$1:$AX$44,COLUMN('Value Added'!AA$1),0)*VLOOKUP($A45,'Energy Efficiency'!$A$22:$AS$52,COLUMN('Energy Efficiency'!V$1),0)</f>
        <v>59881279553792.336</v>
      </c>
      <c r="W45" s="230">
        <f>VLOOKUP($A45,'Value Added'!$A$1:$AX$44,COLUMN('Value Added'!AB$1),0)*VLOOKUP($A45,'Energy Efficiency'!$A$22:$AS$52,COLUMN('Energy Efficiency'!W$1),0)</f>
        <v>61384911925469.461</v>
      </c>
      <c r="X45" s="230">
        <f>VLOOKUP($A45,'Value Added'!$A$1:$AX$44,COLUMN('Value Added'!AC$1),0)*VLOOKUP($A45,'Energy Efficiency'!$A$22:$AS$52,COLUMN('Energy Efficiency'!X$1),0)</f>
        <v>62896311672466.258</v>
      </c>
      <c r="Y45" s="230">
        <f>VLOOKUP($A45,'Value Added'!$A$1:$AX$44,COLUMN('Value Added'!AD$1),0)*VLOOKUP($A45,'Energy Efficiency'!$A$22:$AS$52,COLUMN('Energy Efficiency'!Y$1),0)</f>
        <v>64410458492850.734</v>
      </c>
      <c r="Z45" s="230">
        <f>VLOOKUP($A45,'Value Added'!$A$1:$AX$44,COLUMN('Value Added'!AE$1),0)*VLOOKUP($A45,'Energy Efficiency'!$A$22:$AS$52,COLUMN('Energy Efficiency'!Z$1),0)</f>
        <v>65921938153269.758</v>
      </c>
      <c r="AA45" s="230">
        <f>VLOOKUP($A45,'Value Added'!$A$1:$AX$44,COLUMN('Value Added'!AF$1),0)*VLOOKUP($A45,'Energy Efficiency'!$A$22:$AS$52,COLUMN('Energy Efficiency'!AA$1),0)</f>
        <v>67424945387074.922</v>
      </c>
      <c r="AB45" s="230">
        <f>VLOOKUP($A45,'Value Added'!$A$1:$AX$44,COLUMN('Value Added'!AG$1),0)*VLOOKUP($A45,'Energy Efficiency'!$A$22:$AS$52,COLUMN('Energy Efficiency'!AB$1),0)</f>
        <v>68913291338420.789</v>
      </c>
      <c r="AC45" s="230">
        <f>VLOOKUP($A45,'Value Added'!$A$1:$AX$44,COLUMN('Value Added'!AH$1),0)*VLOOKUP($A45,'Energy Efficiency'!$A$22:$AS$52,COLUMN('Energy Efficiency'!AC$1),0)</f>
        <v>70380415972090.391</v>
      </c>
      <c r="AD45" s="230">
        <f>VLOOKUP($A45,'Value Added'!$A$1:$AX$44,COLUMN('Value Added'!AI$1),0)*VLOOKUP($A45,'Energy Efficiency'!$A$22:$AS$52,COLUMN('Energy Efficiency'!AD$1),0)</f>
        <v>71819405843241.891</v>
      </c>
      <c r="AE45" s="230">
        <f>VLOOKUP($A45,'Value Added'!$A$1:$AX$44,COLUMN('Value Added'!AJ$1),0)*VLOOKUP($A45,'Energy Efficiency'!$A$22:$AS$52,COLUMN('Energy Efficiency'!AE$1),0)</f>
        <v>73223017584462.891</v>
      </c>
      <c r="AF45" s="230">
        <f>VLOOKUP($A45,'Value Added'!$A$1:$AX$44,COLUMN('Value Added'!AK$1),0)*VLOOKUP($A45,'Energy Efficiency'!$A$22:$AS$52,COLUMN('Energy Efficiency'!AF$1),0)</f>
        <v>74583707418658.5</v>
      </c>
      <c r="AG45" s="230">
        <f>VLOOKUP($A45,'Value Added'!$A$1:$AX$44,COLUMN('Value Added'!AL$1),0)*VLOOKUP($A45,'Energy Efficiency'!$A$22:$AS$52,COLUMN('Energy Efficiency'!AG$1),0)</f>
        <v>75893666944756.266</v>
      </c>
      <c r="AH45" s="230">
        <f>VLOOKUP($A45,'Value Added'!$A$1:$AX$44,COLUMN('Value Added'!AM$1),0)*VLOOKUP($A45,'Energy Efficiency'!$A$22:$AS$52,COLUMN('Energy Efficiency'!AH$1),0)</f>
        <v>77144865368626.984</v>
      </c>
      <c r="AI45" s="230">
        <f>VLOOKUP($A45,'Value Added'!$A$1:$AX$44,COLUMN('Value Added'!AN$1),0)*VLOOKUP($A45,'Energy Efficiency'!$A$22:$AS$52,COLUMN('Energy Efficiency'!AI$1),0)</f>
        <v>78329098263850.984</v>
      </c>
      <c r="AJ45" s="230">
        <f>VLOOKUP($A45,'Value Added'!$A$1:$AX$44,COLUMN('Value Added'!AO$1),0)*VLOOKUP($A45,'Energy Efficiency'!$A$22:$AS$52,COLUMN('Energy Efficiency'!AJ$1),0)</f>
        <v>79438042846290.516</v>
      </c>
      <c r="AK45" s="230">
        <f>VLOOKUP($A45,'Value Added'!$A$1:$AX$44,COLUMN('Value Added'!AP$1),0)*VLOOKUP($A45,'Energy Efficiency'!$A$22:$AS$52,COLUMN('Energy Efficiency'!AK$1),0)</f>
        <v>80463319633427.391</v>
      </c>
      <c r="AL45" s="230">
        <f>VLOOKUP($A45,'Value Added'!$A$1:$AX$44,COLUMN('Value Added'!AQ$1),0)*VLOOKUP($A45,'Energy Efficiency'!$A$22:$AS$52,COLUMN('Energy Efficiency'!AL$1),0)</f>
        <v>81396560235162.5</v>
      </c>
      <c r="AM45" s="230">
        <f>VLOOKUP($A45,'Value Added'!$A$1:$AX$44,COLUMN('Value Added'!AR$1),0)*VLOOKUP($A45,'Energy Efficiency'!$A$22:$AS$52,COLUMN('Energy Efficiency'!AM$1),0)</f>
        <v>82229480888697.875</v>
      </c>
      <c r="AN45" s="230">
        <f>VLOOKUP($A45,'Value Added'!$A$1:$AX$44,COLUMN('Value Added'!AS$1),0)*VLOOKUP($A45,'Energy Efficiency'!$A$22:$AS$52,COLUMN('Energy Efficiency'!AN$1),0)</f>
        <v>82953961208236.781</v>
      </c>
      <c r="AO45" s="230">
        <f>VLOOKUP($A45,'Value Added'!$A$1:$AX$44,COLUMN('Value Added'!AT$1),0)*VLOOKUP($A45,'Energy Efficiency'!$A$22:$AS$52,COLUMN('Energy Efficiency'!AO$1),0)</f>
        <v>83562127472953.5</v>
      </c>
      <c r="AP45" s="230">
        <f>VLOOKUP($A45,'Value Added'!$A$1:$AX$44,COLUMN('Value Added'!AU$1),0)*VLOOKUP($A45,'Energy Efficiency'!$A$22:$AS$52,COLUMN('Energy Efficiency'!AP$1),0)</f>
        <v>84046439626941.094</v>
      </c>
      <c r="AQ45" s="230">
        <f>VLOOKUP($A45,'Value Added'!$A$1:$AX$44,COLUMN('Value Added'!AV$1),0)*VLOOKUP($A45,'Energy Efficiency'!$A$22:$AS$52,COLUMN('Energy Efficiency'!AQ$1),0)</f>
        <v>84399781016032.328</v>
      </c>
      <c r="AR45" s="230">
        <f>VLOOKUP($A45,'Value Added'!$A$1:$AX$44,COLUMN('Value Added'!AW$1),0)*VLOOKUP($A45,'Energy Efficiency'!$A$22:$AS$52,COLUMN('Energy Efficiency'!AR$1),0)</f>
        <v>84615549742285.422</v>
      </c>
      <c r="AS45" s="230">
        <f>VLOOKUP($A45,'Value Added'!$A$1:$AX$44,COLUMN('Value Added'!AX$1),0)*VLOOKUP($A45,'Energy Efficiency'!$A$22:$AS$52,COLUMN('Energy Efficiency'!AS$1),0)</f>
        <v>84680690127368.875</v>
      </c>
    </row>
    <row r="46" spans="1:45" x14ac:dyDescent="0.2">
      <c r="A46" s="74" t="s">
        <v>36</v>
      </c>
      <c r="B46" s="152" t="s">
        <v>314</v>
      </c>
      <c r="C46" s="152" t="s">
        <v>357</v>
      </c>
      <c r="D46" s="234">
        <f>VLOOKUP($A46,'Value Added'!$A$1:$AX$44,COLUMN('Value Added'!I$1),0)*VLOOKUP($A46,'Energy Efficiency'!$A$22:$AS$52,COLUMN('Energy Efficiency'!D$1),0)</f>
        <v>200827371218328.13</v>
      </c>
      <c r="E46" s="230">
        <f>VLOOKUP($A46,'Value Added'!$A$1:$AX$44,COLUMN('Value Added'!J$1),0)*VLOOKUP($A46,'Energy Efficiency'!$A$22:$AS$52,COLUMN('Energy Efficiency'!E$1),0)</f>
        <v>207087093916978.56</v>
      </c>
      <c r="F46" s="230">
        <f>VLOOKUP($A46,'Value Added'!$A$1:$AX$44,COLUMN('Value Added'!K$1),0)*VLOOKUP($A46,'Energy Efficiency'!$A$22:$AS$52,COLUMN('Energy Efficiency'!F$1),0)</f>
        <v>235335892705664.44</v>
      </c>
      <c r="G46" s="230">
        <f>VLOOKUP($A46,'Value Added'!$A$1:$AX$44,COLUMN('Value Added'!L$1),0)*VLOOKUP($A46,'Energy Efficiency'!$A$22:$AS$52,COLUMN('Energy Efficiency'!G$1),0)</f>
        <v>258374040375283.22</v>
      </c>
      <c r="H46" s="230">
        <f>VLOOKUP($A46,'Value Added'!$A$1:$AX$44,COLUMN('Value Added'!M$1),0)*VLOOKUP($A46,'Energy Efficiency'!$A$22:$AS$52,COLUMN('Energy Efficiency'!H$1),0)</f>
        <v>267614080886959.28</v>
      </c>
      <c r="I46" s="230">
        <f>VLOOKUP($A46,'Value Added'!$A$1:$AX$44,COLUMN('Value Added'!N$1),0)*VLOOKUP($A46,'Energy Efficiency'!$A$22:$AS$52,COLUMN('Energy Efficiency'!I$1),0)</f>
        <v>274131605374059.28</v>
      </c>
      <c r="J46" s="230">
        <f>VLOOKUP($A46,'Value Added'!$A$1:$AX$44,COLUMN('Value Added'!O$1),0)*VLOOKUP($A46,'Energy Efficiency'!$A$22:$AS$52,COLUMN('Energy Efficiency'!J$1),0)</f>
        <v>282982170864648.5</v>
      </c>
      <c r="K46" s="230">
        <f>VLOOKUP($A46,'Value Added'!$A$1:$AX$44,COLUMN('Value Added'!P$1),0)*VLOOKUP($A46,'Energy Efficiency'!$A$22:$AS$52,COLUMN('Energy Efficiency'!K$1),0)</f>
        <v>292982530119326.31</v>
      </c>
      <c r="L46" s="230">
        <f>VLOOKUP($A46,'Value Added'!$A$1:$AX$44,COLUMN('Value Added'!Q$1),0)*VLOOKUP($A46,'Energy Efficiency'!$A$22:$AS$52,COLUMN('Energy Efficiency'!L$1),0)</f>
        <v>303071645237641.13</v>
      </c>
      <c r="M46" s="230">
        <f>VLOOKUP($A46,'Value Added'!$A$1:$AX$44,COLUMN('Value Added'!R$1),0)*VLOOKUP($A46,'Energy Efficiency'!$A$22:$AS$52,COLUMN('Energy Efficiency'!M$1),0)</f>
        <v>313021744241647.69</v>
      </c>
      <c r="N46" s="230">
        <f>VLOOKUP($A46,'Value Added'!$A$1:$AX$44,COLUMN('Value Added'!S$1),0)*VLOOKUP($A46,'Energy Efficiency'!$A$22:$AS$52,COLUMN('Energy Efficiency'!N$1),0)</f>
        <v>322577458365250.06</v>
      </c>
      <c r="O46" s="230">
        <f>VLOOKUP($A46,'Value Added'!$A$1:$AX$44,COLUMN('Value Added'!T$1),0)*VLOOKUP($A46,'Energy Efficiency'!$A$22:$AS$52,COLUMN('Energy Efficiency'!O$1),0)</f>
        <v>331458012040035.88</v>
      </c>
      <c r="P46" s="230">
        <f>VLOOKUP($A46,'Value Added'!$A$1:$AX$44,COLUMN('Value Added'!U$1),0)*VLOOKUP($A46,'Energy Efficiency'!$A$22:$AS$52,COLUMN('Energy Efficiency'!P$1),0)</f>
        <v>339422491561177.19</v>
      </c>
      <c r="Q46" s="230">
        <f>VLOOKUP($A46,'Value Added'!$A$1:$AX$44,COLUMN('Value Added'!V$1),0)*VLOOKUP($A46,'Energy Efficiency'!$A$22:$AS$52,COLUMN('Energy Efficiency'!Q$1),0)</f>
        <v>346427492085835.5</v>
      </c>
      <c r="R46" s="230">
        <f>VLOOKUP($A46,'Value Added'!$A$1:$AX$44,COLUMN('Value Added'!W$1),0)*VLOOKUP($A46,'Energy Efficiency'!$A$22:$AS$52,COLUMN('Energy Efficiency'!R$1),0)</f>
        <v>352503691628101</v>
      </c>
      <c r="S46" s="230">
        <f>VLOOKUP($A46,'Value Added'!$A$1:$AX$44,COLUMN('Value Added'!X$1),0)*VLOOKUP($A46,'Energy Efficiency'!$A$22:$AS$52,COLUMN('Energy Efficiency'!S$1),0)</f>
        <v>357696364695506.5</v>
      </c>
      <c r="T46" s="230">
        <f>VLOOKUP($A46,'Value Added'!$A$1:$AX$44,COLUMN('Value Added'!Y$1),0)*VLOOKUP($A46,'Energy Efficiency'!$A$22:$AS$52,COLUMN('Energy Efficiency'!T$1),0)</f>
        <v>362063604338432.38</v>
      </c>
      <c r="U46" s="230">
        <f>VLOOKUP($A46,'Value Added'!$A$1:$AX$44,COLUMN('Value Added'!Z$1),0)*VLOOKUP($A46,'Energy Efficiency'!$A$22:$AS$52,COLUMN('Energy Efficiency'!U$1),0)</f>
        <v>365674816201570.63</v>
      </c>
      <c r="V46" s="230">
        <f>VLOOKUP($A46,'Value Added'!$A$1:$AX$44,COLUMN('Value Added'!AA$1),0)*VLOOKUP($A46,'Energy Efficiency'!$A$22:$AS$52,COLUMN('Energy Efficiency'!V$1),0)</f>
        <v>368558300078189.88</v>
      </c>
      <c r="W46" s="230">
        <f>VLOOKUP($A46,'Value Added'!$A$1:$AX$44,COLUMN('Value Added'!AB$1),0)*VLOOKUP($A46,'Energy Efficiency'!$A$22:$AS$52,COLUMN('Energy Efficiency'!W$1),0)</f>
        <v>370748863733827.69</v>
      </c>
      <c r="X46" s="230">
        <f>VLOOKUP($A46,'Value Added'!$A$1:$AX$44,COLUMN('Value Added'!AC$1),0)*VLOOKUP($A46,'Energy Efficiency'!$A$22:$AS$52,COLUMN('Energy Efficiency'!X$1),0)</f>
        <v>372286659971968.94</v>
      </c>
      <c r="Y46" s="230">
        <f>VLOOKUP($A46,'Value Added'!$A$1:$AX$44,COLUMN('Value Added'!AD$1),0)*VLOOKUP($A46,'Energy Efficiency'!$A$22:$AS$52,COLUMN('Energy Efficiency'!Y$1),0)</f>
        <v>373216347998796.94</v>
      </c>
      <c r="Z46" s="230">
        <f>VLOOKUP($A46,'Value Added'!$A$1:$AX$44,COLUMN('Value Added'!AE$1),0)*VLOOKUP($A46,'Energy Efficiency'!$A$22:$AS$52,COLUMN('Energy Efficiency'!Z$1),0)</f>
        <v>373586270084146.94</v>
      </c>
      <c r="AA46" s="230">
        <f>VLOOKUP($A46,'Value Added'!$A$1:$AX$44,COLUMN('Value Added'!AF$1),0)*VLOOKUP($A46,'Energy Efficiency'!$A$22:$AS$52,COLUMN('Energy Efficiency'!AA$1),0)</f>
        <v>373447660777393.38</v>
      </c>
      <c r="AB46" s="230">
        <f>VLOOKUP($A46,'Value Added'!$A$1:$AX$44,COLUMN('Value Added'!AG$1),0)*VLOOKUP($A46,'Energy Efficiency'!$A$22:$AS$52,COLUMN('Energy Efficiency'!AB$1),0)</f>
        <v>372853903230385.19</v>
      </c>
      <c r="AC46" s="230">
        <f>VLOOKUP($A46,'Value Added'!$A$1:$AX$44,COLUMN('Value Added'!AH$1),0)*VLOOKUP($A46,'Energy Efficiency'!$A$22:$AS$52,COLUMN('Energy Efficiency'!AC$1),0)</f>
        <v>371859844438388.56</v>
      </c>
      <c r="AD46" s="230">
        <f>VLOOKUP($A46,'Value Added'!$A$1:$AX$44,COLUMN('Value Added'!AI$1),0)*VLOOKUP($A46,'Energy Efficiency'!$A$22:$AS$52,COLUMN('Energy Efficiency'!AD$1),0)</f>
        <v>370521178538539.56</v>
      </c>
      <c r="AE46" s="230">
        <f>VLOOKUP($A46,'Value Added'!$A$1:$AX$44,COLUMN('Value Added'!AJ$1),0)*VLOOKUP($A46,'Energy Efficiency'!$A$22:$AS$52,COLUMN('Energy Efficiency'!AE$1),0)</f>
        <v>368893904789636.75</v>
      </c>
      <c r="AF46" s="230">
        <f>VLOOKUP($A46,'Value Added'!$A$1:$AX$44,COLUMN('Value Added'!AK$1),0)*VLOOKUP($A46,'Energy Efficiency'!$A$22:$AS$52,COLUMN('Energy Efficiency'!AF$1),0)</f>
        <v>367033864564929.56</v>
      </c>
      <c r="AG46" s="230">
        <f>VLOOKUP($A46,'Value Added'!$A$1:$AX$44,COLUMN('Value Added'!AL$1),0)*VLOOKUP($A46,'Energy Efficiency'!$A$22:$AS$52,COLUMN('Energy Efficiency'!AG$1),0)</f>
        <v>364996359670751.38</v>
      </c>
      <c r="AH46" s="230">
        <f>VLOOKUP($A46,'Value Added'!$A$1:$AX$44,COLUMN('Value Added'!AM$1),0)*VLOOKUP($A46,'Energy Efficiency'!$A$22:$AS$52,COLUMN('Energy Efficiency'!AH$1),0)</f>
        <v>362835852591690.31</v>
      </c>
      <c r="AI46" s="230">
        <f>VLOOKUP($A46,'Value Added'!$A$1:$AX$44,COLUMN('Value Added'!AN$1),0)*VLOOKUP($A46,'Energy Efficiency'!$A$22:$AS$52,COLUMN('Energy Efficiency'!AI$1),0)</f>
        <v>360605747876237.94</v>
      </c>
      <c r="AJ46" s="230">
        <f>VLOOKUP($A46,'Value Added'!$A$1:$AX$44,COLUMN('Value Added'!AO$1),0)*VLOOKUP($A46,'Energy Efficiency'!$A$22:$AS$52,COLUMN('Energy Efficiency'!AJ$1),0)</f>
        <v>358358252822003.88</v>
      </c>
      <c r="AK46" s="230">
        <f>VLOOKUP($A46,'Value Added'!$A$1:$AX$44,COLUMN('Value Added'!AP$1),0)*VLOOKUP($A46,'Energy Efficiency'!$A$22:$AS$52,COLUMN('Energy Efficiency'!AK$1),0)</f>
        <v>356144314893354.38</v>
      </c>
      <c r="AL46" s="230">
        <f>VLOOKUP($A46,'Value Added'!$A$1:$AX$44,COLUMN('Value Added'!AQ$1),0)*VLOOKUP($A46,'Energy Efficiency'!$A$22:$AS$52,COLUMN('Energy Efficiency'!AL$1),0)</f>
        <v>354013632896464</v>
      </c>
      <c r="AM46" s="230">
        <f>VLOOKUP($A46,'Value Added'!$A$1:$AX$44,COLUMN('Value Added'!AR$1),0)*VLOOKUP($A46,'Energy Efficiency'!$A$22:$AS$52,COLUMN('Energy Efficiency'!AM$1),0)</f>
        <v>352014738832352.56</v>
      </c>
      <c r="AN46" s="230">
        <f>VLOOKUP($A46,'Value Added'!$A$1:$AX$44,COLUMN('Value Added'!AS$1),0)*VLOOKUP($A46,'Energy Efficiency'!$A$22:$AS$52,COLUMN('Energy Efficiency'!AN$1),0)</f>
        <v>350195147530750</v>
      </c>
      <c r="AO46" s="230">
        <f>VLOOKUP($A46,'Value Added'!$A$1:$AX$44,COLUMN('Value Added'!AT$1),0)*VLOOKUP($A46,'Energy Efficiency'!$A$22:$AS$52,COLUMN('Energy Efficiency'!AO$1),0)</f>
        <v>348601571619905.13</v>
      </c>
      <c r="AP46" s="230">
        <f>VLOOKUP($A46,'Value Added'!$A$1:$AX$44,COLUMN('Value Added'!AU$1),0)*VLOOKUP($A46,'Energy Efficiency'!$A$22:$AS$52,COLUMN('Energy Efficiency'!AP$1),0)</f>
        <v>347280200095683.13</v>
      </c>
      <c r="AQ46" s="230">
        <f>VLOOKUP($A46,'Value Added'!$A$1:$AX$44,COLUMN('Value Added'!AV$1),0)*VLOOKUP($A46,'Energy Efficiency'!$A$22:$AS$52,COLUMN('Energy Efficiency'!AQ$1),0)</f>
        <v>346277039707714.31</v>
      </c>
      <c r="AR46" s="230">
        <f>VLOOKUP($A46,'Value Added'!$A$1:$AX$44,COLUMN('Value Added'!AW$1),0)*VLOOKUP($A46,'Energy Efficiency'!$A$22:$AS$52,COLUMN('Energy Efficiency'!AR$1),0)</f>
        <v>345638319577655</v>
      </c>
      <c r="AS46" s="230">
        <f>VLOOKUP($A46,'Value Added'!$A$1:$AX$44,COLUMN('Value Added'!AX$1),0)*VLOOKUP($A46,'Energy Efficiency'!$A$22:$AS$52,COLUMN('Energy Efficiency'!AS$1),0)</f>
        <v>345382164664427.19</v>
      </c>
    </row>
    <row r="47" spans="1:45" x14ac:dyDescent="0.2">
      <c r="A47" s="74" t="s">
        <v>37</v>
      </c>
      <c r="B47" s="152" t="s">
        <v>314</v>
      </c>
      <c r="C47" s="152" t="s">
        <v>357</v>
      </c>
      <c r="D47" s="234">
        <f>VLOOKUP($A47,'Value Added'!$A$1:$AX$44,COLUMN('Value Added'!I$1),0)*VLOOKUP($A47,'Energy Efficiency'!$A$22:$AS$52,COLUMN('Energy Efficiency'!D$1),0)</f>
        <v>167082621870196.38</v>
      </c>
      <c r="E47" s="230">
        <f>VLOOKUP($A47,'Value Added'!$A$1:$AX$44,COLUMN('Value Added'!J$1),0)*VLOOKUP($A47,'Energy Efficiency'!$A$22:$AS$52,COLUMN('Energy Efficiency'!E$1),0)</f>
        <v>182047333828365.25</v>
      </c>
      <c r="F47" s="230">
        <f>VLOOKUP($A47,'Value Added'!$A$1:$AX$44,COLUMN('Value Added'!K$1),0)*VLOOKUP($A47,'Energy Efficiency'!$A$22:$AS$52,COLUMN('Energy Efficiency'!F$1),0)</f>
        <v>246665155621980.91</v>
      </c>
      <c r="G47" s="230">
        <f>VLOOKUP($A47,'Value Added'!$A$1:$AX$44,COLUMN('Value Added'!L$1),0)*VLOOKUP($A47,'Energy Efficiency'!$A$22:$AS$52,COLUMN('Energy Efficiency'!G$1),0)</f>
        <v>307137813307923.13</v>
      </c>
      <c r="H47" s="230">
        <f>VLOOKUP($A47,'Value Added'!$A$1:$AX$44,COLUMN('Value Added'!M$1),0)*VLOOKUP($A47,'Energy Efficiency'!$A$22:$AS$52,COLUMN('Energy Efficiency'!H$1),0)</f>
        <v>327502886475949.63</v>
      </c>
      <c r="I47" s="230">
        <f>VLOOKUP($A47,'Value Added'!$A$1:$AX$44,COLUMN('Value Added'!N$1),0)*VLOOKUP($A47,'Energy Efficiency'!$A$22:$AS$52,COLUMN('Energy Efficiency'!I$1),0)</f>
        <v>359345608907604.69</v>
      </c>
      <c r="J47" s="230">
        <f>VLOOKUP($A47,'Value Added'!$A$1:$AX$44,COLUMN('Value Added'!O$1),0)*VLOOKUP($A47,'Energy Efficiency'!$A$22:$AS$52,COLUMN('Energy Efficiency'!J$1),0)</f>
        <v>402121544619938.5</v>
      </c>
      <c r="K47" s="230">
        <f>VLOOKUP($A47,'Value Added'!$A$1:$AX$44,COLUMN('Value Added'!P$1),0)*VLOOKUP($A47,'Energy Efficiency'!$A$22:$AS$52,COLUMN('Energy Efficiency'!K$1),0)</f>
        <v>446589909532687.06</v>
      </c>
      <c r="L47" s="230">
        <f>VLOOKUP($A47,'Value Added'!$A$1:$AX$44,COLUMN('Value Added'!Q$1),0)*VLOOKUP($A47,'Energy Efficiency'!$A$22:$AS$52,COLUMN('Energy Efficiency'!L$1),0)</f>
        <v>489490320122836.25</v>
      </c>
      <c r="M47" s="230">
        <f>VLOOKUP($A47,'Value Added'!$A$1:$AX$44,COLUMN('Value Added'!R$1),0)*VLOOKUP($A47,'Energy Efficiency'!$A$22:$AS$52,COLUMN('Energy Efficiency'!M$1),0)</f>
        <v>530957423746831.5</v>
      </c>
      <c r="N47" s="230">
        <f>VLOOKUP($A47,'Value Added'!$A$1:$AX$44,COLUMN('Value Added'!S$1),0)*VLOOKUP($A47,'Energy Efficiency'!$A$22:$AS$52,COLUMN('Energy Efficiency'!N$1),0)</f>
        <v>571547625840452.25</v>
      </c>
      <c r="O47" s="230">
        <f>VLOOKUP($A47,'Value Added'!$A$1:$AX$44,COLUMN('Value Added'!T$1),0)*VLOOKUP($A47,'Energy Efficiency'!$A$22:$AS$52,COLUMN('Energy Efficiency'!O$1),0)</f>
        <v>612236251270906.75</v>
      </c>
      <c r="P47" s="230">
        <f>VLOOKUP($A47,'Value Added'!$A$1:$AX$44,COLUMN('Value Added'!U$1),0)*VLOOKUP($A47,'Energy Efficiency'!$A$22:$AS$52,COLUMN('Energy Efficiency'!P$1),0)</f>
        <v>654159690404414.25</v>
      </c>
      <c r="Q47" s="230">
        <f>VLOOKUP($A47,'Value Added'!$A$1:$AX$44,COLUMN('Value Added'!V$1),0)*VLOOKUP($A47,'Energy Efficiency'!$A$22:$AS$52,COLUMN('Energy Efficiency'!Q$1),0)</f>
        <v>697635612511479.63</v>
      </c>
      <c r="R47" s="230">
        <f>VLOOKUP($A47,'Value Added'!$A$1:$AX$44,COLUMN('Value Added'!W$1),0)*VLOOKUP($A47,'Energy Efficiency'!$A$22:$AS$52,COLUMN('Energy Efficiency'!R$1),0)</f>
        <v>742784983334776</v>
      </c>
      <c r="S47" s="230">
        <f>VLOOKUP($A47,'Value Added'!$A$1:$AX$44,COLUMN('Value Added'!X$1),0)*VLOOKUP($A47,'Energy Efficiency'!$A$22:$AS$52,COLUMN('Energy Efficiency'!S$1),0)</f>
        <v>789762818554544.38</v>
      </c>
      <c r="T47" s="230">
        <f>VLOOKUP($A47,'Value Added'!$A$1:$AX$44,COLUMN('Value Added'!Y$1),0)*VLOOKUP($A47,'Energy Efficiency'!$A$22:$AS$52,COLUMN('Energy Efficiency'!T$1),0)</f>
        <v>838762166523185</v>
      </c>
      <c r="U47" s="230">
        <f>VLOOKUP($A47,'Value Added'!$A$1:$AX$44,COLUMN('Value Added'!Z$1),0)*VLOOKUP($A47,'Energy Efficiency'!$A$22:$AS$52,COLUMN('Energy Efficiency'!U$1),0)</f>
        <v>889983981563371.25</v>
      </c>
      <c r="V47" s="230">
        <f>VLOOKUP($A47,'Value Added'!$A$1:$AX$44,COLUMN('Value Added'!AA$1),0)*VLOOKUP($A47,'Energy Efficiency'!$A$22:$AS$52,COLUMN('Energy Efficiency'!V$1),0)</f>
        <v>943389694020929.88</v>
      </c>
      <c r="W47" s="230">
        <f>VLOOKUP($A47,'Value Added'!$A$1:$AX$44,COLUMN('Value Added'!AB$1),0)*VLOOKUP($A47,'Energy Efficiency'!$A$22:$AS$52,COLUMN('Energy Efficiency'!W$1),0)</f>
        <v>998879635108041.75</v>
      </c>
      <c r="X47" s="230">
        <f>VLOOKUP($A47,'Value Added'!$A$1:$AX$44,COLUMN('Value Added'!AC$1),0)*VLOOKUP($A47,'Energy Efficiency'!$A$22:$AS$52,COLUMN('Energy Efficiency'!X$1),0)</f>
        <v>1056320718262749.6</v>
      </c>
      <c r="Y47" s="230">
        <f>VLOOKUP($A47,'Value Added'!$A$1:$AX$44,COLUMN('Value Added'!AD$1),0)*VLOOKUP($A47,'Energy Efficiency'!$A$22:$AS$52,COLUMN('Energy Efficiency'!Y$1),0)</f>
        <v>1115543623869148.1</v>
      </c>
      <c r="Z47" s="230">
        <f>VLOOKUP($A47,'Value Added'!$A$1:$AX$44,COLUMN('Value Added'!AE$1),0)*VLOOKUP($A47,'Energy Efficiency'!$A$22:$AS$52,COLUMN('Energy Efficiency'!Z$1),0)</f>
        <v>1176340239872244</v>
      </c>
      <c r="AA47" s="230">
        <f>VLOOKUP($A47,'Value Added'!$A$1:$AX$44,COLUMN('Value Added'!AF$1),0)*VLOOKUP($A47,'Energy Efficiency'!$A$22:$AS$52,COLUMN('Energy Efficiency'!AA$1),0)</f>
        <v>1238461463200472.8</v>
      </c>
      <c r="AB47" s="230">
        <f>VLOOKUP($A47,'Value Added'!$A$1:$AX$44,COLUMN('Value Added'!AG$1),0)*VLOOKUP($A47,'Energy Efficiency'!$A$22:$AS$52,COLUMN('Energy Efficiency'!AB$1),0)</f>
        <v>1301615475465782.5</v>
      </c>
      <c r="AC47" s="230">
        <f>VLOOKUP($A47,'Value Added'!$A$1:$AX$44,COLUMN('Value Added'!AH$1),0)*VLOOKUP($A47,'Energy Efficiency'!$A$22:$AS$52,COLUMN('Energy Efficiency'!AC$1),0)</f>
        <v>1365466612669428.8</v>
      </c>
      <c r="AD47" s="230">
        <f>VLOOKUP($A47,'Value Added'!$A$1:$AX$44,COLUMN('Value Added'!AI$1),0)*VLOOKUP($A47,'Energy Efficiency'!$A$22:$AS$52,COLUMN('Energy Efficiency'!AD$1),0)</f>
        <v>1429634951871456.8</v>
      </c>
      <c r="AE47" s="230">
        <f>VLOOKUP($A47,'Value Added'!$A$1:$AX$44,COLUMN('Value Added'!AJ$1),0)*VLOOKUP($A47,'Energy Efficiency'!$A$22:$AS$52,COLUMN('Energy Efficiency'!AE$1),0)</f>
        <v>1493696737235807</v>
      </c>
      <c r="AF47" s="230">
        <f>VLOOKUP($A47,'Value Added'!$A$1:$AX$44,COLUMN('Value Added'!AK$1),0)*VLOOKUP($A47,'Energy Efficiency'!$A$22:$AS$52,COLUMN('Energy Efficiency'!AF$1),0)</f>
        <v>1557185762812127</v>
      </c>
      <c r="AG47" s="230">
        <f>VLOOKUP($A47,'Value Added'!$A$1:$AX$44,COLUMN('Value Added'!AL$1),0)*VLOOKUP($A47,'Energy Efficiency'!$A$22:$AS$52,COLUMN('Energy Efficiency'!AG$1),0)</f>
        <v>1619595819191908</v>
      </c>
      <c r="AH47" s="230">
        <f>VLOOKUP($A47,'Value Added'!$A$1:$AX$44,COLUMN('Value Added'!AM$1),0)*VLOOKUP($A47,'Energy Efficiency'!$A$22:$AS$52,COLUMN('Energy Efficiency'!AH$1),0)</f>
        <v>1680384295223820</v>
      </c>
      <c r="AI47" s="230">
        <f>VLOOKUP($A47,'Value Added'!$A$1:$AX$44,COLUMN('Value Added'!AN$1),0)*VLOOKUP($A47,'Energy Efficiency'!$A$22:$AS$52,COLUMN('Energy Efficiency'!AI$1),0)</f>
        <v>1738977003899646.8</v>
      </c>
      <c r="AJ47" s="230">
        <f>VLOOKUP($A47,'Value Added'!$A$1:$AX$44,COLUMN('Value Added'!AO$1),0)*VLOOKUP($A47,'Energy Efficiency'!$A$22:$AS$52,COLUMN('Energy Efficiency'!AJ$1),0)</f>
        <v>1794774273158325.5</v>
      </c>
      <c r="AK47" s="230">
        <f>VLOOKUP($A47,'Value Added'!$A$1:$AX$44,COLUMN('Value Added'!AP$1),0)*VLOOKUP($A47,'Energy Efficiency'!$A$22:$AS$52,COLUMN('Energy Efficiency'!AK$1),0)</f>
        <v>1847158307809527</v>
      </c>
      <c r="AL47" s="230">
        <f>VLOOKUP($A47,'Value Added'!$A$1:$AX$44,COLUMN('Value Added'!AQ$1),0)*VLOOKUP($A47,'Energy Efficiency'!$A$22:$AS$52,COLUMN('Energy Efficiency'!AL$1),0)</f>
        <v>1895501788484919.8</v>
      </c>
      <c r="AM47" s="230">
        <f>VLOOKUP($A47,'Value Added'!$A$1:$AX$44,COLUMN('Value Added'!AR$1),0)*VLOOKUP($A47,'Energy Efficiency'!$A$22:$AS$52,COLUMN('Energy Efficiency'!AM$1),0)</f>
        <v>1939177628288907</v>
      </c>
      <c r="AN47" s="230">
        <f>VLOOKUP($A47,'Value Added'!$A$1:$AX$44,COLUMN('Value Added'!AS$1),0)*VLOOKUP($A47,'Energy Efficiency'!$A$22:$AS$52,COLUMN('Energy Efficiency'!AN$1),0)</f>
        <v>1977569758838605.5</v>
      </c>
      <c r="AO47" s="230">
        <f>VLOOKUP($A47,'Value Added'!$A$1:$AX$44,COLUMN('Value Added'!AT$1),0)*VLOOKUP($A47,'Energy Efficiency'!$A$22:$AS$52,COLUMN('Energy Efficiency'!AO$1),0)</f>
        <v>2010084766252735</v>
      </c>
      <c r="AP47" s="230">
        <f>VLOOKUP($A47,'Value Added'!$A$1:$AX$44,COLUMN('Value Added'!AU$1),0)*VLOOKUP($A47,'Energy Efficiency'!$A$22:$AS$52,COLUMN('Energy Efficiency'!AP$1),0)</f>
        <v>2036164146350094.5</v>
      </c>
      <c r="AQ47" s="230">
        <f>VLOOKUP($A47,'Value Added'!$A$1:$AX$44,COLUMN('Value Added'!AV$1),0)*VLOOKUP($A47,'Energy Efficiency'!$A$22:$AS$52,COLUMN('Energy Efficiency'!AQ$1),0)</f>
        <v>2055296899164097.5</v>
      </c>
      <c r="AR47" s="230">
        <f>VLOOKUP($A47,'Value Added'!$A$1:$AX$44,COLUMN('Value Added'!AW$1),0)*VLOOKUP($A47,'Energy Efficiency'!$A$22:$AS$52,COLUMN('Energy Efficiency'!AR$1),0)</f>
        <v>2067032138442448.5</v>
      </c>
      <c r="AS47" s="230">
        <f>VLOOKUP($A47,'Value Added'!$A$1:$AX$44,COLUMN('Value Added'!AX$1),0)*VLOOKUP($A47,'Energy Efficiency'!$A$22:$AS$52,COLUMN('Energy Efficiency'!AS$1),0)</f>
        <v>2070818700250486</v>
      </c>
    </row>
    <row r="48" spans="1:45" x14ac:dyDescent="0.2">
      <c r="A48" s="74" t="s">
        <v>38</v>
      </c>
      <c r="B48" s="152" t="s">
        <v>314</v>
      </c>
      <c r="C48" s="152" t="s">
        <v>357</v>
      </c>
      <c r="D48" s="234">
        <f>VLOOKUP($A48,'Value Added'!$A$1:$AX$44,COLUMN('Value Added'!I$1),0)*VLOOKUP($A48,'Energy Efficiency'!$A$22:$AS$52,COLUMN('Energy Efficiency'!D$1),0)</f>
        <v>39101550997801.32</v>
      </c>
      <c r="E48" s="230">
        <f>VLOOKUP($A48,'Value Added'!$A$1:$AX$44,COLUMN('Value Added'!J$1),0)*VLOOKUP($A48,'Energy Efficiency'!$A$22:$AS$52,COLUMN('Energy Efficiency'!E$1),0)</f>
        <v>35706184029349.922</v>
      </c>
      <c r="F48" s="230">
        <f>VLOOKUP($A48,'Value Added'!$A$1:$AX$44,COLUMN('Value Added'!K$1),0)*VLOOKUP($A48,'Energy Efficiency'!$A$22:$AS$52,COLUMN('Energy Efficiency'!F$1),0)</f>
        <v>39202015506164.672</v>
      </c>
      <c r="G48" s="230">
        <f>VLOOKUP($A48,'Value Added'!$A$1:$AX$44,COLUMN('Value Added'!L$1),0)*VLOOKUP($A48,'Energy Efficiency'!$A$22:$AS$52,COLUMN('Energy Efficiency'!G$1),0)</f>
        <v>44672089450574.992</v>
      </c>
      <c r="H48" s="230">
        <f>VLOOKUP($A48,'Value Added'!$A$1:$AX$44,COLUMN('Value Added'!M$1),0)*VLOOKUP($A48,'Energy Efficiency'!$A$22:$AS$52,COLUMN('Energy Efficiency'!H$1),0)</f>
        <v>46961786086207.609</v>
      </c>
      <c r="I48" s="230">
        <f>VLOOKUP($A48,'Value Added'!$A$1:$AX$44,COLUMN('Value Added'!N$1),0)*VLOOKUP($A48,'Energy Efficiency'!$A$22:$AS$52,COLUMN('Energy Efficiency'!I$1),0)</f>
        <v>49824319693684.68</v>
      </c>
      <c r="J48" s="230">
        <f>VLOOKUP($A48,'Value Added'!$A$1:$AX$44,COLUMN('Value Added'!O$1),0)*VLOOKUP($A48,'Energy Efficiency'!$A$22:$AS$52,COLUMN('Energy Efficiency'!J$1),0)</f>
        <v>53596831456336.641</v>
      </c>
      <c r="K48" s="230">
        <f>VLOOKUP($A48,'Value Added'!$A$1:$AX$44,COLUMN('Value Added'!P$1),0)*VLOOKUP($A48,'Energy Efficiency'!$A$22:$AS$52,COLUMN('Energy Efficiency'!K$1),0)</f>
        <v>57514220450547.523</v>
      </c>
      <c r="L48" s="230">
        <f>VLOOKUP($A48,'Value Added'!$A$1:$AX$44,COLUMN('Value Added'!Q$1),0)*VLOOKUP($A48,'Energy Efficiency'!$A$22:$AS$52,COLUMN('Energy Efficiency'!L$1),0)</f>
        <v>61277294431396.164</v>
      </c>
      <c r="M48" s="230">
        <f>VLOOKUP($A48,'Value Added'!$A$1:$AX$44,COLUMN('Value Added'!R$1),0)*VLOOKUP($A48,'Energy Efficiency'!$A$22:$AS$52,COLUMN('Energy Efficiency'!M$1),0)</f>
        <v>64890361521937.844</v>
      </c>
      <c r="N48" s="230">
        <f>VLOOKUP($A48,'Value Added'!$A$1:$AX$44,COLUMN('Value Added'!S$1),0)*VLOOKUP($A48,'Energy Efficiency'!$A$22:$AS$52,COLUMN('Energy Efficiency'!N$1),0)</f>
        <v>68373076205724.406</v>
      </c>
      <c r="O48" s="230">
        <f>VLOOKUP($A48,'Value Added'!$A$1:$AX$44,COLUMN('Value Added'!T$1),0)*VLOOKUP($A48,'Energy Efficiency'!$A$22:$AS$52,COLUMN('Energy Efficiency'!O$1),0)</f>
        <v>71759996060774.391</v>
      </c>
      <c r="P48" s="230">
        <f>VLOOKUP($A48,'Value Added'!$A$1:$AX$44,COLUMN('Value Added'!U$1),0)*VLOOKUP($A48,'Energy Efficiency'!$A$22:$AS$52,COLUMN('Energy Efficiency'!P$1),0)</f>
        <v>75091332440724.391</v>
      </c>
      <c r="Q48" s="230">
        <f>VLOOKUP($A48,'Value Added'!$A$1:$AX$44,COLUMN('Value Added'!V$1),0)*VLOOKUP($A48,'Energy Efficiency'!$A$22:$AS$52,COLUMN('Energy Efficiency'!Q$1),0)</f>
        <v>78373957115421.875</v>
      </c>
      <c r="R48" s="230">
        <f>VLOOKUP($A48,'Value Added'!$A$1:$AX$44,COLUMN('Value Added'!W$1),0)*VLOOKUP($A48,'Energy Efficiency'!$A$22:$AS$52,COLUMN('Energy Efficiency'!R$1),0)</f>
        <v>81609825994875.172</v>
      </c>
      <c r="S48" s="230">
        <f>VLOOKUP($A48,'Value Added'!$A$1:$AX$44,COLUMN('Value Added'!X$1),0)*VLOOKUP($A48,'Energy Efficiency'!$A$22:$AS$52,COLUMN('Energy Efficiency'!S$1),0)</f>
        <v>84803933001485.813</v>
      </c>
      <c r="T48" s="230">
        <f>VLOOKUP($A48,'Value Added'!$A$1:$AX$44,COLUMN('Value Added'!Y$1),0)*VLOOKUP($A48,'Energy Efficiency'!$A$22:$AS$52,COLUMN('Energy Efficiency'!T$1),0)</f>
        <v>87964321030839.797</v>
      </c>
      <c r="U48" s="230">
        <f>VLOOKUP($A48,'Value Added'!$A$1:$AX$44,COLUMN('Value Added'!Z$1),0)*VLOOKUP($A48,'Energy Efficiency'!$A$22:$AS$52,COLUMN('Energy Efficiency'!U$1),0)</f>
        <v>91100344714273.859</v>
      </c>
      <c r="V48" s="230">
        <f>VLOOKUP($A48,'Value Added'!$A$1:$AX$44,COLUMN('Value Added'!AA$1),0)*VLOOKUP($A48,'Energy Efficiency'!$A$22:$AS$52,COLUMN('Energy Efficiency'!V$1),0)</f>
        <v>94203792941921.906</v>
      </c>
      <c r="W48" s="230">
        <f>VLOOKUP($A48,'Value Added'!$A$1:$AX$44,COLUMN('Value Added'!AB$1),0)*VLOOKUP($A48,'Energy Efficiency'!$A$22:$AS$52,COLUMN('Energy Efficiency'!W$1),0)</f>
        <v>97264731770755.281</v>
      </c>
      <c r="X48" s="230">
        <f>VLOOKUP($A48,'Value Added'!$A$1:$AX$44,COLUMN('Value Added'!AC$1),0)*VLOOKUP($A48,'Energy Efficiency'!$A$22:$AS$52,COLUMN('Energy Efficiency'!X$1),0)</f>
        <v>100273174652799.89</v>
      </c>
      <c r="Y48" s="230">
        <f>VLOOKUP($A48,'Value Added'!$A$1:$AX$44,COLUMN('Value Added'!AD$1),0)*VLOOKUP($A48,'Energy Efficiency'!$A$22:$AS$52,COLUMN('Energy Efficiency'!Y$1),0)</f>
        <v>103219139812793.27</v>
      </c>
      <c r="Z48" s="230">
        <f>VLOOKUP($A48,'Value Added'!$A$1:$AX$44,COLUMN('Value Added'!AE$1),0)*VLOOKUP($A48,'Energy Efficiency'!$A$22:$AS$52,COLUMN('Energy Efficiency'!Z$1),0)</f>
        <v>106092708538594.31</v>
      </c>
      <c r="AA48" s="230">
        <f>VLOOKUP($A48,'Value Added'!$A$1:$AX$44,COLUMN('Value Added'!AF$1),0)*VLOOKUP($A48,'Energy Efficiency'!$A$22:$AS$52,COLUMN('Energy Efficiency'!AA$1),0)</f>
        <v>108884083881640.08</v>
      </c>
      <c r="AB48" s="230">
        <f>VLOOKUP($A48,'Value Added'!$A$1:$AX$44,COLUMN('Value Added'!AG$1),0)*VLOOKUP($A48,'Energy Efficiency'!$A$22:$AS$52,COLUMN('Energy Efficiency'!AB$1),0)</f>
        <v>111583649255894.31</v>
      </c>
      <c r="AC48" s="230">
        <f>VLOOKUP($A48,'Value Added'!$A$1:$AX$44,COLUMN('Value Added'!AH$1),0)*VLOOKUP($A48,'Energy Efficiency'!$A$22:$AS$52,COLUMN('Energy Efficiency'!AC$1),0)</f>
        <v>114182026420882.44</v>
      </c>
      <c r="AD48" s="230">
        <f>VLOOKUP($A48,'Value Added'!$A$1:$AX$44,COLUMN('Value Added'!AI$1),0)*VLOOKUP($A48,'Energy Efficiency'!$A$22:$AS$52,COLUMN('Energy Efficiency'!AD$1),0)</f>
        <v>116670132337595.98</v>
      </c>
      <c r="AE48" s="230">
        <f>VLOOKUP($A48,'Value Added'!$A$1:$AX$44,COLUMN('Value Added'!AJ$1),0)*VLOOKUP($A48,'Energy Efficiency'!$A$22:$AS$52,COLUMN('Energy Efficiency'!AE$1),0)</f>
        <v>119039234395264.44</v>
      </c>
      <c r="AF48" s="230">
        <f>VLOOKUP($A48,'Value Added'!$A$1:$AX$44,COLUMN('Value Added'!AK$1),0)*VLOOKUP($A48,'Energy Efficiency'!$A$22:$AS$52,COLUMN('Energy Efficiency'!AF$1),0)</f>
        <v>121281003522069.36</v>
      </c>
      <c r="AG48" s="230">
        <f>VLOOKUP($A48,'Value Added'!$A$1:$AX$44,COLUMN('Value Added'!AL$1),0)*VLOOKUP($A48,'Energy Efficiency'!$A$22:$AS$52,COLUMN('Energy Efficiency'!AG$1),0)</f>
        <v>123387564713631.47</v>
      </c>
      <c r="AH48" s="230">
        <f>VLOOKUP($A48,'Value Added'!$A$1:$AX$44,COLUMN('Value Added'!AM$1),0)*VLOOKUP($A48,'Energy Efficiency'!$A$22:$AS$52,COLUMN('Energy Efficiency'!AH$1),0)</f>
        <v>125351544539222.78</v>
      </c>
      <c r="AI48" s="230">
        <f>VLOOKUP($A48,'Value Added'!$A$1:$AX$44,COLUMN('Value Added'!AN$1),0)*VLOOKUP($A48,'Energy Efficiency'!$A$22:$AS$52,COLUMN('Energy Efficiency'!AI$1),0)</f>
        <v>127166115216771.94</v>
      </c>
      <c r="AJ48" s="230">
        <f>VLOOKUP($A48,'Value Added'!$A$1:$AX$44,COLUMN('Value Added'!AO$1),0)*VLOOKUP($A48,'Energy Efficiency'!$A$22:$AS$52,COLUMN('Energy Efficiency'!AJ$1),0)</f>
        <v>128825034883406</v>
      </c>
      <c r="AK48" s="230">
        <f>VLOOKUP($A48,'Value Added'!$A$1:$AX$44,COLUMN('Value Added'!AP$1),0)*VLOOKUP($A48,'Energy Efficiency'!$A$22:$AS$52,COLUMN('Energy Efficiency'!AK$1),0)</f>
        <v>130322683727996.23</v>
      </c>
      <c r="AL48" s="230">
        <f>VLOOKUP($A48,'Value Added'!$A$1:$AX$44,COLUMN('Value Added'!AQ$1),0)*VLOOKUP($A48,'Energy Efficiency'!$A$22:$AS$52,COLUMN('Energy Efficiency'!AL$1),0)</f>
        <v>131654095695391.72</v>
      </c>
      <c r="AM48" s="230">
        <f>VLOOKUP($A48,'Value Added'!$A$1:$AX$44,COLUMN('Value Added'!AR$1),0)*VLOOKUP($A48,'Energy Efficiency'!$A$22:$AS$52,COLUMN('Energy Efficiency'!AM$1),0)</f>
        <v>132814985518146.78</v>
      </c>
      <c r="AN48" s="230">
        <f>VLOOKUP($A48,'Value Added'!$A$1:$AX$44,COLUMN('Value Added'!AS$1),0)*VLOOKUP($A48,'Energy Efficiency'!$A$22:$AS$52,COLUMN('Energy Efficiency'!AN$1),0)</f>
        <v>133801770879918.94</v>
      </c>
      <c r="AO48" s="230">
        <f>VLOOKUP($A48,'Value Added'!$A$1:$AX$44,COLUMN('Value Added'!AT$1),0)*VLOOKUP($A48,'Energy Efficiency'!$A$22:$AS$52,COLUMN('Energy Efficiency'!AO$1),0)</f>
        <v>134611589564714.58</v>
      </c>
      <c r="AP48" s="230">
        <f>VLOOKUP($A48,'Value Added'!$A$1:$AX$44,COLUMN('Value Added'!AU$1),0)*VLOOKUP($A48,'Energy Efficiency'!$A$22:$AS$52,COLUMN('Energy Efficiency'!AP$1),0)</f>
        <v>135242311497093.5</v>
      </c>
      <c r="AQ48" s="230">
        <f>VLOOKUP($A48,'Value Added'!$A$1:$AX$44,COLUMN('Value Added'!AV$1),0)*VLOOKUP($A48,'Energy Efficiency'!$A$22:$AS$52,COLUMN('Energy Efficiency'!AQ$1),0)</f>
        <v>135692545629662.23</v>
      </c>
      <c r="AR48" s="230">
        <f>VLOOKUP($A48,'Value Added'!$A$1:$AX$44,COLUMN('Value Added'!AW$1),0)*VLOOKUP($A48,'Energy Efficiency'!$A$22:$AS$52,COLUMN('Energy Efficiency'!AR$1),0)</f>
        <v>135961641685034.8</v>
      </c>
      <c r="AS48" s="230">
        <f>VLOOKUP($A48,'Value Added'!$A$1:$AX$44,COLUMN('Value Added'!AX$1),0)*VLOOKUP($A48,'Energy Efficiency'!$A$22:$AS$52,COLUMN('Energy Efficiency'!AS$1),0)</f>
        <v>136038344609461.22</v>
      </c>
    </row>
    <row r="49" spans="1:45" x14ac:dyDescent="0.2">
      <c r="A49" s="74" t="s">
        <v>39</v>
      </c>
      <c r="B49" s="152" t="s">
        <v>314</v>
      </c>
      <c r="C49" s="152" t="s">
        <v>357</v>
      </c>
      <c r="D49" s="234">
        <f>VLOOKUP($A49,'Value Added'!$A$1:$AX$44,COLUMN('Value Added'!I$1),0)*VLOOKUP($A49,'Energy Efficiency'!$A$22:$AS$52,COLUMN('Energy Efficiency'!D$1),0)</f>
        <v>3318950861275944</v>
      </c>
      <c r="E49" s="230">
        <f>VLOOKUP($A49,'Value Added'!$A$1:$AX$44,COLUMN('Value Added'!J$1),0)*VLOOKUP($A49,'Energy Efficiency'!$A$22:$AS$52,COLUMN('Energy Efficiency'!E$1),0)</f>
        <v>3313807518775345</v>
      </c>
      <c r="F49" s="230">
        <f>VLOOKUP($A49,'Value Added'!$A$1:$AX$44,COLUMN('Value Added'!K$1),0)*VLOOKUP($A49,'Energy Efficiency'!$A$22:$AS$52,COLUMN('Energy Efficiency'!F$1),0)</f>
        <v>3824470564056052.5</v>
      </c>
      <c r="G49" s="230">
        <f>VLOOKUP($A49,'Value Added'!$A$1:$AX$44,COLUMN('Value Added'!L$1),0)*VLOOKUP($A49,'Energy Efficiency'!$A$22:$AS$52,COLUMN('Energy Efficiency'!G$1),0)</f>
        <v>4082338867230116.5</v>
      </c>
      <c r="H49" s="230">
        <f>VLOOKUP($A49,'Value Added'!$A$1:$AX$44,COLUMN('Value Added'!M$1),0)*VLOOKUP($A49,'Energy Efficiency'!$A$22:$AS$52,COLUMN('Energy Efficiency'!H$1),0)</f>
        <v>4315677199800634.5</v>
      </c>
      <c r="I49" s="230">
        <f>VLOOKUP($A49,'Value Added'!$A$1:$AX$44,COLUMN('Value Added'!N$1),0)*VLOOKUP($A49,'Energy Efficiency'!$A$22:$AS$52,COLUMN('Energy Efficiency'!I$1),0)</f>
        <v>4628000033444690</v>
      </c>
      <c r="J49" s="230">
        <f>VLOOKUP($A49,'Value Added'!$A$1:$AX$44,COLUMN('Value Added'!O$1),0)*VLOOKUP($A49,'Energy Efficiency'!$A$22:$AS$52,COLUMN('Energy Efficiency'!J$1),0)</f>
        <v>5011690034280453</v>
      </c>
      <c r="K49" s="230">
        <f>VLOOKUP($A49,'Value Added'!$A$1:$AX$44,COLUMN('Value Added'!P$1),0)*VLOOKUP($A49,'Energy Efficiency'!$A$22:$AS$52,COLUMN('Energy Efficiency'!K$1),0)</f>
        <v>5355234914241553</v>
      </c>
      <c r="L49" s="230">
        <f>VLOOKUP($A49,'Value Added'!$A$1:$AX$44,COLUMN('Value Added'!Q$1),0)*VLOOKUP($A49,'Energy Efficiency'!$A$22:$AS$52,COLUMN('Energy Efficiency'!L$1),0)</f>
        <v>5632569303751676</v>
      </c>
      <c r="M49" s="230">
        <f>VLOOKUP($A49,'Value Added'!$A$1:$AX$44,COLUMN('Value Added'!R$1),0)*VLOOKUP($A49,'Energy Efficiency'!$A$22:$AS$52,COLUMN('Energy Efficiency'!M$1),0)</f>
        <v>5864174368725218</v>
      </c>
      <c r="N49" s="230">
        <f>VLOOKUP($A49,'Value Added'!$A$1:$AX$44,COLUMN('Value Added'!S$1),0)*VLOOKUP($A49,'Energy Efficiency'!$A$22:$AS$52,COLUMN('Energy Efficiency'!N$1),0)</f>
        <v>6077404464284091</v>
      </c>
      <c r="O49" s="230">
        <f>VLOOKUP($A49,'Value Added'!$A$1:$AX$44,COLUMN('Value Added'!T$1),0)*VLOOKUP($A49,'Energy Efficiency'!$A$22:$AS$52,COLUMN('Energy Efficiency'!O$1),0)</f>
        <v>6304910986117188</v>
      </c>
      <c r="P49" s="230">
        <f>VLOOKUP($A49,'Value Added'!$A$1:$AX$44,COLUMN('Value Added'!U$1),0)*VLOOKUP($A49,'Energy Efficiency'!$A$22:$AS$52,COLUMN('Energy Efficiency'!P$1),0)</f>
        <v>6576457928503238</v>
      </c>
      <c r="Q49" s="230">
        <f>VLOOKUP($A49,'Value Added'!$A$1:$AX$44,COLUMN('Value Added'!V$1),0)*VLOOKUP($A49,'Energy Efficiency'!$A$22:$AS$52,COLUMN('Energy Efficiency'!Q$1),0)</f>
        <v>6892302429845362</v>
      </c>
      <c r="R49" s="230">
        <f>VLOOKUP($A49,'Value Added'!$A$1:$AX$44,COLUMN('Value Added'!W$1),0)*VLOOKUP($A49,'Energy Efficiency'!$A$22:$AS$52,COLUMN('Energy Efficiency'!R$1),0)</f>
        <v>7243806097438638</v>
      </c>
      <c r="S49" s="230">
        <f>VLOOKUP($A49,'Value Added'!$A$1:$AX$44,COLUMN('Value Added'!X$1),0)*VLOOKUP($A49,'Energy Efficiency'!$A$22:$AS$52,COLUMN('Energy Efficiency'!S$1),0)</f>
        <v>7620273113079035</v>
      </c>
      <c r="T49" s="230">
        <f>VLOOKUP($A49,'Value Added'!$A$1:$AX$44,COLUMN('Value Added'!Y$1),0)*VLOOKUP($A49,'Energy Efficiency'!$A$22:$AS$52,COLUMN('Energy Efficiency'!T$1),0)</f>
        <v>8008413791969675</v>
      </c>
      <c r="U49" s="230">
        <f>VLOOKUP($A49,'Value Added'!$A$1:$AX$44,COLUMN('Value Added'!Z$1),0)*VLOOKUP($A49,'Energy Efficiency'!$A$22:$AS$52,COLUMN('Energy Efficiency'!U$1),0)</f>
        <v>8394977592271605</v>
      </c>
      <c r="V49" s="230">
        <f>VLOOKUP($A49,'Value Added'!$A$1:$AX$44,COLUMN('Value Added'!AA$1),0)*VLOOKUP($A49,'Energy Efficiency'!$A$22:$AS$52,COLUMN('Energy Efficiency'!V$1),0)</f>
        <v>8775439022596479</v>
      </c>
      <c r="W49" s="230">
        <f>VLOOKUP($A49,'Value Added'!$A$1:$AX$44,COLUMN('Value Added'!AB$1),0)*VLOOKUP($A49,'Energy Efficiency'!$A$22:$AS$52,COLUMN('Energy Efficiency'!W$1),0)</f>
        <v>9148027219348576</v>
      </c>
      <c r="X49" s="230">
        <f>VLOOKUP($A49,'Value Added'!$A$1:$AX$44,COLUMN('Value Added'!AC$1),0)*VLOOKUP($A49,'Energy Efficiency'!$A$22:$AS$52,COLUMN('Energy Efficiency'!X$1),0)</f>
        <v>9511047177540512</v>
      </c>
      <c r="Y49" s="230">
        <f>VLOOKUP($A49,'Value Added'!$A$1:$AX$44,COLUMN('Value Added'!AD$1),0)*VLOOKUP($A49,'Energy Efficiency'!$A$22:$AS$52,COLUMN('Energy Efficiency'!Y$1),0)</f>
        <v>9862897612266254</v>
      </c>
      <c r="Z49" s="230">
        <f>VLOOKUP($A49,'Value Added'!$A$1:$AX$44,COLUMN('Value Added'!AE$1),0)*VLOOKUP($A49,'Energy Efficiency'!$A$22:$AS$52,COLUMN('Energy Efficiency'!Z$1),0)</f>
        <v>1.0202087009357008E+16</v>
      </c>
      <c r="AA49" s="230">
        <f>VLOOKUP($A49,'Value Added'!$A$1:$AX$44,COLUMN('Value Added'!AF$1),0)*VLOOKUP($A49,'Energy Efficiency'!$A$22:$AS$52,COLUMN('Energy Efficiency'!AA$1),0)</f>
        <v>1.0527247653453982E+16</v>
      </c>
      <c r="AB49" s="230">
        <f>VLOOKUP($A49,'Value Added'!$A$1:$AX$44,COLUMN('Value Added'!AG$1),0)*VLOOKUP($A49,'Energy Efficiency'!$A$22:$AS$52,COLUMN('Energy Efficiency'!AB$1),0)</f>
        <v>1.0837147475194656E+16</v>
      </c>
      <c r="AC49" s="230">
        <f>VLOOKUP($A49,'Value Added'!$A$1:$AX$44,COLUMN('Value Added'!AH$1),0)*VLOOKUP($A49,'Energy Efficiency'!$A$22:$AS$52,COLUMN('Energy Efficiency'!AC$1),0)</f>
        <v>1.113069961341397E+16</v>
      </c>
      <c r="AD49" s="230">
        <f>VLOOKUP($A49,'Value Added'!$A$1:$AX$44,COLUMN('Value Added'!AI$1),0)*VLOOKUP($A49,'Energy Efficiency'!$A$22:$AS$52,COLUMN('Energy Efficiency'!AD$1),0)</f>
        <v>1.1406969641628654E+16</v>
      </c>
      <c r="AE49" s="230">
        <f>VLOOKUP($A49,'Value Added'!$A$1:$AX$44,COLUMN('Value Added'!AJ$1),0)*VLOOKUP($A49,'Energy Efficiency'!$A$22:$AS$52,COLUMN('Energy Efficiency'!AE$1),0)</f>
        <v>1.1665180459171888E+16</v>
      </c>
      <c r="AF49" s="230">
        <f>VLOOKUP($A49,'Value Added'!$A$1:$AX$44,COLUMN('Value Added'!AK$1),0)*VLOOKUP($A49,'Energy Efficiency'!$A$22:$AS$52,COLUMN('Energy Efficiency'!AF$1),0)</f>
        <v>1.1904714894936844E+16</v>
      </c>
      <c r="AG49" s="230">
        <f>VLOOKUP($A49,'Value Added'!$A$1:$AX$44,COLUMN('Value Added'!AL$1),0)*VLOOKUP($A49,'Energy Efficiency'!$A$22:$AS$52,COLUMN('Energy Efficiency'!AG$1),0)</f>
        <v>1.212511611474768E+16</v>
      </c>
      <c r="AH49" s="230">
        <f>VLOOKUP($A49,'Value Added'!$A$1:$AX$44,COLUMN('Value Added'!AM$1),0)*VLOOKUP($A49,'Energy Efficiency'!$A$22:$AS$52,COLUMN('Energy Efficiency'!AH$1),0)</f>
        <v>1.2326085961111784E+16</v>
      </c>
      <c r="AI49" s="230">
        <f>VLOOKUP($A49,'Value Added'!$A$1:$AX$44,COLUMN('Value Added'!AN$1),0)*VLOOKUP($A49,'Energy Efficiency'!$A$22:$AS$52,COLUMN('Energy Efficiency'!AI$1),0)</f>
        <v>1.2507481385960776E+16</v>
      </c>
      <c r="AJ49" s="230">
        <f>VLOOKUP($A49,'Value Added'!$A$1:$AX$44,COLUMN('Value Added'!AO$1),0)*VLOOKUP($A49,'Energy Efficiency'!$A$22:$AS$52,COLUMN('Energy Efficiency'!AJ$1),0)</f>
        <v>1.2669309162632434E+16</v>
      </c>
      <c r="AK49" s="230">
        <f>VLOOKUP($A49,'Value Added'!$A$1:$AX$44,COLUMN('Value Added'!AP$1),0)*VLOOKUP($A49,'Energy Efficiency'!$A$22:$AS$52,COLUMN('Energy Efficiency'!AK$1),0)</f>
        <v>1.2811719082676554E+16</v>
      </c>
      <c r="AL49" s="230">
        <f>VLOOKUP($A49,'Value Added'!$A$1:$AX$44,COLUMN('Value Added'!AQ$1),0)*VLOOKUP($A49,'Energy Efficiency'!$A$22:$AS$52,COLUMN('Energy Efficiency'!AL$1),0)</f>
        <v>1.2934995856172594E+16</v>
      </c>
      <c r="AM49" s="230">
        <f>VLOOKUP($A49,'Value Added'!$A$1:$AX$44,COLUMN('Value Added'!AR$1),0)*VLOOKUP($A49,'Energy Efficiency'!$A$22:$AS$52,COLUMN('Energy Efficiency'!AM$1),0)</f>
        <v>1.303954994139388E+16</v>
      </c>
      <c r="AN49" s="230">
        <f>VLOOKUP($A49,'Value Added'!$A$1:$AX$44,COLUMN('Value Added'!AS$1),0)*VLOOKUP($A49,'Energy Efficiency'!$A$22:$AS$52,COLUMN('Energy Efficiency'!AN$1),0)</f>
        <v>1.3125907531253106E+16</v>
      </c>
      <c r="AO49" s="230">
        <f>VLOOKUP($A49,'Value Added'!$A$1:$AX$44,COLUMN('Value Added'!AT$1),0)*VLOOKUP($A49,'Energy Efficiency'!$A$22:$AS$52,COLUMN('Energy Efficiency'!AO$1),0)</f>
        <v>1.3194699920543518E+16</v>
      </c>
      <c r="AP49" s="230">
        <f>VLOOKUP($A49,'Value Added'!$A$1:$AX$44,COLUMN('Value Added'!AU$1),0)*VLOOKUP($A49,'Energy Efficiency'!$A$22:$AS$52,COLUMN('Energy Efficiency'!AP$1),0)</f>
        <v>1.324665247016555E+16</v>
      </c>
      <c r="AQ49" s="230">
        <f>VLOOKUP($A49,'Value Added'!$A$1:$AX$44,COLUMN('Value Added'!AV$1),0)*VLOOKUP($A49,'Energy Efficiency'!$A$22:$AS$52,COLUMN('Energy Efficiency'!AQ$1),0)</f>
        <v>1.3282573372966668E+16</v>
      </c>
      <c r="AR49" s="230">
        <f>VLOOKUP($A49,'Value Added'!$A$1:$AX$44,COLUMN('Value Added'!AW$1),0)*VLOOKUP($A49,'Energy Efficiency'!$A$22:$AS$52,COLUMN('Energy Efficiency'!AR$1),0)</f>
        <v>1.3303342411223696E+16</v>
      </c>
      <c r="AS49" s="230">
        <f>VLOOKUP($A49,'Value Added'!$A$1:$AX$44,COLUMN('Value Added'!AX$1),0)*VLOOKUP($A49,'Energy Efficiency'!$A$22:$AS$52,COLUMN('Energy Efficiency'!AS$1),0)</f>
        <v>1.330879025819583E+16</v>
      </c>
    </row>
    <row r="50" spans="1:45" x14ac:dyDescent="0.2">
      <c r="A50" s="74" t="s">
        <v>40</v>
      </c>
      <c r="B50" s="152" t="s">
        <v>314</v>
      </c>
      <c r="C50" s="152" t="s">
        <v>357</v>
      </c>
      <c r="D50" s="234">
        <f>VLOOKUP($A50,'Value Added'!$A$1:$AX$44,COLUMN('Value Added'!I$1),0)*VLOOKUP($A50,'Energy Efficiency'!$A$22:$AS$52,COLUMN('Energy Efficiency'!D$1),0)</f>
        <v>159879159708751.16</v>
      </c>
      <c r="E50" s="230">
        <f>VLOOKUP($A50,'Value Added'!$A$1:$AX$44,COLUMN('Value Added'!J$1),0)*VLOOKUP($A50,'Energy Efficiency'!$A$22:$AS$52,COLUMN('Energy Efficiency'!E$1),0)</f>
        <v>170578215160043.06</v>
      </c>
      <c r="F50" s="230">
        <f>VLOOKUP($A50,'Value Added'!$A$1:$AX$44,COLUMN('Value Added'!K$1),0)*VLOOKUP($A50,'Energy Efficiency'!$A$22:$AS$52,COLUMN('Energy Efficiency'!F$1),0)</f>
        <v>209645700898248.84</v>
      </c>
      <c r="G50" s="230">
        <f>VLOOKUP($A50,'Value Added'!$A$1:$AX$44,COLUMN('Value Added'!L$1),0)*VLOOKUP($A50,'Energy Efficiency'!$A$22:$AS$52,COLUMN('Energy Efficiency'!G$1),0)</f>
        <v>226336313882462.81</v>
      </c>
      <c r="H50" s="230">
        <f>VLOOKUP($A50,'Value Added'!$A$1:$AX$44,COLUMN('Value Added'!M$1),0)*VLOOKUP($A50,'Energy Efficiency'!$A$22:$AS$52,COLUMN('Energy Efficiency'!H$1),0)</f>
        <v>242570809011860.78</v>
      </c>
      <c r="I50" s="230">
        <f>VLOOKUP($A50,'Value Added'!$A$1:$AX$44,COLUMN('Value Added'!N$1),0)*VLOOKUP($A50,'Energy Efficiency'!$A$22:$AS$52,COLUMN('Energy Efficiency'!I$1),0)</f>
        <v>269124808528394.25</v>
      </c>
      <c r="J50" s="230">
        <f>VLOOKUP($A50,'Value Added'!$A$1:$AX$44,COLUMN('Value Added'!O$1),0)*VLOOKUP($A50,'Energy Efficiency'!$A$22:$AS$52,COLUMN('Energy Efficiency'!J$1),0)</f>
        <v>304472583062975.06</v>
      </c>
      <c r="K50" s="230">
        <f>VLOOKUP($A50,'Value Added'!$A$1:$AX$44,COLUMN('Value Added'!P$1),0)*VLOOKUP($A50,'Energy Efficiency'!$A$22:$AS$52,COLUMN('Energy Efficiency'!K$1),0)</f>
        <v>340134873078222.56</v>
      </c>
      <c r="L50" s="230">
        <f>VLOOKUP($A50,'Value Added'!$A$1:$AX$44,COLUMN('Value Added'!Q$1),0)*VLOOKUP($A50,'Energy Efficiency'!$A$22:$AS$52,COLUMN('Energy Efficiency'!L$1),0)</f>
        <v>373188580145758.69</v>
      </c>
      <c r="M50" s="230">
        <f>VLOOKUP($A50,'Value Added'!$A$1:$AX$44,COLUMN('Value Added'!R$1),0)*VLOOKUP($A50,'Energy Efficiency'!$A$22:$AS$52,COLUMN('Energy Efficiency'!M$1),0)</f>
        <v>403849605589423.13</v>
      </c>
      <c r="N50" s="230">
        <f>VLOOKUP($A50,'Value Added'!$A$1:$AX$44,COLUMN('Value Added'!S$1),0)*VLOOKUP($A50,'Energy Efficiency'!$A$22:$AS$52,COLUMN('Energy Efficiency'!N$1),0)</f>
        <v>432877519445313.06</v>
      </c>
      <c r="O50" s="230">
        <f>VLOOKUP($A50,'Value Added'!$A$1:$AX$44,COLUMN('Value Added'!T$1),0)*VLOOKUP($A50,'Energy Efficiency'!$A$22:$AS$52,COLUMN('Energy Efficiency'!O$1),0)</f>
        <v>461534713767786.06</v>
      </c>
      <c r="P50" s="230">
        <f>VLOOKUP($A50,'Value Added'!$A$1:$AX$44,COLUMN('Value Added'!U$1),0)*VLOOKUP($A50,'Energy Efficiency'!$A$22:$AS$52,COLUMN('Energy Efficiency'!P$1),0)</f>
        <v>491218702362395</v>
      </c>
      <c r="Q50" s="230">
        <f>VLOOKUP($A50,'Value Added'!$A$1:$AX$44,COLUMN('Value Added'!V$1),0)*VLOOKUP($A50,'Energy Efficiency'!$A$22:$AS$52,COLUMN('Energy Efficiency'!Q$1),0)</f>
        <v>522216781493387.13</v>
      </c>
      <c r="R50" s="230">
        <f>VLOOKUP($A50,'Value Added'!$A$1:$AX$44,COLUMN('Value Added'!W$1),0)*VLOOKUP($A50,'Energy Efficiency'!$A$22:$AS$52,COLUMN('Energy Efficiency'!R$1),0)</f>
        <v>554502720653531.81</v>
      </c>
      <c r="S50" s="230">
        <f>VLOOKUP($A50,'Value Added'!$A$1:$AX$44,COLUMN('Value Added'!X$1),0)*VLOOKUP($A50,'Energy Efficiency'!$A$22:$AS$52,COLUMN('Energy Efficiency'!S$1),0)</f>
        <v>588037449218978</v>
      </c>
      <c r="T50" s="230">
        <f>VLOOKUP($A50,'Value Added'!$A$1:$AX$44,COLUMN('Value Added'!Y$1),0)*VLOOKUP($A50,'Energy Efficiency'!$A$22:$AS$52,COLUMN('Energy Efficiency'!T$1),0)</f>
        <v>622767949708409.13</v>
      </c>
      <c r="U50" s="230">
        <f>VLOOKUP($A50,'Value Added'!$A$1:$AX$44,COLUMN('Value Added'!Z$1),0)*VLOOKUP($A50,'Energy Efficiency'!$A$22:$AS$52,COLUMN('Energy Efficiency'!U$1),0)</f>
        <v>658641154176228.5</v>
      </c>
      <c r="V50" s="230">
        <f>VLOOKUP($A50,'Value Added'!$A$1:$AX$44,COLUMN('Value Added'!AA$1),0)*VLOOKUP($A50,'Energy Efficiency'!$A$22:$AS$52,COLUMN('Energy Efficiency'!V$1),0)</f>
        <v>695557108896255.88</v>
      </c>
      <c r="W50" s="230">
        <f>VLOOKUP($A50,'Value Added'!$A$1:$AX$44,COLUMN('Value Added'!AB$1),0)*VLOOKUP($A50,'Energy Efficiency'!$A$22:$AS$52,COLUMN('Energy Efficiency'!W$1),0)</f>
        <v>733411778593194</v>
      </c>
      <c r="X50" s="230">
        <f>VLOOKUP($A50,'Value Added'!$A$1:$AX$44,COLUMN('Value Added'!AC$1),0)*VLOOKUP($A50,'Energy Efficiency'!$A$22:$AS$52,COLUMN('Energy Efficiency'!X$1),0)</f>
        <v>772082946178242.13</v>
      </c>
      <c r="Y50" s="230">
        <f>VLOOKUP($A50,'Value Added'!$A$1:$AX$44,COLUMN('Value Added'!AD$1),0)*VLOOKUP($A50,'Energy Efficiency'!$A$22:$AS$52,COLUMN('Energy Efficiency'!Y$1),0)</f>
        <v>811429640340093.5</v>
      </c>
      <c r="Z50" s="230">
        <f>VLOOKUP($A50,'Value Added'!$A$1:$AX$44,COLUMN('Value Added'!AE$1),0)*VLOOKUP($A50,'Energy Efficiency'!$A$22:$AS$52,COLUMN('Energy Efficiency'!Z$1),0)</f>
        <v>851291780878545.13</v>
      </c>
      <c r="AA50" s="230">
        <f>VLOOKUP($A50,'Value Added'!$A$1:$AX$44,COLUMN('Value Added'!AF$1),0)*VLOOKUP($A50,'Energy Efficiency'!$A$22:$AS$52,COLUMN('Energy Efficiency'!AA$1),0)</f>
        <v>891490076973558.88</v>
      </c>
      <c r="AB50" s="230">
        <f>VLOOKUP($A50,'Value Added'!$A$1:$AX$44,COLUMN('Value Added'!AG$1),0)*VLOOKUP($A50,'Energy Efficiency'!$A$22:$AS$52,COLUMN('Energy Efficiency'!AB$1),0)</f>
        <v>931826212693539.63</v>
      </c>
      <c r="AC50" s="230">
        <f>VLOOKUP($A50,'Value Added'!$A$1:$AX$44,COLUMN('Value Added'!AH$1),0)*VLOOKUP($A50,'Energy Efficiency'!$A$22:$AS$52,COLUMN('Energy Efficiency'!AC$1),0)</f>
        <v>972083352095004.88</v>
      </c>
      <c r="AD50" s="230">
        <f>VLOOKUP($A50,'Value Added'!$A$1:$AX$44,COLUMN('Value Added'!AI$1),0)*VLOOKUP($A50,'Energy Efficiency'!$A$22:$AS$52,COLUMN('Energy Efficiency'!AD$1),0)</f>
        <v>1012026993145515.6</v>
      </c>
      <c r="AE50" s="230">
        <f>VLOOKUP($A50,'Value Added'!$A$1:$AX$44,COLUMN('Value Added'!AJ$1),0)*VLOOKUP($A50,'Energy Efficiency'!$A$22:$AS$52,COLUMN('Energy Efficiency'!AE$1),0)</f>
        <v>1051406195330624</v>
      </c>
      <c r="AF50" s="230">
        <f>VLOOKUP($A50,'Value Added'!$A$1:$AX$44,COLUMN('Value Added'!AK$1),0)*VLOOKUP($A50,'Energy Efficiency'!$A$22:$AS$52,COLUMN('Energy Efficiency'!AF$1),0)</f>
        <v>1089955200133225.3</v>
      </c>
      <c r="AG50" s="230">
        <f>VLOOKUP($A50,'Value Added'!$A$1:$AX$44,COLUMN('Value Added'!AL$1),0)*VLOOKUP($A50,'Energy Efficiency'!$A$22:$AS$52,COLUMN('Energy Efficiency'!AG$1),0)</f>
        <v>1127395456589184.3</v>
      </c>
      <c r="AH50" s="230">
        <f>VLOOKUP($A50,'Value Added'!$A$1:$AX$44,COLUMN('Value Added'!AM$1),0)*VLOOKUP($A50,'Energy Efficiency'!$A$22:$AS$52,COLUMN('Energy Efficiency'!AH$1),0)</f>
        <v>1163438055861217.3</v>
      </c>
      <c r="AI50" s="230">
        <f>VLOOKUP($A50,'Value Added'!$A$1:$AX$44,COLUMN('Value Added'!AN$1),0)*VLOOKUP($A50,'Energy Efficiency'!$A$22:$AS$52,COLUMN('Energy Efficiency'!AI$1),0)</f>
        <v>1197786569321478.8</v>
      </c>
      <c r="AJ50" s="230">
        <f>VLOOKUP($A50,'Value Added'!$A$1:$AX$44,COLUMN('Value Added'!AO$1),0)*VLOOKUP($A50,'Energy Efficiency'!$A$22:$AS$52,COLUMN('Energy Efficiency'!AJ$1),0)</f>
        <v>1230140274136556.5</v>
      </c>
      <c r="AK50" s="230">
        <f>VLOOKUP($A50,'Value Added'!$A$1:$AX$44,COLUMN('Value Added'!AP$1),0)*VLOOKUP($A50,'Energy Efficiency'!$A$22:$AS$52,COLUMN('Energy Efficiency'!AK$1),0)</f>
        <v>1260197739011544</v>
      </c>
      <c r="AL50" s="230">
        <f>VLOOKUP($A50,'Value Added'!$A$1:$AX$44,COLUMN('Value Added'!AQ$1),0)*VLOOKUP($A50,'Energy Efficiency'!$A$22:$AS$52,COLUMN('Energy Efficiency'!AL$1),0)</f>
        <v>1287660730837670.3</v>
      </c>
      <c r="AM50" s="230">
        <f>VLOOKUP($A50,'Value Added'!$A$1:$AX$44,COLUMN('Value Added'!AR$1),0)*VLOOKUP($A50,'Energy Efficiency'!$A$22:$AS$52,COLUMN('Energy Efficiency'!AM$1),0)</f>
        <v>1312238390825089</v>
      </c>
      <c r="AN50" s="230">
        <f>VLOOKUP($A50,'Value Added'!$A$1:$AX$44,COLUMN('Value Added'!AS$1),0)*VLOOKUP($A50,'Energy Efficiency'!$A$22:$AS$52,COLUMN('Energy Efficiency'!AN$1),0)</f>
        <v>1333651616666042.3</v>
      </c>
      <c r="AO50" s="230">
        <f>VLOOKUP($A50,'Value Added'!$A$1:$AX$44,COLUMN('Value Added'!AT$1),0)*VLOOKUP($A50,'Energy Efficiency'!$A$22:$AS$52,COLUMN('Energy Efficiency'!AO$1),0)</f>
        <v>1351637575786360.8</v>
      </c>
      <c r="AP50" s="230">
        <f>VLOOKUP($A50,'Value Added'!$A$1:$AX$44,COLUMN('Value Added'!AU$1),0)*VLOOKUP($A50,'Energy Efficiency'!$A$22:$AS$52,COLUMN('Energy Efficiency'!AP$1),0)</f>
        <v>1365954264260374.3</v>
      </c>
      <c r="AQ50" s="230">
        <f>VLOOKUP($A50,'Value Added'!$A$1:$AX$44,COLUMN('Value Added'!AV$1),0)*VLOOKUP($A50,'Energy Efficiency'!$A$22:$AS$52,COLUMN('Energy Efficiency'!AQ$1),0)</f>
        <v>1376385016958877</v>
      </c>
      <c r="AR50" s="230">
        <f>VLOOKUP($A50,'Value Added'!$A$1:$AX$44,COLUMN('Value Added'!AW$1),0)*VLOOKUP($A50,'Energy Efficiency'!$A$22:$AS$52,COLUMN('Energy Efficiency'!AR$1),0)</f>
        <v>1382742867444460.3</v>
      </c>
      <c r="AS50" s="230">
        <f>VLOOKUP($A50,'Value Added'!$A$1:$AX$44,COLUMN('Value Added'!AX$1),0)*VLOOKUP($A50,'Energy Efficiency'!$A$22:$AS$52,COLUMN('Energy Efficiency'!AS$1),0)</f>
        <v>1384759197147245</v>
      </c>
    </row>
    <row r="51" spans="1:45" x14ac:dyDescent="0.2">
      <c r="A51" s="74" t="s">
        <v>41</v>
      </c>
      <c r="B51" s="152" t="s">
        <v>314</v>
      </c>
      <c r="C51" s="152" t="s">
        <v>357</v>
      </c>
      <c r="D51" s="234">
        <f>VLOOKUP($A51,'Value Added'!$A$1:$AX$44,COLUMN('Value Added'!I$1),0)*VLOOKUP($A51,'Energy Efficiency'!$A$22:$AS$52,COLUMN('Energy Efficiency'!D$1),0)</f>
        <v>207475325099309</v>
      </c>
      <c r="E51" s="230">
        <f>VLOOKUP($A51,'Value Added'!$A$1:$AX$44,COLUMN('Value Added'!J$1),0)*VLOOKUP($A51,'Energy Efficiency'!$A$22:$AS$52,COLUMN('Energy Efficiency'!E$1),0)</f>
        <v>225165151310687.34</v>
      </c>
      <c r="F51" s="230">
        <f>VLOOKUP($A51,'Value Added'!$A$1:$AX$44,COLUMN('Value Added'!K$1),0)*VLOOKUP($A51,'Energy Efficiency'!$A$22:$AS$52,COLUMN('Energy Efficiency'!F$1),0)</f>
        <v>256582949109401.88</v>
      </c>
      <c r="G51" s="230">
        <f>VLOOKUP($A51,'Value Added'!$A$1:$AX$44,COLUMN('Value Added'!L$1),0)*VLOOKUP($A51,'Energy Efficiency'!$A$22:$AS$52,COLUMN('Energy Efficiency'!G$1),0)</f>
        <v>267629048041869.72</v>
      </c>
      <c r="H51" s="230">
        <f>VLOOKUP($A51,'Value Added'!$A$1:$AX$44,COLUMN('Value Added'!M$1),0)*VLOOKUP($A51,'Energy Efficiency'!$A$22:$AS$52,COLUMN('Energy Efficiency'!H$1),0)</f>
        <v>282049180566404.88</v>
      </c>
      <c r="I51" s="230">
        <f>VLOOKUP($A51,'Value Added'!$A$1:$AX$44,COLUMN('Value Added'!N$1),0)*VLOOKUP($A51,'Energy Efficiency'!$A$22:$AS$52,COLUMN('Energy Efficiency'!I$1),0)</f>
        <v>300734646799303.63</v>
      </c>
      <c r="J51" s="230">
        <f>VLOOKUP($A51,'Value Added'!$A$1:$AX$44,COLUMN('Value Added'!O$1),0)*VLOOKUP($A51,'Energy Efficiency'!$A$22:$AS$52,COLUMN('Energy Efficiency'!J$1),0)</f>
        <v>324705607366799.63</v>
      </c>
      <c r="K51" s="230">
        <f>VLOOKUP($A51,'Value Added'!$A$1:$AX$44,COLUMN('Value Added'!P$1),0)*VLOOKUP($A51,'Energy Efficiency'!$A$22:$AS$52,COLUMN('Energy Efficiency'!K$1),0)</f>
        <v>348260268088688.56</v>
      </c>
      <c r="L51" s="230">
        <f>VLOOKUP($A51,'Value Added'!$A$1:$AX$44,COLUMN('Value Added'!Q$1),0)*VLOOKUP($A51,'Energy Efficiency'!$A$22:$AS$52,COLUMN('Energy Efficiency'!L$1),0)</f>
        <v>369416830965768.81</v>
      </c>
      <c r="M51" s="230">
        <f>VLOOKUP($A51,'Value Added'!$A$1:$AX$44,COLUMN('Value Added'!R$1),0)*VLOOKUP($A51,'Energy Efficiency'!$A$22:$AS$52,COLUMN('Energy Efficiency'!M$1),0)</f>
        <v>388411064987986.06</v>
      </c>
      <c r="N51" s="230">
        <f>VLOOKUP($A51,'Value Added'!$A$1:$AX$44,COLUMN('Value Added'!S$1),0)*VLOOKUP($A51,'Energy Efficiency'!$A$22:$AS$52,COLUMN('Energy Efficiency'!N$1),0)</f>
        <v>405688068531193.19</v>
      </c>
      <c r="O51" s="230">
        <f>VLOOKUP($A51,'Value Added'!$A$1:$AX$44,COLUMN('Value Added'!T$1),0)*VLOOKUP($A51,'Energy Efficiency'!$A$22:$AS$52,COLUMN('Energy Efficiency'!O$1),0)</f>
        <v>421873419251342.88</v>
      </c>
      <c r="P51" s="230">
        <f>VLOOKUP($A51,'Value Added'!$A$1:$AX$44,COLUMN('Value Added'!U$1),0)*VLOOKUP($A51,'Energy Efficiency'!$A$22:$AS$52,COLUMN('Energy Efficiency'!P$1),0)</f>
        <v>437604293731115.94</v>
      </c>
      <c r="Q51" s="230">
        <f>VLOOKUP($A51,'Value Added'!$A$1:$AX$44,COLUMN('Value Added'!V$1),0)*VLOOKUP($A51,'Energy Efficiency'!$A$22:$AS$52,COLUMN('Energy Efficiency'!Q$1),0)</f>
        <v>452986287733808.81</v>
      </c>
      <c r="R51" s="230">
        <f>VLOOKUP($A51,'Value Added'!$A$1:$AX$44,COLUMN('Value Added'!W$1),0)*VLOOKUP($A51,'Energy Efficiency'!$A$22:$AS$52,COLUMN('Energy Efficiency'!R$1),0)</f>
        <v>467997818818078.69</v>
      </c>
      <c r="S51" s="230">
        <f>VLOOKUP($A51,'Value Added'!$A$1:$AX$44,COLUMN('Value Added'!X$1),0)*VLOOKUP($A51,'Energy Efficiency'!$A$22:$AS$52,COLUMN('Energy Efficiency'!S$1),0)</f>
        <v>482624224572054.25</v>
      </c>
      <c r="T51" s="230">
        <f>VLOOKUP($A51,'Value Added'!$A$1:$AX$44,COLUMN('Value Added'!Y$1),0)*VLOOKUP($A51,'Energy Efficiency'!$A$22:$AS$52,COLUMN('Energy Efficiency'!T$1),0)</f>
        <v>496857834272749.94</v>
      </c>
      <c r="U51" s="230">
        <f>VLOOKUP($A51,'Value Added'!$A$1:$AX$44,COLUMN('Value Added'!Z$1),0)*VLOOKUP($A51,'Energy Efficiency'!$A$22:$AS$52,COLUMN('Energy Efficiency'!U$1),0)</f>
        <v>510702975729181.44</v>
      </c>
      <c r="V51" s="230">
        <f>VLOOKUP($A51,'Value Added'!$A$1:$AX$44,COLUMN('Value Added'!AA$1),0)*VLOOKUP($A51,'Energy Efficiency'!$A$22:$AS$52,COLUMN('Energy Efficiency'!V$1),0)</f>
        <v>524118587667071.69</v>
      </c>
      <c r="W51" s="230">
        <f>VLOOKUP($A51,'Value Added'!$A$1:$AX$44,COLUMN('Value Added'!AB$1),0)*VLOOKUP($A51,'Energy Efficiency'!$A$22:$AS$52,COLUMN('Energy Efficiency'!W$1),0)</f>
        <v>537070910128232.5</v>
      </c>
      <c r="X51" s="230">
        <f>VLOOKUP($A51,'Value Added'!$A$1:$AX$44,COLUMN('Value Added'!AC$1),0)*VLOOKUP($A51,'Energy Efficiency'!$A$22:$AS$52,COLUMN('Energy Efficiency'!X$1),0)</f>
        <v>549528927413675.06</v>
      </c>
      <c r="Y51" s="230">
        <f>VLOOKUP($A51,'Value Added'!$A$1:$AX$44,COLUMN('Value Added'!AD$1),0)*VLOOKUP($A51,'Energy Efficiency'!$A$22:$AS$52,COLUMN('Energy Efficiency'!Y$1),0)</f>
        <v>561464517364966.69</v>
      </c>
      <c r="Z51" s="230">
        <f>VLOOKUP($A51,'Value Added'!$A$1:$AX$44,COLUMN('Value Added'!AE$1),0)*VLOOKUP($A51,'Energy Efficiency'!$A$22:$AS$52,COLUMN('Energy Efficiency'!Z$1),0)</f>
        <v>572852571592299.75</v>
      </c>
      <c r="AA51" s="230">
        <f>VLOOKUP($A51,'Value Added'!$A$1:$AX$44,COLUMN('Value Added'!AF$1),0)*VLOOKUP($A51,'Energy Efficiency'!$A$22:$AS$52,COLUMN('Energy Efficiency'!AA$1),0)</f>
        <v>583671086551193.13</v>
      </c>
      <c r="AB51" s="230">
        <f>VLOOKUP($A51,'Value Added'!$A$1:$AX$44,COLUMN('Value Added'!AG$1),0)*VLOOKUP($A51,'Energy Efficiency'!$A$22:$AS$52,COLUMN('Energy Efficiency'!AB$1),0)</f>
        <v>593901225747381.88</v>
      </c>
      <c r="AC51" s="230">
        <f>VLOOKUP($A51,'Value Added'!$A$1:$AX$44,COLUMN('Value Added'!AH$1),0)*VLOOKUP($A51,'Energy Efficiency'!$A$22:$AS$52,COLUMN('Energy Efficiency'!AC$1),0)</f>
        <v>603527353702037.75</v>
      </c>
      <c r="AD51" s="230">
        <f>VLOOKUP($A51,'Value Added'!$A$1:$AX$44,COLUMN('Value Added'!AI$1),0)*VLOOKUP($A51,'Energy Efficiency'!$A$22:$AS$52,COLUMN('Energy Efficiency'!AD$1),0)</f>
        <v>612537042632554.5</v>
      </c>
      <c r="AE51" s="230">
        <f>VLOOKUP($A51,'Value Added'!$A$1:$AX$44,COLUMN('Value Added'!AJ$1),0)*VLOOKUP($A51,'Energy Efficiency'!$A$22:$AS$52,COLUMN('Energy Efficiency'!AE$1),0)</f>
        <v>620921053094181.75</v>
      </c>
      <c r="AF51" s="230">
        <f>VLOOKUP($A51,'Value Added'!$A$1:$AX$44,COLUMN('Value Added'!AK$1),0)*VLOOKUP($A51,'Energy Efficiency'!$A$22:$AS$52,COLUMN('Energy Efficiency'!AF$1),0)</f>
        <v>628673290082170.75</v>
      </c>
      <c r="AG51" s="230">
        <f>VLOOKUP($A51,'Value Added'!$A$1:$AX$44,COLUMN('Value Added'!AL$1),0)*VLOOKUP($A51,'Energy Efficiency'!$A$22:$AS$52,COLUMN('Energy Efficiency'!AG$1),0)</f>
        <v>635790736310982.75</v>
      </c>
      <c r="AH51" s="230">
        <f>VLOOKUP($A51,'Value Added'!$A$1:$AX$44,COLUMN('Value Added'!AM$1),0)*VLOOKUP($A51,'Energy Efficiency'!$A$22:$AS$52,COLUMN('Energy Efficiency'!AH$1),0)</f>
        <v>642273364565623.63</v>
      </c>
      <c r="AI51" s="230">
        <f>VLOOKUP($A51,'Value Added'!$A$1:$AX$44,COLUMN('Value Added'!AN$1),0)*VLOOKUP($A51,'Energy Efficiency'!$A$22:$AS$52,COLUMN('Energy Efficiency'!AI$1),0)</f>
        <v>648124031160210.63</v>
      </c>
      <c r="AJ51" s="230">
        <f>VLOOKUP($A51,'Value Added'!$A$1:$AX$44,COLUMN('Value Added'!AO$1),0)*VLOOKUP($A51,'Energy Efficiency'!$A$22:$AS$52,COLUMN('Energy Efficiency'!AJ$1),0)</f>
        <v>653348352640868.75</v>
      </c>
      <c r="AK51" s="230">
        <f>VLOOKUP($A51,'Value Added'!$A$1:$AX$44,COLUMN('Value Added'!AP$1),0)*VLOOKUP($A51,'Energy Efficiency'!$A$22:$AS$52,COLUMN('Energy Efficiency'!AK$1),0)</f>
        <v>657954567935503</v>
      </c>
      <c r="AL51" s="230">
        <f>VLOOKUP($A51,'Value Added'!$A$1:$AX$44,COLUMN('Value Added'!AQ$1),0)*VLOOKUP($A51,'Energy Efficiency'!$A$22:$AS$52,COLUMN('Energy Efficiency'!AL$1),0)</f>
        <v>661953388183525.38</v>
      </c>
      <c r="AM51" s="230">
        <f>VLOOKUP($A51,'Value Added'!$A$1:$AX$44,COLUMN('Value Added'!AR$1),0)*VLOOKUP($A51,'Energy Efficiency'!$A$22:$AS$52,COLUMN('Energy Efficiency'!AM$1),0)</f>
        <v>665357836476558.13</v>
      </c>
      <c r="AN51" s="230">
        <f>VLOOKUP($A51,'Value Added'!$A$1:$AX$44,COLUMN('Value Added'!AS$1),0)*VLOOKUP($A51,'Energy Efficiency'!$A$22:$AS$52,COLUMN('Energy Efficiency'!AN$1),0)</f>
        <v>668183079709297.75</v>
      </c>
      <c r="AO51" s="230">
        <f>VLOOKUP($A51,'Value Added'!$A$1:$AX$44,COLUMN('Value Added'!AT$1),0)*VLOOKUP($A51,'Energy Efficiency'!$A$22:$AS$52,COLUMN('Energy Efficiency'!AO$1),0)</f>
        <v>670446254680936.25</v>
      </c>
      <c r="AP51" s="230">
        <f>VLOOKUP($A51,'Value Added'!$A$1:$AX$44,COLUMN('Value Added'!AU$1),0)*VLOOKUP($A51,'Energy Efficiency'!$A$22:$AS$52,COLUMN('Energy Efficiency'!AP$1),0)</f>
        <v>672166290505175.5</v>
      </c>
      <c r="AQ51" s="230">
        <f>VLOOKUP($A51,'Value Added'!$A$1:$AX$44,COLUMN('Value Added'!AV$1),0)*VLOOKUP($A51,'Energy Efficiency'!$A$22:$AS$52,COLUMN('Energy Efficiency'!AQ$1),0)</f>
        <v>673363729284043.13</v>
      </c>
      <c r="AR51" s="230">
        <f>VLOOKUP($A51,'Value Added'!$A$1:$AX$44,COLUMN('Value Added'!AW$1),0)*VLOOKUP($A51,'Energy Efficiency'!$A$22:$AS$52,COLUMN('Energy Efficiency'!AR$1),0)</f>
        <v>674060546881129.5</v>
      </c>
      <c r="AS51" s="230">
        <f>VLOOKUP($A51,'Value Added'!$A$1:$AX$44,COLUMN('Value Added'!AX$1),0)*VLOOKUP($A51,'Energy Efficiency'!$A$22:$AS$52,COLUMN('Energy Efficiency'!AS$1),0)</f>
        <v>674223762076295</v>
      </c>
    </row>
    <row r="52" spans="1:45" x14ac:dyDescent="0.2">
      <c r="A52" s="211" t="s">
        <v>88</v>
      </c>
      <c r="B52" s="153" t="s">
        <v>314</v>
      </c>
      <c r="C52" s="153" t="s">
        <v>357</v>
      </c>
      <c r="D52" s="235">
        <f>VLOOKUP($A52,'Value Added'!$A$1:$AX$44,COLUMN('Value Added'!I$1),0)*VLOOKUP($A52,'Energy Efficiency'!$A$22:$AS$52,COLUMN('Energy Efficiency'!D$1),0)</f>
        <v>1008739188930000</v>
      </c>
      <c r="E52" s="239">
        <f>VLOOKUP($A52,'Value Added'!$A$1:$AX$44,COLUMN('Value Added'!J$1),0)*VLOOKUP($A52,'Energy Efficiency'!$A$22:$AS$52,COLUMN('Energy Efficiency'!E$1),0)</f>
        <v>998733465081000</v>
      </c>
      <c r="F52" s="239">
        <f>VLOOKUP($A52,'Value Added'!$A$1:$AX$44,COLUMN('Value Added'!K$1),0)*VLOOKUP($A52,'Energy Efficiency'!$A$22:$AS$52,COLUMN('Energy Efficiency'!F$1),0)</f>
        <v>1055696632601397.3</v>
      </c>
      <c r="G52" s="239">
        <f>VLOOKUP($A52,'Value Added'!$A$1:$AX$44,COLUMN('Value Added'!L$1),0)*VLOOKUP($A52,'Energy Efficiency'!$A$22:$AS$52,COLUMN('Energy Efficiency'!G$1),0)</f>
        <v>1074177839995612.8</v>
      </c>
      <c r="H52" s="239">
        <f>VLOOKUP($A52,'Value Added'!$A$1:$AX$44,COLUMN('Value Added'!M$1),0)*VLOOKUP($A52,'Energy Efficiency'!$A$22:$AS$52,COLUMN('Energy Efficiency'!H$1),0)</f>
        <v>1158052199298181.8</v>
      </c>
      <c r="I52" s="239">
        <f>VLOOKUP($A52,'Value Added'!$A$1:$AX$44,COLUMN('Value Added'!N$1),0)*VLOOKUP($A52,'Energy Efficiency'!$A$22:$AS$52,COLUMN('Energy Efficiency'!I$1),0)</f>
        <v>1215367888947038.3</v>
      </c>
      <c r="J52" s="239">
        <f>VLOOKUP($A52,'Value Added'!$A$1:$AX$44,COLUMN('Value Added'!O$1),0)*VLOOKUP($A52,'Energy Efficiency'!$A$22:$AS$52,COLUMN('Energy Efficiency'!J$1),0)</f>
        <v>1263679261263466.5</v>
      </c>
      <c r="K52" s="239">
        <f>VLOOKUP($A52,'Value Added'!$A$1:$AX$44,COLUMN('Value Added'!P$1),0)*VLOOKUP($A52,'Energy Efficiency'!$A$22:$AS$52,COLUMN('Energy Efficiency'!K$1),0)</f>
        <v>1329663047921836.3</v>
      </c>
      <c r="L52" s="239">
        <f>VLOOKUP($A52,'Value Added'!$A$1:$AX$44,COLUMN('Value Added'!Q$1),0)*VLOOKUP($A52,'Energy Efficiency'!$A$22:$AS$52,COLUMN('Energy Efficiency'!L$1),0)</f>
        <v>1386362935050719.5</v>
      </c>
      <c r="M52" s="239">
        <f>VLOOKUP($A52,'Value Added'!$A$1:$AX$44,COLUMN('Value Added'!R$1),0)*VLOOKUP($A52,'Energy Efficiency'!$A$22:$AS$52,COLUMN('Energy Efficiency'!M$1),0)</f>
        <v>1441664386425484.8</v>
      </c>
      <c r="N52" s="239">
        <f>VLOOKUP($A52,'Value Added'!$A$1:$AX$44,COLUMN('Value Added'!S$1),0)*VLOOKUP($A52,'Energy Efficiency'!$A$22:$AS$52,COLUMN('Energy Efficiency'!N$1),0)</f>
        <v>1495353439902220</v>
      </c>
      <c r="O52" s="239">
        <f>VLOOKUP($A52,'Value Added'!$A$1:$AX$44,COLUMN('Value Added'!T$1),0)*VLOOKUP($A52,'Energy Efficiency'!$A$22:$AS$52,COLUMN('Energy Efficiency'!O$1),0)</f>
        <v>1555928705801178.5</v>
      </c>
      <c r="P52" s="239">
        <f>VLOOKUP($A52,'Value Added'!$A$1:$AX$44,COLUMN('Value Added'!U$1),0)*VLOOKUP($A52,'Energy Efficiency'!$A$22:$AS$52,COLUMN('Energy Efficiency'!P$1),0)</f>
        <v>1597171366360275.8</v>
      </c>
      <c r="Q52" s="239">
        <f>VLOOKUP($A52,'Value Added'!$A$1:$AX$44,COLUMN('Value Added'!V$1),0)*VLOOKUP($A52,'Energy Efficiency'!$A$22:$AS$52,COLUMN('Energy Efficiency'!Q$1),0)</f>
        <v>1644979973534250.8</v>
      </c>
      <c r="R52" s="239">
        <f>VLOOKUP($A52,'Value Added'!$A$1:$AX$44,COLUMN('Value Added'!W$1),0)*VLOOKUP($A52,'Energy Efficiency'!$A$22:$AS$52,COLUMN('Energy Efficiency'!R$1),0)</f>
        <v>1690535946429017</v>
      </c>
      <c r="S52" s="239">
        <f>VLOOKUP($A52,'Value Added'!$A$1:$AX$44,COLUMN('Value Added'!X$1),0)*VLOOKUP($A52,'Energy Efficiency'!$A$22:$AS$52,COLUMN('Energy Efficiency'!S$1),0)</f>
        <v>1733737967915027.8</v>
      </c>
      <c r="T52" s="239">
        <f>VLOOKUP($A52,'Value Added'!$A$1:$AX$44,COLUMN('Value Added'!Y$1),0)*VLOOKUP($A52,'Energy Efficiency'!$A$22:$AS$52,COLUMN('Energy Efficiency'!T$1),0)</f>
        <v>1770842496646495.8</v>
      </c>
      <c r="U52" s="239">
        <f>VLOOKUP($A52,'Value Added'!$A$1:$AX$44,COLUMN('Value Added'!Z$1),0)*VLOOKUP($A52,'Energy Efficiency'!$A$22:$AS$52,COLUMN('Energy Efficiency'!U$1),0)</f>
        <v>1812840967287185.3</v>
      </c>
      <c r="V52" s="239">
        <f>VLOOKUP($A52,'Value Added'!$A$1:$AX$44,COLUMN('Value Added'!AA$1),0)*VLOOKUP($A52,'Energy Efficiency'!$A$22:$AS$52,COLUMN('Energy Efficiency'!V$1),0)</f>
        <v>1848664174201541.5</v>
      </c>
      <c r="W52" s="239">
        <f>VLOOKUP($A52,'Value Added'!$A$1:$AX$44,COLUMN('Value Added'!AB$1),0)*VLOOKUP($A52,'Energy Efficiency'!$A$22:$AS$52,COLUMN('Energy Efficiency'!W$1),0)</f>
        <v>1881974961181595</v>
      </c>
      <c r="X52" s="239">
        <f>VLOOKUP($A52,'Value Added'!$A$1:$AX$44,COLUMN('Value Added'!AC$1),0)*VLOOKUP($A52,'Energy Efficiency'!$A$22:$AS$52,COLUMN('Energy Efficiency'!X$1),0)</f>
        <v>1912791862880443.5</v>
      </c>
      <c r="Y52" s="239">
        <f>VLOOKUP($A52,'Value Added'!$A$1:$AX$44,COLUMN('Value Added'!AD$1),0)*VLOOKUP($A52,'Energy Efficiency'!$A$22:$AS$52,COLUMN('Energy Efficiency'!Y$1),0)</f>
        <v>1941154974065042.3</v>
      </c>
      <c r="Z52" s="239">
        <f>VLOOKUP($A52,'Value Added'!$A$1:$AX$44,COLUMN('Value Added'!AE$1),0)*VLOOKUP($A52,'Energy Efficiency'!$A$22:$AS$52,COLUMN('Energy Efficiency'!Z$1),0)</f>
        <v>1967124656627896.8</v>
      </c>
      <c r="AA52" s="239">
        <f>VLOOKUP($A52,'Value Added'!$A$1:$AX$44,COLUMN('Value Added'!AF$1),0)*VLOOKUP($A52,'Energy Efficiency'!$A$22:$AS$52,COLUMN('Energy Efficiency'!AA$1),0)</f>
        <v>1990780117976214.5</v>
      </c>
      <c r="AB52" s="239">
        <f>VLOOKUP($A52,'Value Added'!$A$1:$AX$44,COLUMN('Value Added'!AG$1),0)*VLOOKUP($A52,'Energy Efficiency'!$A$22:$AS$52,COLUMN('Energy Efficiency'!AB$1),0)</f>
        <v>2012217899076402.8</v>
      </c>
      <c r="AC52" s="239">
        <f>VLOOKUP($A52,'Value Added'!$A$1:$AX$44,COLUMN('Value Added'!AH$1),0)*VLOOKUP($A52,'Energy Efficiency'!$A$22:$AS$52,COLUMN('Energy Efficiency'!AC$1),0)</f>
        <v>2031550309006086</v>
      </c>
      <c r="AD52" s="239">
        <f>VLOOKUP($A52,'Value Added'!$A$1:$AX$44,COLUMN('Value Added'!AI$1),0)*VLOOKUP($A52,'Energy Efficiency'!$A$22:$AS$52,COLUMN('Energy Efficiency'!AD$1),0)</f>
        <v>2048903840820264</v>
      </c>
      <c r="AE52" s="239">
        <f>VLOOKUP($A52,'Value Added'!$A$1:$AX$44,COLUMN('Value Added'!AJ$1),0)*VLOOKUP($A52,'Energy Efficiency'!$A$22:$AS$52,COLUMN('Energy Efficiency'!AE$1),0)</f>
        <v>2064417601012088.8</v>
      </c>
      <c r="AF52" s="239">
        <f>VLOOKUP($A52,'Value Added'!$A$1:$AX$44,COLUMN('Value Added'!AK$1),0)*VLOOKUP($A52,'Energy Efficiency'!$A$22:$AS$52,COLUMN('Energy Efficiency'!AF$1),0)</f>
        <v>2078241781976513.8</v>
      </c>
      <c r="AG52" s="239">
        <f>VLOOKUP($A52,'Value Added'!$A$1:$AX$44,COLUMN('Value Added'!AL$1),0)*VLOOKUP($A52,'Energy Efficiency'!$A$22:$AS$52,COLUMN('Energy Efficiency'!AG$1),0)</f>
        <v>2090536203797758.5</v>
      </c>
      <c r="AH52" s="239">
        <f>VLOOKUP($A52,'Value Added'!$A$1:$AX$44,COLUMN('Value Added'!AM$1),0)*VLOOKUP($A52,'Energy Efficiency'!$A$22:$AS$52,COLUMN('Energy Efficiency'!AH$1),0)</f>
        <v>2101468948499910.5</v>
      </c>
      <c r="AI52" s="239">
        <f>VLOOKUP($A52,'Value Added'!$A$1:$AX$44,COLUMN('Value Added'!AN$1),0)*VLOOKUP($A52,'Energy Efficiency'!$A$22:$AS$52,COLUMN('Energy Efficiency'!AI$1),0)</f>
        <v>2111215106734680.8</v>
      </c>
      <c r="AJ52" s="239">
        <f>VLOOKUP($A52,'Value Added'!$A$1:$AX$44,COLUMN('Value Added'!AO$1),0)*VLOOKUP($A52,'Energy Efficiency'!$A$22:$AS$52,COLUMN('Energy Efficiency'!AJ$1),0)</f>
        <v>2119955653828328.5</v>
      </c>
      <c r="AK52" s="239">
        <f>VLOOKUP($A52,'Value Added'!$A$1:$AX$44,COLUMN('Value Added'!AP$1),0)*VLOOKUP($A52,'Energy Efficiency'!$A$22:$AS$52,COLUMN('Energy Efficiency'!AK$1),0)</f>
        <v>2127876469256415</v>
      </c>
      <c r="AL52" s="239">
        <f>VLOOKUP($A52,'Value Added'!$A$1:$AX$44,COLUMN('Value Added'!AQ$1),0)*VLOOKUP($A52,'Energy Efficiency'!$A$22:$AS$52,COLUMN('Energy Efficiency'!AL$1),0)</f>
        <v>2135167511030242</v>
      </c>
      <c r="AM52" s="239">
        <f>VLOOKUP($A52,'Value Added'!$A$1:$AX$44,COLUMN('Value Added'!AR$1),0)*VLOOKUP($A52,'Energy Efficiency'!$A$22:$AS$52,COLUMN('Energy Efficiency'!AM$1),0)</f>
        <v>2142022154221622.3</v>
      </c>
      <c r="AN52" s="239">
        <f>VLOOKUP($A52,'Value Added'!$A$1:$AX$44,COLUMN('Value Added'!AS$1),0)*VLOOKUP($A52,'Energy Efficiency'!$A$22:$AS$52,COLUMN('Energy Efficiency'!AN$1),0)</f>
        <v>2148636700969457</v>
      </c>
      <c r="AO52" s="239">
        <f>VLOOKUP($A52,'Value Added'!$A$1:$AX$44,COLUMN('Value Added'!AT$1),0)*VLOOKUP($A52,'Energy Efficiency'!$A$22:$AS$52,COLUMN('Energy Efficiency'!AO$1),0)</f>
        <v>2155210067838724.5</v>
      </c>
      <c r="AP52" s="239">
        <f>VLOOKUP($A52,'Value Added'!$A$1:$AX$44,COLUMN('Value Added'!AU$1),0)*VLOOKUP($A52,'Energy Efficiency'!$A$22:$AS$52,COLUMN('Energy Efficiency'!AP$1),0)</f>
        <v>2161943655368305.3</v>
      </c>
      <c r="AQ52" s="239">
        <f>VLOOKUP($A52,'Value Added'!$A$1:$AX$44,COLUMN('Value Added'!AV$1),0)*VLOOKUP($A52,'Energy Efficiency'!$A$22:$AS$52,COLUMN('Energy Efficiency'!AQ$1),0)</f>
        <v>2169041404070519.5</v>
      </c>
      <c r="AR52" s="239">
        <f>VLOOKUP($A52,'Value Added'!$A$1:$AX$44,COLUMN('Value Added'!AW$1),0)*VLOOKUP($A52,'Energy Efficiency'!$A$22:$AS$52,COLUMN('Energy Efficiency'!AR$1),0)</f>
        <v>2176710041049366.3</v>
      </c>
      <c r="AS52" s="239">
        <f>VLOOKUP($A52,'Value Added'!$A$1:$AX$44,COLUMN('Value Added'!AX$1),0)*VLOOKUP($A52,'Energy Efficiency'!$A$22:$AS$52,COLUMN('Energy Efficiency'!AS$1),0)</f>
        <v>2185050982829333</v>
      </c>
    </row>
    <row r="55" spans="1:45" x14ac:dyDescent="0.2">
      <c r="D55" s="230"/>
    </row>
    <row r="57" spans="1:45" x14ac:dyDescent="0.2">
      <c r="A57" s="260" t="s">
        <v>360</v>
      </c>
      <c r="B57" s="200">
        <v>2019</v>
      </c>
      <c r="C57" s="214">
        <v>2020</v>
      </c>
      <c r="D57" s="214">
        <v>2021</v>
      </c>
      <c r="E57" s="214">
        <v>2022</v>
      </c>
      <c r="F57" s="214">
        <v>2023</v>
      </c>
      <c r="G57" s="214">
        <v>2024</v>
      </c>
      <c r="H57" s="214">
        <v>2025</v>
      </c>
      <c r="I57" s="214">
        <v>2026</v>
      </c>
      <c r="J57" s="214">
        <v>2027</v>
      </c>
      <c r="K57" s="214">
        <v>2028</v>
      </c>
      <c r="L57" s="214">
        <v>2029</v>
      </c>
      <c r="M57" s="214">
        <v>2030</v>
      </c>
      <c r="N57" s="214">
        <v>2031</v>
      </c>
      <c r="O57" s="214">
        <v>2032</v>
      </c>
      <c r="P57" s="214">
        <v>2033</v>
      </c>
      <c r="Q57" s="214">
        <v>2034</v>
      </c>
      <c r="R57" s="214">
        <v>2035</v>
      </c>
      <c r="S57" s="214">
        <v>2036</v>
      </c>
      <c r="T57" s="214">
        <v>2037</v>
      </c>
      <c r="U57" s="214">
        <v>2038</v>
      </c>
      <c r="V57" s="214">
        <v>2039</v>
      </c>
      <c r="W57" s="214">
        <v>2040</v>
      </c>
      <c r="X57" s="214">
        <v>2041</v>
      </c>
      <c r="Y57" s="214">
        <v>2042</v>
      </c>
      <c r="Z57" s="214">
        <v>2043</v>
      </c>
      <c r="AA57" s="214">
        <v>2044</v>
      </c>
      <c r="AB57" s="214">
        <v>2045</v>
      </c>
      <c r="AC57" s="214">
        <v>2046</v>
      </c>
      <c r="AD57" s="214">
        <v>2047</v>
      </c>
      <c r="AE57" s="214">
        <v>2048</v>
      </c>
      <c r="AF57" s="214">
        <v>2049</v>
      </c>
      <c r="AG57" s="214">
        <v>2050</v>
      </c>
      <c r="AH57" s="214">
        <v>2051</v>
      </c>
      <c r="AI57" s="214">
        <v>2052</v>
      </c>
      <c r="AJ57" s="214">
        <v>2053</v>
      </c>
      <c r="AK57" s="214">
        <v>2054</v>
      </c>
      <c r="AL57" s="214">
        <v>2055</v>
      </c>
      <c r="AM57" s="214">
        <v>2056</v>
      </c>
      <c r="AN57" s="214">
        <v>2057</v>
      </c>
      <c r="AO57" s="214">
        <v>2058</v>
      </c>
      <c r="AP57" s="215">
        <v>2059</v>
      </c>
      <c r="AQ57" s="133">
        <v>2060</v>
      </c>
    </row>
    <row r="58" spans="1:45" x14ac:dyDescent="0.2">
      <c r="A58" s="151" t="s">
        <v>287</v>
      </c>
      <c r="B58" s="242">
        <f>SUMIFS(D$2:D$52,$A$2:$A$52,$A58)</f>
        <v>1709205415018200</v>
      </c>
      <c r="C58" s="243">
        <f t="shared" ref="C58:AO58" si="0">SUMIFS(E$2:E$52,$A$2:$A$52,$A58)</f>
        <v>1736651987772900</v>
      </c>
      <c r="D58" s="243">
        <f t="shared" si="0"/>
        <v>1769117311738932.8</v>
      </c>
      <c r="E58" s="243">
        <f t="shared" si="0"/>
        <v>1845825618026951.3</v>
      </c>
      <c r="F58" s="243">
        <f t="shared" si="0"/>
        <v>1977948103334107.5</v>
      </c>
      <c r="G58" s="243">
        <f t="shared" si="0"/>
        <v>2074605453163386</v>
      </c>
      <c r="H58" s="243">
        <f t="shared" si="0"/>
        <v>2128255420226869</v>
      </c>
      <c r="I58" s="243">
        <f t="shared" si="0"/>
        <v>2265909322523611.5</v>
      </c>
      <c r="J58" s="243">
        <f t="shared" si="0"/>
        <v>2360008151732585</v>
      </c>
      <c r="K58" s="243">
        <f t="shared" si="0"/>
        <v>2451158453197325</v>
      </c>
      <c r="L58" s="243">
        <f t="shared" si="0"/>
        <v>2538975278665259.5</v>
      </c>
      <c r="M58" s="243">
        <f t="shared" si="0"/>
        <v>2667306455263466.5</v>
      </c>
      <c r="N58" s="243">
        <f t="shared" si="0"/>
        <v>2703324140039602</v>
      </c>
      <c r="O58" s="243">
        <f t="shared" si="0"/>
        <v>2779299044492974.5</v>
      </c>
      <c r="P58" s="243">
        <f t="shared" si="0"/>
        <v>2850826689937791</v>
      </c>
      <c r="Q58" s="243">
        <f t="shared" si="0"/>
        <v>2917742970538344.5</v>
      </c>
      <c r="R58" s="243">
        <f t="shared" si="0"/>
        <v>2961604980469917</v>
      </c>
      <c r="S58" s="243">
        <f t="shared" si="0"/>
        <v>3037391765941799</v>
      </c>
      <c r="T58" s="243">
        <f t="shared" si="0"/>
        <v>3090031923942722.5</v>
      </c>
      <c r="U58" s="243">
        <f t="shared" si="0"/>
        <v>3137870230294329</v>
      </c>
      <c r="V58" s="243">
        <f t="shared" si="0"/>
        <v>3180966858028284</v>
      </c>
      <c r="W58" s="243">
        <f t="shared" si="0"/>
        <v>3219420886075576</v>
      </c>
      <c r="X58" s="243">
        <f t="shared" si="0"/>
        <v>3253367416027189.5</v>
      </c>
      <c r="Y58" s="243">
        <f t="shared" si="0"/>
        <v>3282974471418303</v>
      </c>
      <c r="Z58" s="243">
        <f t="shared" si="0"/>
        <v>3308439756869467</v>
      </c>
      <c r="AA58" s="243">
        <f t="shared" si="0"/>
        <v>3329987350323582</v>
      </c>
      <c r="AB58" s="243">
        <f t="shared" si="0"/>
        <v>3347864396324325</v>
      </c>
      <c r="AC58" s="243">
        <f t="shared" si="0"/>
        <v>3362337862093769</v>
      </c>
      <c r="AD58" s="243">
        <f t="shared" si="0"/>
        <v>3373691411378706.5</v>
      </c>
      <c r="AE58" s="243">
        <f t="shared" si="0"/>
        <v>3382222443922505</v>
      </c>
      <c r="AF58" s="243">
        <f t="shared" si="0"/>
        <v>3388239341233079.5</v>
      </c>
      <c r="AG58" s="243">
        <f t="shared" si="0"/>
        <v>3392058952281186</v>
      </c>
      <c r="AH58" s="243">
        <f t="shared" si="0"/>
        <v>3394004346065688.5</v>
      </c>
      <c r="AI58" s="243">
        <f t="shared" si="0"/>
        <v>3394402851784375.5</v>
      </c>
      <c r="AJ58" s="243">
        <f t="shared" si="0"/>
        <v>3393584401775337.5</v>
      </c>
      <c r="AK58" s="243">
        <f t="shared" si="0"/>
        <v>3391880187542990</v>
      </c>
      <c r="AL58" s="243">
        <f t="shared" si="0"/>
        <v>3389621635123655.5</v>
      </c>
      <c r="AM58" s="243">
        <f t="shared" si="0"/>
        <v>3387139702825391</v>
      </c>
      <c r="AN58" s="243">
        <f t="shared" si="0"/>
        <v>3384764502022660</v>
      </c>
      <c r="AO58" s="243">
        <f t="shared" si="0"/>
        <v>3382825240210414</v>
      </c>
      <c r="AP58" s="244">
        <f>SUMIFS(AR$2:AR$52,$A$2:$A$52,$A58)</f>
        <v>3381650484926775</v>
      </c>
      <c r="AQ58" s="244">
        <f>SUMIFS(AS$2:AS$52,$A$2:$A$52,$A58)</f>
        <v>3381626650946615</v>
      </c>
    </row>
    <row r="59" spans="1:45" x14ac:dyDescent="0.2">
      <c r="A59" s="36" t="s">
        <v>2</v>
      </c>
      <c r="B59" s="245">
        <f t="shared" ref="B59:B90" si="1">SUMIFS(D$2:D$52,$A$2:$A$52,$A59)</f>
        <v>1085730447352501.3</v>
      </c>
      <c r="C59" s="246">
        <f t="shared" ref="C59:C91" si="2">SUMIFS(E$2:E$52,$A$2:$A$52,$A59)</f>
        <v>825097557510978.88</v>
      </c>
      <c r="D59" s="246">
        <f t="shared" ref="D59:D91" si="3">SUMIFS(F$2:F$52,$A$2:$A$52,$A59)</f>
        <v>865644505065464.13</v>
      </c>
      <c r="E59" s="246">
        <f t="shared" ref="E59:E91" si="4">SUMIFS(G$2:G$52,$A$2:$A$52,$A59)</f>
        <v>933723550221074.25</v>
      </c>
      <c r="F59" s="246">
        <f t="shared" ref="F59:F91" si="5">SUMIFS(H$2:H$52,$A$2:$A$52,$A59)</f>
        <v>1018630099975675.1</v>
      </c>
      <c r="G59" s="246">
        <f t="shared" ref="G59:G91" si="6">SUMIFS(I$2:I$52,$A$2:$A$52,$A59)</f>
        <v>1069654946478653.3</v>
      </c>
      <c r="H59" s="246">
        <f t="shared" ref="H59:H91" si="7">SUMIFS(J$2:J$52,$A$2:$A$52,$A59)</f>
        <v>1120471619075219.5</v>
      </c>
      <c r="I59" s="246">
        <f t="shared" ref="I59:I91" si="8">SUMIFS(K$2:K$52,$A$2:$A$52,$A59)</f>
        <v>1138696707362206.8</v>
      </c>
      <c r="J59" s="246">
        <f t="shared" ref="J59:J91" si="9">SUMIFS(L$2:L$52,$A$2:$A$52,$A59)</f>
        <v>1156919600439491.5</v>
      </c>
      <c r="K59" s="246">
        <f t="shared" ref="K59:K91" si="10">SUMIFS(M$2:M$52,$A$2:$A$52,$A59)</f>
        <v>1175140298307073.5</v>
      </c>
      <c r="L59" s="246">
        <f t="shared" ref="L59:L91" si="11">SUMIFS(N$2:N$52,$A$2:$A$52,$A59)</f>
        <v>1193358800964953</v>
      </c>
      <c r="M59" s="246">
        <f t="shared" ref="M59:M91" si="12">SUMIFS(O$2:O$52,$A$2:$A$52,$A59)</f>
        <v>1211575108413129.3</v>
      </c>
      <c r="N59" s="246">
        <f t="shared" ref="N59:N91" si="13">SUMIFS(P$2:P$52,$A$2:$A$52,$A59)</f>
        <v>1218384343401672.5</v>
      </c>
      <c r="O59" s="246">
        <f t="shared" ref="O59:O91" si="14">SUMIFS(Q$2:Q$52,$A$2:$A$52,$A59)</f>
        <v>1225193029752431.3</v>
      </c>
      <c r="P59" s="246">
        <f t="shared" ref="P59:P91" si="15">SUMIFS(R$2:R$52,$A$2:$A$52,$A59)</f>
        <v>1232001167465404.8</v>
      </c>
      <c r="Q59" s="246">
        <f t="shared" ref="Q59:Q91" si="16">SUMIFS(S$2:S$52,$A$2:$A$52,$A59)</f>
        <v>1238808756540593.3</v>
      </c>
      <c r="R59" s="246">
        <f t="shared" ref="R59:R91" si="17">SUMIFS(T$2:T$52,$A$2:$A$52,$A59)</f>
        <v>1245615796977997</v>
      </c>
      <c r="S59" s="246">
        <f t="shared" ref="S59:S91" si="18">SUMIFS(U$2:U$52,$A$2:$A$52,$A59)</f>
        <v>1234167559313661.5</v>
      </c>
      <c r="T59" s="246">
        <f t="shared" ref="T59:T91" si="19">SUMIFS(V$2:V$52,$A$2:$A$52,$A59)</f>
        <v>1222719702571588</v>
      </c>
      <c r="U59" s="246">
        <f t="shared" ref="U59:U91" si="20">SUMIFS(W$2:W$52,$A$2:$A$52,$A59)</f>
        <v>1211272226751776.8</v>
      </c>
      <c r="V59" s="246">
        <f t="shared" ref="V59:V91" si="21">SUMIFS(X$2:X$52,$A$2:$A$52,$A59)</f>
        <v>1199825131854227.5</v>
      </c>
      <c r="W59" s="246">
        <f t="shared" ref="W59:W91" si="22">SUMIFS(Y$2:Y$52,$A$2:$A$52,$A59)</f>
        <v>1188378417878940.5</v>
      </c>
      <c r="X59" s="246">
        <f t="shared" ref="X59:X91" si="23">SUMIFS(Z$2:Z$52,$A$2:$A$52,$A59)</f>
        <v>1170076169768677.3</v>
      </c>
      <c r="Y59" s="246">
        <f t="shared" ref="Y59:Y91" si="24">SUMIFS(AA$2:AA$52,$A$2:$A$52,$A59)</f>
        <v>1151774531134033</v>
      </c>
      <c r="Z59" s="246">
        <f t="shared" ref="Z59:Z91" si="25">SUMIFS(AB$2:AB$52,$A$2:$A$52,$A59)</f>
        <v>1133473501975008.3</v>
      </c>
      <c r="AA59" s="246">
        <f t="shared" ref="AA59:AA91" si="26">SUMIFS(AC$2:AC$52,$A$2:$A$52,$A59)</f>
        <v>1115173082291602.9</v>
      </c>
      <c r="AB59" s="246">
        <f t="shared" ref="AB59:AB91" si="27">SUMIFS(AD$2:AD$52,$A$2:$A$52,$A59)</f>
        <v>1096873272083816.6</v>
      </c>
      <c r="AC59" s="246">
        <f t="shared" ref="AC59:AC91" si="28">SUMIFS(AE$2:AE$52,$A$2:$A$52,$A59)</f>
        <v>1078574071351649.9</v>
      </c>
      <c r="AD59" s="246">
        <f t="shared" ref="AD59:AD91" si="29">SUMIFS(AF$2:AF$52,$A$2:$A$52,$A59)</f>
        <v>1060275480095102.4</v>
      </c>
      <c r="AE59" s="246">
        <f t="shared" ref="AE59:AE91" si="30">SUMIFS(AG$2:AG$52,$A$2:$A$52,$A59)</f>
        <v>1041977498314174.3</v>
      </c>
      <c r="AF59" s="246">
        <f t="shared" ref="AF59:AF91" si="31">SUMIFS(AH$2:AH$52,$A$2:$A$52,$A59)</f>
        <v>1023680126008865.4</v>
      </c>
      <c r="AG59" s="246">
        <f t="shared" ref="AG59:AG91" si="32">SUMIFS(AI$2:AI$52,$A$2:$A$52,$A59)</f>
        <v>1005383363179175.8</v>
      </c>
      <c r="AH59" s="246">
        <f t="shared" ref="AH59:AH91" si="33">SUMIFS(AJ$2:AJ$52,$A$2:$A$52,$A59)</f>
        <v>982517361631470.75</v>
      </c>
      <c r="AI59" s="246">
        <f t="shared" ref="AI59:AI91" si="34">SUMIFS(AK$2:AK$52,$A$2:$A$52,$A59)</f>
        <v>959652121928289.88</v>
      </c>
      <c r="AJ59" s="246">
        <f t="shared" ref="AJ59:AJ91" si="35">SUMIFS(AL$2:AL$52,$A$2:$A$52,$A59)</f>
        <v>936787644069633.13</v>
      </c>
      <c r="AK59" s="246">
        <f t="shared" ref="AK59:AK91" si="36">SUMIFS(AM$2:AM$52,$A$2:$A$52,$A59)</f>
        <v>913923928055500.5</v>
      </c>
      <c r="AL59" s="246">
        <f t="shared" ref="AL59:AL91" si="37">SUMIFS(AN$2:AN$52,$A$2:$A$52,$A59)</f>
        <v>891060973885892.38</v>
      </c>
      <c r="AM59" s="246">
        <f t="shared" ref="AM59:AM91" si="38">SUMIFS(AO$2:AO$52,$A$2:$A$52,$A59)</f>
        <v>872768248832180.88</v>
      </c>
      <c r="AN59" s="246">
        <f t="shared" ref="AN59:AN91" si="39">SUMIFS(AP$2:AP$52,$A$2:$A$52,$A59)</f>
        <v>854476133254088.63</v>
      </c>
      <c r="AO59" s="246">
        <f t="shared" ref="AO59:AO91" si="40">SUMIFS(AQ$2:AQ$52,$A$2:$A$52,$A59)</f>
        <v>836184627151615.75</v>
      </c>
      <c r="AP59" s="247">
        <f t="shared" ref="AP59:AQ91" si="41">SUMIFS(AR$2:AR$52,$A$2:$A$52,$A59)</f>
        <v>817893730524762.13</v>
      </c>
      <c r="AQ59" s="247">
        <f t="shared" si="41"/>
        <v>799536781977665.75</v>
      </c>
    </row>
    <row r="60" spans="1:45" x14ac:dyDescent="0.2">
      <c r="A60" s="12" t="s">
        <v>3</v>
      </c>
      <c r="B60" s="245">
        <f t="shared" si="1"/>
        <v>800257778884091.13</v>
      </c>
      <c r="C60" s="246">
        <f t="shared" si="2"/>
        <v>768298506206903.75</v>
      </c>
      <c r="D60" s="246">
        <f t="shared" si="3"/>
        <v>810834310861440.25</v>
      </c>
      <c r="E60" s="246">
        <f t="shared" si="4"/>
        <v>882191093860698.63</v>
      </c>
      <c r="F60" s="246">
        <f t="shared" si="5"/>
        <v>968755963982226.25</v>
      </c>
      <c r="G60" s="246">
        <f t="shared" si="6"/>
        <v>1022420287472432.3</v>
      </c>
      <c r="H60" s="246">
        <f t="shared" si="7"/>
        <v>1075866078644821.1</v>
      </c>
      <c r="I60" s="246">
        <f t="shared" si="8"/>
        <v>1102276944606463.5</v>
      </c>
      <c r="J60" s="246">
        <f t="shared" si="9"/>
        <v>1128684633327320</v>
      </c>
      <c r="K60" s="246">
        <f t="shared" si="10"/>
        <v>1155089144807391.3</v>
      </c>
      <c r="L60" s="246">
        <f t="shared" si="11"/>
        <v>1181490479046676.8</v>
      </c>
      <c r="M60" s="246">
        <f t="shared" si="12"/>
        <v>1207888636045177.3</v>
      </c>
      <c r="N60" s="246">
        <f t="shared" si="13"/>
        <v>1225088531999670.3</v>
      </c>
      <c r="O60" s="246">
        <f t="shared" si="14"/>
        <v>1242287048042046.8</v>
      </c>
      <c r="P60" s="246">
        <f t="shared" si="15"/>
        <v>1259484184172307</v>
      </c>
      <c r="Q60" s="246">
        <f t="shared" si="16"/>
        <v>1276679940390450.8</v>
      </c>
      <c r="R60" s="246">
        <f t="shared" si="17"/>
        <v>1293874316696477.5</v>
      </c>
      <c r="S60" s="246">
        <f t="shared" si="18"/>
        <v>1311092744895357</v>
      </c>
      <c r="T60" s="246">
        <f t="shared" si="19"/>
        <v>1328310598418232.5</v>
      </c>
      <c r="U60" s="246">
        <f t="shared" si="20"/>
        <v>1345527877265104.5</v>
      </c>
      <c r="V60" s="246">
        <f t="shared" si="21"/>
        <v>1362744581435972.8</v>
      </c>
      <c r="W60" s="246">
        <f t="shared" si="22"/>
        <v>1379960710930837.5</v>
      </c>
      <c r="X60" s="246">
        <f t="shared" si="23"/>
        <v>1388547507451472.3</v>
      </c>
      <c r="Y60" s="246">
        <f t="shared" si="24"/>
        <v>1397134016950145.5</v>
      </c>
      <c r="Z60" s="246">
        <f t="shared" si="25"/>
        <v>1405720239426857.3</v>
      </c>
      <c r="AA60" s="246">
        <f t="shared" si="26"/>
        <v>1414306174881607</v>
      </c>
      <c r="AB60" s="246">
        <f t="shared" si="27"/>
        <v>1422891823314395.8</v>
      </c>
      <c r="AC60" s="246">
        <f t="shared" si="28"/>
        <v>1431477184725222.5</v>
      </c>
      <c r="AD60" s="246">
        <f t="shared" si="29"/>
        <v>1440062259114087.8</v>
      </c>
      <c r="AE60" s="246">
        <f t="shared" si="30"/>
        <v>1448647046480991.3</v>
      </c>
      <c r="AF60" s="246">
        <f t="shared" si="31"/>
        <v>1457231546825933.3</v>
      </c>
      <c r="AG60" s="246">
        <f t="shared" si="32"/>
        <v>1465815760148914</v>
      </c>
      <c r="AH60" s="246">
        <f t="shared" si="33"/>
        <v>1474395377960106.3</v>
      </c>
      <c r="AI60" s="246">
        <f t="shared" si="34"/>
        <v>1482974708892991.8</v>
      </c>
      <c r="AJ60" s="246">
        <f t="shared" si="35"/>
        <v>1491553752947570.3</v>
      </c>
      <c r="AK60" s="246">
        <f t="shared" si="36"/>
        <v>1500132510123842</v>
      </c>
      <c r="AL60" s="246">
        <f t="shared" si="37"/>
        <v>1508710980421806.8</v>
      </c>
      <c r="AM60" s="246">
        <f t="shared" si="38"/>
        <v>1508680657097449.8</v>
      </c>
      <c r="AN60" s="246">
        <f t="shared" si="39"/>
        <v>1508650333945478.3</v>
      </c>
      <c r="AO60" s="246">
        <f t="shared" si="40"/>
        <v>1508620010965892.3</v>
      </c>
      <c r="AP60" s="247">
        <f t="shared" si="41"/>
        <v>1508589688158692</v>
      </c>
      <c r="AQ60" s="247">
        <f t="shared" si="41"/>
        <v>1508433599841047.5</v>
      </c>
    </row>
    <row r="61" spans="1:45" x14ac:dyDescent="0.2">
      <c r="A61" s="12" t="s">
        <v>4</v>
      </c>
      <c r="B61" s="245">
        <f t="shared" si="1"/>
        <v>250030076807335.72</v>
      </c>
      <c r="C61" s="246">
        <f t="shared" si="2"/>
        <v>258465481905438.28</v>
      </c>
      <c r="D61" s="246">
        <f>SUMIFS(F$2:F$52,$A$2:$A$52,$A61)</f>
        <v>276361308600441.97</v>
      </c>
      <c r="E61" s="246">
        <f t="shared" si="4"/>
        <v>306341793712170.63</v>
      </c>
      <c r="F61" s="246">
        <f t="shared" si="5"/>
        <v>341092591705825.69</v>
      </c>
      <c r="G61" s="246">
        <f t="shared" si="6"/>
        <v>363761465806342.75</v>
      </c>
      <c r="H61" s="246">
        <f t="shared" si="7"/>
        <v>386338300040090.94</v>
      </c>
      <c r="I61" s="246">
        <f t="shared" si="8"/>
        <v>394899900180801.63</v>
      </c>
      <c r="J61" s="246">
        <f t="shared" si="9"/>
        <v>403460470086045.56</v>
      </c>
      <c r="K61" s="246">
        <f t="shared" si="10"/>
        <v>412020009755822.69</v>
      </c>
      <c r="L61" s="246">
        <f t="shared" si="11"/>
        <v>420578519190133.13</v>
      </c>
      <c r="M61" s="246">
        <f t="shared" si="12"/>
        <v>429135998388976.63</v>
      </c>
      <c r="N61" s="246">
        <f t="shared" si="13"/>
        <v>429731859853254</v>
      </c>
      <c r="O61" s="246">
        <f t="shared" si="14"/>
        <v>430327672273417.25</v>
      </c>
      <c r="P61" s="246">
        <f t="shared" si="15"/>
        <v>430923435649466.44</v>
      </c>
      <c r="Q61" s="246">
        <f t="shared" si="16"/>
        <v>431519149981401.5</v>
      </c>
      <c r="R61" s="246">
        <f t="shared" si="17"/>
        <v>432114815269222.44</v>
      </c>
      <c r="S61" s="246">
        <f t="shared" si="18"/>
        <v>427204264551599</v>
      </c>
      <c r="T61" s="246">
        <f t="shared" si="19"/>
        <v>422293877281659.88</v>
      </c>
      <c r="U61" s="246">
        <f t="shared" si="20"/>
        <v>417383653459405</v>
      </c>
      <c r="V61" s="246">
        <f t="shared" si="21"/>
        <v>412473593084834.44</v>
      </c>
      <c r="W61" s="246">
        <f t="shared" si="22"/>
        <v>407563696157948</v>
      </c>
      <c r="X61" s="246">
        <f t="shared" si="23"/>
        <v>398363890017024.06</v>
      </c>
      <c r="Y61" s="246">
        <f t="shared" si="24"/>
        <v>389164390340508.19</v>
      </c>
      <c r="Z61" s="246">
        <f t="shared" si="25"/>
        <v>379965197128400.25</v>
      </c>
      <c r="AA61" s="246">
        <f t="shared" si="26"/>
        <v>370766310380700.31</v>
      </c>
      <c r="AB61" s="246">
        <f t="shared" si="27"/>
        <v>361567730097408.44</v>
      </c>
      <c r="AC61" s="246">
        <f t="shared" si="28"/>
        <v>352369456278524.5</v>
      </c>
      <c r="AD61" s="246">
        <f t="shared" si="29"/>
        <v>343171488924048.56</v>
      </c>
      <c r="AE61" s="246">
        <f t="shared" si="30"/>
        <v>333973828033980.63</v>
      </c>
      <c r="AF61" s="246">
        <f t="shared" si="31"/>
        <v>324776473608320.69</v>
      </c>
      <c r="AG61" s="246">
        <f t="shared" si="32"/>
        <v>315579425647068.69</v>
      </c>
      <c r="AH61" s="246">
        <f t="shared" si="33"/>
        <v>307608214886825.63</v>
      </c>
      <c r="AI61" s="246">
        <f t="shared" si="34"/>
        <v>299637269729069.5</v>
      </c>
      <c r="AJ61" s="246">
        <f t="shared" si="35"/>
        <v>291666590173800.31</v>
      </c>
      <c r="AK61" s="246">
        <f t="shared" si="36"/>
        <v>283696176221018</v>
      </c>
      <c r="AL61" s="246">
        <f t="shared" si="37"/>
        <v>275726027870722.66</v>
      </c>
      <c r="AM61" s="246">
        <f t="shared" si="38"/>
        <v>267355996737385.28</v>
      </c>
      <c r="AN61" s="246">
        <f t="shared" si="39"/>
        <v>258986244549484.34</v>
      </c>
      <c r="AO61" s="246">
        <f t="shared" si="40"/>
        <v>250616771307019.91</v>
      </c>
      <c r="AP61" s="247">
        <f t="shared" si="41"/>
        <v>242247577009991.97</v>
      </c>
      <c r="AQ61" s="247">
        <f t="shared" si="41"/>
        <v>233859163645757.41</v>
      </c>
    </row>
    <row r="62" spans="1:45" x14ac:dyDescent="0.2">
      <c r="A62" s="12" t="s">
        <v>5</v>
      </c>
      <c r="B62" s="245">
        <f t="shared" si="1"/>
        <v>158574617790517</v>
      </c>
      <c r="C62" s="246">
        <f t="shared" si="2"/>
        <v>140176632987085.97</v>
      </c>
      <c r="D62" s="246">
        <f t="shared" si="3"/>
        <v>146178929912162.84</v>
      </c>
      <c r="E62" s="246">
        <f t="shared" si="4"/>
        <v>156268312067050.5</v>
      </c>
      <c r="F62" s="246">
        <f t="shared" si="5"/>
        <v>169302013251391.59</v>
      </c>
      <c r="G62" s="246">
        <f t="shared" si="6"/>
        <v>176830047794074.75</v>
      </c>
      <c r="H62" s="246">
        <f t="shared" si="7"/>
        <v>184327292990534.16</v>
      </c>
      <c r="I62" s="246">
        <f t="shared" si="8"/>
        <v>193870974186144.22</v>
      </c>
      <c r="J62" s="246">
        <f t="shared" si="9"/>
        <v>203413508744056.03</v>
      </c>
      <c r="K62" s="246">
        <f t="shared" si="10"/>
        <v>212954896664269.59</v>
      </c>
      <c r="L62" s="246">
        <f t="shared" si="11"/>
        <v>222495137946784.91</v>
      </c>
      <c r="M62" s="246">
        <f t="shared" si="12"/>
        <v>232034232591602.06</v>
      </c>
      <c r="N62" s="246">
        <f t="shared" si="13"/>
        <v>237174835885918.16</v>
      </c>
      <c r="O62" s="246">
        <f t="shared" si="14"/>
        <v>242315027172980.91</v>
      </c>
      <c r="P62" s="246">
        <f t="shared" si="15"/>
        <v>247454806452790.25</v>
      </c>
      <c r="Q62" s="246">
        <f t="shared" si="16"/>
        <v>252594173725346.25</v>
      </c>
      <c r="R62" s="246">
        <f t="shared" si="17"/>
        <v>257733128990648.88</v>
      </c>
      <c r="S62" s="246">
        <f t="shared" si="18"/>
        <v>259223976978913.88</v>
      </c>
      <c r="T62" s="246">
        <f t="shared" si="19"/>
        <v>260714775128230.19</v>
      </c>
      <c r="U62" s="246">
        <f t="shared" si="20"/>
        <v>262205523438597.91</v>
      </c>
      <c r="V62" s="246">
        <f t="shared" si="21"/>
        <v>263696221910016.88</v>
      </c>
      <c r="W62" s="246">
        <f t="shared" si="22"/>
        <v>265186870542487.34</v>
      </c>
      <c r="X62" s="246">
        <f t="shared" si="23"/>
        <v>264490954626513</v>
      </c>
      <c r="Y62" s="246">
        <f t="shared" si="24"/>
        <v>263795061762702.75</v>
      </c>
      <c r="Z62" s="246">
        <f t="shared" si="25"/>
        <v>263099191951056.63</v>
      </c>
      <c r="AA62" s="246">
        <f t="shared" si="26"/>
        <v>262403345191574.56</v>
      </c>
      <c r="AB62" s="246">
        <f t="shared" si="27"/>
        <v>261707521484256.56</v>
      </c>
      <c r="AC62" s="246">
        <f t="shared" si="28"/>
        <v>258133950211345.94</v>
      </c>
      <c r="AD62" s="246">
        <f t="shared" si="29"/>
        <v>254560497933876.28</v>
      </c>
      <c r="AE62" s="246">
        <f t="shared" si="30"/>
        <v>250987164651847.56</v>
      </c>
      <c r="AF62" s="246">
        <f t="shared" si="31"/>
        <v>247413950365259.78</v>
      </c>
      <c r="AG62" s="246">
        <f t="shared" si="32"/>
        <v>243840855074112.97</v>
      </c>
      <c r="AH62" s="246">
        <f t="shared" si="33"/>
        <v>238109730708733.69</v>
      </c>
      <c r="AI62" s="246">
        <f t="shared" si="34"/>
        <v>232378797296253</v>
      </c>
      <c r="AJ62" s="246">
        <f t="shared" si="35"/>
        <v>226648054836670.91</v>
      </c>
      <c r="AK62" s="246">
        <f t="shared" si="36"/>
        <v>220917503329987.41</v>
      </c>
      <c r="AL62" s="246">
        <f t="shared" si="37"/>
        <v>215187142776202.5</v>
      </c>
      <c r="AM62" s="246">
        <f t="shared" si="38"/>
        <v>209451373205292.03</v>
      </c>
      <c r="AN62" s="246">
        <f t="shared" si="39"/>
        <v>203715794774011.16</v>
      </c>
      <c r="AO62" s="246">
        <f t="shared" si="40"/>
        <v>197980407482359.91</v>
      </c>
      <c r="AP62" s="247">
        <f t="shared" si="41"/>
        <v>192245211330338.31</v>
      </c>
      <c r="AQ62" s="247">
        <f t="shared" si="41"/>
        <v>186494657322005</v>
      </c>
    </row>
    <row r="63" spans="1:45" x14ac:dyDescent="0.2">
      <c r="A63" s="12" t="s">
        <v>6</v>
      </c>
      <c r="B63" s="245">
        <f t="shared" si="1"/>
        <v>230909443545375.09</v>
      </c>
      <c r="C63" s="246">
        <f t="shared" si="2"/>
        <v>191709684126356</v>
      </c>
      <c r="D63" s="246">
        <f t="shared" si="3"/>
        <v>193405677229866.97</v>
      </c>
      <c r="E63" s="246">
        <f t="shared" si="4"/>
        <v>196352812054395.97</v>
      </c>
      <c r="F63" s="246">
        <f t="shared" si="5"/>
        <v>203954838351653.31</v>
      </c>
      <c r="G63" s="246">
        <f t="shared" si="6"/>
        <v>205868227406504.91</v>
      </c>
      <c r="H63" s="246">
        <f t="shared" si="7"/>
        <v>207773147085783.66</v>
      </c>
      <c r="I63" s="246">
        <f t="shared" si="8"/>
        <v>210357689205670.5</v>
      </c>
      <c r="J63" s="246">
        <f t="shared" si="9"/>
        <v>212941919665836.66</v>
      </c>
      <c r="K63" s="246">
        <f t="shared" si="10"/>
        <v>215525838466282.22</v>
      </c>
      <c r="L63" s="246">
        <f t="shared" si="11"/>
        <v>218109445607007.16</v>
      </c>
      <c r="M63" s="246">
        <f t="shared" si="12"/>
        <v>220692741088011.56</v>
      </c>
      <c r="N63" s="246">
        <f t="shared" si="13"/>
        <v>218087632044504.94</v>
      </c>
      <c r="O63" s="246">
        <f t="shared" si="14"/>
        <v>215482730711813.44</v>
      </c>
      <c r="P63" s="246">
        <f t="shared" si="15"/>
        <v>212878037089937.06</v>
      </c>
      <c r="Q63" s="246">
        <f t="shared" si="16"/>
        <v>210273551178875.84</v>
      </c>
      <c r="R63" s="246">
        <f t="shared" si="17"/>
        <v>207669272978629.59</v>
      </c>
      <c r="S63" s="246">
        <f t="shared" si="18"/>
        <v>204031660117158.56</v>
      </c>
      <c r="T63" s="246">
        <f t="shared" si="19"/>
        <v>200394168396096.75</v>
      </c>
      <c r="U63" s="246">
        <f t="shared" si="20"/>
        <v>196756797815444.16</v>
      </c>
      <c r="V63" s="246">
        <f t="shared" si="21"/>
        <v>193119548375200.78</v>
      </c>
      <c r="W63" s="246">
        <f t="shared" si="22"/>
        <v>189482420075366.72</v>
      </c>
      <c r="X63" s="246">
        <f t="shared" si="23"/>
        <v>184461089542266.31</v>
      </c>
      <c r="Y63" s="246">
        <f t="shared" si="24"/>
        <v>179439926298302.47</v>
      </c>
      <c r="Z63" s="246">
        <f t="shared" si="25"/>
        <v>174418930343475.19</v>
      </c>
      <c r="AA63" s="246">
        <f t="shared" si="26"/>
        <v>169398101677784.47</v>
      </c>
      <c r="AB63" s="246">
        <f t="shared" si="27"/>
        <v>164377440301230.31</v>
      </c>
      <c r="AC63" s="246">
        <f t="shared" si="28"/>
        <v>160568128215437.78</v>
      </c>
      <c r="AD63" s="246">
        <f t="shared" si="29"/>
        <v>156758943038645.44</v>
      </c>
      <c r="AE63" s="246">
        <f t="shared" si="30"/>
        <v>152949884770853.22</v>
      </c>
      <c r="AF63" s="246">
        <f t="shared" si="31"/>
        <v>149140953412061.16</v>
      </c>
      <c r="AG63" s="246">
        <f t="shared" si="32"/>
        <v>145332148962269.28</v>
      </c>
      <c r="AH63" s="246">
        <f t="shared" si="33"/>
        <v>143080575630271.31</v>
      </c>
      <c r="AI63" s="246">
        <f t="shared" si="34"/>
        <v>140829077289955.25</v>
      </c>
      <c r="AJ63" s="246">
        <f t="shared" si="35"/>
        <v>138577653941321.11</v>
      </c>
      <c r="AK63" s="246">
        <f t="shared" si="36"/>
        <v>136326305584368.86</v>
      </c>
      <c r="AL63" s="246">
        <f t="shared" si="37"/>
        <v>134075032219098.52</v>
      </c>
      <c r="AM63" s="246">
        <f t="shared" si="38"/>
        <v>133043295305085.78</v>
      </c>
      <c r="AN63" s="246">
        <f t="shared" si="39"/>
        <v>132011592719807.59</v>
      </c>
      <c r="AO63" s="246">
        <f t="shared" si="40"/>
        <v>130979924463263.97</v>
      </c>
      <c r="AP63" s="247">
        <f t="shared" si="41"/>
        <v>129948290535454.91</v>
      </c>
      <c r="AQ63" s="247">
        <f t="shared" si="41"/>
        <v>128905943400662.75</v>
      </c>
    </row>
    <row r="64" spans="1:45" x14ac:dyDescent="0.2">
      <c r="A64" s="12" t="s">
        <v>7</v>
      </c>
      <c r="B64" s="245">
        <f t="shared" si="1"/>
        <v>59571390862830</v>
      </c>
      <c r="C64" s="246">
        <f t="shared" si="2"/>
        <v>45900133138365</v>
      </c>
      <c r="D64" s="246">
        <f t="shared" si="3"/>
        <v>50441775039689.852</v>
      </c>
      <c r="E64" s="246">
        <f t="shared" si="4"/>
        <v>56096981525574.633</v>
      </c>
      <c r="F64" s="246">
        <f t="shared" si="5"/>
        <v>59586378398411.219</v>
      </c>
      <c r="G64" s="246">
        <f t="shared" si="6"/>
        <v>64783607548047.656</v>
      </c>
      <c r="H64" s="246">
        <f t="shared" si="7"/>
        <v>71712074471635.234</v>
      </c>
      <c r="I64" s="246">
        <f t="shared" si="8"/>
        <v>78880528398489.922</v>
      </c>
      <c r="J64" s="246">
        <f t="shared" si="9"/>
        <v>85767713347383.578</v>
      </c>
      <c r="K64" s="246">
        <f t="shared" si="10"/>
        <v>92409532019052.656</v>
      </c>
      <c r="L64" s="246">
        <f t="shared" si="11"/>
        <v>98903361674652.313</v>
      </c>
      <c r="M64" s="246">
        <f t="shared" si="12"/>
        <v>105406914977641.95</v>
      </c>
      <c r="N64" s="246">
        <f t="shared" si="13"/>
        <v>112089791895438</v>
      </c>
      <c r="O64" s="246">
        <f t="shared" si="14"/>
        <v>118953107692207.81</v>
      </c>
      <c r="P64" s="246">
        <f t="shared" si="15"/>
        <v>125946142306029.83</v>
      </c>
      <c r="Q64" s="246">
        <f t="shared" si="16"/>
        <v>133008645834789.45</v>
      </c>
      <c r="R64" s="246">
        <f t="shared" si="17"/>
        <v>140070725128590.23</v>
      </c>
      <c r="S64" s="246">
        <f t="shared" si="18"/>
        <v>147064969780132.31</v>
      </c>
      <c r="T64" s="246">
        <f t="shared" si="19"/>
        <v>153945708655244.19</v>
      </c>
      <c r="U64" s="246">
        <f t="shared" si="20"/>
        <v>160679263027145.13</v>
      </c>
      <c r="V64" s="246">
        <f t="shared" si="21"/>
        <v>167233537625399.31</v>
      </c>
      <c r="W64" s="246">
        <f t="shared" si="22"/>
        <v>173578380141792.97</v>
      </c>
      <c r="X64" s="246">
        <f t="shared" si="23"/>
        <v>179685900693235.66</v>
      </c>
      <c r="Y64" s="246">
        <f t="shared" si="24"/>
        <v>185530746926053.78</v>
      </c>
      <c r="Z64" s="246">
        <f t="shared" si="25"/>
        <v>191090331686937.13</v>
      </c>
      <c r="AA64" s="246">
        <f t="shared" si="26"/>
        <v>196345011429539.31</v>
      </c>
      <c r="AB64" s="246">
        <f t="shared" si="27"/>
        <v>201278214734396.59</v>
      </c>
      <c r="AC64" s="246">
        <f t="shared" si="28"/>
        <v>205876521460134.31</v>
      </c>
      <c r="AD64" s="246">
        <f t="shared" si="29"/>
        <v>210129694087630.59</v>
      </c>
      <c r="AE64" s="246">
        <f t="shared" si="30"/>
        <v>214030663743596.5</v>
      </c>
      <c r="AF64" s="246">
        <f t="shared" si="31"/>
        <v>217575474179580.53</v>
      </c>
      <c r="AG64" s="246">
        <f t="shared" si="32"/>
        <v>220763187626424.91</v>
      </c>
      <c r="AH64" s="246">
        <f t="shared" si="33"/>
        <v>223595756938189.25</v>
      </c>
      <c r="AI64" s="246">
        <f t="shared" si="34"/>
        <v>226077868784275.97</v>
      </c>
      <c r="AJ64" s="246">
        <f t="shared" si="35"/>
        <v>228216762849375.25</v>
      </c>
      <c r="AK64" s="246">
        <f t="shared" si="36"/>
        <v>230022032067296.22</v>
      </c>
      <c r="AL64" s="246">
        <f t="shared" si="37"/>
        <v>231505408859291.75</v>
      </c>
      <c r="AM64" s="246">
        <f t="shared" si="38"/>
        <v>232680542184997.28</v>
      </c>
      <c r="AN64" s="246">
        <f t="shared" si="39"/>
        <v>233562769960966.81</v>
      </c>
      <c r="AO64" s="246">
        <f t="shared" si="40"/>
        <v>234168891075297.94</v>
      </c>
      <c r="AP64" s="247">
        <f t="shared" si="41"/>
        <v>234516940844208.31</v>
      </c>
      <c r="AQ64" s="247">
        <f t="shared" si="41"/>
        <v>234606413020074.09</v>
      </c>
    </row>
    <row r="65" spans="1:43" x14ac:dyDescent="0.2">
      <c r="A65" s="12" t="s">
        <v>8</v>
      </c>
      <c r="B65" s="245">
        <f t="shared" si="1"/>
        <v>72263507269870.844</v>
      </c>
      <c r="C65" s="246">
        <f t="shared" si="2"/>
        <v>56969070374367.039</v>
      </c>
      <c r="D65" s="246">
        <f t="shared" si="3"/>
        <v>52883048737744.438</v>
      </c>
      <c r="E65" s="246">
        <f t="shared" si="4"/>
        <v>68640802373534.375</v>
      </c>
      <c r="F65" s="246">
        <f t="shared" si="5"/>
        <v>71554151183517.953</v>
      </c>
      <c r="G65" s="246">
        <f t="shared" si="6"/>
        <v>74417796294315.766</v>
      </c>
      <c r="H65" s="246">
        <f t="shared" si="7"/>
        <v>78196975457866.453</v>
      </c>
      <c r="I65" s="246">
        <f t="shared" si="8"/>
        <v>82212201720515.078</v>
      </c>
      <c r="J65" s="246">
        <f t="shared" si="9"/>
        <v>86121557851586.406</v>
      </c>
      <c r="K65" s="246">
        <f t="shared" si="10"/>
        <v>89905545292153.344</v>
      </c>
      <c r="L65" s="246">
        <f t="shared" si="11"/>
        <v>93546989550133.516</v>
      </c>
      <c r="M65" s="246">
        <f t="shared" si="12"/>
        <v>97031247872476.813</v>
      </c>
      <c r="N65" s="246">
        <f t="shared" si="13"/>
        <v>100345523610713.91</v>
      </c>
      <c r="O65" s="246">
        <f t="shared" si="14"/>
        <v>103463818379952.7</v>
      </c>
      <c r="P65" s="246">
        <f t="shared" si="15"/>
        <v>106360171695488.92</v>
      </c>
      <c r="Q65" s="246">
        <f t="shared" si="16"/>
        <v>109009789989983.28</v>
      </c>
      <c r="R65" s="246">
        <f t="shared" si="17"/>
        <v>111389393376667.22</v>
      </c>
      <c r="S65" s="246">
        <f t="shared" si="18"/>
        <v>113483731283738.97</v>
      </c>
      <c r="T65" s="246">
        <f t="shared" si="19"/>
        <v>115289077308030.34</v>
      </c>
      <c r="U65" s="246">
        <f t="shared" si="20"/>
        <v>116811208629928.36</v>
      </c>
      <c r="V65" s="246">
        <f t="shared" si="21"/>
        <v>118059156993026.11</v>
      </c>
      <c r="W65" s="246">
        <f t="shared" si="22"/>
        <v>119044861164432.64</v>
      </c>
      <c r="X65" s="246">
        <f t="shared" si="23"/>
        <v>119782797418328.11</v>
      </c>
      <c r="Y65" s="246">
        <f t="shared" si="24"/>
        <v>120289600396713.58</v>
      </c>
      <c r="Z65" s="246">
        <f t="shared" si="25"/>
        <v>120583685588465.53</v>
      </c>
      <c r="AA65" s="246">
        <f t="shared" si="26"/>
        <v>120684883324202.63</v>
      </c>
      <c r="AB65" s="246">
        <f t="shared" si="27"/>
        <v>120614092701477.69</v>
      </c>
      <c r="AC65" s="246">
        <f t="shared" si="28"/>
        <v>120392962316117.45</v>
      </c>
      <c r="AD65" s="246">
        <f t="shared" si="29"/>
        <v>120043603154296.44</v>
      </c>
      <c r="AE65" s="246">
        <f t="shared" si="30"/>
        <v>119588337557124.94</v>
      </c>
      <c r="AF65" s="246">
        <f t="shared" si="31"/>
        <v>119049486853302.05</v>
      </c>
      <c r="AG65" s="246">
        <f t="shared" si="32"/>
        <v>118449199101221.78</v>
      </c>
      <c r="AH65" s="246">
        <f t="shared" si="33"/>
        <v>117809317413637.61</v>
      </c>
      <c r="AI65" s="246">
        <f t="shared" si="34"/>
        <v>117151288569072.17</v>
      </c>
      <c r="AJ65" s="246">
        <f t="shared" si="35"/>
        <v>116496111049561.06</v>
      </c>
      <c r="AK65" s="246">
        <f t="shared" si="36"/>
        <v>115864321282403.69</v>
      </c>
      <c r="AL65" s="246">
        <f t="shared" si="37"/>
        <v>115276016698107.11</v>
      </c>
      <c r="AM65" s="246">
        <f t="shared" si="38"/>
        <v>114750914238816.73</v>
      </c>
      <c r="AN65" s="246">
        <f t="shared" si="39"/>
        <v>114308443151665.06</v>
      </c>
      <c r="AO65" s="246">
        <f t="shared" si="40"/>
        <v>113967871271127.89</v>
      </c>
      <c r="AP65" s="247">
        <f t="shared" si="41"/>
        <v>113748464527926.47</v>
      </c>
      <c r="AQ65" s="247">
        <f t="shared" si="41"/>
        <v>113660203695954.39</v>
      </c>
    </row>
    <row r="66" spans="1:43" x14ac:dyDescent="0.2">
      <c r="A66" s="12" t="s">
        <v>9</v>
      </c>
      <c r="B66" s="245">
        <f t="shared" si="1"/>
        <v>710785191712576.75</v>
      </c>
      <c r="C66" s="246">
        <f t="shared" si="2"/>
        <v>623999592018185.75</v>
      </c>
      <c r="D66" s="246">
        <f t="shared" si="3"/>
        <v>699378869152851.13</v>
      </c>
      <c r="E66" s="246">
        <f t="shared" si="4"/>
        <v>715281496106884</v>
      </c>
      <c r="F66" s="246">
        <f t="shared" si="5"/>
        <v>737880179066178.63</v>
      </c>
      <c r="G66" s="246">
        <f t="shared" si="6"/>
        <v>748653218427940</v>
      </c>
      <c r="H66" s="246">
        <f t="shared" si="7"/>
        <v>764132874368899.88</v>
      </c>
      <c r="I66" s="246">
        <f t="shared" si="8"/>
        <v>783290484971026</v>
      </c>
      <c r="J66" s="246">
        <f t="shared" si="9"/>
        <v>803504548322545.88</v>
      </c>
      <c r="K66" s="246">
        <f t="shared" si="10"/>
        <v>823890548392901.25</v>
      </c>
      <c r="L66" s="246">
        <f t="shared" si="11"/>
        <v>843471796746923.5</v>
      </c>
      <c r="M66" s="246">
        <f t="shared" si="12"/>
        <v>861183390833493.25</v>
      </c>
      <c r="N66" s="246">
        <f t="shared" si="13"/>
        <v>876111758412209.75</v>
      </c>
      <c r="O66" s="246">
        <f t="shared" si="14"/>
        <v>888110607028729.63</v>
      </c>
      <c r="P66" s="246">
        <f t="shared" si="15"/>
        <v>897291939737772.88</v>
      </c>
      <c r="Q66" s="246">
        <f t="shared" si="16"/>
        <v>903805781667006.5</v>
      </c>
      <c r="R66" s="246">
        <f t="shared" si="17"/>
        <v>907834285674346.5</v>
      </c>
      <c r="S66" s="246">
        <f t="shared" si="18"/>
        <v>909595673073767.63</v>
      </c>
      <c r="T66" s="246">
        <f t="shared" si="19"/>
        <v>909240798150394.63</v>
      </c>
      <c r="U66" s="246">
        <f t="shared" si="20"/>
        <v>906945719810094.13</v>
      </c>
      <c r="V66" s="246">
        <f t="shared" si="21"/>
        <v>902897930511304</v>
      </c>
      <c r="W66" s="246">
        <f t="shared" si="22"/>
        <v>897292689433623.38</v>
      </c>
      <c r="X66" s="246">
        <f t="shared" si="23"/>
        <v>890329656450125.38</v>
      </c>
      <c r="Y66" s="246">
        <f t="shared" si="24"/>
        <v>882209880390801.5</v>
      </c>
      <c r="Z66" s="246">
        <f t="shared" si="25"/>
        <v>873133177755811.75</v>
      </c>
      <c r="AA66" s="246">
        <f t="shared" si="26"/>
        <v>863295922303888.88</v>
      </c>
      <c r="AB66" s="246">
        <f t="shared" si="27"/>
        <v>852889252208444.13</v>
      </c>
      <c r="AC66" s="246">
        <f t="shared" si="28"/>
        <v>842097689989108.38</v>
      </c>
      <c r="AD66" s="246">
        <f t="shared" si="29"/>
        <v>831098161298874.63</v>
      </c>
      <c r="AE66" s="246">
        <f t="shared" si="30"/>
        <v>820059391871213</v>
      </c>
      <c r="AF66" s="246">
        <f t="shared" si="31"/>
        <v>809141657413423.38</v>
      </c>
      <c r="AG66" s="246">
        <f t="shared" si="32"/>
        <v>798496858814683</v>
      </c>
      <c r="AH66" s="246">
        <f t="shared" si="33"/>
        <v>788268894523934.88</v>
      </c>
      <c r="AI66" s="246">
        <f t="shared" si="34"/>
        <v>778594303131556.5</v>
      </c>
      <c r="AJ66" s="246">
        <f t="shared" si="35"/>
        <v>769603151850763</v>
      </c>
      <c r="AK66" s="246">
        <f t="shared" si="36"/>
        <v>761420150550457</v>
      </c>
      <c r="AL66" s="246">
        <f t="shared" si="37"/>
        <v>754165976085337.25</v>
      </c>
      <c r="AM66" s="246">
        <f t="shared" si="38"/>
        <v>747958797791778.5</v>
      </c>
      <c r="AN66" s="246">
        <f t="shared" si="39"/>
        <v>742916002114811.5</v>
      </c>
      <c r="AO66" s="246">
        <f t="shared" si="40"/>
        <v>739156122414248.13</v>
      </c>
      <c r="AP66" s="247">
        <f t="shared" si="41"/>
        <v>736800989152457.13</v>
      </c>
      <c r="AQ66" s="247">
        <f t="shared" si="41"/>
        <v>735916768989753.75</v>
      </c>
    </row>
    <row r="67" spans="1:43" x14ac:dyDescent="0.2">
      <c r="A67" s="12" t="s">
        <v>10</v>
      </c>
      <c r="B67" s="245">
        <f t="shared" si="1"/>
        <v>429226530333185.06</v>
      </c>
      <c r="C67" s="246">
        <f t="shared" si="2"/>
        <v>443393657015590.81</v>
      </c>
      <c r="D67" s="246">
        <f t="shared" si="3"/>
        <v>498339978329761.13</v>
      </c>
      <c r="E67" s="246">
        <f t="shared" si="4"/>
        <v>517769394852371.25</v>
      </c>
      <c r="F67" s="246">
        <f t="shared" si="5"/>
        <v>537547176823761.94</v>
      </c>
      <c r="G67" s="246">
        <f t="shared" si="6"/>
        <v>553675163207319.88</v>
      </c>
      <c r="H67" s="246">
        <f t="shared" si="7"/>
        <v>575179496866214.5</v>
      </c>
      <c r="I67" s="246">
        <f t="shared" si="8"/>
        <v>598654744927866.88</v>
      </c>
      <c r="J67" s="246">
        <f t="shared" si="9"/>
        <v>621805186348834.25</v>
      </c>
      <c r="K67" s="246">
        <f t="shared" si="10"/>
        <v>644278719789614.25</v>
      </c>
      <c r="L67" s="246">
        <f t="shared" si="11"/>
        <v>665689071666382.25</v>
      </c>
      <c r="M67" s="246">
        <f t="shared" si="12"/>
        <v>685620695794109.75</v>
      </c>
      <c r="N67" s="246">
        <f t="shared" si="13"/>
        <v>703723510929819</v>
      </c>
      <c r="O67" s="246">
        <f t="shared" si="14"/>
        <v>719914734236230.5</v>
      </c>
      <c r="P67" s="246">
        <f t="shared" si="15"/>
        <v>734226868183996</v>
      </c>
      <c r="Q67" s="246">
        <f t="shared" si="16"/>
        <v>746722165763034.25</v>
      </c>
      <c r="R67" s="246">
        <f t="shared" si="17"/>
        <v>757489684328997.5</v>
      </c>
      <c r="S67" s="246">
        <f t="shared" si="18"/>
        <v>766646015042349.25</v>
      </c>
      <c r="T67" s="246">
        <f t="shared" si="19"/>
        <v>774235624904504</v>
      </c>
      <c r="U67" s="246">
        <f t="shared" si="20"/>
        <v>780321144299536.13</v>
      </c>
      <c r="V67" s="246">
        <f t="shared" si="21"/>
        <v>784977853370365</v>
      </c>
      <c r="W67" s="246">
        <f t="shared" si="22"/>
        <v>788291939494394.5</v>
      </c>
      <c r="X67" s="246">
        <f t="shared" si="23"/>
        <v>790358754567109.5</v>
      </c>
      <c r="Y67" s="246">
        <f t="shared" si="24"/>
        <v>791281112491681.13</v>
      </c>
      <c r="Z67" s="246">
        <f t="shared" si="25"/>
        <v>791167661861556.13</v>
      </c>
      <c r="AA67" s="246">
        <f t="shared" si="26"/>
        <v>790131363147841.5</v>
      </c>
      <c r="AB67" s="246">
        <f t="shared" si="27"/>
        <v>788288094009298.13</v>
      </c>
      <c r="AC67" s="246">
        <f t="shared" si="28"/>
        <v>785755400839525.63</v>
      </c>
      <c r="AD67" s="246">
        <f t="shared" si="29"/>
        <v>782651409525654.63</v>
      </c>
      <c r="AE67" s="246">
        <f t="shared" si="30"/>
        <v>779093903748909.63</v>
      </c>
      <c r="AF67" s="246">
        <f t="shared" si="31"/>
        <v>775199575106977.75</v>
      </c>
      <c r="AG67" s="246">
        <f t="shared" si="32"/>
        <v>771083445944226.13</v>
      </c>
      <c r="AH67" s="246">
        <f t="shared" si="33"/>
        <v>766858463072867.38</v>
      </c>
      <c r="AI67" s="246">
        <f t="shared" si="34"/>
        <v>762635258565915.88</v>
      </c>
      <c r="AJ67" s="246">
        <f t="shared" si="35"/>
        <v>758522072492602.38</v>
      </c>
      <c r="AK67" s="246">
        <f t="shared" si="36"/>
        <v>754624831826530.25</v>
      </c>
      <c r="AL67" s="246">
        <f t="shared" si="37"/>
        <v>751047379756875.88</v>
      </c>
      <c r="AM67" s="246">
        <f t="shared" si="38"/>
        <v>747891850240589.5</v>
      </c>
      <c r="AN67" s="246">
        <f t="shared" si="39"/>
        <v>745259183819259.38</v>
      </c>
      <c r="AO67" s="246">
        <f t="shared" si="40"/>
        <v>743249782464765</v>
      </c>
      <c r="AP67" s="247">
        <f t="shared" si="41"/>
        <v>741964303501258.5</v>
      </c>
      <c r="AQ67" s="247">
        <f t="shared" si="41"/>
        <v>741442777674318.38</v>
      </c>
    </row>
    <row r="68" spans="1:43" x14ac:dyDescent="0.2">
      <c r="A68" s="12" t="s">
        <v>11</v>
      </c>
      <c r="B68" s="245">
        <f t="shared" si="1"/>
        <v>259570374494269.03</v>
      </c>
      <c r="C68" s="246">
        <f t="shared" si="2"/>
        <v>235464491437974.25</v>
      </c>
      <c r="D68" s="246">
        <f t="shared" si="3"/>
        <v>271014825047799.13</v>
      </c>
      <c r="E68" s="246">
        <f t="shared" si="4"/>
        <v>292591244399477.88</v>
      </c>
      <c r="F68" s="246">
        <f t="shared" si="5"/>
        <v>305201564415290.19</v>
      </c>
      <c r="G68" s="246">
        <f t="shared" si="6"/>
        <v>317895452924734.75</v>
      </c>
      <c r="H68" s="246">
        <f t="shared" si="7"/>
        <v>334649994746870.44</v>
      </c>
      <c r="I68" s="246">
        <f t="shared" si="8"/>
        <v>352422716293883.75</v>
      </c>
      <c r="J68" s="246">
        <f t="shared" si="9"/>
        <v>369706647840062.5</v>
      </c>
      <c r="K68" s="246">
        <f t="shared" si="10"/>
        <v>386401477414517.31</v>
      </c>
      <c r="L68" s="246">
        <f t="shared" si="11"/>
        <v>402416989885072.63</v>
      </c>
      <c r="M68" s="246">
        <f t="shared" si="12"/>
        <v>417674256577027.56</v>
      </c>
      <c r="N68" s="246">
        <f t="shared" si="13"/>
        <v>432123350089393.38</v>
      </c>
      <c r="O68" s="246">
        <f t="shared" si="14"/>
        <v>445745088268204.69</v>
      </c>
      <c r="P68" s="246">
        <f t="shared" si="15"/>
        <v>458554838425165.94</v>
      </c>
      <c r="Q68" s="246">
        <f t="shared" si="16"/>
        <v>470585945295686.94</v>
      </c>
      <c r="R68" s="246">
        <f t="shared" si="17"/>
        <v>481888606624526.06</v>
      </c>
      <c r="S68" s="246">
        <f t="shared" si="18"/>
        <v>492524449464687.44</v>
      </c>
      <c r="T68" s="246">
        <f t="shared" si="19"/>
        <v>502481655042698.44</v>
      </c>
      <c r="U68" s="246">
        <f t="shared" si="20"/>
        <v>511750267218744.5</v>
      </c>
      <c r="V68" s="246">
        <f t="shared" si="21"/>
        <v>520326045985122.56</v>
      </c>
      <c r="W68" s="246">
        <f t="shared" si="22"/>
        <v>528210274047470.88</v>
      </c>
      <c r="X68" s="246">
        <f t="shared" si="23"/>
        <v>535409512642682.69</v>
      </c>
      <c r="Y68" s="246">
        <f t="shared" si="24"/>
        <v>541935314534032.56</v>
      </c>
      <c r="Z68" s="246">
        <f t="shared" si="25"/>
        <v>547803902288855.63</v>
      </c>
      <c r="AA68" s="246">
        <f t="shared" si="26"/>
        <v>553035819925100.69</v>
      </c>
      <c r="AB68" s="246">
        <f t="shared" si="27"/>
        <v>557655565830775.25</v>
      </c>
      <c r="AC68" s="246">
        <f t="shared" si="28"/>
        <v>561691214537686.44</v>
      </c>
      <c r="AD68" s="246">
        <f t="shared" si="29"/>
        <v>565174034492088.25</v>
      </c>
      <c r="AE68" s="246">
        <f t="shared" si="30"/>
        <v>568138108434612.25</v>
      </c>
      <c r="AF68" s="246">
        <f t="shared" si="31"/>
        <v>570619962404524.63</v>
      </c>
      <c r="AG68" s="246">
        <f t="shared" si="32"/>
        <v>572658208742277.75</v>
      </c>
      <c r="AH68" s="246">
        <f t="shared" si="33"/>
        <v>574293207801174.63</v>
      </c>
      <c r="AI68" s="246">
        <f t="shared" si="34"/>
        <v>575566752413846.63</v>
      </c>
      <c r="AJ68" s="246">
        <f t="shared" si="35"/>
        <v>576521778509428.88</v>
      </c>
      <c r="AK68" s="246">
        <f t="shared" si="36"/>
        <v>577202104658525.13</v>
      </c>
      <c r="AL68" s="246">
        <f t="shared" si="37"/>
        <v>577652202747602</v>
      </c>
      <c r="AM68" s="246">
        <f t="shared" si="38"/>
        <v>577917001463376.13</v>
      </c>
      <c r="AN68" s="246">
        <f t="shared" si="39"/>
        <v>578041723808859.13</v>
      </c>
      <c r="AO68" s="246">
        <f t="shared" si="40"/>
        <v>578071759482475.13</v>
      </c>
      <c r="AP68" s="247">
        <f t="shared" si="41"/>
        <v>578052572634459.5</v>
      </c>
      <c r="AQ68" s="247">
        <f t="shared" si="41"/>
        <v>577981456057393.25</v>
      </c>
    </row>
    <row r="69" spans="1:43" x14ac:dyDescent="0.2">
      <c r="A69" s="12" t="s">
        <v>12</v>
      </c>
      <c r="B69" s="245">
        <f t="shared" si="1"/>
        <v>22391836613961.109</v>
      </c>
      <c r="C69" s="246">
        <f t="shared" si="2"/>
        <v>20439368442584.422</v>
      </c>
      <c r="D69" s="246">
        <f t="shared" si="3"/>
        <v>22015082619822.652</v>
      </c>
      <c r="E69" s="246">
        <f t="shared" si="4"/>
        <v>23924292887887.797</v>
      </c>
      <c r="F69" s="246">
        <f t="shared" si="5"/>
        <v>24832204957340.867</v>
      </c>
      <c r="G69" s="246">
        <f t="shared" si="6"/>
        <v>25564144227484.41</v>
      </c>
      <c r="H69" s="246">
        <f t="shared" si="7"/>
        <v>26544412830439.086</v>
      </c>
      <c r="I69" s="246">
        <f t="shared" si="8"/>
        <v>27622551533402.559</v>
      </c>
      <c r="J69" s="246">
        <f t="shared" si="9"/>
        <v>28693689325170.301</v>
      </c>
      <c r="K69" s="246">
        <f t="shared" si="10"/>
        <v>29740906371182.215</v>
      </c>
      <c r="L69" s="246">
        <f t="shared" si="11"/>
        <v>30745424613531.656</v>
      </c>
      <c r="M69" s="246">
        <f t="shared" si="12"/>
        <v>31686812733634.434</v>
      </c>
      <c r="N69" s="246">
        <f t="shared" si="13"/>
        <v>32547776376356.367</v>
      </c>
      <c r="O69" s="246">
        <f t="shared" si="14"/>
        <v>33324850093010.832</v>
      </c>
      <c r="P69" s="246">
        <f t="shared" si="15"/>
        <v>34020310180628.508</v>
      </c>
      <c r="Q69" s="246">
        <f t="shared" si="16"/>
        <v>34637822762884.469</v>
      </c>
      <c r="R69" s="246">
        <f t="shared" si="17"/>
        <v>35182299651746.422</v>
      </c>
      <c r="S69" s="246">
        <f t="shared" si="18"/>
        <v>35659679726416.766</v>
      </c>
      <c r="T69" s="246">
        <f t="shared" si="19"/>
        <v>36071517732588.484</v>
      </c>
      <c r="U69" s="246">
        <f t="shared" si="20"/>
        <v>36419881513831.805</v>
      </c>
      <c r="V69" s="246">
        <f t="shared" si="21"/>
        <v>36707359788843.125</v>
      </c>
      <c r="W69" s="246">
        <f t="shared" si="22"/>
        <v>36937002469893.32</v>
      </c>
      <c r="X69" s="246">
        <f t="shared" si="23"/>
        <v>37112259868666.016</v>
      </c>
      <c r="Y69" s="246">
        <f t="shared" si="24"/>
        <v>37236922193217.789</v>
      </c>
      <c r="Z69" s="246">
        <f t="shared" si="25"/>
        <v>37315060590430.828</v>
      </c>
      <c r="AA69" s="246">
        <f t="shared" si="26"/>
        <v>37350970825360.391</v>
      </c>
      <c r="AB69" s="246">
        <f t="shared" si="27"/>
        <v>37349120519611.695</v>
      </c>
      <c r="AC69" s="246">
        <f t="shared" si="28"/>
        <v>37314100701845.063</v>
      </c>
      <c r="AD69" s="246">
        <f t="shared" si="29"/>
        <v>37250582260325.813</v>
      </c>
      <c r="AE69" s="246">
        <f t="shared" si="30"/>
        <v>37163277734743.281</v>
      </c>
      <c r="AF69" s="246">
        <f t="shared" si="31"/>
        <v>37056908746014.039</v>
      </c>
      <c r="AG69" s="246">
        <f t="shared" si="32"/>
        <v>36936179241176.695</v>
      </c>
      <c r="AH69" s="246">
        <f t="shared" si="33"/>
        <v>36805754627678.016</v>
      </c>
      <c r="AI69" s="246">
        <f t="shared" si="34"/>
        <v>36670246788458.828</v>
      </c>
      <c r="AJ69" s="246">
        <f t="shared" si="35"/>
        <v>36534204906781.148</v>
      </c>
      <c r="AK69" s="246">
        <f t="shared" si="36"/>
        <v>36402111987694.031</v>
      </c>
      <c r="AL69" s="246">
        <f t="shared" si="37"/>
        <v>36278386941064.398</v>
      </c>
      <c r="AM69" s="246">
        <f t="shared" si="38"/>
        <v>36167392088624.68</v>
      </c>
      <c r="AN69" s="246">
        <f t="shared" si="39"/>
        <v>36073445973866.117</v>
      </c>
      <c r="AO69" s="246">
        <f t="shared" si="40"/>
        <v>36000841388209.141</v>
      </c>
      <c r="AP69" s="247">
        <f t="shared" si="41"/>
        <v>35953868579294.109</v>
      </c>
      <c r="AQ69" s="247">
        <f t="shared" si="41"/>
        <v>35933847691989.844</v>
      </c>
    </row>
    <row r="70" spans="1:43" x14ac:dyDescent="0.2">
      <c r="A70" s="12" t="s">
        <v>13</v>
      </c>
      <c r="B70" s="245">
        <f t="shared" si="1"/>
        <v>1139813334372384.3</v>
      </c>
      <c r="C70" s="246">
        <f t="shared" si="2"/>
        <v>1087631191919194.5</v>
      </c>
      <c r="D70" s="246">
        <f t="shared" si="3"/>
        <v>1147709843913293.3</v>
      </c>
      <c r="E70" s="246">
        <f t="shared" si="4"/>
        <v>1134174712530051.5</v>
      </c>
      <c r="F70" s="246">
        <f t="shared" si="5"/>
        <v>1167619849639697</v>
      </c>
      <c r="G70" s="246">
        <f t="shared" si="6"/>
        <v>1178108563316824</v>
      </c>
      <c r="H70" s="246">
        <f t="shared" si="7"/>
        <v>1192656472397878.5</v>
      </c>
      <c r="I70" s="246">
        <f t="shared" si="8"/>
        <v>1210237102344947.5</v>
      </c>
      <c r="J70" s="246">
        <f t="shared" si="9"/>
        <v>1226654024914609.3</v>
      </c>
      <c r="K70" s="246">
        <f t="shared" si="10"/>
        <v>1240309326993074</v>
      </c>
      <c r="L70" s="246">
        <f t="shared" si="11"/>
        <v>1249551015350119.3</v>
      </c>
      <c r="M70" s="246">
        <f t="shared" si="12"/>
        <v>1252719389221704.8</v>
      </c>
      <c r="N70" s="246">
        <f t="shared" si="13"/>
        <v>1248773597590109</v>
      </c>
      <c r="O70" s="246">
        <f t="shared" si="14"/>
        <v>1238864685088774</v>
      </c>
      <c r="P70" s="246">
        <f t="shared" si="15"/>
        <v>1224754264980021.3</v>
      </c>
      <c r="Q70" s="246">
        <f t="shared" si="16"/>
        <v>1208185545208635.5</v>
      </c>
      <c r="R70" s="246">
        <f t="shared" si="17"/>
        <v>1190837668721236.5</v>
      </c>
      <c r="S70" s="246">
        <f t="shared" si="18"/>
        <v>1174073596016591.3</v>
      </c>
      <c r="T70" s="246">
        <f t="shared" si="19"/>
        <v>1158111303757696.5</v>
      </c>
      <c r="U70" s="246">
        <f t="shared" si="20"/>
        <v>1142933084339408.5</v>
      </c>
      <c r="V70" s="246">
        <f t="shared" si="21"/>
        <v>1128522273427225.3</v>
      </c>
      <c r="W70" s="246">
        <f t="shared" si="22"/>
        <v>1114863238342595.8</v>
      </c>
      <c r="X70" s="246">
        <f t="shared" si="23"/>
        <v>1101941367960383.9</v>
      </c>
      <c r="Y70" s="246">
        <f t="shared" si="24"/>
        <v>1089743064185365.6</v>
      </c>
      <c r="Z70" s="246">
        <f t="shared" si="25"/>
        <v>1078255735077804.9</v>
      </c>
      <c r="AA70" s="246">
        <f t="shared" si="26"/>
        <v>1067467789702184.5</v>
      </c>
      <c r="AB70" s="246">
        <f t="shared" si="27"/>
        <v>1057368634777605.9</v>
      </c>
      <c r="AC70" s="246">
        <f t="shared" si="28"/>
        <v>1047948673213680.1</v>
      </c>
      <c r="AD70" s="246">
        <f t="shared" si="29"/>
        <v>1039199304621406.4</v>
      </c>
      <c r="AE70" s="246">
        <f t="shared" si="30"/>
        <v>1031112927895403.1</v>
      </c>
      <c r="AF70" s="246">
        <f t="shared" si="31"/>
        <v>1023682945971098.9</v>
      </c>
      <c r="AG70" s="246">
        <f t="shared" si="32"/>
        <v>1016903772868747.4</v>
      </c>
      <c r="AH70" s="246">
        <f t="shared" si="33"/>
        <v>1010770843145461.5</v>
      </c>
      <c r="AI70" s="246">
        <f t="shared" si="34"/>
        <v>1005280623886391.1</v>
      </c>
      <c r="AJ70" s="246">
        <f t="shared" si="35"/>
        <v>1000430629377609.8</v>
      </c>
      <c r="AK70" s="246">
        <f t="shared" si="36"/>
        <v>996219438615456.75</v>
      </c>
      <c r="AL70" s="246">
        <f t="shared" si="37"/>
        <v>992646715820854.13</v>
      </c>
      <c r="AM70" s="246">
        <f t="shared" si="38"/>
        <v>989713234142002.63</v>
      </c>
      <c r="AN70" s="246">
        <f t="shared" si="39"/>
        <v>987420902745424.38</v>
      </c>
      <c r="AO70" s="246">
        <f t="shared" si="40"/>
        <v>985772797513302.75</v>
      </c>
      <c r="AP70" s="247">
        <f t="shared" si="41"/>
        <v>984773195585088.13</v>
      </c>
      <c r="AQ70" s="247">
        <f t="shared" si="41"/>
        <v>984345544172758.38</v>
      </c>
    </row>
    <row r="71" spans="1:43" x14ac:dyDescent="0.2">
      <c r="A71" s="12" t="s">
        <v>14</v>
      </c>
      <c r="B71" s="245">
        <f t="shared" si="1"/>
        <v>173827806326709.75</v>
      </c>
      <c r="C71" s="246">
        <f t="shared" si="2"/>
        <v>164434691513228.91</v>
      </c>
      <c r="D71" s="246">
        <f t="shared" si="3"/>
        <v>185667411870307.84</v>
      </c>
      <c r="E71" s="246">
        <f t="shared" si="4"/>
        <v>184986358861025.47</v>
      </c>
      <c r="F71" s="246">
        <f t="shared" si="5"/>
        <v>190676706188709.88</v>
      </c>
      <c r="G71" s="246">
        <f t="shared" si="6"/>
        <v>192951051790999.28</v>
      </c>
      <c r="H71" s="246">
        <f t="shared" si="7"/>
        <v>196000276886084.44</v>
      </c>
      <c r="I71" s="246">
        <f t="shared" si="8"/>
        <v>199474170122680</v>
      </c>
      <c r="J71" s="246">
        <f t="shared" si="9"/>
        <v>202664782099677.13</v>
      </c>
      <c r="K71" s="246">
        <f t="shared" si="10"/>
        <v>205332656643388.47</v>
      </c>
      <c r="L71" s="246">
        <f t="shared" si="11"/>
        <v>207229877898278.5</v>
      </c>
      <c r="M71" s="246">
        <f t="shared" si="12"/>
        <v>208107534802688.56</v>
      </c>
      <c r="N71" s="246">
        <f t="shared" si="13"/>
        <v>207812994290416.03</v>
      </c>
      <c r="O71" s="246">
        <f t="shared" si="14"/>
        <v>206533651123898.94</v>
      </c>
      <c r="P71" s="246">
        <f t="shared" si="15"/>
        <v>204553929417147</v>
      </c>
      <c r="Q71" s="246">
        <f t="shared" si="16"/>
        <v>202157270805495.97</v>
      </c>
      <c r="R71" s="246">
        <f t="shared" si="17"/>
        <v>199618640869701.69</v>
      </c>
      <c r="S71" s="246">
        <f t="shared" si="18"/>
        <v>197162734222371.53</v>
      </c>
      <c r="T71" s="246">
        <f t="shared" si="19"/>
        <v>194825698360686.97</v>
      </c>
      <c r="U71" s="246">
        <f t="shared" si="20"/>
        <v>192604819526235.59</v>
      </c>
      <c r="V71" s="246">
        <f t="shared" si="21"/>
        <v>190497546079892.53</v>
      </c>
      <c r="W71" s="246">
        <f t="shared" si="22"/>
        <v>188501484855132.53</v>
      </c>
      <c r="X71" s="246">
        <f t="shared" si="23"/>
        <v>186614397813959.66</v>
      </c>
      <c r="Y71" s="246">
        <f t="shared" si="24"/>
        <v>184834199002706.28</v>
      </c>
      <c r="Z71" s="246">
        <f t="shared" si="25"/>
        <v>183158951805661.72</v>
      </c>
      <c r="AA71" s="246">
        <f t="shared" si="26"/>
        <v>181586866495254.81</v>
      </c>
      <c r="AB71" s="246">
        <f t="shared" si="27"/>
        <v>180116298078272.53</v>
      </c>
      <c r="AC71" s="246">
        <f t="shared" si="28"/>
        <v>178745744438390.63</v>
      </c>
      <c r="AD71" s="246">
        <f t="shared" si="29"/>
        <v>177473844776115.78</v>
      </c>
      <c r="AE71" s="246">
        <f t="shared" si="30"/>
        <v>176299378348101.41</v>
      </c>
      <c r="AF71" s="246">
        <f t="shared" si="31"/>
        <v>175221263508673.31</v>
      </c>
      <c r="AG71" s="246">
        <f t="shared" si="32"/>
        <v>174238557057342.31</v>
      </c>
      <c r="AH71" s="246">
        <f t="shared" si="33"/>
        <v>173350453897061.34</v>
      </c>
      <c r="AI71" s="246">
        <f t="shared" si="34"/>
        <v>172556287008984.66</v>
      </c>
      <c r="AJ71" s="246">
        <f t="shared" si="35"/>
        <v>171855527750592.94</v>
      </c>
      <c r="AK71" s="246">
        <f t="shared" si="36"/>
        <v>171247786485163.09</v>
      </c>
      <c r="AL71" s="246">
        <f t="shared" si="37"/>
        <v>170732813551771.28</v>
      </c>
      <c r="AM71" s="246">
        <f t="shared" si="38"/>
        <v>170310500586298.63</v>
      </c>
      <c r="AN71" s="246">
        <f t="shared" si="39"/>
        <v>169980882205248.59</v>
      </c>
      <c r="AO71" s="246">
        <f t="shared" si="40"/>
        <v>169744138065642.16</v>
      </c>
      <c r="AP71" s="247">
        <f t="shared" si="41"/>
        <v>169600595315784.22</v>
      </c>
      <c r="AQ71" s="247">
        <f t="shared" si="41"/>
        <v>169536596336083.03</v>
      </c>
    </row>
    <row r="72" spans="1:43" x14ac:dyDescent="0.2">
      <c r="A72" s="12" t="s">
        <v>15</v>
      </c>
      <c r="B72" s="245">
        <f t="shared" si="1"/>
        <v>94297633491840.25</v>
      </c>
      <c r="C72" s="246">
        <f t="shared" si="2"/>
        <v>86884240304239.922</v>
      </c>
      <c r="D72" s="246">
        <f t="shared" si="3"/>
        <v>98193633529147</v>
      </c>
      <c r="E72" s="246">
        <f t="shared" si="4"/>
        <v>99329370342180.156</v>
      </c>
      <c r="F72" s="246">
        <f t="shared" si="5"/>
        <v>101637797025269.58</v>
      </c>
      <c r="G72" s="246">
        <f t="shared" si="6"/>
        <v>101161043084668.97</v>
      </c>
      <c r="H72" s="246">
        <f t="shared" si="7"/>
        <v>100958947656549.09</v>
      </c>
      <c r="I72" s="246">
        <f t="shared" si="8"/>
        <v>101501592418718.89</v>
      </c>
      <c r="J72" s="246">
        <f t="shared" si="9"/>
        <v>102483457288930.13</v>
      </c>
      <c r="K72" s="246">
        <f t="shared" si="10"/>
        <v>103697269711416.11</v>
      </c>
      <c r="L72" s="246">
        <f t="shared" si="11"/>
        <v>104928457275528.92</v>
      </c>
      <c r="M72" s="246">
        <f t="shared" si="12"/>
        <v>105952555403169.08</v>
      </c>
      <c r="N72" s="246">
        <f t="shared" si="13"/>
        <v>106582080258733.31</v>
      </c>
      <c r="O72" s="246">
        <f t="shared" si="14"/>
        <v>106795375351211.45</v>
      </c>
      <c r="P72" s="246">
        <f t="shared" si="15"/>
        <v>106620261021355.14</v>
      </c>
      <c r="Q72" s="246">
        <f t="shared" si="16"/>
        <v>106088820535173</v>
      </c>
      <c r="R72" s="246">
        <f t="shared" si="17"/>
        <v>105236314292563</v>
      </c>
      <c r="S72" s="246">
        <f t="shared" si="18"/>
        <v>104102027407882.59</v>
      </c>
      <c r="T72" s="246">
        <f t="shared" si="19"/>
        <v>102719383576177.8</v>
      </c>
      <c r="U72" s="246">
        <f t="shared" si="20"/>
        <v>101124238884179.88</v>
      </c>
      <c r="V72" s="246">
        <f t="shared" si="21"/>
        <v>99352261569230.953</v>
      </c>
      <c r="W72" s="246">
        <f t="shared" si="22"/>
        <v>97438337402038.406</v>
      </c>
      <c r="X72" s="246">
        <f t="shared" si="23"/>
        <v>95416080819143.797</v>
      </c>
      <c r="Y72" s="246">
        <f t="shared" si="24"/>
        <v>93317451705029.734</v>
      </c>
      <c r="Z72" s="246">
        <f t="shared" si="25"/>
        <v>91172474134992.891</v>
      </c>
      <c r="AA72" s="246">
        <f t="shared" si="26"/>
        <v>89009050640405.688</v>
      </c>
      <c r="AB72" s="246">
        <f t="shared" si="27"/>
        <v>86852863624147.031</v>
      </c>
      <c r="AC72" s="246">
        <f t="shared" si="28"/>
        <v>84727354374963.281</v>
      </c>
      <c r="AD72" s="246">
        <f t="shared" si="29"/>
        <v>82653769619707.578</v>
      </c>
      <c r="AE72" s="246">
        <f t="shared" si="30"/>
        <v>80651265612548.25</v>
      </c>
      <c r="AF72" s="246">
        <f t="shared" si="31"/>
        <v>78737060287144.281</v>
      </c>
      <c r="AG72" s="246">
        <f t="shared" si="32"/>
        <v>76926624892043.641</v>
      </c>
      <c r="AH72" s="246">
        <f t="shared" si="33"/>
        <v>75233907701559.281</v>
      </c>
      <c r="AI72" s="246">
        <f t="shared" si="34"/>
        <v>73671583768416.828</v>
      </c>
      <c r="AJ72" s="246">
        <f t="shared" si="35"/>
        <v>72251326201699.313</v>
      </c>
      <c r="AK72" s="246">
        <f t="shared" si="36"/>
        <v>70984096073593.375</v>
      </c>
      <c r="AL72" s="246">
        <f t="shared" si="37"/>
        <v>69880449760233.531</v>
      </c>
      <c r="AM72" s="246">
        <f t="shared" si="38"/>
        <v>68950864304697.773</v>
      </c>
      <c r="AN72" s="246">
        <f t="shared" si="39"/>
        <v>68206083273950.563</v>
      </c>
      <c r="AO72" s="246">
        <f t="shared" si="40"/>
        <v>67657487608363.656</v>
      </c>
      <c r="AP72" s="247">
        <f t="shared" si="41"/>
        <v>67317498198736.008</v>
      </c>
      <c r="AQ72" s="247">
        <f t="shared" si="41"/>
        <v>67194417129765.766</v>
      </c>
    </row>
    <row r="73" spans="1:43" x14ac:dyDescent="0.2">
      <c r="A73" s="74" t="s">
        <v>253</v>
      </c>
      <c r="B73" s="245">
        <f t="shared" si="1"/>
        <v>177566354604842.16</v>
      </c>
      <c r="C73" s="246">
        <f t="shared" si="2"/>
        <v>170249679908244.03</v>
      </c>
      <c r="D73" s="246">
        <f t="shared" si="3"/>
        <v>195599560639754.69</v>
      </c>
      <c r="E73" s="246">
        <f t="shared" si="4"/>
        <v>197663266869143.31</v>
      </c>
      <c r="F73" s="246">
        <f t="shared" si="5"/>
        <v>203629351268500.28</v>
      </c>
      <c r="G73" s="246">
        <f t="shared" si="6"/>
        <v>205935753145130.81</v>
      </c>
      <c r="H73" s="246">
        <f t="shared" si="7"/>
        <v>209400262555849.34</v>
      </c>
      <c r="I73" s="246">
        <f t="shared" si="8"/>
        <v>213949933098236.91</v>
      </c>
      <c r="J73" s="246">
        <f t="shared" si="9"/>
        <v>218885893544594.63</v>
      </c>
      <c r="K73" s="246">
        <f t="shared" si="10"/>
        <v>223937520515391.06</v>
      </c>
      <c r="L73" s="246">
        <f t="shared" si="11"/>
        <v>228808533403677.56</v>
      </c>
      <c r="M73" s="246">
        <f t="shared" si="12"/>
        <v>233177486995044.97</v>
      </c>
      <c r="N73" s="246">
        <f t="shared" si="13"/>
        <v>236769388105110</v>
      </c>
      <c r="O73" s="246">
        <f t="shared" si="14"/>
        <v>239542808681866.78</v>
      </c>
      <c r="P73" s="246">
        <f t="shared" si="15"/>
        <v>241532840865852.81</v>
      </c>
      <c r="Q73" s="246">
        <f t="shared" si="16"/>
        <v>242784816527904.66</v>
      </c>
      <c r="R73" s="246">
        <f t="shared" si="17"/>
        <v>243352578906327.69</v>
      </c>
      <c r="S73" s="246">
        <f t="shared" si="18"/>
        <v>243299700517353.44</v>
      </c>
      <c r="T73" s="246">
        <f t="shared" si="19"/>
        <v>242672619387337.78</v>
      </c>
      <c r="U73" s="246">
        <f t="shared" si="20"/>
        <v>241524523369506.56</v>
      </c>
      <c r="V73" s="246">
        <f t="shared" si="21"/>
        <v>239911249124887.5</v>
      </c>
      <c r="W73" s="246">
        <f t="shared" si="22"/>
        <v>237890217079689.34</v>
      </c>
      <c r="X73" s="246">
        <f t="shared" si="23"/>
        <v>235519470268334.84</v>
      </c>
      <c r="Y73" s="246">
        <f t="shared" si="24"/>
        <v>232856830434689.97</v>
      </c>
      <c r="Z73" s="246">
        <f t="shared" si="25"/>
        <v>229959179436511.84</v>
      </c>
      <c r="AA73" s="246">
        <f t="shared" si="26"/>
        <v>226881869284160.66</v>
      </c>
      <c r="AB73" s="246">
        <f t="shared" si="27"/>
        <v>223678260146208.41</v>
      </c>
      <c r="AC73" s="246">
        <f t="shared" si="28"/>
        <v>220399382423170.72</v>
      </c>
      <c r="AD73" s="246">
        <f t="shared" si="29"/>
        <v>217093716535043.41</v>
      </c>
      <c r="AE73" s="246">
        <f t="shared" si="30"/>
        <v>213807082363767.16</v>
      </c>
      <c r="AF73" s="246">
        <f t="shared" si="31"/>
        <v>210582629288196.59</v>
      </c>
      <c r="AG73" s="246">
        <f t="shared" si="32"/>
        <v>207460917381012.22</v>
      </c>
      <c r="AH73" s="246">
        <f t="shared" si="33"/>
        <v>204480080530008</v>
      </c>
      <c r="AI73" s="246">
        <f t="shared" si="34"/>
        <v>201676062925299.91</v>
      </c>
      <c r="AJ73" s="246">
        <f t="shared" si="35"/>
        <v>199082921448680.75</v>
      </c>
      <c r="AK73" s="246">
        <f t="shared" si="36"/>
        <v>196733187950772.63</v>
      </c>
      <c r="AL73" s="246">
        <f t="shared" si="37"/>
        <v>194658287158465.91</v>
      </c>
      <c r="AM73" s="246">
        <f t="shared" si="38"/>
        <v>192889007988917.25</v>
      </c>
      <c r="AN73" s="246">
        <f t="shared" si="39"/>
        <v>191456028346187.06</v>
      </c>
      <c r="AO73" s="246">
        <f t="shared" si="40"/>
        <v>190390496053848.13</v>
      </c>
      <c r="AP73" s="247">
        <f t="shared" si="41"/>
        <v>189724671468209.84</v>
      </c>
      <c r="AQ73" s="247">
        <f t="shared" si="41"/>
        <v>189476842951836.19</v>
      </c>
    </row>
    <row r="74" spans="1:43" x14ac:dyDescent="0.2">
      <c r="A74" s="12" t="s">
        <v>17</v>
      </c>
      <c r="B74" s="245">
        <f t="shared" si="1"/>
        <v>65169240925544.797</v>
      </c>
      <c r="C74" s="246">
        <f t="shared" si="2"/>
        <v>66760969191645.898</v>
      </c>
      <c r="D74" s="246">
        <f t="shared" si="3"/>
        <v>77952130126684.25</v>
      </c>
      <c r="E74" s="246">
        <f t="shared" si="4"/>
        <v>73866010630102.953</v>
      </c>
      <c r="F74" s="246">
        <f t="shared" si="5"/>
        <v>76053173845505.016</v>
      </c>
      <c r="G74" s="246">
        <f t="shared" si="6"/>
        <v>76813588312225.109</v>
      </c>
      <c r="H74" s="246">
        <f t="shared" si="7"/>
        <v>77985813290139.313</v>
      </c>
      <c r="I74" s="246">
        <f t="shared" si="8"/>
        <v>79574444027704.703</v>
      </c>
      <c r="J74" s="246">
        <f t="shared" si="9"/>
        <v>81321938108319</v>
      </c>
      <c r="K74" s="246">
        <f t="shared" si="10"/>
        <v>83123090757656.594</v>
      </c>
      <c r="L74" s="246">
        <f t="shared" si="11"/>
        <v>84863171149791.344</v>
      </c>
      <c r="M74" s="246">
        <f t="shared" si="12"/>
        <v>86417996828212.109</v>
      </c>
      <c r="N74" s="246">
        <f t="shared" si="13"/>
        <v>87681482292533.203</v>
      </c>
      <c r="O74" s="246">
        <f t="shared" si="14"/>
        <v>88638021589347.484</v>
      </c>
      <c r="P74" s="246">
        <f t="shared" si="15"/>
        <v>89301359176748.844</v>
      </c>
      <c r="Q74" s="246">
        <f t="shared" si="16"/>
        <v>89689022189058.844</v>
      </c>
      <c r="R74" s="246">
        <f t="shared" si="17"/>
        <v>89821659822528.344</v>
      </c>
      <c r="S74" s="246">
        <f t="shared" si="18"/>
        <v>89723516640615.984</v>
      </c>
      <c r="T74" s="246">
        <f t="shared" si="19"/>
        <v>89412644658945.172</v>
      </c>
      <c r="U74" s="246">
        <f t="shared" si="20"/>
        <v>88909578497289.344</v>
      </c>
      <c r="V74" s="246">
        <f t="shared" si="21"/>
        <v>88235760527272.141</v>
      </c>
      <c r="W74" s="246">
        <f t="shared" si="22"/>
        <v>87413135976604.766</v>
      </c>
      <c r="X74" s="246">
        <f t="shared" si="23"/>
        <v>86463790071948.047</v>
      </c>
      <c r="Y74" s="246">
        <f t="shared" si="24"/>
        <v>85409631954237.063</v>
      </c>
      <c r="Z74" s="246">
        <f t="shared" si="25"/>
        <v>84272128031948.313</v>
      </c>
      <c r="AA74" s="246">
        <f t="shared" si="26"/>
        <v>83072085626820.625</v>
      </c>
      <c r="AB74" s="246">
        <f t="shared" si="27"/>
        <v>81829486248849.859</v>
      </c>
      <c r="AC74" s="246">
        <f t="shared" si="28"/>
        <v>80563366629030</v>
      </c>
      <c r="AD74" s="246">
        <f t="shared" si="29"/>
        <v>79291744738811.984</v>
      </c>
      <c r="AE74" s="246">
        <f t="shared" si="30"/>
        <v>78031587421238.953</v>
      </c>
      <c r="AF74" s="246">
        <f t="shared" si="31"/>
        <v>76798815927657.328</v>
      </c>
      <c r="AG74" s="246">
        <f t="shared" si="32"/>
        <v>75608345567516.609</v>
      </c>
      <c r="AH74" s="246">
        <f t="shared" si="33"/>
        <v>74474155806289.469</v>
      </c>
      <c r="AI74" s="246">
        <f t="shared" si="34"/>
        <v>73409387457290.391</v>
      </c>
      <c r="AJ74" s="246">
        <f t="shared" si="35"/>
        <v>72426464078971.75</v>
      </c>
      <c r="AK74" s="246">
        <f t="shared" si="36"/>
        <v>71537235286178.891</v>
      </c>
      <c r="AL74" s="246">
        <f t="shared" si="37"/>
        <v>70753140393692.625</v>
      </c>
      <c r="AM74" s="246">
        <f t="shared" si="38"/>
        <v>70085391621940.727</v>
      </c>
      <c r="AN74" s="246">
        <f t="shared" si="39"/>
        <v>69545177004797.273</v>
      </c>
      <c r="AO74" s="246">
        <f t="shared" si="40"/>
        <v>69143884153659.953</v>
      </c>
      <c r="AP74" s="247">
        <f t="shared" si="41"/>
        <v>68893347166383.648</v>
      </c>
      <c r="AQ74" s="247">
        <f t="shared" si="41"/>
        <v>68800384018098.086</v>
      </c>
    </row>
    <row r="75" spans="1:43" x14ac:dyDescent="0.2">
      <c r="A75" s="12" t="s">
        <v>18</v>
      </c>
      <c r="B75" s="245">
        <f t="shared" si="1"/>
        <v>700032498985231.38</v>
      </c>
      <c r="C75" s="246">
        <f t="shared" si="2"/>
        <v>690034341027370.25</v>
      </c>
      <c r="D75" s="246">
        <f t="shared" si="3"/>
        <v>724384162010824.38</v>
      </c>
      <c r="E75" s="246">
        <f t="shared" si="4"/>
        <v>782052450488983.88</v>
      </c>
      <c r="F75" s="246">
        <f t="shared" si="5"/>
        <v>853751236861335</v>
      </c>
      <c r="G75" s="246">
        <f t="shared" si="6"/>
        <v>896990117252985.88</v>
      </c>
      <c r="H75" s="246">
        <f t="shared" si="7"/>
        <v>940052627118122.63</v>
      </c>
      <c r="I75" s="246">
        <f t="shared" si="8"/>
        <v>963496129559508</v>
      </c>
      <c r="J75" s="246">
        <f t="shared" si="9"/>
        <v>986936811843012</v>
      </c>
      <c r="K75" s="246">
        <f t="shared" si="10"/>
        <v>1010374673968634.6</v>
      </c>
      <c r="L75" s="246">
        <f t="shared" si="11"/>
        <v>1033809715936376</v>
      </c>
      <c r="M75" s="246">
        <f t="shared" si="12"/>
        <v>1057241937746235.6</v>
      </c>
      <c r="N75" s="246">
        <f t="shared" si="13"/>
        <v>1068946310825044.9</v>
      </c>
      <c r="O75" s="246">
        <f t="shared" si="14"/>
        <v>1080649744133242.9</v>
      </c>
      <c r="P75" s="246">
        <f t="shared" si="15"/>
        <v>1092352237670829.5</v>
      </c>
      <c r="Q75" s="246">
        <f t="shared" si="16"/>
        <v>1104053791437804.8</v>
      </c>
      <c r="R75" s="246">
        <f t="shared" si="17"/>
        <v>1115754405434168.9</v>
      </c>
      <c r="S75" s="246">
        <f t="shared" si="18"/>
        <v>1121608103261766.5</v>
      </c>
      <c r="T75" s="246">
        <f t="shared" si="19"/>
        <v>1127461605342977.3</v>
      </c>
      <c r="U75" s="246">
        <f t="shared" si="20"/>
        <v>1133314911677801</v>
      </c>
      <c r="V75" s="246">
        <f t="shared" si="21"/>
        <v>1139168022266237.8</v>
      </c>
      <c r="W75" s="246">
        <f t="shared" si="22"/>
        <v>1145020937108287.8</v>
      </c>
      <c r="X75" s="246">
        <f t="shared" si="23"/>
        <v>1139130047467175.8</v>
      </c>
      <c r="Y75" s="246">
        <f t="shared" si="24"/>
        <v>1133239353572450.8</v>
      </c>
      <c r="Z75" s="246">
        <f t="shared" si="25"/>
        <v>1127348855424112.5</v>
      </c>
      <c r="AA75" s="246">
        <f t="shared" si="26"/>
        <v>1121458553022161.3</v>
      </c>
      <c r="AB75" s="246">
        <f t="shared" si="27"/>
        <v>1115568446366597</v>
      </c>
      <c r="AC75" s="246">
        <f t="shared" si="28"/>
        <v>1101458694454031.1</v>
      </c>
      <c r="AD75" s="246">
        <f t="shared" si="29"/>
        <v>1087349412332794</v>
      </c>
      <c r="AE75" s="246">
        <f t="shared" si="30"/>
        <v>1073240600002885.4</v>
      </c>
      <c r="AF75" s="246">
        <f t="shared" si="31"/>
        <v>1059132257464305.5</v>
      </c>
      <c r="AG75" s="246">
        <f t="shared" si="32"/>
        <v>1045024384717054.5</v>
      </c>
      <c r="AH75" s="246">
        <f t="shared" si="33"/>
        <v>1029742816633841.3</v>
      </c>
      <c r="AI75" s="246">
        <f t="shared" si="34"/>
        <v>1014461757491234.1</v>
      </c>
      <c r="AJ75" s="246">
        <f t="shared" si="35"/>
        <v>999181207289232.88</v>
      </c>
      <c r="AK75" s="246">
        <f t="shared" si="36"/>
        <v>983901166027837.63</v>
      </c>
      <c r="AL75" s="246">
        <f t="shared" si="37"/>
        <v>968621633707048</v>
      </c>
      <c r="AM75" s="246">
        <f t="shared" si="38"/>
        <v>950994475818670.38</v>
      </c>
      <c r="AN75" s="246">
        <f t="shared" si="39"/>
        <v>933367905169453.63</v>
      </c>
      <c r="AO75" s="246">
        <f t="shared" si="40"/>
        <v>915741921759397.5</v>
      </c>
      <c r="AP75" s="247">
        <f t="shared" si="41"/>
        <v>898116525588502.25</v>
      </c>
      <c r="AQ75" s="247">
        <f t="shared" si="41"/>
        <v>880418311761672.5</v>
      </c>
    </row>
    <row r="76" spans="1:43" x14ac:dyDescent="0.2">
      <c r="A76" s="12" t="s">
        <v>19</v>
      </c>
      <c r="B76" s="245">
        <f t="shared" si="1"/>
        <v>74999079304576.969</v>
      </c>
      <c r="C76" s="246">
        <f t="shared" si="2"/>
        <v>73509411044243.938</v>
      </c>
      <c r="D76" s="246">
        <f t="shared" si="3"/>
        <v>85066825834335.938</v>
      </c>
      <c r="E76" s="246">
        <f t="shared" si="4"/>
        <v>86741904634519.547</v>
      </c>
      <c r="F76" s="246">
        <f t="shared" si="5"/>
        <v>89824456588952.25</v>
      </c>
      <c r="G76" s="246">
        <f t="shared" si="6"/>
        <v>91960494601537.578</v>
      </c>
      <c r="H76" s="246">
        <f t="shared" si="7"/>
        <v>94856830479657.078</v>
      </c>
      <c r="I76" s="246">
        <f t="shared" si="8"/>
        <v>98124839063316.578</v>
      </c>
      <c r="J76" s="246">
        <f t="shared" si="9"/>
        <v>101409618242101.84</v>
      </c>
      <c r="K76" s="246">
        <f t="shared" si="10"/>
        <v>104633844229972.84</v>
      </c>
      <c r="L76" s="246">
        <f t="shared" si="11"/>
        <v>107711248493945.61</v>
      </c>
      <c r="M76" s="246">
        <f t="shared" si="12"/>
        <v>110547464009305.97</v>
      </c>
      <c r="N76" s="246">
        <f t="shared" si="13"/>
        <v>113061614245578.72</v>
      </c>
      <c r="O76" s="246">
        <f t="shared" si="14"/>
        <v>115237869525134.25</v>
      </c>
      <c r="P76" s="246">
        <f t="shared" si="15"/>
        <v>117084847195334.73</v>
      </c>
      <c r="Q76" s="246">
        <f t="shared" si="16"/>
        <v>118616032483884.31</v>
      </c>
      <c r="R76" s="246">
        <f t="shared" si="17"/>
        <v>119849192867524.64</v>
      </c>
      <c r="S76" s="246">
        <f t="shared" si="18"/>
        <v>120806663510776.56</v>
      </c>
      <c r="T76" s="246">
        <f t="shared" si="19"/>
        <v>121500456072114.81</v>
      </c>
      <c r="U76" s="246">
        <f t="shared" si="20"/>
        <v>121945729541688.17</v>
      </c>
      <c r="V76" s="246">
        <f t="shared" si="21"/>
        <v>122159538207291.55</v>
      </c>
      <c r="W76" s="246">
        <f t="shared" si="22"/>
        <v>122160469885397.94</v>
      </c>
      <c r="X76" s="246">
        <f t="shared" si="23"/>
        <v>121968297300533.75</v>
      </c>
      <c r="Y76" s="246">
        <f t="shared" si="24"/>
        <v>121603649762741.5</v>
      </c>
      <c r="Z76" s="246">
        <f t="shared" si="25"/>
        <v>121087710906152.28</v>
      </c>
      <c r="AA76" s="246">
        <f t="shared" si="26"/>
        <v>120441946892062.83</v>
      </c>
      <c r="AB76" s="246">
        <f t="shared" si="27"/>
        <v>119687868196309.22</v>
      </c>
      <c r="AC76" s="246">
        <f t="shared" si="28"/>
        <v>118846826931325.95</v>
      </c>
      <c r="AD76" s="246">
        <f t="shared" si="29"/>
        <v>117939850625752.59</v>
      </c>
      <c r="AE76" s="246">
        <f t="shared" si="30"/>
        <v>116987512516756.58</v>
      </c>
      <c r="AF76" s="246">
        <f t="shared" si="31"/>
        <v>116009837711742.08</v>
      </c>
      <c r="AG76" s="246">
        <f t="shared" si="32"/>
        <v>115026244049026.05</v>
      </c>
      <c r="AH76" s="246">
        <f t="shared" si="33"/>
        <v>114055516127945.27</v>
      </c>
      <c r="AI76" s="246">
        <f t="shared" si="34"/>
        <v>113115810780172.94</v>
      </c>
      <c r="AJ76" s="246">
        <f t="shared" si="35"/>
        <v>112224692205718.52</v>
      </c>
      <c r="AK76" s="246">
        <f t="shared" si="36"/>
        <v>111399195087905.45</v>
      </c>
      <c r="AL76" s="246">
        <f t="shared" si="37"/>
        <v>110655914220555.22</v>
      </c>
      <c r="AM76" s="246">
        <f t="shared" si="38"/>
        <v>110011119517958.7</v>
      </c>
      <c r="AN76" s="246">
        <f t="shared" si="39"/>
        <v>109480895726724.77</v>
      </c>
      <c r="AO76" s="246">
        <f t="shared" si="40"/>
        <v>109081306714409.61</v>
      </c>
      <c r="AP76" s="247">
        <f t="shared" si="41"/>
        <v>108828584873412.23</v>
      </c>
      <c r="AQ76" s="247">
        <f t="shared" si="41"/>
        <v>108730281566226.8</v>
      </c>
    </row>
    <row r="77" spans="1:43" x14ac:dyDescent="0.2">
      <c r="A77" s="12" t="s">
        <v>20</v>
      </c>
      <c r="B77" s="245">
        <f t="shared" si="1"/>
        <v>116368813481317.19</v>
      </c>
      <c r="C77" s="246">
        <f t="shared" si="2"/>
        <v>120252224942887.45</v>
      </c>
      <c r="D77" s="246">
        <f t="shared" si="3"/>
        <v>143788994495923.63</v>
      </c>
      <c r="E77" s="246">
        <f t="shared" si="4"/>
        <v>142239303426786.56</v>
      </c>
      <c r="F77" s="246">
        <f t="shared" si="5"/>
        <v>147125731503839.22</v>
      </c>
      <c r="G77" s="246">
        <f t="shared" si="6"/>
        <v>150224726468525.63</v>
      </c>
      <c r="H77" s="246">
        <f t="shared" si="7"/>
        <v>154490394125622.66</v>
      </c>
      <c r="I77" s="246">
        <f t="shared" si="8"/>
        <v>159426237389431.69</v>
      </c>
      <c r="J77" s="246">
        <f t="shared" si="9"/>
        <v>164471314543625.53</v>
      </c>
      <c r="K77" s="246">
        <f t="shared" si="10"/>
        <v>169483406082804</v>
      </c>
      <c r="L77" s="246">
        <f t="shared" si="11"/>
        <v>174303238750645.84</v>
      </c>
      <c r="M77" s="246">
        <f t="shared" si="12"/>
        <v>178755570725684.13</v>
      </c>
      <c r="N77" s="246">
        <f t="shared" si="13"/>
        <v>182689610936133.75</v>
      </c>
      <c r="O77" s="246">
        <f t="shared" si="14"/>
        <v>186079745023893.28</v>
      </c>
      <c r="P77" s="246">
        <f t="shared" si="15"/>
        <v>188945202045174.91</v>
      </c>
      <c r="Q77" s="246">
        <f t="shared" si="16"/>
        <v>191313086186340.81</v>
      </c>
      <c r="R77" s="246">
        <f t="shared" si="17"/>
        <v>193217322507276.75</v>
      </c>
      <c r="S77" s="246">
        <f t="shared" si="18"/>
        <v>194698103631551.66</v>
      </c>
      <c r="T77" s="246">
        <f t="shared" si="19"/>
        <v>195775012618347.59</v>
      </c>
      <c r="U77" s="246">
        <f t="shared" si="20"/>
        <v>196471450816027.78</v>
      </c>
      <c r="V77" s="246">
        <f t="shared" si="21"/>
        <v>196813584536224.38</v>
      </c>
      <c r="W77" s="246">
        <f t="shared" si="22"/>
        <v>196829818846563.06</v>
      </c>
      <c r="X77" s="246">
        <f t="shared" si="23"/>
        <v>196550291436465.59</v>
      </c>
      <c r="Y77" s="246">
        <f t="shared" si="24"/>
        <v>196006396442041.91</v>
      </c>
      <c r="Z77" s="246">
        <f t="shared" si="25"/>
        <v>195230346201353.09</v>
      </c>
      <c r="AA77" s="246">
        <f t="shared" si="26"/>
        <v>194254777039881.31</v>
      </c>
      <c r="AB77" s="246">
        <f t="shared" si="27"/>
        <v>193112403421976.25</v>
      </c>
      <c r="AC77" s="246">
        <f t="shared" si="28"/>
        <v>191835723197475.78</v>
      </c>
      <c r="AD77" s="246">
        <f t="shared" si="29"/>
        <v>190456775260015.88</v>
      </c>
      <c r="AE77" s="246">
        <f t="shared" si="30"/>
        <v>189006949738442.38</v>
      </c>
      <c r="AF77" s="246">
        <f t="shared" si="31"/>
        <v>187516849877844.19</v>
      </c>
      <c r="AG77" s="246">
        <f t="shared" si="32"/>
        <v>186016204035167.22</v>
      </c>
      <c r="AH77" s="246">
        <f t="shared" si="33"/>
        <v>184533825712010.84</v>
      </c>
      <c r="AI77" s="246">
        <f t="shared" si="34"/>
        <v>183097619264438.44</v>
      </c>
      <c r="AJ77" s="246">
        <f t="shared" si="35"/>
        <v>181734628853495.19</v>
      </c>
      <c r="AK77" s="246">
        <f t="shared" si="36"/>
        <v>180471128316062.81</v>
      </c>
      <c r="AL77" s="246">
        <f t="shared" si="37"/>
        <v>179332749929299.88</v>
      </c>
      <c r="AM77" s="246">
        <f t="shared" si="38"/>
        <v>178344650500544.06</v>
      </c>
      <c r="AN77" s="246">
        <f t="shared" si="39"/>
        <v>177531713828581.84</v>
      </c>
      <c r="AO77" s="246">
        <f t="shared" si="40"/>
        <v>176918789346505.41</v>
      </c>
      <c r="AP77" s="247">
        <f t="shared" si="41"/>
        <v>176530967671396.53</v>
      </c>
      <c r="AQ77" s="247">
        <f t="shared" si="41"/>
        <v>176379189240643.69</v>
      </c>
    </row>
    <row r="78" spans="1:43" x14ac:dyDescent="0.2">
      <c r="A78" s="12" t="s">
        <v>21</v>
      </c>
      <c r="B78" s="245">
        <f t="shared" si="1"/>
        <v>4520230531618227</v>
      </c>
      <c r="C78" s="246">
        <f t="shared" si="2"/>
        <v>4417822257351615.5</v>
      </c>
      <c r="D78" s="246">
        <f t="shared" si="3"/>
        <v>4625681233997852</v>
      </c>
      <c r="E78" s="246">
        <f t="shared" si="4"/>
        <v>4932794046573844</v>
      </c>
      <c r="F78" s="246">
        <f t="shared" si="5"/>
        <v>5371852795281549</v>
      </c>
      <c r="G78" s="246">
        <f t="shared" si="6"/>
        <v>5654731912638240</v>
      </c>
      <c r="H78" s="246">
        <f t="shared" si="7"/>
        <v>5936458026114323</v>
      </c>
      <c r="I78" s="246">
        <f t="shared" si="8"/>
        <v>6068014322916790</v>
      </c>
      <c r="J78" s="246">
        <f t="shared" si="9"/>
        <v>6199554789271317</v>
      </c>
      <c r="K78" s="246">
        <f t="shared" si="10"/>
        <v>6331079425177904</v>
      </c>
      <c r="L78" s="246">
        <f t="shared" si="11"/>
        <v>6462588230636549</v>
      </c>
      <c r="M78" s="246">
        <f t="shared" si="12"/>
        <v>6594081205647254</v>
      </c>
      <c r="N78" s="246">
        <f t="shared" si="13"/>
        <v>6603237452513540</v>
      </c>
      <c r="O78" s="246">
        <f t="shared" si="14"/>
        <v>6612392945748872</v>
      </c>
      <c r="P78" s="246">
        <f t="shared" si="15"/>
        <v>6621547685353249</v>
      </c>
      <c r="Q78" s="246">
        <f t="shared" si="16"/>
        <v>6630701671326672</v>
      </c>
      <c r="R78" s="246">
        <f t="shared" si="17"/>
        <v>6639854903669143</v>
      </c>
      <c r="S78" s="246">
        <f t="shared" si="18"/>
        <v>6564400253262725</v>
      </c>
      <c r="T78" s="246">
        <f t="shared" si="19"/>
        <v>6488948114364371</v>
      </c>
      <c r="U78" s="246">
        <f t="shared" si="20"/>
        <v>6413498486974082</v>
      </c>
      <c r="V78" s="246">
        <f t="shared" si="21"/>
        <v>6338051371091856</v>
      </c>
      <c r="W78" s="246">
        <f t="shared" si="22"/>
        <v>6262606766717692</v>
      </c>
      <c r="X78" s="246">
        <f t="shared" si="23"/>
        <v>6121243600589154</v>
      </c>
      <c r="Y78" s="246">
        <f t="shared" si="24"/>
        <v>5979885143557547</v>
      </c>
      <c r="Z78" s="246">
        <f t="shared" si="25"/>
        <v>5838531395622872</v>
      </c>
      <c r="AA78" s="246">
        <f t="shared" si="26"/>
        <v>5697182356785127</v>
      </c>
      <c r="AB78" s="246">
        <f t="shared" si="27"/>
        <v>5555838027044313</v>
      </c>
      <c r="AC78" s="246">
        <f t="shared" si="28"/>
        <v>5414498406400432</v>
      </c>
      <c r="AD78" s="246">
        <f t="shared" si="29"/>
        <v>5273163494853481</v>
      </c>
      <c r="AE78" s="246">
        <f t="shared" si="30"/>
        <v>5131833292403462</v>
      </c>
      <c r="AF78" s="246">
        <f t="shared" si="31"/>
        <v>4990507799050374</v>
      </c>
      <c r="AG78" s="246">
        <f t="shared" si="32"/>
        <v>4849187014794218</v>
      </c>
      <c r="AH78" s="246">
        <f t="shared" si="33"/>
        <v>4726702037540025</v>
      </c>
      <c r="AI78" s="246">
        <f t="shared" si="34"/>
        <v>4604221141512068</v>
      </c>
      <c r="AJ78" s="246">
        <f t="shared" si="35"/>
        <v>4481744326710345.5</v>
      </c>
      <c r="AK78" s="246">
        <f t="shared" si="36"/>
        <v>4359271593134860</v>
      </c>
      <c r="AL78" s="246">
        <f t="shared" si="37"/>
        <v>4236802940785609</v>
      </c>
      <c r="AM78" s="246">
        <f t="shared" si="38"/>
        <v>4108190132901676</v>
      </c>
      <c r="AN78" s="246">
        <f t="shared" si="39"/>
        <v>3979581611256958</v>
      </c>
      <c r="AO78" s="246">
        <f t="shared" si="40"/>
        <v>3850977375851456</v>
      </c>
      <c r="AP78" s="247">
        <f t="shared" si="41"/>
        <v>3722377426685170</v>
      </c>
      <c r="AQ78" s="247">
        <f t="shared" si="41"/>
        <v>3593482157108347.5</v>
      </c>
    </row>
    <row r="79" spans="1:43" x14ac:dyDescent="0.2">
      <c r="A79" s="12" t="s">
        <v>1</v>
      </c>
      <c r="B79" s="245">
        <f t="shared" si="1"/>
        <v>7372898627429578</v>
      </c>
      <c r="C79" s="246">
        <f t="shared" si="2"/>
        <v>7646374965349688</v>
      </c>
      <c r="D79" s="246">
        <f t="shared" si="3"/>
        <v>8137338001804250</v>
      </c>
      <c r="E79" s="246">
        <f t="shared" si="4"/>
        <v>8960189312024638</v>
      </c>
      <c r="F79" s="246">
        <f t="shared" si="5"/>
        <v>9927873902419566</v>
      </c>
      <c r="G79" s="246">
        <f t="shared" si="6"/>
        <v>1.0549002584601246E+16</v>
      </c>
      <c r="H79" s="246">
        <f t="shared" si="7"/>
        <v>1.1167607040558588E+16</v>
      </c>
      <c r="I79" s="246">
        <f t="shared" si="8"/>
        <v>1.157362139383994E+16</v>
      </c>
      <c r="J79" s="246">
        <f t="shared" si="9"/>
        <v>1.1979586942063824E+16</v>
      </c>
      <c r="K79" s="246">
        <f t="shared" si="10"/>
        <v>1.238550368523024E+16</v>
      </c>
      <c r="L79" s="246">
        <f t="shared" si="11"/>
        <v>1.2791371623339186E+16</v>
      </c>
      <c r="M79" s="246">
        <f t="shared" si="12"/>
        <v>1.3197190756390664E+16</v>
      </c>
      <c r="N79" s="246">
        <f t="shared" si="13"/>
        <v>1.3430154982326592E+16</v>
      </c>
      <c r="O79" s="246">
        <f t="shared" si="14"/>
        <v>1.3663100528146232E+16</v>
      </c>
      <c r="P79" s="246">
        <f t="shared" si="15"/>
        <v>1.3896027393849582E+16</v>
      </c>
      <c r="Q79" s="246">
        <f t="shared" si="16"/>
        <v>1.412893557943664E+16</v>
      </c>
      <c r="R79" s="246">
        <f t="shared" si="17"/>
        <v>1.4361825084907412E+16</v>
      </c>
      <c r="S79" s="246">
        <f t="shared" si="18"/>
        <v>1.4483160018466658E+16</v>
      </c>
      <c r="T79" s="246">
        <f t="shared" si="19"/>
        <v>1.4604490899481784E+16</v>
      </c>
      <c r="U79" s="246">
        <f t="shared" si="20"/>
        <v>1.472581772795279E+16</v>
      </c>
      <c r="V79" s="246">
        <f t="shared" si="21"/>
        <v>1.4847140503879676E+16</v>
      </c>
      <c r="W79" s="246">
        <f t="shared" si="22"/>
        <v>1.4968459227262442E+16</v>
      </c>
      <c r="X79" s="246">
        <f t="shared" si="23"/>
        <v>1.5023217737627904E+16</v>
      </c>
      <c r="Y79" s="246">
        <f t="shared" si="24"/>
        <v>1.5077974414209804E+16</v>
      </c>
      <c r="Z79" s="246">
        <f t="shared" si="25"/>
        <v>1.5132729257008144E+16</v>
      </c>
      <c r="AA79" s="246">
        <f t="shared" si="26"/>
        <v>1.5187482266022922E+16</v>
      </c>
      <c r="AB79" s="246">
        <f t="shared" si="27"/>
        <v>1.5242233441254142E+16</v>
      </c>
      <c r="AC79" s="246">
        <f t="shared" si="28"/>
        <v>1.5239851253132224E+16</v>
      </c>
      <c r="AD79" s="246">
        <f t="shared" si="29"/>
        <v>1.5237469135960264E+16</v>
      </c>
      <c r="AE79" s="246">
        <f t="shared" si="30"/>
        <v>1.5235087089738264E+16</v>
      </c>
      <c r="AF79" s="246">
        <f t="shared" si="31"/>
        <v>1.5232705114466222E+16</v>
      </c>
      <c r="AG79" s="246">
        <f t="shared" si="32"/>
        <v>1.523032321014414E+16</v>
      </c>
      <c r="AH79" s="246">
        <f t="shared" si="33"/>
        <v>1.5176040002161732E+16</v>
      </c>
      <c r="AI79" s="246">
        <f t="shared" si="34"/>
        <v>1.5121758595636572E+16</v>
      </c>
      <c r="AJ79" s="246">
        <f t="shared" si="35"/>
        <v>1.506747899056866E+16</v>
      </c>
      <c r="AK79" s="246">
        <f t="shared" si="36"/>
        <v>1.5013201186957996E+16</v>
      </c>
      <c r="AL79" s="246">
        <f t="shared" si="37"/>
        <v>1.495892518480458E+16</v>
      </c>
      <c r="AM79" s="246">
        <f t="shared" si="38"/>
        <v>1.4895113862779176E+16</v>
      </c>
      <c r="AN79" s="246">
        <f t="shared" si="39"/>
        <v>1.4831304660226372E+16</v>
      </c>
      <c r="AO79" s="246">
        <f t="shared" si="40"/>
        <v>1.4767497577146162E+16</v>
      </c>
      <c r="AP79" s="247">
        <f t="shared" si="41"/>
        <v>1.4703692613538552E+16</v>
      </c>
      <c r="AQ79" s="247">
        <f t="shared" si="41"/>
        <v>1.4638669270048032E+16</v>
      </c>
    </row>
    <row r="80" spans="1:43" x14ac:dyDescent="0.2">
      <c r="A80" s="12" t="s">
        <v>22</v>
      </c>
      <c r="B80" s="245">
        <f t="shared" si="1"/>
        <v>399938609503895.75</v>
      </c>
      <c r="C80" s="246">
        <f t="shared" si="2"/>
        <v>412744713497499</v>
      </c>
      <c r="D80" s="246">
        <f t="shared" si="3"/>
        <v>536054075596776</v>
      </c>
      <c r="E80" s="246">
        <f t="shared" si="4"/>
        <v>525921277765624.13</v>
      </c>
      <c r="F80" s="246">
        <f t="shared" si="5"/>
        <v>549856537042926</v>
      </c>
      <c r="G80" s="246">
        <f t="shared" si="6"/>
        <v>574758706123831.13</v>
      </c>
      <c r="H80" s="246">
        <f t="shared" si="7"/>
        <v>604866408584169.25</v>
      </c>
      <c r="I80" s="246">
        <f t="shared" si="8"/>
        <v>631984815303515.75</v>
      </c>
      <c r="J80" s="246">
        <f t="shared" si="9"/>
        <v>653877974598127.25</v>
      </c>
      <c r="K80" s="246">
        <f t="shared" si="10"/>
        <v>672044306586190.63</v>
      </c>
      <c r="L80" s="246">
        <f t="shared" si="11"/>
        <v>688301126646052</v>
      </c>
      <c r="M80" s="246">
        <f t="shared" si="12"/>
        <v>704703901296671</v>
      </c>
      <c r="N80" s="246">
        <f t="shared" si="13"/>
        <v>723083763293676.5</v>
      </c>
      <c r="O80" s="246">
        <f t="shared" si="14"/>
        <v>743583470897801.75</v>
      </c>
      <c r="P80" s="246">
        <f t="shared" si="15"/>
        <v>765902251348265.5</v>
      </c>
      <c r="Q80" s="246">
        <f t="shared" si="16"/>
        <v>789701173854735</v>
      </c>
      <c r="R80" s="246">
        <f t="shared" si="17"/>
        <v>814594281610254.13</v>
      </c>
      <c r="S80" s="246">
        <f t="shared" si="18"/>
        <v>840231578536579.75</v>
      </c>
      <c r="T80" s="246">
        <f t="shared" si="19"/>
        <v>866465517894025</v>
      </c>
      <c r="U80" s="246">
        <f t="shared" si="20"/>
        <v>893224029934572.63</v>
      </c>
      <c r="V80" s="246">
        <f t="shared" si="21"/>
        <v>920425261676957</v>
      </c>
      <c r="W80" s="246">
        <f t="shared" si="22"/>
        <v>947977143819892.63</v>
      </c>
      <c r="X80" s="246">
        <f t="shared" si="23"/>
        <v>975777042873720</v>
      </c>
      <c r="Y80" s="246">
        <f t="shared" si="24"/>
        <v>1003711515815311.6</v>
      </c>
      <c r="Z80" s="246">
        <f t="shared" si="25"/>
        <v>1031656185269748.9</v>
      </c>
      <c r="AA80" s="246">
        <f t="shared" si="26"/>
        <v>1059475753586246</v>
      </c>
      <c r="AB80" s="246">
        <f t="shared" si="27"/>
        <v>1087024174135278.4</v>
      </c>
      <c r="AC80" s="246">
        <f t="shared" si="28"/>
        <v>1114144997639719.8</v>
      </c>
      <c r="AD80" s="246">
        <f t="shared" si="29"/>
        <v>1140671910298021.3</v>
      </c>
      <c r="AE80" s="246">
        <f t="shared" si="30"/>
        <v>1166429478801142.3</v>
      </c>
      <c r="AF80" s="246">
        <f t="shared" si="31"/>
        <v>1191234115034934.3</v>
      </c>
      <c r="AG80" s="246">
        <f t="shared" si="32"/>
        <v>1214895270257707</v>
      </c>
      <c r="AH80" s="246">
        <f t="shared" si="33"/>
        <v>1237216864826241.8</v>
      </c>
      <c r="AI80" s="246">
        <f t="shared" si="34"/>
        <v>1257998955112618.5</v>
      </c>
      <c r="AJ80" s="246">
        <f t="shared" si="35"/>
        <v>1277039634132907.5</v>
      </c>
      <c r="AK80" s="246">
        <f t="shared" si="36"/>
        <v>1294137156649942.8</v>
      </c>
      <c r="AL80" s="246">
        <f t="shared" si="37"/>
        <v>1309092273200990.3</v>
      </c>
      <c r="AM80" s="246">
        <f t="shared" si="38"/>
        <v>1321710750755099.8</v>
      </c>
      <c r="AN80" s="246">
        <f t="shared" si="39"/>
        <v>1331806050676833.3</v>
      </c>
      <c r="AO80" s="246">
        <f t="shared" si="40"/>
        <v>1339202127550269.5</v>
      </c>
      <c r="AP80" s="247">
        <f t="shared" si="41"/>
        <v>1343736305417539</v>
      </c>
      <c r="AQ80" s="247">
        <f t="shared" si="41"/>
        <v>1345150029444924.5</v>
      </c>
    </row>
    <row r="81" spans="1:43" x14ac:dyDescent="0.2">
      <c r="A81" s="12" t="s">
        <v>23</v>
      </c>
      <c r="B81" s="245">
        <f t="shared" si="1"/>
        <v>428579583221349.56</v>
      </c>
      <c r="C81" s="246">
        <f t="shared" si="2"/>
        <v>418384552548424.63</v>
      </c>
      <c r="D81" s="246">
        <f t="shared" si="3"/>
        <v>466748492692011.88</v>
      </c>
      <c r="E81" s="246">
        <f t="shared" si="4"/>
        <v>479257693047468.75</v>
      </c>
      <c r="F81" s="246">
        <f t="shared" si="5"/>
        <v>503213393197780.88</v>
      </c>
      <c r="G81" s="246">
        <f t="shared" si="6"/>
        <v>531714250985358.06</v>
      </c>
      <c r="H81" s="246">
        <f t="shared" si="7"/>
        <v>567632882560791.25</v>
      </c>
      <c r="I81" s="246">
        <f t="shared" si="8"/>
        <v>602045827166294.75</v>
      </c>
      <c r="J81" s="246">
        <f t="shared" si="9"/>
        <v>631458504531497.25</v>
      </c>
      <c r="K81" s="246">
        <f t="shared" si="10"/>
        <v>655807937199955.63</v>
      </c>
      <c r="L81" s="246">
        <f t="shared" si="11"/>
        <v>675287064336473.88</v>
      </c>
      <c r="M81" s="246">
        <f t="shared" si="12"/>
        <v>690308827206150.25</v>
      </c>
      <c r="N81" s="246">
        <f t="shared" si="13"/>
        <v>701460750753309.63</v>
      </c>
      <c r="O81" s="246">
        <f t="shared" si="14"/>
        <v>709367694010478.75</v>
      </c>
      <c r="P81" s="246">
        <f t="shared" si="15"/>
        <v>714741566224247.75</v>
      </c>
      <c r="Q81" s="246">
        <f t="shared" si="16"/>
        <v>718352815231304.38</v>
      </c>
      <c r="R81" s="246">
        <f t="shared" si="17"/>
        <v>721006539275923.63</v>
      </c>
      <c r="S81" s="246">
        <f t="shared" si="18"/>
        <v>723405284148105.13</v>
      </c>
      <c r="T81" s="246">
        <f t="shared" si="19"/>
        <v>725672073810956.5</v>
      </c>
      <c r="U81" s="246">
        <f t="shared" si="20"/>
        <v>727809123782560.5</v>
      </c>
      <c r="V81" s="246">
        <f t="shared" si="21"/>
        <v>729818761455151.38</v>
      </c>
      <c r="W81" s="246">
        <f t="shared" si="22"/>
        <v>731703420975828.38</v>
      </c>
      <c r="X81" s="246">
        <f t="shared" si="23"/>
        <v>733465638129476.38</v>
      </c>
      <c r="Y81" s="246">
        <f t="shared" si="24"/>
        <v>735108045236983.38</v>
      </c>
      <c r="Z81" s="246">
        <f t="shared" si="25"/>
        <v>736633366081368</v>
      </c>
      <c r="AA81" s="246">
        <f t="shared" si="26"/>
        <v>738044410873883.63</v>
      </c>
      <c r="AB81" s="246">
        <f t="shared" si="27"/>
        <v>739344071271646.88</v>
      </c>
      <c r="AC81" s="246">
        <f t="shared" si="28"/>
        <v>740535315457811.88</v>
      </c>
      <c r="AD81" s="246">
        <f t="shared" si="29"/>
        <v>741621183294739</v>
      </c>
      <c r="AE81" s="246">
        <f t="shared" si="30"/>
        <v>742604781560070</v>
      </c>
      <c r="AF81" s="246">
        <f t="shared" si="31"/>
        <v>743489279275044.75</v>
      </c>
      <c r="AG81" s="246">
        <f t="shared" si="32"/>
        <v>744277903133889</v>
      </c>
      <c r="AH81" s="246">
        <f t="shared" si="33"/>
        <v>744973933042467.38</v>
      </c>
      <c r="AI81" s="246">
        <f t="shared" si="34"/>
        <v>745580697773927.5</v>
      </c>
      <c r="AJ81" s="246">
        <f t="shared" si="35"/>
        <v>746101570748466.38</v>
      </c>
      <c r="AK81" s="246">
        <f t="shared" si="36"/>
        <v>746539965943833.75</v>
      </c>
      <c r="AL81" s="246">
        <f t="shared" si="37"/>
        <v>746899333942658.13</v>
      </c>
      <c r="AM81" s="246">
        <f t="shared" si="38"/>
        <v>747183158122175.13</v>
      </c>
      <c r="AN81" s="246">
        <f t="shared" si="39"/>
        <v>747394950991427.63</v>
      </c>
      <c r="AO81" s="246">
        <f t="shared" si="40"/>
        <v>747538250680539.38</v>
      </c>
      <c r="AP81" s="247">
        <f t="shared" si="41"/>
        <v>747616617586156.88</v>
      </c>
      <c r="AQ81" s="247">
        <f t="shared" si="41"/>
        <v>747571302403853.63</v>
      </c>
    </row>
    <row r="82" spans="1:43" x14ac:dyDescent="0.2">
      <c r="A82" s="12" t="s">
        <v>24</v>
      </c>
      <c r="B82" s="245">
        <f t="shared" si="1"/>
        <v>644771475767347.25</v>
      </c>
      <c r="C82" s="246">
        <f t="shared" si="2"/>
        <v>659339178204634</v>
      </c>
      <c r="D82" s="246">
        <f t="shared" si="3"/>
        <v>729381333365247.75</v>
      </c>
      <c r="E82" s="246">
        <f t="shared" si="4"/>
        <v>727446645347356</v>
      </c>
      <c r="F82" s="246">
        <f t="shared" si="5"/>
        <v>756471594405268.88</v>
      </c>
      <c r="G82" s="246">
        <f t="shared" si="6"/>
        <v>781438327928036.25</v>
      </c>
      <c r="H82" s="246">
        <f t="shared" si="7"/>
        <v>812743999232646.88</v>
      </c>
      <c r="I82" s="246">
        <f t="shared" si="8"/>
        <v>843390255820053.88</v>
      </c>
      <c r="J82" s="246">
        <f t="shared" si="9"/>
        <v>869641689796537.88</v>
      </c>
      <c r="K82" s="246">
        <f t="shared" si="10"/>
        <v>891078622216501</v>
      </c>
      <c r="L82" s="246">
        <f t="shared" si="11"/>
        <v>907366071176761.63</v>
      </c>
      <c r="M82" s="246">
        <f t="shared" si="12"/>
        <v>918262441120332.88</v>
      </c>
      <c r="N82" s="246">
        <f t="shared" si="13"/>
        <v>923826234359957.75</v>
      </c>
      <c r="O82" s="246">
        <f t="shared" si="14"/>
        <v>924911304210943.13</v>
      </c>
      <c r="P82" s="246">
        <f t="shared" si="15"/>
        <v>922651783342366.63</v>
      </c>
      <c r="Q82" s="246">
        <f t="shared" si="16"/>
        <v>918216558682406.88</v>
      </c>
      <c r="R82" s="246">
        <f t="shared" si="17"/>
        <v>912774685533873.63</v>
      </c>
      <c r="S82" s="246">
        <f t="shared" si="18"/>
        <v>907309392175764.63</v>
      </c>
      <c r="T82" s="246">
        <f t="shared" si="19"/>
        <v>901995145707975.25</v>
      </c>
      <c r="U82" s="246">
        <f t="shared" si="20"/>
        <v>896838316774427.88</v>
      </c>
      <c r="V82" s="246">
        <f t="shared" si="21"/>
        <v>891845154545037.38</v>
      </c>
      <c r="W82" s="246">
        <f t="shared" si="22"/>
        <v>887021800299614.25</v>
      </c>
      <c r="X82" s="246">
        <f t="shared" si="23"/>
        <v>882374301450131.38</v>
      </c>
      <c r="Y82" s="246">
        <f t="shared" si="24"/>
        <v>877908625997412.75</v>
      </c>
      <c r="Z82" s="246">
        <f t="shared" si="25"/>
        <v>873630677421674.75</v>
      </c>
      <c r="AA82" s="246">
        <f t="shared" si="26"/>
        <v>869546310009860.88</v>
      </c>
      <c r="AB82" s="246">
        <f t="shared" si="27"/>
        <v>865661344626263.5</v>
      </c>
      <c r="AC82" s="246">
        <f t="shared" si="28"/>
        <v>861981584936623.75</v>
      </c>
      <c r="AD82" s="246">
        <f t="shared" si="29"/>
        <v>858512834099731.38</v>
      </c>
      <c r="AE82" s="246">
        <f t="shared" si="30"/>
        <v>855260911944486.88</v>
      </c>
      <c r="AF82" s="246">
        <f t="shared" si="31"/>
        <v>852231672654444.13</v>
      </c>
      <c r="AG82" s="246">
        <f t="shared" si="32"/>
        <v>849431022986120.63</v>
      </c>
      <c r="AH82" s="246">
        <f t="shared" si="33"/>
        <v>846864941051762.75</v>
      </c>
      <c r="AI82" s="246">
        <f t="shared" si="34"/>
        <v>844539495701868.13</v>
      </c>
      <c r="AJ82" s="246">
        <f t="shared" si="35"/>
        <v>842460866547556</v>
      </c>
      <c r="AK82" s="246">
        <f t="shared" si="36"/>
        <v>840635364667943</v>
      </c>
      <c r="AL82" s="246">
        <f t="shared" si="37"/>
        <v>839069454052999.88</v>
      </c>
      <c r="AM82" s="246">
        <f t="shared" si="38"/>
        <v>837769773837954</v>
      </c>
      <c r="AN82" s="246">
        <f t="shared" si="39"/>
        <v>836743161391237.38</v>
      </c>
      <c r="AO82" s="246">
        <f t="shared" si="40"/>
        <v>835996676324240.25</v>
      </c>
      <c r="AP82" s="247">
        <f t="shared" si="41"/>
        <v>835537625497827.5</v>
      </c>
      <c r="AQ82" s="247">
        <f t="shared" si="41"/>
        <v>835303945623848.38</v>
      </c>
    </row>
    <row r="83" spans="1:43" x14ac:dyDescent="0.2">
      <c r="A83" s="12" t="s">
        <v>25</v>
      </c>
      <c r="B83" s="245">
        <f t="shared" si="1"/>
        <v>6750342704081384</v>
      </c>
      <c r="C83" s="246">
        <f t="shared" si="2"/>
        <v>7114726069988780</v>
      </c>
      <c r="D83" s="246">
        <f t="shared" si="3"/>
        <v>7187727497837231</v>
      </c>
      <c r="E83" s="246">
        <f t="shared" si="4"/>
        <v>7298553721721390</v>
      </c>
      <c r="F83" s="246">
        <f t="shared" si="5"/>
        <v>7596087928382742</v>
      </c>
      <c r="G83" s="246">
        <f t="shared" si="6"/>
        <v>7687905960219940</v>
      </c>
      <c r="H83" s="246">
        <f t="shared" si="7"/>
        <v>7779326335578075</v>
      </c>
      <c r="I83" s="246">
        <f t="shared" si="8"/>
        <v>7877488730123521</v>
      </c>
      <c r="J83" s="246">
        <f t="shared" si="9"/>
        <v>7975639288460300</v>
      </c>
      <c r="K83" s="246">
        <f t="shared" si="10"/>
        <v>8073778010588412</v>
      </c>
      <c r="L83" s="246">
        <f t="shared" si="11"/>
        <v>8171904896507855</v>
      </c>
      <c r="M83" s="246">
        <f t="shared" si="12"/>
        <v>8270019946218632</v>
      </c>
      <c r="N83" s="246">
        <f t="shared" si="13"/>
        <v>8176102477283211</v>
      </c>
      <c r="O83" s="246">
        <f t="shared" si="14"/>
        <v>8082192495580729</v>
      </c>
      <c r="P83" s="246">
        <f t="shared" si="15"/>
        <v>7988290001111188</v>
      </c>
      <c r="Q83" s="246">
        <f t="shared" si="16"/>
        <v>7894394993874587</v>
      </c>
      <c r="R83" s="246">
        <f t="shared" si="17"/>
        <v>7800507473870928</v>
      </c>
      <c r="S83" s="246">
        <f t="shared" si="18"/>
        <v>7666816574999605</v>
      </c>
      <c r="T83" s="246">
        <f t="shared" si="19"/>
        <v>7533130128232164</v>
      </c>
      <c r="U83" s="246">
        <f t="shared" si="20"/>
        <v>7399448133568603</v>
      </c>
      <c r="V83" s="246">
        <f t="shared" si="21"/>
        <v>7265770591008927</v>
      </c>
      <c r="W83" s="246">
        <f t="shared" si="22"/>
        <v>7132097500553132</v>
      </c>
      <c r="X83" s="246">
        <f t="shared" si="23"/>
        <v>6948826049579743</v>
      </c>
      <c r="Y83" s="246">
        <f t="shared" si="24"/>
        <v>6765560704302683</v>
      </c>
      <c r="Z83" s="246">
        <f t="shared" si="25"/>
        <v>6582301464721952</v>
      </c>
      <c r="AA83" s="246">
        <f t="shared" si="26"/>
        <v>6399048330837550</v>
      </c>
      <c r="AB83" s="246">
        <f t="shared" si="27"/>
        <v>6215801302649476</v>
      </c>
      <c r="AC83" s="246">
        <f t="shared" si="28"/>
        <v>6074288174736511</v>
      </c>
      <c r="AD83" s="246">
        <f t="shared" si="29"/>
        <v>5932779761338338</v>
      </c>
      <c r="AE83" s="246">
        <f t="shared" si="30"/>
        <v>5791276062454958</v>
      </c>
      <c r="AF83" s="246">
        <f t="shared" si="31"/>
        <v>5649777078086371</v>
      </c>
      <c r="AG83" s="246">
        <f t="shared" si="32"/>
        <v>5508282808232577</v>
      </c>
      <c r="AH83" s="246">
        <f t="shared" si="33"/>
        <v>5423144085619190</v>
      </c>
      <c r="AI83" s="246">
        <f t="shared" si="34"/>
        <v>5338008198658476</v>
      </c>
      <c r="AJ83" s="246">
        <f t="shared" si="35"/>
        <v>5252875147350433</v>
      </c>
      <c r="AK83" s="246">
        <f t="shared" si="36"/>
        <v>5167744931695063</v>
      </c>
      <c r="AL83" s="246">
        <f t="shared" si="37"/>
        <v>5082617551692364</v>
      </c>
      <c r="AM83" s="246">
        <f t="shared" si="38"/>
        <v>5040074672005097</v>
      </c>
      <c r="AN83" s="246">
        <f t="shared" si="39"/>
        <v>4997533208084719</v>
      </c>
      <c r="AO83" s="246">
        <f t="shared" si="40"/>
        <v>4954993159931232</v>
      </c>
      <c r="AP83" s="247">
        <f t="shared" si="41"/>
        <v>4912454527544634</v>
      </c>
      <c r="AQ83" s="247">
        <f t="shared" si="41"/>
        <v>4869511315317518</v>
      </c>
    </row>
    <row r="84" spans="1:43" x14ac:dyDescent="0.2">
      <c r="A84" s="12" t="s">
        <v>26</v>
      </c>
      <c r="B84" s="245">
        <f t="shared" si="1"/>
        <v>1.7938132158965514E+16</v>
      </c>
      <c r="C84" s="246">
        <f t="shared" si="2"/>
        <v>1.8463579335346024E+16</v>
      </c>
      <c r="D84" s="246">
        <f t="shared" si="3"/>
        <v>1.9158452425691736E+16</v>
      </c>
      <c r="E84" s="246">
        <f t="shared" si="4"/>
        <v>2.0187101355128088E+16</v>
      </c>
      <c r="F84" s="246">
        <f t="shared" si="5"/>
        <v>2.1750071524425816E+16</v>
      </c>
      <c r="G84" s="246">
        <f t="shared" si="6"/>
        <v>2.2690735428106424E+16</v>
      </c>
      <c r="H84" s="246">
        <f t="shared" si="7"/>
        <v>2.3627549675886208E+16</v>
      </c>
      <c r="I84" s="246">
        <f t="shared" si="8"/>
        <v>2.4151157178970224E+16</v>
      </c>
      <c r="J84" s="246">
        <f t="shared" si="9"/>
        <v>2.4674701675255104E+16</v>
      </c>
      <c r="K84" s="246">
        <f t="shared" si="10"/>
        <v>2.5198183164740848E+16</v>
      </c>
      <c r="L84" s="246">
        <f t="shared" si="11"/>
        <v>2.572160164742746E+16</v>
      </c>
      <c r="M84" s="246">
        <f t="shared" si="12"/>
        <v>2.6244957123314936E+16</v>
      </c>
      <c r="N84" s="246">
        <f t="shared" si="13"/>
        <v>2.6281398621208616E+16</v>
      </c>
      <c r="O84" s="246">
        <f t="shared" si="14"/>
        <v>2.6317837119678628E+16</v>
      </c>
      <c r="P84" s="246">
        <f t="shared" si="15"/>
        <v>2.6354272618724968E+16</v>
      </c>
      <c r="Q84" s="246">
        <f t="shared" si="16"/>
        <v>2.6390705118347636E+16</v>
      </c>
      <c r="R84" s="246">
        <f t="shared" si="17"/>
        <v>2.6427134618546632E+16</v>
      </c>
      <c r="S84" s="246">
        <f t="shared" si="18"/>
        <v>2.612681678569246E+16</v>
      </c>
      <c r="T84" s="246">
        <f t="shared" si="19"/>
        <v>2.5826508948917572E+16</v>
      </c>
      <c r="U84" s="246">
        <f t="shared" si="20"/>
        <v>2.5526211108221976E+16</v>
      </c>
      <c r="V84" s="246">
        <f t="shared" si="21"/>
        <v>2.5225923263605668E+16</v>
      </c>
      <c r="W84" s="246">
        <f t="shared" si="22"/>
        <v>2.4925645415068648E+16</v>
      </c>
      <c r="X84" s="246">
        <f t="shared" si="23"/>
        <v>2.4363006721000144E+16</v>
      </c>
      <c r="Y84" s="246">
        <f t="shared" si="24"/>
        <v>2.3800386769580308E+16</v>
      </c>
      <c r="Z84" s="246">
        <f t="shared" si="25"/>
        <v>2.3237785560809136E+16</v>
      </c>
      <c r="AA84" s="246">
        <f t="shared" si="26"/>
        <v>2.2675203094686628E+16</v>
      </c>
      <c r="AB84" s="246">
        <f t="shared" si="27"/>
        <v>2.2112639371212788E+16</v>
      </c>
      <c r="AC84" s="246">
        <f t="shared" si="28"/>
        <v>2.1550094390387616E+16</v>
      </c>
      <c r="AD84" s="246">
        <f t="shared" si="29"/>
        <v>2.0987568152211104E+16</v>
      </c>
      <c r="AE84" s="246">
        <f t="shared" si="30"/>
        <v>2.0425060656683264E+16</v>
      </c>
      <c r="AF84" s="246">
        <f t="shared" si="31"/>
        <v>1.9862571903804084E+16</v>
      </c>
      <c r="AG84" s="246">
        <f t="shared" si="32"/>
        <v>1.9300101893573572E+16</v>
      </c>
      <c r="AH84" s="246">
        <f t="shared" si="33"/>
        <v>1.8812601228495696E+16</v>
      </c>
      <c r="AI84" s="246">
        <f t="shared" si="34"/>
        <v>1.832511680704666E+16</v>
      </c>
      <c r="AJ84" s="246">
        <f t="shared" si="35"/>
        <v>1.7837648629226466E+16</v>
      </c>
      <c r="AK84" s="246">
        <f t="shared" si="36"/>
        <v>1.7350196695035118E+16</v>
      </c>
      <c r="AL84" s="246">
        <f t="shared" si="37"/>
        <v>1.6862761004472614E+16</v>
      </c>
      <c r="AM84" s="246">
        <f t="shared" si="38"/>
        <v>1.6350869415233026E+16</v>
      </c>
      <c r="AN84" s="246">
        <f t="shared" si="39"/>
        <v>1.5838994885645968E+16</v>
      </c>
      <c r="AO84" s="246">
        <f t="shared" si="40"/>
        <v>1.5327137415711438E+16</v>
      </c>
      <c r="AP84" s="247">
        <f t="shared" si="41"/>
        <v>1.4815297005429436E+16</v>
      </c>
      <c r="AQ84" s="247">
        <f t="shared" si="41"/>
        <v>1.4302281201806664E+16</v>
      </c>
    </row>
    <row r="85" spans="1:43" x14ac:dyDescent="0.2">
      <c r="A85" s="12" t="s">
        <v>27</v>
      </c>
      <c r="B85" s="245">
        <f t="shared" si="1"/>
        <v>3247375875073424</v>
      </c>
      <c r="C85" s="246">
        <f t="shared" si="2"/>
        <v>3345960370991577</v>
      </c>
      <c r="D85" s="246">
        <f t="shared" si="3"/>
        <v>3563182975007357.5</v>
      </c>
      <c r="E85" s="246">
        <f t="shared" si="4"/>
        <v>3883452985869529.5</v>
      </c>
      <c r="F85" s="246">
        <f t="shared" si="5"/>
        <v>4309546524159869.5</v>
      </c>
      <c r="G85" s="246">
        <f t="shared" si="6"/>
        <v>4606889184926752</v>
      </c>
      <c r="H85" s="246">
        <f t="shared" si="7"/>
        <v>4903025236864470</v>
      </c>
      <c r="I85" s="246">
        <f t="shared" si="8"/>
        <v>5156389597614402</v>
      </c>
      <c r="J85" s="246">
        <f t="shared" si="9"/>
        <v>5409723517512810</v>
      </c>
      <c r="K85" s="246">
        <f t="shared" si="10"/>
        <v>5663026996559696</v>
      </c>
      <c r="L85" s="246">
        <f t="shared" si="11"/>
        <v>5916300034755059</v>
      </c>
      <c r="M85" s="246">
        <f t="shared" si="12"/>
        <v>6169542632098897</v>
      </c>
      <c r="N85" s="246">
        <f t="shared" si="13"/>
        <v>6306122317250246</v>
      </c>
      <c r="O85" s="246">
        <f t="shared" si="14"/>
        <v>6442691055846385</v>
      </c>
      <c r="P85" s="246">
        <f t="shared" si="15"/>
        <v>6579248847887313</v>
      </c>
      <c r="Q85" s="246">
        <f t="shared" si="16"/>
        <v>6715795693373030</v>
      </c>
      <c r="R85" s="246">
        <f t="shared" si="17"/>
        <v>6852331592303540</v>
      </c>
      <c r="S85" s="246">
        <f t="shared" si="18"/>
        <v>6892341130963668</v>
      </c>
      <c r="T85" s="246">
        <f t="shared" si="19"/>
        <v>6932349332143364</v>
      </c>
      <c r="U85" s="246">
        <f t="shared" si="20"/>
        <v>6972356195842630</v>
      </c>
      <c r="V85" s="246">
        <f t="shared" si="21"/>
        <v>7012361722061465</v>
      </c>
      <c r="W85" s="246">
        <f t="shared" si="22"/>
        <v>7052365910799870</v>
      </c>
      <c r="X85" s="246">
        <f t="shared" si="23"/>
        <v>7034608500269942</v>
      </c>
      <c r="Y85" s="246">
        <f t="shared" si="24"/>
        <v>7016851677794196</v>
      </c>
      <c r="Z85" s="246">
        <f t="shared" si="25"/>
        <v>6999095443372633</v>
      </c>
      <c r="AA85" s="246">
        <f t="shared" si="26"/>
        <v>6981339797005251</v>
      </c>
      <c r="AB85" s="246">
        <f t="shared" si="27"/>
        <v>6963584738692050</v>
      </c>
      <c r="AC85" s="246">
        <f t="shared" si="28"/>
        <v>6870436429314807</v>
      </c>
      <c r="AD85" s="246">
        <f t="shared" si="29"/>
        <v>6777291221580540</v>
      </c>
      <c r="AE85" s="246">
        <f t="shared" si="30"/>
        <v>6684149115489250</v>
      </c>
      <c r="AF85" s="246">
        <f t="shared" si="31"/>
        <v>6591010111040938</v>
      </c>
      <c r="AG85" s="246">
        <f t="shared" si="32"/>
        <v>6497874208235603</v>
      </c>
      <c r="AH85" s="246">
        <f t="shared" si="33"/>
        <v>6348200740713565</v>
      </c>
      <c r="AI85" s="246">
        <f t="shared" si="34"/>
        <v>6198532260026103</v>
      </c>
      <c r="AJ85" s="246">
        <f t="shared" si="35"/>
        <v>6048868766173213</v>
      </c>
      <c r="AK85" s="246">
        <f t="shared" si="36"/>
        <v>5899210259154897</v>
      </c>
      <c r="AL85" s="246">
        <f t="shared" si="37"/>
        <v>5749556738971157</v>
      </c>
      <c r="AM85" s="246">
        <f t="shared" si="38"/>
        <v>5599666232242466</v>
      </c>
      <c r="AN85" s="246">
        <f t="shared" si="39"/>
        <v>5449780720416952</v>
      </c>
      <c r="AO85" s="246">
        <f t="shared" si="40"/>
        <v>5299900203494614</v>
      </c>
      <c r="AP85" s="247">
        <f t="shared" si="41"/>
        <v>5150024681475454</v>
      </c>
      <c r="AQ85" s="247">
        <f t="shared" si="41"/>
        <v>4999737301157769</v>
      </c>
    </row>
    <row r="86" spans="1:43" x14ac:dyDescent="0.2">
      <c r="A86" s="12" t="s">
        <v>28</v>
      </c>
      <c r="B86" s="245">
        <f t="shared" si="1"/>
        <v>1250991188856060.5</v>
      </c>
      <c r="C86" s="246">
        <f t="shared" si="2"/>
        <v>1274478057333611.5</v>
      </c>
      <c r="D86" s="246">
        <f t="shared" si="3"/>
        <v>1538518948226182.3</v>
      </c>
      <c r="E86" s="246">
        <f t="shared" si="4"/>
        <v>1556313916639596.5</v>
      </c>
      <c r="F86" s="246">
        <f t="shared" si="5"/>
        <v>1616742399771298.8</v>
      </c>
      <c r="G86" s="246">
        <f t="shared" si="6"/>
        <v>1666096424808026.3</v>
      </c>
      <c r="H86" s="246">
        <f t="shared" si="7"/>
        <v>1728115062106158.3</v>
      </c>
      <c r="I86" s="246">
        <f t="shared" si="8"/>
        <v>1789495812522674</v>
      </c>
      <c r="J86" s="246">
        <f t="shared" si="9"/>
        <v>1843564770238493.8</v>
      </c>
      <c r="K86" s="246">
        <f t="shared" si="10"/>
        <v>1890636534218306.5</v>
      </c>
      <c r="L86" s="246">
        <f t="shared" si="11"/>
        <v>1931220539339715.3</v>
      </c>
      <c r="M86" s="246">
        <f t="shared" si="12"/>
        <v>1965993721577148.5</v>
      </c>
      <c r="N86" s="246">
        <f t="shared" si="13"/>
        <v>1995769624189952.5</v>
      </c>
      <c r="O86" s="246">
        <f t="shared" si="14"/>
        <v>2021219814948048</v>
      </c>
      <c r="P86" s="246">
        <f t="shared" si="15"/>
        <v>2043091050991364</v>
      </c>
      <c r="Q86" s="246">
        <f t="shared" si="16"/>
        <v>2062192057498745.3</v>
      </c>
      <c r="R86" s="246">
        <f t="shared" si="17"/>
        <v>2079380134295204.3</v>
      </c>
      <c r="S86" s="246">
        <f t="shared" si="18"/>
        <v>2095448725899038.8</v>
      </c>
      <c r="T86" s="246">
        <f t="shared" si="19"/>
        <v>2110512313888028.8</v>
      </c>
      <c r="U86" s="246">
        <f t="shared" si="20"/>
        <v>2124587290638798.8</v>
      </c>
      <c r="V86" s="246">
        <f t="shared" si="21"/>
        <v>2137692519219576.5</v>
      </c>
      <c r="W86" s="246">
        <f t="shared" si="22"/>
        <v>2149849201251405</v>
      </c>
      <c r="X86" s="246">
        <f t="shared" si="23"/>
        <v>2161080741843969.3</v>
      </c>
      <c r="Y86" s="246">
        <f t="shared" si="24"/>
        <v>2171412612623694.3</v>
      </c>
      <c r="Z86" s="246">
        <f t="shared" si="25"/>
        <v>2180872213831125.8</v>
      </c>
      <c r="AA86" s="246">
        <f t="shared" si="26"/>
        <v>2189488736418497.5</v>
      </c>
      <c r="AB86" s="246">
        <f t="shared" si="27"/>
        <v>2197293025029023.5</v>
      </c>
      <c r="AC86" s="246">
        <f t="shared" si="28"/>
        <v>2204317442686728.5</v>
      </c>
      <c r="AD86" s="246">
        <f t="shared" si="29"/>
        <v>2210595737970532.3</v>
      </c>
      <c r="AE86" s="246">
        <f t="shared" si="30"/>
        <v>2216162915390087.5</v>
      </c>
      <c r="AF86" s="246">
        <f t="shared" si="31"/>
        <v>2221055109623105.8</v>
      </c>
      <c r="AG86" s="246">
        <f t="shared" si="32"/>
        <v>2225309464216566.3</v>
      </c>
      <c r="AH86" s="246">
        <f t="shared" si="33"/>
        <v>2228964015296776</v>
      </c>
      <c r="AI86" s="246">
        <f t="shared" si="34"/>
        <v>2232057580777115</v>
      </c>
      <c r="AJ86" s="246">
        <f t="shared" si="35"/>
        <v>2234629655497226.5</v>
      </c>
      <c r="AK86" s="246">
        <f t="shared" si="36"/>
        <v>2236720312674698.8</v>
      </c>
      <c r="AL86" s="246">
        <f t="shared" si="37"/>
        <v>2238370111999434.5</v>
      </c>
      <c r="AM86" s="246">
        <f t="shared" si="38"/>
        <v>2239620014653227.5</v>
      </c>
      <c r="AN86" s="246">
        <f t="shared" si="39"/>
        <v>2240511305491702.5</v>
      </c>
      <c r="AO86" s="246">
        <f t="shared" si="40"/>
        <v>2241085522584423.5</v>
      </c>
      <c r="AP86" s="247">
        <f t="shared" si="41"/>
        <v>2241384394270615.3</v>
      </c>
      <c r="AQ86" s="247">
        <f t="shared" si="41"/>
        <v>2241262918510619.5</v>
      </c>
    </row>
    <row r="87" spans="1:43" x14ac:dyDescent="0.2">
      <c r="A87" s="12" t="s">
        <v>29</v>
      </c>
      <c r="B87" s="245">
        <f t="shared" si="1"/>
        <v>475573645721021.19</v>
      </c>
      <c r="C87" s="246">
        <f t="shared" si="2"/>
        <v>542229163926145.69</v>
      </c>
      <c r="D87" s="246">
        <f t="shared" si="3"/>
        <v>634251760280322.25</v>
      </c>
      <c r="E87" s="246">
        <f t="shared" si="4"/>
        <v>636434390155835.5</v>
      </c>
      <c r="F87" s="246">
        <f t="shared" si="5"/>
        <v>661698643606280.75</v>
      </c>
      <c r="G87" s="246">
        <f t="shared" si="6"/>
        <v>683247100605774.75</v>
      </c>
      <c r="H87" s="246">
        <f t="shared" si="7"/>
        <v>710326160810327.5</v>
      </c>
      <c r="I87" s="246">
        <f t="shared" si="8"/>
        <v>737040536259309.5</v>
      </c>
      <c r="J87" s="246">
        <f t="shared" si="9"/>
        <v>760572820095511.25</v>
      </c>
      <c r="K87" s="246">
        <f t="shared" si="10"/>
        <v>781090415774501.75</v>
      </c>
      <c r="L87" s="246">
        <f t="shared" si="11"/>
        <v>798855287915942.75</v>
      </c>
      <c r="M87" s="246">
        <f t="shared" si="12"/>
        <v>814210005663830.25</v>
      </c>
      <c r="N87" s="246">
        <f t="shared" si="13"/>
        <v>827548816595233.88</v>
      </c>
      <c r="O87" s="246">
        <f t="shared" si="14"/>
        <v>839157335307371.63</v>
      </c>
      <c r="P87" s="246">
        <f t="shared" si="15"/>
        <v>849340057715586.38</v>
      </c>
      <c r="Q87" s="246">
        <f t="shared" si="16"/>
        <v>858428466544755.5</v>
      </c>
      <c r="R87" s="246">
        <f t="shared" si="17"/>
        <v>866775762176693</v>
      </c>
      <c r="S87" s="246">
        <f t="shared" si="18"/>
        <v>874709233799153.75</v>
      </c>
      <c r="T87" s="246">
        <f t="shared" si="19"/>
        <v>882270056550093.13</v>
      </c>
      <c r="U87" s="246">
        <f t="shared" si="20"/>
        <v>889457341028078.88</v>
      </c>
      <c r="V87" s="246">
        <f t="shared" si="21"/>
        <v>896270994850849.63</v>
      </c>
      <c r="W87" s="246">
        <f t="shared" si="22"/>
        <v>902711704069254.75</v>
      </c>
      <c r="X87" s="246">
        <f t="shared" si="23"/>
        <v>908780912584237.13</v>
      </c>
      <c r="Y87" s="246">
        <f t="shared" si="24"/>
        <v>914480799740370.88</v>
      </c>
      <c r="Z87" s="246">
        <f t="shared" si="25"/>
        <v>919814256271745.63</v>
      </c>
      <c r="AA87" s="246">
        <f t="shared" si="26"/>
        <v>924784858777003.25</v>
      </c>
      <c r="AB87" s="246">
        <f t="shared" si="27"/>
        <v>929396842900323.75</v>
      </c>
      <c r="AC87" s="246">
        <f t="shared" si="28"/>
        <v>933655075393906.63</v>
      </c>
      <c r="AD87" s="246">
        <f t="shared" si="29"/>
        <v>937565025235488.75</v>
      </c>
      <c r="AE87" s="246">
        <f t="shared" si="30"/>
        <v>941132733971274.25</v>
      </c>
      <c r="AF87" s="246">
        <f t="shared" si="31"/>
        <v>944364785450791.25</v>
      </c>
      <c r="AG87" s="246">
        <f t="shared" si="32"/>
        <v>947268275115558.13</v>
      </c>
      <c r="AH87" s="246">
        <f t="shared" si="33"/>
        <v>949850778998008.88</v>
      </c>
      <c r="AI87" s="246">
        <f t="shared" si="34"/>
        <v>952120322581226.88</v>
      </c>
      <c r="AJ87" s="246">
        <f t="shared" si="35"/>
        <v>954085349663511</v>
      </c>
      <c r="AK87" s="246">
        <f t="shared" si="36"/>
        <v>955754691364874.38</v>
      </c>
      <c r="AL87" s="246">
        <f t="shared" si="37"/>
        <v>957137535405258.63</v>
      </c>
      <c r="AM87" s="246">
        <f t="shared" si="38"/>
        <v>958243395776633.38</v>
      </c>
      <c r="AN87" s="246">
        <f t="shared" si="39"/>
        <v>959082082923344.63</v>
      </c>
      <c r="AO87" s="246">
        <f t="shared" si="40"/>
        <v>959663674537029.75</v>
      </c>
      <c r="AP87" s="247">
        <f t="shared" si="41"/>
        <v>959998487064442.63</v>
      </c>
      <c r="AQ87" s="247">
        <f t="shared" si="41"/>
        <v>960017006580385.63</v>
      </c>
    </row>
    <row r="88" spans="1:43" x14ac:dyDescent="0.2">
      <c r="A88" s="12" t="s">
        <v>30</v>
      </c>
      <c r="B88" s="245">
        <f t="shared" si="1"/>
        <v>235807334449328.06</v>
      </c>
      <c r="C88" s="246">
        <f t="shared" si="2"/>
        <v>219585176038547.75</v>
      </c>
      <c r="D88" s="246">
        <f t="shared" si="3"/>
        <v>257308365482248.56</v>
      </c>
      <c r="E88" s="246">
        <f t="shared" si="4"/>
        <v>270737662271957.63</v>
      </c>
      <c r="F88" s="246">
        <f t="shared" si="5"/>
        <v>283927790921740.44</v>
      </c>
      <c r="G88" s="246">
        <f t="shared" si="6"/>
        <v>299225831514878.38</v>
      </c>
      <c r="H88" s="246">
        <f t="shared" si="7"/>
        <v>318637845549026.75</v>
      </c>
      <c r="I88" s="246">
        <f t="shared" si="8"/>
        <v>337588373770638.56</v>
      </c>
      <c r="J88" s="246">
        <f t="shared" si="9"/>
        <v>354409653081181.25</v>
      </c>
      <c r="K88" s="246">
        <f t="shared" si="10"/>
        <v>369309568981626.69</v>
      </c>
      <c r="L88" s="246">
        <f t="shared" si="11"/>
        <v>382632237743649.81</v>
      </c>
      <c r="M88" s="246">
        <f t="shared" si="12"/>
        <v>394836737609849.75</v>
      </c>
      <c r="N88" s="246">
        <f t="shared" si="13"/>
        <v>406401411070065.06</v>
      </c>
      <c r="O88" s="246">
        <f t="shared" si="14"/>
        <v>417512556239051.19</v>
      </c>
      <c r="P88" s="246">
        <f t="shared" si="15"/>
        <v>428305069916124.13</v>
      </c>
      <c r="Q88" s="246">
        <f t="shared" si="16"/>
        <v>438933662859860.13</v>
      </c>
      <c r="R88" s="246">
        <f t="shared" si="17"/>
        <v>449571965872834.19</v>
      </c>
      <c r="S88" s="246">
        <f t="shared" si="18"/>
        <v>460383846951426.13</v>
      </c>
      <c r="T88" s="246">
        <f t="shared" si="19"/>
        <v>471367153993378.38</v>
      </c>
      <c r="U88" s="246">
        <f t="shared" si="20"/>
        <v>482489652449805</v>
      </c>
      <c r="V88" s="246">
        <f t="shared" si="21"/>
        <v>493716002867666.69</v>
      </c>
      <c r="W88" s="246">
        <f t="shared" si="22"/>
        <v>505007679997913.25</v>
      </c>
      <c r="X88" s="246">
        <f t="shared" si="23"/>
        <v>516322920074352.13</v>
      </c>
      <c r="Y88" s="246">
        <f t="shared" si="24"/>
        <v>527616700270323.56</v>
      </c>
      <c r="Z88" s="246">
        <f t="shared" si="25"/>
        <v>538840754395004.19</v>
      </c>
      <c r="AA88" s="246">
        <f t="shared" si="26"/>
        <v>549943628868824.69</v>
      </c>
      <c r="AB88" s="246">
        <f t="shared" si="27"/>
        <v>560870782906637.63</v>
      </c>
      <c r="AC88" s="246">
        <f t="shared" si="28"/>
        <v>571564736626835.88</v>
      </c>
      <c r="AD88" s="246">
        <f t="shared" si="29"/>
        <v>581965270484547.25</v>
      </c>
      <c r="AE88" s="246">
        <f t="shared" si="30"/>
        <v>592009678988070.5</v>
      </c>
      <c r="AF88" s="246">
        <f t="shared" si="31"/>
        <v>601633081093004.25</v>
      </c>
      <c r="AG88" s="246">
        <f t="shared" si="32"/>
        <v>610768788973059.25</v>
      </c>
      <c r="AH88" s="246">
        <f t="shared" si="33"/>
        <v>619348736038450.25</v>
      </c>
      <c r="AI88" s="246">
        <f t="shared" si="34"/>
        <v>627303964113554.25</v>
      </c>
      <c r="AJ88" s="246">
        <f t="shared" si="35"/>
        <v>634565168600771.13</v>
      </c>
      <c r="AK88" s="246">
        <f t="shared" si="36"/>
        <v>641063299257041.38</v>
      </c>
      <c r="AL88" s="246">
        <f t="shared" si="37"/>
        <v>646730212908260.5</v>
      </c>
      <c r="AM88" s="246">
        <f t="shared" si="38"/>
        <v>651499373044684.63</v>
      </c>
      <c r="AN88" s="246">
        <f t="shared" si="39"/>
        <v>655306589802609.38</v>
      </c>
      <c r="AO88" s="246">
        <f t="shared" si="40"/>
        <v>658090792374682.75</v>
      </c>
      <c r="AP88" s="247">
        <f t="shared" si="41"/>
        <v>659794824438406.88</v>
      </c>
      <c r="AQ88" s="247">
        <f t="shared" si="41"/>
        <v>660311198330008.5</v>
      </c>
    </row>
    <row r="89" spans="1:43" x14ac:dyDescent="0.2">
      <c r="A89" s="12" t="s">
        <v>31</v>
      </c>
      <c r="B89" s="245">
        <f t="shared" si="1"/>
        <v>313592665912230.94</v>
      </c>
      <c r="C89" s="246">
        <f t="shared" si="2"/>
        <v>336118068593224.69</v>
      </c>
      <c r="D89" s="246">
        <f t="shared" si="3"/>
        <v>357669177676912.81</v>
      </c>
      <c r="E89" s="246">
        <f t="shared" si="4"/>
        <v>393789017648646</v>
      </c>
      <c r="F89" s="246">
        <f t="shared" si="5"/>
        <v>436278362264018.31</v>
      </c>
      <c r="G89" s="246">
        <f t="shared" si="6"/>
        <v>463542499574960.75</v>
      </c>
      <c r="H89" s="246">
        <f t="shared" si="7"/>
        <v>490695835223210.31</v>
      </c>
      <c r="I89" s="246">
        <f t="shared" si="8"/>
        <v>505204656983410.88</v>
      </c>
      <c r="J89" s="246">
        <f t="shared" si="9"/>
        <v>519711734047308.44</v>
      </c>
      <c r="K89" s="246">
        <f t="shared" si="10"/>
        <v>534217066414902.94</v>
      </c>
      <c r="L89" s="246">
        <f t="shared" si="11"/>
        <v>548720654086194.5</v>
      </c>
      <c r="M89" s="246">
        <f t="shared" si="12"/>
        <v>563222497061183.13</v>
      </c>
      <c r="N89" s="246">
        <f t="shared" si="13"/>
        <v>570467064524672.25</v>
      </c>
      <c r="O89" s="246">
        <f t="shared" si="14"/>
        <v>577711050597196.63</v>
      </c>
      <c r="P89" s="246">
        <f t="shared" si="15"/>
        <v>584954455278756.38</v>
      </c>
      <c r="Q89" s="246">
        <f t="shared" si="16"/>
        <v>592197278569351.38</v>
      </c>
      <c r="R89" s="246">
        <f t="shared" si="17"/>
        <v>599439520468981.75</v>
      </c>
      <c r="S89" s="246">
        <f t="shared" si="18"/>
        <v>597613076689670</v>
      </c>
      <c r="T89" s="246">
        <f t="shared" si="19"/>
        <v>595786693459804.88</v>
      </c>
      <c r="U89" s="246">
        <f t="shared" si="20"/>
        <v>593960370779386.13</v>
      </c>
      <c r="V89" s="246">
        <f t="shared" si="21"/>
        <v>592134108648413.88</v>
      </c>
      <c r="W89" s="246">
        <f t="shared" si="22"/>
        <v>590307907066888</v>
      </c>
      <c r="X89" s="246">
        <f t="shared" si="23"/>
        <v>588481766034808.88</v>
      </c>
      <c r="Y89" s="246">
        <f t="shared" si="24"/>
        <v>586655685552176.13</v>
      </c>
      <c r="Z89" s="246">
        <f t="shared" si="25"/>
        <v>584829665618990</v>
      </c>
      <c r="AA89" s="246">
        <f t="shared" si="26"/>
        <v>583003706235250.38</v>
      </c>
      <c r="AB89" s="246">
        <f t="shared" si="27"/>
        <v>581177807400957.25</v>
      </c>
      <c r="AC89" s="246">
        <f t="shared" si="28"/>
        <v>579351969116110.63</v>
      </c>
      <c r="AD89" s="246">
        <f t="shared" si="29"/>
        <v>577526191380710.5</v>
      </c>
      <c r="AE89" s="246">
        <f t="shared" si="30"/>
        <v>575700474194756.88</v>
      </c>
      <c r="AF89" s="246">
        <f t="shared" si="31"/>
        <v>573874817558249.75</v>
      </c>
      <c r="AG89" s="246">
        <f t="shared" si="32"/>
        <v>572049221471189.13</v>
      </c>
      <c r="AH89" s="246">
        <f t="shared" si="33"/>
        <v>571313285333448.13</v>
      </c>
      <c r="AI89" s="246">
        <f t="shared" si="34"/>
        <v>570577373415485.63</v>
      </c>
      <c r="AJ89" s="246">
        <f t="shared" si="35"/>
        <v>569841485717301.88</v>
      </c>
      <c r="AK89" s="246">
        <f t="shared" si="36"/>
        <v>569105622238896.63</v>
      </c>
      <c r="AL89" s="246">
        <f t="shared" si="37"/>
        <v>568369782980270.13</v>
      </c>
      <c r="AM89" s="246">
        <f t="shared" si="38"/>
        <v>567270798416187.63</v>
      </c>
      <c r="AN89" s="246">
        <f t="shared" si="39"/>
        <v>566171850181773.13</v>
      </c>
      <c r="AO89" s="246">
        <f t="shared" si="40"/>
        <v>565072938277026.63</v>
      </c>
      <c r="AP89" s="247">
        <f t="shared" si="41"/>
        <v>563974062701947.88</v>
      </c>
      <c r="AQ89" s="247">
        <f t="shared" si="41"/>
        <v>562828297635489.88</v>
      </c>
    </row>
    <row r="90" spans="1:43" x14ac:dyDescent="0.2">
      <c r="A90" s="12" t="s">
        <v>32</v>
      </c>
      <c r="B90" s="245">
        <f t="shared" si="1"/>
        <v>212543982662346.34</v>
      </c>
      <c r="C90" s="246">
        <f t="shared" si="2"/>
        <v>207029209172070.75</v>
      </c>
      <c r="D90" s="246">
        <f t="shared" si="3"/>
        <v>233546521325910.09</v>
      </c>
      <c r="E90" s="246">
        <f t="shared" si="4"/>
        <v>242889294090250.03</v>
      </c>
      <c r="F90" s="246">
        <f t="shared" si="5"/>
        <v>251181440662106.13</v>
      </c>
      <c r="G90" s="246">
        <f t="shared" si="6"/>
        <v>256095638678739.56</v>
      </c>
      <c r="H90" s="246">
        <f t="shared" si="7"/>
        <v>262314836021259.31</v>
      </c>
      <c r="I90" s="246">
        <f t="shared" si="8"/>
        <v>268685316739458.59</v>
      </c>
      <c r="J90" s="246">
        <f t="shared" si="9"/>
        <v>274326568454646</v>
      </c>
      <c r="K90" s="246">
        <f t="shared" si="10"/>
        <v>279199244522821.16</v>
      </c>
      <c r="L90" s="246">
        <f t="shared" si="11"/>
        <v>283271322086672.81</v>
      </c>
      <c r="M90" s="246">
        <f t="shared" si="12"/>
        <v>286518425168295.38</v>
      </c>
      <c r="N90" s="246">
        <f t="shared" si="13"/>
        <v>288949588332892.44</v>
      </c>
      <c r="O90" s="246">
        <f t="shared" si="14"/>
        <v>290650281137129.13</v>
      </c>
      <c r="P90" s="246">
        <f t="shared" si="15"/>
        <v>291740384855496.5</v>
      </c>
      <c r="Q90" s="246">
        <f t="shared" si="16"/>
        <v>292346222606765.75</v>
      </c>
      <c r="R90" s="246">
        <f t="shared" si="17"/>
        <v>292598130593029.75</v>
      </c>
      <c r="S90" s="246">
        <f t="shared" si="18"/>
        <v>292616052173652.5</v>
      </c>
      <c r="T90" s="246">
        <f t="shared" si="19"/>
        <v>292429751995687.75</v>
      </c>
      <c r="U90" s="246">
        <f t="shared" si="20"/>
        <v>292056895413419.13</v>
      </c>
      <c r="V90" s="246">
        <f t="shared" si="21"/>
        <v>291515439681524.75</v>
      </c>
      <c r="W90" s="246">
        <f t="shared" si="22"/>
        <v>290823526929601.63</v>
      </c>
      <c r="X90" s="246">
        <f t="shared" si="23"/>
        <v>289999387416122.69</v>
      </c>
      <c r="Y90" s="246">
        <f t="shared" si="24"/>
        <v>289061253484930.56</v>
      </c>
      <c r="Z90" s="246">
        <f t="shared" si="25"/>
        <v>288027284494296.63</v>
      </c>
      <c r="AA90" s="246">
        <f t="shared" si="26"/>
        <v>286915502852670.44</v>
      </c>
      <c r="AB90" s="246">
        <f t="shared" si="27"/>
        <v>285743741177481.81</v>
      </c>
      <c r="AC90" s="246">
        <f t="shared" si="28"/>
        <v>284529600494206.19</v>
      </c>
      <c r="AD90" s="246">
        <f t="shared" si="29"/>
        <v>283290419312667.25</v>
      </c>
      <c r="AE90" s="246">
        <f t="shared" si="30"/>
        <v>282043253355951.88</v>
      </c>
      <c r="AF90" s="246">
        <f t="shared" si="31"/>
        <v>280804865674167.97</v>
      </c>
      <c r="AG90" s="246">
        <f t="shared" si="32"/>
        <v>279591726849907.38</v>
      </c>
      <c r="AH90" s="246">
        <f t="shared" si="33"/>
        <v>278420024994156.97</v>
      </c>
      <c r="AI90" s="246">
        <f t="shared" si="34"/>
        <v>277305685239746.13</v>
      </c>
      <c r="AJ90" s="246">
        <f t="shared" si="35"/>
        <v>276264398463626.19</v>
      </c>
      <c r="AK90" s="246">
        <f t="shared" si="36"/>
        <v>275311659008605.31</v>
      </c>
      <c r="AL90" s="246">
        <f t="shared" si="37"/>
        <v>274462811229146.66</v>
      </c>
      <c r="AM90" s="246">
        <f t="shared" si="38"/>
        <v>273733104754043.34</v>
      </c>
      <c r="AN90" s="246">
        <f t="shared" si="39"/>
        <v>273137758441047.31</v>
      </c>
      <c r="AO90" s="246">
        <f t="shared" si="40"/>
        <v>272692033094832.19</v>
      </c>
      <c r="AP90" s="247">
        <f t="shared" si="41"/>
        <v>272411313130452.09</v>
      </c>
      <c r="AQ90" s="247">
        <f t="shared" si="41"/>
        <v>272288495431238.75</v>
      </c>
    </row>
    <row r="91" spans="1:43" x14ac:dyDescent="0.2">
      <c r="A91" s="12" t="s">
        <v>33</v>
      </c>
      <c r="B91" s="245">
        <f>SUMIFS(D$2:D$52,$A$2:$A$52,$A91)</f>
        <v>355602451056580.88</v>
      </c>
      <c r="C91" s="246">
        <f t="shared" si="2"/>
        <v>391851376450712.25</v>
      </c>
      <c r="D91" s="246">
        <f t="shared" si="3"/>
        <v>476295761622883.75</v>
      </c>
      <c r="E91" s="246">
        <f t="shared" si="4"/>
        <v>541304723254829.63</v>
      </c>
      <c r="F91" s="246">
        <f t="shared" si="5"/>
        <v>572624423835619.75</v>
      </c>
      <c r="G91" s="246">
        <f t="shared" si="6"/>
        <v>615963970582912.25</v>
      </c>
      <c r="H91" s="246">
        <f t="shared" si="7"/>
        <v>671823176294404.38</v>
      </c>
      <c r="I91" s="246">
        <f t="shared" si="8"/>
        <v>726646321994386.63</v>
      </c>
      <c r="J91" s="246">
        <f t="shared" si="9"/>
        <v>775918520608385.88</v>
      </c>
      <c r="K91" s="246">
        <f t="shared" si="10"/>
        <v>820316212818861.63</v>
      </c>
      <c r="L91" s="246">
        <f t="shared" si="11"/>
        <v>861124225933365.63</v>
      </c>
      <c r="M91" s="246">
        <f t="shared" si="12"/>
        <v>900154076262051.63</v>
      </c>
      <c r="N91" s="246">
        <f t="shared" si="13"/>
        <v>939240186413968.75</v>
      </c>
      <c r="O91" s="246">
        <f t="shared" si="14"/>
        <v>978623122769697.88</v>
      </c>
      <c r="P91" s="246">
        <f t="shared" si="15"/>
        <v>1018118984412788.8</v>
      </c>
      <c r="Q91" s="246">
        <f t="shared" si="16"/>
        <v>1057526152597433.1</v>
      </c>
      <c r="R91" s="246">
        <f t="shared" si="17"/>
        <v>1096625845720304.9</v>
      </c>
      <c r="S91" s="246">
        <f t="shared" si="18"/>
        <v>1135229640076584.5</v>
      </c>
      <c r="T91" s="246">
        <f t="shared" si="19"/>
        <v>1173168766689641.5</v>
      </c>
      <c r="U91" s="246">
        <f t="shared" si="20"/>
        <v>1210320171905442.3</v>
      </c>
      <c r="V91" s="246">
        <f t="shared" si="21"/>
        <v>1246563890682639.5</v>
      </c>
      <c r="W91" s="246">
        <f t="shared" si="22"/>
        <v>1281783827831316.3</v>
      </c>
      <c r="X91" s="246">
        <f t="shared" si="23"/>
        <v>1315868498945249</v>
      </c>
      <c r="Y91" s="246">
        <f t="shared" si="24"/>
        <v>1348711724055897.8</v>
      </c>
      <c r="Z91" s="246">
        <f t="shared" si="25"/>
        <v>1380213267786853</v>
      </c>
      <c r="AA91" s="246">
        <f t="shared" si="26"/>
        <v>1410279420604009.8</v>
      </c>
      <c r="AB91" s="246">
        <f t="shared" si="27"/>
        <v>1438823516622712.5</v>
      </c>
      <c r="AC91" s="246">
        <f t="shared" si="28"/>
        <v>1465766384333418</v>
      </c>
      <c r="AD91" s="246">
        <f t="shared" si="29"/>
        <v>1491036727525392.3</v>
      </c>
      <c r="AE91" s="246">
        <f t="shared" si="30"/>
        <v>1514571434608657.3</v>
      </c>
      <c r="AF91" s="246">
        <f t="shared" si="31"/>
        <v>1536315815442662</v>
      </c>
      <c r="AG91" s="246">
        <f t="shared" si="32"/>
        <v>1556223765662608</v>
      </c>
      <c r="AH91" s="246">
        <f t="shared" si="33"/>
        <v>1574257859338139.3</v>
      </c>
      <c r="AI91" s="246">
        <f t="shared" si="34"/>
        <v>1590389371593057</v>
      </c>
      <c r="AJ91" s="246">
        <f t="shared" si="35"/>
        <v>1604598233549366.5</v>
      </c>
      <c r="AK91" s="246">
        <f t="shared" si="36"/>
        <v>1616872922625979.3</v>
      </c>
      <c r="AL91" s="246">
        <f t="shared" si="37"/>
        <v>1627210291815489.8</v>
      </c>
      <c r="AM91" s="246">
        <f t="shared" si="38"/>
        <v>1635615342076745</v>
      </c>
      <c r="AN91" s="246">
        <f t="shared" si="39"/>
        <v>1642100942413610</v>
      </c>
      <c r="AO91" s="246">
        <f t="shared" si="40"/>
        <v>1646687502559480</v>
      </c>
      <c r="AP91" s="247">
        <f t="shared" si="41"/>
        <v>1649402603453054.3</v>
      </c>
      <c r="AQ91" s="247">
        <f t="shared" si="41"/>
        <v>1650143010166942.3</v>
      </c>
    </row>
    <row r="92" spans="1:43" x14ac:dyDescent="0.2">
      <c r="A92" s="12" t="s">
        <v>34</v>
      </c>
      <c r="B92" s="245">
        <f t="shared" ref="B92:B100" si="42">SUMIFS(D$2:D$52,$A$2:$A$52,$A92)</f>
        <v>681457596130903.38</v>
      </c>
      <c r="C92" s="246">
        <f t="shared" ref="C92:C100" si="43">SUMIFS(E$2:E$52,$A$2:$A$52,$A92)</f>
        <v>741250554878071.88</v>
      </c>
      <c r="D92" s="246">
        <f t="shared" ref="D92:D100" si="44">SUMIFS(F$2:F$52,$A$2:$A$52,$A92)</f>
        <v>892505472885111.13</v>
      </c>
      <c r="E92" s="246">
        <f t="shared" ref="E92:E100" si="45">SUMIFS(G$2:G$52,$A$2:$A$52,$A92)</f>
        <v>975344798952846</v>
      </c>
      <c r="F92" s="246">
        <f t="shared" ref="F92:F100" si="46">SUMIFS(H$2:H$52,$A$2:$A$52,$A92)</f>
        <v>1027700919132233</v>
      </c>
      <c r="G92" s="246">
        <f t="shared" ref="G92:G100" si="47">SUMIFS(I$2:I$52,$A$2:$A$52,$A92)</f>
        <v>1094151172703314.4</v>
      </c>
      <c r="H92" s="246">
        <f t="shared" ref="H92:H100" si="48">SUMIFS(J$2:J$52,$A$2:$A$52,$A92)</f>
        <v>1176446375482369.3</v>
      </c>
      <c r="I92" s="246">
        <f t="shared" ref="I92:I100" si="49">SUMIFS(K$2:K$52,$A$2:$A$52,$A92)</f>
        <v>1252152318260038</v>
      </c>
      <c r="J92" s="246">
        <f t="shared" ref="J92:J100" si="50">SUMIFS(L$2:L$52,$A$2:$A$52,$A92)</f>
        <v>1315365557457566.5</v>
      </c>
      <c r="K92" s="246">
        <f t="shared" ref="K92:K100" si="51">SUMIFS(M$2:M$52,$A$2:$A$52,$A92)</f>
        <v>1369528967709432.5</v>
      </c>
      <c r="L92" s="246">
        <f t="shared" ref="L92:L100" si="52">SUMIFS(N$2:N$52,$A$2:$A$52,$A92)</f>
        <v>1419262107346897.3</v>
      </c>
      <c r="M92" s="246">
        <f t="shared" ref="M92:M100" si="53">SUMIFS(O$2:O$52,$A$2:$A$52,$A92)</f>
        <v>1470116649112365.5</v>
      </c>
      <c r="N92" s="246">
        <f t="shared" ref="N92:N100" si="54">SUMIFS(P$2:P$52,$A$2:$A$52,$A92)</f>
        <v>1527187626427825.8</v>
      </c>
      <c r="O92" s="246">
        <f t="shared" ref="O92:O100" si="55">SUMIFS(Q$2:Q$52,$A$2:$A$52,$A92)</f>
        <v>1590653522524623.8</v>
      </c>
      <c r="P92" s="246">
        <f t="shared" ref="P92:P100" si="56">SUMIFS(R$2:R$52,$A$2:$A$52,$A92)</f>
        <v>1659262109446385.8</v>
      </c>
      <c r="Q92" s="246">
        <f t="shared" ref="Q92:Q100" si="57">SUMIFS(S$2:S$52,$A$2:$A$52,$A92)</f>
        <v>1731506892461857.5</v>
      </c>
      <c r="R92" s="246">
        <f t="shared" ref="R92:R100" si="58">SUMIFS(T$2:T$52,$A$2:$A$52,$A92)</f>
        <v>1805580655160065.3</v>
      </c>
      <c r="S92" s="246">
        <f t="shared" ref="S92:S100" si="59">SUMIFS(U$2:U$52,$A$2:$A$52,$A92)</f>
        <v>1879745191589252.8</v>
      </c>
      <c r="T92" s="246">
        <f t="shared" ref="T92:T100" si="60">SUMIFS(V$2:V$52,$A$2:$A$52,$A92)</f>
        <v>1953372710453685</v>
      </c>
      <c r="U92" s="246">
        <f t="shared" ref="U92:U100" si="61">SUMIFS(W$2:W$52,$A$2:$A$52,$A92)</f>
        <v>2026199866929117.3</v>
      </c>
      <c r="V92" s="246">
        <f t="shared" ref="V92:V100" si="62">SUMIFS(X$2:X$52,$A$2:$A$52,$A92)</f>
        <v>2097961288825440</v>
      </c>
      <c r="W92" s="246">
        <f t="shared" ref="W92:W100" si="63">SUMIFS(Y$2:Y$52,$A$2:$A$52,$A92)</f>
        <v>2168391362239343</v>
      </c>
      <c r="X92" s="246">
        <f t="shared" ref="X92:X100" si="64">SUMIFS(Z$2:Z$52,$A$2:$A$52,$A92)</f>
        <v>2237226040929528.5</v>
      </c>
      <c r="Y92" s="246">
        <f t="shared" ref="Y92:Y100" si="65">SUMIFS(AA$2:AA$52,$A$2:$A$52,$A92)</f>
        <v>2304204660651574</v>
      </c>
      <c r="Z92" s="246">
        <f t="shared" ref="Z92:Z100" si="66">SUMIFS(AB$2:AB$52,$A$2:$A$52,$A92)</f>
        <v>2369071739599840.5</v>
      </c>
      <c r="AA92" s="246">
        <f t="shared" ref="AA92:AA100" si="67">SUMIFS(AC$2:AC$52,$A$2:$A$52,$A92)</f>
        <v>2431578746281292.5</v>
      </c>
      <c r="AB92" s="246">
        <f t="shared" ref="AB92:AB100" si="68">SUMIFS(AD$2:AD$52,$A$2:$A$52,$A92)</f>
        <v>2491485816584621</v>
      </c>
      <c r="AC92" s="246">
        <f t="shared" ref="AC92:AC100" si="69">SUMIFS(AE$2:AE$52,$A$2:$A$52,$A92)</f>
        <v>2548563402498838</v>
      </c>
      <c r="AD92" s="246">
        <f t="shared" ref="AD92:AD100" si="70">SUMIFS(AF$2:AF$52,$A$2:$A$52,$A92)</f>
        <v>2602593835863648</v>
      </c>
      <c r="AE92" s="246">
        <f t="shared" ref="AE92:AE100" si="71">SUMIFS(AG$2:AG$52,$A$2:$A$52,$A92)</f>
        <v>2653372791682128.5</v>
      </c>
      <c r="AF92" s="246">
        <f t="shared" ref="AF92:AF100" si="72">SUMIFS(AH$2:AH$52,$A$2:$A$52,$A92)</f>
        <v>2700710636872259.5</v>
      </c>
      <c r="AG92" s="246">
        <f t="shared" ref="AG92:AG100" si="73">SUMIFS(AI$2:AI$52,$A$2:$A$52,$A92)</f>
        <v>2744433651853786</v>
      </c>
      <c r="AH92" s="246">
        <f t="shared" ref="AH92:AH100" si="74">SUMIFS(AJ$2:AJ$52,$A$2:$A$52,$A92)</f>
        <v>2784385114033261</v>
      </c>
      <c r="AI92" s="246">
        <f t="shared" ref="AI92:AI100" si="75">SUMIFS(AK$2:AK$52,$A$2:$A$52,$A92)</f>
        <v>2820426234034127.5</v>
      </c>
      <c r="AJ92" s="246">
        <f t="shared" ref="AJ92:AJ100" si="76">SUMIFS(AL$2:AL$52,$A$2:$A$52,$A92)</f>
        <v>2852436937390491.5</v>
      </c>
      <c r="AK92" s="246">
        <f t="shared" ref="AK92:AK100" si="77">SUMIFS(AM$2:AM$52,$A$2:$A$52,$A92)</f>
        <v>2880316486351397</v>
      </c>
      <c r="AL92" s="246">
        <f t="shared" ref="AL92:AL100" si="78">SUMIFS(AN$2:AN$52,$A$2:$A$52,$A92)</f>
        <v>2903983938396800</v>
      </c>
      <c r="AM92" s="246">
        <f t="shared" ref="AM92:AM100" si="79">SUMIFS(AO$2:AO$52,$A$2:$A$52,$A92)</f>
        <v>2923378440016257</v>
      </c>
      <c r="AN92" s="246">
        <f t="shared" ref="AN92:AN100" si="80">SUMIFS(AP$2:AP$52,$A$2:$A$52,$A92)</f>
        <v>2938459356217550</v>
      </c>
      <c r="AO92" s="246">
        <f t="shared" ref="AO92:AO100" si="81">SUMIFS(AQ$2:AQ$52,$A$2:$A$52,$A92)</f>
        <v>2949206238087385.5</v>
      </c>
      <c r="AP92" s="247">
        <f t="shared" ref="AP92:AQ100" si="82">SUMIFS(AR$2:AR$52,$A$2:$A$52,$A92)</f>
        <v>2955618632494657</v>
      </c>
      <c r="AQ92" s="247">
        <f t="shared" si="82"/>
        <v>2957469160631995.5</v>
      </c>
    </row>
    <row r="93" spans="1:43" x14ac:dyDescent="0.2">
      <c r="A93" s="12" t="s">
        <v>35</v>
      </c>
      <c r="B93" s="245">
        <f t="shared" si="42"/>
        <v>31826083875352.504</v>
      </c>
      <c r="C93" s="246">
        <f t="shared" si="43"/>
        <v>31926466677698.297</v>
      </c>
      <c r="D93" s="246">
        <f t="shared" si="44"/>
        <v>37211859943313.609</v>
      </c>
      <c r="E93" s="246">
        <f t="shared" si="45"/>
        <v>39531935256611.688</v>
      </c>
      <c r="F93" s="246">
        <f t="shared" si="46"/>
        <v>41199791618242.992</v>
      </c>
      <c r="G93" s="246">
        <f t="shared" si="47"/>
        <v>42742873883378.914</v>
      </c>
      <c r="H93" s="246">
        <f t="shared" si="48"/>
        <v>44586243444420.633</v>
      </c>
      <c r="I93" s="246">
        <f t="shared" si="49"/>
        <v>46228722565204.227</v>
      </c>
      <c r="J93" s="246">
        <f t="shared" si="50"/>
        <v>47528019844257.266</v>
      </c>
      <c r="K93" s="246">
        <f t="shared" si="51"/>
        <v>48586916558051.445</v>
      </c>
      <c r="L93" s="246">
        <f t="shared" si="52"/>
        <v>49525140721480.078</v>
      </c>
      <c r="M93" s="246">
        <f t="shared" si="53"/>
        <v>50474709893062.922</v>
      </c>
      <c r="N93" s="246">
        <f t="shared" si="54"/>
        <v>51550623441806.273</v>
      </c>
      <c r="O93" s="246">
        <f t="shared" si="55"/>
        <v>52757615206483.711</v>
      </c>
      <c r="P93" s="246">
        <f t="shared" si="56"/>
        <v>54071942425940</v>
      </c>
      <c r="Q93" s="246">
        <f t="shared" si="57"/>
        <v>55467527115131.445</v>
      </c>
      <c r="R93" s="246">
        <f t="shared" si="58"/>
        <v>56915439434015.063</v>
      </c>
      <c r="S93" s="246">
        <f t="shared" si="59"/>
        <v>58390042140784.023</v>
      </c>
      <c r="T93" s="246">
        <f t="shared" si="60"/>
        <v>59881279553792.336</v>
      </c>
      <c r="U93" s="246">
        <f t="shared" si="61"/>
        <v>61384911925469.461</v>
      </c>
      <c r="V93" s="246">
        <f t="shared" si="62"/>
        <v>62896311672466.258</v>
      </c>
      <c r="W93" s="246">
        <f t="shared" si="63"/>
        <v>64410458492850.734</v>
      </c>
      <c r="X93" s="246">
        <f t="shared" si="64"/>
        <v>65921938153269.758</v>
      </c>
      <c r="Y93" s="246">
        <f t="shared" si="65"/>
        <v>67424945387074.922</v>
      </c>
      <c r="Z93" s="246">
        <f t="shared" si="66"/>
        <v>68913291338420.789</v>
      </c>
      <c r="AA93" s="246">
        <f t="shared" si="67"/>
        <v>70380415972090.391</v>
      </c>
      <c r="AB93" s="246">
        <f t="shared" si="68"/>
        <v>71819405843241.891</v>
      </c>
      <c r="AC93" s="246">
        <f t="shared" si="69"/>
        <v>73223017584462.891</v>
      </c>
      <c r="AD93" s="246">
        <f t="shared" si="70"/>
        <v>74583707418658.5</v>
      </c>
      <c r="AE93" s="246">
        <f t="shared" si="71"/>
        <v>75893666944756.266</v>
      </c>
      <c r="AF93" s="246">
        <f t="shared" si="72"/>
        <v>77144865368626.984</v>
      </c>
      <c r="AG93" s="246">
        <f t="shared" si="73"/>
        <v>78329098263850.984</v>
      </c>
      <c r="AH93" s="246">
        <f t="shared" si="74"/>
        <v>79438042846290.516</v>
      </c>
      <c r="AI93" s="246">
        <f t="shared" si="75"/>
        <v>80463319633427.391</v>
      </c>
      <c r="AJ93" s="246">
        <f t="shared" si="76"/>
        <v>81396560235162.5</v>
      </c>
      <c r="AK93" s="246">
        <f t="shared" si="77"/>
        <v>82229480888697.875</v>
      </c>
      <c r="AL93" s="246">
        <f t="shared" si="78"/>
        <v>82953961208236.781</v>
      </c>
      <c r="AM93" s="246">
        <f t="shared" si="79"/>
        <v>83562127472953.5</v>
      </c>
      <c r="AN93" s="246">
        <f t="shared" si="80"/>
        <v>84046439626941.094</v>
      </c>
      <c r="AO93" s="246">
        <f t="shared" si="81"/>
        <v>84399781016032.328</v>
      </c>
      <c r="AP93" s="247">
        <f t="shared" si="82"/>
        <v>84615549742285.422</v>
      </c>
      <c r="AQ93" s="247">
        <f t="shared" si="82"/>
        <v>84680690127368.875</v>
      </c>
    </row>
    <row r="94" spans="1:43" x14ac:dyDescent="0.2">
      <c r="A94" s="12" t="s">
        <v>36</v>
      </c>
      <c r="B94" s="245">
        <f t="shared" si="42"/>
        <v>200827371218328.13</v>
      </c>
      <c r="C94" s="246">
        <f t="shared" si="43"/>
        <v>207087093916978.56</v>
      </c>
      <c r="D94" s="246">
        <f t="shared" si="44"/>
        <v>235335892705664.44</v>
      </c>
      <c r="E94" s="246">
        <f t="shared" si="45"/>
        <v>258374040375283.22</v>
      </c>
      <c r="F94" s="246">
        <f t="shared" si="46"/>
        <v>267614080886959.28</v>
      </c>
      <c r="G94" s="246">
        <f t="shared" si="47"/>
        <v>274131605374059.28</v>
      </c>
      <c r="H94" s="246">
        <f t="shared" si="48"/>
        <v>282982170864648.5</v>
      </c>
      <c r="I94" s="246">
        <f t="shared" si="49"/>
        <v>292982530119326.31</v>
      </c>
      <c r="J94" s="246">
        <f t="shared" si="50"/>
        <v>303071645237641.13</v>
      </c>
      <c r="K94" s="246">
        <f t="shared" si="51"/>
        <v>313021744241647.69</v>
      </c>
      <c r="L94" s="246">
        <f t="shared" si="52"/>
        <v>322577458365250.06</v>
      </c>
      <c r="M94" s="246">
        <f t="shared" si="53"/>
        <v>331458012040035.88</v>
      </c>
      <c r="N94" s="246">
        <f t="shared" si="54"/>
        <v>339422491561177.19</v>
      </c>
      <c r="O94" s="246">
        <f t="shared" si="55"/>
        <v>346427492085835.5</v>
      </c>
      <c r="P94" s="246">
        <f t="shared" si="56"/>
        <v>352503691628101</v>
      </c>
      <c r="Q94" s="246">
        <f t="shared" si="57"/>
        <v>357696364695506.5</v>
      </c>
      <c r="R94" s="246">
        <f t="shared" si="58"/>
        <v>362063604338432.38</v>
      </c>
      <c r="S94" s="246">
        <f t="shared" si="59"/>
        <v>365674816201570.63</v>
      </c>
      <c r="T94" s="246">
        <f t="shared" si="60"/>
        <v>368558300078189.88</v>
      </c>
      <c r="U94" s="246">
        <f t="shared" si="61"/>
        <v>370748863733827.69</v>
      </c>
      <c r="V94" s="246">
        <f t="shared" si="62"/>
        <v>372286659971968.94</v>
      </c>
      <c r="W94" s="246">
        <f t="shared" si="63"/>
        <v>373216347998796.94</v>
      </c>
      <c r="X94" s="246">
        <f t="shared" si="64"/>
        <v>373586270084146.94</v>
      </c>
      <c r="Y94" s="246">
        <f t="shared" si="65"/>
        <v>373447660777393.38</v>
      </c>
      <c r="Z94" s="246">
        <f t="shared" si="66"/>
        <v>372853903230385.19</v>
      </c>
      <c r="AA94" s="246">
        <f t="shared" si="67"/>
        <v>371859844438388.56</v>
      </c>
      <c r="AB94" s="246">
        <f t="shared" si="68"/>
        <v>370521178538539.56</v>
      </c>
      <c r="AC94" s="246">
        <f t="shared" si="69"/>
        <v>368893904789636.75</v>
      </c>
      <c r="AD94" s="246">
        <f t="shared" si="70"/>
        <v>367033864564929.56</v>
      </c>
      <c r="AE94" s="246">
        <f t="shared" si="71"/>
        <v>364996359670751.38</v>
      </c>
      <c r="AF94" s="246">
        <f t="shared" si="72"/>
        <v>362835852591690.31</v>
      </c>
      <c r="AG94" s="246">
        <f t="shared" si="73"/>
        <v>360605747876237.94</v>
      </c>
      <c r="AH94" s="246">
        <f t="shared" si="74"/>
        <v>358358252822003.88</v>
      </c>
      <c r="AI94" s="246">
        <f t="shared" si="75"/>
        <v>356144314893354.38</v>
      </c>
      <c r="AJ94" s="246">
        <f t="shared" si="76"/>
        <v>354013632896464</v>
      </c>
      <c r="AK94" s="246">
        <f t="shared" si="77"/>
        <v>352014738832352.56</v>
      </c>
      <c r="AL94" s="246">
        <f t="shared" si="78"/>
        <v>350195147530750</v>
      </c>
      <c r="AM94" s="246">
        <f t="shared" si="79"/>
        <v>348601571619905.13</v>
      </c>
      <c r="AN94" s="246">
        <f t="shared" si="80"/>
        <v>347280200095683.13</v>
      </c>
      <c r="AO94" s="246">
        <f t="shared" si="81"/>
        <v>346277039707714.31</v>
      </c>
      <c r="AP94" s="247">
        <f t="shared" si="82"/>
        <v>345638319577655</v>
      </c>
      <c r="AQ94" s="247">
        <f t="shared" si="82"/>
        <v>345382164664427.19</v>
      </c>
    </row>
    <row r="95" spans="1:43" x14ac:dyDescent="0.2">
      <c r="A95" s="12" t="s">
        <v>37</v>
      </c>
      <c r="B95" s="245">
        <f t="shared" si="42"/>
        <v>167082621870196.38</v>
      </c>
      <c r="C95" s="246">
        <f t="shared" si="43"/>
        <v>182047333828365.25</v>
      </c>
      <c r="D95" s="246">
        <f t="shared" si="44"/>
        <v>246665155621980.91</v>
      </c>
      <c r="E95" s="246">
        <f t="shared" si="45"/>
        <v>307137813307923.13</v>
      </c>
      <c r="F95" s="246">
        <f t="shared" si="46"/>
        <v>327502886475949.63</v>
      </c>
      <c r="G95" s="246">
        <f t="shared" si="47"/>
        <v>359345608907604.69</v>
      </c>
      <c r="H95" s="246">
        <f t="shared" si="48"/>
        <v>402121544619938.5</v>
      </c>
      <c r="I95" s="246">
        <f t="shared" si="49"/>
        <v>446589909532687.06</v>
      </c>
      <c r="J95" s="246">
        <f t="shared" si="50"/>
        <v>489490320122836.25</v>
      </c>
      <c r="K95" s="246">
        <f t="shared" si="51"/>
        <v>530957423746831.5</v>
      </c>
      <c r="L95" s="246">
        <f t="shared" si="52"/>
        <v>571547625840452.25</v>
      </c>
      <c r="M95" s="246">
        <f t="shared" si="53"/>
        <v>612236251270906.75</v>
      </c>
      <c r="N95" s="246">
        <f t="shared" si="54"/>
        <v>654159690404414.25</v>
      </c>
      <c r="O95" s="246">
        <f t="shared" si="55"/>
        <v>697635612511479.63</v>
      </c>
      <c r="P95" s="246">
        <f t="shared" si="56"/>
        <v>742784983334776</v>
      </c>
      <c r="Q95" s="246">
        <f t="shared" si="57"/>
        <v>789762818554544.38</v>
      </c>
      <c r="R95" s="246">
        <f t="shared" si="58"/>
        <v>838762166523185</v>
      </c>
      <c r="S95" s="246">
        <f t="shared" si="59"/>
        <v>889983981563371.25</v>
      </c>
      <c r="T95" s="246">
        <f t="shared" si="60"/>
        <v>943389694020929.88</v>
      </c>
      <c r="U95" s="246">
        <f t="shared" si="61"/>
        <v>998879635108041.75</v>
      </c>
      <c r="V95" s="246">
        <f t="shared" si="62"/>
        <v>1056320718262749.6</v>
      </c>
      <c r="W95" s="246">
        <f t="shared" si="63"/>
        <v>1115543623869148.1</v>
      </c>
      <c r="X95" s="246">
        <f t="shared" si="64"/>
        <v>1176340239872244</v>
      </c>
      <c r="Y95" s="246">
        <f t="shared" si="65"/>
        <v>1238461463200472.8</v>
      </c>
      <c r="Z95" s="246">
        <f t="shared" si="66"/>
        <v>1301615475465782.5</v>
      </c>
      <c r="AA95" s="246">
        <f t="shared" si="67"/>
        <v>1365466612669428.8</v>
      </c>
      <c r="AB95" s="246">
        <f t="shared" si="68"/>
        <v>1429634951871456.8</v>
      </c>
      <c r="AC95" s="246">
        <f t="shared" si="69"/>
        <v>1493696737235807</v>
      </c>
      <c r="AD95" s="246">
        <f t="shared" si="70"/>
        <v>1557185762812127</v>
      </c>
      <c r="AE95" s="246">
        <f t="shared" si="71"/>
        <v>1619595819191908</v>
      </c>
      <c r="AF95" s="246">
        <f t="shared" si="72"/>
        <v>1680384295223820</v>
      </c>
      <c r="AG95" s="246">
        <f t="shared" si="73"/>
        <v>1738977003899646.8</v>
      </c>
      <c r="AH95" s="246">
        <f t="shared" si="74"/>
        <v>1794774273158325.5</v>
      </c>
      <c r="AI95" s="246">
        <f t="shared" si="75"/>
        <v>1847158307809527</v>
      </c>
      <c r="AJ95" s="246">
        <f t="shared" si="76"/>
        <v>1895501788484919.8</v>
      </c>
      <c r="AK95" s="246">
        <f t="shared" si="77"/>
        <v>1939177628288907</v>
      </c>
      <c r="AL95" s="246">
        <f t="shared" si="78"/>
        <v>1977569758838605.5</v>
      </c>
      <c r="AM95" s="246">
        <f t="shared" si="79"/>
        <v>2010084766252735</v>
      </c>
      <c r="AN95" s="246">
        <f t="shared" si="80"/>
        <v>2036164146350094.5</v>
      </c>
      <c r="AO95" s="246">
        <f t="shared" si="81"/>
        <v>2055296899164097.5</v>
      </c>
      <c r="AP95" s="247">
        <f t="shared" si="82"/>
        <v>2067032138442448.5</v>
      </c>
      <c r="AQ95" s="247">
        <f t="shared" si="82"/>
        <v>2070818700250486</v>
      </c>
    </row>
    <row r="96" spans="1:43" x14ac:dyDescent="0.2">
      <c r="A96" s="12" t="s">
        <v>38</v>
      </c>
      <c r="B96" s="245">
        <f t="shared" si="42"/>
        <v>39101550997801.32</v>
      </c>
      <c r="C96" s="246">
        <f t="shared" si="43"/>
        <v>35706184029349.922</v>
      </c>
      <c r="D96" s="246">
        <f t="shared" si="44"/>
        <v>39202015506164.672</v>
      </c>
      <c r="E96" s="246">
        <f t="shared" si="45"/>
        <v>44672089450574.992</v>
      </c>
      <c r="F96" s="246">
        <f t="shared" si="46"/>
        <v>46961786086207.609</v>
      </c>
      <c r="G96" s="246">
        <f t="shared" si="47"/>
        <v>49824319693684.68</v>
      </c>
      <c r="H96" s="246">
        <f t="shared" si="48"/>
        <v>53596831456336.641</v>
      </c>
      <c r="I96" s="246">
        <f t="shared" si="49"/>
        <v>57514220450547.523</v>
      </c>
      <c r="J96" s="246">
        <f t="shared" si="50"/>
        <v>61277294431396.164</v>
      </c>
      <c r="K96" s="246">
        <f t="shared" si="51"/>
        <v>64890361521937.844</v>
      </c>
      <c r="L96" s="246">
        <f t="shared" si="52"/>
        <v>68373076205724.406</v>
      </c>
      <c r="M96" s="246">
        <f t="shared" si="53"/>
        <v>71759996060774.391</v>
      </c>
      <c r="N96" s="246">
        <f t="shared" si="54"/>
        <v>75091332440724.391</v>
      </c>
      <c r="O96" s="246">
        <f t="shared" si="55"/>
        <v>78373957115421.875</v>
      </c>
      <c r="P96" s="246">
        <f t="shared" si="56"/>
        <v>81609825994875.172</v>
      </c>
      <c r="Q96" s="246">
        <f t="shared" si="57"/>
        <v>84803933001485.813</v>
      </c>
      <c r="R96" s="246">
        <f t="shared" si="58"/>
        <v>87964321030839.797</v>
      </c>
      <c r="S96" s="246">
        <f t="shared" si="59"/>
        <v>91100344714273.859</v>
      </c>
      <c r="T96" s="246">
        <f t="shared" si="60"/>
        <v>94203792941921.906</v>
      </c>
      <c r="U96" s="246">
        <f t="shared" si="61"/>
        <v>97264731770755.281</v>
      </c>
      <c r="V96" s="246">
        <f t="shared" si="62"/>
        <v>100273174652799.89</v>
      </c>
      <c r="W96" s="246">
        <f t="shared" si="63"/>
        <v>103219139812793.27</v>
      </c>
      <c r="X96" s="246">
        <f t="shared" si="64"/>
        <v>106092708538594.31</v>
      </c>
      <c r="Y96" s="246">
        <f t="shared" si="65"/>
        <v>108884083881640.08</v>
      </c>
      <c r="Z96" s="246">
        <f t="shared" si="66"/>
        <v>111583649255894.31</v>
      </c>
      <c r="AA96" s="246">
        <f t="shared" si="67"/>
        <v>114182026420882.44</v>
      </c>
      <c r="AB96" s="246">
        <f t="shared" si="68"/>
        <v>116670132337595.98</v>
      </c>
      <c r="AC96" s="246">
        <f t="shared" si="69"/>
        <v>119039234395264.44</v>
      </c>
      <c r="AD96" s="246">
        <f t="shared" si="70"/>
        <v>121281003522069.36</v>
      </c>
      <c r="AE96" s="246">
        <f t="shared" si="71"/>
        <v>123387564713631.47</v>
      </c>
      <c r="AF96" s="246">
        <f t="shared" si="72"/>
        <v>125351544539222.78</v>
      </c>
      <c r="AG96" s="246">
        <f t="shared" si="73"/>
        <v>127166115216771.94</v>
      </c>
      <c r="AH96" s="246">
        <f t="shared" si="74"/>
        <v>128825034883406</v>
      </c>
      <c r="AI96" s="246">
        <f t="shared" si="75"/>
        <v>130322683727996.23</v>
      </c>
      <c r="AJ96" s="246">
        <f t="shared" si="76"/>
        <v>131654095695391.72</v>
      </c>
      <c r="AK96" s="246">
        <f t="shared" si="77"/>
        <v>132814985518146.78</v>
      </c>
      <c r="AL96" s="246">
        <f t="shared" si="78"/>
        <v>133801770879918.94</v>
      </c>
      <c r="AM96" s="246">
        <f t="shared" si="79"/>
        <v>134611589564714.58</v>
      </c>
      <c r="AN96" s="246">
        <f t="shared" si="80"/>
        <v>135242311497093.5</v>
      </c>
      <c r="AO96" s="246">
        <f t="shared" si="81"/>
        <v>135692545629662.23</v>
      </c>
      <c r="AP96" s="247">
        <f t="shared" si="82"/>
        <v>135961641685034.8</v>
      </c>
      <c r="AQ96" s="247">
        <f t="shared" si="82"/>
        <v>136038344609461.22</v>
      </c>
    </row>
    <row r="97" spans="1:43" x14ac:dyDescent="0.2">
      <c r="A97" s="12" t="s">
        <v>39</v>
      </c>
      <c r="B97" s="245">
        <f t="shared" si="42"/>
        <v>3318950861275944</v>
      </c>
      <c r="C97" s="246">
        <f t="shared" si="43"/>
        <v>3313807518775345</v>
      </c>
      <c r="D97" s="246">
        <f t="shared" si="44"/>
        <v>3824470564056052.5</v>
      </c>
      <c r="E97" s="246">
        <f t="shared" si="45"/>
        <v>4082338867230116.5</v>
      </c>
      <c r="F97" s="246">
        <f t="shared" si="46"/>
        <v>4315677199800634.5</v>
      </c>
      <c r="G97" s="246">
        <f t="shared" si="47"/>
        <v>4628000033444690</v>
      </c>
      <c r="H97" s="246">
        <f t="shared" si="48"/>
        <v>5011690034280453</v>
      </c>
      <c r="I97" s="246">
        <f t="shared" si="49"/>
        <v>5355234914241553</v>
      </c>
      <c r="J97" s="246">
        <f t="shared" si="50"/>
        <v>5632569303751676</v>
      </c>
      <c r="K97" s="246">
        <f t="shared" si="51"/>
        <v>5864174368725218</v>
      </c>
      <c r="L97" s="246">
        <f t="shared" si="52"/>
        <v>6077404464284091</v>
      </c>
      <c r="M97" s="246">
        <f t="shared" si="53"/>
        <v>6304910986117188</v>
      </c>
      <c r="N97" s="246">
        <f t="shared" si="54"/>
        <v>6576457928503238</v>
      </c>
      <c r="O97" s="246">
        <f t="shared" si="55"/>
        <v>6892302429845362</v>
      </c>
      <c r="P97" s="246">
        <f t="shared" si="56"/>
        <v>7243806097438638</v>
      </c>
      <c r="Q97" s="246">
        <f t="shared" si="57"/>
        <v>7620273113079035</v>
      </c>
      <c r="R97" s="246">
        <f t="shared" si="58"/>
        <v>8008413791969675</v>
      </c>
      <c r="S97" s="246">
        <f t="shared" si="59"/>
        <v>8394977592271605</v>
      </c>
      <c r="T97" s="246">
        <f t="shared" si="60"/>
        <v>8775439022596479</v>
      </c>
      <c r="U97" s="246">
        <f t="shared" si="61"/>
        <v>9148027219348576</v>
      </c>
      <c r="V97" s="246">
        <f t="shared" si="62"/>
        <v>9511047177540512</v>
      </c>
      <c r="W97" s="246">
        <f t="shared" si="63"/>
        <v>9862897612266254</v>
      </c>
      <c r="X97" s="246">
        <f t="shared" si="64"/>
        <v>1.0202087009357008E+16</v>
      </c>
      <c r="Y97" s="246">
        <f t="shared" si="65"/>
        <v>1.0527247653453982E+16</v>
      </c>
      <c r="Z97" s="246">
        <f t="shared" si="66"/>
        <v>1.0837147475194656E+16</v>
      </c>
      <c r="AA97" s="246">
        <f t="shared" si="67"/>
        <v>1.113069961341397E+16</v>
      </c>
      <c r="AB97" s="246">
        <f t="shared" si="68"/>
        <v>1.1406969641628654E+16</v>
      </c>
      <c r="AC97" s="246">
        <f t="shared" si="69"/>
        <v>1.1665180459171888E+16</v>
      </c>
      <c r="AD97" s="246">
        <f t="shared" si="70"/>
        <v>1.1904714894936844E+16</v>
      </c>
      <c r="AE97" s="246">
        <f t="shared" si="71"/>
        <v>1.212511611474768E+16</v>
      </c>
      <c r="AF97" s="246">
        <f t="shared" si="72"/>
        <v>1.2326085961111784E+16</v>
      </c>
      <c r="AG97" s="246">
        <f t="shared" si="73"/>
        <v>1.2507481385960776E+16</v>
      </c>
      <c r="AH97" s="246">
        <f t="shared" si="74"/>
        <v>1.2669309162632434E+16</v>
      </c>
      <c r="AI97" s="246">
        <f t="shared" si="75"/>
        <v>1.2811719082676554E+16</v>
      </c>
      <c r="AJ97" s="246">
        <f t="shared" si="76"/>
        <v>1.2934995856172594E+16</v>
      </c>
      <c r="AK97" s="246">
        <f t="shared" si="77"/>
        <v>1.303954994139388E+16</v>
      </c>
      <c r="AL97" s="246">
        <f t="shared" si="78"/>
        <v>1.3125907531253106E+16</v>
      </c>
      <c r="AM97" s="246">
        <f t="shared" si="79"/>
        <v>1.3194699920543518E+16</v>
      </c>
      <c r="AN97" s="246">
        <f t="shared" si="80"/>
        <v>1.324665247016555E+16</v>
      </c>
      <c r="AO97" s="246">
        <f t="shared" si="81"/>
        <v>1.3282573372966668E+16</v>
      </c>
      <c r="AP97" s="247">
        <f t="shared" si="82"/>
        <v>1.3303342411223696E+16</v>
      </c>
      <c r="AQ97" s="247">
        <f t="shared" si="82"/>
        <v>1.330879025819583E+16</v>
      </c>
    </row>
    <row r="98" spans="1:43" x14ac:dyDescent="0.2">
      <c r="A98" s="12" t="s">
        <v>40</v>
      </c>
      <c r="B98" s="245">
        <f t="shared" si="42"/>
        <v>159879159708751.16</v>
      </c>
      <c r="C98" s="246">
        <f t="shared" si="43"/>
        <v>170578215160043.06</v>
      </c>
      <c r="D98" s="246">
        <f t="shared" si="44"/>
        <v>209645700898248.84</v>
      </c>
      <c r="E98" s="246">
        <f t="shared" si="45"/>
        <v>226336313882462.81</v>
      </c>
      <c r="F98" s="246">
        <f t="shared" si="46"/>
        <v>242570809011860.78</v>
      </c>
      <c r="G98" s="246">
        <f t="shared" si="47"/>
        <v>269124808528394.25</v>
      </c>
      <c r="H98" s="246">
        <f t="shared" si="48"/>
        <v>304472583062975.06</v>
      </c>
      <c r="I98" s="246">
        <f t="shared" si="49"/>
        <v>340134873078222.56</v>
      </c>
      <c r="J98" s="246">
        <f t="shared" si="50"/>
        <v>373188580145758.69</v>
      </c>
      <c r="K98" s="246">
        <f t="shared" si="51"/>
        <v>403849605589423.13</v>
      </c>
      <c r="L98" s="246">
        <f t="shared" si="52"/>
        <v>432877519445313.06</v>
      </c>
      <c r="M98" s="246">
        <f t="shared" si="53"/>
        <v>461534713767786.06</v>
      </c>
      <c r="N98" s="246">
        <f t="shared" si="54"/>
        <v>491218702362395</v>
      </c>
      <c r="O98" s="246">
        <f t="shared" si="55"/>
        <v>522216781493387.13</v>
      </c>
      <c r="P98" s="246">
        <f t="shared" si="56"/>
        <v>554502720653531.81</v>
      </c>
      <c r="Q98" s="246">
        <f t="shared" si="57"/>
        <v>588037449218978</v>
      </c>
      <c r="R98" s="246">
        <f t="shared" si="58"/>
        <v>622767949708409.13</v>
      </c>
      <c r="S98" s="246">
        <f t="shared" si="59"/>
        <v>658641154176228.5</v>
      </c>
      <c r="T98" s="246">
        <f t="shared" si="60"/>
        <v>695557108896255.88</v>
      </c>
      <c r="U98" s="246">
        <f t="shared" si="61"/>
        <v>733411778593194</v>
      </c>
      <c r="V98" s="246">
        <f t="shared" si="62"/>
        <v>772082946178242.13</v>
      </c>
      <c r="W98" s="246">
        <f t="shared" si="63"/>
        <v>811429640340093.5</v>
      </c>
      <c r="X98" s="246">
        <f t="shared" si="64"/>
        <v>851291780878545.13</v>
      </c>
      <c r="Y98" s="246">
        <f t="shared" si="65"/>
        <v>891490076973558.88</v>
      </c>
      <c r="Z98" s="246">
        <f t="shared" si="66"/>
        <v>931826212693539.63</v>
      </c>
      <c r="AA98" s="246">
        <f t="shared" si="67"/>
        <v>972083352095004.88</v>
      </c>
      <c r="AB98" s="246">
        <f t="shared" si="68"/>
        <v>1012026993145515.6</v>
      </c>
      <c r="AC98" s="246">
        <f t="shared" si="69"/>
        <v>1051406195330624</v>
      </c>
      <c r="AD98" s="246">
        <f t="shared" si="70"/>
        <v>1089955200133225.3</v>
      </c>
      <c r="AE98" s="246">
        <f t="shared" si="71"/>
        <v>1127395456589184.3</v>
      </c>
      <c r="AF98" s="246">
        <f t="shared" si="72"/>
        <v>1163438055861217.3</v>
      </c>
      <c r="AG98" s="246">
        <f t="shared" si="73"/>
        <v>1197786569321478.8</v>
      </c>
      <c r="AH98" s="246">
        <f t="shared" si="74"/>
        <v>1230140274136556.5</v>
      </c>
      <c r="AI98" s="246">
        <f t="shared" si="75"/>
        <v>1260197739011544</v>
      </c>
      <c r="AJ98" s="246">
        <f t="shared" si="76"/>
        <v>1287660730837670.3</v>
      </c>
      <c r="AK98" s="246">
        <f t="shared" si="77"/>
        <v>1312238390825089</v>
      </c>
      <c r="AL98" s="246">
        <f t="shared" si="78"/>
        <v>1333651616666042.3</v>
      </c>
      <c r="AM98" s="246">
        <f t="shared" si="79"/>
        <v>1351637575786360.8</v>
      </c>
      <c r="AN98" s="246">
        <f t="shared" si="80"/>
        <v>1365954264260374.3</v>
      </c>
      <c r="AO98" s="246">
        <f t="shared" si="81"/>
        <v>1376385016958877</v>
      </c>
      <c r="AP98" s="247">
        <f t="shared" si="82"/>
        <v>1382742867444460.3</v>
      </c>
      <c r="AQ98" s="247">
        <f t="shared" si="82"/>
        <v>1384759197147245</v>
      </c>
    </row>
    <row r="99" spans="1:43" x14ac:dyDescent="0.2">
      <c r="A99" s="37" t="s">
        <v>41</v>
      </c>
      <c r="B99" s="245">
        <f t="shared" si="42"/>
        <v>207475325099309</v>
      </c>
      <c r="C99" s="246">
        <f t="shared" si="43"/>
        <v>225165151310687.34</v>
      </c>
      <c r="D99" s="246">
        <f t="shared" si="44"/>
        <v>256582949109401.88</v>
      </c>
      <c r="E99" s="246">
        <f t="shared" si="45"/>
        <v>267629048041869.72</v>
      </c>
      <c r="F99" s="246">
        <f t="shared" si="46"/>
        <v>282049180566404.88</v>
      </c>
      <c r="G99" s="246">
        <f t="shared" si="47"/>
        <v>300734646799303.63</v>
      </c>
      <c r="H99" s="246">
        <f t="shared" si="48"/>
        <v>324705607366799.63</v>
      </c>
      <c r="I99" s="246">
        <f t="shared" si="49"/>
        <v>348260268088688.56</v>
      </c>
      <c r="J99" s="246">
        <f t="shared" si="50"/>
        <v>369416830965768.81</v>
      </c>
      <c r="K99" s="246">
        <f t="shared" si="51"/>
        <v>388411064987986.06</v>
      </c>
      <c r="L99" s="246">
        <f t="shared" si="52"/>
        <v>405688068531193.19</v>
      </c>
      <c r="M99" s="246">
        <f t="shared" si="53"/>
        <v>421873419251342.88</v>
      </c>
      <c r="N99" s="246">
        <f t="shared" si="54"/>
        <v>437604293731115.94</v>
      </c>
      <c r="O99" s="246">
        <f t="shared" si="55"/>
        <v>452986287733808.81</v>
      </c>
      <c r="P99" s="246">
        <f t="shared" si="56"/>
        <v>467997818818078.69</v>
      </c>
      <c r="Q99" s="246">
        <f t="shared" si="57"/>
        <v>482624224572054.25</v>
      </c>
      <c r="R99" s="246">
        <f t="shared" si="58"/>
        <v>496857834272749.94</v>
      </c>
      <c r="S99" s="246">
        <f t="shared" si="59"/>
        <v>510702975729181.44</v>
      </c>
      <c r="T99" s="246">
        <f t="shared" si="60"/>
        <v>524118587667071.69</v>
      </c>
      <c r="U99" s="246">
        <f t="shared" si="61"/>
        <v>537070910128232.5</v>
      </c>
      <c r="V99" s="246">
        <f t="shared" si="62"/>
        <v>549528927413675.06</v>
      </c>
      <c r="W99" s="246">
        <f t="shared" si="63"/>
        <v>561464517364966.69</v>
      </c>
      <c r="X99" s="246">
        <f t="shared" si="64"/>
        <v>572852571592299.75</v>
      </c>
      <c r="Y99" s="246">
        <f t="shared" si="65"/>
        <v>583671086551193.13</v>
      </c>
      <c r="Z99" s="246">
        <f t="shared" si="66"/>
        <v>593901225747381.88</v>
      </c>
      <c r="AA99" s="246">
        <f t="shared" si="67"/>
        <v>603527353702037.75</v>
      </c>
      <c r="AB99" s="246">
        <f t="shared" si="68"/>
        <v>612537042632554.5</v>
      </c>
      <c r="AC99" s="246">
        <f t="shared" si="69"/>
        <v>620921053094181.75</v>
      </c>
      <c r="AD99" s="246">
        <f t="shared" si="70"/>
        <v>628673290082170.75</v>
      </c>
      <c r="AE99" s="246">
        <f t="shared" si="71"/>
        <v>635790736310982.75</v>
      </c>
      <c r="AF99" s="246">
        <f t="shared" si="72"/>
        <v>642273364565623.63</v>
      </c>
      <c r="AG99" s="246">
        <f t="shared" si="73"/>
        <v>648124031160210.63</v>
      </c>
      <c r="AH99" s="246">
        <f t="shared" si="74"/>
        <v>653348352640868.75</v>
      </c>
      <c r="AI99" s="246">
        <f t="shared" si="75"/>
        <v>657954567935503</v>
      </c>
      <c r="AJ99" s="246">
        <f t="shared" si="76"/>
        <v>661953388183525.38</v>
      </c>
      <c r="AK99" s="246">
        <f t="shared" si="77"/>
        <v>665357836476558.13</v>
      </c>
      <c r="AL99" s="246">
        <f t="shared" si="78"/>
        <v>668183079709297.75</v>
      </c>
      <c r="AM99" s="246">
        <f t="shared" si="79"/>
        <v>670446254680936.25</v>
      </c>
      <c r="AN99" s="246">
        <f t="shared" si="80"/>
        <v>672166290505175.5</v>
      </c>
      <c r="AO99" s="246">
        <f t="shared" si="81"/>
        <v>673363729284043.13</v>
      </c>
      <c r="AP99" s="247">
        <f t="shared" si="82"/>
        <v>674060546881129.5</v>
      </c>
      <c r="AQ99" s="247">
        <f t="shared" si="82"/>
        <v>674223762076295</v>
      </c>
    </row>
    <row r="100" spans="1:43" x14ac:dyDescent="0.2">
      <c r="A100" s="76" t="s">
        <v>88</v>
      </c>
      <c r="B100" s="242">
        <f t="shared" si="42"/>
        <v>1008739188930000</v>
      </c>
      <c r="C100" s="243">
        <f t="shared" si="43"/>
        <v>998733465081000</v>
      </c>
      <c r="D100" s="243">
        <f t="shared" si="44"/>
        <v>1055696632601397.3</v>
      </c>
      <c r="E100" s="243">
        <f t="shared" si="45"/>
        <v>1074177839995612.8</v>
      </c>
      <c r="F100" s="243">
        <f t="shared" si="46"/>
        <v>1158052199298181.8</v>
      </c>
      <c r="G100" s="243">
        <f t="shared" si="47"/>
        <v>1215367888947038.3</v>
      </c>
      <c r="H100" s="243">
        <f t="shared" si="48"/>
        <v>1263679261263466.5</v>
      </c>
      <c r="I100" s="243">
        <f t="shared" si="49"/>
        <v>1329663047921836.3</v>
      </c>
      <c r="J100" s="243">
        <f t="shared" si="50"/>
        <v>1386362935050719.5</v>
      </c>
      <c r="K100" s="243">
        <f t="shared" si="51"/>
        <v>1441664386425484.8</v>
      </c>
      <c r="L100" s="243">
        <f t="shared" si="52"/>
        <v>1495353439902220</v>
      </c>
      <c r="M100" s="243">
        <f t="shared" si="53"/>
        <v>1555928705801178.5</v>
      </c>
      <c r="N100" s="243">
        <f t="shared" si="54"/>
        <v>1597171366360275.8</v>
      </c>
      <c r="O100" s="243">
        <f t="shared" si="55"/>
        <v>1644979973534250.8</v>
      </c>
      <c r="P100" s="243">
        <f t="shared" si="56"/>
        <v>1690535946429017</v>
      </c>
      <c r="Q100" s="243">
        <f t="shared" si="57"/>
        <v>1733737967915027.8</v>
      </c>
      <c r="R100" s="243">
        <f t="shared" si="58"/>
        <v>1770842496646495.8</v>
      </c>
      <c r="S100" s="243">
        <f t="shared" si="59"/>
        <v>1812840967287185.3</v>
      </c>
      <c r="T100" s="243">
        <f t="shared" si="60"/>
        <v>1848664174201541.5</v>
      </c>
      <c r="U100" s="243">
        <f t="shared" si="61"/>
        <v>1881974961181595</v>
      </c>
      <c r="V100" s="243">
        <f t="shared" si="62"/>
        <v>1912791862880443.5</v>
      </c>
      <c r="W100" s="243">
        <f t="shared" si="63"/>
        <v>1941154974065042.3</v>
      </c>
      <c r="X100" s="243">
        <f t="shared" si="64"/>
        <v>1967124656627896.8</v>
      </c>
      <c r="Y100" s="243">
        <f t="shared" si="65"/>
        <v>1990780117976214.5</v>
      </c>
      <c r="Z100" s="243">
        <f t="shared" si="66"/>
        <v>2012217899076402.8</v>
      </c>
      <c r="AA100" s="243">
        <f t="shared" si="67"/>
        <v>2031550309006086</v>
      </c>
      <c r="AB100" s="243">
        <f t="shared" si="68"/>
        <v>2048903840820264</v>
      </c>
      <c r="AC100" s="243">
        <f t="shared" si="69"/>
        <v>2064417601012088.8</v>
      </c>
      <c r="AD100" s="243">
        <f t="shared" si="70"/>
        <v>2078241781976513.8</v>
      </c>
      <c r="AE100" s="243">
        <f t="shared" si="71"/>
        <v>2090536203797758.5</v>
      </c>
      <c r="AF100" s="243">
        <f t="shared" si="72"/>
        <v>2101468948499910.5</v>
      </c>
      <c r="AG100" s="243">
        <f t="shared" si="73"/>
        <v>2111215106734680.8</v>
      </c>
      <c r="AH100" s="243">
        <f t="shared" si="74"/>
        <v>2119955653828328.5</v>
      </c>
      <c r="AI100" s="243">
        <f t="shared" si="75"/>
        <v>2127876469256415</v>
      </c>
      <c r="AJ100" s="243">
        <f t="shared" si="76"/>
        <v>2135167511030242</v>
      </c>
      <c r="AK100" s="243">
        <f t="shared" si="77"/>
        <v>2142022154221622.3</v>
      </c>
      <c r="AL100" s="243">
        <f t="shared" si="78"/>
        <v>2148636700969457</v>
      </c>
      <c r="AM100" s="243">
        <f t="shared" si="79"/>
        <v>2155210067838724.5</v>
      </c>
      <c r="AN100" s="243">
        <f t="shared" si="80"/>
        <v>2161943655368305.3</v>
      </c>
      <c r="AO100" s="243">
        <f t="shared" si="81"/>
        <v>2169041404070519.5</v>
      </c>
      <c r="AP100" s="244">
        <f t="shared" si="82"/>
        <v>2176710041049366.3</v>
      </c>
      <c r="AQ100" s="244">
        <f t="shared" si="82"/>
        <v>2185050982829333</v>
      </c>
    </row>
    <row r="101" spans="1:43" x14ac:dyDescent="0.2">
      <c r="B101" s="372">
        <f>SUM(B58:B100)</f>
        <v>5.829231196560204E+16</v>
      </c>
      <c r="C101" s="372">
        <f t="shared" ref="C101:AP101" si="83">SUM(C58:C100)</f>
        <v>5.9162847391237864E+16</v>
      </c>
      <c r="D101" s="372">
        <f>SUM(D58:D100)</f>
        <v>6.301345099869052E+16</v>
      </c>
      <c r="E101" s="372">
        <f>SUM(E58:E100)</f>
        <v>6.6607789557903224E+16</v>
      </c>
      <c r="F101" s="372">
        <f t="shared" si="83"/>
        <v>7.1543359681620448E+16</v>
      </c>
      <c r="G101" s="372">
        <f t="shared" si="83"/>
        <v>7.488704592830072E+16</v>
      </c>
      <c r="H101" s="372">
        <f t="shared" si="83"/>
        <v>7.8365252484540208E+16</v>
      </c>
      <c r="I101" s="372">
        <f t="shared" si="83"/>
        <v>8.0992393158217344E+16</v>
      </c>
      <c r="J101" s="372">
        <f t="shared" si="83"/>
        <v>8.3446814402638464E+16</v>
      </c>
      <c r="K101" s="372">
        <f t="shared" si="83"/>
        <v>8.5799763189916688E+16</v>
      </c>
      <c r="L101" s="372">
        <f t="shared" si="83"/>
        <v>8.8084140416389424E+16</v>
      </c>
      <c r="M101" s="372">
        <f t="shared" si="83"/>
        <v>9.0394452166261328E+16</v>
      </c>
      <c r="N101" s="372">
        <f t="shared" si="83"/>
        <v>9.146467747843112E+16</v>
      </c>
      <c r="O101" s="372">
        <f t="shared" si="83"/>
        <v>9.2606043105830608E+16</v>
      </c>
      <c r="P101" s="372">
        <f t="shared" si="83"/>
        <v>9.3760420820849904E+16</v>
      </c>
      <c r="Q101" s="372">
        <f t="shared" si="83"/>
        <v>9.4920614814460224E+16</v>
      </c>
      <c r="R101" s="372">
        <f t="shared" si="83"/>
        <v>9.6054743887517696E+16</v>
      </c>
      <c r="S101" s="372">
        <f t="shared" si="83"/>
        <v>9.6506099594887008E+16</v>
      </c>
      <c r="T101" s="372">
        <f t="shared" si="83"/>
        <v>9.6916487718844976E+16</v>
      </c>
      <c r="U101" s="372">
        <f t="shared" si="83"/>
        <v>9.7305809854161488E+16</v>
      </c>
      <c r="V101" s="372">
        <f t="shared" si="83"/>
        <v>9.7672106707374576E+16</v>
      </c>
      <c r="W101" s="372">
        <f t="shared" si="83"/>
        <v>9.8013554497001856E+16</v>
      </c>
      <c r="X101" s="372">
        <f t="shared" si="83"/>
        <v>9.7791166686663728E+16</v>
      </c>
      <c r="Y101" s="372">
        <f t="shared" si="83"/>
        <v>9.7540713972970496E+16</v>
      </c>
      <c r="Z101" s="372">
        <f t="shared" si="83"/>
        <v>9.7260787682792672E+16</v>
      </c>
      <c r="AA101" s="372">
        <f t="shared" si="83"/>
        <v>9.6950117721968624E+16</v>
      </c>
      <c r="AB101" s="372">
        <f t="shared" si="83"/>
        <v>9.6607571974794976E+16</v>
      </c>
      <c r="AC101" s="372">
        <f t="shared" si="83"/>
        <v>9.6131471674152176E+16</v>
      </c>
      <c r="AD101" s="372">
        <f t="shared" si="83"/>
        <v>9.5621646390668736E+16</v>
      </c>
      <c r="AE101" s="372">
        <f t="shared" si="83"/>
        <v>9.507737544639616E+16</v>
      </c>
      <c r="AF101" s="372">
        <f t="shared" si="83"/>
        <v>9.4498076189082512E+16</v>
      </c>
      <c r="AG101" s="372">
        <f t="shared" si="83"/>
        <v>9.3883305919264784E+16</v>
      </c>
      <c r="AH101" s="372">
        <f t="shared" si="83"/>
        <v>9.3270421295245888E+16</v>
      </c>
      <c r="AI101" s="372">
        <f t="shared" si="83"/>
        <v>9.2621612845923216E+16</v>
      </c>
      <c r="AJ101" s="372">
        <f t="shared" si="83"/>
        <v>9.1936882300485136E+16</v>
      </c>
      <c r="AK101" s="372">
        <f t="shared" si="83"/>
        <v>9.1216392700279968E+16</v>
      </c>
      <c r="AL101" s="372">
        <f t="shared" si="83"/>
        <v>9.046047760164064E+16</v>
      </c>
      <c r="AM101" s="372">
        <f t="shared" si="83"/>
        <v>8.9665897356866288E+16</v>
      </c>
      <c r="AN101" s="372">
        <f t="shared" si="83"/>
        <v>8.883711467042664E+16</v>
      </c>
      <c r="AO101" s="372">
        <f t="shared" si="83"/>
        <v>8.797504434789424E+16</v>
      </c>
      <c r="AP101" s="372">
        <f t="shared" si="83"/>
        <v>8.7080822144367568E+16</v>
      </c>
      <c r="AQ101" s="372">
        <f>SUM(AQ58:AQ100)</f>
        <v>8.6149050541538384E+16</v>
      </c>
    </row>
    <row r="102" spans="1:43" x14ac:dyDescent="0.2">
      <c r="D102" s="262">
        <f>D101/C101-1</f>
        <v>6.5084825650614908E-2</v>
      </c>
      <c r="E102" s="262">
        <f t="shared" ref="E102:G102" si="84">E101/D101-1</f>
        <v>5.7040814337995904E-2</v>
      </c>
      <c r="F102" s="262">
        <f t="shared" si="84"/>
        <v>7.4098992872697833E-2</v>
      </c>
      <c r="G102" s="262">
        <f t="shared" si="84"/>
        <v>4.6736500236502998E-2</v>
      </c>
      <c r="H102" s="262">
        <f t="shared" ref="H102" si="85">H101/G101-1</f>
        <v>4.6446037670782703E-2</v>
      </c>
      <c r="I102" s="262">
        <f t="shared" ref="I102" si="86">I101/H101-1</f>
        <v>3.3524305612304461E-2</v>
      </c>
    </row>
  </sheetData>
  <phoneticPr fontId="3" type="noConversion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7B57-8391-44CA-9A87-2F20EAAD3DFB}">
  <sheetPr codeName="Sheet35"/>
  <dimension ref="A1:AZ95"/>
  <sheetViews>
    <sheetView topLeftCell="AB67" workbookViewId="0">
      <selection activeCell="AU52" sqref="AU52:AU94"/>
    </sheetView>
  </sheetViews>
  <sheetFormatPr defaultColWidth="9" defaultRowHeight="12.75" x14ac:dyDescent="0.2"/>
  <cols>
    <col min="1" max="1" width="13.125" style="133" customWidth="1"/>
    <col min="2" max="5" width="9" style="133"/>
    <col min="6" max="6" width="8.75" style="133" customWidth="1"/>
    <col min="7" max="10" width="9" style="133"/>
    <col min="11" max="11" width="9.375" style="133" customWidth="1"/>
    <col min="12" max="16384" width="9" style="133"/>
  </cols>
  <sheetData>
    <row r="1" spans="1:43" x14ac:dyDescent="0.2">
      <c r="A1" s="248" t="s">
        <v>358</v>
      </c>
    </row>
    <row r="2" spans="1:43" x14ac:dyDescent="0.2">
      <c r="B2" s="214">
        <v>2019</v>
      </c>
      <c r="C2" s="214">
        <v>2020</v>
      </c>
      <c r="D2" s="214">
        <v>2021</v>
      </c>
      <c r="E2" s="214">
        <v>2022</v>
      </c>
      <c r="F2" s="214">
        <v>2023</v>
      </c>
      <c r="G2" s="214">
        <v>2024</v>
      </c>
      <c r="H2" s="214">
        <v>2025</v>
      </c>
      <c r="I2" s="214">
        <v>2026</v>
      </c>
      <c r="J2" s="214">
        <v>2027</v>
      </c>
      <c r="K2" s="214">
        <v>2028</v>
      </c>
      <c r="L2" s="214">
        <v>2029</v>
      </c>
      <c r="M2" s="214">
        <v>2030</v>
      </c>
      <c r="N2" s="214">
        <v>2031</v>
      </c>
      <c r="O2" s="214">
        <v>2032</v>
      </c>
      <c r="P2" s="214">
        <v>2033</v>
      </c>
      <c r="Q2" s="214">
        <v>2034</v>
      </c>
      <c r="R2" s="214">
        <v>2035</v>
      </c>
      <c r="S2" s="214">
        <v>2036</v>
      </c>
      <c r="T2" s="214">
        <v>2037</v>
      </c>
      <c r="U2" s="214">
        <v>2038</v>
      </c>
      <c r="V2" s="214">
        <v>2039</v>
      </c>
      <c r="W2" s="214">
        <v>2040</v>
      </c>
      <c r="X2" s="214">
        <v>2041</v>
      </c>
      <c r="Y2" s="214">
        <v>2042</v>
      </c>
      <c r="Z2" s="214">
        <v>2043</v>
      </c>
      <c r="AA2" s="214">
        <v>2044</v>
      </c>
      <c r="AB2" s="214">
        <v>2045</v>
      </c>
      <c r="AC2" s="214">
        <v>2046</v>
      </c>
      <c r="AD2" s="214">
        <v>2047</v>
      </c>
      <c r="AE2" s="214">
        <v>2048</v>
      </c>
      <c r="AF2" s="214">
        <v>2049</v>
      </c>
      <c r="AG2" s="214">
        <v>2050</v>
      </c>
      <c r="AH2" s="214">
        <v>2051</v>
      </c>
      <c r="AI2" s="214">
        <v>2052</v>
      </c>
      <c r="AJ2" s="214">
        <v>2053</v>
      </c>
      <c r="AK2" s="214">
        <v>2054</v>
      </c>
      <c r="AL2" s="214">
        <v>2055</v>
      </c>
      <c r="AM2" s="214">
        <v>2056</v>
      </c>
      <c r="AN2" s="214">
        <v>2057</v>
      </c>
      <c r="AO2" s="214">
        <v>2058</v>
      </c>
      <c r="AP2" s="214">
        <v>2059</v>
      </c>
      <c r="AQ2" s="214">
        <v>2060</v>
      </c>
    </row>
    <row r="3" spans="1:43" x14ac:dyDescent="0.2">
      <c r="A3" s="36" t="s">
        <v>287</v>
      </c>
      <c r="B3" s="214">
        <v>0</v>
      </c>
      <c r="C3" s="214">
        <v>0</v>
      </c>
      <c r="D3" s="214">
        <f>$B3*VLOOKUP($A3,'Non-energy Multiplier'!$A$1:$AQ$44,COLUMN('Non-energy Multiplier'!G$1),0)</f>
        <v>0</v>
      </c>
      <c r="E3" s="214">
        <f>$B3*VLOOKUP($A3,'Non-energy Multiplier'!$A$1:$AQ$44,COLUMN('Non-energy Multiplier'!H$1),0)</f>
        <v>0</v>
      </c>
      <c r="F3" s="214">
        <f>$B3*VLOOKUP($A3,'Non-energy Multiplier'!$A$1:$AQ$44,COLUMN('Non-energy Multiplier'!I$1),0)</f>
        <v>0</v>
      </c>
      <c r="G3" s="214">
        <f>$B3*VLOOKUP($A3,'Non-energy Multiplier'!$A$1:$AQ$44,COLUMN('Non-energy Multiplier'!J$1),0)</f>
        <v>0</v>
      </c>
      <c r="H3" s="214">
        <f>$B3*VLOOKUP($A3,'Non-energy Multiplier'!$A$1:$AQ$44,COLUMN('Non-energy Multiplier'!K$1),0)</f>
        <v>0</v>
      </c>
      <c r="I3" s="214">
        <f>$B3*VLOOKUP($A3,'Non-energy Multiplier'!$A$1:$AQ$44,COLUMN('Non-energy Multiplier'!L$1),0)</f>
        <v>0</v>
      </c>
      <c r="J3" s="214">
        <f>$B3*VLOOKUP($A3,'Non-energy Multiplier'!$A$1:$AQ$44,COLUMN('Non-energy Multiplier'!M$1),0)</f>
        <v>0</v>
      </c>
      <c r="K3" s="214">
        <f>$B3*VLOOKUP($A3,'Non-energy Multiplier'!$A$1:$AQ$44,COLUMN('Non-energy Multiplier'!N$1),0)</f>
        <v>0</v>
      </c>
      <c r="L3" s="214">
        <f>$B3*VLOOKUP($A3,'Non-energy Multiplier'!$A$1:$AQ$44,COLUMN('Non-energy Multiplier'!O$1),0)</f>
        <v>0</v>
      </c>
      <c r="M3" s="214">
        <f>$B3*VLOOKUP($A3,'Non-energy Multiplier'!$A$1:$AQ$44,COLUMN('Non-energy Multiplier'!P$1),0)</f>
        <v>0</v>
      </c>
      <c r="N3" s="214">
        <f>$B3*VLOOKUP($A3,'Non-energy Multiplier'!$A$1:$AQ$44,COLUMN('Non-energy Multiplier'!Q$1),0)</f>
        <v>0</v>
      </c>
      <c r="O3" s="214">
        <f>$B3*VLOOKUP($A3,'Non-energy Multiplier'!$A$1:$AQ$44,COLUMN('Non-energy Multiplier'!R$1),0)</f>
        <v>0</v>
      </c>
      <c r="P3" s="214">
        <f>$B3*VLOOKUP($A3,'Non-energy Multiplier'!$A$1:$AQ$44,COLUMN('Non-energy Multiplier'!S$1),0)</f>
        <v>0</v>
      </c>
      <c r="Q3" s="214">
        <f>$B3*VLOOKUP($A3,'Non-energy Multiplier'!$A$1:$AQ$44,COLUMN('Non-energy Multiplier'!T$1),0)</f>
        <v>0</v>
      </c>
      <c r="R3" s="214">
        <f>$B3*VLOOKUP($A3,'Non-energy Multiplier'!$A$1:$AQ$44,COLUMN('Non-energy Multiplier'!U$1),0)</f>
        <v>0</v>
      </c>
      <c r="S3" s="214">
        <f>$B3*VLOOKUP($A3,'Non-energy Multiplier'!$A$1:$AQ$44,COLUMN('Non-energy Multiplier'!V$1),0)</f>
        <v>0</v>
      </c>
      <c r="T3" s="214">
        <f>$B3*VLOOKUP($A3,'Non-energy Multiplier'!$A$1:$AQ$44,COLUMN('Non-energy Multiplier'!W$1),0)</f>
        <v>0</v>
      </c>
      <c r="U3" s="214">
        <f>$B3*VLOOKUP($A3,'Non-energy Multiplier'!$A$1:$AQ$44,COLUMN('Non-energy Multiplier'!X$1),0)</f>
        <v>0</v>
      </c>
      <c r="V3" s="214">
        <f>$B3*VLOOKUP($A3,'Non-energy Multiplier'!$A$1:$AQ$44,COLUMN('Non-energy Multiplier'!Y$1),0)</f>
        <v>0</v>
      </c>
      <c r="W3" s="214">
        <f>$B3*VLOOKUP($A3,'Non-energy Multiplier'!$A$1:$AQ$44,COLUMN('Non-energy Multiplier'!Z$1),0)</f>
        <v>0</v>
      </c>
      <c r="X3" s="214">
        <f>$B3*VLOOKUP($A3,'Non-energy Multiplier'!$A$1:$AQ$44,COLUMN('Non-energy Multiplier'!AA$1),0)</f>
        <v>0</v>
      </c>
      <c r="Y3" s="214">
        <f>$B3*VLOOKUP($A3,'Non-energy Multiplier'!$A$1:$AQ$44,COLUMN('Non-energy Multiplier'!AB$1),0)</f>
        <v>0</v>
      </c>
      <c r="Z3" s="214">
        <f>$B3*VLOOKUP($A3,'Non-energy Multiplier'!$A$1:$AQ$44,COLUMN('Non-energy Multiplier'!AC$1),0)</f>
        <v>0</v>
      </c>
      <c r="AA3" s="214">
        <f>$B3*VLOOKUP($A3,'Non-energy Multiplier'!$A$1:$AQ$44,COLUMN('Non-energy Multiplier'!AD$1),0)</f>
        <v>0</v>
      </c>
      <c r="AB3" s="214">
        <f>$B3*VLOOKUP($A3,'Non-energy Multiplier'!$A$1:$AQ$44,COLUMN('Non-energy Multiplier'!AE$1),0)</f>
        <v>0</v>
      </c>
      <c r="AC3" s="214">
        <f>$B3*VLOOKUP($A3,'Non-energy Multiplier'!$A$1:$AQ$44,COLUMN('Non-energy Multiplier'!AF$1),0)</f>
        <v>0</v>
      </c>
      <c r="AD3" s="214">
        <f>$B3*VLOOKUP($A3,'Non-energy Multiplier'!$A$1:$AQ$44,COLUMN('Non-energy Multiplier'!AG$1),0)</f>
        <v>0</v>
      </c>
      <c r="AE3" s="214">
        <f>$B3*VLOOKUP($A3,'Non-energy Multiplier'!$A$1:$AQ$44,COLUMN('Non-energy Multiplier'!AH$1),0)</f>
        <v>0</v>
      </c>
      <c r="AF3" s="214">
        <f>$B3*VLOOKUP($A3,'Non-energy Multiplier'!$A$1:$AQ$44,COLUMN('Non-energy Multiplier'!AI$1),0)</f>
        <v>0</v>
      </c>
      <c r="AG3" s="214">
        <f>$B3*VLOOKUP($A3,'Non-energy Multiplier'!$A$1:$AQ$44,COLUMN('Non-energy Multiplier'!AJ$1),0)</f>
        <v>0</v>
      </c>
      <c r="AH3" s="214">
        <f>$B3*VLOOKUP($A3,'Non-energy Multiplier'!$A$1:$AQ$44,COLUMN('Non-energy Multiplier'!AK$1),0)</f>
        <v>0</v>
      </c>
      <c r="AI3" s="214">
        <f>$B3*VLOOKUP($A3,'Non-energy Multiplier'!$A$1:$AQ$44,COLUMN('Non-energy Multiplier'!AL$1),0)</f>
        <v>0</v>
      </c>
      <c r="AJ3" s="214">
        <f>$B3*VLOOKUP($A3,'Non-energy Multiplier'!$A$1:$AQ$44,COLUMN('Non-energy Multiplier'!AM$1),0)</f>
        <v>0</v>
      </c>
      <c r="AK3" s="214">
        <f>$B3*VLOOKUP($A3,'Non-energy Multiplier'!$A$1:$AQ$44,COLUMN('Non-energy Multiplier'!AN$1),0)</f>
        <v>0</v>
      </c>
      <c r="AL3" s="214">
        <f>$B3*VLOOKUP($A3,'Non-energy Multiplier'!$A$1:$AQ$44,COLUMN('Non-energy Multiplier'!AO$1),0)</f>
        <v>0</v>
      </c>
      <c r="AM3" s="214">
        <f>$B3*VLOOKUP($A3,'Non-energy Multiplier'!$A$1:$AQ$44,COLUMN('Non-energy Multiplier'!AP$1),0)</f>
        <v>0</v>
      </c>
      <c r="AN3" s="215">
        <f>$B3*VLOOKUP($A3,'Non-energy Multiplier'!$A$1:$AQ$44,COLUMN('Non-energy Multiplier'!AQ$1),0)</f>
        <v>0</v>
      </c>
    </row>
    <row r="4" spans="1:43" x14ac:dyDescent="0.2">
      <c r="A4" s="36" t="s">
        <v>2</v>
      </c>
      <c r="B4" s="133">
        <f>SUM('Non-energy Use 2019'!C5:AF5)</f>
        <v>0</v>
      </c>
      <c r="C4" s="133">
        <f>SUM('Non-energy Use 2020'!C5:AF5)</f>
        <v>0</v>
      </c>
      <c r="D4" s="320">
        <f>$C4*VLOOKUP($A4,'Non-energy Multiplier'!$A$1:$AQ$44,COLUMN('Non-energy Multiplier'!D$1),0)</f>
        <v>0</v>
      </c>
      <c r="E4" s="320">
        <f>$C4*VLOOKUP($A4,'Non-energy Multiplier'!$A$1:$AQ$44,COLUMN('Non-energy Multiplier'!E$1),0)</f>
        <v>0</v>
      </c>
      <c r="F4" s="320">
        <f>$C4*VLOOKUP($A4,'Non-energy Multiplier'!$A$1:$AQ$44,COLUMN('Non-energy Multiplier'!F$1),0)</f>
        <v>0</v>
      </c>
      <c r="G4" s="320">
        <f>$C4*VLOOKUP($A4,'Non-energy Multiplier'!$A$1:$AQ$44,COLUMN('Non-energy Multiplier'!G$1),0)</f>
        <v>0</v>
      </c>
      <c r="H4" s="320">
        <f>$C4*VLOOKUP($A4,'Non-energy Multiplier'!$A$1:$AQ$44,COLUMN('Non-energy Multiplier'!H$1),0)</f>
        <v>0</v>
      </c>
      <c r="I4" s="320">
        <f>$C4*VLOOKUP($A4,'Non-energy Multiplier'!$A$1:$AQ$44,COLUMN('Non-energy Multiplier'!I$1),0)</f>
        <v>0</v>
      </c>
      <c r="J4" s="320">
        <f>$C4*VLOOKUP($A4,'Non-energy Multiplier'!$A$1:$AQ$44,COLUMN('Non-energy Multiplier'!J$1),0)</f>
        <v>0</v>
      </c>
      <c r="K4" s="320">
        <f>$C4*VLOOKUP($A4,'Non-energy Multiplier'!$A$1:$AQ$44,COLUMN('Non-energy Multiplier'!K$1),0)</f>
        <v>0</v>
      </c>
      <c r="L4" s="320">
        <f>$C4*VLOOKUP($A4,'Non-energy Multiplier'!$A$1:$AQ$44,COLUMN('Non-energy Multiplier'!L$1),0)</f>
        <v>0</v>
      </c>
      <c r="M4" s="320">
        <f>$C4*VLOOKUP($A4,'Non-energy Multiplier'!$A$1:$AQ$44,COLUMN('Non-energy Multiplier'!M$1),0)</f>
        <v>0</v>
      </c>
      <c r="N4" s="320">
        <f>$C4*VLOOKUP($A4,'Non-energy Multiplier'!$A$1:$AQ$44,COLUMN('Non-energy Multiplier'!N$1),0)</f>
        <v>0</v>
      </c>
      <c r="O4" s="320">
        <f>$C4*VLOOKUP($A4,'Non-energy Multiplier'!$A$1:$AQ$44,COLUMN('Non-energy Multiplier'!O$1),0)</f>
        <v>0</v>
      </c>
      <c r="P4" s="320">
        <f>$C4*VLOOKUP($A4,'Non-energy Multiplier'!$A$1:$AQ$44,COLUMN('Non-energy Multiplier'!P$1),0)</f>
        <v>0</v>
      </c>
      <c r="Q4" s="320">
        <f>$C4*VLOOKUP($A4,'Non-energy Multiplier'!$A$1:$AQ$44,COLUMN('Non-energy Multiplier'!Q$1),0)</f>
        <v>0</v>
      </c>
      <c r="R4" s="320">
        <f>$C4*VLOOKUP($A4,'Non-energy Multiplier'!$A$1:$AQ$44,COLUMN('Non-energy Multiplier'!R$1),0)</f>
        <v>0</v>
      </c>
      <c r="S4" s="320">
        <f>$C4*VLOOKUP($A4,'Non-energy Multiplier'!$A$1:$AQ$44,COLUMN('Non-energy Multiplier'!S$1),0)</f>
        <v>0</v>
      </c>
      <c r="T4" s="320">
        <f>$C4*VLOOKUP($A4,'Non-energy Multiplier'!$A$1:$AQ$44,COLUMN('Non-energy Multiplier'!T$1),0)</f>
        <v>0</v>
      </c>
      <c r="U4" s="320">
        <f>$C4*VLOOKUP($A4,'Non-energy Multiplier'!$A$1:$AQ$44,COLUMN('Non-energy Multiplier'!U$1),0)</f>
        <v>0</v>
      </c>
      <c r="V4" s="320">
        <f>$C4*VLOOKUP($A4,'Non-energy Multiplier'!$A$1:$AQ$44,COLUMN('Non-energy Multiplier'!V$1),0)</f>
        <v>0</v>
      </c>
      <c r="W4" s="320">
        <f>$C4*VLOOKUP($A4,'Non-energy Multiplier'!$A$1:$AQ$44,COLUMN('Non-energy Multiplier'!W$1),0)</f>
        <v>0</v>
      </c>
      <c r="X4" s="320">
        <f>$C4*VLOOKUP($A4,'Non-energy Multiplier'!$A$1:$AQ$44,COLUMN('Non-energy Multiplier'!X$1),0)</f>
        <v>0</v>
      </c>
      <c r="Y4" s="320">
        <f>$C4*VLOOKUP($A4,'Non-energy Multiplier'!$A$1:$AQ$44,COLUMN('Non-energy Multiplier'!Y$1),0)</f>
        <v>0</v>
      </c>
      <c r="Z4" s="320">
        <f>$C4*VLOOKUP($A4,'Non-energy Multiplier'!$A$1:$AQ$44,COLUMN('Non-energy Multiplier'!Z$1),0)</f>
        <v>0</v>
      </c>
      <c r="AA4" s="320">
        <f>$C4*VLOOKUP($A4,'Non-energy Multiplier'!$A$1:$AQ$44,COLUMN('Non-energy Multiplier'!AA$1),0)</f>
        <v>0</v>
      </c>
      <c r="AB4" s="320">
        <f>$C4*VLOOKUP($A4,'Non-energy Multiplier'!$A$1:$AQ$44,COLUMN('Non-energy Multiplier'!AB$1),0)</f>
        <v>0</v>
      </c>
      <c r="AC4" s="320">
        <f>$C4*VLOOKUP($A4,'Non-energy Multiplier'!$A$1:$AQ$44,COLUMN('Non-energy Multiplier'!AC$1),0)</f>
        <v>0</v>
      </c>
      <c r="AD4" s="320">
        <f>$C4*VLOOKUP($A4,'Non-energy Multiplier'!$A$1:$AQ$44,COLUMN('Non-energy Multiplier'!AD$1),0)</f>
        <v>0</v>
      </c>
      <c r="AE4" s="320">
        <f>$C4*VLOOKUP($A4,'Non-energy Multiplier'!$A$1:$AQ$44,COLUMN('Non-energy Multiplier'!AE$1),0)</f>
        <v>0</v>
      </c>
      <c r="AF4" s="320">
        <f>$C4*VLOOKUP($A4,'Non-energy Multiplier'!$A$1:$AQ$44,COLUMN('Non-energy Multiplier'!AF$1),0)</f>
        <v>0</v>
      </c>
      <c r="AG4" s="320">
        <f>$C4*VLOOKUP($A4,'Non-energy Multiplier'!$A$1:$AQ$44,COLUMN('Non-energy Multiplier'!AG$1),0)</f>
        <v>0</v>
      </c>
      <c r="AH4" s="320">
        <f>$C4*VLOOKUP($A4,'Non-energy Multiplier'!$A$1:$AQ$44,COLUMN('Non-energy Multiplier'!AH$1),0)</f>
        <v>0</v>
      </c>
      <c r="AI4" s="320">
        <f>$C4*VLOOKUP($A4,'Non-energy Multiplier'!$A$1:$AQ$44,COLUMN('Non-energy Multiplier'!AI$1),0)</f>
        <v>0</v>
      </c>
      <c r="AJ4" s="320">
        <f>$C4*VLOOKUP($A4,'Non-energy Multiplier'!$A$1:$AQ$44,COLUMN('Non-energy Multiplier'!AJ$1),0)</f>
        <v>0</v>
      </c>
      <c r="AK4" s="320">
        <f>$C4*VLOOKUP($A4,'Non-energy Multiplier'!$A$1:$AQ$44,COLUMN('Non-energy Multiplier'!AK$1),0)</f>
        <v>0</v>
      </c>
      <c r="AL4" s="320">
        <f>$C4*VLOOKUP($A4,'Non-energy Multiplier'!$A$1:$AQ$44,COLUMN('Non-energy Multiplier'!AL$1),0)</f>
        <v>0</v>
      </c>
      <c r="AM4" s="320">
        <f>$C4*VLOOKUP($A4,'Non-energy Multiplier'!$A$1:$AQ$44,COLUMN('Non-energy Multiplier'!AM$1),0)</f>
        <v>0</v>
      </c>
      <c r="AN4" s="320">
        <f>$C4*VLOOKUP($A4,'Non-energy Multiplier'!$A$1:$AQ$44,COLUMN('Non-energy Multiplier'!AN$1),0)</f>
        <v>0</v>
      </c>
      <c r="AO4" s="320">
        <f>$C4*VLOOKUP($A4,'Non-energy Multiplier'!$A$1:$AQ$44,COLUMN('Non-energy Multiplier'!AO$1),0)</f>
        <v>0</v>
      </c>
      <c r="AP4" s="320">
        <f>$C4*VLOOKUP($A4,'Non-energy Multiplier'!$A$1:$AQ$44,COLUMN('Non-energy Multiplier'!AP$1),0)</f>
        <v>0</v>
      </c>
      <c r="AQ4" s="320">
        <f>$C4*VLOOKUP($A4,'Non-energy Multiplier'!$A$1:$AQ$44,COLUMN('Non-energy Multiplier'!AQ$1),0)</f>
        <v>0</v>
      </c>
    </row>
    <row r="5" spans="1:43" x14ac:dyDescent="0.2">
      <c r="A5" s="12" t="s">
        <v>3</v>
      </c>
      <c r="B5" s="133">
        <f>SUM('Non-energy Use 2019'!C6:AF6)</f>
        <v>0</v>
      </c>
      <c r="C5" s="133">
        <f>SUM('Non-energy Use 2020'!C6:AF6)</f>
        <v>0</v>
      </c>
      <c r="D5" s="133">
        <f>$C5*VLOOKUP($A5,'Non-energy Multiplier'!$A$1:$AQ$44,COLUMN('Non-energy Multiplier'!D$1),0)</f>
        <v>0</v>
      </c>
      <c r="E5" s="133">
        <f>$C5*VLOOKUP($A5,'Non-energy Multiplier'!$A$1:$AQ$44,COLUMN('Non-energy Multiplier'!E$1),0)</f>
        <v>0</v>
      </c>
      <c r="F5" s="133">
        <f>$C5*VLOOKUP($A5,'Non-energy Multiplier'!$A$1:$AQ$44,COLUMN('Non-energy Multiplier'!F$1),0)</f>
        <v>0</v>
      </c>
      <c r="G5" s="133">
        <f>$C5*VLOOKUP($A5,'Non-energy Multiplier'!$A$1:$AQ$44,COLUMN('Non-energy Multiplier'!G$1),0)</f>
        <v>0</v>
      </c>
      <c r="H5" s="133">
        <f>$C5*VLOOKUP($A5,'Non-energy Multiplier'!$A$1:$AQ$44,COLUMN('Non-energy Multiplier'!H$1),0)</f>
        <v>0</v>
      </c>
      <c r="I5" s="133">
        <f>$C5*VLOOKUP($A5,'Non-energy Multiplier'!$A$1:$AQ$44,COLUMN('Non-energy Multiplier'!I$1),0)</f>
        <v>0</v>
      </c>
      <c r="J5" s="133">
        <f>$C5*VLOOKUP($A5,'Non-energy Multiplier'!$A$1:$AQ$44,COLUMN('Non-energy Multiplier'!J$1),0)</f>
        <v>0</v>
      </c>
      <c r="K5" s="133">
        <f>$C5*VLOOKUP($A5,'Non-energy Multiplier'!$A$1:$AQ$44,COLUMN('Non-energy Multiplier'!K$1),0)</f>
        <v>0</v>
      </c>
      <c r="L5" s="133">
        <f>$C5*VLOOKUP($A5,'Non-energy Multiplier'!$A$1:$AQ$44,COLUMN('Non-energy Multiplier'!L$1),0)</f>
        <v>0</v>
      </c>
      <c r="M5" s="133">
        <f>$C5*VLOOKUP($A5,'Non-energy Multiplier'!$A$1:$AQ$44,COLUMN('Non-energy Multiplier'!M$1),0)</f>
        <v>0</v>
      </c>
      <c r="N5" s="133">
        <f>$C5*VLOOKUP($A5,'Non-energy Multiplier'!$A$1:$AQ$44,COLUMN('Non-energy Multiplier'!N$1),0)</f>
        <v>0</v>
      </c>
      <c r="O5" s="133">
        <f>$C5*VLOOKUP($A5,'Non-energy Multiplier'!$A$1:$AQ$44,COLUMN('Non-energy Multiplier'!O$1),0)</f>
        <v>0</v>
      </c>
      <c r="P5" s="133">
        <f>$C5*VLOOKUP($A5,'Non-energy Multiplier'!$A$1:$AQ$44,COLUMN('Non-energy Multiplier'!P$1),0)</f>
        <v>0</v>
      </c>
      <c r="Q5" s="133">
        <f>$C5*VLOOKUP($A5,'Non-energy Multiplier'!$A$1:$AQ$44,COLUMN('Non-energy Multiplier'!Q$1),0)</f>
        <v>0</v>
      </c>
      <c r="R5" s="133">
        <f>$C5*VLOOKUP($A5,'Non-energy Multiplier'!$A$1:$AQ$44,COLUMN('Non-energy Multiplier'!R$1),0)</f>
        <v>0</v>
      </c>
      <c r="S5" s="133">
        <f>$C5*VLOOKUP($A5,'Non-energy Multiplier'!$A$1:$AQ$44,COLUMN('Non-energy Multiplier'!S$1),0)</f>
        <v>0</v>
      </c>
      <c r="T5" s="133">
        <f>$C5*VLOOKUP($A5,'Non-energy Multiplier'!$A$1:$AQ$44,COLUMN('Non-energy Multiplier'!T$1),0)</f>
        <v>0</v>
      </c>
      <c r="U5" s="133">
        <f>$C5*VLOOKUP($A5,'Non-energy Multiplier'!$A$1:$AQ$44,COLUMN('Non-energy Multiplier'!U$1),0)</f>
        <v>0</v>
      </c>
      <c r="V5" s="133">
        <f>$C5*VLOOKUP($A5,'Non-energy Multiplier'!$A$1:$AQ$44,COLUMN('Non-energy Multiplier'!V$1),0)</f>
        <v>0</v>
      </c>
      <c r="W5" s="133">
        <f>$C5*VLOOKUP($A5,'Non-energy Multiplier'!$A$1:$AQ$44,COLUMN('Non-energy Multiplier'!W$1),0)</f>
        <v>0</v>
      </c>
      <c r="X5" s="133">
        <f>$C5*VLOOKUP($A5,'Non-energy Multiplier'!$A$1:$AQ$44,COLUMN('Non-energy Multiplier'!X$1),0)</f>
        <v>0</v>
      </c>
      <c r="Y5" s="133">
        <f>$C5*VLOOKUP($A5,'Non-energy Multiplier'!$A$1:$AQ$44,COLUMN('Non-energy Multiplier'!Y$1),0)</f>
        <v>0</v>
      </c>
      <c r="Z5" s="133">
        <f>$C5*VLOOKUP($A5,'Non-energy Multiplier'!$A$1:$AQ$44,COLUMN('Non-energy Multiplier'!Z$1),0)</f>
        <v>0</v>
      </c>
      <c r="AA5" s="133">
        <f>$C5*VLOOKUP($A5,'Non-energy Multiplier'!$A$1:$AQ$44,COLUMN('Non-energy Multiplier'!AA$1),0)</f>
        <v>0</v>
      </c>
      <c r="AB5" s="133">
        <f>$C5*VLOOKUP($A5,'Non-energy Multiplier'!$A$1:$AQ$44,COLUMN('Non-energy Multiplier'!AB$1),0)</f>
        <v>0</v>
      </c>
      <c r="AC5" s="133">
        <f>$C5*VLOOKUP($A5,'Non-energy Multiplier'!$A$1:$AQ$44,COLUMN('Non-energy Multiplier'!AC$1),0)</f>
        <v>0</v>
      </c>
      <c r="AD5" s="133">
        <f>$C5*VLOOKUP($A5,'Non-energy Multiplier'!$A$1:$AQ$44,COLUMN('Non-energy Multiplier'!AD$1),0)</f>
        <v>0</v>
      </c>
      <c r="AE5" s="133">
        <f>$C5*VLOOKUP($A5,'Non-energy Multiplier'!$A$1:$AQ$44,COLUMN('Non-energy Multiplier'!AE$1),0)</f>
        <v>0</v>
      </c>
      <c r="AF5" s="133">
        <f>$C5*VLOOKUP($A5,'Non-energy Multiplier'!$A$1:$AQ$44,COLUMN('Non-energy Multiplier'!AF$1),0)</f>
        <v>0</v>
      </c>
      <c r="AG5" s="133">
        <f>$C5*VLOOKUP($A5,'Non-energy Multiplier'!$A$1:$AQ$44,COLUMN('Non-energy Multiplier'!AG$1),0)</f>
        <v>0</v>
      </c>
      <c r="AH5" s="133">
        <f>$C5*VLOOKUP($A5,'Non-energy Multiplier'!$A$1:$AQ$44,COLUMN('Non-energy Multiplier'!AH$1),0)</f>
        <v>0</v>
      </c>
      <c r="AI5" s="133">
        <f>$C5*VLOOKUP($A5,'Non-energy Multiplier'!$A$1:$AQ$44,COLUMN('Non-energy Multiplier'!AI$1),0)</f>
        <v>0</v>
      </c>
      <c r="AJ5" s="133">
        <f>$C5*VLOOKUP($A5,'Non-energy Multiplier'!$A$1:$AQ$44,COLUMN('Non-energy Multiplier'!AJ$1),0)</f>
        <v>0</v>
      </c>
      <c r="AK5" s="133">
        <f>$C5*VLOOKUP($A5,'Non-energy Multiplier'!$A$1:$AQ$44,COLUMN('Non-energy Multiplier'!AK$1),0)</f>
        <v>0</v>
      </c>
      <c r="AL5" s="133">
        <f>$C5*VLOOKUP($A5,'Non-energy Multiplier'!$A$1:$AQ$44,COLUMN('Non-energy Multiplier'!AL$1),0)</f>
        <v>0</v>
      </c>
      <c r="AM5" s="133">
        <f>$C5*VLOOKUP($A5,'Non-energy Multiplier'!$A$1:$AQ$44,COLUMN('Non-energy Multiplier'!AM$1),0)</f>
        <v>0</v>
      </c>
      <c r="AN5" s="133">
        <f>$C5*VLOOKUP($A5,'Non-energy Multiplier'!$A$1:$AQ$44,COLUMN('Non-energy Multiplier'!AN$1),0)</f>
        <v>0</v>
      </c>
      <c r="AO5" s="133">
        <f>$C5*VLOOKUP($A5,'Non-energy Multiplier'!$A$1:$AQ$44,COLUMN('Non-energy Multiplier'!AO$1),0)</f>
        <v>0</v>
      </c>
      <c r="AP5" s="133">
        <f>$C5*VLOOKUP($A5,'Non-energy Multiplier'!$A$1:$AQ$44,COLUMN('Non-energy Multiplier'!AP$1),0)</f>
        <v>0</v>
      </c>
      <c r="AQ5" s="133">
        <f>$C5*VLOOKUP($A5,'Non-energy Multiplier'!$A$1:$AQ$44,COLUMN('Non-energy Multiplier'!AQ$1),0)</f>
        <v>0</v>
      </c>
    </row>
    <row r="6" spans="1:43" x14ac:dyDescent="0.2">
      <c r="A6" s="12" t="s">
        <v>4</v>
      </c>
      <c r="B6" s="133">
        <f>SUM('Non-energy Use 2019'!C7:AF7)</f>
        <v>0</v>
      </c>
      <c r="C6" s="133">
        <f>SUM('Non-energy Use 2020'!C7:AF7)</f>
        <v>0</v>
      </c>
      <c r="D6" s="133">
        <f>$C6*VLOOKUP($A6,'Non-energy Multiplier'!$A$1:$AQ$44,COLUMN('Non-energy Multiplier'!D$1),0)</f>
        <v>0</v>
      </c>
      <c r="E6" s="133">
        <f>$C6*VLOOKUP($A6,'Non-energy Multiplier'!$A$1:$AQ$44,COLUMN('Non-energy Multiplier'!E$1),0)</f>
        <v>0</v>
      </c>
      <c r="F6" s="133">
        <f>$C6*VLOOKUP($A6,'Non-energy Multiplier'!$A$1:$AQ$44,COLUMN('Non-energy Multiplier'!F$1),0)</f>
        <v>0</v>
      </c>
      <c r="G6" s="133">
        <f>$C6*VLOOKUP($A6,'Non-energy Multiplier'!$A$1:$AQ$44,COLUMN('Non-energy Multiplier'!G$1),0)</f>
        <v>0</v>
      </c>
      <c r="H6" s="133">
        <f>$C6*VLOOKUP($A6,'Non-energy Multiplier'!$A$1:$AQ$44,COLUMN('Non-energy Multiplier'!H$1),0)</f>
        <v>0</v>
      </c>
      <c r="I6" s="133">
        <f>$C6*VLOOKUP($A6,'Non-energy Multiplier'!$A$1:$AQ$44,COLUMN('Non-energy Multiplier'!I$1),0)</f>
        <v>0</v>
      </c>
      <c r="J6" s="133">
        <f>$C6*VLOOKUP($A6,'Non-energy Multiplier'!$A$1:$AQ$44,COLUMN('Non-energy Multiplier'!J$1),0)</f>
        <v>0</v>
      </c>
      <c r="K6" s="133">
        <f>$C6*VLOOKUP($A6,'Non-energy Multiplier'!$A$1:$AQ$44,COLUMN('Non-energy Multiplier'!K$1),0)</f>
        <v>0</v>
      </c>
      <c r="L6" s="133">
        <f>$C6*VLOOKUP($A6,'Non-energy Multiplier'!$A$1:$AQ$44,COLUMN('Non-energy Multiplier'!L$1),0)</f>
        <v>0</v>
      </c>
      <c r="M6" s="133">
        <f>$C6*VLOOKUP($A6,'Non-energy Multiplier'!$A$1:$AQ$44,COLUMN('Non-energy Multiplier'!M$1),0)</f>
        <v>0</v>
      </c>
      <c r="N6" s="133">
        <f>$C6*VLOOKUP($A6,'Non-energy Multiplier'!$A$1:$AQ$44,COLUMN('Non-energy Multiplier'!N$1),0)</f>
        <v>0</v>
      </c>
      <c r="O6" s="133">
        <f>$C6*VLOOKUP($A6,'Non-energy Multiplier'!$A$1:$AQ$44,COLUMN('Non-energy Multiplier'!O$1),0)</f>
        <v>0</v>
      </c>
      <c r="P6" s="133">
        <f>$C6*VLOOKUP($A6,'Non-energy Multiplier'!$A$1:$AQ$44,COLUMN('Non-energy Multiplier'!P$1),0)</f>
        <v>0</v>
      </c>
      <c r="Q6" s="133">
        <f>$C6*VLOOKUP($A6,'Non-energy Multiplier'!$A$1:$AQ$44,COLUMN('Non-energy Multiplier'!Q$1),0)</f>
        <v>0</v>
      </c>
      <c r="R6" s="133">
        <f>$C6*VLOOKUP($A6,'Non-energy Multiplier'!$A$1:$AQ$44,COLUMN('Non-energy Multiplier'!R$1),0)</f>
        <v>0</v>
      </c>
      <c r="S6" s="133">
        <f>$C6*VLOOKUP($A6,'Non-energy Multiplier'!$A$1:$AQ$44,COLUMN('Non-energy Multiplier'!S$1),0)</f>
        <v>0</v>
      </c>
      <c r="T6" s="133">
        <f>$C6*VLOOKUP($A6,'Non-energy Multiplier'!$A$1:$AQ$44,COLUMN('Non-energy Multiplier'!T$1),0)</f>
        <v>0</v>
      </c>
      <c r="U6" s="133">
        <f>$C6*VLOOKUP($A6,'Non-energy Multiplier'!$A$1:$AQ$44,COLUMN('Non-energy Multiplier'!U$1),0)</f>
        <v>0</v>
      </c>
      <c r="V6" s="133">
        <f>$C6*VLOOKUP($A6,'Non-energy Multiplier'!$A$1:$AQ$44,COLUMN('Non-energy Multiplier'!V$1),0)</f>
        <v>0</v>
      </c>
      <c r="W6" s="133">
        <f>$C6*VLOOKUP($A6,'Non-energy Multiplier'!$A$1:$AQ$44,COLUMN('Non-energy Multiplier'!W$1),0)</f>
        <v>0</v>
      </c>
      <c r="X6" s="133">
        <f>$C6*VLOOKUP($A6,'Non-energy Multiplier'!$A$1:$AQ$44,COLUMN('Non-energy Multiplier'!X$1),0)</f>
        <v>0</v>
      </c>
      <c r="Y6" s="133">
        <f>$C6*VLOOKUP($A6,'Non-energy Multiplier'!$A$1:$AQ$44,COLUMN('Non-energy Multiplier'!Y$1),0)</f>
        <v>0</v>
      </c>
      <c r="Z6" s="133">
        <f>$C6*VLOOKUP($A6,'Non-energy Multiplier'!$A$1:$AQ$44,COLUMN('Non-energy Multiplier'!Z$1),0)</f>
        <v>0</v>
      </c>
      <c r="AA6" s="133">
        <f>$C6*VLOOKUP($A6,'Non-energy Multiplier'!$A$1:$AQ$44,COLUMN('Non-energy Multiplier'!AA$1),0)</f>
        <v>0</v>
      </c>
      <c r="AB6" s="133">
        <f>$C6*VLOOKUP($A6,'Non-energy Multiplier'!$A$1:$AQ$44,COLUMN('Non-energy Multiplier'!AB$1),0)</f>
        <v>0</v>
      </c>
      <c r="AC6" s="133">
        <f>$C6*VLOOKUP($A6,'Non-energy Multiplier'!$A$1:$AQ$44,COLUMN('Non-energy Multiplier'!AC$1),0)</f>
        <v>0</v>
      </c>
      <c r="AD6" s="133">
        <f>$C6*VLOOKUP($A6,'Non-energy Multiplier'!$A$1:$AQ$44,COLUMN('Non-energy Multiplier'!AD$1),0)</f>
        <v>0</v>
      </c>
      <c r="AE6" s="133">
        <f>$C6*VLOOKUP($A6,'Non-energy Multiplier'!$A$1:$AQ$44,COLUMN('Non-energy Multiplier'!AE$1),0)</f>
        <v>0</v>
      </c>
      <c r="AF6" s="133">
        <f>$C6*VLOOKUP($A6,'Non-energy Multiplier'!$A$1:$AQ$44,COLUMN('Non-energy Multiplier'!AF$1),0)</f>
        <v>0</v>
      </c>
      <c r="AG6" s="133">
        <f>$C6*VLOOKUP($A6,'Non-energy Multiplier'!$A$1:$AQ$44,COLUMN('Non-energy Multiplier'!AG$1),0)</f>
        <v>0</v>
      </c>
      <c r="AH6" s="133">
        <f>$C6*VLOOKUP($A6,'Non-energy Multiplier'!$A$1:$AQ$44,COLUMN('Non-energy Multiplier'!AH$1),0)</f>
        <v>0</v>
      </c>
      <c r="AI6" s="133">
        <f>$C6*VLOOKUP($A6,'Non-energy Multiplier'!$A$1:$AQ$44,COLUMN('Non-energy Multiplier'!AI$1),0)</f>
        <v>0</v>
      </c>
      <c r="AJ6" s="133">
        <f>$C6*VLOOKUP($A6,'Non-energy Multiplier'!$A$1:$AQ$44,COLUMN('Non-energy Multiplier'!AJ$1),0)</f>
        <v>0</v>
      </c>
      <c r="AK6" s="133">
        <f>$C6*VLOOKUP($A6,'Non-energy Multiplier'!$A$1:$AQ$44,COLUMN('Non-energy Multiplier'!AK$1),0)</f>
        <v>0</v>
      </c>
      <c r="AL6" s="133">
        <f>$C6*VLOOKUP($A6,'Non-energy Multiplier'!$A$1:$AQ$44,COLUMN('Non-energy Multiplier'!AL$1),0)</f>
        <v>0</v>
      </c>
      <c r="AM6" s="133">
        <f>$C6*VLOOKUP($A6,'Non-energy Multiplier'!$A$1:$AQ$44,COLUMN('Non-energy Multiplier'!AM$1),0)</f>
        <v>0</v>
      </c>
      <c r="AN6" s="133">
        <f>$C6*VLOOKUP($A6,'Non-energy Multiplier'!$A$1:$AQ$44,COLUMN('Non-energy Multiplier'!AN$1),0)</f>
        <v>0</v>
      </c>
      <c r="AO6" s="133">
        <f>$C6*VLOOKUP($A6,'Non-energy Multiplier'!$A$1:$AQ$44,COLUMN('Non-energy Multiplier'!AO$1),0)</f>
        <v>0</v>
      </c>
      <c r="AP6" s="133">
        <f>$C6*VLOOKUP($A6,'Non-energy Multiplier'!$A$1:$AQ$44,COLUMN('Non-energy Multiplier'!AP$1),0)</f>
        <v>0</v>
      </c>
      <c r="AQ6" s="133">
        <f>$C6*VLOOKUP($A6,'Non-energy Multiplier'!$A$1:$AQ$44,COLUMN('Non-energy Multiplier'!AQ$1),0)</f>
        <v>0</v>
      </c>
    </row>
    <row r="7" spans="1:43" x14ac:dyDescent="0.2">
      <c r="A7" s="12" t="s">
        <v>5</v>
      </c>
      <c r="B7" s="133">
        <f>SUM('Non-energy Use 2019'!C8:AF8)</f>
        <v>0</v>
      </c>
      <c r="C7" s="133">
        <f>SUM('Non-energy Use 2020'!C8:AF8)</f>
        <v>0</v>
      </c>
      <c r="D7" s="133">
        <f>$C7*VLOOKUP($A7,'Non-energy Multiplier'!$A$1:$AQ$44,COLUMN('Non-energy Multiplier'!D$1),0)</f>
        <v>0</v>
      </c>
      <c r="E7" s="133">
        <f>$C7*VLOOKUP($A7,'Non-energy Multiplier'!$A$1:$AQ$44,COLUMN('Non-energy Multiplier'!E$1),0)</f>
        <v>0</v>
      </c>
      <c r="F7" s="133">
        <f>$C7*VLOOKUP($A7,'Non-energy Multiplier'!$A$1:$AQ$44,COLUMN('Non-energy Multiplier'!F$1),0)</f>
        <v>0</v>
      </c>
      <c r="G7" s="133">
        <f>$C7*VLOOKUP($A7,'Non-energy Multiplier'!$A$1:$AQ$44,COLUMN('Non-energy Multiplier'!G$1),0)</f>
        <v>0</v>
      </c>
      <c r="H7" s="133">
        <f>$C7*VLOOKUP($A7,'Non-energy Multiplier'!$A$1:$AQ$44,COLUMN('Non-energy Multiplier'!H$1),0)</f>
        <v>0</v>
      </c>
      <c r="I7" s="133">
        <f>$C7*VLOOKUP($A7,'Non-energy Multiplier'!$A$1:$AQ$44,COLUMN('Non-energy Multiplier'!I$1),0)</f>
        <v>0</v>
      </c>
      <c r="J7" s="133">
        <f>$C7*VLOOKUP($A7,'Non-energy Multiplier'!$A$1:$AQ$44,COLUMN('Non-energy Multiplier'!J$1),0)</f>
        <v>0</v>
      </c>
      <c r="K7" s="133">
        <f>$C7*VLOOKUP($A7,'Non-energy Multiplier'!$A$1:$AQ$44,COLUMN('Non-energy Multiplier'!K$1),0)</f>
        <v>0</v>
      </c>
      <c r="L7" s="133">
        <f>$C7*VLOOKUP($A7,'Non-energy Multiplier'!$A$1:$AQ$44,COLUMN('Non-energy Multiplier'!L$1),0)</f>
        <v>0</v>
      </c>
      <c r="M7" s="133">
        <f>$C7*VLOOKUP($A7,'Non-energy Multiplier'!$A$1:$AQ$44,COLUMN('Non-energy Multiplier'!M$1),0)</f>
        <v>0</v>
      </c>
      <c r="N7" s="133">
        <f>$C7*VLOOKUP($A7,'Non-energy Multiplier'!$A$1:$AQ$44,COLUMN('Non-energy Multiplier'!N$1),0)</f>
        <v>0</v>
      </c>
      <c r="O7" s="133">
        <f>$C7*VLOOKUP($A7,'Non-energy Multiplier'!$A$1:$AQ$44,COLUMN('Non-energy Multiplier'!O$1),0)</f>
        <v>0</v>
      </c>
      <c r="P7" s="133">
        <f>$C7*VLOOKUP($A7,'Non-energy Multiplier'!$A$1:$AQ$44,COLUMN('Non-energy Multiplier'!P$1),0)</f>
        <v>0</v>
      </c>
      <c r="Q7" s="133">
        <f>$C7*VLOOKUP($A7,'Non-energy Multiplier'!$A$1:$AQ$44,COLUMN('Non-energy Multiplier'!Q$1),0)</f>
        <v>0</v>
      </c>
      <c r="R7" s="133">
        <f>$C7*VLOOKUP($A7,'Non-energy Multiplier'!$A$1:$AQ$44,COLUMN('Non-energy Multiplier'!R$1),0)</f>
        <v>0</v>
      </c>
      <c r="S7" s="133">
        <f>$C7*VLOOKUP($A7,'Non-energy Multiplier'!$A$1:$AQ$44,COLUMN('Non-energy Multiplier'!S$1),0)</f>
        <v>0</v>
      </c>
      <c r="T7" s="133">
        <f>$C7*VLOOKUP($A7,'Non-energy Multiplier'!$A$1:$AQ$44,COLUMN('Non-energy Multiplier'!T$1),0)</f>
        <v>0</v>
      </c>
      <c r="U7" s="133">
        <f>$C7*VLOOKUP($A7,'Non-energy Multiplier'!$A$1:$AQ$44,COLUMN('Non-energy Multiplier'!U$1),0)</f>
        <v>0</v>
      </c>
      <c r="V7" s="133">
        <f>$C7*VLOOKUP($A7,'Non-energy Multiplier'!$A$1:$AQ$44,COLUMN('Non-energy Multiplier'!V$1),0)</f>
        <v>0</v>
      </c>
      <c r="W7" s="133">
        <f>$C7*VLOOKUP($A7,'Non-energy Multiplier'!$A$1:$AQ$44,COLUMN('Non-energy Multiplier'!W$1),0)</f>
        <v>0</v>
      </c>
      <c r="X7" s="133">
        <f>$C7*VLOOKUP($A7,'Non-energy Multiplier'!$A$1:$AQ$44,COLUMN('Non-energy Multiplier'!X$1),0)</f>
        <v>0</v>
      </c>
      <c r="Y7" s="133">
        <f>$C7*VLOOKUP($A7,'Non-energy Multiplier'!$A$1:$AQ$44,COLUMN('Non-energy Multiplier'!Y$1),0)</f>
        <v>0</v>
      </c>
      <c r="Z7" s="133">
        <f>$C7*VLOOKUP($A7,'Non-energy Multiplier'!$A$1:$AQ$44,COLUMN('Non-energy Multiplier'!Z$1),0)</f>
        <v>0</v>
      </c>
      <c r="AA7" s="133">
        <f>$C7*VLOOKUP($A7,'Non-energy Multiplier'!$A$1:$AQ$44,COLUMN('Non-energy Multiplier'!AA$1),0)</f>
        <v>0</v>
      </c>
      <c r="AB7" s="133">
        <f>$C7*VLOOKUP($A7,'Non-energy Multiplier'!$A$1:$AQ$44,COLUMN('Non-energy Multiplier'!AB$1),0)</f>
        <v>0</v>
      </c>
      <c r="AC7" s="133">
        <f>$C7*VLOOKUP($A7,'Non-energy Multiplier'!$A$1:$AQ$44,COLUMN('Non-energy Multiplier'!AC$1),0)</f>
        <v>0</v>
      </c>
      <c r="AD7" s="133">
        <f>$C7*VLOOKUP($A7,'Non-energy Multiplier'!$A$1:$AQ$44,COLUMN('Non-energy Multiplier'!AD$1),0)</f>
        <v>0</v>
      </c>
      <c r="AE7" s="133">
        <f>$C7*VLOOKUP($A7,'Non-energy Multiplier'!$A$1:$AQ$44,COLUMN('Non-energy Multiplier'!AE$1),0)</f>
        <v>0</v>
      </c>
      <c r="AF7" s="133">
        <f>$C7*VLOOKUP($A7,'Non-energy Multiplier'!$A$1:$AQ$44,COLUMN('Non-energy Multiplier'!AF$1),0)</f>
        <v>0</v>
      </c>
      <c r="AG7" s="133">
        <f>$C7*VLOOKUP($A7,'Non-energy Multiplier'!$A$1:$AQ$44,COLUMN('Non-energy Multiplier'!AG$1),0)</f>
        <v>0</v>
      </c>
      <c r="AH7" s="133">
        <f>$C7*VLOOKUP($A7,'Non-energy Multiplier'!$A$1:$AQ$44,COLUMN('Non-energy Multiplier'!AH$1),0)</f>
        <v>0</v>
      </c>
      <c r="AI7" s="133">
        <f>$C7*VLOOKUP($A7,'Non-energy Multiplier'!$A$1:$AQ$44,COLUMN('Non-energy Multiplier'!AI$1),0)</f>
        <v>0</v>
      </c>
      <c r="AJ7" s="133">
        <f>$C7*VLOOKUP($A7,'Non-energy Multiplier'!$A$1:$AQ$44,COLUMN('Non-energy Multiplier'!AJ$1),0)</f>
        <v>0</v>
      </c>
      <c r="AK7" s="133">
        <f>$C7*VLOOKUP($A7,'Non-energy Multiplier'!$A$1:$AQ$44,COLUMN('Non-energy Multiplier'!AK$1),0)</f>
        <v>0</v>
      </c>
      <c r="AL7" s="133">
        <f>$C7*VLOOKUP($A7,'Non-energy Multiplier'!$A$1:$AQ$44,COLUMN('Non-energy Multiplier'!AL$1),0)</f>
        <v>0</v>
      </c>
      <c r="AM7" s="133">
        <f>$C7*VLOOKUP($A7,'Non-energy Multiplier'!$A$1:$AQ$44,COLUMN('Non-energy Multiplier'!AM$1),0)</f>
        <v>0</v>
      </c>
      <c r="AN7" s="133">
        <f>$C7*VLOOKUP($A7,'Non-energy Multiplier'!$A$1:$AQ$44,COLUMN('Non-energy Multiplier'!AN$1),0)</f>
        <v>0</v>
      </c>
      <c r="AO7" s="133">
        <f>$C7*VLOOKUP($A7,'Non-energy Multiplier'!$A$1:$AQ$44,COLUMN('Non-energy Multiplier'!AO$1),0)</f>
        <v>0</v>
      </c>
      <c r="AP7" s="133">
        <f>$C7*VLOOKUP($A7,'Non-energy Multiplier'!$A$1:$AQ$44,COLUMN('Non-energy Multiplier'!AP$1),0)</f>
        <v>0</v>
      </c>
      <c r="AQ7" s="133">
        <f>$C7*VLOOKUP($A7,'Non-energy Multiplier'!$A$1:$AQ$44,COLUMN('Non-energy Multiplier'!AQ$1),0)</f>
        <v>0</v>
      </c>
    </row>
    <row r="8" spans="1:43" x14ac:dyDescent="0.2">
      <c r="A8" s="12" t="s">
        <v>6</v>
      </c>
      <c r="B8" s="133">
        <f>SUM('Non-energy Use 2019'!C9:AF9)</f>
        <v>0</v>
      </c>
      <c r="C8" s="133">
        <f>SUM('Non-energy Use 2020'!C9:AF9)</f>
        <v>0</v>
      </c>
      <c r="D8" s="133">
        <f>$C8*VLOOKUP($A8,'Non-energy Multiplier'!$A$1:$AQ$44,COLUMN('Non-energy Multiplier'!D$1),0)</f>
        <v>0</v>
      </c>
      <c r="E8" s="133">
        <f>$C8*VLOOKUP($A8,'Non-energy Multiplier'!$A$1:$AQ$44,COLUMN('Non-energy Multiplier'!E$1),0)</f>
        <v>0</v>
      </c>
      <c r="F8" s="133">
        <f>$C8*VLOOKUP($A8,'Non-energy Multiplier'!$A$1:$AQ$44,COLUMN('Non-energy Multiplier'!F$1),0)</f>
        <v>0</v>
      </c>
      <c r="G8" s="133">
        <f>$C8*VLOOKUP($A8,'Non-energy Multiplier'!$A$1:$AQ$44,COLUMN('Non-energy Multiplier'!G$1),0)</f>
        <v>0</v>
      </c>
      <c r="H8" s="133">
        <f>$C8*VLOOKUP($A8,'Non-energy Multiplier'!$A$1:$AQ$44,COLUMN('Non-energy Multiplier'!H$1),0)</f>
        <v>0</v>
      </c>
      <c r="I8" s="133">
        <f>$C8*VLOOKUP($A8,'Non-energy Multiplier'!$A$1:$AQ$44,COLUMN('Non-energy Multiplier'!I$1),0)</f>
        <v>0</v>
      </c>
      <c r="J8" s="133">
        <f>$C8*VLOOKUP($A8,'Non-energy Multiplier'!$A$1:$AQ$44,COLUMN('Non-energy Multiplier'!J$1),0)</f>
        <v>0</v>
      </c>
      <c r="K8" s="133">
        <f>$C8*VLOOKUP($A8,'Non-energy Multiplier'!$A$1:$AQ$44,COLUMN('Non-energy Multiplier'!K$1),0)</f>
        <v>0</v>
      </c>
      <c r="L8" s="133">
        <f>$C8*VLOOKUP($A8,'Non-energy Multiplier'!$A$1:$AQ$44,COLUMN('Non-energy Multiplier'!L$1),0)</f>
        <v>0</v>
      </c>
      <c r="M8" s="133">
        <f>$C8*VLOOKUP($A8,'Non-energy Multiplier'!$A$1:$AQ$44,COLUMN('Non-energy Multiplier'!M$1),0)</f>
        <v>0</v>
      </c>
      <c r="N8" s="133">
        <f>$C8*VLOOKUP($A8,'Non-energy Multiplier'!$A$1:$AQ$44,COLUMN('Non-energy Multiplier'!N$1),0)</f>
        <v>0</v>
      </c>
      <c r="O8" s="133">
        <f>$C8*VLOOKUP($A8,'Non-energy Multiplier'!$A$1:$AQ$44,COLUMN('Non-energy Multiplier'!O$1),0)</f>
        <v>0</v>
      </c>
      <c r="P8" s="133">
        <f>$C8*VLOOKUP($A8,'Non-energy Multiplier'!$A$1:$AQ$44,COLUMN('Non-energy Multiplier'!P$1),0)</f>
        <v>0</v>
      </c>
      <c r="Q8" s="133">
        <f>$C8*VLOOKUP($A8,'Non-energy Multiplier'!$A$1:$AQ$44,COLUMN('Non-energy Multiplier'!Q$1),0)</f>
        <v>0</v>
      </c>
      <c r="R8" s="133">
        <f>$C8*VLOOKUP($A8,'Non-energy Multiplier'!$A$1:$AQ$44,COLUMN('Non-energy Multiplier'!R$1),0)</f>
        <v>0</v>
      </c>
      <c r="S8" s="133">
        <f>$C8*VLOOKUP($A8,'Non-energy Multiplier'!$A$1:$AQ$44,COLUMN('Non-energy Multiplier'!S$1),0)</f>
        <v>0</v>
      </c>
      <c r="T8" s="133">
        <f>$C8*VLOOKUP($A8,'Non-energy Multiplier'!$A$1:$AQ$44,COLUMN('Non-energy Multiplier'!T$1),0)</f>
        <v>0</v>
      </c>
      <c r="U8" s="133">
        <f>$C8*VLOOKUP($A8,'Non-energy Multiplier'!$A$1:$AQ$44,COLUMN('Non-energy Multiplier'!U$1),0)</f>
        <v>0</v>
      </c>
      <c r="V8" s="133">
        <f>$C8*VLOOKUP($A8,'Non-energy Multiplier'!$A$1:$AQ$44,COLUMN('Non-energy Multiplier'!V$1),0)</f>
        <v>0</v>
      </c>
      <c r="W8" s="133">
        <f>$C8*VLOOKUP($A8,'Non-energy Multiplier'!$A$1:$AQ$44,COLUMN('Non-energy Multiplier'!W$1),0)</f>
        <v>0</v>
      </c>
      <c r="X8" s="133">
        <f>$C8*VLOOKUP($A8,'Non-energy Multiplier'!$A$1:$AQ$44,COLUMN('Non-energy Multiplier'!X$1),0)</f>
        <v>0</v>
      </c>
      <c r="Y8" s="133">
        <f>$C8*VLOOKUP($A8,'Non-energy Multiplier'!$A$1:$AQ$44,COLUMN('Non-energy Multiplier'!Y$1),0)</f>
        <v>0</v>
      </c>
      <c r="Z8" s="133">
        <f>$C8*VLOOKUP($A8,'Non-energy Multiplier'!$A$1:$AQ$44,COLUMN('Non-energy Multiplier'!Z$1),0)</f>
        <v>0</v>
      </c>
      <c r="AA8" s="133">
        <f>$C8*VLOOKUP($A8,'Non-energy Multiplier'!$A$1:$AQ$44,COLUMN('Non-energy Multiplier'!AA$1),0)</f>
        <v>0</v>
      </c>
      <c r="AB8" s="133">
        <f>$C8*VLOOKUP($A8,'Non-energy Multiplier'!$A$1:$AQ$44,COLUMN('Non-energy Multiplier'!AB$1),0)</f>
        <v>0</v>
      </c>
      <c r="AC8" s="133">
        <f>$C8*VLOOKUP($A8,'Non-energy Multiplier'!$A$1:$AQ$44,COLUMN('Non-energy Multiplier'!AC$1),0)</f>
        <v>0</v>
      </c>
      <c r="AD8" s="133">
        <f>$C8*VLOOKUP($A8,'Non-energy Multiplier'!$A$1:$AQ$44,COLUMN('Non-energy Multiplier'!AD$1),0)</f>
        <v>0</v>
      </c>
      <c r="AE8" s="133">
        <f>$C8*VLOOKUP($A8,'Non-energy Multiplier'!$A$1:$AQ$44,COLUMN('Non-energy Multiplier'!AE$1),0)</f>
        <v>0</v>
      </c>
      <c r="AF8" s="133">
        <f>$C8*VLOOKUP($A8,'Non-energy Multiplier'!$A$1:$AQ$44,COLUMN('Non-energy Multiplier'!AF$1),0)</f>
        <v>0</v>
      </c>
      <c r="AG8" s="133">
        <f>$C8*VLOOKUP($A8,'Non-energy Multiplier'!$A$1:$AQ$44,COLUMN('Non-energy Multiplier'!AG$1),0)</f>
        <v>0</v>
      </c>
      <c r="AH8" s="133">
        <f>$C8*VLOOKUP($A8,'Non-energy Multiplier'!$A$1:$AQ$44,COLUMN('Non-energy Multiplier'!AH$1),0)</f>
        <v>0</v>
      </c>
      <c r="AI8" s="133">
        <f>$C8*VLOOKUP($A8,'Non-energy Multiplier'!$A$1:$AQ$44,COLUMN('Non-energy Multiplier'!AI$1),0)</f>
        <v>0</v>
      </c>
      <c r="AJ8" s="133">
        <f>$C8*VLOOKUP($A8,'Non-energy Multiplier'!$A$1:$AQ$44,COLUMN('Non-energy Multiplier'!AJ$1),0)</f>
        <v>0</v>
      </c>
      <c r="AK8" s="133">
        <f>$C8*VLOOKUP($A8,'Non-energy Multiplier'!$A$1:$AQ$44,COLUMN('Non-energy Multiplier'!AK$1),0)</f>
        <v>0</v>
      </c>
      <c r="AL8" s="133">
        <f>$C8*VLOOKUP($A8,'Non-energy Multiplier'!$A$1:$AQ$44,COLUMN('Non-energy Multiplier'!AL$1),0)</f>
        <v>0</v>
      </c>
      <c r="AM8" s="133">
        <f>$C8*VLOOKUP($A8,'Non-energy Multiplier'!$A$1:$AQ$44,COLUMN('Non-energy Multiplier'!AM$1),0)</f>
        <v>0</v>
      </c>
      <c r="AN8" s="133">
        <f>$C8*VLOOKUP($A8,'Non-energy Multiplier'!$A$1:$AQ$44,COLUMN('Non-energy Multiplier'!AN$1),0)</f>
        <v>0</v>
      </c>
      <c r="AO8" s="133">
        <f>$C8*VLOOKUP($A8,'Non-energy Multiplier'!$A$1:$AQ$44,COLUMN('Non-energy Multiplier'!AO$1),0)</f>
        <v>0</v>
      </c>
      <c r="AP8" s="133">
        <f>$C8*VLOOKUP($A8,'Non-energy Multiplier'!$A$1:$AQ$44,COLUMN('Non-energy Multiplier'!AP$1),0)</f>
        <v>0</v>
      </c>
      <c r="AQ8" s="133">
        <f>$C8*VLOOKUP($A8,'Non-energy Multiplier'!$A$1:$AQ$44,COLUMN('Non-energy Multiplier'!AQ$1),0)</f>
        <v>0</v>
      </c>
    </row>
    <row r="9" spans="1:43" x14ac:dyDescent="0.2">
      <c r="A9" s="12" t="s">
        <v>7</v>
      </c>
      <c r="B9" s="133">
        <f>SUM('Non-energy Use 2019'!C10:AF10)</f>
        <v>0</v>
      </c>
      <c r="C9" s="133">
        <f>SUM('Non-energy Use 2020'!C10:AF10)</f>
        <v>0</v>
      </c>
      <c r="D9" s="133">
        <f>$C9*VLOOKUP($A9,'Non-energy Multiplier'!$A$1:$AQ$44,COLUMN('Non-energy Multiplier'!D$1),0)</f>
        <v>0</v>
      </c>
      <c r="E9" s="133">
        <f>$C9*VLOOKUP($A9,'Non-energy Multiplier'!$A$1:$AQ$44,COLUMN('Non-energy Multiplier'!E$1),0)</f>
        <v>0</v>
      </c>
      <c r="F9" s="133">
        <f>$C9*VLOOKUP($A9,'Non-energy Multiplier'!$A$1:$AQ$44,COLUMN('Non-energy Multiplier'!F$1),0)</f>
        <v>0</v>
      </c>
      <c r="G9" s="133">
        <f>$C9*VLOOKUP($A9,'Non-energy Multiplier'!$A$1:$AQ$44,COLUMN('Non-energy Multiplier'!G$1),0)</f>
        <v>0</v>
      </c>
      <c r="H9" s="133">
        <f>$C9*VLOOKUP($A9,'Non-energy Multiplier'!$A$1:$AQ$44,COLUMN('Non-energy Multiplier'!H$1),0)</f>
        <v>0</v>
      </c>
      <c r="I9" s="133">
        <f>$C9*VLOOKUP($A9,'Non-energy Multiplier'!$A$1:$AQ$44,COLUMN('Non-energy Multiplier'!I$1),0)</f>
        <v>0</v>
      </c>
      <c r="J9" s="133">
        <f>$C9*VLOOKUP($A9,'Non-energy Multiplier'!$A$1:$AQ$44,COLUMN('Non-energy Multiplier'!J$1),0)</f>
        <v>0</v>
      </c>
      <c r="K9" s="133">
        <f>$C9*VLOOKUP($A9,'Non-energy Multiplier'!$A$1:$AQ$44,COLUMN('Non-energy Multiplier'!K$1),0)</f>
        <v>0</v>
      </c>
      <c r="L9" s="133">
        <f>$C9*VLOOKUP($A9,'Non-energy Multiplier'!$A$1:$AQ$44,COLUMN('Non-energy Multiplier'!L$1),0)</f>
        <v>0</v>
      </c>
      <c r="M9" s="133">
        <f>$C9*VLOOKUP($A9,'Non-energy Multiplier'!$A$1:$AQ$44,COLUMN('Non-energy Multiplier'!M$1),0)</f>
        <v>0</v>
      </c>
      <c r="N9" s="133">
        <f>$C9*VLOOKUP($A9,'Non-energy Multiplier'!$A$1:$AQ$44,COLUMN('Non-energy Multiplier'!N$1),0)</f>
        <v>0</v>
      </c>
      <c r="O9" s="133">
        <f>$C9*VLOOKUP($A9,'Non-energy Multiplier'!$A$1:$AQ$44,COLUMN('Non-energy Multiplier'!O$1),0)</f>
        <v>0</v>
      </c>
      <c r="P9" s="133">
        <f>$C9*VLOOKUP($A9,'Non-energy Multiplier'!$A$1:$AQ$44,COLUMN('Non-energy Multiplier'!P$1),0)</f>
        <v>0</v>
      </c>
      <c r="Q9" s="133">
        <f>$C9*VLOOKUP($A9,'Non-energy Multiplier'!$A$1:$AQ$44,COLUMN('Non-energy Multiplier'!Q$1),0)</f>
        <v>0</v>
      </c>
      <c r="R9" s="133">
        <f>$C9*VLOOKUP($A9,'Non-energy Multiplier'!$A$1:$AQ$44,COLUMN('Non-energy Multiplier'!R$1),0)</f>
        <v>0</v>
      </c>
      <c r="S9" s="133">
        <f>$C9*VLOOKUP($A9,'Non-energy Multiplier'!$A$1:$AQ$44,COLUMN('Non-energy Multiplier'!S$1),0)</f>
        <v>0</v>
      </c>
      <c r="T9" s="133">
        <f>$C9*VLOOKUP($A9,'Non-energy Multiplier'!$A$1:$AQ$44,COLUMN('Non-energy Multiplier'!T$1),0)</f>
        <v>0</v>
      </c>
      <c r="U9" s="133">
        <f>$C9*VLOOKUP($A9,'Non-energy Multiplier'!$A$1:$AQ$44,COLUMN('Non-energy Multiplier'!U$1),0)</f>
        <v>0</v>
      </c>
      <c r="V9" s="133">
        <f>$C9*VLOOKUP($A9,'Non-energy Multiplier'!$A$1:$AQ$44,COLUMN('Non-energy Multiplier'!V$1),0)</f>
        <v>0</v>
      </c>
      <c r="W9" s="133">
        <f>$C9*VLOOKUP($A9,'Non-energy Multiplier'!$A$1:$AQ$44,COLUMN('Non-energy Multiplier'!W$1),0)</f>
        <v>0</v>
      </c>
      <c r="X9" s="133">
        <f>$C9*VLOOKUP($A9,'Non-energy Multiplier'!$A$1:$AQ$44,COLUMN('Non-energy Multiplier'!X$1),0)</f>
        <v>0</v>
      </c>
      <c r="Y9" s="133">
        <f>$C9*VLOOKUP($A9,'Non-energy Multiplier'!$A$1:$AQ$44,COLUMN('Non-energy Multiplier'!Y$1),0)</f>
        <v>0</v>
      </c>
      <c r="Z9" s="133">
        <f>$C9*VLOOKUP($A9,'Non-energy Multiplier'!$A$1:$AQ$44,COLUMN('Non-energy Multiplier'!Z$1),0)</f>
        <v>0</v>
      </c>
      <c r="AA9" s="133">
        <f>$C9*VLOOKUP($A9,'Non-energy Multiplier'!$A$1:$AQ$44,COLUMN('Non-energy Multiplier'!AA$1),0)</f>
        <v>0</v>
      </c>
      <c r="AB9" s="133">
        <f>$C9*VLOOKUP($A9,'Non-energy Multiplier'!$A$1:$AQ$44,COLUMN('Non-energy Multiplier'!AB$1),0)</f>
        <v>0</v>
      </c>
      <c r="AC9" s="133">
        <f>$C9*VLOOKUP($A9,'Non-energy Multiplier'!$A$1:$AQ$44,COLUMN('Non-energy Multiplier'!AC$1),0)</f>
        <v>0</v>
      </c>
      <c r="AD9" s="133">
        <f>$C9*VLOOKUP($A9,'Non-energy Multiplier'!$A$1:$AQ$44,COLUMN('Non-energy Multiplier'!AD$1),0)</f>
        <v>0</v>
      </c>
      <c r="AE9" s="133">
        <f>$C9*VLOOKUP($A9,'Non-energy Multiplier'!$A$1:$AQ$44,COLUMN('Non-energy Multiplier'!AE$1),0)</f>
        <v>0</v>
      </c>
      <c r="AF9" s="133">
        <f>$C9*VLOOKUP($A9,'Non-energy Multiplier'!$A$1:$AQ$44,COLUMN('Non-energy Multiplier'!AF$1),0)</f>
        <v>0</v>
      </c>
      <c r="AG9" s="133">
        <f>$C9*VLOOKUP($A9,'Non-energy Multiplier'!$A$1:$AQ$44,COLUMN('Non-energy Multiplier'!AG$1),0)</f>
        <v>0</v>
      </c>
      <c r="AH9" s="133">
        <f>$C9*VLOOKUP($A9,'Non-energy Multiplier'!$A$1:$AQ$44,COLUMN('Non-energy Multiplier'!AH$1),0)</f>
        <v>0</v>
      </c>
      <c r="AI9" s="133">
        <f>$C9*VLOOKUP($A9,'Non-energy Multiplier'!$A$1:$AQ$44,COLUMN('Non-energy Multiplier'!AI$1),0)</f>
        <v>0</v>
      </c>
      <c r="AJ9" s="133">
        <f>$C9*VLOOKUP($A9,'Non-energy Multiplier'!$A$1:$AQ$44,COLUMN('Non-energy Multiplier'!AJ$1),0)</f>
        <v>0</v>
      </c>
      <c r="AK9" s="133">
        <f>$C9*VLOOKUP($A9,'Non-energy Multiplier'!$A$1:$AQ$44,COLUMN('Non-energy Multiplier'!AK$1),0)</f>
        <v>0</v>
      </c>
      <c r="AL9" s="133">
        <f>$C9*VLOOKUP($A9,'Non-energy Multiplier'!$A$1:$AQ$44,COLUMN('Non-energy Multiplier'!AL$1),0)</f>
        <v>0</v>
      </c>
      <c r="AM9" s="133">
        <f>$C9*VLOOKUP($A9,'Non-energy Multiplier'!$A$1:$AQ$44,COLUMN('Non-energy Multiplier'!AM$1),0)</f>
        <v>0</v>
      </c>
      <c r="AN9" s="133">
        <f>$C9*VLOOKUP($A9,'Non-energy Multiplier'!$A$1:$AQ$44,COLUMN('Non-energy Multiplier'!AN$1),0)</f>
        <v>0</v>
      </c>
      <c r="AO9" s="133">
        <f>$C9*VLOOKUP($A9,'Non-energy Multiplier'!$A$1:$AQ$44,COLUMN('Non-energy Multiplier'!AO$1),0)</f>
        <v>0</v>
      </c>
      <c r="AP9" s="133">
        <f>$C9*VLOOKUP($A9,'Non-energy Multiplier'!$A$1:$AQ$44,COLUMN('Non-energy Multiplier'!AP$1),0)</f>
        <v>0</v>
      </c>
      <c r="AQ9" s="133">
        <f>$C9*VLOOKUP($A9,'Non-energy Multiplier'!$A$1:$AQ$44,COLUMN('Non-energy Multiplier'!AQ$1),0)</f>
        <v>0</v>
      </c>
    </row>
    <row r="10" spans="1:43" x14ac:dyDescent="0.2">
      <c r="A10" s="12" t="s">
        <v>8</v>
      </c>
      <c r="B10" s="133">
        <f>SUM('Non-energy Use 2019'!C11:AF11)</f>
        <v>0</v>
      </c>
      <c r="C10" s="133">
        <f>SUM('Non-energy Use 2020'!C11:AF11)</f>
        <v>0</v>
      </c>
      <c r="D10" s="133">
        <f>$C10*VLOOKUP($A10,'Non-energy Multiplier'!$A$1:$AQ$44,COLUMN('Non-energy Multiplier'!D$1),0)</f>
        <v>0</v>
      </c>
      <c r="E10" s="133">
        <f>$C10*VLOOKUP($A10,'Non-energy Multiplier'!$A$1:$AQ$44,COLUMN('Non-energy Multiplier'!E$1),0)</f>
        <v>0</v>
      </c>
      <c r="F10" s="133">
        <f>$C10*VLOOKUP($A10,'Non-energy Multiplier'!$A$1:$AQ$44,COLUMN('Non-energy Multiplier'!F$1),0)</f>
        <v>0</v>
      </c>
      <c r="G10" s="133">
        <f>$C10*VLOOKUP($A10,'Non-energy Multiplier'!$A$1:$AQ$44,COLUMN('Non-energy Multiplier'!G$1),0)</f>
        <v>0</v>
      </c>
      <c r="H10" s="133">
        <f>$C10*VLOOKUP($A10,'Non-energy Multiplier'!$A$1:$AQ$44,COLUMN('Non-energy Multiplier'!H$1),0)</f>
        <v>0</v>
      </c>
      <c r="I10" s="133">
        <f>$C10*VLOOKUP($A10,'Non-energy Multiplier'!$A$1:$AQ$44,COLUMN('Non-energy Multiplier'!I$1),0)</f>
        <v>0</v>
      </c>
      <c r="J10" s="133">
        <f>$C10*VLOOKUP($A10,'Non-energy Multiplier'!$A$1:$AQ$44,COLUMN('Non-energy Multiplier'!J$1),0)</f>
        <v>0</v>
      </c>
      <c r="K10" s="133">
        <f>$C10*VLOOKUP($A10,'Non-energy Multiplier'!$A$1:$AQ$44,COLUMN('Non-energy Multiplier'!K$1),0)</f>
        <v>0</v>
      </c>
      <c r="L10" s="133">
        <f>$C10*VLOOKUP($A10,'Non-energy Multiplier'!$A$1:$AQ$44,COLUMN('Non-energy Multiplier'!L$1),0)</f>
        <v>0</v>
      </c>
      <c r="M10" s="133">
        <f>$C10*VLOOKUP($A10,'Non-energy Multiplier'!$A$1:$AQ$44,COLUMN('Non-energy Multiplier'!M$1),0)</f>
        <v>0</v>
      </c>
      <c r="N10" s="133">
        <f>$C10*VLOOKUP($A10,'Non-energy Multiplier'!$A$1:$AQ$44,COLUMN('Non-energy Multiplier'!N$1),0)</f>
        <v>0</v>
      </c>
      <c r="O10" s="133">
        <f>$C10*VLOOKUP($A10,'Non-energy Multiplier'!$A$1:$AQ$44,COLUMN('Non-energy Multiplier'!O$1),0)</f>
        <v>0</v>
      </c>
      <c r="P10" s="133">
        <f>$C10*VLOOKUP($A10,'Non-energy Multiplier'!$A$1:$AQ$44,COLUMN('Non-energy Multiplier'!P$1),0)</f>
        <v>0</v>
      </c>
      <c r="Q10" s="133">
        <f>$C10*VLOOKUP($A10,'Non-energy Multiplier'!$A$1:$AQ$44,COLUMN('Non-energy Multiplier'!Q$1),0)</f>
        <v>0</v>
      </c>
      <c r="R10" s="133">
        <f>$C10*VLOOKUP($A10,'Non-energy Multiplier'!$A$1:$AQ$44,COLUMN('Non-energy Multiplier'!R$1),0)</f>
        <v>0</v>
      </c>
      <c r="S10" s="133">
        <f>$C10*VLOOKUP($A10,'Non-energy Multiplier'!$A$1:$AQ$44,COLUMN('Non-energy Multiplier'!S$1),0)</f>
        <v>0</v>
      </c>
      <c r="T10" s="133">
        <f>$C10*VLOOKUP($A10,'Non-energy Multiplier'!$A$1:$AQ$44,COLUMN('Non-energy Multiplier'!T$1),0)</f>
        <v>0</v>
      </c>
      <c r="U10" s="133">
        <f>$C10*VLOOKUP($A10,'Non-energy Multiplier'!$A$1:$AQ$44,COLUMN('Non-energy Multiplier'!U$1),0)</f>
        <v>0</v>
      </c>
      <c r="V10" s="133">
        <f>$C10*VLOOKUP($A10,'Non-energy Multiplier'!$A$1:$AQ$44,COLUMN('Non-energy Multiplier'!V$1),0)</f>
        <v>0</v>
      </c>
      <c r="W10" s="133">
        <f>$C10*VLOOKUP($A10,'Non-energy Multiplier'!$A$1:$AQ$44,COLUMN('Non-energy Multiplier'!W$1),0)</f>
        <v>0</v>
      </c>
      <c r="X10" s="133">
        <f>$C10*VLOOKUP($A10,'Non-energy Multiplier'!$A$1:$AQ$44,COLUMN('Non-energy Multiplier'!X$1),0)</f>
        <v>0</v>
      </c>
      <c r="Y10" s="133">
        <f>$C10*VLOOKUP($A10,'Non-energy Multiplier'!$A$1:$AQ$44,COLUMN('Non-energy Multiplier'!Y$1),0)</f>
        <v>0</v>
      </c>
      <c r="Z10" s="133">
        <f>$C10*VLOOKUP($A10,'Non-energy Multiplier'!$A$1:$AQ$44,COLUMN('Non-energy Multiplier'!Z$1),0)</f>
        <v>0</v>
      </c>
      <c r="AA10" s="133">
        <f>$C10*VLOOKUP($A10,'Non-energy Multiplier'!$A$1:$AQ$44,COLUMN('Non-energy Multiplier'!AA$1),0)</f>
        <v>0</v>
      </c>
      <c r="AB10" s="133">
        <f>$C10*VLOOKUP($A10,'Non-energy Multiplier'!$A$1:$AQ$44,COLUMN('Non-energy Multiplier'!AB$1),0)</f>
        <v>0</v>
      </c>
      <c r="AC10" s="133">
        <f>$C10*VLOOKUP($A10,'Non-energy Multiplier'!$A$1:$AQ$44,COLUMN('Non-energy Multiplier'!AC$1),0)</f>
        <v>0</v>
      </c>
      <c r="AD10" s="133">
        <f>$C10*VLOOKUP($A10,'Non-energy Multiplier'!$A$1:$AQ$44,COLUMN('Non-energy Multiplier'!AD$1),0)</f>
        <v>0</v>
      </c>
      <c r="AE10" s="133">
        <f>$C10*VLOOKUP($A10,'Non-energy Multiplier'!$A$1:$AQ$44,COLUMN('Non-energy Multiplier'!AE$1),0)</f>
        <v>0</v>
      </c>
      <c r="AF10" s="133">
        <f>$C10*VLOOKUP($A10,'Non-energy Multiplier'!$A$1:$AQ$44,COLUMN('Non-energy Multiplier'!AF$1),0)</f>
        <v>0</v>
      </c>
      <c r="AG10" s="133">
        <f>$C10*VLOOKUP($A10,'Non-energy Multiplier'!$A$1:$AQ$44,COLUMN('Non-energy Multiplier'!AG$1),0)</f>
        <v>0</v>
      </c>
      <c r="AH10" s="133">
        <f>$C10*VLOOKUP($A10,'Non-energy Multiplier'!$A$1:$AQ$44,COLUMN('Non-energy Multiplier'!AH$1),0)</f>
        <v>0</v>
      </c>
      <c r="AI10" s="133">
        <f>$C10*VLOOKUP($A10,'Non-energy Multiplier'!$A$1:$AQ$44,COLUMN('Non-energy Multiplier'!AI$1),0)</f>
        <v>0</v>
      </c>
      <c r="AJ10" s="133">
        <f>$C10*VLOOKUP($A10,'Non-energy Multiplier'!$A$1:$AQ$44,COLUMN('Non-energy Multiplier'!AJ$1),0)</f>
        <v>0</v>
      </c>
      <c r="AK10" s="133">
        <f>$C10*VLOOKUP($A10,'Non-energy Multiplier'!$A$1:$AQ$44,COLUMN('Non-energy Multiplier'!AK$1),0)</f>
        <v>0</v>
      </c>
      <c r="AL10" s="133">
        <f>$C10*VLOOKUP($A10,'Non-energy Multiplier'!$A$1:$AQ$44,COLUMN('Non-energy Multiplier'!AL$1),0)</f>
        <v>0</v>
      </c>
      <c r="AM10" s="133">
        <f>$C10*VLOOKUP($A10,'Non-energy Multiplier'!$A$1:$AQ$44,COLUMN('Non-energy Multiplier'!AM$1),0)</f>
        <v>0</v>
      </c>
      <c r="AN10" s="133">
        <f>$C10*VLOOKUP($A10,'Non-energy Multiplier'!$A$1:$AQ$44,COLUMN('Non-energy Multiplier'!AN$1),0)</f>
        <v>0</v>
      </c>
      <c r="AO10" s="133">
        <f>$C10*VLOOKUP($A10,'Non-energy Multiplier'!$A$1:$AQ$44,COLUMN('Non-energy Multiplier'!AO$1),0)</f>
        <v>0</v>
      </c>
      <c r="AP10" s="133">
        <f>$C10*VLOOKUP($A10,'Non-energy Multiplier'!$A$1:$AQ$44,COLUMN('Non-energy Multiplier'!AP$1),0)</f>
        <v>0</v>
      </c>
      <c r="AQ10" s="133">
        <f>$C10*VLOOKUP($A10,'Non-energy Multiplier'!$A$1:$AQ$44,COLUMN('Non-energy Multiplier'!AQ$1),0)</f>
        <v>0</v>
      </c>
    </row>
    <row r="11" spans="1:43" x14ac:dyDescent="0.2">
      <c r="A11" s="12" t="s">
        <v>9</v>
      </c>
      <c r="B11" s="133">
        <f>SUM('Non-energy Use 2019'!C12:AF12)</f>
        <v>0</v>
      </c>
      <c r="C11" s="133">
        <f>SUM('Non-energy Use 2020'!C12:AF12)</f>
        <v>9904529923762.3047</v>
      </c>
      <c r="D11" s="133">
        <f>$C11*VLOOKUP($A11,'Non-energy Multiplier'!$A$1:$AQ$44,COLUMN('Non-energy Multiplier'!D$1),0)</f>
        <v>11106552421366.496</v>
      </c>
      <c r="E11" s="133">
        <f>$C11*VLOOKUP($A11,'Non-energy Multiplier'!$A$1:$AQ$44,COLUMN('Non-energy Multiplier'!E$1),0)</f>
        <v>11361367869595.295</v>
      </c>
      <c r="F11" s="133">
        <f>$C11*VLOOKUP($A11,'Non-energy Multiplier'!$A$1:$AQ$44,COLUMN('Non-energy Multiplier'!F$1),0)</f>
        <v>11434458718812.475</v>
      </c>
      <c r="G11" s="133">
        <f>$C11*VLOOKUP($A11,'Non-energy Multiplier'!$A$1:$AQ$44,COLUMN('Non-energy Multiplier'!G$1),0)</f>
        <v>11624650943619.932</v>
      </c>
      <c r="H11" s="133">
        <f>$C11*VLOOKUP($A11,'Non-energy Multiplier'!$A$1:$AQ$44,COLUMN('Non-energy Multiplier'!H$1),0)</f>
        <v>11888787596436.02</v>
      </c>
      <c r="I11" s="133">
        <f>$C11*VLOOKUP($A11,'Non-energy Multiplier'!$A$1:$AQ$44,COLUMN('Non-energy Multiplier'!I$1),0)</f>
        <v>12187583194611.488</v>
      </c>
      <c r="J11" s="133">
        <f>$C11*VLOOKUP($A11,'Non-energy Multiplier'!$A$1:$AQ$44,COLUMN('Non-energy Multiplier'!J$1),0)</f>
        <v>12502853481643.242</v>
      </c>
      <c r="K11" s="133">
        <f>$C11*VLOOKUP($A11,'Non-energy Multiplier'!$A$1:$AQ$44,COLUMN('Non-energy Multiplier'!K$1),0)</f>
        <v>12820837172873.314</v>
      </c>
      <c r="L11" s="133">
        <f>$C11*VLOOKUP($A11,'Non-energy Multiplier'!$A$1:$AQ$44,COLUMN('Non-energy Multiplier'!L$1),0)</f>
        <v>13126335268357.76</v>
      </c>
      <c r="M11" s="133">
        <f>$C11*VLOOKUP($A11,'Non-energy Multiplier'!$A$1:$AQ$44,COLUMN('Non-energy Multiplier'!M$1),0)</f>
        <v>13402772225073.939</v>
      </c>
      <c r="N11" s="133">
        <f>$C11*VLOOKUP($A11,'Non-energy Multiplier'!$A$1:$AQ$44,COLUMN('Non-energy Multiplier'!N$1),0)</f>
        <v>13635650871279.313</v>
      </c>
      <c r="O11" s="133">
        <f>$C11*VLOOKUP($A11,'Non-energy Multiplier'!$A$1:$AQ$44,COLUMN('Non-energy Multiplier'!O$1),0)</f>
        <v>13822951802260.41</v>
      </c>
      <c r="P11" s="133">
        <f>$C11*VLOOKUP($A11,'Non-energy Multiplier'!$A$1:$AQ$44,COLUMN('Non-energy Multiplier'!P$1),0)</f>
        <v>13966412883550.637</v>
      </c>
      <c r="Q11" s="133">
        <f>$C11*VLOOKUP($A11,'Non-energy Multiplier'!$A$1:$AQ$44,COLUMN('Non-energy Multiplier'!Q$1),0)</f>
        <v>14068364098733.482</v>
      </c>
      <c r="R11" s="133">
        <f>$C11*VLOOKUP($A11,'Non-energy Multiplier'!$A$1:$AQ$44,COLUMN('Non-energy Multiplier'!R$1),0)</f>
        <v>14131635914685.205</v>
      </c>
      <c r="S11" s="133">
        <f>$C11*VLOOKUP($A11,'Non-energy Multiplier'!$A$1:$AQ$44,COLUMN('Non-energy Multiplier'!S$1),0)</f>
        <v>14159290216776.998</v>
      </c>
      <c r="T11" s="133">
        <f>$C11*VLOOKUP($A11,'Non-energy Multiplier'!$A$1:$AQ$44,COLUMN('Non-energy Multiplier'!T$1),0)</f>
        <v>14154001933259.152</v>
      </c>
      <c r="U11" s="133">
        <f>$C11*VLOOKUP($A11,'Non-energy Multiplier'!$A$1:$AQ$44,COLUMN('Non-energy Multiplier'!U$1),0)</f>
        <v>14118510142625.963</v>
      </c>
      <c r="V11" s="133">
        <f>$C11*VLOOKUP($A11,'Non-energy Multiplier'!$A$1:$AQ$44,COLUMN('Non-energy Multiplier'!V$1),0)</f>
        <v>14055732096154.387</v>
      </c>
      <c r="W11" s="133">
        <f>$C11*VLOOKUP($A11,'Non-energy Multiplier'!$A$1:$AQ$44,COLUMN('Non-energy Multiplier'!W$1),0)</f>
        <v>13968706148937.342</v>
      </c>
      <c r="X11" s="133">
        <f>$C11*VLOOKUP($A11,'Non-energy Multiplier'!$A$1:$AQ$44,COLUMN('Non-energy Multiplier'!X$1),0)</f>
        <v>13860539368083.854</v>
      </c>
      <c r="Y11" s="133">
        <f>$C11*VLOOKUP($A11,'Non-energy Multiplier'!$A$1:$AQ$44,COLUMN('Non-energy Multiplier'!Y$1),0)</f>
        <v>13734360651330.807</v>
      </c>
      <c r="Z11" s="133">
        <f>$C11*VLOOKUP($A11,'Non-energy Multiplier'!$A$1:$AQ$44,COLUMN('Non-energy Multiplier'!Z$1),0)</f>
        <v>13593279919641.705</v>
      </c>
      <c r="AA11" s="133">
        <f>$C11*VLOOKUP($A11,'Non-energy Multiplier'!$A$1:$AQ$44,COLUMN('Non-energy Multiplier'!AA$1),0)</f>
        <v>13440353702496.355</v>
      </c>
      <c r="AB11" s="133">
        <f>$C11*VLOOKUP($A11,'Non-energy Multiplier'!$A$1:$AQ$44,COLUMN('Non-energy Multiplier'!AB$1),0)</f>
        <v>13278557220813.051</v>
      </c>
      <c r="AC11" s="133">
        <f>$C11*VLOOKUP($A11,'Non-energy Multiplier'!$A$1:$AQ$44,COLUMN('Non-energy Multiplier'!AC$1),0)</f>
        <v>13110762893649.852</v>
      </c>
      <c r="AD11" s="133">
        <f>$C11*VLOOKUP($A11,'Non-energy Multiplier'!$A$1:$AQ$44,COLUMN('Non-energy Multiplier'!AD$1),0)</f>
        <v>12939725052710.664</v>
      </c>
      <c r="AE11" s="133">
        <f>$C11*VLOOKUP($A11,'Non-energy Multiplier'!$A$1:$AQ$44,COLUMN('Non-energy Multiplier'!AE$1),0)</f>
        <v>12768070543156.006</v>
      </c>
      <c r="AF11" s="133">
        <f>$C11*VLOOKUP($A11,'Non-energy Multiplier'!$A$1:$AQ$44,COLUMN('Non-energy Multiplier'!AF$1),0)</f>
        <v>12598294818828.752</v>
      </c>
      <c r="AG11" s="133">
        <f>$C11*VLOOKUP($A11,'Non-energy Multiplier'!$A$1:$AQ$44,COLUMN('Non-energy Multiplier'!AG$1),0)</f>
        <v>12432763102307.156</v>
      </c>
      <c r="AH11" s="133">
        <f>$C11*VLOOKUP($A11,'Non-energy Multiplier'!$A$1:$AQ$44,COLUMN('Non-energy Multiplier'!AH$1),0)</f>
        <v>12273716172147.619</v>
      </c>
      <c r="AI11" s="133">
        <f>$C11*VLOOKUP($A11,'Non-energy Multiplier'!$A$1:$AQ$44,COLUMN('Non-energy Multiplier'!AI$1),0)</f>
        <v>12123280357975.982</v>
      </c>
      <c r="AJ11" s="133">
        <f>$C11*VLOOKUP($A11,'Non-energy Multiplier'!$A$1:$AQ$44,COLUMN('Non-energy Multiplier'!AJ$1),0)</f>
        <v>11983481365480.445</v>
      </c>
      <c r="AK11" s="133">
        <f>$C11*VLOOKUP($A11,'Non-energy Multiplier'!$A$1:$AQ$44,COLUMN('Non-energy Multiplier'!AK$1),0)</f>
        <v>11856261614904.807</v>
      </c>
      <c r="AL11" s="133">
        <f>$C11*VLOOKUP($A11,'Non-energy Multiplier'!$A$1:$AQ$44,COLUMN('Non-energy Multiplier'!AL$1),0)</f>
        <v>11743500855921.389</v>
      </c>
      <c r="AM11" s="133">
        <f>$C11*VLOOKUP($A11,'Non-energy Multiplier'!$A$1:$AQ$44,COLUMN('Non-energy Multiplier'!AM$1),0)</f>
        <v>11647039917072.646</v>
      </c>
      <c r="AN11" s="133">
        <f>$C11*VLOOKUP($A11,'Non-energy Multiplier'!$A$1:$AQ$44,COLUMN('Non-energy Multiplier'!AN$1),0)</f>
        <v>11568707558463.311</v>
      </c>
      <c r="AO11" s="133">
        <f>$C11*VLOOKUP($A11,'Non-energy Multiplier'!$A$1:$AQ$44,COLUMN('Non-energy Multiplier'!AO$1),0)</f>
        <v>11510350522247.18</v>
      </c>
      <c r="AP11" s="133">
        <f>$C11*VLOOKUP($A11,'Non-energy Multiplier'!$A$1:$AQ$44,COLUMN('Non-energy Multiplier'!AP$1),0)</f>
        <v>11473867018023.439</v>
      </c>
      <c r="AQ11" s="133">
        <f>$C11*VLOOKUP($A11,'Non-energy Multiplier'!$A$1:$AQ$44,COLUMN('Non-energy Multiplier'!AQ$1),0)</f>
        <v>11461244042237.135</v>
      </c>
    </row>
    <row r="12" spans="1:43" x14ac:dyDescent="0.2">
      <c r="A12" s="12" t="s">
        <v>10</v>
      </c>
      <c r="B12" s="230">
        <f>SUM('Non-energy Use 2019'!C13:AF13)</f>
        <v>153933962987.09198</v>
      </c>
      <c r="C12" s="230">
        <f>SUM('Non-energy Use 2020'!C13:AF13)</f>
        <v>0</v>
      </c>
      <c r="D12" s="230">
        <f>$C12*VLOOKUP($A12,'Non-energy Multiplier'!$A$1:$AQ$44,COLUMN('Non-energy Multiplier'!D$1),0)</f>
        <v>0</v>
      </c>
      <c r="E12" s="230">
        <f>$C12*VLOOKUP($A12,'Non-energy Multiplier'!$A$1:$AQ$44,COLUMN('Non-energy Multiplier'!E$1),0)</f>
        <v>0</v>
      </c>
      <c r="F12" s="230">
        <f>$C12*VLOOKUP($A12,'Non-energy Multiplier'!$A$1:$AQ$44,COLUMN('Non-energy Multiplier'!F$1),0)</f>
        <v>0</v>
      </c>
      <c r="G12" s="230">
        <f>$C12*VLOOKUP($A12,'Non-energy Multiplier'!$A$1:$AQ$44,COLUMN('Non-energy Multiplier'!G$1),0)</f>
        <v>0</v>
      </c>
      <c r="H12" s="230">
        <f>$C12*VLOOKUP($A12,'Non-energy Multiplier'!$A$1:$AQ$44,COLUMN('Non-energy Multiplier'!H$1),0)</f>
        <v>0</v>
      </c>
      <c r="I12" s="230">
        <f>$C12*VLOOKUP($A12,'Non-energy Multiplier'!$A$1:$AQ$44,COLUMN('Non-energy Multiplier'!I$1),0)</f>
        <v>0</v>
      </c>
      <c r="J12" s="230">
        <f>$C12*VLOOKUP($A12,'Non-energy Multiplier'!$A$1:$AQ$44,COLUMN('Non-energy Multiplier'!J$1),0)</f>
        <v>0</v>
      </c>
      <c r="K12" s="230">
        <f>$C12*VLOOKUP($A12,'Non-energy Multiplier'!$A$1:$AQ$44,COLUMN('Non-energy Multiplier'!K$1),0)</f>
        <v>0</v>
      </c>
      <c r="L12" s="230">
        <f>$C12*VLOOKUP($A12,'Non-energy Multiplier'!$A$1:$AQ$44,COLUMN('Non-energy Multiplier'!L$1),0)</f>
        <v>0</v>
      </c>
      <c r="M12" s="230">
        <f>$C12*VLOOKUP($A12,'Non-energy Multiplier'!$A$1:$AQ$44,COLUMN('Non-energy Multiplier'!M$1),0)</f>
        <v>0</v>
      </c>
      <c r="N12" s="230">
        <f>$C12*VLOOKUP($A12,'Non-energy Multiplier'!$A$1:$AQ$44,COLUMN('Non-energy Multiplier'!N$1),0)</f>
        <v>0</v>
      </c>
      <c r="O12" s="230">
        <f>$C12*VLOOKUP($A12,'Non-energy Multiplier'!$A$1:$AQ$44,COLUMN('Non-energy Multiplier'!O$1),0)</f>
        <v>0</v>
      </c>
      <c r="P12" s="230">
        <f>$C12*VLOOKUP($A12,'Non-energy Multiplier'!$A$1:$AQ$44,COLUMN('Non-energy Multiplier'!P$1),0)</f>
        <v>0</v>
      </c>
      <c r="Q12" s="230">
        <f>$C12*VLOOKUP($A12,'Non-energy Multiplier'!$A$1:$AQ$44,COLUMN('Non-energy Multiplier'!Q$1),0)</f>
        <v>0</v>
      </c>
      <c r="R12" s="230">
        <f>$C12*VLOOKUP($A12,'Non-energy Multiplier'!$A$1:$AQ$44,COLUMN('Non-energy Multiplier'!R$1),0)</f>
        <v>0</v>
      </c>
      <c r="S12" s="230">
        <f>$C12*VLOOKUP($A12,'Non-energy Multiplier'!$A$1:$AQ$44,COLUMN('Non-energy Multiplier'!S$1),0)</f>
        <v>0</v>
      </c>
      <c r="T12" s="230">
        <f>$C12*VLOOKUP($A12,'Non-energy Multiplier'!$A$1:$AQ$44,COLUMN('Non-energy Multiplier'!T$1),0)</f>
        <v>0</v>
      </c>
      <c r="U12" s="230">
        <f>$C12*VLOOKUP($A12,'Non-energy Multiplier'!$A$1:$AQ$44,COLUMN('Non-energy Multiplier'!U$1),0)</f>
        <v>0</v>
      </c>
      <c r="V12" s="230">
        <f>$C12*VLOOKUP($A12,'Non-energy Multiplier'!$A$1:$AQ$44,COLUMN('Non-energy Multiplier'!V$1),0)</f>
        <v>0</v>
      </c>
      <c r="W12" s="230">
        <f>$C12*VLOOKUP($A12,'Non-energy Multiplier'!$A$1:$AQ$44,COLUMN('Non-energy Multiplier'!W$1),0)</f>
        <v>0</v>
      </c>
      <c r="X12" s="230">
        <f>$C12*VLOOKUP($A12,'Non-energy Multiplier'!$A$1:$AQ$44,COLUMN('Non-energy Multiplier'!X$1),0)</f>
        <v>0</v>
      </c>
      <c r="Y12" s="230">
        <f>$C12*VLOOKUP($A12,'Non-energy Multiplier'!$A$1:$AQ$44,COLUMN('Non-energy Multiplier'!Y$1),0)</f>
        <v>0</v>
      </c>
      <c r="Z12" s="230">
        <f>$C12*VLOOKUP($A12,'Non-energy Multiplier'!$A$1:$AQ$44,COLUMN('Non-energy Multiplier'!Z$1),0)</f>
        <v>0</v>
      </c>
      <c r="AA12" s="230">
        <f>$C12*VLOOKUP($A12,'Non-energy Multiplier'!$A$1:$AQ$44,COLUMN('Non-energy Multiplier'!AA$1),0)</f>
        <v>0</v>
      </c>
      <c r="AB12" s="230">
        <f>$C12*VLOOKUP($A12,'Non-energy Multiplier'!$A$1:$AQ$44,COLUMN('Non-energy Multiplier'!AB$1),0)</f>
        <v>0</v>
      </c>
      <c r="AC12" s="230">
        <f>$C12*VLOOKUP($A12,'Non-energy Multiplier'!$A$1:$AQ$44,COLUMN('Non-energy Multiplier'!AC$1),0)</f>
        <v>0</v>
      </c>
      <c r="AD12" s="230">
        <f>$C12*VLOOKUP($A12,'Non-energy Multiplier'!$A$1:$AQ$44,COLUMN('Non-energy Multiplier'!AD$1),0)</f>
        <v>0</v>
      </c>
      <c r="AE12" s="230">
        <f>$C12*VLOOKUP($A12,'Non-energy Multiplier'!$A$1:$AQ$44,COLUMN('Non-energy Multiplier'!AE$1),0)</f>
        <v>0</v>
      </c>
      <c r="AF12" s="230">
        <f>$C12*VLOOKUP($A12,'Non-energy Multiplier'!$A$1:$AQ$44,COLUMN('Non-energy Multiplier'!AF$1),0)</f>
        <v>0</v>
      </c>
      <c r="AG12" s="230">
        <f>$C12*VLOOKUP($A12,'Non-energy Multiplier'!$A$1:$AQ$44,COLUMN('Non-energy Multiplier'!AG$1),0)</f>
        <v>0</v>
      </c>
      <c r="AH12" s="230">
        <f>$C12*VLOOKUP($A12,'Non-energy Multiplier'!$A$1:$AQ$44,COLUMN('Non-energy Multiplier'!AH$1),0)</f>
        <v>0</v>
      </c>
      <c r="AI12" s="230">
        <f>$C12*VLOOKUP($A12,'Non-energy Multiplier'!$A$1:$AQ$44,COLUMN('Non-energy Multiplier'!AI$1),0)</f>
        <v>0</v>
      </c>
      <c r="AJ12" s="230">
        <f>$C12*VLOOKUP($A12,'Non-energy Multiplier'!$A$1:$AQ$44,COLUMN('Non-energy Multiplier'!AJ$1),0)</f>
        <v>0</v>
      </c>
      <c r="AK12" s="230">
        <f>$C12*VLOOKUP($A12,'Non-energy Multiplier'!$A$1:$AQ$44,COLUMN('Non-energy Multiplier'!AK$1),0)</f>
        <v>0</v>
      </c>
      <c r="AL12" s="230">
        <f>$C12*VLOOKUP($A12,'Non-energy Multiplier'!$A$1:$AQ$44,COLUMN('Non-energy Multiplier'!AL$1),0)</f>
        <v>0</v>
      </c>
      <c r="AM12" s="230">
        <f>$C12*VLOOKUP($A12,'Non-energy Multiplier'!$A$1:$AQ$44,COLUMN('Non-energy Multiplier'!AM$1),0)</f>
        <v>0</v>
      </c>
      <c r="AN12" s="230">
        <f>$C12*VLOOKUP($A12,'Non-energy Multiplier'!$A$1:$AQ$44,COLUMN('Non-energy Multiplier'!AN$1),0)</f>
        <v>0</v>
      </c>
      <c r="AO12" s="230">
        <f>$C12*VLOOKUP($A12,'Non-energy Multiplier'!$A$1:$AQ$44,COLUMN('Non-energy Multiplier'!AO$1),0)</f>
        <v>0</v>
      </c>
      <c r="AP12" s="230">
        <f>$C12*VLOOKUP($A12,'Non-energy Multiplier'!$A$1:$AQ$44,COLUMN('Non-energy Multiplier'!AP$1),0)</f>
        <v>0</v>
      </c>
      <c r="AQ12" s="230">
        <f>$C12*VLOOKUP($A12,'Non-energy Multiplier'!$A$1:$AQ$44,COLUMN('Non-energy Multiplier'!AQ$1),0)</f>
        <v>0</v>
      </c>
    </row>
    <row r="13" spans="1:43" x14ac:dyDescent="0.2">
      <c r="A13" s="12" t="s">
        <v>11</v>
      </c>
      <c r="B13" s="133">
        <f>SUM('Non-energy Use 2019'!C14:AF14)</f>
        <v>0</v>
      </c>
      <c r="C13" s="133">
        <f>SUM('Non-energy Use 2020'!C14:AF14)</f>
        <v>0</v>
      </c>
      <c r="D13" s="133">
        <f>$C13*VLOOKUP($A13,'Non-energy Multiplier'!$A$1:$AQ$44,COLUMN('Non-energy Multiplier'!D$1),0)</f>
        <v>0</v>
      </c>
      <c r="E13" s="133">
        <f>$C13*VLOOKUP($A13,'Non-energy Multiplier'!$A$1:$AQ$44,COLUMN('Non-energy Multiplier'!E$1),0)</f>
        <v>0</v>
      </c>
      <c r="F13" s="133">
        <f>$C13*VLOOKUP($A13,'Non-energy Multiplier'!$A$1:$AQ$44,COLUMN('Non-energy Multiplier'!F$1),0)</f>
        <v>0</v>
      </c>
      <c r="G13" s="133">
        <f>$C13*VLOOKUP($A13,'Non-energy Multiplier'!$A$1:$AQ$44,COLUMN('Non-energy Multiplier'!G$1),0)</f>
        <v>0</v>
      </c>
      <c r="H13" s="133">
        <f>$C13*VLOOKUP($A13,'Non-energy Multiplier'!$A$1:$AQ$44,COLUMN('Non-energy Multiplier'!H$1),0)</f>
        <v>0</v>
      </c>
      <c r="I13" s="133">
        <f>$C13*VLOOKUP($A13,'Non-energy Multiplier'!$A$1:$AQ$44,COLUMN('Non-energy Multiplier'!I$1),0)</f>
        <v>0</v>
      </c>
      <c r="J13" s="133">
        <f>$C13*VLOOKUP($A13,'Non-energy Multiplier'!$A$1:$AQ$44,COLUMN('Non-energy Multiplier'!J$1),0)</f>
        <v>0</v>
      </c>
      <c r="K13" s="133">
        <f>$C13*VLOOKUP($A13,'Non-energy Multiplier'!$A$1:$AQ$44,COLUMN('Non-energy Multiplier'!K$1),0)</f>
        <v>0</v>
      </c>
      <c r="L13" s="133">
        <f>$C13*VLOOKUP($A13,'Non-energy Multiplier'!$A$1:$AQ$44,COLUMN('Non-energy Multiplier'!L$1),0)</f>
        <v>0</v>
      </c>
      <c r="M13" s="133">
        <f>$C13*VLOOKUP($A13,'Non-energy Multiplier'!$A$1:$AQ$44,COLUMN('Non-energy Multiplier'!M$1),0)</f>
        <v>0</v>
      </c>
      <c r="N13" s="133">
        <f>$C13*VLOOKUP($A13,'Non-energy Multiplier'!$A$1:$AQ$44,COLUMN('Non-energy Multiplier'!N$1),0)</f>
        <v>0</v>
      </c>
      <c r="O13" s="133">
        <f>$C13*VLOOKUP($A13,'Non-energy Multiplier'!$A$1:$AQ$44,COLUMN('Non-energy Multiplier'!O$1),0)</f>
        <v>0</v>
      </c>
      <c r="P13" s="133">
        <f>$C13*VLOOKUP($A13,'Non-energy Multiplier'!$A$1:$AQ$44,COLUMN('Non-energy Multiplier'!P$1),0)</f>
        <v>0</v>
      </c>
      <c r="Q13" s="133">
        <f>$C13*VLOOKUP($A13,'Non-energy Multiplier'!$A$1:$AQ$44,COLUMN('Non-energy Multiplier'!Q$1),0)</f>
        <v>0</v>
      </c>
      <c r="R13" s="133">
        <f>$C13*VLOOKUP($A13,'Non-energy Multiplier'!$A$1:$AQ$44,COLUMN('Non-energy Multiplier'!R$1),0)</f>
        <v>0</v>
      </c>
      <c r="S13" s="133">
        <f>$C13*VLOOKUP($A13,'Non-energy Multiplier'!$A$1:$AQ$44,COLUMN('Non-energy Multiplier'!S$1),0)</f>
        <v>0</v>
      </c>
      <c r="T13" s="133">
        <f>$C13*VLOOKUP($A13,'Non-energy Multiplier'!$A$1:$AQ$44,COLUMN('Non-energy Multiplier'!T$1),0)</f>
        <v>0</v>
      </c>
      <c r="U13" s="133">
        <f>$C13*VLOOKUP($A13,'Non-energy Multiplier'!$A$1:$AQ$44,COLUMN('Non-energy Multiplier'!U$1),0)</f>
        <v>0</v>
      </c>
      <c r="V13" s="133">
        <f>$C13*VLOOKUP($A13,'Non-energy Multiplier'!$A$1:$AQ$44,COLUMN('Non-energy Multiplier'!V$1),0)</f>
        <v>0</v>
      </c>
      <c r="W13" s="133">
        <f>$C13*VLOOKUP($A13,'Non-energy Multiplier'!$A$1:$AQ$44,COLUMN('Non-energy Multiplier'!W$1),0)</f>
        <v>0</v>
      </c>
      <c r="X13" s="133">
        <f>$C13*VLOOKUP($A13,'Non-energy Multiplier'!$A$1:$AQ$44,COLUMN('Non-energy Multiplier'!X$1),0)</f>
        <v>0</v>
      </c>
      <c r="Y13" s="133">
        <f>$C13*VLOOKUP($A13,'Non-energy Multiplier'!$A$1:$AQ$44,COLUMN('Non-energy Multiplier'!Y$1),0)</f>
        <v>0</v>
      </c>
      <c r="Z13" s="133">
        <f>$C13*VLOOKUP($A13,'Non-energy Multiplier'!$A$1:$AQ$44,COLUMN('Non-energy Multiplier'!Z$1),0)</f>
        <v>0</v>
      </c>
      <c r="AA13" s="133">
        <f>$C13*VLOOKUP($A13,'Non-energy Multiplier'!$A$1:$AQ$44,COLUMN('Non-energy Multiplier'!AA$1),0)</f>
        <v>0</v>
      </c>
      <c r="AB13" s="133">
        <f>$C13*VLOOKUP($A13,'Non-energy Multiplier'!$A$1:$AQ$44,COLUMN('Non-energy Multiplier'!AB$1),0)</f>
        <v>0</v>
      </c>
      <c r="AC13" s="133">
        <f>$C13*VLOOKUP($A13,'Non-energy Multiplier'!$A$1:$AQ$44,COLUMN('Non-energy Multiplier'!AC$1),0)</f>
        <v>0</v>
      </c>
      <c r="AD13" s="133">
        <f>$C13*VLOOKUP($A13,'Non-energy Multiplier'!$A$1:$AQ$44,COLUMN('Non-energy Multiplier'!AD$1),0)</f>
        <v>0</v>
      </c>
      <c r="AE13" s="133">
        <f>$C13*VLOOKUP($A13,'Non-energy Multiplier'!$A$1:$AQ$44,COLUMN('Non-energy Multiplier'!AE$1),0)</f>
        <v>0</v>
      </c>
      <c r="AF13" s="133">
        <f>$C13*VLOOKUP($A13,'Non-energy Multiplier'!$A$1:$AQ$44,COLUMN('Non-energy Multiplier'!AF$1),0)</f>
        <v>0</v>
      </c>
      <c r="AG13" s="133">
        <f>$C13*VLOOKUP($A13,'Non-energy Multiplier'!$A$1:$AQ$44,COLUMN('Non-energy Multiplier'!AG$1),0)</f>
        <v>0</v>
      </c>
      <c r="AH13" s="133">
        <f>$C13*VLOOKUP($A13,'Non-energy Multiplier'!$A$1:$AQ$44,COLUMN('Non-energy Multiplier'!AH$1),0)</f>
        <v>0</v>
      </c>
      <c r="AI13" s="133">
        <f>$C13*VLOOKUP($A13,'Non-energy Multiplier'!$A$1:$AQ$44,COLUMN('Non-energy Multiplier'!AI$1),0)</f>
        <v>0</v>
      </c>
      <c r="AJ13" s="133">
        <f>$C13*VLOOKUP($A13,'Non-energy Multiplier'!$A$1:$AQ$44,COLUMN('Non-energy Multiplier'!AJ$1),0)</f>
        <v>0</v>
      </c>
      <c r="AK13" s="133">
        <f>$C13*VLOOKUP($A13,'Non-energy Multiplier'!$A$1:$AQ$44,COLUMN('Non-energy Multiplier'!AK$1),0)</f>
        <v>0</v>
      </c>
      <c r="AL13" s="133">
        <f>$C13*VLOOKUP($A13,'Non-energy Multiplier'!$A$1:$AQ$44,COLUMN('Non-energy Multiplier'!AL$1),0)</f>
        <v>0</v>
      </c>
      <c r="AM13" s="133">
        <f>$C13*VLOOKUP($A13,'Non-energy Multiplier'!$A$1:$AQ$44,COLUMN('Non-energy Multiplier'!AM$1),0)</f>
        <v>0</v>
      </c>
      <c r="AN13" s="133">
        <f>$C13*VLOOKUP($A13,'Non-energy Multiplier'!$A$1:$AQ$44,COLUMN('Non-energy Multiplier'!AN$1),0)</f>
        <v>0</v>
      </c>
      <c r="AO13" s="133">
        <f>$C13*VLOOKUP($A13,'Non-energy Multiplier'!$A$1:$AQ$44,COLUMN('Non-energy Multiplier'!AO$1),0)</f>
        <v>0</v>
      </c>
      <c r="AP13" s="133">
        <f>$C13*VLOOKUP($A13,'Non-energy Multiplier'!$A$1:$AQ$44,COLUMN('Non-energy Multiplier'!AP$1),0)</f>
        <v>0</v>
      </c>
      <c r="AQ13" s="133">
        <f>$C13*VLOOKUP($A13,'Non-energy Multiplier'!$A$1:$AQ$44,COLUMN('Non-energy Multiplier'!AQ$1),0)</f>
        <v>0</v>
      </c>
    </row>
    <row r="14" spans="1:43" x14ac:dyDescent="0.2">
      <c r="A14" s="12" t="s">
        <v>12</v>
      </c>
      <c r="B14" s="133">
        <f>SUM('Non-energy Use 2019'!C15:AF15)</f>
        <v>0</v>
      </c>
      <c r="C14" s="133">
        <f>SUM('Non-energy Use 2020'!C15:AF15)</f>
        <v>0</v>
      </c>
      <c r="D14" s="133">
        <f>$C14*VLOOKUP($A14,'Non-energy Multiplier'!$A$1:$AQ$44,COLUMN('Non-energy Multiplier'!D$1),0)</f>
        <v>0</v>
      </c>
      <c r="E14" s="133">
        <f>$C14*VLOOKUP($A14,'Non-energy Multiplier'!$A$1:$AQ$44,COLUMN('Non-energy Multiplier'!E$1),0)</f>
        <v>0</v>
      </c>
      <c r="F14" s="133">
        <f>$C14*VLOOKUP($A14,'Non-energy Multiplier'!$A$1:$AQ$44,COLUMN('Non-energy Multiplier'!F$1),0)</f>
        <v>0</v>
      </c>
      <c r="G14" s="133">
        <f>$C14*VLOOKUP($A14,'Non-energy Multiplier'!$A$1:$AQ$44,COLUMN('Non-energy Multiplier'!G$1),0)</f>
        <v>0</v>
      </c>
      <c r="H14" s="133">
        <f>$C14*VLOOKUP($A14,'Non-energy Multiplier'!$A$1:$AQ$44,COLUMN('Non-energy Multiplier'!H$1),0)</f>
        <v>0</v>
      </c>
      <c r="I14" s="133">
        <f>$C14*VLOOKUP($A14,'Non-energy Multiplier'!$A$1:$AQ$44,COLUMN('Non-energy Multiplier'!I$1),0)</f>
        <v>0</v>
      </c>
      <c r="J14" s="133">
        <f>$C14*VLOOKUP($A14,'Non-energy Multiplier'!$A$1:$AQ$44,COLUMN('Non-energy Multiplier'!J$1),0)</f>
        <v>0</v>
      </c>
      <c r="K14" s="133">
        <f>$C14*VLOOKUP($A14,'Non-energy Multiplier'!$A$1:$AQ$44,COLUMN('Non-energy Multiplier'!K$1),0)</f>
        <v>0</v>
      </c>
      <c r="L14" s="133">
        <f>$C14*VLOOKUP($A14,'Non-energy Multiplier'!$A$1:$AQ$44,COLUMN('Non-energy Multiplier'!L$1),0)</f>
        <v>0</v>
      </c>
      <c r="M14" s="133">
        <f>$C14*VLOOKUP($A14,'Non-energy Multiplier'!$A$1:$AQ$44,COLUMN('Non-energy Multiplier'!M$1),0)</f>
        <v>0</v>
      </c>
      <c r="N14" s="133">
        <f>$C14*VLOOKUP($A14,'Non-energy Multiplier'!$A$1:$AQ$44,COLUMN('Non-energy Multiplier'!N$1),0)</f>
        <v>0</v>
      </c>
      <c r="O14" s="133">
        <f>$C14*VLOOKUP($A14,'Non-energy Multiplier'!$A$1:$AQ$44,COLUMN('Non-energy Multiplier'!O$1),0)</f>
        <v>0</v>
      </c>
      <c r="P14" s="133">
        <f>$C14*VLOOKUP($A14,'Non-energy Multiplier'!$A$1:$AQ$44,COLUMN('Non-energy Multiplier'!P$1),0)</f>
        <v>0</v>
      </c>
      <c r="Q14" s="133">
        <f>$C14*VLOOKUP($A14,'Non-energy Multiplier'!$A$1:$AQ$44,COLUMN('Non-energy Multiplier'!Q$1),0)</f>
        <v>0</v>
      </c>
      <c r="R14" s="133">
        <f>$C14*VLOOKUP($A14,'Non-energy Multiplier'!$A$1:$AQ$44,COLUMN('Non-energy Multiplier'!R$1),0)</f>
        <v>0</v>
      </c>
      <c r="S14" s="133">
        <f>$C14*VLOOKUP($A14,'Non-energy Multiplier'!$A$1:$AQ$44,COLUMN('Non-energy Multiplier'!S$1),0)</f>
        <v>0</v>
      </c>
      <c r="T14" s="133">
        <f>$C14*VLOOKUP($A14,'Non-energy Multiplier'!$A$1:$AQ$44,COLUMN('Non-energy Multiplier'!T$1),0)</f>
        <v>0</v>
      </c>
      <c r="U14" s="133">
        <f>$C14*VLOOKUP($A14,'Non-energy Multiplier'!$A$1:$AQ$44,COLUMN('Non-energy Multiplier'!U$1),0)</f>
        <v>0</v>
      </c>
      <c r="V14" s="133">
        <f>$C14*VLOOKUP($A14,'Non-energy Multiplier'!$A$1:$AQ$44,COLUMN('Non-energy Multiplier'!V$1),0)</f>
        <v>0</v>
      </c>
      <c r="W14" s="133">
        <f>$C14*VLOOKUP($A14,'Non-energy Multiplier'!$A$1:$AQ$44,COLUMN('Non-energy Multiplier'!W$1),0)</f>
        <v>0</v>
      </c>
      <c r="X14" s="133">
        <f>$C14*VLOOKUP($A14,'Non-energy Multiplier'!$A$1:$AQ$44,COLUMN('Non-energy Multiplier'!X$1),0)</f>
        <v>0</v>
      </c>
      <c r="Y14" s="133">
        <f>$C14*VLOOKUP($A14,'Non-energy Multiplier'!$A$1:$AQ$44,COLUMN('Non-energy Multiplier'!Y$1),0)</f>
        <v>0</v>
      </c>
      <c r="Z14" s="133">
        <f>$C14*VLOOKUP($A14,'Non-energy Multiplier'!$A$1:$AQ$44,COLUMN('Non-energy Multiplier'!Z$1),0)</f>
        <v>0</v>
      </c>
      <c r="AA14" s="133">
        <f>$C14*VLOOKUP($A14,'Non-energy Multiplier'!$A$1:$AQ$44,COLUMN('Non-energy Multiplier'!AA$1),0)</f>
        <v>0</v>
      </c>
      <c r="AB14" s="133">
        <f>$C14*VLOOKUP($A14,'Non-energy Multiplier'!$A$1:$AQ$44,COLUMN('Non-energy Multiplier'!AB$1),0)</f>
        <v>0</v>
      </c>
      <c r="AC14" s="133">
        <f>$C14*VLOOKUP($A14,'Non-energy Multiplier'!$A$1:$AQ$44,COLUMN('Non-energy Multiplier'!AC$1),0)</f>
        <v>0</v>
      </c>
      <c r="AD14" s="133">
        <f>$C14*VLOOKUP($A14,'Non-energy Multiplier'!$A$1:$AQ$44,COLUMN('Non-energy Multiplier'!AD$1),0)</f>
        <v>0</v>
      </c>
      <c r="AE14" s="133">
        <f>$C14*VLOOKUP($A14,'Non-energy Multiplier'!$A$1:$AQ$44,COLUMN('Non-energy Multiplier'!AE$1),0)</f>
        <v>0</v>
      </c>
      <c r="AF14" s="133">
        <f>$C14*VLOOKUP($A14,'Non-energy Multiplier'!$A$1:$AQ$44,COLUMN('Non-energy Multiplier'!AF$1),0)</f>
        <v>0</v>
      </c>
      <c r="AG14" s="133">
        <f>$C14*VLOOKUP($A14,'Non-energy Multiplier'!$A$1:$AQ$44,COLUMN('Non-energy Multiplier'!AG$1),0)</f>
        <v>0</v>
      </c>
      <c r="AH14" s="133">
        <f>$C14*VLOOKUP($A14,'Non-energy Multiplier'!$A$1:$AQ$44,COLUMN('Non-energy Multiplier'!AH$1),0)</f>
        <v>0</v>
      </c>
      <c r="AI14" s="133">
        <f>$C14*VLOOKUP($A14,'Non-energy Multiplier'!$A$1:$AQ$44,COLUMN('Non-energy Multiplier'!AI$1),0)</f>
        <v>0</v>
      </c>
      <c r="AJ14" s="133">
        <f>$C14*VLOOKUP($A14,'Non-energy Multiplier'!$A$1:$AQ$44,COLUMN('Non-energy Multiplier'!AJ$1),0)</f>
        <v>0</v>
      </c>
      <c r="AK14" s="133">
        <f>$C14*VLOOKUP($A14,'Non-energy Multiplier'!$A$1:$AQ$44,COLUMN('Non-energy Multiplier'!AK$1),0)</f>
        <v>0</v>
      </c>
      <c r="AL14" s="133">
        <f>$C14*VLOOKUP($A14,'Non-energy Multiplier'!$A$1:$AQ$44,COLUMN('Non-energy Multiplier'!AL$1),0)</f>
        <v>0</v>
      </c>
      <c r="AM14" s="133">
        <f>$C14*VLOOKUP($A14,'Non-energy Multiplier'!$A$1:$AQ$44,COLUMN('Non-energy Multiplier'!AM$1),0)</f>
        <v>0</v>
      </c>
      <c r="AN14" s="133">
        <f>$C14*VLOOKUP($A14,'Non-energy Multiplier'!$A$1:$AQ$44,COLUMN('Non-energy Multiplier'!AN$1),0)</f>
        <v>0</v>
      </c>
      <c r="AO14" s="133">
        <f>$C14*VLOOKUP($A14,'Non-energy Multiplier'!$A$1:$AQ$44,COLUMN('Non-energy Multiplier'!AO$1),0)</f>
        <v>0</v>
      </c>
      <c r="AP14" s="133">
        <f>$C14*VLOOKUP($A14,'Non-energy Multiplier'!$A$1:$AQ$44,COLUMN('Non-energy Multiplier'!AP$1),0)</f>
        <v>0</v>
      </c>
      <c r="AQ14" s="133">
        <f>$C14*VLOOKUP($A14,'Non-energy Multiplier'!$A$1:$AQ$44,COLUMN('Non-energy Multiplier'!AQ$1),0)</f>
        <v>0</v>
      </c>
    </row>
    <row r="15" spans="1:43" x14ac:dyDescent="0.2">
      <c r="A15" s="12" t="s">
        <v>13</v>
      </c>
      <c r="B15" s="133">
        <f>SUM('Non-energy Use 2019'!C16:AF16)</f>
        <v>0</v>
      </c>
      <c r="C15" s="133">
        <f>SUM('Non-energy Use 2020'!C16:AF16)</f>
        <v>0</v>
      </c>
      <c r="D15" s="133">
        <f>$C15*VLOOKUP($A15,'Non-energy Multiplier'!$A$1:$AQ$44,COLUMN('Non-energy Multiplier'!D$1),0)</f>
        <v>0</v>
      </c>
      <c r="E15" s="133">
        <f>$C15*VLOOKUP($A15,'Non-energy Multiplier'!$A$1:$AQ$44,COLUMN('Non-energy Multiplier'!E$1),0)</f>
        <v>0</v>
      </c>
      <c r="F15" s="133">
        <f>$C15*VLOOKUP($A15,'Non-energy Multiplier'!$A$1:$AQ$44,COLUMN('Non-energy Multiplier'!F$1),0)</f>
        <v>0</v>
      </c>
      <c r="G15" s="133">
        <f>$C15*VLOOKUP($A15,'Non-energy Multiplier'!$A$1:$AQ$44,COLUMN('Non-energy Multiplier'!G$1),0)</f>
        <v>0</v>
      </c>
      <c r="H15" s="133">
        <f>$C15*VLOOKUP($A15,'Non-energy Multiplier'!$A$1:$AQ$44,COLUMN('Non-energy Multiplier'!H$1),0)</f>
        <v>0</v>
      </c>
      <c r="I15" s="133">
        <f>$C15*VLOOKUP($A15,'Non-energy Multiplier'!$A$1:$AQ$44,COLUMN('Non-energy Multiplier'!I$1),0)</f>
        <v>0</v>
      </c>
      <c r="J15" s="133">
        <f>$C15*VLOOKUP($A15,'Non-energy Multiplier'!$A$1:$AQ$44,COLUMN('Non-energy Multiplier'!J$1),0)</f>
        <v>0</v>
      </c>
      <c r="K15" s="133">
        <f>$C15*VLOOKUP($A15,'Non-energy Multiplier'!$A$1:$AQ$44,COLUMN('Non-energy Multiplier'!K$1),0)</f>
        <v>0</v>
      </c>
      <c r="L15" s="133">
        <f>$C15*VLOOKUP($A15,'Non-energy Multiplier'!$A$1:$AQ$44,COLUMN('Non-energy Multiplier'!L$1),0)</f>
        <v>0</v>
      </c>
      <c r="M15" s="133">
        <f>$C15*VLOOKUP($A15,'Non-energy Multiplier'!$A$1:$AQ$44,COLUMN('Non-energy Multiplier'!M$1),0)</f>
        <v>0</v>
      </c>
      <c r="N15" s="133">
        <f>$C15*VLOOKUP($A15,'Non-energy Multiplier'!$A$1:$AQ$44,COLUMN('Non-energy Multiplier'!N$1),0)</f>
        <v>0</v>
      </c>
      <c r="O15" s="133">
        <f>$C15*VLOOKUP($A15,'Non-energy Multiplier'!$A$1:$AQ$44,COLUMN('Non-energy Multiplier'!O$1),0)</f>
        <v>0</v>
      </c>
      <c r="P15" s="133">
        <f>$C15*VLOOKUP($A15,'Non-energy Multiplier'!$A$1:$AQ$44,COLUMN('Non-energy Multiplier'!P$1),0)</f>
        <v>0</v>
      </c>
      <c r="Q15" s="133">
        <f>$C15*VLOOKUP($A15,'Non-energy Multiplier'!$A$1:$AQ$44,COLUMN('Non-energy Multiplier'!Q$1),0)</f>
        <v>0</v>
      </c>
      <c r="R15" s="133">
        <f>$C15*VLOOKUP($A15,'Non-energy Multiplier'!$A$1:$AQ$44,COLUMN('Non-energy Multiplier'!R$1),0)</f>
        <v>0</v>
      </c>
      <c r="S15" s="133">
        <f>$C15*VLOOKUP($A15,'Non-energy Multiplier'!$A$1:$AQ$44,COLUMN('Non-energy Multiplier'!S$1),0)</f>
        <v>0</v>
      </c>
      <c r="T15" s="133">
        <f>$C15*VLOOKUP($A15,'Non-energy Multiplier'!$A$1:$AQ$44,COLUMN('Non-energy Multiplier'!T$1),0)</f>
        <v>0</v>
      </c>
      <c r="U15" s="133">
        <f>$C15*VLOOKUP($A15,'Non-energy Multiplier'!$A$1:$AQ$44,COLUMN('Non-energy Multiplier'!U$1),0)</f>
        <v>0</v>
      </c>
      <c r="V15" s="133">
        <f>$C15*VLOOKUP($A15,'Non-energy Multiplier'!$A$1:$AQ$44,COLUMN('Non-energy Multiplier'!V$1),0)</f>
        <v>0</v>
      </c>
      <c r="W15" s="133">
        <f>$C15*VLOOKUP($A15,'Non-energy Multiplier'!$A$1:$AQ$44,COLUMN('Non-energy Multiplier'!W$1),0)</f>
        <v>0</v>
      </c>
      <c r="X15" s="133">
        <f>$C15*VLOOKUP($A15,'Non-energy Multiplier'!$A$1:$AQ$44,COLUMN('Non-energy Multiplier'!X$1),0)</f>
        <v>0</v>
      </c>
      <c r="Y15" s="133">
        <f>$C15*VLOOKUP($A15,'Non-energy Multiplier'!$A$1:$AQ$44,COLUMN('Non-energy Multiplier'!Y$1),0)</f>
        <v>0</v>
      </c>
      <c r="Z15" s="133">
        <f>$C15*VLOOKUP($A15,'Non-energy Multiplier'!$A$1:$AQ$44,COLUMN('Non-energy Multiplier'!Z$1),0)</f>
        <v>0</v>
      </c>
      <c r="AA15" s="133">
        <f>$C15*VLOOKUP($A15,'Non-energy Multiplier'!$A$1:$AQ$44,COLUMN('Non-energy Multiplier'!AA$1),0)</f>
        <v>0</v>
      </c>
      <c r="AB15" s="133">
        <f>$C15*VLOOKUP($A15,'Non-energy Multiplier'!$A$1:$AQ$44,COLUMN('Non-energy Multiplier'!AB$1),0)</f>
        <v>0</v>
      </c>
      <c r="AC15" s="133">
        <f>$C15*VLOOKUP($A15,'Non-energy Multiplier'!$A$1:$AQ$44,COLUMN('Non-energy Multiplier'!AC$1),0)</f>
        <v>0</v>
      </c>
      <c r="AD15" s="133">
        <f>$C15*VLOOKUP($A15,'Non-energy Multiplier'!$A$1:$AQ$44,COLUMN('Non-energy Multiplier'!AD$1),0)</f>
        <v>0</v>
      </c>
      <c r="AE15" s="133">
        <f>$C15*VLOOKUP($A15,'Non-energy Multiplier'!$A$1:$AQ$44,COLUMN('Non-energy Multiplier'!AE$1),0)</f>
        <v>0</v>
      </c>
      <c r="AF15" s="133">
        <f>$C15*VLOOKUP($A15,'Non-energy Multiplier'!$A$1:$AQ$44,COLUMN('Non-energy Multiplier'!AF$1),0)</f>
        <v>0</v>
      </c>
      <c r="AG15" s="133">
        <f>$C15*VLOOKUP($A15,'Non-energy Multiplier'!$A$1:$AQ$44,COLUMN('Non-energy Multiplier'!AG$1),0)</f>
        <v>0</v>
      </c>
      <c r="AH15" s="133">
        <f>$C15*VLOOKUP($A15,'Non-energy Multiplier'!$A$1:$AQ$44,COLUMN('Non-energy Multiplier'!AH$1),0)</f>
        <v>0</v>
      </c>
      <c r="AI15" s="133">
        <f>$C15*VLOOKUP($A15,'Non-energy Multiplier'!$A$1:$AQ$44,COLUMN('Non-energy Multiplier'!AI$1),0)</f>
        <v>0</v>
      </c>
      <c r="AJ15" s="133">
        <f>$C15*VLOOKUP($A15,'Non-energy Multiplier'!$A$1:$AQ$44,COLUMN('Non-energy Multiplier'!AJ$1),0)</f>
        <v>0</v>
      </c>
      <c r="AK15" s="133">
        <f>$C15*VLOOKUP($A15,'Non-energy Multiplier'!$A$1:$AQ$44,COLUMN('Non-energy Multiplier'!AK$1),0)</f>
        <v>0</v>
      </c>
      <c r="AL15" s="133">
        <f>$C15*VLOOKUP($A15,'Non-energy Multiplier'!$A$1:$AQ$44,COLUMN('Non-energy Multiplier'!AL$1),0)</f>
        <v>0</v>
      </c>
      <c r="AM15" s="133">
        <f>$C15*VLOOKUP($A15,'Non-energy Multiplier'!$A$1:$AQ$44,COLUMN('Non-energy Multiplier'!AM$1),0)</f>
        <v>0</v>
      </c>
      <c r="AN15" s="133">
        <f>$C15*VLOOKUP($A15,'Non-energy Multiplier'!$A$1:$AQ$44,COLUMN('Non-energy Multiplier'!AN$1),0)</f>
        <v>0</v>
      </c>
      <c r="AO15" s="133">
        <f>$C15*VLOOKUP($A15,'Non-energy Multiplier'!$A$1:$AQ$44,COLUMN('Non-energy Multiplier'!AO$1),0)</f>
        <v>0</v>
      </c>
      <c r="AP15" s="133">
        <f>$C15*VLOOKUP($A15,'Non-energy Multiplier'!$A$1:$AQ$44,COLUMN('Non-energy Multiplier'!AP$1),0)</f>
        <v>0</v>
      </c>
      <c r="AQ15" s="133">
        <f>$C15*VLOOKUP($A15,'Non-energy Multiplier'!$A$1:$AQ$44,COLUMN('Non-energy Multiplier'!AQ$1),0)</f>
        <v>0</v>
      </c>
    </row>
    <row r="16" spans="1:43" x14ac:dyDescent="0.2">
      <c r="A16" s="12" t="s">
        <v>14</v>
      </c>
      <c r="B16" s="133">
        <f>SUM('Non-energy Use 2019'!C17:AF17)</f>
        <v>0</v>
      </c>
      <c r="C16" s="133">
        <f>SUM('Non-energy Use 2020'!C17:AF17)</f>
        <v>0</v>
      </c>
      <c r="D16" s="133">
        <f>$C16*VLOOKUP($A16,'Non-energy Multiplier'!$A$1:$AQ$44,COLUMN('Non-energy Multiplier'!D$1),0)</f>
        <v>0</v>
      </c>
      <c r="E16" s="133">
        <f>$C16*VLOOKUP($A16,'Non-energy Multiplier'!$A$1:$AQ$44,COLUMN('Non-energy Multiplier'!E$1),0)</f>
        <v>0</v>
      </c>
      <c r="F16" s="133">
        <f>$C16*VLOOKUP($A16,'Non-energy Multiplier'!$A$1:$AQ$44,COLUMN('Non-energy Multiplier'!F$1),0)</f>
        <v>0</v>
      </c>
      <c r="G16" s="133">
        <f>$C16*VLOOKUP($A16,'Non-energy Multiplier'!$A$1:$AQ$44,COLUMN('Non-energy Multiplier'!G$1),0)</f>
        <v>0</v>
      </c>
      <c r="H16" s="133">
        <f>$C16*VLOOKUP($A16,'Non-energy Multiplier'!$A$1:$AQ$44,COLUMN('Non-energy Multiplier'!H$1),0)</f>
        <v>0</v>
      </c>
      <c r="I16" s="133">
        <f>$C16*VLOOKUP($A16,'Non-energy Multiplier'!$A$1:$AQ$44,COLUMN('Non-energy Multiplier'!I$1),0)</f>
        <v>0</v>
      </c>
      <c r="J16" s="133">
        <f>$C16*VLOOKUP($A16,'Non-energy Multiplier'!$A$1:$AQ$44,COLUMN('Non-energy Multiplier'!J$1),0)</f>
        <v>0</v>
      </c>
      <c r="K16" s="133">
        <f>$C16*VLOOKUP($A16,'Non-energy Multiplier'!$A$1:$AQ$44,COLUMN('Non-energy Multiplier'!K$1),0)</f>
        <v>0</v>
      </c>
      <c r="L16" s="133">
        <f>$C16*VLOOKUP($A16,'Non-energy Multiplier'!$A$1:$AQ$44,COLUMN('Non-energy Multiplier'!L$1),0)</f>
        <v>0</v>
      </c>
      <c r="M16" s="133">
        <f>$C16*VLOOKUP($A16,'Non-energy Multiplier'!$A$1:$AQ$44,COLUMN('Non-energy Multiplier'!M$1),0)</f>
        <v>0</v>
      </c>
      <c r="N16" s="133">
        <f>$C16*VLOOKUP($A16,'Non-energy Multiplier'!$A$1:$AQ$44,COLUMN('Non-energy Multiplier'!N$1),0)</f>
        <v>0</v>
      </c>
      <c r="O16" s="133">
        <f>$C16*VLOOKUP($A16,'Non-energy Multiplier'!$A$1:$AQ$44,COLUMN('Non-energy Multiplier'!O$1),0)</f>
        <v>0</v>
      </c>
      <c r="P16" s="133">
        <f>$C16*VLOOKUP($A16,'Non-energy Multiplier'!$A$1:$AQ$44,COLUMN('Non-energy Multiplier'!P$1),0)</f>
        <v>0</v>
      </c>
      <c r="Q16" s="133">
        <f>$C16*VLOOKUP($A16,'Non-energy Multiplier'!$A$1:$AQ$44,COLUMN('Non-energy Multiplier'!Q$1),0)</f>
        <v>0</v>
      </c>
      <c r="R16" s="133">
        <f>$C16*VLOOKUP($A16,'Non-energy Multiplier'!$A$1:$AQ$44,COLUMN('Non-energy Multiplier'!R$1),0)</f>
        <v>0</v>
      </c>
      <c r="S16" s="133">
        <f>$C16*VLOOKUP($A16,'Non-energy Multiplier'!$A$1:$AQ$44,COLUMN('Non-energy Multiplier'!S$1),0)</f>
        <v>0</v>
      </c>
      <c r="T16" s="133">
        <f>$C16*VLOOKUP($A16,'Non-energy Multiplier'!$A$1:$AQ$44,COLUMN('Non-energy Multiplier'!T$1),0)</f>
        <v>0</v>
      </c>
      <c r="U16" s="133">
        <f>$C16*VLOOKUP($A16,'Non-energy Multiplier'!$A$1:$AQ$44,COLUMN('Non-energy Multiplier'!U$1),0)</f>
        <v>0</v>
      </c>
      <c r="V16" s="133">
        <f>$C16*VLOOKUP($A16,'Non-energy Multiplier'!$A$1:$AQ$44,COLUMN('Non-energy Multiplier'!V$1),0)</f>
        <v>0</v>
      </c>
      <c r="W16" s="133">
        <f>$C16*VLOOKUP($A16,'Non-energy Multiplier'!$A$1:$AQ$44,COLUMN('Non-energy Multiplier'!W$1),0)</f>
        <v>0</v>
      </c>
      <c r="X16" s="133">
        <f>$C16*VLOOKUP($A16,'Non-energy Multiplier'!$A$1:$AQ$44,COLUMN('Non-energy Multiplier'!X$1),0)</f>
        <v>0</v>
      </c>
      <c r="Y16" s="133">
        <f>$C16*VLOOKUP($A16,'Non-energy Multiplier'!$A$1:$AQ$44,COLUMN('Non-energy Multiplier'!Y$1),0)</f>
        <v>0</v>
      </c>
      <c r="Z16" s="133">
        <f>$C16*VLOOKUP($A16,'Non-energy Multiplier'!$A$1:$AQ$44,COLUMN('Non-energy Multiplier'!Z$1),0)</f>
        <v>0</v>
      </c>
      <c r="AA16" s="133">
        <f>$C16*VLOOKUP($A16,'Non-energy Multiplier'!$A$1:$AQ$44,COLUMN('Non-energy Multiplier'!AA$1),0)</f>
        <v>0</v>
      </c>
      <c r="AB16" s="133">
        <f>$C16*VLOOKUP($A16,'Non-energy Multiplier'!$A$1:$AQ$44,COLUMN('Non-energy Multiplier'!AB$1),0)</f>
        <v>0</v>
      </c>
      <c r="AC16" s="133">
        <f>$C16*VLOOKUP($A16,'Non-energy Multiplier'!$A$1:$AQ$44,COLUMN('Non-energy Multiplier'!AC$1),0)</f>
        <v>0</v>
      </c>
      <c r="AD16" s="133">
        <f>$C16*VLOOKUP($A16,'Non-energy Multiplier'!$A$1:$AQ$44,COLUMN('Non-energy Multiplier'!AD$1),0)</f>
        <v>0</v>
      </c>
      <c r="AE16" s="133">
        <f>$C16*VLOOKUP($A16,'Non-energy Multiplier'!$A$1:$AQ$44,COLUMN('Non-energy Multiplier'!AE$1),0)</f>
        <v>0</v>
      </c>
      <c r="AF16" s="133">
        <f>$C16*VLOOKUP($A16,'Non-energy Multiplier'!$A$1:$AQ$44,COLUMN('Non-energy Multiplier'!AF$1),0)</f>
        <v>0</v>
      </c>
      <c r="AG16" s="133">
        <f>$C16*VLOOKUP($A16,'Non-energy Multiplier'!$A$1:$AQ$44,COLUMN('Non-energy Multiplier'!AG$1),0)</f>
        <v>0</v>
      </c>
      <c r="AH16" s="133">
        <f>$C16*VLOOKUP($A16,'Non-energy Multiplier'!$A$1:$AQ$44,COLUMN('Non-energy Multiplier'!AH$1),0)</f>
        <v>0</v>
      </c>
      <c r="AI16" s="133">
        <f>$C16*VLOOKUP($A16,'Non-energy Multiplier'!$A$1:$AQ$44,COLUMN('Non-energy Multiplier'!AI$1),0)</f>
        <v>0</v>
      </c>
      <c r="AJ16" s="133">
        <f>$C16*VLOOKUP($A16,'Non-energy Multiplier'!$A$1:$AQ$44,COLUMN('Non-energy Multiplier'!AJ$1),0)</f>
        <v>0</v>
      </c>
      <c r="AK16" s="133">
        <f>$C16*VLOOKUP($A16,'Non-energy Multiplier'!$A$1:$AQ$44,COLUMN('Non-energy Multiplier'!AK$1),0)</f>
        <v>0</v>
      </c>
      <c r="AL16" s="133">
        <f>$C16*VLOOKUP($A16,'Non-energy Multiplier'!$A$1:$AQ$44,COLUMN('Non-energy Multiplier'!AL$1),0)</f>
        <v>0</v>
      </c>
      <c r="AM16" s="133">
        <f>$C16*VLOOKUP($A16,'Non-energy Multiplier'!$A$1:$AQ$44,COLUMN('Non-energy Multiplier'!AM$1),0)</f>
        <v>0</v>
      </c>
      <c r="AN16" s="133">
        <f>$C16*VLOOKUP($A16,'Non-energy Multiplier'!$A$1:$AQ$44,COLUMN('Non-energy Multiplier'!AN$1),0)</f>
        <v>0</v>
      </c>
      <c r="AO16" s="133">
        <f>$C16*VLOOKUP($A16,'Non-energy Multiplier'!$A$1:$AQ$44,COLUMN('Non-energy Multiplier'!AO$1),0)</f>
        <v>0</v>
      </c>
      <c r="AP16" s="133">
        <f>$C16*VLOOKUP($A16,'Non-energy Multiplier'!$A$1:$AQ$44,COLUMN('Non-energy Multiplier'!AP$1),0)</f>
        <v>0</v>
      </c>
      <c r="AQ16" s="133">
        <f>$C16*VLOOKUP($A16,'Non-energy Multiplier'!$A$1:$AQ$44,COLUMN('Non-energy Multiplier'!AQ$1),0)</f>
        <v>0</v>
      </c>
    </row>
    <row r="17" spans="1:43" x14ac:dyDescent="0.2">
      <c r="A17" s="12" t="s">
        <v>15</v>
      </c>
      <c r="B17" s="133">
        <f>SUM('Non-energy Use 2019'!C18:AF18)</f>
        <v>0</v>
      </c>
      <c r="C17" s="133">
        <f>SUM('Non-energy Use 2020'!C18:AF18)</f>
        <v>0</v>
      </c>
      <c r="D17" s="133">
        <f>$C17*VLOOKUP($A17,'Non-energy Multiplier'!$A$1:$AQ$44,COLUMN('Non-energy Multiplier'!D$1),0)</f>
        <v>0</v>
      </c>
      <c r="E17" s="133">
        <f>$C17*VLOOKUP($A17,'Non-energy Multiplier'!$A$1:$AQ$44,COLUMN('Non-energy Multiplier'!E$1),0)</f>
        <v>0</v>
      </c>
      <c r="F17" s="133">
        <f>$C17*VLOOKUP($A17,'Non-energy Multiplier'!$A$1:$AQ$44,COLUMN('Non-energy Multiplier'!F$1),0)</f>
        <v>0</v>
      </c>
      <c r="G17" s="133">
        <f>$C17*VLOOKUP($A17,'Non-energy Multiplier'!$A$1:$AQ$44,COLUMN('Non-energy Multiplier'!G$1),0)</f>
        <v>0</v>
      </c>
      <c r="H17" s="133">
        <f>$C17*VLOOKUP($A17,'Non-energy Multiplier'!$A$1:$AQ$44,COLUMN('Non-energy Multiplier'!H$1),0)</f>
        <v>0</v>
      </c>
      <c r="I17" s="133">
        <f>$C17*VLOOKUP($A17,'Non-energy Multiplier'!$A$1:$AQ$44,COLUMN('Non-energy Multiplier'!I$1),0)</f>
        <v>0</v>
      </c>
      <c r="J17" s="133">
        <f>$C17*VLOOKUP($A17,'Non-energy Multiplier'!$A$1:$AQ$44,COLUMN('Non-energy Multiplier'!J$1),0)</f>
        <v>0</v>
      </c>
      <c r="K17" s="133">
        <f>$C17*VLOOKUP($A17,'Non-energy Multiplier'!$A$1:$AQ$44,COLUMN('Non-energy Multiplier'!K$1),0)</f>
        <v>0</v>
      </c>
      <c r="L17" s="133">
        <f>$C17*VLOOKUP($A17,'Non-energy Multiplier'!$A$1:$AQ$44,COLUMN('Non-energy Multiplier'!L$1),0)</f>
        <v>0</v>
      </c>
      <c r="M17" s="133">
        <f>$C17*VLOOKUP($A17,'Non-energy Multiplier'!$A$1:$AQ$44,COLUMN('Non-energy Multiplier'!M$1),0)</f>
        <v>0</v>
      </c>
      <c r="N17" s="133">
        <f>$C17*VLOOKUP($A17,'Non-energy Multiplier'!$A$1:$AQ$44,COLUMN('Non-energy Multiplier'!N$1),0)</f>
        <v>0</v>
      </c>
      <c r="O17" s="133">
        <f>$C17*VLOOKUP($A17,'Non-energy Multiplier'!$A$1:$AQ$44,COLUMN('Non-energy Multiplier'!O$1),0)</f>
        <v>0</v>
      </c>
      <c r="P17" s="133">
        <f>$C17*VLOOKUP($A17,'Non-energy Multiplier'!$A$1:$AQ$44,COLUMN('Non-energy Multiplier'!P$1),0)</f>
        <v>0</v>
      </c>
      <c r="Q17" s="133">
        <f>$C17*VLOOKUP($A17,'Non-energy Multiplier'!$A$1:$AQ$44,COLUMN('Non-energy Multiplier'!Q$1),0)</f>
        <v>0</v>
      </c>
      <c r="R17" s="133">
        <f>$C17*VLOOKUP($A17,'Non-energy Multiplier'!$A$1:$AQ$44,COLUMN('Non-energy Multiplier'!R$1),0)</f>
        <v>0</v>
      </c>
      <c r="S17" s="133">
        <f>$C17*VLOOKUP($A17,'Non-energy Multiplier'!$A$1:$AQ$44,COLUMN('Non-energy Multiplier'!S$1),0)</f>
        <v>0</v>
      </c>
      <c r="T17" s="133">
        <f>$C17*VLOOKUP($A17,'Non-energy Multiplier'!$A$1:$AQ$44,COLUMN('Non-energy Multiplier'!T$1),0)</f>
        <v>0</v>
      </c>
      <c r="U17" s="133">
        <f>$C17*VLOOKUP($A17,'Non-energy Multiplier'!$A$1:$AQ$44,COLUMN('Non-energy Multiplier'!U$1),0)</f>
        <v>0</v>
      </c>
      <c r="V17" s="133">
        <f>$C17*VLOOKUP($A17,'Non-energy Multiplier'!$A$1:$AQ$44,COLUMN('Non-energy Multiplier'!V$1),0)</f>
        <v>0</v>
      </c>
      <c r="W17" s="133">
        <f>$C17*VLOOKUP($A17,'Non-energy Multiplier'!$A$1:$AQ$44,COLUMN('Non-energy Multiplier'!W$1),0)</f>
        <v>0</v>
      </c>
      <c r="X17" s="133">
        <f>$C17*VLOOKUP($A17,'Non-energy Multiplier'!$A$1:$AQ$44,COLUMN('Non-energy Multiplier'!X$1),0)</f>
        <v>0</v>
      </c>
      <c r="Y17" s="133">
        <f>$C17*VLOOKUP($A17,'Non-energy Multiplier'!$A$1:$AQ$44,COLUMN('Non-energy Multiplier'!Y$1),0)</f>
        <v>0</v>
      </c>
      <c r="Z17" s="133">
        <f>$C17*VLOOKUP($A17,'Non-energy Multiplier'!$A$1:$AQ$44,COLUMN('Non-energy Multiplier'!Z$1),0)</f>
        <v>0</v>
      </c>
      <c r="AA17" s="133">
        <f>$C17*VLOOKUP($A17,'Non-energy Multiplier'!$A$1:$AQ$44,COLUMN('Non-energy Multiplier'!AA$1),0)</f>
        <v>0</v>
      </c>
      <c r="AB17" s="133">
        <f>$C17*VLOOKUP($A17,'Non-energy Multiplier'!$A$1:$AQ$44,COLUMN('Non-energy Multiplier'!AB$1),0)</f>
        <v>0</v>
      </c>
      <c r="AC17" s="133">
        <f>$C17*VLOOKUP($A17,'Non-energy Multiplier'!$A$1:$AQ$44,COLUMN('Non-energy Multiplier'!AC$1),0)</f>
        <v>0</v>
      </c>
      <c r="AD17" s="133">
        <f>$C17*VLOOKUP($A17,'Non-energy Multiplier'!$A$1:$AQ$44,COLUMN('Non-energy Multiplier'!AD$1),0)</f>
        <v>0</v>
      </c>
      <c r="AE17" s="133">
        <f>$C17*VLOOKUP($A17,'Non-energy Multiplier'!$A$1:$AQ$44,COLUMN('Non-energy Multiplier'!AE$1),0)</f>
        <v>0</v>
      </c>
      <c r="AF17" s="133">
        <f>$C17*VLOOKUP($A17,'Non-energy Multiplier'!$A$1:$AQ$44,COLUMN('Non-energy Multiplier'!AF$1),0)</f>
        <v>0</v>
      </c>
      <c r="AG17" s="133">
        <f>$C17*VLOOKUP($A17,'Non-energy Multiplier'!$A$1:$AQ$44,COLUMN('Non-energy Multiplier'!AG$1),0)</f>
        <v>0</v>
      </c>
      <c r="AH17" s="133">
        <f>$C17*VLOOKUP($A17,'Non-energy Multiplier'!$A$1:$AQ$44,COLUMN('Non-energy Multiplier'!AH$1),0)</f>
        <v>0</v>
      </c>
      <c r="AI17" s="133">
        <f>$C17*VLOOKUP($A17,'Non-energy Multiplier'!$A$1:$AQ$44,COLUMN('Non-energy Multiplier'!AI$1),0)</f>
        <v>0</v>
      </c>
      <c r="AJ17" s="133">
        <f>$C17*VLOOKUP($A17,'Non-energy Multiplier'!$A$1:$AQ$44,COLUMN('Non-energy Multiplier'!AJ$1),0)</f>
        <v>0</v>
      </c>
      <c r="AK17" s="133">
        <f>$C17*VLOOKUP($A17,'Non-energy Multiplier'!$A$1:$AQ$44,COLUMN('Non-energy Multiplier'!AK$1),0)</f>
        <v>0</v>
      </c>
      <c r="AL17" s="133">
        <f>$C17*VLOOKUP($A17,'Non-energy Multiplier'!$A$1:$AQ$44,COLUMN('Non-energy Multiplier'!AL$1),0)</f>
        <v>0</v>
      </c>
      <c r="AM17" s="133">
        <f>$C17*VLOOKUP($A17,'Non-energy Multiplier'!$A$1:$AQ$44,COLUMN('Non-energy Multiplier'!AM$1),0)</f>
        <v>0</v>
      </c>
      <c r="AN17" s="133">
        <f>$C17*VLOOKUP($A17,'Non-energy Multiplier'!$A$1:$AQ$44,COLUMN('Non-energy Multiplier'!AN$1),0)</f>
        <v>0</v>
      </c>
      <c r="AO17" s="133">
        <f>$C17*VLOOKUP($A17,'Non-energy Multiplier'!$A$1:$AQ$44,COLUMN('Non-energy Multiplier'!AO$1),0)</f>
        <v>0</v>
      </c>
      <c r="AP17" s="133">
        <f>$C17*VLOOKUP($A17,'Non-energy Multiplier'!$A$1:$AQ$44,COLUMN('Non-energy Multiplier'!AP$1),0)</f>
        <v>0</v>
      </c>
      <c r="AQ17" s="133">
        <f>$C17*VLOOKUP($A17,'Non-energy Multiplier'!$A$1:$AQ$44,COLUMN('Non-energy Multiplier'!AQ$1),0)</f>
        <v>0</v>
      </c>
    </row>
    <row r="18" spans="1:43" x14ac:dyDescent="0.2">
      <c r="A18" s="12" t="s">
        <v>16</v>
      </c>
      <c r="B18" s="230">
        <f>SUM('Non-energy Use 2019'!C19:AF19)</f>
        <v>643224059624.63416</v>
      </c>
      <c r="C18" s="230">
        <f>SUM('Non-energy Use 2020'!C19:AF19)</f>
        <v>635902582634.81799</v>
      </c>
      <c r="D18" s="230">
        <f>$C18*VLOOKUP($A18,'Non-energy Multiplier'!$A$1:$AQ$44,COLUMN('Non-energy Multiplier'!D$1),0)</f>
        <v>730952845750.62634</v>
      </c>
      <c r="E18" s="230">
        <f>$C18*VLOOKUP($A18,'Non-energy Multiplier'!$A$1:$AQ$44,COLUMN('Non-energy Multiplier'!E$1),0)</f>
        <v>738812649842.60608</v>
      </c>
      <c r="F18" s="230">
        <f>$C18*VLOOKUP($A18,'Non-energy Multiplier'!$A$1:$AQ$44,COLUMN('Non-energy Multiplier'!F$1),0)</f>
        <v>742548570184.20349</v>
      </c>
      <c r="G18" s="230">
        <f>$C18*VLOOKUP($A18,'Non-energy Multiplier'!$A$1:$AQ$44,COLUMN('Non-energy Multiplier'!G$1),0)</f>
        <v>752463952697.90369</v>
      </c>
      <c r="H18" s="230">
        <f>$C18*VLOOKUP($A18,'Non-energy Multiplier'!$A$1:$AQ$44,COLUMN('Non-energy Multiplier'!H$1),0)</f>
        <v>766656156950.35535</v>
      </c>
      <c r="I18" s="230">
        <f>$C18*VLOOKUP($A18,'Non-energy Multiplier'!$A$1:$AQ$44,COLUMN('Non-energy Multiplier'!I$1),0)</f>
        <v>783360410532.7627</v>
      </c>
      <c r="J18" s="230">
        <f>$C18*VLOOKUP($A18,'Non-energy Multiplier'!$A$1:$AQ$44,COLUMN('Non-energy Multiplier'!J$1),0)</f>
        <v>801481123041.53931</v>
      </c>
      <c r="K18" s="230">
        <f>$C18*VLOOKUP($A18,'Non-energy Multiplier'!$A$1:$AQ$44,COLUMN('Non-energy Multiplier'!K$1),0)</f>
        <v>820027564899.79956</v>
      </c>
      <c r="L18" s="230">
        <f>$C18*VLOOKUP($A18,'Non-energy Multiplier'!$A$1:$AQ$44,COLUMN('Non-energy Multiplier'!L$1),0)</f>
        <v>837914809917.68347</v>
      </c>
      <c r="M18" s="230">
        <f>$C18*VLOOKUP($A18,'Non-energy Multiplier'!$A$1:$AQ$44,COLUMN('Non-energy Multiplier'!M$1),0)</f>
        <v>853965511146.11682</v>
      </c>
      <c r="N18" s="230">
        <f>$C18*VLOOKUP($A18,'Non-energy Multiplier'!$A$1:$AQ$44,COLUMN('Non-energy Multiplier'!N$1),0)</f>
        <v>867154810620.34692</v>
      </c>
      <c r="O18" s="230">
        <f>$C18*VLOOKUP($A18,'Non-energy Multiplier'!$A$1:$AQ$44,COLUMN('Non-energy Multiplier'!O$1),0)</f>
        <v>877347405647.25159</v>
      </c>
      <c r="P18" s="230">
        <f>$C18*VLOOKUP($A18,'Non-energy Multiplier'!$A$1:$AQ$44,COLUMN('Non-energy Multiplier'!P$1),0)</f>
        <v>884671469889.30823</v>
      </c>
      <c r="Q18" s="230">
        <f>$C18*VLOOKUP($A18,'Non-energy Multiplier'!$A$1:$AQ$44,COLUMN('Non-energy Multiplier'!Q$1),0)</f>
        <v>889292704467.90491</v>
      </c>
      <c r="R18" s="230">
        <f>$C18*VLOOKUP($A18,'Non-energy Multiplier'!$A$1:$AQ$44,COLUMN('Non-energy Multiplier'!R$1),0)</f>
        <v>891408014423.89197</v>
      </c>
      <c r="S18" s="230">
        <f>$C18*VLOOKUP($A18,'Non-energy Multiplier'!$A$1:$AQ$44,COLUMN('Non-energy Multiplier'!S$1),0)</f>
        <v>891229173071.05872</v>
      </c>
      <c r="T18" s="230">
        <f>$C18*VLOOKUP($A18,'Non-energy Multiplier'!$A$1:$AQ$44,COLUMN('Non-energy Multiplier'!T$1),0)</f>
        <v>888946933264.28796</v>
      </c>
      <c r="U18" s="230">
        <f>$C18*VLOOKUP($A18,'Non-energy Multiplier'!$A$1:$AQ$44,COLUMN('Non-energy Multiplier'!U$1),0)</f>
        <v>884756028319.82141</v>
      </c>
      <c r="V18" s="230">
        <f>$C18*VLOOKUP($A18,'Non-energy Multiplier'!$A$1:$AQ$44,COLUMN('Non-energy Multiplier'!V$1),0)</f>
        <v>878860907848.6825</v>
      </c>
      <c r="W18" s="230">
        <f>$C18*VLOOKUP($A18,'Non-energy Multiplier'!$A$1:$AQ$44,COLUMN('Non-energy Multiplier'!W$1),0)</f>
        <v>871471836957.27844</v>
      </c>
      <c r="X18" s="230">
        <f>$C18*VLOOKUP($A18,'Non-energy Multiplier'!$A$1:$AQ$44,COLUMN('Non-energy Multiplier'!X$1),0)</f>
        <v>862801375632.3009</v>
      </c>
      <c r="Y18" s="230">
        <f>$C18*VLOOKUP($A18,'Non-energy Multiplier'!$A$1:$AQ$44,COLUMN('Non-energy Multiplier'!Y$1),0)</f>
        <v>853061287344.03406</v>
      </c>
      <c r="Z18" s="230">
        <f>$C18*VLOOKUP($A18,'Non-energy Multiplier'!$A$1:$AQ$44,COLUMN('Non-energy Multiplier'!Z$1),0)</f>
        <v>842459906391.25159</v>
      </c>
      <c r="AA18" s="230">
        <f>$C18*VLOOKUP($A18,'Non-energy Multiplier'!$A$1:$AQ$44,COLUMN('Non-energy Multiplier'!AA$1),0)</f>
        <v>831199976244.77991</v>
      </c>
      <c r="AB18" s="230">
        <f>$C18*VLOOKUP($A18,'Non-energy Multiplier'!$A$1:$AQ$44,COLUMN('Non-energy Multiplier'!AB$1),0)</f>
        <v>819476956499.69263</v>
      </c>
      <c r="AC18" s="230">
        <f>$C18*VLOOKUP($A18,'Non-energy Multiplier'!$A$1:$AQ$44,COLUMN('Non-energy Multiplier'!AC$1),0)</f>
        <v>807477784206.87378</v>
      </c>
      <c r="AD18" s="230">
        <f>$C18*VLOOKUP($A18,'Non-energy Multiplier'!$A$1:$AQ$44,COLUMN('Non-energy Multiplier'!AD$1),0)</f>
        <v>795380066356.24329</v>
      </c>
      <c r="AE18" s="230">
        <f>$C18*VLOOKUP($A18,'Non-energy Multiplier'!$A$1:$AQ$44,COLUMN('Non-energy Multiplier'!AE$1),0)</f>
        <v>783351674035.65503</v>
      </c>
      <c r="AF18" s="230">
        <f>$C18*VLOOKUP($A18,'Non-energy Multiplier'!$A$1:$AQ$44,COLUMN('Non-energy Multiplier'!AF$1),0)</f>
        <v>771550705108.64478</v>
      </c>
      <c r="AG18" s="230">
        <f>$C18*VLOOKUP($A18,'Non-energy Multiplier'!$A$1:$AQ$44,COLUMN('Non-energy Multiplier'!AG$1),0)</f>
        <v>760125780900.96448</v>
      </c>
      <c r="AH18" s="230">
        <f>$C18*VLOOKUP($A18,'Non-energy Multiplier'!$A$1:$AQ$44,COLUMN('Non-energy Multiplier'!AH$1),0)</f>
        <v>749216643088.35632</v>
      </c>
      <c r="AI18" s="230">
        <f>$C18*VLOOKUP($A18,'Non-energy Multiplier'!$A$1:$AQ$44,COLUMN('Non-energy Multiplier'!AI$1),0)</f>
        <v>738955019461.83252</v>
      </c>
      <c r="AJ18" s="230">
        <f>$C18*VLOOKUP($A18,'Non-energy Multiplier'!$A$1:$AQ$44,COLUMN('Non-energy Multiplier'!AJ$1),0)</f>
        <v>729465731253.59827</v>
      </c>
      <c r="AK18" s="230">
        <f>$C18*VLOOKUP($A18,'Non-energy Multiplier'!$A$1:$AQ$44,COLUMN('Non-energy Multiplier'!AK$1),0)</f>
        <v>720868020014.08386</v>
      </c>
      <c r="AL18" s="230">
        <f>$C18*VLOOKUP($A18,'Non-energy Multiplier'!$A$1:$AQ$44,COLUMN('Non-energy Multiplier'!AL$1),0)</f>
        <v>713277078465.11499</v>
      </c>
      <c r="AM18" s="230">
        <f>$C18*VLOOKUP($A18,'Non-energy Multiplier'!$A$1:$AQ$44,COLUMN('Non-energy Multiplier'!AM$1),0)</f>
        <v>706805777204.59229</v>
      </c>
      <c r="AN18" s="230">
        <f>$C18*VLOOKUP($A18,'Non-energy Multiplier'!$A$1:$AQ$44,COLUMN('Non-energy Multiplier'!AN$1),0)</f>
        <v>701566587564.32385</v>
      </c>
      <c r="AO18" s="230">
        <f>$C18*VLOOKUP($A18,'Non-energy Multiplier'!$A$1:$AQ$44,COLUMN('Non-energy Multiplier'!AO$1),0)</f>
        <v>697673710366.86951</v>
      </c>
      <c r="AP18" s="230">
        <f>$C18*VLOOKUP($A18,'Non-energy Multiplier'!$A$1:$AQ$44,COLUMN('Non-energy Multiplier'!AP$1),0)</f>
        <v>695245430923.75635</v>
      </c>
      <c r="AQ18" s="230">
        <f>$C18*VLOOKUP($A18,'Non-energy Multiplier'!$A$1:$AQ$44,COLUMN('Non-energy Multiplier'!AQ$1),0)</f>
        <v>694406732606.04895</v>
      </c>
    </row>
    <row r="19" spans="1:43" x14ac:dyDescent="0.2">
      <c r="A19" s="12" t="s">
        <v>17</v>
      </c>
      <c r="B19" s="133">
        <f>SUM('Non-energy Use 2019'!C20:AF20)</f>
        <v>0</v>
      </c>
      <c r="C19" s="133">
        <f>SUM('Non-energy Use 2020'!C20:AF20)</f>
        <v>0</v>
      </c>
      <c r="D19" s="133">
        <f>$C19*VLOOKUP($A19,'Non-energy Multiplier'!$A$1:$AQ$44,COLUMN('Non-energy Multiplier'!D$1),0)</f>
        <v>0</v>
      </c>
      <c r="E19" s="133">
        <f>$C19*VLOOKUP($A19,'Non-energy Multiplier'!$A$1:$AQ$44,COLUMN('Non-energy Multiplier'!E$1),0)</f>
        <v>0</v>
      </c>
      <c r="F19" s="133">
        <f>$C19*VLOOKUP($A19,'Non-energy Multiplier'!$A$1:$AQ$44,COLUMN('Non-energy Multiplier'!F$1),0)</f>
        <v>0</v>
      </c>
      <c r="G19" s="133">
        <f>$C19*VLOOKUP($A19,'Non-energy Multiplier'!$A$1:$AQ$44,COLUMN('Non-energy Multiplier'!G$1),0)</f>
        <v>0</v>
      </c>
      <c r="H19" s="133">
        <f>$C19*VLOOKUP($A19,'Non-energy Multiplier'!$A$1:$AQ$44,COLUMN('Non-energy Multiplier'!H$1),0)</f>
        <v>0</v>
      </c>
      <c r="I19" s="133">
        <f>$C19*VLOOKUP($A19,'Non-energy Multiplier'!$A$1:$AQ$44,COLUMN('Non-energy Multiplier'!I$1),0)</f>
        <v>0</v>
      </c>
      <c r="J19" s="133">
        <f>$C19*VLOOKUP($A19,'Non-energy Multiplier'!$A$1:$AQ$44,COLUMN('Non-energy Multiplier'!J$1),0)</f>
        <v>0</v>
      </c>
      <c r="K19" s="133">
        <f>$C19*VLOOKUP($A19,'Non-energy Multiplier'!$A$1:$AQ$44,COLUMN('Non-energy Multiplier'!K$1),0)</f>
        <v>0</v>
      </c>
      <c r="L19" s="133">
        <f>$C19*VLOOKUP($A19,'Non-energy Multiplier'!$A$1:$AQ$44,COLUMN('Non-energy Multiplier'!L$1),0)</f>
        <v>0</v>
      </c>
      <c r="M19" s="133">
        <f>$C19*VLOOKUP($A19,'Non-energy Multiplier'!$A$1:$AQ$44,COLUMN('Non-energy Multiplier'!M$1),0)</f>
        <v>0</v>
      </c>
      <c r="N19" s="133">
        <f>$C19*VLOOKUP($A19,'Non-energy Multiplier'!$A$1:$AQ$44,COLUMN('Non-energy Multiplier'!N$1),0)</f>
        <v>0</v>
      </c>
      <c r="O19" s="133">
        <f>$C19*VLOOKUP($A19,'Non-energy Multiplier'!$A$1:$AQ$44,COLUMN('Non-energy Multiplier'!O$1),0)</f>
        <v>0</v>
      </c>
      <c r="P19" s="133">
        <f>$C19*VLOOKUP($A19,'Non-energy Multiplier'!$A$1:$AQ$44,COLUMN('Non-energy Multiplier'!P$1),0)</f>
        <v>0</v>
      </c>
      <c r="Q19" s="133">
        <f>$C19*VLOOKUP($A19,'Non-energy Multiplier'!$A$1:$AQ$44,COLUMN('Non-energy Multiplier'!Q$1),0)</f>
        <v>0</v>
      </c>
      <c r="R19" s="133">
        <f>$C19*VLOOKUP($A19,'Non-energy Multiplier'!$A$1:$AQ$44,COLUMN('Non-energy Multiplier'!R$1),0)</f>
        <v>0</v>
      </c>
      <c r="S19" s="133">
        <f>$C19*VLOOKUP($A19,'Non-energy Multiplier'!$A$1:$AQ$44,COLUMN('Non-energy Multiplier'!S$1),0)</f>
        <v>0</v>
      </c>
      <c r="T19" s="133">
        <f>$C19*VLOOKUP($A19,'Non-energy Multiplier'!$A$1:$AQ$44,COLUMN('Non-energy Multiplier'!T$1),0)</f>
        <v>0</v>
      </c>
      <c r="U19" s="133">
        <f>$C19*VLOOKUP($A19,'Non-energy Multiplier'!$A$1:$AQ$44,COLUMN('Non-energy Multiplier'!U$1),0)</f>
        <v>0</v>
      </c>
      <c r="V19" s="133">
        <f>$C19*VLOOKUP($A19,'Non-energy Multiplier'!$A$1:$AQ$44,COLUMN('Non-energy Multiplier'!V$1),0)</f>
        <v>0</v>
      </c>
      <c r="W19" s="133">
        <f>$C19*VLOOKUP($A19,'Non-energy Multiplier'!$A$1:$AQ$44,COLUMN('Non-energy Multiplier'!W$1),0)</f>
        <v>0</v>
      </c>
      <c r="X19" s="133">
        <f>$C19*VLOOKUP($A19,'Non-energy Multiplier'!$A$1:$AQ$44,COLUMN('Non-energy Multiplier'!X$1),0)</f>
        <v>0</v>
      </c>
      <c r="Y19" s="133">
        <f>$C19*VLOOKUP($A19,'Non-energy Multiplier'!$A$1:$AQ$44,COLUMN('Non-energy Multiplier'!Y$1),0)</f>
        <v>0</v>
      </c>
      <c r="Z19" s="133">
        <f>$C19*VLOOKUP($A19,'Non-energy Multiplier'!$A$1:$AQ$44,COLUMN('Non-energy Multiplier'!Z$1),0)</f>
        <v>0</v>
      </c>
      <c r="AA19" s="133">
        <f>$C19*VLOOKUP($A19,'Non-energy Multiplier'!$A$1:$AQ$44,COLUMN('Non-energy Multiplier'!AA$1),0)</f>
        <v>0</v>
      </c>
      <c r="AB19" s="133">
        <f>$C19*VLOOKUP($A19,'Non-energy Multiplier'!$A$1:$AQ$44,COLUMN('Non-energy Multiplier'!AB$1),0)</f>
        <v>0</v>
      </c>
      <c r="AC19" s="133">
        <f>$C19*VLOOKUP($A19,'Non-energy Multiplier'!$A$1:$AQ$44,COLUMN('Non-energy Multiplier'!AC$1),0)</f>
        <v>0</v>
      </c>
      <c r="AD19" s="133">
        <f>$C19*VLOOKUP($A19,'Non-energy Multiplier'!$A$1:$AQ$44,COLUMN('Non-energy Multiplier'!AD$1),0)</f>
        <v>0</v>
      </c>
      <c r="AE19" s="133">
        <f>$C19*VLOOKUP($A19,'Non-energy Multiplier'!$A$1:$AQ$44,COLUMN('Non-energy Multiplier'!AE$1),0)</f>
        <v>0</v>
      </c>
      <c r="AF19" s="133">
        <f>$C19*VLOOKUP($A19,'Non-energy Multiplier'!$A$1:$AQ$44,COLUMN('Non-energy Multiplier'!AF$1),0)</f>
        <v>0</v>
      </c>
      <c r="AG19" s="133">
        <f>$C19*VLOOKUP($A19,'Non-energy Multiplier'!$A$1:$AQ$44,COLUMN('Non-energy Multiplier'!AG$1),0)</f>
        <v>0</v>
      </c>
      <c r="AH19" s="133">
        <f>$C19*VLOOKUP($A19,'Non-energy Multiplier'!$A$1:$AQ$44,COLUMN('Non-energy Multiplier'!AH$1),0)</f>
        <v>0</v>
      </c>
      <c r="AI19" s="133">
        <f>$C19*VLOOKUP($A19,'Non-energy Multiplier'!$A$1:$AQ$44,COLUMN('Non-energy Multiplier'!AI$1),0)</f>
        <v>0</v>
      </c>
      <c r="AJ19" s="133">
        <f>$C19*VLOOKUP($A19,'Non-energy Multiplier'!$A$1:$AQ$44,COLUMN('Non-energy Multiplier'!AJ$1),0)</f>
        <v>0</v>
      </c>
      <c r="AK19" s="133">
        <f>$C19*VLOOKUP($A19,'Non-energy Multiplier'!$A$1:$AQ$44,COLUMN('Non-energy Multiplier'!AK$1),0)</f>
        <v>0</v>
      </c>
      <c r="AL19" s="133">
        <f>$C19*VLOOKUP($A19,'Non-energy Multiplier'!$A$1:$AQ$44,COLUMN('Non-energy Multiplier'!AL$1),0)</f>
        <v>0</v>
      </c>
      <c r="AM19" s="133">
        <f>$C19*VLOOKUP($A19,'Non-energy Multiplier'!$A$1:$AQ$44,COLUMN('Non-energy Multiplier'!AM$1),0)</f>
        <v>0</v>
      </c>
      <c r="AN19" s="133">
        <f>$C19*VLOOKUP($A19,'Non-energy Multiplier'!$A$1:$AQ$44,COLUMN('Non-energy Multiplier'!AN$1),0)</f>
        <v>0</v>
      </c>
      <c r="AO19" s="133">
        <f>$C19*VLOOKUP($A19,'Non-energy Multiplier'!$A$1:$AQ$44,COLUMN('Non-energy Multiplier'!AO$1),0)</f>
        <v>0</v>
      </c>
      <c r="AP19" s="133">
        <f>$C19*VLOOKUP($A19,'Non-energy Multiplier'!$A$1:$AQ$44,COLUMN('Non-energy Multiplier'!AP$1),0)</f>
        <v>0</v>
      </c>
      <c r="AQ19" s="133">
        <f>$C19*VLOOKUP($A19,'Non-energy Multiplier'!$A$1:$AQ$44,COLUMN('Non-energy Multiplier'!AQ$1),0)</f>
        <v>0</v>
      </c>
    </row>
    <row r="20" spans="1:43" x14ac:dyDescent="0.2">
      <c r="A20" s="12" t="s">
        <v>18</v>
      </c>
      <c r="B20" s="133">
        <f>SUM('Non-energy Use 2019'!C21:AF21)</f>
        <v>0</v>
      </c>
      <c r="C20" s="133">
        <f>SUM('Non-energy Use 2020'!C21:AF21)</f>
        <v>0</v>
      </c>
      <c r="D20" s="133">
        <f>$C20*VLOOKUP($A20,'Non-energy Multiplier'!$A$1:$AQ$44,COLUMN('Non-energy Multiplier'!D$1),0)</f>
        <v>0</v>
      </c>
      <c r="E20" s="133">
        <f>$C20*VLOOKUP($A20,'Non-energy Multiplier'!$A$1:$AQ$44,COLUMN('Non-energy Multiplier'!E$1),0)</f>
        <v>0</v>
      </c>
      <c r="F20" s="133">
        <f>$C20*VLOOKUP($A20,'Non-energy Multiplier'!$A$1:$AQ$44,COLUMN('Non-energy Multiplier'!F$1),0)</f>
        <v>0</v>
      </c>
      <c r="G20" s="133">
        <f>$C20*VLOOKUP($A20,'Non-energy Multiplier'!$A$1:$AQ$44,COLUMN('Non-energy Multiplier'!G$1),0)</f>
        <v>0</v>
      </c>
      <c r="H20" s="133">
        <f>$C20*VLOOKUP($A20,'Non-energy Multiplier'!$A$1:$AQ$44,COLUMN('Non-energy Multiplier'!H$1),0)</f>
        <v>0</v>
      </c>
      <c r="I20" s="133">
        <f>$C20*VLOOKUP($A20,'Non-energy Multiplier'!$A$1:$AQ$44,COLUMN('Non-energy Multiplier'!I$1),0)</f>
        <v>0</v>
      </c>
      <c r="J20" s="133">
        <f>$C20*VLOOKUP($A20,'Non-energy Multiplier'!$A$1:$AQ$44,COLUMN('Non-energy Multiplier'!J$1),0)</f>
        <v>0</v>
      </c>
      <c r="K20" s="133">
        <f>$C20*VLOOKUP($A20,'Non-energy Multiplier'!$A$1:$AQ$44,COLUMN('Non-energy Multiplier'!K$1),0)</f>
        <v>0</v>
      </c>
      <c r="L20" s="133">
        <f>$C20*VLOOKUP($A20,'Non-energy Multiplier'!$A$1:$AQ$44,COLUMN('Non-energy Multiplier'!L$1),0)</f>
        <v>0</v>
      </c>
      <c r="M20" s="133">
        <f>$C20*VLOOKUP($A20,'Non-energy Multiplier'!$A$1:$AQ$44,COLUMN('Non-energy Multiplier'!M$1),0)</f>
        <v>0</v>
      </c>
      <c r="N20" s="133">
        <f>$C20*VLOOKUP($A20,'Non-energy Multiplier'!$A$1:$AQ$44,COLUMN('Non-energy Multiplier'!N$1),0)</f>
        <v>0</v>
      </c>
      <c r="O20" s="133">
        <f>$C20*VLOOKUP($A20,'Non-energy Multiplier'!$A$1:$AQ$44,COLUMN('Non-energy Multiplier'!O$1),0)</f>
        <v>0</v>
      </c>
      <c r="P20" s="133">
        <f>$C20*VLOOKUP($A20,'Non-energy Multiplier'!$A$1:$AQ$44,COLUMN('Non-energy Multiplier'!P$1),0)</f>
        <v>0</v>
      </c>
      <c r="Q20" s="133">
        <f>$C20*VLOOKUP($A20,'Non-energy Multiplier'!$A$1:$AQ$44,COLUMN('Non-energy Multiplier'!Q$1),0)</f>
        <v>0</v>
      </c>
      <c r="R20" s="133">
        <f>$C20*VLOOKUP($A20,'Non-energy Multiplier'!$A$1:$AQ$44,COLUMN('Non-energy Multiplier'!R$1),0)</f>
        <v>0</v>
      </c>
      <c r="S20" s="133">
        <f>$C20*VLOOKUP($A20,'Non-energy Multiplier'!$A$1:$AQ$44,COLUMN('Non-energy Multiplier'!S$1),0)</f>
        <v>0</v>
      </c>
      <c r="T20" s="133">
        <f>$C20*VLOOKUP($A20,'Non-energy Multiplier'!$A$1:$AQ$44,COLUMN('Non-energy Multiplier'!T$1),0)</f>
        <v>0</v>
      </c>
      <c r="U20" s="133">
        <f>$C20*VLOOKUP($A20,'Non-energy Multiplier'!$A$1:$AQ$44,COLUMN('Non-energy Multiplier'!U$1),0)</f>
        <v>0</v>
      </c>
      <c r="V20" s="133">
        <f>$C20*VLOOKUP($A20,'Non-energy Multiplier'!$A$1:$AQ$44,COLUMN('Non-energy Multiplier'!V$1),0)</f>
        <v>0</v>
      </c>
      <c r="W20" s="133">
        <f>$C20*VLOOKUP($A20,'Non-energy Multiplier'!$A$1:$AQ$44,COLUMN('Non-energy Multiplier'!W$1),0)</f>
        <v>0</v>
      </c>
      <c r="X20" s="133">
        <f>$C20*VLOOKUP($A20,'Non-energy Multiplier'!$A$1:$AQ$44,COLUMN('Non-energy Multiplier'!X$1),0)</f>
        <v>0</v>
      </c>
      <c r="Y20" s="133">
        <f>$C20*VLOOKUP($A20,'Non-energy Multiplier'!$A$1:$AQ$44,COLUMN('Non-energy Multiplier'!Y$1),0)</f>
        <v>0</v>
      </c>
      <c r="Z20" s="133">
        <f>$C20*VLOOKUP($A20,'Non-energy Multiplier'!$A$1:$AQ$44,COLUMN('Non-energy Multiplier'!Z$1),0)</f>
        <v>0</v>
      </c>
      <c r="AA20" s="133">
        <f>$C20*VLOOKUP($A20,'Non-energy Multiplier'!$A$1:$AQ$44,COLUMN('Non-energy Multiplier'!AA$1),0)</f>
        <v>0</v>
      </c>
      <c r="AB20" s="133">
        <f>$C20*VLOOKUP($A20,'Non-energy Multiplier'!$A$1:$AQ$44,COLUMN('Non-energy Multiplier'!AB$1),0)</f>
        <v>0</v>
      </c>
      <c r="AC20" s="133">
        <f>$C20*VLOOKUP($A20,'Non-energy Multiplier'!$A$1:$AQ$44,COLUMN('Non-energy Multiplier'!AC$1),0)</f>
        <v>0</v>
      </c>
      <c r="AD20" s="133">
        <f>$C20*VLOOKUP($A20,'Non-energy Multiplier'!$A$1:$AQ$44,COLUMN('Non-energy Multiplier'!AD$1),0)</f>
        <v>0</v>
      </c>
      <c r="AE20" s="133">
        <f>$C20*VLOOKUP($A20,'Non-energy Multiplier'!$A$1:$AQ$44,COLUMN('Non-energy Multiplier'!AE$1),0)</f>
        <v>0</v>
      </c>
      <c r="AF20" s="133">
        <f>$C20*VLOOKUP($A20,'Non-energy Multiplier'!$A$1:$AQ$44,COLUMN('Non-energy Multiplier'!AF$1),0)</f>
        <v>0</v>
      </c>
      <c r="AG20" s="133">
        <f>$C20*VLOOKUP($A20,'Non-energy Multiplier'!$A$1:$AQ$44,COLUMN('Non-energy Multiplier'!AG$1),0)</f>
        <v>0</v>
      </c>
      <c r="AH20" s="133">
        <f>$C20*VLOOKUP($A20,'Non-energy Multiplier'!$A$1:$AQ$44,COLUMN('Non-energy Multiplier'!AH$1),0)</f>
        <v>0</v>
      </c>
      <c r="AI20" s="133">
        <f>$C20*VLOOKUP($A20,'Non-energy Multiplier'!$A$1:$AQ$44,COLUMN('Non-energy Multiplier'!AI$1),0)</f>
        <v>0</v>
      </c>
      <c r="AJ20" s="133">
        <f>$C20*VLOOKUP($A20,'Non-energy Multiplier'!$A$1:$AQ$44,COLUMN('Non-energy Multiplier'!AJ$1),0)</f>
        <v>0</v>
      </c>
      <c r="AK20" s="133">
        <f>$C20*VLOOKUP($A20,'Non-energy Multiplier'!$A$1:$AQ$44,COLUMN('Non-energy Multiplier'!AK$1),0)</f>
        <v>0</v>
      </c>
      <c r="AL20" s="133">
        <f>$C20*VLOOKUP($A20,'Non-energy Multiplier'!$A$1:$AQ$44,COLUMN('Non-energy Multiplier'!AL$1),0)</f>
        <v>0</v>
      </c>
      <c r="AM20" s="133">
        <f>$C20*VLOOKUP($A20,'Non-energy Multiplier'!$A$1:$AQ$44,COLUMN('Non-energy Multiplier'!AM$1),0)</f>
        <v>0</v>
      </c>
      <c r="AN20" s="133">
        <f>$C20*VLOOKUP($A20,'Non-energy Multiplier'!$A$1:$AQ$44,COLUMN('Non-energy Multiplier'!AN$1),0)</f>
        <v>0</v>
      </c>
      <c r="AO20" s="133">
        <f>$C20*VLOOKUP($A20,'Non-energy Multiplier'!$A$1:$AQ$44,COLUMN('Non-energy Multiplier'!AO$1),0)</f>
        <v>0</v>
      </c>
      <c r="AP20" s="133">
        <f>$C20*VLOOKUP($A20,'Non-energy Multiplier'!$A$1:$AQ$44,COLUMN('Non-energy Multiplier'!AP$1),0)</f>
        <v>0</v>
      </c>
      <c r="AQ20" s="133">
        <f>$C20*VLOOKUP($A20,'Non-energy Multiplier'!$A$1:$AQ$44,COLUMN('Non-energy Multiplier'!AQ$1),0)</f>
        <v>0</v>
      </c>
    </row>
    <row r="21" spans="1:43" x14ac:dyDescent="0.2">
      <c r="A21" s="12" t="s">
        <v>19</v>
      </c>
      <c r="B21" s="133">
        <f>SUM('Non-energy Use 2019'!C22:AF22)</f>
        <v>0</v>
      </c>
      <c r="C21" s="133">
        <f>SUM('Non-energy Use 2020'!C22:AF22)</f>
        <v>0</v>
      </c>
      <c r="D21" s="133">
        <f>$C21*VLOOKUP($A21,'Non-energy Multiplier'!$A$1:$AQ$44,COLUMN('Non-energy Multiplier'!D$1),0)</f>
        <v>0</v>
      </c>
      <c r="E21" s="133">
        <f>$C21*VLOOKUP($A21,'Non-energy Multiplier'!$A$1:$AQ$44,COLUMN('Non-energy Multiplier'!E$1),0)</f>
        <v>0</v>
      </c>
      <c r="F21" s="133">
        <f>$C21*VLOOKUP($A21,'Non-energy Multiplier'!$A$1:$AQ$44,COLUMN('Non-energy Multiplier'!F$1),0)</f>
        <v>0</v>
      </c>
      <c r="G21" s="133">
        <f>$C21*VLOOKUP($A21,'Non-energy Multiplier'!$A$1:$AQ$44,COLUMN('Non-energy Multiplier'!G$1),0)</f>
        <v>0</v>
      </c>
      <c r="H21" s="133">
        <f>$C21*VLOOKUP($A21,'Non-energy Multiplier'!$A$1:$AQ$44,COLUMN('Non-energy Multiplier'!H$1),0)</f>
        <v>0</v>
      </c>
      <c r="I21" s="133">
        <f>$C21*VLOOKUP($A21,'Non-energy Multiplier'!$A$1:$AQ$44,COLUMN('Non-energy Multiplier'!I$1),0)</f>
        <v>0</v>
      </c>
      <c r="J21" s="133">
        <f>$C21*VLOOKUP($A21,'Non-energy Multiplier'!$A$1:$AQ$44,COLUMN('Non-energy Multiplier'!J$1),0)</f>
        <v>0</v>
      </c>
      <c r="K21" s="133">
        <f>$C21*VLOOKUP($A21,'Non-energy Multiplier'!$A$1:$AQ$44,COLUMN('Non-energy Multiplier'!K$1),0)</f>
        <v>0</v>
      </c>
      <c r="L21" s="133">
        <f>$C21*VLOOKUP($A21,'Non-energy Multiplier'!$A$1:$AQ$44,COLUMN('Non-energy Multiplier'!L$1),0)</f>
        <v>0</v>
      </c>
      <c r="M21" s="133">
        <f>$C21*VLOOKUP($A21,'Non-energy Multiplier'!$A$1:$AQ$44,COLUMN('Non-energy Multiplier'!M$1),0)</f>
        <v>0</v>
      </c>
      <c r="N21" s="133">
        <f>$C21*VLOOKUP($A21,'Non-energy Multiplier'!$A$1:$AQ$44,COLUMN('Non-energy Multiplier'!N$1),0)</f>
        <v>0</v>
      </c>
      <c r="O21" s="133">
        <f>$C21*VLOOKUP($A21,'Non-energy Multiplier'!$A$1:$AQ$44,COLUMN('Non-energy Multiplier'!O$1),0)</f>
        <v>0</v>
      </c>
      <c r="P21" s="133">
        <f>$C21*VLOOKUP($A21,'Non-energy Multiplier'!$A$1:$AQ$44,COLUMN('Non-energy Multiplier'!P$1),0)</f>
        <v>0</v>
      </c>
      <c r="Q21" s="133">
        <f>$C21*VLOOKUP($A21,'Non-energy Multiplier'!$A$1:$AQ$44,COLUMN('Non-energy Multiplier'!Q$1),0)</f>
        <v>0</v>
      </c>
      <c r="R21" s="133">
        <f>$C21*VLOOKUP($A21,'Non-energy Multiplier'!$A$1:$AQ$44,COLUMN('Non-energy Multiplier'!R$1),0)</f>
        <v>0</v>
      </c>
      <c r="S21" s="133">
        <f>$C21*VLOOKUP($A21,'Non-energy Multiplier'!$A$1:$AQ$44,COLUMN('Non-energy Multiplier'!S$1),0)</f>
        <v>0</v>
      </c>
      <c r="T21" s="133">
        <f>$C21*VLOOKUP($A21,'Non-energy Multiplier'!$A$1:$AQ$44,COLUMN('Non-energy Multiplier'!T$1),0)</f>
        <v>0</v>
      </c>
      <c r="U21" s="133">
        <f>$C21*VLOOKUP($A21,'Non-energy Multiplier'!$A$1:$AQ$44,COLUMN('Non-energy Multiplier'!U$1),0)</f>
        <v>0</v>
      </c>
      <c r="V21" s="133">
        <f>$C21*VLOOKUP($A21,'Non-energy Multiplier'!$A$1:$AQ$44,COLUMN('Non-energy Multiplier'!V$1),0)</f>
        <v>0</v>
      </c>
      <c r="W21" s="133">
        <f>$C21*VLOOKUP($A21,'Non-energy Multiplier'!$A$1:$AQ$44,COLUMN('Non-energy Multiplier'!W$1),0)</f>
        <v>0</v>
      </c>
      <c r="X21" s="133">
        <f>$C21*VLOOKUP($A21,'Non-energy Multiplier'!$A$1:$AQ$44,COLUMN('Non-energy Multiplier'!X$1),0)</f>
        <v>0</v>
      </c>
      <c r="Y21" s="133">
        <f>$C21*VLOOKUP($A21,'Non-energy Multiplier'!$A$1:$AQ$44,COLUMN('Non-energy Multiplier'!Y$1),0)</f>
        <v>0</v>
      </c>
      <c r="Z21" s="133">
        <f>$C21*VLOOKUP($A21,'Non-energy Multiplier'!$A$1:$AQ$44,COLUMN('Non-energy Multiplier'!Z$1),0)</f>
        <v>0</v>
      </c>
      <c r="AA21" s="133">
        <f>$C21*VLOOKUP($A21,'Non-energy Multiplier'!$A$1:$AQ$44,COLUMN('Non-energy Multiplier'!AA$1),0)</f>
        <v>0</v>
      </c>
      <c r="AB21" s="133">
        <f>$C21*VLOOKUP($A21,'Non-energy Multiplier'!$A$1:$AQ$44,COLUMN('Non-energy Multiplier'!AB$1),0)</f>
        <v>0</v>
      </c>
      <c r="AC21" s="133">
        <f>$C21*VLOOKUP($A21,'Non-energy Multiplier'!$A$1:$AQ$44,COLUMN('Non-energy Multiplier'!AC$1),0)</f>
        <v>0</v>
      </c>
      <c r="AD21" s="133">
        <f>$C21*VLOOKUP($A21,'Non-energy Multiplier'!$A$1:$AQ$44,COLUMN('Non-energy Multiplier'!AD$1),0)</f>
        <v>0</v>
      </c>
      <c r="AE21" s="133">
        <f>$C21*VLOOKUP($A21,'Non-energy Multiplier'!$A$1:$AQ$44,COLUMN('Non-energy Multiplier'!AE$1),0)</f>
        <v>0</v>
      </c>
      <c r="AF21" s="133">
        <f>$C21*VLOOKUP($A21,'Non-energy Multiplier'!$A$1:$AQ$44,COLUMN('Non-energy Multiplier'!AF$1),0)</f>
        <v>0</v>
      </c>
      <c r="AG21" s="133">
        <f>$C21*VLOOKUP($A21,'Non-energy Multiplier'!$A$1:$AQ$44,COLUMN('Non-energy Multiplier'!AG$1),0)</f>
        <v>0</v>
      </c>
      <c r="AH21" s="133">
        <f>$C21*VLOOKUP($A21,'Non-energy Multiplier'!$A$1:$AQ$44,COLUMN('Non-energy Multiplier'!AH$1),0)</f>
        <v>0</v>
      </c>
      <c r="AI21" s="133">
        <f>$C21*VLOOKUP($A21,'Non-energy Multiplier'!$A$1:$AQ$44,COLUMN('Non-energy Multiplier'!AI$1),0)</f>
        <v>0</v>
      </c>
      <c r="AJ21" s="133">
        <f>$C21*VLOOKUP($A21,'Non-energy Multiplier'!$A$1:$AQ$44,COLUMN('Non-energy Multiplier'!AJ$1),0)</f>
        <v>0</v>
      </c>
      <c r="AK21" s="133">
        <f>$C21*VLOOKUP($A21,'Non-energy Multiplier'!$A$1:$AQ$44,COLUMN('Non-energy Multiplier'!AK$1),0)</f>
        <v>0</v>
      </c>
      <c r="AL21" s="133">
        <f>$C21*VLOOKUP($A21,'Non-energy Multiplier'!$A$1:$AQ$44,COLUMN('Non-energy Multiplier'!AL$1),0)</f>
        <v>0</v>
      </c>
      <c r="AM21" s="133">
        <f>$C21*VLOOKUP($A21,'Non-energy Multiplier'!$A$1:$AQ$44,COLUMN('Non-energy Multiplier'!AM$1),0)</f>
        <v>0</v>
      </c>
      <c r="AN21" s="133">
        <f>$C21*VLOOKUP($A21,'Non-energy Multiplier'!$A$1:$AQ$44,COLUMN('Non-energy Multiplier'!AN$1),0)</f>
        <v>0</v>
      </c>
      <c r="AO21" s="133">
        <f>$C21*VLOOKUP($A21,'Non-energy Multiplier'!$A$1:$AQ$44,COLUMN('Non-energy Multiplier'!AO$1),0)</f>
        <v>0</v>
      </c>
      <c r="AP21" s="133">
        <f>$C21*VLOOKUP($A21,'Non-energy Multiplier'!$A$1:$AQ$44,COLUMN('Non-energy Multiplier'!AP$1),0)</f>
        <v>0</v>
      </c>
      <c r="AQ21" s="133">
        <f>$C21*VLOOKUP($A21,'Non-energy Multiplier'!$A$1:$AQ$44,COLUMN('Non-energy Multiplier'!AQ$1),0)</f>
        <v>0</v>
      </c>
    </row>
    <row r="22" spans="1:43" x14ac:dyDescent="0.2">
      <c r="A22" s="12" t="s">
        <v>20</v>
      </c>
      <c r="B22" s="230">
        <f>SUM('Non-energy Use 2019'!C23:AF23)</f>
        <v>200663916036.7449</v>
      </c>
      <c r="C22" s="230">
        <f>SUM('Non-energy Use 2020'!C23:AF23)</f>
        <v>190770774790.44543</v>
      </c>
      <c r="D22" s="230">
        <f>$C22*VLOOKUP($A22,'Non-energy Multiplier'!$A$1:$AQ$44,COLUMN('Non-energy Multiplier'!D$1),0)</f>
        <v>228224135806.37778</v>
      </c>
      <c r="E22" s="230">
        <f>$C22*VLOOKUP($A22,'Non-energy Multiplier'!$A$1:$AQ$44,COLUMN('Non-energy Multiplier'!E$1),0)</f>
        <v>225809603880.20444</v>
      </c>
      <c r="F22" s="230">
        <f>$C22*VLOOKUP($A22,'Non-energy Multiplier'!$A$1:$AQ$44,COLUMN('Non-energy Multiplier'!F$1),0)</f>
        <v>227870214875.32077</v>
      </c>
      <c r="G22" s="230">
        <f>$C22*VLOOKUP($A22,'Non-energy Multiplier'!$A$1:$AQ$44,COLUMN('Non-energy Multiplier'!G$1),0)</f>
        <v>233136250417.48477</v>
      </c>
      <c r="H22" s="230">
        <f>$C22*VLOOKUP($A22,'Non-energy Multiplier'!$A$1:$AQ$44,COLUMN('Non-energy Multiplier'!H$1),0)</f>
        <v>240236684337.80167</v>
      </c>
      <c r="I22" s="230">
        <f>$C22*VLOOKUP($A22,'Non-energy Multiplier'!$A$1:$AQ$44,COLUMN('Non-energy Multiplier'!I$1),0)</f>
        <v>247926927906.41397</v>
      </c>
      <c r="J22" s="230">
        <f>$C22*VLOOKUP($A22,'Non-energy Multiplier'!$A$1:$AQ$44,COLUMN('Non-energy Multiplier'!J$1),0)</f>
        <v>255787976414.52167</v>
      </c>
      <c r="K22" s="230">
        <f>$C22*VLOOKUP($A22,'Non-energy Multiplier'!$A$1:$AQ$44,COLUMN('Non-energy Multiplier'!K$1),0)</f>
        <v>263598665672.45081</v>
      </c>
      <c r="L22" s="230">
        <f>$C22*VLOOKUP($A22,'Non-energy Multiplier'!$A$1:$AQ$44,COLUMN('Non-energy Multiplier'!L$1),0)</f>
        <v>271111252994.64352</v>
      </c>
      <c r="M22" s="230">
        <f>$C22*VLOOKUP($A22,'Non-energy Multiplier'!$A$1:$AQ$44,COLUMN('Non-energy Multiplier'!M$1),0)</f>
        <v>278053097222.94659</v>
      </c>
      <c r="N22" s="230">
        <f>$C22*VLOOKUP($A22,'Non-energy Multiplier'!$A$1:$AQ$44,COLUMN('Non-energy Multiplier'!N$1),0)</f>
        <v>284183837867.45526</v>
      </c>
      <c r="O22" s="230">
        <f>$C22*VLOOKUP($A22,'Non-energy Multiplier'!$A$1:$AQ$44,COLUMN('Non-energy Multiplier'!O$1),0)</f>
        <v>289468958977.91742</v>
      </c>
      <c r="P22" s="230">
        <f>$C22*VLOOKUP($A22,'Non-energy Multiplier'!$A$1:$AQ$44,COLUMN('Non-energy Multiplier'!P$1),0)</f>
        <v>293938273326.12219</v>
      </c>
      <c r="Q22" s="230">
        <f>$C22*VLOOKUP($A22,'Non-energy Multiplier'!$A$1:$AQ$44,COLUMN('Non-energy Multiplier'!Q$1),0)</f>
        <v>297633850127.32147</v>
      </c>
      <c r="R22" s="230">
        <f>$C22*VLOOKUP($A22,'Non-energy Multiplier'!$A$1:$AQ$44,COLUMN('Non-energy Multiplier'!R$1),0)</f>
        <v>300608377274.81982</v>
      </c>
      <c r="S22" s="230">
        <f>$C22*VLOOKUP($A22,'Non-energy Multiplier'!$A$1:$AQ$44,COLUMN('Non-energy Multiplier'!S$1),0)</f>
        <v>302917231812.39294</v>
      </c>
      <c r="T22" s="230">
        <f>$C22*VLOOKUP($A22,'Non-energy Multiplier'!$A$1:$AQ$44,COLUMN('Non-energy Multiplier'!T$1),0)</f>
        <v>304597796285.21838</v>
      </c>
      <c r="U22" s="230">
        <f>$C22*VLOOKUP($A22,'Non-energy Multiplier'!$A$1:$AQ$44,COLUMN('Non-energy Multiplier'!U$1),0)</f>
        <v>305686449020.48877</v>
      </c>
      <c r="V22" s="230">
        <f>$C22*VLOOKUP($A22,'Non-energy Multiplier'!$A$1:$AQ$44,COLUMN('Non-energy Multiplier'!V$1),0)</f>
        <v>306223872799.84167</v>
      </c>
      <c r="W22" s="230">
        <f>$C22*VLOOKUP($A22,'Non-energy Multiplier'!$A$1:$AQ$44,COLUMN('Non-energy Multiplier'!W$1),0)</f>
        <v>306254236474.22546</v>
      </c>
      <c r="X22" s="230">
        <f>$C22*VLOOKUP($A22,'Non-energy Multiplier'!$A$1:$AQ$44,COLUMN('Non-energy Multiplier'!X$1),0)</f>
        <v>305824407729.82605</v>
      </c>
      <c r="Y22" s="230">
        <f>$C22*VLOOKUP($A22,'Non-energy Multiplier'!$A$1:$AQ$44,COLUMN('Non-energy Multiplier'!Y$1),0)</f>
        <v>304983212391.18628</v>
      </c>
      <c r="Z22" s="230">
        <f>$C22*VLOOKUP($A22,'Non-energy Multiplier'!$A$1:$AQ$44,COLUMN('Non-energy Multiplier'!Z$1),0)</f>
        <v>303780752670.35559</v>
      </c>
      <c r="AA22" s="230">
        <f>$C22*VLOOKUP($A22,'Non-energy Multiplier'!$A$1:$AQ$44,COLUMN('Non-energy Multiplier'!AA$1),0)</f>
        <v>302267793860.52496</v>
      </c>
      <c r="AB22" s="230">
        <f>$C22*VLOOKUP($A22,'Non-energy Multiplier'!$A$1:$AQ$44,COLUMN('Non-energy Multiplier'!AB$1),0)</f>
        <v>300495226228.8681</v>
      </c>
      <c r="AC22" s="230">
        <f>$C22*VLOOKUP($A22,'Non-energy Multiplier'!$A$1:$AQ$44,COLUMN('Non-energy Multiplier'!AC$1),0)</f>
        <v>298513606364.23938</v>
      </c>
      <c r="AD22" s="230">
        <f>$C22*VLOOKUP($A22,'Non-energy Multiplier'!$A$1:$AQ$44,COLUMN('Non-energy Multiplier'!AD$1),0)</f>
        <v>296372780037.65076</v>
      </c>
      <c r="AE22" s="230">
        <f>$C22*VLOOKUP($A22,'Non-energy Multiplier'!$A$1:$AQ$44,COLUMN('Non-energy Multiplier'!AE$1),0)</f>
        <v>294121586773.97418</v>
      </c>
      <c r="AF22" s="230">
        <f>$C22*VLOOKUP($A22,'Non-energy Multiplier'!$A$1:$AQ$44,COLUMN('Non-energy Multiplier'!AF$1),0)</f>
        <v>291807644831.80829</v>
      </c>
      <c r="AG22" s="230">
        <f>$C22*VLOOKUP($A22,'Non-energy Multiplier'!$A$1:$AQ$44,COLUMN('Non-energy Multiplier'!AG$1),0)</f>
        <v>289477214149.8241</v>
      </c>
      <c r="AH22" s="230">
        <f>$C22*VLOOKUP($A22,'Non-energy Multiplier'!$A$1:$AQ$44,COLUMN('Non-energy Multiplier'!AH$1),0)</f>
        <v>287175134035.80054</v>
      </c>
      <c r="AI22" s="230">
        <f>$C22*VLOOKUP($A22,'Non-energy Multiplier'!$A$1:$AQ$44,COLUMN('Non-energy Multiplier'!AI$1),0)</f>
        <v>284944831934.07184</v>
      </c>
      <c r="AJ22" s="230">
        <f>$C22*VLOOKUP($A22,'Non-energy Multiplier'!$A$1:$AQ$44,COLUMN('Non-energy Multiplier'!AJ$1),0)</f>
        <v>282828399488.12628</v>
      </c>
      <c r="AK22" s="230">
        <f>$C22*VLOOKUP($A22,'Non-energy Multiplier'!$A$1:$AQ$44,COLUMN('Non-energy Multiplier'!AK$1),0)</f>
        <v>280866732295.02374</v>
      </c>
      <c r="AL22" s="230">
        <f>$C22*VLOOKUP($A22,'Non-energy Multiplier'!$A$1:$AQ$44,COLUMN('Non-energy Multiplier'!AL$1),0)</f>
        <v>279099730204.78589</v>
      </c>
      <c r="AM22" s="230">
        <f>$C22*VLOOKUP($A22,'Non-energy Multiplier'!$A$1:$AQ$44,COLUMN('Non-energy Multiplier'!AM$1),0)</f>
        <v>277566555731.27588</v>
      </c>
      <c r="AN22" s="230">
        <f>$C22*VLOOKUP($A22,'Non-energy Multiplier'!$A$1:$AQ$44,COLUMN('Non-energy Multiplier'!AN$1),0)</f>
        <v>276305949096.42212</v>
      </c>
      <c r="AO22" s="230">
        <f>$C22*VLOOKUP($A22,'Non-energy Multiplier'!$A$1:$AQ$44,COLUMN('Non-energy Multiplier'!AO$1),0)</f>
        <v>275356599619.02002</v>
      </c>
      <c r="AP22" s="230">
        <f>$C22*VLOOKUP($A22,'Non-energy Multiplier'!$A$1:$AQ$44,COLUMN('Non-energy Multiplier'!AP$1),0)</f>
        <v>274757574583.47247</v>
      </c>
      <c r="AQ22" s="230">
        <f>$C22*VLOOKUP($A22,'Non-energy Multiplier'!$A$1:$AQ$44,COLUMN('Non-energy Multiplier'!AQ$1),0)</f>
        <v>274548808394.27939</v>
      </c>
    </row>
    <row r="23" spans="1:43" x14ac:dyDescent="0.2">
      <c r="A23" s="12" t="s">
        <v>21</v>
      </c>
      <c r="B23" s="230">
        <f>SUM('Non-energy Use 2019'!C24:AF24)</f>
        <v>1660735306126993.3</v>
      </c>
      <c r="C23" s="230">
        <f>SUM('Non-energy Use 2020'!C24:AF24)</f>
        <v>2347029655518628.5</v>
      </c>
      <c r="D23" s="230">
        <f>$C23*VLOOKUP($A23,'Non-energy Multiplier'!$A$1:$AQ$44,COLUMN('Non-energy Multiplier'!D$1),0)</f>
        <v>2458686977757138</v>
      </c>
      <c r="E23" s="230">
        <f>$C23*VLOOKUP($A23,'Non-energy Multiplier'!$A$1:$AQ$44,COLUMN('Non-energy Multiplier'!E$1),0)</f>
        <v>2622451050373619</v>
      </c>
      <c r="F23" s="230">
        <f>$C23*VLOOKUP($A23,'Non-energy Multiplier'!$A$1:$AQ$44,COLUMN('Non-energy Multiplier'!F$1),0)</f>
        <v>2786215122990099</v>
      </c>
      <c r="G23" s="230">
        <f>$C23*VLOOKUP($A23,'Non-energy Multiplier'!$A$1:$AQ$44,COLUMN('Non-energy Multiplier'!G$1),0)</f>
        <v>2938813463382728.5</v>
      </c>
      <c r="H23" s="230">
        <f>$C23*VLOOKUP($A23,'Non-energy Multiplier'!$A$1:$AQ$44,COLUMN('Non-energy Multiplier'!H$1),0)</f>
        <v>3091411803775357.5</v>
      </c>
      <c r="I23" s="230">
        <f>$C23*VLOOKUP($A23,'Non-energy Multiplier'!$A$1:$AQ$44,COLUMN('Non-energy Multiplier'!I$1),0)</f>
        <v>3160109380411766</v>
      </c>
      <c r="J23" s="230">
        <f>$C23*VLOOKUP($A23,'Non-energy Multiplier'!$A$1:$AQ$44,COLUMN('Non-energy Multiplier'!J$1),0)</f>
        <v>3228806957048173.5</v>
      </c>
      <c r="K23" s="230">
        <f>$C23*VLOOKUP($A23,'Non-energy Multiplier'!$A$1:$AQ$44,COLUMN('Non-energy Multiplier'!K$1),0)</f>
        <v>3297504533684582.5</v>
      </c>
      <c r="L23" s="230">
        <f>$C23*VLOOKUP($A23,'Non-energy Multiplier'!$A$1:$AQ$44,COLUMN('Non-energy Multiplier'!L$1),0)</f>
        <v>3366202110320989.5</v>
      </c>
      <c r="M23" s="230">
        <f>$C23*VLOOKUP($A23,'Non-energy Multiplier'!$A$1:$AQ$44,COLUMN('Non-energy Multiplier'!M$1),0)</f>
        <v>3434899686957398</v>
      </c>
      <c r="N23" s="230">
        <f>$C23*VLOOKUP($A23,'Non-energy Multiplier'!$A$1:$AQ$44,COLUMN('Non-energy Multiplier'!N$1),0)</f>
        <v>3439806827635181</v>
      </c>
      <c r="O23" s="230">
        <f>$C23*VLOOKUP($A23,'Non-energy Multiplier'!$A$1:$AQ$44,COLUMN('Non-energy Multiplier'!O$1),0)</f>
        <v>3444713968312965.5</v>
      </c>
      <c r="P23" s="230">
        <f>$C23*VLOOKUP($A23,'Non-energy Multiplier'!$A$1:$AQ$44,COLUMN('Non-energy Multiplier'!P$1),0)</f>
        <v>3449621108990748</v>
      </c>
      <c r="Q23" s="230">
        <f>$C23*VLOOKUP($A23,'Non-energy Multiplier'!$A$1:$AQ$44,COLUMN('Non-energy Multiplier'!Q$1),0)</f>
        <v>3454528249668532</v>
      </c>
      <c r="R23" s="230">
        <f>$C23*VLOOKUP($A23,'Non-energy Multiplier'!$A$1:$AQ$44,COLUMN('Non-energy Multiplier'!R$1),0)</f>
        <v>3459435390346315</v>
      </c>
      <c r="S23" s="230">
        <f>$C23*VLOOKUP($A23,'Non-energy Multiplier'!$A$1:$AQ$44,COLUMN('Non-energy Multiplier'!S$1),0)</f>
        <v>3420179713807249.5</v>
      </c>
      <c r="T23" s="230">
        <f>$C23*VLOOKUP($A23,'Non-energy Multiplier'!$A$1:$AQ$44,COLUMN('Non-energy Multiplier'!T$1),0)</f>
        <v>3380924037268184</v>
      </c>
      <c r="U23" s="230">
        <f>$C23*VLOOKUP($A23,'Non-energy Multiplier'!$A$1:$AQ$44,COLUMN('Non-energy Multiplier'!U$1),0)</f>
        <v>3341668360729117</v>
      </c>
      <c r="V23" s="230">
        <f>$C23*VLOOKUP($A23,'Non-energy Multiplier'!$A$1:$AQ$44,COLUMN('Non-energy Multiplier'!V$1),0)</f>
        <v>3302412684190051.5</v>
      </c>
      <c r="W23" s="230">
        <f>$C23*VLOOKUP($A23,'Non-energy Multiplier'!$A$1:$AQ$44,COLUMN('Non-energy Multiplier'!W$1),0)</f>
        <v>3263157007650986</v>
      </c>
      <c r="X23" s="230">
        <f>$C23*VLOOKUP($A23,'Non-energy Multiplier'!$A$1:$AQ$44,COLUMN('Non-energy Multiplier'!X$1),0)</f>
        <v>3189552312289569.5</v>
      </c>
      <c r="Y23" s="230">
        <f>$C23*VLOOKUP($A23,'Non-energy Multiplier'!$A$1:$AQ$44,COLUMN('Non-energy Multiplier'!Y$1),0)</f>
        <v>3115947616928154.5</v>
      </c>
      <c r="Z23" s="230">
        <f>$C23*VLOOKUP($A23,'Non-energy Multiplier'!$A$1:$AQ$44,COLUMN('Non-energy Multiplier'!Z$1),0)</f>
        <v>3042342921566738</v>
      </c>
      <c r="AA23" s="230">
        <f>$C23*VLOOKUP($A23,'Non-energy Multiplier'!$A$1:$AQ$44,COLUMN('Non-energy Multiplier'!AA$1),0)</f>
        <v>2968738226205322</v>
      </c>
      <c r="AB23" s="230">
        <f>$C23*VLOOKUP($A23,'Non-energy Multiplier'!$A$1:$AQ$44,COLUMN('Non-energy Multiplier'!AB$1),0)</f>
        <v>2895133530843906</v>
      </c>
      <c r="AC23" s="230">
        <f>$C23*VLOOKUP($A23,'Non-energy Multiplier'!$A$1:$AQ$44,COLUMN('Non-energy Multiplier'!AC$1),0)</f>
        <v>2821528835482490</v>
      </c>
      <c r="AD23" s="230">
        <f>$C23*VLOOKUP($A23,'Non-energy Multiplier'!$A$1:$AQ$44,COLUMN('Non-energy Multiplier'!AD$1),0)</f>
        <v>2747924140121074.5</v>
      </c>
      <c r="AE23" s="230">
        <f>$C23*VLOOKUP($A23,'Non-energy Multiplier'!$A$1:$AQ$44,COLUMN('Non-energy Multiplier'!AE$1),0)</f>
        <v>2674319444759658.5</v>
      </c>
      <c r="AF23" s="230">
        <f>$C23*VLOOKUP($A23,'Non-energy Multiplier'!$A$1:$AQ$44,COLUMN('Non-energy Multiplier'!AF$1),0)</f>
        <v>2600714749398243</v>
      </c>
      <c r="AG23" s="230">
        <f>$C23*VLOOKUP($A23,'Non-energy Multiplier'!$A$1:$AQ$44,COLUMN('Non-energy Multiplier'!AG$1),0)</f>
        <v>2527110054036827.5</v>
      </c>
      <c r="AH23" s="230">
        <f>$C23*VLOOKUP($A23,'Non-energy Multiplier'!$A$1:$AQ$44,COLUMN('Non-energy Multiplier'!AH$1),0)</f>
        <v>2463319179022687</v>
      </c>
      <c r="AI23" s="230">
        <f>$C23*VLOOKUP($A23,'Non-energy Multiplier'!$A$1:$AQ$44,COLUMN('Non-energy Multiplier'!AI$1),0)</f>
        <v>2399528304008546.5</v>
      </c>
      <c r="AJ23" s="230">
        <f>$C23*VLOOKUP($A23,'Non-energy Multiplier'!$A$1:$AQ$44,COLUMN('Non-energy Multiplier'!AJ$1),0)</f>
        <v>2335737428994406.5</v>
      </c>
      <c r="AK23" s="230">
        <f>$C23*VLOOKUP($A23,'Non-energy Multiplier'!$A$1:$AQ$44,COLUMN('Non-energy Multiplier'!AK$1),0)</f>
        <v>2271946553980266</v>
      </c>
      <c r="AL23" s="230">
        <f>$C23*VLOOKUP($A23,'Non-energy Multiplier'!$A$1:$AQ$44,COLUMN('Non-energy Multiplier'!AL$1),0)</f>
        <v>2208155678966125.8</v>
      </c>
      <c r="AM23" s="230">
        <f>$C23*VLOOKUP($A23,'Non-energy Multiplier'!$A$1:$AQ$44,COLUMN('Non-energy Multiplier'!AM$1),0)</f>
        <v>2141160385323296</v>
      </c>
      <c r="AN23" s="230">
        <f>$C23*VLOOKUP($A23,'Non-energy Multiplier'!$A$1:$AQ$44,COLUMN('Non-energy Multiplier'!AN$1),0)</f>
        <v>2074165091680466.8</v>
      </c>
      <c r="AO23" s="230">
        <f>$C23*VLOOKUP($A23,'Non-energy Multiplier'!$A$1:$AQ$44,COLUMN('Non-energy Multiplier'!AO$1),0)</f>
        <v>2007169798037637.5</v>
      </c>
      <c r="AP23" s="230">
        <f>$C23*VLOOKUP($A23,'Non-energy Multiplier'!$A$1:$AQ$44,COLUMN('Non-energy Multiplier'!AP$1),0)</f>
        <v>1940174504394807.8</v>
      </c>
      <c r="AQ23" s="230">
        <f>$C23*VLOOKUP($A23,'Non-energy Multiplier'!$A$1:$AQ$44,COLUMN('Non-energy Multiplier'!AQ$1),0)</f>
        <v>1873179210751978</v>
      </c>
    </row>
    <row r="24" spans="1:43" x14ac:dyDescent="0.2">
      <c r="A24" s="12" t="s">
        <v>1</v>
      </c>
      <c r="B24" s="230">
        <f>SUM('Non-energy Use 2019'!C25:AF25)</f>
        <v>3934948103246720</v>
      </c>
      <c r="C24" s="230">
        <f>SUM('Non-energy Use 2020'!C25:AF25)</f>
        <v>4473520184848598.5</v>
      </c>
      <c r="D24" s="230">
        <f>$C24*VLOOKUP($A24,'Non-energy Multiplier'!$A$1:$AQ$44,COLUMN('Non-energy Multiplier'!D$1),0)</f>
        <v>4763140225942517</v>
      </c>
      <c r="E24" s="230">
        <f>$C24*VLOOKUP($A24,'Non-energy Multiplier'!$A$1:$AQ$44,COLUMN('Non-energy Multiplier'!E$1),0)</f>
        <v>5245840294432381</v>
      </c>
      <c r="F24" s="230">
        <f>$C24*VLOOKUP($A24,'Non-energy Multiplier'!$A$1:$AQ$44,COLUMN('Non-energy Multiplier'!F$1),0)</f>
        <v>5670616354703462</v>
      </c>
      <c r="G24" s="230">
        <f>$C24*VLOOKUP($A24,'Non-energy Multiplier'!$A$1:$AQ$44,COLUMN('Non-energy Multiplier'!G$1),0)</f>
        <v>6037468406755760</v>
      </c>
      <c r="H24" s="230">
        <f>$C24*VLOOKUP($A24,'Non-energy Multiplier'!$A$1:$AQ$44,COLUMN('Non-energy Multiplier'!H$1),0)</f>
        <v>6404320458808056</v>
      </c>
      <c r="I24" s="230">
        <f>$C24*VLOOKUP($A24,'Non-energy Multiplier'!$A$1:$AQ$44,COLUMN('Non-energy Multiplier'!I$1),0)</f>
        <v>6637556957683643</v>
      </c>
      <c r="J24" s="230">
        <f>$C24*VLOOKUP($A24,'Non-energy Multiplier'!$A$1:$AQ$44,COLUMN('Non-energy Multiplier'!J$1),0)</f>
        <v>6870793456559229</v>
      </c>
      <c r="K24" s="230">
        <f>$C24*VLOOKUP($A24,'Non-energy Multiplier'!$A$1:$AQ$44,COLUMN('Non-energy Multiplier'!K$1),0)</f>
        <v>7104029955434816</v>
      </c>
      <c r="L24" s="230">
        <f>$C24*VLOOKUP($A24,'Non-energy Multiplier'!$A$1:$AQ$44,COLUMN('Non-energy Multiplier'!L$1),0)</f>
        <v>7337266454310403</v>
      </c>
      <c r="M24" s="230">
        <f>$C24*VLOOKUP($A24,'Non-energy Multiplier'!$A$1:$AQ$44,COLUMN('Non-energy Multiplier'!M$1),0)</f>
        <v>7570502953185990</v>
      </c>
      <c r="N24" s="230">
        <f>$C24*VLOOKUP($A24,'Non-energy Multiplier'!$A$1:$AQ$44,COLUMN('Non-energy Multiplier'!N$1),0)</f>
        <v>7704449902719943</v>
      </c>
      <c r="O24" s="230">
        <f>$C24*VLOOKUP($A24,'Non-energy Multiplier'!$A$1:$AQ$44,COLUMN('Non-energy Multiplier'!O$1),0)</f>
        <v>7838396852253896</v>
      </c>
      <c r="P24" s="230">
        <f>$C24*VLOOKUP($A24,'Non-energy Multiplier'!$A$1:$AQ$44,COLUMN('Non-energy Multiplier'!P$1),0)</f>
        <v>7972343801787850</v>
      </c>
      <c r="Q24" s="230">
        <f>$C24*VLOOKUP($A24,'Non-energy Multiplier'!$A$1:$AQ$44,COLUMN('Non-energy Multiplier'!Q$1),0)</f>
        <v>8106290751321802</v>
      </c>
      <c r="R24" s="230">
        <f>$C24*VLOOKUP($A24,'Non-energy Multiplier'!$A$1:$AQ$44,COLUMN('Non-energy Multiplier'!R$1),0)</f>
        <v>8240237700855756</v>
      </c>
      <c r="S24" s="230">
        <f>$C24*VLOOKUP($A24,'Non-energy Multiplier'!$A$1:$AQ$44,COLUMN('Non-energy Multiplier'!S$1),0)</f>
        <v>8309993306372117</v>
      </c>
      <c r="T24" s="230">
        <f>$C24*VLOOKUP($A24,'Non-energy Multiplier'!$A$1:$AQ$44,COLUMN('Non-energy Multiplier'!T$1),0)</f>
        <v>8379748911888477</v>
      </c>
      <c r="U24" s="230">
        <f>$C24*VLOOKUP($A24,'Non-energy Multiplier'!$A$1:$AQ$44,COLUMN('Non-energy Multiplier'!U$1),0)</f>
        <v>8449504517404838</v>
      </c>
      <c r="V24" s="230">
        <f>$C24*VLOOKUP($A24,'Non-energy Multiplier'!$A$1:$AQ$44,COLUMN('Non-energy Multiplier'!V$1),0)</f>
        <v>8519260122921199</v>
      </c>
      <c r="W24" s="230">
        <f>$C24*VLOOKUP($A24,'Non-energy Multiplier'!$A$1:$AQ$44,COLUMN('Non-energy Multiplier'!W$1),0)</f>
        <v>8589015728437557</v>
      </c>
      <c r="X24" s="230">
        <f>$C24*VLOOKUP($A24,'Non-energy Multiplier'!$A$1:$AQ$44,COLUMN('Non-energy Multiplier'!X$1),0)</f>
        <v>8620580266394199</v>
      </c>
      <c r="Y24" s="230">
        <f>$C24*VLOOKUP($A24,'Non-energy Multiplier'!$A$1:$AQ$44,COLUMN('Non-energy Multiplier'!Y$1),0)</f>
        <v>8652144804350840</v>
      </c>
      <c r="Z24" s="230">
        <f>$C24*VLOOKUP($A24,'Non-energy Multiplier'!$A$1:$AQ$44,COLUMN('Non-energy Multiplier'!Z$1),0)</f>
        <v>8683709342307481</v>
      </c>
      <c r="AA24" s="230">
        <f>$C24*VLOOKUP($A24,'Non-energy Multiplier'!$A$1:$AQ$44,COLUMN('Non-energy Multiplier'!AA$1),0)</f>
        <v>8715273880264122</v>
      </c>
      <c r="AB24" s="230">
        <f>$C24*VLOOKUP($A24,'Non-energy Multiplier'!$A$1:$AQ$44,COLUMN('Non-energy Multiplier'!AB$1),0)</f>
        <v>8746838418220765</v>
      </c>
      <c r="AC24" s="230">
        <f>$C24*VLOOKUP($A24,'Non-energy Multiplier'!$A$1:$AQ$44,COLUMN('Non-energy Multiplier'!AC$1),0)</f>
        <v>8745617171216489</v>
      </c>
      <c r="AD24" s="230">
        <f>$C24*VLOOKUP($A24,'Non-energy Multiplier'!$A$1:$AQ$44,COLUMN('Non-energy Multiplier'!AD$1),0)</f>
        <v>8744395924212215</v>
      </c>
      <c r="AE24" s="230">
        <f>$C24*VLOOKUP($A24,'Non-energy Multiplier'!$A$1:$AQ$44,COLUMN('Non-energy Multiplier'!AE$1),0)</f>
        <v>8743174677207940</v>
      </c>
      <c r="AF24" s="230">
        <f>$C24*VLOOKUP($A24,'Non-energy Multiplier'!$A$1:$AQ$44,COLUMN('Non-energy Multiplier'!AF$1),0)</f>
        <v>8741953430203664</v>
      </c>
      <c r="AG24" s="230">
        <f>$C24*VLOOKUP($A24,'Non-energy Multiplier'!$A$1:$AQ$44,COLUMN('Non-energy Multiplier'!AG$1),0)</f>
        <v>8740732183199391</v>
      </c>
      <c r="AH24" s="230">
        <f>$C24*VLOOKUP($A24,'Non-energy Multiplier'!$A$1:$AQ$44,COLUMN('Non-energy Multiplier'!AH$1),0)</f>
        <v>8709724071392625</v>
      </c>
      <c r="AI24" s="230">
        <f>$C24*VLOOKUP($A24,'Non-energy Multiplier'!$A$1:$AQ$44,COLUMN('Non-energy Multiplier'!AI$1),0)</f>
        <v>8678715959585862</v>
      </c>
      <c r="AJ24" s="230">
        <f>$C24*VLOOKUP($A24,'Non-energy Multiplier'!$A$1:$AQ$44,COLUMN('Non-energy Multiplier'!AJ$1),0)</f>
        <v>8647707847779097</v>
      </c>
      <c r="AK24" s="230">
        <f>$C24*VLOOKUP($A24,'Non-energy Multiplier'!$A$1:$AQ$44,COLUMN('Non-energy Multiplier'!AK$1),0)</f>
        <v>8616699735972332</v>
      </c>
      <c r="AL24" s="230">
        <f>$C24*VLOOKUP($A24,'Non-energy Multiplier'!$A$1:$AQ$44,COLUMN('Non-energy Multiplier'!AL$1),0)</f>
        <v>8585691624165567</v>
      </c>
      <c r="AM24" s="230">
        <f>$C24*VLOOKUP($A24,'Non-energy Multiplier'!$A$1:$AQ$44,COLUMN('Non-energy Multiplier'!AM$1),0)</f>
        <v>8549209579780469</v>
      </c>
      <c r="AN24" s="230">
        <f>$C24*VLOOKUP($A24,'Non-energy Multiplier'!$A$1:$AQ$44,COLUMN('Non-energy Multiplier'!AN$1),0)</f>
        <v>8512727535395372</v>
      </c>
      <c r="AO24" s="230">
        <f>$C24*VLOOKUP($A24,'Non-energy Multiplier'!$A$1:$AQ$44,COLUMN('Non-energy Multiplier'!AO$1),0)</f>
        <v>8476245491010275</v>
      </c>
      <c r="AP24" s="230">
        <f>$C24*VLOOKUP($A24,'Non-energy Multiplier'!$A$1:$AQ$44,COLUMN('Non-energy Multiplier'!AP$1),0)</f>
        <v>8439763446625178</v>
      </c>
      <c r="AQ24" s="230">
        <f>$C24*VLOOKUP($A24,'Non-energy Multiplier'!$A$1:$AQ$44,COLUMN('Non-energy Multiplier'!AQ$1),0)</f>
        <v>8403281402240080</v>
      </c>
    </row>
    <row r="25" spans="1:43" x14ac:dyDescent="0.2">
      <c r="A25" s="12" t="s">
        <v>22</v>
      </c>
      <c r="B25" s="230">
        <f>SUM('Non-energy Use 2019'!C26:AF26)</f>
        <v>10995283070.506569</v>
      </c>
      <c r="C25" s="230">
        <f>SUM('Non-energy Use 2020'!C26:AF26)</f>
        <v>11059175350.17075</v>
      </c>
      <c r="D25" s="230">
        <f>$C25*VLOOKUP($A25,'Non-energy Multiplier'!$A$1:$AQ$44,COLUMN('Non-energy Multiplier'!D$1),0)</f>
        <v>14370339500.579426</v>
      </c>
      <c r="E25" s="230">
        <f>$C25*VLOOKUP($A25,'Non-energy Multiplier'!$A$1:$AQ$44,COLUMN('Non-energy Multiplier'!E$1),0)</f>
        <v>14101523506.718386</v>
      </c>
      <c r="F25" s="230">
        <f>$C25*VLOOKUP($A25,'Non-energy Multiplier'!$A$1:$AQ$44,COLUMN('Non-energy Multiplier'!F$1),0)</f>
        <v>14383706775.309189</v>
      </c>
      <c r="G25" s="230">
        <f>$C25*VLOOKUP($A25,'Non-energy Multiplier'!$A$1:$AQ$44,COLUMN('Non-energy Multiplier'!G$1),0)</f>
        <v>15065253559.217196</v>
      </c>
      <c r="H25" s="230">
        <f>$C25*VLOOKUP($A25,'Non-energy Multiplier'!$A$1:$AQ$44,COLUMN('Non-energy Multiplier'!H$1),0)</f>
        <v>15886192191.658594</v>
      </c>
      <c r="I25" s="230">
        <f>$C25*VLOOKUP($A25,'Non-energy Multiplier'!$A$1:$AQ$44,COLUMN('Non-energy Multiplier'!I$1),0)</f>
        <v>16599425132.077246</v>
      </c>
      <c r="J25" s="230">
        <f>$C25*VLOOKUP($A25,'Non-energy Multiplier'!$A$1:$AQ$44,COLUMN('Non-energy Multiplier'!J$1),0)</f>
        <v>17175491467.639374</v>
      </c>
      <c r="K25" s="230">
        <f>$C25*VLOOKUP($A25,'Non-energy Multiplier'!$A$1:$AQ$44,COLUMN('Non-energy Multiplier'!K$1),0)</f>
        <v>17653728047.500015</v>
      </c>
      <c r="L25" s="230">
        <f>$C25*VLOOKUP($A25,'Non-energy Multiplier'!$A$1:$AQ$44,COLUMN('Non-energy Multiplier'!L$1),0)</f>
        <v>18081858629.525681</v>
      </c>
      <c r="M25" s="230">
        <f>$C25*VLOOKUP($A25,'Non-energy Multiplier'!$A$1:$AQ$44,COLUMN('Non-energy Multiplier'!M$1),0)</f>
        <v>18513875099.735168</v>
      </c>
      <c r="N25" s="230">
        <f>$C25*VLOOKUP($A25,'Non-energy Multiplier'!$A$1:$AQ$44,COLUMN('Non-energy Multiplier'!N$1),0)</f>
        <v>18997507975.124699</v>
      </c>
      <c r="O25" s="230">
        <f>$C25*VLOOKUP($A25,'Non-energy Multiplier'!$A$1:$AQ$44,COLUMN('Non-energy Multiplier'!O$1),0)</f>
        <v>19536876265.521503</v>
      </c>
      <c r="P25" s="230">
        <f>$C25*VLOOKUP($A25,'Non-energy Multiplier'!$A$1:$AQ$44,COLUMN('Non-energy Multiplier'!P$1),0)</f>
        <v>20124083854.824337</v>
      </c>
      <c r="Q25" s="230">
        <f>$C25*VLOOKUP($A25,'Non-energy Multiplier'!$A$1:$AQ$44,COLUMN('Non-energy Multiplier'!Q$1),0)</f>
        <v>20750230720.904602</v>
      </c>
      <c r="R25" s="230">
        <f>$C25*VLOOKUP($A25,'Non-energy Multiplier'!$A$1:$AQ$44,COLUMN('Non-energy Multiplier'!R$1),0)</f>
        <v>21405179709.754906</v>
      </c>
      <c r="S25" s="230">
        <f>$C25*VLOOKUP($A25,'Non-energy Multiplier'!$A$1:$AQ$44,COLUMN('Non-energy Multiplier'!S$1),0)</f>
        <v>22079221647.56871</v>
      </c>
      <c r="T25" s="230">
        <f>$C25*VLOOKUP($A25,'Non-energy Multiplier'!$A$1:$AQ$44,COLUMN('Non-energy Multiplier'!T$1),0)</f>
        <v>22768964612.800083</v>
      </c>
      <c r="U25" s="230">
        <f>$C25*VLOOKUP($A25,'Non-energy Multiplier'!$A$1:$AQ$44,COLUMN('Non-energy Multiplier'!U$1),0)</f>
        <v>23472515511.488537</v>
      </c>
      <c r="V25" s="230">
        <f>$C25*VLOOKUP($A25,'Non-energy Multiplier'!$A$1:$AQ$44,COLUMN('Non-energy Multiplier'!V$1),0)</f>
        <v>24187724031.269238</v>
      </c>
      <c r="W25" s="230">
        <f>$C25*VLOOKUP($A25,'Non-energy Multiplier'!$A$1:$AQ$44,COLUMN('Non-energy Multiplier'!W$1),0)</f>
        <v>24912171238.721237</v>
      </c>
      <c r="X25" s="230">
        <f>$C25*VLOOKUP($A25,'Non-energy Multiplier'!$A$1:$AQ$44,COLUMN('Non-energy Multiplier'!X$1),0)</f>
        <v>25643160415.092571</v>
      </c>
      <c r="Y25" s="230">
        <f>$C25*VLOOKUP($A25,'Non-energy Multiplier'!$A$1:$AQ$44,COLUMN('Non-energy Multiplier'!Y$1),0)</f>
        <v>26377710585.437683</v>
      </c>
      <c r="Z25" s="230">
        <f>$C25*VLOOKUP($A25,'Non-energy Multiplier'!$A$1:$AQ$44,COLUMN('Non-energy Multiplier'!Z$1),0)</f>
        <v>27112553214.62466</v>
      </c>
      <c r="AA25" s="230">
        <f>$C25*VLOOKUP($A25,'Non-energy Multiplier'!$A$1:$AQ$44,COLUMN('Non-energy Multiplier'!AA$1),0)</f>
        <v>27844132553.298317</v>
      </c>
      <c r="AB25" s="230">
        <f>$C25*VLOOKUP($A25,'Non-energy Multiplier'!$A$1:$AQ$44,COLUMN('Non-energy Multiplier'!AB$1),0)</f>
        <v>28568610115.884682</v>
      </c>
      <c r="AC25" s="230">
        <f>$C25*VLOOKUP($A25,'Non-energy Multiplier'!$A$1:$AQ$44,COLUMN('Non-energy Multiplier'!AC$1),0)</f>
        <v>29281873759.273823</v>
      </c>
      <c r="AD25" s="230">
        <f>$C25*VLOOKUP($A25,'Non-energy Multiplier'!$A$1:$AQ$44,COLUMN('Non-energy Multiplier'!AD$1),0)</f>
        <v>29979551803.158588</v>
      </c>
      <c r="AE25" s="230">
        <f>$C25*VLOOKUP($A25,'Non-energy Multiplier'!$A$1:$AQ$44,COLUMN('Non-energy Multiplier'!AE$1),0)</f>
        <v>30657032589.532696</v>
      </c>
      <c r="AF25" s="230">
        <f>$C25*VLOOKUP($A25,'Non-energy Multiplier'!$A$1:$AQ$44,COLUMN('Non-energy Multiplier'!AF$1),0)</f>
        <v>31309489818.190346</v>
      </c>
      <c r="AG25" s="230">
        <f>$C25*VLOOKUP($A25,'Non-energy Multiplier'!$A$1:$AQ$44,COLUMN('Non-energy Multiplier'!AG$1),0)</f>
        <v>31931913916.211395</v>
      </c>
      <c r="AH25" s="230">
        <f>$C25*VLOOKUP($A25,'Non-energy Multiplier'!$A$1:$AQ$44,COLUMN('Non-energy Multiplier'!AH$1),0)</f>
        <v>32519149601.766624</v>
      </c>
      <c r="AI25" s="230">
        <f>$C25*VLOOKUP($A25,'Non-energy Multiplier'!$A$1:$AQ$44,COLUMN('Non-energy Multiplier'!AI$1),0)</f>
        <v>33065939686.134892</v>
      </c>
      <c r="AJ25" s="230">
        <f>$C25*VLOOKUP($A25,'Non-energy Multiplier'!$A$1:$AQ$44,COLUMN('Non-energy Multiplier'!AJ$1),0)</f>
        <v>33566975023.215973</v>
      </c>
      <c r="AK25" s="230">
        <f>$C25*VLOOKUP($A25,'Non-energy Multiplier'!$A$1:$AQ$44,COLUMN('Non-energy Multiplier'!AK$1),0)</f>
        <v>34016950364.437588</v>
      </c>
      <c r="AL25" s="230">
        <f>$C25*VLOOKUP($A25,'Non-energy Multiplier'!$A$1:$AQ$44,COLUMN('Non-energy Multiplier'!AL$1),0)</f>
        <v>34410625711.021622</v>
      </c>
      <c r="AM25" s="230">
        <f>$C25*VLOOKUP($A25,'Non-energy Multiplier'!$A$1:$AQ$44,COLUMN('Non-energy Multiplier'!AM$1),0)</f>
        <v>34742892578.192833</v>
      </c>
      <c r="AN25" s="230">
        <f>$C25*VLOOKUP($A25,'Non-energy Multiplier'!$A$1:$AQ$44,COLUMN('Non-energy Multiplier'!AN$1),0)</f>
        <v>35008844401.088669</v>
      </c>
      <c r="AO25" s="230">
        <f>$C25*VLOOKUP($A25,'Non-energy Multiplier'!$A$1:$AQ$44,COLUMN('Non-energy Multiplier'!AO$1),0)</f>
        <v>35203850124.78849</v>
      </c>
      <c r="AP25" s="230">
        <f>$C25*VLOOKUP($A25,'Non-energy Multiplier'!$A$1:$AQ$44,COLUMN('Non-energy Multiplier'!AP$1),0)</f>
        <v>35323629836.748611</v>
      </c>
      <c r="AQ25" s="230">
        <f>$C25*VLOOKUP($A25,'Non-energy Multiplier'!$A$1:$AQ$44,COLUMN('Non-energy Multiplier'!AQ$1),0)</f>
        <v>35364331125.500969</v>
      </c>
    </row>
    <row r="26" spans="1:43" x14ac:dyDescent="0.2">
      <c r="A26" s="12" t="s">
        <v>23</v>
      </c>
      <c r="B26" s="133">
        <f>SUM('Non-energy Use 2019'!C27:AF27)</f>
        <v>0</v>
      </c>
      <c r="C26" s="133">
        <f>SUM('Non-energy Use 2020'!C27:AF27)</f>
        <v>0</v>
      </c>
      <c r="D26" s="133">
        <f>$C26*VLOOKUP($A26,'Non-energy Multiplier'!$A$1:$AQ$44,COLUMN('Non-energy Multiplier'!D$1),0)</f>
        <v>0</v>
      </c>
      <c r="E26" s="133">
        <f>$C26*VLOOKUP($A26,'Non-energy Multiplier'!$A$1:$AQ$44,COLUMN('Non-energy Multiplier'!E$1),0)</f>
        <v>0</v>
      </c>
      <c r="F26" s="133">
        <f>$C26*VLOOKUP($A26,'Non-energy Multiplier'!$A$1:$AQ$44,COLUMN('Non-energy Multiplier'!F$1),0)</f>
        <v>0</v>
      </c>
      <c r="G26" s="133">
        <f>$C26*VLOOKUP($A26,'Non-energy Multiplier'!$A$1:$AQ$44,COLUMN('Non-energy Multiplier'!G$1),0)</f>
        <v>0</v>
      </c>
      <c r="H26" s="133">
        <f>$C26*VLOOKUP($A26,'Non-energy Multiplier'!$A$1:$AQ$44,COLUMN('Non-energy Multiplier'!H$1),0)</f>
        <v>0</v>
      </c>
      <c r="I26" s="133">
        <f>$C26*VLOOKUP($A26,'Non-energy Multiplier'!$A$1:$AQ$44,COLUMN('Non-energy Multiplier'!I$1),0)</f>
        <v>0</v>
      </c>
      <c r="J26" s="133">
        <f>$C26*VLOOKUP($A26,'Non-energy Multiplier'!$A$1:$AQ$44,COLUMN('Non-energy Multiplier'!J$1),0)</f>
        <v>0</v>
      </c>
      <c r="K26" s="133">
        <f>$C26*VLOOKUP($A26,'Non-energy Multiplier'!$A$1:$AQ$44,COLUMN('Non-energy Multiplier'!K$1),0)</f>
        <v>0</v>
      </c>
      <c r="L26" s="133">
        <f>$C26*VLOOKUP($A26,'Non-energy Multiplier'!$A$1:$AQ$44,COLUMN('Non-energy Multiplier'!L$1),0)</f>
        <v>0</v>
      </c>
      <c r="M26" s="133">
        <f>$C26*VLOOKUP($A26,'Non-energy Multiplier'!$A$1:$AQ$44,COLUMN('Non-energy Multiplier'!M$1),0)</f>
        <v>0</v>
      </c>
      <c r="N26" s="133">
        <f>$C26*VLOOKUP($A26,'Non-energy Multiplier'!$A$1:$AQ$44,COLUMN('Non-energy Multiplier'!N$1),0)</f>
        <v>0</v>
      </c>
      <c r="O26" s="133">
        <f>$C26*VLOOKUP($A26,'Non-energy Multiplier'!$A$1:$AQ$44,COLUMN('Non-energy Multiplier'!O$1),0)</f>
        <v>0</v>
      </c>
      <c r="P26" s="133">
        <f>$C26*VLOOKUP($A26,'Non-energy Multiplier'!$A$1:$AQ$44,COLUMN('Non-energy Multiplier'!P$1),0)</f>
        <v>0</v>
      </c>
      <c r="Q26" s="133">
        <f>$C26*VLOOKUP($A26,'Non-energy Multiplier'!$A$1:$AQ$44,COLUMN('Non-energy Multiplier'!Q$1),0)</f>
        <v>0</v>
      </c>
      <c r="R26" s="133">
        <f>$C26*VLOOKUP($A26,'Non-energy Multiplier'!$A$1:$AQ$44,COLUMN('Non-energy Multiplier'!R$1),0)</f>
        <v>0</v>
      </c>
      <c r="S26" s="133">
        <f>$C26*VLOOKUP($A26,'Non-energy Multiplier'!$A$1:$AQ$44,COLUMN('Non-energy Multiplier'!S$1),0)</f>
        <v>0</v>
      </c>
      <c r="T26" s="133">
        <f>$C26*VLOOKUP($A26,'Non-energy Multiplier'!$A$1:$AQ$44,COLUMN('Non-energy Multiplier'!T$1),0)</f>
        <v>0</v>
      </c>
      <c r="U26" s="133">
        <f>$C26*VLOOKUP($A26,'Non-energy Multiplier'!$A$1:$AQ$44,COLUMN('Non-energy Multiplier'!U$1),0)</f>
        <v>0</v>
      </c>
      <c r="V26" s="133">
        <f>$C26*VLOOKUP($A26,'Non-energy Multiplier'!$A$1:$AQ$44,COLUMN('Non-energy Multiplier'!V$1),0)</f>
        <v>0</v>
      </c>
      <c r="W26" s="133">
        <f>$C26*VLOOKUP($A26,'Non-energy Multiplier'!$A$1:$AQ$44,COLUMN('Non-energy Multiplier'!W$1),0)</f>
        <v>0</v>
      </c>
      <c r="X26" s="133">
        <f>$C26*VLOOKUP($A26,'Non-energy Multiplier'!$A$1:$AQ$44,COLUMN('Non-energy Multiplier'!X$1),0)</f>
        <v>0</v>
      </c>
      <c r="Y26" s="133">
        <f>$C26*VLOOKUP($A26,'Non-energy Multiplier'!$A$1:$AQ$44,COLUMN('Non-energy Multiplier'!Y$1),0)</f>
        <v>0</v>
      </c>
      <c r="Z26" s="133">
        <f>$C26*VLOOKUP($A26,'Non-energy Multiplier'!$A$1:$AQ$44,COLUMN('Non-energy Multiplier'!Z$1),0)</f>
        <v>0</v>
      </c>
      <c r="AA26" s="133">
        <f>$C26*VLOOKUP($A26,'Non-energy Multiplier'!$A$1:$AQ$44,COLUMN('Non-energy Multiplier'!AA$1),0)</f>
        <v>0</v>
      </c>
      <c r="AB26" s="133">
        <f>$C26*VLOOKUP($A26,'Non-energy Multiplier'!$A$1:$AQ$44,COLUMN('Non-energy Multiplier'!AB$1),0)</f>
        <v>0</v>
      </c>
      <c r="AC26" s="133">
        <f>$C26*VLOOKUP($A26,'Non-energy Multiplier'!$A$1:$AQ$44,COLUMN('Non-energy Multiplier'!AC$1),0)</f>
        <v>0</v>
      </c>
      <c r="AD26" s="133">
        <f>$C26*VLOOKUP($A26,'Non-energy Multiplier'!$A$1:$AQ$44,COLUMN('Non-energy Multiplier'!AD$1),0)</f>
        <v>0</v>
      </c>
      <c r="AE26" s="133">
        <f>$C26*VLOOKUP($A26,'Non-energy Multiplier'!$A$1:$AQ$44,COLUMN('Non-energy Multiplier'!AE$1),0)</f>
        <v>0</v>
      </c>
      <c r="AF26" s="133">
        <f>$C26*VLOOKUP($A26,'Non-energy Multiplier'!$A$1:$AQ$44,COLUMN('Non-energy Multiplier'!AF$1),0)</f>
        <v>0</v>
      </c>
      <c r="AG26" s="133">
        <f>$C26*VLOOKUP($A26,'Non-energy Multiplier'!$A$1:$AQ$44,COLUMN('Non-energy Multiplier'!AG$1),0)</f>
        <v>0</v>
      </c>
      <c r="AH26" s="133">
        <f>$C26*VLOOKUP($A26,'Non-energy Multiplier'!$A$1:$AQ$44,COLUMN('Non-energy Multiplier'!AH$1),0)</f>
        <v>0</v>
      </c>
      <c r="AI26" s="133">
        <f>$C26*VLOOKUP($A26,'Non-energy Multiplier'!$A$1:$AQ$44,COLUMN('Non-energy Multiplier'!AI$1),0)</f>
        <v>0</v>
      </c>
      <c r="AJ26" s="133">
        <f>$C26*VLOOKUP($A26,'Non-energy Multiplier'!$A$1:$AQ$44,COLUMN('Non-energy Multiplier'!AJ$1),0)</f>
        <v>0</v>
      </c>
      <c r="AK26" s="133">
        <f>$C26*VLOOKUP($A26,'Non-energy Multiplier'!$A$1:$AQ$44,COLUMN('Non-energy Multiplier'!AK$1),0)</f>
        <v>0</v>
      </c>
      <c r="AL26" s="133">
        <f>$C26*VLOOKUP($A26,'Non-energy Multiplier'!$A$1:$AQ$44,COLUMN('Non-energy Multiplier'!AL$1),0)</f>
        <v>0</v>
      </c>
      <c r="AM26" s="133">
        <f>$C26*VLOOKUP($A26,'Non-energy Multiplier'!$A$1:$AQ$44,COLUMN('Non-energy Multiplier'!AM$1),0)</f>
        <v>0</v>
      </c>
      <c r="AN26" s="133">
        <f>$C26*VLOOKUP($A26,'Non-energy Multiplier'!$A$1:$AQ$44,COLUMN('Non-energy Multiplier'!AN$1),0)</f>
        <v>0</v>
      </c>
      <c r="AO26" s="133">
        <f>$C26*VLOOKUP($A26,'Non-energy Multiplier'!$A$1:$AQ$44,COLUMN('Non-energy Multiplier'!AO$1),0)</f>
        <v>0</v>
      </c>
      <c r="AP26" s="133">
        <f>$C26*VLOOKUP($A26,'Non-energy Multiplier'!$A$1:$AQ$44,COLUMN('Non-energy Multiplier'!AP$1),0)</f>
        <v>0</v>
      </c>
      <c r="AQ26" s="133">
        <f>$C26*VLOOKUP($A26,'Non-energy Multiplier'!$A$1:$AQ$44,COLUMN('Non-energy Multiplier'!AQ$1),0)</f>
        <v>0</v>
      </c>
    </row>
    <row r="27" spans="1:43" x14ac:dyDescent="0.2">
      <c r="A27" s="12" t="s">
        <v>24</v>
      </c>
      <c r="B27" s="230">
        <f>SUM('Non-energy Use 2019'!C28:AF28)</f>
        <v>439850744191.71313</v>
      </c>
      <c r="C27" s="230">
        <f>SUM('Non-energy Use 2020'!C28:AF28)</f>
        <v>456648929798.03918</v>
      </c>
      <c r="D27" s="230">
        <f>$C27*VLOOKUP($A27,'Non-energy Multiplier'!$A$1:$AQ$44,COLUMN('Non-energy Multiplier'!D$1),0)</f>
        <v>505411835400.72717</v>
      </c>
      <c r="E27" s="230">
        <f>$C27*VLOOKUP($A27,'Non-energy Multiplier'!$A$1:$AQ$44,COLUMN('Non-energy Multiplier'!E$1),0)</f>
        <v>504172062126.44495</v>
      </c>
      <c r="F27" s="230">
        <f>$C27*VLOOKUP($A27,'Non-energy Multiplier'!$A$1:$AQ$44,COLUMN('Non-energy Multiplier'!F$1),0)</f>
        <v>511500885984.12244</v>
      </c>
      <c r="G27" s="230">
        <f>$C27*VLOOKUP($A27,'Non-energy Multiplier'!$A$1:$AQ$44,COLUMN('Non-energy Multiplier'!G$1),0)</f>
        <v>529441442167.85687</v>
      </c>
      <c r="H27" s="230">
        <f>$C27*VLOOKUP($A27,'Non-energy Multiplier'!$A$1:$AQ$44,COLUMN('Non-energy Multiplier'!H$1),0)</f>
        <v>551755224972.23376</v>
      </c>
      <c r="I27" s="230">
        <f>$C27*VLOOKUP($A27,'Non-energy Multiplier'!$A$1:$AQ$44,COLUMN('Non-energy Multiplier'!I$1),0)</f>
        <v>572594695442.75781</v>
      </c>
      <c r="J27" s="230">
        <f>$C27*VLOOKUP($A27,'Non-energy Multiplier'!$A$1:$AQ$44,COLUMN('Non-energy Multiplier'!J$1),0)</f>
        <v>590452753983.94055</v>
      </c>
      <c r="K27" s="230">
        <f>$C27*VLOOKUP($A27,'Non-energy Multiplier'!$A$1:$AQ$44,COLUMN('Non-energy Multiplier'!K$1),0)</f>
        <v>605043901126.65283</v>
      </c>
      <c r="L27" s="230">
        <f>$C27*VLOOKUP($A27,'Non-energy Multiplier'!$A$1:$AQ$44,COLUMN('Non-energy Multiplier'!L$1),0)</f>
        <v>616140081752.79614</v>
      </c>
      <c r="M27" s="230">
        <f>$C27*VLOOKUP($A27,'Non-energy Multiplier'!$A$1:$AQ$44,COLUMN('Non-energy Multiplier'!M$1),0)</f>
        <v>623576603094.05322</v>
      </c>
      <c r="N27" s="230">
        <f>$C27*VLOOKUP($A27,'Non-energy Multiplier'!$A$1:$AQ$44,COLUMN('Non-energy Multiplier'!N$1),0)</f>
        <v>627379976847.62195</v>
      </c>
      <c r="O27" s="230">
        <f>$C27*VLOOKUP($A27,'Non-energy Multiplier'!$A$1:$AQ$44,COLUMN('Non-energy Multiplier'!O$1),0)</f>
        <v>628141985721.28979</v>
      </c>
      <c r="P27" s="230">
        <f>$C27*VLOOKUP($A27,'Non-energy Multiplier'!$A$1:$AQ$44,COLUMN('Non-energy Multiplier'!P$1),0)</f>
        <v>626632527588.73889</v>
      </c>
      <c r="Q27" s="230">
        <f>$C27*VLOOKUP($A27,'Non-energy Multiplier'!$A$1:$AQ$44,COLUMN('Non-energy Multiplier'!Q$1),0)</f>
        <v>623645228337.51013</v>
      </c>
      <c r="R27" s="230">
        <f>$C27*VLOOKUP($A27,'Non-energy Multiplier'!$A$1:$AQ$44,COLUMN('Non-energy Multiplier'!R$1),0)</f>
        <v>619973955223.94373</v>
      </c>
      <c r="S27" s="230">
        <f>$C27*VLOOKUP($A27,'Non-energy Multiplier'!$A$1:$AQ$44,COLUMN('Non-energy Multiplier'!S$1),0)</f>
        <v>616272095060.1582</v>
      </c>
      <c r="T27" s="230">
        <f>$C27*VLOOKUP($A27,'Non-energy Multiplier'!$A$1:$AQ$44,COLUMN('Non-energy Multiplier'!T$1),0)</f>
        <v>612672708842.255</v>
      </c>
      <c r="U27" s="230">
        <f>$C27*VLOOKUP($A27,'Non-energy Multiplier'!$A$1:$AQ$44,COLUMN('Non-energy Multiplier'!U$1),0)</f>
        <v>609180128973.26782</v>
      </c>
      <c r="V27" s="230">
        <f>$C27*VLOOKUP($A27,'Non-energy Multiplier'!$A$1:$AQ$44,COLUMN('Non-energy Multiplier'!V$1),0)</f>
        <v>605798605632.11523</v>
      </c>
      <c r="W27" s="230">
        <f>$C27*VLOOKUP($A27,'Non-energy Multiplier'!$A$1:$AQ$44,COLUMN('Non-energy Multiplier'!W$1),0)</f>
        <v>602532315993.96326</v>
      </c>
      <c r="X27" s="230">
        <f>$C27*VLOOKUP($A27,'Non-energy Multiplier'!$A$1:$AQ$44,COLUMN('Non-energy Multiplier'!X$1),0)</f>
        <v>599385373749.28418</v>
      </c>
      <c r="Y27" s="230">
        <f>$C27*VLOOKUP($A27,'Non-energy Multiplier'!$A$1:$AQ$44,COLUMN('Non-energy Multiplier'!Y$1),0)</f>
        <v>596361838918.96985</v>
      </c>
      <c r="Z27" s="230">
        <f>$C27*VLOOKUP($A27,'Non-energy Multiplier'!$A$1:$AQ$44,COLUMN('Non-energy Multiplier'!Z$1),0)</f>
        <v>593465727965.14673</v>
      </c>
      <c r="AA27" s="230">
        <f>$C27*VLOOKUP($A27,'Non-energy Multiplier'!$A$1:$AQ$44,COLUMN('Non-energy Multiplier'!AA$1),0)</f>
        <v>590701024199.72424</v>
      </c>
      <c r="AB27" s="230">
        <f>$C27*VLOOKUP($A27,'Non-energy Multiplier'!$A$1:$AQ$44,COLUMN('Non-energy Multiplier'!AB$1),0)</f>
        <v>588071688495.12488</v>
      </c>
      <c r="AC27" s="230">
        <f>$C27*VLOOKUP($A27,'Non-energy Multiplier'!$A$1:$AQ$44,COLUMN('Non-energy Multiplier'!AC$1),0)</f>
        <v>585581670304.1521</v>
      </c>
      <c r="AD27" s="230">
        <f>$C27*VLOOKUP($A27,'Non-energy Multiplier'!$A$1:$AQ$44,COLUMN('Non-energy Multiplier'!AD$1),0)</f>
        <v>583234918998.55933</v>
      </c>
      <c r="AE27" s="230">
        <f>$C27*VLOOKUP($A27,'Non-energy Multiplier'!$A$1:$AQ$44,COLUMN('Non-energy Multiplier'!AE$1),0)</f>
        <v>581035395538.55835</v>
      </c>
      <c r="AF27" s="230">
        <f>$C27*VLOOKUP($A27,'Non-energy Multiplier'!$A$1:$AQ$44,COLUMN('Non-energy Multiplier'!AF$1),0)</f>
        <v>578987084488.26819</v>
      </c>
      <c r="AG27" s="230">
        <f>$C27*VLOOKUP($A27,'Non-energy Multiplier'!$A$1:$AQ$44,COLUMN('Non-energy Multiplier'!AG$1),0)</f>
        <v>577094006394.99915</v>
      </c>
      <c r="AH27" s="230">
        <f>$C27*VLOOKUP($A27,'Non-energy Multiplier'!$A$1:$AQ$44,COLUMN('Non-energy Multiplier'!AH$1),0)</f>
        <v>575360230553.26831</v>
      </c>
      <c r="AI27" s="230">
        <f>$C27*VLOOKUP($A27,'Non-energy Multiplier'!$A$1:$AQ$44,COLUMN('Non-energy Multiplier'!AI$1),0)</f>
        <v>573789888177.57166</v>
      </c>
      <c r="AJ27" s="230">
        <f>$C27*VLOOKUP($A27,'Non-energy Multiplier'!$A$1:$AQ$44,COLUMN('Non-energy Multiplier'!AJ$1),0)</f>
        <v>572387186011.20215</v>
      </c>
      <c r="AK27" s="230">
        <f>$C27*VLOOKUP($A27,'Non-energy Multiplier'!$A$1:$AQ$44,COLUMN('Non-energy Multiplier'!AK$1),0)</f>
        <v>571156420401.8457</v>
      </c>
      <c r="AL27" s="230">
        <f>$C27*VLOOKUP($A27,'Non-energy Multiplier'!$A$1:$AQ$44,COLUMN('Non-energy Multiplier'!AL$1),0)</f>
        <v>570101991878.30322</v>
      </c>
      <c r="AM27" s="230">
        <f>$C27*VLOOKUP($A27,'Non-energy Multiplier'!$A$1:$AQ$44,COLUMN('Non-energy Multiplier'!AM$1),0)</f>
        <v>569228420266.49353</v>
      </c>
      <c r="AN27" s="230">
        <f>$C27*VLOOKUP($A27,'Non-energy Multiplier'!$A$1:$AQ$44,COLUMN('Non-energy Multiplier'!AN$1),0)</f>
        <v>568540360386.92383</v>
      </c>
      <c r="AO27" s="230">
        <f>$C27*VLOOKUP($A27,'Non-energy Multiplier'!$A$1:$AQ$44,COLUMN('Non-energy Multiplier'!AO$1),0)</f>
        <v>568042618380.08008</v>
      </c>
      <c r="AP27" s="230">
        <f>$C27*VLOOKUP($A27,'Non-energy Multiplier'!$A$1:$AQ$44,COLUMN('Non-energy Multiplier'!AP$1),0)</f>
        <v>567740168710.74048</v>
      </c>
      <c r="AQ27" s="230">
        <f>$C27*VLOOKUP($A27,'Non-energy Multiplier'!$A$1:$AQ$44,COLUMN('Non-energy Multiplier'!AQ$1),0)</f>
        <v>567638171907.08569</v>
      </c>
    </row>
    <row r="28" spans="1:43" x14ac:dyDescent="0.2">
      <c r="A28" s="12" t="s">
        <v>25</v>
      </c>
      <c r="B28" s="230">
        <f>SUM('Non-energy Use 2019'!C29:AF29)</f>
        <v>900156074881717.63</v>
      </c>
      <c r="C28" s="230">
        <f>SUM('Non-energy Use 2020'!C29:AF29)</f>
        <v>1064249359425193.1</v>
      </c>
      <c r="D28" s="230">
        <f>$C28*VLOOKUP($A28,'Non-energy Multiplier'!$A$1:$AQ$44,COLUMN('Non-energy Multiplier'!D$1),0)</f>
        <v>1075707060333962</v>
      </c>
      <c r="E28" s="230">
        <f>$C28*VLOOKUP($A28,'Non-energy Multiplier'!$A$1:$AQ$44,COLUMN('Non-energy Multiplier'!E$1),0)</f>
        <v>1092511688333489.8</v>
      </c>
      <c r="F28" s="230">
        <f>$C28*VLOOKUP($A28,'Non-energy Multiplier'!$A$1:$AQ$44,COLUMN('Non-energy Multiplier'!F$1),0)</f>
        <v>1109316316333017.1</v>
      </c>
      <c r="G28" s="230">
        <f>$C28*VLOOKUP($A28,'Non-energy Multiplier'!$A$1:$AQ$44,COLUMN('Non-energy Multiplier'!G$1),0)</f>
        <v>1124975174241668</v>
      </c>
      <c r="H28" s="230">
        <f>$C28*VLOOKUP($A28,'Non-energy Multiplier'!$A$1:$AQ$44,COLUMN('Non-energy Multiplier'!H$1),0)</f>
        <v>1140634032150318.8</v>
      </c>
      <c r="I28" s="230">
        <f>$C28*VLOOKUP($A28,'Non-energy Multiplier'!$A$1:$AQ$44,COLUMN('Non-energy Multiplier'!I$1),0)</f>
        <v>1155096276732411.5</v>
      </c>
      <c r="J28" s="230">
        <f>$C28*VLOOKUP($A28,'Non-energy Multiplier'!$A$1:$AQ$44,COLUMN('Non-energy Multiplier'!J$1),0)</f>
        <v>1169558521314504.3</v>
      </c>
      <c r="K28" s="230">
        <f>$C28*VLOOKUP($A28,'Non-energy Multiplier'!$A$1:$AQ$44,COLUMN('Non-energy Multiplier'!K$1),0)</f>
        <v>1184020765896597</v>
      </c>
      <c r="L28" s="230">
        <f>$C28*VLOOKUP($A28,'Non-energy Multiplier'!$A$1:$AQ$44,COLUMN('Non-energy Multiplier'!L$1),0)</f>
        <v>1198483010478690</v>
      </c>
      <c r="M28" s="230">
        <f>$C28*VLOOKUP($A28,'Non-energy Multiplier'!$A$1:$AQ$44,COLUMN('Non-energy Multiplier'!M$1),0)</f>
        <v>1212945255060782.8</v>
      </c>
      <c r="N28" s="230">
        <f>$C28*VLOOKUP($A28,'Non-energy Multiplier'!$A$1:$AQ$44,COLUMN('Non-energy Multiplier'!N$1),0)</f>
        <v>1199218559527460</v>
      </c>
      <c r="O28" s="230">
        <f>$C28*VLOOKUP($A28,'Non-energy Multiplier'!$A$1:$AQ$44,COLUMN('Non-energy Multiplier'!O$1),0)</f>
        <v>1185491863994136.8</v>
      </c>
      <c r="P28" s="230">
        <f>$C28*VLOOKUP($A28,'Non-energy Multiplier'!$A$1:$AQ$44,COLUMN('Non-energy Multiplier'!P$1),0)</f>
        <v>1171765168460814</v>
      </c>
      <c r="Q28" s="230">
        <f>$C28*VLOOKUP($A28,'Non-energy Multiplier'!$A$1:$AQ$44,COLUMN('Non-energy Multiplier'!Q$1),0)</f>
        <v>1158038472927490.8</v>
      </c>
      <c r="R28" s="230">
        <f>$C28*VLOOKUP($A28,'Non-energy Multiplier'!$A$1:$AQ$44,COLUMN('Non-energy Multiplier'!R$1),0)</f>
        <v>1144311777394168</v>
      </c>
      <c r="S28" s="230">
        <f>$C28*VLOOKUP($A28,'Non-energy Multiplier'!$A$1:$AQ$44,COLUMN('Non-energy Multiplier'!S$1),0)</f>
        <v>1124718456355922.3</v>
      </c>
      <c r="T28" s="230">
        <f>$C28*VLOOKUP($A28,'Non-energy Multiplier'!$A$1:$AQ$44,COLUMN('Non-energy Multiplier'!T$1),0)</f>
        <v>1105125135317676.6</v>
      </c>
      <c r="U28" s="230">
        <f>$C28*VLOOKUP($A28,'Non-energy Multiplier'!$A$1:$AQ$44,COLUMN('Non-energy Multiplier'!U$1),0)</f>
        <v>1085531814279430.8</v>
      </c>
      <c r="V28" s="230">
        <f>$C28*VLOOKUP($A28,'Non-energy Multiplier'!$A$1:$AQ$44,COLUMN('Non-energy Multiplier'!V$1),0)</f>
        <v>1065938493241185.1</v>
      </c>
      <c r="W28" s="230">
        <f>$C28*VLOOKUP($A28,'Non-energy Multiplier'!$A$1:$AQ$44,COLUMN('Non-energy Multiplier'!W$1),0)</f>
        <v>1046345172202939.5</v>
      </c>
      <c r="X28" s="230">
        <f>$C28*VLOOKUP($A28,'Non-energy Multiplier'!$A$1:$AQ$44,COLUMN('Non-energy Multiplier'!X$1),0)</f>
        <v>1019474534972033.9</v>
      </c>
      <c r="Y28" s="230">
        <f>$C28*VLOOKUP($A28,'Non-energy Multiplier'!$A$1:$AQ$44,COLUMN('Non-energy Multiplier'!Y$1),0)</f>
        <v>992603897741128.25</v>
      </c>
      <c r="Z28" s="230">
        <f>$C28*VLOOKUP($A28,'Non-energy Multiplier'!$A$1:$AQ$44,COLUMN('Non-energy Multiplier'!Z$1),0)</f>
        <v>965733260510222.63</v>
      </c>
      <c r="AA28" s="230">
        <f>$C28*VLOOKUP($A28,'Non-energy Multiplier'!$A$1:$AQ$44,COLUMN('Non-energy Multiplier'!AA$1),0)</f>
        <v>938862623279317</v>
      </c>
      <c r="AB28" s="230">
        <f>$C28*VLOOKUP($A28,'Non-energy Multiplier'!$A$1:$AQ$44,COLUMN('Non-energy Multiplier'!AB$1),0)</f>
        <v>911991986048411.38</v>
      </c>
      <c r="AC28" s="230">
        <f>$C28*VLOOKUP($A28,'Non-energy Multiplier'!$A$1:$AQ$44,COLUMN('Non-energy Multiplier'!AC$1),0)</f>
        <v>891243817469826.63</v>
      </c>
      <c r="AD28" s="230">
        <f>$C28*VLOOKUP($A28,'Non-energy Multiplier'!$A$1:$AQ$44,COLUMN('Non-energy Multiplier'!AD$1),0)</f>
        <v>870495648891241.75</v>
      </c>
      <c r="AE28" s="230">
        <f>$C28*VLOOKUP($A28,'Non-energy Multiplier'!$A$1:$AQ$44,COLUMN('Non-energy Multiplier'!AE$1),0)</f>
        <v>849747480312657</v>
      </c>
      <c r="AF28" s="230">
        <f>$C28*VLOOKUP($A28,'Non-energy Multiplier'!$A$1:$AQ$44,COLUMN('Non-energy Multiplier'!AF$1),0)</f>
        <v>828999311734072.38</v>
      </c>
      <c r="AG28" s="230">
        <f>$C28*VLOOKUP($A28,'Non-energy Multiplier'!$A$1:$AQ$44,COLUMN('Non-energy Multiplier'!AG$1),0)</f>
        <v>808251143155487.5</v>
      </c>
      <c r="AH28" s="230">
        <f>$C28*VLOOKUP($A28,'Non-energy Multiplier'!$A$1:$AQ$44,COLUMN('Non-energy Multiplier'!AH$1),0)</f>
        <v>795771682965730.75</v>
      </c>
      <c r="AI28" s="230">
        <f>$C28*VLOOKUP($A28,'Non-energy Multiplier'!$A$1:$AQ$44,COLUMN('Non-energy Multiplier'!AI$1),0)</f>
        <v>783292222775974</v>
      </c>
      <c r="AJ28" s="230">
        <f>$C28*VLOOKUP($A28,'Non-energy Multiplier'!$A$1:$AQ$44,COLUMN('Non-energy Multiplier'!AJ$1),0)</f>
        <v>770812762586217.13</v>
      </c>
      <c r="AK28" s="230">
        <f>$C28*VLOOKUP($A28,'Non-energy Multiplier'!$A$1:$AQ$44,COLUMN('Non-energy Multiplier'!AK$1),0)</f>
        <v>758333302396460.5</v>
      </c>
      <c r="AL28" s="230">
        <f>$C28*VLOOKUP($A28,'Non-energy Multiplier'!$A$1:$AQ$44,COLUMN('Non-energy Multiplier'!AL$1),0)</f>
        <v>745853842206703.75</v>
      </c>
      <c r="AM28" s="230">
        <f>$C28*VLOOKUP($A28,'Non-energy Multiplier'!$A$1:$AQ$44,COLUMN('Non-energy Multiplier'!AM$1),0)</f>
        <v>739623175554311.13</v>
      </c>
      <c r="AN28" s="230">
        <f>$C28*VLOOKUP($A28,'Non-energy Multiplier'!$A$1:$AQ$44,COLUMN('Non-energy Multiplier'!AN$1),0)</f>
        <v>733392508901918.38</v>
      </c>
      <c r="AO28" s="230">
        <f>$C28*VLOOKUP($A28,'Non-energy Multiplier'!$A$1:$AQ$44,COLUMN('Non-energy Multiplier'!AO$1),0)</f>
        <v>727161842249525.75</v>
      </c>
      <c r="AP28" s="230">
        <f>$C28*VLOOKUP($A28,'Non-energy Multiplier'!$A$1:$AQ$44,COLUMN('Non-energy Multiplier'!AP$1),0)</f>
        <v>720931175597133.13</v>
      </c>
      <c r="AQ28" s="230">
        <f>$C28*VLOOKUP($A28,'Non-energy Multiplier'!$A$1:$AQ$44,COLUMN('Non-energy Multiplier'!AQ$1),0)</f>
        <v>714700508944740.38</v>
      </c>
    </row>
    <row r="29" spans="1:43" x14ac:dyDescent="0.2">
      <c r="A29" s="12" t="s">
        <v>26</v>
      </c>
      <c r="B29" s="230">
        <f>SUM('Non-energy Use 2019'!C30:AF30)</f>
        <v>1488257714833770.3</v>
      </c>
      <c r="C29" s="230">
        <f>SUM('Non-energy Use 2020'!C30:AF30)</f>
        <v>1632430037867908.8</v>
      </c>
      <c r="D29" s="230">
        <f>$C29*VLOOKUP($A29,'Non-energy Multiplier'!$A$1:$AQ$44,COLUMN('Non-energy Multiplier'!D$1),0)</f>
        <v>1694713570412108.3</v>
      </c>
      <c r="E29" s="230">
        <f>$C29*VLOOKUP($A29,'Non-energy Multiplier'!$A$1:$AQ$44,COLUMN('Non-energy Multiplier'!E$1),0)</f>
        <v>1786062751476934</v>
      </c>
      <c r="F29" s="230">
        <f>$C29*VLOOKUP($A29,'Non-energy Multiplier'!$A$1:$AQ$44,COLUMN('Non-energy Multiplier'!F$1),0)</f>
        <v>1877411932541760.3</v>
      </c>
      <c r="G29" s="230">
        <f>$C29*VLOOKUP($A29,'Non-energy Multiplier'!$A$1:$AQ$44,COLUMN('Non-energy Multiplier'!G$1),0)</f>
        <v>1962532760352165.8</v>
      </c>
      <c r="H29" s="230">
        <f>$C29*VLOOKUP($A29,'Non-energy Multiplier'!$A$1:$AQ$44,COLUMN('Non-energy Multiplier'!H$1),0)</f>
        <v>2047653588162571.3</v>
      </c>
      <c r="I29" s="230">
        <f>$C29*VLOOKUP($A29,'Non-energy Multiplier'!$A$1:$AQ$44,COLUMN('Non-energy Multiplier'!I$1),0)</f>
        <v>2093157001232850.8</v>
      </c>
      <c r="J29" s="230">
        <f>$C29*VLOOKUP($A29,'Non-energy Multiplier'!$A$1:$AQ$44,COLUMN('Non-energy Multiplier'!J$1),0)</f>
        <v>2138660414303130</v>
      </c>
      <c r="K29" s="230">
        <f>$C29*VLOOKUP($A29,'Non-energy Multiplier'!$A$1:$AQ$44,COLUMN('Non-energy Multiplier'!K$1),0)</f>
        <v>2184163827373409.5</v>
      </c>
      <c r="L29" s="230">
        <f>$C29*VLOOKUP($A29,'Non-energy Multiplier'!$A$1:$AQ$44,COLUMN('Non-energy Multiplier'!L$1),0)</f>
        <v>2229667240443689</v>
      </c>
      <c r="M29" s="230">
        <f>$C29*VLOOKUP($A29,'Non-energy Multiplier'!$A$1:$AQ$44,COLUMN('Non-energy Multiplier'!M$1),0)</f>
        <v>2275170653513968</v>
      </c>
      <c r="N29" s="230">
        <f>$C29*VLOOKUP($A29,'Non-energy Multiplier'!$A$1:$AQ$44,COLUMN('Non-energy Multiplier'!N$1),0)</f>
        <v>2278420897304702.5</v>
      </c>
      <c r="O29" s="230">
        <f>$C29*VLOOKUP($A29,'Non-energy Multiplier'!$A$1:$AQ$44,COLUMN('Non-energy Multiplier'!O$1),0)</f>
        <v>2281671141095436.5</v>
      </c>
      <c r="P29" s="230">
        <f>$C29*VLOOKUP($A29,'Non-energy Multiplier'!$A$1:$AQ$44,COLUMN('Non-energy Multiplier'!P$1),0)</f>
        <v>2284921384886171</v>
      </c>
      <c r="Q29" s="230">
        <f>$C29*VLOOKUP($A29,'Non-energy Multiplier'!$A$1:$AQ$44,COLUMN('Non-energy Multiplier'!Q$1),0)</f>
        <v>2288171628676905</v>
      </c>
      <c r="R29" s="230">
        <f>$C29*VLOOKUP($A29,'Non-energy Multiplier'!$A$1:$AQ$44,COLUMN('Non-energy Multiplier'!R$1),0)</f>
        <v>2291421872467639.5</v>
      </c>
      <c r="S29" s="230">
        <f>$C29*VLOOKUP($A29,'Non-energy Multiplier'!$A$1:$AQ$44,COLUMN('Non-energy Multiplier'!S$1),0)</f>
        <v>2265419922141765.5</v>
      </c>
      <c r="T29" s="230">
        <f>$C29*VLOOKUP($A29,'Non-energy Multiplier'!$A$1:$AQ$44,COLUMN('Non-energy Multiplier'!T$1),0)</f>
        <v>2239417971815891.5</v>
      </c>
      <c r="U29" s="230">
        <f>$C29*VLOOKUP($A29,'Non-energy Multiplier'!$A$1:$AQ$44,COLUMN('Non-energy Multiplier'!U$1),0)</f>
        <v>2213416021490017.8</v>
      </c>
      <c r="V29" s="230">
        <f>$C29*VLOOKUP($A29,'Non-energy Multiplier'!$A$1:$AQ$44,COLUMN('Non-energy Multiplier'!V$1),0)</f>
        <v>2187414071164144</v>
      </c>
      <c r="W29" s="230">
        <f>$C29*VLOOKUP($A29,'Non-energy Multiplier'!$A$1:$AQ$44,COLUMN('Non-energy Multiplier'!W$1),0)</f>
        <v>2161412120838269.8</v>
      </c>
      <c r="X29" s="230">
        <f>$C29*VLOOKUP($A29,'Non-energy Multiplier'!$A$1:$AQ$44,COLUMN('Non-energy Multiplier'!X$1),0)</f>
        <v>2112658463977256.3</v>
      </c>
      <c r="Y29" s="230">
        <f>$C29*VLOOKUP($A29,'Non-energy Multiplier'!$A$1:$AQ$44,COLUMN('Non-energy Multiplier'!Y$1),0)</f>
        <v>2063904807116242.5</v>
      </c>
      <c r="Z29" s="230">
        <f>$C29*VLOOKUP($A29,'Non-energy Multiplier'!$A$1:$AQ$44,COLUMN('Non-energy Multiplier'!Z$1),0)</f>
        <v>2015151150255229</v>
      </c>
      <c r="AA29" s="230">
        <f>$C29*VLOOKUP($A29,'Non-energy Multiplier'!$A$1:$AQ$44,COLUMN('Non-energy Multiplier'!AA$1),0)</f>
        <v>1966397493394215.5</v>
      </c>
      <c r="AB29" s="230">
        <f>$C29*VLOOKUP($A29,'Non-energy Multiplier'!$A$1:$AQ$44,COLUMN('Non-energy Multiplier'!AB$1),0)</f>
        <v>1917643836533202</v>
      </c>
      <c r="AC29" s="230">
        <f>$C29*VLOOKUP($A29,'Non-energy Multiplier'!$A$1:$AQ$44,COLUMN('Non-energy Multiplier'!AC$1),0)</f>
        <v>1868890179672188.3</v>
      </c>
      <c r="AD29" s="230">
        <f>$C29*VLOOKUP($A29,'Non-energy Multiplier'!$A$1:$AQ$44,COLUMN('Non-energy Multiplier'!AD$1),0)</f>
        <v>1820136522811174.8</v>
      </c>
      <c r="AE29" s="230">
        <f>$C29*VLOOKUP($A29,'Non-energy Multiplier'!$A$1:$AQ$44,COLUMN('Non-energy Multiplier'!AE$1),0)</f>
        <v>1771382865950161.3</v>
      </c>
      <c r="AF29" s="230">
        <f>$C29*VLOOKUP($A29,'Non-energy Multiplier'!$A$1:$AQ$44,COLUMN('Non-energy Multiplier'!AF$1),0)</f>
        <v>1722629209089147.3</v>
      </c>
      <c r="AG29" s="230">
        <f>$C29*VLOOKUP($A29,'Non-energy Multiplier'!$A$1:$AQ$44,COLUMN('Non-energy Multiplier'!AG$1),0)</f>
        <v>1673875552228133.8</v>
      </c>
      <c r="AH29" s="230">
        <f>$C29*VLOOKUP($A29,'Non-energy Multiplier'!$A$1:$AQ$44,COLUMN('Non-energy Multiplier'!AH$1),0)</f>
        <v>1631622382948588.8</v>
      </c>
      <c r="AI29" s="230">
        <f>$C29*VLOOKUP($A29,'Non-energy Multiplier'!$A$1:$AQ$44,COLUMN('Non-energy Multiplier'!AI$1),0)</f>
        <v>1589369213669043.5</v>
      </c>
      <c r="AJ29" s="230">
        <f>$C29*VLOOKUP($A29,'Non-energy Multiplier'!$A$1:$AQ$44,COLUMN('Non-energy Multiplier'!AJ$1),0)</f>
        <v>1547116044389498.5</v>
      </c>
      <c r="AK29" s="230">
        <f>$C29*VLOOKUP($A29,'Non-energy Multiplier'!$A$1:$AQ$44,COLUMN('Non-energy Multiplier'!AK$1),0)</f>
        <v>1504862875109953.3</v>
      </c>
      <c r="AL29" s="230">
        <f>$C29*VLOOKUP($A29,'Non-energy Multiplier'!$A$1:$AQ$44,COLUMN('Non-energy Multiplier'!AL$1),0)</f>
        <v>1462609705830408.3</v>
      </c>
      <c r="AM29" s="230">
        <f>$C29*VLOOKUP($A29,'Non-energy Multiplier'!$A$1:$AQ$44,COLUMN('Non-energy Multiplier'!AM$1),0)</f>
        <v>1418233883587229.3</v>
      </c>
      <c r="AN29" s="230">
        <f>$C29*VLOOKUP($A29,'Non-energy Multiplier'!$A$1:$AQ$44,COLUMN('Non-energy Multiplier'!AN$1),0)</f>
        <v>1373858061344050.5</v>
      </c>
      <c r="AO29" s="230">
        <f>$C29*VLOOKUP($A29,'Non-energy Multiplier'!$A$1:$AQ$44,COLUMN('Non-energy Multiplier'!AO$1),0)</f>
        <v>1329482239100871.5</v>
      </c>
      <c r="AP29" s="230">
        <f>$C29*VLOOKUP($A29,'Non-energy Multiplier'!$A$1:$AQ$44,COLUMN('Non-energy Multiplier'!AP$1),0)</f>
        <v>1285106416857692.5</v>
      </c>
      <c r="AQ29" s="230">
        <f>$C29*VLOOKUP($A29,'Non-energy Multiplier'!$A$1:$AQ$44,COLUMN('Non-energy Multiplier'!AQ$1),0)</f>
        <v>1240730594614513.5</v>
      </c>
    </row>
    <row r="30" spans="1:43" x14ac:dyDescent="0.2">
      <c r="A30" s="12" t="s">
        <v>27</v>
      </c>
      <c r="B30" s="230">
        <f>SUM('Non-energy Use 2019'!C31:AF31)</f>
        <v>64243925547534.883</v>
      </c>
      <c r="C30" s="230">
        <f>SUM('Non-energy Use 2020'!C31:AF31)</f>
        <v>64570235934739.758</v>
      </c>
      <c r="D30" s="230">
        <f>$C30*VLOOKUP($A30,'Non-energy Multiplier'!$A$1:$AQ$44,COLUMN('Non-energy Multiplier'!D$1),0)</f>
        <v>68796589075264.063</v>
      </c>
      <c r="E30" s="230">
        <f>$C30*VLOOKUP($A30,'Non-energy Multiplier'!$A$1:$AQ$44,COLUMN('Non-energy Multiplier'!E$1),0)</f>
        <v>74995240348033.031</v>
      </c>
      <c r="F30" s="230">
        <f>$C30*VLOOKUP($A30,'Non-energy Multiplier'!$A$1:$AQ$44,COLUMN('Non-energy Multiplier'!F$1),0)</f>
        <v>81193891620802.016</v>
      </c>
      <c r="G30" s="230">
        <f>$C30*VLOOKUP($A30,'Non-energy Multiplier'!$A$1:$AQ$44,COLUMN('Non-energy Multiplier'!G$1),0)</f>
        <v>86969907579518.531</v>
      </c>
      <c r="H30" s="230">
        <f>$C30*VLOOKUP($A30,'Non-energy Multiplier'!$A$1:$AQ$44,COLUMN('Non-energy Multiplier'!H$1),0)</f>
        <v>92745923538235.094</v>
      </c>
      <c r="I30" s="230">
        <f>$C30*VLOOKUP($A30,'Non-energy Multiplier'!$A$1:$AQ$44,COLUMN('Non-energy Multiplier'!I$1),0)</f>
        <v>97544431859424.172</v>
      </c>
      <c r="J30" s="230">
        <f>$C30*VLOOKUP($A30,'Non-energy Multiplier'!$A$1:$AQ$44,COLUMN('Non-energy Multiplier'!J$1),0)</f>
        <v>102342940180613.28</v>
      </c>
      <c r="K30" s="230">
        <f>$C30*VLOOKUP($A30,'Non-energy Multiplier'!$A$1:$AQ$44,COLUMN('Non-energy Multiplier'!K$1),0)</f>
        <v>107141448501802.36</v>
      </c>
      <c r="L30" s="230">
        <f>$C30*VLOOKUP($A30,'Non-energy Multiplier'!$A$1:$AQ$44,COLUMN('Non-energy Multiplier'!L$1),0)</f>
        <v>111939956822991.44</v>
      </c>
      <c r="M30" s="230">
        <f>$C30*VLOOKUP($A30,'Non-energy Multiplier'!$A$1:$AQ$44,COLUMN('Non-energy Multiplier'!M$1),0)</f>
        <v>116738465144180.5</v>
      </c>
      <c r="N30" s="230">
        <f>$C30*VLOOKUP($A30,'Non-energy Multiplier'!$A$1:$AQ$44,COLUMN('Non-energy Multiplier'!N$1),0)</f>
        <v>119327563174051.34</v>
      </c>
      <c r="O30" s="230">
        <f>$C30*VLOOKUP($A30,'Non-energy Multiplier'!$A$1:$AQ$44,COLUMN('Non-energy Multiplier'!O$1),0)</f>
        <v>121916661203922.2</v>
      </c>
      <c r="P30" s="230">
        <f>$C30*VLOOKUP($A30,'Non-energy Multiplier'!$A$1:$AQ$44,COLUMN('Non-energy Multiplier'!P$1),0)</f>
        <v>124505759233793.06</v>
      </c>
      <c r="Q30" s="230">
        <f>$C30*VLOOKUP($A30,'Non-energy Multiplier'!$A$1:$AQ$44,COLUMN('Non-energy Multiplier'!Q$1),0)</f>
        <v>127094857263663.91</v>
      </c>
      <c r="R30" s="230">
        <f>$C30*VLOOKUP($A30,'Non-energy Multiplier'!$A$1:$AQ$44,COLUMN('Non-energy Multiplier'!R$1),0)</f>
        <v>129683955293534.78</v>
      </c>
      <c r="S30" s="230">
        <f>$C30*VLOOKUP($A30,'Non-energy Multiplier'!$A$1:$AQ$44,COLUMN('Non-energy Multiplier'!S$1),0)</f>
        <v>130443330770640.05</v>
      </c>
      <c r="T30" s="230">
        <f>$C30*VLOOKUP($A30,'Non-energy Multiplier'!$A$1:$AQ$44,COLUMN('Non-energy Multiplier'!T$1),0)</f>
        <v>131202706247745.33</v>
      </c>
      <c r="U30" s="230">
        <f>$C30*VLOOKUP($A30,'Non-energy Multiplier'!$A$1:$AQ$44,COLUMN('Non-energy Multiplier'!U$1),0)</f>
        <v>131962081724850.56</v>
      </c>
      <c r="V30" s="230">
        <f>$C30*VLOOKUP($A30,'Non-energy Multiplier'!$A$1:$AQ$44,COLUMN('Non-energy Multiplier'!V$1),0)</f>
        <v>132721457201955.81</v>
      </c>
      <c r="W30" s="230">
        <f>$C30*VLOOKUP($A30,'Non-energy Multiplier'!$A$1:$AQ$44,COLUMN('Non-energy Multiplier'!W$1),0)</f>
        <v>133480832679061.11</v>
      </c>
      <c r="X30" s="230">
        <f>$C30*VLOOKUP($A30,'Non-energy Multiplier'!$A$1:$AQ$44,COLUMN('Non-energy Multiplier'!X$1),0)</f>
        <v>133146955700506.88</v>
      </c>
      <c r="Y30" s="230">
        <f>$C30*VLOOKUP($A30,'Non-energy Multiplier'!$A$1:$AQ$44,COLUMN('Non-energy Multiplier'!Y$1),0)</f>
        <v>132813078721952.64</v>
      </c>
      <c r="Z30" s="230">
        <f>$C30*VLOOKUP($A30,'Non-energy Multiplier'!$A$1:$AQ$44,COLUMN('Non-energy Multiplier'!Z$1),0)</f>
        <v>132479201743398.38</v>
      </c>
      <c r="AA30" s="230">
        <f>$C30*VLOOKUP($A30,'Non-energy Multiplier'!$A$1:$AQ$44,COLUMN('Non-energy Multiplier'!AA$1),0)</f>
        <v>132145324764844.14</v>
      </c>
      <c r="AB30" s="230">
        <f>$C30*VLOOKUP($A30,'Non-energy Multiplier'!$A$1:$AQ$44,COLUMN('Non-energy Multiplier'!AB$1),0)</f>
        <v>131811447786289.88</v>
      </c>
      <c r="AC30" s="230">
        <f>$C30*VLOOKUP($A30,'Non-energy Multiplier'!$A$1:$AQ$44,COLUMN('Non-energy Multiplier'!AC$1),0)</f>
        <v>130050441373521.88</v>
      </c>
      <c r="AD30" s="230">
        <f>$C30*VLOOKUP($A30,'Non-energy Multiplier'!$A$1:$AQ$44,COLUMN('Non-energy Multiplier'!AD$1),0)</f>
        <v>128289434960753.83</v>
      </c>
      <c r="AE30" s="230">
        <f>$C30*VLOOKUP($A30,'Non-energy Multiplier'!$A$1:$AQ$44,COLUMN('Non-energy Multiplier'!AE$1),0)</f>
        <v>126528428547985.81</v>
      </c>
      <c r="AF30" s="230">
        <f>$C30*VLOOKUP($A30,'Non-energy Multiplier'!$A$1:$AQ$44,COLUMN('Non-energy Multiplier'!AF$1),0)</f>
        <v>124767422135217.8</v>
      </c>
      <c r="AG30" s="230">
        <f>$C30*VLOOKUP($A30,'Non-energy Multiplier'!$A$1:$AQ$44,COLUMN('Non-energy Multiplier'!AG$1),0)</f>
        <v>123006415722449.78</v>
      </c>
      <c r="AH30" s="230">
        <f>$C30*VLOOKUP($A30,'Non-energy Multiplier'!$A$1:$AQ$44,COLUMN('Non-energy Multiplier'!AH$1),0)</f>
        <v>120175062234021.42</v>
      </c>
      <c r="AI30" s="230">
        <f>$C30*VLOOKUP($A30,'Non-energy Multiplier'!$A$1:$AQ$44,COLUMN('Non-energy Multiplier'!AI$1),0)</f>
        <v>117343708745593.06</v>
      </c>
      <c r="AJ30" s="230">
        <f>$C30*VLOOKUP($A30,'Non-energy Multiplier'!$A$1:$AQ$44,COLUMN('Non-energy Multiplier'!AJ$1),0)</f>
        <v>114512355257164.73</v>
      </c>
      <c r="AK30" s="230">
        <f>$C30*VLOOKUP($A30,'Non-energy Multiplier'!$A$1:$AQ$44,COLUMN('Non-energy Multiplier'!AK$1),0)</f>
        <v>111681001768736.38</v>
      </c>
      <c r="AL30" s="230">
        <f>$C30*VLOOKUP($A30,'Non-energy Multiplier'!$A$1:$AQ$44,COLUMN('Non-energy Multiplier'!AL$1),0)</f>
        <v>108849648280308.05</v>
      </c>
      <c r="AM30" s="230">
        <f>$C30*VLOOKUP($A30,'Non-energy Multiplier'!$A$1:$AQ$44,COLUMN('Non-energy Multiplier'!AM$1),0)</f>
        <v>106013713715879.86</v>
      </c>
      <c r="AN30" s="230">
        <f>$C30*VLOOKUP($A30,'Non-energy Multiplier'!$A$1:$AQ$44,COLUMN('Non-energy Multiplier'!AN$1),0)</f>
        <v>103177779151451.67</v>
      </c>
      <c r="AO30" s="230">
        <f>$C30*VLOOKUP($A30,'Non-energy Multiplier'!$A$1:$AQ$44,COLUMN('Non-energy Multiplier'!AO$1),0)</f>
        <v>100341844587023.5</v>
      </c>
      <c r="AP30" s="230">
        <f>$C30*VLOOKUP($A30,'Non-energy Multiplier'!$A$1:$AQ$44,COLUMN('Non-energy Multiplier'!AP$1),0)</f>
        <v>97505910022595.313</v>
      </c>
      <c r="AQ30" s="230">
        <f>$C30*VLOOKUP($A30,'Non-energy Multiplier'!$A$1:$AQ$44,COLUMN('Non-energy Multiplier'!AQ$1),0)</f>
        <v>94669975458167.156</v>
      </c>
    </row>
    <row r="31" spans="1:43" x14ac:dyDescent="0.2">
      <c r="A31" s="12" t="s">
        <v>28</v>
      </c>
      <c r="B31" s="133">
        <f>SUM('Non-energy Use 2019'!C32:AF32)</f>
        <v>0</v>
      </c>
      <c r="C31" s="133">
        <f>SUM('Non-energy Use 2020'!C32:AF32)</f>
        <v>0</v>
      </c>
      <c r="D31" s="133">
        <f>$C31*VLOOKUP($A31,'Non-energy Multiplier'!$A$1:$AQ$44,COLUMN('Non-energy Multiplier'!D$1),0)</f>
        <v>0</v>
      </c>
      <c r="E31" s="133">
        <f>$C31*VLOOKUP($A31,'Non-energy Multiplier'!$A$1:$AQ$44,COLUMN('Non-energy Multiplier'!E$1),0)</f>
        <v>0</v>
      </c>
      <c r="F31" s="133">
        <f>$C31*VLOOKUP($A31,'Non-energy Multiplier'!$A$1:$AQ$44,COLUMN('Non-energy Multiplier'!F$1),0)</f>
        <v>0</v>
      </c>
      <c r="G31" s="133">
        <f>$C31*VLOOKUP($A31,'Non-energy Multiplier'!$A$1:$AQ$44,COLUMN('Non-energy Multiplier'!G$1),0)</f>
        <v>0</v>
      </c>
      <c r="H31" s="133">
        <f>$C31*VLOOKUP($A31,'Non-energy Multiplier'!$A$1:$AQ$44,COLUMN('Non-energy Multiplier'!H$1),0)</f>
        <v>0</v>
      </c>
      <c r="I31" s="133">
        <f>$C31*VLOOKUP($A31,'Non-energy Multiplier'!$A$1:$AQ$44,COLUMN('Non-energy Multiplier'!I$1),0)</f>
        <v>0</v>
      </c>
      <c r="J31" s="133">
        <f>$C31*VLOOKUP($A31,'Non-energy Multiplier'!$A$1:$AQ$44,COLUMN('Non-energy Multiplier'!J$1),0)</f>
        <v>0</v>
      </c>
      <c r="K31" s="133">
        <f>$C31*VLOOKUP($A31,'Non-energy Multiplier'!$A$1:$AQ$44,COLUMN('Non-energy Multiplier'!K$1),0)</f>
        <v>0</v>
      </c>
      <c r="L31" s="133">
        <f>$C31*VLOOKUP($A31,'Non-energy Multiplier'!$A$1:$AQ$44,COLUMN('Non-energy Multiplier'!L$1),0)</f>
        <v>0</v>
      </c>
      <c r="M31" s="133">
        <f>$C31*VLOOKUP($A31,'Non-energy Multiplier'!$A$1:$AQ$44,COLUMN('Non-energy Multiplier'!M$1),0)</f>
        <v>0</v>
      </c>
      <c r="N31" s="133">
        <f>$C31*VLOOKUP($A31,'Non-energy Multiplier'!$A$1:$AQ$44,COLUMN('Non-energy Multiplier'!N$1),0)</f>
        <v>0</v>
      </c>
      <c r="O31" s="133">
        <f>$C31*VLOOKUP($A31,'Non-energy Multiplier'!$A$1:$AQ$44,COLUMN('Non-energy Multiplier'!O$1),0)</f>
        <v>0</v>
      </c>
      <c r="P31" s="133">
        <f>$C31*VLOOKUP($A31,'Non-energy Multiplier'!$A$1:$AQ$44,COLUMN('Non-energy Multiplier'!P$1),0)</f>
        <v>0</v>
      </c>
      <c r="Q31" s="133">
        <f>$C31*VLOOKUP($A31,'Non-energy Multiplier'!$A$1:$AQ$44,COLUMN('Non-energy Multiplier'!Q$1),0)</f>
        <v>0</v>
      </c>
      <c r="R31" s="133">
        <f>$C31*VLOOKUP($A31,'Non-energy Multiplier'!$A$1:$AQ$44,COLUMN('Non-energy Multiplier'!R$1),0)</f>
        <v>0</v>
      </c>
      <c r="S31" s="133">
        <f>$C31*VLOOKUP($A31,'Non-energy Multiplier'!$A$1:$AQ$44,COLUMN('Non-energy Multiplier'!S$1),0)</f>
        <v>0</v>
      </c>
      <c r="T31" s="133">
        <f>$C31*VLOOKUP($A31,'Non-energy Multiplier'!$A$1:$AQ$44,COLUMN('Non-energy Multiplier'!T$1),0)</f>
        <v>0</v>
      </c>
      <c r="U31" s="133">
        <f>$C31*VLOOKUP($A31,'Non-energy Multiplier'!$A$1:$AQ$44,COLUMN('Non-energy Multiplier'!U$1),0)</f>
        <v>0</v>
      </c>
      <c r="V31" s="133">
        <f>$C31*VLOOKUP($A31,'Non-energy Multiplier'!$A$1:$AQ$44,COLUMN('Non-energy Multiplier'!V$1),0)</f>
        <v>0</v>
      </c>
      <c r="W31" s="133">
        <f>$C31*VLOOKUP($A31,'Non-energy Multiplier'!$A$1:$AQ$44,COLUMN('Non-energy Multiplier'!W$1),0)</f>
        <v>0</v>
      </c>
      <c r="X31" s="133">
        <f>$C31*VLOOKUP($A31,'Non-energy Multiplier'!$A$1:$AQ$44,COLUMN('Non-energy Multiplier'!X$1),0)</f>
        <v>0</v>
      </c>
      <c r="Y31" s="133">
        <f>$C31*VLOOKUP($A31,'Non-energy Multiplier'!$A$1:$AQ$44,COLUMN('Non-energy Multiplier'!Y$1),0)</f>
        <v>0</v>
      </c>
      <c r="Z31" s="133">
        <f>$C31*VLOOKUP($A31,'Non-energy Multiplier'!$A$1:$AQ$44,COLUMN('Non-energy Multiplier'!Z$1),0)</f>
        <v>0</v>
      </c>
      <c r="AA31" s="133">
        <f>$C31*VLOOKUP($A31,'Non-energy Multiplier'!$A$1:$AQ$44,COLUMN('Non-energy Multiplier'!AA$1),0)</f>
        <v>0</v>
      </c>
      <c r="AB31" s="133">
        <f>$C31*VLOOKUP($A31,'Non-energy Multiplier'!$A$1:$AQ$44,COLUMN('Non-energy Multiplier'!AB$1),0)</f>
        <v>0</v>
      </c>
      <c r="AC31" s="133">
        <f>$C31*VLOOKUP($A31,'Non-energy Multiplier'!$A$1:$AQ$44,COLUMN('Non-energy Multiplier'!AC$1),0)</f>
        <v>0</v>
      </c>
      <c r="AD31" s="133">
        <f>$C31*VLOOKUP($A31,'Non-energy Multiplier'!$A$1:$AQ$44,COLUMN('Non-energy Multiplier'!AD$1),0)</f>
        <v>0</v>
      </c>
      <c r="AE31" s="133">
        <f>$C31*VLOOKUP($A31,'Non-energy Multiplier'!$A$1:$AQ$44,COLUMN('Non-energy Multiplier'!AE$1),0)</f>
        <v>0</v>
      </c>
      <c r="AF31" s="133">
        <f>$C31*VLOOKUP($A31,'Non-energy Multiplier'!$A$1:$AQ$44,COLUMN('Non-energy Multiplier'!AF$1),0)</f>
        <v>0</v>
      </c>
      <c r="AG31" s="133">
        <f>$C31*VLOOKUP($A31,'Non-energy Multiplier'!$A$1:$AQ$44,COLUMN('Non-energy Multiplier'!AG$1),0)</f>
        <v>0</v>
      </c>
      <c r="AH31" s="133">
        <f>$C31*VLOOKUP($A31,'Non-energy Multiplier'!$A$1:$AQ$44,COLUMN('Non-energy Multiplier'!AH$1),0)</f>
        <v>0</v>
      </c>
      <c r="AI31" s="133">
        <f>$C31*VLOOKUP($A31,'Non-energy Multiplier'!$A$1:$AQ$44,COLUMN('Non-energy Multiplier'!AI$1),0)</f>
        <v>0</v>
      </c>
      <c r="AJ31" s="133">
        <f>$C31*VLOOKUP($A31,'Non-energy Multiplier'!$A$1:$AQ$44,COLUMN('Non-energy Multiplier'!AJ$1),0)</f>
        <v>0</v>
      </c>
      <c r="AK31" s="133">
        <f>$C31*VLOOKUP($A31,'Non-energy Multiplier'!$A$1:$AQ$44,COLUMN('Non-energy Multiplier'!AK$1),0)</f>
        <v>0</v>
      </c>
      <c r="AL31" s="133">
        <f>$C31*VLOOKUP($A31,'Non-energy Multiplier'!$A$1:$AQ$44,COLUMN('Non-energy Multiplier'!AL$1),0)</f>
        <v>0</v>
      </c>
      <c r="AM31" s="133">
        <f>$C31*VLOOKUP($A31,'Non-energy Multiplier'!$A$1:$AQ$44,COLUMN('Non-energy Multiplier'!AM$1),0)</f>
        <v>0</v>
      </c>
      <c r="AN31" s="133">
        <f>$C31*VLOOKUP($A31,'Non-energy Multiplier'!$A$1:$AQ$44,COLUMN('Non-energy Multiplier'!AN$1),0)</f>
        <v>0</v>
      </c>
      <c r="AO31" s="133">
        <f>$C31*VLOOKUP($A31,'Non-energy Multiplier'!$A$1:$AQ$44,COLUMN('Non-energy Multiplier'!AO$1),0)</f>
        <v>0</v>
      </c>
      <c r="AP31" s="133">
        <f>$C31*VLOOKUP($A31,'Non-energy Multiplier'!$A$1:$AQ$44,COLUMN('Non-energy Multiplier'!AP$1),0)</f>
        <v>0</v>
      </c>
      <c r="AQ31" s="133">
        <f>$C31*VLOOKUP($A31,'Non-energy Multiplier'!$A$1:$AQ$44,COLUMN('Non-energy Multiplier'!AQ$1),0)</f>
        <v>0</v>
      </c>
    </row>
    <row r="32" spans="1:43" x14ac:dyDescent="0.2">
      <c r="A32" s="12" t="s">
        <v>29</v>
      </c>
      <c r="B32" s="230">
        <f>SUM('Non-energy Use 2019'!C33:AF33)</f>
        <v>1257575357413.5525</v>
      </c>
      <c r="C32" s="230">
        <f>SUM('Non-energy Use 2020'!C33:AF33)</f>
        <v>1572635123806.5713</v>
      </c>
      <c r="D32" s="230">
        <f>$C32*VLOOKUP($A32,'Non-energy Multiplier'!$A$1:$AQ$44,COLUMN('Non-energy Multiplier'!D$1),0)</f>
        <v>1840449822195.6096</v>
      </c>
      <c r="E32" s="230">
        <f>$C32*VLOOKUP($A32,'Non-energy Multiplier'!$A$1:$AQ$44,COLUMN('Non-energy Multiplier'!E$1),0)</f>
        <v>1847152732627.9961</v>
      </c>
      <c r="F32" s="230">
        <f>$C32*VLOOKUP($A32,'Non-energy Multiplier'!$A$1:$AQ$44,COLUMN('Non-energy Multiplier'!F$1),0)</f>
        <v>1873637399647.9785</v>
      </c>
      <c r="G32" s="230">
        <f>$C32*VLOOKUP($A32,'Non-energy Multiplier'!$A$1:$AQ$44,COLUMN('Non-energy Multiplier'!G$1),0)</f>
        <v>1938530143326.271</v>
      </c>
      <c r="H32" s="230">
        <f>$C32*VLOOKUP($A32,'Non-energy Multiplier'!$A$1:$AQ$44,COLUMN('Non-energy Multiplier'!H$1),0)</f>
        <v>2019398500838.238</v>
      </c>
      <c r="I32" s="230">
        <f>$C32*VLOOKUP($A32,'Non-energy Multiplier'!$A$1:$AQ$44,COLUMN('Non-energy Multiplier'!I$1),0)</f>
        <v>2095470988077.8796</v>
      </c>
      <c r="J32" s="230">
        <f>$C32*VLOOKUP($A32,'Non-energy Multiplier'!$A$1:$AQ$44,COLUMN('Non-energy Multiplier'!J$1),0)</f>
        <v>2162505096250.4033</v>
      </c>
      <c r="K32" s="230">
        <f>$C32*VLOOKUP($A32,'Non-energy Multiplier'!$A$1:$AQ$44,COLUMN('Non-energy Multiplier'!K$1),0)</f>
        <v>2220975198007.4136</v>
      </c>
      <c r="L32" s="230">
        <f>$C32*VLOOKUP($A32,'Non-energy Multiplier'!$A$1:$AQ$44,COLUMN('Non-energy Multiplier'!L$1),0)</f>
        <v>2271624673977.1294</v>
      </c>
      <c r="M32" s="230">
        <f>$C32*VLOOKUP($A32,'Non-energy Multiplier'!$A$1:$AQ$44,COLUMN('Non-energy Multiplier'!M$1),0)</f>
        <v>2315426304012.1304</v>
      </c>
      <c r="N32" s="230">
        <f>$C32*VLOOKUP($A32,'Non-energy Multiplier'!$A$1:$AQ$44,COLUMN('Non-energy Multiplier'!N$1),0)</f>
        <v>2353452957673.0776</v>
      </c>
      <c r="O32" s="230">
        <f>$C32*VLOOKUP($A32,'Non-energy Multiplier'!$A$1:$AQ$44,COLUMN('Non-energy Multiplier'!O$1),0)</f>
        <v>2386561706257.5562</v>
      </c>
      <c r="P32" s="230">
        <f>$C32*VLOOKUP($A32,'Non-energy Multiplier'!$A$1:$AQ$44,COLUMN('Non-energy Multiplier'!P$1),0)</f>
        <v>2415617979936.0054</v>
      </c>
      <c r="Q32" s="230">
        <f>$C32*VLOOKUP($A32,'Non-energy Multiplier'!$A$1:$AQ$44,COLUMN('Non-energy Multiplier'!Q$1),0)</f>
        <v>2441564103940.7319</v>
      </c>
      <c r="R32" s="230">
        <f>$C32*VLOOKUP($A32,'Non-energy Multiplier'!$A$1:$AQ$44,COLUMN('Non-energy Multiplier'!R$1),0)</f>
        <v>2465404326690.4185</v>
      </c>
      <c r="S32" s="230">
        <f>$C32*VLOOKUP($A32,'Non-energy Multiplier'!$A$1:$AQ$44,COLUMN('Non-energy Multiplier'!S$1),0)</f>
        <v>2488011278318.8491</v>
      </c>
      <c r="T32" s="230">
        <f>$C32*VLOOKUP($A32,'Non-energy Multiplier'!$A$1:$AQ$44,COLUMN('Non-energy Multiplier'!T$1),0)</f>
        <v>2509559008390.8989</v>
      </c>
      <c r="U32" s="230">
        <f>$C32*VLOOKUP($A32,'Non-energy Multiplier'!$A$1:$AQ$44,COLUMN('Non-energy Multiplier'!U$1),0)</f>
        <v>2530044934056.939</v>
      </c>
      <c r="V32" s="230">
        <f>$C32*VLOOKUP($A32,'Non-energy Multiplier'!$A$1:$AQ$44,COLUMN('Non-energy Multiplier'!V$1),0)</f>
        <v>2549468739439.1968</v>
      </c>
      <c r="W32" s="230">
        <f>$C32*VLOOKUP($A32,'Non-energy Multiplier'!$A$1:$AQ$44,COLUMN('Non-energy Multiplier'!W$1),0)</f>
        <v>2567832322951.2227</v>
      </c>
      <c r="X32" s="230">
        <f>$C32*VLOOKUP($A32,'Non-energy Multiplier'!$A$1:$AQ$44,COLUMN('Non-energy Multiplier'!X$1),0)</f>
        <v>2585139738931.4912</v>
      </c>
      <c r="Y32" s="230">
        <f>$C32*VLOOKUP($A32,'Non-energy Multiplier'!$A$1:$AQ$44,COLUMN('Non-energy Multiplier'!Y$1),0)</f>
        <v>2601397134084.0659</v>
      </c>
      <c r="Z32" s="230">
        <f>$C32*VLOOKUP($A32,'Non-energy Multiplier'!$A$1:$AQ$44,COLUMN('Non-energy Multiplier'!Z$1),0)</f>
        <v>2616612679225.7979</v>
      </c>
      <c r="AA32" s="230">
        <f>$C32*VLOOKUP($A32,'Non-energy Multiplier'!$A$1:$AQ$44,COLUMN('Non-energy Multiplier'!AA$1),0)</f>
        <v>2630796496842.4805</v>
      </c>
      <c r="AB32" s="230">
        <f>$C32*VLOOKUP($A32,'Non-energy Multiplier'!$A$1:$AQ$44,COLUMN('Non-energy Multiplier'!AB$1),0)</f>
        <v>2643960584956.4243</v>
      </c>
      <c r="AC32" s="230">
        <f>$C32*VLOOKUP($A32,'Non-energy Multiplier'!$A$1:$AQ$44,COLUMN('Non-energy Multiplier'!AC$1),0)</f>
        <v>2656118737804.4287</v>
      </c>
      <c r="AD32" s="230">
        <f>$C32*VLOOKUP($A32,'Non-energy Multiplier'!$A$1:$AQ$44,COLUMN('Non-energy Multiplier'!AD$1),0)</f>
        <v>2667286463819.4854</v>
      </c>
      <c r="AE32" s="230">
        <f>$C32*VLOOKUP($A32,'Non-energy Multiplier'!$A$1:$AQ$44,COLUMN('Non-energy Multiplier'!AE$1),0)</f>
        <v>2677480901400.6099</v>
      </c>
      <c r="AF32" s="230">
        <f>$C32*VLOOKUP($A32,'Non-energy Multiplier'!$A$1:$AQ$44,COLUMN('Non-energy Multiplier'!AF$1),0)</f>
        <v>2686720732944.2749</v>
      </c>
      <c r="AG32" s="230">
        <f>$C32*VLOOKUP($A32,'Non-energy Multiplier'!$A$1:$AQ$44,COLUMN('Non-energy Multiplier'!AG$1),0)</f>
        <v>2695026097597.8169</v>
      </c>
      <c r="AH32" s="230">
        <f>$C32*VLOOKUP($A32,'Non-energy Multiplier'!$A$1:$AQ$44,COLUMN('Non-energy Multiplier'!AH$1),0)</f>
        <v>2702418503179.7681</v>
      </c>
      <c r="AI32" s="230">
        <f>$C32*VLOOKUP($A32,'Non-energy Multiplier'!$A$1:$AQ$44,COLUMN('Non-energy Multiplier'!AI$1),0)</f>
        <v>2708920737695.3604</v>
      </c>
      <c r="AJ32" s="230">
        <f>$C32*VLOOKUP($A32,'Non-energy Multiplier'!$A$1:$AQ$44,COLUMN('Non-energy Multiplier'!AJ$1),0)</f>
        <v>2714556780856.9268</v>
      </c>
      <c r="AK32" s="230">
        <f>$C32*VLOOKUP($A32,'Non-energy Multiplier'!$A$1:$AQ$44,COLUMN('Non-energy Multiplier'!AK$1),0)</f>
        <v>2719351715999.2856</v>
      </c>
      <c r="AL32" s="230">
        <f>$C32*VLOOKUP($A32,'Non-energy Multiplier'!$A$1:$AQ$44,COLUMN('Non-energy Multiplier'!AL$1),0)</f>
        <v>2723331642759.4199</v>
      </c>
      <c r="AM32" s="230">
        <f>$C32*VLOOKUP($A32,'Non-energy Multiplier'!$A$1:$AQ$44,COLUMN('Non-energy Multiplier'!AM$1),0)</f>
        <v>2726523590868.1592</v>
      </c>
      <c r="AN32" s="230">
        <f>$C32*VLOOKUP($A32,'Non-energy Multiplier'!$A$1:$AQ$44,COLUMN('Non-energy Multiplier'!AN$1),0)</f>
        <v>2728955435379.3975</v>
      </c>
      <c r="AO32" s="230">
        <f>$C32*VLOOKUP($A32,'Non-energy Multiplier'!$A$1:$AQ$44,COLUMN('Non-energy Multiplier'!AO$1),0)</f>
        <v>2730655813639.5405</v>
      </c>
      <c r="AP32" s="230">
        <f>$C32*VLOOKUP($A32,'Non-energy Multiplier'!$A$1:$AQ$44,COLUMN('Non-energy Multiplier'!AP$1),0)</f>
        <v>2731654044277.2144</v>
      </c>
      <c r="AQ32" s="230">
        <f>$C32*VLOOKUP($A32,'Non-energy Multiplier'!$A$1:$AQ$44,COLUMN('Non-energy Multiplier'!AQ$1),0)</f>
        <v>2731980048469.9375</v>
      </c>
    </row>
    <row r="33" spans="1:43" x14ac:dyDescent="0.2">
      <c r="A33" s="12" t="s">
        <v>30</v>
      </c>
      <c r="B33" s="230">
        <f>SUM('Non-energy Use 2019'!C34:AF34)</f>
        <v>1167065720313.3201</v>
      </c>
      <c r="C33" s="230">
        <f>SUM('Non-energy Use 2020'!C34:AF34)</f>
        <v>1521657293310.0427</v>
      </c>
      <c r="D33" s="230">
        <f>$C33*VLOOKUP($A33,'Non-energy Multiplier'!$A$1:$AQ$44,COLUMN('Non-energy Multiplier'!D$1),0)</f>
        <v>1783959297895.4958</v>
      </c>
      <c r="E33" s="230">
        <f>$C33*VLOOKUP($A33,'Non-energy Multiplier'!$A$1:$AQ$44,COLUMN('Non-energy Multiplier'!E$1),0)</f>
        <v>1877442209515.4163</v>
      </c>
      <c r="F33" s="230">
        <f>$C33*VLOOKUP($A33,'Non-energy Multiplier'!$A$1:$AQ$44,COLUMN('Non-energy Multiplier'!F$1),0)</f>
        <v>1920887547251.5117</v>
      </c>
      <c r="G33" s="230">
        <f>$C33*VLOOKUP($A33,'Non-energy Multiplier'!$A$1:$AQ$44,COLUMN('Non-energy Multiplier'!G$1),0)</f>
        <v>2028441928049.7349</v>
      </c>
      <c r="H33" s="230">
        <f>$C33*VLOOKUP($A33,'Non-energy Multiplier'!$A$1:$AQ$44,COLUMN('Non-energy Multiplier'!H$1),0)</f>
        <v>2164364051600.8108</v>
      </c>
      <c r="I33" s="230">
        <f>$C33*VLOOKUP($A33,'Non-energy Multiplier'!$A$1:$AQ$44,COLUMN('Non-energy Multiplier'!I$1),0)</f>
        <v>2293224088455.2847</v>
      </c>
      <c r="J33" s="230">
        <f>$C33*VLOOKUP($A33,'Non-energy Multiplier'!$A$1:$AQ$44,COLUMN('Non-energy Multiplier'!J$1),0)</f>
        <v>2407634821206.0093</v>
      </c>
      <c r="K33" s="230">
        <f>$C33*VLOOKUP($A33,'Non-energy Multiplier'!$A$1:$AQ$44,COLUMN('Non-energy Multiplier'!K$1),0)</f>
        <v>2509005975749.8555</v>
      </c>
      <c r="L33" s="230">
        <f>$C33*VLOOKUP($A33,'Non-energy Multiplier'!$A$1:$AQ$44,COLUMN('Non-energy Multiplier'!L$1),0)</f>
        <v>2599673193095.854</v>
      </c>
      <c r="M33" s="230">
        <f>$C33*VLOOKUP($A33,'Non-energy Multiplier'!$A$1:$AQ$44,COLUMN('Non-energy Multiplier'!M$1),0)</f>
        <v>2682753794446.3481</v>
      </c>
      <c r="N33" s="230">
        <f>$C33*VLOOKUP($A33,'Non-energy Multiplier'!$A$1:$AQ$44,COLUMN('Non-energy Multiplier'!N$1),0)</f>
        <v>2761441468082.3311</v>
      </c>
      <c r="O33" s="230">
        <f>$C33*VLOOKUP($A33,'Non-energy Multiplier'!$A$1:$AQ$44,COLUMN('Non-energy Multiplier'!O$1),0)</f>
        <v>2837053651848.5063</v>
      </c>
      <c r="P33" s="230">
        <f>$C33*VLOOKUP($A33,'Non-energy Multiplier'!$A$1:$AQ$44,COLUMN('Non-energy Multiplier'!P$1),0)</f>
        <v>2910506655102.4048</v>
      </c>
      <c r="Q33" s="230">
        <f>$C33*VLOOKUP($A33,'Non-energy Multiplier'!$A$1:$AQ$44,COLUMN('Non-energy Multiplier'!Q$1),0)</f>
        <v>2982851583110.1313</v>
      </c>
      <c r="R33" s="230">
        <f>$C33*VLOOKUP($A33,'Non-energy Multiplier'!$A$1:$AQ$44,COLUMN('Non-energy Multiplier'!R$1),0)</f>
        <v>3055268289008.1387</v>
      </c>
      <c r="S33" s="230">
        <f>$C33*VLOOKUP($A33,'Non-energy Multiplier'!$A$1:$AQ$44,COLUMN('Non-energy Multiplier'!S$1),0)</f>
        <v>3128797431333.4849</v>
      </c>
      <c r="T33" s="230">
        <f>$C33*VLOOKUP($A33,'Non-energy Multiplier'!$A$1:$AQ$44,COLUMN('Non-energy Multiplier'!T$1),0)</f>
        <v>3203494065703.1958</v>
      </c>
      <c r="U33" s="230">
        <f>$C33*VLOOKUP($A33,'Non-energy Multiplier'!$A$1:$AQ$44,COLUMN('Non-energy Multiplier'!U$1),0)</f>
        <v>3279139175180.9302</v>
      </c>
      <c r="V33" s="230">
        <f>$C33*VLOOKUP($A33,'Non-energy Multiplier'!$A$1:$AQ$44,COLUMN('Non-energy Multiplier'!V$1),0)</f>
        <v>3355492626050.2075</v>
      </c>
      <c r="W33" s="230">
        <f>$C33*VLOOKUP($A33,'Non-energy Multiplier'!$A$1:$AQ$44,COLUMN('Non-energy Multiplier'!W$1),0)</f>
        <v>3432292616271.7539</v>
      </c>
      <c r="X33" s="230">
        <f>$C33*VLOOKUP($A33,'Non-energy Multiplier'!$A$1:$AQ$44,COLUMN('Non-energy Multiplier'!X$1),0)</f>
        <v>3509255315351.6602</v>
      </c>
      <c r="Y33" s="230">
        <f>$C33*VLOOKUP($A33,'Non-energy Multiplier'!$A$1:$AQ$44,COLUMN('Non-energy Multiplier'!Y$1),0)</f>
        <v>3586074722877.7725</v>
      </c>
      <c r="Z33" s="230">
        <f>$C33*VLOOKUP($A33,'Non-energy Multiplier'!$A$1:$AQ$44,COLUMN('Non-energy Multiplier'!Z$1),0)</f>
        <v>3662422773357.4702</v>
      </c>
      <c r="AA33" s="230">
        <f>$C33*VLOOKUP($A33,'Non-energy Multiplier'!$A$1:$AQ$44,COLUMN('Non-energy Multiplier'!AA$1),0)</f>
        <v>3737949714841.7939</v>
      </c>
      <c r="AB33" s="230">
        <f>$C33*VLOOKUP($A33,'Non-energy Multiplier'!$A$1:$AQ$44,COLUMN('Non-energy Multiplier'!AB$1),0)</f>
        <v>3812284788071.1704</v>
      </c>
      <c r="AC33" s="230">
        <f>$C33*VLOOKUP($A33,'Non-energy Multiplier'!$A$1:$AQ$44,COLUMN('Non-energy Multiplier'!AC$1),0)</f>
        <v>3885037231451.1025</v>
      </c>
      <c r="AD33" s="230">
        <f>$C33*VLOOKUP($A33,'Non-energy Multiplier'!$A$1:$AQ$44,COLUMN('Non-energy Multiplier'!AD$1),0)</f>
        <v>3955797634993.9805</v>
      </c>
      <c r="AE33" s="230">
        <f>$C33*VLOOKUP($A33,'Non-energy Multiplier'!$A$1:$AQ$44,COLUMN('Non-energy Multiplier'!AE$1),0)</f>
        <v>4024139663382.4155</v>
      </c>
      <c r="AF33" s="230">
        <f>$C33*VLOOKUP($A33,'Non-energy Multiplier'!$A$1:$AQ$44,COLUMN('Non-energy Multiplier'!AF$1),0)</f>
        <v>4089622164473.5454</v>
      </c>
      <c r="AG33" s="230">
        <f>$C33*VLOOKUP($A33,'Non-energy Multiplier'!$A$1:$AQ$44,COLUMN('Non-energy Multiplier'!AG$1),0)</f>
        <v>4151791674838.4263</v>
      </c>
      <c r="AH33" s="230">
        <f>$C33*VLOOKUP($A33,'Non-energy Multiplier'!$A$1:$AQ$44,COLUMN('Non-energy Multiplier'!AH$1),0)</f>
        <v>4210185328303</v>
      </c>
      <c r="AI33" s="230">
        <f>$C33*VLOOKUP($A33,'Non-energy Multiplier'!$A$1:$AQ$44,COLUMN('Non-energy Multiplier'!AI$1),0)</f>
        <v>4264334166937.3101</v>
      </c>
      <c r="AJ33" s="230">
        <f>$C33*VLOOKUP($A33,'Non-energy Multiplier'!$A$1:$AQ$44,COLUMN('Non-energy Multiplier'!AJ$1),0)</f>
        <v>4313766846565.4707</v>
      </c>
      <c r="AK33" s="230">
        <f>$C33*VLOOKUP($A33,'Non-energy Multiplier'!$A$1:$AQ$44,COLUMN('Non-energy Multiplier'!AK$1),0)</f>
        <v>4358013720706.8184</v>
      </c>
      <c r="AL33" s="230">
        <f>$C33*VLOOKUP($A33,'Non-energy Multiplier'!$A$1:$AQ$44,COLUMN('Non-energy Multiplier'!AL$1),0)</f>
        <v>4396611278010.6011</v>
      </c>
      <c r="AM33" s="230">
        <f>$C33*VLOOKUP($A33,'Non-energy Multiplier'!$A$1:$AQ$44,COLUMN('Non-energy Multiplier'!AM$1),0)</f>
        <v>4429106898846.9561</v>
      </c>
      <c r="AN33" s="230">
        <f>$C33*VLOOKUP($A33,'Non-energy Multiplier'!$A$1:$AQ$44,COLUMN('Non-energy Multiplier'!AN$1),0)</f>
        <v>4455063886937.4639</v>
      </c>
      <c r="AO33" s="230">
        <f>$C33*VLOOKUP($A33,'Non-energy Multiplier'!$A$1:$AQ$44,COLUMN('Non-energy Multiplier'!AO$1),0)</f>
        <v>4474066721956.918</v>
      </c>
      <c r="AP33" s="230">
        <f>$C33*VLOOKUP($A33,'Non-energy Multiplier'!$A$1:$AQ$44,COLUMN('Non-energy Multiplier'!AP$1),0)</f>
        <v>4485726469153.6113</v>
      </c>
      <c r="AQ33" s="230">
        <f>$C33*VLOOKUP($A33,'Non-energy Multiplier'!$A$1:$AQ$44,COLUMN('Non-energy Multiplier'!AQ$1),0)</f>
        <v>4489686272491.9355</v>
      </c>
    </row>
    <row r="34" spans="1:43" x14ac:dyDescent="0.2">
      <c r="A34" s="12" t="s">
        <v>31</v>
      </c>
      <c r="B34" s="230">
        <f>SUM('Non-energy Use 2019'!C35:AF35)</f>
        <v>3510278524753.9995</v>
      </c>
      <c r="C34" s="230">
        <f>SUM('Non-energy Use 2020'!C35:AF35)</f>
        <v>3141322579286.4854</v>
      </c>
      <c r="D34" s="230">
        <f>$C34*VLOOKUP($A34,'Non-energy Multiplier'!$A$1:$AQ$44,COLUMN('Non-energy Multiplier'!D$1),0)</f>
        <v>3344409084037.3569</v>
      </c>
      <c r="E34" s="230">
        <f>$C34*VLOOKUP($A34,'Non-energy Multiplier'!$A$1:$AQ$44,COLUMN('Non-energy Multiplier'!E$1),0)</f>
        <v>3682886591955.4756</v>
      </c>
      <c r="F34" s="230">
        <f>$C34*VLOOKUP($A34,'Non-energy Multiplier'!$A$1:$AQ$44,COLUMN('Non-energy Multiplier'!F$1),0)</f>
        <v>3980746798923.4209</v>
      </c>
      <c r="G34" s="230">
        <f>$C34*VLOOKUP($A34,'Non-energy Multiplier'!$A$1:$AQ$44,COLUMN('Non-energy Multiplier'!G$1),0)</f>
        <v>4237989704941.1909</v>
      </c>
      <c r="H34" s="230">
        <f>$C34*VLOOKUP($A34,'Non-energy Multiplier'!$A$1:$AQ$44,COLUMN('Non-energy Multiplier'!H$1),0)</f>
        <v>4495232610958.9609</v>
      </c>
      <c r="I34" s="230">
        <f>$C34*VLOOKUP($A34,'Non-energy Multiplier'!$A$1:$AQ$44,COLUMN('Non-energy Multiplier'!I$1),0)</f>
        <v>4628424688320.708</v>
      </c>
      <c r="J34" s="230">
        <f>$C34*VLOOKUP($A34,'Non-energy Multiplier'!$A$1:$AQ$44,COLUMN('Non-energy Multiplier'!J$1),0)</f>
        <v>4761616765682.4551</v>
      </c>
      <c r="K34" s="230">
        <f>$C34*VLOOKUP($A34,'Non-energy Multiplier'!$A$1:$AQ$44,COLUMN('Non-energy Multiplier'!K$1),0)</f>
        <v>4894808843044.2012</v>
      </c>
      <c r="L34" s="230">
        <f>$C34*VLOOKUP($A34,'Non-energy Multiplier'!$A$1:$AQ$44,COLUMN('Non-energy Multiplier'!L$1),0)</f>
        <v>5028000920405.9482</v>
      </c>
      <c r="M34" s="230">
        <f>$C34*VLOOKUP($A34,'Non-energy Multiplier'!$A$1:$AQ$44,COLUMN('Non-energy Multiplier'!M$1),0)</f>
        <v>5161192997767.6963</v>
      </c>
      <c r="N34" s="230">
        <f>$C34*VLOOKUP($A34,'Non-energy Multiplier'!$A$1:$AQ$44,COLUMN('Non-energy Multiplier'!N$1),0)</f>
        <v>5227789036448.5693</v>
      </c>
      <c r="O34" s="230">
        <f>$C34*VLOOKUP($A34,'Non-energy Multiplier'!$A$1:$AQ$44,COLUMN('Non-energy Multiplier'!O$1),0)</f>
        <v>5294385075129.4414</v>
      </c>
      <c r="P34" s="230">
        <f>$C34*VLOOKUP($A34,'Non-energy Multiplier'!$A$1:$AQ$44,COLUMN('Non-energy Multiplier'!P$1),0)</f>
        <v>5360981113810.3145</v>
      </c>
      <c r="Q34" s="230">
        <f>$C34*VLOOKUP($A34,'Non-energy Multiplier'!$A$1:$AQ$44,COLUMN('Non-energy Multiplier'!Q$1),0)</f>
        <v>5427577152491.1885</v>
      </c>
      <c r="R34" s="230">
        <f>$C34*VLOOKUP($A34,'Non-energy Multiplier'!$A$1:$AQ$44,COLUMN('Non-energy Multiplier'!R$1),0)</f>
        <v>5494173191172.0625</v>
      </c>
      <c r="S34" s="230">
        <f>$C34*VLOOKUP($A34,'Non-energy Multiplier'!$A$1:$AQ$44,COLUMN('Non-energy Multiplier'!S$1),0)</f>
        <v>5477524181501.8447</v>
      </c>
      <c r="T34" s="230">
        <f>$C34*VLOOKUP($A34,'Non-energy Multiplier'!$A$1:$AQ$44,COLUMN('Non-energy Multiplier'!T$1),0)</f>
        <v>5460875171831.627</v>
      </c>
      <c r="U34" s="230">
        <f>$C34*VLOOKUP($A34,'Non-energy Multiplier'!$A$1:$AQ$44,COLUMN('Non-energy Multiplier'!U$1),0)</f>
        <v>5444226162161.4082</v>
      </c>
      <c r="V34" s="230">
        <f>$C34*VLOOKUP($A34,'Non-energy Multiplier'!$A$1:$AQ$44,COLUMN('Non-energy Multiplier'!V$1),0)</f>
        <v>5427577152491.1904</v>
      </c>
      <c r="W34" s="230">
        <f>$C34*VLOOKUP($A34,'Non-energy Multiplier'!$A$1:$AQ$44,COLUMN('Non-energy Multiplier'!W$1),0)</f>
        <v>5410928142820.9707</v>
      </c>
      <c r="X34" s="230">
        <f>$C34*VLOOKUP($A34,'Non-energy Multiplier'!$A$1:$AQ$44,COLUMN('Non-energy Multiplier'!X$1),0)</f>
        <v>5394279133150.752</v>
      </c>
      <c r="Y34" s="230">
        <f>$C34*VLOOKUP($A34,'Non-energy Multiplier'!$A$1:$AQ$44,COLUMN('Non-energy Multiplier'!Y$1),0)</f>
        <v>5377630123480.5342</v>
      </c>
      <c r="Z34" s="230">
        <f>$C34*VLOOKUP($A34,'Non-energy Multiplier'!$A$1:$AQ$44,COLUMN('Non-energy Multiplier'!Z$1),0)</f>
        <v>5360981113810.3164</v>
      </c>
      <c r="AA34" s="230">
        <f>$C34*VLOOKUP($A34,'Non-energy Multiplier'!$A$1:$AQ$44,COLUMN('Non-energy Multiplier'!AA$1),0)</f>
        <v>5344332104140.0977</v>
      </c>
      <c r="AB34" s="230">
        <f>$C34*VLOOKUP($A34,'Non-energy Multiplier'!$A$1:$AQ$44,COLUMN('Non-energy Multiplier'!AB$1),0)</f>
        <v>5327683094469.8799</v>
      </c>
      <c r="AC34" s="230">
        <f>$C34*VLOOKUP($A34,'Non-energy Multiplier'!$A$1:$AQ$44,COLUMN('Non-energy Multiplier'!AC$1),0)</f>
        <v>5311034084799.6611</v>
      </c>
      <c r="AD34" s="230">
        <f>$C34*VLOOKUP($A34,'Non-energy Multiplier'!$A$1:$AQ$44,COLUMN('Non-energy Multiplier'!AD$1),0)</f>
        <v>5294385075129.4434</v>
      </c>
      <c r="AE34" s="230">
        <f>$C34*VLOOKUP($A34,'Non-energy Multiplier'!$A$1:$AQ$44,COLUMN('Non-energy Multiplier'!AE$1),0)</f>
        <v>5277736065459.2256</v>
      </c>
      <c r="AF34" s="230">
        <f>$C34*VLOOKUP($A34,'Non-energy Multiplier'!$A$1:$AQ$44,COLUMN('Non-energy Multiplier'!AF$1),0)</f>
        <v>5261087055789.0068</v>
      </c>
      <c r="AG34" s="230">
        <f>$C34*VLOOKUP($A34,'Non-energy Multiplier'!$A$1:$AQ$44,COLUMN('Non-energy Multiplier'!AG$1),0)</f>
        <v>5244438046118.7871</v>
      </c>
      <c r="AH34" s="230">
        <f>$C34*VLOOKUP($A34,'Non-energy Multiplier'!$A$1:$AQ$44,COLUMN('Non-energy Multiplier'!AH$1),0)</f>
        <v>5237778442250.7002</v>
      </c>
      <c r="AI34" s="230">
        <f>$C34*VLOOKUP($A34,'Non-energy Multiplier'!$A$1:$AQ$44,COLUMN('Non-energy Multiplier'!AI$1),0)</f>
        <v>5231118838382.6123</v>
      </c>
      <c r="AJ34" s="230">
        <f>$C34*VLOOKUP($A34,'Non-energy Multiplier'!$A$1:$AQ$44,COLUMN('Non-energy Multiplier'!AJ$1),0)</f>
        <v>5224459234514.5254</v>
      </c>
      <c r="AK34" s="230">
        <f>$C34*VLOOKUP($A34,'Non-energy Multiplier'!$A$1:$AQ$44,COLUMN('Non-energy Multiplier'!AK$1),0)</f>
        <v>5217799630646.4385</v>
      </c>
      <c r="AL34" s="230">
        <f>$C34*VLOOKUP($A34,'Non-energy Multiplier'!$A$1:$AQ$44,COLUMN('Non-energy Multiplier'!AL$1),0)</f>
        <v>5211140026778.3506</v>
      </c>
      <c r="AM34" s="230">
        <f>$C34*VLOOKUP($A34,'Non-energy Multiplier'!$A$1:$AQ$44,COLUMN('Non-energy Multiplier'!AM$1),0)</f>
        <v>5201150620976.2197</v>
      </c>
      <c r="AN34" s="230">
        <f>$C34*VLOOKUP($A34,'Non-energy Multiplier'!$A$1:$AQ$44,COLUMN('Non-energy Multiplier'!AN$1),0)</f>
        <v>5191161215174.0889</v>
      </c>
      <c r="AO34" s="230">
        <f>$C34*VLOOKUP($A34,'Non-energy Multiplier'!$A$1:$AQ$44,COLUMN('Non-energy Multiplier'!AO$1),0)</f>
        <v>5181171809371.958</v>
      </c>
      <c r="AP34" s="230">
        <f>$C34*VLOOKUP($A34,'Non-energy Multiplier'!$A$1:$AQ$44,COLUMN('Non-energy Multiplier'!AP$1),0)</f>
        <v>5171182403569.8271</v>
      </c>
      <c r="AQ34" s="230">
        <f>$C34*VLOOKUP($A34,'Non-energy Multiplier'!$A$1:$AQ$44,COLUMN('Non-energy Multiplier'!AQ$1),0)</f>
        <v>5161192997767.6953</v>
      </c>
    </row>
    <row r="35" spans="1:43" x14ac:dyDescent="0.2">
      <c r="A35" s="12" t="s">
        <v>32</v>
      </c>
      <c r="B35" s="230">
        <f>SUM('Non-energy Use 2019'!C36:AF36)</f>
        <v>88562072872.233932</v>
      </c>
      <c r="C35" s="230">
        <f>SUM('Non-energy Use 2020'!C36:AF36)</f>
        <v>127458566192.52011</v>
      </c>
      <c r="D35" s="230">
        <f>$C35*VLOOKUP($A35,'Non-energy Multiplier'!$A$1:$AQ$44,COLUMN('Non-energy Multiplier'!D$1),0)</f>
        <v>143856009809.08264</v>
      </c>
      <c r="E35" s="230">
        <f>$C35*VLOOKUP($A35,'Non-energy Multiplier'!$A$1:$AQ$44,COLUMN('Non-energy Multiplier'!E$1),0)</f>
        <v>149640740053.05496</v>
      </c>
      <c r="F35" s="230">
        <f>$C35*VLOOKUP($A35,'Non-energy Multiplier'!$A$1:$AQ$44,COLUMN('Non-energy Multiplier'!F$1),0)</f>
        <v>150975041024.86374</v>
      </c>
      <c r="G35" s="230">
        <f>$C35*VLOOKUP($A35,'Non-energy Multiplier'!$A$1:$AQ$44,COLUMN('Non-energy Multiplier'!G$1),0)</f>
        <v>154237241887.50598</v>
      </c>
      <c r="H35" s="230">
        <f>$C35*VLOOKUP($A35,'Non-energy Multiplier'!$A$1:$AQ$44,COLUMN('Non-energy Multiplier'!H$1),0)</f>
        <v>158299440849.75848</v>
      </c>
      <c r="I35" s="230">
        <f>$C35*VLOOKUP($A35,'Non-energy Multiplier'!$A$1:$AQ$44,COLUMN('Non-energy Multiplier'!I$1),0)</f>
        <v>162153571512.82352</v>
      </c>
      <c r="J35" s="230">
        <f>$C35*VLOOKUP($A35,'Non-energy Multiplier'!$A$1:$AQ$44,COLUMN('Non-energy Multiplier'!J$1),0)</f>
        <v>165568043233.27301</v>
      </c>
      <c r="K35" s="230">
        <f>$C35*VLOOKUP($A35,'Non-energy Multiplier'!$A$1:$AQ$44,COLUMN('Non-energy Multiplier'!K$1),0)</f>
        <v>168519028018.19098</v>
      </c>
      <c r="L35" s="230">
        <f>$C35*VLOOKUP($A35,'Non-energy Multiplier'!$A$1:$AQ$44,COLUMN('Non-energy Multiplier'!L$1),0)</f>
        <v>170987112909.66931</v>
      </c>
      <c r="M35" s="230">
        <f>$C35*VLOOKUP($A35,'Non-energy Multiplier'!$A$1:$AQ$44,COLUMN('Non-energy Multiplier'!M$1),0)</f>
        <v>172957496345.36612</v>
      </c>
      <c r="N35" s="230">
        <f>$C35*VLOOKUP($A35,'Non-energy Multiplier'!$A$1:$AQ$44,COLUMN('Non-energy Multiplier'!N$1),0)</f>
        <v>174432050778.53088</v>
      </c>
      <c r="O35" s="230">
        <f>$C35*VLOOKUP($A35,'Non-energy Multiplier'!$A$1:$AQ$44,COLUMN('Non-energy Multiplier'!O$1),0)</f>
        <v>175465737819.03989</v>
      </c>
      <c r="P35" s="230">
        <f>$C35*VLOOKUP($A35,'Non-energy Multiplier'!$A$1:$AQ$44,COLUMN('Non-energy Multiplier'!P$1),0)</f>
        <v>176130879844.38071</v>
      </c>
      <c r="Q35" s="230">
        <f>$C35*VLOOKUP($A35,'Non-energy Multiplier'!$A$1:$AQ$44,COLUMN('Non-energy Multiplier'!Q$1),0)</f>
        <v>176503700061.64526</v>
      </c>
      <c r="R35" s="230">
        <f>$C35*VLOOKUP($A35,'Non-energy Multiplier'!$A$1:$AQ$44,COLUMN('Non-energy Multiplier'!R$1),0)</f>
        <v>176662856867.51361</v>
      </c>
      <c r="S35" s="230">
        <f>$C35*VLOOKUP($A35,'Non-energy Multiplier'!$A$1:$AQ$44,COLUMN('Non-energy Multiplier'!S$1),0)</f>
        <v>176676622044.73145</v>
      </c>
      <c r="T35" s="230">
        <f>$C35*VLOOKUP($A35,'Non-energy Multiplier'!$A$1:$AQ$44,COLUMN('Non-energy Multiplier'!T$1),0)</f>
        <v>176567079982.6759</v>
      </c>
      <c r="U35" s="230">
        <f>$C35*VLOOKUP($A35,'Non-energy Multiplier'!$A$1:$AQ$44,COLUMN('Non-energy Multiplier'!U$1),0)</f>
        <v>176344890913.29642</v>
      </c>
      <c r="V35" s="230">
        <f>$C35*VLOOKUP($A35,'Non-energy Multiplier'!$A$1:$AQ$44,COLUMN('Non-energy Multiplier'!V$1),0)</f>
        <v>176020892032.60507</v>
      </c>
      <c r="W35" s="230">
        <f>$C35*VLOOKUP($A35,'Non-energy Multiplier'!$A$1:$AQ$44,COLUMN('Non-energy Multiplier'!W$1),0)</f>
        <v>175606032890.94443</v>
      </c>
      <c r="X35" s="230">
        <f>$C35*VLOOKUP($A35,'Non-energy Multiplier'!$A$1:$AQ$44,COLUMN('Non-energy Multiplier'!X$1),0)</f>
        <v>175111316983.85904</v>
      </c>
      <c r="Y35" s="230">
        <f>$C35*VLOOKUP($A35,'Non-energy Multiplier'!$A$1:$AQ$44,COLUMN('Non-energy Multiplier'!Y$1),0)</f>
        <v>174547749799.78256</v>
      </c>
      <c r="Z35" s="230">
        <f>$C35*VLOOKUP($A35,'Non-energy Multiplier'!$A$1:$AQ$44,COLUMN('Non-energy Multiplier'!Z$1),0)</f>
        <v>173926293488.35037</v>
      </c>
      <c r="AA35" s="230">
        <f>$C35*VLOOKUP($A35,'Non-energy Multiplier'!$A$1:$AQ$44,COLUMN('Non-energy Multiplier'!AA$1),0)</f>
        <v>173257828231.10529</v>
      </c>
      <c r="AB35" s="230">
        <f>$C35*VLOOKUP($A35,'Non-energy Multiplier'!$A$1:$AQ$44,COLUMN('Non-energy Multiplier'!AB$1),0)</f>
        <v>172553120325.25763</v>
      </c>
      <c r="AC35" s="230">
        <f>$C35*VLOOKUP($A35,'Non-energy Multiplier'!$A$1:$AQ$44,COLUMN('Non-energy Multiplier'!AC$1),0)</f>
        <v>171822796931.28894</v>
      </c>
      <c r="AD35" s="230">
        <f>$C35*VLOOKUP($A35,'Non-energy Multiplier'!$A$1:$AQ$44,COLUMN('Non-energy Multiplier'!AD$1),0)</f>
        <v>171077327386.72574</v>
      </c>
      <c r="AE35" s="230">
        <f>$C35*VLOOKUP($A35,'Non-energy Multiplier'!$A$1:$AQ$44,COLUMN('Non-energy Multiplier'!AE$1),0)</f>
        <v>170327010951.19803</v>
      </c>
      <c r="AF35" s="230">
        <f>$C35*VLOOKUP($A35,'Non-energy Multiplier'!$A$1:$AQ$44,COLUMN('Non-energy Multiplier'!AF$1),0)</f>
        <v>169581970821.82376</v>
      </c>
      <c r="AG35" s="230">
        <f>$C35*VLOOKUP($A35,'Non-energy Multiplier'!$A$1:$AQ$44,COLUMN('Non-energy Multiplier'!AG$1),0)</f>
        <v>168852154242.61694</v>
      </c>
      <c r="AH35" s="230">
        <f>$C35*VLOOKUP($A35,'Non-energy Multiplier'!$A$1:$AQ$44,COLUMN('Non-energy Multiplier'!AH$1),0)</f>
        <v>168147338526.69241</v>
      </c>
      <c r="AI35" s="230">
        <f>$C35*VLOOKUP($A35,'Non-energy Multiplier'!$A$1:$AQ$44,COLUMN('Non-energy Multiplier'!AI$1),0)</f>
        <v>167477142815.05417</v>
      </c>
      <c r="AJ35" s="230">
        <f>$C35*VLOOKUP($A35,'Non-energy Multiplier'!$A$1:$AQ$44,COLUMN('Non-energy Multiplier'!AJ$1),0)</f>
        <v>166851045410.35193</v>
      </c>
      <c r="AK35" s="230">
        <f>$C35*VLOOKUP($A35,'Non-energy Multiplier'!$A$1:$AQ$44,COLUMN('Non-energy Multiplier'!AK$1),0)</f>
        <v>166278406547.7211</v>
      </c>
      <c r="AL35" s="230">
        <f>$C35*VLOOKUP($A35,'Non-energy Multiplier'!$A$1:$AQ$44,COLUMN('Non-energy Multiplier'!AL$1),0)</f>
        <v>165768496497.40845</v>
      </c>
      <c r="AM35" s="230">
        <f>$C35*VLOOKUP($A35,'Non-energy Multiplier'!$A$1:$AQ$44,COLUMN('Non-energy Multiplier'!AM$1),0)</f>
        <v>165330528935.06686</v>
      </c>
      <c r="AN35" s="230">
        <f>$C35*VLOOKUP($A35,'Non-energy Multiplier'!$A$1:$AQ$44,COLUMN('Non-energy Multiplier'!AN$1),0)</f>
        <v>164973699565.28036</v>
      </c>
      <c r="AO35" s="230">
        <f>$C35*VLOOKUP($A35,'Non-energy Multiplier'!$A$1:$AQ$44,COLUMN('Non-energy Multiplier'!AO$1),0)</f>
        <v>164707230042.04691</v>
      </c>
      <c r="AP35" s="230">
        <f>$C35*VLOOKUP($A35,'Non-energy Multiplier'!$A$1:$AQ$44,COLUMN('Non-energy Multiplier'!AP$1),0)</f>
        <v>164540417296.86493</v>
      </c>
      <c r="AQ35" s="230">
        <f>$C35*VLOOKUP($A35,'Non-energy Multiplier'!$A$1:$AQ$44,COLUMN('Non-energy Multiplier'!AQ$1),0)</f>
        <v>164482688461.04977</v>
      </c>
    </row>
    <row r="36" spans="1:43" x14ac:dyDescent="0.2">
      <c r="A36" s="12" t="s">
        <v>33</v>
      </c>
      <c r="B36" s="133">
        <f>SUM('Non-energy Use 2019'!C37:AF37)</f>
        <v>0</v>
      </c>
      <c r="C36" s="133">
        <f>SUM('Non-energy Use 2020'!C37:AF37)</f>
        <v>0</v>
      </c>
      <c r="D36" s="133">
        <f>$C36*VLOOKUP($A36,'Non-energy Multiplier'!$A$1:$AQ$44,COLUMN('Non-energy Multiplier'!D$1),0)</f>
        <v>0</v>
      </c>
      <c r="E36" s="133">
        <f>$C36*VLOOKUP($A36,'Non-energy Multiplier'!$A$1:$AQ$44,COLUMN('Non-energy Multiplier'!E$1),0)</f>
        <v>0</v>
      </c>
      <c r="F36" s="133">
        <f>$C36*VLOOKUP($A36,'Non-energy Multiplier'!$A$1:$AQ$44,COLUMN('Non-energy Multiplier'!F$1),0)</f>
        <v>0</v>
      </c>
      <c r="G36" s="133">
        <f>$C36*VLOOKUP($A36,'Non-energy Multiplier'!$A$1:$AQ$44,COLUMN('Non-energy Multiplier'!G$1),0)</f>
        <v>0</v>
      </c>
      <c r="H36" s="133">
        <f>$C36*VLOOKUP($A36,'Non-energy Multiplier'!$A$1:$AQ$44,COLUMN('Non-energy Multiplier'!H$1),0)</f>
        <v>0</v>
      </c>
      <c r="I36" s="133">
        <f>$C36*VLOOKUP($A36,'Non-energy Multiplier'!$A$1:$AQ$44,COLUMN('Non-energy Multiplier'!I$1),0)</f>
        <v>0</v>
      </c>
      <c r="J36" s="133">
        <f>$C36*VLOOKUP($A36,'Non-energy Multiplier'!$A$1:$AQ$44,COLUMN('Non-energy Multiplier'!J$1),0)</f>
        <v>0</v>
      </c>
      <c r="K36" s="133">
        <f>$C36*VLOOKUP($A36,'Non-energy Multiplier'!$A$1:$AQ$44,COLUMN('Non-energy Multiplier'!K$1),0)</f>
        <v>0</v>
      </c>
      <c r="L36" s="133">
        <f>$C36*VLOOKUP($A36,'Non-energy Multiplier'!$A$1:$AQ$44,COLUMN('Non-energy Multiplier'!L$1),0)</f>
        <v>0</v>
      </c>
      <c r="M36" s="133">
        <f>$C36*VLOOKUP($A36,'Non-energy Multiplier'!$A$1:$AQ$44,COLUMN('Non-energy Multiplier'!M$1),0)</f>
        <v>0</v>
      </c>
      <c r="N36" s="133">
        <f>$C36*VLOOKUP($A36,'Non-energy Multiplier'!$A$1:$AQ$44,COLUMN('Non-energy Multiplier'!N$1),0)</f>
        <v>0</v>
      </c>
      <c r="O36" s="133">
        <f>$C36*VLOOKUP($A36,'Non-energy Multiplier'!$A$1:$AQ$44,COLUMN('Non-energy Multiplier'!O$1),0)</f>
        <v>0</v>
      </c>
      <c r="P36" s="133">
        <f>$C36*VLOOKUP($A36,'Non-energy Multiplier'!$A$1:$AQ$44,COLUMN('Non-energy Multiplier'!P$1),0)</f>
        <v>0</v>
      </c>
      <c r="Q36" s="133">
        <f>$C36*VLOOKUP($A36,'Non-energy Multiplier'!$A$1:$AQ$44,COLUMN('Non-energy Multiplier'!Q$1),0)</f>
        <v>0</v>
      </c>
      <c r="R36" s="133">
        <f>$C36*VLOOKUP($A36,'Non-energy Multiplier'!$A$1:$AQ$44,COLUMN('Non-energy Multiplier'!R$1),0)</f>
        <v>0</v>
      </c>
      <c r="S36" s="133">
        <f>$C36*VLOOKUP($A36,'Non-energy Multiplier'!$A$1:$AQ$44,COLUMN('Non-energy Multiplier'!S$1),0)</f>
        <v>0</v>
      </c>
      <c r="T36" s="133">
        <f>$C36*VLOOKUP($A36,'Non-energy Multiplier'!$A$1:$AQ$44,COLUMN('Non-energy Multiplier'!T$1),0)</f>
        <v>0</v>
      </c>
      <c r="U36" s="133">
        <f>$C36*VLOOKUP($A36,'Non-energy Multiplier'!$A$1:$AQ$44,COLUMN('Non-energy Multiplier'!U$1),0)</f>
        <v>0</v>
      </c>
      <c r="V36" s="133">
        <f>$C36*VLOOKUP($A36,'Non-energy Multiplier'!$A$1:$AQ$44,COLUMN('Non-energy Multiplier'!V$1),0)</f>
        <v>0</v>
      </c>
      <c r="W36" s="133">
        <f>$C36*VLOOKUP($A36,'Non-energy Multiplier'!$A$1:$AQ$44,COLUMN('Non-energy Multiplier'!W$1),0)</f>
        <v>0</v>
      </c>
      <c r="X36" s="133">
        <f>$C36*VLOOKUP($A36,'Non-energy Multiplier'!$A$1:$AQ$44,COLUMN('Non-energy Multiplier'!X$1),0)</f>
        <v>0</v>
      </c>
      <c r="Y36" s="133">
        <f>$C36*VLOOKUP($A36,'Non-energy Multiplier'!$A$1:$AQ$44,COLUMN('Non-energy Multiplier'!Y$1),0)</f>
        <v>0</v>
      </c>
      <c r="Z36" s="133">
        <f>$C36*VLOOKUP($A36,'Non-energy Multiplier'!$A$1:$AQ$44,COLUMN('Non-energy Multiplier'!Z$1),0)</f>
        <v>0</v>
      </c>
      <c r="AA36" s="133">
        <f>$C36*VLOOKUP($A36,'Non-energy Multiplier'!$A$1:$AQ$44,COLUMN('Non-energy Multiplier'!AA$1),0)</f>
        <v>0</v>
      </c>
      <c r="AB36" s="133">
        <f>$C36*VLOOKUP($A36,'Non-energy Multiplier'!$A$1:$AQ$44,COLUMN('Non-energy Multiplier'!AB$1),0)</f>
        <v>0</v>
      </c>
      <c r="AC36" s="133">
        <f>$C36*VLOOKUP($A36,'Non-energy Multiplier'!$A$1:$AQ$44,COLUMN('Non-energy Multiplier'!AC$1),0)</f>
        <v>0</v>
      </c>
      <c r="AD36" s="133">
        <f>$C36*VLOOKUP($A36,'Non-energy Multiplier'!$A$1:$AQ$44,COLUMN('Non-energy Multiplier'!AD$1),0)</f>
        <v>0</v>
      </c>
      <c r="AE36" s="133">
        <f>$C36*VLOOKUP($A36,'Non-energy Multiplier'!$A$1:$AQ$44,COLUMN('Non-energy Multiplier'!AE$1),0)</f>
        <v>0</v>
      </c>
      <c r="AF36" s="133">
        <f>$C36*VLOOKUP($A36,'Non-energy Multiplier'!$A$1:$AQ$44,COLUMN('Non-energy Multiplier'!AF$1),0)</f>
        <v>0</v>
      </c>
      <c r="AG36" s="133">
        <f>$C36*VLOOKUP($A36,'Non-energy Multiplier'!$A$1:$AQ$44,COLUMN('Non-energy Multiplier'!AG$1),0)</f>
        <v>0</v>
      </c>
      <c r="AH36" s="133">
        <f>$C36*VLOOKUP($A36,'Non-energy Multiplier'!$A$1:$AQ$44,COLUMN('Non-energy Multiplier'!AH$1),0)</f>
        <v>0</v>
      </c>
      <c r="AI36" s="133">
        <f>$C36*VLOOKUP($A36,'Non-energy Multiplier'!$A$1:$AQ$44,COLUMN('Non-energy Multiplier'!AI$1),0)</f>
        <v>0</v>
      </c>
      <c r="AJ36" s="133">
        <f>$C36*VLOOKUP($A36,'Non-energy Multiplier'!$A$1:$AQ$44,COLUMN('Non-energy Multiplier'!AJ$1),0)</f>
        <v>0</v>
      </c>
      <c r="AK36" s="133">
        <f>$C36*VLOOKUP($A36,'Non-energy Multiplier'!$A$1:$AQ$44,COLUMN('Non-energy Multiplier'!AK$1),0)</f>
        <v>0</v>
      </c>
      <c r="AL36" s="133">
        <f>$C36*VLOOKUP($A36,'Non-energy Multiplier'!$A$1:$AQ$44,COLUMN('Non-energy Multiplier'!AL$1),0)</f>
        <v>0</v>
      </c>
      <c r="AM36" s="133">
        <f>$C36*VLOOKUP($A36,'Non-energy Multiplier'!$A$1:$AQ$44,COLUMN('Non-energy Multiplier'!AM$1),0)</f>
        <v>0</v>
      </c>
      <c r="AN36" s="133">
        <f>$C36*VLOOKUP($A36,'Non-energy Multiplier'!$A$1:$AQ$44,COLUMN('Non-energy Multiplier'!AN$1),0)</f>
        <v>0</v>
      </c>
      <c r="AO36" s="133">
        <f>$C36*VLOOKUP($A36,'Non-energy Multiplier'!$A$1:$AQ$44,COLUMN('Non-energy Multiplier'!AO$1),0)</f>
        <v>0</v>
      </c>
      <c r="AP36" s="133">
        <f>$C36*VLOOKUP($A36,'Non-energy Multiplier'!$A$1:$AQ$44,COLUMN('Non-energy Multiplier'!AP$1),0)</f>
        <v>0</v>
      </c>
      <c r="AQ36" s="133">
        <f>$C36*VLOOKUP($A36,'Non-energy Multiplier'!$A$1:$AQ$44,COLUMN('Non-energy Multiplier'!AQ$1),0)</f>
        <v>0</v>
      </c>
    </row>
    <row r="37" spans="1:43" x14ac:dyDescent="0.2">
      <c r="A37" s="12" t="s">
        <v>34</v>
      </c>
      <c r="B37" s="133">
        <f>SUM('Non-energy Use 2019'!C38:AF38)</f>
        <v>0</v>
      </c>
      <c r="C37" s="133">
        <f>SUM('Non-energy Use 2020'!C38:AF38)</f>
        <v>0</v>
      </c>
      <c r="D37" s="133">
        <f>$C37*VLOOKUP($A37,'Non-energy Multiplier'!$A$1:$AQ$44,COLUMN('Non-energy Multiplier'!D$1),0)</f>
        <v>0</v>
      </c>
      <c r="E37" s="133">
        <f>$C37*VLOOKUP($A37,'Non-energy Multiplier'!$A$1:$AQ$44,COLUMN('Non-energy Multiplier'!E$1),0)</f>
        <v>0</v>
      </c>
      <c r="F37" s="133">
        <f>$C37*VLOOKUP($A37,'Non-energy Multiplier'!$A$1:$AQ$44,COLUMN('Non-energy Multiplier'!F$1),0)</f>
        <v>0</v>
      </c>
      <c r="G37" s="133">
        <f>$C37*VLOOKUP($A37,'Non-energy Multiplier'!$A$1:$AQ$44,COLUMN('Non-energy Multiplier'!G$1),0)</f>
        <v>0</v>
      </c>
      <c r="H37" s="133">
        <f>$C37*VLOOKUP($A37,'Non-energy Multiplier'!$A$1:$AQ$44,COLUMN('Non-energy Multiplier'!H$1),0)</f>
        <v>0</v>
      </c>
      <c r="I37" s="133">
        <f>$C37*VLOOKUP($A37,'Non-energy Multiplier'!$A$1:$AQ$44,COLUMN('Non-energy Multiplier'!I$1),0)</f>
        <v>0</v>
      </c>
      <c r="J37" s="133">
        <f>$C37*VLOOKUP($A37,'Non-energy Multiplier'!$A$1:$AQ$44,COLUMN('Non-energy Multiplier'!J$1),0)</f>
        <v>0</v>
      </c>
      <c r="K37" s="133">
        <f>$C37*VLOOKUP($A37,'Non-energy Multiplier'!$A$1:$AQ$44,COLUMN('Non-energy Multiplier'!K$1),0)</f>
        <v>0</v>
      </c>
      <c r="L37" s="133">
        <f>$C37*VLOOKUP($A37,'Non-energy Multiplier'!$A$1:$AQ$44,COLUMN('Non-energy Multiplier'!L$1),0)</f>
        <v>0</v>
      </c>
      <c r="M37" s="133">
        <f>$C37*VLOOKUP($A37,'Non-energy Multiplier'!$A$1:$AQ$44,COLUMN('Non-energy Multiplier'!M$1),0)</f>
        <v>0</v>
      </c>
      <c r="N37" s="133">
        <f>$C37*VLOOKUP($A37,'Non-energy Multiplier'!$A$1:$AQ$44,COLUMN('Non-energy Multiplier'!N$1),0)</f>
        <v>0</v>
      </c>
      <c r="O37" s="133">
        <f>$C37*VLOOKUP($A37,'Non-energy Multiplier'!$A$1:$AQ$44,COLUMN('Non-energy Multiplier'!O$1),0)</f>
        <v>0</v>
      </c>
      <c r="P37" s="133">
        <f>$C37*VLOOKUP($A37,'Non-energy Multiplier'!$A$1:$AQ$44,COLUMN('Non-energy Multiplier'!P$1),0)</f>
        <v>0</v>
      </c>
      <c r="Q37" s="133">
        <f>$C37*VLOOKUP($A37,'Non-energy Multiplier'!$A$1:$AQ$44,COLUMN('Non-energy Multiplier'!Q$1),0)</f>
        <v>0</v>
      </c>
      <c r="R37" s="133">
        <f>$C37*VLOOKUP($A37,'Non-energy Multiplier'!$A$1:$AQ$44,COLUMN('Non-energy Multiplier'!R$1),0)</f>
        <v>0</v>
      </c>
      <c r="S37" s="133">
        <f>$C37*VLOOKUP($A37,'Non-energy Multiplier'!$A$1:$AQ$44,COLUMN('Non-energy Multiplier'!S$1),0)</f>
        <v>0</v>
      </c>
      <c r="T37" s="133">
        <f>$C37*VLOOKUP($A37,'Non-energy Multiplier'!$A$1:$AQ$44,COLUMN('Non-energy Multiplier'!T$1),0)</f>
        <v>0</v>
      </c>
      <c r="U37" s="133">
        <f>$C37*VLOOKUP($A37,'Non-energy Multiplier'!$A$1:$AQ$44,COLUMN('Non-energy Multiplier'!U$1),0)</f>
        <v>0</v>
      </c>
      <c r="V37" s="133">
        <f>$C37*VLOOKUP($A37,'Non-energy Multiplier'!$A$1:$AQ$44,COLUMN('Non-energy Multiplier'!V$1),0)</f>
        <v>0</v>
      </c>
      <c r="W37" s="133">
        <f>$C37*VLOOKUP($A37,'Non-energy Multiplier'!$A$1:$AQ$44,COLUMN('Non-energy Multiplier'!W$1),0)</f>
        <v>0</v>
      </c>
      <c r="X37" s="133">
        <f>$C37*VLOOKUP($A37,'Non-energy Multiplier'!$A$1:$AQ$44,COLUMN('Non-energy Multiplier'!X$1),0)</f>
        <v>0</v>
      </c>
      <c r="Y37" s="133">
        <f>$C37*VLOOKUP($A37,'Non-energy Multiplier'!$A$1:$AQ$44,COLUMN('Non-energy Multiplier'!Y$1),0)</f>
        <v>0</v>
      </c>
      <c r="Z37" s="133">
        <f>$C37*VLOOKUP($A37,'Non-energy Multiplier'!$A$1:$AQ$44,COLUMN('Non-energy Multiplier'!Z$1),0)</f>
        <v>0</v>
      </c>
      <c r="AA37" s="133">
        <f>$C37*VLOOKUP($A37,'Non-energy Multiplier'!$A$1:$AQ$44,COLUMN('Non-energy Multiplier'!AA$1),0)</f>
        <v>0</v>
      </c>
      <c r="AB37" s="133">
        <f>$C37*VLOOKUP($A37,'Non-energy Multiplier'!$A$1:$AQ$44,COLUMN('Non-energy Multiplier'!AB$1),0)</f>
        <v>0</v>
      </c>
      <c r="AC37" s="133">
        <f>$C37*VLOOKUP($A37,'Non-energy Multiplier'!$A$1:$AQ$44,COLUMN('Non-energy Multiplier'!AC$1),0)</f>
        <v>0</v>
      </c>
      <c r="AD37" s="133">
        <f>$C37*VLOOKUP($A37,'Non-energy Multiplier'!$A$1:$AQ$44,COLUMN('Non-energy Multiplier'!AD$1),0)</f>
        <v>0</v>
      </c>
      <c r="AE37" s="133">
        <f>$C37*VLOOKUP($A37,'Non-energy Multiplier'!$A$1:$AQ$44,COLUMN('Non-energy Multiplier'!AE$1),0)</f>
        <v>0</v>
      </c>
      <c r="AF37" s="133">
        <f>$C37*VLOOKUP($A37,'Non-energy Multiplier'!$A$1:$AQ$44,COLUMN('Non-energy Multiplier'!AF$1),0)</f>
        <v>0</v>
      </c>
      <c r="AG37" s="133">
        <f>$C37*VLOOKUP($A37,'Non-energy Multiplier'!$A$1:$AQ$44,COLUMN('Non-energy Multiplier'!AG$1),0)</f>
        <v>0</v>
      </c>
      <c r="AH37" s="133">
        <f>$C37*VLOOKUP($A37,'Non-energy Multiplier'!$A$1:$AQ$44,COLUMN('Non-energy Multiplier'!AH$1),0)</f>
        <v>0</v>
      </c>
      <c r="AI37" s="133">
        <f>$C37*VLOOKUP($A37,'Non-energy Multiplier'!$A$1:$AQ$44,COLUMN('Non-energy Multiplier'!AI$1),0)</f>
        <v>0</v>
      </c>
      <c r="AJ37" s="133">
        <f>$C37*VLOOKUP($A37,'Non-energy Multiplier'!$A$1:$AQ$44,COLUMN('Non-energy Multiplier'!AJ$1),0)</f>
        <v>0</v>
      </c>
      <c r="AK37" s="133">
        <f>$C37*VLOOKUP($A37,'Non-energy Multiplier'!$A$1:$AQ$44,COLUMN('Non-energy Multiplier'!AK$1),0)</f>
        <v>0</v>
      </c>
      <c r="AL37" s="133">
        <f>$C37*VLOOKUP($A37,'Non-energy Multiplier'!$A$1:$AQ$44,COLUMN('Non-energy Multiplier'!AL$1),0)</f>
        <v>0</v>
      </c>
      <c r="AM37" s="133">
        <f>$C37*VLOOKUP($A37,'Non-energy Multiplier'!$A$1:$AQ$44,COLUMN('Non-energy Multiplier'!AM$1),0)</f>
        <v>0</v>
      </c>
      <c r="AN37" s="133">
        <f>$C37*VLOOKUP($A37,'Non-energy Multiplier'!$A$1:$AQ$44,COLUMN('Non-energy Multiplier'!AN$1),0)</f>
        <v>0</v>
      </c>
      <c r="AO37" s="133">
        <f>$C37*VLOOKUP($A37,'Non-energy Multiplier'!$A$1:$AQ$44,COLUMN('Non-energy Multiplier'!AO$1),0)</f>
        <v>0</v>
      </c>
      <c r="AP37" s="133">
        <f>$C37*VLOOKUP($A37,'Non-energy Multiplier'!$A$1:$AQ$44,COLUMN('Non-energy Multiplier'!AP$1),0)</f>
        <v>0</v>
      </c>
      <c r="AQ37" s="133">
        <f>$C37*VLOOKUP($A37,'Non-energy Multiplier'!$A$1:$AQ$44,COLUMN('Non-energy Multiplier'!AQ$1),0)</f>
        <v>0</v>
      </c>
    </row>
    <row r="38" spans="1:43" x14ac:dyDescent="0.2">
      <c r="A38" s="12" t="s">
        <v>35</v>
      </c>
      <c r="B38" s="133">
        <f>SUM('Non-energy Use 2019'!C39:AF39)</f>
        <v>0</v>
      </c>
      <c r="C38" s="133">
        <f>SUM('Non-energy Use 2020'!C39:AF39)</f>
        <v>0</v>
      </c>
      <c r="D38" s="133">
        <f>$C38*VLOOKUP($A38,'Non-energy Multiplier'!$A$1:$AQ$44,COLUMN('Non-energy Multiplier'!D$1),0)</f>
        <v>0</v>
      </c>
      <c r="E38" s="133">
        <f>$C38*VLOOKUP($A38,'Non-energy Multiplier'!$A$1:$AQ$44,COLUMN('Non-energy Multiplier'!E$1),0)</f>
        <v>0</v>
      </c>
      <c r="F38" s="133">
        <f>$C38*VLOOKUP($A38,'Non-energy Multiplier'!$A$1:$AQ$44,COLUMN('Non-energy Multiplier'!F$1),0)</f>
        <v>0</v>
      </c>
      <c r="G38" s="133">
        <f>$C38*VLOOKUP($A38,'Non-energy Multiplier'!$A$1:$AQ$44,COLUMN('Non-energy Multiplier'!G$1),0)</f>
        <v>0</v>
      </c>
      <c r="H38" s="133">
        <f>$C38*VLOOKUP($A38,'Non-energy Multiplier'!$A$1:$AQ$44,COLUMN('Non-energy Multiplier'!H$1),0)</f>
        <v>0</v>
      </c>
      <c r="I38" s="133">
        <f>$C38*VLOOKUP($A38,'Non-energy Multiplier'!$A$1:$AQ$44,COLUMN('Non-energy Multiplier'!I$1),0)</f>
        <v>0</v>
      </c>
      <c r="J38" s="133">
        <f>$C38*VLOOKUP($A38,'Non-energy Multiplier'!$A$1:$AQ$44,COLUMN('Non-energy Multiplier'!J$1),0)</f>
        <v>0</v>
      </c>
      <c r="K38" s="133">
        <f>$C38*VLOOKUP($A38,'Non-energy Multiplier'!$A$1:$AQ$44,COLUMN('Non-energy Multiplier'!K$1),0)</f>
        <v>0</v>
      </c>
      <c r="L38" s="133">
        <f>$C38*VLOOKUP($A38,'Non-energy Multiplier'!$A$1:$AQ$44,COLUMN('Non-energy Multiplier'!L$1),0)</f>
        <v>0</v>
      </c>
      <c r="M38" s="133">
        <f>$C38*VLOOKUP($A38,'Non-energy Multiplier'!$A$1:$AQ$44,COLUMN('Non-energy Multiplier'!M$1),0)</f>
        <v>0</v>
      </c>
      <c r="N38" s="133">
        <f>$C38*VLOOKUP($A38,'Non-energy Multiplier'!$A$1:$AQ$44,COLUMN('Non-energy Multiplier'!N$1),0)</f>
        <v>0</v>
      </c>
      <c r="O38" s="133">
        <f>$C38*VLOOKUP($A38,'Non-energy Multiplier'!$A$1:$AQ$44,COLUMN('Non-energy Multiplier'!O$1),0)</f>
        <v>0</v>
      </c>
      <c r="P38" s="133">
        <f>$C38*VLOOKUP($A38,'Non-energy Multiplier'!$A$1:$AQ$44,COLUMN('Non-energy Multiplier'!P$1),0)</f>
        <v>0</v>
      </c>
      <c r="Q38" s="133">
        <f>$C38*VLOOKUP($A38,'Non-energy Multiplier'!$A$1:$AQ$44,COLUMN('Non-energy Multiplier'!Q$1),0)</f>
        <v>0</v>
      </c>
      <c r="R38" s="133">
        <f>$C38*VLOOKUP($A38,'Non-energy Multiplier'!$A$1:$AQ$44,COLUMN('Non-energy Multiplier'!R$1),0)</f>
        <v>0</v>
      </c>
      <c r="S38" s="133">
        <f>$C38*VLOOKUP($A38,'Non-energy Multiplier'!$A$1:$AQ$44,COLUMN('Non-energy Multiplier'!S$1),0)</f>
        <v>0</v>
      </c>
      <c r="T38" s="133">
        <f>$C38*VLOOKUP($A38,'Non-energy Multiplier'!$A$1:$AQ$44,COLUMN('Non-energy Multiplier'!T$1),0)</f>
        <v>0</v>
      </c>
      <c r="U38" s="133">
        <f>$C38*VLOOKUP($A38,'Non-energy Multiplier'!$A$1:$AQ$44,COLUMN('Non-energy Multiplier'!U$1),0)</f>
        <v>0</v>
      </c>
      <c r="V38" s="133">
        <f>$C38*VLOOKUP($A38,'Non-energy Multiplier'!$A$1:$AQ$44,COLUMN('Non-energy Multiplier'!V$1),0)</f>
        <v>0</v>
      </c>
      <c r="W38" s="133">
        <f>$C38*VLOOKUP($A38,'Non-energy Multiplier'!$A$1:$AQ$44,COLUMN('Non-energy Multiplier'!W$1),0)</f>
        <v>0</v>
      </c>
      <c r="X38" s="133">
        <f>$C38*VLOOKUP($A38,'Non-energy Multiplier'!$A$1:$AQ$44,COLUMN('Non-energy Multiplier'!X$1),0)</f>
        <v>0</v>
      </c>
      <c r="Y38" s="133">
        <f>$C38*VLOOKUP($A38,'Non-energy Multiplier'!$A$1:$AQ$44,COLUMN('Non-energy Multiplier'!Y$1),0)</f>
        <v>0</v>
      </c>
      <c r="Z38" s="133">
        <f>$C38*VLOOKUP($A38,'Non-energy Multiplier'!$A$1:$AQ$44,COLUMN('Non-energy Multiplier'!Z$1),0)</f>
        <v>0</v>
      </c>
      <c r="AA38" s="133">
        <f>$C38*VLOOKUP($A38,'Non-energy Multiplier'!$A$1:$AQ$44,COLUMN('Non-energy Multiplier'!AA$1),0)</f>
        <v>0</v>
      </c>
      <c r="AB38" s="133">
        <f>$C38*VLOOKUP($A38,'Non-energy Multiplier'!$A$1:$AQ$44,COLUMN('Non-energy Multiplier'!AB$1),0)</f>
        <v>0</v>
      </c>
      <c r="AC38" s="133">
        <f>$C38*VLOOKUP($A38,'Non-energy Multiplier'!$A$1:$AQ$44,COLUMN('Non-energy Multiplier'!AC$1),0)</f>
        <v>0</v>
      </c>
      <c r="AD38" s="133">
        <f>$C38*VLOOKUP($A38,'Non-energy Multiplier'!$A$1:$AQ$44,COLUMN('Non-energy Multiplier'!AD$1),0)</f>
        <v>0</v>
      </c>
      <c r="AE38" s="133">
        <f>$C38*VLOOKUP($A38,'Non-energy Multiplier'!$A$1:$AQ$44,COLUMN('Non-energy Multiplier'!AE$1),0)</f>
        <v>0</v>
      </c>
      <c r="AF38" s="133">
        <f>$C38*VLOOKUP($A38,'Non-energy Multiplier'!$A$1:$AQ$44,COLUMN('Non-energy Multiplier'!AF$1),0)</f>
        <v>0</v>
      </c>
      <c r="AG38" s="133">
        <f>$C38*VLOOKUP($A38,'Non-energy Multiplier'!$A$1:$AQ$44,COLUMN('Non-energy Multiplier'!AG$1),0)</f>
        <v>0</v>
      </c>
      <c r="AH38" s="133">
        <f>$C38*VLOOKUP($A38,'Non-energy Multiplier'!$A$1:$AQ$44,COLUMN('Non-energy Multiplier'!AH$1),0)</f>
        <v>0</v>
      </c>
      <c r="AI38" s="133">
        <f>$C38*VLOOKUP($A38,'Non-energy Multiplier'!$A$1:$AQ$44,COLUMN('Non-energy Multiplier'!AI$1),0)</f>
        <v>0</v>
      </c>
      <c r="AJ38" s="133">
        <f>$C38*VLOOKUP($A38,'Non-energy Multiplier'!$A$1:$AQ$44,COLUMN('Non-energy Multiplier'!AJ$1),0)</f>
        <v>0</v>
      </c>
      <c r="AK38" s="133">
        <f>$C38*VLOOKUP($A38,'Non-energy Multiplier'!$A$1:$AQ$44,COLUMN('Non-energy Multiplier'!AK$1),0)</f>
        <v>0</v>
      </c>
      <c r="AL38" s="133">
        <f>$C38*VLOOKUP($A38,'Non-energy Multiplier'!$A$1:$AQ$44,COLUMN('Non-energy Multiplier'!AL$1),0)</f>
        <v>0</v>
      </c>
      <c r="AM38" s="133">
        <f>$C38*VLOOKUP($A38,'Non-energy Multiplier'!$A$1:$AQ$44,COLUMN('Non-energy Multiplier'!AM$1),0)</f>
        <v>0</v>
      </c>
      <c r="AN38" s="133">
        <f>$C38*VLOOKUP($A38,'Non-energy Multiplier'!$A$1:$AQ$44,COLUMN('Non-energy Multiplier'!AN$1),0)</f>
        <v>0</v>
      </c>
      <c r="AO38" s="133">
        <f>$C38*VLOOKUP($A38,'Non-energy Multiplier'!$A$1:$AQ$44,COLUMN('Non-energy Multiplier'!AO$1),0)</f>
        <v>0</v>
      </c>
      <c r="AP38" s="133">
        <f>$C38*VLOOKUP($A38,'Non-energy Multiplier'!$A$1:$AQ$44,COLUMN('Non-energy Multiplier'!AP$1),0)</f>
        <v>0</v>
      </c>
      <c r="AQ38" s="133">
        <f>$C38*VLOOKUP($A38,'Non-energy Multiplier'!$A$1:$AQ$44,COLUMN('Non-energy Multiplier'!AQ$1),0)</f>
        <v>0</v>
      </c>
    </row>
    <row r="39" spans="1:43" x14ac:dyDescent="0.2">
      <c r="A39" s="12" t="s">
        <v>36</v>
      </c>
      <c r="B39" s="133">
        <f>SUM('Non-energy Use 2019'!C40:AF40)</f>
        <v>0</v>
      </c>
      <c r="C39" s="133">
        <f>SUM('Non-energy Use 2020'!C40:AF40)</f>
        <v>0</v>
      </c>
      <c r="D39" s="133">
        <f>$C39*VLOOKUP($A39,'Non-energy Multiplier'!$A$1:$AQ$44,COLUMN('Non-energy Multiplier'!D$1),0)</f>
        <v>0</v>
      </c>
      <c r="E39" s="133">
        <f>$C39*VLOOKUP($A39,'Non-energy Multiplier'!$A$1:$AQ$44,COLUMN('Non-energy Multiplier'!E$1),0)</f>
        <v>0</v>
      </c>
      <c r="F39" s="133">
        <f>$C39*VLOOKUP($A39,'Non-energy Multiplier'!$A$1:$AQ$44,COLUMN('Non-energy Multiplier'!F$1),0)</f>
        <v>0</v>
      </c>
      <c r="G39" s="133">
        <f>$C39*VLOOKUP($A39,'Non-energy Multiplier'!$A$1:$AQ$44,COLUMN('Non-energy Multiplier'!G$1),0)</f>
        <v>0</v>
      </c>
      <c r="H39" s="133">
        <f>$C39*VLOOKUP($A39,'Non-energy Multiplier'!$A$1:$AQ$44,COLUMN('Non-energy Multiplier'!H$1),0)</f>
        <v>0</v>
      </c>
      <c r="I39" s="133">
        <f>$C39*VLOOKUP($A39,'Non-energy Multiplier'!$A$1:$AQ$44,COLUMN('Non-energy Multiplier'!I$1),0)</f>
        <v>0</v>
      </c>
      <c r="J39" s="133">
        <f>$C39*VLOOKUP($A39,'Non-energy Multiplier'!$A$1:$AQ$44,COLUMN('Non-energy Multiplier'!J$1),0)</f>
        <v>0</v>
      </c>
      <c r="K39" s="133">
        <f>$C39*VLOOKUP($A39,'Non-energy Multiplier'!$A$1:$AQ$44,COLUMN('Non-energy Multiplier'!K$1),0)</f>
        <v>0</v>
      </c>
      <c r="L39" s="133">
        <f>$C39*VLOOKUP($A39,'Non-energy Multiplier'!$A$1:$AQ$44,COLUMN('Non-energy Multiplier'!L$1),0)</f>
        <v>0</v>
      </c>
      <c r="M39" s="133">
        <f>$C39*VLOOKUP($A39,'Non-energy Multiplier'!$A$1:$AQ$44,COLUMN('Non-energy Multiplier'!M$1),0)</f>
        <v>0</v>
      </c>
      <c r="N39" s="133">
        <f>$C39*VLOOKUP($A39,'Non-energy Multiplier'!$A$1:$AQ$44,COLUMN('Non-energy Multiplier'!N$1),0)</f>
        <v>0</v>
      </c>
      <c r="O39" s="133">
        <f>$C39*VLOOKUP($A39,'Non-energy Multiplier'!$A$1:$AQ$44,COLUMN('Non-energy Multiplier'!O$1),0)</f>
        <v>0</v>
      </c>
      <c r="P39" s="133">
        <f>$C39*VLOOKUP($A39,'Non-energy Multiplier'!$A$1:$AQ$44,COLUMN('Non-energy Multiplier'!P$1),0)</f>
        <v>0</v>
      </c>
      <c r="Q39" s="133">
        <f>$C39*VLOOKUP($A39,'Non-energy Multiplier'!$A$1:$AQ$44,COLUMN('Non-energy Multiplier'!Q$1),0)</f>
        <v>0</v>
      </c>
      <c r="R39" s="133">
        <f>$C39*VLOOKUP($A39,'Non-energy Multiplier'!$A$1:$AQ$44,COLUMN('Non-energy Multiplier'!R$1),0)</f>
        <v>0</v>
      </c>
      <c r="S39" s="133">
        <f>$C39*VLOOKUP($A39,'Non-energy Multiplier'!$A$1:$AQ$44,COLUMN('Non-energy Multiplier'!S$1),0)</f>
        <v>0</v>
      </c>
      <c r="T39" s="133">
        <f>$C39*VLOOKUP($A39,'Non-energy Multiplier'!$A$1:$AQ$44,COLUMN('Non-energy Multiplier'!T$1),0)</f>
        <v>0</v>
      </c>
      <c r="U39" s="133">
        <f>$C39*VLOOKUP($A39,'Non-energy Multiplier'!$A$1:$AQ$44,COLUMN('Non-energy Multiplier'!U$1),0)</f>
        <v>0</v>
      </c>
      <c r="V39" s="133">
        <f>$C39*VLOOKUP($A39,'Non-energy Multiplier'!$A$1:$AQ$44,COLUMN('Non-energy Multiplier'!V$1),0)</f>
        <v>0</v>
      </c>
      <c r="W39" s="133">
        <f>$C39*VLOOKUP($A39,'Non-energy Multiplier'!$A$1:$AQ$44,COLUMN('Non-energy Multiplier'!W$1),0)</f>
        <v>0</v>
      </c>
      <c r="X39" s="133">
        <f>$C39*VLOOKUP($A39,'Non-energy Multiplier'!$A$1:$AQ$44,COLUMN('Non-energy Multiplier'!X$1),0)</f>
        <v>0</v>
      </c>
      <c r="Y39" s="133">
        <f>$C39*VLOOKUP($A39,'Non-energy Multiplier'!$A$1:$AQ$44,COLUMN('Non-energy Multiplier'!Y$1),0)</f>
        <v>0</v>
      </c>
      <c r="Z39" s="133">
        <f>$C39*VLOOKUP($A39,'Non-energy Multiplier'!$A$1:$AQ$44,COLUMN('Non-energy Multiplier'!Z$1),0)</f>
        <v>0</v>
      </c>
      <c r="AA39" s="133">
        <f>$C39*VLOOKUP($A39,'Non-energy Multiplier'!$A$1:$AQ$44,COLUMN('Non-energy Multiplier'!AA$1),0)</f>
        <v>0</v>
      </c>
      <c r="AB39" s="133">
        <f>$C39*VLOOKUP($A39,'Non-energy Multiplier'!$A$1:$AQ$44,COLUMN('Non-energy Multiplier'!AB$1),0)</f>
        <v>0</v>
      </c>
      <c r="AC39" s="133">
        <f>$C39*VLOOKUP($A39,'Non-energy Multiplier'!$A$1:$AQ$44,COLUMN('Non-energy Multiplier'!AC$1),0)</f>
        <v>0</v>
      </c>
      <c r="AD39" s="133">
        <f>$C39*VLOOKUP($A39,'Non-energy Multiplier'!$A$1:$AQ$44,COLUMN('Non-energy Multiplier'!AD$1),0)</f>
        <v>0</v>
      </c>
      <c r="AE39" s="133">
        <f>$C39*VLOOKUP($A39,'Non-energy Multiplier'!$A$1:$AQ$44,COLUMN('Non-energy Multiplier'!AE$1),0)</f>
        <v>0</v>
      </c>
      <c r="AF39" s="133">
        <f>$C39*VLOOKUP($A39,'Non-energy Multiplier'!$A$1:$AQ$44,COLUMN('Non-energy Multiplier'!AF$1),0)</f>
        <v>0</v>
      </c>
      <c r="AG39" s="133">
        <f>$C39*VLOOKUP($A39,'Non-energy Multiplier'!$A$1:$AQ$44,COLUMN('Non-energy Multiplier'!AG$1),0)</f>
        <v>0</v>
      </c>
      <c r="AH39" s="133">
        <f>$C39*VLOOKUP($A39,'Non-energy Multiplier'!$A$1:$AQ$44,COLUMN('Non-energy Multiplier'!AH$1),0)</f>
        <v>0</v>
      </c>
      <c r="AI39" s="133">
        <f>$C39*VLOOKUP($A39,'Non-energy Multiplier'!$A$1:$AQ$44,COLUMN('Non-energy Multiplier'!AI$1),0)</f>
        <v>0</v>
      </c>
      <c r="AJ39" s="133">
        <f>$C39*VLOOKUP($A39,'Non-energy Multiplier'!$A$1:$AQ$44,COLUMN('Non-energy Multiplier'!AJ$1),0)</f>
        <v>0</v>
      </c>
      <c r="AK39" s="133">
        <f>$C39*VLOOKUP($A39,'Non-energy Multiplier'!$A$1:$AQ$44,COLUMN('Non-energy Multiplier'!AK$1),0)</f>
        <v>0</v>
      </c>
      <c r="AL39" s="133">
        <f>$C39*VLOOKUP($A39,'Non-energy Multiplier'!$A$1:$AQ$44,COLUMN('Non-energy Multiplier'!AL$1),0)</f>
        <v>0</v>
      </c>
      <c r="AM39" s="133">
        <f>$C39*VLOOKUP($A39,'Non-energy Multiplier'!$A$1:$AQ$44,COLUMN('Non-energy Multiplier'!AM$1),0)</f>
        <v>0</v>
      </c>
      <c r="AN39" s="133">
        <f>$C39*VLOOKUP($A39,'Non-energy Multiplier'!$A$1:$AQ$44,COLUMN('Non-energy Multiplier'!AN$1),0)</f>
        <v>0</v>
      </c>
      <c r="AO39" s="133">
        <f>$C39*VLOOKUP($A39,'Non-energy Multiplier'!$A$1:$AQ$44,COLUMN('Non-energy Multiplier'!AO$1),0)</f>
        <v>0</v>
      </c>
      <c r="AP39" s="133">
        <f>$C39*VLOOKUP($A39,'Non-energy Multiplier'!$A$1:$AQ$44,COLUMN('Non-energy Multiplier'!AP$1),0)</f>
        <v>0</v>
      </c>
      <c r="AQ39" s="133">
        <f>$C39*VLOOKUP($A39,'Non-energy Multiplier'!$A$1:$AQ$44,COLUMN('Non-energy Multiplier'!AQ$1),0)</f>
        <v>0</v>
      </c>
    </row>
    <row r="40" spans="1:43" x14ac:dyDescent="0.2">
      <c r="A40" s="12" t="s">
        <v>37</v>
      </c>
      <c r="B40" s="133">
        <f>SUM('Non-energy Use 2019'!C41:AF41)</f>
        <v>0</v>
      </c>
      <c r="C40" s="133">
        <f>SUM('Non-energy Use 2020'!C41:AF41)</f>
        <v>0</v>
      </c>
      <c r="D40" s="133">
        <f>$C40*VLOOKUP($A40,'Non-energy Multiplier'!$A$1:$AQ$44,COLUMN('Non-energy Multiplier'!D$1),0)</f>
        <v>0</v>
      </c>
      <c r="E40" s="133">
        <f>$C40*VLOOKUP($A40,'Non-energy Multiplier'!$A$1:$AQ$44,COLUMN('Non-energy Multiplier'!E$1),0)</f>
        <v>0</v>
      </c>
      <c r="F40" s="133">
        <f>$C40*VLOOKUP($A40,'Non-energy Multiplier'!$A$1:$AQ$44,COLUMN('Non-energy Multiplier'!F$1),0)</f>
        <v>0</v>
      </c>
      <c r="G40" s="133">
        <f>$C40*VLOOKUP($A40,'Non-energy Multiplier'!$A$1:$AQ$44,COLUMN('Non-energy Multiplier'!G$1),0)</f>
        <v>0</v>
      </c>
      <c r="H40" s="133">
        <f>$C40*VLOOKUP($A40,'Non-energy Multiplier'!$A$1:$AQ$44,COLUMN('Non-energy Multiplier'!H$1),0)</f>
        <v>0</v>
      </c>
      <c r="I40" s="133">
        <f>$C40*VLOOKUP($A40,'Non-energy Multiplier'!$A$1:$AQ$44,COLUMN('Non-energy Multiplier'!I$1),0)</f>
        <v>0</v>
      </c>
      <c r="J40" s="133">
        <f>$C40*VLOOKUP($A40,'Non-energy Multiplier'!$A$1:$AQ$44,COLUMN('Non-energy Multiplier'!J$1),0)</f>
        <v>0</v>
      </c>
      <c r="K40" s="133">
        <f>$C40*VLOOKUP($A40,'Non-energy Multiplier'!$A$1:$AQ$44,COLUMN('Non-energy Multiplier'!K$1),0)</f>
        <v>0</v>
      </c>
      <c r="L40" s="133">
        <f>$C40*VLOOKUP($A40,'Non-energy Multiplier'!$A$1:$AQ$44,COLUMN('Non-energy Multiplier'!L$1),0)</f>
        <v>0</v>
      </c>
      <c r="M40" s="133">
        <f>$C40*VLOOKUP($A40,'Non-energy Multiplier'!$A$1:$AQ$44,COLUMN('Non-energy Multiplier'!M$1),0)</f>
        <v>0</v>
      </c>
      <c r="N40" s="133">
        <f>$C40*VLOOKUP($A40,'Non-energy Multiplier'!$A$1:$AQ$44,COLUMN('Non-energy Multiplier'!N$1),0)</f>
        <v>0</v>
      </c>
      <c r="O40" s="133">
        <f>$C40*VLOOKUP($A40,'Non-energy Multiplier'!$A$1:$AQ$44,COLUMN('Non-energy Multiplier'!O$1),0)</f>
        <v>0</v>
      </c>
      <c r="P40" s="133">
        <f>$C40*VLOOKUP($A40,'Non-energy Multiplier'!$A$1:$AQ$44,COLUMN('Non-energy Multiplier'!P$1),0)</f>
        <v>0</v>
      </c>
      <c r="Q40" s="133">
        <f>$C40*VLOOKUP($A40,'Non-energy Multiplier'!$A$1:$AQ$44,COLUMN('Non-energy Multiplier'!Q$1),0)</f>
        <v>0</v>
      </c>
      <c r="R40" s="133">
        <f>$C40*VLOOKUP($A40,'Non-energy Multiplier'!$A$1:$AQ$44,COLUMN('Non-energy Multiplier'!R$1),0)</f>
        <v>0</v>
      </c>
      <c r="S40" s="133">
        <f>$C40*VLOOKUP($A40,'Non-energy Multiplier'!$A$1:$AQ$44,COLUMN('Non-energy Multiplier'!S$1),0)</f>
        <v>0</v>
      </c>
      <c r="T40" s="133">
        <f>$C40*VLOOKUP($A40,'Non-energy Multiplier'!$A$1:$AQ$44,COLUMN('Non-energy Multiplier'!T$1),0)</f>
        <v>0</v>
      </c>
      <c r="U40" s="133">
        <f>$C40*VLOOKUP($A40,'Non-energy Multiplier'!$A$1:$AQ$44,COLUMN('Non-energy Multiplier'!U$1),0)</f>
        <v>0</v>
      </c>
      <c r="V40" s="133">
        <f>$C40*VLOOKUP($A40,'Non-energy Multiplier'!$A$1:$AQ$44,COLUMN('Non-energy Multiplier'!V$1),0)</f>
        <v>0</v>
      </c>
      <c r="W40" s="133">
        <f>$C40*VLOOKUP($A40,'Non-energy Multiplier'!$A$1:$AQ$44,COLUMN('Non-energy Multiplier'!W$1),0)</f>
        <v>0</v>
      </c>
      <c r="X40" s="133">
        <f>$C40*VLOOKUP($A40,'Non-energy Multiplier'!$A$1:$AQ$44,COLUMN('Non-energy Multiplier'!X$1),0)</f>
        <v>0</v>
      </c>
      <c r="Y40" s="133">
        <f>$C40*VLOOKUP($A40,'Non-energy Multiplier'!$A$1:$AQ$44,COLUMN('Non-energy Multiplier'!Y$1),0)</f>
        <v>0</v>
      </c>
      <c r="Z40" s="133">
        <f>$C40*VLOOKUP($A40,'Non-energy Multiplier'!$A$1:$AQ$44,COLUMN('Non-energy Multiplier'!Z$1),0)</f>
        <v>0</v>
      </c>
      <c r="AA40" s="133">
        <f>$C40*VLOOKUP($A40,'Non-energy Multiplier'!$A$1:$AQ$44,COLUMN('Non-energy Multiplier'!AA$1),0)</f>
        <v>0</v>
      </c>
      <c r="AB40" s="133">
        <f>$C40*VLOOKUP($A40,'Non-energy Multiplier'!$A$1:$AQ$44,COLUMN('Non-energy Multiplier'!AB$1),0)</f>
        <v>0</v>
      </c>
      <c r="AC40" s="133">
        <f>$C40*VLOOKUP($A40,'Non-energy Multiplier'!$A$1:$AQ$44,COLUMN('Non-energy Multiplier'!AC$1),0)</f>
        <v>0</v>
      </c>
      <c r="AD40" s="133">
        <f>$C40*VLOOKUP($A40,'Non-energy Multiplier'!$A$1:$AQ$44,COLUMN('Non-energy Multiplier'!AD$1),0)</f>
        <v>0</v>
      </c>
      <c r="AE40" s="133">
        <f>$C40*VLOOKUP($A40,'Non-energy Multiplier'!$A$1:$AQ$44,COLUMN('Non-energy Multiplier'!AE$1),0)</f>
        <v>0</v>
      </c>
      <c r="AF40" s="133">
        <f>$C40*VLOOKUP($A40,'Non-energy Multiplier'!$A$1:$AQ$44,COLUMN('Non-energy Multiplier'!AF$1),0)</f>
        <v>0</v>
      </c>
      <c r="AG40" s="133">
        <f>$C40*VLOOKUP($A40,'Non-energy Multiplier'!$A$1:$AQ$44,COLUMN('Non-energy Multiplier'!AG$1),0)</f>
        <v>0</v>
      </c>
      <c r="AH40" s="133">
        <f>$C40*VLOOKUP($A40,'Non-energy Multiplier'!$A$1:$AQ$44,COLUMN('Non-energy Multiplier'!AH$1),0)</f>
        <v>0</v>
      </c>
      <c r="AI40" s="133">
        <f>$C40*VLOOKUP($A40,'Non-energy Multiplier'!$A$1:$AQ$44,COLUMN('Non-energy Multiplier'!AI$1),0)</f>
        <v>0</v>
      </c>
      <c r="AJ40" s="133">
        <f>$C40*VLOOKUP($A40,'Non-energy Multiplier'!$A$1:$AQ$44,COLUMN('Non-energy Multiplier'!AJ$1),0)</f>
        <v>0</v>
      </c>
      <c r="AK40" s="133">
        <f>$C40*VLOOKUP($A40,'Non-energy Multiplier'!$A$1:$AQ$44,COLUMN('Non-energy Multiplier'!AK$1),0)</f>
        <v>0</v>
      </c>
      <c r="AL40" s="133">
        <f>$C40*VLOOKUP($A40,'Non-energy Multiplier'!$A$1:$AQ$44,COLUMN('Non-energy Multiplier'!AL$1),0)</f>
        <v>0</v>
      </c>
      <c r="AM40" s="133">
        <f>$C40*VLOOKUP($A40,'Non-energy Multiplier'!$A$1:$AQ$44,COLUMN('Non-energy Multiplier'!AM$1),0)</f>
        <v>0</v>
      </c>
      <c r="AN40" s="133">
        <f>$C40*VLOOKUP($A40,'Non-energy Multiplier'!$A$1:$AQ$44,COLUMN('Non-energy Multiplier'!AN$1),0)</f>
        <v>0</v>
      </c>
      <c r="AO40" s="133">
        <f>$C40*VLOOKUP($A40,'Non-energy Multiplier'!$A$1:$AQ$44,COLUMN('Non-energy Multiplier'!AO$1),0)</f>
        <v>0</v>
      </c>
      <c r="AP40" s="133">
        <f>$C40*VLOOKUP($A40,'Non-energy Multiplier'!$A$1:$AQ$44,COLUMN('Non-energy Multiplier'!AP$1),0)</f>
        <v>0</v>
      </c>
      <c r="AQ40" s="133">
        <f>$C40*VLOOKUP($A40,'Non-energy Multiplier'!$A$1:$AQ$44,COLUMN('Non-energy Multiplier'!AQ$1),0)</f>
        <v>0</v>
      </c>
    </row>
    <row r="41" spans="1:43" x14ac:dyDescent="0.2">
      <c r="A41" s="12" t="s">
        <v>38</v>
      </c>
      <c r="B41" s="133">
        <f>SUM('Non-energy Use 2019'!C42:AF42)</f>
        <v>0</v>
      </c>
      <c r="C41" s="133">
        <f>SUM('Non-energy Use 2020'!C42:AF42)</f>
        <v>0</v>
      </c>
      <c r="D41" s="133">
        <f>$C41*VLOOKUP($A41,'Non-energy Multiplier'!$A$1:$AQ$44,COLUMN('Non-energy Multiplier'!D$1),0)</f>
        <v>0</v>
      </c>
      <c r="E41" s="133">
        <f>$C41*VLOOKUP($A41,'Non-energy Multiplier'!$A$1:$AQ$44,COLUMN('Non-energy Multiplier'!E$1),0)</f>
        <v>0</v>
      </c>
      <c r="F41" s="133">
        <f>$C41*VLOOKUP($A41,'Non-energy Multiplier'!$A$1:$AQ$44,COLUMN('Non-energy Multiplier'!F$1),0)</f>
        <v>0</v>
      </c>
      <c r="G41" s="133">
        <f>$C41*VLOOKUP($A41,'Non-energy Multiplier'!$A$1:$AQ$44,COLUMN('Non-energy Multiplier'!G$1),0)</f>
        <v>0</v>
      </c>
      <c r="H41" s="133">
        <f>$C41*VLOOKUP($A41,'Non-energy Multiplier'!$A$1:$AQ$44,COLUMN('Non-energy Multiplier'!H$1),0)</f>
        <v>0</v>
      </c>
      <c r="I41" s="133">
        <f>$C41*VLOOKUP($A41,'Non-energy Multiplier'!$A$1:$AQ$44,COLUMN('Non-energy Multiplier'!I$1),0)</f>
        <v>0</v>
      </c>
      <c r="J41" s="133">
        <f>$C41*VLOOKUP($A41,'Non-energy Multiplier'!$A$1:$AQ$44,COLUMN('Non-energy Multiplier'!J$1),0)</f>
        <v>0</v>
      </c>
      <c r="K41" s="133">
        <f>$C41*VLOOKUP($A41,'Non-energy Multiplier'!$A$1:$AQ$44,COLUMN('Non-energy Multiplier'!K$1),0)</f>
        <v>0</v>
      </c>
      <c r="L41" s="133">
        <f>$C41*VLOOKUP($A41,'Non-energy Multiplier'!$A$1:$AQ$44,COLUMN('Non-energy Multiplier'!L$1),0)</f>
        <v>0</v>
      </c>
      <c r="M41" s="133">
        <f>$C41*VLOOKUP($A41,'Non-energy Multiplier'!$A$1:$AQ$44,COLUMN('Non-energy Multiplier'!M$1),0)</f>
        <v>0</v>
      </c>
      <c r="N41" s="133">
        <f>$C41*VLOOKUP($A41,'Non-energy Multiplier'!$A$1:$AQ$44,COLUMN('Non-energy Multiplier'!N$1),0)</f>
        <v>0</v>
      </c>
      <c r="O41" s="133">
        <f>$C41*VLOOKUP($A41,'Non-energy Multiplier'!$A$1:$AQ$44,COLUMN('Non-energy Multiplier'!O$1),0)</f>
        <v>0</v>
      </c>
      <c r="P41" s="133">
        <f>$C41*VLOOKUP($A41,'Non-energy Multiplier'!$A$1:$AQ$44,COLUMN('Non-energy Multiplier'!P$1),0)</f>
        <v>0</v>
      </c>
      <c r="Q41" s="133">
        <f>$C41*VLOOKUP($A41,'Non-energy Multiplier'!$A$1:$AQ$44,COLUMN('Non-energy Multiplier'!Q$1),0)</f>
        <v>0</v>
      </c>
      <c r="R41" s="133">
        <f>$C41*VLOOKUP($A41,'Non-energy Multiplier'!$A$1:$AQ$44,COLUMN('Non-energy Multiplier'!R$1),0)</f>
        <v>0</v>
      </c>
      <c r="S41" s="133">
        <f>$C41*VLOOKUP($A41,'Non-energy Multiplier'!$A$1:$AQ$44,COLUMN('Non-energy Multiplier'!S$1),0)</f>
        <v>0</v>
      </c>
      <c r="T41" s="133">
        <f>$C41*VLOOKUP($A41,'Non-energy Multiplier'!$A$1:$AQ$44,COLUMN('Non-energy Multiplier'!T$1),0)</f>
        <v>0</v>
      </c>
      <c r="U41" s="133">
        <f>$C41*VLOOKUP($A41,'Non-energy Multiplier'!$A$1:$AQ$44,COLUMN('Non-energy Multiplier'!U$1),0)</f>
        <v>0</v>
      </c>
      <c r="V41" s="133">
        <f>$C41*VLOOKUP($A41,'Non-energy Multiplier'!$A$1:$AQ$44,COLUMN('Non-energy Multiplier'!V$1),0)</f>
        <v>0</v>
      </c>
      <c r="W41" s="133">
        <f>$C41*VLOOKUP($A41,'Non-energy Multiplier'!$A$1:$AQ$44,COLUMN('Non-energy Multiplier'!W$1),0)</f>
        <v>0</v>
      </c>
      <c r="X41" s="133">
        <f>$C41*VLOOKUP($A41,'Non-energy Multiplier'!$A$1:$AQ$44,COLUMN('Non-energy Multiplier'!X$1),0)</f>
        <v>0</v>
      </c>
      <c r="Y41" s="133">
        <f>$C41*VLOOKUP($A41,'Non-energy Multiplier'!$A$1:$AQ$44,COLUMN('Non-energy Multiplier'!Y$1),0)</f>
        <v>0</v>
      </c>
      <c r="Z41" s="133">
        <f>$C41*VLOOKUP($A41,'Non-energy Multiplier'!$A$1:$AQ$44,COLUMN('Non-energy Multiplier'!Z$1),0)</f>
        <v>0</v>
      </c>
      <c r="AA41" s="133">
        <f>$C41*VLOOKUP($A41,'Non-energy Multiplier'!$A$1:$AQ$44,COLUMN('Non-energy Multiplier'!AA$1),0)</f>
        <v>0</v>
      </c>
      <c r="AB41" s="133">
        <f>$C41*VLOOKUP($A41,'Non-energy Multiplier'!$A$1:$AQ$44,COLUMN('Non-energy Multiplier'!AB$1),0)</f>
        <v>0</v>
      </c>
      <c r="AC41" s="133">
        <f>$C41*VLOOKUP($A41,'Non-energy Multiplier'!$A$1:$AQ$44,COLUMN('Non-energy Multiplier'!AC$1),0)</f>
        <v>0</v>
      </c>
      <c r="AD41" s="133">
        <f>$C41*VLOOKUP($A41,'Non-energy Multiplier'!$A$1:$AQ$44,COLUMN('Non-energy Multiplier'!AD$1),0)</f>
        <v>0</v>
      </c>
      <c r="AE41" s="133">
        <f>$C41*VLOOKUP($A41,'Non-energy Multiplier'!$A$1:$AQ$44,COLUMN('Non-energy Multiplier'!AE$1),0)</f>
        <v>0</v>
      </c>
      <c r="AF41" s="133">
        <f>$C41*VLOOKUP($A41,'Non-energy Multiplier'!$A$1:$AQ$44,COLUMN('Non-energy Multiplier'!AF$1),0)</f>
        <v>0</v>
      </c>
      <c r="AG41" s="133">
        <f>$C41*VLOOKUP($A41,'Non-energy Multiplier'!$A$1:$AQ$44,COLUMN('Non-energy Multiplier'!AG$1),0)</f>
        <v>0</v>
      </c>
      <c r="AH41" s="133">
        <f>$C41*VLOOKUP($A41,'Non-energy Multiplier'!$A$1:$AQ$44,COLUMN('Non-energy Multiplier'!AH$1),0)</f>
        <v>0</v>
      </c>
      <c r="AI41" s="133">
        <f>$C41*VLOOKUP($A41,'Non-energy Multiplier'!$A$1:$AQ$44,COLUMN('Non-energy Multiplier'!AI$1),0)</f>
        <v>0</v>
      </c>
      <c r="AJ41" s="133">
        <f>$C41*VLOOKUP($A41,'Non-energy Multiplier'!$A$1:$AQ$44,COLUMN('Non-energy Multiplier'!AJ$1),0)</f>
        <v>0</v>
      </c>
      <c r="AK41" s="133">
        <f>$C41*VLOOKUP($A41,'Non-energy Multiplier'!$A$1:$AQ$44,COLUMN('Non-energy Multiplier'!AK$1),0)</f>
        <v>0</v>
      </c>
      <c r="AL41" s="133">
        <f>$C41*VLOOKUP($A41,'Non-energy Multiplier'!$A$1:$AQ$44,COLUMN('Non-energy Multiplier'!AL$1),0)</f>
        <v>0</v>
      </c>
      <c r="AM41" s="133">
        <f>$C41*VLOOKUP($A41,'Non-energy Multiplier'!$A$1:$AQ$44,COLUMN('Non-energy Multiplier'!AM$1),0)</f>
        <v>0</v>
      </c>
      <c r="AN41" s="133">
        <f>$C41*VLOOKUP($A41,'Non-energy Multiplier'!$A$1:$AQ$44,COLUMN('Non-energy Multiplier'!AN$1),0)</f>
        <v>0</v>
      </c>
      <c r="AO41" s="133">
        <f>$C41*VLOOKUP($A41,'Non-energy Multiplier'!$A$1:$AQ$44,COLUMN('Non-energy Multiplier'!AO$1),0)</f>
        <v>0</v>
      </c>
      <c r="AP41" s="133">
        <f>$C41*VLOOKUP($A41,'Non-energy Multiplier'!$A$1:$AQ$44,COLUMN('Non-energy Multiplier'!AP$1),0)</f>
        <v>0</v>
      </c>
      <c r="AQ41" s="133">
        <f>$C41*VLOOKUP($A41,'Non-energy Multiplier'!$A$1:$AQ$44,COLUMN('Non-energy Multiplier'!AQ$1),0)</f>
        <v>0</v>
      </c>
    </row>
    <row r="42" spans="1:43" x14ac:dyDescent="0.2">
      <c r="A42" s="12" t="s">
        <v>39</v>
      </c>
      <c r="B42" s="133">
        <f>SUM('Non-energy Use 2019'!C43:AF43)</f>
        <v>0</v>
      </c>
      <c r="C42" s="133">
        <f>SUM('Non-energy Use 2020'!C43:AF43)</f>
        <v>0</v>
      </c>
      <c r="D42" s="133">
        <f>$C42*VLOOKUP($A42,'Non-energy Multiplier'!$A$1:$AQ$44,COLUMN('Non-energy Multiplier'!D$1),0)</f>
        <v>0</v>
      </c>
      <c r="E42" s="133">
        <f>$C42*VLOOKUP($A42,'Non-energy Multiplier'!$A$1:$AQ$44,COLUMN('Non-energy Multiplier'!E$1),0)</f>
        <v>0</v>
      </c>
      <c r="F42" s="133">
        <f>$C42*VLOOKUP($A42,'Non-energy Multiplier'!$A$1:$AQ$44,COLUMN('Non-energy Multiplier'!F$1),0)</f>
        <v>0</v>
      </c>
      <c r="G42" s="133">
        <f>$C42*VLOOKUP($A42,'Non-energy Multiplier'!$A$1:$AQ$44,COLUMN('Non-energy Multiplier'!G$1),0)</f>
        <v>0</v>
      </c>
      <c r="H42" s="133">
        <f>$C42*VLOOKUP($A42,'Non-energy Multiplier'!$A$1:$AQ$44,COLUMN('Non-energy Multiplier'!H$1),0)</f>
        <v>0</v>
      </c>
      <c r="I42" s="133">
        <f>$C42*VLOOKUP($A42,'Non-energy Multiplier'!$A$1:$AQ$44,COLUMN('Non-energy Multiplier'!I$1),0)</f>
        <v>0</v>
      </c>
      <c r="J42" s="133">
        <f>$C42*VLOOKUP($A42,'Non-energy Multiplier'!$A$1:$AQ$44,COLUMN('Non-energy Multiplier'!J$1),0)</f>
        <v>0</v>
      </c>
      <c r="K42" s="133">
        <f>$C42*VLOOKUP($A42,'Non-energy Multiplier'!$A$1:$AQ$44,COLUMN('Non-energy Multiplier'!K$1),0)</f>
        <v>0</v>
      </c>
      <c r="L42" s="133">
        <f>$C42*VLOOKUP($A42,'Non-energy Multiplier'!$A$1:$AQ$44,COLUMN('Non-energy Multiplier'!L$1),0)</f>
        <v>0</v>
      </c>
      <c r="M42" s="133">
        <f>$C42*VLOOKUP($A42,'Non-energy Multiplier'!$A$1:$AQ$44,COLUMN('Non-energy Multiplier'!M$1),0)</f>
        <v>0</v>
      </c>
      <c r="N42" s="133">
        <f>$C42*VLOOKUP($A42,'Non-energy Multiplier'!$A$1:$AQ$44,COLUMN('Non-energy Multiplier'!N$1),0)</f>
        <v>0</v>
      </c>
      <c r="O42" s="133">
        <f>$C42*VLOOKUP($A42,'Non-energy Multiplier'!$A$1:$AQ$44,COLUMN('Non-energy Multiplier'!O$1),0)</f>
        <v>0</v>
      </c>
      <c r="P42" s="133">
        <f>$C42*VLOOKUP($A42,'Non-energy Multiplier'!$A$1:$AQ$44,COLUMN('Non-energy Multiplier'!P$1),0)</f>
        <v>0</v>
      </c>
      <c r="Q42" s="133">
        <f>$C42*VLOOKUP($A42,'Non-energy Multiplier'!$A$1:$AQ$44,COLUMN('Non-energy Multiplier'!Q$1),0)</f>
        <v>0</v>
      </c>
      <c r="R42" s="133">
        <f>$C42*VLOOKUP($A42,'Non-energy Multiplier'!$A$1:$AQ$44,COLUMN('Non-energy Multiplier'!R$1),0)</f>
        <v>0</v>
      </c>
      <c r="S42" s="133">
        <f>$C42*VLOOKUP($A42,'Non-energy Multiplier'!$A$1:$AQ$44,COLUMN('Non-energy Multiplier'!S$1),0)</f>
        <v>0</v>
      </c>
      <c r="T42" s="133">
        <f>$C42*VLOOKUP($A42,'Non-energy Multiplier'!$A$1:$AQ$44,COLUMN('Non-energy Multiplier'!T$1),0)</f>
        <v>0</v>
      </c>
      <c r="U42" s="133">
        <f>$C42*VLOOKUP($A42,'Non-energy Multiplier'!$A$1:$AQ$44,COLUMN('Non-energy Multiplier'!U$1),0)</f>
        <v>0</v>
      </c>
      <c r="V42" s="133">
        <f>$C42*VLOOKUP($A42,'Non-energy Multiplier'!$A$1:$AQ$44,COLUMN('Non-energy Multiplier'!V$1),0)</f>
        <v>0</v>
      </c>
      <c r="W42" s="133">
        <f>$C42*VLOOKUP($A42,'Non-energy Multiplier'!$A$1:$AQ$44,COLUMN('Non-energy Multiplier'!W$1),0)</f>
        <v>0</v>
      </c>
      <c r="X42" s="133">
        <f>$C42*VLOOKUP($A42,'Non-energy Multiplier'!$A$1:$AQ$44,COLUMN('Non-energy Multiplier'!X$1),0)</f>
        <v>0</v>
      </c>
      <c r="Y42" s="133">
        <f>$C42*VLOOKUP($A42,'Non-energy Multiplier'!$A$1:$AQ$44,COLUMN('Non-energy Multiplier'!Y$1),0)</f>
        <v>0</v>
      </c>
      <c r="Z42" s="133">
        <f>$C42*VLOOKUP($A42,'Non-energy Multiplier'!$A$1:$AQ$44,COLUMN('Non-energy Multiplier'!Z$1),0)</f>
        <v>0</v>
      </c>
      <c r="AA42" s="133">
        <f>$C42*VLOOKUP($A42,'Non-energy Multiplier'!$A$1:$AQ$44,COLUMN('Non-energy Multiplier'!AA$1),0)</f>
        <v>0</v>
      </c>
      <c r="AB42" s="133">
        <f>$C42*VLOOKUP($A42,'Non-energy Multiplier'!$A$1:$AQ$44,COLUMN('Non-energy Multiplier'!AB$1),0)</f>
        <v>0</v>
      </c>
      <c r="AC42" s="133">
        <f>$C42*VLOOKUP($A42,'Non-energy Multiplier'!$A$1:$AQ$44,COLUMN('Non-energy Multiplier'!AC$1),0)</f>
        <v>0</v>
      </c>
      <c r="AD42" s="133">
        <f>$C42*VLOOKUP($A42,'Non-energy Multiplier'!$A$1:$AQ$44,COLUMN('Non-energy Multiplier'!AD$1),0)</f>
        <v>0</v>
      </c>
      <c r="AE42" s="133">
        <f>$C42*VLOOKUP($A42,'Non-energy Multiplier'!$A$1:$AQ$44,COLUMN('Non-energy Multiplier'!AE$1),0)</f>
        <v>0</v>
      </c>
      <c r="AF42" s="133">
        <f>$C42*VLOOKUP($A42,'Non-energy Multiplier'!$A$1:$AQ$44,COLUMN('Non-energy Multiplier'!AF$1),0)</f>
        <v>0</v>
      </c>
      <c r="AG42" s="133">
        <f>$C42*VLOOKUP($A42,'Non-energy Multiplier'!$A$1:$AQ$44,COLUMN('Non-energy Multiplier'!AG$1),0)</f>
        <v>0</v>
      </c>
      <c r="AH42" s="133">
        <f>$C42*VLOOKUP($A42,'Non-energy Multiplier'!$A$1:$AQ$44,COLUMN('Non-energy Multiplier'!AH$1),0)</f>
        <v>0</v>
      </c>
      <c r="AI42" s="133">
        <f>$C42*VLOOKUP($A42,'Non-energy Multiplier'!$A$1:$AQ$44,COLUMN('Non-energy Multiplier'!AI$1),0)</f>
        <v>0</v>
      </c>
      <c r="AJ42" s="133">
        <f>$C42*VLOOKUP($A42,'Non-energy Multiplier'!$A$1:$AQ$44,COLUMN('Non-energy Multiplier'!AJ$1),0)</f>
        <v>0</v>
      </c>
      <c r="AK42" s="133">
        <f>$C42*VLOOKUP($A42,'Non-energy Multiplier'!$A$1:$AQ$44,COLUMN('Non-energy Multiplier'!AK$1),0)</f>
        <v>0</v>
      </c>
      <c r="AL42" s="133">
        <f>$C42*VLOOKUP($A42,'Non-energy Multiplier'!$A$1:$AQ$44,COLUMN('Non-energy Multiplier'!AL$1),0)</f>
        <v>0</v>
      </c>
      <c r="AM42" s="133">
        <f>$C42*VLOOKUP($A42,'Non-energy Multiplier'!$A$1:$AQ$44,COLUMN('Non-energy Multiplier'!AM$1),0)</f>
        <v>0</v>
      </c>
      <c r="AN42" s="133">
        <f>$C42*VLOOKUP($A42,'Non-energy Multiplier'!$A$1:$AQ$44,COLUMN('Non-energy Multiplier'!AN$1),0)</f>
        <v>0</v>
      </c>
      <c r="AO42" s="133">
        <f>$C42*VLOOKUP($A42,'Non-energy Multiplier'!$A$1:$AQ$44,COLUMN('Non-energy Multiplier'!AO$1),0)</f>
        <v>0</v>
      </c>
      <c r="AP42" s="133">
        <f>$C42*VLOOKUP($A42,'Non-energy Multiplier'!$A$1:$AQ$44,COLUMN('Non-energy Multiplier'!AP$1),0)</f>
        <v>0</v>
      </c>
      <c r="AQ42" s="133">
        <f>$C42*VLOOKUP($A42,'Non-energy Multiplier'!$A$1:$AQ$44,COLUMN('Non-energy Multiplier'!AQ$1),0)</f>
        <v>0</v>
      </c>
    </row>
    <row r="43" spans="1:43" x14ac:dyDescent="0.2">
      <c r="A43" s="12" t="s">
        <v>40</v>
      </c>
      <c r="B43" s="133">
        <f>SUM('Non-energy Use 2019'!C44:AF44)</f>
        <v>0</v>
      </c>
      <c r="C43" s="133">
        <f>SUM('Non-energy Use 2020'!C44:AF44)</f>
        <v>0</v>
      </c>
      <c r="D43" s="133">
        <f>$C43*VLOOKUP($A43,'Non-energy Multiplier'!$A$1:$AQ$44,COLUMN('Non-energy Multiplier'!D$1),0)</f>
        <v>0</v>
      </c>
      <c r="E43" s="133">
        <f>$C43*VLOOKUP($A43,'Non-energy Multiplier'!$A$1:$AQ$44,COLUMN('Non-energy Multiplier'!E$1),0)</f>
        <v>0</v>
      </c>
      <c r="F43" s="133">
        <f>$C43*VLOOKUP($A43,'Non-energy Multiplier'!$A$1:$AQ$44,COLUMN('Non-energy Multiplier'!F$1),0)</f>
        <v>0</v>
      </c>
      <c r="G43" s="133">
        <f>$C43*VLOOKUP($A43,'Non-energy Multiplier'!$A$1:$AQ$44,COLUMN('Non-energy Multiplier'!G$1),0)</f>
        <v>0</v>
      </c>
      <c r="H43" s="133">
        <f>$C43*VLOOKUP($A43,'Non-energy Multiplier'!$A$1:$AQ$44,COLUMN('Non-energy Multiplier'!H$1),0)</f>
        <v>0</v>
      </c>
      <c r="I43" s="133">
        <f>$C43*VLOOKUP($A43,'Non-energy Multiplier'!$A$1:$AQ$44,COLUMN('Non-energy Multiplier'!I$1),0)</f>
        <v>0</v>
      </c>
      <c r="J43" s="133">
        <f>$C43*VLOOKUP($A43,'Non-energy Multiplier'!$A$1:$AQ$44,COLUMN('Non-energy Multiplier'!J$1),0)</f>
        <v>0</v>
      </c>
      <c r="K43" s="133">
        <f>$C43*VLOOKUP($A43,'Non-energy Multiplier'!$A$1:$AQ$44,COLUMN('Non-energy Multiplier'!K$1),0)</f>
        <v>0</v>
      </c>
      <c r="L43" s="133">
        <f>$C43*VLOOKUP($A43,'Non-energy Multiplier'!$A$1:$AQ$44,COLUMN('Non-energy Multiplier'!L$1),0)</f>
        <v>0</v>
      </c>
      <c r="M43" s="133">
        <f>$C43*VLOOKUP($A43,'Non-energy Multiplier'!$A$1:$AQ$44,COLUMN('Non-energy Multiplier'!M$1),0)</f>
        <v>0</v>
      </c>
      <c r="N43" s="133">
        <f>$C43*VLOOKUP($A43,'Non-energy Multiplier'!$A$1:$AQ$44,COLUMN('Non-energy Multiplier'!N$1),0)</f>
        <v>0</v>
      </c>
      <c r="O43" s="133">
        <f>$C43*VLOOKUP($A43,'Non-energy Multiplier'!$A$1:$AQ$44,COLUMN('Non-energy Multiplier'!O$1),0)</f>
        <v>0</v>
      </c>
      <c r="P43" s="133">
        <f>$C43*VLOOKUP($A43,'Non-energy Multiplier'!$A$1:$AQ$44,COLUMN('Non-energy Multiplier'!P$1),0)</f>
        <v>0</v>
      </c>
      <c r="Q43" s="133">
        <f>$C43*VLOOKUP($A43,'Non-energy Multiplier'!$A$1:$AQ$44,COLUMN('Non-energy Multiplier'!Q$1),0)</f>
        <v>0</v>
      </c>
      <c r="R43" s="133">
        <f>$C43*VLOOKUP($A43,'Non-energy Multiplier'!$A$1:$AQ$44,COLUMN('Non-energy Multiplier'!R$1),0)</f>
        <v>0</v>
      </c>
      <c r="S43" s="133">
        <f>$C43*VLOOKUP($A43,'Non-energy Multiplier'!$A$1:$AQ$44,COLUMN('Non-energy Multiplier'!S$1),0)</f>
        <v>0</v>
      </c>
      <c r="T43" s="133">
        <f>$C43*VLOOKUP($A43,'Non-energy Multiplier'!$A$1:$AQ$44,COLUMN('Non-energy Multiplier'!T$1),0)</f>
        <v>0</v>
      </c>
      <c r="U43" s="133">
        <f>$C43*VLOOKUP($A43,'Non-energy Multiplier'!$A$1:$AQ$44,COLUMN('Non-energy Multiplier'!U$1),0)</f>
        <v>0</v>
      </c>
      <c r="V43" s="133">
        <f>$C43*VLOOKUP($A43,'Non-energy Multiplier'!$A$1:$AQ$44,COLUMN('Non-energy Multiplier'!V$1),0)</f>
        <v>0</v>
      </c>
      <c r="W43" s="133">
        <f>$C43*VLOOKUP($A43,'Non-energy Multiplier'!$A$1:$AQ$44,COLUMN('Non-energy Multiplier'!W$1),0)</f>
        <v>0</v>
      </c>
      <c r="X43" s="133">
        <f>$C43*VLOOKUP($A43,'Non-energy Multiplier'!$A$1:$AQ$44,COLUMN('Non-energy Multiplier'!X$1),0)</f>
        <v>0</v>
      </c>
      <c r="Y43" s="133">
        <f>$C43*VLOOKUP($A43,'Non-energy Multiplier'!$A$1:$AQ$44,COLUMN('Non-energy Multiplier'!Y$1),0)</f>
        <v>0</v>
      </c>
      <c r="Z43" s="133">
        <f>$C43*VLOOKUP($A43,'Non-energy Multiplier'!$A$1:$AQ$44,COLUMN('Non-energy Multiplier'!Z$1),0)</f>
        <v>0</v>
      </c>
      <c r="AA43" s="133">
        <f>$C43*VLOOKUP($A43,'Non-energy Multiplier'!$A$1:$AQ$44,COLUMN('Non-energy Multiplier'!AA$1),0)</f>
        <v>0</v>
      </c>
      <c r="AB43" s="133">
        <f>$C43*VLOOKUP($A43,'Non-energy Multiplier'!$A$1:$AQ$44,COLUMN('Non-energy Multiplier'!AB$1),0)</f>
        <v>0</v>
      </c>
      <c r="AC43" s="133">
        <f>$C43*VLOOKUP($A43,'Non-energy Multiplier'!$A$1:$AQ$44,COLUMN('Non-energy Multiplier'!AC$1),0)</f>
        <v>0</v>
      </c>
      <c r="AD43" s="133">
        <f>$C43*VLOOKUP($A43,'Non-energy Multiplier'!$A$1:$AQ$44,COLUMN('Non-energy Multiplier'!AD$1),0)</f>
        <v>0</v>
      </c>
      <c r="AE43" s="133">
        <f>$C43*VLOOKUP($A43,'Non-energy Multiplier'!$A$1:$AQ$44,COLUMN('Non-energy Multiplier'!AE$1),0)</f>
        <v>0</v>
      </c>
      <c r="AF43" s="133">
        <f>$C43*VLOOKUP($A43,'Non-energy Multiplier'!$A$1:$AQ$44,COLUMN('Non-energy Multiplier'!AF$1),0)</f>
        <v>0</v>
      </c>
      <c r="AG43" s="133">
        <f>$C43*VLOOKUP($A43,'Non-energy Multiplier'!$A$1:$AQ$44,COLUMN('Non-energy Multiplier'!AG$1),0)</f>
        <v>0</v>
      </c>
      <c r="AH43" s="133">
        <f>$C43*VLOOKUP($A43,'Non-energy Multiplier'!$A$1:$AQ$44,COLUMN('Non-energy Multiplier'!AH$1),0)</f>
        <v>0</v>
      </c>
      <c r="AI43" s="133">
        <f>$C43*VLOOKUP($A43,'Non-energy Multiplier'!$A$1:$AQ$44,COLUMN('Non-energy Multiplier'!AI$1),0)</f>
        <v>0</v>
      </c>
      <c r="AJ43" s="133">
        <f>$C43*VLOOKUP($A43,'Non-energy Multiplier'!$A$1:$AQ$44,COLUMN('Non-energy Multiplier'!AJ$1),0)</f>
        <v>0</v>
      </c>
      <c r="AK43" s="133">
        <f>$C43*VLOOKUP($A43,'Non-energy Multiplier'!$A$1:$AQ$44,COLUMN('Non-energy Multiplier'!AK$1),0)</f>
        <v>0</v>
      </c>
      <c r="AL43" s="133">
        <f>$C43*VLOOKUP($A43,'Non-energy Multiplier'!$A$1:$AQ$44,COLUMN('Non-energy Multiplier'!AL$1),0)</f>
        <v>0</v>
      </c>
      <c r="AM43" s="133">
        <f>$C43*VLOOKUP($A43,'Non-energy Multiplier'!$A$1:$AQ$44,COLUMN('Non-energy Multiplier'!AM$1),0)</f>
        <v>0</v>
      </c>
      <c r="AN43" s="133">
        <f>$C43*VLOOKUP($A43,'Non-energy Multiplier'!$A$1:$AQ$44,COLUMN('Non-energy Multiplier'!AN$1),0)</f>
        <v>0</v>
      </c>
      <c r="AO43" s="133">
        <f>$C43*VLOOKUP($A43,'Non-energy Multiplier'!$A$1:$AQ$44,COLUMN('Non-energy Multiplier'!AO$1),0)</f>
        <v>0</v>
      </c>
      <c r="AP43" s="133">
        <f>$C43*VLOOKUP($A43,'Non-energy Multiplier'!$A$1:$AQ$44,COLUMN('Non-energy Multiplier'!AP$1),0)</f>
        <v>0</v>
      </c>
      <c r="AQ43" s="133">
        <f>$C43*VLOOKUP($A43,'Non-energy Multiplier'!$A$1:$AQ$44,COLUMN('Non-energy Multiplier'!AQ$1),0)</f>
        <v>0</v>
      </c>
    </row>
    <row r="44" spans="1:43" x14ac:dyDescent="0.2">
      <c r="A44" s="37" t="s">
        <v>41</v>
      </c>
      <c r="B44" s="133">
        <f>SUM('Non-energy Use 2019'!C45:AF45)</f>
        <v>0</v>
      </c>
      <c r="C44" s="133">
        <f>SUM('Non-energy Use 2020'!C45:AF45)</f>
        <v>0</v>
      </c>
      <c r="D44" s="133">
        <f>$C44*VLOOKUP($A44,'Non-energy Multiplier'!$A$1:$AQ$44,COLUMN('Non-energy Multiplier'!D$1),0)</f>
        <v>0</v>
      </c>
      <c r="E44" s="133">
        <f>$C44*VLOOKUP($A44,'Non-energy Multiplier'!$A$1:$AQ$44,COLUMN('Non-energy Multiplier'!E$1),0)</f>
        <v>0</v>
      </c>
      <c r="F44" s="133">
        <f>$C44*VLOOKUP($A44,'Non-energy Multiplier'!$A$1:$AQ$44,COLUMN('Non-energy Multiplier'!F$1),0)</f>
        <v>0</v>
      </c>
      <c r="G44" s="133">
        <f>$C44*VLOOKUP($A44,'Non-energy Multiplier'!$A$1:$AQ$44,COLUMN('Non-energy Multiplier'!G$1),0)</f>
        <v>0</v>
      </c>
      <c r="H44" s="133">
        <f>$C44*VLOOKUP($A44,'Non-energy Multiplier'!$A$1:$AQ$44,COLUMN('Non-energy Multiplier'!H$1),0)</f>
        <v>0</v>
      </c>
      <c r="I44" s="133">
        <f>$C44*VLOOKUP($A44,'Non-energy Multiplier'!$A$1:$AQ$44,COLUMN('Non-energy Multiplier'!I$1),0)</f>
        <v>0</v>
      </c>
      <c r="J44" s="133">
        <f>$C44*VLOOKUP($A44,'Non-energy Multiplier'!$A$1:$AQ$44,COLUMN('Non-energy Multiplier'!J$1),0)</f>
        <v>0</v>
      </c>
      <c r="K44" s="133">
        <f>$C44*VLOOKUP($A44,'Non-energy Multiplier'!$A$1:$AQ$44,COLUMN('Non-energy Multiplier'!K$1),0)</f>
        <v>0</v>
      </c>
      <c r="L44" s="133">
        <f>$C44*VLOOKUP($A44,'Non-energy Multiplier'!$A$1:$AQ$44,COLUMN('Non-energy Multiplier'!L$1),0)</f>
        <v>0</v>
      </c>
      <c r="M44" s="133">
        <f>$C44*VLOOKUP($A44,'Non-energy Multiplier'!$A$1:$AQ$44,COLUMN('Non-energy Multiplier'!M$1),0)</f>
        <v>0</v>
      </c>
      <c r="N44" s="133">
        <f>$C44*VLOOKUP($A44,'Non-energy Multiplier'!$A$1:$AQ$44,COLUMN('Non-energy Multiplier'!N$1),0)</f>
        <v>0</v>
      </c>
      <c r="O44" s="133">
        <f>$C44*VLOOKUP($A44,'Non-energy Multiplier'!$A$1:$AQ$44,COLUMN('Non-energy Multiplier'!O$1),0)</f>
        <v>0</v>
      </c>
      <c r="P44" s="133">
        <f>$C44*VLOOKUP($A44,'Non-energy Multiplier'!$A$1:$AQ$44,COLUMN('Non-energy Multiplier'!P$1),0)</f>
        <v>0</v>
      </c>
      <c r="Q44" s="133">
        <f>$C44*VLOOKUP($A44,'Non-energy Multiplier'!$A$1:$AQ$44,COLUMN('Non-energy Multiplier'!Q$1),0)</f>
        <v>0</v>
      </c>
      <c r="R44" s="133">
        <f>$C44*VLOOKUP($A44,'Non-energy Multiplier'!$A$1:$AQ$44,COLUMN('Non-energy Multiplier'!R$1),0)</f>
        <v>0</v>
      </c>
      <c r="S44" s="133">
        <f>$C44*VLOOKUP($A44,'Non-energy Multiplier'!$A$1:$AQ$44,COLUMN('Non-energy Multiplier'!S$1),0)</f>
        <v>0</v>
      </c>
      <c r="T44" s="133">
        <f>$C44*VLOOKUP($A44,'Non-energy Multiplier'!$A$1:$AQ$44,COLUMN('Non-energy Multiplier'!T$1),0)</f>
        <v>0</v>
      </c>
      <c r="U44" s="133">
        <f>$C44*VLOOKUP($A44,'Non-energy Multiplier'!$A$1:$AQ$44,COLUMN('Non-energy Multiplier'!U$1),0)</f>
        <v>0</v>
      </c>
      <c r="V44" s="133">
        <f>$C44*VLOOKUP($A44,'Non-energy Multiplier'!$A$1:$AQ$44,COLUMN('Non-energy Multiplier'!V$1),0)</f>
        <v>0</v>
      </c>
      <c r="W44" s="133">
        <f>$C44*VLOOKUP($A44,'Non-energy Multiplier'!$A$1:$AQ$44,COLUMN('Non-energy Multiplier'!W$1),0)</f>
        <v>0</v>
      </c>
      <c r="X44" s="133">
        <f>$C44*VLOOKUP($A44,'Non-energy Multiplier'!$A$1:$AQ$44,COLUMN('Non-energy Multiplier'!X$1),0)</f>
        <v>0</v>
      </c>
      <c r="Y44" s="133">
        <f>$C44*VLOOKUP($A44,'Non-energy Multiplier'!$A$1:$AQ$44,COLUMN('Non-energy Multiplier'!Y$1),0)</f>
        <v>0</v>
      </c>
      <c r="Z44" s="133">
        <f>$C44*VLOOKUP($A44,'Non-energy Multiplier'!$A$1:$AQ$44,COLUMN('Non-energy Multiplier'!Z$1),0)</f>
        <v>0</v>
      </c>
      <c r="AA44" s="133">
        <f>$C44*VLOOKUP($A44,'Non-energy Multiplier'!$A$1:$AQ$44,COLUMN('Non-energy Multiplier'!AA$1),0)</f>
        <v>0</v>
      </c>
      <c r="AB44" s="133">
        <f>$C44*VLOOKUP($A44,'Non-energy Multiplier'!$A$1:$AQ$44,COLUMN('Non-energy Multiplier'!AB$1),0)</f>
        <v>0</v>
      </c>
      <c r="AC44" s="133">
        <f>$C44*VLOOKUP($A44,'Non-energy Multiplier'!$A$1:$AQ$44,COLUMN('Non-energy Multiplier'!AC$1),0)</f>
        <v>0</v>
      </c>
      <c r="AD44" s="133">
        <f>$C44*VLOOKUP($A44,'Non-energy Multiplier'!$A$1:$AQ$44,COLUMN('Non-energy Multiplier'!AD$1),0)</f>
        <v>0</v>
      </c>
      <c r="AE44" s="133">
        <f>$C44*VLOOKUP($A44,'Non-energy Multiplier'!$A$1:$AQ$44,COLUMN('Non-energy Multiplier'!AE$1),0)</f>
        <v>0</v>
      </c>
      <c r="AF44" s="133">
        <f>$C44*VLOOKUP($A44,'Non-energy Multiplier'!$A$1:$AQ$44,COLUMN('Non-energy Multiplier'!AF$1),0)</f>
        <v>0</v>
      </c>
      <c r="AG44" s="133">
        <f>$C44*VLOOKUP($A44,'Non-energy Multiplier'!$A$1:$AQ$44,COLUMN('Non-energy Multiplier'!AG$1),0)</f>
        <v>0</v>
      </c>
      <c r="AH44" s="133">
        <f>$C44*VLOOKUP($A44,'Non-energy Multiplier'!$A$1:$AQ$44,COLUMN('Non-energy Multiplier'!AH$1),0)</f>
        <v>0</v>
      </c>
      <c r="AI44" s="133">
        <f>$C44*VLOOKUP($A44,'Non-energy Multiplier'!$A$1:$AQ$44,COLUMN('Non-energy Multiplier'!AI$1),0)</f>
        <v>0</v>
      </c>
      <c r="AJ44" s="133">
        <f>$C44*VLOOKUP($A44,'Non-energy Multiplier'!$A$1:$AQ$44,COLUMN('Non-energy Multiplier'!AJ$1),0)</f>
        <v>0</v>
      </c>
      <c r="AK44" s="133">
        <f>$C44*VLOOKUP($A44,'Non-energy Multiplier'!$A$1:$AQ$44,COLUMN('Non-energy Multiplier'!AK$1),0)</f>
        <v>0</v>
      </c>
      <c r="AL44" s="133">
        <f>$C44*VLOOKUP($A44,'Non-energy Multiplier'!$A$1:$AQ$44,COLUMN('Non-energy Multiplier'!AL$1),0)</f>
        <v>0</v>
      </c>
      <c r="AM44" s="133">
        <f>$C44*VLOOKUP($A44,'Non-energy Multiplier'!$A$1:$AQ$44,COLUMN('Non-energy Multiplier'!AM$1),0)</f>
        <v>0</v>
      </c>
      <c r="AN44" s="133">
        <f>$C44*VLOOKUP($A44,'Non-energy Multiplier'!$A$1:$AQ$44,COLUMN('Non-energy Multiplier'!AN$1),0)</f>
        <v>0</v>
      </c>
      <c r="AO44" s="133">
        <f>$C44*VLOOKUP($A44,'Non-energy Multiplier'!$A$1:$AQ$44,COLUMN('Non-energy Multiplier'!AO$1),0)</f>
        <v>0</v>
      </c>
      <c r="AP44" s="133">
        <f>$C44*VLOOKUP($A44,'Non-energy Multiplier'!$A$1:$AQ$44,COLUMN('Non-energy Multiplier'!AP$1),0)</f>
        <v>0</v>
      </c>
      <c r="AQ44" s="133">
        <f>$C44*VLOOKUP($A44,'Non-energy Multiplier'!$A$1:$AQ$44,COLUMN('Non-energy Multiplier'!AQ$1),0)</f>
        <v>0</v>
      </c>
    </row>
    <row r="45" spans="1:43" x14ac:dyDescent="0.2">
      <c r="A45" s="76" t="s">
        <v>88</v>
      </c>
      <c r="B45" s="241">
        <f>SUM('Non-energy Use 2019'!C46:AF46)</f>
        <v>1046148151471500</v>
      </c>
      <c r="C45" s="241">
        <f>SUM('Non-energy Use 2020'!C46:AF46)</f>
        <v>1098535143717000</v>
      </c>
      <c r="D45" s="241">
        <f>$C45*VLOOKUP($A45,'Non-energy Multiplier'!$A$1:$AQ$44,COLUMN('Non-energy Multiplier'!D$1),0)</f>
        <v>1161771426096384.8</v>
      </c>
      <c r="E45" s="241">
        <f>$C45*VLOOKUP($A45,'Non-energy Multiplier'!$A$1:$AQ$44,COLUMN('Non-energy Multiplier'!E$1),0)</f>
        <v>1182346066340333.8</v>
      </c>
      <c r="F45" s="241">
        <f>$C45*VLOOKUP($A45,'Non-energy Multiplier'!$A$1:$AQ$44,COLUMN('Non-energy Multiplier'!F$1),0)</f>
        <v>1243577032093107.8</v>
      </c>
      <c r="G45" s="241">
        <f>$C45*VLOOKUP($A45,'Non-energy Multiplier'!$A$1:$AQ$44,COLUMN('Non-energy Multiplier'!G$1),0)</f>
        <v>1307741100159496</v>
      </c>
      <c r="H45" s="241">
        <f>$C45*VLOOKUP($A45,'Non-energy Multiplier'!$A$1:$AQ$44,COLUMN('Non-energy Multiplier'!H$1),0)</f>
        <v>1362449244015344.8</v>
      </c>
      <c r="I45" s="241">
        <f>$C45*VLOOKUP($A45,'Non-energy Multiplier'!$A$1:$AQ$44,COLUMN('Non-energy Multiplier'!I$1),0)</f>
        <v>1433676386405087.3</v>
      </c>
      <c r="J45" s="241">
        <f>$C45*VLOOKUP($A45,'Non-energy Multiplier'!$A$1:$AQ$44,COLUMN('Non-energy Multiplier'!J$1),0)</f>
        <v>1494901340709363.5</v>
      </c>
      <c r="K45" s="241">
        <f>$C45*VLOOKUP($A45,'Non-energy Multiplier'!$A$1:$AQ$44,COLUMN('Non-energy Multiplier'!K$1),0)</f>
        <v>1554625633498174.8</v>
      </c>
      <c r="L45" s="241">
        <f>$C45*VLOOKUP($A45,'Non-energy Multiplier'!$A$1:$AQ$44,COLUMN('Non-energy Multiplier'!L$1),0)</f>
        <v>1612618253647265.3</v>
      </c>
      <c r="M45" s="241">
        <f>$C45*VLOOKUP($A45,'Non-energy Multiplier'!$A$1:$AQ$44,COLUMN('Non-energy Multiplier'!M$1),0)</f>
        <v>1678044506208820.8</v>
      </c>
      <c r="N45" s="241">
        <f>$C45*VLOOKUP($A45,'Non-energy Multiplier'!$A$1:$AQ$44,COLUMN('Non-energy Multiplier'!N$1),0)</f>
        <v>1722592967194235.8</v>
      </c>
      <c r="O45" s="241">
        <f>$C45*VLOOKUP($A45,'Non-energy Multiplier'!$A$1:$AQ$44,COLUMN('Non-energy Multiplier'!O$1),0)</f>
        <v>1774226828489196</v>
      </c>
      <c r="P45" s="241">
        <f>$C45*VLOOKUP($A45,'Non-energy Multiplier'!$A$1:$AQ$44,COLUMN('Non-energy Multiplier'!P$1),0)</f>
        <v>1823435098971635</v>
      </c>
      <c r="Q45" s="241">
        <f>$C45*VLOOKUP($A45,'Non-energy Multiplier'!$A$1:$AQ$44,COLUMN('Non-energy Multiplier'!Q$1),0)</f>
        <v>1870108201116103</v>
      </c>
      <c r="R45" s="241">
        <f>$C45*VLOOKUP($A45,'Non-energy Multiplier'!$A$1:$AQ$44,COLUMN('Non-energy Multiplier'!R$1),0)</f>
        <v>1910207672863003.5</v>
      </c>
      <c r="S45" s="241">
        <f>$C45*VLOOKUP($A45,'Non-energy Multiplier'!$A$1:$AQ$44,COLUMN('Non-energy Multiplier'!S$1),0)</f>
        <v>1955544012501198</v>
      </c>
      <c r="T45" s="241">
        <f>$C45*VLOOKUP($A45,'Non-energy Multiplier'!$A$1:$AQ$44,COLUMN('Non-energy Multiplier'!T$1),0)</f>
        <v>1994220384817507</v>
      </c>
      <c r="U45" s="241">
        <f>$C45*VLOOKUP($A45,'Non-energy Multiplier'!$A$1:$AQ$44,COLUMN('Non-energy Multiplier'!U$1),0)</f>
        <v>2030187763695408</v>
      </c>
      <c r="V45" s="241">
        <f>$C45*VLOOKUP($A45,'Non-energy Multiplier'!$A$1:$AQ$44,COLUMN('Non-energy Multiplier'!V$1),0)</f>
        <v>2063466008338129.3</v>
      </c>
      <c r="W45" s="241">
        <f>$C45*VLOOKUP($A45,'Non-energy Multiplier'!$A$1:$AQ$44,COLUMN('Non-energy Multiplier'!W$1),0)</f>
        <v>2094098238104449</v>
      </c>
      <c r="X45" s="241">
        <f>$C45*VLOOKUP($A45,'Non-energy Multiplier'!$A$1:$AQ$44,COLUMN('Non-energy Multiplier'!X$1),0)</f>
        <v>2122149439561354</v>
      </c>
      <c r="Y45" s="241">
        <f>$C45*VLOOKUP($A45,'Non-energy Multiplier'!$A$1:$AQ$44,COLUMN('Non-energy Multiplier'!Y$1),0)</f>
        <v>2147704934636071.3</v>
      </c>
      <c r="Z45" s="241">
        <f>$C45*VLOOKUP($A45,'Non-energy Multiplier'!$A$1:$AQ$44,COLUMN('Non-energy Multiplier'!Z$1),0)</f>
        <v>2170868751147127.8</v>
      </c>
      <c r="AA45" s="241">
        <f>$C45*VLOOKUP($A45,'Non-energy Multiplier'!$A$1:$AQ$44,COLUMN('Non-energy Multiplier'!AA$1),0)</f>
        <v>2191761935461449</v>
      </c>
      <c r="AB45" s="241">
        <f>$C45*VLOOKUP($A45,'Non-energy Multiplier'!$A$1:$AQ$44,COLUMN('Non-energy Multiplier'!AB$1),0)</f>
        <v>2210520844822897.8</v>
      </c>
      <c r="AC45" s="241">
        <f>$C45*VLOOKUP($A45,'Non-energy Multiplier'!$A$1:$AQ$44,COLUMN('Non-energy Multiplier'!AC$1),0)</f>
        <v>2227295454177221</v>
      </c>
      <c r="AD45" s="241">
        <f>$C45*VLOOKUP($A45,'Non-energy Multiplier'!$A$1:$AQ$44,COLUMN('Non-energy Multiplier'!AD$1),0)</f>
        <v>2242247709224115</v>
      </c>
      <c r="AE45" s="241">
        <f>$C45*VLOOKUP($A45,'Non-energy Multiplier'!$A$1:$AQ$44,COLUMN('Non-energy Multiplier'!AE$1),0)</f>
        <v>2255549954100365</v>
      </c>
      <c r="AF45" s="241">
        <f>$C45*VLOOKUP($A45,'Non-energy Multiplier'!$A$1:$AQ$44,COLUMN('Non-energy Multiplier'!AF$1),0)</f>
        <v>2267383458668972.5</v>
      </c>
      <c r="AG45" s="241">
        <f>$C45*VLOOKUP($A45,'Non-energy Multiplier'!$A$1:$AQ$44,COLUMN('Non-energy Multiplier'!AG$1),0)</f>
        <v>2277937066977252.5</v>
      </c>
      <c r="AH45" s="241">
        <f>$C45*VLOOKUP($A45,'Non-energy Multiplier'!$A$1:$AQ$44,COLUMN('Non-energy Multiplier'!AH$1),0)</f>
        <v>2287405985156686</v>
      </c>
      <c r="AI45" s="241">
        <f>$C45*VLOOKUP($A45,'Non-energy Multiplier'!$A$1:$AQ$44,COLUMN('Non-energy Multiplier'!AI$1),0)</f>
        <v>2295990723960972.5</v>
      </c>
      <c r="AJ45" s="241">
        <f>$C45*VLOOKUP($A45,'Non-energy Multiplier'!$A$1:$AQ$44,COLUMN('Non-energy Multiplier'!AJ$1),0)</f>
        <v>2303896208351662</v>
      </c>
      <c r="AK45" s="241">
        <f>$C45*VLOOKUP($A45,'Non-energy Multiplier'!$A$1:$AQ$44,COLUMN('Non-energy Multiplier'!AK$1),0)</f>
        <v>2311331064106821</v>
      </c>
      <c r="AL45" s="241">
        <f>$C45*VLOOKUP($A45,'Non-energy Multiplier'!$A$1:$AQ$44,COLUMN('Non-energy Multiplier'!AL$1),0)</f>
        <v>2318507089397423.5</v>
      </c>
      <c r="AM45" s="241">
        <f>$C45*VLOOKUP($A45,'Non-energy Multiplier'!$A$1:$AQ$44,COLUMN('Non-energy Multiplier'!AM$1),0)</f>
        <v>2325638917687890.5</v>
      </c>
      <c r="AN45" s="241">
        <f>$C45*VLOOKUP($A45,'Non-energy Multiplier'!$A$1:$AQ$44,COLUMN('Non-energy Multiplier'!AN$1),0)</f>
        <v>2332943877202090</v>
      </c>
      <c r="AO45" s="241">
        <f>$C45*VLOOKUP($A45,'Non-energy Multiplier'!$A$1:$AQ$44,COLUMN('Non-energy Multiplier'!AO$1),0)</f>
        <v>2340642051577846.5</v>
      </c>
      <c r="AP45" s="241">
        <f>$C45*VLOOKUP($A45,'Non-energy Multiplier'!$A$1:$AQ$44,COLUMN('Non-energy Multiplier'!AP$1),0)</f>
        <v>2348956546230177</v>
      </c>
      <c r="AQ45" s="241">
        <f>$C45*VLOOKUP($A45,'Non-energy Multiplier'!$A$1:$AQ$44,COLUMN('Non-energy Multiplier'!AQ$1),0)</f>
        <v>2358193433622378</v>
      </c>
    </row>
    <row r="50" spans="1:52" x14ac:dyDescent="0.2">
      <c r="A50" s="248" t="s">
        <v>359</v>
      </c>
    </row>
    <row r="51" spans="1:52" x14ac:dyDescent="0.2">
      <c r="B51" s="214">
        <v>2019</v>
      </c>
      <c r="C51" s="214">
        <v>2020</v>
      </c>
      <c r="D51" s="214">
        <v>2021</v>
      </c>
      <c r="E51" s="214">
        <v>2022</v>
      </c>
      <c r="F51" s="214">
        <v>2023</v>
      </c>
      <c r="G51" s="214">
        <v>2024</v>
      </c>
      <c r="H51" s="214">
        <v>2025</v>
      </c>
      <c r="I51" s="214">
        <v>2026</v>
      </c>
      <c r="J51" s="214">
        <v>2027</v>
      </c>
      <c r="K51" s="214">
        <v>2028</v>
      </c>
      <c r="L51" s="214">
        <v>2029</v>
      </c>
      <c r="M51" s="214">
        <v>2030</v>
      </c>
      <c r="N51" s="214">
        <v>2031</v>
      </c>
      <c r="O51" s="214">
        <v>2032</v>
      </c>
      <c r="P51" s="214">
        <v>2033</v>
      </c>
      <c r="Q51" s="214">
        <v>2034</v>
      </c>
      <c r="R51" s="214">
        <v>2035</v>
      </c>
      <c r="S51" s="214">
        <v>2036</v>
      </c>
      <c r="T51" s="214">
        <v>2037</v>
      </c>
      <c r="U51" s="214">
        <v>2038</v>
      </c>
      <c r="V51" s="214">
        <v>2039</v>
      </c>
      <c r="W51" s="214">
        <v>2040</v>
      </c>
      <c r="X51" s="214">
        <v>2041</v>
      </c>
      <c r="Y51" s="214">
        <v>2042</v>
      </c>
      <c r="Z51" s="214">
        <v>2043</v>
      </c>
      <c r="AA51" s="214">
        <v>2044</v>
      </c>
      <c r="AB51" s="214">
        <v>2045</v>
      </c>
      <c r="AC51" s="214">
        <v>2046</v>
      </c>
      <c r="AD51" s="214">
        <v>2047</v>
      </c>
      <c r="AE51" s="214">
        <v>2048</v>
      </c>
      <c r="AF51" s="214">
        <v>2049</v>
      </c>
      <c r="AG51" s="214">
        <v>2050</v>
      </c>
      <c r="AH51" s="214">
        <v>2051</v>
      </c>
      <c r="AI51" s="214">
        <v>2052</v>
      </c>
      <c r="AJ51" s="214">
        <v>2053</v>
      </c>
      <c r="AK51" s="214">
        <v>2054</v>
      </c>
      <c r="AL51" s="214">
        <v>2055</v>
      </c>
      <c r="AM51" s="214">
        <v>2056</v>
      </c>
      <c r="AN51" s="214">
        <v>2057</v>
      </c>
      <c r="AO51" s="214">
        <v>2058</v>
      </c>
      <c r="AP51" s="214">
        <v>2059</v>
      </c>
      <c r="AQ51" s="214">
        <v>2060</v>
      </c>
      <c r="AS51" s="222">
        <v>2021</v>
      </c>
      <c r="AT51" s="223">
        <v>2022</v>
      </c>
      <c r="AU51" s="223">
        <v>2023</v>
      </c>
      <c r="AV51" s="223">
        <v>2024</v>
      </c>
      <c r="AW51" s="224">
        <v>2025</v>
      </c>
      <c r="AX51" s="215" t="s">
        <v>354</v>
      </c>
      <c r="AY51" s="215" t="s">
        <v>404</v>
      </c>
      <c r="AZ51" s="215" t="s">
        <v>405</v>
      </c>
    </row>
    <row r="52" spans="1:52" x14ac:dyDescent="0.2">
      <c r="A52" s="257" t="s">
        <v>287</v>
      </c>
      <c r="B52" s="261">
        <f>'Energy Use 2019'!I64/('Energy Use'!B58+B3)</f>
        <v>0.26689101120162467</v>
      </c>
      <c r="C52" s="261">
        <f>'Energy Use 2020'!I64/('Energy Use'!C58+C3)</f>
        <v>0.27956080783871379</v>
      </c>
      <c r="D52" s="456">
        <f>IF(C52&lt;0.95,C52*(1+AS52),C52)</f>
        <v>0.28794763207387519</v>
      </c>
      <c r="E52" s="456">
        <f t="shared" ref="E52:H52" si="0">IF(D52&lt;0.95,D52*(1+AT52),D52)</f>
        <v>0.27988509837580666</v>
      </c>
      <c r="F52" s="456">
        <f t="shared" si="0"/>
        <v>0.28100463876930987</v>
      </c>
      <c r="G52" s="456">
        <f t="shared" si="0"/>
        <v>0.28148234665521771</v>
      </c>
      <c r="H52" s="456">
        <f t="shared" si="0"/>
        <v>0.28196086664453157</v>
      </c>
      <c r="I52" s="261">
        <f>H52+($M52-$H52)/5</f>
        <v>0.28246839620449171</v>
      </c>
      <c r="J52" s="261">
        <f t="shared" ref="J52:L52" si="1">I52+($M52-$H52)/5</f>
        <v>0.28297592576445185</v>
      </c>
      <c r="K52" s="261">
        <f t="shared" si="1"/>
        <v>0.28348345532441199</v>
      </c>
      <c r="L52" s="261">
        <f t="shared" si="1"/>
        <v>0.28399098488437213</v>
      </c>
      <c r="M52" s="369">
        <f t="shared" ref="M52:M94" si="2">IF(H52&lt;0.95,H52*(1+AX52),H52)</f>
        <v>0.28449851444433233</v>
      </c>
      <c r="N52" s="261">
        <f>M52+($R52-$M52)/5</f>
        <v>0.28489681236455439</v>
      </c>
      <c r="O52" s="261">
        <f t="shared" ref="O52:Q52" si="3">N52+($R52-$M52)/5</f>
        <v>0.28529511028477644</v>
      </c>
      <c r="P52" s="261">
        <f t="shared" si="3"/>
        <v>0.2856934082049985</v>
      </c>
      <c r="Q52" s="261">
        <f t="shared" si="3"/>
        <v>0.28609170612522056</v>
      </c>
      <c r="R52" s="369">
        <f t="shared" ref="R52:R94" si="4">IF(M52&lt;0.95,M52*(1+AY52),M52)</f>
        <v>0.28649000404544261</v>
      </c>
      <c r="S52" s="261">
        <f>R52+($AQ52-$R52)/25</f>
        <v>0.28671919604867896</v>
      </c>
      <c r="T52" s="261">
        <f t="shared" ref="T52:AP63" si="5">S52+($AQ52-$R52)/25</f>
        <v>0.2869483880519153</v>
      </c>
      <c r="U52" s="261">
        <f t="shared" si="5"/>
        <v>0.28717758005515165</v>
      </c>
      <c r="V52" s="261">
        <f t="shared" si="5"/>
        <v>0.28740677205838799</v>
      </c>
      <c r="W52" s="261">
        <f t="shared" si="5"/>
        <v>0.28763596406162434</v>
      </c>
      <c r="X52" s="261">
        <f t="shared" si="5"/>
        <v>0.28786515606486068</v>
      </c>
      <c r="Y52" s="261">
        <f t="shared" si="5"/>
        <v>0.28809434806809703</v>
      </c>
      <c r="Z52" s="261">
        <f t="shared" si="5"/>
        <v>0.28832354007133337</v>
      </c>
      <c r="AA52" s="261">
        <f t="shared" si="5"/>
        <v>0.28855273207456972</v>
      </c>
      <c r="AB52" s="261">
        <f t="shared" si="5"/>
        <v>0.28878192407780606</v>
      </c>
      <c r="AC52" s="261">
        <f t="shared" si="5"/>
        <v>0.28901111608104241</v>
      </c>
      <c r="AD52" s="261">
        <f t="shared" si="5"/>
        <v>0.28924030808427875</v>
      </c>
      <c r="AE52" s="261">
        <f t="shared" si="5"/>
        <v>0.2894695000875151</v>
      </c>
      <c r="AF52" s="261">
        <f t="shared" si="5"/>
        <v>0.28969869209075144</v>
      </c>
      <c r="AG52" s="261">
        <f t="shared" si="5"/>
        <v>0.28992788409398779</v>
      </c>
      <c r="AH52" s="261">
        <f t="shared" si="5"/>
        <v>0.29015707609722413</v>
      </c>
      <c r="AI52" s="261">
        <f t="shared" si="5"/>
        <v>0.29038626810046048</v>
      </c>
      <c r="AJ52" s="261">
        <f t="shared" si="5"/>
        <v>0.29061546010369682</v>
      </c>
      <c r="AK52" s="261">
        <f t="shared" si="5"/>
        <v>0.29084465210693317</v>
      </c>
      <c r="AL52" s="261">
        <f t="shared" si="5"/>
        <v>0.29107384411016951</v>
      </c>
      <c r="AM52" s="261">
        <f t="shared" si="5"/>
        <v>0.29130303611340586</v>
      </c>
      <c r="AN52" s="261">
        <f t="shared" si="5"/>
        <v>0.2915322281166422</v>
      </c>
      <c r="AO52" s="261">
        <f t="shared" si="5"/>
        <v>0.29176142011987855</v>
      </c>
      <c r="AP52" s="261">
        <f t="shared" si="5"/>
        <v>0.29199061212311489</v>
      </c>
      <c r="AQ52" s="367">
        <f t="shared" ref="AQ52:AQ94" si="6">IF(R52&lt;0.95,R52*(1+AZ52),R52)</f>
        <v>0.29221980412635146</v>
      </c>
      <c r="AS52" s="452">
        <v>0.03</v>
      </c>
      <c r="AT52" s="453">
        <v>-2.8000000000000001E-2</v>
      </c>
      <c r="AU52" s="453">
        <v>4.0000000000000001E-3</v>
      </c>
      <c r="AV52" s="453">
        <v>1.6999999999999999E-3</v>
      </c>
      <c r="AW52" s="442">
        <v>1.6999999999999999E-3</v>
      </c>
      <c r="AX52" s="274">
        <v>8.9999999999999993E-3</v>
      </c>
      <c r="AY52" s="267">
        <v>7.0000000000000001E-3</v>
      </c>
      <c r="AZ52" s="267">
        <v>0.02</v>
      </c>
    </row>
    <row r="53" spans="1:52" x14ac:dyDescent="0.2">
      <c r="A53" s="36" t="s">
        <v>2</v>
      </c>
      <c r="B53" s="262">
        <f>'Energy Use 2019'!I65/('Energy Use'!B59+B4)</f>
        <v>0.322680173813571</v>
      </c>
      <c r="C53" s="262">
        <f>'Energy Use 2020'!I65/('Energy Use'!C59+C4)</f>
        <v>0.37583273678408941</v>
      </c>
      <c r="D53" s="457">
        <f t="shared" ref="D53:D95" si="7">IF(C53&lt;0.95,C53*(1+AS53),C53)</f>
        <v>0.38710771888761208</v>
      </c>
      <c r="E53" s="457">
        <f t="shared" ref="E53:E95" si="8">IF(D53&lt;0.95,D53*(1+AT53),D53)</f>
        <v>0.37626870275875895</v>
      </c>
      <c r="F53" s="457">
        <f t="shared" ref="F53:F95" si="9">IF(E53&lt;0.95,E53*(1+AU53),E53)</f>
        <v>0.37777377756979397</v>
      </c>
      <c r="G53" s="457">
        <f t="shared" ref="G53:G95" si="10">IF(F53&lt;0.95,F53*(1+AV53),F53)</f>
        <v>0.37841599299166262</v>
      </c>
      <c r="H53" s="370">
        <f t="shared" ref="H53:H95" si="11">IF(G53&lt;0.95,G53*(1+AW53),G53)</f>
        <v>0.37905930017974848</v>
      </c>
      <c r="I53" s="262">
        <f t="shared" ref="I53:L94" si="12">H53+($M53-$H53)/5</f>
        <v>0.379817418780108</v>
      </c>
      <c r="J53" s="262">
        <f t="shared" si="12"/>
        <v>0.38057553738046751</v>
      </c>
      <c r="K53" s="262">
        <f t="shared" si="12"/>
        <v>0.38133365598082702</v>
      </c>
      <c r="L53" s="262">
        <f t="shared" si="12"/>
        <v>0.38209177458118654</v>
      </c>
      <c r="M53" s="370">
        <f t="shared" si="2"/>
        <v>0.382849893181546</v>
      </c>
      <c r="N53" s="262">
        <f t="shared" ref="N53:Q94" si="13">M53+($R53-$M53)/5</f>
        <v>0.38338588303200016</v>
      </c>
      <c r="O53" s="262">
        <f t="shared" si="13"/>
        <v>0.38392187288245433</v>
      </c>
      <c r="P53" s="262">
        <f t="shared" si="13"/>
        <v>0.3844578627329085</v>
      </c>
      <c r="Q53" s="262">
        <f t="shared" si="13"/>
        <v>0.38499385258336266</v>
      </c>
      <c r="R53" s="370">
        <f t="shared" si="4"/>
        <v>0.38552984243381677</v>
      </c>
      <c r="S53" s="262">
        <f t="shared" ref="S53:AH94" si="14">R53+($AQ53-$R53)/25</f>
        <v>0.3858382663077638</v>
      </c>
      <c r="T53" s="262">
        <f t="shared" si="14"/>
        <v>0.38614669018171083</v>
      </c>
      <c r="U53" s="262">
        <f t="shared" si="14"/>
        <v>0.38645511405565786</v>
      </c>
      <c r="V53" s="262">
        <f t="shared" si="14"/>
        <v>0.38676353792960488</v>
      </c>
      <c r="W53" s="262">
        <f t="shared" si="14"/>
        <v>0.38707196180355191</v>
      </c>
      <c r="X53" s="262">
        <f t="shared" si="14"/>
        <v>0.38738038567749894</v>
      </c>
      <c r="Y53" s="262">
        <f t="shared" si="14"/>
        <v>0.38768880955144597</v>
      </c>
      <c r="Z53" s="262">
        <f t="shared" si="14"/>
        <v>0.387997233425393</v>
      </c>
      <c r="AA53" s="262">
        <f t="shared" si="14"/>
        <v>0.38830565729934002</v>
      </c>
      <c r="AB53" s="262">
        <f t="shared" si="14"/>
        <v>0.38861408117328705</v>
      </c>
      <c r="AC53" s="262">
        <f t="shared" si="14"/>
        <v>0.38892250504723408</v>
      </c>
      <c r="AD53" s="262">
        <f t="shared" si="14"/>
        <v>0.38923092892118111</v>
      </c>
      <c r="AE53" s="262">
        <f t="shared" si="14"/>
        <v>0.38953935279512814</v>
      </c>
      <c r="AF53" s="262">
        <f t="shared" si="14"/>
        <v>0.38984777666907516</v>
      </c>
      <c r="AG53" s="262">
        <f t="shared" si="14"/>
        <v>0.39015620054302219</v>
      </c>
      <c r="AH53" s="262">
        <f t="shared" si="14"/>
        <v>0.39046462441696922</v>
      </c>
      <c r="AI53" s="262">
        <f t="shared" si="5"/>
        <v>0.39077304829091625</v>
      </c>
      <c r="AJ53" s="262">
        <f t="shared" si="5"/>
        <v>0.39108147216486328</v>
      </c>
      <c r="AK53" s="262">
        <f t="shared" si="5"/>
        <v>0.3913898960388103</v>
      </c>
      <c r="AL53" s="262">
        <f t="shared" si="5"/>
        <v>0.39169831991275733</v>
      </c>
      <c r="AM53" s="262">
        <f t="shared" si="5"/>
        <v>0.39200674378670436</v>
      </c>
      <c r="AN53" s="262">
        <f t="shared" si="5"/>
        <v>0.39231516766065139</v>
      </c>
      <c r="AO53" s="262">
        <f t="shared" si="5"/>
        <v>0.39262359153459842</v>
      </c>
      <c r="AP53" s="262">
        <f t="shared" si="5"/>
        <v>0.39293201540854544</v>
      </c>
      <c r="AQ53" s="367">
        <f t="shared" si="6"/>
        <v>0.39324043928249314</v>
      </c>
      <c r="AS53" s="454">
        <v>0.03</v>
      </c>
      <c r="AT53" s="455">
        <v>-2.8000000000000001E-2</v>
      </c>
      <c r="AU53" s="455">
        <v>4.0000000000000001E-3</v>
      </c>
      <c r="AV53" s="455">
        <v>1.6999999999999999E-3</v>
      </c>
      <c r="AW53" s="443">
        <v>1.6999999999999999E-3</v>
      </c>
      <c r="AX53" s="274">
        <v>0.01</v>
      </c>
      <c r="AY53" s="267">
        <v>7.0000000000000001E-3</v>
      </c>
      <c r="AZ53" s="267">
        <v>0.02</v>
      </c>
    </row>
    <row r="54" spans="1:52" x14ac:dyDescent="0.2">
      <c r="A54" s="12" t="s">
        <v>3</v>
      </c>
      <c r="B54" s="262">
        <f>'Energy Use 2019'!I66/('Energy Use'!B60+B5)</f>
        <v>0.18523653584732211</v>
      </c>
      <c r="C54" s="262">
        <f>'Energy Use 2020'!I66/('Energy Use'!C60+C5)</f>
        <v>0.20577012753848062</v>
      </c>
      <c r="D54" s="457">
        <f t="shared" si="7"/>
        <v>0.21194323136463505</v>
      </c>
      <c r="E54" s="457">
        <f t="shared" si="8"/>
        <v>0.20600882088642528</v>
      </c>
      <c r="F54" s="457">
        <f t="shared" si="9"/>
        <v>0.20683285616997099</v>
      </c>
      <c r="G54" s="457">
        <f t="shared" si="10"/>
        <v>0.20718447202545995</v>
      </c>
      <c r="H54" s="370">
        <f t="shared" si="11"/>
        <v>0.20753668562790323</v>
      </c>
      <c r="I54" s="262">
        <f t="shared" si="12"/>
        <v>0.20795175899915905</v>
      </c>
      <c r="J54" s="262">
        <f t="shared" si="12"/>
        <v>0.20836683237041487</v>
      </c>
      <c r="K54" s="262">
        <f t="shared" si="12"/>
        <v>0.20878190574167069</v>
      </c>
      <c r="L54" s="262">
        <f t="shared" si="12"/>
        <v>0.20919697911292651</v>
      </c>
      <c r="M54" s="370">
        <f t="shared" si="2"/>
        <v>0.20961205248418227</v>
      </c>
      <c r="N54" s="262">
        <f t="shared" si="13"/>
        <v>0.20990550935766011</v>
      </c>
      <c r="O54" s="262">
        <f t="shared" si="13"/>
        <v>0.21019896623113796</v>
      </c>
      <c r="P54" s="262">
        <f t="shared" si="13"/>
        <v>0.2104924231046158</v>
      </c>
      <c r="Q54" s="262">
        <f t="shared" si="13"/>
        <v>0.21078587997809364</v>
      </c>
      <c r="R54" s="370">
        <f t="shared" si="4"/>
        <v>0.21107933685157151</v>
      </c>
      <c r="S54" s="262">
        <f t="shared" si="14"/>
        <v>0.21124820032105276</v>
      </c>
      <c r="T54" s="262">
        <f t="shared" si="5"/>
        <v>0.21141706379053402</v>
      </c>
      <c r="U54" s="262">
        <f t="shared" si="5"/>
        <v>0.21158592726001527</v>
      </c>
      <c r="V54" s="262">
        <f t="shared" si="5"/>
        <v>0.21175479072949652</v>
      </c>
      <c r="W54" s="262">
        <f t="shared" si="5"/>
        <v>0.21192365419897777</v>
      </c>
      <c r="X54" s="262">
        <f t="shared" si="5"/>
        <v>0.21209251766845902</v>
      </c>
      <c r="Y54" s="262">
        <f t="shared" si="5"/>
        <v>0.21226138113794027</v>
      </c>
      <c r="Z54" s="262">
        <f t="shared" si="5"/>
        <v>0.21243024460742152</v>
      </c>
      <c r="AA54" s="262">
        <f t="shared" si="5"/>
        <v>0.21259910807690277</v>
      </c>
      <c r="AB54" s="262">
        <f t="shared" si="5"/>
        <v>0.21276797154638402</v>
      </c>
      <c r="AC54" s="262">
        <f t="shared" si="5"/>
        <v>0.21293683501586527</v>
      </c>
      <c r="AD54" s="262">
        <f t="shared" si="5"/>
        <v>0.21310569848534652</v>
      </c>
      <c r="AE54" s="262">
        <f t="shared" si="5"/>
        <v>0.21327456195482777</v>
      </c>
      <c r="AF54" s="262">
        <f t="shared" si="5"/>
        <v>0.21344342542430902</v>
      </c>
      <c r="AG54" s="262">
        <f t="shared" si="5"/>
        <v>0.21361228889379028</v>
      </c>
      <c r="AH54" s="262">
        <f t="shared" si="5"/>
        <v>0.21378115236327153</v>
      </c>
      <c r="AI54" s="262">
        <f t="shared" si="5"/>
        <v>0.21395001583275278</v>
      </c>
      <c r="AJ54" s="262">
        <f t="shared" si="5"/>
        <v>0.21411887930223403</v>
      </c>
      <c r="AK54" s="262">
        <f t="shared" si="5"/>
        <v>0.21428774277171528</v>
      </c>
      <c r="AL54" s="262">
        <f t="shared" si="5"/>
        <v>0.21445660624119653</v>
      </c>
      <c r="AM54" s="262">
        <f t="shared" si="5"/>
        <v>0.21462546971067778</v>
      </c>
      <c r="AN54" s="262">
        <f t="shared" si="5"/>
        <v>0.21479433318015903</v>
      </c>
      <c r="AO54" s="262">
        <f t="shared" si="5"/>
        <v>0.21496319664964028</v>
      </c>
      <c r="AP54" s="262">
        <f t="shared" si="5"/>
        <v>0.21513206011912153</v>
      </c>
      <c r="AQ54" s="367">
        <f t="shared" si="6"/>
        <v>0.21530092358860295</v>
      </c>
      <c r="AS54" s="454">
        <v>0.03</v>
      </c>
      <c r="AT54" s="455">
        <v>-2.8000000000000001E-2</v>
      </c>
      <c r="AU54" s="455">
        <v>4.0000000000000001E-3</v>
      </c>
      <c r="AV54" s="455">
        <v>1.6999999999999999E-3</v>
      </c>
      <c r="AW54" s="443">
        <v>1.6999999999999999E-3</v>
      </c>
      <c r="AX54" s="274">
        <v>0.01</v>
      </c>
      <c r="AY54" s="267">
        <v>7.0000000000000001E-3</v>
      </c>
      <c r="AZ54" s="267">
        <v>0.02</v>
      </c>
    </row>
    <row r="55" spans="1:52" x14ac:dyDescent="0.2">
      <c r="A55" s="12" t="s">
        <v>4</v>
      </c>
      <c r="B55" s="262">
        <f>'Energy Use 2019'!I67/('Energy Use'!B61+B6)</f>
        <v>0.5721859392138271</v>
      </c>
      <c r="C55" s="262">
        <f>'Energy Use 2020'!I67/('Energy Use'!C61+C6)</f>
        <v>0.59069023342782367</v>
      </c>
      <c r="D55" s="457">
        <f t="shared" si="7"/>
        <v>0.60841094043065835</v>
      </c>
      <c r="E55" s="457">
        <f t="shared" si="8"/>
        <v>0.59137543409859994</v>
      </c>
      <c r="F55" s="457">
        <f t="shared" si="9"/>
        <v>0.59374093583499432</v>
      </c>
      <c r="G55" s="457">
        <f t="shared" si="10"/>
        <v>0.59475029542591384</v>
      </c>
      <c r="H55" s="370">
        <f t="shared" si="11"/>
        <v>0.59576137092813797</v>
      </c>
      <c r="I55" s="262">
        <f t="shared" si="12"/>
        <v>0.59695289366999427</v>
      </c>
      <c r="J55" s="262">
        <f t="shared" si="12"/>
        <v>0.59814441641185057</v>
      </c>
      <c r="K55" s="262">
        <f t="shared" si="12"/>
        <v>0.59933593915370686</v>
      </c>
      <c r="L55" s="262">
        <f t="shared" si="12"/>
        <v>0.60052746189556316</v>
      </c>
      <c r="M55" s="370">
        <f t="shared" si="2"/>
        <v>0.60171898463741935</v>
      </c>
      <c r="N55" s="262">
        <f t="shared" si="13"/>
        <v>0.60256139121591168</v>
      </c>
      <c r="O55" s="262">
        <f t="shared" si="13"/>
        <v>0.60340379779440401</v>
      </c>
      <c r="P55" s="262">
        <f t="shared" si="13"/>
        <v>0.60424620437289633</v>
      </c>
      <c r="Q55" s="262">
        <f t="shared" si="13"/>
        <v>0.60508861095138866</v>
      </c>
      <c r="R55" s="370">
        <f t="shared" si="4"/>
        <v>0.60593101752988121</v>
      </c>
      <c r="S55" s="262">
        <f t="shared" si="14"/>
        <v>0.60641576234390515</v>
      </c>
      <c r="T55" s="262">
        <f t="shared" si="5"/>
        <v>0.60690050715792909</v>
      </c>
      <c r="U55" s="262">
        <f t="shared" si="5"/>
        <v>0.60738525197195303</v>
      </c>
      <c r="V55" s="262">
        <f t="shared" si="5"/>
        <v>0.60786999678597697</v>
      </c>
      <c r="W55" s="262">
        <f t="shared" si="5"/>
        <v>0.60835474160000091</v>
      </c>
      <c r="X55" s="262">
        <f t="shared" si="5"/>
        <v>0.60883948641402486</v>
      </c>
      <c r="Y55" s="262">
        <f t="shared" si="5"/>
        <v>0.6093242312280488</v>
      </c>
      <c r="Z55" s="262">
        <f t="shared" si="5"/>
        <v>0.60980897604207274</v>
      </c>
      <c r="AA55" s="262">
        <f t="shared" si="5"/>
        <v>0.61029372085609668</v>
      </c>
      <c r="AB55" s="262">
        <f t="shared" si="5"/>
        <v>0.61077846567012062</v>
      </c>
      <c r="AC55" s="262">
        <f t="shared" si="5"/>
        <v>0.61126321048414456</v>
      </c>
      <c r="AD55" s="262">
        <f t="shared" si="5"/>
        <v>0.6117479552981685</v>
      </c>
      <c r="AE55" s="262">
        <f t="shared" si="5"/>
        <v>0.61223270011219244</v>
      </c>
      <c r="AF55" s="262">
        <f t="shared" si="5"/>
        <v>0.61271744492621638</v>
      </c>
      <c r="AG55" s="262">
        <f t="shared" si="5"/>
        <v>0.61320218974024032</v>
      </c>
      <c r="AH55" s="262">
        <f t="shared" si="5"/>
        <v>0.61368693455426426</v>
      </c>
      <c r="AI55" s="262">
        <f t="shared" si="5"/>
        <v>0.6141716793682882</v>
      </c>
      <c r="AJ55" s="262">
        <f t="shared" si="5"/>
        <v>0.61465642418231214</v>
      </c>
      <c r="AK55" s="262">
        <f t="shared" si="5"/>
        <v>0.61514116899633609</v>
      </c>
      <c r="AL55" s="262">
        <f t="shared" si="5"/>
        <v>0.61562591381036003</v>
      </c>
      <c r="AM55" s="262">
        <f t="shared" si="5"/>
        <v>0.61611065862438397</v>
      </c>
      <c r="AN55" s="262">
        <f t="shared" si="5"/>
        <v>0.61659540343840791</v>
      </c>
      <c r="AO55" s="262">
        <f t="shared" si="5"/>
        <v>0.61708014825243185</v>
      </c>
      <c r="AP55" s="262">
        <f t="shared" si="5"/>
        <v>0.61756489306645579</v>
      </c>
      <c r="AQ55" s="367">
        <f t="shared" si="6"/>
        <v>0.61804963788047884</v>
      </c>
      <c r="AS55" s="454">
        <v>0.03</v>
      </c>
      <c r="AT55" s="455">
        <v>-2.8000000000000001E-2</v>
      </c>
      <c r="AU55" s="455">
        <v>4.0000000000000001E-3</v>
      </c>
      <c r="AV55" s="455">
        <v>1.6999999999999999E-3</v>
      </c>
      <c r="AW55" s="443">
        <v>1.6999999999999999E-3</v>
      </c>
      <c r="AX55" s="274">
        <v>0.01</v>
      </c>
      <c r="AY55" s="267">
        <v>7.0000000000000001E-3</v>
      </c>
      <c r="AZ55" s="267">
        <v>0.02</v>
      </c>
    </row>
    <row r="56" spans="1:52" x14ac:dyDescent="0.2">
      <c r="A56" s="12" t="s">
        <v>5</v>
      </c>
      <c r="B56" s="262">
        <f>'Energy Use 2019'!I68/('Energy Use'!B62+B7)</f>
        <v>0.8309516075815313</v>
      </c>
      <c r="C56" s="262">
        <f>'Energy Use 2020'!I68/('Energy Use'!C62+C7)</f>
        <v>0.80198597658825099</v>
      </c>
      <c r="D56" s="457">
        <f t="shared" si="7"/>
        <v>0.82604555588589856</v>
      </c>
      <c r="E56" s="457">
        <f t="shared" si="8"/>
        <v>0.80291628032109341</v>
      </c>
      <c r="F56" s="457">
        <f t="shared" si="9"/>
        <v>0.80612794544237776</v>
      </c>
      <c r="G56" s="457">
        <f t="shared" si="10"/>
        <v>0.80749836294962984</v>
      </c>
      <c r="H56" s="370">
        <f t="shared" si="11"/>
        <v>0.80887111016664426</v>
      </c>
      <c r="I56" s="262">
        <f t="shared" si="12"/>
        <v>0.81048885238697754</v>
      </c>
      <c r="J56" s="262">
        <f t="shared" si="12"/>
        <v>0.81210659460731083</v>
      </c>
      <c r="K56" s="262">
        <f t="shared" si="12"/>
        <v>0.81372433682764411</v>
      </c>
      <c r="L56" s="262">
        <f t="shared" si="12"/>
        <v>0.8153420790479774</v>
      </c>
      <c r="M56" s="370">
        <f t="shared" si="2"/>
        <v>0.81695982126831068</v>
      </c>
      <c r="N56" s="262">
        <f t="shared" si="13"/>
        <v>0.81810356501808634</v>
      </c>
      <c r="O56" s="262">
        <f t="shared" si="13"/>
        <v>0.819247308767862</v>
      </c>
      <c r="P56" s="262">
        <f t="shared" si="13"/>
        <v>0.82039105251763766</v>
      </c>
      <c r="Q56" s="262">
        <f t="shared" si="13"/>
        <v>0.82153479626741333</v>
      </c>
      <c r="R56" s="370">
        <f t="shared" si="4"/>
        <v>0.82267854001718876</v>
      </c>
      <c r="S56" s="262">
        <f t="shared" si="14"/>
        <v>0.82333668284920247</v>
      </c>
      <c r="T56" s="262">
        <f t="shared" si="5"/>
        <v>0.82399482568121618</v>
      </c>
      <c r="U56" s="262">
        <f t="shared" si="5"/>
        <v>0.82465296851322989</v>
      </c>
      <c r="V56" s="262">
        <f t="shared" si="5"/>
        <v>0.8253111113452436</v>
      </c>
      <c r="W56" s="262">
        <f t="shared" si="5"/>
        <v>0.82596925417725731</v>
      </c>
      <c r="X56" s="262">
        <f t="shared" si="5"/>
        <v>0.82662739700927101</v>
      </c>
      <c r="Y56" s="262">
        <f t="shared" si="5"/>
        <v>0.82728553984128472</v>
      </c>
      <c r="Z56" s="262">
        <f t="shared" si="5"/>
        <v>0.82794368267329843</v>
      </c>
      <c r="AA56" s="262">
        <f t="shared" si="5"/>
        <v>0.82860182550531214</v>
      </c>
      <c r="AB56" s="262">
        <f t="shared" si="5"/>
        <v>0.82925996833732585</v>
      </c>
      <c r="AC56" s="262">
        <f t="shared" si="5"/>
        <v>0.82991811116933956</v>
      </c>
      <c r="AD56" s="262">
        <f t="shared" si="5"/>
        <v>0.83057625400135326</v>
      </c>
      <c r="AE56" s="262">
        <f t="shared" si="5"/>
        <v>0.83123439683336697</v>
      </c>
      <c r="AF56" s="262">
        <f t="shared" si="5"/>
        <v>0.83189253966538068</v>
      </c>
      <c r="AG56" s="262">
        <f t="shared" si="5"/>
        <v>0.83255068249739439</v>
      </c>
      <c r="AH56" s="262">
        <f t="shared" si="5"/>
        <v>0.8332088253294081</v>
      </c>
      <c r="AI56" s="262">
        <f t="shared" si="5"/>
        <v>0.83386696816142181</v>
      </c>
      <c r="AJ56" s="262">
        <f t="shared" si="5"/>
        <v>0.83452511099343551</v>
      </c>
      <c r="AK56" s="262">
        <f t="shared" si="5"/>
        <v>0.83518325382544922</v>
      </c>
      <c r="AL56" s="262">
        <f t="shared" si="5"/>
        <v>0.83584139665746293</v>
      </c>
      <c r="AM56" s="262">
        <f t="shared" si="5"/>
        <v>0.83649953948947664</v>
      </c>
      <c r="AN56" s="262">
        <f t="shared" si="5"/>
        <v>0.83715768232149035</v>
      </c>
      <c r="AO56" s="262">
        <f t="shared" si="5"/>
        <v>0.83781582515350406</v>
      </c>
      <c r="AP56" s="262">
        <f t="shared" si="5"/>
        <v>0.83847396798551777</v>
      </c>
      <c r="AQ56" s="367">
        <f t="shared" si="6"/>
        <v>0.83913211081753258</v>
      </c>
      <c r="AS56" s="454">
        <v>0.03</v>
      </c>
      <c r="AT56" s="455">
        <v>-2.8000000000000001E-2</v>
      </c>
      <c r="AU56" s="455">
        <v>4.0000000000000001E-3</v>
      </c>
      <c r="AV56" s="455">
        <v>1.6999999999999999E-3</v>
      </c>
      <c r="AW56" s="443">
        <v>1.6999999999999999E-3</v>
      </c>
      <c r="AX56" s="274">
        <v>0.01</v>
      </c>
      <c r="AY56" s="267">
        <v>7.0000000000000001E-3</v>
      </c>
      <c r="AZ56" s="267">
        <v>0.02</v>
      </c>
    </row>
    <row r="57" spans="1:52" x14ac:dyDescent="0.2">
      <c r="A57" s="12" t="s">
        <v>6</v>
      </c>
      <c r="B57" s="262">
        <f>'Energy Use 2019'!I69/('Energy Use'!B63+B8)</f>
        <v>0.38029666924535765</v>
      </c>
      <c r="C57" s="262">
        <f>'Energy Use 2020'!I69/('Energy Use'!C63+C8)</f>
        <v>0.40171088071825012</v>
      </c>
      <c r="D57" s="457">
        <f t="shared" si="7"/>
        <v>0.41376220713979761</v>
      </c>
      <c r="E57" s="457">
        <f t="shared" si="8"/>
        <v>0.40217686533988328</v>
      </c>
      <c r="F57" s="457">
        <f t="shared" si="9"/>
        <v>0.40378557280124283</v>
      </c>
      <c r="G57" s="457">
        <f t="shared" si="10"/>
        <v>0.40447200827500496</v>
      </c>
      <c r="H57" s="370">
        <f t="shared" si="11"/>
        <v>0.40515961068907247</v>
      </c>
      <c r="I57" s="262">
        <f t="shared" si="12"/>
        <v>0.40596992991045061</v>
      </c>
      <c r="J57" s="262">
        <f t="shared" si="12"/>
        <v>0.40678024913182875</v>
      </c>
      <c r="K57" s="262">
        <f t="shared" si="12"/>
        <v>0.40759056835320689</v>
      </c>
      <c r="L57" s="262">
        <f t="shared" si="12"/>
        <v>0.40840088757458504</v>
      </c>
      <c r="M57" s="370">
        <f t="shared" si="2"/>
        <v>0.40921120679596318</v>
      </c>
      <c r="N57" s="262">
        <f t="shared" si="13"/>
        <v>0.40978410248547753</v>
      </c>
      <c r="O57" s="262">
        <f t="shared" si="13"/>
        <v>0.41035699817499188</v>
      </c>
      <c r="P57" s="262">
        <f t="shared" si="13"/>
        <v>0.41092989386450623</v>
      </c>
      <c r="Q57" s="262">
        <f t="shared" si="13"/>
        <v>0.41150278955402059</v>
      </c>
      <c r="R57" s="370">
        <f t="shared" si="4"/>
        <v>0.41207568524353488</v>
      </c>
      <c r="S57" s="262">
        <f t="shared" si="14"/>
        <v>0.41240534579172972</v>
      </c>
      <c r="T57" s="262">
        <f t="shared" si="5"/>
        <v>0.41273500633992455</v>
      </c>
      <c r="U57" s="262">
        <f t="shared" si="5"/>
        <v>0.41306466688811938</v>
      </c>
      <c r="V57" s="262">
        <f t="shared" si="5"/>
        <v>0.41339432743631421</v>
      </c>
      <c r="W57" s="262">
        <f t="shared" si="5"/>
        <v>0.41372398798450905</v>
      </c>
      <c r="X57" s="262">
        <f t="shared" si="5"/>
        <v>0.41405364853270388</v>
      </c>
      <c r="Y57" s="262">
        <f t="shared" si="5"/>
        <v>0.41438330908089871</v>
      </c>
      <c r="Z57" s="262">
        <f t="shared" si="5"/>
        <v>0.41471296962909354</v>
      </c>
      <c r="AA57" s="262">
        <f t="shared" si="5"/>
        <v>0.41504263017728837</v>
      </c>
      <c r="AB57" s="262">
        <f t="shared" si="5"/>
        <v>0.41537229072548321</v>
      </c>
      <c r="AC57" s="262">
        <f t="shared" si="5"/>
        <v>0.41570195127367804</v>
      </c>
      <c r="AD57" s="262">
        <f t="shared" si="5"/>
        <v>0.41603161182187287</v>
      </c>
      <c r="AE57" s="262">
        <f t="shared" si="5"/>
        <v>0.4163612723700677</v>
      </c>
      <c r="AF57" s="262">
        <f t="shared" si="5"/>
        <v>0.41669093291826254</v>
      </c>
      <c r="AG57" s="262">
        <f t="shared" si="5"/>
        <v>0.41702059346645737</v>
      </c>
      <c r="AH57" s="262">
        <f t="shared" si="5"/>
        <v>0.4173502540146522</v>
      </c>
      <c r="AI57" s="262">
        <f t="shared" si="5"/>
        <v>0.41767991456284703</v>
      </c>
      <c r="AJ57" s="262">
        <f t="shared" si="5"/>
        <v>0.41800957511104186</v>
      </c>
      <c r="AK57" s="262">
        <f t="shared" si="5"/>
        <v>0.4183392356592367</v>
      </c>
      <c r="AL57" s="262">
        <f t="shared" si="5"/>
        <v>0.41866889620743153</v>
      </c>
      <c r="AM57" s="262">
        <f t="shared" si="5"/>
        <v>0.41899855675562636</v>
      </c>
      <c r="AN57" s="262">
        <f t="shared" si="5"/>
        <v>0.41932821730382119</v>
      </c>
      <c r="AO57" s="262">
        <f t="shared" si="5"/>
        <v>0.41965787785201603</v>
      </c>
      <c r="AP57" s="262">
        <f t="shared" si="5"/>
        <v>0.41998753840021086</v>
      </c>
      <c r="AQ57" s="367">
        <f t="shared" si="6"/>
        <v>0.42031719894840558</v>
      </c>
      <c r="AS57" s="454">
        <v>0.03</v>
      </c>
      <c r="AT57" s="455">
        <v>-2.8000000000000001E-2</v>
      </c>
      <c r="AU57" s="455">
        <v>4.0000000000000001E-3</v>
      </c>
      <c r="AV57" s="455">
        <v>1.6999999999999999E-3</v>
      </c>
      <c r="AW57" s="443">
        <v>1.6999999999999999E-3</v>
      </c>
      <c r="AX57" s="274">
        <v>0.01</v>
      </c>
      <c r="AY57" s="267">
        <v>7.0000000000000001E-3</v>
      </c>
      <c r="AZ57" s="267">
        <v>0.02</v>
      </c>
    </row>
    <row r="58" spans="1:52" x14ac:dyDescent="0.2">
      <c r="A58" s="12" t="s">
        <v>7</v>
      </c>
      <c r="B58" s="262">
        <f>'Energy Use 2019'!I70/('Energy Use'!B64+B9)</f>
        <v>0</v>
      </c>
      <c r="C58" s="262">
        <f>'Energy Use 2020'!I70/('Energy Use'!C64+C9)</f>
        <v>0</v>
      </c>
      <c r="D58" s="457">
        <f t="shared" si="7"/>
        <v>0</v>
      </c>
      <c r="E58" s="457">
        <f t="shared" si="8"/>
        <v>0</v>
      </c>
      <c r="F58" s="457">
        <f t="shared" si="9"/>
        <v>0</v>
      </c>
      <c r="G58" s="457">
        <f t="shared" si="10"/>
        <v>0</v>
      </c>
      <c r="H58" s="370">
        <f t="shared" si="11"/>
        <v>0</v>
      </c>
      <c r="I58" s="262">
        <f t="shared" si="12"/>
        <v>0</v>
      </c>
      <c r="J58" s="262">
        <f t="shared" si="12"/>
        <v>0</v>
      </c>
      <c r="K58" s="262">
        <f t="shared" si="12"/>
        <v>0</v>
      </c>
      <c r="L58" s="262">
        <f t="shared" si="12"/>
        <v>0</v>
      </c>
      <c r="M58" s="370">
        <f t="shared" si="2"/>
        <v>0</v>
      </c>
      <c r="N58" s="262">
        <f t="shared" si="13"/>
        <v>0</v>
      </c>
      <c r="O58" s="262">
        <f t="shared" si="13"/>
        <v>0</v>
      </c>
      <c r="P58" s="262">
        <f t="shared" si="13"/>
        <v>0</v>
      </c>
      <c r="Q58" s="262">
        <f t="shared" si="13"/>
        <v>0</v>
      </c>
      <c r="R58" s="370">
        <f t="shared" si="4"/>
        <v>0</v>
      </c>
      <c r="S58" s="262">
        <f t="shared" si="14"/>
        <v>0</v>
      </c>
      <c r="T58" s="262">
        <f t="shared" si="5"/>
        <v>0</v>
      </c>
      <c r="U58" s="262">
        <f t="shared" si="5"/>
        <v>0</v>
      </c>
      <c r="V58" s="262">
        <f t="shared" si="5"/>
        <v>0</v>
      </c>
      <c r="W58" s="262">
        <f t="shared" si="5"/>
        <v>0</v>
      </c>
      <c r="X58" s="262">
        <f t="shared" si="5"/>
        <v>0</v>
      </c>
      <c r="Y58" s="262">
        <f t="shared" si="5"/>
        <v>0</v>
      </c>
      <c r="Z58" s="262">
        <f t="shared" si="5"/>
        <v>0</v>
      </c>
      <c r="AA58" s="262">
        <f t="shared" si="5"/>
        <v>0</v>
      </c>
      <c r="AB58" s="262">
        <f t="shared" si="5"/>
        <v>0</v>
      </c>
      <c r="AC58" s="262">
        <f t="shared" si="5"/>
        <v>0</v>
      </c>
      <c r="AD58" s="262">
        <f t="shared" si="5"/>
        <v>0</v>
      </c>
      <c r="AE58" s="262">
        <f t="shared" si="5"/>
        <v>0</v>
      </c>
      <c r="AF58" s="262">
        <f t="shared" si="5"/>
        <v>0</v>
      </c>
      <c r="AG58" s="262">
        <f t="shared" si="5"/>
        <v>0</v>
      </c>
      <c r="AH58" s="262">
        <f t="shared" si="5"/>
        <v>0</v>
      </c>
      <c r="AI58" s="262">
        <f t="shared" si="5"/>
        <v>0</v>
      </c>
      <c r="AJ58" s="262">
        <f t="shared" si="5"/>
        <v>0</v>
      </c>
      <c r="AK58" s="262">
        <f t="shared" si="5"/>
        <v>0</v>
      </c>
      <c r="AL58" s="262">
        <f t="shared" si="5"/>
        <v>0</v>
      </c>
      <c r="AM58" s="262">
        <f t="shared" si="5"/>
        <v>0</v>
      </c>
      <c r="AN58" s="262">
        <f t="shared" si="5"/>
        <v>0</v>
      </c>
      <c r="AO58" s="262">
        <f t="shared" si="5"/>
        <v>0</v>
      </c>
      <c r="AP58" s="262">
        <f t="shared" si="5"/>
        <v>0</v>
      </c>
      <c r="AQ58" s="367">
        <f t="shared" si="6"/>
        <v>0</v>
      </c>
      <c r="AS58" s="454">
        <v>0.03</v>
      </c>
      <c r="AT58" s="455">
        <v>-2.8000000000000001E-2</v>
      </c>
      <c r="AU58" s="455">
        <v>4.0000000000000001E-3</v>
      </c>
      <c r="AV58" s="455">
        <v>1.6999999999999999E-3</v>
      </c>
      <c r="AW58" s="443">
        <v>1.6999999999999999E-3</v>
      </c>
      <c r="AX58" s="274">
        <v>0.01</v>
      </c>
      <c r="AY58" s="267">
        <v>7.0000000000000001E-3</v>
      </c>
      <c r="AZ58" s="267">
        <v>0.02</v>
      </c>
    </row>
    <row r="59" spans="1:52" x14ac:dyDescent="0.2">
      <c r="A59" s="12" t="s">
        <v>8</v>
      </c>
      <c r="B59" s="262">
        <f>'Energy Use 2019'!I71/('Energy Use'!B65+B10)</f>
        <v>0.99922735174973609</v>
      </c>
      <c r="C59" s="262">
        <f>'Energy Use 2020'!I71/('Energy Use'!C65+C10)</f>
        <v>0.96852917772734637</v>
      </c>
      <c r="D59" s="457">
        <f t="shared" si="7"/>
        <v>0.96852917772734637</v>
      </c>
      <c r="E59" s="457">
        <f t="shared" si="8"/>
        <v>0.96852917772734637</v>
      </c>
      <c r="F59" s="457">
        <f t="shared" si="9"/>
        <v>0.96852917772734637</v>
      </c>
      <c r="G59" s="457">
        <f t="shared" si="10"/>
        <v>0.96852917772734637</v>
      </c>
      <c r="H59" s="370">
        <f t="shared" si="11"/>
        <v>0.96852917772734637</v>
      </c>
      <c r="I59" s="262">
        <f t="shared" si="12"/>
        <v>0.96852917772734637</v>
      </c>
      <c r="J59" s="262">
        <f t="shared" si="12"/>
        <v>0.96852917772734637</v>
      </c>
      <c r="K59" s="262">
        <f t="shared" si="12"/>
        <v>0.96852917772734637</v>
      </c>
      <c r="L59" s="262">
        <f t="shared" si="12"/>
        <v>0.96852917772734637</v>
      </c>
      <c r="M59" s="370">
        <f t="shared" si="2"/>
        <v>0.96852917772734637</v>
      </c>
      <c r="N59" s="262">
        <f t="shared" si="13"/>
        <v>0.96852917772734637</v>
      </c>
      <c r="O59" s="262">
        <f t="shared" si="13"/>
        <v>0.96852917772734637</v>
      </c>
      <c r="P59" s="262">
        <f t="shared" si="13"/>
        <v>0.96852917772734637</v>
      </c>
      <c r="Q59" s="262">
        <f t="shared" si="13"/>
        <v>0.96852917772734637</v>
      </c>
      <c r="R59" s="370">
        <f t="shared" si="4"/>
        <v>0.96852917772734637</v>
      </c>
      <c r="S59" s="262">
        <f t="shared" si="14"/>
        <v>0.96852917772734637</v>
      </c>
      <c r="T59" s="262">
        <f t="shared" si="5"/>
        <v>0.96852917772734637</v>
      </c>
      <c r="U59" s="262">
        <f t="shared" si="5"/>
        <v>0.96852917772734637</v>
      </c>
      <c r="V59" s="262">
        <f t="shared" si="5"/>
        <v>0.96852917772734637</v>
      </c>
      <c r="W59" s="262">
        <f t="shared" si="5"/>
        <v>0.96852917772734637</v>
      </c>
      <c r="X59" s="262">
        <f t="shared" si="5"/>
        <v>0.96852917772734637</v>
      </c>
      <c r="Y59" s="262">
        <f t="shared" si="5"/>
        <v>0.96852917772734637</v>
      </c>
      <c r="Z59" s="262">
        <f t="shared" si="5"/>
        <v>0.96852917772734637</v>
      </c>
      <c r="AA59" s="262">
        <f t="shared" si="5"/>
        <v>0.96852917772734637</v>
      </c>
      <c r="AB59" s="262">
        <f t="shared" si="5"/>
        <v>0.96852917772734637</v>
      </c>
      <c r="AC59" s="262">
        <f t="shared" si="5"/>
        <v>0.96852917772734637</v>
      </c>
      <c r="AD59" s="262">
        <f t="shared" si="5"/>
        <v>0.96852917772734637</v>
      </c>
      <c r="AE59" s="262">
        <f t="shared" si="5"/>
        <v>0.96852917772734637</v>
      </c>
      <c r="AF59" s="262">
        <f t="shared" si="5"/>
        <v>0.96852917772734637</v>
      </c>
      <c r="AG59" s="262">
        <f t="shared" si="5"/>
        <v>0.96852917772734637</v>
      </c>
      <c r="AH59" s="262">
        <f t="shared" si="5"/>
        <v>0.96852917772734637</v>
      </c>
      <c r="AI59" s="262">
        <f t="shared" si="5"/>
        <v>0.96852917772734637</v>
      </c>
      <c r="AJ59" s="262">
        <f t="shared" si="5"/>
        <v>0.96852917772734637</v>
      </c>
      <c r="AK59" s="262">
        <f t="shared" si="5"/>
        <v>0.96852917772734637</v>
      </c>
      <c r="AL59" s="262">
        <f t="shared" si="5"/>
        <v>0.96852917772734637</v>
      </c>
      <c r="AM59" s="262">
        <f t="shared" si="5"/>
        <v>0.96852917772734637</v>
      </c>
      <c r="AN59" s="262">
        <f t="shared" si="5"/>
        <v>0.96852917772734637</v>
      </c>
      <c r="AO59" s="262">
        <f t="shared" si="5"/>
        <v>0.96852917772734637</v>
      </c>
      <c r="AP59" s="262">
        <f t="shared" si="5"/>
        <v>0.96852917772734637</v>
      </c>
      <c r="AQ59" s="367">
        <f t="shared" si="6"/>
        <v>0.96852917772734637</v>
      </c>
      <c r="AS59" s="454">
        <v>0.03</v>
      </c>
      <c r="AT59" s="455">
        <v>-2.8000000000000001E-2</v>
      </c>
      <c r="AU59" s="455">
        <v>4.0000000000000001E-3</v>
      </c>
      <c r="AV59" s="455">
        <v>1.6999999999999999E-3</v>
      </c>
      <c r="AW59" s="443">
        <v>1.6999999999999999E-3</v>
      </c>
      <c r="AX59" s="274">
        <v>0.01</v>
      </c>
      <c r="AY59" s="267">
        <v>7.0000000000000001E-3</v>
      </c>
      <c r="AZ59" s="267">
        <v>0.02</v>
      </c>
    </row>
    <row r="60" spans="1:52" x14ac:dyDescent="0.2">
      <c r="A60" s="12" t="s">
        <v>9</v>
      </c>
      <c r="B60" s="262">
        <f>'Energy Use 2019'!I72/('Energy Use'!B66+B11)</f>
        <v>0.31528720725380927</v>
      </c>
      <c r="C60" s="262">
        <f>'Energy Use 2020'!I72/('Energy Use'!C66+C11)</f>
        <v>0.3734720025483424</v>
      </c>
      <c r="D60" s="457">
        <f t="shared" si="7"/>
        <v>0.38467616262479271</v>
      </c>
      <c r="E60" s="457">
        <f t="shared" si="8"/>
        <v>0.3739052300712985</v>
      </c>
      <c r="F60" s="457">
        <f t="shared" si="9"/>
        <v>0.37540085099158371</v>
      </c>
      <c r="G60" s="457">
        <f t="shared" si="10"/>
        <v>0.37603903243826942</v>
      </c>
      <c r="H60" s="370">
        <f t="shared" si="11"/>
        <v>0.37667829879341447</v>
      </c>
      <c r="I60" s="262">
        <f t="shared" si="12"/>
        <v>0.37743165539100132</v>
      </c>
      <c r="J60" s="262">
        <f t="shared" si="12"/>
        <v>0.37818501198858817</v>
      </c>
      <c r="K60" s="262">
        <f t="shared" si="12"/>
        <v>0.37893836858617502</v>
      </c>
      <c r="L60" s="262">
        <f t="shared" si="12"/>
        <v>0.37969172518376187</v>
      </c>
      <c r="M60" s="370">
        <f t="shared" si="2"/>
        <v>0.38044508178134862</v>
      </c>
      <c r="N60" s="262">
        <f t="shared" si="13"/>
        <v>0.38097770489584248</v>
      </c>
      <c r="O60" s="262">
        <f t="shared" si="13"/>
        <v>0.38151032801033635</v>
      </c>
      <c r="P60" s="262">
        <f t="shared" si="13"/>
        <v>0.38204295112483022</v>
      </c>
      <c r="Q60" s="262">
        <f t="shared" si="13"/>
        <v>0.38257557423932409</v>
      </c>
      <c r="R60" s="370">
        <f t="shared" si="4"/>
        <v>0.38310819735381801</v>
      </c>
      <c r="S60" s="262">
        <f t="shared" si="14"/>
        <v>0.38341468391170108</v>
      </c>
      <c r="T60" s="262">
        <f t="shared" si="5"/>
        <v>0.38372117046958415</v>
      </c>
      <c r="U60" s="262">
        <f t="shared" si="5"/>
        <v>0.38402765702746722</v>
      </c>
      <c r="V60" s="262">
        <f t="shared" si="5"/>
        <v>0.38433414358535029</v>
      </c>
      <c r="W60" s="262">
        <f t="shared" si="5"/>
        <v>0.38464063014323335</v>
      </c>
      <c r="X60" s="262">
        <f t="shared" si="5"/>
        <v>0.38494711670111642</v>
      </c>
      <c r="Y60" s="262">
        <f t="shared" si="5"/>
        <v>0.38525360325899949</v>
      </c>
      <c r="Z60" s="262">
        <f t="shared" si="5"/>
        <v>0.38556008981688256</v>
      </c>
      <c r="AA60" s="262">
        <f t="shared" si="5"/>
        <v>0.38586657637476562</v>
      </c>
      <c r="AB60" s="262">
        <f t="shared" si="5"/>
        <v>0.38617306293264869</v>
      </c>
      <c r="AC60" s="262">
        <f t="shared" si="5"/>
        <v>0.38647954949053176</v>
      </c>
      <c r="AD60" s="262">
        <f t="shared" si="5"/>
        <v>0.38678603604841483</v>
      </c>
      <c r="AE60" s="262">
        <f t="shared" si="5"/>
        <v>0.3870925226062979</v>
      </c>
      <c r="AF60" s="262">
        <f t="shared" si="5"/>
        <v>0.38739900916418096</v>
      </c>
      <c r="AG60" s="262">
        <f t="shared" si="5"/>
        <v>0.38770549572206403</v>
      </c>
      <c r="AH60" s="262">
        <f t="shared" si="5"/>
        <v>0.3880119822799471</v>
      </c>
      <c r="AI60" s="262">
        <f t="shared" si="5"/>
        <v>0.38831846883783017</v>
      </c>
      <c r="AJ60" s="262">
        <f t="shared" si="5"/>
        <v>0.38862495539571323</v>
      </c>
      <c r="AK60" s="262">
        <f t="shared" si="5"/>
        <v>0.3889314419535963</v>
      </c>
      <c r="AL60" s="262">
        <f t="shared" si="5"/>
        <v>0.38923792851147937</v>
      </c>
      <c r="AM60" s="262">
        <f t="shared" si="5"/>
        <v>0.38954441506936244</v>
      </c>
      <c r="AN60" s="262">
        <f t="shared" si="5"/>
        <v>0.38985090162724551</v>
      </c>
      <c r="AO60" s="262">
        <f t="shared" si="5"/>
        <v>0.39015738818512857</v>
      </c>
      <c r="AP60" s="262">
        <f t="shared" si="5"/>
        <v>0.39046387474301164</v>
      </c>
      <c r="AQ60" s="367">
        <f t="shared" si="6"/>
        <v>0.39077036130089438</v>
      </c>
      <c r="AS60" s="454">
        <v>0.03</v>
      </c>
      <c r="AT60" s="455">
        <v>-2.8000000000000001E-2</v>
      </c>
      <c r="AU60" s="455">
        <v>4.0000000000000001E-3</v>
      </c>
      <c r="AV60" s="455">
        <v>1.6999999999999999E-3</v>
      </c>
      <c r="AW60" s="443">
        <v>1.6999999999999999E-3</v>
      </c>
      <c r="AX60" s="274">
        <v>0.01</v>
      </c>
      <c r="AY60" s="267">
        <v>7.0000000000000001E-3</v>
      </c>
      <c r="AZ60" s="267">
        <v>0.02</v>
      </c>
    </row>
    <row r="61" spans="1:52" x14ac:dyDescent="0.2">
      <c r="A61" s="12" t="s">
        <v>10</v>
      </c>
      <c r="B61" s="262">
        <f>'Energy Use 2019'!I73/('Energy Use'!B67+B12)</f>
        <v>0.29529098537408122</v>
      </c>
      <c r="C61" s="262">
        <f>'Energy Use 2020'!I73/('Energy Use'!C67+C12)</f>
        <v>0.31640971120425315</v>
      </c>
      <c r="D61" s="457">
        <f t="shared" si="7"/>
        <v>0.32590200254038076</v>
      </c>
      <c r="E61" s="457">
        <f t="shared" si="8"/>
        <v>0.31677674646925008</v>
      </c>
      <c r="F61" s="457">
        <f t="shared" si="9"/>
        <v>0.31804385345512709</v>
      </c>
      <c r="G61" s="457">
        <f t="shared" si="10"/>
        <v>0.31858452800600084</v>
      </c>
      <c r="H61" s="370">
        <f t="shared" si="11"/>
        <v>0.31912612170361104</v>
      </c>
      <c r="I61" s="262">
        <f t="shared" si="12"/>
        <v>0.31976437394701829</v>
      </c>
      <c r="J61" s="262">
        <f t="shared" si="12"/>
        <v>0.32040262619042553</v>
      </c>
      <c r="K61" s="262">
        <f t="shared" si="12"/>
        <v>0.32104087843383278</v>
      </c>
      <c r="L61" s="262">
        <f t="shared" si="12"/>
        <v>0.32167913067724002</v>
      </c>
      <c r="M61" s="370">
        <f t="shared" si="2"/>
        <v>0.32231738292064716</v>
      </c>
      <c r="N61" s="262">
        <f t="shared" si="13"/>
        <v>0.32276862725673605</v>
      </c>
      <c r="O61" s="262">
        <f t="shared" si="13"/>
        <v>0.32321987159282495</v>
      </c>
      <c r="P61" s="262">
        <f t="shared" si="13"/>
        <v>0.32367111592891384</v>
      </c>
      <c r="Q61" s="262">
        <f t="shared" si="13"/>
        <v>0.32412236026500274</v>
      </c>
      <c r="R61" s="370">
        <f t="shared" si="4"/>
        <v>0.32457360460109164</v>
      </c>
      <c r="S61" s="262">
        <f t="shared" si="14"/>
        <v>0.32483326348477248</v>
      </c>
      <c r="T61" s="262">
        <f t="shared" si="5"/>
        <v>0.32509292236845333</v>
      </c>
      <c r="U61" s="262">
        <f t="shared" si="5"/>
        <v>0.32535258125213418</v>
      </c>
      <c r="V61" s="262">
        <f t="shared" si="5"/>
        <v>0.32561224013581502</v>
      </c>
      <c r="W61" s="262">
        <f t="shared" si="5"/>
        <v>0.32587189901949587</v>
      </c>
      <c r="X61" s="262">
        <f t="shared" si="5"/>
        <v>0.32613155790317672</v>
      </c>
      <c r="Y61" s="262">
        <f t="shared" si="5"/>
        <v>0.32639121678685756</v>
      </c>
      <c r="Z61" s="262">
        <f t="shared" si="5"/>
        <v>0.32665087567053841</v>
      </c>
      <c r="AA61" s="262">
        <f t="shared" si="5"/>
        <v>0.32691053455421926</v>
      </c>
      <c r="AB61" s="262">
        <f t="shared" si="5"/>
        <v>0.3271701934379001</v>
      </c>
      <c r="AC61" s="262">
        <f t="shared" si="5"/>
        <v>0.32742985232158095</v>
      </c>
      <c r="AD61" s="262">
        <f t="shared" si="5"/>
        <v>0.3276895112052618</v>
      </c>
      <c r="AE61" s="262">
        <f t="shared" si="5"/>
        <v>0.32794917008894264</v>
      </c>
      <c r="AF61" s="262">
        <f t="shared" si="5"/>
        <v>0.32820882897262349</v>
      </c>
      <c r="AG61" s="262">
        <f t="shared" si="5"/>
        <v>0.32846848785630434</v>
      </c>
      <c r="AH61" s="262">
        <f t="shared" si="5"/>
        <v>0.32872814673998518</v>
      </c>
      <c r="AI61" s="262">
        <f t="shared" si="5"/>
        <v>0.32898780562366603</v>
      </c>
      <c r="AJ61" s="262">
        <f t="shared" si="5"/>
        <v>0.32924746450734688</v>
      </c>
      <c r="AK61" s="262">
        <f t="shared" si="5"/>
        <v>0.32950712339102772</v>
      </c>
      <c r="AL61" s="262">
        <f t="shared" si="5"/>
        <v>0.32976678227470857</v>
      </c>
      <c r="AM61" s="262">
        <f t="shared" si="5"/>
        <v>0.33002644115838942</v>
      </c>
      <c r="AN61" s="262">
        <f t="shared" si="5"/>
        <v>0.33028610004207026</v>
      </c>
      <c r="AO61" s="262">
        <f t="shared" si="5"/>
        <v>0.33054575892575111</v>
      </c>
      <c r="AP61" s="262">
        <f t="shared" si="5"/>
        <v>0.33080541780943196</v>
      </c>
      <c r="AQ61" s="367">
        <f t="shared" si="6"/>
        <v>0.33106507669311347</v>
      </c>
      <c r="AS61" s="454">
        <v>0.03</v>
      </c>
      <c r="AT61" s="455">
        <v>-2.8000000000000001E-2</v>
      </c>
      <c r="AU61" s="455">
        <v>4.0000000000000001E-3</v>
      </c>
      <c r="AV61" s="455">
        <v>1.6999999999999999E-3</v>
      </c>
      <c r="AW61" s="443">
        <v>1.6999999999999999E-3</v>
      </c>
      <c r="AX61" s="274">
        <v>0.01</v>
      </c>
      <c r="AY61" s="267">
        <v>7.0000000000000001E-3</v>
      </c>
      <c r="AZ61" s="267">
        <v>0.02</v>
      </c>
    </row>
    <row r="62" spans="1:52" x14ac:dyDescent="0.2">
      <c r="A62" s="12" t="s">
        <v>11</v>
      </c>
      <c r="B62" s="262">
        <f>'Energy Use 2019'!I74/('Energy Use'!B68+B13)</f>
        <v>0.19343188347080639</v>
      </c>
      <c r="C62" s="262">
        <f>'Energy Use 2020'!I74/('Energy Use'!C68+C13)</f>
        <v>0.21630153988759906</v>
      </c>
      <c r="D62" s="457">
        <f t="shared" si="7"/>
        <v>0.22279058608422705</v>
      </c>
      <c r="E62" s="457">
        <f t="shared" si="8"/>
        <v>0.21655244967386869</v>
      </c>
      <c r="F62" s="457">
        <f t="shared" si="9"/>
        <v>0.21741865947256417</v>
      </c>
      <c r="G62" s="457">
        <f t="shared" si="10"/>
        <v>0.21778827119366753</v>
      </c>
      <c r="H62" s="370">
        <f t="shared" si="11"/>
        <v>0.21815851125469676</v>
      </c>
      <c r="I62" s="262">
        <f t="shared" si="12"/>
        <v>0.21859482827720617</v>
      </c>
      <c r="J62" s="262">
        <f t="shared" si="12"/>
        <v>0.21903114529971557</v>
      </c>
      <c r="K62" s="262">
        <f t="shared" si="12"/>
        <v>0.21946746232222497</v>
      </c>
      <c r="L62" s="262">
        <f t="shared" si="12"/>
        <v>0.21990377934473437</v>
      </c>
      <c r="M62" s="370">
        <f t="shared" si="2"/>
        <v>0.22034009636724372</v>
      </c>
      <c r="N62" s="262">
        <f t="shared" si="13"/>
        <v>0.22064857250215786</v>
      </c>
      <c r="O62" s="262">
        <f t="shared" si="13"/>
        <v>0.220957048637072</v>
      </c>
      <c r="P62" s="262">
        <f t="shared" si="13"/>
        <v>0.22126552477198613</v>
      </c>
      <c r="Q62" s="262">
        <f t="shared" si="13"/>
        <v>0.22157400090690027</v>
      </c>
      <c r="R62" s="370">
        <f t="shared" si="4"/>
        <v>0.22188247704181441</v>
      </c>
      <c r="S62" s="262">
        <f t="shared" si="14"/>
        <v>0.22205998302344787</v>
      </c>
      <c r="T62" s="262">
        <f t="shared" si="5"/>
        <v>0.22223748900508133</v>
      </c>
      <c r="U62" s="262">
        <f t="shared" si="5"/>
        <v>0.2224149949867148</v>
      </c>
      <c r="V62" s="262">
        <f t="shared" si="5"/>
        <v>0.22259250096834826</v>
      </c>
      <c r="W62" s="262">
        <f t="shared" si="5"/>
        <v>0.22277000694998172</v>
      </c>
      <c r="X62" s="262">
        <f t="shared" si="5"/>
        <v>0.22294751293161519</v>
      </c>
      <c r="Y62" s="262">
        <f t="shared" si="5"/>
        <v>0.22312501891324865</v>
      </c>
      <c r="Z62" s="262">
        <f t="shared" si="5"/>
        <v>0.22330252489488212</v>
      </c>
      <c r="AA62" s="262">
        <f t="shared" si="5"/>
        <v>0.22348003087651558</v>
      </c>
      <c r="AB62" s="262">
        <f t="shared" si="5"/>
        <v>0.22365753685814904</v>
      </c>
      <c r="AC62" s="262">
        <f t="shared" si="5"/>
        <v>0.22383504283978251</v>
      </c>
      <c r="AD62" s="262">
        <f t="shared" si="5"/>
        <v>0.22401254882141597</v>
      </c>
      <c r="AE62" s="262">
        <f t="shared" si="5"/>
        <v>0.22419005480304943</v>
      </c>
      <c r="AF62" s="262">
        <f t="shared" si="5"/>
        <v>0.2243675607846829</v>
      </c>
      <c r="AG62" s="262">
        <f t="shared" si="5"/>
        <v>0.22454506676631636</v>
      </c>
      <c r="AH62" s="262">
        <f t="shared" si="5"/>
        <v>0.22472257274794982</v>
      </c>
      <c r="AI62" s="262">
        <f t="shared" si="5"/>
        <v>0.22490007872958329</v>
      </c>
      <c r="AJ62" s="262">
        <f t="shared" si="5"/>
        <v>0.22507758471121675</v>
      </c>
      <c r="AK62" s="262">
        <f t="shared" si="5"/>
        <v>0.22525509069285021</v>
      </c>
      <c r="AL62" s="262">
        <f t="shared" si="5"/>
        <v>0.22543259667448368</v>
      </c>
      <c r="AM62" s="262">
        <f t="shared" si="5"/>
        <v>0.22561010265611714</v>
      </c>
      <c r="AN62" s="262">
        <f t="shared" si="5"/>
        <v>0.2257876086377506</v>
      </c>
      <c r="AO62" s="262">
        <f t="shared" si="5"/>
        <v>0.22596511461938407</v>
      </c>
      <c r="AP62" s="262">
        <f t="shared" si="5"/>
        <v>0.22614262060101753</v>
      </c>
      <c r="AQ62" s="367">
        <f t="shared" si="6"/>
        <v>0.22632012658265069</v>
      </c>
      <c r="AS62" s="454">
        <v>0.03</v>
      </c>
      <c r="AT62" s="455">
        <v>-2.8000000000000001E-2</v>
      </c>
      <c r="AU62" s="455">
        <v>4.0000000000000001E-3</v>
      </c>
      <c r="AV62" s="455">
        <v>1.6999999999999999E-3</v>
      </c>
      <c r="AW62" s="443">
        <v>1.6999999999999999E-3</v>
      </c>
      <c r="AX62" s="274">
        <v>0.01</v>
      </c>
      <c r="AY62" s="267">
        <v>7.0000000000000001E-3</v>
      </c>
      <c r="AZ62" s="267">
        <v>0.02</v>
      </c>
    </row>
    <row r="63" spans="1:52" x14ac:dyDescent="0.2">
      <c r="A63" s="12" t="s">
        <v>12</v>
      </c>
      <c r="B63" s="262">
        <f>'Energy Use 2019'!I75/('Energy Use'!B69+B14)</f>
        <v>0.58924940312843888</v>
      </c>
      <c r="C63" s="262">
        <f>'Energy Use 2020'!I75/('Energy Use'!C69+C14)</f>
        <v>0.62062497182571785</v>
      </c>
      <c r="D63" s="457">
        <f t="shared" si="7"/>
        <v>0.63924372098048943</v>
      </c>
      <c r="E63" s="457">
        <f t="shared" si="8"/>
        <v>0.62134489679303573</v>
      </c>
      <c r="F63" s="457">
        <f t="shared" si="9"/>
        <v>0.62383027638020783</v>
      </c>
      <c r="G63" s="457">
        <f t="shared" si="10"/>
        <v>0.62489078785005425</v>
      </c>
      <c r="H63" s="370">
        <f t="shared" si="11"/>
        <v>0.62595310218939937</v>
      </c>
      <c r="I63" s="262">
        <f t="shared" si="12"/>
        <v>0.62720500839377813</v>
      </c>
      <c r="J63" s="262">
        <f t="shared" si="12"/>
        <v>0.62845691459815689</v>
      </c>
      <c r="K63" s="262">
        <f t="shared" si="12"/>
        <v>0.62970882080253565</v>
      </c>
      <c r="L63" s="262">
        <f t="shared" si="12"/>
        <v>0.63096072700691441</v>
      </c>
      <c r="M63" s="370">
        <f t="shared" si="2"/>
        <v>0.6322126332112934</v>
      </c>
      <c r="N63" s="262">
        <f t="shared" si="13"/>
        <v>0.6330977308977892</v>
      </c>
      <c r="O63" s="262">
        <f t="shared" si="13"/>
        <v>0.63398282858428501</v>
      </c>
      <c r="P63" s="262">
        <f t="shared" si="13"/>
        <v>0.63486792627078081</v>
      </c>
      <c r="Q63" s="262">
        <f t="shared" si="13"/>
        <v>0.63575302395727662</v>
      </c>
      <c r="R63" s="370">
        <f t="shared" si="4"/>
        <v>0.63663812164377243</v>
      </c>
      <c r="S63" s="262">
        <f t="shared" si="14"/>
        <v>0.63714743214108749</v>
      </c>
      <c r="T63" s="262">
        <f t="shared" si="5"/>
        <v>0.63765674263840255</v>
      </c>
      <c r="U63" s="262">
        <f t="shared" si="5"/>
        <v>0.63816605313571761</v>
      </c>
      <c r="V63" s="262">
        <f t="shared" si="5"/>
        <v>0.63867536363303268</v>
      </c>
      <c r="W63" s="262">
        <f t="shared" si="5"/>
        <v>0.63918467413034774</v>
      </c>
      <c r="X63" s="262">
        <f t="shared" si="5"/>
        <v>0.6396939846276628</v>
      </c>
      <c r="Y63" s="262">
        <f t="shared" si="5"/>
        <v>0.64020329512497787</v>
      </c>
      <c r="Z63" s="262">
        <f t="shared" si="5"/>
        <v>0.64071260562229293</v>
      </c>
      <c r="AA63" s="262">
        <f t="shared" si="5"/>
        <v>0.64122191611960799</v>
      </c>
      <c r="AB63" s="262">
        <f t="shared" si="5"/>
        <v>0.64173122661692306</v>
      </c>
      <c r="AC63" s="262">
        <f t="shared" si="5"/>
        <v>0.64224053711423812</v>
      </c>
      <c r="AD63" s="262">
        <f t="shared" si="5"/>
        <v>0.64274984761155318</v>
      </c>
      <c r="AE63" s="262">
        <f t="shared" si="5"/>
        <v>0.64325915810886825</v>
      </c>
      <c r="AF63" s="262">
        <f t="shared" si="5"/>
        <v>0.64376846860618331</v>
      </c>
      <c r="AG63" s="262">
        <f t="shared" si="5"/>
        <v>0.64427777910349837</v>
      </c>
      <c r="AH63" s="262">
        <f t="shared" si="5"/>
        <v>0.64478708960081343</v>
      </c>
      <c r="AI63" s="262">
        <f t="shared" si="5"/>
        <v>0.6452964000981285</v>
      </c>
      <c r="AJ63" s="262">
        <f t="shared" si="5"/>
        <v>0.64580571059544356</v>
      </c>
      <c r="AK63" s="262">
        <f t="shared" ref="T63:AP74" si="15">AJ63+($AQ63-$R63)/25</f>
        <v>0.64631502109275862</v>
      </c>
      <c r="AL63" s="262">
        <f t="shared" si="15"/>
        <v>0.64682433159007369</v>
      </c>
      <c r="AM63" s="262">
        <f t="shared" si="15"/>
        <v>0.64733364208738875</v>
      </c>
      <c r="AN63" s="262">
        <f t="shared" si="15"/>
        <v>0.64784295258470381</v>
      </c>
      <c r="AO63" s="262">
        <f t="shared" si="15"/>
        <v>0.64835226308201888</v>
      </c>
      <c r="AP63" s="262">
        <f t="shared" si="15"/>
        <v>0.64886157357933394</v>
      </c>
      <c r="AQ63" s="367">
        <f t="shared" si="6"/>
        <v>0.64937088407664789</v>
      </c>
      <c r="AS63" s="454">
        <v>0.03</v>
      </c>
      <c r="AT63" s="455">
        <v>-2.8000000000000001E-2</v>
      </c>
      <c r="AU63" s="455">
        <v>4.0000000000000001E-3</v>
      </c>
      <c r="AV63" s="455">
        <v>1.6999999999999999E-3</v>
      </c>
      <c r="AW63" s="443">
        <v>1.6999999999999999E-3</v>
      </c>
      <c r="AX63" s="274">
        <v>0.01</v>
      </c>
      <c r="AY63" s="267">
        <v>7.0000000000000001E-3</v>
      </c>
      <c r="AZ63" s="267">
        <v>0.02</v>
      </c>
    </row>
    <row r="64" spans="1:52" x14ac:dyDescent="0.2">
      <c r="A64" s="12" t="s">
        <v>13</v>
      </c>
      <c r="B64" s="262">
        <f>'Energy Use 2019'!I76/('Energy Use'!B70+B15)</f>
        <v>0.49363966383283309</v>
      </c>
      <c r="C64" s="262">
        <f>'Energy Use 2020'!I76/('Energy Use'!C70+C15)</f>
        <v>0.48505992057197733</v>
      </c>
      <c r="D64" s="457">
        <f t="shared" si="7"/>
        <v>0.49961171818913669</v>
      </c>
      <c r="E64" s="457">
        <f t="shared" si="8"/>
        <v>0.48562259007984088</v>
      </c>
      <c r="F64" s="457">
        <f t="shared" si="9"/>
        <v>0.48756508044016023</v>
      </c>
      <c r="G64" s="457">
        <f t="shared" si="10"/>
        <v>0.48839394107690853</v>
      </c>
      <c r="H64" s="370">
        <f t="shared" si="11"/>
        <v>0.48922421077673928</v>
      </c>
      <c r="I64" s="262">
        <f t="shared" si="12"/>
        <v>0.49020265919829276</v>
      </c>
      <c r="J64" s="262">
        <f t="shared" si="12"/>
        <v>0.49118110761984624</v>
      </c>
      <c r="K64" s="262">
        <f t="shared" si="12"/>
        <v>0.49215955604139972</v>
      </c>
      <c r="L64" s="262">
        <f t="shared" si="12"/>
        <v>0.49313800446295319</v>
      </c>
      <c r="M64" s="370">
        <f t="shared" si="2"/>
        <v>0.49411645288450667</v>
      </c>
      <c r="N64" s="262">
        <f t="shared" si="13"/>
        <v>0.49480821591854496</v>
      </c>
      <c r="O64" s="262">
        <f t="shared" si="13"/>
        <v>0.49549997895258324</v>
      </c>
      <c r="P64" s="262">
        <f t="shared" si="13"/>
        <v>0.49619174198662153</v>
      </c>
      <c r="Q64" s="262">
        <f t="shared" si="13"/>
        <v>0.49688350502065981</v>
      </c>
      <c r="R64" s="370">
        <f t="shared" si="4"/>
        <v>0.49757526805469815</v>
      </c>
      <c r="S64" s="262">
        <f t="shared" si="14"/>
        <v>0.49797332826914192</v>
      </c>
      <c r="T64" s="262">
        <f t="shared" si="15"/>
        <v>0.4983713884835857</v>
      </c>
      <c r="U64" s="262">
        <f t="shared" si="15"/>
        <v>0.49876944869802947</v>
      </c>
      <c r="V64" s="262">
        <f t="shared" si="15"/>
        <v>0.49916750891247325</v>
      </c>
      <c r="W64" s="262">
        <f t="shared" si="15"/>
        <v>0.49956556912691702</v>
      </c>
      <c r="X64" s="262">
        <f t="shared" si="15"/>
        <v>0.49996362934136079</v>
      </c>
      <c r="Y64" s="262">
        <f t="shared" si="15"/>
        <v>0.50036168955580451</v>
      </c>
      <c r="Z64" s="262">
        <f t="shared" si="15"/>
        <v>0.50075974977024829</v>
      </c>
      <c r="AA64" s="262">
        <f t="shared" si="15"/>
        <v>0.50115780998469206</v>
      </c>
      <c r="AB64" s="262">
        <f t="shared" si="15"/>
        <v>0.50155587019913583</v>
      </c>
      <c r="AC64" s="262">
        <f t="shared" si="15"/>
        <v>0.50195393041357961</v>
      </c>
      <c r="AD64" s="262">
        <f t="shared" si="15"/>
        <v>0.50235199062802338</v>
      </c>
      <c r="AE64" s="262">
        <f t="shared" si="15"/>
        <v>0.50275005084246716</v>
      </c>
      <c r="AF64" s="262">
        <f t="shared" si="15"/>
        <v>0.50314811105691093</v>
      </c>
      <c r="AG64" s="262">
        <f t="shared" si="15"/>
        <v>0.5035461712713547</v>
      </c>
      <c r="AH64" s="262">
        <f t="shared" si="15"/>
        <v>0.50394423148579848</v>
      </c>
      <c r="AI64" s="262">
        <f t="shared" si="15"/>
        <v>0.50434229170024225</v>
      </c>
      <c r="AJ64" s="262">
        <f t="shared" si="15"/>
        <v>0.50474035191468603</v>
      </c>
      <c r="AK64" s="262">
        <f t="shared" si="15"/>
        <v>0.5051384121291298</v>
      </c>
      <c r="AL64" s="262">
        <f t="shared" si="15"/>
        <v>0.50553647234357357</v>
      </c>
      <c r="AM64" s="262">
        <f t="shared" si="15"/>
        <v>0.50593453255801735</v>
      </c>
      <c r="AN64" s="262">
        <f t="shared" si="15"/>
        <v>0.50633259277246112</v>
      </c>
      <c r="AO64" s="262">
        <f t="shared" si="15"/>
        <v>0.50673065298690489</v>
      </c>
      <c r="AP64" s="262">
        <f t="shared" si="15"/>
        <v>0.50712871320134867</v>
      </c>
      <c r="AQ64" s="367">
        <f t="shared" si="6"/>
        <v>0.50752677341579211</v>
      </c>
      <c r="AS64" s="454">
        <v>0.03</v>
      </c>
      <c r="AT64" s="455">
        <v>-2.8000000000000001E-2</v>
      </c>
      <c r="AU64" s="455">
        <v>4.0000000000000001E-3</v>
      </c>
      <c r="AV64" s="455">
        <v>1.6999999999999999E-3</v>
      </c>
      <c r="AW64" s="443">
        <v>1.6999999999999999E-3</v>
      </c>
      <c r="AX64" s="274">
        <v>0.01</v>
      </c>
      <c r="AY64" s="267">
        <v>7.0000000000000001E-3</v>
      </c>
      <c r="AZ64" s="267">
        <v>0.02</v>
      </c>
    </row>
    <row r="65" spans="1:52" x14ac:dyDescent="0.2">
      <c r="A65" s="12" t="s">
        <v>14</v>
      </c>
      <c r="B65" s="262">
        <f>'Energy Use 2019'!I77/('Energy Use'!B71+B16)</f>
        <v>0.67338345070807493</v>
      </c>
      <c r="C65" s="262">
        <f>'Energy Use 2020'!I77/('Energy Use'!C71+C16)</f>
        <v>0.67697963237397629</v>
      </c>
      <c r="D65" s="457">
        <f t="shared" si="7"/>
        <v>0.69728902134519555</v>
      </c>
      <c r="E65" s="457">
        <f t="shared" si="8"/>
        <v>0.67776492874753003</v>
      </c>
      <c r="F65" s="457">
        <f t="shared" si="9"/>
        <v>0.68047598846252011</v>
      </c>
      <c r="G65" s="457">
        <f t="shared" si="10"/>
        <v>0.68163279764290641</v>
      </c>
      <c r="H65" s="370">
        <f t="shared" si="11"/>
        <v>0.6827915733988994</v>
      </c>
      <c r="I65" s="262">
        <f t="shared" si="12"/>
        <v>0.6841571565456972</v>
      </c>
      <c r="J65" s="262">
        <f t="shared" si="12"/>
        <v>0.685522739692495</v>
      </c>
      <c r="K65" s="262">
        <f t="shared" si="12"/>
        <v>0.6868883228392928</v>
      </c>
      <c r="L65" s="262">
        <f t="shared" si="12"/>
        <v>0.6882539059860906</v>
      </c>
      <c r="M65" s="370">
        <f t="shared" si="2"/>
        <v>0.6896194891328884</v>
      </c>
      <c r="N65" s="262">
        <f t="shared" si="13"/>
        <v>0.69058495641767448</v>
      </c>
      <c r="O65" s="262">
        <f t="shared" si="13"/>
        <v>0.69155042370246056</v>
      </c>
      <c r="P65" s="262">
        <f t="shared" si="13"/>
        <v>0.69251589098724664</v>
      </c>
      <c r="Q65" s="262">
        <f t="shared" si="13"/>
        <v>0.69348135827203272</v>
      </c>
      <c r="R65" s="370">
        <f t="shared" si="4"/>
        <v>0.69444682555681858</v>
      </c>
      <c r="S65" s="262">
        <f t="shared" si="14"/>
        <v>0.69500238301726402</v>
      </c>
      <c r="T65" s="262">
        <f t="shared" si="15"/>
        <v>0.69555794047770947</v>
      </c>
      <c r="U65" s="262">
        <f t="shared" si="15"/>
        <v>0.69611349793815491</v>
      </c>
      <c r="V65" s="262">
        <f t="shared" si="15"/>
        <v>0.69666905539860036</v>
      </c>
      <c r="W65" s="262">
        <f t="shared" si="15"/>
        <v>0.6972246128590458</v>
      </c>
      <c r="X65" s="262">
        <f t="shared" si="15"/>
        <v>0.69778017031949124</v>
      </c>
      <c r="Y65" s="262">
        <f t="shared" si="15"/>
        <v>0.69833572777993669</v>
      </c>
      <c r="Z65" s="262">
        <f t="shared" si="15"/>
        <v>0.69889128524038213</v>
      </c>
      <c r="AA65" s="262">
        <f t="shared" si="15"/>
        <v>0.69944684270082758</v>
      </c>
      <c r="AB65" s="262">
        <f t="shared" si="15"/>
        <v>0.70000240016127302</v>
      </c>
      <c r="AC65" s="262">
        <f t="shared" si="15"/>
        <v>0.70055795762171846</v>
      </c>
      <c r="AD65" s="262">
        <f t="shared" si="15"/>
        <v>0.70111351508216391</v>
      </c>
      <c r="AE65" s="262">
        <f t="shared" si="15"/>
        <v>0.70166907254260935</v>
      </c>
      <c r="AF65" s="262">
        <f t="shared" si="15"/>
        <v>0.70222463000305479</v>
      </c>
      <c r="AG65" s="262">
        <f t="shared" si="15"/>
        <v>0.70278018746350024</v>
      </c>
      <c r="AH65" s="262">
        <f t="shared" si="15"/>
        <v>0.70333574492394568</v>
      </c>
      <c r="AI65" s="262">
        <f t="shared" si="15"/>
        <v>0.70389130238439113</v>
      </c>
      <c r="AJ65" s="262">
        <f t="shared" si="15"/>
        <v>0.70444685984483657</v>
      </c>
      <c r="AK65" s="262">
        <f t="shared" si="15"/>
        <v>0.70500241730528201</v>
      </c>
      <c r="AL65" s="262">
        <f t="shared" si="15"/>
        <v>0.70555797476572746</v>
      </c>
      <c r="AM65" s="262">
        <f t="shared" si="15"/>
        <v>0.7061135322261729</v>
      </c>
      <c r="AN65" s="262">
        <f t="shared" si="15"/>
        <v>0.70666908968661835</v>
      </c>
      <c r="AO65" s="262">
        <f t="shared" si="15"/>
        <v>0.70722464714706379</v>
      </c>
      <c r="AP65" s="262">
        <f t="shared" si="15"/>
        <v>0.70778020460750923</v>
      </c>
      <c r="AQ65" s="367">
        <f t="shared" si="6"/>
        <v>0.70833576206795501</v>
      </c>
      <c r="AS65" s="454">
        <v>0.03</v>
      </c>
      <c r="AT65" s="455">
        <v>-2.8000000000000001E-2</v>
      </c>
      <c r="AU65" s="455">
        <v>4.0000000000000001E-3</v>
      </c>
      <c r="AV65" s="455">
        <v>1.6999999999999999E-3</v>
      </c>
      <c r="AW65" s="443">
        <v>1.6999999999999999E-3</v>
      </c>
      <c r="AX65" s="274">
        <v>0.01</v>
      </c>
      <c r="AY65" s="267">
        <v>7.0000000000000001E-3</v>
      </c>
      <c r="AZ65" s="267">
        <v>0.02</v>
      </c>
    </row>
    <row r="66" spans="1:52" x14ac:dyDescent="0.2">
      <c r="A66" s="12" t="s">
        <v>15</v>
      </c>
      <c r="B66" s="262">
        <f>'Energy Use 2019'!I78/('Energy Use'!B72+B17)</f>
        <v>0.80525017337477389</v>
      </c>
      <c r="C66" s="262">
        <f>'Energy Use 2020'!I78/('Energy Use'!C72+C17)</f>
        <v>0.78561983545454284</v>
      </c>
      <c r="D66" s="457">
        <f t="shared" si="7"/>
        <v>0.80918843051817912</v>
      </c>
      <c r="E66" s="457">
        <f t="shared" si="8"/>
        <v>0.78653115446367006</v>
      </c>
      <c r="F66" s="457">
        <f t="shared" si="9"/>
        <v>0.78967727908152474</v>
      </c>
      <c r="G66" s="457">
        <f t="shared" si="10"/>
        <v>0.79101973045596341</v>
      </c>
      <c r="H66" s="370">
        <f t="shared" si="11"/>
        <v>0.79236446399773852</v>
      </c>
      <c r="I66" s="262">
        <f t="shared" si="12"/>
        <v>0.79394919292573396</v>
      </c>
      <c r="J66" s="262">
        <f t="shared" si="12"/>
        <v>0.7955339218537294</v>
      </c>
      <c r="K66" s="262">
        <f t="shared" si="12"/>
        <v>0.79711865078172484</v>
      </c>
      <c r="L66" s="262">
        <f t="shared" si="12"/>
        <v>0.79870337970972027</v>
      </c>
      <c r="M66" s="370">
        <f t="shared" si="2"/>
        <v>0.80028810863771593</v>
      </c>
      <c r="N66" s="262">
        <f t="shared" si="13"/>
        <v>0.80140851198980867</v>
      </c>
      <c r="O66" s="262">
        <f t="shared" si="13"/>
        <v>0.80252891534190141</v>
      </c>
      <c r="P66" s="262">
        <f t="shared" si="13"/>
        <v>0.80364931869399414</v>
      </c>
      <c r="Q66" s="262">
        <f t="shared" si="13"/>
        <v>0.80476972204608688</v>
      </c>
      <c r="R66" s="370">
        <f t="shared" si="4"/>
        <v>0.80589012539817984</v>
      </c>
      <c r="S66" s="262">
        <f t="shared" si="14"/>
        <v>0.80653483749849841</v>
      </c>
      <c r="T66" s="262">
        <f t="shared" si="15"/>
        <v>0.80717954959881699</v>
      </c>
      <c r="U66" s="262">
        <f t="shared" si="15"/>
        <v>0.80782426169913557</v>
      </c>
      <c r="V66" s="262">
        <f t="shared" si="15"/>
        <v>0.80846897379945415</v>
      </c>
      <c r="W66" s="262">
        <f t="shared" si="15"/>
        <v>0.80911368589977273</v>
      </c>
      <c r="X66" s="262">
        <f t="shared" si="15"/>
        <v>0.80975839800009131</v>
      </c>
      <c r="Y66" s="262">
        <f t="shared" si="15"/>
        <v>0.81040311010040988</v>
      </c>
      <c r="Z66" s="262">
        <f t="shared" si="15"/>
        <v>0.81104782220072846</v>
      </c>
      <c r="AA66" s="262">
        <f t="shared" si="15"/>
        <v>0.81169253430104704</v>
      </c>
      <c r="AB66" s="262">
        <f t="shared" si="15"/>
        <v>0.81233724640136562</v>
      </c>
      <c r="AC66" s="262">
        <f t="shared" si="15"/>
        <v>0.8129819585016842</v>
      </c>
      <c r="AD66" s="262">
        <f t="shared" si="15"/>
        <v>0.81362667060200278</v>
      </c>
      <c r="AE66" s="262">
        <f t="shared" si="15"/>
        <v>0.81427138270232136</v>
      </c>
      <c r="AF66" s="262">
        <f t="shared" si="15"/>
        <v>0.81491609480263993</v>
      </c>
      <c r="AG66" s="262">
        <f t="shared" si="15"/>
        <v>0.81556080690295851</v>
      </c>
      <c r="AH66" s="262">
        <f t="shared" si="15"/>
        <v>0.81620551900327709</v>
      </c>
      <c r="AI66" s="262">
        <f t="shared" si="15"/>
        <v>0.81685023110359567</v>
      </c>
      <c r="AJ66" s="262">
        <f t="shared" si="15"/>
        <v>0.81749494320391425</v>
      </c>
      <c r="AK66" s="262">
        <f t="shared" si="15"/>
        <v>0.81813965530423283</v>
      </c>
      <c r="AL66" s="262">
        <f t="shared" si="15"/>
        <v>0.81878436740455141</v>
      </c>
      <c r="AM66" s="262">
        <f t="shared" si="15"/>
        <v>0.81942907950486998</v>
      </c>
      <c r="AN66" s="262">
        <f t="shared" si="15"/>
        <v>0.82007379160518856</v>
      </c>
      <c r="AO66" s="262">
        <f t="shared" si="15"/>
        <v>0.82071850370550714</v>
      </c>
      <c r="AP66" s="262">
        <f t="shared" si="15"/>
        <v>0.82136321580582572</v>
      </c>
      <c r="AQ66" s="367">
        <f t="shared" si="6"/>
        <v>0.82200792790614341</v>
      </c>
      <c r="AS66" s="454">
        <v>0.03</v>
      </c>
      <c r="AT66" s="455">
        <v>-2.8000000000000001E-2</v>
      </c>
      <c r="AU66" s="455">
        <v>4.0000000000000001E-3</v>
      </c>
      <c r="AV66" s="455">
        <v>1.6999999999999999E-3</v>
      </c>
      <c r="AW66" s="443">
        <v>1.6999999999999999E-3</v>
      </c>
      <c r="AX66" s="274">
        <v>0.01</v>
      </c>
      <c r="AY66" s="267">
        <v>7.0000000000000001E-3</v>
      </c>
      <c r="AZ66" s="267">
        <v>0.02</v>
      </c>
    </row>
    <row r="67" spans="1:52" x14ac:dyDescent="0.2">
      <c r="A67" s="12" t="s">
        <v>16</v>
      </c>
      <c r="B67" s="262">
        <f>'Energy Use 2019'!I79/('Energy Use'!B73+B18)</f>
        <v>0.67052657130754312</v>
      </c>
      <c r="C67" s="262">
        <f>'Energy Use 2020'!I79/('Energy Use'!C73+C18)</f>
        <v>0.71092647597665715</v>
      </c>
      <c r="D67" s="457">
        <f t="shared" si="7"/>
        <v>0.73225427025595691</v>
      </c>
      <c r="E67" s="457">
        <f t="shared" si="8"/>
        <v>0.71175115068879014</v>
      </c>
      <c r="F67" s="457">
        <f t="shared" si="9"/>
        <v>0.71459815529154525</v>
      </c>
      <c r="G67" s="457">
        <f t="shared" si="10"/>
        <v>0.71581297215554085</v>
      </c>
      <c r="H67" s="370">
        <f t="shared" si="11"/>
        <v>0.71702985420820531</v>
      </c>
      <c r="I67" s="262">
        <f t="shared" si="12"/>
        <v>0.71846391391662168</v>
      </c>
      <c r="J67" s="262">
        <f t="shared" si="12"/>
        <v>0.71989797362503805</v>
      </c>
      <c r="K67" s="262">
        <f t="shared" si="12"/>
        <v>0.72133203333345441</v>
      </c>
      <c r="L67" s="262">
        <f t="shared" si="12"/>
        <v>0.72276609304187078</v>
      </c>
      <c r="M67" s="370">
        <f t="shared" si="2"/>
        <v>0.72420015275028737</v>
      </c>
      <c r="N67" s="262">
        <f t="shared" si="13"/>
        <v>0.72521403296413778</v>
      </c>
      <c r="O67" s="262">
        <f t="shared" si="13"/>
        <v>0.72622791317798818</v>
      </c>
      <c r="P67" s="262">
        <f t="shared" si="13"/>
        <v>0.72724179339183859</v>
      </c>
      <c r="Q67" s="262">
        <f t="shared" si="13"/>
        <v>0.72825567360568899</v>
      </c>
      <c r="R67" s="370">
        <f t="shared" si="4"/>
        <v>0.72926955381953928</v>
      </c>
      <c r="S67" s="262">
        <f t="shared" si="14"/>
        <v>0.72985296946259492</v>
      </c>
      <c r="T67" s="262">
        <f t="shared" si="15"/>
        <v>0.73043638510565057</v>
      </c>
      <c r="U67" s="262">
        <f t="shared" si="15"/>
        <v>0.73101980074870621</v>
      </c>
      <c r="V67" s="262">
        <f t="shared" si="15"/>
        <v>0.73160321639176185</v>
      </c>
      <c r="W67" s="262">
        <f t="shared" si="15"/>
        <v>0.73218663203481749</v>
      </c>
      <c r="X67" s="262">
        <f t="shared" si="15"/>
        <v>0.73277004767787313</v>
      </c>
      <c r="Y67" s="262">
        <f t="shared" si="15"/>
        <v>0.73335346332092877</v>
      </c>
      <c r="Z67" s="262">
        <f t="shared" si="15"/>
        <v>0.73393687896398441</v>
      </c>
      <c r="AA67" s="262">
        <f t="shared" si="15"/>
        <v>0.73452029460704005</v>
      </c>
      <c r="AB67" s="262">
        <f t="shared" si="15"/>
        <v>0.73510371025009569</v>
      </c>
      <c r="AC67" s="262">
        <f t="shared" si="15"/>
        <v>0.73568712589315133</v>
      </c>
      <c r="AD67" s="262">
        <f t="shared" si="15"/>
        <v>0.73627054153620697</v>
      </c>
      <c r="AE67" s="262">
        <f t="shared" si="15"/>
        <v>0.73685395717926261</v>
      </c>
      <c r="AF67" s="262">
        <f t="shared" si="15"/>
        <v>0.73743737282231825</v>
      </c>
      <c r="AG67" s="262">
        <f t="shared" si="15"/>
        <v>0.73802078846537389</v>
      </c>
      <c r="AH67" s="262">
        <f t="shared" si="15"/>
        <v>0.73860420410842953</v>
      </c>
      <c r="AI67" s="262">
        <f t="shared" si="15"/>
        <v>0.73918761975148517</v>
      </c>
      <c r="AJ67" s="262">
        <f t="shared" si="15"/>
        <v>0.73977103539454081</v>
      </c>
      <c r="AK67" s="262">
        <f t="shared" si="15"/>
        <v>0.74035445103759645</v>
      </c>
      <c r="AL67" s="262">
        <f t="shared" si="15"/>
        <v>0.74093786668065209</v>
      </c>
      <c r="AM67" s="262">
        <f t="shared" si="15"/>
        <v>0.74152128232370773</v>
      </c>
      <c r="AN67" s="262">
        <f t="shared" si="15"/>
        <v>0.74210469796676337</v>
      </c>
      <c r="AO67" s="262">
        <f t="shared" si="15"/>
        <v>0.74268811360981901</v>
      </c>
      <c r="AP67" s="262">
        <f t="shared" si="15"/>
        <v>0.74327152925287465</v>
      </c>
      <c r="AQ67" s="367">
        <f t="shared" si="6"/>
        <v>0.74385494489593007</v>
      </c>
      <c r="AS67" s="454">
        <v>0.03</v>
      </c>
      <c r="AT67" s="455">
        <v>-2.8000000000000001E-2</v>
      </c>
      <c r="AU67" s="455">
        <v>4.0000000000000001E-3</v>
      </c>
      <c r="AV67" s="455">
        <v>1.6999999999999999E-3</v>
      </c>
      <c r="AW67" s="443">
        <v>1.6999999999999999E-3</v>
      </c>
      <c r="AX67" s="274">
        <v>0.01</v>
      </c>
      <c r="AY67" s="267">
        <v>7.0000000000000001E-3</v>
      </c>
      <c r="AZ67" s="267">
        <v>0.02</v>
      </c>
    </row>
    <row r="68" spans="1:52" x14ac:dyDescent="0.2">
      <c r="A68" s="12" t="s">
        <v>17</v>
      </c>
      <c r="B68" s="262">
        <f>'Energy Use 2019'!I80/('Energy Use'!B74+B19)</f>
        <v>0.85003579710180122</v>
      </c>
      <c r="C68" s="262">
        <f>'Energy Use 2020'!I80/('Energy Use'!C74+C19)</f>
        <v>0.86847965857348985</v>
      </c>
      <c r="D68" s="457">
        <f t="shared" si="7"/>
        <v>0.89453404833069461</v>
      </c>
      <c r="E68" s="457">
        <f t="shared" si="8"/>
        <v>0.86948709497743515</v>
      </c>
      <c r="F68" s="457">
        <f t="shared" si="9"/>
        <v>0.87296504335734493</v>
      </c>
      <c r="G68" s="457">
        <f t="shared" si="10"/>
        <v>0.87444908393105247</v>
      </c>
      <c r="H68" s="370">
        <f t="shared" si="11"/>
        <v>0.8759356473737353</v>
      </c>
      <c r="I68" s="262">
        <f t="shared" si="12"/>
        <v>0.87768751866848282</v>
      </c>
      <c r="J68" s="262">
        <f t="shared" si="12"/>
        <v>0.87943938996323034</v>
      </c>
      <c r="K68" s="262">
        <f t="shared" si="12"/>
        <v>0.88119126125797786</v>
      </c>
      <c r="L68" s="262">
        <f t="shared" si="12"/>
        <v>0.88294313255272538</v>
      </c>
      <c r="M68" s="370">
        <f t="shared" si="2"/>
        <v>0.88469500384747268</v>
      </c>
      <c r="N68" s="262">
        <f t="shared" si="13"/>
        <v>0.88593357685285912</v>
      </c>
      <c r="O68" s="262">
        <f t="shared" si="13"/>
        <v>0.88717214985824555</v>
      </c>
      <c r="P68" s="262">
        <f t="shared" si="13"/>
        <v>0.88841072286363199</v>
      </c>
      <c r="Q68" s="262">
        <f t="shared" si="13"/>
        <v>0.88964929586901842</v>
      </c>
      <c r="R68" s="370">
        <f t="shared" si="4"/>
        <v>0.89088786887440485</v>
      </c>
      <c r="S68" s="262">
        <f t="shared" si="14"/>
        <v>0.89160057916950441</v>
      </c>
      <c r="T68" s="262">
        <f t="shared" si="15"/>
        <v>0.89231328946460398</v>
      </c>
      <c r="U68" s="262">
        <f t="shared" si="15"/>
        <v>0.89302599975970354</v>
      </c>
      <c r="V68" s="262">
        <f t="shared" si="15"/>
        <v>0.8937387100548031</v>
      </c>
      <c r="W68" s="262">
        <f t="shared" si="15"/>
        <v>0.89445142034990266</v>
      </c>
      <c r="X68" s="262">
        <f t="shared" si="15"/>
        <v>0.89516413064500222</v>
      </c>
      <c r="Y68" s="262">
        <f t="shared" si="15"/>
        <v>0.89587684094010178</v>
      </c>
      <c r="Z68" s="262">
        <f t="shared" si="15"/>
        <v>0.89658955123520134</v>
      </c>
      <c r="AA68" s="262">
        <f t="shared" si="15"/>
        <v>0.8973022615303009</v>
      </c>
      <c r="AB68" s="262">
        <f t="shared" si="15"/>
        <v>0.89801497182540047</v>
      </c>
      <c r="AC68" s="262">
        <f t="shared" si="15"/>
        <v>0.89872768212050003</v>
      </c>
      <c r="AD68" s="262">
        <f t="shared" si="15"/>
        <v>0.89944039241559959</v>
      </c>
      <c r="AE68" s="262">
        <f t="shared" si="15"/>
        <v>0.90015310271069915</v>
      </c>
      <c r="AF68" s="262">
        <f t="shared" si="15"/>
        <v>0.90086581300579871</v>
      </c>
      <c r="AG68" s="262">
        <f t="shared" si="15"/>
        <v>0.90157852330089827</v>
      </c>
      <c r="AH68" s="262">
        <f t="shared" si="15"/>
        <v>0.90229123359599783</v>
      </c>
      <c r="AI68" s="262">
        <f t="shared" si="15"/>
        <v>0.90300394389109739</v>
      </c>
      <c r="AJ68" s="262">
        <f t="shared" si="15"/>
        <v>0.90371665418619695</v>
      </c>
      <c r="AK68" s="262">
        <f t="shared" si="15"/>
        <v>0.90442936448129652</v>
      </c>
      <c r="AL68" s="262">
        <f t="shared" si="15"/>
        <v>0.90514207477639608</v>
      </c>
      <c r="AM68" s="262">
        <f t="shared" si="15"/>
        <v>0.90585478507149564</v>
      </c>
      <c r="AN68" s="262">
        <f t="shared" si="15"/>
        <v>0.9065674953665952</v>
      </c>
      <c r="AO68" s="262">
        <f t="shared" si="15"/>
        <v>0.90728020566169476</v>
      </c>
      <c r="AP68" s="262">
        <f t="shared" si="15"/>
        <v>0.90799291595679432</v>
      </c>
      <c r="AQ68" s="367">
        <f t="shared" si="6"/>
        <v>0.90870562625189299</v>
      </c>
      <c r="AS68" s="454">
        <v>0.03</v>
      </c>
      <c r="AT68" s="455">
        <v>-2.8000000000000001E-2</v>
      </c>
      <c r="AU68" s="455">
        <v>4.0000000000000001E-3</v>
      </c>
      <c r="AV68" s="455">
        <v>1.6999999999999999E-3</v>
      </c>
      <c r="AW68" s="443">
        <v>1.6999999999999999E-3</v>
      </c>
      <c r="AX68" s="274">
        <v>0.01</v>
      </c>
      <c r="AY68" s="267">
        <v>7.0000000000000001E-3</v>
      </c>
      <c r="AZ68" s="267">
        <v>0.02</v>
      </c>
    </row>
    <row r="69" spans="1:52" x14ac:dyDescent="0.2">
      <c r="A69" s="12" t="s">
        <v>18</v>
      </c>
      <c r="B69" s="262">
        <f>'Energy Use 2019'!I81/('Energy Use'!B75+B20)</f>
        <v>0.36294191669455123</v>
      </c>
      <c r="C69" s="262">
        <f>'Energy Use 2020'!I81/('Energy Use'!C75+C20)</f>
        <v>0.39472622338957841</v>
      </c>
      <c r="D69" s="457">
        <f t="shared" si="7"/>
        <v>0.40656801009126575</v>
      </c>
      <c r="E69" s="457">
        <f t="shared" si="8"/>
        <v>0.39518410580871033</v>
      </c>
      <c r="F69" s="457">
        <f t="shared" si="9"/>
        <v>0.39676484223194519</v>
      </c>
      <c r="G69" s="457">
        <f t="shared" si="10"/>
        <v>0.39743934246373952</v>
      </c>
      <c r="H69" s="370">
        <f t="shared" si="11"/>
        <v>0.39811498934592787</v>
      </c>
      <c r="I69" s="262">
        <f t="shared" si="12"/>
        <v>0.3989112193246197</v>
      </c>
      <c r="J69" s="262">
        <f t="shared" si="12"/>
        <v>0.39970744930331153</v>
      </c>
      <c r="K69" s="262">
        <f t="shared" si="12"/>
        <v>0.40050367928200337</v>
      </c>
      <c r="L69" s="262">
        <f t="shared" si="12"/>
        <v>0.4012999092606952</v>
      </c>
      <c r="M69" s="370">
        <f t="shared" si="2"/>
        <v>0.40209613923938714</v>
      </c>
      <c r="N69" s="262">
        <f t="shared" si="13"/>
        <v>0.40265907383432226</v>
      </c>
      <c r="O69" s="262">
        <f t="shared" si="13"/>
        <v>0.40322200842925737</v>
      </c>
      <c r="P69" s="262">
        <f t="shared" si="13"/>
        <v>0.40378494302419249</v>
      </c>
      <c r="Q69" s="262">
        <f t="shared" si="13"/>
        <v>0.4043478776191276</v>
      </c>
      <c r="R69" s="370">
        <f t="shared" si="4"/>
        <v>0.40491081221406283</v>
      </c>
      <c r="S69" s="262">
        <f t="shared" si="14"/>
        <v>0.4052347408638341</v>
      </c>
      <c r="T69" s="262">
        <f t="shared" si="15"/>
        <v>0.40555866951360536</v>
      </c>
      <c r="U69" s="262">
        <f t="shared" si="15"/>
        <v>0.40588259816337663</v>
      </c>
      <c r="V69" s="262">
        <f t="shared" si="15"/>
        <v>0.40620652681314789</v>
      </c>
      <c r="W69" s="262">
        <f t="shared" si="15"/>
        <v>0.40653045546291916</v>
      </c>
      <c r="X69" s="262">
        <f t="shared" si="15"/>
        <v>0.40685438411269043</v>
      </c>
      <c r="Y69" s="262">
        <f t="shared" si="15"/>
        <v>0.40717831276246169</v>
      </c>
      <c r="Z69" s="262">
        <f t="shared" si="15"/>
        <v>0.40750224141223296</v>
      </c>
      <c r="AA69" s="262">
        <f t="shared" si="15"/>
        <v>0.40782617006200422</v>
      </c>
      <c r="AB69" s="262">
        <f t="shared" si="15"/>
        <v>0.40815009871177549</v>
      </c>
      <c r="AC69" s="262">
        <f t="shared" si="15"/>
        <v>0.40847402736154675</v>
      </c>
      <c r="AD69" s="262">
        <f t="shared" si="15"/>
        <v>0.40879795601131802</v>
      </c>
      <c r="AE69" s="262">
        <f t="shared" si="15"/>
        <v>0.40912188466108929</v>
      </c>
      <c r="AF69" s="262">
        <f t="shared" si="15"/>
        <v>0.40944581331086055</v>
      </c>
      <c r="AG69" s="262">
        <f t="shared" si="15"/>
        <v>0.40976974196063182</v>
      </c>
      <c r="AH69" s="262">
        <f t="shared" si="15"/>
        <v>0.41009367061040308</v>
      </c>
      <c r="AI69" s="262">
        <f t="shared" si="15"/>
        <v>0.41041759926017435</v>
      </c>
      <c r="AJ69" s="262">
        <f t="shared" si="15"/>
        <v>0.41074152790994561</v>
      </c>
      <c r="AK69" s="262">
        <f t="shared" si="15"/>
        <v>0.41106545655971688</v>
      </c>
      <c r="AL69" s="262">
        <f t="shared" si="15"/>
        <v>0.41138938520948815</v>
      </c>
      <c r="AM69" s="262">
        <f t="shared" si="15"/>
        <v>0.41171331385925941</v>
      </c>
      <c r="AN69" s="262">
        <f t="shared" si="15"/>
        <v>0.41203724250903068</v>
      </c>
      <c r="AO69" s="262">
        <f t="shared" si="15"/>
        <v>0.41236117115880194</v>
      </c>
      <c r="AP69" s="262">
        <f t="shared" si="15"/>
        <v>0.41268509980857321</v>
      </c>
      <c r="AQ69" s="367">
        <f t="shared" si="6"/>
        <v>0.41300902845834409</v>
      </c>
      <c r="AS69" s="454">
        <v>0.03</v>
      </c>
      <c r="AT69" s="455">
        <v>-2.8000000000000001E-2</v>
      </c>
      <c r="AU69" s="455">
        <v>4.0000000000000001E-3</v>
      </c>
      <c r="AV69" s="455">
        <v>1.6999999999999999E-3</v>
      </c>
      <c r="AW69" s="443">
        <v>1.6999999999999999E-3</v>
      </c>
      <c r="AX69" s="274">
        <v>0.01</v>
      </c>
      <c r="AY69" s="267">
        <v>7.0000000000000001E-3</v>
      </c>
      <c r="AZ69" s="267">
        <v>0.02</v>
      </c>
    </row>
    <row r="70" spans="1:52" x14ac:dyDescent="0.2">
      <c r="A70" s="12" t="s">
        <v>19</v>
      </c>
      <c r="B70" s="262">
        <f>'Energy Use 2019'!I82/('Energy Use'!B76+B21)</f>
        <v>0.59623084474749066</v>
      </c>
      <c r="C70" s="262">
        <f>'Energy Use 2020'!I82/('Energy Use'!C76+C21)</f>
        <v>0.61517772039475382</v>
      </c>
      <c r="D70" s="457">
        <f t="shared" si="7"/>
        <v>0.63363305200659648</v>
      </c>
      <c r="E70" s="457">
        <f t="shared" si="8"/>
        <v>0.61589132655041179</v>
      </c>
      <c r="F70" s="457">
        <f t="shared" si="9"/>
        <v>0.61835489185661341</v>
      </c>
      <c r="G70" s="457">
        <f t="shared" si="10"/>
        <v>0.61940609517276968</v>
      </c>
      <c r="H70" s="370">
        <f t="shared" si="11"/>
        <v>0.62045908553456341</v>
      </c>
      <c r="I70" s="262">
        <f t="shared" si="12"/>
        <v>0.6217000037056325</v>
      </c>
      <c r="J70" s="262">
        <f t="shared" si="12"/>
        <v>0.62294092187670158</v>
      </c>
      <c r="K70" s="262">
        <f t="shared" si="12"/>
        <v>0.62418184004777066</v>
      </c>
      <c r="L70" s="262">
        <f t="shared" si="12"/>
        <v>0.62542275821883975</v>
      </c>
      <c r="M70" s="370">
        <f t="shared" si="2"/>
        <v>0.62666367638990905</v>
      </c>
      <c r="N70" s="262">
        <f t="shared" si="13"/>
        <v>0.62754100553685488</v>
      </c>
      <c r="O70" s="262">
        <f t="shared" si="13"/>
        <v>0.62841833468380071</v>
      </c>
      <c r="P70" s="262">
        <f t="shared" si="13"/>
        <v>0.62929566383074653</v>
      </c>
      <c r="Q70" s="262">
        <f t="shared" si="13"/>
        <v>0.63017299297769236</v>
      </c>
      <c r="R70" s="370">
        <f t="shared" si="4"/>
        <v>0.6310503221246383</v>
      </c>
      <c r="S70" s="262">
        <f t="shared" si="14"/>
        <v>0.631555162382338</v>
      </c>
      <c r="T70" s="262">
        <f t="shared" si="15"/>
        <v>0.6320600026400377</v>
      </c>
      <c r="U70" s="262">
        <f t="shared" si="15"/>
        <v>0.6325648428977374</v>
      </c>
      <c r="V70" s="262">
        <f t="shared" si="15"/>
        <v>0.6330696831554371</v>
      </c>
      <c r="W70" s="262">
        <f t="shared" si="15"/>
        <v>0.6335745234131368</v>
      </c>
      <c r="X70" s="262">
        <f t="shared" si="15"/>
        <v>0.6340793636708365</v>
      </c>
      <c r="Y70" s="262">
        <f t="shared" si="15"/>
        <v>0.63458420392853621</v>
      </c>
      <c r="Z70" s="262">
        <f t="shared" si="15"/>
        <v>0.63508904418623591</v>
      </c>
      <c r="AA70" s="262">
        <f t="shared" si="15"/>
        <v>0.63559388444393561</v>
      </c>
      <c r="AB70" s="262">
        <f t="shared" si="15"/>
        <v>0.63609872470163531</v>
      </c>
      <c r="AC70" s="262">
        <f t="shared" si="15"/>
        <v>0.63660356495933501</v>
      </c>
      <c r="AD70" s="262">
        <f t="shared" si="15"/>
        <v>0.63710840521703471</v>
      </c>
      <c r="AE70" s="262">
        <f t="shared" si="15"/>
        <v>0.63761324547473441</v>
      </c>
      <c r="AF70" s="262">
        <f t="shared" si="15"/>
        <v>0.63811808573243411</v>
      </c>
      <c r="AG70" s="262">
        <f t="shared" si="15"/>
        <v>0.63862292599013382</v>
      </c>
      <c r="AH70" s="262">
        <f t="shared" si="15"/>
        <v>0.63912776624783352</v>
      </c>
      <c r="AI70" s="262">
        <f t="shared" si="15"/>
        <v>0.63963260650553322</v>
      </c>
      <c r="AJ70" s="262">
        <f t="shared" si="15"/>
        <v>0.64013744676323292</v>
      </c>
      <c r="AK70" s="262">
        <f t="shared" si="15"/>
        <v>0.64064228702093262</v>
      </c>
      <c r="AL70" s="262">
        <f t="shared" si="15"/>
        <v>0.64114712727863232</v>
      </c>
      <c r="AM70" s="262">
        <f t="shared" si="15"/>
        <v>0.64165196753633202</v>
      </c>
      <c r="AN70" s="262">
        <f t="shared" si="15"/>
        <v>0.64215680779403173</v>
      </c>
      <c r="AO70" s="262">
        <f t="shared" si="15"/>
        <v>0.64266164805173143</v>
      </c>
      <c r="AP70" s="262">
        <f t="shared" si="15"/>
        <v>0.64316648830943113</v>
      </c>
      <c r="AQ70" s="367">
        <f t="shared" si="6"/>
        <v>0.64367132856713105</v>
      </c>
      <c r="AS70" s="454">
        <v>0.03</v>
      </c>
      <c r="AT70" s="455">
        <v>-2.8000000000000001E-2</v>
      </c>
      <c r="AU70" s="455">
        <v>4.0000000000000001E-3</v>
      </c>
      <c r="AV70" s="455">
        <v>1.6999999999999999E-3</v>
      </c>
      <c r="AW70" s="443">
        <v>1.6999999999999999E-3</v>
      </c>
      <c r="AX70" s="274">
        <v>0.01</v>
      </c>
      <c r="AY70" s="267">
        <v>7.0000000000000001E-3</v>
      </c>
      <c r="AZ70" s="267">
        <v>0.02</v>
      </c>
    </row>
    <row r="71" spans="1:52" x14ac:dyDescent="0.2">
      <c r="A71" s="12" t="s">
        <v>20</v>
      </c>
      <c r="B71" s="262">
        <f>'Energy Use 2019'!I83/('Energy Use'!B77+B22)</f>
        <v>0.47610404929059696</v>
      </c>
      <c r="C71" s="262">
        <f>'Energy Use 2020'!I83/('Energy Use'!C77+C22)</f>
        <v>0.4365208759257565</v>
      </c>
      <c r="D71" s="457">
        <f t="shared" si="7"/>
        <v>0.44961650220352922</v>
      </c>
      <c r="E71" s="457">
        <f t="shared" si="8"/>
        <v>0.43702724014183042</v>
      </c>
      <c r="F71" s="457">
        <f t="shared" si="9"/>
        <v>0.43877534910239774</v>
      </c>
      <c r="G71" s="457">
        <f t="shared" si="10"/>
        <v>0.43952126719587181</v>
      </c>
      <c r="H71" s="370">
        <f t="shared" si="11"/>
        <v>0.44026845335010478</v>
      </c>
      <c r="I71" s="262">
        <f t="shared" si="12"/>
        <v>0.44114899025680498</v>
      </c>
      <c r="J71" s="262">
        <f t="shared" si="12"/>
        <v>0.44202952716350519</v>
      </c>
      <c r="K71" s="262">
        <f t="shared" si="12"/>
        <v>0.44291006407020539</v>
      </c>
      <c r="L71" s="262">
        <f t="shared" si="12"/>
        <v>0.44379060097690559</v>
      </c>
      <c r="M71" s="370">
        <f t="shared" si="2"/>
        <v>0.44467113788360585</v>
      </c>
      <c r="N71" s="262">
        <f t="shared" si="13"/>
        <v>0.44529367747664289</v>
      </c>
      <c r="O71" s="262">
        <f t="shared" si="13"/>
        <v>0.44591621706967993</v>
      </c>
      <c r="P71" s="262">
        <f t="shared" si="13"/>
        <v>0.44653875666271697</v>
      </c>
      <c r="Q71" s="262">
        <f t="shared" si="13"/>
        <v>0.44716129625575401</v>
      </c>
      <c r="R71" s="370">
        <f t="shared" si="4"/>
        <v>0.44778383584879106</v>
      </c>
      <c r="S71" s="262">
        <f t="shared" si="14"/>
        <v>0.44814206291747011</v>
      </c>
      <c r="T71" s="262">
        <f t="shared" si="15"/>
        <v>0.44850028998614916</v>
      </c>
      <c r="U71" s="262">
        <f t="shared" si="15"/>
        <v>0.44885851705482821</v>
      </c>
      <c r="V71" s="262">
        <f t="shared" si="15"/>
        <v>0.44921674412350726</v>
      </c>
      <c r="W71" s="262">
        <f t="shared" si="15"/>
        <v>0.44957497119218631</v>
      </c>
      <c r="X71" s="262">
        <f t="shared" si="15"/>
        <v>0.44993319826086536</v>
      </c>
      <c r="Y71" s="262">
        <f t="shared" si="15"/>
        <v>0.45029142532954441</v>
      </c>
      <c r="Z71" s="262">
        <f t="shared" si="15"/>
        <v>0.45064965239822347</v>
      </c>
      <c r="AA71" s="262">
        <f t="shared" si="15"/>
        <v>0.45100787946690252</v>
      </c>
      <c r="AB71" s="262">
        <f t="shared" si="15"/>
        <v>0.45136610653558157</v>
      </c>
      <c r="AC71" s="262">
        <f t="shared" si="15"/>
        <v>0.45172433360426062</v>
      </c>
      <c r="AD71" s="262">
        <f t="shared" si="15"/>
        <v>0.45208256067293967</v>
      </c>
      <c r="AE71" s="262">
        <f t="shared" si="15"/>
        <v>0.45244078774161872</v>
      </c>
      <c r="AF71" s="262">
        <f t="shared" si="15"/>
        <v>0.45279901481029777</v>
      </c>
      <c r="AG71" s="262">
        <f t="shared" si="15"/>
        <v>0.45315724187897682</v>
      </c>
      <c r="AH71" s="262">
        <f t="shared" si="15"/>
        <v>0.45351546894765588</v>
      </c>
      <c r="AI71" s="262">
        <f t="shared" si="15"/>
        <v>0.45387369601633493</v>
      </c>
      <c r="AJ71" s="262">
        <f t="shared" si="15"/>
        <v>0.45423192308501398</v>
      </c>
      <c r="AK71" s="262">
        <f t="shared" si="15"/>
        <v>0.45459015015369303</v>
      </c>
      <c r="AL71" s="262">
        <f t="shared" si="15"/>
        <v>0.45494837722237208</v>
      </c>
      <c r="AM71" s="262">
        <f t="shared" si="15"/>
        <v>0.45530660429105113</v>
      </c>
      <c r="AN71" s="262">
        <f t="shared" si="15"/>
        <v>0.45566483135973018</v>
      </c>
      <c r="AO71" s="262">
        <f t="shared" si="15"/>
        <v>0.45602305842840923</v>
      </c>
      <c r="AP71" s="262">
        <f t="shared" si="15"/>
        <v>0.45638128549708828</v>
      </c>
      <c r="AQ71" s="367">
        <f t="shared" si="6"/>
        <v>0.45673951256576689</v>
      </c>
      <c r="AS71" s="454">
        <v>0.03</v>
      </c>
      <c r="AT71" s="455">
        <v>-2.8000000000000001E-2</v>
      </c>
      <c r="AU71" s="455">
        <v>4.0000000000000001E-3</v>
      </c>
      <c r="AV71" s="455">
        <v>1.6999999999999999E-3</v>
      </c>
      <c r="AW71" s="443">
        <v>1.6999999999999999E-3</v>
      </c>
      <c r="AX71" s="274">
        <v>0.01</v>
      </c>
      <c r="AY71" s="267">
        <v>7.0000000000000001E-3</v>
      </c>
      <c r="AZ71" s="267">
        <v>0.02</v>
      </c>
    </row>
    <row r="72" spans="1:52" x14ac:dyDescent="0.2">
      <c r="A72" s="12" t="s">
        <v>21</v>
      </c>
      <c r="B72" s="262">
        <f>'Energy Use 2019'!I84/('Energy Use'!B78+B23)</f>
        <v>7.0624915530068347E-2</v>
      </c>
      <c r="C72" s="262">
        <f>'Energy Use 2020'!I84/('Energy Use'!C78+C23)</f>
        <v>6.8487847318760869E-2</v>
      </c>
      <c r="D72" s="457">
        <f t="shared" si="7"/>
        <v>7.0542482738323697E-2</v>
      </c>
      <c r="E72" s="457">
        <f t="shared" si="8"/>
        <v>6.856729322165063E-2</v>
      </c>
      <c r="F72" s="457">
        <f t="shared" si="9"/>
        <v>6.8841562394537231E-2</v>
      </c>
      <c r="G72" s="457">
        <f t="shared" si="10"/>
        <v>6.8958593050607947E-2</v>
      </c>
      <c r="H72" s="370">
        <f t="shared" si="11"/>
        <v>6.9075822658793987E-2</v>
      </c>
      <c r="I72" s="262">
        <f t="shared" si="12"/>
        <v>6.9213974304111581E-2</v>
      </c>
      <c r="J72" s="262">
        <f t="shared" si="12"/>
        <v>6.9352125949429175E-2</v>
      </c>
      <c r="K72" s="262">
        <f t="shared" si="12"/>
        <v>6.9490277594746769E-2</v>
      </c>
      <c r="L72" s="262">
        <f t="shared" si="12"/>
        <v>6.9628429240064363E-2</v>
      </c>
      <c r="M72" s="370">
        <f t="shared" si="2"/>
        <v>6.9766580885381929E-2</v>
      </c>
      <c r="N72" s="262">
        <f t="shared" si="13"/>
        <v>6.9864254098621459E-2</v>
      </c>
      <c r="O72" s="262">
        <f t="shared" si="13"/>
        <v>6.9961927311860989E-2</v>
      </c>
      <c r="P72" s="262">
        <f t="shared" si="13"/>
        <v>7.0059600525100518E-2</v>
      </c>
      <c r="Q72" s="262">
        <f t="shared" si="13"/>
        <v>7.0157273738340048E-2</v>
      </c>
      <c r="R72" s="370">
        <f t="shared" si="4"/>
        <v>7.0254946951579592E-2</v>
      </c>
      <c r="S72" s="262">
        <f t="shared" si="14"/>
        <v>7.0311150909140849E-2</v>
      </c>
      <c r="T72" s="262">
        <f t="shared" si="15"/>
        <v>7.0367354866702106E-2</v>
      </c>
      <c r="U72" s="262">
        <f t="shared" si="15"/>
        <v>7.0423558824263363E-2</v>
      </c>
      <c r="V72" s="262">
        <f t="shared" si="15"/>
        <v>7.047976278182462E-2</v>
      </c>
      <c r="W72" s="262">
        <f t="shared" si="15"/>
        <v>7.0535966739385877E-2</v>
      </c>
      <c r="X72" s="262">
        <f t="shared" si="15"/>
        <v>7.0592170696947135E-2</v>
      </c>
      <c r="Y72" s="262">
        <f t="shared" si="15"/>
        <v>7.0648374654508392E-2</v>
      </c>
      <c r="Z72" s="262">
        <f t="shared" si="15"/>
        <v>7.0704578612069649E-2</v>
      </c>
      <c r="AA72" s="262">
        <f t="shared" si="15"/>
        <v>7.0760782569630906E-2</v>
      </c>
      <c r="AB72" s="262">
        <f t="shared" si="15"/>
        <v>7.0816986527192163E-2</v>
      </c>
      <c r="AC72" s="262">
        <f t="shared" si="15"/>
        <v>7.0873190484753421E-2</v>
      </c>
      <c r="AD72" s="262">
        <f t="shared" si="15"/>
        <v>7.0929394442314678E-2</v>
      </c>
      <c r="AE72" s="262">
        <f t="shared" si="15"/>
        <v>7.0985598399875935E-2</v>
      </c>
      <c r="AF72" s="262">
        <f t="shared" si="15"/>
        <v>7.1041802357437192E-2</v>
      </c>
      <c r="AG72" s="262">
        <f t="shared" si="15"/>
        <v>7.1098006314998449E-2</v>
      </c>
      <c r="AH72" s="262">
        <f t="shared" si="15"/>
        <v>7.1154210272559706E-2</v>
      </c>
      <c r="AI72" s="262">
        <f t="shared" si="15"/>
        <v>7.1210414230120964E-2</v>
      </c>
      <c r="AJ72" s="262">
        <f t="shared" si="15"/>
        <v>7.1266618187682221E-2</v>
      </c>
      <c r="AK72" s="262">
        <f t="shared" si="15"/>
        <v>7.1322822145243478E-2</v>
      </c>
      <c r="AL72" s="262">
        <f t="shared" si="15"/>
        <v>7.1379026102804735E-2</v>
      </c>
      <c r="AM72" s="262">
        <f t="shared" si="15"/>
        <v>7.1435230060365992E-2</v>
      </c>
      <c r="AN72" s="262">
        <f t="shared" si="15"/>
        <v>7.149143401792725E-2</v>
      </c>
      <c r="AO72" s="262">
        <f t="shared" si="15"/>
        <v>7.1547637975488507E-2</v>
      </c>
      <c r="AP72" s="262">
        <f t="shared" si="15"/>
        <v>7.1603841933049764E-2</v>
      </c>
      <c r="AQ72" s="367">
        <f t="shared" si="6"/>
        <v>7.1660045890611188E-2</v>
      </c>
      <c r="AS72" s="454">
        <v>0.03</v>
      </c>
      <c r="AT72" s="455">
        <v>-2.8000000000000001E-2</v>
      </c>
      <c r="AU72" s="455">
        <v>4.0000000000000001E-3</v>
      </c>
      <c r="AV72" s="455">
        <v>1.6999999999999999E-3</v>
      </c>
      <c r="AW72" s="443">
        <v>1.6999999999999999E-3</v>
      </c>
      <c r="AX72" s="274">
        <v>0.01</v>
      </c>
      <c r="AY72" s="267">
        <v>7.0000000000000001E-3</v>
      </c>
      <c r="AZ72" s="267">
        <v>0.02</v>
      </c>
    </row>
    <row r="73" spans="1:52" x14ac:dyDescent="0.2">
      <c r="A73" s="12" t="s">
        <v>1</v>
      </c>
      <c r="B73" s="262">
        <f>'Energy Use 2019'!I85/('Energy Use'!B79+B24)</f>
        <v>0.13595860202352628</v>
      </c>
      <c r="C73" s="262">
        <f>'Energy Use 2020'!I85/('Energy Use'!C79+C24)</f>
        <v>0.134683018118748</v>
      </c>
      <c r="D73" s="457">
        <f t="shared" si="7"/>
        <v>0.13872350866231045</v>
      </c>
      <c r="E73" s="457">
        <f t="shared" si="8"/>
        <v>0.13483925041976574</v>
      </c>
      <c r="F73" s="457">
        <f t="shared" si="9"/>
        <v>0.13537860742144481</v>
      </c>
      <c r="G73" s="457">
        <f t="shared" si="10"/>
        <v>0.13560875105406126</v>
      </c>
      <c r="H73" s="370">
        <f t="shared" si="11"/>
        <v>0.13583928593085318</v>
      </c>
      <c r="I73" s="262">
        <f t="shared" si="12"/>
        <v>0.13611096450271487</v>
      </c>
      <c r="J73" s="262">
        <f t="shared" si="12"/>
        <v>0.13638264307457656</v>
      </c>
      <c r="K73" s="262">
        <f t="shared" si="12"/>
        <v>0.13665432164643826</v>
      </c>
      <c r="L73" s="262">
        <f t="shared" si="12"/>
        <v>0.13692600021829995</v>
      </c>
      <c r="M73" s="370">
        <f t="shared" si="2"/>
        <v>0.1371976787901617</v>
      </c>
      <c r="N73" s="262">
        <f t="shared" si="13"/>
        <v>0.13738975554046792</v>
      </c>
      <c r="O73" s="262">
        <f t="shared" si="13"/>
        <v>0.13758183229077414</v>
      </c>
      <c r="P73" s="262">
        <f t="shared" si="13"/>
        <v>0.13777390904108036</v>
      </c>
      <c r="Q73" s="262">
        <f t="shared" si="13"/>
        <v>0.13796598579138658</v>
      </c>
      <c r="R73" s="370">
        <f t="shared" si="4"/>
        <v>0.13815806254169283</v>
      </c>
      <c r="S73" s="262">
        <f t="shared" si="14"/>
        <v>0.13826858899172617</v>
      </c>
      <c r="T73" s="262">
        <f t="shared" si="15"/>
        <v>0.13837911544175951</v>
      </c>
      <c r="U73" s="262">
        <f t="shared" si="15"/>
        <v>0.13848964189179286</v>
      </c>
      <c r="V73" s="262">
        <f t="shared" si="15"/>
        <v>0.1386001683418262</v>
      </c>
      <c r="W73" s="262">
        <f t="shared" si="15"/>
        <v>0.13871069479185955</v>
      </c>
      <c r="X73" s="262">
        <f t="shared" si="15"/>
        <v>0.13882122124189289</v>
      </c>
      <c r="Y73" s="262">
        <f t="shared" si="15"/>
        <v>0.13893174769192623</v>
      </c>
      <c r="Z73" s="262">
        <f t="shared" si="15"/>
        <v>0.13904227414195958</v>
      </c>
      <c r="AA73" s="262">
        <f t="shared" si="15"/>
        <v>0.13915280059199292</v>
      </c>
      <c r="AB73" s="262">
        <f t="shared" si="15"/>
        <v>0.13926332704202626</v>
      </c>
      <c r="AC73" s="262">
        <f t="shared" si="15"/>
        <v>0.13937385349205961</v>
      </c>
      <c r="AD73" s="262">
        <f t="shared" si="15"/>
        <v>0.13948437994209295</v>
      </c>
      <c r="AE73" s="262">
        <f t="shared" si="15"/>
        <v>0.13959490639212629</v>
      </c>
      <c r="AF73" s="262">
        <f t="shared" si="15"/>
        <v>0.13970543284215964</v>
      </c>
      <c r="AG73" s="262">
        <f t="shared" si="15"/>
        <v>0.13981595929219298</v>
      </c>
      <c r="AH73" s="262">
        <f t="shared" si="15"/>
        <v>0.13992648574222633</v>
      </c>
      <c r="AI73" s="262">
        <f t="shared" si="15"/>
        <v>0.14003701219225967</v>
      </c>
      <c r="AJ73" s="262">
        <f t="shared" si="15"/>
        <v>0.14014753864229301</v>
      </c>
      <c r="AK73" s="262">
        <f t="shared" si="15"/>
        <v>0.14025806509232636</v>
      </c>
      <c r="AL73" s="262">
        <f t="shared" si="15"/>
        <v>0.1403685915423597</v>
      </c>
      <c r="AM73" s="262">
        <f t="shared" si="15"/>
        <v>0.14047911799239304</v>
      </c>
      <c r="AN73" s="262">
        <f t="shared" si="15"/>
        <v>0.14058964444242639</v>
      </c>
      <c r="AO73" s="262">
        <f t="shared" si="15"/>
        <v>0.14070017089245973</v>
      </c>
      <c r="AP73" s="262">
        <f t="shared" si="15"/>
        <v>0.14081069734249307</v>
      </c>
      <c r="AQ73" s="367">
        <f t="shared" si="6"/>
        <v>0.1409212237925267</v>
      </c>
      <c r="AS73" s="454">
        <v>0.03</v>
      </c>
      <c r="AT73" s="455">
        <v>-2.8000000000000001E-2</v>
      </c>
      <c r="AU73" s="455">
        <v>4.0000000000000001E-3</v>
      </c>
      <c r="AV73" s="455">
        <v>1.6999999999999999E-3</v>
      </c>
      <c r="AW73" s="443">
        <v>1.6999999999999999E-3</v>
      </c>
      <c r="AX73" s="274">
        <v>0.01</v>
      </c>
      <c r="AY73" s="267">
        <v>7.0000000000000001E-3</v>
      </c>
      <c r="AZ73" s="267">
        <v>0.02</v>
      </c>
    </row>
    <row r="74" spans="1:52" x14ac:dyDescent="0.2">
      <c r="A74" s="12" t="s">
        <v>22</v>
      </c>
      <c r="B74" s="262">
        <f>'Energy Use 2019'!I86/('Energy Use'!B80+B25)</f>
        <v>0.34783693688696671</v>
      </c>
      <c r="C74" s="262">
        <f>'Energy Use 2020'!I86/('Energy Use'!C80+C25)</f>
        <v>0.35584473206058354</v>
      </c>
      <c r="D74" s="457">
        <f t="shared" si="7"/>
        <v>0.36652007402240105</v>
      </c>
      <c r="E74" s="457">
        <f t="shared" si="8"/>
        <v>0.35625751194977384</v>
      </c>
      <c r="F74" s="457">
        <f t="shared" si="9"/>
        <v>0.35768254199757293</v>
      </c>
      <c r="G74" s="457">
        <f t="shared" si="10"/>
        <v>0.35829060231896881</v>
      </c>
      <c r="H74" s="370">
        <f t="shared" si="11"/>
        <v>0.35889969634291108</v>
      </c>
      <c r="I74" s="262">
        <f t="shared" si="12"/>
        <v>0.35961749573559693</v>
      </c>
      <c r="J74" s="262">
        <f t="shared" si="12"/>
        <v>0.36033529512828277</v>
      </c>
      <c r="K74" s="262">
        <f t="shared" si="12"/>
        <v>0.36105309452096862</v>
      </c>
      <c r="L74" s="262">
        <f t="shared" si="12"/>
        <v>0.36177089391365447</v>
      </c>
      <c r="M74" s="370">
        <f t="shared" si="2"/>
        <v>0.3624886933063402</v>
      </c>
      <c r="N74" s="262">
        <f t="shared" si="13"/>
        <v>0.36299617747696905</v>
      </c>
      <c r="O74" s="262">
        <f t="shared" si="13"/>
        <v>0.3635036616475979</v>
      </c>
      <c r="P74" s="262">
        <f t="shared" si="13"/>
        <v>0.36401114581822674</v>
      </c>
      <c r="Q74" s="262">
        <f t="shared" si="13"/>
        <v>0.36451862998885559</v>
      </c>
      <c r="R74" s="370">
        <f t="shared" si="4"/>
        <v>0.36502611415948455</v>
      </c>
      <c r="S74" s="262">
        <f t="shared" si="14"/>
        <v>0.36531813505081212</v>
      </c>
      <c r="T74" s="262">
        <f t="shared" si="15"/>
        <v>0.36561015594213969</v>
      </c>
      <c r="U74" s="262">
        <f t="shared" si="15"/>
        <v>0.36590217683346726</v>
      </c>
      <c r="V74" s="262">
        <f t="shared" si="15"/>
        <v>0.36619419772479483</v>
      </c>
      <c r="W74" s="262">
        <f t="shared" si="15"/>
        <v>0.36648621861612241</v>
      </c>
      <c r="X74" s="262">
        <f t="shared" si="15"/>
        <v>0.36677823950744998</v>
      </c>
      <c r="Y74" s="262">
        <f t="shared" si="15"/>
        <v>0.36707026039877755</v>
      </c>
      <c r="Z74" s="262">
        <f t="shared" si="15"/>
        <v>0.36736228129010512</v>
      </c>
      <c r="AA74" s="262">
        <f t="shared" si="15"/>
        <v>0.36765430218143269</v>
      </c>
      <c r="AB74" s="262">
        <f t="shared" si="15"/>
        <v>0.36794632307276026</v>
      </c>
      <c r="AC74" s="262">
        <f t="shared" si="15"/>
        <v>0.36823834396408783</v>
      </c>
      <c r="AD74" s="262">
        <f t="shared" si="15"/>
        <v>0.3685303648554154</v>
      </c>
      <c r="AE74" s="262">
        <f t="shared" si="15"/>
        <v>0.36882238574674298</v>
      </c>
      <c r="AF74" s="262">
        <f t="shared" si="15"/>
        <v>0.36911440663807055</v>
      </c>
      <c r="AG74" s="262">
        <f t="shared" si="15"/>
        <v>0.36940642752939812</v>
      </c>
      <c r="AH74" s="262">
        <f t="shared" si="15"/>
        <v>0.36969844842072569</v>
      </c>
      <c r="AI74" s="262">
        <f t="shared" si="15"/>
        <v>0.36999046931205326</v>
      </c>
      <c r="AJ74" s="262">
        <f t="shared" si="15"/>
        <v>0.37028249020338083</v>
      </c>
      <c r="AK74" s="262">
        <f t="shared" si="15"/>
        <v>0.3705745110947084</v>
      </c>
      <c r="AL74" s="262">
        <f t="shared" si="15"/>
        <v>0.37086653198603597</v>
      </c>
      <c r="AM74" s="262">
        <f t="shared" ref="T74:AP85" si="16">AL74+($AQ74-$R74)/25</f>
        <v>0.37115855287736355</v>
      </c>
      <c r="AN74" s="262">
        <f t="shared" si="16"/>
        <v>0.37145057376869112</v>
      </c>
      <c r="AO74" s="262">
        <f t="shared" si="16"/>
        <v>0.37174259466001869</v>
      </c>
      <c r="AP74" s="262">
        <f t="shared" si="16"/>
        <v>0.37203461555134626</v>
      </c>
      <c r="AQ74" s="367">
        <f t="shared" si="6"/>
        <v>0.37232663644267422</v>
      </c>
      <c r="AS74" s="454">
        <v>0.03</v>
      </c>
      <c r="AT74" s="455">
        <v>-2.8000000000000001E-2</v>
      </c>
      <c r="AU74" s="455">
        <v>4.0000000000000001E-3</v>
      </c>
      <c r="AV74" s="455">
        <v>1.6999999999999999E-3</v>
      </c>
      <c r="AW74" s="443">
        <v>1.6999999999999999E-3</v>
      </c>
      <c r="AX74" s="274">
        <v>0.01</v>
      </c>
      <c r="AY74" s="267">
        <v>7.0000000000000001E-3</v>
      </c>
      <c r="AZ74" s="267">
        <v>0.02</v>
      </c>
    </row>
    <row r="75" spans="1:52" x14ac:dyDescent="0.2">
      <c r="A75" s="12" t="s">
        <v>23</v>
      </c>
      <c r="B75" s="262">
        <f>'Energy Use 2019'!I87/('Energy Use'!B81+B26)</f>
        <v>0.32731600345455164</v>
      </c>
      <c r="C75" s="262">
        <f>'Energy Use 2020'!I87/('Energy Use'!C81+C26)</f>
        <v>0.33176758704738252</v>
      </c>
      <c r="D75" s="457">
        <f t="shared" si="7"/>
        <v>0.34172061465880399</v>
      </c>
      <c r="E75" s="457">
        <f t="shared" si="8"/>
        <v>0.33215243744835748</v>
      </c>
      <c r="F75" s="457">
        <f t="shared" si="9"/>
        <v>0.33348104719815092</v>
      </c>
      <c r="G75" s="457">
        <f t="shared" si="10"/>
        <v>0.33404796497838779</v>
      </c>
      <c r="H75" s="370">
        <f t="shared" si="11"/>
        <v>0.33461584651885107</v>
      </c>
      <c r="I75" s="262">
        <f t="shared" si="12"/>
        <v>0.33528507821188874</v>
      </c>
      <c r="J75" s="262">
        <f t="shared" si="12"/>
        <v>0.33595430990492642</v>
      </c>
      <c r="K75" s="262">
        <f t="shared" si="12"/>
        <v>0.33662354159796409</v>
      </c>
      <c r="L75" s="262">
        <f t="shared" si="12"/>
        <v>0.33729277329100177</v>
      </c>
      <c r="M75" s="370">
        <f t="shared" si="2"/>
        <v>0.33796200498403955</v>
      </c>
      <c r="N75" s="262">
        <f t="shared" si="13"/>
        <v>0.33843515179101719</v>
      </c>
      <c r="O75" s="262">
        <f t="shared" si="13"/>
        <v>0.33890829859799482</v>
      </c>
      <c r="P75" s="262">
        <f t="shared" si="13"/>
        <v>0.33938144540497245</v>
      </c>
      <c r="Q75" s="262">
        <f t="shared" si="13"/>
        <v>0.33985459221195008</v>
      </c>
      <c r="R75" s="370">
        <f t="shared" si="4"/>
        <v>0.34032773901892782</v>
      </c>
      <c r="S75" s="262">
        <f t="shared" si="14"/>
        <v>0.34060000121014294</v>
      </c>
      <c r="T75" s="262">
        <f t="shared" si="16"/>
        <v>0.34087226340135807</v>
      </c>
      <c r="U75" s="262">
        <f t="shared" si="16"/>
        <v>0.34114452559257319</v>
      </c>
      <c r="V75" s="262">
        <f t="shared" si="16"/>
        <v>0.34141678778378831</v>
      </c>
      <c r="W75" s="262">
        <f t="shared" si="16"/>
        <v>0.34168904997500343</v>
      </c>
      <c r="X75" s="262">
        <f t="shared" si="16"/>
        <v>0.34196131216621856</v>
      </c>
      <c r="Y75" s="262">
        <f t="shared" si="16"/>
        <v>0.34223357435743368</v>
      </c>
      <c r="Z75" s="262">
        <f t="shared" si="16"/>
        <v>0.3425058365486488</v>
      </c>
      <c r="AA75" s="262">
        <f t="shared" si="16"/>
        <v>0.34277809873986392</v>
      </c>
      <c r="AB75" s="262">
        <f t="shared" si="16"/>
        <v>0.34305036093107905</v>
      </c>
      <c r="AC75" s="262">
        <f t="shared" si="16"/>
        <v>0.34332262312229417</v>
      </c>
      <c r="AD75" s="262">
        <f t="shared" si="16"/>
        <v>0.34359488531350929</v>
      </c>
      <c r="AE75" s="262">
        <f t="shared" si="16"/>
        <v>0.34386714750472441</v>
      </c>
      <c r="AF75" s="262">
        <f t="shared" si="16"/>
        <v>0.34413940969593954</v>
      </c>
      <c r="AG75" s="262">
        <f t="shared" si="16"/>
        <v>0.34441167188715466</v>
      </c>
      <c r="AH75" s="262">
        <f t="shared" si="16"/>
        <v>0.34468393407836978</v>
      </c>
      <c r="AI75" s="262">
        <f t="shared" si="16"/>
        <v>0.3449561962695849</v>
      </c>
      <c r="AJ75" s="262">
        <f t="shared" si="16"/>
        <v>0.34522845846080003</v>
      </c>
      <c r="AK75" s="262">
        <f t="shared" si="16"/>
        <v>0.34550072065201515</v>
      </c>
      <c r="AL75" s="262">
        <f t="shared" si="16"/>
        <v>0.34577298284323027</v>
      </c>
      <c r="AM75" s="262">
        <f t="shared" si="16"/>
        <v>0.34604524503444539</v>
      </c>
      <c r="AN75" s="262">
        <f t="shared" si="16"/>
        <v>0.34631750722566051</v>
      </c>
      <c r="AO75" s="262">
        <f t="shared" si="16"/>
        <v>0.34658976941687564</v>
      </c>
      <c r="AP75" s="262">
        <f t="shared" si="16"/>
        <v>0.34686203160809076</v>
      </c>
      <c r="AQ75" s="367">
        <f t="shared" si="6"/>
        <v>0.34713429379930638</v>
      </c>
      <c r="AS75" s="454">
        <v>0.03</v>
      </c>
      <c r="AT75" s="455">
        <v>-2.8000000000000001E-2</v>
      </c>
      <c r="AU75" s="455">
        <v>4.0000000000000001E-3</v>
      </c>
      <c r="AV75" s="455">
        <v>1.6999999999999999E-3</v>
      </c>
      <c r="AW75" s="443">
        <v>1.6999999999999999E-3</v>
      </c>
      <c r="AX75" s="274">
        <v>0.01</v>
      </c>
      <c r="AY75" s="267">
        <v>7.0000000000000001E-3</v>
      </c>
      <c r="AZ75" s="267">
        <v>0.02</v>
      </c>
    </row>
    <row r="76" spans="1:52" x14ac:dyDescent="0.2">
      <c r="A76" s="12" t="s">
        <v>24</v>
      </c>
      <c r="B76" s="262">
        <f>'Energy Use 2019'!I88/('Energy Use'!B82+B27)</f>
        <v>0.75433014716492242</v>
      </c>
      <c r="C76" s="262">
        <f>'Energy Use 2020'!I88/('Energy Use'!C82+C27)</f>
        <v>0.76577920246848086</v>
      </c>
      <c r="D76" s="457">
        <f t="shared" si="7"/>
        <v>0.78875257854253533</v>
      </c>
      <c r="E76" s="457">
        <f t="shared" si="8"/>
        <v>0.76666750634334435</v>
      </c>
      <c r="F76" s="457">
        <f t="shared" si="9"/>
        <v>0.76973417636871777</v>
      </c>
      <c r="G76" s="457">
        <f t="shared" si="10"/>
        <v>0.7710427244685446</v>
      </c>
      <c r="H76" s="370">
        <f t="shared" si="11"/>
        <v>0.77235349710014112</v>
      </c>
      <c r="I76" s="262">
        <f t="shared" si="12"/>
        <v>0.7738982040943414</v>
      </c>
      <c r="J76" s="262">
        <f t="shared" si="12"/>
        <v>0.77544291108854169</v>
      </c>
      <c r="K76" s="262">
        <f t="shared" si="12"/>
        <v>0.77698761808274197</v>
      </c>
      <c r="L76" s="262">
        <f t="shared" si="12"/>
        <v>0.77853232507694226</v>
      </c>
      <c r="M76" s="370">
        <f t="shared" si="2"/>
        <v>0.78007703207114254</v>
      </c>
      <c r="N76" s="262">
        <f t="shared" si="13"/>
        <v>0.78116913991604209</v>
      </c>
      <c r="O76" s="262">
        <f t="shared" si="13"/>
        <v>0.78226124776094164</v>
      </c>
      <c r="P76" s="262">
        <f t="shared" si="13"/>
        <v>0.78335335560584118</v>
      </c>
      <c r="Q76" s="262">
        <f t="shared" si="13"/>
        <v>0.78444546345074073</v>
      </c>
      <c r="R76" s="370">
        <f t="shared" si="4"/>
        <v>0.7855375712956405</v>
      </c>
      <c r="S76" s="262">
        <f t="shared" si="14"/>
        <v>0.786166001352677</v>
      </c>
      <c r="T76" s="262">
        <f t="shared" si="16"/>
        <v>0.7867944314097135</v>
      </c>
      <c r="U76" s="262">
        <f t="shared" si="16"/>
        <v>0.78742286146675</v>
      </c>
      <c r="V76" s="262">
        <f t="shared" si="16"/>
        <v>0.7880512915237865</v>
      </c>
      <c r="W76" s="262">
        <f t="shared" si="16"/>
        <v>0.788679721580823</v>
      </c>
      <c r="X76" s="262">
        <f t="shared" si="16"/>
        <v>0.7893081516378595</v>
      </c>
      <c r="Y76" s="262">
        <f t="shared" si="16"/>
        <v>0.789936581694896</v>
      </c>
      <c r="Z76" s="262">
        <f t="shared" si="16"/>
        <v>0.7905650117519325</v>
      </c>
      <c r="AA76" s="262">
        <f t="shared" si="16"/>
        <v>0.791193441808969</v>
      </c>
      <c r="AB76" s="262">
        <f t="shared" si="16"/>
        <v>0.7918218718660055</v>
      </c>
      <c r="AC76" s="262">
        <f t="shared" si="16"/>
        <v>0.792450301923042</v>
      </c>
      <c r="AD76" s="262">
        <f t="shared" si="16"/>
        <v>0.7930787319800785</v>
      </c>
      <c r="AE76" s="262">
        <f t="shared" si="16"/>
        <v>0.793707162037115</v>
      </c>
      <c r="AF76" s="262">
        <f t="shared" si="16"/>
        <v>0.7943355920941515</v>
      </c>
      <c r="AG76" s="262">
        <f t="shared" si="16"/>
        <v>0.794964022151188</v>
      </c>
      <c r="AH76" s="262">
        <f t="shared" si="16"/>
        <v>0.7955924522082245</v>
      </c>
      <c r="AI76" s="262">
        <f t="shared" si="16"/>
        <v>0.796220882265261</v>
      </c>
      <c r="AJ76" s="262">
        <f t="shared" si="16"/>
        <v>0.7968493123222975</v>
      </c>
      <c r="AK76" s="262">
        <f t="shared" si="16"/>
        <v>0.797477742379334</v>
      </c>
      <c r="AL76" s="262">
        <f t="shared" si="16"/>
        <v>0.7981061724363705</v>
      </c>
      <c r="AM76" s="262">
        <f t="shared" si="16"/>
        <v>0.798734602493407</v>
      </c>
      <c r="AN76" s="262">
        <f t="shared" si="16"/>
        <v>0.7993630325504435</v>
      </c>
      <c r="AO76" s="262">
        <f t="shared" si="16"/>
        <v>0.79999146260748</v>
      </c>
      <c r="AP76" s="262">
        <f t="shared" si="16"/>
        <v>0.8006198926645165</v>
      </c>
      <c r="AQ76" s="367">
        <f t="shared" si="6"/>
        <v>0.80124832272155333</v>
      </c>
      <c r="AS76" s="454">
        <v>0.03</v>
      </c>
      <c r="AT76" s="455">
        <v>-2.8000000000000001E-2</v>
      </c>
      <c r="AU76" s="455">
        <v>4.0000000000000001E-3</v>
      </c>
      <c r="AV76" s="455">
        <v>1.6999999999999999E-3</v>
      </c>
      <c r="AW76" s="443">
        <v>1.6999999999999999E-3</v>
      </c>
      <c r="AX76" s="274">
        <v>0.01</v>
      </c>
      <c r="AY76" s="267">
        <v>7.0000000000000001E-3</v>
      </c>
      <c r="AZ76" s="267">
        <v>0.02</v>
      </c>
    </row>
    <row r="77" spans="1:52" x14ac:dyDescent="0.2">
      <c r="A77" s="12" t="s">
        <v>25</v>
      </c>
      <c r="B77" s="262">
        <f>'Energy Use 2019'!I89/('Energy Use'!B83+B28)</f>
        <v>0.16772562049046305</v>
      </c>
      <c r="C77" s="262">
        <f>'Energy Use 2020'!I89/('Energy Use'!C83+C28)</f>
        <v>0.16393386480789068</v>
      </c>
      <c r="D77" s="457">
        <f t="shared" si="7"/>
        <v>0.1688518807521274</v>
      </c>
      <c r="E77" s="457">
        <f t="shared" si="8"/>
        <v>0.16412402809106783</v>
      </c>
      <c r="F77" s="457">
        <f t="shared" si="9"/>
        <v>0.16478052420343209</v>
      </c>
      <c r="G77" s="457">
        <f t="shared" si="10"/>
        <v>0.16506065109457793</v>
      </c>
      <c r="H77" s="370">
        <f t="shared" si="11"/>
        <v>0.16534125420143872</v>
      </c>
      <c r="I77" s="262">
        <f t="shared" si="12"/>
        <v>0.16567193670984159</v>
      </c>
      <c r="J77" s="262">
        <f t="shared" si="12"/>
        <v>0.16600261921824447</v>
      </c>
      <c r="K77" s="262">
        <f t="shared" si="12"/>
        <v>0.16633330172664734</v>
      </c>
      <c r="L77" s="262">
        <f t="shared" si="12"/>
        <v>0.16666398423505022</v>
      </c>
      <c r="M77" s="370">
        <f t="shared" si="2"/>
        <v>0.16699466674345312</v>
      </c>
      <c r="N77" s="262">
        <f t="shared" si="13"/>
        <v>0.16722845927689395</v>
      </c>
      <c r="O77" s="262">
        <f t="shared" si="13"/>
        <v>0.16746225181033478</v>
      </c>
      <c r="P77" s="262">
        <f t="shared" si="13"/>
        <v>0.16769604434377561</v>
      </c>
      <c r="Q77" s="262">
        <f t="shared" si="13"/>
        <v>0.16792983687721644</v>
      </c>
      <c r="R77" s="370">
        <f t="shared" si="4"/>
        <v>0.16816362941065727</v>
      </c>
      <c r="S77" s="262">
        <f t="shared" si="14"/>
        <v>0.16829816031418579</v>
      </c>
      <c r="T77" s="262">
        <f t="shared" si="16"/>
        <v>0.16843269121771431</v>
      </c>
      <c r="U77" s="262">
        <f t="shared" si="16"/>
        <v>0.16856722212124284</v>
      </c>
      <c r="V77" s="262">
        <f t="shared" si="16"/>
        <v>0.16870175302477136</v>
      </c>
      <c r="W77" s="262">
        <f t="shared" si="16"/>
        <v>0.16883628392829989</v>
      </c>
      <c r="X77" s="262">
        <f t="shared" si="16"/>
        <v>0.16897081483182841</v>
      </c>
      <c r="Y77" s="262">
        <f t="shared" si="16"/>
        <v>0.16910534573535693</v>
      </c>
      <c r="Z77" s="262">
        <f t="shared" si="16"/>
        <v>0.16923987663888546</v>
      </c>
      <c r="AA77" s="262">
        <f t="shared" si="16"/>
        <v>0.16937440754241398</v>
      </c>
      <c r="AB77" s="262">
        <f t="shared" si="16"/>
        <v>0.1695089384459425</v>
      </c>
      <c r="AC77" s="262">
        <f t="shared" si="16"/>
        <v>0.16964346934947103</v>
      </c>
      <c r="AD77" s="262">
        <f t="shared" si="16"/>
        <v>0.16977800025299955</v>
      </c>
      <c r="AE77" s="262">
        <f t="shared" si="16"/>
        <v>0.16991253115652807</v>
      </c>
      <c r="AF77" s="262">
        <f t="shared" si="16"/>
        <v>0.1700470620600566</v>
      </c>
      <c r="AG77" s="262">
        <f t="shared" si="16"/>
        <v>0.17018159296358512</v>
      </c>
      <c r="AH77" s="262">
        <f t="shared" si="16"/>
        <v>0.17031612386711364</v>
      </c>
      <c r="AI77" s="262">
        <f t="shared" si="16"/>
        <v>0.17045065477064217</v>
      </c>
      <c r="AJ77" s="262">
        <f t="shared" si="16"/>
        <v>0.17058518567417069</v>
      </c>
      <c r="AK77" s="262">
        <f t="shared" si="16"/>
        <v>0.17071971657769922</v>
      </c>
      <c r="AL77" s="262">
        <f t="shared" si="16"/>
        <v>0.17085424748122774</v>
      </c>
      <c r="AM77" s="262">
        <f t="shared" si="16"/>
        <v>0.17098877838475626</v>
      </c>
      <c r="AN77" s="262">
        <f t="shared" si="16"/>
        <v>0.17112330928828479</v>
      </c>
      <c r="AO77" s="262">
        <f t="shared" si="16"/>
        <v>0.17125784019181331</v>
      </c>
      <c r="AP77" s="262">
        <f t="shared" si="16"/>
        <v>0.17139237109534183</v>
      </c>
      <c r="AQ77" s="367">
        <f t="shared" si="6"/>
        <v>0.17152690199887041</v>
      </c>
      <c r="AS77" s="454">
        <v>0.03</v>
      </c>
      <c r="AT77" s="455">
        <v>-2.8000000000000001E-2</v>
      </c>
      <c r="AU77" s="455">
        <v>4.0000000000000001E-3</v>
      </c>
      <c r="AV77" s="455">
        <v>1.6999999999999999E-3</v>
      </c>
      <c r="AW77" s="443">
        <v>1.6999999999999999E-3</v>
      </c>
      <c r="AX77" s="274">
        <v>0.01</v>
      </c>
      <c r="AY77" s="267">
        <v>7.0000000000000001E-3</v>
      </c>
      <c r="AZ77" s="267">
        <v>0.02</v>
      </c>
    </row>
    <row r="78" spans="1:52" x14ac:dyDescent="0.2">
      <c r="A78" s="12" t="s">
        <v>26</v>
      </c>
      <c r="B78" s="262">
        <f>'Energy Use 2019'!I90/('Energy Use'!B84+B29)</f>
        <v>9.9809671975793351E-2</v>
      </c>
      <c r="C78" s="262">
        <f>'Energy Use 2020'!I90/('Energy Use'!C84+C29)</f>
        <v>0.10102546433571719</v>
      </c>
      <c r="D78" s="457">
        <f t="shared" si="7"/>
        <v>0.1040562282657887</v>
      </c>
      <c r="E78" s="457">
        <f t="shared" si="8"/>
        <v>0.10114265387434661</v>
      </c>
      <c r="F78" s="457">
        <f t="shared" si="9"/>
        <v>0.10154722448984399</v>
      </c>
      <c r="G78" s="457">
        <f t="shared" si="10"/>
        <v>0.10171985477147673</v>
      </c>
      <c r="H78" s="370">
        <f t="shared" si="11"/>
        <v>0.10189277852458824</v>
      </c>
      <c r="I78" s="262">
        <f t="shared" si="12"/>
        <v>0.10209656408163742</v>
      </c>
      <c r="J78" s="262">
        <f t="shared" si="12"/>
        <v>0.1023003496386866</v>
      </c>
      <c r="K78" s="262">
        <f t="shared" si="12"/>
        <v>0.10250413519573578</v>
      </c>
      <c r="L78" s="262">
        <f t="shared" si="12"/>
        <v>0.10270792075278497</v>
      </c>
      <c r="M78" s="370">
        <f t="shared" si="2"/>
        <v>0.10291170630983412</v>
      </c>
      <c r="N78" s="262">
        <f t="shared" si="13"/>
        <v>0.10305578269866789</v>
      </c>
      <c r="O78" s="262">
        <f t="shared" si="13"/>
        <v>0.10319985908750165</v>
      </c>
      <c r="P78" s="262">
        <f t="shared" si="13"/>
        <v>0.10334393547633541</v>
      </c>
      <c r="Q78" s="262">
        <f t="shared" si="13"/>
        <v>0.10348801186516918</v>
      </c>
      <c r="R78" s="370">
        <f t="shared" si="4"/>
        <v>0.10363208825400295</v>
      </c>
      <c r="S78" s="262">
        <f t="shared" si="14"/>
        <v>0.10371499392460616</v>
      </c>
      <c r="T78" s="262">
        <f t="shared" si="16"/>
        <v>0.10379789959520937</v>
      </c>
      <c r="U78" s="262">
        <f t="shared" si="16"/>
        <v>0.10388080526581257</v>
      </c>
      <c r="V78" s="262">
        <f t="shared" si="16"/>
        <v>0.10396371093641578</v>
      </c>
      <c r="W78" s="262">
        <f t="shared" si="16"/>
        <v>0.10404661660701899</v>
      </c>
      <c r="X78" s="262">
        <f t="shared" si="16"/>
        <v>0.10412952227762219</v>
      </c>
      <c r="Y78" s="262">
        <f t="shared" si="16"/>
        <v>0.1042124279482254</v>
      </c>
      <c r="Z78" s="262">
        <f t="shared" si="16"/>
        <v>0.1042953336188286</v>
      </c>
      <c r="AA78" s="262">
        <f t="shared" si="16"/>
        <v>0.10437823928943181</v>
      </c>
      <c r="AB78" s="262">
        <f t="shared" si="16"/>
        <v>0.10446114496003502</v>
      </c>
      <c r="AC78" s="262">
        <f t="shared" si="16"/>
        <v>0.10454405063063822</v>
      </c>
      <c r="AD78" s="262">
        <f t="shared" si="16"/>
        <v>0.10462695630124143</v>
      </c>
      <c r="AE78" s="262">
        <f t="shared" si="16"/>
        <v>0.10470986197184463</v>
      </c>
      <c r="AF78" s="262">
        <f t="shared" si="16"/>
        <v>0.10479276764244784</v>
      </c>
      <c r="AG78" s="262">
        <f t="shared" si="16"/>
        <v>0.10487567331305105</v>
      </c>
      <c r="AH78" s="262">
        <f t="shared" si="16"/>
        <v>0.10495857898365425</v>
      </c>
      <c r="AI78" s="262">
        <f t="shared" si="16"/>
        <v>0.10504148465425746</v>
      </c>
      <c r="AJ78" s="262">
        <f t="shared" si="16"/>
        <v>0.10512439032486066</v>
      </c>
      <c r="AK78" s="262">
        <f t="shared" si="16"/>
        <v>0.10520729599546387</v>
      </c>
      <c r="AL78" s="262">
        <f t="shared" si="16"/>
        <v>0.10529020166606708</v>
      </c>
      <c r="AM78" s="262">
        <f t="shared" si="16"/>
        <v>0.10537310733667028</v>
      </c>
      <c r="AN78" s="262">
        <f t="shared" si="16"/>
        <v>0.10545601300727349</v>
      </c>
      <c r="AO78" s="262">
        <f t="shared" si="16"/>
        <v>0.10553891867787669</v>
      </c>
      <c r="AP78" s="262">
        <f t="shared" si="16"/>
        <v>0.1056218243484799</v>
      </c>
      <c r="AQ78" s="367">
        <f t="shared" si="6"/>
        <v>0.10570473001908301</v>
      </c>
      <c r="AS78" s="454">
        <v>0.03</v>
      </c>
      <c r="AT78" s="455">
        <v>-2.8000000000000001E-2</v>
      </c>
      <c r="AU78" s="455">
        <v>4.0000000000000001E-3</v>
      </c>
      <c r="AV78" s="455">
        <v>1.6999999999999999E-3</v>
      </c>
      <c r="AW78" s="443">
        <v>1.6999999999999999E-3</v>
      </c>
      <c r="AX78" s="274">
        <v>0.01</v>
      </c>
      <c r="AY78" s="267">
        <v>7.0000000000000001E-3</v>
      </c>
      <c r="AZ78" s="267">
        <v>0.02</v>
      </c>
    </row>
    <row r="79" spans="1:52" x14ac:dyDescent="0.2">
      <c r="A79" s="12" t="s">
        <v>27</v>
      </c>
      <c r="B79" s="262">
        <f>'Energy Use 2019'!I91/('Energy Use'!B85+B30)</f>
        <v>0.64035696238473638</v>
      </c>
      <c r="C79" s="262">
        <f>'Energy Use 2020'!I91/('Energy Use'!C85+C30)</f>
        <v>0.66457381531899551</v>
      </c>
      <c r="D79" s="457">
        <f t="shared" si="7"/>
        <v>0.68451102977856537</v>
      </c>
      <c r="E79" s="457">
        <f t="shared" si="8"/>
        <v>0.66534472094476549</v>
      </c>
      <c r="F79" s="457">
        <f t="shared" si="9"/>
        <v>0.66800609982854453</v>
      </c>
      <c r="G79" s="457">
        <f t="shared" si="10"/>
        <v>0.66914171019825308</v>
      </c>
      <c r="H79" s="370">
        <f t="shared" si="11"/>
        <v>0.67027925110559017</v>
      </c>
      <c r="I79" s="262">
        <f t="shared" si="12"/>
        <v>0.67161980960780132</v>
      </c>
      <c r="J79" s="262">
        <f t="shared" si="12"/>
        <v>0.67296036811001247</v>
      </c>
      <c r="K79" s="262">
        <f t="shared" si="12"/>
        <v>0.67430092661222363</v>
      </c>
      <c r="L79" s="262">
        <f t="shared" si="12"/>
        <v>0.67564148511443478</v>
      </c>
      <c r="M79" s="370">
        <f t="shared" si="2"/>
        <v>0.67698204361664605</v>
      </c>
      <c r="N79" s="262">
        <f t="shared" si="13"/>
        <v>0.67792981847770939</v>
      </c>
      <c r="O79" s="262">
        <f t="shared" si="13"/>
        <v>0.67887759333877273</v>
      </c>
      <c r="P79" s="262">
        <f t="shared" si="13"/>
        <v>0.67982536819983608</v>
      </c>
      <c r="Q79" s="262">
        <f t="shared" si="13"/>
        <v>0.68077314306089942</v>
      </c>
      <c r="R79" s="370">
        <f t="shared" si="4"/>
        <v>0.68172091792196254</v>
      </c>
      <c r="S79" s="262">
        <f t="shared" si="14"/>
        <v>0.68226629465630007</v>
      </c>
      <c r="T79" s="262">
        <f t="shared" si="16"/>
        <v>0.68281167139063759</v>
      </c>
      <c r="U79" s="262">
        <f t="shared" si="16"/>
        <v>0.68335704812497511</v>
      </c>
      <c r="V79" s="262">
        <f t="shared" si="16"/>
        <v>0.68390242485931263</v>
      </c>
      <c r="W79" s="262">
        <f t="shared" si="16"/>
        <v>0.68444780159365015</v>
      </c>
      <c r="X79" s="262">
        <f t="shared" si="16"/>
        <v>0.68499317832798767</v>
      </c>
      <c r="Y79" s="262">
        <f t="shared" si="16"/>
        <v>0.68553855506232519</v>
      </c>
      <c r="Z79" s="262">
        <f t="shared" si="16"/>
        <v>0.68608393179666272</v>
      </c>
      <c r="AA79" s="262">
        <f t="shared" si="16"/>
        <v>0.68662930853100024</v>
      </c>
      <c r="AB79" s="262">
        <f t="shared" si="16"/>
        <v>0.68717468526533776</v>
      </c>
      <c r="AC79" s="262">
        <f t="shared" si="16"/>
        <v>0.68772006199967528</v>
      </c>
      <c r="AD79" s="262">
        <f t="shared" si="16"/>
        <v>0.6882654387340128</v>
      </c>
      <c r="AE79" s="262">
        <f t="shared" si="16"/>
        <v>0.68881081546835032</v>
      </c>
      <c r="AF79" s="262">
        <f t="shared" si="16"/>
        <v>0.68935619220268785</v>
      </c>
      <c r="AG79" s="262">
        <f t="shared" si="16"/>
        <v>0.68990156893702537</v>
      </c>
      <c r="AH79" s="262">
        <f t="shared" si="16"/>
        <v>0.69044694567136289</v>
      </c>
      <c r="AI79" s="262">
        <f t="shared" si="16"/>
        <v>0.69099232240570041</v>
      </c>
      <c r="AJ79" s="262">
        <f t="shared" si="16"/>
        <v>0.69153769914003793</v>
      </c>
      <c r="AK79" s="262">
        <f t="shared" si="16"/>
        <v>0.69208307587437545</v>
      </c>
      <c r="AL79" s="262">
        <f t="shared" si="16"/>
        <v>0.69262845260871297</v>
      </c>
      <c r="AM79" s="262">
        <f t="shared" si="16"/>
        <v>0.6931738293430505</v>
      </c>
      <c r="AN79" s="262">
        <f t="shared" si="16"/>
        <v>0.69371920607738802</v>
      </c>
      <c r="AO79" s="262">
        <f t="shared" si="16"/>
        <v>0.69426458281172554</v>
      </c>
      <c r="AP79" s="262">
        <f t="shared" si="16"/>
        <v>0.69480995954606306</v>
      </c>
      <c r="AQ79" s="367">
        <f t="shared" si="6"/>
        <v>0.6953553362804018</v>
      </c>
      <c r="AS79" s="454">
        <v>0.03</v>
      </c>
      <c r="AT79" s="455">
        <v>-2.8000000000000001E-2</v>
      </c>
      <c r="AU79" s="455">
        <v>4.0000000000000001E-3</v>
      </c>
      <c r="AV79" s="455">
        <v>1.6999999999999999E-3</v>
      </c>
      <c r="AW79" s="443">
        <v>1.6999999999999999E-3</v>
      </c>
      <c r="AX79" s="274">
        <v>0.01</v>
      </c>
      <c r="AY79" s="267">
        <v>7.0000000000000001E-3</v>
      </c>
      <c r="AZ79" s="267">
        <v>0.02</v>
      </c>
    </row>
    <row r="80" spans="1:52" x14ac:dyDescent="0.2">
      <c r="A80" s="12" t="s">
        <v>28</v>
      </c>
      <c r="B80" s="262">
        <f>'Energy Use 2019'!I92/('Energy Use'!B86+B31)</f>
        <v>0.63949796990338326</v>
      </c>
      <c r="C80" s="262">
        <f>'Energy Use 2020'!I92/('Energy Use'!C86+C31)</f>
        <v>0.58231671956342201</v>
      </c>
      <c r="D80" s="457">
        <f t="shared" si="7"/>
        <v>0.59978622115032465</v>
      </c>
      <c r="E80" s="457">
        <f t="shared" si="8"/>
        <v>0.5829922069581156</v>
      </c>
      <c r="F80" s="457">
        <f t="shared" si="9"/>
        <v>0.58532417578594809</v>
      </c>
      <c r="G80" s="457">
        <f t="shared" si="10"/>
        <v>0.58631922688478422</v>
      </c>
      <c r="H80" s="370">
        <f t="shared" si="11"/>
        <v>0.58731596957048837</v>
      </c>
      <c r="I80" s="262">
        <f t="shared" si="12"/>
        <v>0.5884906015096294</v>
      </c>
      <c r="J80" s="262">
        <f t="shared" si="12"/>
        <v>0.58966523344877042</v>
      </c>
      <c r="K80" s="262">
        <f t="shared" si="12"/>
        <v>0.59083986538791144</v>
      </c>
      <c r="L80" s="262">
        <f t="shared" si="12"/>
        <v>0.59201449732705247</v>
      </c>
      <c r="M80" s="370">
        <f t="shared" si="2"/>
        <v>0.59318912926619327</v>
      </c>
      <c r="N80" s="262">
        <f t="shared" si="13"/>
        <v>0.59401959404716598</v>
      </c>
      <c r="O80" s="262">
        <f t="shared" si="13"/>
        <v>0.59485005882813868</v>
      </c>
      <c r="P80" s="262">
        <f t="shared" si="13"/>
        <v>0.59568052360911139</v>
      </c>
      <c r="Q80" s="262">
        <f t="shared" si="13"/>
        <v>0.5965109883900841</v>
      </c>
      <c r="R80" s="370">
        <f t="shared" si="4"/>
        <v>0.59734145317105658</v>
      </c>
      <c r="S80" s="262">
        <f t="shared" si="14"/>
        <v>0.59781932633359347</v>
      </c>
      <c r="T80" s="262">
        <f t="shared" si="16"/>
        <v>0.59829719949613036</v>
      </c>
      <c r="U80" s="262">
        <f t="shared" si="16"/>
        <v>0.59877507265866725</v>
      </c>
      <c r="V80" s="262">
        <f t="shared" si="16"/>
        <v>0.59925294582120414</v>
      </c>
      <c r="W80" s="262">
        <f t="shared" si="16"/>
        <v>0.59973081898374103</v>
      </c>
      <c r="X80" s="262">
        <f t="shared" si="16"/>
        <v>0.60020869214627792</v>
      </c>
      <c r="Y80" s="262">
        <f t="shared" si="16"/>
        <v>0.60068656530881481</v>
      </c>
      <c r="Z80" s="262">
        <f t="shared" si="16"/>
        <v>0.6011644384713517</v>
      </c>
      <c r="AA80" s="262">
        <f t="shared" si="16"/>
        <v>0.60164231163388859</v>
      </c>
      <c r="AB80" s="262">
        <f t="shared" si="16"/>
        <v>0.60212018479642548</v>
      </c>
      <c r="AC80" s="262">
        <f t="shared" si="16"/>
        <v>0.60259805795896237</v>
      </c>
      <c r="AD80" s="262">
        <f t="shared" si="16"/>
        <v>0.60307593112149926</v>
      </c>
      <c r="AE80" s="262">
        <f t="shared" si="16"/>
        <v>0.60355380428403616</v>
      </c>
      <c r="AF80" s="262">
        <f t="shared" si="16"/>
        <v>0.60403167744657305</v>
      </c>
      <c r="AG80" s="262">
        <f t="shared" si="16"/>
        <v>0.60450955060910994</v>
      </c>
      <c r="AH80" s="262">
        <f t="shared" si="16"/>
        <v>0.60498742377164683</v>
      </c>
      <c r="AI80" s="262">
        <f t="shared" si="16"/>
        <v>0.60546529693418372</v>
      </c>
      <c r="AJ80" s="262">
        <f t="shared" si="16"/>
        <v>0.60594317009672061</v>
      </c>
      <c r="AK80" s="262">
        <f t="shared" si="16"/>
        <v>0.6064210432592575</v>
      </c>
      <c r="AL80" s="262">
        <f t="shared" si="16"/>
        <v>0.60689891642179439</v>
      </c>
      <c r="AM80" s="262">
        <f t="shared" si="16"/>
        <v>0.60737678958433128</v>
      </c>
      <c r="AN80" s="262">
        <f t="shared" si="16"/>
        <v>0.60785466274686817</v>
      </c>
      <c r="AO80" s="262">
        <f t="shared" si="16"/>
        <v>0.60833253590940506</v>
      </c>
      <c r="AP80" s="262">
        <f t="shared" si="16"/>
        <v>0.60881040907194195</v>
      </c>
      <c r="AQ80" s="367">
        <f t="shared" si="6"/>
        <v>0.60928828223447773</v>
      </c>
      <c r="AS80" s="454">
        <v>0.03</v>
      </c>
      <c r="AT80" s="455">
        <v>-2.8000000000000001E-2</v>
      </c>
      <c r="AU80" s="455">
        <v>4.0000000000000001E-3</v>
      </c>
      <c r="AV80" s="455">
        <v>1.6999999999999999E-3</v>
      </c>
      <c r="AW80" s="443">
        <v>1.6999999999999999E-3</v>
      </c>
      <c r="AX80" s="274">
        <v>0.01</v>
      </c>
      <c r="AY80" s="267">
        <v>7.0000000000000001E-3</v>
      </c>
      <c r="AZ80" s="267">
        <v>0.02</v>
      </c>
    </row>
    <row r="81" spans="1:52" x14ac:dyDescent="0.2">
      <c r="A81" s="12" t="s">
        <v>29</v>
      </c>
      <c r="B81" s="262">
        <f>'Energy Use 2019'!I93/('Energy Use'!B87+B32)</f>
        <v>0.65636261519088557</v>
      </c>
      <c r="C81" s="262">
        <f>'Energy Use 2020'!I93/('Energy Use'!C87+C32)</f>
        <v>0.61554448669264039</v>
      </c>
      <c r="D81" s="457">
        <f t="shared" si="7"/>
        <v>0.63401082129341957</v>
      </c>
      <c r="E81" s="457">
        <f t="shared" si="8"/>
        <v>0.61625851829720379</v>
      </c>
      <c r="F81" s="457">
        <f t="shared" si="9"/>
        <v>0.61872355237039256</v>
      </c>
      <c r="G81" s="457">
        <f t="shared" si="10"/>
        <v>0.6197753824094222</v>
      </c>
      <c r="H81" s="370">
        <f t="shared" si="11"/>
        <v>0.62082900055951828</v>
      </c>
      <c r="I81" s="262">
        <f t="shared" si="12"/>
        <v>0.62207065856063737</v>
      </c>
      <c r="J81" s="262">
        <f t="shared" si="12"/>
        <v>0.62331231656175645</v>
      </c>
      <c r="K81" s="262">
        <f t="shared" si="12"/>
        <v>0.62455397456287554</v>
      </c>
      <c r="L81" s="262">
        <f t="shared" si="12"/>
        <v>0.62579563256399462</v>
      </c>
      <c r="M81" s="370">
        <f t="shared" si="2"/>
        <v>0.62703729056511348</v>
      </c>
      <c r="N81" s="262">
        <f t="shared" si="13"/>
        <v>0.62791514277190463</v>
      </c>
      <c r="O81" s="262">
        <f t="shared" si="13"/>
        <v>0.62879299497869579</v>
      </c>
      <c r="P81" s="262">
        <f t="shared" si="13"/>
        <v>0.62967084718548694</v>
      </c>
      <c r="Q81" s="262">
        <f t="shared" si="13"/>
        <v>0.63054869939227809</v>
      </c>
      <c r="R81" s="370">
        <f t="shared" si="4"/>
        <v>0.63142655159906924</v>
      </c>
      <c r="S81" s="262">
        <f t="shared" si="14"/>
        <v>0.63193169284034845</v>
      </c>
      <c r="T81" s="262">
        <f t="shared" si="16"/>
        <v>0.63243683408162765</v>
      </c>
      <c r="U81" s="262">
        <f t="shared" si="16"/>
        <v>0.63294197532290686</v>
      </c>
      <c r="V81" s="262">
        <f t="shared" si="16"/>
        <v>0.63344711656418606</v>
      </c>
      <c r="W81" s="262">
        <f t="shared" si="16"/>
        <v>0.63395225780546527</v>
      </c>
      <c r="X81" s="262">
        <f t="shared" si="16"/>
        <v>0.63445739904674447</v>
      </c>
      <c r="Y81" s="262">
        <f t="shared" si="16"/>
        <v>0.63496254028802368</v>
      </c>
      <c r="Z81" s="262">
        <f t="shared" si="16"/>
        <v>0.63546768152930289</v>
      </c>
      <c r="AA81" s="262">
        <f t="shared" si="16"/>
        <v>0.63597282277058209</v>
      </c>
      <c r="AB81" s="262">
        <f t="shared" si="16"/>
        <v>0.6364779640118613</v>
      </c>
      <c r="AC81" s="262">
        <f t="shared" si="16"/>
        <v>0.6369831052531405</v>
      </c>
      <c r="AD81" s="262">
        <f t="shared" si="16"/>
        <v>0.63748824649441971</v>
      </c>
      <c r="AE81" s="262">
        <f t="shared" si="16"/>
        <v>0.63799338773569891</v>
      </c>
      <c r="AF81" s="262">
        <f t="shared" si="16"/>
        <v>0.63849852897697812</v>
      </c>
      <c r="AG81" s="262">
        <f t="shared" si="16"/>
        <v>0.63900367021825732</v>
      </c>
      <c r="AH81" s="262">
        <f t="shared" si="16"/>
        <v>0.63950881145953653</v>
      </c>
      <c r="AI81" s="262">
        <f t="shared" si="16"/>
        <v>0.64001395270081574</v>
      </c>
      <c r="AJ81" s="262">
        <f t="shared" si="16"/>
        <v>0.64051909394209494</v>
      </c>
      <c r="AK81" s="262">
        <f t="shared" si="16"/>
        <v>0.64102423518337415</v>
      </c>
      <c r="AL81" s="262">
        <f t="shared" si="16"/>
        <v>0.64152937642465335</v>
      </c>
      <c r="AM81" s="262">
        <f t="shared" si="16"/>
        <v>0.64203451766593256</v>
      </c>
      <c r="AN81" s="262">
        <f t="shared" si="16"/>
        <v>0.64253965890721176</v>
      </c>
      <c r="AO81" s="262">
        <f t="shared" si="16"/>
        <v>0.64304480014849097</v>
      </c>
      <c r="AP81" s="262">
        <f t="shared" si="16"/>
        <v>0.64354994138977017</v>
      </c>
      <c r="AQ81" s="367">
        <f t="shared" si="6"/>
        <v>0.6440550826310506</v>
      </c>
      <c r="AS81" s="454">
        <v>0.03</v>
      </c>
      <c r="AT81" s="455">
        <v>-2.8000000000000001E-2</v>
      </c>
      <c r="AU81" s="455">
        <v>4.0000000000000001E-3</v>
      </c>
      <c r="AV81" s="455">
        <v>1.6999999999999999E-3</v>
      </c>
      <c r="AW81" s="443">
        <v>1.6999999999999999E-3</v>
      </c>
      <c r="AX81" s="274">
        <v>0.01</v>
      </c>
      <c r="AY81" s="267">
        <v>7.0000000000000001E-3</v>
      </c>
      <c r="AZ81" s="267">
        <v>0.02</v>
      </c>
    </row>
    <row r="82" spans="1:52" x14ac:dyDescent="0.2">
      <c r="A82" s="12" t="s">
        <v>30</v>
      </c>
      <c r="B82" s="262">
        <f>'Energy Use 2019'!I94/('Energy Use'!B88+B33)</f>
        <v>0.5595910604065738</v>
      </c>
      <c r="C82" s="262">
        <f>'Energy Use 2020'!I94/('Energy Use'!C88+C33)</f>
        <v>0.59869151637515139</v>
      </c>
      <c r="D82" s="457">
        <f t="shared" si="7"/>
        <v>0.61665226186640598</v>
      </c>
      <c r="E82" s="457">
        <f t="shared" si="8"/>
        <v>0.59938599853414665</v>
      </c>
      <c r="F82" s="457">
        <f t="shared" si="9"/>
        <v>0.60178354252828326</v>
      </c>
      <c r="G82" s="457">
        <f t="shared" si="10"/>
        <v>0.6028065745505814</v>
      </c>
      <c r="H82" s="370">
        <f t="shared" si="11"/>
        <v>0.60383134572731745</v>
      </c>
      <c r="I82" s="262">
        <f t="shared" si="12"/>
        <v>0.60503900841877212</v>
      </c>
      <c r="J82" s="262">
        <f t="shared" si="12"/>
        <v>0.60624667111022679</v>
      </c>
      <c r="K82" s="262">
        <f t="shared" si="12"/>
        <v>0.60745433380168146</v>
      </c>
      <c r="L82" s="262">
        <f t="shared" si="12"/>
        <v>0.60866199649313613</v>
      </c>
      <c r="M82" s="370">
        <f t="shared" si="2"/>
        <v>0.60986965918459057</v>
      </c>
      <c r="N82" s="262">
        <f t="shared" si="13"/>
        <v>0.61072347670744898</v>
      </c>
      <c r="O82" s="262">
        <f t="shared" si="13"/>
        <v>0.61157729423030738</v>
      </c>
      <c r="P82" s="262">
        <f t="shared" si="13"/>
        <v>0.61243111175316578</v>
      </c>
      <c r="Q82" s="262">
        <f t="shared" si="13"/>
        <v>0.61328492927602418</v>
      </c>
      <c r="R82" s="370">
        <f t="shared" si="4"/>
        <v>0.6141387467988827</v>
      </c>
      <c r="S82" s="262">
        <f t="shared" si="14"/>
        <v>0.61463005779632185</v>
      </c>
      <c r="T82" s="262">
        <f t="shared" si="16"/>
        <v>0.615121368793761</v>
      </c>
      <c r="U82" s="262">
        <f t="shared" si="16"/>
        <v>0.61561267979120016</v>
      </c>
      <c r="V82" s="262">
        <f t="shared" si="16"/>
        <v>0.61610399078863931</v>
      </c>
      <c r="W82" s="262">
        <f t="shared" si="16"/>
        <v>0.61659530178607846</v>
      </c>
      <c r="X82" s="262">
        <f t="shared" si="16"/>
        <v>0.61708661278351762</v>
      </c>
      <c r="Y82" s="262">
        <f t="shared" si="16"/>
        <v>0.61757792378095677</v>
      </c>
      <c r="Z82" s="262">
        <f t="shared" si="16"/>
        <v>0.61806923477839593</v>
      </c>
      <c r="AA82" s="262">
        <f t="shared" si="16"/>
        <v>0.61856054577583508</v>
      </c>
      <c r="AB82" s="262">
        <f t="shared" si="16"/>
        <v>0.61905185677327423</v>
      </c>
      <c r="AC82" s="262">
        <f t="shared" si="16"/>
        <v>0.61954316777071339</v>
      </c>
      <c r="AD82" s="262">
        <f t="shared" si="16"/>
        <v>0.62003447876815254</v>
      </c>
      <c r="AE82" s="262">
        <f t="shared" si="16"/>
        <v>0.6205257897655917</v>
      </c>
      <c r="AF82" s="262">
        <f t="shared" si="16"/>
        <v>0.62101710076303085</v>
      </c>
      <c r="AG82" s="262">
        <f t="shared" si="16"/>
        <v>0.62150841176047</v>
      </c>
      <c r="AH82" s="262">
        <f t="shared" si="16"/>
        <v>0.62199972275790916</v>
      </c>
      <c r="AI82" s="262">
        <f t="shared" si="16"/>
        <v>0.62249103375534831</v>
      </c>
      <c r="AJ82" s="262">
        <f t="shared" si="16"/>
        <v>0.62298234475278746</v>
      </c>
      <c r="AK82" s="262">
        <f t="shared" si="16"/>
        <v>0.62347365575022662</v>
      </c>
      <c r="AL82" s="262">
        <f t="shared" si="16"/>
        <v>0.62396496674766577</v>
      </c>
      <c r="AM82" s="262">
        <f t="shared" si="16"/>
        <v>0.62445627774510493</v>
      </c>
      <c r="AN82" s="262">
        <f t="shared" si="16"/>
        <v>0.62494758874254408</v>
      </c>
      <c r="AO82" s="262">
        <f t="shared" si="16"/>
        <v>0.62543889973998323</v>
      </c>
      <c r="AP82" s="262">
        <f t="shared" si="16"/>
        <v>0.62593021073742239</v>
      </c>
      <c r="AQ82" s="367">
        <f t="shared" si="6"/>
        <v>0.62642152173486032</v>
      </c>
      <c r="AS82" s="454">
        <v>0.03</v>
      </c>
      <c r="AT82" s="455">
        <v>-2.8000000000000001E-2</v>
      </c>
      <c r="AU82" s="455">
        <v>4.0000000000000001E-3</v>
      </c>
      <c r="AV82" s="455">
        <v>1.6999999999999999E-3</v>
      </c>
      <c r="AW82" s="443">
        <v>1.6999999999999999E-3</v>
      </c>
      <c r="AX82" s="274">
        <v>0.01</v>
      </c>
      <c r="AY82" s="267">
        <v>7.0000000000000001E-3</v>
      </c>
      <c r="AZ82" s="267">
        <v>0.02</v>
      </c>
    </row>
    <row r="83" spans="1:52" x14ac:dyDescent="0.2">
      <c r="A83" s="12" t="s">
        <v>31</v>
      </c>
      <c r="B83" s="262">
        <f>'Energy Use 2019'!I95/('Energy Use'!B89+B34)</f>
        <v>0.53345105579138008</v>
      </c>
      <c r="C83" s="262">
        <f>'Energy Use 2020'!I95/('Energy Use'!C89+C34)</f>
        <v>0.57179282770944873</v>
      </c>
      <c r="D83" s="457">
        <f t="shared" si="7"/>
        <v>0.58894661254073222</v>
      </c>
      <c r="E83" s="457">
        <f t="shared" si="8"/>
        <v>0.57245610738959174</v>
      </c>
      <c r="F83" s="457">
        <f t="shared" si="9"/>
        <v>0.57474593181915012</v>
      </c>
      <c r="G83" s="457">
        <f t="shared" si="10"/>
        <v>0.57572299990324272</v>
      </c>
      <c r="H83" s="370">
        <f t="shared" si="11"/>
        <v>0.57670172900307826</v>
      </c>
      <c r="I83" s="262">
        <f t="shared" si="12"/>
        <v>0.57785513246108444</v>
      </c>
      <c r="J83" s="262">
        <f t="shared" si="12"/>
        <v>0.57900853591909063</v>
      </c>
      <c r="K83" s="262">
        <f t="shared" si="12"/>
        <v>0.58016193937709681</v>
      </c>
      <c r="L83" s="262">
        <f t="shared" si="12"/>
        <v>0.581315342835103</v>
      </c>
      <c r="M83" s="370">
        <f t="shared" si="2"/>
        <v>0.58246874629310907</v>
      </c>
      <c r="N83" s="262">
        <f t="shared" si="13"/>
        <v>0.58328420253791946</v>
      </c>
      <c r="O83" s="262">
        <f t="shared" si="13"/>
        <v>0.58409965878272985</v>
      </c>
      <c r="P83" s="262">
        <f t="shared" si="13"/>
        <v>0.58491511502754023</v>
      </c>
      <c r="Q83" s="262">
        <f t="shared" si="13"/>
        <v>0.58573057127235062</v>
      </c>
      <c r="R83" s="370">
        <f t="shared" si="4"/>
        <v>0.58654602751716078</v>
      </c>
      <c r="S83" s="262">
        <f t="shared" si="14"/>
        <v>0.5870152643391745</v>
      </c>
      <c r="T83" s="262">
        <f t="shared" si="16"/>
        <v>0.58748450116118822</v>
      </c>
      <c r="U83" s="262">
        <f t="shared" si="16"/>
        <v>0.58795373798320194</v>
      </c>
      <c r="V83" s="262">
        <f t="shared" si="16"/>
        <v>0.58842297480521566</v>
      </c>
      <c r="W83" s="262">
        <f t="shared" si="16"/>
        <v>0.58889221162722938</v>
      </c>
      <c r="X83" s="262">
        <f t="shared" si="16"/>
        <v>0.5893614484492431</v>
      </c>
      <c r="Y83" s="262">
        <f t="shared" si="16"/>
        <v>0.58983068527125682</v>
      </c>
      <c r="Z83" s="262">
        <f t="shared" si="16"/>
        <v>0.59029992209327053</v>
      </c>
      <c r="AA83" s="262">
        <f t="shared" si="16"/>
        <v>0.59076915891528425</v>
      </c>
      <c r="AB83" s="262">
        <f t="shared" si="16"/>
        <v>0.59123839573729797</v>
      </c>
      <c r="AC83" s="262">
        <f t="shared" si="16"/>
        <v>0.59170763255931169</v>
      </c>
      <c r="AD83" s="262">
        <f t="shared" si="16"/>
        <v>0.59217686938132541</v>
      </c>
      <c r="AE83" s="262">
        <f t="shared" si="16"/>
        <v>0.59264610620333913</v>
      </c>
      <c r="AF83" s="262">
        <f t="shared" si="16"/>
        <v>0.59311534302535285</v>
      </c>
      <c r="AG83" s="262">
        <f t="shared" si="16"/>
        <v>0.59358457984736657</v>
      </c>
      <c r="AH83" s="262">
        <f t="shared" si="16"/>
        <v>0.59405381666938029</v>
      </c>
      <c r="AI83" s="262">
        <f t="shared" si="16"/>
        <v>0.594523053491394</v>
      </c>
      <c r="AJ83" s="262">
        <f t="shared" si="16"/>
        <v>0.59499229031340772</v>
      </c>
      <c r="AK83" s="262">
        <f t="shared" si="16"/>
        <v>0.59546152713542144</v>
      </c>
      <c r="AL83" s="262">
        <f t="shared" si="16"/>
        <v>0.59593076395743516</v>
      </c>
      <c r="AM83" s="262">
        <f t="shared" si="16"/>
        <v>0.59640000077944888</v>
      </c>
      <c r="AN83" s="262">
        <f t="shared" si="16"/>
        <v>0.5968692376014626</v>
      </c>
      <c r="AO83" s="262">
        <f t="shared" si="16"/>
        <v>0.59733847442347632</v>
      </c>
      <c r="AP83" s="262">
        <f t="shared" si="16"/>
        <v>0.59780771124549004</v>
      </c>
      <c r="AQ83" s="367">
        <f t="shared" si="6"/>
        <v>0.59827694806750398</v>
      </c>
      <c r="AS83" s="454">
        <v>0.03</v>
      </c>
      <c r="AT83" s="455">
        <v>-2.8000000000000001E-2</v>
      </c>
      <c r="AU83" s="455">
        <v>4.0000000000000001E-3</v>
      </c>
      <c r="AV83" s="455">
        <v>1.6999999999999999E-3</v>
      </c>
      <c r="AW83" s="443">
        <v>1.6999999999999999E-3</v>
      </c>
      <c r="AX83" s="274">
        <v>0.01</v>
      </c>
      <c r="AY83" s="267">
        <v>7.0000000000000001E-3</v>
      </c>
      <c r="AZ83" s="267">
        <v>0.02</v>
      </c>
    </row>
    <row r="84" spans="1:52" x14ac:dyDescent="0.2">
      <c r="A84" s="12" t="s">
        <v>32</v>
      </c>
      <c r="B84" s="262">
        <f>'Energy Use 2019'!I96/('Energy Use'!B90+B35)</f>
        <v>0.54524658250558378</v>
      </c>
      <c r="C84" s="262">
        <f>'Energy Use 2020'!I96/('Energy Use'!C90+C35)</f>
        <v>0.53803335517035511</v>
      </c>
      <c r="D84" s="457">
        <f t="shared" si="7"/>
        <v>0.55417435582546581</v>
      </c>
      <c r="E84" s="457">
        <f t="shared" si="8"/>
        <v>0.53865747386235274</v>
      </c>
      <c r="F84" s="457">
        <f t="shared" si="9"/>
        <v>0.5408121037578022</v>
      </c>
      <c r="G84" s="457">
        <f t="shared" si="10"/>
        <v>0.54173148433419049</v>
      </c>
      <c r="H84" s="370">
        <f t="shared" si="11"/>
        <v>0.54265242785755863</v>
      </c>
      <c r="I84" s="262">
        <f t="shared" si="12"/>
        <v>0.54373773271327375</v>
      </c>
      <c r="J84" s="262">
        <f t="shared" si="12"/>
        <v>0.54482303756898887</v>
      </c>
      <c r="K84" s="262">
        <f t="shared" si="12"/>
        <v>0.54590834242470399</v>
      </c>
      <c r="L84" s="262">
        <f t="shared" si="12"/>
        <v>0.5469936472804191</v>
      </c>
      <c r="M84" s="370">
        <f t="shared" si="2"/>
        <v>0.54807895213613422</v>
      </c>
      <c r="N84" s="262">
        <f t="shared" si="13"/>
        <v>0.54884626266912484</v>
      </c>
      <c r="O84" s="262">
        <f t="shared" si="13"/>
        <v>0.54961357320211546</v>
      </c>
      <c r="P84" s="262">
        <f t="shared" si="13"/>
        <v>0.55038088373510607</v>
      </c>
      <c r="Q84" s="262">
        <f t="shared" si="13"/>
        <v>0.55114819426809669</v>
      </c>
      <c r="R84" s="370">
        <f t="shared" si="4"/>
        <v>0.55191550480108709</v>
      </c>
      <c r="S84" s="262">
        <f t="shared" si="14"/>
        <v>0.5523570372049279</v>
      </c>
      <c r="T84" s="262">
        <f t="shared" si="16"/>
        <v>0.55279856960876872</v>
      </c>
      <c r="U84" s="262">
        <f t="shared" si="16"/>
        <v>0.55324010201260954</v>
      </c>
      <c r="V84" s="262">
        <f t="shared" si="16"/>
        <v>0.55368163441645035</v>
      </c>
      <c r="W84" s="262">
        <f t="shared" si="16"/>
        <v>0.55412316682029117</v>
      </c>
      <c r="X84" s="262">
        <f t="shared" si="16"/>
        <v>0.55456469922413199</v>
      </c>
      <c r="Y84" s="262">
        <f t="shared" si="16"/>
        <v>0.5550062316279728</v>
      </c>
      <c r="Z84" s="262">
        <f t="shared" si="16"/>
        <v>0.55544776403181362</v>
      </c>
      <c r="AA84" s="262">
        <f t="shared" si="16"/>
        <v>0.55588929643565443</v>
      </c>
      <c r="AB84" s="262">
        <f t="shared" si="16"/>
        <v>0.55633082883949525</v>
      </c>
      <c r="AC84" s="262">
        <f t="shared" si="16"/>
        <v>0.55677236124333607</v>
      </c>
      <c r="AD84" s="262">
        <f t="shared" si="16"/>
        <v>0.55721389364717688</v>
      </c>
      <c r="AE84" s="262">
        <f t="shared" si="16"/>
        <v>0.5576554260510177</v>
      </c>
      <c r="AF84" s="262">
        <f t="shared" si="16"/>
        <v>0.55809695845485852</v>
      </c>
      <c r="AG84" s="262">
        <f t="shared" si="16"/>
        <v>0.55853849085869933</v>
      </c>
      <c r="AH84" s="262">
        <f t="shared" si="16"/>
        <v>0.55898002326254015</v>
      </c>
      <c r="AI84" s="262">
        <f t="shared" si="16"/>
        <v>0.55942155566638097</v>
      </c>
      <c r="AJ84" s="262">
        <f t="shared" si="16"/>
        <v>0.55986308807022178</v>
      </c>
      <c r="AK84" s="262">
        <f t="shared" si="16"/>
        <v>0.5603046204740626</v>
      </c>
      <c r="AL84" s="262">
        <f t="shared" si="16"/>
        <v>0.56074615287790341</v>
      </c>
      <c r="AM84" s="262">
        <f t="shared" si="16"/>
        <v>0.56118768528174423</v>
      </c>
      <c r="AN84" s="262">
        <f t="shared" si="16"/>
        <v>0.56162921768558505</v>
      </c>
      <c r="AO84" s="262">
        <f t="shared" si="16"/>
        <v>0.56207075008942586</v>
      </c>
      <c r="AP84" s="262">
        <f t="shared" si="16"/>
        <v>0.56251228249326668</v>
      </c>
      <c r="AQ84" s="367">
        <f t="shared" si="6"/>
        <v>0.56295381489710883</v>
      </c>
      <c r="AS84" s="454">
        <v>0.03</v>
      </c>
      <c r="AT84" s="455">
        <v>-2.8000000000000001E-2</v>
      </c>
      <c r="AU84" s="455">
        <v>4.0000000000000001E-3</v>
      </c>
      <c r="AV84" s="455">
        <v>1.6999999999999999E-3</v>
      </c>
      <c r="AW84" s="443">
        <v>1.6999999999999999E-3</v>
      </c>
      <c r="AX84" s="274">
        <v>0.01</v>
      </c>
      <c r="AY84" s="267">
        <v>7.0000000000000001E-3</v>
      </c>
      <c r="AZ84" s="267">
        <v>0.02</v>
      </c>
    </row>
    <row r="85" spans="1:52" x14ac:dyDescent="0.2">
      <c r="A85" s="12" t="s">
        <v>33</v>
      </c>
      <c r="B85" s="262">
        <f>'Energy Use 2019'!I97/('Energy Use'!B91+B36)</f>
        <v>0.8037809386283371</v>
      </c>
      <c r="C85" s="262">
        <f>'Energy Use 2020'!I97/('Energy Use'!C91+C36)</f>
        <v>0.80035221262322098</v>
      </c>
      <c r="D85" s="457">
        <f t="shared" si="7"/>
        <v>0.82436277900191768</v>
      </c>
      <c r="E85" s="457">
        <f t="shared" si="8"/>
        <v>0.80128062118986398</v>
      </c>
      <c r="F85" s="457">
        <f t="shared" si="9"/>
        <v>0.80448574367462344</v>
      </c>
      <c r="G85" s="457">
        <f t="shared" si="10"/>
        <v>0.80585336943887032</v>
      </c>
      <c r="H85" s="370">
        <f t="shared" si="11"/>
        <v>0.80722332016691645</v>
      </c>
      <c r="I85" s="262">
        <f t="shared" si="12"/>
        <v>0.80883776680725028</v>
      </c>
      <c r="J85" s="262">
        <f t="shared" si="12"/>
        <v>0.81045221344758411</v>
      </c>
      <c r="K85" s="262">
        <f t="shared" si="12"/>
        <v>0.81206666008791795</v>
      </c>
      <c r="L85" s="262">
        <f t="shared" si="12"/>
        <v>0.81368110672825178</v>
      </c>
      <c r="M85" s="370">
        <f t="shared" si="2"/>
        <v>0.81529555336858561</v>
      </c>
      <c r="N85" s="262">
        <f t="shared" si="13"/>
        <v>0.81643696714330161</v>
      </c>
      <c r="O85" s="262">
        <f t="shared" si="13"/>
        <v>0.8175783809180176</v>
      </c>
      <c r="P85" s="262">
        <f t="shared" si="13"/>
        <v>0.81871979469273359</v>
      </c>
      <c r="Q85" s="262">
        <f t="shared" si="13"/>
        <v>0.81986120846744959</v>
      </c>
      <c r="R85" s="370">
        <f t="shared" si="4"/>
        <v>0.82100262224216558</v>
      </c>
      <c r="S85" s="262">
        <f t="shared" si="14"/>
        <v>0.82165942433995931</v>
      </c>
      <c r="T85" s="262">
        <f t="shared" si="16"/>
        <v>0.82231622643775304</v>
      </c>
      <c r="U85" s="262">
        <f t="shared" si="16"/>
        <v>0.82297302853554677</v>
      </c>
      <c r="V85" s="262">
        <f t="shared" si="16"/>
        <v>0.8236298306333405</v>
      </c>
      <c r="W85" s="262">
        <f t="shared" si="16"/>
        <v>0.82428663273113423</v>
      </c>
      <c r="X85" s="262">
        <f t="shared" si="16"/>
        <v>0.82494343482892796</v>
      </c>
      <c r="Y85" s="262">
        <f t="shared" si="16"/>
        <v>0.82560023692672169</v>
      </c>
      <c r="Z85" s="262">
        <f t="shared" si="16"/>
        <v>0.82625703902451542</v>
      </c>
      <c r="AA85" s="262">
        <f t="shared" si="16"/>
        <v>0.82691384112230915</v>
      </c>
      <c r="AB85" s="262">
        <f t="shared" si="16"/>
        <v>0.82757064322010288</v>
      </c>
      <c r="AC85" s="262">
        <f t="shared" si="16"/>
        <v>0.8282274453178966</v>
      </c>
      <c r="AD85" s="262">
        <f t="shared" si="16"/>
        <v>0.82888424741569033</v>
      </c>
      <c r="AE85" s="262">
        <f t="shared" si="16"/>
        <v>0.82954104951348406</v>
      </c>
      <c r="AF85" s="262">
        <f t="shared" si="16"/>
        <v>0.83019785161127779</v>
      </c>
      <c r="AG85" s="262">
        <f t="shared" si="16"/>
        <v>0.83085465370907152</v>
      </c>
      <c r="AH85" s="262">
        <f t="shared" si="16"/>
        <v>0.83151145580686525</v>
      </c>
      <c r="AI85" s="262">
        <f t="shared" si="16"/>
        <v>0.83216825790465898</v>
      </c>
      <c r="AJ85" s="262">
        <f t="shared" si="16"/>
        <v>0.83282506000245271</v>
      </c>
      <c r="AK85" s="262">
        <f t="shared" si="16"/>
        <v>0.83348186210024644</v>
      </c>
      <c r="AL85" s="262">
        <f t="shared" si="16"/>
        <v>0.83413866419804017</v>
      </c>
      <c r="AM85" s="262">
        <f t="shared" si="16"/>
        <v>0.8347954662958339</v>
      </c>
      <c r="AN85" s="262">
        <f t="shared" si="16"/>
        <v>0.83545226839362763</v>
      </c>
      <c r="AO85" s="262">
        <f t="shared" ref="T85:AP94" si="17">AN85+($AQ85-$R85)/25</f>
        <v>0.83610907049142136</v>
      </c>
      <c r="AP85" s="262">
        <f t="shared" si="17"/>
        <v>0.83676587258921509</v>
      </c>
      <c r="AQ85" s="367">
        <f t="shared" si="6"/>
        <v>0.83742267468700893</v>
      </c>
      <c r="AS85" s="454">
        <v>0.03</v>
      </c>
      <c r="AT85" s="455">
        <v>-2.8000000000000001E-2</v>
      </c>
      <c r="AU85" s="455">
        <v>4.0000000000000001E-3</v>
      </c>
      <c r="AV85" s="455">
        <v>1.6999999999999999E-3</v>
      </c>
      <c r="AW85" s="443">
        <v>1.6999999999999999E-3</v>
      </c>
      <c r="AX85" s="274">
        <v>0.01</v>
      </c>
      <c r="AY85" s="267">
        <v>7.0000000000000001E-3</v>
      </c>
      <c r="AZ85" s="267">
        <v>0.02</v>
      </c>
    </row>
    <row r="86" spans="1:52" x14ac:dyDescent="0.2">
      <c r="A86" s="12" t="s">
        <v>34</v>
      </c>
      <c r="B86" s="262">
        <f>'Energy Use 2019'!I98/('Energy Use'!B92+B37)</f>
        <v>0.78748752353831508</v>
      </c>
      <c r="C86" s="262">
        <f>'Energy Use 2020'!I98/('Energy Use'!C92+C37)</f>
        <v>0.84012079574233334</v>
      </c>
      <c r="D86" s="457">
        <f t="shared" si="7"/>
        <v>0.86532441961460338</v>
      </c>
      <c r="E86" s="457">
        <f t="shared" si="8"/>
        <v>0.84109533586539442</v>
      </c>
      <c r="F86" s="457">
        <f t="shared" si="9"/>
        <v>0.84445971720885604</v>
      </c>
      <c r="G86" s="457">
        <f t="shared" si="10"/>
        <v>0.84589529872811109</v>
      </c>
      <c r="H86" s="370">
        <f t="shared" si="11"/>
        <v>0.84733332073594891</v>
      </c>
      <c r="I86" s="262">
        <f t="shared" si="12"/>
        <v>0.8490279873774208</v>
      </c>
      <c r="J86" s="262">
        <f t="shared" si="12"/>
        <v>0.85072265401889269</v>
      </c>
      <c r="K86" s="262">
        <f t="shared" si="12"/>
        <v>0.85241732066036457</v>
      </c>
      <c r="L86" s="262">
        <f t="shared" si="12"/>
        <v>0.85411198730183646</v>
      </c>
      <c r="M86" s="370">
        <f t="shared" si="2"/>
        <v>0.85580665394330846</v>
      </c>
      <c r="N86" s="262">
        <f t="shared" si="13"/>
        <v>0.85700478325882912</v>
      </c>
      <c r="O86" s="262">
        <f t="shared" si="13"/>
        <v>0.85820291257434977</v>
      </c>
      <c r="P86" s="262">
        <f t="shared" si="13"/>
        <v>0.85940104188987043</v>
      </c>
      <c r="Q86" s="262">
        <f t="shared" si="13"/>
        <v>0.86059917120539109</v>
      </c>
      <c r="R86" s="370">
        <f t="shared" si="4"/>
        <v>0.86179730052091152</v>
      </c>
      <c r="S86" s="262">
        <f t="shared" si="14"/>
        <v>0.86248673836132828</v>
      </c>
      <c r="T86" s="262">
        <f t="shared" si="17"/>
        <v>0.86317617620174503</v>
      </c>
      <c r="U86" s="262">
        <f t="shared" si="17"/>
        <v>0.86386561404216178</v>
      </c>
      <c r="V86" s="262">
        <f t="shared" si="17"/>
        <v>0.86455505188257853</v>
      </c>
      <c r="W86" s="262">
        <f t="shared" si="17"/>
        <v>0.86524448972299528</v>
      </c>
      <c r="X86" s="262">
        <f t="shared" si="17"/>
        <v>0.86593392756341203</v>
      </c>
      <c r="Y86" s="262">
        <f t="shared" si="17"/>
        <v>0.86662336540382878</v>
      </c>
      <c r="Z86" s="262">
        <f t="shared" si="17"/>
        <v>0.86731280324424553</v>
      </c>
      <c r="AA86" s="262">
        <f t="shared" si="17"/>
        <v>0.86800224108466228</v>
      </c>
      <c r="AB86" s="262">
        <f t="shared" si="17"/>
        <v>0.86869167892507904</v>
      </c>
      <c r="AC86" s="262">
        <f t="shared" si="17"/>
        <v>0.86938111676549579</v>
      </c>
      <c r="AD86" s="262">
        <f t="shared" si="17"/>
        <v>0.87007055460591254</v>
      </c>
      <c r="AE86" s="262">
        <f t="shared" si="17"/>
        <v>0.87075999244632929</v>
      </c>
      <c r="AF86" s="262">
        <f t="shared" si="17"/>
        <v>0.87144943028674604</v>
      </c>
      <c r="AG86" s="262">
        <f t="shared" si="17"/>
        <v>0.87213886812716279</v>
      </c>
      <c r="AH86" s="262">
        <f t="shared" si="17"/>
        <v>0.87282830596757954</v>
      </c>
      <c r="AI86" s="262">
        <f t="shared" si="17"/>
        <v>0.87351774380799629</v>
      </c>
      <c r="AJ86" s="262">
        <f t="shared" si="17"/>
        <v>0.87420718164841305</v>
      </c>
      <c r="AK86" s="262">
        <f t="shared" si="17"/>
        <v>0.8748966194888298</v>
      </c>
      <c r="AL86" s="262">
        <f t="shared" si="17"/>
        <v>0.87558605732924655</v>
      </c>
      <c r="AM86" s="262">
        <f t="shared" si="17"/>
        <v>0.8762754951696633</v>
      </c>
      <c r="AN86" s="262">
        <f t="shared" si="17"/>
        <v>0.87696493301008005</v>
      </c>
      <c r="AO86" s="262">
        <f t="shared" si="17"/>
        <v>0.8776543708504968</v>
      </c>
      <c r="AP86" s="262">
        <f t="shared" si="17"/>
        <v>0.87834380869091355</v>
      </c>
      <c r="AQ86" s="367">
        <f t="shared" si="6"/>
        <v>0.87903324653132975</v>
      </c>
      <c r="AS86" s="454">
        <v>0.03</v>
      </c>
      <c r="AT86" s="455">
        <v>-2.8000000000000001E-2</v>
      </c>
      <c r="AU86" s="455">
        <v>4.0000000000000001E-3</v>
      </c>
      <c r="AV86" s="455">
        <v>1.6999999999999999E-3</v>
      </c>
      <c r="AW86" s="443">
        <v>1.6999999999999999E-3</v>
      </c>
      <c r="AX86" s="274">
        <v>0.01</v>
      </c>
      <c r="AY86" s="267">
        <v>7.0000000000000001E-3</v>
      </c>
      <c r="AZ86" s="267">
        <v>0.02</v>
      </c>
    </row>
    <row r="87" spans="1:52" x14ac:dyDescent="0.2">
      <c r="A87" s="12" t="s">
        <v>35</v>
      </c>
      <c r="B87" s="262">
        <f>'Energy Use 2019'!I99/('Energy Use'!B93+B38)</f>
        <v>0.80933993650301761</v>
      </c>
      <c r="C87" s="262">
        <f>'Energy Use 2020'!I99/('Energy Use'!C93+C38)</f>
        <v>0.83604584296305928</v>
      </c>
      <c r="D87" s="457">
        <f t="shared" si="7"/>
        <v>0.86112721825195104</v>
      </c>
      <c r="E87" s="457">
        <f t="shared" si="8"/>
        <v>0.83701565614089635</v>
      </c>
      <c r="F87" s="457">
        <f t="shared" si="9"/>
        <v>0.8403637187654599</v>
      </c>
      <c r="G87" s="457">
        <f t="shared" si="10"/>
        <v>0.84179233708736123</v>
      </c>
      <c r="H87" s="370">
        <f t="shared" si="11"/>
        <v>0.84322338406040975</v>
      </c>
      <c r="I87" s="262">
        <f t="shared" si="12"/>
        <v>0.84490983082853055</v>
      </c>
      <c r="J87" s="262">
        <f t="shared" si="12"/>
        <v>0.84659627759665135</v>
      </c>
      <c r="K87" s="262">
        <f t="shared" si="12"/>
        <v>0.84828272436477214</v>
      </c>
      <c r="L87" s="262">
        <f t="shared" si="12"/>
        <v>0.84996917113289294</v>
      </c>
      <c r="M87" s="370">
        <f t="shared" si="2"/>
        <v>0.85165561790101385</v>
      </c>
      <c r="N87" s="262">
        <f t="shared" si="13"/>
        <v>0.8528479357660752</v>
      </c>
      <c r="O87" s="262">
        <f t="shared" si="13"/>
        <v>0.85404025363113656</v>
      </c>
      <c r="P87" s="262">
        <f t="shared" si="13"/>
        <v>0.85523257149619791</v>
      </c>
      <c r="Q87" s="262">
        <f t="shared" si="13"/>
        <v>0.85642488936125927</v>
      </c>
      <c r="R87" s="370">
        <f t="shared" si="4"/>
        <v>0.85761720722632084</v>
      </c>
      <c r="S87" s="262">
        <f t="shared" si="14"/>
        <v>0.85830330099210195</v>
      </c>
      <c r="T87" s="262">
        <f t="shared" si="17"/>
        <v>0.85898939475788305</v>
      </c>
      <c r="U87" s="262">
        <f t="shared" si="17"/>
        <v>0.85967548852366416</v>
      </c>
      <c r="V87" s="262">
        <f t="shared" si="17"/>
        <v>0.86036158228944526</v>
      </c>
      <c r="W87" s="262">
        <f t="shared" si="17"/>
        <v>0.86104767605522636</v>
      </c>
      <c r="X87" s="262">
        <f t="shared" si="17"/>
        <v>0.86173376982100747</v>
      </c>
      <c r="Y87" s="262">
        <f t="shared" si="17"/>
        <v>0.86241986358678857</v>
      </c>
      <c r="Z87" s="262">
        <f t="shared" si="17"/>
        <v>0.86310595735256967</v>
      </c>
      <c r="AA87" s="262">
        <f t="shared" si="17"/>
        <v>0.86379205111835078</v>
      </c>
      <c r="AB87" s="262">
        <f t="shared" si="17"/>
        <v>0.86447814488413188</v>
      </c>
      <c r="AC87" s="262">
        <f t="shared" si="17"/>
        <v>0.86516423864991299</v>
      </c>
      <c r="AD87" s="262">
        <f t="shared" si="17"/>
        <v>0.86585033241569409</v>
      </c>
      <c r="AE87" s="262">
        <f t="shared" si="17"/>
        <v>0.86653642618147519</v>
      </c>
      <c r="AF87" s="262">
        <f t="shared" si="17"/>
        <v>0.8672225199472563</v>
      </c>
      <c r="AG87" s="262">
        <f t="shared" si="17"/>
        <v>0.8679086137130374</v>
      </c>
      <c r="AH87" s="262">
        <f t="shared" si="17"/>
        <v>0.86859470747881851</v>
      </c>
      <c r="AI87" s="262">
        <f t="shared" si="17"/>
        <v>0.86928080124459961</v>
      </c>
      <c r="AJ87" s="262">
        <f t="shared" si="17"/>
        <v>0.86996689501038071</v>
      </c>
      <c r="AK87" s="262">
        <f t="shared" si="17"/>
        <v>0.87065298877616182</v>
      </c>
      <c r="AL87" s="262">
        <f t="shared" si="17"/>
        <v>0.87133908254194292</v>
      </c>
      <c r="AM87" s="262">
        <f t="shared" si="17"/>
        <v>0.87202517630772403</v>
      </c>
      <c r="AN87" s="262">
        <f t="shared" si="17"/>
        <v>0.87271127007350513</v>
      </c>
      <c r="AO87" s="262">
        <f t="shared" si="17"/>
        <v>0.87339736383928623</v>
      </c>
      <c r="AP87" s="262">
        <f t="shared" si="17"/>
        <v>0.87408345760506734</v>
      </c>
      <c r="AQ87" s="367">
        <f t="shared" si="6"/>
        <v>0.87476955137084722</v>
      </c>
      <c r="AS87" s="454">
        <v>0.03</v>
      </c>
      <c r="AT87" s="455">
        <v>-2.8000000000000001E-2</v>
      </c>
      <c r="AU87" s="455">
        <v>4.0000000000000001E-3</v>
      </c>
      <c r="AV87" s="455">
        <v>1.6999999999999999E-3</v>
      </c>
      <c r="AW87" s="443">
        <v>1.6999999999999999E-3</v>
      </c>
      <c r="AX87" s="274">
        <v>0.01</v>
      </c>
      <c r="AY87" s="267">
        <v>7.0000000000000001E-3</v>
      </c>
      <c r="AZ87" s="267">
        <v>0.02</v>
      </c>
    </row>
    <row r="88" spans="1:52" x14ac:dyDescent="0.2">
      <c r="A88" s="12" t="s">
        <v>36</v>
      </c>
      <c r="B88" s="262">
        <f>'Energy Use 2019'!I100/('Energy Use'!B94+B39)</f>
        <v>0.90411587275364069</v>
      </c>
      <c r="C88" s="262">
        <f>'Energy Use 2020'!I100/('Energy Use'!C94+C39)</f>
        <v>0.91057825528121072</v>
      </c>
      <c r="D88" s="457">
        <f t="shared" si="7"/>
        <v>0.93789560293964702</v>
      </c>
      <c r="E88" s="457">
        <f t="shared" si="8"/>
        <v>0.91163452605733686</v>
      </c>
      <c r="F88" s="457">
        <f t="shared" si="9"/>
        <v>0.91528106416156618</v>
      </c>
      <c r="G88" s="457">
        <f t="shared" si="10"/>
        <v>0.91683704197064086</v>
      </c>
      <c r="H88" s="370">
        <f t="shared" si="11"/>
        <v>0.91839566494199099</v>
      </c>
      <c r="I88" s="262">
        <f t="shared" si="12"/>
        <v>0.920232456271875</v>
      </c>
      <c r="J88" s="262">
        <f t="shared" si="12"/>
        <v>0.92206924760175901</v>
      </c>
      <c r="K88" s="262">
        <f t="shared" si="12"/>
        <v>0.92390603893164303</v>
      </c>
      <c r="L88" s="262">
        <f t="shared" si="12"/>
        <v>0.92574283026152704</v>
      </c>
      <c r="M88" s="370">
        <f t="shared" si="2"/>
        <v>0.92757962159141094</v>
      </c>
      <c r="N88" s="262">
        <f t="shared" si="13"/>
        <v>0.92887823306163886</v>
      </c>
      <c r="O88" s="262">
        <f t="shared" si="13"/>
        <v>0.93017684453186678</v>
      </c>
      <c r="P88" s="262">
        <f t="shared" si="13"/>
        <v>0.93147545600209469</v>
      </c>
      <c r="Q88" s="262">
        <f t="shared" si="13"/>
        <v>0.93277406747232261</v>
      </c>
      <c r="R88" s="370">
        <f t="shared" si="4"/>
        <v>0.93407267894255075</v>
      </c>
      <c r="S88" s="262">
        <f t="shared" si="14"/>
        <v>0.93481993708570477</v>
      </c>
      <c r="T88" s="262">
        <f t="shared" si="17"/>
        <v>0.93556719522885878</v>
      </c>
      <c r="U88" s="262">
        <f t="shared" si="17"/>
        <v>0.9363144533720128</v>
      </c>
      <c r="V88" s="262">
        <f t="shared" si="17"/>
        <v>0.93706171151516682</v>
      </c>
      <c r="W88" s="262">
        <f t="shared" si="17"/>
        <v>0.93780896965832083</v>
      </c>
      <c r="X88" s="262">
        <f t="shared" si="17"/>
        <v>0.93855622780147485</v>
      </c>
      <c r="Y88" s="262">
        <f t="shared" si="17"/>
        <v>0.93930348594462887</v>
      </c>
      <c r="Z88" s="262">
        <f t="shared" si="17"/>
        <v>0.94005074408778289</v>
      </c>
      <c r="AA88" s="262">
        <f t="shared" si="17"/>
        <v>0.9407980022309369</v>
      </c>
      <c r="AB88" s="262">
        <f t="shared" si="17"/>
        <v>0.94154526037409092</v>
      </c>
      <c r="AC88" s="262">
        <f t="shared" si="17"/>
        <v>0.94229251851724494</v>
      </c>
      <c r="AD88" s="262">
        <f t="shared" si="17"/>
        <v>0.94303977666039895</v>
      </c>
      <c r="AE88" s="262">
        <f t="shared" si="17"/>
        <v>0.94378703480355297</v>
      </c>
      <c r="AF88" s="262">
        <f t="shared" si="17"/>
        <v>0.94453429294670699</v>
      </c>
      <c r="AG88" s="262">
        <f t="shared" si="17"/>
        <v>0.94528155108986101</v>
      </c>
      <c r="AH88" s="262">
        <f t="shared" si="17"/>
        <v>0.94602880923301502</v>
      </c>
      <c r="AI88" s="262">
        <f t="shared" si="17"/>
        <v>0.94677606737616904</v>
      </c>
      <c r="AJ88" s="262">
        <f t="shared" si="17"/>
        <v>0.94752332551932306</v>
      </c>
      <c r="AK88" s="262">
        <f t="shared" si="17"/>
        <v>0.94827058366247707</v>
      </c>
      <c r="AL88" s="262">
        <f t="shared" si="17"/>
        <v>0.94901784180563109</v>
      </c>
      <c r="AM88" s="262">
        <f t="shared" si="17"/>
        <v>0.94976509994878511</v>
      </c>
      <c r="AN88" s="262">
        <f t="shared" si="17"/>
        <v>0.95051235809193912</v>
      </c>
      <c r="AO88" s="262">
        <f t="shared" si="17"/>
        <v>0.95125961623509314</v>
      </c>
      <c r="AP88" s="262">
        <f t="shared" si="17"/>
        <v>0.95200687437824716</v>
      </c>
      <c r="AQ88" s="367">
        <f t="shared" si="6"/>
        <v>0.95275413252140173</v>
      </c>
      <c r="AS88" s="454">
        <v>0.03</v>
      </c>
      <c r="AT88" s="455">
        <v>-2.8000000000000001E-2</v>
      </c>
      <c r="AU88" s="455">
        <v>4.0000000000000001E-3</v>
      </c>
      <c r="AV88" s="455">
        <v>1.6999999999999999E-3</v>
      </c>
      <c r="AW88" s="443">
        <v>1.6999999999999999E-3</v>
      </c>
      <c r="AX88" s="274">
        <v>0.01</v>
      </c>
      <c r="AY88" s="267">
        <v>7.0000000000000001E-3</v>
      </c>
      <c r="AZ88" s="267">
        <v>0.02</v>
      </c>
    </row>
    <row r="89" spans="1:52" x14ac:dyDescent="0.2">
      <c r="A89" s="12" t="s">
        <v>37</v>
      </c>
      <c r="B89" s="262">
        <f>'Energy Use 2019'!I101/('Energy Use'!B95+B40)</f>
        <v>0.22334738716138094</v>
      </c>
      <c r="C89" s="262">
        <f>'Energy Use 2020'!I101/('Energy Use'!C95+C40)</f>
        <v>0.23407840589132844</v>
      </c>
      <c r="D89" s="457">
        <f t="shared" si="7"/>
        <v>0.2411007580680683</v>
      </c>
      <c r="E89" s="457">
        <f t="shared" si="8"/>
        <v>0.23434993684216238</v>
      </c>
      <c r="F89" s="457">
        <f t="shared" si="9"/>
        <v>0.23528733658953102</v>
      </c>
      <c r="G89" s="457">
        <f t="shared" si="10"/>
        <v>0.23568732506173323</v>
      </c>
      <c r="H89" s="370">
        <f t="shared" si="11"/>
        <v>0.23608799351433818</v>
      </c>
      <c r="I89" s="262">
        <f t="shared" si="12"/>
        <v>0.23656016950136685</v>
      </c>
      <c r="J89" s="262">
        <f t="shared" si="12"/>
        <v>0.23703234548839552</v>
      </c>
      <c r="K89" s="262">
        <f t="shared" si="12"/>
        <v>0.2375045214754242</v>
      </c>
      <c r="L89" s="262">
        <f t="shared" si="12"/>
        <v>0.23797669746245287</v>
      </c>
      <c r="M89" s="370">
        <f t="shared" si="2"/>
        <v>0.23844887344948157</v>
      </c>
      <c r="N89" s="262">
        <f t="shared" si="13"/>
        <v>0.23878270187231085</v>
      </c>
      <c r="O89" s="262">
        <f t="shared" si="13"/>
        <v>0.23911653029514013</v>
      </c>
      <c r="P89" s="262">
        <f t="shared" si="13"/>
        <v>0.23945035871796941</v>
      </c>
      <c r="Q89" s="262">
        <f t="shared" si="13"/>
        <v>0.23978418714079869</v>
      </c>
      <c r="R89" s="370">
        <f t="shared" si="4"/>
        <v>0.24011801556362791</v>
      </c>
      <c r="S89" s="262">
        <f t="shared" si="14"/>
        <v>0.24031010997607882</v>
      </c>
      <c r="T89" s="262">
        <f t="shared" si="17"/>
        <v>0.24050220438852973</v>
      </c>
      <c r="U89" s="262">
        <f t="shared" si="17"/>
        <v>0.24069429880098064</v>
      </c>
      <c r="V89" s="262">
        <f t="shared" si="17"/>
        <v>0.24088639321343155</v>
      </c>
      <c r="W89" s="262">
        <f t="shared" si="17"/>
        <v>0.24107848762588246</v>
      </c>
      <c r="X89" s="262">
        <f t="shared" si="17"/>
        <v>0.24127058203833338</v>
      </c>
      <c r="Y89" s="262">
        <f t="shared" si="17"/>
        <v>0.24146267645078429</v>
      </c>
      <c r="Z89" s="262">
        <f t="shared" si="17"/>
        <v>0.2416547708632352</v>
      </c>
      <c r="AA89" s="262">
        <f t="shared" si="17"/>
        <v>0.24184686527568611</v>
      </c>
      <c r="AB89" s="262">
        <f t="shared" si="17"/>
        <v>0.24203895968813702</v>
      </c>
      <c r="AC89" s="262">
        <f t="shared" si="17"/>
        <v>0.24223105410058793</v>
      </c>
      <c r="AD89" s="262">
        <f t="shared" si="17"/>
        <v>0.24242314851303884</v>
      </c>
      <c r="AE89" s="262">
        <f t="shared" si="17"/>
        <v>0.24261524292548975</v>
      </c>
      <c r="AF89" s="262">
        <f t="shared" si="17"/>
        <v>0.24280733733794066</v>
      </c>
      <c r="AG89" s="262">
        <f t="shared" si="17"/>
        <v>0.24299943175039157</v>
      </c>
      <c r="AH89" s="262">
        <f t="shared" si="17"/>
        <v>0.24319152616284248</v>
      </c>
      <c r="AI89" s="262">
        <f t="shared" si="17"/>
        <v>0.24338362057529339</v>
      </c>
      <c r="AJ89" s="262">
        <f t="shared" si="17"/>
        <v>0.2435757149877443</v>
      </c>
      <c r="AK89" s="262">
        <f t="shared" si="17"/>
        <v>0.24376780940019521</v>
      </c>
      <c r="AL89" s="262">
        <f t="shared" si="17"/>
        <v>0.24395990381264612</v>
      </c>
      <c r="AM89" s="262">
        <f t="shared" si="17"/>
        <v>0.24415199822509703</v>
      </c>
      <c r="AN89" s="262">
        <f t="shared" si="17"/>
        <v>0.24434409263754794</v>
      </c>
      <c r="AO89" s="262">
        <f t="shared" si="17"/>
        <v>0.24453618704999885</v>
      </c>
      <c r="AP89" s="262">
        <f t="shared" si="17"/>
        <v>0.24472828146244976</v>
      </c>
      <c r="AQ89" s="367">
        <f t="shared" si="6"/>
        <v>0.24492037587490048</v>
      </c>
      <c r="AS89" s="454">
        <v>0.03</v>
      </c>
      <c r="AT89" s="455">
        <v>-2.8000000000000001E-2</v>
      </c>
      <c r="AU89" s="455">
        <v>4.0000000000000001E-3</v>
      </c>
      <c r="AV89" s="455">
        <v>1.6999999999999999E-3</v>
      </c>
      <c r="AW89" s="443">
        <v>1.6999999999999999E-3</v>
      </c>
      <c r="AX89" s="274">
        <v>0.01</v>
      </c>
      <c r="AY89" s="267">
        <v>7.0000000000000001E-3</v>
      </c>
      <c r="AZ89" s="267">
        <v>0.02</v>
      </c>
    </row>
    <row r="90" spans="1:52" x14ac:dyDescent="0.2">
      <c r="A90" s="12" t="s">
        <v>38</v>
      </c>
      <c r="B90" s="262">
        <f>'Energy Use 2019'!I102/('Energy Use'!B96+B41)</f>
        <v>0.88457353798155514</v>
      </c>
      <c r="C90" s="262">
        <f>'Energy Use 2020'!I102/('Energy Use'!C96+C41)</f>
        <v>0.86822244623095712</v>
      </c>
      <c r="D90" s="457">
        <f t="shared" si="7"/>
        <v>0.89426911961788591</v>
      </c>
      <c r="E90" s="457">
        <f t="shared" si="8"/>
        <v>0.8692295842685851</v>
      </c>
      <c r="F90" s="457">
        <f t="shared" si="9"/>
        <v>0.87270650260565941</v>
      </c>
      <c r="G90" s="457">
        <f t="shared" si="10"/>
        <v>0.87419010366008909</v>
      </c>
      <c r="H90" s="370">
        <f t="shared" si="11"/>
        <v>0.8756762268363113</v>
      </c>
      <c r="I90" s="262">
        <f t="shared" si="12"/>
        <v>0.87742757928998394</v>
      </c>
      <c r="J90" s="262">
        <f t="shared" si="12"/>
        <v>0.87917893174365658</v>
      </c>
      <c r="K90" s="262">
        <f t="shared" si="12"/>
        <v>0.88093028419732922</v>
      </c>
      <c r="L90" s="262">
        <f t="shared" si="12"/>
        <v>0.88268163665100186</v>
      </c>
      <c r="M90" s="370">
        <f t="shared" si="2"/>
        <v>0.88443298910467438</v>
      </c>
      <c r="N90" s="262">
        <f t="shared" si="13"/>
        <v>0.88567119528942095</v>
      </c>
      <c r="O90" s="262">
        <f t="shared" si="13"/>
        <v>0.88690940147416752</v>
      </c>
      <c r="P90" s="262">
        <f t="shared" si="13"/>
        <v>0.8881476076589141</v>
      </c>
      <c r="Q90" s="262">
        <f t="shared" si="13"/>
        <v>0.88938581384366067</v>
      </c>
      <c r="R90" s="370">
        <f t="shared" si="4"/>
        <v>0.89062402002840702</v>
      </c>
      <c r="S90" s="262">
        <f t="shared" si="14"/>
        <v>0.89133651924442969</v>
      </c>
      <c r="T90" s="262">
        <f t="shared" si="17"/>
        <v>0.89204901846045237</v>
      </c>
      <c r="U90" s="262">
        <f t="shared" si="17"/>
        <v>0.89276151767647505</v>
      </c>
      <c r="V90" s="262">
        <f t="shared" si="17"/>
        <v>0.89347401689249772</v>
      </c>
      <c r="W90" s="262">
        <f t="shared" si="17"/>
        <v>0.8941865161085204</v>
      </c>
      <c r="X90" s="262">
        <f t="shared" si="17"/>
        <v>0.89489901532454308</v>
      </c>
      <c r="Y90" s="262">
        <f t="shared" si="17"/>
        <v>0.89561151454056576</v>
      </c>
      <c r="Z90" s="262">
        <f t="shared" si="17"/>
        <v>0.89632401375658843</v>
      </c>
      <c r="AA90" s="262">
        <f t="shared" si="17"/>
        <v>0.89703651297261111</v>
      </c>
      <c r="AB90" s="262">
        <f t="shared" si="17"/>
        <v>0.89774901218863379</v>
      </c>
      <c r="AC90" s="262">
        <f t="shared" si="17"/>
        <v>0.89846151140465647</v>
      </c>
      <c r="AD90" s="262">
        <f t="shared" si="17"/>
        <v>0.89917401062067914</v>
      </c>
      <c r="AE90" s="262">
        <f t="shared" si="17"/>
        <v>0.89988650983670182</v>
      </c>
      <c r="AF90" s="262">
        <f t="shared" si="17"/>
        <v>0.9005990090527245</v>
      </c>
      <c r="AG90" s="262">
        <f t="shared" si="17"/>
        <v>0.90131150826874717</v>
      </c>
      <c r="AH90" s="262">
        <f t="shared" si="17"/>
        <v>0.90202400748476985</v>
      </c>
      <c r="AI90" s="262">
        <f t="shared" si="17"/>
        <v>0.90273650670079253</v>
      </c>
      <c r="AJ90" s="262">
        <f t="shared" si="17"/>
        <v>0.90344900591681521</v>
      </c>
      <c r="AK90" s="262">
        <f t="shared" si="17"/>
        <v>0.90416150513283788</v>
      </c>
      <c r="AL90" s="262">
        <f t="shared" si="17"/>
        <v>0.90487400434886056</v>
      </c>
      <c r="AM90" s="262">
        <f t="shared" si="17"/>
        <v>0.90558650356488324</v>
      </c>
      <c r="AN90" s="262">
        <f t="shared" si="17"/>
        <v>0.90629900278090592</v>
      </c>
      <c r="AO90" s="262">
        <f t="shared" si="17"/>
        <v>0.90701150199692859</v>
      </c>
      <c r="AP90" s="262">
        <f t="shared" si="17"/>
        <v>0.90772400121295127</v>
      </c>
      <c r="AQ90" s="367">
        <f t="shared" si="6"/>
        <v>0.90843650042897517</v>
      </c>
      <c r="AS90" s="454">
        <v>0.03</v>
      </c>
      <c r="AT90" s="455">
        <v>-2.8000000000000001E-2</v>
      </c>
      <c r="AU90" s="455">
        <v>4.0000000000000001E-3</v>
      </c>
      <c r="AV90" s="455">
        <v>1.6999999999999999E-3</v>
      </c>
      <c r="AW90" s="443">
        <v>1.6999999999999999E-3</v>
      </c>
      <c r="AX90" s="274">
        <v>0.01</v>
      </c>
      <c r="AY90" s="267">
        <v>7.0000000000000001E-3</v>
      </c>
      <c r="AZ90" s="267">
        <v>0.02</v>
      </c>
    </row>
    <row r="91" spans="1:52" x14ac:dyDescent="0.2">
      <c r="A91" s="12" t="s">
        <v>39</v>
      </c>
      <c r="B91" s="262">
        <f>'Energy Use 2019'!I103/('Energy Use'!B97+B42)</f>
        <v>0.90545983366533722</v>
      </c>
      <c r="C91" s="262">
        <f>'Energy Use 2020'!I103/('Energy Use'!C97+C42)</f>
        <v>0.93293725052123611</v>
      </c>
      <c r="D91" s="457">
        <f t="shared" si="7"/>
        <v>0.96092536803687323</v>
      </c>
      <c r="E91" s="457">
        <f t="shared" si="8"/>
        <v>0.96092536803687323</v>
      </c>
      <c r="F91" s="457">
        <f t="shared" si="9"/>
        <v>0.96092536803687323</v>
      </c>
      <c r="G91" s="457">
        <f t="shared" si="10"/>
        <v>0.96092536803687323</v>
      </c>
      <c r="H91" s="370">
        <f t="shared" si="11"/>
        <v>0.96092536803687323</v>
      </c>
      <c r="I91" s="262">
        <f t="shared" si="12"/>
        <v>0.96092536803687323</v>
      </c>
      <c r="J91" s="262">
        <f t="shared" si="12"/>
        <v>0.96092536803687323</v>
      </c>
      <c r="K91" s="262">
        <f t="shared" si="12"/>
        <v>0.96092536803687323</v>
      </c>
      <c r="L91" s="262">
        <f t="shared" si="12"/>
        <v>0.96092536803687323</v>
      </c>
      <c r="M91" s="370">
        <f t="shared" si="2"/>
        <v>0.96092536803687323</v>
      </c>
      <c r="N91" s="262">
        <f t="shared" si="13"/>
        <v>0.96092536803687323</v>
      </c>
      <c r="O91" s="262">
        <f t="shared" si="13"/>
        <v>0.96092536803687323</v>
      </c>
      <c r="P91" s="262">
        <f t="shared" si="13"/>
        <v>0.96092536803687323</v>
      </c>
      <c r="Q91" s="262">
        <f t="shared" si="13"/>
        <v>0.96092536803687323</v>
      </c>
      <c r="R91" s="370">
        <f t="shared" si="4"/>
        <v>0.96092536803687323</v>
      </c>
      <c r="S91" s="262">
        <f t="shared" si="14"/>
        <v>0.96092536803687323</v>
      </c>
      <c r="T91" s="262">
        <f t="shared" si="17"/>
        <v>0.96092536803687323</v>
      </c>
      <c r="U91" s="262">
        <f t="shared" si="17"/>
        <v>0.96092536803687323</v>
      </c>
      <c r="V91" s="262">
        <f t="shared" si="17"/>
        <v>0.96092536803687323</v>
      </c>
      <c r="W91" s="262">
        <f t="shared" si="17"/>
        <v>0.96092536803687323</v>
      </c>
      <c r="X91" s="262">
        <f t="shared" si="17"/>
        <v>0.96092536803687323</v>
      </c>
      <c r="Y91" s="262">
        <f t="shared" si="17"/>
        <v>0.96092536803687323</v>
      </c>
      <c r="Z91" s="262">
        <f t="shared" si="17"/>
        <v>0.96092536803687323</v>
      </c>
      <c r="AA91" s="262">
        <f t="shared" si="17"/>
        <v>0.96092536803687323</v>
      </c>
      <c r="AB91" s="262">
        <f t="shared" si="17"/>
        <v>0.96092536803687323</v>
      </c>
      <c r="AC91" s="262">
        <f t="shared" si="17"/>
        <v>0.96092536803687323</v>
      </c>
      <c r="AD91" s="262">
        <f t="shared" si="17"/>
        <v>0.96092536803687323</v>
      </c>
      <c r="AE91" s="262">
        <f t="shared" si="17"/>
        <v>0.96092536803687323</v>
      </c>
      <c r="AF91" s="262">
        <f t="shared" si="17"/>
        <v>0.96092536803687323</v>
      </c>
      <c r="AG91" s="262">
        <f t="shared" si="17"/>
        <v>0.96092536803687323</v>
      </c>
      <c r="AH91" s="262">
        <f t="shared" si="17"/>
        <v>0.96092536803687323</v>
      </c>
      <c r="AI91" s="262">
        <f t="shared" si="17"/>
        <v>0.96092536803687323</v>
      </c>
      <c r="AJ91" s="262">
        <f t="shared" si="17"/>
        <v>0.96092536803687323</v>
      </c>
      <c r="AK91" s="262">
        <f t="shared" si="17"/>
        <v>0.96092536803687323</v>
      </c>
      <c r="AL91" s="262">
        <f t="shared" si="17"/>
        <v>0.96092536803687323</v>
      </c>
      <c r="AM91" s="262">
        <f t="shared" si="17"/>
        <v>0.96092536803687323</v>
      </c>
      <c r="AN91" s="262">
        <f t="shared" si="17"/>
        <v>0.96092536803687323</v>
      </c>
      <c r="AO91" s="262">
        <f t="shared" si="17"/>
        <v>0.96092536803687323</v>
      </c>
      <c r="AP91" s="262">
        <f t="shared" si="17"/>
        <v>0.96092536803687323</v>
      </c>
      <c r="AQ91" s="367">
        <f t="shared" si="6"/>
        <v>0.96092536803687323</v>
      </c>
      <c r="AS91" s="454">
        <v>0.03</v>
      </c>
      <c r="AT91" s="455">
        <v>-2.8000000000000001E-2</v>
      </c>
      <c r="AU91" s="455">
        <v>4.0000000000000001E-3</v>
      </c>
      <c r="AV91" s="455">
        <v>1.6999999999999999E-3</v>
      </c>
      <c r="AW91" s="443">
        <v>1.6999999999999999E-3</v>
      </c>
      <c r="AX91" s="274">
        <v>0.01</v>
      </c>
      <c r="AY91" s="267">
        <v>7.0000000000000001E-3</v>
      </c>
      <c r="AZ91" s="267">
        <v>0.02</v>
      </c>
    </row>
    <row r="92" spans="1:52" x14ac:dyDescent="0.2">
      <c r="A92" s="12" t="s">
        <v>40</v>
      </c>
      <c r="B92" s="262">
        <f>'Energy Use 2019'!I104/('Energy Use'!B98+B43)</f>
        <v>0.39664007341621077</v>
      </c>
      <c r="C92" s="262">
        <f>'Energy Use 2020'!I104/('Energy Use'!C98+C43)</f>
        <v>0.33911137720403295</v>
      </c>
      <c r="D92" s="457">
        <f t="shared" si="7"/>
        <v>0.34928471852015397</v>
      </c>
      <c r="E92" s="457">
        <f>IF(D92&lt;0.95,D92*(1+AT92),D92)</f>
        <v>0.33950474640158967</v>
      </c>
      <c r="F92" s="457">
        <f t="shared" si="9"/>
        <v>0.34086276538719601</v>
      </c>
      <c r="G92" s="457">
        <f t="shared" si="10"/>
        <v>0.34144223208835428</v>
      </c>
      <c r="H92" s="370">
        <f t="shared" si="11"/>
        <v>0.34202268388290452</v>
      </c>
      <c r="I92" s="262">
        <f t="shared" si="12"/>
        <v>0.34270672925067031</v>
      </c>
      <c r="J92" s="262">
        <f t="shared" si="12"/>
        <v>0.34339077461843609</v>
      </c>
      <c r="K92" s="262">
        <f t="shared" si="12"/>
        <v>0.34407481998620187</v>
      </c>
      <c r="L92" s="262">
        <f t="shared" si="12"/>
        <v>0.34475886535396766</v>
      </c>
      <c r="M92" s="370">
        <f t="shared" si="2"/>
        <v>0.34544291072173355</v>
      </c>
      <c r="N92" s="262">
        <f t="shared" si="13"/>
        <v>0.34592653079674396</v>
      </c>
      <c r="O92" s="262">
        <f t="shared" si="13"/>
        <v>0.34641015087175436</v>
      </c>
      <c r="P92" s="262">
        <f t="shared" si="13"/>
        <v>0.34689377094676477</v>
      </c>
      <c r="Q92" s="262">
        <f t="shared" si="13"/>
        <v>0.34737739102177517</v>
      </c>
      <c r="R92" s="370">
        <f t="shared" si="4"/>
        <v>0.34786101109678563</v>
      </c>
      <c r="S92" s="262">
        <f t="shared" si="14"/>
        <v>0.34813929990566306</v>
      </c>
      <c r="T92" s="262">
        <f t="shared" si="17"/>
        <v>0.34841758871454048</v>
      </c>
      <c r="U92" s="262">
        <f t="shared" si="17"/>
        <v>0.34869587752341791</v>
      </c>
      <c r="V92" s="262">
        <f t="shared" si="17"/>
        <v>0.34897416633229533</v>
      </c>
      <c r="W92" s="262">
        <f t="shared" si="17"/>
        <v>0.34925245514117276</v>
      </c>
      <c r="X92" s="262">
        <f t="shared" si="17"/>
        <v>0.34953074395005018</v>
      </c>
      <c r="Y92" s="262">
        <f t="shared" si="17"/>
        <v>0.34980903275892761</v>
      </c>
      <c r="Z92" s="262">
        <f t="shared" si="17"/>
        <v>0.35008732156780503</v>
      </c>
      <c r="AA92" s="262">
        <f t="shared" si="17"/>
        <v>0.35036561037668246</v>
      </c>
      <c r="AB92" s="262">
        <f t="shared" si="17"/>
        <v>0.35064389918555988</v>
      </c>
      <c r="AC92" s="262">
        <f t="shared" si="17"/>
        <v>0.35092218799443731</v>
      </c>
      <c r="AD92" s="262">
        <f t="shared" si="17"/>
        <v>0.35120047680331473</v>
      </c>
      <c r="AE92" s="262">
        <f t="shared" si="17"/>
        <v>0.35147876561219216</v>
      </c>
      <c r="AF92" s="262">
        <f t="shared" si="17"/>
        <v>0.35175705442106958</v>
      </c>
      <c r="AG92" s="262">
        <f t="shared" si="17"/>
        <v>0.35203534322994701</v>
      </c>
      <c r="AH92" s="262">
        <f t="shared" si="17"/>
        <v>0.35231363203882443</v>
      </c>
      <c r="AI92" s="262">
        <f t="shared" si="17"/>
        <v>0.35259192084770186</v>
      </c>
      <c r="AJ92" s="262">
        <f t="shared" si="17"/>
        <v>0.35287020965657928</v>
      </c>
      <c r="AK92" s="262">
        <f t="shared" si="17"/>
        <v>0.35314849846545671</v>
      </c>
      <c r="AL92" s="262">
        <f t="shared" si="17"/>
        <v>0.35342678727433413</v>
      </c>
      <c r="AM92" s="262">
        <f t="shared" si="17"/>
        <v>0.35370507608321156</v>
      </c>
      <c r="AN92" s="262">
        <f t="shared" si="17"/>
        <v>0.35398336489208898</v>
      </c>
      <c r="AO92" s="262">
        <f t="shared" si="17"/>
        <v>0.35426165370096641</v>
      </c>
      <c r="AP92" s="262">
        <f t="shared" si="17"/>
        <v>0.35453994250984383</v>
      </c>
      <c r="AQ92" s="367">
        <f t="shared" si="6"/>
        <v>0.35481823131872137</v>
      </c>
      <c r="AS92" s="454">
        <v>0.03</v>
      </c>
      <c r="AT92" s="455">
        <v>-2.8000000000000001E-2</v>
      </c>
      <c r="AU92" s="455">
        <v>4.0000000000000001E-3</v>
      </c>
      <c r="AV92" s="455">
        <v>1.6999999999999999E-3</v>
      </c>
      <c r="AW92" s="443">
        <v>1.6999999999999999E-3</v>
      </c>
      <c r="AX92" s="274">
        <v>0.01</v>
      </c>
      <c r="AY92" s="267">
        <v>7.0000000000000001E-3</v>
      </c>
      <c r="AZ92" s="267">
        <v>0.02</v>
      </c>
    </row>
    <row r="93" spans="1:52" x14ac:dyDescent="0.2">
      <c r="A93" s="37" t="s">
        <v>41</v>
      </c>
      <c r="B93" s="262">
        <f>'Energy Use 2019'!I105/('Energy Use'!B99+B44)</f>
        <v>0.9764970776177796</v>
      </c>
      <c r="C93" s="262">
        <f>'Energy Use 2020'!I105/('Energy Use'!C99+C44)</f>
        <v>0.97749984022794223</v>
      </c>
      <c r="D93" s="457">
        <f t="shared" si="7"/>
        <v>0.97749984022794223</v>
      </c>
      <c r="E93" s="457">
        <f t="shared" si="8"/>
        <v>0.97749984022794223</v>
      </c>
      <c r="F93" s="457">
        <f t="shared" si="9"/>
        <v>0.97749984022794223</v>
      </c>
      <c r="G93" s="457">
        <f t="shared" si="10"/>
        <v>0.97749984022794223</v>
      </c>
      <c r="H93" s="370">
        <f t="shared" si="11"/>
        <v>0.97749984022794223</v>
      </c>
      <c r="I93" s="262">
        <f t="shared" si="12"/>
        <v>0.97749984022794223</v>
      </c>
      <c r="J93" s="262">
        <f t="shared" si="12"/>
        <v>0.97749984022794223</v>
      </c>
      <c r="K93" s="262">
        <f t="shared" si="12"/>
        <v>0.97749984022794223</v>
      </c>
      <c r="L93" s="262">
        <f t="shared" si="12"/>
        <v>0.97749984022794223</v>
      </c>
      <c r="M93" s="370">
        <f t="shared" si="2"/>
        <v>0.97749984022794223</v>
      </c>
      <c r="N93" s="262">
        <f t="shared" si="13"/>
        <v>0.97749984022794223</v>
      </c>
      <c r="O93" s="262">
        <f t="shared" si="13"/>
        <v>0.97749984022794223</v>
      </c>
      <c r="P93" s="262">
        <f t="shared" si="13"/>
        <v>0.97749984022794223</v>
      </c>
      <c r="Q93" s="262">
        <f t="shared" si="13"/>
        <v>0.97749984022794223</v>
      </c>
      <c r="R93" s="370">
        <f t="shared" si="4"/>
        <v>0.97749984022794223</v>
      </c>
      <c r="S93" s="262">
        <f t="shared" si="14"/>
        <v>0.97749984022794223</v>
      </c>
      <c r="T93" s="262">
        <f t="shared" si="17"/>
        <v>0.97749984022794223</v>
      </c>
      <c r="U93" s="262">
        <f t="shared" si="17"/>
        <v>0.97749984022794223</v>
      </c>
      <c r="V93" s="262">
        <f t="shared" si="17"/>
        <v>0.97749984022794223</v>
      </c>
      <c r="W93" s="262">
        <f t="shared" si="17"/>
        <v>0.97749984022794223</v>
      </c>
      <c r="X93" s="262">
        <f t="shared" si="17"/>
        <v>0.97749984022794223</v>
      </c>
      <c r="Y93" s="262">
        <f t="shared" si="17"/>
        <v>0.97749984022794223</v>
      </c>
      <c r="Z93" s="262">
        <f t="shared" si="17"/>
        <v>0.97749984022794223</v>
      </c>
      <c r="AA93" s="262">
        <f t="shared" si="17"/>
        <v>0.97749984022794223</v>
      </c>
      <c r="AB93" s="262">
        <f t="shared" si="17"/>
        <v>0.97749984022794223</v>
      </c>
      <c r="AC93" s="262">
        <f t="shared" si="17"/>
        <v>0.97749984022794223</v>
      </c>
      <c r="AD93" s="262">
        <f t="shared" si="17"/>
        <v>0.97749984022794223</v>
      </c>
      <c r="AE93" s="262">
        <f t="shared" si="17"/>
        <v>0.97749984022794223</v>
      </c>
      <c r="AF93" s="262">
        <f t="shared" si="17"/>
        <v>0.97749984022794223</v>
      </c>
      <c r="AG93" s="262">
        <f t="shared" si="17"/>
        <v>0.97749984022794223</v>
      </c>
      <c r="AH93" s="262">
        <f t="shared" si="17"/>
        <v>0.97749984022794223</v>
      </c>
      <c r="AI93" s="262">
        <f t="shared" si="17"/>
        <v>0.97749984022794223</v>
      </c>
      <c r="AJ93" s="262">
        <f t="shared" si="17"/>
        <v>0.97749984022794223</v>
      </c>
      <c r="AK93" s="262">
        <f t="shared" si="17"/>
        <v>0.97749984022794223</v>
      </c>
      <c r="AL93" s="262">
        <f t="shared" si="17"/>
        <v>0.97749984022794223</v>
      </c>
      <c r="AM93" s="262">
        <f t="shared" si="17"/>
        <v>0.97749984022794223</v>
      </c>
      <c r="AN93" s="262">
        <f t="shared" si="17"/>
        <v>0.97749984022794223</v>
      </c>
      <c r="AO93" s="262">
        <f t="shared" si="17"/>
        <v>0.97749984022794223</v>
      </c>
      <c r="AP93" s="262">
        <f t="shared" si="17"/>
        <v>0.97749984022794223</v>
      </c>
      <c r="AQ93" s="367">
        <f t="shared" si="6"/>
        <v>0.97749984022794223</v>
      </c>
      <c r="AS93" s="454">
        <v>0.03</v>
      </c>
      <c r="AT93" s="455">
        <v>-2.8000000000000001E-2</v>
      </c>
      <c r="AU93" s="455">
        <v>4.0000000000000001E-3</v>
      </c>
      <c r="AV93" s="455">
        <v>1.6999999999999999E-3</v>
      </c>
      <c r="AW93" s="443">
        <v>1.6999999999999999E-3</v>
      </c>
      <c r="AX93" s="274">
        <v>0.01</v>
      </c>
      <c r="AY93" s="267">
        <v>7.0000000000000001E-3</v>
      </c>
      <c r="AZ93" s="267">
        <v>0.02</v>
      </c>
    </row>
    <row r="94" spans="1:52" x14ac:dyDescent="0.2">
      <c r="A94" s="258" t="s">
        <v>88</v>
      </c>
      <c r="B94" s="264">
        <f>'Energy Use 2019'!I106/('Energy Use'!B100+B45)</f>
        <v>0.16467386822792116</v>
      </c>
      <c r="C94" s="264">
        <f>'Energy Use 2020'!I106/('Energy Use'!C100+C45)</f>
        <v>0.16458853198128751</v>
      </c>
      <c r="D94" s="458">
        <f t="shared" si="7"/>
        <v>0.16952618794072613</v>
      </c>
      <c r="E94" s="457">
        <f t="shared" si="8"/>
        <v>0.16477945467838578</v>
      </c>
      <c r="F94" s="458">
        <f t="shared" si="9"/>
        <v>0.16543857249709934</v>
      </c>
      <c r="G94" s="458">
        <f t="shared" si="10"/>
        <v>0.16571981807034442</v>
      </c>
      <c r="H94" s="371">
        <f t="shared" si="11"/>
        <v>0.16600154176106402</v>
      </c>
      <c r="I94" s="264">
        <f t="shared" si="12"/>
        <v>0.16633354484458615</v>
      </c>
      <c r="J94" s="264">
        <f t="shared" si="12"/>
        <v>0.16666554792810828</v>
      </c>
      <c r="K94" s="264">
        <f t="shared" si="12"/>
        <v>0.16699755101163041</v>
      </c>
      <c r="L94" s="264">
        <f t="shared" si="12"/>
        <v>0.16732955409515254</v>
      </c>
      <c r="M94" s="371">
        <f t="shared" si="2"/>
        <v>0.16766155717867468</v>
      </c>
      <c r="N94" s="264">
        <f t="shared" si="13"/>
        <v>0.16789628335872481</v>
      </c>
      <c r="O94" s="264">
        <f t="shared" si="13"/>
        <v>0.16813100953877494</v>
      </c>
      <c r="P94" s="264">
        <f t="shared" si="13"/>
        <v>0.16836573571882507</v>
      </c>
      <c r="Q94" s="264">
        <f t="shared" si="13"/>
        <v>0.1686004618988752</v>
      </c>
      <c r="R94" s="371">
        <f t="shared" si="4"/>
        <v>0.16883518807892539</v>
      </c>
      <c r="S94" s="264">
        <f t="shared" si="14"/>
        <v>0.16897025622938852</v>
      </c>
      <c r="T94" s="264">
        <f t="shared" si="17"/>
        <v>0.16910532437985165</v>
      </c>
      <c r="U94" s="264">
        <f t="shared" si="17"/>
        <v>0.16924039253031478</v>
      </c>
      <c r="V94" s="264">
        <f t="shared" si="17"/>
        <v>0.16937546068077791</v>
      </c>
      <c r="W94" s="264">
        <f t="shared" si="17"/>
        <v>0.16951052883124104</v>
      </c>
      <c r="X94" s="264">
        <f t="shared" si="17"/>
        <v>0.16964559698170417</v>
      </c>
      <c r="Y94" s="264">
        <f t="shared" si="17"/>
        <v>0.1697806651321673</v>
      </c>
      <c r="Z94" s="264">
        <f t="shared" si="17"/>
        <v>0.16991573328263043</v>
      </c>
      <c r="AA94" s="264">
        <f t="shared" si="17"/>
        <v>0.17005080143309356</v>
      </c>
      <c r="AB94" s="264">
        <f t="shared" si="17"/>
        <v>0.17018586958355669</v>
      </c>
      <c r="AC94" s="264">
        <f t="shared" si="17"/>
        <v>0.17032093773401982</v>
      </c>
      <c r="AD94" s="264">
        <f t="shared" si="17"/>
        <v>0.17045600588448295</v>
      </c>
      <c r="AE94" s="264">
        <f t="shared" si="17"/>
        <v>0.17059107403494608</v>
      </c>
      <c r="AF94" s="264">
        <f t="shared" si="17"/>
        <v>0.17072614218540921</v>
      </c>
      <c r="AG94" s="264">
        <f t="shared" si="17"/>
        <v>0.17086121033587234</v>
      </c>
      <c r="AH94" s="264">
        <f t="shared" si="17"/>
        <v>0.17099627848633547</v>
      </c>
      <c r="AI94" s="264">
        <f t="shared" si="17"/>
        <v>0.1711313466367986</v>
      </c>
      <c r="AJ94" s="264">
        <f t="shared" si="17"/>
        <v>0.17126641478726173</v>
      </c>
      <c r="AK94" s="264">
        <f t="shared" si="17"/>
        <v>0.17140148293772486</v>
      </c>
      <c r="AL94" s="264">
        <f t="shared" si="17"/>
        <v>0.17153655108818799</v>
      </c>
      <c r="AM94" s="264">
        <f t="shared" si="17"/>
        <v>0.17167161923865112</v>
      </c>
      <c r="AN94" s="264">
        <f t="shared" si="17"/>
        <v>0.17180668738911425</v>
      </c>
      <c r="AO94" s="264">
        <f t="shared" si="17"/>
        <v>0.17194175553957738</v>
      </c>
      <c r="AP94" s="264">
        <f t="shared" si="17"/>
        <v>0.17207682369004051</v>
      </c>
      <c r="AQ94" s="367">
        <f t="shared" si="6"/>
        <v>0.17221189184050389</v>
      </c>
      <c r="AS94" s="454">
        <v>0.03</v>
      </c>
      <c r="AT94" s="455">
        <v>-2.8000000000000001E-2</v>
      </c>
      <c r="AU94" s="455">
        <v>4.0000000000000001E-3</v>
      </c>
      <c r="AV94" s="455">
        <v>1.6999999999999999E-3</v>
      </c>
      <c r="AW94" s="443">
        <v>1.6999999999999999E-3</v>
      </c>
      <c r="AX94" s="274">
        <v>0.01</v>
      </c>
      <c r="AY94" s="267">
        <v>7.0000000000000001E-3</v>
      </c>
      <c r="AZ94" s="267">
        <v>0.02</v>
      </c>
    </row>
    <row r="95" spans="1:52" x14ac:dyDescent="0.2">
      <c r="A95" s="259" t="s">
        <v>212</v>
      </c>
      <c r="B95" s="266">
        <f>SUM('E-electricity'!B3:B43)/(SUM('Energy Use'!B59:B99)+SUM(Electrification!B4:B44))</f>
        <v>0.26117956619020372</v>
      </c>
      <c r="C95" s="266">
        <f>SUM('E-electricity'!C3:C43)/(SUM('Energy Use'!C59:C99)+SUM(Electrification!C4:C44))</f>
        <v>0.26044764427960804</v>
      </c>
      <c r="D95" s="266">
        <f t="shared" si="7"/>
        <v>0.26044764427960804</v>
      </c>
      <c r="E95" s="266">
        <f t="shared" si="8"/>
        <v>0.26044764427960804</v>
      </c>
      <c r="F95" s="266">
        <f t="shared" si="9"/>
        <v>0.26044764427960804</v>
      </c>
      <c r="G95" s="266">
        <f t="shared" si="10"/>
        <v>0.26044764427960804</v>
      </c>
      <c r="H95" s="266">
        <f t="shared" si="11"/>
        <v>0.26044764427960804</v>
      </c>
      <c r="I95" s="266">
        <f>SUM('E-electricity'!I3:I43)/(SUM('Energy Use'!I59:I99)+SUM(Electrification!I4:I44))</f>
        <v>0.27757483650598364</v>
      </c>
      <c r="J95" s="266">
        <f>SUM('E-electricity'!J3:J43)/(SUM('Energy Use'!J59:J99)+SUM(Electrification!J4:J44))</f>
        <v>0.28027329016952562</v>
      </c>
      <c r="K95" s="266">
        <f>SUM('E-electricity'!K3:K43)/(SUM('Energy Use'!K59:K99)+SUM(Electrification!K4:K44))</f>
        <v>0.28234585637496351</v>
      </c>
      <c r="L95" s="266">
        <f>SUM('E-electricity'!L3:L43)/(SUM('Energy Use'!L59:L99)+SUM(Electrification!L4:L44))</f>
        <v>0.2840643103124541</v>
      </c>
      <c r="M95" s="266">
        <f>SUM('E-electricity'!M3:M43)/(SUM('Energy Use'!M59:M99)+SUM(Electrification!M4:M44))</f>
        <v>0.28571554322848802</v>
      </c>
      <c r="N95" s="266">
        <f>SUM('E-electricity'!N3:N43)/(SUM('Energy Use'!N59:N99)+SUM(Electrification!N4:N44))</f>
        <v>0.28887836159466235</v>
      </c>
      <c r="O95" s="266">
        <f>SUM('E-electricity'!O3:O43)/(SUM('Energy Use'!O59:O99)+SUM(Electrification!O4:O44))</f>
        <v>0.29222494759932238</v>
      </c>
      <c r="P95" s="266">
        <f>SUM('E-electricity'!P3:P43)/(SUM('Energy Use'!P59:P99)+SUM(Electrification!P4:P44))</f>
        <v>0.29569771068744943</v>
      </c>
      <c r="Q95" s="266">
        <f>SUM('E-electricity'!Q3:Q43)/(SUM('Energy Use'!Q59:Q99)+SUM(Electrification!Q4:Q44))</f>
        <v>0.29922856195902076</v>
      </c>
      <c r="R95" s="266">
        <f>SUM('E-electricity'!R3:R43)/(SUM('Energy Use'!R59:R99)+SUM(Electrification!R4:R44))</f>
        <v>0.30273603568281826</v>
      </c>
      <c r="S95" s="266">
        <f>SUM('E-electricity'!S3:S43)/(SUM('Energy Use'!S59:S99)+SUM(Electrification!S4:S44))</f>
        <v>0.30689712597079949</v>
      </c>
      <c r="T95" s="266">
        <f>SUM('E-electricity'!T3:T43)/(SUM('Energy Use'!T59:T99)+SUM(Electrification!T4:T44))</f>
        <v>0.31097481700915713</v>
      </c>
      <c r="U95" s="266">
        <f>SUM('E-electricity'!U3:U43)/(SUM('Energy Use'!U59:U99)+SUM(Electrification!U4:U44))</f>
        <v>0.31495923359689115</v>
      </c>
      <c r="V95" s="266">
        <f>SUM('E-electricity'!V3:V43)/(SUM('Energy Use'!V59:V99)+SUM(Electrification!V4:V44))</f>
        <v>0.31884140801531891</v>
      </c>
      <c r="W95" s="266">
        <f>SUM('E-electricity'!W3:W43)/(SUM('Energy Use'!W59:W99)+SUM(Electrification!W4:W44))</f>
        <v>0.32261332428976558</v>
      </c>
      <c r="X95" s="266">
        <f>SUM('E-electricity'!X3:X43)/(SUM('Energy Use'!X59:X99)+SUM(Electrification!X4:X44))</f>
        <v>0.32713756827016505</v>
      </c>
      <c r="Y95" s="266">
        <f>SUM('E-electricity'!Y3:Y43)/(SUM('Energy Use'!Y59:Y99)+SUM(Electrification!Y4:Y44))</f>
        <v>0.33158580588194581</v>
      </c>
      <c r="Z95" s="266">
        <f>SUM('E-electricity'!Z3:Z43)/(SUM('Energy Use'!Z59:Z99)+SUM(Electrification!Z4:Z44))</f>
        <v>0.33595187012036365</v>
      </c>
      <c r="AA95" s="266">
        <f>SUM('E-electricity'!AA3:AA43)/(SUM('Energy Use'!AA59:AA99)+SUM(Electrification!AA4:AA44))</f>
        <v>0.34023061082535899</v>
      </c>
      <c r="AB95" s="266">
        <f>SUM('E-electricity'!AB3:AB43)/(SUM('Energy Use'!AB59:AB99)+SUM(Electrification!AB4:AB44))</f>
        <v>0.34441791490179885</v>
      </c>
      <c r="AC95" s="266">
        <f>SUM('E-electricity'!AC3:AC43)/(SUM('Energy Use'!AC59:AC99)+SUM(Electrification!AC4:AC44))</f>
        <v>0.34834331206809577</v>
      </c>
      <c r="AD95" s="266">
        <f>SUM('E-electricity'!AD3:AD43)/(SUM('Energy Use'!AD59:AD99)+SUM(Electrification!AD4:AD44))</f>
        <v>0.35217891424615194</v>
      </c>
      <c r="AE95" s="266">
        <f>SUM('E-electricity'!AE3:AE43)/(SUM('Energy Use'!AE59:AE99)+SUM(Electrification!AE4:AE44))</f>
        <v>0.35592337383201383</v>
      </c>
      <c r="AF95" s="266">
        <f>SUM('E-electricity'!AF3:AF43)/(SUM('Energy Use'!AF59:AF99)+SUM(Electrification!AF4:AF44))</f>
        <v>0.35957636283896394</v>
      </c>
      <c r="AG95" s="266">
        <f>SUM('E-electricity'!AG3:AG43)/(SUM('Energy Use'!AG59:AG99)+SUM(Electrification!AG4:AG44))</f>
        <v>0.36313855648322857</v>
      </c>
      <c r="AH95" s="266">
        <f>SUM('E-electricity'!AH3:AH43)/(SUM('Energy Use'!AH59:AH99)+SUM(Electrification!AH4:AH44))</f>
        <v>0.36618666584165582</v>
      </c>
      <c r="AI95" s="266">
        <f>SUM('E-electricity'!AI3:AI43)/(SUM('Energy Use'!AI59:AI99)+SUM(Electrification!AI4:AI44))</f>
        <v>0.3691388158894065</v>
      </c>
      <c r="AJ95" s="266">
        <f>SUM('E-electricity'!AJ3:AJ43)/(SUM('Energy Use'!AJ59:AJ99)+SUM(Electrification!AJ4:AJ44))</f>
        <v>0.37199793651665325</v>
      </c>
      <c r="AK95" s="266">
        <f>SUM('E-electricity'!AK3:AK43)/(SUM('Energy Use'!AK59:AK99)+SUM(Electrification!AK4:AK44))</f>
        <v>0.37476778576792424</v>
      </c>
      <c r="AL95" s="266">
        <f>SUM('E-electricity'!AL3:AL43)/(SUM('Energy Use'!AL59:AL99)+SUM(Electrification!AL4:AL44))</f>
        <v>0.37745290679503668</v>
      </c>
      <c r="AM95" s="266">
        <f>SUM('E-electricity'!AM3:AM43)/(SUM('Energy Use'!AM59:AM99)+SUM(Electrification!AM4:AM44))</f>
        <v>0.38010778184122285</v>
      </c>
      <c r="AN95" s="266">
        <f>SUM('E-electricity'!AN3:AN43)/(SUM('Energy Use'!AN59:AN99)+SUM(Electrification!AN4:AN44))</f>
        <v>0.38269066615478597</v>
      </c>
      <c r="AO95" s="266">
        <f>SUM('E-electricity'!AO3:AO43)/(SUM('Energy Use'!AO59:AO99)+SUM(Electrification!AO4:AO44))</f>
        <v>0.38520826783537165</v>
      </c>
      <c r="AP95" s="266">
        <f>SUM('E-electricity'!AP3:AP43)/(SUM('Energy Use'!AP59:AP99)+SUM(Electrification!AP4:AP44))</f>
        <v>0.38766790598960532</v>
      </c>
      <c r="AQ95" s="368"/>
      <c r="AS95" s="227"/>
      <c r="AT95" s="228"/>
      <c r="AU95" s="228"/>
      <c r="AV95" s="228"/>
      <c r="AW95" s="438"/>
      <c r="AX95" s="438"/>
      <c r="AY95" s="256"/>
      <c r="AZ95" s="256"/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4290-95DA-44F9-82DA-C2379EF1A065}">
  <sheetPr codeName="Sheet36"/>
  <dimension ref="A1:AR81"/>
  <sheetViews>
    <sheetView topLeftCell="A56" workbookViewId="0">
      <selection activeCell="J75" sqref="J75:AQ75"/>
    </sheetView>
  </sheetViews>
  <sheetFormatPr defaultRowHeight="14.25" x14ac:dyDescent="0.2"/>
  <cols>
    <col min="1" max="1" width="18" customWidth="1"/>
    <col min="2" max="43" width="10.375" customWidth="1"/>
  </cols>
  <sheetData>
    <row r="1" spans="1:44" x14ac:dyDescent="0.2">
      <c r="B1" s="214">
        <v>2019</v>
      </c>
      <c r="C1" s="214">
        <v>2020</v>
      </c>
      <c r="D1" s="214">
        <v>2021</v>
      </c>
      <c r="E1" s="214">
        <v>2022</v>
      </c>
      <c r="F1" s="214">
        <v>2023</v>
      </c>
      <c r="G1" s="214">
        <v>2024</v>
      </c>
      <c r="H1" s="214">
        <v>2025</v>
      </c>
      <c r="I1" s="214">
        <v>2026</v>
      </c>
      <c r="J1" s="214">
        <v>2027</v>
      </c>
      <c r="K1" s="214">
        <v>2028</v>
      </c>
      <c r="L1" s="214">
        <v>2029</v>
      </c>
      <c r="M1" s="214">
        <v>2030</v>
      </c>
      <c r="N1" s="214">
        <v>2031</v>
      </c>
      <c r="O1" s="214">
        <v>2032</v>
      </c>
      <c r="P1" s="214">
        <v>2033</v>
      </c>
      <c r="Q1" s="214">
        <v>2034</v>
      </c>
      <c r="R1" s="214">
        <v>2035</v>
      </c>
      <c r="S1" s="214">
        <v>2036</v>
      </c>
      <c r="T1" s="214">
        <v>2037</v>
      </c>
      <c r="U1" s="214">
        <v>2038</v>
      </c>
      <c r="V1" s="214">
        <v>2039</v>
      </c>
      <c r="W1" s="214">
        <v>2040</v>
      </c>
      <c r="X1" s="214">
        <v>2041</v>
      </c>
      <c r="Y1" s="214">
        <v>2042</v>
      </c>
      <c r="Z1" s="214">
        <v>2043</v>
      </c>
      <c r="AA1" s="214">
        <v>2044</v>
      </c>
      <c r="AB1" s="214">
        <v>2045</v>
      </c>
      <c r="AC1" s="214">
        <v>2046</v>
      </c>
      <c r="AD1" s="214">
        <v>2047</v>
      </c>
      <c r="AE1" s="214">
        <v>2048</v>
      </c>
      <c r="AF1" s="214">
        <v>2049</v>
      </c>
      <c r="AG1" s="214">
        <v>2050</v>
      </c>
      <c r="AH1" s="214">
        <v>2051</v>
      </c>
      <c r="AI1" s="214">
        <v>2052</v>
      </c>
      <c r="AJ1" s="214">
        <v>2053</v>
      </c>
      <c r="AK1" s="214">
        <v>2054</v>
      </c>
      <c r="AL1" s="214">
        <v>2055</v>
      </c>
      <c r="AM1" s="214">
        <v>2056</v>
      </c>
      <c r="AN1" s="214">
        <v>2057</v>
      </c>
      <c r="AO1" s="214">
        <v>2058</v>
      </c>
      <c r="AP1" s="214">
        <v>2059</v>
      </c>
      <c r="AQ1" s="214">
        <v>2060</v>
      </c>
    </row>
    <row r="2" spans="1:44" x14ac:dyDescent="0.2">
      <c r="A2" s="36" t="s">
        <v>287</v>
      </c>
      <c r="B2" s="265">
        <f>('Energy Use'!B58+Electrification!B3)*Electrification!B52</f>
        <v>456171561565499.94</v>
      </c>
      <c r="C2" s="265">
        <f>('Energy Use'!C58+Electrification!C3)*Electrification!C52</f>
        <v>485499832636500</v>
      </c>
      <c r="D2" s="265">
        <f>('Energy Use'!D58+Electrification!D3)*Electrification!D52</f>
        <v>509413140776125.38</v>
      </c>
      <c r="E2" s="265">
        <f>('Energy Use'!E58+Electrification!E3)*Electrification!E52</f>
        <v>516619084686057.38</v>
      </c>
      <c r="F2" s="265">
        <f>('Energy Use'!F58+Electrification!F3)*Electrification!F52</f>
        <v>555812592281842.44</v>
      </c>
      <c r="G2" s="265">
        <f>('Energy Use'!G58+Electrification!G3)*Electrification!G52</f>
        <v>583964811340141.25</v>
      </c>
      <c r="H2" s="265">
        <f>('Energy Use'!H58+Electrification!H3)*Electrification!H52</f>
        <v>600084742728089.75</v>
      </c>
      <c r="I2" s="265">
        <f>('Energy Use'!I58+Electrification!I3)*Electrification!I52</f>
        <v>640047772278050.88</v>
      </c>
      <c r="J2" s="265">
        <f>('Energy Use'!J58+Electrification!J3)*Electrification!J52</f>
        <v>667825491548181.25</v>
      </c>
      <c r="K2" s="265">
        <f>('Energy Use'!K58+Electrification!K3)*Electrification!K52</f>
        <v>694862867860018.63</v>
      </c>
      <c r="L2" s="265">
        <f>('Energy Use'!L58+Electrification!L3)*Electrification!L52</f>
        <v>721046089985220.25</v>
      </c>
      <c r="M2" s="265">
        <f>('Energy Use'!M58+Electrification!M3)*Electrification!M52</f>
        <v>758844724090234.13</v>
      </c>
      <c r="N2" s="265">
        <f>('Energy Use'!N58+Electrification!N3)*Electrification!N52</f>
        <v>770168430285432.88</v>
      </c>
      <c r="O2" s="265">
        <f>('Energy Use'!O58+Electrification!O3)*Electrification!O52</f>
        <v>792920427412997</v>
      </c>
      <c r="P2" s="265">
        <f>('Energy Use'!P58+Electrification!P3)*Electrification!P52</f>
        <v>814462393250102</v>
      </c>
      <c r="Q2" s="265">
        <f>('Energy Use'!Q58+Electrification!Q3)*Electrification!Q52</f>
        <v>834742064476184.13</v>
      </c>
      <c r="R2" s="265">
        <f>('Energy Use'!R58+Electrification!R3)*Electrification!R52</f>
        <v>848470222835829.5</v>
      </c>
      <c r="S2" s="265">
        <f>('Energy Use'!S58+Electrification!S3)*Electrification!S52</f>
        <v>870878525215709.88</v>
      </c>
      <c r="T2" s="265">
        <f>('Energy Use'!T58+Electrification!T3)*Electrification!T52</f>
        <v>886679679604322.75</v>
      </c>
      <c r="U2" s="265">
        <f>('Energy Use'!U58+Electrification!U3)*Electrification!U52</f>
        <v>901125979263026.75</v>
      </c>
      <c r="V2" s="265">
        <f>('Energy Use'!V58+Electrification!V3)*Electrification!V52</f>
        <v>914231416690621.63</v>
      </c>
      <c r="W2" s="265">
        <f>('Energy Use'!W58+Electrification!W3)*Electrification!W52</f>
        <v>926021230286477.13</v>
      </c>
      <c r="X2" s="265">
        <f>('Energy Use'!X58+Electrification!X3)*Electrification!X52</f>
        <v>936531118950999.5</v>
      </c>
      <c r="Y2" s="265">
        <f>('Energy Use'!Y58+Electrification!Y3)*Electrification!Y52</f>
        <v>945806390067461.5</v>
      </c>
      <c r="Z2" s="265">
        <f>('Energy Use'!Z58+Electrification!Z3)*Electrification!Z52</f>
        <v>953901062813346.25</v>
      </c>
      <c r="AA2" s="265">
        <f>('Energy Use'!AA58+Electrification!AA3)*Electrification!AA52</f>
        <v>960876947709626.88</v>
      </c>
      <c r="AB2" s="265">
        <f>('Energy Use'!AB58+Electrification!AB3)*Electrification!AB52</f>
        <v>966802721922121.25</v>
      </c>
      <c r="AC2" s="265">
        <f>('Energy Use'!AC58+Electrification!AC3)*Electrification!AC52</f>
        <v>971753018165266.25</v>
      </c>
      <c r="AD2" s="265">
        <f>('Energy Use'!AD58+Electrification!AD3)*Electrification!AD52</f>
        <v>975807543208462.25</v>
      </c>
      <c r="AE2" s="265">
        <f>('Energy Use'!AE58+Electrification!AE3)*Electrification!AE52</f>
        <v>979050240027021.13</v>
      </c>
      <c r="AF2" s="265">
        <f>('Energy Use'!AF58+Electrification!AF3)*Electrification!AF52</f>
        <v>981568505645652.38</v>
      </c>
      <c r="AG2" s="265">
        <f>('Energy Use'!AG58+Electrification!AG3)*Electrification!AG52</f>
        <v>983452474756953.38</v>
      </c>
      <c r="AH2" s="265">
        <f>('Energy Use'!AH58+Electrification!AH3)*Electrification!AH52</f>
        <v>984794377315691.38</v>
      </c>
      <c r="AI2" s="265">
        <f>('Energy Use'!AI58+Electrification!AI3)*Electrification!AI52</f>
        <v>985687976559225.25</v>
      </c>
      <c r="AJ2" s="265">
        <f>('Energy Use'!AJ58+Electrification!AJ3)*Electrification!AJ52</f>
        <v>986228092322668.5</v>
      </c>
      <c r="AK2" s="265">
        <f>('Energy Use'!AK58+Electrification!AK3)*Electrification!AK52</f>
        <v>986510213134340.13</v>
      </c>
      <c r="AL2" s="265">
        <f>('Energy Use'!AL58+Electrification!AL3)*Electrification!AL52</f>
        <v>986630199414440.75</v>
      </c>
      <c r="AM2" s="265">
        <f>('Energy Use'!AM58+Electrification!AM3)*Electrification!AM52</f>
        <v>986684079173295.63</v>
      </c>
      <c r="AN2" s="265">
        <f>('Energy Use'!AN58+Electrification!AN3)*Electrification!AN52</f>
        <v>986767936924783</v>
      </c>
      <c r="AO2" s="265">
        <f>('Energy Use'!AO58+Electrification!AO3)*Electrification!AO52</f>
        <v>986977896101159.63</v>
      </c>
      <c r="AP2" s="265">
        <f>('Energy Use'!AP58+Electrification!AP3)*Electrification!AP52</f>
        <v>987410195080197.38</v>
      </c>
      <c r="AQ2" s="265">
        <f>('Energy Use'!AQ58+Electrification!AQ3)*Electrification!AQ52</f>
        <v>988178277568069.75</v>
      </c>
      <c r="AR2" s="133" t="str">
        <f>VLOOKUP($A2,'Sector Match'!$A$1:$B$43,2,0)</f>
        <v>agriculture and forestry 01T03</v>
      </c>
    </row>
    <row r="3" spans="1:44" x14ac:dyDescent="0.2">
      <c r="A3" s="36" t="s">
        <v>2</v>
      </c>
      <c r="B3" s="238">
        <f>('Energy Use'!B59+Electrification!B4)*Electrification!B53</f>
        <v>350343689466391.31</v>
      </c>
      <c r="C3" s="238">
        <f>('Energy Use'!C59+Electrification!C4)*Electrification!C53</f>
        <v>310098673153218.81</v>
      </c>
      <c r="D3" s="238">
        <f>('Energy Use'!D59+Electrification!D4)*Electrification!D53</f>
        <v>335097669723487.81</v>
      </c>
      <c r="E3" s="238">
        <f>('Energy Use'!E59+Electrification!E4)*Electrification!E53</f>
        <v>351330948976986.5</v>
      </c>
      <c r="F3" s="238">
        <f>('Energy Use'!F59+Electrification!F4)*Electrification!F53</f>
        <v>384811740814107.69</v>
      </c>
      <c r="G3" s="238">
        <f>('Energy Use'!G59+Electrification!G4)*Electrification!G53</f>
        <v>404774538730163.31</v>
      </c>
      <c r="H3" s="238">
        <f>('Energy Use'!H59+Electrification!H4)*Electrification!H53</f>
        <v>424725187797922.44</v>
      </c>
      <c r="I3" s="238">
        <f>('Energy Use'!I59+Electrification!I4)*Electrification!I53</f>
        <v>432496844163721.38</v>
      </c>
      <c r="J3" s="238">
        <f>('Energy Use'!J59+Electrification!J4)*Electrification!J53</f>
        <v>440295298643255.25</v>
      </c>
      <c r="K3" s="238">
        <f>('Energy Use'!K59+Electrification!K4)*Electrification!K53</f>
        <v>448120546243836</v>
      </c>
      <c r="L3" s="238">
        <f>('Energy Use'!L59+Electrification!L4)*Electrification!L53</f>
        <v>455972581972775.88</v>
      </c>
      <c r="M3" s="238">
        <f>('Energy Use'!M59+Electrification!M4)*Electrification!M53</f>
        <v>463851400837386.56</v>
      </c>
      <c r="N3" s="238">
        <f>('Energy Use'!N59+Electrification!N4)*Electrification!N53</f>
        <v>467111357367413.94</v>
      </c>
      <c r="O3" s="238">
        <f>('Energy Use'!O59+Electrification!O4)*Electrification!O53</f>
        <v>470378402625082</v>
      </c>
      <c r="P3" s="238">
        <f>('Energy Use'!P59+Electrification!P4)*Electrification!P53</f>
        <v>473652535728197.56</v>
      </c>
      <c r="Q3" s="238">
        <f>('Energy Use'!Q59+Electrification!Q4)*Electrification!Q53</f>
        <v>476933755794567.94</v>
      </c>
      <c r="R3" s="238">
        <f>('Energy Use'!R59+Electrification!R4)*Electrification!R53</f>
        <v>480222061942000.31</v>
      </c>
      <c r="S3" s="238">
        <f>('Energy Use'!S59+Electrification!S4)*Electrification!S53</f>
        <v>476189071418867.38</v>
      </c>
      <c r="T3" s="238">
        <f>('Energy Use'!T59+Electrification!T4)*Electrification!T53</f>
        <v>472149166167984.63</v>
      </c>
      <c r="U3" s="238">
        <f>('Energy Use'!U59+Electrification!U4)*Electrification!U53</f>
        <v>468102346541808.56</v>
      </c>
      <c r="V3" s="238">
        <f>('Energy Use'!V59+Electrification!V4)*Electrification!V53</f>
        <v>464048612892795.69</v>
      </c>
      <c r="W3" s="238">
        <f>('Energy Use'!W59+Electrification!W4)*Electrification!W53</f>
        <v>459987965573402.69</v>
      </c>
      <c r="X3" s="238">
        <f>('Energy Use'!X59+Electrification!X4)*Electrification!X53</f>
        <v>453264557917040.94</v>
      </c>
      <c r="Y3" s="238">
        <f>('Energy Use'!Y59+Electrification!Y4)*Electrification!Y53</f>
        <v>446530096847028.13</v>
      </c>
      <c r="Z3" s="238">
        <f>('Energy Use'!Z59+Electrification!Z4)*Electrification!Z53</f>
        <v>439784582927294.94</v>
      </c>
      <c r="AA3" s="238">
        <f>('Energy Use'!AA59+Electrification!AA4)*Electrification!AA53</f>
        <v>433028016721771.88</v>
      </c>
      <c r="AB3" s="238">
        <f>('Energy Use'!AB59+Electrification!AB4)*Electrification!AB53</f>
        <v>426260398794389.31</v>
      </c>
      <c r="AC3" s="238">
        <f>('Energy Use'!AC59+Electrification!AC4)*Electrification!AC53</f>
        <v>419481729709077.88</v>
      </c>
      <c r="AD3" s="238">
        <f>('Energy Use'!AD59+Electrification!AD4)*Electrification!AD53</f>
        <v>412692010029767.94</v>
      </c>
      <c r="AE3" s="238">
        <f>('Energy Use'!AE59+Electrification!AE4)*Electrification!AE53</f>
        <v>405891240320390.13</v>
      </c>
      <c r="AF3" s="238">
        <f>('Energy Use'!AF59+Electrification!AF4)*Electrification!AF53</f>
        <v>399079421144874.88</v>
      </c>
      <c r="AG3" s="238">
        <f>('Energy Use'!AG59+Electrification!AG4)*Electrification!AG53</f>
        <v>392256553067152.63</v>
      </c>
      <c r="AH3" s="238">
        <f>('Energy Use'!AH59+Electrification!AH4)*Electrification!AH53</f>
        <v>383638272592583.75</v>
      </c>
      <c r="AI3" s="238">
        <f>('Energy Use'!AI59+Electrification!AI4)*Electrification!AI53</f>
        <v>375006184984763.88</v>
      </c>
      <c r="AJ3" s="238">
        <f>('Energy Use'!AJ59+Electrification!AJ4)*Electrification!AJ53</f>
        <v>366360290948606.06</v>
      </c>
      <c r="AK3" s="238">
        <f>('Energy Use'!AK59+Electrification!AK4)*Electrification!AK53</f>
        <v>357700591189023.5</v>
      </c>
      <c r="AL3" s="238">
        <f>('Energy Use'!AL59+Electrification!AL4)*Electrification!AL53</f>
        <v>349027086410929.38</v>
      </c>
      <c r="AM3" s="238">
        <f>('Energy Use'!AM59+Electrification!AM4)*Electrification!AM53</f>
        <v>342131039305127.38</v>
      </c>
      <c r="AN3" s="238">
        <f>('Energy Use'!AN59+Electrification!AN4)*Electrification!AN53</f>
        <v>335223947479602.88</v>
      </c>
      <c r="AO3" s="238">
        <f>('Energy Use'!AO59+Electrification!AO4)*Electrification!AO53</f>
        <v>328305811498286.44</v>
      </c>
      <c r="AP3" s="238">
        <f>('Energy Use'!AP59+Electrification!AP4)*Electrification!AP53</f>
        <v>321376631925108.56</v>
      </c>
      <c r="AQ3" s="238">
        <f>('Energy Use'!AQ59+Electrification!AQ4)*Electrification!AQ53</f>
        <v>314410195367408.25</v>
      </c>
      <c r="AR3" s="133" t="str">
        <f>VLOOKUP($A3,'Sector Match'!$A$1:$B$43,2,0)</f>
        <v>coal mining 05</v>
      </c>
    </row>
    <row r="4" spans="1:44" x14ac:dyDescent="0.2">
      <c r="A4" s="12" t="s">
        <v>3</v>
      </c>
      <c r="B4" s="236">
        <f>('Energy Use'!B60+Electrification!B5)*Electrification!B54</f>
        <v>148236978745361.31</v>
      </c>
      <c r="C4" s="236">
        <f>('Energy Use'!C60+Electrification!C5)*Electrification!C54</f>
        <v>158092881609818.72</v>
      </c>
      <c r="D4" s="236">
        <f>('Energy Use'!D60+Electrification!D5)*Electrification!D54</f>
        <v>171850843945290.66</v>
      </c>
      <c r="E4" s="236">
        <f>('Energy Use'!E60+Electrification!E5)*Electrification!E54</f>
        <v>181739147042748.25</v>
      </c>
      <c r="F4" s="236">
        <f>('Energy Use'!F60+Electrification!F5)*Electrification!F54</f>
        <v>200370562962137.41</v>
      </c>
      <c r="G4" s="236">
        <f>('Energy Use'!G60+Electrification!G5)*Electrification!G54</f>
        <v>211829607448094.84</v>
      </c>
      <c r="H4" s="236">
        <f>('Energy Use'!H60+Electrification!H5)*Electrification!H54</f>
        <v>223281680141435.25</v>
      </c>
      <c r="I4" s="236">
        <f>('Energy Use'!I60+Electrification!I5)*Electrification!I54</f>
        <v>229220429535132.69</v>
      </c>
      <c r="J4" s="236">
        <f>('Energy Use'!J60+Electrification!J5)*Electrification!J54</f>
        <v>235180441791576.84</v>
      </c>
      <c r="K4" s="236">
        <f>('Energy Use'!K60+Electrification!K5)*Electrification!K54</f>
        <v>241161712954403.75</v>
      </c>
      <c r="L4" s="236">
        <f>('Energy Use'!L60+Electrification!L5)*Electrification!L54</f>
        <v>247164239067249.16</v>
      </c>
      <c r="M4" s="236">
        <f>('Energy Use'!M60+Electrification!M5)*Electrification!M54</f>
        <v>253188016173749.03</v>
      </c>
      <c r="N4" s="236">
        <f>('Energy Use'!N60+Electrification!N5)*Electrification!N54</f>
        <v>257152832317618.88</v>
      </c>
      <c r="O4" s="236">
        <f>('Energy Use'!O60+Electrification!O5)*Electrification!O54</f>
        <v>261127453260770.25</v>
      </c>
      <c r="P4" s="236">
        <f>('Energy Use'!P60+Electrification!P5)*Electrification!P54</f>
        <v>265111877788369.09</v>
      </c>
      <c r="Q4" s="236">
        <f>('Energy Use'!Q60+Electrification!Q5)*Electrification!Q54</f>
        <v>269106104685581.31</v>
      </c>
      <c r="R4" s="236">
        <f>('Energy Use'!R60+Electrification!R5)*Electrification!R54</f>
        <v>273110132737572.69</v>
      </c>
      <c r="S4" s="236">
        <f>('Energy Use'!S60+Electrification!S5)*Electrification!S54</f>
        <v>276965982813133.31</v>
      </c>
      <c r="T4" s="236">
        <f>('Energy Use'!T60+Electrification!T5)*Electrification!T54</f>
        <v>280827526519429.88</v>
      </c>
      <c r="U4" s="236">
        <f>('Energy Use'!U60+Electrification!U5)*Electrification!U54</f>
        <v>284694763565337.13</v>
      </c>
      <c r="V4" s="236">
        <f>('Energy Use'!V60+Electrification!V5)*Electrification!V54</f>
        <v>288567693659729.75</v>
      </c>
      <c r="W4" s="236">
        <f>('Energy Use'!W60+Electrification!W5)*Electrification!W54</f>
        <v>292446316511482.31</v>
      </c>
      <c r="X4" s="236">
        <f>('Energy Use'!X60+Electrification!X5)*Electrification!X54</f>
        <v>294500536757646.13</v>
      </c>
      <c r="Y4" s="236">
        <f>('Energy Use'!Y60+Electrification!Y5)*Electrification!Y54</f>
        <v>296557596072636.31</v>
      </c>
      <c r="Z4" s="236">
        <f>('Energy Use'!Z60+Electrification!Z5)*Electrification!Z54</f>
        <v>298617494311050.44</v>
      </c>
      <c r="AA4" s="236">
        <f>('Energy Use'!AA60+Electrification!AA5)*Electrification!AA54</f>
        <v>300680231327485.69</v>
      </c>
      <c r="AB4" s="236">
        <f>('Energy Use'!AB60+Electrification!AB5)*Electrification!AB54</f>
        <v>302745806976539.81</v>
      </c>
      <c r="AC4" s="236">
        <f>('Energy Use'!AC60+Electrification!AC5)*Electrification!AC54</f>
        <v>304814221112810</v>
      </c>
      <c r="AD4" s="236">
        <f>('Energy Use'!AD60+Electrification!AD5)*Electrification!AD54</f>
        <v>306885473590893.75</v>
      </c>
      <c r="AE4" s="236">
        <f>('Energy Use'!AE60+Electrification!AE5)*Electrification!AE54</f>
        <v>308959564265388.44</v>
      </c>
      <c r="AF4" s="236">
        <f>('Energy Use'!AF60+Electrification!AF5)*Electrification!AF54</f>
        <v>311036492990891.56</v>
      </c>
      <c r="AG4" s="236">
        <f>('Energy Use'!AG60+Electrification!AG5)*Electrification!AG54</f>
        <v>313116259622000.63</v>
      </c>
      <c r="AH4" s="236">
        <f>('Energy Use'!AH60+Electrification!AH5)*Electrification!AH54</f>
        <v>315197942939392.81</v>
      </c>
      <c r="AI4" s="236">
        <f>('Energy Use'!AI60+Electrification!AI5)*Electrification!AI54</f>
        <v>317282462447227.5</v>
      </c>
      <c r="AJ4" s="236">
        <f>('Energy Use'!AJ60+Electrification!AJ5)*Electrification!AJ54</f>
        <v>319369818000175</v>
      </c>
      <c r="AK4" s="236">
        <f>('Energy Use'!AK60+Electrification!AK5)*Electrification!AK54</f>
        <v>321460009452905.44</v>
      </c>
      <c r="AL4" s="236">
        <f>('Energy Use'!AL60+Electrification!AL5)*Electrification!AL54</f>
        <v>323553036660089</v>
      </c>
      <c r="AM4" s="236">
        <f>('Energy Use'!AM60+Electrification!AM5)*Electrification!AM54</f>
        <v>323801294672954.13</v>
      </c>
      <c r="AN4" s="236">
        <f>('Energy Use'!AN60+Electrification!AN5)*Electrification!AN54</f>
        <v>324049542481843.25</v>
      </c>
      <c r="AO4" s="236">
        <f>('Energy Use'!AO60+Electrification!AO5)*Electrification!AO54</f>
        <v>324297780086843.56</v>
      </c>
      <c r="AP4" s="236">
        <f>('Energy Use'!AP60+Electrification!AP5)*Electrification!AP54</f>
        <v>324546007488042.56</v>
      </c>
      <c r="AQ4" s="236">
        <f>('Energy Use'!AQ60+Electrification!AQ5)*Electrification!AQ54</f>
        <v>324767147217858.63</v>
      </c>
      <c r="AR4" s="133" t="str">
        <f>VLOOKUP($A4,'Sector Match'!$A$1:$B$43,2,0)</f>
        <v>oil and gas extraction 06</v>
      </c>
    </row>
    <row r="5" spans="1:44" x14ac:dyDescent="0.2">
      <c r="A5" s="12" t="s">
        <v>4</v>
      </c>
      <c r="B5" s="236">
        <f>('Energy Use'!B61+Electrification!B6)*Electrification!B55</f>
        <v>143063694329710.72</v>
      </c>
      <c r="C5" s="236">
        <f>('Energy Use'!C61+Electrification!C6)*Electrification!C55</f>
        <v>152673035839758.28</v>
      </c>
      <c r="D5" s="236">
        <f>('Energy Use'!D61+Electrification!D6)*Electrification!D55</f>
        <v>168141243664242.28</v>
      </c>
      <c r="E5" s="236">
        <f>('Energy Use'!E61+Electrification!E6)*Electrification!E55</f>
        <v>181163011239078.66</v>
      </c>
      <c r="F5" s="236">
        <f>('Energy Use'!F61+Electrification!F6)*Electrification!F55</f>
        <v>202520634605800.56</v>
      </c>
      <c r="G5" s="236">
        <f>('Energy Use'!G61+Electrification!G6)*Electrification!G55</f>
        <v>216347239252885.81</v>
      </c>
      <c r="H5" s="236">
        <f>('Energy Use'!H61+Electrification!H6)*Electrification!H55</f>
        <v>230165435273930.88</v>
      </c>
      <c r="I5" s="236">
        <f>('Energy Use'!I61+Electrification!I6)*Electrification!I55</f>
        <v>235736638122921.44</v>
      </c>
      <c r="J5" s="236">
        <f>('Energy Use'!J61+Electrification!J6)*Electrification!J55</f>
        <v>241327627424868.63</v>
      </c>
      <c r="K5" s="236">
        <f>('Energy Use'!K61+Electrification!K6)*Electrification!K55</f>
        <v>246938399497125.47</v>
      </c>
      <c r="L5" s="236">
        <f>('Energy Use'!L61+Electrification!L6)*Electrification!L55</f>
        <v>252568950657045.06</v>
      </c>
      <c r="M5" s="236">
        <f>('Energy Use'!M61+Electrification!M6)*Electrification!M55</f>
        <v>258219277221980.25</v>
      </c>
      <c r="N5" s="236">
        <f>('Energy Use'!N61+Electrification!N6)*Electrification!N55</f>
        <v>258939827322977.91</v>
      </c>
      <c r="O5" s="236">
        <f>('Energy Use'!O61+Electrification!O6)*Electrification!O55</f>
        <v>259661351745805.63</v>
      </c>
      <c r="P5" s="236">
        <f>('Energy Use'!P61+Electrification!P6)*Electrification!P55</f>
        <v>260383850366518.13</v>
      </c>
      <c r="Q5" s="236">
        <f>('Energy Use'!Q61+Electrification!Q6)*Electrification!Q55</f>
        <v>261107323061170.19</v>
      </c>
      <c r="R5" s="236">
        <f>('Energy Use'!R61+Electrification!R6)*Electrification!R55</f>
        <v>261831769705816.59</v>
      </c>
      <c r="S5" s="236">
        <f>('Energy Use'!S61+Electrification!S6)*Electrification!S55</f>
        <v>259063399764625.25</v>
      </c>
      <c r="T5" s="236">
        <f>('Energy Use'!T61+Electrification!T6)*Electrification!T55</f>
        <v>256290368291927.66</v>
      </c>
      <c r="U5" s="236">
        <f>('Energy Use'!U61+Electrification!U6)*Electrification!U55</f>
        <v>253512675525415.03</v>
      </c>
      <c r="V5" s="236">
        <f>('Energy Use'!V61+Electrification!V6)*Electrification!V55</f>
        <v>250730321702778.69</v>
      </c>
      <c r="W5" s="236">
        <f>('Energy Use'!W61+Electrification!W6)*Electrification!W55</f>
        <v>247943307061709.75</v>
      </c>
      <c r="X5" s="236">
        <f>('Energy Use'!X61+Electrification!X6)*Electrification!X55</f>
        <v>242539666203858</v>
      </c>
      <c r="Y5" s="236">
        <f>('Energy Use'!Y61+Electrification!Y6)*Electrification!Y55</f>
        <v>237127292965562.44</v>
      </c>
      <c r="Z5" s="236">
        <f>('Energy Use'!Z61+Electrification!Z6)*Electrification!Z55</f>
        <v>231706187792494.06</v>
      </c>
      <c r="AA5" s="236">
        <f>('Energy Use'!AA61+Electrification!AA6)*Electrification!AA55</f>
        <v>226276351130324.03</v>
      </c>
      <c r="AB5" s="236">
        <f>('Energy Use'!AB61+Electrification!AB6)*Electrification!AB55</f>
        <v>220837783424723.41</v>
      </c>
      <c r="AC5" s="236">
        <f>('Energy Use'!AC61+Electrification!AC6)*Electrification!AC55</f>
        <v>215390485121363.28</v>
      </c>
      <c r="AD5" s="236">
        <f>('Energy Use'!AD61+Electrification!AD6)*Electrification!AD55</f>
        <v>209934456665914.78</v>
      </c>
      <c r="AE5" s="236">
        <f>('Energy Use'!AE61+Electrification!AE6)*Electrification!AE55</f>
        <v>204469698504049</v>
      </c>
      <c r="AF5" s="236">
        <f>('Energy Use'!AF61+Electrification!AF6)*Electrification!AF55</f>
        <v>198996211081437</v>
      </c>
      <c r="AG5" s="236">
        <f>('Energy Use'!AG61+Electrification!AG6)*Electrification!AG55</f>
        <v>193513994843749.88</v>
      </c>
      <c r="AH5" s="236">
        <f>('Energy Use'!AH61+Electrification!AH6)*Electrification!AH55</f>
        <v>188775142437605.41</v>
      </c>
      <c r="AI5" s="236">
        <f>('Energy Use'!AI61+Electrification!AI6)*Electrification!AI55</f>
        <v>184028725150831.38</v>
      </c>
      <c r="AJ5" s="236">
        <f>('Energy Use'!AJ61+Electrification!AJ6)*Electrification!AJ55</f>
        <v>179274743369676</v>
      </c>
      <c r="AK5" s="236">
        <f>('Energy Use'!AK61+Electrification!AK6)*Electrification!AK55</f>
        <v>174513197480387.56</v>
      </c>
      <c r="AL5" s="236">
        <f>('Energy Use'!AL61+Electrification!AL6)*Electrification!AL55</f>
        <v>169744087869214.44</v>
      </c>
      <c r="AM5" s="236">
        <f>('Energy Use'!AM61+Electrification!AM6)*Electrification!AM55</f>
        <v>164720879237049.09</v>
      </c>
      <c r="AN5" s="236">
        <f>('Energy Use'!AN61+Electrification!AN6)*Electrification!AN55</f>
        <v>159689727942987.47</v>
      </c>
      <c r="AO5" s="236">
        <f>('Energy Use'!AO61+Electrification!AO6)*Electrification!AO55</f>
        <v>154650634392681.66</v>
      </c>
      <c r="AP5" s="236">
        <f>('Energy Use'!AP61+Electrification!AP6)*Electrification!AP55</f>
        <v>149603598991783.72</v>
      </c>
      <c r="AQ5" s="236">
        <f>('Energy Use'!AQ61+Electrification!AQ6)*Electrification!AQ55</f>
        <v>144536571406292</v>
      </c>
      <c r="AR5" s="133" t="str">
        <f>VLOOKUP($A5,'Sector Match'!$A$1:$B$43,2,0)</f>
        <v>other mining and quarrying 07T08</v>
      </c>
    </row>
    <row r="6" spans="1:44" x14ac:dyDescent="0.2">
      <c r="A6" s="12" t="s">
        <v>5</v>
      </c>
      <c r="B6" s="236">
        <f>('Energy Use'!B62+Electrification!B7)*Electrification!B56</f>
        <v>131767833574657</v>
      </c>
      <c r="C6" s="236">
        <f>('Energy Use'!C62+Electrification!C7)*Electrification!C56</f>
        <v>112419693901000.98</v>
      </c>
      <c r="D6" s="236">
        <f>('Energy Use'!D62+Electrification!D7)*Electrification!D56</f>
        <v>120750455418098.36</v>
      </c>
      <c r="E6" s="236">
        <f>('Energy Use'!E62+Electrification!E7)*Electrification!E56</f>
        <v>125470371856932.03</v>
      </c>
      <c r="F6" s="236">
        <f>('Energy Use'!F62+Electrification!F7)*Electrification!F56</f>
        <v>136479084101602.52</v>
      </c>
      <c r="G6" s="236">
        <f>('Energy Use'!G62+Electrification!G7)*Electrification!G56</f>
        <v>142789974114020.16</v>
      </c>
      <c r="H6" s="236">
        <f>('Energy Use'!H62+Electrification!H7)*Electrification!H56</f>
        <v>149097022115265.66</v>
      </c>
      <c r="I6" s="236">
        <f>('Energy Use'!I62+Electrification!I7)*Electrification!I56</f>
        <v>157130263379273.38</v>
      </c>
      <c r="J6" s="236">
        <f>('Energy Use'!J62+Electrification!J7)*Electrification!J56</f>
        <v>165193451883259.78</v>
      </c>
      <c r="K6" s="236">
        <f>('Energy Use'!K62+Electrification!K7)*Electrification!K56</f>
        <v>173286582062332.25</v>
      </c>
      <c r="L6" s="236">
        <f>('Energy Use'!L62+Electrification!L7)*Electrification!L56</f>
        <v>181409648351598.13</v>
      </c>
      <c r="M6" s="236">
        <f>('Energy Use'!M62+Electrification!M7)*Electrification!M56</f>
        <v>189562645186164.84</v>
      </c>
      <c r="N6" s="236">
        <f>('Energy Use'!N62+Electrification!N7)*Electrification!N56</f>
        <v>194033578770849.19</v>
      </c>
      <c r="O6" s="236">
        <f>('Energy Use'!O62+Electrification!O7)*Electrification!O56</f>
        <v>198515933885475.97</v>
      </c>
      <c r="P6" s="236">
        <f>('Energy Use'!P62+Electrification!P7)*Electrification!P56</f>
        <v>203009709116352.91</v>
      </c>
      <c r="Q6" s="236">
        <f>('Energy Use'!Q62+Electrification!Q7)*Electrification!Q56</f>
        <v>207514903049787.94</v>
      </c>
      <c r="R6" s="236">
        <f>('Energy Use'!R62+Electrification!R7)*Electrification!R56</f>
        <v>212031514272088.81</v>
      </c>
      <c r="S6" s="236">
        <f>('Energy Use'!S62+Electrification!S7)*Electrification!S56</f>
        <v>213428609320796.97</v>
      </c>
      <c r="T6" s="236">
        <f>('Energy Use'!T62+Electrification!T7)*Electrification!T56</f>
        <v>214827625684303.5</v>
      </c>
      <c r="U6" s="236">
        <f>('Energy Use'!U62+Electrification!U7)*Electrification!U56</f>
        <v>216228563264205.03</v>
      </c>
      <c r="V6" s="236">
        <f>('Energy Use'!V62+Electrification!V7)*Electrification!V56</f>
        <v>217631421962098</v>
      </c>
      <c r="W6" s="236">
        <f>('Energy Use'!W62+Electrification!W7)*Electrification!W56</f>
        <v>219036201679579.16</v>
      </c>
      <c r="X6" s="236">
        <f>('Energy Use'!X62+Electrification!X7)*Electrification!X56</f>
        <v>218635469355411.66</v>
      </c>
      <c r="Y6" s="236">
        <f>('Energy Use'!Y62+Electrification!Y7)*Electrification!Y56</f>
        <v>218233840077822.59</v>
      </c>
      <c r="Z6" s="236">
        <f>('Energy Use'!Z62+Electrification!Z7)*Electrification!Z56</f>
        <v>217831313892326.84</v>
      </c>
      <c r="AA6" s="236">
        <f>('Energy Use'!AA62+Electrification!AA7)*Electrification!AA56</f>
        <v>217427890844439.25</v>
      </c>
      <c r="AB6" s="236">
        <f>('Energy Use'!AB62+Electrification!AB7)*Electrification!AB56</f>
        <v>217023570979674.63</v>
      </c>
      <c r="AC6" s="236">
        <f>('Energy Use'!AC62+Electrification!AC7)*Electrification!AC56</f>
        <v>214230040388080.56</v>
      </c>
      <c r="AD6" s="236">
        <f>('Energy Use'!AD62+Electrification!AD7)*Electrification!AD56</f>
        <v>211431904790638.19</v>
      </c>
      <c r="AE6" s="236">
        <f>('Energy Use'!AE62+Electrification!AE7)*Electrification!AE56</f>
        <v>208629164422295.47</v>
      </c>
      <c r="AF6" s="236">
        <f>('Energy Use'!AF62+Electrification!AF7)*Electrification!AF56</f>
        <v>205821819518000.41</v>
      </c>
      <c r="AG6" s="236">
        <f>('Energy Use'!AG62+Electrification!AG7)*Electrification!AG56</f>
        <v>203009870312701</v>
      </c>
      <c r="AH6" s="236">
        <f>('Energy Use'!AH62+Electrification!AH7)*Electrification!AH56</f>
        <v>198395129023325.69</v>
      </c>
      <c r="AI6" s="236">
        <f>('Energy Use'!AI62+Electrification!AI7)*Electrification!AI56</f>
        <v>193773003166424.09</v>
      </c>
      <c r="AJ6" s="236">
        <f>('Energy Use'!AJ62+Electrification!AJ7)*Electrification!AJ56</f>
        <v>189143493119019.06</v>
      </c>
      <c r="AK6" s="236">
        <f>('Energy Use'!AK62+Electrification!AK7)*Electrification!AK56</f>
        <v>184506599258133.41</v>
      </c>
      <c r="AL6" s="236">
        <f>('Energy Use'!AL62+Electrification!AL7)*Electrification!AL56</f>
        <v>179862321960789.97</v>
      </c>
      <c r="AM6" s="236">
        <f>('Energy Use'!AM62+Electrification!AM7)*Electrification!AM56</f>
        <v>175205977231665.28</v>
      </c>
      <c r="AN6" s="236">
        <f>('Energy Use'!AN62+Electrification!AN7)*Electrification!AN56</f>
        <v>170542242605291.56</v>
      </c>
      <c r="AO6" s="236">
        <f>('Energy Use'!AO62+Electrification!AO7)*Electrification!AO56</f>
        <v>165871118459060.34</v>
      </c>
      <c r="AP6" s="236">
        <f>('Energy Use'!AP62+Electrification!AP7)*Electrification!AP56</f>
        <v>161192605170363.19</v>
      </c>
      <c r="AQ6" s="236">
        <f>('Energy Use'!AQ62+Electrification!AQ7)*Electrification!AQ56</f>
        <v>156493655454806.47</v>
      </c>
      <c r="AR6" s="133" t="str">
        <f>VLOOKUP($A6,'Sector Match'!$A$1:$B$43,2,0)</f>
        <v>other mining and quarrying 07T08</v>
      </c>
    </row>
    <row r="7" spans="1:44" x14ac:dyDescent="0.2">
      <c r="A7" s="12" t="s">
        <v>6</v>
      </c>
      <c r="B7" s="236">
        <f>('Energy Use'!B63+Electrification!B8)*Electrification!B57</f>
        <v>87814092277605.094</v>
      </c>
      <c r="C7" s="236">
        <f>('Energy Use'!C63+Electrification!C8)*Electrification!C57</f>
        <v>77011866052616</v>
      </c>
      <c r="D7" s="236">
        <f>('Energy Use'!D63+Electrification!D8)*Electrification!D57</f>
        <v>80023959883997.063</v>
      </c>
      <c r="E7" s="236">
        <f>('Energy Use'!E63+Electrification!E8)*Electrification!E57</f>
        <v>78968558452708.219</v>
      </c>
      <c r="F7" s="236">
        <f>('Energy Use'!F63+Electrification!F8)*Electrification!F57</f>
        <v>82354021229407.219</v>
      </c>
      <c r="G7" s="236">
        <f>('Energy Use'!G63+Electrification!G8)*Electrification!G57</f>
        <v>83267935379124.453</v>
      </c>
      <c r="H7" s="236">
        <f>('Energy Use'!H63+Electrification!H8)*Electrification!H57</f>
        <v>84181287384919.5</v>
      </c>
      <c r="I7" s="236">
        <f>('Energy Use'!I63+Electrification!I8)*Electrification!I57</f>
        <v>85398896342950.406</v>
      </c>
      <c r="J7" s="236">
        <f>('Energy Use'!J63+Electrification!J8)*Electrification!J57</f>
        <v>86620567132278.906</v>
      </c>
      <c r="K7" s="236">
        <f>('Energy Use'!K63+Electrification!K8)*Electrification!K57</f>
        <v>87846298995273.438</v>
      </c>
      <c r="L7" s="236">
        <f>('Energy Use'!L63+Electrification!L8)*Electrification!L57</f>
        <v>89076091174302.406</v>
      </c>
      <c r="M7" s="236">
        <f>('Energy Use'!M63+Electrification!M8)*Electrification!M57</f>
        <v>90309942911734.266</v>
      </c>
      <c r="N7" s="236">
        <f>('Energy Use'!N63+Electrification!N8)*Electrification!N57</f>
        <v>89368844560540.531</v>
      </c>
      <c r="O7" s="236">
        <f>('Energy Use'!O63+Electrification!O8)*Electrification!O57</f>
        <v>88424846533449.891</v>
      </c>
      <c r="P7" s="236">
        <f>('Energy Use'!P63+Electrification!P8)*Electrification!P57</f>
        <v>87477949187452.266</v>
      </c>
      <c r="Q7" s="236">
        <f>('Energy Use'!Q63+Electrification!Q8)*Electrification!Q57</f>
        <v>86528152879537.531</v>
      </c>
      <c r="R7" s="236">
        <f>('Energy Use'!R63+Electrification!R8)*Electrification!R57</f>
        <v>85575457966695.5</v>
      </c>
      <c r="S7" s="236">
        <f>('Energy Use'!S63+Electrification!S8)*Electrification!S57</f>
        <v>84143747343077.453</v>
      </c>
      <c r="T7" s="236">
        <f>('Energy Use'!T63+Electrification!T8)*Electrification!T57</f>
        <v>82709688363446.906</v>
      </c>
      <c r="U7" s="236">
        <f>('Energy Use'!U63+Electrification!U8)*Electrification!U57</f>
        <v>81273281147609.5</v>
      </c>
      <c r="V7" s="236">
        <f>('Energy Use'!V63+Electrification!V8)*Electrification!V57</f>
        <v>79834525815370.875</v>
      </c>
      <c r="W7" s="236">
        <f>('Energy Use'!W63+Electrification!W8)*Electrification!W57</f>
        <v>78393422486536.719</v>
      </c>
      <c r="X7" s="236">
        <f>('Energy Use'!X63+Electrification!X8)*Electrification!X57</f>
        <v>76376787137293.156</v>
      </c>
      <c r="Y7" s="236">
        <f>('Energy Use'!Y63+Electrification!Y8)*Electrification!Y57</f>
        <v>74356910440723.156</v>
      </c>
      <c r="Z7" s="236">
        <f>('Energy Use'!Z63+Electrification!Z8)*Electrification!Z57</f>
        <v>72333792562272.609</v>
      </c>
      <c r="AA7" s="236">
        <f>('Energy Use'!AA63+Electrification!AA8)*Electrification!AA57</f>
        <v>70307433667387.391</v>
      </c>
      <c r="AB7" s="236">
        <f>('Energy Use'!AB63+Electrification!AB8)*Electrification!AB57</f>
        <v>68277833921513.398</v>
      </c>
      <c r="AC7" s="236">
        <f>('Energy Use'!AC63+Electrification!AC8)*Electrification!AC57</f>
        <v>66748484211519.602</v>
      </c>
      <c r="AD7" s="236">
        <f>('Energy Use'!AD63+Electrification!AD8)*Electrification!AD57</f>
        <v>65216675739860.82</v>
      </c>
      <c r="AE7" s="236">
        <f>('Energy Use'!AE63+Electrification!AE8)*Electrification!AE57</f>
        <v>63682408632047.688</v>
      </c>
      <c r="AF7" s="236">
        <f>('Energy Use'!AF63+Electrification!AF8)*Electrification!AF57</f>
        <v>62145683013590.891</v>
      </c>
      <c r="AG7" s="236">
        <f>('Energy Use'!AG63+Electrification!AG8)*Electrification!AG57</f>
        <v>60606499010001.125</v>
      </c>
      <c r="AH7" s="236">
        <f>('Energy Use'!AH63+Electrification!AH8)*Electrification!AH57</f>
        <v>59714714583856.391</v>
      </c>
      <c r="AI7" s="236">
        <f>('Energy Use'!AI63+Electrification!AI8)*Electrification!AI57</f>
        <v>58821476970433.094</v>
      </c>
      <c r="AJ7" s="236">
        <f>('Energy Use'!AJ63+Electrification!AJ8)*Electrification!AJ57</f>
        <v>57926786243896.633</v>
      </c>
      <c r="AK7" s="236">
        <f>('Energy Use'!AK63+Electrification!AK8)*Electrification!AK57</f>
        <v>57030642478412.398</v>
      </c>
      <c r="AL7" s="236">
        <f>('Energy Use'!AL63+Electrification!AL8)*Electrification!AL57</f>
        <v>56133045748145.797</v>
      </c>
      <c r="AM7" s="236">
        <f>('Energy Use'!AM63+Electrification!AM8)*Electrification!AM57</f>
        <v>55744948718843.539</v>
      </c>
      <c r="AN7" s="236">
        <f>('Energy Use'!AN63+Electrification!AN8)*Electrification!AN57</f>
        <v>55356185838635.016</v>
      </c>
      <c r="AO7" s="236">
        <f>('Energy Use'!AO63+Electrification!AO8)*Electrification!AO57</f>
        <v>54966757141470.719</v>
      </c>
      <c r="AP7" s="236">
        <f>('Energy Use'!AP63+Electrification!AP8)*Electrification!AP57</f>
        <v>54576662661301.125</v>
      </c>
      <c r="AQ7" s="236">
        <f>('Energy Use'!AQ63+Electrification!AQ8)*Electrification!AQ57</f>
        <v>54181385057968.273</v>
      </c>
      <c r="AR7" s="133" t="str">
        <f>VLOOKUP($A7,'Sector Match'!$A$1:$B$43,2,0)</f>
        <v>other mining and quarrying 07T08</v>
      </c>
    </row>
    <row r="8" spans="1:44" x14ac:dyDescent="0.2">
      <c r="A8" s="12" t="s">
        <v>7</v>
      </c>
      <c r="B8" s="236">
        <f>('Energy Use'!B64+Electrification!B9)*Electrification!B58</f>
        <v>0</v>
      </c>
      <c r="C8" s="236">
        <f>('Energy Use'!C64+Electrification!C9)*Electrification!C58</f>
        <v>0</v>
      </c>
      <c r="D8" s="236">
        <f>('Energy Use'!D64+Electrification!D9)*Electrification!D58</f>
        <v>0</v>
      </c>
      <c r="E8" s="236">
        <f>('Energy Use'!E64+Electrification!E9)*Electrification!E58</f>
        <v>0</v>
      </c>
      <c r="F8" s="236">
        <f>('Energy Use'!F64+Electrification!F9)*Electrification!F58</f>
        <v>0</v>
      </c>
      <c r="G8" s="236">
        <f>('Energy Use'!G64+Electrification!G9)*Electrification!G58</f>
        <v>0</v>
      </c>
      <c r="H8" s="236">
        <f>('Energy Use'!H64+Electrification!H9)*Electrification!H58</f>
        <v>0</v>
      </c>
      <c r="I8" s="236">
        <f>('Energy Use'!I64+Electrification!I9)*Electrification!I58</f>
        <v>0</v>
      </c>
      <c r="J8" s="236">
        <f>('Energy Use'!J64+Electrification!J9)*Electrification!J58</f>
        <v>0</v>
      </c>
      <c r="K8" s="236">
        <f>('Energy Use'!K64+Electrification!K9)*Electrification!K58</f>
        <v>0</v>
      </c>
      <c r="L8" s="236">
        <f>('Energy Use'!L64+Electrification!L9)*Electrification!L58</f>
        <v>0</v>
      </c>
      <c r="M8" s="236">
        <f>('Energy Use'!M64+Electrification!M9)*Electrification!M58</f>
        <v>0</v>
      </c>
      <c r="N8" s="236">
        <f>('Energy Use'!N64+Electrification!N9)*Electrification!N58</f>
        <v>0</v>
      </c>
      <c r="O8" s="236">
        <f>('Energy Use'!O64+Electrification!O9)*Electrification!O58</f>
        <v>0</v>
      </c>
      <c r="P8" s="236">
        <f>('Energy Use'!P64+Electrification!P9)*Electrification!P58</f>
        <v>0</v>
      </c>
      <c r="Q8" s="236">
        <f>('Energy Use'!Q64+Electrification!Q9)*Electrification!Q58</f>
        <v>0</v>
      </c>
      <c r="R8" s="236">
        <f>('Energy Use'!R64+Electrification!R9)*Electrification!R58</f>
        <v>0</v>
      </c>
      <c r="S8" s="236">
        <f>('Energy Use'!S64+Electrification!S9)*Electrification!S58</f>
        <v>0</v>
      </c>
      <c r="T8" s="236">
        <f>('Energy Use'!T64+Electrification!T9)*Electrification!T58</f>
        <v>0</v>
      </c>
      <c r="U8" s="236">
        <f>('Energy Use'!U64+Electrification!U9)*Electrification!U58</f>
        <v>0</v>
      </c>
      <c r="V8" s="236">
        <f>('Energy Use'!V64+Electrification!V9)*Electrification!V58</f>
        <v>0</v>
      </c>
      <c r="W8" s="236">
        <f>('Energy Use'!W64+Electrification!W9)*Electrification!W58</f>
        <v>0</v>
      </c>
      <c r="X8" s="236">
        <f>('Energy Use'!X64+Electrification!X9)*Electrification!X58</f>
        <v>0</v>
      </c>
      <c r="Y8" s="236">
        <f>('Energy Use'!Y64+Electrification!Y9)*Electrification!Y58</f>
        <v>0</v>
      </c>
      <c r="Z8" s="236">
        <f>('Energy Use'!Z64+Electrification!Z9)*Electrification!Z58</f>
        <v>0</v>
      </c>
      <c r="AA8" s="236">
        <f>('Energy Use'!AA64+Electrification!AA9)*Electrification!AA58</f>
        <v>0</v>
      </c>
      <c r="AB8" s="236">
        <f>('Energy Use'!AB64+Electrification!AB9)*Electrification!AB58</f>
        <v>0</v>
      </c>
      <c r="AC8" s="236">
        <f>('Energy Use'!AC64+Electrification!AC9)*Electrification!AC58</f>
        <v>0</v>
      </c>
      <c r="AD8" s="236">
        <f>('Energy Use'!AD64+Electrification!AD9)*Electrification!AD58</f>
        <v>0</v>
      </c>
      <c r="AE8" s="236">
        <f>('Energy Use'!AE64+Electrification!AE9)*Electrification!AE58</f>
        <v>0</v>
      </c>
      <c r="AF8" s="236">
        <f>('Energy Use'!AF64+Electrification!AF9)*Electrification!AF58</f>
        <v>0</v>
      </c>
      <c r="AG8" s="236">
        <f>('Energy Use'!AG64+Electrification!AG9)*Electrification!AG58</f>
        <v>0</v>
      </c>
      <c r="AH8" s="236">
        <f>('Energy Use'!AH64+Electrification!AH9)*Electrification!AH58</f>
        <v>0</v>
      </c>
      <c r="AI8" s="236">
        <f>('Energy Use'!AI64+Electrification!AI9)*Electrification!AI58</f>
        <v>0</v>
      </c>
      <c r="AJ8" s="236">
        <f>('Energy Use'!AJ64+Electrification!AJ9)*Electrification!AJ58</f>
        <v>0</v>
      </c>
      <c r="AK8" s="236">
        <f>('Energy Use'!AK64+Electrification!AK9)*Electrification!AK58</f>
        <v>0</v>
      </c>
      <c r="AL8" s="236">
        <f>('Energy Use'!AL64+Electrification!AL9)*Electrification!AL58</f>
        <v>0</v>
      </c>
      <c r="AM8" s="236">
        <f>('Energy Use'!AM64+Electrification!AM9)*Electrification!AM58</f>
        <v>0</v>
      </c>
      <c r="AN8" s="236">
        <f>('Energy Use'!AN64+Electrification!AN9)*Electrification!AN58</f>
        <v>0</v>
      </c>
      <c r="AO8" s="236">
        <f>('Energy Use'!AO64+Electrification!AO9)*Electrification!AO58</f>
        <v>0</v>
      </c>
      <c r="AP8" s="236">
        <f>('Energy Use'!AP64+Electrification!AP9)*Electrification!AP58</f>
        <v>0</v>
      </c>
      <c r="AQ8" s="236">
        <f>('Energy Use'!AQ64+Electrification!AQ9)*Electrification!AQ58</f>
        <v>0</v>
      </c>
      <c r="AR8" s="133" t="str">
        <f>VLOOKUP($A8,'Sector Match'!$A$1:$B$43,2,0)</f>
        <v>Mining Support Service Activities 09</v>
      </c>
    </row>
    <row r="9" spans="1:44" x14ac:dyDescent="0.2">
      <c r="A9" s="12" t="s">
        <v>8</v>
      </c>
      <c r="B9" s="236">
        <f>('Energy Use'!B65+Electrification!B10)*Electrification!B59</f>
        <v>72207672997420.844</v>
      </c>
      <c r="C9" s="236">
        <f>('Energy Use'!C65+Electrification!C10)*Electrification!C59</f>
        <v>55176206885577.039</v>
      </c>
      <c r="D9" s="236">
        <f>('Energy Use'!D65+Electrification!D10)*Electrification!D59</f>
        <v>51218775709682.805</v>
      </c>
      <c r="E9" s="236">
        <f>('Energy Use'!E65+Electrification!E10)*Electrification!E59</f>
        <v>66480619881384.531</v>
      </c>
      <c r="F9" s="236">
        <f>('Energy Use'!F65+Electrification!F10)*Electrification!F59</f>
        <v>69302283208750.875</v>
      </c>
      <c r="G9" s="236">
        <f>('Energy Use'!G65+Electrification!G10)*Electrification!G59</f>
        <v>72075807053214.813</v>
      </c>
      <c r="H9" s="236">
        <f>('Energy Use'!H65+Electrification!H10)*Electrification!H59</f>
        <v>75736052340972.875</v>
      </c>
      <c r="I9" s="236">
        <f>('Energy Use'!I65+Electrification!I10)*Electrification!I59</f>
        <v>79624916131525.203</v>
      </c>
      <c r="J9" s="236">
        <f>('Energy Use'!J65+Electrification!J10)*Electrification!J59</f>
        <v>83411241610595.078</v>
      </c>
      <c r="K9" s="236">
        <f>('Energy Use'!K65+Electrification!K10)*Electrification!K59</f>
        <v>87076143854937.969</v>
      </c>
      <c r="L9" s="236">
        <f>('Energy Use'!L65+Electrification!L10)*Electrification!L59</f>
        <v>90602988867859.484</v>
      </c>
      <c r="M9" s="236">
        <f>('Energy Use'!M65+Electrification!M10)*Electrification!M59</f>
        <v>93977594715788.297</v>
      </c>
      <c r="N9" s="236">
        <f>('Energy Use'!N65+Electrification!N10)*Electrification!N59</f>
        <v>97187567471304.766</v>
      </c>
      <c r="O9" s="236">
        <f>('Energy Use'!O65+Electrification!O10)*Electrification!O59</f>
        <v>100207726940067.09</v>
      </c>
      <c r="P9" s="236">
        <f>('Energy Use'!P65+Electrification!P10)*Electrification!P59</f>
        <v>103012929635171.27</v>
      </c>
      <c r="Q9" s="236">
        <f>('Energy Use'!Q65+Electrification!Q10)*Electrification!Q59</f>
        <v>105579162263229.22</v>
      </c>
      <c r="R9" s="236">
        <f>('Energy Use'!R65+Electrification!R10)*Electrification!R59</f>
        <v>107883877574651.42</v>
      </c>
      <c r="S9" s="236">
        <f>('Energy Use'!S65+Electrification!S10)*Electrification!S59</f>
        <v>109912304945670.84</v>
      </c>
      <c r="T9" s="236">
        <f>('Energy Use'!T65+Electrification!T10)*Electrification!T59</f>
        <v>111660835246091.09</v>
      </c>
      <c r="U9" s="236">
        <f>('Energy Use'!U65+Electrification!U10)*Electrification!U59</f>
        <v>113135063843682.02</v>
      </c>
      <c r="V9" s="236">
        <f>('Energy Use'!V65+Electrification!V10)*Electrification!V59</f>
        <v>114343738245639.27</v>
      </c>
      <c r="W9" s="236">
        <f>('Energy Use'!W65+Electrification!W10)*Electrification!W59</f>
        <v>115298421496254.05</v>
      </c>
      <c r="X9" s="236">
        <f>('Energy Use'!X65+Electrification!X10)*Electrification!X59</f>
        <v>116013134289454.63</v>
      </c>
      <c r="Y9" s="236">
        <f>('Energy Use'!Y65+Electrification!Y10)*Electrification!Y59</f>
        <v>116503987761380.08</v>
      </c>
      <c r="Z9" s="236">
        <f>('Energy Use'!Z65+Electrification!Z10)*Electrification!Z59</f>
        <v>116788817850329.39</v>
      </c>
      <c r="AA9" s="236">
        <f>('Energy Use'!AA65+Electrification!AA10)*Electrification!AA59</f>
        <v>116886830810110.7</v>
      </c>
      <c r="AB9" s="236">
        <f>('Energy Use'!AB65+Electrification!AB10)*Electrification!AB59</f>
        <v>116818268026492.11</v>
      </c>
      <c r="AC9" s="236">
        <f>('Energy Use'!AC65+Electrification!AC10)*Electrification!AC59</f>
        <v>116604096796188.64</v>
      </c>
      <c r="AD9" s="236">
        <f>('Energy Use'!AD65+Electrification!AD10)*Electrification!AD59</f>
        <v>116265732254458.61</v>
      </c>
      <c r="AE9" s="236">
        <f>('Energy Use'!AE65+Electrification!AE10)*Electrification!AE59</f>
        <v>115824794239982.55</v>
      </c>
      <c r="AF9" s="236">
        <f>('Energy Use'!AF65+Electrification!AF10)*Electrification!AF59</f>
        <v>115302901610891.16</v>
      </c>
      <c r="AG9" s="236">
        <f>('Energy Use'!AG65+Electrification!AG10)*Electrification!AG59</f>
        <v>114721505407969.06</v>
      </c>
      <c r="AH9" s="236">
        <f>('Energy Use'!AH65+Electrification!AH10)*Electrification!AH59</f>
        <v>114101761323250.38</v>
      </c>
      <c r="AI9" s="236">
        <f>('Energy Use'!AI65+Electrification!AI10)*Electrification!AI59</f>
        <v>113464441187502.55</v>
      </c>
      <c r="AJ9" s="236">
        <f>('Energy Use'!AJ65+Electrification!AJ10)*Electrification!AJ59</f>
        <v>112829882643265</v>
      </c>
      <c r="AK9" s="236">
        <f>('Energy Use'!AK65+Electrification!AK10)*Electrification!AK59</f>
        <v>112217975819583.52</v>
      </c>
      <c r="AL9" s="236">
        <f>('Energy Use'!AL65+Electrification!AL10)*Electrification!AL59</f>
        <v>111648185664301.53</v>
      </c>
      <c r="AM9" s="236">
        <f>('Energy Use'!AM65+Electrification!AM10)*Electrification!AM59</f>
        <v>111139608611182.41</v>
      </c>
      <c r="AN9" s="236">
        <f>('Energy Use'!AN65+Electrification!AN10)*Electrification!AN59</f>
        <v>110711062452975.28</v>
      </c>
      <c r="AO9" s="236">
        <f>('Energy Use'!AO65+Electrification!AO10)*Electrification!AO59</f>
        <v>110381208649561.56</v>
      </c>
      <c r="AP9" s="236">
        <f>('Energy Use'!AP65+Electrification!AP10)*Electrification!AP59</f>
        <v>110168706816980.84</v>
      </c>
      <c r="AQ9" s="236">
        <f>('Energy Use'!AQ65+Electrification!AQ10)*Electrification!AQ59</f>
        <v>110083223625965.41</v>
      </c>
      <c r="AR9" s="133" t="str">
        <f>VLOOKUP($A9,'Sector Match'!$A$1:$B$43,2,0)</f>
        <v>Mining Support Service Activities 09</v>
      </c>
    </row>
    <row r="10" spans="1:44" x14ac:dyDescent="0.2">
      <c r="A10" s="12" t="s">
        <v>9</v>
      </c>
      <c r="B10" s="236">
        <f>('Energy Use'!B66+Electrification!B11)*Electrification!B60</f>
        <v>224101478052421.75</v>
      </c>
      <c r="C10" s="236">
        <f>('Energy Use'!C66+Electrification!C11)*Electrification!C60</f>
        <v>236745441845307.94</v>
      </c>
      <c r="D10" s="236">
        <f>('Energy Use'!D66+Electrification!D11)*Electrification!D60</f>
        <v>273306805572028.16</v>
      </c>
      <c r="E10" s="236">
        <f>('Energy Use'!E66+Electrification!E11)*Electrification!E60</f>
        <v>271695567234792.75</v>
      </c>
      <c r="F10" s="236">
        <f>('Energy Use'!F66+Electrification!F11)*Electrification!F60</f>
        <v>281293352684935.97</v>
      </c>
      <c r="G10" s="236">
        <f>('Energy Use'!G66+Electrification!G11)*Electrification!G60</f>
        <v>285894154382710.38</v>
      </c>
      <c r="H10" s="236">
        <f>('Energy Use'!H66+Electrification!H11)*Electrification!H60</f>
        <v>292310519455940.88</v>
      </c>
      <c r="I10" s="236">
        <f>('Energy Use'!I66+Electrification!I11)*Electrification!I60</f>
        <v>300238604094992.38</v>
      </c>
      <c r="J10" s="236">
        <f>('Energy Use'!J66+Electrification!J11)*Electrification!J60</f>
        <v>308601769034093.94</v>
      </c>
      <c r="K10" s="236">
        <f>('Energy Use'!K66+Electrification!K11)*Electrification!K60</f>
        <v>317062047423772.69</v>
      </c>
      <c r="L10" s="236">
        <f>('Energy Use'!L66+Electrification!L11)*Electrification!L60</f>
        <v>325243222534069.94</v>
      </c>
      <c r="M10" s="236">
        <f>('Energy Use'!M66+Electrification!M11)*Electrification!M60</f>
        <v>332732004329652.5</v>
      </c>
      <c r="N10" s="236">
        <f>('Energy Use'!N66+Electrification!N11)*Electrification!N60</f>
        <v>338973925925845.44</v>
      </c>
      <c r="O10" s="236">
        <f>('Energy Use'!O66+Electrification!O11)*Electrification!O60</f>
        <v>344096967873141</v>
      </c>
      <c r="P10" s="236">
        <f>('Energy Use'!P66+Electrification!P11)*Electrification!P60</f>
        <v>348139830272601.63</v>
      </c>
      <c r="Q10" s="236">
        <f>('Energy Use'!Q66+Electrification!Q11)*Electrification!Q60</f>
        <v>351156228395757.06</v>
      </c>
      <c r="R10" s="236">
        <f>('Energy Use'!R66+Electrification!R11)*Electrification!R60</f>
        <v>353212702241625.5</v>
      </c>
      <c r="S10" s="236">
        <f>('Energy Use'!S66+Electrification!S11)*Electrification!S60</f>
        <v>354181217261909.19</v>
      </c>
      <c r="T10" s="236">
        <f>('Energy Use'!T66+Electrification!T11)*Electrification!T60</f>
        <v>354326133493627.25</v>
      </c>
      <c r="U10" s="236">
        <f>('Energy Use'!U66+Electrification!U11)*Electrification!U60</f>
        <v>353714138200551.38</v>
      </c>
      <c r="V10" s="236">
        <f>('Energy Use'!V66+Electrification!V11)*Electrification!V60</f>
        <v>352416600625687.75</v>
      </c>
      <c r="W10" s="236">
        <f>('Energy Use'!W66+Electrification!W11)*Electrification!W60</f>
        <v>350508157422078.44</v>
      </c>
      <c r="X10" s="236">
        <f>('Energy Use'!X66+Electrification!X11)*Electrification!X60</f>
        <v>348065408829637.5</v>
      </c>
      <c r="Y10" s="236">
        <f>('Energy Use'!Y66+Electrification!Y11)*Electrification!Y60</f>
        <v>345165747180631</v>
      </c>
      <c r="Z10" s="236">
        <f>('Energy Use'!Z66+Electrification!Z11)*Electrification!Z60</f>
        <v>341886332664353.94</v>
      </c>
      <c r="AA10" s="236">
        <f>('Energy Use'!AA66+Electrification!AA11)*Electrification!AA60</f>
        <v>338303225206145.44</v>
      </c>
      <c r="AB10" s="236">
        <f>('Energy Use'!AB66+Electrification!AB11)*Electrification!AB60</f>
        <v>334490675980959</v>
      </c>
      <c r="AC10" s="236">
        <f>('Energy Use'!AC66+Electrification!AC11)*Electrification!AC60</f>
        <v>330520577590623.06</v>
      </c>
      <c r="AD10" s="236">
        <f>('Energy Use'!AD66+Electrification!AD11)*Electrification!AD60</f>
        <v>326462068336612.13</v>
      </c>
      <c r="AE10" s="236">
        <f>('Energy Use'!AE66+Electrification!AE11)*Electrification!AE60</f>
        <v>322381283321779.81</v>
      </c>
      <c r="AF10" s="236">
        <f>('Energy Use'!AF66+Electrification!AF11)*Electrification!AF60</f>
        <v>318341243285395.88</v>
      </c>
      <c r="AG10" s="236">
        <f>('Energy Use'!AG66+Electrification!AG11)*Electrification!AG60</f>
        <v>314401871061032.63</v>
      </c>
      <c r="AH10" s="236">
        <f>('Energy Use'!AH66+Electrification!AH11)*Electrification!AH60</f>
        <v>310620125275750.94</v>
      </c>
      <c r="AI10" s="236">
        <f>('Energy Use'!AI66+Electrification!AI11)*Electrification!AI60</f>
        <v>307050241303804.38</v>
      </c>
      <c r="AJ10" s="236">
        <f>('Energy Use'!AJ66+Electrification!AJ11)*Electrification!AJ60</f>
        <v>303744070471548.31</v>
      </c>
      <c r="AK10" s="236">
        <f>('Energy Use'!AK66+Electrification!AK11)*Electrification!AK60</f>
        <v>300751510012177.63</v>
      </c>
      <c r="AL10" s="236">
        <f>('Energy Use'!AL66+Electrification!AL11)*Electrification!AL60</f>
        <v>298121018231926.19</v>
      </c>
      <c r="AM10" s="236">
        <f>('Energy Use'!AM66+Electrification!AM11)*Electrification!AM60</f>
        <v>295900211733567.44</v>
      </c>
      <c r="AN10" s="236">
        <f>('Energy Use'!AN66+Electrification!AN11)*Electrification!AN60</f>
        <v>294136544330096.75</v>
      </c>
      <c r="AO10" s="236">
        <f>('Energy Use'!AO66+Electrification!AO11)*Electrification!AO60</f>
        <v>292878070479045.5</v>
      </c>
      <c r="AP10" s="236">
        <f>('Energy Use'!AP66+Electrification!AP11)*Electrification!AP60</f>
        <v>292174299713095.63</v>
      </c>
      <c r="AQ10" s="236">
        <f>('Energy Use'!AQ66+Electrification!AQ11)*Electrification!AQ60</f>
        <v>292053176180855.63</v>
      </c>
      <c r="AR10" s="133" t="str">
        <f>VLOOKUP($A10,'Sector Match'!$A$1:$B$43,2,0)</f>
        <v>food beverage and tobacco 10T12</v>
      </c>
    </row>
    <row r="11" spans="1:44" x14ac:dyDescent="0.2">
      <c r="A11" s="12" t="s">
        <v>10</v>
      </c>
      <c r="B11" s="236">
        <f>('Energy Use'!B67+Electrification!B12)*Electrification!B61</f>
        <v>126792180402397.17</v>
      </c>
      <c r="C11" s="236">
        <f>('Energy Use'!C67+Electrification!C12)*Electrification!C61</f>
        <v>140294058966100.77</v>
      </c>
      <c r="D11" s="236">
        <f>('Energy Use'!D67+Electrification!D12)*Electrification!D61</f>
        <v>162409996883599.09</v>
      </c>
      <c r="E11" s="236">
        <f>('Energy Use'!E67+Electrification!E12)*Electrification!E61</f>
        <v>164017304322686.66</v>
      </c>
      <c r="F11" s="236">
        <f>('Energy Use'!F67+Electrification!F12)*Electrification!F61</f>
        <v>170963575530953.84</v>
      </c>
      <c r="G11" s="236">
        <f>('Energy Use'!G67+Electrification!G12)*Electrification!G61</f>
        <v>176392340539049.5</v>
      </c>
      <c r="H11" s="236">
        <f>('Energy Use'!H67+Electrification!H12)*Electrification!H61</f>
        <v>183554802118349.34</v>
      </c>
      <c r="I11" s="236">
        <f>('Energy Use'!I67+Electrification!I12)*Electrification!I61</f>
        <v>191428459722271.28</v>
      </c>
      <c r="J11" s="236">
        <f>('Energy Use'!J67+Electrification!J12)*Electrification!J61</f>
        <v>199228014684993.44</v>
      </c>
      <c r="K11" s="236">
        <f>('Energy Use'!K67+Electrification!K12)*Electrification!K61</f>
        <v>206839806157482.97</v>
      </c>
      <c r="L11" s="236">
        <f>('Energy Use'!L67+Electrification!L12)*Electrification!L61</f>
        <v>214138281874980.78</v>
      </c>
      <c r="M11" s="236">
        <f>('Energy Use'!M67+Electrification!M12)*Electrification!M61</f>
        <v>220987468344590.59</v>
      </c>
      <c r="N11" s="236">
        <f>('Energy Use'!N67+Electrification!N12)*Electrification!N61</f>
        <v>227139871591108.38</v>
      </c>
      <c r="O11" s="236">
        <f>('Energy Use'!O67+Electrification!O12)*Electrification!O61</f>
        <v>232690747957617.13</v>
      </c>
      <c r="P11" s="236">
        <f>('Energy Use'!P67+Electrification!P12)*Electrification!P61</f>
        <v>237648029770105.5</v>
      </c>
      <c r="Q11" s="236">
        <f>('Energy Use'!Q67+Electrification!Q12)*Electrification!Q61</f>
        <v>242029350829309.28</v>
      </c>
      <c r="R11" s="236">
        <f>('Energy Use'!R67+Electrification!R12)*Electrification!R61</f>
        <v>245861157290805.75</v>
      </c>
      <c r="S11" s="236">
        <f>('Energy Use'!S67+Electrification!S12)*Electrification!S61</f>
        <v>249032127003802.28</v>
      </c>
      <c r="T11" s="236">
        <f>('Energy Use'!T67+Electrification!T12)*Electrification!T61</f>
        <v>251698521901970.88</v>
      </c>
      <c r="U11" s="236">
        <f>('Energy Use'!U67+Electrification!U12)*Electrification!U61</f>
        <v>253879498503473.16</v>
      </c>
      <c r="V11" s="236">
        <f>('Energy Use'!V67+Electrification!V12)*Electrification!V61</f>
        <v>255598397292927.88</v>
      </c>
      <c r="W11" s="236">
        <f>('Energy Use'!W67+Electrification!W12)*Electrification!W61</f>
        <v>256882191304799.88</v>
      </c>
      <c r="X11" s="236">
        <f>('Energy Use'!X67+Electrification!X12)*Electrification!X61</f>
        <v>257760931929385.91</v>
      </c>
      <c r="Y11" s="236">
        <f>('Energy Use'!Y67+Electrification!Y12)*Electrification!Y61</f>
        <v>258267205126618.13</v>
      </c>
      <c r="Z11" s="236">
        <f>('Energy Use'!Z67+Electrification!Z12)*Electrification!Z61</f>
        <v>258435609549289.75</v>
      </c>
      <c r="AA11" s="236">
        <f>('Energy Use'!AA67+Electrification!AA12)*Electrification!AA61</f>
        <v>258302266294714.81</v>
      </c>
      <c r="AB11" s="236">
        <f>('Energy Use'!AB67+Electrification!AB12)*Electrification!AB61</f>
        <v>257904368201815.66</v>
      </c>
      <c r="AC11" s="236">
        <f>('Energy Use'!AC67+Electrification!AC12)*Electrification!AC61</f>
        <v>257279774857770.53</v>
      </c>
      <c r="AD11" s="236">
        <f>('Energy Use'!AD67+Electrification!AD12)*Electrification!AD61</f>
        <v>256466657831570.94</v>
      </c>
      <c r="AE11" s="236">
        <f>('Energy Use'!AE67+Electrification!AE12)*Electrification!AE61</f>
        <v>255503199155809.47</v>
      </c>
      <c r="AF11" s="236">
        <f>('Energy Use'!AF67+Electrification!AF12)*Electrification!AF61</f>
        <v>254427344765936.47</v>
      </c>
      <c r="AG11" s="236">
        <f>('Energy Use'!AG67+Electrification!AG12)*Electrification!AG61</f>
        <v>253276613500328.34</v>
      </c>
      <c r="AH11" s="236">
        <f>('Energy Use'!AH67+Electrification!AH12)*Electrification!AH61</f>
        <v>252087961377817.06</v>
      </c>
      <c r="AI11" s="236">
        <f>('Energy Use'!AI67+Electrification!AI12)*Electrification!AI61</f>
        <v>250897700206837.81</v>
      </c>
      <c r="AJ11" s="236">
        <f>('Energy Use'!AJ67+Electrification!AJ12)*Electrification!AJ61</f>
        <v>249741469141047.28</v>
      </c>
      <c r="AK11" s="236">
        <f>('Energy Use'!AK67+Electrification!AK12)*Electrification!AK61</f>
        <v>248654257574598.06</v>
      </c>
      <c r="AL11" s="236">
        <f>('Energy Use'!AL67+Electrification!AL12)*Electrification!AL61</f>
        <v>247670477758276.06</v>
      </c>
      <c r="AM11" s="236">
        <f>('Energy Use'!AM67+Electrification!AM12)*Electrification!AM61</f>
        <v>246824085706264.91</v>
      </c>
      <c r="AN11" s="236">
        <f>('Energy Use'!AN67+Electrification!AN12)*Electrification!AN61</f>
        <v>246148749344199.53</v>
      </c>
      <c r="AO11" s="236">
        <f>('Energy Use'!AO67+Electrification!AO12)*Electrification!AO61</f>
        <v>245678063416215.16</v>
      </c>
      <c r="AP11" s="236">
        <f>('Energy Use'!AP67+Electrification!AP12)*Electrification!AP61</f>
        <v>245445811419418</v>
      </c>
      <c r="AQ11" s="236">
        <f>('Energy Use'!AQ67+Electrification!AQ12)*Electrification!AQ61</f>
        <v>245465810054303.28</v>
      </c>
      <c r="AR11" s="133" t="str">
        <f>VLOOKUP($A11,'Sector Match'!$A$1:$B$43,2,0)</f>
        <v>food beverage and tobacco 10T12</v>
      </c>
    </row>
    <row r="12" spans="1:44" x14ac:dyDescent="0.2">
      <c r="A12" s="12" t="s">
        <v>11</v>
      </c>
      <c r="B12" s="236">
        <f>('Energy Use'!B68+Electrification!B13)*Electrification!B62</f>
        <v>50209186431649.023</v>
      </c>
      <c r="C12" s="236">
        <f>('Energy Use'!C68+Electrification!C13)*Electrification!C62</f>
        <v>50931332086884.219</v>
      </c>
      <c r="D12" s="236">
        <f>('Energy Use'!D68+Electrification!D13)*Electrification!D62</f>
        <v>60379551709913.422</v>
      </c>
      <c r="E12" s="236">
        <f>('Energy Use'!E68+Electrification!E13)*Electrification!E62</f>
        <v>63361350727832.547</v>
      </c>
      <c r="F12" s="236">
        <f>('Energy Use'!F68+Electrification!F13)*Electrification!F62</f>
        <v>66356515004101.836</v>
      </c>
      <c r="G12" s="236">
        <f>('Energy Use'!G68+Electrification!G13)*Electrification!G62</f>
        <v>69233901112805.898</v>
      </c>
      <c r="H12" s="236">
        <f>('Energy Use'!H68+Electrification!H13)*Electrification!H62</f>
        <v>73006744645369.344</v>
      </c>
      <c r="I12" s="236">
        <f>('Energy Use'!I68+Electrification!I13)*Electrification!I62</f>
        <v>77037783149248.063</v>
      </c>
      <c r="J12" s="236">
        <f>('Energy Use'!J68+Electrification!J13)*Electrification!J62</f>
        <v>80977270501327.5</v>
      </c>
      <c r="K12" s="236">
        <f>('Energy Use'!K68+Electrification!K13)*Electrification!K62</f>
        <v>84802551685722.641</v>
      </c>
      <c r="L12" s="236">
        <f>('Energy Use'!L68+Electrification!L13)*Electrification!L62</f>
        <v>88493016948259.219</v>
      </c>
      <c r="M12" s="236">
        <f>('Energy Use'!M68+Electrification!M13)*Electrification!M62</f>
        <v>92030385944299.125</v>
      </c>
      <c r="N12" s="236">
        <f>('Energy Use'!N68+Electrification!N13)*Electrification!N62</f>
        <v>95347400342074.859</v>
      </c>
      <c r="O12" s="236">
        <f>('Energy Use'!O68+Electrification!O13)*Electrification!O62</f>
        <v>98490519148213.656</v>
      </c>
      <c r="P12" s="236">
        <f>('Energy Use'!P68+Electrification!P13)*Electrification!P62</f>
        <v>101462376960877.66</v>
      </c>
      <c r="Q12" s="236">
        <f>('Energy Use'!Q68+Electrification!Q13)*Electrification!Q62</f>
        <v>104269610669721.06</v>
      </c>
      <c r="R12" s="236">
        <f>('Energy Use'!R68+Electrification!R13)*Electrification!R62</f>
        <v>106922637696078.34</v>
      </c>
      <c r="S12" s="236">
        <f>('Energy Use'!S68+Electrification!S13)*Electrification!S62</f>
        <v>109369970886761.5</v>
      </c>
      <c r="T12" s="236">
        <f>('Energy Use'!T68+Electrification!T13)*Electrification!T62</f>
        <v>111670261287806.77</v>
      </c>
      <c r="U12" s="236">
        <f>('Energy Use'!U68+Electrification!U13)*Electrification!U62</f>
        <v>113820933117907.02</v>
      </c>
      <c r="V12" s="236">
        <f>('Energy Use'!V68+Electrification!V13)*Electrification!V62</f>
        <v>115820675894800.22</v>
      </c>
      <c r="W12" s="236">
        <f>('Energy Use'!W68+Electrification!W13)*Electrification!W62</f>
        <v>117669406420606.84</v>
      </c>
      <c r="X12" s="236">
        <f>('Energy Use'!X68+Electrification!X13)*Electrification!X62</f>
        <v>119368219243614.28</v>
      </c>
      <c r="Y12" s="236">
        <f>('Energy Use'!Y68+Electrification!Y13)*Electrification!Y62</f>
        <v>120919327305163.38</v>
      </c>
      <c r="Z12" s="236">
        <f>('Energy Use'!Z68+Electrification!Z13)*Electrification!Z62</f>
        <v>122325994528370.75</v>
      </c>
      <c r="AA12" s="236">
        <f>('Energy Use'!AA68+Electrification!AA13)*Electrification!AA62</f>
        <v>123592462112680.61</v>
      </c>
      <c r="AB12" s="236">
        <f>('Energy Use'!AB68+Electrification!AB13)*Electrification!AB62</f>
        <v>124723870268948.58</v>
      </c>
      <c r="AC12" s="236">
        <f>('Energy Use'!AC68+Electrification!AC13)*Electrification!AC62</f>
        <v>125726177068772.52</v>
      </c>
      <c r="AD12" s="236">
        <f>('Energy Use'!AD68+Electrification!AD13)*Electrification!AD62</f>
        <v>126606075994255.55</v>
      </c>
      <c r="AE12" s="236">
        <f>('Energy Use'!AE68+Electrification!AE13)*Electrification!AE62</f>
        <v>127370913665656.56</v>
      </c>
      <c r="AF12" s="236">
        <f>('Energy Use'!AF68+Electrification!AF13)*Electrification!AF62</f>
        <v>128028609099750.64</v>
      </c>
      <c r="AG12" s="236">
        <f>('Energy Use'!AG68+Electrification!AG13)*Electrification!AG62</f>
        <v>128587575716313.89</v>
      </c>
      <c r="AH12" s="236">
        <f>('Energy Use'!AH68+Electrification!AH13)*Electrification!AH62</f>
        <v>129056647168752.92</v>
      </c>
      <c r="AI12" s="236">
        <f>('Energy Use'!AI68+Electrification!AI13)*Electrification!AI62</f>
        <v>129445007932004.67</v>
      </c>
      <c r="AJ12" s="236">
        <f>('Energy Use'!AJ68+Electrification!AJ13)*Electrification!AJ62</f>
        <v>129762129440317.31</v>
      </c>
      <c r="AK12" s="236">
        <f>('Energy Use'!AK68+Electrification!AK13)*Electrification!AK62</f>
        <v>130017712432960.09</v>
      </c>
      <c r="AL12" s="236">
        <f>('Energy Use'!AL68+Electrification!AL13)*Electrification!AL62</f>
        <v>130221636040127.23</v>
      </c>
      <c r="AM12" s="236">
        <f>('Energy Use'!AM68+Electrification!AM13)*Electrification!AM62</f>
        <v>130383914026867.69</v>
      </c>
      <c r="AN12" s="236">
        <f>('Energy Use'!AN68+Electrification!AN13)*Electrification!AN62</f>
        <v>130514658511645.41</v>
      </c>
      <c r="AO12" s="236">
        <f>('Energy Use'!AO68+Electrification!AO13)*Electrification!AO62</f>
        <v>130624051389686.52</v>
      </c>
      <c r="AP12" s="236">
        <f>('Energy Use'!AP68+Electrification!AP13)*Electrification!AP62</f>
        <v>130722323620716.7</v>
      </c>
      <c r="AQ12" s="236">
        <f>('Energy Use'!AQ68+Electrification!AQ13)*Electrification!AQ62</f>
        <v>130808836297334</v>
      </c>
      <c r="AR12" s="133" t="str">
        <f>VLOOKUP($A12,'Sector Match'!$A$1:$B$43,2,0)</f>
        <v>food beverage and tobacco 10T12</v>
      </c>
    </row>
    <row r="13" spans="1:44" x14ac:dyDescent="0.2">
      <c r="A13" s="12" t="s">
        <v>12</v>
      </c>
      <c r="B13" s="236">
        <f>('Energy Use'!B69+Electrification!B14)*Electrification!B63</f>
        <v>13194376359726.107</v>
      </c>
      <c r="C13" s="236">
        <f>('Energy Use'!C69+Electrification!C14)*Electrification!C63</f>
        <v>12685182463814.424</v>
      </c>
      <c r="D13" s="236">
        <f>('Energy Use'!D69+Electrification!D14)*Electrification!D63</f>
        <v>14073003331588.334</v>
      </c>
      <c r="E13" s="236">
        <f>('Energy Use'!E69+Electrification!E14)*Electrification!E63</f>
        <v>14865237295271.002</v>
      </c>
      <c r="F13" s="236">
        <f>('Energy Use'!F69+Electrification!F14)*Electrification!F63</f>
        <v>15491081281667.92</v>
      </c>
      <c r="G13" s="236">
        <f>('Energy Use'!G69+Electrification!G14)*Electrification!G63</f>
        <v>15974798227025.15</v>
      </c>
      <c r="H13" s="236">
        <f>('Energy Use'!H69+Electrification!H14)*Electrification!H63</f>
        <v>16615557557009.441</v>
      </c>
      <c r="I13" s="236">
        <f>('Energy Use'!I69+Electrification!I14)*Electrification!I63</f>
        <v>17325002666365.32</v>
      </c>
      <c r="J13" s="236">
        <f>('Energy Use'!J69+Electrification!J14)*Electrification!J63</f>
        <v>18032747461734.598</v>
      </c>
      <c r="K13" s="236">
        <f>('Energy Use'!K69+Electrification!K14)*Electrification!K63</f>
        <v>18728111080595.773</v>
      </c>
      <c r="L13" s="236">
        <f>('Energy Use'!L69+Electrification!L14)*Electrification!L63</f>
        <v>19399155466290.215</v>
      </c>
      <c r="M13" s="236">
        <f>('Energy Use'!M69+Electrification!M14)*Electrification!M63</f>
        <v>20032803316404.168</v>
      </c>
      <c r="N13" s="236">
        <f>('Energy Use'!N69+Electrification!N14)*Electrification!N63</f>
        <v>20605923369639.883</v>
      </c>
      <c r="O13" s="236">
        <f>('Energy Use'!O69+Electrification!O14)*Electrification!O63</f>
        <v>21127382724114.281</v>
      </c>
      <c r="P13" s="236">
        <f>('Energy Use'!P69+Electrification!P14)*Electrification!P63</f>
        <v>21598403775464.352</v>
      </c>
      <c r="Q13" s="236">
        <f>('Energy Use'!Q69+Electrification!Q14)*Electrification!Q63</f>
        <v>22021100564799.992</v>
      </c>
      <c r="R13" s="236">
        <f>('Energy Use'!R69+Electrification!R14)*Electrification!R63</f>
        <v>22398393165396.191</v>
      </c>
      <c r="S13" s="236">
        <f>('Energy Use'!S69+Electrification!S14)*Electrification!S63</f>
        <v>22720473368660.039</v>
      </c>
      <c r="T13" s="236">
        <f>('Energy Use'!T69+Electrification!T14)*Electrification!T63</f>
        <v>23001246499385.75</v>
      </c>
      <c r="U13" s="236">
        <f>('Energy Use'!U69+Electrification!U14)*Electrification!U63</f>
        <v>23241932041352.527</v>
      </c>
      <c r="V13" s="236">
        <f>('Energy Use'!V69+Electrification!V14)*Electrification!V63</f>
        <v>23444086361147.945</v>
      </c>
      <c r="W13" s="236">
        <f>('Energy Use'!W69+Electrification!W14)*Electrification!W63</f>
        <v>23609565887070.613</v>
      </c>
      <c r="X13" s="236">
        <f>('Energy Use'!X69+Electrification!X14)*Electrification!X63</f>
        <v>23740489393924.266</v>
      </c>
      <c r="Y13" s="236">
        <f>('Energy Use'!Y69+Electrification!Y14)*Electrification!Y63</f>
        <v>23839200288410.445</v>
      </c>
      <c r="Z13" s="236">
        <f>('Energy Use'!Z69+Electrification!Z14)*Electrification!Z63</f>
        <v>23908229699848.672</v>
      </c>
      <c r="AA13" s="236">
        <f>('Energy Use'!AA69+Electrification!AA14)*Electrification!AA63</f>
        <v>23950261081565.164</v>
      </c>
      <c r="AB13" s="236">
        <f>('Energy Use'!AB69+Electrification!AB14)*Electrification!AB63</f>
        <v>23968096924113.703</v>
      </c>
      <c r="AC13" s="236">
        <f>('Energy Use'!AC69+Electrification!AC14)*Electrification!AC63</f>
        <v>23964628076687.742</v>
      </c>
      <c r="AD13" s="236">
        <f>('Energy Use'!AD69+Electrification!AD14)*Electrification!AD63</f>
        <v>23942806071266.043</v>
      </c>
      <c r="AE13" s="236">
        <f>('Energy Use'!AE69+Electrification!AE14)*Electrification!AE63</f>
        <v>23905618748217.012</v>
      </c>
      <c r="AF13" s="236">
        <f>('Energy Use'!AF69+Electrification!AF14)*Electrification!AF63</f>
        <v>23856069394700.539</v>
      </c>
      <c r="AG13" s="236">
        <f>('Energy Use'!AG69+Electrification!AG14)*Electrification!AG63</f>
        <v>23797159530074.063</v>
      </c>
      <c r="AH13" s="236">
        <f>('Energy Use'!AH69+Electrification!AH14)*Electrification!AH63</f>
        <v>23731875406942.18</v>
      </c>
      <c r="AI13" s="236">
        <f>('Energy Use'!AI69+Electrification!AI14)*Electrification!AI63</f>
        <v>23663178243302.441</v>
      </c>
      <c r="AJ13" s="236">
        <f>('Energy Use'!AJ69+Electrification!AJ14)*Electrification!AJ63</f>
        <v>23593998160863.34</v>
      </c>
      <c r="AK13" s="236">
        <f>('Energy Use'!AK69+Electrification!AK14)*Electrification!AK63</f>
        <v>23527231777147.43</v>
      </c>
      <c r="AL13" s="236">
        <f>('Energy Use'!AL69+Electrification!AL14)*Electrification!AL63</f>
        <v>23465743384320.039</v>
      </c>
      <c r="AM13" s="236">
        <f>('Energy Use'!AM69+Electrification!AM14)*Electrification!AM63</f>
        <v>23412369645532.023</v>
      </c>
      <c r="AN13" s="236">
        <f>('Energy Use'!AN69+Electrification!AN14)*Electrification!AN63</f>
        <v>23369927749614.223</v>
      </c>
      <c r="AO13" s="236">
        <f>('Energy Use'!AO69+Electrification!AO14)*Electrification!AO63</f>
        <v>23341226986902.207</v>
      </c>
      <c r="AP13" s="236">
        <f>('Energy Use'!AP69+Electrification!AP14)*Electrification!AP63</f>
        <v>23329083742625.348</v>
      </c>
      <c r="AQ13" s="236">
        <f>('Energy Use'!AQ69+Electrification!AQ14)*Electrification!AQ63</f>
        <v>23334394444023.059</v>
      </c>
      <c r="AR13" s="133" t="str">
        <f>VLOOKUP($A13,'Sector Match'!$A$1:$B$43,2,0)</f>
        <v>food beverage and tobacco 10T12</v>
      </c>
    </row>
    <row r="14" spans="1:44" x14ac:dyDescent="0.2">
      <c r="A14" s="12" t="s">
        <v>13</v>
      </c>
      <c r="B14" s="236">
        <f>('Energy Use'!B70+Electrification!B15)*Electrification!B64</f>
        <v>562657071211764.31</v>
      </c>
      <c r="C14" s="236">
        <f>('Energy Use'!C70+Electrification!C15)*Electrification!C64</f>
        <v>527566299563929.5</v>
      </c>
      <c r="D14" s="236">
        <f>('Energy Use'!D70+Electrification!D15)*Electrification!D64</f>
        <v>573409287100106.38</v>
      </c>
      <c r="E14" s="236">
        <f>('Energy Use'!E70+Electrification!E15)*Electrification!E64</f>
        <v>550780861501902.56</v>
      </c>
      <c r="F14" s="236">
        <f>('Energy Use'!F70+Electrification!F15)*Electrification!F64</f>
        <v>569290665913106.63</v>
      </c>
      <c r="G14" s="236">
        <f>('Energy Use'!G70+Electrification!G15)*Electrification!G64</f>
        <v>575381084254758.25</v>
      </c>
      <c r="H14" s="236">
        <f>('Energy Use'!H70+Electrification!H15)*Electrification!H64</f>
        <v>583476421436622</v>
      </c>
      <c r="I14" s="236">
        <f>('Energy Use'!I70+Electrification!I15)*Electrification!I64</f>
        <v>593261445829929.63</v>
      </c>
      <c r="J14" s="236">
        <f>('Energy Use'!J70+Electrification!J15)*Electrification!J64</f>
        <v>602509282623900.25</v>
      </c>
      <c r="K14" s="236">
        <f>('Energy Use'!K70+Electrification!K15)*Electrification!K64</f>
        <v>610430087726918.63</v>
      </c>
      <c r="L14" s="236">
        <f>('Energy Use'!L70+Electrification!L15)*Electrification!L64</f>
        <v>616201094184414.75</v>
      </c>
      <c r="M14" s="236">
        <f>('Energy Use'!M70+Electrification!M15)*Electrification!M64</f>
        <v>618989261061874.5</v>
      </c>
      <c r="N14" s="236">
        <f>('Energy Use'!N70+Electrification!N15)*Electrification!N64</f>
        <v>617903435909744.88</v>
      </c>
      <c r="O14" s="236">
        <f>('Energy Use'!O70+Electrification!O15)*Electrification!O64</f>
        <v>613857425386586.13</v>
      </c>
      <c r="P14" s="236">
        <f>('Energy Use'!P70+Electrification!P15)*Electrification!P64</f>
        <v>607712952245981</v>
      </c>
      <c r="Q14" s="236">
        <f>('Energy Use'!Q70+Electrification!Q15)*Electrification!Q64</f>
        <v>600327468418563.63</v>
      </c>
      <c r="R14" s="236">
        <f>('Energy Use'!R70+Electrification!R15)*Electrification!R64</f>
        <v>592531372223601.13</v>
      </c>
      <c r="S14" s="236">
        <f>('Energy Use'!S70+Electrification!S15)*Electrification!S64</f>
        <v>584657336241301.88</v>
      </c>
      <c r="T14" s="236">
        <f>('Energy Use'!T70+Electrification!T15)*Electrification!T64</f>
        <v>577169538472258.88</v>
      </c>
      <c r="U14" s="236">
        <f>('Energy Use'!U70+Electrification!U15)*Electrification!U64</f>
        <v>570060104374705.25</v>
      </c>
      <c r="V14" s="236">
        <f>('Energy Use'!V70+Electrification!V15)*Electrification!V64</f>
        <v>563321651978909</v>
      </c>
      <c r="W14" s="236">
        <f>('Energy Use'!W70+Electrification!W15)*Electrification!W64</f>
        <v>556947288161296.56</v>
      </c>
      <c r="X14" s="236">
        <f>('Energy Use'!X70+Electrification!X15)*Electrification!X64</f>
        <v>550930605646857.44</v>
      </c>
      <c r="Y14" s="236">
        <f>('Energy Use'!Y70+Electrification!Y15)*Electrification!Y64</f>
        <v>545265680777509.06</v>
      </c>
      <c r="Z14" s="236">
        <f>('Energy Use'!Z70+Electrification!Z15)*Electrification!Z64</f>
        <v>539947072085896.69</v>
      </c>
      <c r="AA14" s="236">
        <f>('Energy Use'!AA70+Electrification!AA15)*Electrification!AA64</f>
        <v>534969819716346.63</v>
      </c>
      <c r="AB14" s="236">
        <f>('Energy Use'!AB70+Electrification!AB15)*Electrification!AB64</f>
        <v>530329445737154.38</v>
      </c>
      <c r="AC14" s="236">
        <f>('Energy Use'!AC70+Electrification!AC15)*Electrification!AC64</f>
        <v>526021955391302.69</v>
      </c>
      <c r="AD14" s="236">
        <f>('Energy Use'!AD70+Electrification!AD15)*Electrification!AD64</f>
        <v>522043839335821.13</v>
      </c>
      <c r="AE14" s="236">
        <f>('Energy Use'!AE70+Electrification!AE15)*Electrification!AE64</f>
        <v>518392076923739.06</v>
      </c>
      <c r="AF14" s="236">
        <f>('Energy Use'!AF70+Electrification!AF15)*Electrification!AF64</f>
        <v>515064140586532.19</v>
      </c>
      <c r="AG14" s="236">
        <f>('Energy Use'!AG70+Electrification!AG15)*Electrification!AG64</f>
        <v>512058001379453.06</v>
      </c>
      <c r="AH14" s="236">
        <f>('Energy Use'!AH70+Electrification!AH15)*Electrification!AH64</f>
        <v>509372135757192.13</v>
      </c>
      <c r="AI14" s="236">
        <f>('Energy Use'!AI70+Electrification!AI15)*Electrification!AI64</f>
        <v>507005533652711.81</v>
      </c>
      <c r="AJ14" s="236">
        <f>('Energy Use'!AJ70+Electrification!AJ15)*Electrification!AJ64</f>
        <v>504957707938285.56</v>
      </c>
      <c r="AK14" s="236">
        <f>('Energy Use'!AK70+Electrification!AK15)*Electrification!AK64</f>
        <v>503228705354384.94</v>
      </c>
      <c r="AL14" s="236">
        <f>('Energy Use'!AL70+Electrification!AL15)*Electrification!AL64</f>
        <v>501819118999508.38</v>
      </c>
      <c r="AM14" s="236">
        <f>('Energy Use'!AM70+Electrification!AM15)*Electrification!AM64</f>
        <v>500730102482117.69</v>
      </c>
      <c r="AN14" s="236">
        <f>('Energy Use'!AN70+Electrification!AN15)*Electrification!AN64</f>
        <v>499963385844814.88</v>
      </c>
      <c r="AO14" s="236">
        <f>('Energy Use'!AO70+Electrification!AO15)*Electrification!AO64</f>
        <v>499521293380643.88</v>
      </c>
      <c r="AP14" s="236">
        <f>('Energy Use'!AP70+Electrification!AP15)*Electrification!AP64</f>
        <v>499406763472245.81</v>
      </c>
      <c r="AQ14" s="236">
        <f>('Energy Use'!AQ70+Electrification!AQ15)*Electrification!AQ64</f>
        <v>499581717960212.13</v>
      </c>
      <c r="AR14" s="133" t="str">
        <f>VLOOKUP($A14,'Sector Match'!$A$1:$B$43,2,0)</f>
        <v>textiles apparel and leather 13T15</v>
      </c>
    </row>
    <row r="15" spans="1:44" x14ac:dyDescent="0.2">
      <c r="A15" s="12" t="s">
        <v>14</v>
      </c>
      <c r="B15" s="236">
        <f>('Energy Use'!B71+Electrification!B16)*Electrification!B65</f>
        <v>117052768053294.75</v>
      </c>
      <c r="C15" s="236">
        <f>('Energy Use'!C71+Electrification!C16)*Electrification!C65</f>
        <v>111318937010153.91</v>
      </c>
      <c r="D15" s="236">
        <f>('Energy Use'!D71+Electrification!D16)*Electrification!D65</f>
        <v>129463847918742.3</v>
      </c>
      <c r="E15" s="236">
        <f>('Energy Use'!E71+Electrification!E16)*Electrification!E65</f>
        <v>125377266332707.95</v>
      </c>
      <c r="F15" s="236">
        <f>('Energy Use'!F71+Electrification!F16)*Electrification!F65</f>
        <v>129750920120539.88</v>
      </c>
      <c r="G15" s="236">
        <f>('Energy Use'!G71+Electrification!G16)*Electrification!G65</f>
        <v>131521765240440.17</v>
      </c>
      <c r="H15" s="236">
        <f>('Energy Use'!H71+Electrification!H16)*Electrification!H65</f>
        <v>133827337441669.53</v>
      </c>
      <c r="I15" s="236">
        <f>('Energy Use'!I71+Electrification!I16)*Electrification!I65</f>
        <v>136471681035445.42</v>
      </c>
      <c r="J15" s="236">
        <f>('Energy Use'!J71+Electrification!J16)*Electrification!J65</f>
        <v>138931316664153.19</v>
      </c>
      <c r="K15" s="236">
        <f>('Energy Use'!K71+Electrification!K16)*Electrification!K65</f>
        <v>141040604145913.47</v>
      </c>
      <c r="L15" s="236">
        <f>('Energy Use'!L71+Electrification!L16)*Electrification!L65</f>
        <v>142626772900510.81</v>
      </c>
      <c r="M15" s="236">
        <f>('Energy Use'!M71+Electrification!M16)*Electrification!M65</f>
        <v>143515011835334.88</v>
      </c>
      <c r="N15" s="236">
        <f>('Energy Use'!N71+Electrification!N16)*Electrification!N65</f>
        <v>143512527605073.38</v>
      </c>
      <c r="O15" s="236">
        <f>('Energy Use'!O71+Electrification!O16)*Electrification!O65</f>
        <v>142828433943548.47</v>
      </c>
      <c r="P15" s="236">
        <f>('Energy Use'!P71+Electrification!P16)*Electrification!P65</f>
        <v>141656846685257.91</v>
      </c>
      <c r="Q15" s="236">
        <f>('Energy Use'!Q71+Electrification!Q16)*Electrification!Q65</f>
        <v>140192298742762.48</v>
      </c>
      <c r="R15" s="236">
        <f>('Energy Use'!R71+Electrification!R16)*Electrification!R65</f>
        <v>138624531473930.94</v>
      </c>
      <c r="S15" s="236">
        <f>('Energy Use'!S71+Electrification!S16)*Electrification!S65</f>
        <v>137028570126747.69</v>
      </c>
      <c r="T15" s="236">
        <f>('Energy Use'!T71+Electrification!T16)*Electrification!T65</f>
        <v>135512561503890.89</v>
      </c>
      <c r="U15" s="236">
        <f>('Energy Use'!U71+Electrification!U16)*Electrification!U65</f>
        <v>134074814640154.91</v>
      </c>
      <c r="V15" s="236">
        <f>('Energy Use'!V71+Electrification!V16)*Electrification!V65</f>
        <v>132713745483230.08</v>
      </c>
      <c r="W15" s="236">
        <f>('Energy Use'!W71+Electrification!W16)*Electrification!W65</f>
        <v>131427874801475.06</v>
      </c>
      <c r="X15" s="236">
        <f>('Energy Use'!X71+Electrification!X16)*Electrification!X65</f>
        <v>130215826290694.06</v>
      </c>
      <c r="Y15" s="236">
        <f>('Energy Use'!Y71+Electrification!Y16)*Electrification!Y65</f>
        <v>129076324879176.53</v>
      </c>
      <c r="Z15" s="236">
        <f>('Energy Use'!Z71+Electrification!Z16)*Electrification!Z65</f>
        <v>128008195230740.13</v>
      </c>
      <c r="AA15" s="236">
        <f>('Energy Use'!AA71+Electrification!AA16)*Electrification!AA65</f>
        <v>127010360446042.67</v>
      </c>
      <c r="AB15" s="236">
        <f>('Energy Use'!AB71+Electrification!AB16)*Electrification!AB65</f>
        <v>126081840962954.06</v>
      </c>
      <c r="AC15" s="236">
        <f>('Energy Use'!AC71+Electrification!AC16)*Electrification!AC65</f>
        <v>125221753657332.58</v>
      </c>
      <c r="AD15" s="236">
        <f>('Energy Use'!AD71+Electrification!AD16)*Electrification!AD65</f>
        <v>124429311146128.88</v>
      </c>
      <c r="AE15" s="236">
        <f>('Energy Use'!AE71+Electrification!AE16)*Electrification!AE65</f>
        <v>123703821295350.89</v>
      </c>
      <c r="AF15" s="236">
        <f>('Energy Use'!AF71+Electrification!AF16)*Electrification!AF65</f>
        <v>123044686936045.89</v>
      </c>
      <c r="AG15" s="236">
        <f>('Energy Use'!AG71+Electrification!AG16)*Electrification!AG65</f>
        <v>122451405792128.81</v>
      </c>
      <c r="AH15" s="236">
        <f>('Energy Use'!AH71+Electrification!AH16)*Electrification!AH65</f>
        <v>121923570624593.75</v>
      </c>
      <c r="AI15" s="236">
        <f>('Energy Use'!AI71+Electrification!AI16)*Electrification!AI65</f>
        <v>121460869597369</v>
      </c>
      <c r="AJ15" s="236">
        <f>('Energy Use'!AJ71+Electrification!AJ16)*Electrification!AJ65</f>
        <v>121063086870882.36</v>
      </c>
      <c r="AK15" s="236">
        <f>('Energy Use'!AK71+Electrification!AK16)*Electrification!AK65</f>
        <v>120730103430218.78</v>
      </c>
      <c r="AL15" s="236">
        <f>('Energy Use'!AL71+Electrification!AL16)*Electrification!AL65</f>
        <v>120461898155642.3</v>
      </c>
      <c r="AM15" s="236">
        <f>('Energy Use'!AM71+Electrification!AM16)*Electrification!AM65</f>
        <v>120258549144199.02</v>
      </c>
      <c r="AN15" s="236">
        <f>('Energy Use'!AN71+Electrification!AN16)*Electrification!AN65</f>
        <v>120120235292111.33</v>
      </c>
      <c r="AO15" s="236">
        <f>('Energy Use'!AO71+Electrification!AO16)*Electrification!AO65</f>
        <v>120047238148756.25</v>
      </c>
      <c r="AP15" s="236">
        <f>('Energy Use'!AP71+Electrification!AP16)*Electrification!AP65</f>
        <v>120039944054161.13</v>
      </c>
      <c r="AQ15" s="236">
        <f>('Energy Use'!AQ71+Electrification!AQ16)*Electrification!AQ65</f>
        <v>120088834164126.64</v>
      </c>
      <c r="AR15" s="133" t="str">
        <f>VLOOKUP($A15,'Sector Match'!$A$1:$B$43,2,0)</f>
        <v>textiles apparel and leather 13T15</v>
      </c>
    </row>
    <row r="16" spans="1:44" x14ac:dyDescent="0.2">
      <c r="A16" s="12" t="s">
        <v>15</v>
      </c>
      <c r="B16" s="236">
        <f>('Energy Use'!B72+Electrification!B17)*Electrification!B66</f>
        <v>75933185718135.25</v>
      </c>
      <c r="C16" s="236">
        <f>('Energy Use'!C72+Electrification!C17)*Electrification!C66</f>
        <v>68257982571409.93</v>
      </c>
      <c r="D16" s="236">
        <f>('Energy Use'!D72+Electrification!D17)*Electrification!D66</f>
        <v>79457152202327.719</v>
      </c>
      <c r="E16" s="236">
        <f>('Energy Use'!E72+Electrification!E17)*Electrification!E66</f>
        <v>78125644327384.391</v>
      </c>
      <c r="F16" s="236">
        <f>('Energy Use'!F72+Electrification!F17)*Electrification!F66</f>
        <v>80261059006755.172</v>
      </c>
      <c r="G16" s="236">
        <f>('Energy Use'!G72+Electrification!G17)*Electrification!G66</f>
        <v>80020381033478.953</v>
      </c>
      <c r="H16" s="236">
        <f>('Energy Use'!H72+Electrification!H17)*Electrification!H66</f>
        <v>79996282445657.266</v>
      </c>
      <c r="I16" s="236">
        <f>('Energy Use'!I72+Electrification!I17)*Electrification!I66</f>
        <v>80587107381518.656</v>
      </c>
      <c r="J16" s="236">
        <f>('Energy Use'!J72+Electrification!J17)*Electrification!J66</f>
        <v>81529066702191.75</v>
      </c>
      <c r="K16" s="236">
        <f>('Energy Use'!K72+Electrification!K17)*Electrification!K66</f>
        <v>82659027722112.625</v>
      </c>
      <c r="L16" s="236">
        <f>('Energy Use'!L72+Electrification!L17)*Electrification!L66</f>
        <v>83806713453691.938</v>
      </c>
      <c r="M16" s="236">
        <f>('Energy Use'!M72+Electrification!M17)*Electrification!M66</f>
        <v>84792570168934.984</v>
      </c>
      <c r="N16" s="236">
        <f>('Energy Use'!N72+Electrification!N17)*Electrification!N66</f>
        <v>85415786344929.828</v>
      </c>
      <c r="O16" s="236">
        <f>('Energy Use'!O72+Electrification!O17)*Electrification!O66</f>
        <v>85706376744138.953</v>
      </c>
      <c r="P16" s="236">
        <f>('Energy Use'!P72+Electrification!P17)*Electrification!P66</f>
        <v>85685300128787.875</v>
      </c>
      <c r="Q16" s="236">
        <f>('Energy Use'!Q72+Electrification!Q17)*Electrification!Q66</f>
        <v>85377070614288.375</v>
      </c>
      <c r="R16" s="236">
        <f>('Energy Use'!R72+Electrification!R17)*Electrification!R66</f>
        <v>84808906521675.859</v>
      </c>
      <c r="S16" s="236">
        <f>('Energy Use'!S72+Electrification!S17)*Electrification!S66</f>
        <v>83961911758680.813</v>
      </c>
      <c r="T16" s="236">
        <f>('Energy Use'!T72+Electrification!T17)*Electrification!T66</f>
        <v>82912985770087.313</v>
      </c>
      <c r="U16" s="236">
        <f>('Energy Use'!U72+Electrification!U17)*Electrification!U66</f>
        <v>81690613616499.625</v>
      </c>
      <c r="V16" s="236">
        <f>('Energy Use'!V72+Electrification!V17)*Electrification!V66</f>
        <v>80323220955531.094</v>
      </c>
      <c r="W16" s="236">
        <f>('Energy Use'!W72+Electrification!W17)*Electrification!W66</f>
        <v>78838692323308.984</v>
      </c>
      <c r="X16" s="236">
        <f>('Energy Use'!X72+Electrification!X17)*Electrification!X66</f>
        <v>77263972747557.125</v>
      </c>
      <c r="Y16" s="236">
        <f>('Energy Use'!Y72+Electrification!Y17)*Electrification!Y66</f>
        <v>75624753088400.891</v>
      </c>
      <c r="Z16" s="236">
        <f>('Energy Use'!Z72+Electrification!Z17)*Electrification!Z66</f>
        <v>73945236591838.234</v>
      </c>
      <c r="AA16" s="236">
        <f>('Energy Use'!AA72+Electrification!AA17)*Electrification!AA66</f>
        <v>72247981890041.125</v>
      </c>
      <c r="AB16" s="236">
        <f>('Energy Use'!AB72+Electrification!AB17)*Electrification!AB66</f>
        <v>70553816078512.938</v>
      </c>
      <c r="AC16" s="236">
        <f>('Energy Use'!AC72+Electrification!AC17)*Electrification!AC66</f>
        <v>68881810498423.891</v>
      </c>
      <c r="AD16" s="236">
        <f>('Energy Use'!AD72+Electrification!AD17)*Electrification!AD66</f>
        <v>67249311388387.641</v>
      </c>
      <c r="AE16" s="236">
        <f>('Energy Use'!AE72+Electrification!AE17)*Electrification!AE66</f>
        <v>65672017567021.844</v>
      </c>
      <c r="AF16" s="236">
        <f>('Energy Use'!AF72+Electrification!AF17)*Electrification!AF66</f>
        <v>64164097685439.648</v>
      </c>
      <c r="AG16" s="236">
        <f>('Energy Use'!AG72+Electrification!AG17)*Electrification!AG66</f>
        <v>62738340269276.328</v>
      </c>
      <c r="AH16" s="236">
        <f>('Energy Use'!AH72+Electrification!AH17)*Electrification!AH66</f>
        <v>61406330682195.836</v>
      </c>
      <c r="AI16" s="236">
        <f>('Energy Use'!AI72+Electrification!AI17)*Electrification!AI66</f>
        <v>60178650226999.195</v>
      </c>
      <c r="AJ16" s="236">
        <f>('Energy Use'!AJ72+Electrification!AJ17)*Electrification!AJ66</f>
        <v>59065093809665.664</v>
      </c>
      <c r="AK16" s="236">
        <f>('Energy Use'!AK72+Electrification!AK17)*Electrification!AK66</f>
        <v>58074903893732.234</v>
      </c>
      <c r="AL16" s="236">
        <f>('Energy Use'!AL72+Electrification!AL17)*Electrification!AL66</f>
        <v>57217019850878.352</v>
      </c>
      <c r="AM16" s="236">
        <f>('Energy Use'!AM72+Electrification!AM17)*Electrification!AM66</f>
        <v>56500343268263.695</v>
      </c>
      <c r="AN16" s="236">
        <f>('Energy Use'!AN72+Electrification!AN17)*Electrification!AN66</f>
        <v>55934021321007.867</v>
      </c>
      <c r="AO16" s="236">
        <f>('Energy Use'!AO72+Electrification!AO17)*Electrification!AO66</f>
        <v>55527751994410.109</v>
      </c>
      <c r="AP16" s="236">
        <f>('Energy Use'!AP72+Electrification!AP17)*Electrification!AP66</f>
        <v>55292116800516.688</v>
      </c>
      <c r="AQ16" s="236">
        <f>('Energy Use'!AQ72+Electrification!AQ17)*Electrification!AQ66</f>
        <v>55234343591699.828</v>
      </c>
      <c r="AR16" s="133" t="str">
        <f>VLOOKUP($A16,'Sector Match'!$A$1:$B$43,2,0)</f>
        <v>textiles apparel and leather 13T15</v>
      </c>
    </row>
    <row r="17" spans="1:44" x14ac:dyDescent="0.2">
      <c r="A17" s="12" t="s">
        <v>16</v>
      </c>
      <c r="B17" s="236">
        <f>('Energy Use'!B73+Electrification!B18)*Electrification!B67</f>
        <v>119494257756046.8</v>
      </c>
      <c r="C17" s="236">
        <f>('Energy Use'!C73+Electrification!C18)*Electrification!C67</f>
        <v>121487084955458.84</v>
      </c>
      <c r="D17" s="236">
        <f>('Energy Use'!D73+Electrification!D18)*Electrification!D67</f>
        <v>143763856881306</v>
      </c>
      <c r="E17" s="236">
        <f>('Energy Use'!E73+Electrification!E18)*Electrification!E67</f>
        <v>141212908396687.06</v>
      </c>
      <c r="F17" s="236">
        <f>('Energy Use'!F73+Electrification!F18)*Electrification!F67</f>
        <v>146043782618152.41</v>
      </c>
      <c r="G17" s="236">
        <f>('Energy Use'!G73+Electrification!G18)*Electrification!G67</f>
        <v>147950106990326.44</v>
      </c>
      <c r="H17" s="236">
        <f>('Energy Use'!H73+Electrification!H18)*Electrification!H67</f>
        <v>150695955084026.5</v>
      </c>
      <c r="I17" s="236">
        <f>('Energy Use'!I73+Electrification!I18)*Electrification!I67</f>
        <v>154278122502517.34</v>
      </c>
      <c r="J17" s="236">
        <f>('Energy Use'!J73+Electrification!J18)*Electrification!J67</f>
        <v>158152495854235.78</v>
      </c>
      <c r="K17" s="236">
        <f>('Energy Use'!K73+Electrification!K18)*Electrification!K67</f>
        <v>162124819163797.88</v>
      </c>
      <c r="L17" s="236">
        <f>('Energy Use'!L73+Electrification!L18)*Electrification!L67</f>
        <v>165980666156282.53</v>
      </c>
      <c r="M17" s="236">
        <f>('Energy Use'!M73+Electrification!M18)*Electrification!M67</f>
        <v>169485613653355.22</v>
      </c>
      <c r="N17" s="236">
        <f>('Energy Use'!N73+Electrification!N18)*Electrification!N67</f>
        <v>172337355667572.22</v>
      </c>
      <c r="O17" s="236">
        <f>('Energy Use'!O73+Electrification!O18)*Electrification!O67</f>
        <v>174599828241361.5</v>
      </c>
      <c r="P17" s="236">
        <f>('Energy Use'!P73+Electrification!P18)*Electrification!P67</f>
        <v>176296146420633.25</v>
      </c>
      <c r="Q17" s="236">
        <f>('Energy Use'!Q73+Electrification!Q18)*Electrification!Q67</f>
        <v>177457052559287.72</v>
      </c>
      <c r="R17" s="236">
        <f>('Energy Use'!R73+Electrification!R18)*Electrification!R67</f>
        <v>178119703364801.91</v>
      </c>
      <c r="S17" s="236">
        <f>('Energy Use'!S73+Electrification!S18)*Electrification!S67</f>
        <v>178223475150388.06</v>
      </c>
      <c r="T17" s="236">
        <f>('Energy Use'!T73+Electrification!T18)*Electrification!T67</f>
        <v>177906230053890.75</v>
      </c>
      <c r="U17" s="236">
        <f>('Energy Use'!U73+Electrification!U18)*Electrification!U67</f>
        <v>177205983125036.5</v>
      </c>
      <c r="V17" s="236">
        <f>('Energy Use'!V73+Electrification!V18)*Electrification!V67</f>
        <v>176162818975276.03</v>
      </c>
      <c r="W17" s="236">
        <f>('Energy Use'!W73+Electrification!W18)*Electrification!W67</f>
        <v>174818116866824.31</v>
      </c>
      <c r="X17" s="236">
        <f>('Energy Use'!X73+Electrification!X18)*Electrification!X67</f>
        <v>173213848462753.78</v>
      </c>
      <c r="Y17" s="236">
        <f>('Energy Use'!Y73+Electrification!Y18)*Electrification!Y67</f>
        <v>171391958506712.91</v>
      </c>
      <c r="Z17" s="236">
        <f>('Energy Use'!Z73+Electrification!Z18)*Electrification!Z67</f>
        <v>169393834839101.44</v>
      </c>
      <c r="AA17" s="236">
        <f>('Energy Use'!AA73+Electrification!AA18)*Electrification!AA67</f>
        <v>167259870719026.31</v>
      </c>
      <c r="AB17" s="236">
        <f>('Energy Use'!AB73+Electrification!AB18)*Electrification!AB67</f>
        <v>165029119486951.28</v>
      </c>
      <c r="AC17" s="236">
        <f>('Energy Use'!AC73+Electrification!AC18)*Electrification!AC67</f>
        <v>162739039213813.72</v>
      </c>
      <c r="AD17" s="236">
        <f>('Energy Use'!AD73+Electrification!AD18)*Electrification!AD67</f>
        <v>160425323149547.44</v>
      </c>
      <c r="AE17" s="236">
        <f>('Energy Use'!AE73+Electrification!AE18)*Electrification!AE67</f>
        <v>158121810493570.53</v>
      </c>
      <c r="AF17" s="236">
        <f>('Energy Use'!AF73+Electrification!AF18)*Electrification!AF67</f>
        <v>155860471229278.41</v>
      </c>
      <c r="AG17" s="236">
        <f>('Energy Use'!AG73+Electrification!AG18)*Electrification!AG67</f>
        <v>153671458449437.81</v>
      </c>
      <c r="AH17" s="236">
        <f>('Energy Use'!AH73+Electrification!AH18)*Electrification!AH67</f>
        <v>151583221698267.19</v>
      </c>
      <c r="AI17" s="236">
        <f>('Energy Use'!AI73+Electrification!AI18)*Electrification!AI67</f>
        <v>149622675316542.59</v>
      </c>
      <c r="AJ17" s="236">
        <f>('Energy Use'!AJ73+Electrification!AJ18)*Electrification!AJ67</f>
        <v>147815416548754.91</v>
      </c>
      <c r="AK17" s="236">
        <f>('Energy Use'!AK73+Electrification!AK18)*Electrification!AK67</f>
        <v>146185989213398.66</v>
      </c>
      <c r="AL17" s="236">
        <f>('Energy Use'!AL73+Electrification!AL18)*Electrification!AL67</f>
        <v>144758190015773.66</v>
      </c>
      <c r="AM17" s="236">
        <f>('Energy Use'!AM73+Electrification!AM18)*Electrification!AM67</f>
        <v>143555416076356.38</v>
      </c>
      <c r="AN17" s="236">
        <f>('Energy Use'!AN73+Electrification!AN18)*Electrification!AN67</f>
        <v>142601053950331.22</v>
      </c>
      <c r="AO17" s="236">
        <f>('Energy Use'!AO73+Electrification!AO18)*Electrification!AO67</f>
        <v>141918912335337.69</v>
      </c>
      <c r="AP17" s="236">
        <f>('Energy Use'!AP73+Electrification!AP18)*Electrification!AP67</f>
        <v>141533702833824.34</v>
      </c>
      <c r="AQ17" s="236">
        <f>('Energy Use'!AQ73+Electrification!AQ18)*Electrification!AQ67</f>
        <v>141459824454810.94</v>
      </c>
      <c r="AR17" s="133" t="str">
        <f>VLOOKUP($A17,'Sector Match'!$A$1:$B$43,2,0)</f>
        <v>wood products 16</v>
      </c>
    </row>
    <row r="18" spans="1:44" x14ac:dyDescent="0.2">
      <c r="A18" s="12" t="s">
        <v>17</v>
      </c>
      <c r="B18" s="236">
        <f>('Energy Use'!B74+Electrification!B19)*Electrification!B68</f>
        <v>55396187656664.797</v>
      </c>
      <c r="C18" s="236">
        <f>('Energy Use'!C74+Electrification!C19)*Electrification!C68</f>
        <v>57980543729595.906</v>
      </c>
      <c r="D18" s="236">
        <f>('Energy Use'!D74+Electrification!D19)*Electrification!D68</f>
        <v>69730834538223.961</v>
      </c>
      <c r="E18" s="236">
        <f>('Energy Use'!E74+Electrification!E19)*Electrification!E68</f>
        <v>64225543000340.563</v>
      </c>
      <c r="F18" s="236">
        <f>('Energy Use'!F74+Electrification!F19)*Electrification!F68</f>
        <v>66391762203504.977</v>
      </c>
      <c r="G18" s="236">
        <f>('Energy Use'!G74+Electrification!G19)*Electrification!G68</f>
        <v>67169571933082.242</v>
      </c>
      <c r="H18" s="236">
        <f>('Energy Use'!H74+Electrification!H19)*Electrification!H68</f>
        <v>68310553850265.43</v>
      </c>
      <c r="I18" s="236">
        <f>('Energy Use'!I74+Electrification!I19)*Electrification!I68</f>
        <v>69841496328100.211</v>
      </c>
      <c r="J18" s="236">
        <f>('Energy Use'!J74+Electrification!J19)*Electrification!J68</f>
        <v>71517715640607.641</v>
      </c>
      <c r="K18" s="236">
        <f>('Energy Use'!K74+Electrification!K19)*Electrification!K68</f>
        <v>73247341184400.781</v>
      </c>
      <c r="L18" s="236">
        <f>('Energy Use'!L74+Electrification!L19)*Electrification!L68</f>
        <v>74929354173354.844</v>
      </c>
      <c r="M18" s="236">
        <f>('Energy Use'!M74+Electrification!M19)*Electrification!M68</f>
        <v>76453570036426</v>
      </c>
      <c r="N18" s="236">
        <f>('Energy Use'!N74+Electrification!N19)*Electrification!N68</f>
        <v>77679969231184.563</v>
      </c>
      <c r="O18" s="236">
        <f>('Energy Use'!O74+Electrification!O19)*Electrification!O68</f>
        <v>78637184172602.984</v>
      </c>
      <c r="P18" s="236">
        <f>('Energy Use'!P74+Electrification!P19)*Electrification!P68</f>
        <v>79336285058920.281</v>
      </c>
      <c r="Q18" s="236">
        <f>('Energy Use'!Q74+Electrification!Q19)*Electrification!Q68</f>
        <v>79791775437676.969</v>
      </c>
      <c r="R18" s="236">
        <f>('Energy Use'!R74+Electrification!R19)*Electrification!R68</f>
        <v>80021027098054.031</v>
      </c>
      <c r="S18" s="236">
        <f>('Energy Use'!S74+Electrification!S19)*Electrification!S68</f>
        <v>79997539401897.875</v>
      </c>
      <c r="T18" s="236">
        <f>('Energy Use'!T74+Electrification!T19)*Electrification!T68</f>
        <v>79784091075353.125</v>
      </c>
      <c r="U18" s="236">
        <f>('Energy Use'!U74+Electrification!U19)*Electrification!U68</f>
        <v>79398565225755.656</v>
      </c>
      <c r="V18" s="236">
        <f>('Energy Use'!V74+Electrification!V19)*Electrification!V68</f>
        <v>78859714794348.719</v>
      </c>
      <c r="W18" s="236">
        <f>('Energy Use'!W74+Electrification!W19)*Electrification!W68</f>
        <v>78186803631513.313</v>
      </c>
      <c r="X18" s="236">
        <f>('Energy Use'!X74+Electrification!X19)*Electrification!X68</f>
        <v>77399283472027.344</v>
      </c>
      <c r="Y18" s="236">
        <f>('Energy Use'!Y74+Electrification!Y19)*Electrification!Y68</f>
        <v>76516511261018.672</v>
      </c>
      <c r="Z18" s="236">
        <f>('Energy Use'!Z74+Electrification!Z19)*Electrification!Z68</f>
        <v>75557509453799.969</v>
      </c>
      <c r="AA18" s="236">
        <f>('Energy Use'!AA74+Electrification!AA19)*Electrification!AA68</f>
        <v>74540770302984.953</v>
      </c>
      <c r="AB18" s="236">
        <f>('Energy Use'!AB74+Electrification!AB19)*Electrification!AB68</f>
        <v>73484103788247.906</v>
      </c>
      <c r="AC18" s="236">
        <f>('Energy Use'!AC74+Electrification!AC19)*Electrification!AC68</f>
        <v>72404527754332.172</v>
      </c>
      <c r="AD18" s="236">
        <f>('Energy Use'!AD74+Electrification!AD19)*Electrification!AD68</f>
        <v>71318198003194.609</v>
      </c>
      <c r="AE18" s="236">
        <f>('Energy Use'!AE74+Electrification!AE19)*Electrification!AE68</f>
        <v>70240375526669.406</v>
      </c>
      <c r="AF18" s="236">
        <f>('Energy Use'!AF74+Electrification!AF19)*Electrification!AF68</f>
        <v>69185427748551.703</v>
      </c>
      <c r="AG18" s="236">
        <f>('Energy Use'!AG74+Electrification!AG19)*Electrification!AG68</f>
        <v>68166860545985.641</v>
      </c>
      <c r="AH18" s="236">
        <f>('Energy Use'!AH74+Electrification!AH19)*Electrification!AH68</f>
        <v>67197377913477.469</v>
      </c>
      <c r="AI18" s="236">
        <f>('Energy Use'!AI74+Electrification!AI19)*Electrification!AI68</f>
        <v>66288966392562.883</v>
      </c>
      <c r="AJ18" s="236">
        <f>('Energy Use'!AJ74+Electrification!AJ19)*Electrification!AJ68</f>
        <v>65453001791985.125</v>
      </c>
      <c r="AK18" s="236">
        <f>('Energy Use'!AK74+Electrification!AK19)*Electrification!AK68</f>
        <v>64700376246627.758</v>
      </c>
      <c r="AL18" s="236">
        <f>('Energy Use'!AL74+Electrification!AL19)*Electrification!AL68</f>
        <v>64041644292892.578</v>
      </c>
      <c r="AM18" s="236">
        <f>('Energy Use'!AM74+Electrification!AM19)*Electrification!AM68</f>
        <v>63487187364344.719</v>
      </c>
      <c r="AN18" s="236">
        <f>('Energy Use'!AN74+Electrification!AN19)*Electrification!AN68</f>
        <v>63047396932065.594</v>
      </c>
      <c r="AO18" s="236">
        <f>('Energy Use'!AO74+Electrification!AO19)*Electrification!AO68</f>
        <v>62732877435181</v>
      </c>
      <c r="AP18" s="236">
        <f>('Energy Use'!AP74+Electrification!AP19)*Electrification!AP68</f>
        <v>62554671183628.445</v>
      </c>
      <c r="AQ18" s="236">
        <f>('Energy Use'!AQ74+Electrification!AQ19)*Electrification!AQ68</f>
        <v>62519296045536.555</v>
      </c>
      <c r="AR18" s="133" t="str">
        <f>VLOOKUP($A18,'Sector Match'!$A$1:$B$43,2,0)</f>
        <v>wood products 16</v>
      </c>
    </row>
    <row r="19" spans="1:44" x14ac:dyDescent="0.2">
      <c r="A19" s="12" t="s">
        <v>18</v>
      </c>
      <c r="B19" s="236">
        <f>('Energy Use'!B75+Electrification!B20)*Electrification!B69</f>
        <v>254071136930176.38</v>
      </c>
      <c r="C19" s="236">
        <f>('Energy Use'!C75+Electrification!C20)*Electrification!C69</f>
        <v>272374649442850.28</v>
      </c>
      <c r="D19" s="236">
        <f>('Energy Use'!D75+Electrification!D20)*Electrification!D69</f>
        <v>294511427290369.94</v>
      </c>
      <c r="E19" s="236">
        <f>('Energy Use'!E75+Electrification!E20)*Electrification!E69</f>
        <v>309054698341999.81</v>
      </c>
      <c r="F19" s="236">
        <f>('Energy Use'!F75+Electrification!F20)*Electrification!F69</f>
        <v>338738474798615.63</v>
      </c>
      <c r="G19" s="236">
        <f>('Energy Use'!G75+Electrification!G20)*Electrification!G69</f>
        <v>356499162397499.31</v>
      </c>
      <c r="H19" s="236">
        <f>('Energy Use'!H75+Electrification!H20)*Electrification!H69</f>
        <v>374249041629742.88</v>
      </c>
      <c r="I19" s="236">
        <f>('Energy Use'!I75+Electrification!I20)*Electrification!I69</f>
        <v>384349415857135.13</v>
      </c>
      <c r="J19" s="236">
        <f>('Energy Use'!J75+Electrification!J20)*Electrification!J69</f>
        <v>394485995685312.63</v>
      </c>
      <c r="K19" s="236">
        <f>('Energy Use'!K75+Electrification!K20)*Electrification!K69</f>
        <v>404658774377792.75</v>
      </c>
      <c r="L19" s="236">
        <f>('Energy Use'!L75+Electrification!L20)*Electrification!L69</f>
        <v>414867745198092.75</v>
      </c>
      <c r="M19" s="236">
        <f>('Energy Use'!M75+Electrification!M20)*Electrification!M69</f>
        <v>425112901409729.81</v>
      </c>
      <c r="N19" s="236">
        <f>('Energy Use'!N75+Electrification!N20)*Electrification!N69</f>
        <v>430420931495428.13</v>
      </c>
      <c r="O19" s="236">
        <f>('Energy Use'!O75+Electrification!O20)*Electrification!O69</f>
        <v>435741760237969.31</v>
      </c>
      <c r="P19" s="236">
        <f>('Energy Use'!P75+Electrification!P20)*Electrification!P69</f>
        <v>441075386050265.06</v>
      </c>
      <c r="Q19" s="236">
        <f>('Energy Use'!Q75+Electrification!Q20)*Electrification!Q69</f>
        <v>446421807345227.31</v>
      </c>
      <c r="R19" s="236">
        <f>('Energy Use'!R75+Electrification!R20)*Electrification!R69</f>
        <v>451781022535768.06</v>
      </c>
      <c r="S19" s="236">
        <f>('Energy Use'!S75+Electrification!S20)*Electrification!S69</f>
        <v>454514569076058.44</v>
      </c>
      <c r="T19" s="236">
        <f>('Energy Use'!T75+Electrification!T20)*Electrification!T69</f>
        <v>457251828590571.5</v>
      </c>
      <c r="U19" s="236">
        <f>('Energy Use'!U75+Electrification!U20)*Electrification!U69</f>
        <v>459992800889083.56</v>
      </c>
      <c r="V19" s="236">
        <f>('Energy Use'!V75+Electrification!V20)*Electrification!V69</f>
        <v>462737485781371.19</v>
      </c>
      <c r="W19" s="236">
        <f>('Energy Use'!W75+Electrification!W20)*Electrification!W69</f>
        <v>465485883077210.75</v>
      </c>
      <c r="X19" s="236">
        <f>('Energy Use'!X75+Electrification!X20)*Electrification!X69</f>
        <v>463460053886517.63</v>
      </c>
      <c r="Y19" s="236">
        <f>('Energy Use'!Y75+Electrification!Y20)*Electrification!Y69</f>
        <v>461430487943653.25</v>
      </c>
      <c r="Z19" s="236">
        <f>('Energy Use'!Z75+Electrification!Z20)*Electrification!Z69</f>
        <v>459397185438841.19</v>
      </c>
      <c r="AA19" s="236">
        <f>('Energy Use'!AA75+Electrification!AA20)*Electrification!AA69</f>
        <v>457360146562305.13</v>
      </c>
      <c r="AB19" s="236">
        <f>('Energy Use'!AB75+Electrification!AB20)*Electrification!AB69</f>
        <v>455319371504268.56</v>
      </c>
      <c r="AC19" s="236">
        <f>('Energy Use'!AC75+Electrification!AC20)*Electrification!AC69</f>
        <v>449917268896029.5</v>
      </c>
      <c r="AD19" s="236">
        <f>('Energy Use'!AD75+Electrification!AD20)*Electrification!AD69</f>
        <v>444506217231754</v>
      </c>
      <c r="AE19" s="236">
        <f>('Energy Use'!AE75+Electrification!AE20)*Electrification!AE69</f>
        <v>439086216967978.75</v>
      </c>
      <c r="AF19" s="236">
        <f>('Energy Use'!AF75+Electrification!AF20)*Electrification!AF69</f>
        <v>433657268561240.31</v>
      </c>
      <c r="AG19" s="236">
        <f>('Energy Use'!AG75+Electrification!AG20)*Electrification!AG69</f>
        <v>428219372468075.44</v>
      </c>
      <c r="AH19" s="236">
        <f>('Energy Use'!AH75+Electrification!AH20)*Electrification!AH69</f>
        <v>422291011458067.19</v>
      </c>
      <c r="AI19" s="236">
        <f>('Energy Use'!AI75+Electrification!AI20)*Electrification!AI69</f>
        <v>416352959050809.5</v>
      </c>
      <c r="AJ19" s="236">
        <f>('Energy Use'!AJ75+Electrification!AJ20)*Electrification!AJ69</f>
        <v>410405215740883.63</v>
      </c>
      <c r="AK19" s="236">
        <f>('Energy Use'!AK75+Electrification!AK20)*Electrification!AK69</f>
        <v>404447782022870.88</v>
      </c>
      <c r="AL19" s="236">
        <f>('Energy Use'!AL75+Electrification!AL20)*Electrification!AL69</f>
        <v>398480658391352.5</v>
      </c>
      <c r="AM19" s="236">
        <f>('Energy Use'!AM75+Electrification!AM20)*Electrification!AM69</f>
        <v>391537087101154.13</v>
      </c>
      <c r="AN19" s="236">
        <f>('Energy Use'!AN75+Electrification!AN20)*Electrification!AN69</f>
        <v>384582337892452.13</v>
      </c>
      <c r="AO19" s="236">
        <f>('Energy Use'!AO75+Electrification!AO20)*Electrification!AO69</f>
        <v>377616411335917.13</v>
      </c>
      <c r="AP19" s="236">
        <f>('Energy Use'!AP75+Electrification!AP20)*Electrification!AP69</f>
        <v>370639308002220.06</v>
      </c>
      <c r="AQ19" s="236">
        <f>('Energy Use'!AQ75+Electrification!AQ20)*Electrification!AQ69</f>
        <v>363620711577623.88</v>
      </c>
      <c r="AR19" s="133" t="str">
        <f>VLOOKUP($A19,'Sector Match'!$A$1:$B$43,2,0)</f>
        <v>pulp paper and printing 17T18</v>
      </c>
    </row>
    <row r="20" spans="1:44" x14ac:dyDescent="0.2">
      <c r="A20" s="12" t="s">
        <v>19</v>
      </c>
      <c r="B20" s="236">
        <f>('Energy Use'!B76+Electrification!B21)*Electrification!B70</f>
        <v>44716764409051.969</v>
      </c>
      <c r="C20" s="236">
        <f>('Energy Use'!C76+Electrification!C21)*Electrification!C70</f>
        <v>45221351913758.922</v>
      </c>
      <c r="D20" s="236">
        <f>('Energy Use'!D76+Electrification!D21)*Electrification!D70</f>
        <v>53901152477923.867</v>
      </c>
      <c r="E20" s="236">
        <f>('Energy Use'!E76+Electrification!E21)*Electrification!E70</f>
        <v>53423586712863.555</v>
      </c>
      <c r="F20" s="236">
        <f>('Energy Use'!F76+Electrification!F21)*Electrification!F70</f>
        <v>55543392140140.633</v>
      </c>
      <c r="G20" s="236">
        <f>('Energy Use'!G76+Electrification!G21)*Electrification!G70</f>
        <v>56960890871294.961</v>
      </c>
      <c r="H20" s="236">
        <f>('Energy Use'!H76+Electrification!H21)*Electrification!H70</f>
        <v>58854782296115.133</v>
      </c>
      <c r="I20" s="236">
        <f>('Energy Use'!I76+Electrification!I21)*Electrification!I70</f>
        <v>61004212809278.508</v>
      </c>
      <c r="J20" s="236">
        <f>('Energy Use'!J76+Electrification!J21)*Electrification!J70</f>
        <v>63172201074899.297</v>
      </c>
      <c r="K20" s="236">
        <f>('Energy Use'!K76+Electrification!K21)*Electrification!K70</f>
        <v>65310545422736.258</v>
      </c>
      <c r="L20" s="236">
        <f>('Energy Use'!L76+Electrification!L21)*Electrification!L70</f>
        <v>67365066124278.313</v>
      </c>
      <c r="M20" s="236">
        <f>('Energy Use'!M76+Electrification!M21)*Electrification!M70</f>
        <v>69276080211652.836</v>
      </c>
      <c r="N20" s="236">
        <f>('Energy Use'!N76+Electrification!N21)*Electrification!N70</f>
        <v>70950799091290.469</v>
      </c>
      <c r="O20" s="236">
        <f>('Energy Use'!O76+Electrification!O21)*Electrification!O70</f>
        <v>72417590059493.969</v>
      </c>
      <c r="P20" s="236">
        <f>('Energy Use'!P76+Electrification!P21)*Electrification!P70</f>
        <v>73680986640309.688</v>
      </c>
      <c r="Q20" s="236">
        <f>('Energy Use'!Q76+Electrification!Q21)*Electrification!Q70</f>
        <v>74748620205508.563</v>
      </c>
      <c r="R20" s="236">
        <f>('Energy Use'!R76+Electrification!R21)*Electrification!R70</f>
        <v>75630871765429.328</v>
      </c>
      <c r="S20" s="236">
        <f>('Energy Use'!S76+Electrification!S21)*Electrification!S70</f>
        <v>76296071990416.953</v>
      </c>
      <c r="T20" s="236">
        <f>('Energy Use'!T76+Electrification!T21)*Electrification!T70</f>
        <v>76795578585706.672</v>
      </c>
      <c r="U20" s="236">
        <f>('Energy Use'!U76+Electrification!U21)*Electrification!U70</f>
        <v>77138581249587.953</v>
      </c>
      <c r="V20" s="236">
        <f>('Energy Use'!V76+Electrification!V21)*Electrification!V70</f>
        <v>77335500147304.578</v>
      </c>
      <c r="W20" s="236">
        <f>('Energy Use'!W76+Electrification!W21)*Electrification!W70</f>
        <v>77397761487565.844</v>
      </c>
      <c r="X20" s="236">
        <f>('Energy Use'!X76+Electrification!X21)*Electrification!X70</f>
        <v>77337580340337.844</v>
      </c>
      <c r="Y20" s="236">
        <f>('Energy Use'!Y76+Electrification!Y21)*Electrification!Y70</f>
        <v>77167755279493.844</v>
      </c>
      <c r="Z20" s="236">
        <f>('Energy Use'!Z76+Electrification!Z21)*Electrification!Z70</f>
        <v>76901478582087.5</v>
      </c>
      <c r="AA20" s="236">
        <f>('Energy Use'!AA76+Electrification!AA21)*Electrification!AA70</f>
        <v>76552164875116.406</v>
      </c>
      <c r="AB20" s="236">
        <f>('Energy Use'!AB76+Electrification!AB21)*Electrification!AB70</f>
        <v>76133300321929.703</v>
      </c>
      <c r="AC20" s="236">
        <f>('Energy Use'!AC76+Electrification!AC21)*Electrification!AC70</f>
        <v>75658313708587.203</v>
      </c>
      <c r="AD20" s="236">
        <f>('Energy Use'!AD76+Electrification!AD21)*Electrification!AD70</f>
        <v>75140470143708.531</v>
      </c>
      <c r="AE20" s="236">
        <f>('Energy Use'!AE76+Electrification!AE21)*Electrification!AE70</f>
        <v>74592787535825.281</v>
      </c>
      <c r="AF20" s="236">
        <f>('Energy Use'!AF76+Electrification!AF21)*Electrification!AF70</f>
        <v>74027975566747.203</v>
      </c>
      <c r="AG20" s="236">
        <f>('Energy Use'!AG76+Electrification!AG21)*Electrification!AG70</f>
        <v>73458396540244.234</v>
      </c>
      <c r="AH20" s="236">
        <f>('Energy Use'!AH76+Electrification!AH21)*Electrification!AH70</f>
        <v>72896047251097.406</v>
      </c>
      <c r="AI20" s="236">
        <f>('Energy Use'!AI76+Electrification!AI21)*Electrification!AI70</f>
        <v>72352560886308.703</v>
      </c>
      <c r="AJ20" s="236">
        <f>('Energy Use'!AJ76+Electrification!AJ21)*Electrification!AJ70</f>
        <v>71839227932358.344</v>
      </c>
      <c r="AK20" s="236">
        <f>('Energy Use'!AK76+Electrification!AK21)*Electrification!AK70</f>
        <v>71367035113406.797</v>
      </c>
      <c r="AL20" s="236">
        <f>('Energy Use'!AL76+Electrification!AL21)*Electrification!AL70</f>
        <v>70946721518899.734</v>
      </c>
      <c r="AM20" s="236">
        <f>('Energy Use'!AM76+Electrification!AM21)*Electrification!AM70</f>
        <v>70588851289572.781</v>
      </c>
      <c r="AN20" s="236">
        <f>('Energy Use'!AN76+Electrification!AN21)*Electrification!AN70</f>
        <v>70303902514304.828</v>
      </c>
      <c r="AO20" s="236">
        <f>('Energy Use'!AO76+Electrification!AO21)*Electrification!AO70</f>
        <v>70102372344718.875</v>
      </c>
      <c r="AP20" s="236">
        <f>('Energy Use'!AP76+Electrification!AP21)*Electrification!AP70</f>
        <v>69994898760717.422</v>
      </c>
      <c r="AQ20" s="236">
        <f>('Energy Use'!AQ76+Electrification!AQ21)*Electrification!AQ70</f>
        <v>69986564791211.438</v>
      </c>
      <c r="AR20" s="133" t="str">
        <f>VLOOKUP($A20,'Sector Match'!$A$1:$B$43,2,0)</f>
        <v>pulp paper and printing 17T18</v>
      </c>
    </row>
    <row r="21" spans="1:44" x14ac:dyDescent="0.2">
      <c r="A21" s="12" t="s">
        <v>20</v>
      </c>
      <c r="B21" s="236">
        <f>('Energy Use'!B77+Electrification!B22)*Electrification!B71</f>
        <v>55499200212568.93</v>
      </c>
      <c r="C21" s="236">
        <f>('Energy Use'!C77+Electrification!C22)*Electrification!C71</f>
        <v>52575881989802.898</v>
      </c>
      <c r="D21" s="236">
        <f>('Energy Use'!D77+Electrification!D22)*Electrification!D71</f>
        <v>64752518098279.383</v>
      </c>
      <c r="E21" s="236">
        <f>('Energy Use'!E77+Electrification!E22)*Electrification!E71</f>
        <v>62261135164286.227</v>
      </c>
      <c r="F21" s="236">
        <f>('Energy Use'!F77+Electrification!F22)*Electrification!F71</f>
        <v>64655128035624.641</v>
      </c>
      <c r="G21" s="236">
        <f>('Energy Use'!G77+Electrification!G22)*Electrification!G71</f>
        <v>66129430481812.398</v>
      </c>
      <c r="H21" s="236">
        <f>('Energy Use'!H77+Electrification!H22)*Electrification!H71</f>
        <v>68123015512587.367</v>
      </c>
      <c r="I21" s="236">
        <f>('Energy Use'!I77+Electrification!I22)*Electrification!I71</f>
        <v>70440096358692.859</v>
      </c>
      <c r="J21" s="236">
        <f>('Energy Use'!J77+Electrification!J22)*Electrification!J71</f>
        <v>72814243237947.547</v>
      </c>
      <c r="K21" s="236">
        <f>('Energy Use'!K77+Electrification!K22)*Electrification!K71</f>
        <v>75182656748873.156</v>
      </c>
      <c r="L21" s="236">
        <f>('Energy Use'!L77+Electrification!L22)*Electrification!L71</f>
        <v>77474455703268.281</v>
      </c>
      <c r="M21" s="236">
        <f>('Energy Use'!M77+Electrification!M22)*Electrification!M71</f>
        <v>79611085224757.531</v>
      </c>
      <c r="N21" s="236">
        <f>('Energy Use'!N77+Electrification!N22)*Electrification!N71</f>
        <v>81477073956771.547</v>
      </c>
      <c r="O21" s="236">
        <f>('Energy Use'!O77+Electrification!O22)*Electrification!O71</f>
        <v>83105054877491.609</v>
      </c>
      <c r="P21" s="236">
        <f>('Energy Use'!P77+Electrification!P22)*Electrification!P71</f>
        <v>84502610429744.891</v>
      </c>
      <c r="Q21" s="236">
        <f>('Energy Use'!Q77+Electrification!Q22)*Electrification!Q71</f>
        <v>85680897948005.469</v>
      </c>
      <c r="R21" s="236">
        <f>('Energy Use'!R77+Electrification!R22)*Electrification!R71</f>
        <v>86654201397005.734</v>
      </c>
      <c r="S21" s="236">
        <f>('Energy Use'!S77+Electrification!S22)*Electrification!S71</f>
        <v>87388159760720.594</v>
      </c>
      <c r="T21" s="236">
        <f>('Energy Use'!T77+Electrification!T22)*Electrification!T71</f>
        <v>87941762131333.969</v>
      </c>
      <c r="U21" s="236">
        <f>('Energy Use'!U77+Electrification!U22)*Electrification!U71</f>
        <v>88325094023083.953</v>
      </c>
      <c r="V21" s="236">
        <f>('Energy Use'!V77+Electrification!V22)*Electrification!V71</f>
        <v>88549518535751.406</v>
      </c>
      <c r="W21" s="236">
        <f>('Energy Use'!W77+Electrification!W22)*Electrification!W71</f>
        <v>88627444377247.219</v>
      </c>
      <c r="X21" s="236">
        <f>('Energy Use'!X77+Electrification!X22)*Electrification!X71</f>
        <v>88572101798990.25</v>
      </c>
      <c r="Y21" s="236">
        <f>('Energy Use'!Y77+Electrification!Y22)*Electrification!Y71</f>
        <v>88397330953004</v>
      </c>
      <c r="Z21" s="236">
        <f>('Energy Use'!Z77+Electrification!Z22)*Electrification!Z71</f>
        <v>88117386343820.766</v>
      </c>
      <c r="AA21" s="236">
        <f>('Energy Use'!AA77+Electrification!AA22)*Electrification!AA71</f>
        <v>87746760225812.984</v>
      </c>
      <c r="AB21" s="236">
        <f>('Energy Use'!AB77+Electrification!AB22)*Electrification!AB71</f>
        <v>87300027016601.391</v>
      </c>
      <c r="AC21" s="236">
        <f>('Energy Use'!AC77+Electrification!AC22)*Electrification!AC71</f>
        <v>86791710082777.844</v>
      </c>
      <c r="AD21" s="236">
        <f>('Energy Use'!AD77+Electrification!AD22)*Electrification!AD71</f>
        <v>86236171622371.75</v>
      </c>
      <c r="AE21" s="236">
        <f>('Energy Use'!AE77+Electrification!AE22)*Electrification!AE71</f>
        <v>85647525830713.234</v>
      </c>
      <c r="AF21" s="236">
        <f>('Energy Use'!AF77+Electrification!AF22)*Electrification!AF71</f>
        <v>85039575099112.313</v>
      </c>
      <c r="AG21" s="236">
        <f>('Energy Use'!AG77+Electrification!AG22)*Electrification!AG71</f>
        <v>84425768661324.313</v>
      </c>
      <c r="AH21" s="236">
        <f>('Energy Use'!AH77+Electrification!AH22)*Electrification!AH71</f>
        <v>83819182870069.953</v>
      </c>
      <c r="AI21" s="236">
        <f>('Energy Use'!AI77+Electrification!AI22)*Electrification!AI71</f>
        <v>83232522151373.031</v>
      </c>
      <c r="AJ21" s="236">
        <f>('Energy Use'!AJ77+Electrification!AJ22)*Electrification!AJ71</f>
        <v>82678139643066.938</v>
      </c>
      <c r="AK21" s="236">
        <f>('Energy Use'!AK77+Electrification!AK22)*Electrification!AK71</f>
        <v>82168076569612.578</v>
      </c>
      <c r="AL21" s="236">
        <f>('Energy Use'!AL77+Electrification!AL22)*Electrification!AL71</f>
        <v>81714119532500.313</v>
      </c>
      <c r="AM21" s="236">
        <f>('Energy Use'!AM77+Electrification!AM22)*Electrification!AM71</f>
        <v>81327875098831.797</v>
      </c>
      <c r="AN21" s="236">
        <f>('Energy Use'!AN77+Electrification!AN22)*Electrification!AN71</f>
        <v>81020861346403.344</v>
      </c>
      <c r="AO21" s="236">
        <f>('Energy Use'!AO77+Electrification!AO22)*Electrification!AO71</f>
        <v>80804616369961.578</v>
      </c>
      <c r="AP21" s="236">
        <f>('Energy Use'!AP77+Electrification!AP22)*Electrification!AP71</f>
        <v>80690824171005.344</v>
      </c>
      <c r="AQ21" s="236">
        <f>('Energy Use'!AQ77+Electrification!AQ22)*Electrification!AQ71</f>
        <v>80684742209438.266</v>
      </c>
      <c r="AR21" s="133" t="str">
        <f>VLOOKUP($A21,'Sector Match'!$A$1:$B$43,2,0)</f>
        <v>pulp paper and printing 17T18</v>
      </c>
    </row>
    <row r="22" spans="1:44" x14ac:dyDescent="0.2">
      <c r="A22" s="12" t="s">
        <v>21</v>
      </c>
      <c r="B22" s="236">
        <f>('Energy Use'!B78+Electrification!B23)*Electrification!B72</f>
        <v>436530190184994.31</v>
      </c>
      <c r="C22" s="236">
        <f>('Energy Use'!C78+Electrification!C23)*Electrification!C72</f>
        <v>463310144942684.69</v>
      </c>
      <c r="D22" s="236">
        <f>('Energy Use'!D78+Electrification!D23)*Electrification!D72</f>
        <v>499748922289655.5</v>
      </c>
      <c r="E22" s="236">
        <f>('Energy Use'!E78+Electrification!E23)*Electrification!E72</f>
        <v>518042705923834.94</v>
      </c>
      <c r="F22" s="236">
        <f>('Energy Use'!F78+Electrification!F23)*Electrification!F72</f>
        <v>561614141614570.13</v>
      </c>
      <c r="G22" s="236">
        <f>('Energy Use'!G78+Electrification!G23)*Electrification!G72</f>
        <v>592598798446963.63</v>
      </c>
      <c r="H22" s="236">
        <f>('Energy Use'!H78+Electrification!H23)*Electrification!H72</f>
        <v>623607535356136.13</v>
      </c>
      <c r="I22" s="236">
        <f>('Energy Use'!I78+Electrification!I23)*Electrification!I72</f>
        <v>638715116877345.63</v>
      </c>
      <c r="J22" s="236">
        <f>('Energy Use'!J78+Electrification!J23)*Electrification!J72</f>
        <v>653876931327529.25</v>
      </c>
      <c r="K22" s="236">
        <f>('Energy Use'!K78+Electrification!K23)*Electrification!K72</f>
        <v>669092972145680</v>
      </c>
      <c r="L22" s="236">
        <f>('Energy Use'!L78+Electrification!L23)*Electrification!L72</f>
        <v>684363232770790</v>
      </c>
      <c r="M22" s="236">
        <f>('Energy Use'!M78+Electrification!M23)*Electrification!M72</f>
        <v>699687706641852.25</v>
      </c>
      <c r="N22" s="236">
        <f>('Energy Use'!N78+Electrification!N23)*Electrification!N72</f>
        <v>701649797512017</v>
      </c>
      <c r="O22" s="236">
        <f>('Energy Use'!O78+Electrification!O23)*Electrification!O72</f>
        <v>703614582889208.88</v>
      </c>
      <c r="P22" s="236">
        <f>('Energy Use'!P78+Electrification!P23)*Electrification!P72</f>
        <v>705582062552598.63</v>
      </c>
      <c r="Q22" s="236">
        <f>('Energy Use'!Q78+Electrification!Q23)*Electrification!Q72</f>
        <v>707552236281358.13</v>
      </c>
      <c r="R22" s="236">
        <f>('Energy Use'!R78+Electrification!R23)*Electrification!R72</f>
        <v>709525103854658.63</v>
      </c>
      <c r="S22" s="236">
        <f>('Energy Use'!S78+Electrification!S23)*Electrification!S72</f>
        <v>702027308829041.5</v>
      </c>
      <c r="T22" s="236">
        <f>('Energy Use'!T78+Electrification!T23)*Electrification!T72</f>
        <v>694516796182908.75</v>
      </c>
      <c r="U22" s="236">
        <f>('Energy Use'!U78+Electrification!U23)*Electrification!U72</f>
        <v>686993566339730.13</v>
      </c>
      <c r="V22" s="236">
        <f>('Energy Use'!V78+Electrification!V23)*Electrification!V72</f>
        <v>679457619722975.88</v>
      </c>
      <c r="W22" s="236">
        <f>('Energy Use'!W78+Electrification!W23)*Electrification!W72</f>
        <v>671908956756116</v>
      </c>
      <c r="X22" s="236">
        <f>('Energy Use'!X78+Electrification!X23)*Electrification!X72</f>
        <v>657269294406372.63</v>
      </c>
      <c r="Y22" s="236">
        <f>('Energy Use'!Y78+Electrification!Y23)*Electrification!Y72</f>
        <v>642605800657545.13</v>
      </c>
      <c r="Z22" s="236">
        <f>('Energy Use'!Z78+Electrification!Z23)*Electrification!Z72</f>
        <v>627918476303643.13</v>
      </c>
      <c r="AA22" s="236">
        <f>('Energy Use'!AA78+Electrification!AA23)*Electrification!AA72</f>
        <v>613207322138676.25</v>
      </c>
      <c r="AB22" s="236">
        <f>('Energy Use'!AB78+Electrification!AB23)*Electrification!AB72</f>
        <v>598472338956654.13</v>
      </c>
      <c r="AC22" s="236">
        <f>('Energy Use'!AC78+Electrification!AC23)*Electrification!AC72</f>
        <v>583713527551586.63</v>
      </c>
      <c r="AD22" s="236">
        <f>('Energy Use'!AD78+Electrification!AD23)*Electrification!AD72</f>
        <v>568930888717483.25</v>
      </c>
      <c r="AE22" s="236">
        <f>('Energy Use'!AE78+Electrification!AE23)*Electrification!AE72</f>
        <v>554124423248353.5</v>
      </c>
      <c r="AF22" s="236">
        <f>('Energy Use'!AF78+Electrification!AF23)*Electrification!AF72</f>
        <v>539294131938207.31</v>
      </c>
      <c r="AG22" s="236">
        <f>('Energy Use'!AG78+Electrification!AG23)*Electrification!AG72</f>
        <v>524440015581054.25</v>
      </c>
      <c r="AH22" s="236">
        <f>('Energy Use'!AH78+Electrification!AH23)*Electrification!AH72</f>
        <v>511600281507468.75</v>
      </c>
      <c r="AI22" s="236">
        <f>('Energy Use'!AI78+Electrification!AI23)*Electrification!AI72</f>
        <v>498739899179502.94</v>
      </c>
      <c r="AJ22" s="236">
        <f>('Energy Use'!AJ78+Electrification!AJ23)*Electrification!AJ72</f>
        <v>485858869285300</v>
      </c>
      <c r="AK22" s="236">
        <f>('Energy Use'!AK78+Electrification!AK23)*Electrification!AK72</f>
        <v>472957192513003.13</v>
      </c>
      <c r="AL22" s="236">
        <f>('Energy Use'!AL78+Electrification!AL23)*Electrification!AL72</f>
        <v>460034869550755.5</v>
      </c>
      <c r="AM22" s="236">
        <f>('Energy Use'!AM78+Electrification!AM23)*Electrification!AM72</f>
        <v>446423791997268.31</v>
      </c>
      <c r="AN22" s="236">
        <f>('Energy Use'!AN78+Electrification!AN23)*Electrification!AN72</f>
        <v>432791032974295.56</v>
      </c>
      <c r="AO22" s="236">
        <f>('Energy Use'!AO78+Electrification!AO23)*Electrification!AO72</f>
        <v>419136593204548</v>
      </c>
      <c r="AP22" s="236">
        <f>('Energy Use'!AP78+Electrification!AP23)*Electrification!AP72</f>
        <v>405460473410736.44</v>
      </c>
      <c r="AQ22" s="236">
        <f>('Energy Use'!AQ78+Electrification!AQ23)*Electrification!AQ72</f>
        <v>391741204489302.31</v>
      </c>
      <c r="AR22" s="133" t="str">
        <f>VLOOKUP($A22,'Sector Match'!$A$1:$B$43,2,0)</f>
        <v>refined petroleum and coke 19</v>
      </c>
    </row>
    <row r="23" spans="1:44" x14ac:dyDescent="0.2">
      <c r="A23" s="12" t="s">
        <v>1</v>
      </c>
      <c r="B23" s="236">
        <f>('Energy Use'!B79+Electrification!B24)*Electrification!B73</f>
        <v>1537399033399051.5</v>
      </c>
      <c r="C23" s="236">
        <f>('Energy Use'!C79+Electrification!C24)*Electrification!C73</f>
        <v>1632344058111481.8</v>
      </c>
      <c r="D23" s="236">
        <f>('Energy Use'!D79+Electrification!D24)*Electrification!D73</f>
        <v>1789599603174776.3</v>
      </c>
      <c r="E23" s="236">
        <f>('Energy Use'!E79+Electrification!E24)*Electrification!E73</f>
        <v>1915530383575664.3</v>
      </c>
      <c r="F23" s="236">
        <f>('Energy Use'!F79+Electrification!F24)*Electrification!F73</f>
        <v>2111701888886290</v>
      </c>
      <c r="G23" s="236">
        <f>('Energy Use'!G79+Electrification!G24)*Electrification!G73</f>
        <v>2249270615532340.8</v>
      </c>
      <c r="H23" s="236">
        <f>('Energy Use'!H79+Electrification!H24)*Electrification!H73</f>
        <v>2386958083942687.5</v>
      </c>
      <c r="I23" s="236">
        <f>('Energy Use'!I79+Electrification!I24)*Electrification!I73</f>
        <v>2478741050156836</v>
      </c>
      <c r="J23" s="236">
        <f>('Energy Use'!J79+Electrification!J24)*Electrification!J73</f>
        <v>2570864701725402</v>
      </c>
      <c r="K23" s="236">
        <f>('Energy Use'!K79+Electrification!K24)*Electrification!K73</f>
        <v>2663328998870521.5</v>
      </c>
      <c r="L23" s="236">
        <f>('Energy Use'!L79+Electrification!L24)*Electrification!L73</f>
        <v>2756133901814328</v>
      </c>
      <c r="M23" s="236">
        <f>('Energy Use'!M79+Electrification!M24)*Electrification!M73</f>
        <v>2849279370778960</v>
      </c>
      <c r="N23" s="236">
        <f>('Energy Use'!N79+Electrification!N24)*Electrification!N73</f>
        <v>2903678198600922.5</v>
      </c>
      <c r="O23" s="236">
        <f>('Energy Use'!O79+Electrification!O24)*Electrification!O73</f>
        <v>2958215406590730</v>
      </c>
      <c r="P23" s="236">
        <f>('Energy Use'!P79+Electrification!P24)*Electrification!P73</f>
        <v>3012890983984333.5</v>
      </c>
      <c r="Q23" s="236">
        <f>('Energy Use'!Q79+Electrification!Q24)*Electrification!Q73</f>
        <v>3067704920017683.5</v>
      </c>
      <c r="R23" s="236">
        <f>('Energy Use'!R79+Electrification!R24)*Electrification!R73</f>
        <v>3122657203926736</v>
      </c>
      <c r="S23" s="236">
        <f>('Energy Use'!S79+Electrification!S24)*Electrification!S73</f>
        <v>3151577148897529.5</v>
      </c>
      <c r="T23" s="236">
        <f>('Energy Use'!T79+Electrification!T24)*Electrification!T73</f>
        <v>3180538774198690</v>
      </c>
      <c r="U23" s="236">
        <f>('Energy Use'!U79+Electrification!U24)*Electrification!U73</f>
        <v>3209542078486478.5</v>
      </c>
      <c r="V23" s="236">
        <f>('Energy Use'!V79+Electrification!V24)*Electrification!V73</f>
        <v>3238587060417154.5</v>
      </c>
      <c r="W23" s="236">
        <f>('Energy Use'!W79+Electrification!W24)*Electrification!W73</f>
        <v>3267673718646977.5</v>
      </c>
      <c r="X23" s="236">
        <f>('Energy Use'!X79+Electrification!X24)*Electrification!X73</f>
        <v>3282260913714978</v>
      </c>
      <c r="Y23" s="236">
        <f>('Energy Use'!Y79+Electrification!Y24)*Electrification!Y73</f>
        <v>3296866935972397</v>
      </c>
      <c r="Z23" s="236">
        <f>('Energy Use'!Z79+Electrification!Z24)*Electrification!Z73</f>
        <v>3311491784811190.5</v>
      </c>
      <c r="AA23" s="236">
        <f>('Energy Use'!AA79+Electrification!AA24)*Electrification!AA73</f>
        <v>3326135459623314</v>
      </c>
      <c r="AB23" s="236">
        <f>('Energy Use'!AB79+Electrification!AB24)*Electrification!AB73</f>
        <v>3340797959800723</v>
      </c>
      <c r="AC23" s="236">
        <f>('Energy Use'!AC79+Electrification!AC24)*Electrification!AC73</f>
        <v>3342947162113599</v>
      </c>
      <c r="AD23" s="236">
        <f>('Energy Use'!AD79+Electrification!AD24)*Electrification!AD73</f>
        <v>3345095577773102</v>
      </c>
      <c r="AE23" s="236">
        <f>('Energy Use'!AE79+Electrification!AE24)*Electrification!AE73</f>
        <v>3347243206802756</v>
      </c>
      <c r="AF23" s="236">
        <f>('Energy Use'!AF79+Electrification!AF24)*Electrification!AF73</f>
        <v>3349390049226088</v>
      </c>
      <c r="AG23" s="236">
        <f>('Energy Use'!AG79+Electrification!AG24)*Electrification!AG73</f>
        <v>3351536105066622.5</v>
      </c>
      <c r="AH23" s="236">
        <f>('Energy Use'!AH79+Electrification!AH24)*Electrification!AH73</f>
        <v>3342251026080385.5</v>
      </c>
      <c r="AI23" s="236">
        <f>('Energy Use'!AI79+Electrification!AI24)*Electrification!AI73</f>
        <v>3332947345471249.5</v>
      </c>
      <c r="AJ23" s="236">
        <f>('Energy Use'!AJ79+Electrification!AJ24)*Electrification!AJ73</f>
        <v>3323625063836541</v>
      </c>
      <c r="AK23" s="236">
        <f>('Energy Use'!AK79+Electrification!AK24)*Electrification!AK73</f>
        <v>3314284181773584.5</v>
      </c>
      <c r="AL23" s="236">
        <f>('Energy Use'!AL79+Electrification!AL24)*Electrification!AL73</f>
        <v>3304924699879707</v>
      </c>
      <c r="AM23" s="236">
        <f>('Energy Use'!AM79+Electrification!AM24)*Electrification!AM73</f>
        <v>3293437879139162.5</v>
      </c>
      <c r="AN23" s="236">
        <f>('Energy Use'!AN79+Electrification!AN24)*Electrification!AN73</f>
        <v>3281929186235015</v>
      </c>
      <c r="AO23" s="236">
        <f>('Energy Use'!AO79+Electrification!AO24)*Electrification!AO73</f>
        <v>3270398621870037</v>
      </c>
      <c r="AP23" s="236">
        <f>('Energy Use'!AP79+Electrification!AP24)*Electrification!AP73</f>
        <v>3258846186747002</v>
      </c>
      <c r="AQ23" s="236">
        <f>('Energy Use'!AQ79+Electrification!AQ24)*Electrification!AQ73</f>
        <v>3247099887305874</v>
      </c>
      <c r="AR23" s="133" t="str">
        <f>VLOOKUP($A23,'Sector Match'!$A$1:$B$43,2,0)</f>
        <v>chemicals 20</v>
      </c>
    </row>
    <row r="24" spans="1:44" x14ac:dyDescent="0.2">
      <c r="A24" s="12" t="s">
        <v>22</v>
      </c>
      <c r="B24" s="236">
        <f>('Energy Use'!B80+Electrification!B25)*Electrification!B74</f>
        <v>139117245438251.25</v>
      </c>
      <c r="C24" s="236">
        <f>('Energy Use'!C80+Electrification!C25)*Electrification!C74</f>
        <v>146876967333229.16</v>
      </c>
      <c r="D24" s="236">
        <f>('Energy Use'!D80+Electrification!D25)*Electrification!D74</f>
        <v>196479846485637.59</v>
      </c>
      <c r="E24" s="236">
        <f>('Energy Use'!E80+Electrification!E25)*Electrification!E74</f>
        <v>187368429671906.34</v>
      </c>
      <c r="F24" s="236">
        <f>('Energy Use'!F80+Electrification!F25)*Electrification!F74</f>
        <v>196679228704299.13</v>
      </c>
      <c r="G24" s="236">
        <f>('Energy Use'!G80+Electrification!G25)*Electrification!G74</f>
        <v>205936040743950.47</v>
      </c>
      <c r="H24" s="236">
        <f>('Energy Use'!H80+Electrification!H25)*Electrification!H74</f>
        <v>217092071918439.16</v>
      </c>
      <c r="I24" s="236">
        <f>('Energy Use'!I80+Electrification!I25)*Electrification!I74</f>
        <v>227278766066070.75</v>
      </c>
      <c r="J24" s="236">
        <f>('Energy Use'!J80+Electrification!J25)*Electrification!J74</f>
        <v>235621501890486.94</v>
      </c>
      <c r="K24" s="236">
        <f>('Energy Use'!K80+Electrification!K25)*Electrification!K74</f>
        <v>242650050481284.09</v>
      </c>
      <c r="L24" s="236">
        <f>('Energy Use'!L80+Electrification!L25)*Electrification!L74</f>
        <v>249013855358677.75</v>
      </c>
      <c r="M24" s="236">
        <f>('Energy Use'!M80+Electrification!M25)*Electrification!M74</f>
        <v>255453907419303.34</v>
      </c>
      <c r="N24" s="236">
        <f>('Energy Use'!N80+Electrification!N25)*Electrification!N74</f>
        <v>262483538094042.63</v>
      </c>
      <c r="O24" s="236">
        <f>('Energy Use'!O80+Electrification!O25)*Electrification!O74</f>
        <v>270302416138040.66</v>
      </c>
      <c r="P24" s="236">
        <f>('Energy Use'!P80+Electrification!P25)*Electrification!P74</f>
        <v>278804281488864.19</v>
      </c>
      <c r="Q24" s="236">
        <f>('Energy Use'!Q80+Electrification!Q25)*Electrification!Q74</f>
        <v>287868353839793.38</v>
      </c>
      <c r="R24" s="236">
        <f>('Energy Use'!R80+Electrification!R25)*Electrification!R74</f>
        <v>297355998682300.25</v>
      </c>
      <c r="S24" s="236">
        <f>('Energy Use'!S80+Electrification!S25)*Electrification!S74</f>
        <v>306959899221859</v>
      </c>
      <c r="T24" s="236">
        <f>('Energy Use'!T80+Electrification!T25)*Electrification!T74</f>
        <v>316796917680424</v>
      </c>
      <c r="U24" s="236">
        <f>('Energy Use'!U80+Electrification!U25)*Electrification!U74</f>
        <v>326841205597543.69</v>
      </c>
      <c r="V24" s="236">
        <f>('Energy Use'!V80+Electrification!V25)*Electrification!V74</f>
        <v>337063247669624</v>
      </c>
      <c r="W24" s="236">
        <f>('Energy Use'!W80+Electrification!W25)*Electrification!W74</f>
        <v>347429688740499.31</v>
      </c>
      <c r="X24" s="236">
        <f>('Energy Use'!X80+Electrification!X25)*Electrification!X74</f>
        <v>357903191290241</v>
      </c>
      <c r="Y24" s="236">
        <f>('Energy Use'!Y80+Electrification!Y25)*Electrification!Y74</f>
        <v>368442329948671.5</v>
      </c>
      <c r="Z24" s="236">
        <f>('Energy Use'!Z80+Electrification!Z25)*Electrification!Z74</f>
        <v>379001529857142.81</v>
      </c>
      <c r="AA24" s="236">
        <f>('Energy Use'!AA80+Electrification!AA25)*Electrification!AA74</f>
        <v>389531055878022.5</v>
      </c>
      <c r="AB24" s="236">
        <f>('Energy Use'!AB80+Electrification!AB25)*Electrification!AB74</f>
        <v>399977059679327</v>
      </c>
      <c r="AC24" s="236">
        <f>('Energy Use'!AC80+Electrification!AC25)*Electrification!AC74</f>
        <v>410281691575424.25</v>
      </c>
      <c r="AD24" s="236">
        <f>('Energy Use'!AD80+Electrification!AD25)*Electrification!AD74</f>
        <v>420383283657617.69</v>
      </c>
      <c r="AE24" s="236">
        <f>('Energy Use'!AE80+Electrification!AE25)*Electrification!AE74</f>
        <v>430216610176666.81</v>
      </c>
      <c r="AF24" s="236">
        <f>('Energy Use'!AF80+Electrification!AF25)*Electrification!AF74</f>
        <v>439713230321903.25</v>
      </c>
      <c r="AG24" s="236">
        <f>('Energy Use'!AG80+Electrification!AG25)*Electrification!AG74</f>
        <v>448801917462506.19</v>
      </c>
      <c r="AH24" s="236">
        <f>('Energy Use'!AH80+Electrification!AH25)*Electrification!AH74</f>
        <v>457409177565368</v>
      </c>
      <c r="AI24" s="236">
        <f>('Energy Use'!AI80+Electrification!AI25)*Electrification!AI74</f>
        <v>465459857878733.13</v>
      </c>
      <c r="AJ24" s="236">
        <f>('Energy Use'!AJ80+Electrification!AJ25)*Electrification!AJ74</f>
        <v>472877845078247.56</v>
      </c>
      <c r="AK24" s="236">
        <f>('Energy Use'!AK80+Electrification!AK25)*Electrification!AK74</f>
        <v>479586849929798.88</v>
      </c>
      <c r="AL24" s="236">
        <f>('Energy Use'!AL80+Electrification!AL25)*Electrification!AL74</f>
        <v>485511273161188.5</v>
      </c>
      <c r="AM24" s="236">
        <f>('Energy Use'!AM80+Electrification!AM25)*Electrification!AM74</f>
        <v>490577144694448.69</v>
      </c>
      <c r="AN24" s="236">
        <f>('Energy Use'!AN80+Electrification!AN25)*Electrification!AN74</f>
        <v>494713125727863.94</v>
      </c>
      <c r="AO24" s="236">
        <f>('Energy Use'!AO80+Electrification!AO25)*Electrification!AO74</f>
        <v>497851560440341.88</v>
      </c>
      <c r="AP24" s="236">
        <f>('Energy Use'!AP80+Electrification!AP25)*Electrification!AP74</f>
        <v>499929561401446.69</v>
      </c>
      <c r="AQ24" s="236">
        <f>('Energy Use'!AQ80+Electrification!AQ25)*Electrification!AQ74</f>
        <v>500848353056450.94</v>
      </c>
      <c r="AR24" s="133">
        <f>VLOOKUP($A24,'Sector Match'!$A$1:$B$43,2,0)</f>
        <v>0</v>
      </c>
    </row>
    <row r="25" spans="1:44" x14ac:dyDescent="0.2">
      <c r="A25" s="12" t="s">
        <v>23</v>
      </c>
      <c r="B25" s="236">
        <f>('Energy Use'!B81+Electrification!B26)*Electrification!B75</f>
        <v>140280956342229.56</v>
      </c>
      <c r="C25" s="236">
        <f>('Energy Use'!C81+Electrification!C26)*Electrification!C75</f>
        <v>138806433456889.66</v>
      </c>
      <c r="D25" s="236">
        <f>('Energy Use'!D81+Electrification!D26)*Electrification!D75</f>
        <v>159497581813784.59</v>
      </c>
      <c r="E25" s="236">
        <f>('Energy Use'!E81+Electrification!E26)*Electrification!E75</f>
        <v>159186610911593.47</v>
      </c>
      <c r="F25" s="236">
        <f>('Energy Use'!F81+Electrification!F26)*Electrification!F75</f>
        <v>167812129327730.84</v>
      </c>
      <c r="G25" s="236">
        <f>('Energy Use'!G81+Electrification!G26)*Electrification!G75</f>
        <v>177618063491666.59</v>
      </c>
      <c r="H25" s="236">
        <f>('Energy Use'!H81+Electrification!H26)*Electrification!H75</f>
        <v>189938957510014.75</v>
      </c>
      <c r="I25" s="236">
        <f>('Energy Use'!I81+Electrification!I26)*Electrification!I75</f>
        <v>201856982248592.38</v>
      </c>
      <c r="J25" s="236">
        <f>('Energy Use'!J81+Electrification!J26)*Electrification!J75</f>
        <v>212141206123476</v>
      </c>
      <c r="K25" s="236">
        <f>('Energy Use'!K81+Electrification!K26)*Electrification!K75</f>
        <v>220760390428304.28</v>
      </c>
      <c r="L25" s="236">
        <f>('Energy Use'!L81+Electrification!L26)*Electrification!L75</f>
        <v>227769446697588.41</v>
      </c>
      <c r="M25" s="236">
        <f>('Energy Use'!M81+Electrification!M26)*Electrification!M75</f>
        <v>233298155300771.44</v>
      </c>
      <c r="N25" s="236">
        <f>('Energy Use'!N81+Electrification!N26)*Electrification!N75</f>
        <v>237398975656637.22</v>
      </c>
      <c r="O25" s="236">
        <f>('Energy Use'!O81+Electrification!O26)*Electrification!O75</f>
        <v>240410598257474.34</v>
      </c>
      <c r="P25" s="236">
        <f>('Energy Use'!P81+Electrification!P26)*Electrification!P75</f>
        <v>242570025836199.03</v>
      </c>
      <c r="Q25" s="236">
        <f>('Energy Use'!Q81+Electrification!Q26)*Electrification!Q75</f>
        <v>244135503084741.28</v>
      </c>
      <c r="R25" s="236">
        <f>('Energy Use'!R81+Electrification!R26)*Electrification!R75</f>
        <v>245378525329636.88</v>
      </c>
      <c r="S25" s="236">
        <f>('Energy Use'!S81+Electrification!S26)*Electrification!S75</f>
        <v>246391840656268.41</v>
      </c>
      <c r="T25" s="236">
        <f>('Energy Use'!T81+Electrification!T26)*Electrification!T75</f>
        <v>247361482287098.13</v>
      </c>
      <c r="U25" s="236">
        <f>('Energy Use'!U81+Electrification!U26)*Electrification!U75</f>
        <v>248288098254747.97</v>
      </c>
      <c r="V25" s="236">
        <f>('Energy Use'!V81+Electrification!V26)*Electrification!V75</f>
        <v>249172377200360.66</v>
      </c>
      <c r="W25" s="236">
        <f>('Energy Use'!W81+Electrification!W26)*Electrification!W75</f>
        <v>250015046776690.81</v>
      </c>
      <c r="X25" s="236">
        <f>('Energy Use'!X81+Electrification!X26)*Electrification!X75</f>
        <v>250816872043588.56</v>
      </c>
      <c r="Y25" s="236">
        <f>('Energy Use'!Y81+Electrification!Y26)*Electrification!Y75</f>
        <v>251578653860358.88</v>
      </c>
      <c r="Z25" s="236">
        <f>('Energy Use'!Z81+Electrification!Z26)*Electrification!Z75</f>
        <v>252301227279346</v>
      </c>
      <c r="AA25" s="236">
        <f>('Energy Use'!AA81+Electrification!AA26)*Electrification!AA75</f>
        <v>252985459944932.78</v>
      </c>
      <c r="AB25" s="236">
        <f>('Energy Use'!AB81+Electrification!AB26)*Electrification!AB75</f>
        <v>253632250501991.91</v>
      </c>
      <c r="AC25" s="236">
        <f>('Energy Use'!AC81+Electrification!AC26)*Electrification!AC75</f>
        <v>254242527017671.56</v>
      </c>
      <c r="AD25" s="236">
        <f>('Energy Use'!AD81+Electrification!AD26)*Electrification!AD75</f>
        <v>254817245420224.91</v>
      </c>
      <c r="AE25" s="236">
        <f>('Energy Use'!AE81+Electrification!AE26)*Electrification!AE75</f>
        <v>255357387958430.25</v>
      </c>
      <c r="AF25" s="236">
        <f>('Energy Use'!AF81+Electrification!AF26)*Electrification!AF75</f>
        <v>255863961684973.44</v>
      </c>
      <c r="AG25" s="236">
        <f>('Energy Use'!AG81+Electrification!AG26)*Electrification!AG75</f>
        <v>256337996967008.47</v>
      </c>
      <c r="AH25" s="236">
        <f>('Energy Use'!AH81+Electrification!AH26)*Electrification!AH75</f>
        <v>256780546026913.69</v>
      </c>
      <c r="AI25" s="236">
        <f>('Energy Use'!AI81+Electrification!AI26)*Electrification!AI75</f>
        <v>257192681516117</v>
      </c>
      <c r="AJ25" s="236">
        <f>('Energy Use'!AJ81+Electrification!AJ26)*Electrification!AJ75</f>
        <v>257575495124674.56</v>
      </c>
      <c r="AK25" s="236">
        <f>('Energy Use'!AK81+Electrification!AK26)*Electrification!AK75</f>
        <v>257930096229125.41</v>
      </c>
      <c r="AL25" s="236">
        <f>('Energy Use'!AL81+Electrification!AL26)*Electrification!AL75</f>
        <v>258257610580974.84</v>
      </c>
      <c r="AM25" s="236">
        <f>('Energy Use'!AM81+Electrification!AM26)*Electrification!AM75</f>
        <v>258559179037998.84</v>
      </c>
      <c r="AN25" s="236">
        <f>('Energy Use'!AN81+Electrification!AN26)*Electrification!AN75</f>
        <v>258835956340395.94</v>
      </c>
      <c r="AO25" s="236">
        <f>('Energy Use'!AO81+Electrification!AO26)*Electrification!AO75</f>
        <v>259089109933662.72</v>
      </c>
      <c r="AP25" s="236">
        <f>('Energy Use'!AP81+Electrification!AP26)*Electrification!AP75</f>
        <v>259319818839903.44</v>
      </c>
      <c r="AQ25" s="236">
        <f>('Energy Use'!AQ81+Electrification!AQ26)*Electrification!AQ75</f>
        <v>259507636124589.44</v>
      </c>
      <c r="AR25" s="133" t="str">
        <f>VLOOKUP($A25,'Sector Match'!$A$1:$B$43,2,0)</f>
        <v>chemicals 20</v>
      </c>
    </row>
    <row r="26" spans="1:44" x14ac:dyDescent="0.2">
      <c r="A26" s="12" t="s">
        <v>24</v>
      </c>
      <c r="B26" s="236">
        <f>('Energy Use'!B82+Electrification!B27)*Electrification!B76</f>
        <v>486702354879924</v>
      </c>
      <c r="C26" s="236">
        <f>('Energy Use'!C82+Electrification!C27)*Electrification!C76</f>
        <v>505257922295037</v>
      </c>
      <c r="D26" s="236">
        <f>('Energy Use'!D82+Electrification!D27)*Electrification!D76</f>
        <v>575700052321030</v>
      </c>
      <c r="E26" s="236">
        <f>('Energy Use'!E82+Electrification!E27)*Electrification!E76</f>
        <v>558096237923927.13</v>
      </c>
      <c r="F26" s="236">
        <f>('Energy Use'!F82+Electrification!F27)*Electrification!F76</f>
        <v>582675759379055.25</v>
      </c>
      <c r="G26" s="236">
        <f>('Energy Use'!G82+Electrification!G27)*Electrification!G76</f>
        <v>602930559341792.75</v>
      </c>
      <c r="H26" s="236">
        <f>('Energy Use'!H82+Electrification!H27)*Electrification!H76</f>
        <v>628151820132039.88</v>
      </c>
      <c r="I26" s="236">
        <f>('Energy Use'!I82+Electrification!I27)*Electrification!I76</f>
        <v>653141334336284</v>
      </c>
      <c r="J26" s="236">
        <f>('Energy Use'!J82+Electrification!J27)*Electrification!J76</f>
        <v>674815345942195.5</v>
      </c>
      <c r="K26" s="236">
        <f>('Energy Use'!K82+Electrification!K27)*Electrification!K76</f>
        <v>692827167820022.5</v>
      </c>
      <c r="L26" s="236">
        <f>('Energy Use'!L82+Electrification!L27)*Electrification!L76</f>
        <v>706893502059594.63</v>
      </c>
      <c r="M26" s="236">
        <f>('Energy Use'!M82+Electrification!M27)*Electrification!M76</f>
        <v>716801877517362.13</v>
      </c>
      <c r="N26" s="236">
        <f>('Energy Use'!N82+Electrification!N27)*Electrification!N76</f>
        <v>722154634803758.75</v>
      </c>
      <c r="O26" s="236">
        <f>('Energy Use'!O82+Electrification!O27)*Electrification!O76</f>
        <v>724013642033773.63</v>
      </c>
      <c r="P26" s="236">
        <f>('Energy Use'!P82+Electrification!P27)*Electrification!P76</f>
        <v>723253245230174.88</v>
      </c>
      <c r="Q26" s="236">
        <f>('Energy Use'!Q82+Electrification!Q27)*Electrification!Q76</f>
        <v>720780029593937</v>
      </c>
      <c r="R26" s="236">
        <f>('Energy Use'!R82+Electrification!R27)*Electrification!R76</f>
        <v>717505822449474.25</v>
      </c>
      <c r="S26" s="236">
        <f>('Energy Use'!S82+Electrification!S27)*Electrification!S76</f>
        <v>713780289005267.38</v>
      </c>
      <c r="T26" s="236">
        <f>('Energy Use'!T82+Electrification!T27)*Electrification!T76</f>
        <v>710166805277221.88</v>
      </c>
      <c r="U26" s="236">
        <f>('Energy Use'!U82+Electrification!U27)*Electrification!U76</f>
        <v>706670676027848.38</v>
      </c>
      <c r="V26" s="236">
        <f>('Energy Use'!V82+Electrification!V27)*Electrification!V76</f>
        <v>703297126252019.38</v>
      </c>
      <c r="W26" s="236">
        <f>('Energy Use'!W82+Electrification!W27)*Electrification!W76</f>
        <v>700051311515641.75</v>
      </c>
      <c r="X26" s="236">
        <f>('Energy Use'!X82+Electrification!X27)*Electrification!X76</f>
        <v>696938328691823.38</v>
      </c>
      <c r="Y26" s="236">
        <f>('Energy Use'!Y82+Electrification!Y27)*Electrification!Y76</f>
        <v>693963227093348.13</v>
      </c>
      <c r="Z26" s="236">
        <f>('Energy Use'!Z82+Electrification!Z27)*Electrification!Z76</f>
        <v>691131020002918.13</v>
      </c>
      <c r="AA26" s="236">
        <f>('Energy Use'!AA82+Electrification!AA27)*Electrification!AA76</f>
        <v>688446696605407.25</v>
      </c>
      <c r="AB26" s="236">
        <f>('Energy Use'!AB82+Electrification!AB27)*Electrification!AB76</f>
        <v>685915234329186.88</v>
      </c>
      <c r="AC26" s="236">
        <f>('Energy Use'!AC82+Electrification!AC27)*Electrification!AC76</f>
        <v>683541611606562.88</v>
      </c>
      <c r="AD26" s="236">
        <f>('Energy Use'!AD82+Electrification!AD27)*Electrification!AD76</f>
        <v>681330821066444.25</v>
      </c>
      <c r="AE26" s="236">
        <f>('Energy Use'!AE82+Electrification!AE27)*Electrification!AE76</f>
        <v>679287883175569.63</v>
      </c>
      <c r="AF26" s="236">
        <f>('Energy Use'!AF82+Electrification!AF27)*Electrification!AF76</f>
        <v>677417860347928.88</v>
      </c>
      <c r="AG26" s="236">
        <f>('Energy Use'!AG82+Electrification!AG27)*Electrification!AG76</f>
        <v>675725871545527.75</v>
      </c>
      <c r="AH26" s="236">
        <f>('Energy Use'!AH82+Electrification!AH27)*Electrification!AH76</f>
        <v>674217107397274.38</v>
      </c>
      <c r="AI26" s="236">
        <f>('Energy Use'!AI82+Electrification!AI27)*Electrification!AI76</f>
        <v>672896845866599.75</v>
      </c>
      <c r="AJ26" s="236">
        <f>('Energy Use'!AJ82+Electrification!AJ27)*Electrification!AJ76</f>
        <v>671770468502422</v>
      </c>
      <c r="AK26" s="236">
        <f>('Energy Use'!AK82+Electrification!AK27)*Electrification!AK76</f>
        <v>670843477312306.88</v>
      </c>
      <c r="AL26" s="236">
        <f>('Energy Use'!AL82+Electrification!AL27)*Electrification!AL76</f>
        <v>670121512301151.13</v>
      </c>
      <c r="AM26" s="236">
        <f>('Energy Use'!AM82+Electrification!AM27)*Electrification!AM76</f>
        <v>669610369723439.13</v>
      </c>
      <c r="AN26" s="236">
        <f>('Energy Use'!AN82+Electrification!AN27)*Electrification!AN76</f>
        <v>669316021102150.88</v>
      </c>
      <c r="AO26" s="236">
        <f>('Energy Use'!AO82+Electrification!AO27)*Electrification!AO76</f>
        <v>669244633072722.25</v>
      </c>
      <c r="AP26" s="236">
        <f>('Energy Use'!AP82+Electrification!AP27)*Electrification!AP76</f>
        <v>669402588116170.13</v>
      </c>
      <c r="AQ26" s="236">
        <f>('Energy Use'!AQ82+Electrification!AQ27)*Electrification!AQ76</f>
        <v>669740704526957.38</v>
      </c>
      <c r="AR26" s="133" t="str">
        <f>VLOOKUP($A26,'Sector Match'!$A$1:$B$43,2,0)</f>
        <v>rubber and plastic products 22</v>
      </c>
    </row>
    <row r="27" spans="1:44" x14ac:dyDescent="0.2">
      <c r="A27" s="12" t="s">
        <v>25</v>
      </c>
      <c r="B27" s="236">
        <f>('Energy Use'!B83+Electrification!B28)*Electrification!B77</f>
        <v>1283184654763116.3</v>
      </c>
      <c r="C27" s="236">
        <f>('Energy Use'!C83+Electrification!C28)*Electrification!C77</f>
        <v>1340811052312610</v>
      </c>
      <c r="D27" s="236">
        <f>('Energy Use'!D83+Electrification!D28)*Electrification!D77</f>
        <v>1395296466619330.8</v>
      </c>
      <c r="E27" s="236">
        <f>('Energy Use'!E83+Electrification!E28)*Electrification!E77</f>
        <v>1377175455073834.8</v>
      </c>
      <c r="F27" s="236">
        <f>('Energy Use'!F83+Electrification!F28)*Electrification!F77</f>
        <v>1434481074847045.5</v>
      </c>
      <c r="G27" s="236">
        <f>('Energy Use'!G83+Electrification!G28)*Electrification!G77</f>
        <v>1454659898073355.5</v>
      </c>
      <c r="H27" s="236">
        <f>('Energy Use'!H83+Electrification!H28)*Electrification!H77</f>
        <v>1474837434627339.3</v>
      </c>
      <c r="I27" s="236">
        <f>('Energy Use'!I83+Electrification!I28)*Electrification!I77</f>
        <v>1496445851582100</v>
      </c>
      <c r="J27" s="236">
        <f>('Energy Use'!J83+Electrification!J28)*Electrification!J77</f>
        <v>1518126789691570</v>
      </c>
      <c r="K27" s="236">
        <f>('Energy Use'!K83+Electrification!K28)*Electrification!K77</f>
        <v>1539880237213667.5</v>
      </c>
      <c r="L27" s="236">
        <f>('Energy Use'!L83+Electrification!L28)*Electrification!L77</f>
        <v>1561706182406310.5</v>
      </c>
      <c r="M27" s="236">
        <f>('Energy Use'!M83+Electrification!M28)*Electrification!M77</f>
        <v>1583604613527418.5</v>
      </c>
      <c r="N27" s="236">
        <f>('Energy Use'!N83+Electrification!N28)*Electrification!N77</f>
        <v>1567820492212100.5</v>
      </c>
      <c r="O27" s="236">
        <f>('Energy Use'!O83+Electrification!O28)*Electrification!O77</f>
        <v>1551987291921827.5</v>
      </c>
      <c r="P27" s="236">
        <f>('Energy Use'!P83+Electrification!P28)*Electrification!P77</f>
        <v>1536105017907977.5</v>
      </c>
      <c r="Q27" s="236">
        <f>('Energy Use'!Q83+Electrification!Q28)*Electrification!Q77</f>
        <v>1520173675421927.8</v>
      </c>
      <c r="R27" s="236">
        <f>('Energy Use'!R83+Electrification!R28)*Electrification!R77</f>
        <v>1504193269715056.5</v>
      </c>
      <c r="S27" s="236">
        <f>('Energy Use'!S83+Electrification!S28)*Electrification!S77</f>
        <v>1479599172114853</v>
      </c>
      <c r="T27" s="236">
        <f>('Energy Use'!T83+Electrification!T28)*Electrification!T77</f>
        <v>1454964581465285.8</v>
      </c>
      <c r="U27" s="236">
        <f>('Energy Use'!U83+Electrification!U28)*Electrification!U77</f>
        <v>1430289499563191</v>
      </c>
      <c r="V27" s="236">
        <f>('Energy Use'!V83+Electrification!V28)*Electrification!V77</f>
        <v>1405573928205406.3</v>
      </c>
      <c r="W27" s="236">
        <f>('Energy Use'!W83+Electrification!W28)*Electrification!W77</f>
        <v>1380817869188768</v>
      </c>
      <c r="X27" s="236">
        <f>('Energy Use'!X83+Electrification!X28)*Electrification!X77</f>
        <v>1346410242596648.5</v>
      </c>
      <c r="Y27" s="236">
        <f>('Energy Use'!Y83+Electrification!Y28)*Electrification!Y77</f>
        <v>1311947107300426.5</v>
      </c>
      <c r="Z27" s="236">
        <f>('Energy Use'!Z83+Electrification!Z28)*Electrification!Z77</f>
        <v>1277428465764317</v>
      </c>
      <c r="AA27" s="236">
        <f>('Energy Use'!AA83+Electrification!AA28)*Electrification!AA77</f>
        <v>1242854320452534</v>
      </c>
      <c r="AB27" s="236">
        <f>('Energy Use'!AB83+Electrification!AB28)*Electrification!AB77</f>
        <v>1208224673829292.3</v>
      </c>
      <c r="AC27" s="236">
        <f>('Energy Use'!AC83+Electrification!AC28)*Electrification!AC77</f>
        <v>1181657013022615.8</v>
      </c>
      <c r="AD27" s="236">
        <f>('Energy Use'!AD83+Electrification!AD28)*Electrification!AD77</f>
        <v>1155046494319183.3</v>
      </c>
      <c r="AE27" s="236">
        <f>('Energy Use'!AE83+Electrification!AE28)*Electrification!AE77</f>
        <v>1128393119621738.8</v>
      </c>
      <c r="AF27" s="236">
        <f>('Energy Use'!AF83+Electrification!AF28)*Electrification!AF77</f>
        <v>1101696890833026.3</v>
      </c>
      <c r="AG27" s="236">
        <f>('Energy Use'!AG83+Electrification!AG28)*Electrification!AG77</f>
        <v>1074957809855789.5</v>
      </c>
      <c r="AH27" s="236">
        <f>('Energy Use'!AH83+Electrification!AH28)*Electrification!AH77</f>
        <v>1059181628361455.6</v>
      </c>
      <c r="AI27" s="236">
        <f>('Energy Use'!AI83+Electrification!AI28)*Electrification!AI77</f>
        <v>1043379664881309.9</v>
      </c>
      <c r="AJ27" s="236">
        <f>('Energy Use'!AJ83+Electrification!AJ28)*Electrification!AJ77</f>
        <v>1027551920559800.6</v>
      </c>
      <c r="AK27" s="236">
        <f>('Energy Use'!AK83+Electrification!AK28)*Electrification!AK77</f>
        <v>1011698396541377.3</v>
      </c>
      <c r="AL27" s="236">
        <f>('Energy Use'!AL83+Electrification!AL28)*Electrification!AL77</f>
        <v>995819093970487.75</v>
      </c>
      <c r="AM27" s="236">
        <f>('Energy Use'!AM83+Electrification!AM28)*Electrification!AM77</f>
        <v>988263474387188.38</v>
      </c>
      <c r="AN27" s="236">
        <f>('Energy Use'!AN83+Electrification!AN28)*Electrification!AN77</f>
        <v>980694973976089.5</v>
      </c>
      <c r="AO27" s="236">
        <f>('Energy Use'!AO83+Electrification!AO28)*Electrification!AO77</f>
        <v>973113593308584.88</v>
      </c>
      <c r="AP27" s="236">
        <f>('Energy Use'!AP83+Electrification!AP28)*Electrification!AP77</f>
        <v>965519332956066.88</v>
      </c>
      <c r="AQ27" s="236">
        <f>('Energy Use'!AQ83+Electrification!AQ28)*Electrification!AQ77</f>
        <v>957842554321165.75</v>
      </c>
      <c r="AR27" s="133" t="str">
        <f>VLOOKUP($A27,'Sector Match'!$A$1:$B$43,2,0)</f>
        <v>cement and other nonmetallic minerals 239</v>
      </c>
    </row>
    <row r="28" spans="1:44" x14ac:dyDescent="0.2">
      <c r="A28" s="12" t="s">
        <v>26</v>
      </c>
      <c r="B28" s="236">
        <f>('Energy Use'!B84+Electrification!B29)*Electrification!B78</f>
        <v>1938941600977780.3</v>
      </c>
      <c r="C28" s="236">
        <f>('Energy Use'!C84+Electrification!C29)*Electrification!C78</f>
        <v>2030208678223862.3</v>
      </c>
      <c r="D28" s="236">
        <f>('Energy Use'!D84+Electrification!D29)*Electrification!D78</f>
        <v>2169901800954964.5</v>
      </c>
      <c r="E28" s="236">
        <f>('Energy Use'!E84+Electrification!E29)*Electrification!E78</f>
        <v>2222424131758568.5</v>
      </c>
      <c r="F28" s="236">
        <f>('Energy Use'!F84+Electrification!F29)*Electrification!F78</f>
        <v>2399305366734761.5</v>
      </c>
      <c r="G28" s="236">
        <f>('Energy Use'!G84+Electrification!G29)*Electrification!G78</f>
        <v>2507726859772274.5</v>
      </c>
      <c r="H28" s="236">
        <f>('Energy Use'!H84+Electrification!H29)*Electrification!H78</f>
        <v>2616117799757507.5</v>
      </c>
      <c r="I28" s="236">
        <f>('Energy Use'!I84+Electrification!I29)*Electrification!I78</f>
        <v>2679454304477729</v>
      </c>
      <c r="J28" s="236">
        <f>('Energy Use'!J84+Electrification!J29)*Electrification!J78</f>
        <v>2743016316750511.5</v>
      </c>
      <c r="K28" s="236">
        <f>('Energy Use'!K84+Electrification!K29)*Electrification!K78</f>
        <v>2806803798056229</v>
      </c>
      <c r="L28" s="236">
        <f>('Energy Use'!L84+Electrification!L29)*Electrification!L78</f>
        <v>2870816709875254</v>
      </c>
      <c r="M28" s="236">
        <f>('Energy Use'!M84+Electrification!M29)*Electrification!M78</f>
        <v>2935055013687958.5</v>
      </c>
      <c r="N28" s="236">
        <f>('Energy Use'!N84+Electrification!N29)*Electrification!N78</f>
        <v>2943254554213082.5</v>
      </c>
      <c r="O28" s="236">
        <f>('Energy Use'!O84+Electrification!O29)*Electrification!O78</f>
        <v>2951465222483723</v>
      </c>
      <c r="P28" s="236">
        <f>('Energy Use'!P84+Electrification!P29)*Electrification!P78</f>
        <v>2959687017203441.5</v>
      </c>
      <c r="Q28" s="236">
        <f>('Energy Use'!Q84+Electrification!Q29)*Electrification!Q78</f>
        <v>2967919937075800</v>
      </c>
      <c r="R28" s="236">
        <f>('Energy Use'!R84+Electrification!R29)*Electrification!R78</f>
        <v>2976163980804360.5</v>
      </c>
      <c r="S28" s="236">
        <f>('Energy Use'!S84+Electrification!S29)*Electrification!S78</f>
        <v>2944700657659006.5</v>
      </c>
      <c r="T28" s="236">
        <f>('Energy Use'!T84+Electrification!T29)*Electrification!T78</f>
        <v>2913184264564775.5</v>
      </c>
      <c r="U28" s="236">
        <f>('Energy Use'!U84+Electrification!U29)*Electrification!U78</f>
        <v>2881614804007863</v>
      </c>
      <c r="V28" s="236">
        <f>('Energy Use'!V84+Electrification!V29)*Electrification!V78</f>
        <v>2849992278474463.5</v>
      </c>
      <c r="W28" s="236">
        <f>('Energy Use'!W84+Electrification!W29)*Electrification!W78</f>
        <v>2818316690450771.5</v>
      </c>
      <c r="X28" s="236">
        <f>('Energy Use'!X84+Electrification!X29)*Electrification!X78</f>
        <v>2756898367693970.5</v>
      </c>
      <c r="Y28" s="236">
        <f>('Energy Use'!Y84+Electrification!Y29)*Electrification!Y78</f>
        <v>2695380622368382.5</v>
      </c>
      <c r="Z28" s="236">
        <f>('Energy Use'!Z84+Electrification!Z29)*Electrification!Z78</f>
        <v>2633763459135622</v>
      </c>
      <c r="AA28" s="236">
        <f>('Energy Use'!AA84+Electrification!AA29)*Electrification!AA78</f>
        <v>2572046882657306</v>
      </c>
      <c r="AB28" s="236">
        <f>('Energy Use'!AB84+Electrification!AB29)*Electrification!AB78</f>
        <v>2510230897595049.5</v>
      </c>
      <c r="AC28" s="236">
        <f>('Energy Use'!AC84+Electrification!AC29)*Electrification!AC78</f>
        <v>2448315508610467.5</v>
      </c>
      <c r="AD28" s="236">
        <f>('Energy Use'!AD84+Electrification!AD29)*Electrification!AD78</f>
        <v>2386300720365176</v>
      </c>
      <c r="AE28" s="236">
        <f>('Energy Use'!AE84+Electrification!AE29)*Electrification!AE78</f>
        <v>2324186537520790.5</v>
      </c>
      <c r="AF28" s="236">
        <f>('Energy Use'!AF84+Electrification!AF29)*Electrification!AF78</f>
        <v>2261972964738927</v>
      </c>
      <c r="AG28" s="236">
        <f>('Energy Use'!AG84+Electrification!AG29)*Electrification!AG78</f>
        <v>2199660006681200.3</v>
      </c>
      <c r="AH28" s="236">
        <f>('Energy Use'!AH84+Electrification!AH29)*Electrification!AH78</f>
        <v>2145796658681264</v>
      </c>
      <c r="AI28" s="236">
        <f>('Energy Use'!AI84+Electrification!AI29)*Electrification!AI78</f>
        <v>2091847177742433.3</v>
      </c>
      <c r="AJ28" s="236">
        <f>('Energy Use'!AJ84+Electrification!AJ29)*Electrification!AJ78</f>
        <v>2037811567904774.8</v>
      </c>
      <c r="AK28" s="236">
        <f>('Energy Use'!AK84+Electrification!AK29)*Electrification!AK78</f>
        <v>1983689833208356.3</v>
      </c>
      <c r="AL28" s="236">
        <f>('Energy Use'!AL84+Electrification!AL29)*Electrification!AL78</f>
        <v>1929481977693244.3</v>
      </c>
      <c r="AM28" s="236">
        <f>('Energy Use'!AM84+Electrification!AM29)*Electrification!AM78</f>
        <v>1872385629182968.8</v>
      </c>
      <c r="AN28" s="236">
        <f>('Energy Use'!AN84+Electrification!AN29)*Electrification!AN78</f>
        <v>1815198844270065.3</v>
      </c>
      <c r="AO28" s="236">
        <f>('Energy Use'!AO84+Electrification!AO29)*Electrification!AO78</f>
        <v>1757921627197559</v>
      </c>
      <c r="AP28" s="236">
        <f>('Energy Use'!AP84+Electrification!AP29)*Electrification!AP78</f>
        <v>1700553982208475.8</v>
      </c>
      <c r="AQ28" s="236">
        <f>('Energy Use'!AQ84+Electrification!AQ29)*Electrification!AQ78</f>
        <v>1642969865624123</v>
      </c>
      <c r="AR28" s="133" t="str">
        <f>VLOOKUP($A28,'Sector Match'!$A$1:$B$43,2,0)</f>
        <v>iron and steel 241</v>
      </c>
    </row>
    <row r="29" spans="1:44" x14ac:dyDescent="0.2">
      <c r="A29" s="12" t="s">
        <v>27</v>
      </c>
      <c r="B29" s="236">
        <f>('Energy Use'!B85+Electrification!B30)*Electrification!B79</f>
        <v>2120618796098783.8</v>
      </c>
      <c r="C29" s="236">
        <f>('Energy Use'!C85+Electrification!C30)*Electrification!C79</f>
        <v>2266549337707232</v>
      </c>
      <c r="D29" s="236">
        <f>('Energy Use'!D85+Electrification!D30)*Electrification!D79</f>
        <v>2486130071544900</v>
      </c>
      <c r="E29" s="236">
        <f>('Energy Use'!E85+Electrification!E30)*Electrification!E79</f>
        <v>2633732630447026</v>
      </c>
      <c r="F29" s="236">
        <f>('Energy Use'!F85+Electrification!F30)*Electrification!F79</f>
        <v>2933041380505208.5</v>
      </c>
      <c r="G29" s="236">
        <f>('Energy Use'!G85+Electrification!G30)*Electrification!G79</f>
        <v>3140856900589266.5</v>
      </c>
      <c r="H29" s="236">
        <f>('Energy Use'!H85+Electrification!H30)*Electrification!H79</f>
        <v>3348561752089630.5</v>
      </c>
      <c r="I29" s="236">
        <f>('Energy Use'!I85+Electrification!I30)*Electrification!I79</f>
        <v>3528646172567159.5</v>
      </c>
      <c r="J29" s="236">
        <f>('Energy Use'!J85+Electrification!J30)*Electrification!J79</f>
        <v>3709402272416218.5</v>
      </c>
      <c r="K29" s="236">
        <f>('Energy Use'!K85+Electrification!K30)*Electrification!K79</f>
        <v>3890829929213581.5</v>
      </c>
      <c r="L29" s="236">
        <f>('Energy Use'!L85+Electrification!L30)*Electrification!L79</f>
        <v>4072929020536021.5</v>
      </c>
      <c r="M29" s="236">
        <f>('Energy Use'!M85+Electrification!M30)*Electrification!M79</f>
        <v>4255699423960311</v>
      </c>
      <c r="N29" s="236">
        <f>('Energy Use'!N85+Electrification!N30)*Electrification!N79</f>
        <v>4356004071073663</v>
      </c>
      <c r="O29" s="236">
        <f>('Energy Use'!O85+Electrification!O30)*Electrification!O79</f>
        <v>4456565088164247.5</v>
      </c>
      <c r="P29" s="236">
        <f>('Energy Use'!P85+Electrification!P30)*Electrification!P79</f>
        <v>4557382444107453</v>
      </c>
      <c r="Q29" s="236">
        <f>('Energy Use'!Q85+Electrification!Q30)*Electrification!Q79</f>
        <v>4658456107778671</v>
      </c>
      <c r="R29" s="236">
        <f>('Energy Use'!R85+Electrification!R30)*Electrification!R79</f>
        <v>4759786048053292</v>
      </c>
      <c r="S29" s="236">
        <f>('Energy Use'!S85+Electrification!S30)*Electrification!S79</f>
        <v>4791409132877305</v>
      </c>
      <c r="T29" s="236">
        <f>('Energy Use'!T85+Electrification!T30)*Electrification!T79</f>
        <v>4823075773288578</v>
      </c>
      <c r="U29" s="236">
        <f>('Energy Use'!U85+Electrification!U30)*Electrification!U79</f>
        <v>4854785967098821</v>
      </c>
      <c r="V29" s="236">
        <f>('Energy Use'!V85+Electrification!V30)*Electrification!V79</f>
        <v>4886539712119740</v>
      </c>
      <c r="W29" s="236">
        <f>('Energy Use'!W85+Electrification!W30)*Electrification!W79</f>
        <v>4918337006163044</v>
      </c>
      <c r="X29" s="236">
        <f>('Energy Use'!X85+Electrification!X30)*Electrification!X79</f>
        <v>4909863591262972</v>
      </c>
      <c r="Y29" s="236">
        <f>('Energy Use'!Y85+Electrification!Y30)*Electrification!Y79</f>
        <v>4901370846362112</v>
      </c>
      <c r="Z29" s="236">
        <f>('Energy Use'!Z85+Electrification!Z30)*Electrification!Z79</f>
        <v>4892858772422596</v>
      </c>
      <c r="AA29" s="236">
        <f>('Energy Use'!AA85+Electrification!AA30)*Electrification!AA79</f>
        <v>4884327370406558</v>
      </c>
      <c r="AB29" s="236">
        <f>('Energy Use'!AB85+Electrification!AB30)*Electrification!AB79</f>
        <v>4875776641276131</v>
      </c>
      <c r="AC29" s="236">
        <f>('Energy Use'!AC85+Electrification!AC30)*Electrification!AC79</f>
        <v>4814375264737690</v>
      </c>
      <c r="AD29" s="236">
        <f>('Energy Use'!AD85+Electrification!AD30)*Electrification!AD79</f>
        <v>4752872500287506</v>
      </c>
      <c r="AE29" s="236">
        <f>('Energy Use'!AE85+Electrification!AE30)*Electrification!AE79</f>
        <v>4691268353000270</v>
      </c>
      <c r="AF29" s="236">
        <f>('Energy Use'!AF85+Electrification!AF30)*Electrification!AF79</f>
        <v>4629562827950675</v>
      </c>
      <c r="AG29" s="236">
        <f>('Energy Use'!AG85+Electrification!AG30)*Electrification!AG79</f>
        <v>4567755930213412</v>
      </c>
      <c r="AH29" s="236">
        <f>('Energy Use'!AH85+Electrification!AH30)*Electrification!AH79</f>
        <v>4466070316599710</v>
      </c>
      <c r="AI29" s="236">
        <f>('Energy Use'!AI85+Electrification!AI30)*Electrification!AI79</f>
        <v>4364221803687907</v>
      </c>
      <c r="AJ29" s="236">
        <f>('Energy Use'!AJ85+Electrification!AJ30)*Electrification!AJ79</f>
        <v>4262210399637110.5</v>
      </c>
      <c r="AK29" s="236">
        <f>('Energy Use'!AK85+Electrification!AK30)*Electrification!AK79</f>
        <v>4160036112606431</v>
      </c>
      <c r="AL29" s="236">
        <f>('Energy Use'!AL85+Electrification!AL30)*Electrification!AL79</f>
        <v>4057698950754982.5</v>
      </c>
      <c r="AM29" s="236">
        <f>('Energy Use'!AM85+Electrification!AM30)*Electrification!AM79</f>
        <v>3955028017145796</v>
      </c>
      <c r="AN29" s="236">
        <f>('Energy Use'!AN85+Electrification!AN30)*Electrification!AN79</f>
        <v>3852193961701277</v>
      </c>
      <c r="AO29" s="236">
        <f>('Energy Use'!AO85+Electrification!AO30)*Electrification!AO79</f>
        <v>3749196792593736.5</v>
      </c>
      <c r="AP29" s="236">
        <f>('Energy Use'!AP85+Electrification!AP30)*Electrification!AP79</f>
        <v>3646036517995488</v>
      </c>
      <c r="AQ29" s="236">
        <f>('Energy Use'!AQ85+Electrification!AQ30)*Electrification!AQ79</f>
        <v>3542423284980600</v>
      </c>
      <c r="AR29" s="133" t="str">
        <f>VLOOKUP($A29,'Sector Match'!$A$1:$B$43,2,0)</f>
        <v>other metals 242</v>
      </c>
    </row>
    <row r="30" spans="1:44" x14ac:dyDescent="0.2">
      <c r="A30" s="12" t="s">
        <v>28</v>
      </c>
      <c r="B30" s="236">
        <f>('Energy Use'!B86+Electrification!B31)*Electrification!B80</f>
        <v>800006325640470.63</v>
      </c>
      <c r="C30" s="236">
        <f>('Energy Use'!C86+Electrification!C31)*Electrification!C80</f>
        <v>742149881502071.5</v>
      </c>
      <c r="D30" s="236">
        <f>('Energy Use'!D86+Electrification!D31)*Electrification!D80</f>
        <v>922782466124753.88</v>
      </c>
      <c r="E30" s="236">
        <f>('Energy Use'!E86+Electrification!E31)*Electrification!E80</f>
        <v>907318884981347.13</v>
      </c>
      <c r="F30" s="236">
        <f>('Energy Use'!F86+Electrification!F31)*Electrification!F80</f>
        <v>946318412604331.25</v>
      </c>
      <c r="G30" s="236">
        <f>('Energy Use'!G86+Electrification!G31)*Electrification!G80</f>
        <v>976864367708945</v>
      </c>
      <c r="H30" s="236">
        <f>('Energy Use'!H86+Electrification!H31)*Electrification!H80</f>
        <v>1014949573230243</v>
      </c>
      <c r="I30" s="236">
        <f>('Energy Use'!I86+Electrification!I31)*Electrification!I80</f>
        <v>1053101467110431.4</v>
      </c>
      <c r="J30" s="236">
        <f>('Energy Use'!J86+Electrification!J31)*Electrification!J80</f>
        <v>1087086050620610.3</v>
      </c>
      <c r="K30" s="236">
        <f>('Energy Use'!K86+Electrification!K31)*Electrification!K80</f>
        <v>1117063435375011.6</v>
      </c>
      <c r="L30" s="236">
        <f>('Energy Use'!L86+Electrification!L31)*Electrification!L80</f>
        <v>1143310556824880.8</v>
      </c>
      <c r="M30" s="236">
        <f>('Energy Use'!M86+Electrification!M31)*Electrification!M80</f>
        <v>1166206103845151.5</v>
      </c>
      <c r="N30" s="236">
        <f>('Energy Use'!N86+Electrification!N31)*Electrification!N80</f>
        <v>1185526261972980.5</v>
      </c>
      <c r="O30" s="236">
        <f>('Energy Use'!O86+Electrification!O31)*Electrification!O80</f>
        <v>1202322725826446</v>
      </c>
      <c r="P30" s="236">
        <f>('Energy Use'!P86+Electrification!P31)*Electrification!P80</f>
        <v>1217029547035625.5</v>
      </c>
      <c r="Q30" s="236">
        <f>('Energy Use'!Q86+Electrification!Q31)*Electrification!Q80</f>
        <v>1230120222468757.8</v>
      </c>
      <c r="R30" s="236">
        <f>('Energy Use'!R86+Electrification!R31)*Electrification!R80</f>
        <v>1242099951114924</v>
      </c>
      <c r="S30" s="236">
        <f>('Energy Use'!S86+Electrification!S31)*Electrification!S80</f>
        <v>1252699745683550</v>
      </c>
      <c r="T30" s="236">
        <f>('Energy Use'!T86+Electrification!T31)*Electrification!T80</f>
        <v>1262713606901305.8</v>
      </c>
      <c r="U30" s="236">
        <f>('Energy Use'!U86+Electrification!U31)*Electrification!U80</f>
        <v>1272149909321927.8</v>
      </c>
      <c r="V30" s="236">
        <f>('Energy Use'!V86+Electrification!V31)*Electrification!V80</f>
        <v>1281018539402282.3</v>
      </c>
      <c r="W30" s="236">
        <f>('Energy Use'!W86+Electrification!W31)*Electrification!W80</f>
        <v>1289330822158046.5</v>
      </c>
      <c r="X30" s="236">
        <f>('Energy Use'!X86+Electrification!X31)*Electrification!X80</f>
        <v>1297099445684676.8</v>
      </c>
      <c r="Y30" s="236">
        <f>('Energy Use'!Y86+Electrification!Y31)*Electrification!Y80</f>
        <v>1304338384145167</v>
      </c>
      <c r="Z30" s="236">
        <f>('Energy Use'!Z86+Electrification!Z31)*Electrification!Z80</f>
        <v>1311062819805562.3</v>
      </c>
      <c r="AA30" s="236">
        <f>('Energy Use'!AA86+Electrification!AA31)*Electrification!AA80</f>
        <v>1317289064675186.8</v>
      </c>
      <c r="AB30" s="236">
        <f>('Energy Use'!AB86+Electrification!AB31)*Electrification!AB80</f>
        <v>1323034482282372.5</v>
      </c>
      <c r="AC30" s="236">
        <f>('Energy Use'!AC86+Electrification!AC31)*Electrification!AC80</f>
        <v>1328317410088089</v>
      </c>
      <c r="AD30" s="236">
        <f>('Energy Use'!AD86+Electrification!AD31)*Electrification!AD80</f>
        <v>1333157083009796.5</v>
      </c>
      <c r="AE30" s="236">
        <f>('Energy Use'!AE86+Electrification!AE31)*Electrification!AE80</f>
        <v>1337573558496887.8</v>
      </c>
      <c r="AF30" s="236">
        <f>('Energy Use'!AF86+Electrification!AF31)*Electrification!AF80</f>
        <v>1341587643566926.8</v>
      </c>
      <c r="AG30" s="236">
        <f>('Energy Use'!AG86+Electrification!AG31)*Electrification!AG80</f>
        <v>1345220824179755.8</v>
      </c>
      <c r="AH30" s="236">
        <f>('Energy Use'!AH86+Electrification!AH31)*Electrification!AH80</f>
        <v>1348495197294102</v>
      </c>
      <c r="AI30" s="236">
        <f>('Energy Use'!AI86+Electrification!AI31)*Electrification!AI80</f>
        <v>1351433405919411.8</v>
      </c>
      <c r="AJ30" s="236">
        <f>('Energy Use'!AJ86+Electrification!AJ31)*Electrification!AJ80</f>
        <v>1354058577444132</v>
      </c>
      <c r="AK30" s="236">
        <f>('Energy Use'!AK86+Electrification!AK31)*Electrification!AK80</f>
        <v>1356394265491363.5</v>
      </c>
      <c r="AL30" s="236">
        <f>('Energy Use'!AL86+Electrification!AL31)*Electrification!AL80</f>
        <v>1358464395523387.3</v>
      </c>
      <c r="AM30" s="236">
        <f>('Energy Use'!AM86+Electrification!AM31)*Electrification!AM80</f>
        <v>1360293214388890.3</v>
      </c>
      <c r="AN30" s="236">
        <f>('Energy Use'!AN86+Electrification!AN31)*Electrification!AN80</f>
        <v>1361905243980204.3</v>
      </c>
      <c r="AO30" s="236">
        <f>('Energy Use'!AO86+Electrification!AO31)*Electrification!AO80</f>
        <v>1363325239143636.5</v>
      </c>
      <c r="AP30" s="236">
        <f>('Energy Use'!AP86+Electrification!AP31)*Electrification!AP80</f>
        <v>1364578149963360</v>
      </c>
      <c r="AQ30" s="236">
        <f>('Energy Use'!AQ86+Electrification!AQ31)*Electrification!AQ80</f>
        <v>1365575233655167.5</v>
      </c>
      <c r="AR30" s="133" t="str">
        <f>VLOOKUP($A30,'Sector Match'!$A$1:$B$43,2,0)</f>
        <v>metal products except machinery and vehicles 25</v>
      </c>
    </row>
    <row r="31" spans="1:44" x14ac:dyDescent="0.2">
      <c r="A31" s="12" t="s">
        <v>29</v>
      </c>
      <c r="B31" s="236">
        <f>('Energy Use'!B87+Electrification!B32)*Electrification!B81</f>
        <v>312974187271704.75</v>
      </c>
      <c r="C31" s="236">
        <f>('Energy Use'!C87+Electrification!C32)*Electrification!C81</f>
        <v>334734199258737.25</v>
      </c>
      <c r="D31" s="236">
        <f>('Energy Use'!D87+Electrification!D32)*Electrification!D81</f>
        <v>403289344545443.75</v>
      </c>
      <c r="E31" s="236">
        <f>('Energy Use'!E87+Electrification!E32)*Electrification!E81</f>
        <v>393346437876897.63</v>
      </c>
      <c r="F31" s="236">
        <f>('Energy Use'!F87+Electrification!F32)*Electrification!F81</f>
        <v>410567798958512.63</v>
      </c>
      <c r="G31" s="236">
        <f>('Energy Use'!G87+Electrification!G32)*Electrification!G81</f>
        <v>424661186318965.25</v>
      </c>
      <c r="H31" s="236">
        <f>('Energy Use'!H87+Electrification!H32)*Electrification!H81</f>
        <v>442244781640162.06</v>
      </c>
      <c r="I31" s="236">
        <f>('Energy Use'!I87+Electrification!I32)*Electrification!I81</f>
        <v>459794822794262.31</v>
      </c>
      <c r="J31" s="236">
        <f>('Energy Use'!J87+Electrification!J32)*Electrification!J81</f>
        <v>475422322468761.56</v>
      </c>
      <c r="K31" s="236">
        <f>('Energy Use'!K87+Electrification!K32)*Electrification!K81</f>
        <v>489220242552255.13</v>
      </c>
      <c r="L31" s="236">
        <f>('Energy Use'!L87+Electrification!L32)*Electrification!L81</f>
        <v>501341723028248.94</v>
      </c>
      <c r="M31" s="236">
        <f>('Energy Use'!M87+Electrification!M32)*Electrification!M81</f>
        <v>511991894538624.75</v>
      </c>
      <c r="N31" s="236">
        <f>('Energy Use'!N87+Electrification!N32)*Electrification!N81</f>
        <v>521108202073041.31</v>
      </c>
      <c r="O31" s="236">
        <f>('Energy Use'!O87+Electrification!O32)*Electrification!O81</f>
        <v>529156907409243</v>
      </c>
      <c r="P31" s="236">
        <f>('Energy Use'!P87+Electrification!P32)*Electrification!P81</f>
        <v>536325717910246.44</v>
      </c>
      <c r="Q31" s="236">
        <f>('Energy Use'!Q87+Electrification!Q32)*Electrification!Q81</f>
        <v>542820478171326</v>
      </c>
      <c r="R31" s="236">
        <f>('Energy Use'!R87+Electrification!R32)*Electrification!R81</f>
        <v>548861952273183.75</v>
      </c>
      <c r="S31" s="236">
        <f>('Energy Use'!S87+Electrification!S32)*Electrification!S81</f>
        <v>554328740036697.31</v>
      </c>
      <c r="T31" s="236">
        <f>('Energy Use'!T87+Electrification!T32)*Electrification!T81</f>
        <v>559567218923767.25</v>
      </c>
      <c r="U31" s="236">
        <f>('Energy Use'!U87+Electrification!U32)*Electrification!U81</f>
        <v>564576258033990.38</v>
      </c>
      <c r="V31" s="236">
        <f>('Energy Use'!V87+Electrification!V32)*Electrification!V81</f>
        <v>569355230970153.5</v>
      </c>
      <c r="W31" s="236">
        <f>('Energy Use'!W87+Electrification!W32)*Electrification!W81</f>
        <v>573904006040923.88</v>
      </c>
      <c r="X31" s="236">
        <f>('Energy Use'!X87+Electrification!X32)*Electrification!X81</f>
        <v>578222935136456.75</v>
      </c>
      <c r="Y31" s="236">
        <f>('Energy Use'!Y87+Electrification!Y32)*Electrification!Y81</f>
        <v>582312841380325.38</v>
      </c>
      <c r="Z31" s="236">
        <f>('Energy Use'!Z87+Electrification!Z32)*Electrification!Z81</f>
        <v>586175005663334</v>
      </c>
      <c r="AA31" s="236">
        <f>('Energy Use'!AA87+Electrification!AA32)*Electrification!AA81</f>
        <v>589811152166136.75</v>
      </c>
      <c r="AB31" s="236">
        <f>('Energy Use'!AB87+Electrification!AB32)*Electrification!AB81</f>
        <v>593223432978290.38</v>
      </c>
      <c r="AC31" s="236">
        <f>('Energy Use'!AC87+Electrification!AC32)*Electrification!AC81</f>
        <v>596414411921293.38</v>
      </c>
      <c r="AD31" s="236">
        <f>('Energy Use'!AD87+Electrification!AD32)*Electrification!AD81</f>
        <v>599387047682586.63</v>
      </c>
      <c r="AE31" s="236">
        <f>('Energy Use'!AE87+Electrification!AE32)*Electrification!AE81</f>
        <v>602144676366175.75</v>
      </c>
      <c r="AF31" s="236">
        <f>('Energy Use'!AF87+Electrification!AF32)*Electrification!AF81</f>
        <v>604690993563746.63</v>
      </c>
      <c r="AG31" s="236">
        <f>('Energy Use'!AG87+Electrification!AG32)*Electrification!AG81</f>
        <v>607030036047858.63</v>
      </c>
      <c r="AH31" s="236">
        <f>('Energy Use'!AH87+Electrification!AH32)*Electrification!AH81</f>
        <v>609166163185966.25</v>
      </c>
      <c r="AI31" s="236">
        <f>('Energy Use'!AI87+Electrification!AI32)*Electrification!AI81</f>
        <v>611104038170872.38</v>
      </c>
      <c r="AJ31" s="236">
        <f>('Energy Use'!AJ87+Electrification!AJ32)*Electrification!AJ81</f>
        <v>612848609159627.75</v>
      </c>
      <c r="AK31" s="236">
        <f>('Energy Use'!AK87+Electrification!AK32)*Electrification!AK81</f>
        <v>614405090409033.38</v>
      </c>
      <c r="AL31" s="236">
        <f>('Energy Use'!AL87+Electrification!AL32)*Electrification!AL81</f>
        <v>615778943491742.13</v>
      </c>
      <c r="AM31" s="236">
        <f>('Energy Use'!AM87+Electrification!AM32)*Electrification!AM81</f>
        <v>616975858672583.88</v>
      </c>
      <c r="AN31" s="236">
        <f>('Energy Use'!AN87+Electrification!AN32)*Electrification!AN81</f>
        <v>618001736520205.75</v>
      </c>
      <c r="AO31" s="236">
        <f>('Energy Use'!AO87+Electrification!AO32)*Electrification!AO81</f>
        <v>618862669824386.88</v>
      </c>
      <c r="AP31" s="236">
        <f>('Energy Use'!AP87+Electrification!AP32)*Electrification!AP81</f>
        <v>619564925884681.88</v>
      </c>
      <c r="AQ31" s="236">
        <f>('Energy Use'!AQ87+Electrification!AQ32)*Electrification!AQ81</f>
        <v>620063378136207.75</v>
      </c>
      <c r="AR31" s="133" t="str">
        <f>VLOOKUP($A31,'Sector Match'!$A$1:$B$43,2,0)</f>
        <v>other manufacturing 31T33</v>
      </c>
    </row>
    <row r="32" spans="1:44" x14ac:dyDescent="0.2">
      <c r="A32" s="12" t="s">
        <v>30</v>
      </c>
      <c r="B32" s="236">
        <f>('Energy Use'!B88+Electrification!B33)*Electrification!B82</f>
        <v>132608755880141.38</v>
      </c>
      <c r="C32" s="236">
        <f>('Energy Use'!C88+Electrification!C33)*Electrification!C82</f>
        <v>132374785328357.8</v>
      </c>
      <c r="D32" s="236">
        <f>('Energy Use'!D88+Electrification!D33)*Electrification!D82</f>
        <v>159769868107901.31</v>
      </c>
      <c r="E32" s="236">
        <f>('Energy Use'!E88+Electrification!E33)*Electrification!E82</f>
        <v>163401676615118.44</v>
      </c>
      <c r="F32" s="236">
        <f>('Energy Use'!F88+Electrification!F33)*Electrification!F82</f>
        <v>172019030356098.19</v>
      </c>
      <c r="G32" s="236">
        <f>('Energy Use'!G88+Electrification!G33)*Electrification!G82</f>
        <v>181598056642855.69</v>
      </c>
      <c r="H32" s="236">
        <f>('Energy Use'!H88+Electrification!H33)*Electrification!H82</f>
        <v>193710429935443.91</v>
      </c>
      <c r="I32" s="236">
        <f>('Energy Use'!I88+Electrification!I33)*Electrification!I82</f>
        <v>205641624948454.03</v>
      </c>
      <c r="J32" s="236">
        <f>('Energy Use'!J88+Electrification!J33)*Electrification!J82</f>
        <v>216319292985401.66</v>
      </c>
      <c r="K32" s="236">
        <f>('Energy Use'!K88+Electrification!K33)*Electrification!K82</f>
        <v>225862804745823.75</v>
      </c>
      <c r="L32" s="236">
        <f>('Energy Use'!L88+Electrification!L33)*Electrification!L82</f>
        <v>234476024023625.63</v>
      </c>
      <c r="M32" s="236">
        <f>('Energy Use'!M88+Electrification!M33)*Electrification!M82</f>
        <v>242435076741969.88</v>
      </c>
      <c r="N32" s="236">
        <f>('Energy Use'!N88+Electrification!N33)*Electrification!N82</f>
        <v>249885359841634.63</v>
      </c>
      <c r="O32" s="236">
        <f>('Energy Use'!O88+Electrification!O33)*Electrification!O82</f>
        <v>257076277047841.69</v>
      </c>
      <c r="P32" s="236">
        <f>('Energy Use'!P88+Electrification!P33)*Electrification!P82</f>
        <v>264089834964798.63</v>
      </c>
      <c r="Q32" s="236">
        <f>('Energy Use'!Q88+Electrification!Q33)*Electrification!Q82</f>
        <v>271020738306064.13</v>
      </c>
      <c r="R32" s="236">
        <f>('Energy Use'!R88+Electrification!R33)*Electrification!R82</f>
        <v>277975922355198.25</v>
      </c>
      <c r="S32" s="236">
        <f>('Energy Use'!S88+Electrification!S33)*Electrification!S82</f>
        <v>284888803406301.5</v>
      </c>
      <c r="T32" s="236">
        <f>('Energy Use'!T88+Electrification!T33)*Electrification!T82</f>
        <v>291918546623444.5</v>
      </c>
      <c r="U32" s="236">
        <f>('Energy Use'!U88+Electrification!U33)*Electrification!U82</f>
        <v>299045427571190.69</v>
      </c>
      <c r="V32" s="236">
        <f>('Energy Use'!V88+Electrification!V33)*Electrification!V82</f>
        <v>306247732080956.13</v>
      </c>
      <c r="W32" s="236">
        <f>('Energy Use'!W88+Electrification!W33)*Electrification!W82</f>
        <v>313501698354148.88</v>
      </c>
      <c r="X32" s="236">
        <f>('Energy Use'!X88+Electrification!X33)*Electrification!X82</f>
        <v>320781476327119.75</v>
      </c>
      <c r="Y32" s="236">
        <f>('Energy Use'!Y88+Electrification!Y33)*Electrification!Y82</f>
        <v>328059106886984</v>
      </c>
      <c r="Z32" s="236">
        <f>('Energy Use'!Z88+Electrification!Z33)*Electrification!Z82</f>
        <v>335304523577297.88</v>
      </c>
      <c r="AA32" s="236">
        <f>('Energy Use'!AA88+Electrification!AA33)*Electrification!AA82</f>
        <v>342485579434738.69</v>
      </c>
      <c r="AB32" s="236">
        <f>('Energy Use'!AB88+Electrification!AB33)*Electrification!AB82</f>
        <v>349568101544837.94</v>
      </c>
      <c r="AC32" s="236">
        <f>('Energy Use'!AC88+Electrification!AC33)*Electrification!AC82</f>
        <v>356515975789103.81</v>
      </c>
      <c r="AD32" s="236">
        <f>('Energy Use'!AD88+Electrification!AD33)*Electrification!AD82</f>
        <v>363291264070778.94</v>
      </c>
      <c r="AE32" s="236">
        <f>('Energy Use'!AE88+Electrification!AE33)*Electrification!AE82</f>
        <v>369854356045694.25</v>
      </c>
      <c r="AF32" s="236">
        <f>('Energy Use'!AF88+Electrification!AF33)*Electrification!AF82</f>
        <v>376164157043304.5</v>
      </c>
      <c r="AG32" s="236">
        <f>('Energy Use'!AG88+Electrification!AG33)*Electrification!AG82</f>
        <v>382178313437300.88</v>
      </c>
      <c r="AH32" s="236">
        <f>('Energy Use'!AH88+Electrification!AH33)*Electrification!AH82</f>
        <v>387853476213341.38</v>
      </c>
      <c r="AI32" s="236">
        <f>('Energy Use'!AI88+Electrification!AI33)*Electrification!AI82</f>
        <v>393145602883729.31</v>
      </c>
      <c r="AJ32" s="236">
        <f>('Energy Use'!AJ88+Electrification!AJ33)*Electrification!AJ82</f>
        <v>398010297218146.5</v>
      </c>
      <c r="AK32" s="236">
        <f>('Energy Use'!AK88+Electrification!AK33)*Electrification!AK82</f>
        <v>402403185501347.88</v>
      </c>
      <c r="AL32" s="236">
        <f>('Energy Use'!AL88+Electrification!AL33)*Electrification!AL82</f>
        <v>406280327201899.88</v>
      </c>
      <c r="AM32" s="236">
        <f>('Energy Use'!AM88+Electrification!AM33)*Electrification!AM82</f>
        <v>409598657052542.5</v>
      </c>
      <c r="AN32" s="236">
        <f>('Energy Use'!AN88+Electrification!AN33)*Electrification!AN82</f>
        <v>412316454618075.75</v>
      </c>
      <c r="AO32" s="236">
        <f>('Energy Use'!AO88+Electrification!AO33)*Electrification!AO82</f>
        <v>414393836479779.31</v>
      </c>
      <c r="AP32" s="236">
        <f>('Energy Use'!AP88+Electrification!AP33)*Electrification!AP82</f>
        <v>415793265218340.38</v>
      </c>
      <c r="AQ32" s="236">
        <f>('Energy Use'!AQ88+Electrification!AQ33)*Electrification!AQ82</f>
        <v>416445581783379.56</v>
      </c>
      <c r="AR32" s="133" t="str">
        <f>VLOOKUP($A32,'Sector Match'!$A$1:$B$43,2,0)</f>
        <v>glass and glass products 231</v>
      </c>
    </row>
    <row r="33" spans="1:44" x14ac:dyDescent="0.2">
      <c r="A33" s="12" t="s">
        <v>31</v>
      </c>
      <c r="B33" s="236">
        <f>('Energy Use'!B89+Electrification!B34)*Electrification!B83</f>
        <v>169158900504464.94</v>
      </c>
      <c r="C33" s="236">
        <f>('Energy Use'!C89+Electrification!C34)*Electrification!C83</f>
        <v>193986086605516.16</v>
      </c>
      <c r="D33" s="236">
        <f>('Energy Use'!D89+Electrification!D34)*Electrification!D83</f>
        <v>212617729004041.34</v>
      </c>
      <c r="E33" s="236">
        <f>('Energy Use'!E89+Electrification!E34)*Electrification!E83</f>
        <v>227535219098303.28</v>
      </c>
      <c r="F33" s="236">
        <f>('Energy Use'!F89+Electrification!F34)*Electrification!F83</f>
        <v>253037131880249.31</v>
      </c>
      <c r="G33" s="236">
        <f>('Energy Use'!G89+Electrification!G34)*Electrification!G83</f>
        <v>269311986584431.81</v>
      </c>
      <c r="H33" s="236">
        <f>('Energy Use'!H89+Electrification!H34)*Electrification!H83</f>
        <v>285577545006846</v>
      </c>
      <c r="I33" s="236">
        <f>('Energy Use'!I89+Electrification!I34)*Electrification!I83</f>
        <v>294609662942461.31</v>
      </c>
      <c r="J33" s="236">
        <f>('Energy Use'!J89+Electrification!J34)*Electrification!J83</f>
        <v>303674546982809.44</v>
      </c>
      <c r="K33" s="236">
        <f>('Energy Use'!K89+Electrification!K34)*Electrification!K83</f>
        <v>312772191090874.13</v>
      </c>
      <c r="L33" s="236">
        <f>('Energy Use'!L89+Electrification!L34)*Electrification!L83</f>
        <v>321902589229639.13</v>
      </c>
      <c r="M33" s="236">
        <f>('Energy Use'!M89+Electrification!M34)*Electrification!M83</f>
        <v>331065735362088.19</v>
      </c>
      <c r="N33" s="236">
        <f>('Energy Use'!N89+Electrification!N34)*Electrification!N83</f>
        <v>335793713564582.69</v>
      </c>
      <c r="O33" s="236">
        <f>('Energy Use'!O89+Electrification!O34)*Electrification!O83</f>
        <v>340533276044682.44</v>
      </c>
      <c r="P33" s="236">
        <f>('Energy Use'!P89+Electrification!P34)*Electrification!P83</f>
        <v>345284421380090.81</v>
      </c>
      <c r="Q33" s="236">
        <f>('Energy Use'!Q89+Electrification!Q34)*Electrification!Q83</f>
        <v>350047148148511</v>
      </c>
      <c r="R33" s="236">
        <f>('Energy Use'!R89+Electrification!R34)*Electrification!R83</f>
        <v>354821454927646.25</v>
      </c>
      <c r="S33" s="236">
        <f>('Energy Use'!S89+Electrification!S34)*Electrification!S83</f>
        <v>354023388490862.56</v>
      </c>
      <c r="T33" s="236">
        <f>('Energy Use'!T89+Electrification!T34)*Electrification!T83</f>
        <v>353223627931934.25</v>
      </c>
      <c r="U33" s="236">
        <f>('Energy Use'!U89+Electrification!U34)*Electrification!U83</f>
        <v>352422173336097.38</v>
      </c>
      <c r="V33" s="236">
        <f>('Energy Use'!V89+Electrification!V34)*Electrification!V83</f>
        <v>351619024788588.19</v>
      </c>
      <c r="W33" s="236">
        <f>('Energy Use'!W89+Electrification!W34)*Electrification!W83</f>
        <v>350814182374642.56</v>
      </c>
      <c r="X33" s="236">
        <f>('Energy Use'!X89+Electrification!X34)*Electrification!X83</f>
        <v>350007646179496.81</v>
      </c>
      <c r="Y33" s="236">
        <f>('Energy Use'!Y89+Electrification!Y34)*Electrification!Y83</f>
        <v>349199416288386.88</v>
      </c>
      <c r="Z33" s="236">
        <f>('Energy Use'!Z89+Electrification!Z34)*Electrification!Z83</f>
        <v>348389492786549</v>
      </c>
      <c r="AA33" s="236">
        <f>('Energy Use'!AA89+Electrification!AA34)*Electrification!AA83</f>
        <v>347577875759219.13</v>
      </c>
      <c r="AB33" s="236">
        <f>('Energy Use'!AB89+Electrification!AB34)*Electrification!AB83</f>
        <v>346764565291633.38</v>
      </c>
      <c r="AC33" s="236">
        <f>('Energy Use'!AC89+Electrification!AC34)*Electrification!AC83</f>
        <v>345949561469027.88</v>
      </c>
      <c r="AD33" s="236">
        <f>('Energy Use'!AD89+Electrification!AD34)*Electrification!AD83</f>
        <v>345132864376638.75</v>
      </c>
      <c r="AE33" s="236">
        <f>('Energy Use'!AE89+Electrification!AE34)*Electrification!AE83</f>
        <v>344314474099701.94</v>
      </c>
      <c r="AF33" s="236">
        <f>('Energy Use'!AF89+Electrification!AF34)*Electrification!AF83</f>
        <v>343494390723453.63</v>
      </c>
      <c r="AG33" s="236">
        <f>('Energy Use'!AG89+Electrification!AG34)*Electrification!AG83</f>
        <v>342672614333129.88</v>
      </c>
      <c r="AH33" s="236">
        <f>('Energy Use'!AH89+Electrification!AH34)*Electrification!AH83</f>
        <v>342502359940745.19</v>
      </c>
      <c r="AI33" s="236">
        <f>('Energy Use'!AI89+Electrification!AI34)*Electrification!AI83</f>
        <v>342331423041045.44</v>
      </c>
      <c r="AJ33" s="236">
        <f>('Energy Use'!AJ89+Electrification!AJ34)*Electrification!AJ83</f>
        <v>342159803668125.25</v>
      </c>
      <c r="AK33" s="236">
        <f>('Energy Use'!AK89+Electrification!AK34)*Electrification!AK83</f>
        <v>341987501856079.06</v>
      </c>
      <c r="AL33" s="236">
        <f>('Energy Use'!AL89+Electrification!AL34)*Electrification!AL83</f>
        <v>341814517639001.19</v>
      </c>
      <c r="AM33" s="236">
        <f>('Energy Use'!AM89+Electrification!AM34)*Electrification!AM83</f>
        <v>341422270851977.13</v>
      </c>
      <c r="AN33" s="236">
        <f>('Energy Use'!AN89+Electrification!AN34)*Electrification!AN83</f>
        <v>341029005006171.69</v>
      </c>
      <c r="AO33" s="236">
        <f>('Energy Use'!AO89+Electrification!AO34)*Electrification!AO83</f>
        <v>340634720152726.5</v>
      </c>
      <c r="AP33" s="236">
        <f>('Energy Use'!AP89+Electrification!AP34)*Electrification!AP83</f>
        <v>340239416342783</v>
      </c>
      <c r="AQ33" s="236">
        <f>('Energy Use'!AQ89+Electrification!AQ34)*Electrification!AQ83</f>
        <v>339815018990481.5</v>
      </c>
      <c r="AR33" s="133" t="str">
        <f>VLOOKUP($A33,'Sector Match'!$A$1:$B$43,2,0)</f>
        <v>road vehicles 29</v>
      </c>
    </row>
    <row r="34" spans="1:44" x14ac:dyDescent="0.2">
      <c r="A34" s="12" t="s">
        <v>32</v>
      </c>
      <c r="B34" s="236">
        <f>('Energy Use'!B90+Electrification!B35)*Electrification!B84</f>
        <v>115937168346343.58</v>
      </c>
      <c r="C34" s="236">
        <f>('Energy Use'!C90+Electrification!C35)*Electrification!C84</f>
        <v>111457196989128.25</v>
      </c>
      <c r="D34" s="236">
        <f>('Energy Use'!D90+Electrification!D35)*Electrification!D84</f>
        <v>129505214322632.22</v>
      </c>
      <c r="E34" s="236">
        <f>('Energy Use'!E90+Electrification!E35)*Electrification!E84</f>
        <v>130914738685888.05</v>
      </c>
      <c r="F34" s="236">
        <f>('Energy Use'!F90+Electrification!F35)*Electrification!F84</f>
        <v>135923612478940.75</v>
      </c>
      <c r="G34" s="236">
        <f>('Energy Use'!G90+Electrification!G35)*Electrification!G84</f>
        <v>138818625642933.44</v>
      </c>
      <c r="H34" s="236">
        <f>('Energy Use'!H90+Electrification!H35)*Electrification!H84</f>
        <v>142431684205899.34</v>
      </c>
      <c r="I34" s="236">
        <f>('Energy Use'!I90+Electrification!I35)*Electrification!I84</f>
        <v>146182513952586.78</v>
      </c>
      <c r="J34" s="236">
        <f>('Energy Use'!J90+Electrification!J35)*Electrification!J84</f>
        <v>149549639595576.09</v>
      </c>
      <c r="K34" s="236">
        <f>('Energy Use'!K90+Electrification!K35)*Electrification!K84</f>
        <v>152509192726935.34</v>
      </c>
      <c r="L34" s="236">
        <f>('Energy Use'!L90+Electrification!L35)*Electrification!L84</f>
        <v>155041142502663.91</v>
      </c>
      <c r="M34" s="236">
        <f>('Energy Use'!M90+Electrification!M35)*Electrification!M84</f>
        <v>157129512597295.78</v>
      </c>
      <c r="N34" s="236">
        <f>('Energy Use'!N90+Electrification!N35)*Electrification!N84</f>
        <v>158684638035449.66</v>
      </c>
      <c r="O34" s="236">
        <f>('Energy Use'!O90+Electrification!O35)*Electrification!O84</f>
        <v>159841777919114.25</v>
      </c>
      <c r="P34" s="236">
        <f>('Energy Use'!P90+Electrification!P35)*Electrification!P84</f>
        <v>160665269907289.91</v>
      </c>
      <c r="Q34" s="236">
        <f>('Energy Use'!Q90+Electrification!Q35)*Electrification!Q84</f>
        <v>161223372386388.56</v>
      </c>
      <c r="R34" s="236">
        <f>('Energy Use'!R90+Electrification!R35)*Electrification!R84</f>
        <v>161586947919934.03</v>
      </c>
      <c r="S34" s="236">
        <f>('Energy Use'!S90+Electrification!S35)*Electrification!S84</f>
        <v>161726124192737.31</v>
      </c>
      <c r="T34" s="236">
        <f>('Energy Use'!T90+Electrification!T35)*Electrification!T84</f>
        <v>161752354643517.59</v>
      </c>
      <c r="U34" s="236">
        <f>('Energy Use'!U90+Electrification!U35)*Electrification!U84</f>
        <v>161675147677444.31</v>
      </c>
      <c r="V34" s="236">
        <f>('Energy Use'!V90+Electrification!V35)*Electrification!V84</f>
        <v>161504204635688.84</v>
      </c>
      <c r="W34" s="236">
        <f>('Energy Use'!W90+Electrification!W35)*Electrification!W84</f>
        <v>161249361099135.34</v>
      </c>
      <c r="X34" s="236">
        <f>('Energy Use'!X90+Electrification!X35)*Electrification!X84</f>
        <v>160920533612438.5</v>
      </c>
      <c r="Y34" s="236">
        <f>('Energy Use'!Y90+Electrification!Y35)*Electrification!Y84</f>
        <v>160527672095185.06</v>
      </c>
      <c r="Z34" s="236">
        <f>('Energy Use'!Z90+Electrification!Z35)*Electrification!Z84</f>
        <v>160080718123336.59</v>
      </c>
      <c r="AA34" s="236">
        <f>('Energy Use'!AA90+Electrification!AA35)*Electrification!AA84</f>
        <v>159589569189490.34</v>
      </c>
      <c r="AB34" s="236">
        <f>('Energy Use'!AB90+Electrification!AB35)*Electrification!AB84</f>
        <v>159064048985416.06</v>
      </c>
      <c r="AC34" s="236">
        <f>('Energy Use'!AC90+Electrification!AC35)*Electrification!AC84</f>
        <v>158513883695145.16</v>
      </c>
      <c r="AD34" s="236">
        <f>('Energy Use'!AD90+Electrification!AD35)*Electrification!AD84</f>
        <v>157948684241860.63</v>
      </c>
      <c r="AE34" s="236">
        <f>('Energy Use'!AE90+Electrification!AE35)*Electrification!AE84</f>
        <v>157377934396888.44</v>
      </c>
      <c r="AF34" s="236">
        <f>('Energy Use'!AF90+Electrification!AF35)*Electrification!AF84</f>
        <v>156810984634202.69</v>
      </c>
      <c r="AG34" s="236">
        <f>('Energy Use'!AG90+Electrification!AG35)*Electrification!AG84</f>
        <v>156257051598733.88</v>
      </c>
      <c r="AH34" s="236">
        <f>('Energy Use'!AH90+Electrification!AH35)*Electrification!AH84</f>
        <v>155725223051192.06</v>
      </c>
      <c r="AI34" s="236">
        <f>('Energy Use'!AI90+Electrification!AI35)*Electrification!AI84</f>
        <v>155224468155722.72</v>
      </c>
      <c r="AJ34" s="236">
        <f>('Energy Use'!AJ90+Electrification!AJ35)*Electrification!AJ84</f>
        <v>154763652989239.16</v>
      </c>
      <c r="AK34" s="236">
        <f>('Energy Use'!AK90+Electrification!AK35)*Electrification!AK84</f>
        <v>154351561172374.88</v>
      </c>
      <c r="AL34" s="236">
        <f>('Energy Use'!AL90+Electrification!AL35)*Electrification!AL84</f>
        <v>153996919551477.5</v>
      </c>
      <c r="AM34" s="236">
        <f>('Energy Use'!AM90+Electrification!AM35)*Electrification!AM84</f>
        <v>153708428898746.28</v>
      </c>
      <c r="AN34" s="236">
        <f>('Energy Use'!AN90+Electrification!AN35)*Electrification!AN84</f>
        <v>153494799643465.25</v>
      </c>
      <c r="AO34" s="236">
        <f>('Energy Use'!AO90+Electrification!AO35)*Electrification!AO84</f>
        <v>153364792701357.75</v>
      </c>
      <c r="AP34" s="236">
        <f>('Energy Use'!AP90+Electrification!AP35)*Electrification!AP84</f>
        <v>153327265531694.66</v>
      </c>
      <c r="AQ34" s="236">
        <f>('Energy Use'!AQ90+Electrification!AQ35)*Electrification!AQ84</f>
        <v>153378443412563.53</v>
      </c>
      <c r="AR34" s="133" t="str">
        <f>VLOOKUP($A34,'Sector Match'!$A$1:$B$43,2,0)</f>
        <v>nonroad vehicles 30</v>
      </c>
    </row>
    <row r="35" spans="1:44" x14ac:dyDescent="0.2">
      <c r="A35" s="12" t="s">
        <v>33</v>
      </c>
      <c r="B35" s="236">
        <f>('Energy Use'!B91+Electrification!B36)*Electrification!B85</f>
        <v>285826471888795.88</v>
      </c>
      <c r="C35" s="236">
        <f>('Energy Use'!C91+Electrification!C36)*Electrification!C85</f>
        <v>313619116161782.25</v>
      </c>
      <c r="D35" s="236">
        <f>('Energy Use'!D91+Electrification!D36)*Electrification!D85</f>
        <v>392640497678275.38</v>
      </c>
      <c r="E35" s="236">
        <f>('Energy Use'!E91+Electrification!E36)*Electrification!E85</f>
        <v>433736984902637.31</v>
      </c>
      <c r="F35" s="236">
        <f>('Energy Use'!F91+Electrification!F36)*Electrification!F85</f>
        <v>460668185455651.31</v>
      </c>
      <c r="G35" s="236">
        <f>('Energy Use'!G91+Electrification!G36)*Electrification!G85</f>
        <v>496376641147185.06</v>
      </c>
      <c r="H35" s="236">
        <f>('Energy Use'!H91+Electrification!H36)*Electrification!H85</f>
        <v>542311334933452.75</v>
      </c>
      <c r="I35" s="236">
        <f>('Energy Use'!I91+Electrification!I36)*Electrification!I85</f>
        <v>587738988340641.75</v>
      </c>
      <c r="J35" s="236">
        <f>('Energy Use'!J91+Electrification!J36)*Electrification!J85</f>
        <v>628844882482041.25</v>
      </c>
      <c r="K35" s="236">
        <f>('Energy Use'!K91+Electrification!K36)*Electrification!K85</f>
        <v>666151447159782.63</v>
      </c>
      <c r="L35" s="236">
        <f>('Energy Use'!L91+Electrification!L36)*Electrification!L85</f>
        <v>700680513187970.13</v>
      </c>
      <c r="M35" s="236">
        <f>('Energy Use'!M91+Electrification!M36)*Electrification!M85</f>
        <v>733891615723057.38</v>
      </c>
      <c r="N35" s="236">
        <f>('Energy Use'!N91+Electrification!N36)*Electrification!N85</f>
        <v>766830409214929.88</v>
      </c>
      <c r="O35" s="236">
        <f>('Energy Use'!O91+Electrification!O36)*Electrification!O85</f>
        <v>800101108242984</v>
      </c>
      <c r="P35" s="236">
        <f>('Energy Use'!P91+Electrification!P36)*Electrification!P85</f>
        <v>833554165891212.88</v>
      </c>
      <c r="Q35" s="236">
        <f>('Energy Use'!Q91+Electrification!Q36)*Electrification!Q85</f>
        <v>867024669454464</v>
      </c>
      <c r="R35" s="236">
        <f>('Energy Use'!R91+Electrification!R36)*Electrification!R85</f>
        <v>900332694954902.88</v>
      </c>
      <c r="S35" s="236">
        <f>('Energy Use'!S91+Electrification!S36)*Electrification!S85</f>
        <v>932772132558985.63</v>
      </c>
      <c r="T35" s="236">
        <f>('Energy Use'!T91+Electrification!T36)*Electrification!T85</f>
        <v>964715713198858.75</v>
      </c>
      <c r="U35" s="236">
        <f>('Energy Use'!U91+Electrification!U36)*Electrification!U85</f>
        <v>996060857370685.38</v>
      </c>
      <c r="V35" s="236">
        <f>('Energy Use'!V91+Electrification!V36)*Electrification!V85</f>
        <v>1026707206156580.4</v>
      </c>
      <c r="W35" s="236">
        <f>('Energy Use'!W91+Electrification!W36)*Electrification!W85</f>
        <v>1056557275332299.6</v>
      </c>
      <c r="X35" s="236">
        <f>('Energy Use'!X91+Electrification!X36)*Electrification!X85</f>
        <v>1085517079303079.3</v>
      </c>
      <c r="Y35" s="236">
        <f>('Energy Use'!Y91+Electrification!Y36)*Electrification!Y85</f>
        <v>1113496718926396.5</v>
      </c>
      <c r="Z35" s="236">
        <f>('Energy Use'!Z91+Electrification!Z36)*Electrification!Z85</f>
        <v>1140410927863915.8</v>
      </c>
      <c r="AA35" s="236">
        <f>('Energy Use'!AA91+Electrification!AA36)*Electrification!AA85</f>
        <v>1166179572747406.3</v>
      </c>
      <c r="AB35" s="236">
        <f>('Energy Use'!AB91+Electrification!AB36)*Electrification!AB85</f>
        <v>1190728103131668.5</v>
      </c>
      <c r="AC35" s="236">
        <f>('Energy Use'!AC91+Electrification!AC36)*Electrification!AC85</f>
        <v>1213987947929317</v>
      </c>
      <c r="AD35" s="236">
        <f>('Energy Use'!AD91+Electrification!AD36)*Electrification!AD85</f>
        <v>1235896855764038.5</v>
      </c>
      <c r="AE35" s="236">
        <f>('Energy Use'!AE91+Electrification!AE36)*Electrification!AE85</f>
        <v>1256399177428408.8</v>
      </c>
      <c r="AF35" s="236">
        <f>('Energy Use'!AF91+Electrification!AF36)*Electrification!AF85</f>
        <v>1275446089376926.3</v>
      </c>
      <c r="AG35" s="236">
        <f>('Energy Use'!AG91+Electrification!AG36)*Electrification!AG85</f>
        <v>1292995757913433.5</v>
      </c>
      <c r="AH35" s="236">
        <f>('Energy Use'!AH91+Electrification!AH36)*Electrification!AH85</f>
        <v>1309013444433655.5</v>
      </c>
      <c r="AI35" s="236">
        <f>('Energy Use'!AI91+Electrification!AI36)*Electrification!AI85</f>
        <v>1323471552748679.5</v>
      </c>
      <c r="AJ35" s="236">
        <f>('Energy Use'!AJ91+Electrification!AJ36)*Electrification!AJ85</f>
        <v>1336349620135580.8</v>
      </c>
      <c r="AK35" s="236">
        <f>('Energy Use'!AK91+Electrification!AK36)*Electrification!AK85</f>
        <v>1347634254329768.8</v>
      </c>
      <c r="AL35" s="236">
        <f>('Energy Use'!AL91+Electrification!AL36)*Electrification!AL85</f>
        <v>1357319019184275.8</v>
      </c>
      <c r="AM35" s="236">
        <f>('Energy Use'!AM91+Electrification!AM36)*Electrification!AM85</f>
        <v>1365404272169576.3</v>
      </c>
      <c r="AN35" s="236">
        <f>('Energy Use'!AN91+Electrification!AN36)*Electrification!AN85</f>
        <v>1371896957270764.3</v>
      </c>
      <c r="AO35" s="236">
        <f>('Energy Use'!AO91+Electrification!AO36)*Electrification!AO85</f>
        <v>1376810357154846.8</v>
      </c>
      <c r="AP35" s="236">
        <f>('Energy Use'!AP91+Electrification!AP36)*Electrification!AP85</f>
        <v>1380163808729318</v>
      </c>
      <c r="AQ35" s="236">
        <f>('Energy Use'!AQ91+Electrification!AQ36)*Electrification!AQ85</f>
        <v>1381867173190073</v>
      </c>
      <c r="AR35" s="133" t="str">
        <f>VLOOKUP($A35,'Sector Match'!$A$1:$B$43,2,0)</f>
        <v>appliances and electrical equipment 27</v>
      </c>
    </row>
    <row r="36" spans="1:44" x14ac:dyDescent="0.2">
      <c r="A36" s="12" t="s">
        <v>34</v>
      </c>
      <c r="B36" s="236">
        <f>('Energy Use'!B92+Electrification!B37)*Electrification!B86</f>
        <v>536639354773498.38</v>
      </c>
      <c r="C36" s="236">
        <f>('Energy Use'!C92+Electrification!C37)*Electrification!C86</f>
        <v>622740006008611.88</v>
      </c>
      <c r="D36" s="236">
        <f>('Energy Use'!D92+Electrification!D37)*Electrification!D86</f>
        <v>772306780327165.88</v>
      </c>
      <c r="E36" s="236">
        <f>('Energy Use'!E92+Electrification!E37)*Electrification!E86</f>
        <v>820357961259809.63</v>
      </c>
      <c r="F36" s="236">
        <f>('Energy Use'!F92+Electrification!F37)*Electrification!F86</f>
        <v>867852027545686.88</v>
      </c>
      <c r="G36" s="236">
        <f>('Energy Use'!G92+Electrification!G37)*Electrification!G86</f>
        <v>925537333087583.13</v>
      </c>
      <c r="H36" s="236">
        <f>('Energy Use'!H92+Electrification!H37)*Electrification!H86</f>
        <v>996842214005247</v>
      </c>
      <c r="I36" s="236">
        <f>('Energy Use'!I92+Electrification!I37)*Electrification!I86</f>
        <v>1063112362662291.8</v>
      </c>
      <c r="J36" s="236">
        <f>('Energy Use'!J92+Electrification!J37)*Electrification!J86</f>
        <v>1119011278045341.3</v>
      </c>
      <c r="K36" s="236">
        <f>('Energy Use'!K92+Electrification!K37)*Electrification!K86</f>
        <v>1167410213221629.5</v>
      </c>
      <c r="L36" s="236">
        <f>('Energy Use'!L92+Electrification!L37)*Electrification!L86</f>
        <v>1212208779008250.8</v>
      </c>
      <c r="M36" s="236">
        <f>('Energy Use'!M92+Electrification!M37)*Electrification!M86</f>
        <v>1258135610383202.5</v>
      </c>
      <c r="N36" s="236">
        <f>('Energy Use'!N92+Electrification!N37)*Electrification!N86</f>
        <v>1308807100782344.5</v>
      </c>
      <c r="O36" s="236">
        <f>('Energy Use'!O92+Electrification!O37)*Electrification!O86</f>
        <v>1365103485927281.3</v>
      </c>
      <c r="P36" s="236">
        <f>('Energy Use'!P92+Electrification!P37)*Electrification!P86</f>
        <v>1425971585626608.3</v>
      </c>
      <c r="Q36" s="236">
        <f>('Energy Use'!Q92+Electrification!Q37)*Electrification!Q86</f>
        <v>1490133396589096.8</v>
      </c>
      <c r="R36" s="236">
        <f>('Energy Use'!R92+Electrification!R37)*Electrification!R86</f>
        <v>1556044534489723</v>
      </c>
      <c r="S36" s="236">
        <f>('Energy Use'!S92+Electrification!S37)*Electrification!S86</f>
        <v>1621255299244204.8</v>
      </c>
      <c r="T36" s="236">
        <f>('Energy Use'!T92+Electrification!T37)*Electrification!T86</f>
        <v>1686104786906250.3</v>
      </c>
      <c r="U36" s="236">
        <f>('Energy Use'!U92+Electrification!U37)*Electrification!U86</f>
        <v>1750364392216868.3</v>
      </c>
      <c r="V36" s="236">
        <f>('Energy Use'!V92+Electrification!V37)*Electrification!V86</f>
        <v>1813803030908119.5</v>
      </c>
      <c r="W36" s="236">
        <f>('Energy Use'!W92+Electrification!W37)*Electrification!W86</f>
        <v>1876188677740531</v>
      </c>
      <c r="X36" s="236">
        <f>('Energy Use'!X92+Electrification!X37)*Electrification!X86</f>
        <v>1937289932469249.5</v>
      </c>
      <c r="Y36" s="236">
        <f>('Energy Use'!Y92+Electrification!Y37)*Electrification!Y86</f>
        <v>1996877597593054.3</v>
      </c>
      <c r="Z36" s="236">
        <f>('Energy Use'!Z92+Electrification!Z37)*Electrification!Z86</f>
        <v>2054726251559059</v>
      </c>
      <c r="AA36" s="236">
        <f>('Energy Use'!AA92+Electrification!AA37)*Electrification!AA86</f>
        <v>2110615801145995.3</v>
      </c>
      <c r="AB36" s="236">
        <f>('Energy Use'!AB92+Electrification!AB37)*Electrification!AB86</f>
        <v>2164332997026916</v>
      </c>
      <c r="AC36" s="236">
        <f>('Energy Use'!AC92+Electrification!AC37)*Electrification!AC86</f>
        <v>2215672897012111.5</v>
      </c>
      <c r="AD36" s="236">
        <f>('Energy Use'!AD92+Electrification!AD37)*Electrification!AD86</f>
        <v>2264440262183813.5</v>
      </c>
      <c r="AE36" s="236">
        <f>('Energy Use'!AE92+Electrification!AE37)*Electrification!AE86</f>
        <v>2310450872042426</v>
      </c>
      <c r="AF36" s="236">
        <f>('Energy Use'!AF92+Electrification!AF37)*Electrification!AF86</f>
        <v>2353532745871685.5</v>
      </c>
      <c r="AG36" s="236">
        <f>('Energy Use'!AG92+Electrification!AG37)*Electrification!AG86</f>
        <v>2393527258777857</v>
      </c>
      <c r="AH36" s="236">
        <f>('Energy Use'!AH92+Electrification!AH37)*Electrification!AH86</f>
        <v>2430290142242997</v>
      </c>
      <c r="AI36" s="236">
        <f>('Energy Use'!AI92+Electrification!AI37)*Electrification!AI86</f>
        <v>2463692360530375</v>
      </c>
      <c r="AJ36" s="236">
        <f>('Energy Use'!AJ92+Electrification!AJ37)*Electrification!AJ86</f>
        <v>2493620855865972.5</v>
      </c>
      <c r="AK36" s="236">
        <f>('Energy Use'!AK92+Electrification!AK37)*Electrification!AK86</f>
        <v>2519979156966781.5</v>
      </c>
      <c r="AL36" s="236">
        <f>('Energy Use'!AL92+Electrification!AL37)*Electrification!AL86</f>
        <v>2542687847168311.5</v>
      </c>
      <c r="AM36" s="236">
        <f>('Energy Use'!AM92+Electrification!AM37)*Electrification!AM86</f>
        <v>2561684890093563.5</v>
      </c>
      <c r="AN36" s="236">
        <f>('Energy Use'!AN92+Electrification!AN37)*Electrification!AN86</f>
        <v>2576925812478166.5</v>
      </c>
      <c r="AO36" s="236">
        <f>('Energy Use'!AO92+Electrification!AO37)*Electrification!AO86</f>
        <v>2588383745396945</v>
      </c>
      <c r="AP36" s="236">
        <f>('Energy Use'!AP92+Electrification!AP37)*Electrification!AP86</f>
        <v>2596049326703186.5</v>
      </c>
      <c r="AQ36" s="236">
        <f>('Energy Use'!AQ92+Electrification!AQ37)*Electrification!AQ86</f>
        <v>2599713717786630</v>
      </c>
      <c r="AR36" s="133" t="str">
        <f>VLOOKUP($A36,'Sector Match'!$A$1:$B$43,2,0)</f>
        <v>computers and electronics 26</v>
      </c>
    </row>
    <row r="37" spans="1:44" x14ac:dyDescent="0.2">
      <c r="A37" s="12" t="s">
        <v>35</v>
      </c>
      <c r="B37" s="236">
        <f>('Energy Use'!B93+Electrification!B38)*Electrification!B87</f>
        <v>25758120702817.508</v>
      </c>
      <c r="C37" s="236">
        <f>('Energy Use'!C93+Electrification!C38)*Electrification!C87</f>
        <v>26691989746388.297</v>
      </c>
      <c r="D37" s="236">
        <f>('Energy Use'!D93+Electrification!D38)*Electrification!D87</f>
        <v>32044145438966.852</v>
      </c>
      <c r="E37" s="236">
        <f>('Energy Use'!E93+Electrification!E38)*Electrification!E87</f>
        <v>33088848727332.266</v>
      </c>
      <c r="F37" s="236">
        <f>('Energy Use'!F93+Electrification!F38)*Electrification!F87</f>
        <v>34622810096668.707</v>
      </c>
      <c r="G37" s="236">
        <f>('Energy Use'!G93+Electrification!G38)*Electrification!G87</f>
        <v>35980623700119.875</v>
      </c>
      <c r="H37" s="236">
        <f>('Energy Use'!H93+Electrification!H38)*Electrification!H87</f>
        <v>37596163079745.625</v>
      </c>
      <c r="I37" s="236">
        <f>('Energy Use'!I93+Electrification!I38)*Electrification!I87</f>
        <v>39059102161985.773</v>
      </c>
      <c r="J37" s="236">
        <f>('Energy Use'!J93+Electrification!J38)*Electrification!J87</f>
        <v>40237044681687.977</v>
      </c>
      <c r="K37" s="236">
        <f>('Energy Use'!K93+Electrification!K38)*Electrification!K87</f>
        <v>41215441946347.734</v>
      </c>
      <c r="L37" s="236">
        <f>('Energy Use'!L93+Electrification!L38)*Electrification!L87</f>
        <v>42094842809276.305</v>
      </c>
      <c r="M37" s="236">
        <f>('Energy Use'!M93+Electrification!M38)*Electrification!M87</f>
        <v>42987070242350.922</v>
      </c>
      <c r="N37" s="236">
        <f>('Energy Use'!N93+Electrification!N38)*Electrification!N87</f>
        <v>43964842789798.727</v>
      </c>
      <c r="O37" s="236">
        <f>('Energy Use'!O93+Electrification!O38)*Electrification!O87</f>
        <v>45057127071919.258</v>
      </c>
      <c r="P37" s="236">
        <f>('Energy Use'!P93+Electrification!P38)*Electrification!P87</f>
        <v>46244086366731.031</v>
      </c>
      <c r="Q37" s="236">
        <f>('Energy Use'!Q93+Electrification!Q38)*Electrification!Q87</f>
        <v>47503770772719.094</v>
      </c>
      <c r="R37" s="236">
        <f>('Energy Use'!R93+Electrification!R38)*Electrification!R87</f>
        <v>48811660215458.813</v>
      </c>
      <c r="S37" s="236">
        <f>('Energy Use'!S93+Electrification!S38)*Electrification!S87</f>
        <v>50116365914502.867</v>
      </c>
      <c r="T37" s="236">
        <f>('Energy Use'!T93+Electrification!T38)*Electrification!T87</f>
        <v>51437384081239.68</v>
      </c>
      <c r="U37" s="236">
        <f>('Energy Use'!U93+Electrification!U38)*Electrification!U87</f>
        <v>52771104147510.055</v>
      </c>
      <c r="V37" s="236">
        <f>('Energy Use'!V93+Electrification!V38)*Electrification!V87</f>
        <v>54113570230693.172</v>
      </c>
      <c r="W37" s="236">
        <f>('Energy Use'!W93+Electrification!W38)*Electrification!W87</f>
        <v>55460475598920.742</v>
      </c>
      <c r="X37" s="236">
        <f>('Energy Use'!X93+Electrification!X38)*Electrification!X87</f>
        <v>56807160278724.453</v>
      </c>
      <c r="Y37" s="236">
        <f>('Energy Use'!Y93+Electrification!Y38)*Electrification!Y87</f>
        <v>58148612203067.82</v>
      </c>
      <c r="Z37" s="236">
        <f>('Energy Use'!Z93+Electrification!Z38)*Electrification!Z87</f>
        <v>59479472294964.227</v>
      </c>
      <c r="AA37" s="236">
        <f>('Energy Use'!AA93+Electrification!AA38)*Electrification!AA87</f>
        <v>60794043871094.695</v>
      </c>
      <c r="AB37" s="236">
        <f>('Energy Use'!AB93+Electrification!AB38)*Electrification!AB87</f>
        <v>62086306730046.328</v>
      </c>
      <c r="AC37" s="236">
        <f>('Energy Use'!AC93+Electrification!AC38)*Electrification!AC87</f>
        <v>63349936260111.031</v>
      </c>
      <c r="AD37" s="236">
        <f>('Energy Use'!AD93+Electrification!AD38)*Electrification!AD87</f>
        <v>64578327861240.328</v>
      </c>
      <c r="AE37" s="236">
        <f>('Energy Use'!AE93+Electrification!AE38)*Electrification!AE87</f>
        <v>65764626924116.25</v>
      </c>
      <c r="AF37" s="236">
        <f>('Energy Use'!AF93+Electrification!AF38)*Electrification!AF87</f>
        <v>66901764545972.516</v>
      </c>
      <c r="AG37" s="236">
        <f>('Energy Use'!AG93+Electrification!AG38)*Electrification!AG87</f>
        <v>67982499087571.195</v>
      </c>
      <c r="AH37" s="236">
        <f>('Energy Use'!AH93+Electrification!AH38)*Electrification!AH87</f>
        <v>68999463588763.563</v>
      </c>
      <c r="AI37" s="236">
        <f>('Energy Use'!AI93+Electrification!AI38)*Electrification!AI87</f>
        <v>69945218961746.086</v>
      </c>
      <c r="AJ37" s="236">
        <f>('Energy Use'!AJ93+Electrification!AJ38)*Electrification!AJ87</f>
        <v>70812312772309.75</v>
      </c>
      <c r="AK37" s="236">
        <f>('Energy Use'!AK93+Electrification!AK38)*Electrification!AK87</f>
        <v>71593343301257.078</v>
      </c>
      <c r="AL37" s="236">
        <f>('Energy Use'!AL93+Electrification!AL38)*Electrification!AL87</f>
        <v>72281028452404.953</v>
      </c>
      <c r="AM37" s="236">
        <f>('Energy Use'!AM93+Electrification!AM38)*Electrification!AM87</f>
        <v>72868278942250.781</v>
      </c>
      <c r="AN37" s="236">
        <f>('Energy Use'!AN93+Electrification!AN38)*Electrification!AN87</f>
        <v>73348275071983.938</v>
      </c>
      <c r="AO37" s="236">
        <f>('Energy Use'!AO93+Electrification!AO38)*Electrification!AO87</f>
        <v>73714546248015.672</v>
      </c>
      <c r="AP37" s="236">
        <f>('Energy Use'!AP93+Electrification!AP38)*Electrification!AP87</f>
        <v>73961052285890.406</v>
      </c>
      <c r="AQ37" s="236">
        <f>('Energy Use'!AQ93+Electrification!AQ38)*Electrification!AQ87</f>
        <v>74076089312492.203</v>
      </c>
      <c r="AR37" s="133" t="str">
        <f>VLOOKUP($A37,'Sector Match'!$A$1:$B$43,2,0)</f>
        <v>computers and electronics 26</v>
      </c>
    </row>
    <row r="38" spans="1:44" x14ac:dyDescent="0.2">
      <c r="A38" s="12" t="s">
        <v>36</v>
      </c>
      <c r="B38" s="236">
        <f>('Energy Use'!B94+Electrification!B39)*Electrification!B88</f>
        <v>181571214001878.13</v>
      </c>
      <c r="C38" s="236">
        <f>('Energy Use'!C94+Electrification!C39)*Electrification!C88</f>
        <v>188569004670178.56</v>
      </c>
      <c r="D38" s="236">
        <f>('Energy Use'!D94+Electrification!D39)*Electrification!D88</f>
        <v>220720498982519.22</v>
      </c>
      <c r="E38" s="236">
        <f>('Energy Use'!E94+Electrification!E39)*Electrification!E88</f>
        <v>235542695843040.53</v>
      </c>
      <c r="F38" s="236">
        <f>('Energy Use'!F94+Electrification!F39)*Electrification!F88</f>
        <v>244942100738835.53</v>
      </c>
      <c r="G38" s="236">
        <f>('Energy Use'!G94+Electrification!G39)*Electrification!G88</f>
        <v>251334010181815.56</v>
      </c>
      <c r="H38" s="236">
        <f>('Energy Use'!H94+Electrification!H39)*Electrification!H88</f>
        <v>259889598977966.97</v>
      </c>
      <c r="I38" s="236">
        <f>('Energy Use'!I94+Electrification!I39)*Electrification!I88</f>
        <v>269612033336456.25</v>
      </c>
      <c r="J38" s="236">
        <f>('Energy Use'!J94+Electrification!J39)*Electrification!J88</f>
        <v>279453043893698.97</v>
      </c>
      <c r="K38" s="236">
        <f>('Energy Use'!K94+Electrification!K39)*Electrification!K88</f>
        <v>289202679821774.56</v>
      </c>
      <c r="L38" s="236">
        <f>('Energy Use'!L94+Electrification!L39)*Electrification!L88</f>
        <v>298623769285616.5</v>
      </c>
      <c r="M38" s="236">
        <f>('Energy Use'!M94+Electrification!M39)*Electrification!M88</f>
        <v>307453697381537.81</v>
      </c>
      <c r="N38" s="236">
        <f>('Energy Use'!N94+Electrification!N39)*Electrification!N88</f>
        <v>315282164222725.31</v>
      </c>
      <c r="O38" s="236">
        <f>('Energy Use'!O94+Electrification!O39)*Electrification!O88</f>
        <v>322238831447490.69</v>
      </c>
      <c r="P38" s="236">
        <f>('Energy Use'!P94+Electrification!P39)*Electrification!P88</f>
        <v>328348536901707.13</v>
      </c>
      <c r="Q38" s="236">
        <f>('Energy Use'!Q94+Electrification!Q39)*Electrification!Q88</f>
        <v>333649893017090.88</v>
      </c>
      <c r="R38" s="236">
        <f>('Energy Use'!R94+Electrification!R39)*Electrification!R88</f>
        <v>338193720851995.25</v>
      </c>
      <c r="S38" s="236">
        <f>('Energy Use'!S94+Electrification!S39)*Electrification!S88</f>
        <v>341840108675378.88</v>
      </c>
      <c r="T38" s="236">
        <f>('Energy Use'!T94+Electrification!T39)*Electrification!T88</f>
        <v>344811055082468.19</v>
      </c>
      <c r="U38" s="236">
        <f>('Energy Use'!U94+Electrification!U39)*Electrification!U88</f>
        <v>347137519685233.75</v>
      </c>
      <c r="V38" s="236">
        <f>('Energy Use'!V94+Electrification!V39)*Electrification!V88</f>
        <v>348855574767598.19</v>
      </c>
      <c r="W38" s="236">
        <f>('Energy Use'!W94+Electrification!W39)*Electrification!W88</f>
        <v>350005638776393.06</v>
      </c>
      <c r="X38" s="236">
        <f>('Energy Use'!X94+Electrification!X39)*Electrification!X88</f>
        <v>350631720408599.94</v>
      </c>
      <c r="Y38" s="236">
        <f>('Energy Use'!Y94+Electrification!Y39)*Electrification!Y88</f>
        <v>350780689586072.88</v>
      </c>
      <c r="Z38" s="236">
        <f>('Energy Use'!Z94+Electrification!Z39)*Electrification!Z88</f>
        <v>350501589167757.81</v>
      </c>
      <c r="AA38" s="236">
        <f>('Energy Use'!AA94+Electrification!AA39)*Electrification!AA88</f>
        <v>349844998757542.94</v>
      </c>
      <c r="AB38" s="236">
        <f>('Energy Use'!AB94+Electrification!AB39)*Electrification!AB88</f>
        <v>348862459521184.25</v>
      </c>
      <c r="AC38" s="236">
        <f>('Energy Use'!AC94+Electrification!AC39)*Electrification!AC88</f>
        <v>347605966609887.56</v>
      </c>
      <c r="AD38" s="236">
        <f>('Energy Use'!AD94+Electrification!AD39)*Electrification!AD88</f>
        <v>346127533666114.31</v>
      </c>
      <c r="AE38" s="236">
        <f>('Energy Use'!AE94+Electrification!AE39)*Electrification!AE88</f>
        <v>344478832007749.56</v>
      </c>
      <c r="AF38" s="236">
        <f>('Energy Use'!AF94+Electrification!AF39)*Electrification!AF88</f>
        <v>342710905483407.81</v>
      </c>
      <c r="AG38" s="236">
        <f>('Energy Use'!AG94+Electrification!AG39)*Electrification!AG88</f>
        <v>340873960684369.56</v>
      </c>
      <c r="AH38" s="236">
        <f>('Energy Use'!AH94+Electrification!AH39)*Electrification!AH88</f>
        <v>339017231196024.06</v>
      </c>
      <c r="AI38" s="236">
        <f>('Energy Use'!AI94+Electrification!AI39)*Electrification!AI88</f>
        <v>337188913873110.06</v>
      </c>
      <c r="AJ38" s="236">
        <f>('Energy Use'!AJ94+Electrification!AJ39)*Electrification!AJ88</f>
        <v>335436174721234.38</v>
      </c>
      <c r="AK38" s="236">
        <f>('Energy Use'!AK94+Electrification!AK39)*Electrification!AK88</f>
        <v>333805221850349.38</v>
      </c>
      <c r="AL38" s="236">
        <f>('Energy Use'!AL94+Electrification!AL39)*Electrification!AL88</f>
        <v>332341443120436.94</v>
      </c>
      <c r="AM38" s="236">
        <f>('Energy Use'!AM94+Electrification!AM39)*Electrification!AM88</f>
        <v>331089606511882.75</v>
      </c>
      <c r="AN38" s="236">
        <f>('Energy Use'!AN94+Electrification!AN39)*Electrification!AN88</f>
        <v>330094121911588.25</v>
      </c>
      <c r="AO38" s="236">
        <f>('Energy Use'!AO94+Electrification!AO39)*Electrification!AO88</f>
        <v>329399363903384.44</v>
      </c>
      <c r="AP38" s="236">
        <f>('Energy Use'!AP94+Electrification!AP39)*Electrification!AP88</f>
        <v>329050056286473.06</v>
      </c>
      <c r="AQ38" s="236">
        <f>('Energy Use'!AQ94+Electrification!AQ39)*Electrification!AQ88</f>
        <v>329064284683220.25</v>
      </c>
      <c r="AR38" s="133" t="str">
        <f>VLOOKUP($A38,'Sector Match'!$A$1:$B$43,2,0)</f>
        <v>other machinery 28</v>
      </c>
    </row>
    <row r="39" spans="1:44" x14ac:dyDescent="0.2">
      <c r="A39" s="12" t="s">
        <v>37</v>
      </c>
      <c r="B39" s="236">
        <f>('Energy Use'!B95+Electrification!B40)*Electrification!B89</f>
        <v>37317467034781.367</v>
      </c>
      <c r="C39" s="236">
        <f>('Energy Use'!C95+Electrification!C40)*Electrification!C89</f>
        <v>42613349699310.25</v>
      </c>
      <c r="D39" s="236">
        <f>('Energy Use'!D95+Electrification!D40)*Electrification!D89</f>
        <v>59471156009437.633</v>
      </c>
      <c r="E39" s="236">
        <f>('Energy Use'!E95+Electrification!E40)*Electrification!E89</f>
        <v>71977727150551.641</v>
      </c>
      <c r="F39" s="236">
        <f>('Energy Use'!F95+Electrification!F40)*Electrification!F89</f>
        <v>77057281884309.719</v>
      </c>
      <c r="G39" s="236">
        <f>('Energy Use'!G95+Electrification!G40)*Electrification!G89</f>
        <v>84693205336113.094</v>
      </c>
      <c r="H39" s="236">
        <f>('Energy Use'!H95+Electrification!H40)*Electrification!H89</f>
        <v>94936068618207.688</v>
      </c>
      <c r="I39" s="236">
        <f>('Energy Use'!I95+Electrification!I40)*Electrification!I89</f>
        <v>105645384696652.55</v>
      </c>
      <c r="J39" s="236">
        <f>('Energy Use'!J95+Electrification!J40)*Electrification!J89</f>
        <v>116025038672581.45</v>
      </c>
      <c r="K39" s="236">
        <f>('Energy Use'!K95+Electrification!K40)*Electrification!K89</f>
        <v>126104788850815.25</v>
      </c>
      <c r="L39" s="236">
        <f>('Energy Use'!L95+Electrification!L40)*Electrification!L89</f>
        <v>136015016440016.52</v>
      </c>
      <c r="M39" s="236">
        <f>('Energy Use'!M95+Electrification!M40)*Electrification!M89</f>
        <v>145987044400481.44</v>
      </c>
      <c r="N39" s="236">
        <f>('Energy Use'!N95+Electrification!N40)*Electrification!N89</f>
        <v>156202018330720.41</v>
      </c>
      <c r="O39" s="236">
        <f>('Energy Use'!O95+Electrification!O40)*Electrification!O89</f>
        <v>166816207074069.84</v>
      </c>
      <c r="P39" s="236">
        <f>('Energy Use'!P95+Electrification!P40)*Electrification!P89</f>
        <v>177860130709833.03</v>
      </c>
      <c r="Q39" s="236">
        <f>('Energy Use'!Q95+Electrification!Q40)*Electrification!Q89</f>
        <v>189372635481127.5</v>
      </c>
      <c r="R39" s="236">
        <f>('Energy Use'!R95+Electrification!R40)*Electrification!R89</f>
        <v>201401906955396.41</v>
      </c>
      <c r="S39" s="236">
        <f>('Energy Use'!S95+Electrification!S40)*Electrification!S89</f>
        <v>213872148486442.25</v>
      </c>
      <c r="T39" s="236">
        <f>('Energy Use'!T95+Electrification!T40)*Electrification!T89</f>
        <v>226887301009454.22</v>
      </c>
      <c r="U39" s="236">
        <f>('Energy Use'!U95+Electrification!U40)*Electrification!U89</f>
        <v>240424633358909.53</v>
      </c>
      <c r="V39" s="236">
        <f>('Energy Use'!V95+Electrification!V40)*Electrification!V89</f>
        <v>254453287898935.16</v>
      </c>
      <c r="W39" s="236">
        <f>('Energy Use'!W95+Electrification!W40)*Electrification!W89</f>
        <v>268933569723070.5</v>
      </c>
      <c r="X39" s="236">
        <f>('Energy Use'!X95+Electrification!X40)*Electrification!X89</f>
        <v>283816294349089</v>
      </c>
      <c r="Y39" s="236">
        <f>('Energy Use'!Y95+Electrification!Y40)*Electrification!Y89</f>
        <v>299042219585540.63</v>
      </c>
      <c r="Z39" s="236">
        <f>('Energy Use'!Z95+Electrification!Z40)*Electrification!Z89</f>
        <v>314541589475724.63</v>
      </c>
      <c r="AA39" s="236">
        <f>('Energy Use'!AA95+Electrification!AA40)*Electrification!AA89</f>
        <v>330233819912710.81</v>
      </c>
      <c r="AB39" s="236">
        <f>('Energy Use'!AB95+Electrification!AB40)*Electrification!AB89</f>
        <v>346027356484767.25</v>
      </c>
      <c r="AC39" s="236">
        <f>('Energy Use'!AC95+Electrification!AC40)*Electrification!AC89</f>
        <v>361819735167238.44</v>
      </c>
      <c r="AD39" s="236">
        <f>('Energy Use'!AD95+Electrification!AD40)*Electrification!AD89</f>
        <v>377497875440593.94</v>
      </c>
      <c r="AE39" s="236">
        <f>('Energy Use'!AE95+Electrification!AE40)*Electrification!AE89</f>
        <v>392938633114352.31</v>
      </c>
      <c r="AF39" s="236">
        <f>('Energy Use'!AF95+Electrification!AF40)*Electrification!AF89</f>
        <v>408009636427787.75</v>
      </c>
      <c r="AG39" s="236">
        <f>('Energy Use'!AG95+Electrification!AG40)*Electrification!AG89</f>
        <v>422570423774612.63</v>
      </c>
      <c r="AH39" s="236">
        <f>('Energy Use'!AH95+Electrification!AH40)*Electrification!AH89</f>
        <v>436473894607179.5</v>
      </c>
      <c r="AI39" s="236">
        <f>('Energy Use'!AI95+Electrification!AI40)*Electrification!AI89</f>
        <v>449568076730414.94</v>
      </c>
      <c r="AJ39" s="236">
        <f>('Energy Use'!AJ95+Electrification!AJ40)*Electrification!AJ89</f>
        <v>461698203390762.38</v>
      </c>
      <c r="AK39" s="236">
        <f>('Energy Use'!AK95+Electrification!AK40)*Electrification!AK89</f>
        <v>472709082485852.88</v>
      </c>
      <c r="AL39" s="236">
        <f>('Energy Use'!AL95+Electrification!AL40)*Electrification!AL89</f>
        <v>482447728149064</v>
      </c>
      <c r="AM39" s="236">
        <f>('Energy Use'!AM95+Electrification!AM40)*Electrification!AM89</f>
        <v>490766212282432.31</v>
      </c>
      <c r="AN39" s="236">
        <f>('Energy Use'!AN95+Electrification!AN40)*Electrification!AN89</f>
        <v>497524680801021.25</v>
      </c>
      <c r="AO39" s="236">
        <f>('Energy Use'!AO95+Electrification!AO40)*Electrification!AO89</f>
        <v>502594466977274.38</v>
      </c>
      <c r="AP39" s="236">
        <f>('Energy Use'!AP95+Electrification!AP40)*Electrification!AP89</f>
        <v>505861222968672.94</v>
      </c>
      <c r="AQ39" s="236">
        <f>('Energy Use'!AQ95+Electrification!AQ40)*Electrification!AQ89</f>
        <v>507185694434121.88</v>
      </c>
      <c r="AR39" s="133" t="str">
        <f>VLOOKUP($A39,'Sector Match'!$A$1:$B$43,2,0)</f>
        <v>water and waste 36T39</v>
      </c>
    </row>
    <row r="40" spans="1:44" x14ac:dyDescent="0.2">
      <c r="A40" s="12" t="s">
        <v>38</v>
      </c>
      <c r="B40" s="236">
        <f>('Energy Use'!B96+Electrification!B41)*Electrification!B90</f>
        <v>34588197306691.32</v>
      </c>
      <c r="C40" s="236">
        <f>('Energy Use'!C96+Electrification!C41)*Electrification!C90</f>
        <v>31000910443534.922</v>
      </c>
      <c r="D40" s="236">
        <f>('Energy Use'!D96+Electrification!D41)*Electrification!D90</f>
        <v>35057151893944.594</v>
      </c>
      <c r="E40" s="236">
        <f>('Energy Use'!E96+Electrification!E41)*Electrification!E90</f>
        <v>38830301741532.344</v>
      </c>
      <c r="F40" s="236">
        <f>('Energy Use'!F96+Electrification!F41)*Electrification!F90</f>
        <v>40983856091409.359</v>
      </c>
      <c r="G40" s="236">
        <f>('Energy Use'!G96+Electrification!G41)*Electrification!G90</f>
        <v>43555927197815.625</v>
      </c>
      <c r="H40" s="236">
        <f>('Energy Use'!H96+Electrification!H41)*Electrification!H90</f>
        <v>46933471140066.586</v>
      </c>
      <c r="I40" s="236">
        <f>('Energy Use'!I96+Electrification!I41)*Electrification!I90</f>
        <v>50464563224674.406</v>
      </c>
      <c r="J40" s="236">
        <f>('Energy Use'!J96+Electrification!J41)*Electrification!J90</f>
        <v>53873706258336.398</v>
      </c>
      <c r="K40" s="236">
        <f>('Energy Use'!K96+Electrification!K41)*Electrification!K90</f>
        <v>57163884617188.141</v>
      </c>
      <c r="L40" s="236">
        <f>('Energy Use'!L96+Electrification!L41)*Electrification!L90</f>
        <v>60351658808132.492</v>
      </c>
      <c r="M40" s="236">
        <f>('Energy Use'!M96+Electrification!M41)*Electrification!M90</f>
        <v>63466907814170.352</v>
      </c>
      <c r="N40" s="236">
        <f>('Energy Use'!N96+Electrification!N41)*Electrification!N90</f>
        <v>66506230158651.641</v>
      </c>
      <c r="O40" s="236">
        <f>('Energy Use'!O96+Electrification!O41)*Electrification!O90</f>
        <v>69510599396400.891</v>
      </c>
      <c r="P40" s="236">
        <f>('Energy Use'!P96+Electrification!P41)*Electrification!P90</f>
        <v>72481571718808.641</v>
      </c>
      <c r="Q40" s="236">
        <f>('Energy Use'!Q96+Electrification!Q41)*Electrification!Q90</f>
        <v>75423414969669.734</v>
      </c>
      <c r="R40" s="236">
        <f>('Energy Use'!R96+Electrification!R41)*Electrification!R90</f>
        <v>78343137215555.891</v>
      </c>
      <c r="S40" s="236">
        <f>('Energy Use'!S96+Electrification!S41)*Electrification!S90</f>
        <v>81201064159588.547</v>
      </c>
      <c r="T40" s="236">
        <f>('Energy Use'!T96+Electrification!T41)*Electrification!T90</f>
        <v>84034401029093.125</v>
      </c>
      <c r="U40" s="236">
        <f>('Energy Use'!U96+Electrification!U41)*Electrification!U90</f>
        <v>86834209552054.75</v>
      </c>
      <c r="V40" s="236">
        <f>('Energy Use'!V96+Electrification!V41)*Electrification!V90</f>
        <v>89591476143600.109</v>
      </c>
      <c r="W40" s="236">
        <f>('Energy Use'!W96+Electrification!W41)*Electrification!W90</f>
        <v>92297163024919.891</v>
      </c>
      <c r="X40" s="236">
        <f>('Energy Use'!X96+Electrification!X41)*Electrification!X90</f>
        <v>94942260404301.797</v>
      </c>
      <c r="Y40" s="236">
        <f>('Energy Use'!Y96+Electrification!Y41)*Electrification!Y90</f>
        <v>97517839274597.672</v>
      </c>
      <c r="Z40" s="236">
        <f>('Energy Use'!Z96+Electrification!Z41)*Electrification!Z90</f>
        <v>100015104370650.55</v>
      </c>
      <c r="AA40" s="236">
        <f>('Energy Use'!AA96+Electrification!AA41)*Electrification!AA90</f>
        <v>102425446824734.94</v>
      </c>
      <c r="AB40" s="236">
        <f>('Energy Use'!AB96+Electrification!AB41)*Electrification!AB90</f>
        <v>104740496057993.97</v>
      </c>
      <c r="AC40" s="236">
        <f>('Energy Use'!AC96+Electrification!AC41)*Electrification!AC90</f>
        <v>106952170451222.45</v>
      </c>
      <c r="AD40" s="236">
        <f>('Energy Use'!AD96+Electrification!AD41)*Electrification!AD90</f>
        <v>109052726349039.81</v>
      </c>
      <c r="AE40" s="236">
        <f>('Energy Use'!AE96+Electrification!AE41)*Electrification!AE90</f>
        <v>111034804967400</v>
      </c>
      <c r="AF40" s="236">
        <f>('Energy Use'!AF96+Electrification!AF41)*Electrification!AF90</f>
        <v>112891476795252.5</v>
      </c>
      <c r="AG40" s="236">
        <f>('Energy Use'!AG96+Electrification!AG41)*Electrification!AG90</f>
        <v>114616283106706</v>
      </c>
      <c r="AH40" s="236">
        <f>('Energy Use'!AH96+Electrification!AH41)*Electrification!AH90</f>
        <v>116203274229895.16</v>
      </c>
      <c r="AI40" s="236">
        <f>('Energy Use'!AI96+Electrification!AI41)*Electrification!AI90</f>
        <v>117647044252483.53</v>
      </c>
      <c r="AJ40" s="236">
        <f>('Energy Use'!AJ96+Electrification!AJ41)*Electrification!AJ90</f>
        <v>118942761880878.91</v>
      </c>
      <c r="AK40" s="236">
        <f>('Energy Use'!AK96+Electrification!AK41)*Electrification!AK90</f>
        <v>120086197210283.66</v>
      </c>
      <c r="AL40" s="236">
        <f>('Energy Use'!AL96+Electrification!AL41)*Electrification!AL90</f>
        <v>121073744205081.02</v>
      </c>
      <c r="AM40" s="236">
        <f>('Energy Use'!AM96+Electrification!AM41)*Electrification!AM90</f>
        <v>121902438733221</v>
      </c>
      <c r="AN40" s="236">
        <f>('Energy Use'!AN96+Electrification!AN41)*Electrification!AN90</f>
        <v>122569972043600.48</v>
      </c>
      <c r="AO40" s="236">
        <f>('Energy Use'!AO96+Electrification!AO41)*Electrification!AO90</f>
        <v>123074699621346.72</v>
      </c>
      <c r="AP40" s="236">
        <f>('Energy Use'!AP96+Electrification!AP41)*Electrification!AP90</f>
        <v>123415645401821.38</v>
      </c>
      <c r="AQ40" s="236">
        <f>('Energy Use'!AQ96+Electrification!AQ41)*Electrification!AQ90</f>
        <v>123582197701169.89</v>
      </c>
      <c r="AR40" s="133" t="str">
        <f>VLOOKUP($A40,'Sector Match'!$A$1:$B$43,2,0)</f>
        <v>other machinery 28</v>
      </c>
    </row>
    <row r="41" spans="1:44" x14ac:dyDescent="0.2">
      <c r="A41" s="12" t="s">
        <v>39</v>
      </c>
      <c r="B41" s="236">
        <f>('Energy Use'!B97+Electrification!B42)*Electrification!B91</f>
        <v>3005176694794344</v>
      </c>
      <c r="C41" s="236">
        <f>('Energy Use'!C97+Electrification!C42)*Electrification!C91</f>
        <v>3091574475322870</v>
      </c>
      <c r="D41" s="236">
        <f>('Energy Use'!D97+Electrification!D42)*Electrification!D91</f>
        <v>3675030784311750.5</v>
      </c>
      <c r="E41" s="236">
        <f>('Energy Use'!E97+Electrification!E42)*Electrification!E91</f>
        <v>3922822978444332</v>
      </c>
      <c r="F41" s="236">
        <f>('Energy Use'!F97+Electrification!F42)*Electrification!F91</f>
        <v>4147043701546767</v>
      </c>
      <c r="G41" s="236">
        <f>('Energy Use'!G97+Electrification!G42)*Electrification!G91</f>
        <v>4447162635412500.5</v>
      </c>
      <c r="H41" s="236">
        <f>('Energy Use'!H97+Electrification!H42)*Electrification!H91</f>
        <v>4815860090677674</v>
      </c>
      <c r="I41" s="236">
        <f>('Energy Use'!I97+Electrification!I42)*Electrification!I91</f>
        <v>5145981080891478</v>
      </c>
      <c r="J41" s="236">
        <f>('Energy Use'!J97+Electrification!J42)*Electrification!J91</f>
        <v>5412478731200774</v>
      </c>
      <c r="K41" s="236">
        <f>('Energy Use'!K97+Electrification!K42)*Electrification!K91</f>
        <v>5635033913499679</v>
      </c>
      <c r="L41" s="236">
        <f>('Energy Use'!L97+Electrification!L42)*Electrification!L91</f>
        <v>5839932121551127</v>
      </c>
      <c r="M41" s="236">
        <f>('Energy Use'!M97+Electrification!M42)*Electrification!M91</f>
        <v>6058548909774384</v>
      </c>
      <c r="N41" s="236">
        <f>('Energy Use'!N97+Electrification!N42)*Electrification!N91</f>
        <v>6319485255325987</v>
      </c>
      <c r="O41" s="236">
        <f>('Energy Use'!O97+Electrification!O42)*Electrification!O91</f>
        <v>6622988249020590</v>
      </c>
      <c r="P41" s="236">
        <f>('Energy Use'!P97+Electrification!P42)*Electrification!P91</f>
        <v>6960757040168970</v>
      </c>
      <c r="Q41" s="236">
        <f>('Energy Use'!Q97+Electrification!Q42)*Electrification!Q91</f>
        <v>7322513745726961</v>
      </c>
      <c r="R41" s="236">
        <f>('Energy Use'!R97+Electrification!R42)*Electrification!R91</f>
        <v>7695487970440031</v>
      </c>
      <c r="S41" s="236">
        <f>('Energy Use'!S97+Electrification!S42)*Electrification!S91</f>
        <v>8066946932514896</v>
      </c>
      <c r="T41" s="236">
        <f>('Energy Use'!T97+Electrification!T42)*Electrification!T91</f>
        <v>8432541972473661</v>
      </c>
      <c r="U41" s="236">
        <f>('Energy Use'!U97+Electrification!U42)*Electrification!U91</f>
        <v>8790571422563864</v>
      </c>
      <c r="V41" s="236">
        <f>('Energy Use'!V97+Electrification!V42)*Electrification!V91</f>
        <v>9139406509494180</v>
      </c>
      <c r="W41" s="236">
        <f>('Energy Use'!W97+Electrification!W42)*Electrification!W91</f>
        <v>9477508517976948</v>
      </c>
      <c r="X41" s="236">
        <f>('Energy Use'!X97+Electrification!X42)*Electrification!X91</f>
        <v>9803444214210586</v>
      </c>
      <c r="Y41" s="236">
        <f>('Energy Use'!Y97+Electrification!Y42)*Electrification!Y91</f>
        <v>1.0115899325810578E+16</v>
      </c>
      <c r="Z41" s="236">
        <f>('Energy Use'!Z97+Electrification!Z42)*Electrification!Z91</f>
        <v>1.0413689926071296E+16</v>
      </c>
      <c r="AA41" s="236">
        <f>('Energy Use'!AA97+Electrification!AA42)*Electrification!AA91</f>
        <v>1.0695771622527702E+16</v>
      </c>
      <c r="AB41" s="236">
        <f>('Energy Use'!AB97+Electrification!AB42)*Electrification!AB91</f>
        <v>1.0961246501067454E+16</v>
      </c>
      <c r="AC41" s="236">
        <f>('Energy Use'!AC97+Electrification!AC42)*Electrification!AC91</f>
        <v>1.1209367825946288E+16</v>
      </c>
      <c r="AD41" s="236">
        <f>('Energy Use'!AD97+Electrification!AD42)*Electrification!AD91</f>
        <v>1.1439542541791234E+16</v>
      </c>
      <c r="AE41" s="236">
        <f>('Energy Use'!AE97+Electrification!AE42)*Electrification!AE91</f>
        <v>1.1651331665053736E+16</v>
      </c>
      <c r="AF41" s="236">
        <f>('Energy Use'!AF97+Electrification!AF42)*Electrification!AF91</f>
        <v>1.1844448688635478E+16</v>
      </c>
      <c r="AG41" s="236">
        <f>('Energy Use'!AG97+Electrification!AG42)*Electrification!AG91</f>
        <v>1.20187561540187E+16</v>
      </c>
      <c r="AH41" s="236">
        <f>('Energy Use'!AH97+Electrification!AH42)*Electrification!AH91</f>
        <v>1.2174260569875502E+16</v>
      </c>
      <c r="AI41" s="236">
        <f>('Energy Use'!AI97+Electrification!AI42)*Electrification!AI91</f>
        <v>1.2311105874706E+16</v>
      </c>
      <c r="AJ41" s="236">
        <f>('Energy Use'!AJ97+Electrification!AJ42)*Electrification!AJ91</f>
        <v>1.242956565364808E+16</v>
      </c>
      <c r="AK41" s="236">
        <f>('Energy Use'!AK97+Electrification!AK42)*Electrification!AK91</f>
        <v>1.2530034326469102E+16</v>
      </c>
      <c r="AL41" s="236">
        <f>('Energy Use'!AL97+Electrification!AL42)*Electrification!AL91</f>
        <v>1.2613017525287356E+16</v>
      </c>
      <c r="AM41" s="236">
        <f>('Energy Use'!AM97+Electrification!AM42)*Electrification!AM91</f>
        <v>1.2679121877284382E+16</v>
      </c>
      <c r="AN41" s="236">
        <f>('Energy Use'!AN97+Electrification!AN42)*Electrification!AN91</f>
        <v>1.2729044400150388E+16</v>
      </c>
      <c r="AO41" s="236">
        <f>('Energy Use'!AO97+Electrification!AO42)*Electrification!AO91</f>
        <v>1.2763561706894768E+16</v>
      </c>
      <c r="AP41" s="236">
        <f>('Energy Use'!AP97+Electrification!AP42)*Electrification!AP91</f>
        <v>1.2783519202625674E+16</v>
      </c>
      <c r="AQ41" s="236">
        <f>('Energy Use'!AQ97+Electrification!AQ42)*Electrification!AQ91</f>
        <v>1.2788754176982382E+16</v>
      </c>
      <c r="AR41" s="133">
        <f>VLOOKUP($A41,'Sector Match'!$A$1:$B$43,2,0)</f>
        <v>0</v>
      </c>
    </row>
    <row r="42" spans="1:44" x14ac:dyDescent="0.2">
      <c r="A42" s="12" t="s">
        <v>40</v>
      </c>
      <c r="B42" s="236">
        <f>('Energy Use'!B98+Electrification!B43)*Electrification!B92</f>
        <v>63414481644601.148</v>
      </c>
      <c r="C42" s="236">
        <f>('Energy Use'!C98+Electrification!C43)*Electrification!C92</f>
        <v>57845013463928.055</v>
      </c>
      <c r="D42" s="236">
        <f>('Energy Use'!D98+Electrification!D43)*Electrification!D92</f>
        <v>73226039627205.234</v>
      </c>
      <c r="E42" s="236">
        <f>('Energy Use'!E98+Electrification!E43)*Electrification!E92</f>
        <v>76842252846136.141</v>
      </c>
      <c r="F42" s="236">
        <f>('Energy Use'!F98+Electrification!F43)*Electrification!F92</f>
        <v>82683356761992.234</v>
      </c>
      <c r="G42" s="236">
        <f>('Energy Use'!G98+Electrification!G43)*Electrification!G92</f>
        <v>91890575334285.891</v>
      </c>
      <c r="H42" s="236">
        <f>('Energy Use'!H98+Electrification!H43)*Electrification!H92</f>
        <v>104136530027959.31</v>
      </c>
      <c r="I42" s="236">
        <f>('Energy Use'!I98+Electrification!I43)*Electrification!I92</f>
        <v>116566509856729.53</v>
      </c>
      <c r="J42" s="236">
        <f>('Energy Use'!J98+Electrification!J43)*Electrification!J92</f>
        <v>128149515615006.39</v>
      </c>
      <c r="K42" s="236">
        <f>('Energy Use'!K98+Electrification!K43)*Electrification!K92</f>
        <v>138954480344679.39</v>
      </c>
      <c r="L42" s="236">
        <f>('Energy Use'!L98+Electrification!L43)*Electrification!L92</f>
        <v>149238362441206.19</v>
      </c>
      <c r="M42" s="236">
        <f>('Energy Use'!M98+Electrification!M43)*Electrification!M92</f>
        <v>159433894923066.16</v>
      </c>
      <c r="N42" s="236">
        <f>('Energy Use'!N98+Electrification!N43)*Electrification!N92</f>
        <v>169925581570701.63</v>
      </c>
      <c r="O42" s="236">
        <f>('Energy Use'!O98+Electrification!O43)*Electrification!O92</f>
        <v>180901194064886.22</v>
      </c>
      <c r="P42" s="236">
        <f>('Energy Use'!P98+Electrification!P43)*Electrification!P92</f>
        <v>192353539767744.16</v>
      </c>
      <c r="Q42" s="236">
        <f>('Energy Use'!Q98+Electrification!Q43)*Electrification!Q92</f>
        <v>204270914932788.19</v>
      </c>
      <c r="R42" s="236">
        <f>('Energy Use'!R98+Electrification!R43)*Electrification!R92</f>
        <v>216636688664239.34</v>
      </c>
      <c r="S42" s="236">
        <f>('Energy Use'!S98+Electrification!S43)*Electrification!S92</f>
        <v>229298870303970.06</v>
      </c>
      <c r="T42" s="236">
        <f>('Energy Use'!T98+Electrification!T43)*Electrification!T92</f>
        <v>242344330694890.53</v>
      </c>
      <c r="U42" s="236">
        <f>('Energy Use'!U98+Electrification!U43)*Electrification!U92</f>
        <v>255737663722564.47</v>
      </c>
      <c r="V42" s="236">
        <f>('Energy Use'!V98+Electrification!V43)*Electrification!V92</f>
        <v>269437002481934.5</v>
      </c>
      <c r="W42" s="236">
        <f>('Energy Use'!W98+Electrification!W43)*Electrification!W92</f>
        <v>283393794063096.44</v>
      </c>
      <c r="X42" s="236">
        <f>('Energy Use'!X98+Electrification!X43)*Electrification!X92</f>
        <v>297552649489041</v>
      </c>
      <c r="Y42" s="236">
        <f>('Energy Use'!Y98+Electrification!Y43)*Electrification!Y92</f>
        <v>311851281540302.56</v>
      </c>
      <c r="Z42" s="236">
        <f>('Energy Use'!Z98+Electrification!Z43)*Electrification!Z92</f>
        <v>326220542968553.13</v>
      </c>
      <c r="AA42" s="236">
        <f>('Energy Use'!AA98+Electrification!AA43)*Electrification!AA92</f>
        <v>340584576993777.94</v>
      </c>
      <c r="AB42" s="236">
        <f>('Energy Use'!AB98+Electrification!AB43)*Electrification!AB92</f>
        <v>354861090957581.5</v>
      </c>
      <c r="AC42" s="236">
        <f>('Energy Use'!AC98+Electrification!AC43)*Electrification!AC92</f>
        <v>368961762536329.31</v>
      </c>
      <c r="AD42" s="236">
        <f>('Energy Use'!AD98+Electrification!AD43)*Electrification!AD92</f>
        <v>382792785981041.06</v>
      </c>
      <c r="AE42" s="236">
        <f>('Energy Use'!AE98+Electrification!AE43)*Electrification!AE92</f>
        <v>396255563438760.25</v>
      </c>
      <c r="AF42" s="236">
        <f>('Energy Use'!AF98+Electrification!AF43)*Electrification!AF92</f>
        <v>409247543531117.56</v>
      </c>
      <c r="AG42" s="236">
        <f>('Energy Use'!AG98+Electrification!AG43)*Electrification!AG92</f>
        <v>421663206047307.5</v>
      </c>
      <c r="AH42" s="236">
        <f>('Energy Use'!AH98+Electrification!AH43)*Electrification!AH92</f>
        <v>433395187898285.38</v>
      </c>
      <c r="AI42" s="236">
        <f>('Energy Use'!AI98+Electrification!AI43)*Electrification!AI92</f>
        <v>444335541446011.19</v>
      </c>
      <c r="AJ42" s="236">
        <f>('Energy Use'!AJ98+Electrification!AJ43)*Electrification!AJ92</f>
        <v>454377112057232.81</v>
      </c>
      <c r="AK42" s="236">
        <f>('Energy Use'!AK98+Electrification!AK43)*Electrification!AK92</f>
        <v>463415017348607.31</v>
      </c>
      <c r="AL42" s="236">
        <f>('Energy Use'!AL98+Electrification!AL43)*Electrification!AL92</f>
        <v>471348206221501.13</v>
      </c>
      <c r="AM42" s="236">
        <f>('Energy Use'!AM98+Electrification!AM43)*Electrification!AM92</f>
        <v>478081071580442.38</v>
      </c>
      <c r="AN42" s="236">
        <f>('Energy Use'!AN98+Electrification!AN43)*Electrification!AN92</f>
        <v>483525086751585</v>
      </c>
      <c r="AO42" s="236">
        <f>('Energy Use'!AO98+Electrification!AO43)*Electrification!AO92</f>
        <v>487600432237084.44</v>
      </c>
      <c r="AP42" s="236">
        <f>('Energy Use'!AP98+Electrification!AP43)*Electrification!AP92</f>
        <v>490237576729655.56</v>
      </c>
      <c r="AQ42" s="236">
        <f>('Energy Use'!AQ98+Electrification!AQ43)*Electrification!AQ92</f>
        <v>491337809134118.06</v>
      </c>
      <c r="AR42" s="133" t="str">
        <f>VLOOKUP($A42,'Sector Match'!$A$1:$B$43,2,0)</f>
        <v>energy pipelines and gas processing 352T353</v>
      </c>
    </row>
    <row r="43" spans="1:44" x14ac:dyDescent="0.2">
      <c r="A43" s="37" t="s">
        <v>41</v>
      </c>
      <c r="B43" s="237">
        <f>('Energy Use'!B99+Electrification!B44)*Electrification!B93</f>
        <v>202599048637274</v>
      </c>
      <c r="C43" s="237">
        <f>('Energy Use'!C99+Electrification!C44)*Electrification!C93</f>
        <v>220098899431097.31</v>
      </c>
      <c r="D43" s="237">
        <f>('Energy Use'!D99+Electrification!D44)*Electrification!D93</f>
        <v>250809791759654.56</v>
      </c>
      <c r="E43" s="237">
        <f>('Energy Use'!E99+Electrification!E44)*Electrification!E93</f>
        <v>261607351701283.94</v>
      </c>
      <c r="F43" s="237">
        <f>('Energy Use'!F99+Electrification!F44)*Electrification!F93</f>
        <v>275703028940082.78</v>
      </c>
      <c r="G43" s="237">
        <f>('Energy Use'!G99+Electrification!G44)*Electrification!G93</f>
        <v>293968069197325.94</v>
      </c>
      <c r="H43" s="237">
        <f>('Energy Use'!H99+Electrification!H44)*Electrification!H93</f>
        <v>317399679322163.56</v>
      </c>
      <c r="I43" s="237">
        <f>('Energy Use'!I99+Electrification!I44)*Electrification!I93</f>
        <v>340424356414433.38</v>
      </c>
      <c r="J43" s="237">
        <f>('Energy Use'!J99+Electrification!J44)*Electrification!J93</f>
        <v>361104893246551.75</v>
      </c>
      <c r="K43" s="237">
        <f>('Energy Use'!K99+Electrification!K44)*Electrification!K93</f>
        <v>379671753968521.25</v>
      </c>
      <c r="L43" s="237">
        <f>('Energy Use'!L99+Electrification!L44)*Electrification!L93</f>
        <v>396560022171623.81</v>
      </c>
      <c r="M43" s="237">
        <f>('Energy Use'!M99+Electrification!M44)*Electrification!M93</f>
        <v>412381199914603.38</v>
      </c>
      <c r="N43" s="237">
        <f>('Energy Use'!N99+Electrification!N44)*Electrification!N93</f>
        <v>427758127205227.31</v>
      </c>
      <c r="O43" s="237">
        <f>('Energy Use'!O99+Electrification!O44)*Electrification!O93</f>
        <v>442794023885246.75</v>
      </c>
      <c r="P43" s="237">
        <f>('Energy Use'!P99+Electrification!P44)*Electrification!P93</f>
        <v>457467793121697.38</v>
      </c>
      <c r="Q43" s="237">
        <f>('Energy Use'!Q99+Electrification!Q44)*Electrification!Q93</f>
        <v>471765102409317.56</v>
      </c>
      <c r="R43" s="237">
        <f>('Energy Use'!R99+Electrification!R44)*Electrification!R93</f>
        <v>485678453617614.44</v>
      </c>
      <c r="S43" s="237">
        <f>('Energy Use'!S99+Electrification!S44)*Electrification!S93</f>
        <v>499212077179209.5</v>
      </c>
      <c r="T43" s="237">
        <f>('Energy Use'!T99+Electrification!T44)*Electrification!T93</f>
        <v>512325835705057.31</v>
      </c>
      <c r="U43" s="237">
        <f>('Energy Use'!U99+Electrification!U44)*Electrification!U93</f>
        <v>524986728841422.81</v>
      </c>
      <c r="V43" s="237">
        <f>('Energy Use'!V99+Electrification!V44)*Electrification!V93</f>
        <v>537164438747499.81</v>
      </c>
      <c r="W43" s="237">
        <f>('Energy Use'!W99+Electrification!W44)*Electrification!W93</f>
        <v>548831476017913.63</v>
      </c>
      <c r="X43" s="237">
        <f>('Energy Use'!X99+Electrification!X44)*Electrification!X93</f>
        <v>559963297205638.81</v>
      </c>
      <c r="Y43" s="237">
        <f>('Energy Use'!Y99+Electrification!Y44)*Electrification!Y93</f>
        <v>570538393849460.75</v>
      </c>
      <c r="Z43" s="237">
        <f>('Energy Use'!Z99+Electrification!Z44)*Electrification!Z93</f>
        <v>580538353279244.88</v>
      </c>
      <c r="AA43" s="237">
        <f>('Energy Use'!AA99+Electrification!AA44)*Electrification!AA93</f>
        <v>589947891816934.63</v>
      </c>
      <c r="AB43" s="237">
        <f>('Energy Use'!AB99+Electrification!AB44)*Electrification!AB93</f>
        <v>598754861307018.25</v>
      </c>
      <c r="AC43" s="237">
        <f>('Energy Use'!AC99+Electrification!AC44)*Electrification!AC93</f>
        <v>606950230193728.25</v>
      </c>
      <c r="AD43" s="237">
        <f>('Energy Use'!AD99+Electrification!AD44)*Electrification!AD93</f>
        <v>614528040610896.63</v>
      </c>
      <c r="AE43" s="237">
        <f>('Energy Use'!AE99+Electrification!AE44)*Electrification!AE93</f>
        <v>621485343162391.38</v>
      </c>
      <c r="AF43" s="237">
        <f>('Energy Use'!AF99+Electrification!AF44)*Electrification!AF93</f>
        <v>627822111245560</v>
      </c>
      <c r="AG43" s="237">
        <f>('Energy Use'!AG99+Electrification!AG44)*Electrification!AG93</f>
        <v>633541136906995.75</v>
      </c>
      <c r="AH43" s="237">
        <f>('Energy Use'!AH99+Electrification!AH44)*Electrification!AH93</f>
        <v>638647910319638.5</v>
      </c>
      <c r="AI43" s="237">
        <f>('Energy Use'!AI99+Electrification!AI44)*Electrification!AI93</f>
        <v>643150485034199</v>
      </c>
      <c r="AJ43" s="237">
        <f>('Energy Use'!AJ99+Electrification!AJ44)*Electrification!AJ93</f>
        <v>647059331187741.13</v>
      </c>
      <c r="AK43" s="237">
        <f>('Energy Use'!AK99+Electrification!AK44)*Electrification!AK93</f>
        <v>650387178850244.88</v>
      </c>
      <c r="AL43" s="237">
        <f>('Energy Use'!AL99+Electrification!AL44)*Electrification!AL93</f>
        <v>653148853658853</v>
      </c>
      <c r="AM43" s="237">
        <f>('Energy Use'!AM99+Electrification!AM44)*Electrification!AM93</f>
        <v>655361106832037.5</v>
      </c>
      <c r="AN43" s="237">
        <f>('Energy Use'!AN99+Electrification!AN44)*Electrification!AN93</f>
        <v>657042441575417.63</v>
      </c>
      <c r="AO43" s="237">
        <f>('Energy Use'!AO99+Electrification!AO44)*Electrification!AO93</f>
        <v>658212937790443.5</v>
      </c>
      <c r="AP43" s="237">
        <f>('Energy Use'!AP99+Electrification!AP44)*Electrification!AP93</f>
        <v>658894076880263.5</v>
      </c>
      <c r="AQ43" s="237">
        <f>('Energy Use'!AQ99+Electrification!AQ44)*Electrification!AQ93</f>
        <v>659053619707460.5</v>
      </c>
      <c r="AR43" s="133" t="str">
        <f>VLOOKUP($A43,'Sector Match'!$A$1:$B$43,2,0)</f>
        <v>water and waste 36T39</v>
      </c>
    </row>
    <row r="44" spans="1:44" x14ac:dyDescent="0.2">
      <c r="A44" s="76" t="s">
        <v>88</v>
      </c>
      <c r="B44" s="265">
        <f>('Energy Use'!B100+Electrification!B45)*Electrification!B94</f>
        <v>338386247116500</v>
      </c>
      <c r="C44" s="265">
        <f>('Energy Use'!C100+Electrification!C45)*Electrification!C94</f>
        <v>345186361492500</v>
      </c>
      <c r="D44" s="265">
        <f>('Energy Use'!D100+Electrification!D45)*Electrification!D94</f>
        <v>375918906871357.31</v>
      </c>
      <c r="E44" s="265">
        <f>('Energy Use'!E100+Electrification!E45)*Electrification!E94</f>
        <v>371828778754778.13</v>
      </c>
      <c r="F44" s="265">
        <f>('Energy Use'!F100+Electrification!F45)*Electrification!F94</f>
        <v>397322111708680.81</v>
      </c>
      <c r="G44" s="265">
        <f>('Energy Use'!G100+Electrification!G45)*Electrification!G94</f>
        <v>418129162646385.44</v>
      </c>
      <c r="H44" s="265">
        <f>('Energy Use'!H100+Electrification!H45)*Electrification!H94</f>
        <v>435941380738961.19</v>
      </c>
      <c r="I44" s="265">
        <f>('Energy Use'!I100+Electrification!I45)*Electrification!I94</f>
        <v>459636043720430.69</v>
      </c>
      <c r="J44" s="265">
        <f>('Energy Use'!J100+Electrification!J45)*Electrification!J94</f>
        <v>480207489245238.31</v>
      </c>
      <c r="K44" s="265">
        <f>('Energy Use'!K100+Electrification!K45)*Electrification!K94</f>
        <v>500373095447840.44</v>
      </c>
      <c r="L44" s="265">
        <f>('Energy Use'!L100+Electrification!L45)*Electrification!L94</f>
        <v>520055517621991.44</v>
      </c>
      <c r="M44" s="265">
        <f>('Energy Use'!M100+Electrification!M45)*Electrification!M94</f>
        <v>542212984599716.63</v>
      </c>
      <c r="N44" s="265">
        <f>('Energy Use'!N100+Electrification!N45)*Electrification!N94</f>
        <v>557376093230656.5</v>
      </c>
      <c r="O44" s="265">
        <f>('Energy Use'!O100+Electrification!O45)*Electrification!O94</f>
        <v>574874691446048.38</v>
      </c>
      <c r="P44" s="265">
        <f>('Energy Use'!P100+Electrification!P45)*Electrification!P94</f>
        <v>591632320353529.63</v>
      </c>
      <c r="Q44" s="265">
        <f>('Energy Use'!Q100+Electrification!Q45)*Electrification!Q94</f>
        <v>607610128711140.63</v>
      </c>
      <c r="R44" s="265">
        <f>('Energy Use'!R100+Electrification!R45)*Electrification!R94</f>
        <v>621490797697096.5</v>
      </c>
      <c r="S44" s="265">
        <f>('Energy Use'!S100+Electrification!S45)*Electrification!S94</f>
        <v>636744975605822.13</v>
      </c>
      <c r="T44" s="265">
        <f>('Energy Use'!T100+Electrification!T45)*Electrification!T94</f>
        <v>649852239907239.38</v>
      </c>
      <c r="U44" s="265">
        <f>('Energy Use'!U100+Electrification!U45)*Electrification!U94</f>
        <v>662095955200649.88</v>
      </c>
      <c r="V44" s="265">
        <f>('Energy Use'!V100+Electrification!V45)*Electrification!V94</f>
        <v>673480508723215.13</v>
      </c>
      <c r="W44" s="265">
        <f>('Energy Use'!W100+Electrification!W45)*Electrification!W94</f>
        <v>684017905962814.5</v>
      </c>
      <c r="X44" s="265">
        <f>('Energy Use'!X100+Electrification!X45)*Electrification!X94</f>
        <v>693727345269844.25</v>
      </c>
      <c r="Y44" s="265">
        <f>('Energy Use'!Y100+Electrification!Y45)*Electrification!Y94</f>
        <v>702634744872046.25</v>
      </c>
      <c r="Z44" s="265">
        <f>('Energy Use'!Z100+Electrification!Z45)*Electrification!Z94</f>
        <v>710772235557513.38</v>
      </c>
      <c r="AA44" s="265">
        <f>('Energy Use'!AA100+Electrification!AA45)*Electrification!AA94</f>
        <v>718177631873901.5</v>
      </c>
      <c r="AB44" s="265">
        <f>('Energy Use'!AB100+Electrification!AB45)*Electrification!AB94</f>
        <v>724893894051849.13</v>
      </c>
      <c r="AC44" s="265">
        <f>('Energy Use'!AC100+Electrification!AC45)*Electrification!AC94</f>
        <v>730968592045178.5</v>
      </c>
      <c r="AD44" s="265">
        <f>('Energy Use'!AD100+Electrification!AD45)*Electrification!AD94</f>
        <v>736453382135941.13</v>
      </c>
      <c r="AE44" s="265">
        <f>('Energy Use'!AE100+Electrification!AE45)*Electrification!AE94</f>
        <v>741403505524253.13</v>
      </c>
      <c r="AF44" s="265">
        <f>('Energy Use'!AF100+Electrification!AF45)*Electrification!AF94</f>
        <v>745877317253382</v>
      </c>
      <c r="AG44" s="265">
        <f>('Energy Use'!AG100+Electrification!AG45)*Electrification!AG94</f>
        <v>749935852748745.88</v>
      </c>
      <c r="AH44" s="265">
        <f>('Energy Use'!AH100+Electrification!AH45)*Electrification!AH94</f>
        <v>753642438209873.5</v>
      </c>
      <c r="AI44" s="265">
        <f>('Energy Use'!AI100+Electrification!AI45)*Electrification!AI94</f>
        <v>757062350117646</v>
      </c>
      <c r="AJ44" s="265">
        <f>('Energy Use'!AJ100+Electrification!AJ45)*Electrification!AJ94</f>
        <v>760262528230746</v>
      </c>
      <c r="AK44" s="265">
        <f>('Energy Use'!AK100+Electrification!AK45)*Electrification!AK94</f>
        <v>763311345666984.75</v>
      </c>
      <c r="AL44" s="265">
        <f>('Energy Use'!AL100+Electrification!AL45)*Electrification!AL94</f>
        <v>766278439014550.13</v>
      </c>
      <c r="AM44" s="265">
        <f>('Energy Use'!AM100+Electrification!AM45)*Electrification!AM94</f>
        <v>769234600909221.25</v>
      </c>
      <c r="AN44" s="265">
        <f>('Energy Use'!AN100+Electrification!AN45)*Electrification!AN94</f>
        <v>772251737157549</v>
      </c>
      <c r="AO44" s="265">
        <f>('Energy Use'!AO100+Electrification!AO45)*Electrification!AO94</f>
        <v>775402890291967.88</v>
      </c>
      <c r="AP44" s="265">
        <f>('Energy Use'!AP100+Electrification!AP45)*Electrification!AP94</f>
        <v>778762331419209.25</v>
      </c>
      <c r="AQ44" s="265">
        <f>('Energy Use'!AQ100+Electrification!AQ45)*Electrification!AQ94</f>
        <v>782400716050955.25</v>
      </c>
      <c r="AR44" s="133" t="str">
        <f>VLOOKUP($A44,'Sector Match'!$A$1:$B$43,2,0)</f>
        <v>construction 41T43</v>
      </c>
    </row>
    <row r="45" spans="1:44" x14ac:dyDescent="0.2">
      <c r="B45" s="236"/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36"/>
      <c r="AC45" s="236"/>
      <c r="AD45" s="236"/>
      <c r="AE45" s="236"/>
      <c r="AF45" s="236"/>
      <c r="AG45" s="236"/>
      <c r="AH45" s="236"/>
      <c r="AI45" s="236"/>
      <c r="AJ45" s="236"/>
      <c r="AK45" s="236"/>
      <c r="AL45" s="236"/>
      <c r="AM45" s="236"/>
      <c r="AN45" s="236"/>
      <c r="AO45" s="236"/>
      <c r="AP45" s="236"/>
      <c r="AQ45" s="236"/>
    </row>
    <row r="46" spans="1:44" x14ac:dyDescent="0.2">
      <c r="B46" s="236"/>
      <c r="C46" s="236"/>
      <c r="D46" s="236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</row>
    <row r="47" spans="1:44" x14ac:dyDescent="0.2">
      <c r="B47" s="236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</row>
    <row r="49" spans="1:43" x14ac:dyDescent="0.2">
      <c r="B49" s="214">
        <v>2019</v>
      </c>
      <c r="C49" s="214">
        <v>2020</v>
      </c>
      <c r="D49" s="214">
        <v>2021</v>
      </c>
      <c r="E49" s="214">
        <v>2022</v>
      </c>
      <c r="F49" s="214">
        <v>2023</v>
      </c>
      <c r="G49" s="214">
        <v>2024</v>
      </c>
      <c r="H49" s="214">
        <v>2025</v>
      </c>
      <c r="I49" s="214">
        <v>2026</v>
      </c>
      <c r="J49" s="214">
        <v>2027</v>
      </c>
      <c r="K49" s="214">
        <v>2028</v>
      </c>
      <c r="L49" s="214">
        <v>2029</v>
      </c>
      <c r="M49" s="214">
        <v>2030</v>
      </c>
      <c r="N49" s="214">
        <v>2031</v>
      </c>
      <c r="O49" s="214">
        <v>2032</v>
      </c>
      <c r="P49" s="214">
        <v>2033</v>
      </c>
      <c r="Q49" s="214">
        <v>2034</v>
      </c>
      <c r="R49" s="214">
        <v>2035</v>
      </c>
      <c r="S49" s="214">
        <v>2036</v>
      </c>
      <c r="T49" s="214">
        <v>2037</v>
      </c>
      <c r="U49" s="214">
        <v>2038</v>
      </c>
      <c r="V49" s="214">
        <v>2039</v>
      </c>
      <c r="W49" s="214">
        <v>2040</v>
      </c>
      <c r="X49" s="214">
        <v>2041</v>
      </c>
      <c r="Y49" s="214">
        <v>2042</v>
      </c>
      <c r="Z49" s="214">
        <v>2043</v>
      </c>
      <c r="AA49" s="214">
        <v>2044</v>
      </c>
      <c r="AB49" s="214">
        <v>2045</v>
      </c>
      <c r="AC49" s="214">
        <v>2046</v>
      </c>
      <c r="AD49" s="214">
        <v>2047</v>
      </c>
      <c r="AE49" s="214">
        <v>2048</v>
      </c>
      <c r="AF49" s="214">
        <v>2049</v>
      </c>
      <c r="AG49" s="214">
        <v>2050</v>
      </c>
      <c r="AH49" s="214">
        <v>2051</v>
      </c>
      <c r="AI49" s="214">
        <v>2052</v>
      </c>
      <c r="AJ49" s="214">
        <v>2053</v>
      </c>
      <c r="AK49" s="214">
        <v>2054</v>
      </c>
      <c r="AL49" s="214">
        <v>2055</v>
      </c>
      <c r="AM49" s="214">
        <v>2056</v>
      </c>
      <c r="AN49" s="214">
        <v>2057</v>
      </c>
      <c r="AO49" s="214">
        <v>2058</v>
      </c>
      <c r="AP49" s="214">
        <v>2059</v>
      </c>
      <c r="AQ49" s="214">
        <v>2060</v>
      </c>
    </row>
    <row r="50" spans="1:43" x14ac:dyDescent="0.2">
      <c r="A50" s="104" t="s">
        <v>275</v>
      </c>
      <c r="B50" s="240">
        <f t="shared" ref="B50:K59" si="0">SUMIFS(B$2:B$44,$AR$2:$AR$44,$A50)</f>
        <v>456171561565499.94</v>
      </c>
      <c r="C50" s="240">
        <f t="shared" si="0"/>
        <v>485499832636500</v>
      </c>
      <c r="D50" s="240">
        <f t="shared" si="0"/>
        <v>509413140776125.38</v>
      </c>
      <c r="E50" s="240">
        <f t="shared" si="0"/>
        <v>516619084686057.38</v>
      </c>
      <c r="F50" s="240">
        <f t="shared" si="0"/>
        <v>555812592281842.44</v>
      </c>
      <c r="G50" s="240">
        <f t="shared" si="0"/>
        <v>583964811340141.25</v>
      </c>
      <c r="H50" s="240">
        <f t="shared" si="0"/>
        <v>600084742728089.75</v>
      </c>
      <c r="I50" s="240">
        <f t="shared" si="0"/>
        <v>640047772278050.88</v>
      </c>
      <c r="J50" s="240">
        <f t="shared" si="0"/>
        <v>667825491548181.25</v>
      </c>
      <c r="K50" s="240">
        <f t="shared" si="0"/>
        <v>694862867860018.63</v>
      </c>
      <c r="L50" s="240">
        <f t="shared" ref="L50:U59" si="1">SUMIFS(L$2:L$44,$AR$2:$AR$44,$A50)</f>
        <v>721046089985220.25</v>
      </c>
      <c r="M50" s="240">
        <f t="shared" si="1"/>
        <v>758844724090234.13</v>
      </c>
      <c r="N50" s="240">
        <f t="shared" si="1"/>
        <v>770168430285432.88</v>
      </c>
      <c r="O50" s="240">
        <f t="shared" si="1"/>
        <v>792920427412997</v>
      </c>
      <c r="P50" s="240">
        <f t="shared" si="1"/>
        <v>814462393250102</v>
      </c>
      <c r="Q50" s="240">
        <f t="shared" si="1"/>
        <v>834742064476184.13</v>
      </c>
      <c r="R50" s="240">
        <f t="shared" si="1"/>
        <v>848470222835829.5</v>
      </c>
      <c r="S50" s="240">
        <f t="shared" si="1"/>
        <v>870878525215709.88</v>
      </c>
      <c r="T50" s="240">
        <f t="shared" si="1"/>
        <v>886679679604322.75</v>
      </c>
      <c r="U50" s="240">
        <f t="shared" si="1"/>
        <v>901125979263026.75</v>
      </c>
      <c r="V50" s="240">
        <f t="shared" ref="V50:AE59" si="2">SUMIFS(V$2:V$44,$AR$2:$AR$44,$A50)</f>
        <v>914231416690621.63</v>
      </c>
      <c r="W50" s="240">
        <f t="shared" si="2"/>
        <v>926021230286477.13</v>
      </c>
      <c r="X50" s="240">
        <f t="shared" si="2"/>
        <v>936531118950999.5</v>
      </c>
      <c r="Y50" s="240">
        <f t="shared" si="2"/>
        <v>945806390067461.5</v>
      </c>
      <c r="Z50" s="240">
        <f t="shared" si="2"/>
        <v>953901062813346.25</v>
      </c>
      <c r="AA50" s="240">
        <f t="shared" si="2"/>
        <v>960876947709626.88</v>
      </c>
      <c r="AB50" s="240">
        <f t="shared" si="2"/>
        <v>966802721922121.25</v>
      </c>
      <c r="AC50" s="240">
        <f t="shared" si="2"/>
        <v>971753018165266.25</v>
      </c>
      <c r="AD50" s="240">
        <f t="shared" si="2"/>
        <v>975807543208462.25</v>
      </c>
      <c r="AE50" s="240">
        <f t="shared" si="2"/>
        <v>979050240027021.13</v>
      </c>
      <c r="AF50" s="240">
        <f t="shared" ref="AF50:AQ59" si="3">SUMIFS(AF$2:AF$44,$AR$2:$AR$44,$A50)</f>
        <v>981568505645652.38</v>
      </c>
      <c r="AG50" s="240">
        <f t="shared" si="3"/>
        <v>983452474756953.38</v>
      </c>
      <c r="AH50" s="240">
        <f t="shared" si="3"/>
        <v>984794377315691.38</v>
      </c>
      <c r="AI50" s="240">
        <f t="shared" si="3"/>
        <v>985687976559225.25</v>
      </c>
      <c r="AJ50" s="240">
        <f t="shared" si="3"/>
        <v>986228092322668.5</v>
      </c>
      <c r="AK50" s="240">
        <f t="shared" si="3"/>
        <v>986510213134340.13</v>
      </c>
      <c r="AL50" s="240">
        <f t="shared" si="3"/>
        <v>986630199414440.75</v>
      </c>
      <c r="AM50" s="240">
        <f t="shared" si="3"/>
        <v>986684079173295.63</v>
      </c>
      <c r="AN50" s="240">
        <f t="shared" si="3"/>
        <v>986767936924783</v>
      </c>
      <c r="AO50" s="240">
        <f t="shared" si="3"/>
        <v>986977896101159.63</v>
      </c>
      <c r="AP50" s="240">
        <f t="shared" si="3"/>
        <v>987410195080197.38</v>
      </c>
      <c r="AQ50" s="240">
        <f t="shared" si="3"/>
        <v>988178277568069.75</v>
      </c>
    </row>
    <row r="51" spans="1:43" x14ac:dyDescent="0.2">
      <c r="A51" s="105" t="s">
        <v>90</v>
      </c>
      <c r="B51" s="230">
        <f t="shared" si="0"/>
        <v>350343689466391.31</v>
      </c>
      <c r="C51" s="230">
        <f t="shared" si="0"/>
        <v>310098673153218.81</v>
      </c>
      <c r="D51" s="230">
        <f t="shared" si="0"/>
        <v>335097669723487.81</v>
      </c>
      <c r="E51" s="230">
        <f t="shared" si="0"/>
        <v>351330948976986.5</v>
      </c>
      <c r="F51" s="230">
        <f t="shared" si="0"/>
        <v>384811740814107.69</v>
      </c>
      <c r="G51" s="230">
        <f t="shared" si="0"/>
        <v>404774538730163.31</v>
      </c>
      <c r="H51" s="230">
        <f t="shared" si="0"/>
        <v>424725187797922.44</v>
      </c>
      <c r="I51" s="230">
        <f t="shared" si="0"/>
        <v>432496844163721.38</v>
      </c>
      <c r="J51" s="230">
        <f t="shared" si="0"/>
        <v>440295298643255.25</v>
      </c>
      <c r="K51" s="230">
        <f t="shared" si="0"/>
        <v>448120546243836</v>
      </c>
      <c r="L51" s="230">
        <f t="shared" si="1"/>
        <v>455972581972775.88</v>
      </c>
      <c r="M51" s="230">
        <f t="shared" si="1"/>
        <v>463851400837386.56</v>
      </c>
      <c r="N51" s="230">
        <f t="shared" si="1"/>
        <v>467111357367413.94</v>
      </c>
      <c r="O51" s="230">
        <f t="shared" si="1"/>
        <v>470378402625082</v>
      </c>
      <c r="P51" s="230">
        <f t="shared" si="1"/>
        <v>473652535728197.56</v>
      </c>
      <c r="Q51" s="230">
        <f t="shared" si="1"/>
        <v>476933755794567.94</v>
      </c>
      <c r="R51" s="230">
        <f t="shared" si="1"/>
        <v>480222061942000.31</v>
      </c>
      <c r="S51" s="230">
        <f t="shared" si="1"/>
        <v>476189071418867.38</v>
      </c>
      <c r="T51" s="230">
        <f t="shared" si="1"/>
        <v>472149166167984.63</v>
      </c>
      <c r="U51" s="230">
        <f t="shared" si="1"/>
        <v>468102346541808.56</v>
      </c>
      <c r="V51" s="230">
        <f t="shared" si="2"/>
        <v>464048612892795.69</v>
      </c>
      <c r="W51" s="230">
        <f t="shared" si="2"/>
        <v>459987965573402.69</v>
      </c>
      <c r="X51" s="230">
        <f t="shared" si="2"/>
        <v>453264557917040.94</v>
      </c>
      <c r="Y51" s="230">
        <f t="shared" si="2"/>
        <v>446530096847028.13</v>
      </c>
      <c r="Z51" s="230">
        <f t="shared" si="2"/>
        <v>439784582927294.94</v>
      </c>
      <c r="AA51" s="230">
        <f t="shared" si="2"/>
        <v>433028016721771.88</v>
      </c>
      <c r="AB51" s="230">
        <f t="shared" si="2"/>
        <v>426260398794389.31</v>
      </c>
      <c r="AC51" s="230">
        <f t="shared" si="2"/>
        <v>419481729709077.88</v>
      </c>
      <c r="AD51" s="230">
        <f t="shared" si="2"/>
        <v>412692010029767.94</v>
      </c>
      <c r="AE51" s="230">
        <f t="shared" si="2"/>
        <v>405891240320390.13</v>
      </c>
      <c r="AF51" s="230">
        <f t="shared" si="3"/>
        <v>399079421144874.88</v>
      </c>
      <c r="AG51" s="230">
        <f t="shared" si="3"/>
        <v>392256553067152.63</v>
      </c>
      <c r="AH51" s="230">
        <f t="shared" si="3"/>
        <v>383638272592583.75</v>
      </c>
      <c r="AI51" s="230">
        <f t="shared" si="3"/>
        <v>375006184984763.88</v>
      </c>
      <c r="AJ51" s="230">
        <f t="shared" si="3"/>
        <v>366360290948606.06</v>
      </c>
      <c r="AK51" s="230">
        <f t="shared" si="3"/>
        <v>357700591189023.5</v>
      </c>
      <c r="AL51" s="230">
        <f t="shared" si="3"/>
        <v>349027086410929.38</v>
      </c>
      <c r="AM51" s="230">
        <f t="shared" si="3"/>
        <v>342131039305127.38</v>
      </c>
      <c r="AN51" s="230">
        <f t="shared" si="3"/>
        <v>335223947479602.88</v>
      </c>
      <c r="AO51" s="230">
        <f t="shared" si="3"/>
        <v>328305811498286.44</v>
      </c>
      <c r="AP51" s="230">
        <f t="shared" si="3"/>
        <v>321376631925108.56</v>
      </c>
      <c r="AQ51" s="230">
        <f t="shared" si="3"/>
        <v>314410195367408.25</v>
      </c>
    </row>
    <row r="52" spans="1:43" x14ac:dyDescent="0.2">
      <c r="A52" s="105" t="s">
        <v>91</v>
      </c>
      <c r="B52" s="230">
        <f t="shared" si="0"/>
        <v>148236978745361.31</v>
      </c>
      <c r="C52" s="230">
        <f t="shared" si="0"/>
        <v>158092881609818.72</v>
      </c>
      <c r="D52" s="230">
        <f t="shared" si="0"/>
        <v>171850843945290.66</v>
      </c>
      <c r="E52" s="230">
        <f t="shared" si="0"/>
        <v>181739147042748.25</v>
      </c>
      <c r="F52" s="230">
        <f t="shared" si="0"/>
        <v>200370562962137.41</v>
      </c>
      <c r="G52" s="230">
        <f t="shared" si="0"/>
        <v>211829607448094.84</v>
      </c>
      <c r="H52" s="230">
        <f t="shared" si="0"/>
        <v>223281680141435.25</v>
      </c>
      <c r="I52" s="230">
        <f t="shared" si="0"/>
        <v>229220429535132.69</v>
      </c>
      <c r="J52" s="230">
        <f t="shared" si="0"/>
        <v>235180441791576.84</v>
      </c>
      <c r="K52" s="230">
        <f t="shared" si="0"/>
        <v>241161712954403.75</v>
      </c>
      <c r="L52" s="230">
        <f t="shared" si="1"/>
        <v>247164239067249.16</v>
      </c>
      <c r="M52" s="230">
        <f t="shared" si="1"/>
        <v>253188016173749.03</v>
      </c>
      <c r="N52" s="230">
        <f t="shared" si="1"/>
        <v>257152832317618.88</v>
      </c>
      <c r="O52" s="230">
        <f t="shared" si="1"/>
        <v>261127453260770.25</v>
      </c>
      <c r="P52" s="230">
        <f t="shared" si="1"/>
        <v>265111877788369.09</v>
      </c>
      <c r="Q52" s="230">
        <f t="shared" si="1"/>
        <v>269106104685581.31</v>
      </c>
      <c r="R52" s="230">
        <f t="shared" si="1"/>
        <v>273110132737572.69</v>
      </c>
      <c r="S52" s="230">
        <f t="shared" si="1"/>
        <v>276965982813133.31</v>
      </c>
      <c r="T52" s="230">
        <f t="shared" si="1"/>
        <v>280827526519429.88</v>
      </c>
      <c r="U52" s="230">
        <f t="shared" si="1"/>
        <v>284694763565337.13</v>
      </c>
      <c r="V52" s="230">
        <f t="shared" si="2"/>
        <v>288567693659729.75</v>
      </c>
      <c r="W52" s="230">
        <f t="shared" si="2"/>
        <v>292446316511482.31</v>
      </c>
      <c r="X52" s="230">
        <f t="shared" si="2"/>
        <v>294500536757646.13</v>
      </c>
      <c r="Y52" s="230">
        <f t="shared" si="2"/>
        <v>296557596072636.31</v>
      </c>
      <c r="Z52" s="230">
        <f t="shared" si="2"/>
        <v>298617494311050.44</v>
      </c>
      <c r="AA52" s="230">
        <f t="shared" si="2"/>
        <v>300680231327485.69</v>
      </c>
      <c r="AB52" s="230">
        <f t="shared" si="2"/>
        <v>302745806976539.81</v>
      </c>
      <c r="AC52" s="230">
        <f t="shared" si="2"/>
        <v>304814221112810</v>
      </c>
      <c r="AD52" s="230">
        <f t="shared" si="2"/>
        <v>306885473590893.75</v>
      </c>
      <c r="AE52" s="230">
        <f t="shared" si="2"/>
        <v>308959564265388.44</v>
      </c>
      <c r="AF52" s="230">
        <f t="shared" si="3"/>
        <v>311036492990891.56</v>
      </c>
      <c r="AG52" s="230">
        <f t="shared" si="3"/>
        <v>313116259622000.63</v>
      </c>
      <c r="AH52" s="230">
        <f t="shared" si="3"/>
        <v>315197942939392.81</v>
      </c>
      <c r="AI52" s="230">
        <f t="shared" si="3"/>
        <v>317282462447227.5</v>
      </c>
      <c r="AJ52" s="230">
        <f t="shared" si="3"/>
        <v>319369818000175</v>
      </c>
      <c r="AK52" s="230">
        <f t="shared" si="3"/>
        <v>321460009452905.44</v>
      </c>
      <c r="AL52" s="230">
        <f t="shared" si="3"/>
        <v>323553036660089</v>
      </c>
      <c r="AM52" s="230">
        <f t="shared" si="3"/>
        <v>323801294672954.13</v>
      </c>
      <c r="AN52" s="230">
        <f t="shared" si="3"/>
        <v>324049542481843.25</v>
      </c>
      <c r="AO52" s="230">
        <f t="shared" si="3"/>
        <v>324297780086843.56</v>
      </c>
      <c r="AP52" s="230">
        <f t="shared" si="3"/>
        <v>324546007488042.56</v>
      </c>
      <c r="AQ52" s="230">
        <f t="shared" si="3"/>
        <v>324767147217858.63</v>
      </c>
    </row>
    <row r="53" spans="1:43" x14ac:dyDescent="0.2">
      <c r="A53" s="105" t="s">
        <v>92</v>
      </c>
      <c r="B53" s="230">
        <f t="shared" si="0"/>
        <v>362645620181972.81</v>
      </c>
      <c r="C53" s="230">
        <f t="shared" si="0"/>
        <v>342104595793375.25</v>
      </c>
      <c r="D53" s="230">
        <f t="shared" si="0"/>
        <v>368915658966337.69</v>
      </c>
      <c r="E53" s="230">
        <f t="shared" si="0"/>
        <v>385601941548718.88</v>
      </c>
      <c r="F53" s="230">
        <f t="shared" si="0"/>
        <v>421353739936810.25</v>
      </c>
      <c r="G53" s="230">
        <f t="shared" si="0"/>
        <v>442405148746030.44</v>
      </c>
      <c r="H53" s="230">
        <f t="shared" si="0"/>
        <v>463443744774116</v>
      </c>
      <c r="I53" s="230">
        <f t="shared" si="0"/>
        <v>478265797845145.25</v>
      </c>
      <c r="J53" s="230">
        <f t="shared" si="0"/>
        <v>493141646440407.25</v>
      </c>
      <c r="K53" s="230">
        <f t="shared" si="0"/>
        <v>508071280554731.19</v>
      </c>
      <c r="L53" s="230">
        <f t="shared" si="1"/>
        <v>523054690182945.63</v>
      </c>
      <c r="M53" s="230">
        <f t="shared" si="1"/>
        <v>538091865319879.38</v>
      </c>
      <c r="N53" s="230">
        <f t="shared" si="1"/>
        <v>542342250654367.63</v>
      </c>
      <c r="O53" s="230">
        <f t="shared" si="1"/>
        <v>546602132164731.5</v>
      </c>
      <c r="P53" s="230">
        <f t="shared" si="1"/>
        <v>550871508670323.25</v>
      </c>
      <c r="Q53" s="230">
        <f t="shared" si="1"/>
        <v>555150378990495.63</v>
      </c>
      <c r="R53" s="230">
        <f t="shared" si="1"/>
        <v>559438741944600.88</v>
      </c>
      <c r="S53" s="230">
        <f t="shared" si="1"/>
        <v>556635756428499.69</v>
      </c>
      <c r="T53" s="230">
        <f t="shared" si="1"/>
        <v>553827682339678</v>
      </c>
      <c r="U53" s="230">
        <f t="shared" si="1"/>
        <v>551014519937229.56</v>
      </c>
      <c r="V53" s="230">
        <f t="shared" si="2"/>
        <v>548196269480247.56</v>
      </c>
      <c r="W53" s="230">
        <f t="shared" si="2"/>
        <v>545372931227825.63</v>
      </c>
      <c r="X53" s="230">
        <f t="shared" si="2"/>
        <v>537551922696562.75</v>
      </c>
      <c r="Y53" s="230">
        <f t="shared" si="2"/>
        <v>529718043484108.13</v>
      </c>
      <c r="Z53" s="230">
        <f t="shared" si="2"/>
        <v>521871294247093.5</v>
      </c>
      <c r="AA53" s="230">
        <f t="shared" si="2"/>
        <v>514011675642150.63</v>
      </c>
      <c r="AB53" s="230">
        <f t="shared" si="2"/>
        <v>506139188325911.38</v>
      </c>
      <c r="AC53" s="230">
        <f t="shared" si="2"/>
        <v>496369009720963.5</v>
      </c>
      <c r="AD53" s="230">
        <f t="shared" si="2"/>
        <v>486583037196413.81</v>
      </c>
      <c r="AE53" s="230">
        <f t="shared" si="2"/>
        <v>476781271558392.19</v>
      </c>
      <c r="AF53" s="230">
        <f t="shared" si="3"/>
        <v>466963713613028.25</v>
      </c>
      <c r="AG53" s="230">
        <f t="shared" si="3"/>
        <v>457130364166452</v>
      </c>
      <c r="AH53" s="230">
        <f t="shared" si="3"/>
        <v>446884986044787.5</v>
      </c>
      <c r="AI53" s="230">
        <f t="shared" si="3"/>
        <v>436623205287688.63</v>
      </c>
      <c r="AJ53" s="230">
        <f t="shared" si="3"/>
        <v>426345022732591.69</v>
      </c>
      <c r="AK53" s="230">
        <f t="shared" si="3"/>
        <v>416050439216933.38</v>
      </c>
      <c r="AL53" s="230">
        <f t="shared" si="3"/>
        <v>405739455578150.19</v>
      </c>
      <c r="AM53" s="230">
        <f t="shared" si="3"/>
        <v>395671805187557.94</v>
      </c>
      <c r="AN53" s="230">
        <f t="shared" si="3"/>
        <v>385588156386914</v>
      </c>
      <c r="AO53" s="230">
        <f t="shared" si="3"/>
        <v>375488509993212.75</v>
      </c>
      <c r="AP53" s="230">
        <f t="shared" si="3"/>
        <v>365372866823448</v>
      </c>
      <c r="AQ53" s="230">
        <f t="shared" si="3"/>
        <v>355211611919066.75</v>
      </c>
    </row>
    <row r="54" spans="1:43" x14ac:dyDescent="0.2">
      <c r="A54" s="105" t="s">
        <v>93</v>
      </c>
      <c r="B54" s="230">
        <f t="shared" si="0"/>
        <v>414297221246194.06</v>
      </c>
      <c r="C54" s="230">
        <f t="shared" si="0"/>
        <v>440656015362107.31</v>
      </c>
      <c r="D54" s="230">
        <f t="shared" si="0"/>
        <v>510169357497129</v>
      </c>
      <c r="E54" s="230">
        <f t="shared" si="0"/>
        <v>513939459580582.94</v>
      </c>
      <c r="F54" s="230">
        <f t="shared" si="0"/>
        <v>534104524501659.56</v>
      </c>
      <c r="G54" s="230">
        <f t="shared" si="0"/>
        <v>547495194261590.88</v>
      </c>
      <c r="H54" s="230">
        <f t="shared" si="0"/>
        <v>565487623776669.13</v>
      </c>
      <c r="I54" s="230">
        <f t="shared" si="0"/>
        <v>586029849632877.13</v>
      </c>
      <c r="J54" s="230">
        <f t="shared" si="0"/>
        <v>606839801682149.5</v>
      </c>
      <c r="K54" s="230">
        <f t="shared" si="0"/>
        <v>627432516347574</v>
      </c>
      <c r="L54" s="230">
        <f t="shared" si="1"/>
        <v>647273676823600.25</v>
      </c>
      <c r="M54" s="230">
        <f t="shared" si="1"/>
        <v>665782661934946.38</v>
      </c>
      <c r="N54" s="230">
        <f t="shared" si="1"/>
        <v>682067121228668.5</v>
      </c>
      <c r="O54" s="230">
        <f t="shared" si="1"/>
        <v>696405617703086</v>
      </c>
      <c r="P54" s="230">
        <f t="shared" si="1"/>
        <v>708848640779049.13</v>
      </c>
      <c r="Q54" s="230">
        <f t="shared" si="1"/>
        <v>719476290459587.5</v>
      </c>
      <c r="R54" s="230">
        <f t="shared" si="1"/>
        <v>728394890393905.88</v>
      </c>
      <c r="S54" s="230">
        <f t="shared" si="1"/>
        <v>735303788521133</v>
      </c>
      <c r="T54" s="230">
        <f t="shared" si="1"/>
        <v>740696163182790.63</v>
      </c>
      <c r="U54" s="230">
        <f t="shared" si="1"/>
        <v>744656501863284</v>
      </c>
      <c r="V54" s="230">
        <f t="shared" si="2"/>
        <v>747279760174563.88</v>
      </c>
      <c r="W54" s="230">
        <f t="shared" si="2"/>
        <v>748669321034555.75</v>
      </c>
      <c r="X54" s="230">
        <f t="shared" si="2"/>
        <v>748935049396561.88</v>
      </c>
      <c r="Y54" s="230">
        <f t="shared" si="2"/>
        <v>748191479900823</v>
      </c>
      <c r="Z54" s="230">
        <f t="shared" si="2"/>
        <v>746556166441863.13</v>
      </c>
      <c r="AA54" s="230">
        <f t="shared" si="2"/>
        <v>744148214695106</v>
      </c>
      <c r="AB54" s="230">
        <f t="shared" si="2"/>
        <v>741087011375837</v>
      </c>
      <c r="AC54" s="230">
        <f t="shared" si="2"/>
        <v>737491157593853.88</v>
      </c>
      <c r="AD54" s="230">
        <f t="shared" si="2"/>
        <v>733477608233704.5</v>
      </c>
      <c r="AE54" s="230">
        <f t="shared" si="2"/>
        <v>729161014891462.75</v>
      </c>
      <c r="AF54" s="230">
        <f t="shared" si="3"/>
        <v>724653266545783.5</v>
      </c>
      <c r="AG54" s="230">
        <f t="shared" si="3"/>
        <v>720063219807749</v>
      </c>
      <c r="AH54" s="230">
        <f t="shared" si="3"/>
        <v>715496609229263</v>
      </c>
      <c r="AI54" s="230">
        <f t="shared" si="3"/>
        <v>711056127685949.38</v>
      </c>
      <c r="AJ54" s="230">
        <f t="shared" si="3"/>
        <v>706841667213776.38</v>
      </c>
      <c r="AK54" s="230">
        <f t="shared" si="3"/>
        <v>702950711796883.13</v>
      </c>
      <c r="AL54" s="230">
        <f t="shared" si="3"/>
        <v>699478875414649.5</v>
      </c>
      <c r="AM54" s="230">
        <f t="shared" si="3"/>
        <v>696520581112232</v>
      </c>
      <c r="AN54" s="230">
        <f t="shared" si="3"/>
        <v>694169879935555.88</v>
      </c>
      <c r="AO54" s="230">
        <f t="shared" si="3"/>
        <v>692521412271849.38</v>
      </c>
      <c r="AP54" s="230">
        <f t="shared" si="3"/>
        <v>691671518495855.75</v>
      </c>
      <c r="AQ54" s="230">
        <f t="shared" si="3"/>
        <v>691662216976515.88</v>
      </c>
    </row>
    <row r="55" spans="1:43" x14ac:dyDescent="0.2">
      <c r="A55" s="105" t="s">
        <v>94</v>
      </c>
      <c r="B55" s="230">
        <f t="shared" si="0"/>
        <v>755643024983194.25</v>
      </c>
      <c r="C55" s="230">
        <f t="shared" si="0"/>
        <v>707143219145493.25</v>
      </c>
      <c r="D55" s="230">
        <f t="shared" si="0"/>
        <v>782330287221176.38</v>
      </c>
      <c r="E55" s="230">
        <f t="shared" si="0"/>
        <v>754283772161994.88</v>
      </c>
      <c r="F55" s="230">
        <f t="shared" si="0"/>
        <v>779302645040401.63</v>
      </c>
      <c r="G55" s="230">
        <f t="shared" si="0"/>
        <v>786923230528677.38</v>
      </c>
      <c r="H55" s="230">
        <f t="shared" si="0"/>
        <v>797300041323948.75</v>
      </c>
      <c r="I55" s="230">
        <f t="shared" si="0"/>
        <v>810320234246893.63</v>
      </c>
      <c r="J55" s="230">
        <f t="shared" si="0"/>
        <v>822969665990245.25</v>
      </c>
      <c r="K55" s="230">
        <f t="shared" si="0"/>
        <v>834129719594944.75</v>
      </c>
      <c r="L55" s="230">
        <f t="shared" si="1"/>
        <v>842634580538617.5</v>
      </c>
      <c r="M55" s="230">
        <f t="shared" si="1"/>
        <v>847296843066144.38</v>
      </c>
      <c r="N55" s="230">
        <f t="shared" si="1"/>
        <v>846831749859748.13</v>
      </c>
      <c r="O55" s="230">
        <f t="shared" si="1"/>
        <v>842392236074273.63</v>
      </c>
      <c r="P55" s="230">
        <f t="shared" si="1"/>
        <v>835055099060026.75</v>
      </c>
      <c r="Q55" s="230">
        <f t="shared" si="1"/>
        <v>825896837775614.5</v>
      </c>
      <c r="R55" s="230">
        <f t="shared" si="1"/>
        <v>815964810219207.88</v>
      </c>
      <c r="S55" s="230">
        <f t="shared" si="1"/>
        <v>805647818126730.25</v>
      </c>
      <c r="T55" s="230">
        <f t="shared" si="1"/>
        <v>795595085746237</v>
      </c>
      <c r="U55" s="230">
        <f t="shared" si="1"/>
        <v>785825532631359.75</v>
      </c>
      <c r="V55" s="230">
        <f t="shared" si="2"/>
        <v>776358618417670.25</v>
      </c>
      <c r="W55" s="230">
        <f t="shared" si="2"/>
        <v>767213855286080.63</v>
      </c>
      <c r="X55" s="230">
        <f t="shared" si="2"/>
        <v>758410404685108.63</v>
      </c>
      <c r="Y55" s="230">
        <f t="shared" si="2"/>
        <v>749966758745086.5</v>
      </c>
      <c r="Z55" s="230">
        <f t="shared" si="2"/>
        <v>741900503908475</v>
      </c>
      <c r="AA55" s="230">
        <f t="shared" si="2"/>
        <v>734228162052430.38</v>
      </c>
      <c r="AB55" s="230">
        <f t="shared" si="2"/>
        <v>726965102778621.5</v>
      </c>
      <c r="AC55" s="230">
        <f t="shared" si="2"/>
        <v>720125519547059.13</v>
      </c>
      <c r="AD55" s="230">
        <f t="shared" si="2"/>
        <v>713722461870337.63</v>
      </c>
      <c r="AE55" s="230">
        <f t="shared" si="2"/>
        <v>707767915786111.88</v>
      </c>
      <c r="AF55" s="230">
        <f t="shared" si="3"/>
        <v>702272925208017.75</v>
      </c>
      <c r="AG55" s="230">
        <f t="shared" si="3"/>
        <v>697247747440858.25</v>
      </c>
      <c r="AH55" s="230">
        <f t="shared" si="3"/>
        <v>692702037063981.75</v>
      </c>
      <c r="AI55" s="230">
        <f t="shared" si="3"/>
        <v>688645053477080</v>
      </c>
      <c r="AJ55" s="230">
        <f t="shared" si="3"/>
        <v>685085888618833.5</v>
      </c>
      <c r="AK55" s="230">
        <f t="shared" si="3"/>
        <v>682033712678336</v>
      </c>
      <c r="AL55" s="230">
        <f t="shared" si="3"/>
        <v>679498037006029</v>
      </c>
      <c r="AM55" s="230">
        <f t="shared" si="3"/>
        <v>677488994894580.5</v>
      </c>
      <c r="AN55" s="230">
        <f t="shared" si="3"/>
        <v>676017642457934.13</v>
      </c>
      <c r="AO55" s="230">
        <f t="shared" si="3"/>
        <v>675096283523810.25</v>
      </c>
      <c r="AP55" s="230">
        <f t="shared" si="3"/>
        <v>674738824326923.75</v>
      </c>
      <c r="AQ55" s="230">
        <f t="shared" si="3"/>
        <v>674904895716038.63</v>
      </c>
    </row>
    <row r="56" spans="1:43" x14ac:dyDescent="0.2">
      <c r="A56" s="105" t="s">
        <v>95</v>
      </c>
      <c r="B56" s="230">
        <f t="shared" si="0"/>
        <v>174890445412711.59</v>
      </c>
      <c r="C56" s="230">
        <f t="shared" si="0"/>
        <v>179467628685054.75</v>
      </c>
      <c r="D56" s="230">
        <f t="shared" si="0"/>
        <v>213494691419529.97</v>
      </c>
      <c r="E56" s="230">
        <f t="shared" si="0"/>
        <v>205438451397027.63</v>
      </c>
      <c r="F56" s="230">
        <f t="shared" si="0"/>
        <v>212435544821657.38</v>
      </c>
      <c r="G56" s="230">
        <f t="shared" si="0"/>
        <v>215119678923408.69</v>
      </c>
      <c r="H56" s="230">
        <f t="shared" si="0"/>
        <v>219006508934291.94</v>
      </c>
      <c r="I56" s="230">
        <f t="shared" si="0"/>
        <v>224119618830617.56</v>
      </c>
      <c r="J56" s="230">
        <f t="shared" si="0"/>
        <v>229670211494843.44</v>
      </c>
      <c r="K56" s="230">
        <f t="shared" si="0"/>
        <v>235372160348198.66</v>
      </c>
      <c r="L56" s="230">
        <f t="shared" si="1"/>
        <v>240910020329637.38</v>
      </c>
      <c r="M56" s="230">
        <f t="shared" si="1"/>
        <v>245939183689781.22</v>
      </c>
      <c r="N56" s="230">
        <f t="shared" si="1"/>
        <v>250017324898756.78</v>
      </c>
      <c r="O56" s="230">
        <f t="shared" si="1"/>
        <v>253237012413964.5</v>
      </c>
      <c r="P56" s="230">
        <f t="shared" si="1"/>
        <v>255632431479553.53</v>
      </c>
      <c r="Q56" s="230">
        <f t="shared" si="1"/>
        <v>257248827996964.69</v>
      </c>
      <c r="R56" s="230">
        <f t="shared" si="1"/>
        <v>258140730462855.94</v>
      </c>
      <c r="S56" s="230">
        <f t="shared" si="1"/>
        <v>258221014552285.94</v>
      </c>
      <c r="T56" s="230">
        <f t="shared" si="1"/>
        <v>257690321129243.88</v>
      </c>
      <c r="U56" s="230">
        <f t="shared" si="1"/>
        <v>256604548350792.16</v>
      </c>
      <c r="V56" s="230">
        <f t="shared" si="2"/>
        <v>255022533769624.75</v>
      </c>
      <c r="W56" s="230">
        <f t="shared" si="2"/>
        <v>253004920498337.63</v>
      </c>
      <c r="X56" s="230">
        <f t="shared" si="2"/>
        <v>250613131934781.13</v>
      </c>
      <c r="Y56" s="230">
        <f t="shared" si="2"/>
        <v>247908469767731.56</v>
      </c>
      <c r="Z56" s="230">
        <f t="shared" si="2"/>
        <v>244951344292901.41</v>
      </c>
      <c r="AA56" s="230">
        <f t="shared" si="2"/>
        <v>241800641022011.25</v>
      </c>
      <c r="AB56" s="230">
        <f t="shared" si="2"/>
        <v>238513223275199.19</v>
      </c>
      <c r="AC56" s="230">
        <f t="shared" si="2"/>
        <v>235143566968145.88</v>
      </c>
      <c r="AD56" s="230">
        <f t="shared" si="2"/>
        <v>231743521152742.06</v>
      </c>
      <c r="AE56" s="230">
        <f t="shared" si="2"/>
        <v>228362186020239.94</v>
      </c>
      <c r="AF56" s="230">
        <f t="shared" si="3"/>
        <v>225045898977830.13</v>
      </c>
      <c r="AG56" s="230">
        <f t="shared" si="3"/>
        <v>221838318995423.44</v>
      </c>
      <c r="AH56" s="230">
        <f t="shared" si="3"/>
        <v>218780599611744.66</v>
      </c>
      <c r="AI56" s="230">
        <f t="shared" si="3"/>
        <v>215911641709105.47</v>
      </c>
      <c r="AJ56" s="230">
        <f t="shared" si="3"/>
        <v>213268418340740.03</v>
      </c>
      <c r="AK56" s="230">
        <f t="shared" si="3"/>
        <v>210886365460026.41</v>
      </c>
      <c r="AL56" s="230">
        <f t="shared" si="3"/>
        <v>208799834308666.25</v>
      </c>
      <c r="AM56" s="230">
        <f t="shared" si="3"/>
        <v>207042603440701.09</v>
      </c>
      <c r="AN56" s="230">
        <f t="shared" si="3"/>
        <v>205648450882396.81</v>
      </c>
      <c r="AO56" s="230">
        <f t="shared" si="3"/>
        <v>204651789770518.69</v>
      </c>
      <c r="AP56" s="230">
        <f t="shared" si="3"/>
        <v>204088374017452.78</v>
      </c>
      <c r="AQ56" s="230">
        <f t="shared" si="3"/>
        <v>203979120500347.5</v>
      </c>
    </row>
    <row r="57" spans="1:43" x14ac:dyDescent="0.2">
      <c r="A57" s="105" t="s">
        <v>96</v>
      </c>
      <c r="B57" s="230">
        <f t="shared" si="0"/>
        <v>354287101551797.31</v>
      </c>
      <c r="C57" s="230">
        <f t="shared" si="0"/>
        <v>370171883346412.06</v>
      </c>
      <c r="D57" s="230">
        <f t="shared" si="0"/>
        <v>413165097866573.19</v>
      </c>
      <c r="E57" s="230">
        <f t="shared" si="0"/>
        <v>424739420219149.63</v>
      </c>
      <c r="F57" s="230">
        <f t="shared" si="0"/>
        <v>458936994974380.88</v>
      </c>
      <c r="G57" s="230">
        <f t="shared" si="0"/>
        <v>479589483750606.63</v>
      </c>
      <c r="H57" s="230">
        <f t="shared" si="0"/>
        <v>501226839438445.38</v>
      </c>
      <c r="I57" s="230">
        <f t="shared" si="0"/>
        <v>515793725025106.5</v>
      </c>
      <c r="J57" s="230">
        <f t="shared" si="0"/>
        <v>530472439998159.5</v>
      </c>
      <c r="K57" s="230">
        <f t="shared" si="0"/>
        <v>545151976549402.13</v>
      </c>
      <c r="L57" s="230">
        <f t="shared" si="1"/>
        <v>559707267025639.38</v>
      </c>
      <c r="M57" s="230">
        <f t="shared" si="1"/>
        <v>574000066846140.13</v>
      </c>
      <c r="N57" s="230">
        <f t="shared" si="1"/>
        <v>582848804543490.13</v>
      </c>
      <c r="O57" s="230">
        <f t="shared" si="1"/>
        <v>591264405174954.88</v>
      </c>
      <c r="P57" s="230">
        <f t="shared" si="1"/>
        <v>599258983120319.63</v>
      </c>
      <c r="Q57" s="230">
        <f t="shared" si="1"/>
        <v>606851325498741.38</v>
      </c>
      <c r="R57" s="230">
        <f t="shared" si="1"/>
        <v>614066095698203.13</v>
      </c>
      <c r="S57" s="230">
        <f t="shared" si="1"/>
        <v>618198800827196</v>
      </c>
      <c r="T57" s="230">
        <f t="shared" si="1"/>
        <v>621989169307612.13</v>
      </c>
      <c r="U57" s="230">
        <f t="shared" si="1"/>
        <v>625456476161755.5</v>
      </c>
      <c r="V57" s="230">
        <f t="shared" si="2"/>
        <v>628622504464427.13</v>
      </c>
      <c r="W57" s="230">
        <f t="shared" si="2"/>
        <v>631511088942023.88</v>
      </c>
      <c r="X57" s="230">
        <f t="shared" si="2"/>
        <v>629369736025845.75</v>
      </c>
      <c r="Y57" s="230">
        <f t="shared" si="2"/>
        <v>626995574176151.13</v>
      </c>
      <c r="Z57" s="230">
        <f t="shared" si="2"/>
        <v>624416050364749.5</v>
      </c>
      <c r="AA57" s="230">
        <f t="shared" si="2"/>
        <v>621659071663234.5</v>
      </c>
      <c r="AB57" s="230">
        <f t="shared" si="2"/>
        <v>618752698842799.63</v>
      </c>
      <c r="AC57" s="230">
        <f t="shared" si="2"/>
        <v>612367292687394.5</v>
      </c>
      <c r="AD57" s="230">
        <f t="shared" si="2"/>
        <v>605882858997834.25</v>
      </c>
      <c r="AE57" s="230">
        <f t="shared" si="2"/>
        <v>599326530334517.25</v>
      </c>
      <c r="AF57" s="230">
        <f t="shared" si="3"/>
        <v>592724819227099.75</v>
      </c>
      <c r="AG57" s="230">
        <f t="shared" si="3"/>
        <v>586103537669644</v>
      </c>
      <c r="AH57" s="230">
        <f t="shared" si="3"/>
        <v>579006241579234.63</v>
      </c>
      <c r="AI57" s="230">
        <f t="shared" si="3"/>
        <v>571938042088491.25</v>
      </c>
      <c r="AJ57" s="230">
        <f t="shared" si="3"/>
        <v>564922583316309</v>
      </c>
      <c r="AK57" s="230">
        <f t="shared" si="3"/>
        <v>557982893705890.25</v>
      </c>
      <c r="AL57" s="230">
        <f t="shared" si="3"/>
        <v>551141499442752.56</v>
      </c>
      <c r="AM57" s="230">
        <f t="shared" si="3"/>
        <v>543453813489558.69</v>
      </c>
      <c r="AN57" s="230">
        <f t="shared" si="3"/>
        <v>535907101753160.25</v>
      </c>
      <c r="AO57" s="230">
        <f t="shared" si="3"/>
        <v>528523400050597.56</v>
      </c>
      <c r="AP57" s="230">
        <f t="shared" si="3"/>
        <v>521325030933942.88</v>
      </c>
      <c r="AQ57" s="230">
        <f t="shared" si="3"/>
        <v>514292018578273.56</v>
      </c>
    </row>
    <row r="58" spans="1:43" x14ac:dyDescent="0.2">
      <c r="A58" s="105" t="s">
        <v>97</v>
      </c>
      <c r="B58" s="230">
        <f t="shared" si="0"/>
        <v>436530190184994.31</v>
      </c>
      <c r="C58" s="230">
        <f t="shared" si="0"/>
        <v>463310144942684.69</v>
      </c>
      <c r="D58" s="230">
        <f t="shared" si="0"/>
        <v>499748922289655.5</v>
      </c>
      <c r="E58" s="230">
        <f t="shared" si="0"/>
        <v>518042705923834.94</v>
      </c>
      <c r="F58" s="230">
        <f t="shared" si="0"/>
        <v>561614141614570.13</v>
      </c>
      <c r="G58" s="230">
        <f t="shared" si="0"/>
        <v>592598798446963.63</v>
      </c>
      <c r="H58" s="230">
        <f t="shared" si="0"/>
        <v>623607535356136.13</v>
      </c>
      <c r="I58" s="230">
        <f t="shared" si="0"/>
        <v>638715116877345.63</v>
      </c>
      <c r="J58" s="230">
        <f t="shared" si="0"/>
        <v>653876931327529.25</v>
      </c>
      <c r="K58" s="230">
        <f t="shared" si="0"/>
        <v>669092972145680</v>
      </c>
      <c r="L58" s="230">
        <f t="shared" si="1"/>
        <v>684363232770790</v>
      </c>
      <c r="M58" s="230">
        <f t="shared" si="1"/>
        <v>699687706641852.25</v>
      </c>
      <c r="N58" s="230">
        <f t="shared" si="1"/>
        <v>701649797512017</v>
      </c>
      <c r="O58" s="230">
        <f t="shared" si="1"/>
        <v>703614582889208.88</v>
      </c>
      <c r="P58" s="230">
        <f t="shared" si="1"/>
        <v>705582062552598.63</v>
      </c>
      <c r="Q58" s="230">
        <f t="shared" si="1"/>
        <v>707552236281358.13</v>
      </c>
      <c r="R58" s="230">
        <f t="shared" si="1"/>
        <v>709525103854658.63</v>
      </c>
      <c r="S58" s="230">
        <f t="shared" si="1"/>
        <v>702027308829041.5</v>
      </c>
      <c r="T58" s="230">
        <f t="shared" si="1"/>
        <v>694516796182908.75</v>
      </c>
      <c r="U58" s="230">
        <f t="shared" si="1"/>
        <v>686993566339730.13</v>
      </c>
      <c r="V58" s="230">
        <f t="shared" si="2"/>
        <v>679457619722975.88</v>
      </c>
      <c r="W58" s="230">
        <f t="shared" si="2"/>
        <v>671908956756116</v>
      </c>
      <c r="X58" s="230">
        <f t="shared" si="2"/>
        <v>657269294406372.63</v>
      </c>
      <c r="Y58" s="230">
        <f t="shared" si="2"/>
        <v>642605800657545.13</v>
      </c>
      <c r="Z58" s="230">
        <f t="shared" si="2"/>
        <v>627918476303643.13</v>
      </c>
      <c r="AA58" s="230">
        <f t="shared" si="2"/>
        <v>613207322138676.25</v>
      </c>
      <c r="AB58" s="230">
        <f t="shared" si="2"/>
        <v>598472338956654.13</v>
      </c>
      <c r="AC58" s="230">
        <f t="shared" si="2"/>
        <v>583713527551586.63</v>
      </c>
      <c r="AD58" s="230">
        <f t="shared" si="2"/>
        <v>568930888717483.25</v>
      </c>
      <c r="AE58" s="230">
        <f t="shared" si="2"/>
        <v>554124423248353.5</v>
      </c>
      <c r="AF58" s="230">
        <f t="shared" si="3"/>
        <v>539294131938207.31</v>
      </c>
      <c r="AG58" s="230">
        <f t="shared" si="3"/>
        <v>524440015581054.25</v>
      </c>
      <c r="AH58" s="230">
        <f t="shared" si="3"/>
        <v>511600281507468.75</v>
      </c>
      <c r="AI58" s="230">
        <f t="shared" si="3"/>
        <v>498739899179502.94</v>
      </c>
      <c r="AJ58" s="230">
        <f t="shared" si="3"/>
        <v>485858869285300</v>
      </c>
      <c r="AK58" s="230">
        <f t="shared" si="3"/>
        <v>472957192513003.13</v>
      </c>
      <c r="AL58" s="230">
        <f t="shared" si="3"/>
        <v>460034869550755.5</v>
      </c>
      <c r="AM58" s="230">
        <f t="shared" si="3"/>
        <v>446423791997268.31</v>
      </c>
      <c r="AN58" s="230">
        <f t="shared" si="3"/>
        <v>432791032974295.56</v>
      </c>
      <c r="AO58" s="230">
        <f t="shared" si="3"/>
        <v>419136593204548</v>
      </c>
      <c r="AP58" s="230">
        <f t="shared" si="3"/>
        <v>405460473410736.44</v>
      </c>
      <c r="AQ58" s="230">
        <f t="shared" si="3"/>
        <v>391741204489302.31</v>
      </c>
    </row>
    <row r="59" spans="1:43" x14ac:dyDescent="0.2">
      <c r="A59" s="105" t="s">
        <v>98</v>
      </c>
      <c r="B59" s="230">
        <f t="shared" si="0"/>
        <v>1677679989741281</v>
      </c>
      <c r="C59" s="230">
        <f t="shared" si="0"/>
        <v>1771150491568371.5</v>
      </c>
      <c r="D59" s="230">
        <f t="shared" si="0"/>
        <v>1949097184988560.8</v>
      </c>
      <c r="E59" s="230">
        <f t="shared" si="0"/>
        <v>2074716994487257.8</v>
      </c>
      <c r="F59" s="230">
        <f t="shared" si="0"/>
        <v>2279514018214021</v>
      </c>
      <c r="G59" s="230">
        <f t="shared" si="0"/>
        <v>2426888679024007.5</v>
      </c>
      <c r="H59" s="230">
        <f t="shared" si="0"/>
        <v>2576897041452702</v>
      </c>
      <c r="I59" s="230">
        <f t="shared" si="0"/>
        <v>2680598032405428.5</v>
      </c>
      <c r="J59" s="230">
        <f t="shared" si="0"/>
        <v>2783005907848878</v>
      </c>
      <c r="K59" s="230">
        <f t="shared" si="0"/>
        <v>2884089389298826</v>
      </c>
      <c r="L59" s="230">
        <f t="shared" si="1"/>
        <v>2983903348511916.5</v>
      </c>
      <c r="M59" s="230">
        <f t="shared" si="1"/>
        <v>3082577526079731.5</v>
      </c>
      <c r="N59" s="230">
        <f t="shared" si="1"/>
        <v>3141077174257559.5</v>
      </c>
      <c r="O59" s="230">
        <f t="shared" si="1"/>
        <v>3198626004848204.5</v>
      </c>
      <c r="P59" s="230">
        <f t="shared" si="1"/>
        <v>3255461009820532.5</v>
      </c>
      <c r="Q59" s="230">
        <f t="shared" si="1"/>
        <v>3311840423102425</v>
      </c>
      <c r="R59" s="230">
        <f t="shared" si="1"/>
        <v>3368035729256373</v>
      </c>
      <c r="S59" s="230">
        <f t="shared" si="1"/>
        <v>3397968989553798</v>
      </c>
      <c r="T59" s="230">
        <f t="shared" si="1"/>
        <v>3427900256485788</v>
      </c>
      <c r="U59" s="230">
        <f t="shared" si="1"/>
        <v>3457830176741226.5</v>
      </c>
      <c r="V59" s="230">
        <f t="shared" si="2"/>
        <v>3487759437617515</v>
      </c>
      <c r="W59" s="230">
        <f t="shared" si="2"/>
        <v>3517688765423668.5</v>
      </c>
      <c r="X59" s="230">
        <f t="shared" si="2"/>
        <v>3533077785758566.5</v>
      </c>
      <c r="Y59" s="230">
        <f t="shared" si="2"/>
        <v>3548445589832756</v>
      </c>
      <c r="Z59" s="230">
        <f t="shared" si="2"/>
        <v>3563793012090536.5</v>
      </c>
      <c r="AA59" s="230">
        <f t="shared" si="2"/>
        <v>3579120919568247</v>
      </c>
      <c r="AB59" s="230">
        <f t="shared" si="2"/>
        <v>3594430210302715</v>
      </c>
      <c r="AC59" s="230">
        <f t="shared" si="2"/>
        <v>3597189689131270.5</v>
      </c>
      <c r="AD59" s="230">
        <f t="shared" si="2"/>
        <v>3599912823193327</v>
      </c>
      <c r="AE59" s="230">
        <f t="shared" si="2"/>
        <v>3602600594761186</v>
      </c>
      <c r="AF59" s="230">
        <f t="shared" si="3"/>
        <v>3605254010911061.5</v>
      </c>
      <c r="AG59" s="230">
        <f t="shared" si="3"/>
        <v>3607874102033631</v>
      </c>
      <c r="AH59" s="230">
        <f t="shared" si="3"/>
        <v>3599031572107299</v>
      </c>
      <c r="AI59" s="230">
        <f t="shared" si="3"/>
        <v>3590140026987366.5</v>
      </c>
      <c r="AJ59" s="230">
        <f t="shared" si="3"/>
        <v>3581200558961215.5</v>
      </c>
      <c r="AK59" s="230">
        <f t="shared" si="3"/>
        <v>3572214278002710</v>
      </c>
      <c r="AL59" s="230">
        <f t="shared" si="3"/>
        <v>3563182310460682</v>
      </c>
      <c r="AM59" s="230">
        <f t="shared" si="3"/>
        <v>3551997058177161.5</v>
      </c>
      <c r="AN59" s="230">
        <f t="shared" si="3"/>
        <v>3540765142575411</v>
      </c>
      <c r="AO59" s="230">
        <f t="shared" si="3"/>
        <v>3529487731803699.5</v>
      </c>
      <c r="AP59" s="230">
        <f t="shared" si="3"/>
        <v>3518166005586905.5</v>
      </c>
      <c r="AQ59" s="230">
        <f t="shared" si="3"/>
        <v>3506607523430463.5</v>
      </c>
    </row>
    <row r="60" spans="1:43" x14ac:dyDescent="0.2">
      <c r="A60" s="105" t="s">
        <v>99</v>
      </c>
      <c r="B60" s="230">
        <f t="shared" ref="B60:K74" si="4">SUMIFS(B$2:B$44,$AR$2:$AR$44,$A60)</f>
        <v>486702354879924</v>
      </c>
      <c r="C60" s="230">
        <f t="shared" si="4"/>
        <v>505257922295037</v>
      </c>
      <c r="D60" s="230">
        <f t="shared" si="4"/>
        <v>575700052321030</v>
      </c>
      <c r="E60" s="230">
        <f t="shared" si="4"/>
        <v>558096237923927.13</v>
      </c>
      <c r="F60" s="230">
        <f t="shared" si="4"/>
        <v>582675759379055.25</v>
      </c>
      <c r="G60" s="230">
        <f t="shared" si="4"/>
        <v>602930559341792.75</v>
      </c>
      <c r="H60" s="230">
        <f t="shared" si="4"/>
        <v>628151820132039.88</v>
      </c>
      <c r="I60" s="230">
        <f t="shared" si="4"/>
        <v>653141334336284</v>
      </c>
      <c r="J60" s="230">
        <f t="shared" si="4"/>
        <v>674815345942195.5</v>
      </c>
      <c r="K60" s="230">
        <f t="shared" si="4"/>
        <v>692827167820022.5</v>
      </c>
      <c r="L60" s="230">
        <f t="shared" ref="L60:U74" si="5">SUMIFS(L$2:L$44,$AR$2:$AR$44,$A60)</f>
        <v>706893502059594.63</v>
      </c>
      <c r="M60" s="230">
        <f t="shared" si="5"/>
        <v>716801877517362.13</v>
      </c>
      <c r="N60" s="230">
        <f t="shared" si="5"/>
        <v>722154634803758.75</v>
      </c>
      <c r="O60" s="230">
        <f t="shared" si="5"/>
        <v>724013642033773.63</v>
      </c>
      <c r="P60" s="230">
        <f t="shared" si="5"/>
        <v>723253245230174.88</v>
      </c>
      <c r="Q60" s="230">
        <f t="shared" si="5"/>
        <v>720780029593937</v>
      </c>
      <c r="R60" s="230">
        <f t="shared" si="5"/>
        <v>717505822449474.25</v>
      </c>
      <c r="S60" s="230">
        <f t="shared" si="5"/>
        <v>713780289005267.38</v>
      </c>
      <c r="T60" s="230">
        <f t="shared" si="5"/>
        <v>710166805277221.88</v>
      </c>
      <c r="U60" s="230">
        <f t="shared" si="5"/>
        <v>706670676027848.38</v>
      </c>
      <c r="V60" s="230">
        <f t="shared" ref="V60:AE74" si="6">SUMIFS(V$2:V$44,$AR$2:$AR$44,$A60)</f>
        <v>703297126252019.38</v>
      </c>
      <c r="W60" s="230">
        <f t="shared" si="6"/>
        <v>700051311515641.75</v>
      </c>
      <c r="X60" s="230">
        <f t="shared" si="6"/>
        <v>696938328691823.38</v>
      </c>
      <c r="Y60" s="230">
        <f t="shared" si="6"/>
        <v>693963227093348.13</v>
      </c>
      <c r="Z60" s="230">
        <f t="shared" si="6"/>
        <v>691131020002918.13</v>
      </c>
      <c r="AA60" s="230">
        <f t="shared" si="6"/>
        <v>688446696605407.25</v>
      </c>
      <c r="AB60" s="230">
        <f t="shared" si="6"/>
        <v>685915234329186.88</v>
      </c>
      <c r="AC60" s="230">
        <f t="shared" si="6"/>
        <v>683541611606562.88</v>
      </c>
      <c r="AD60" s="230">
        <f t="shared" si="6"/>
        <v>681330821066444.25</v>
      </c>
      <c r="AE60" s="230">
        <f t="shared" si="6"/>
        <v>679287883175569.63</v>
      </c>
      <c r="AF60" s="230">
        <f t="shared" ref="AF60:AQ74" si="7">SUMIFS(AF$2:AF$44,$AR$2:$AR$44,$A60)</f>
        <v>677417860347928.88</v>
      </c>
      <c r="AG60" s="230">
        <f t="shared" si="7"/>
        <v>675725871545527.75</v>
      </c>
      <c r="AH60" s="230">
        <f t="shared" si="7"/>
        <v>674217107397274.38</v>
      </c>
      <c r="AI60" s="230">
        <f t="shared" si="7"/>
        <v>672896845866599.75</v>
      </c>
      <c r="AJ60" s="230">
        <f t="shared" si="7"/>
        <v>671770468502422</v>
      </c>
      <c r="AK60" s="230">
        <f t="shared" si="7"/>
        <v>670843477312306.88</v>
      </c>
      <c r="AL60" s="230">
        <f t="shared" si="7"/>
        <v>670121512301151.13</v>
      </c>
      <c r="AM60" s="230">
        <f t="shared" si="7"/>
        <v>669610369723439.13</v>
      </c>
      <c r="AN60" s="230">
        <f t="shared" si="7"/>
        <v>669316021102150.88</v>
      </c>
      <c r="AO60" s="230">
        <f t="shared" si="7"/>
        <v>669244633072722.25</v>
      </c>
      <c r="AP60" s="230">
        <f t="shared" si="7"/>
        <v>669402588116170.13</v>
      </c>
      <c r="AQ60" s="230">
        <f t="shared" si="7"/>
        <v>669740704526957.38</v>
      </c>
    </row>
    <row r="61" spans="1:43" x14ac:dyDescent="0.2">
      <c r="A61" s="105" t="s">
        <v>100</v>
      </c>
      <c r="B61" s="230">
        <f t="shared" si="4"/>
        <v>132608755880141.38</v>
      </c>
      <c r="C61" s="230">
        <f t="shared" si="4"/>
        <v>132374785328357.8</v>
      </c>
      <c r="D61" s="230">
        <f t="shared" si="4"/>
        <v>159769868107901.31</v>
      </c>
      <c r="E61" s="230">
        <f t="shared" si="4"/>
        <v>163401676615118.44</v>
      </c>
      <c r="F61" s="230">
        <f t="shared" si="4"/>
        <v>172019030356098.19</v>
      </c>
      <c r="G61" s="230">
        <f t="shared" si="4"/>
        <v>181598056642855.69</v>
      </c>
      <c r="H61" s="230">
        <f t="shared" si="4"/>
        <v>193710429935443.91</v>
      </c>
      <c r="I61" s="230">
        <f t="shared" si="4"/>
        <v>205641624948454.03</v>
      </c>
      <c r="J61" s="230">
        <f t="shared" si="4"/>
        <v>216319292985401.66</v>
      </c>
      <c r="K61" s="230">
        <f t="shared" si="4"/>
        <v>225862804745823.75</v>
      </c>
      <c r="L61" s="230">
        <f t="shared" si="5"/>
        <v>234476024023625.63</v>
      </c>
      <c r="M61" s="230">
        <f t="shared" si="5"/>
        <v>242435076741969.88</v>
      </c>
      <c r="N61" s="230">
        <f t="shared" si="5"/>
        <v>249885359841634.63</v>
      </c>
      <c r="O61" s="230">
        <f t="shared" si="5"/>
        <v>257076277047841.69</v>
      </c>
      <c r="P61" s="230">
        <f t="shared" si="5"/>
        <v>264089834964798.63</v>
      </c>
      <c r="Q61" s="230">
        <f t="shared" si="5"/>
        <v>271020738306064.13</v>
      </c>
      <c r="R61" s="230">
        <f t="shared" si="5"/>
        <v>277975922355198.25</v>
      </c>
      <c r="S61" s="230">
        <f t="shared" si="5"/>
        <v>284888803406301.5</v>
      </c>
      <c r="T61" s="230">
        <f t="shared" si="5"/>
        <v>291918546623444.5</v>
      </c>
      <c r="U61" s="230">
        <f t="shared" si="5"/>
        <v>299045427571190.69</v>
      </c>
      <c r="V61" s="230">
        <f t="shared" si="6"/>
        <v>306247732080956.13</v>
      </c>
      <c r="W61" s="230">
        <f t="shared" si="6"/>
        <v>313501698354148.88</v>
      </c>
      <c r="X61" s="230">
        <f t="shared" si="6"/>
        <v>320781476327119.75</v>
      </c>
      <c r="Y61" s="230">
        <f t="shared" si="6"/>
        <v>328059106886984</v>
      </c>
      <c r="Z61" s="230">
        <f t="shared" si="6"/>
        <v>335304523577297.88</v>
      </c>
      <c r="AA61" s="230">
        <f t="shared" si="6"/>
        <v>342485579434738.69</v>
      </c>
      <c r="AB61" s="230">
        <f t="shared" si="6"/>
        <v>349568101544837.94</v>
      </c>
      <c r="AC61" s="230">
        <f t="shared" si="6"/>
        <v>356515975789103.81</v>
      </c>
      <c r="AD61" s="230">
        <f t="shared" si="6"/>
        <v>363291264070778.94</v>
      </c>
      <c r="AE61" s="230">
        <f t="shared" si="6"/>
        <v>369854356045694.25</v>
      </c>
      <c r="AF61" s="230">
        <f t="shared" si="7"/>
        <v>376164157043304.5</v>
      </c>
      <c r="AG61" s="230">
        <f t="shared" si="7"/>
        <v>382178313437300.88</v>
      </c>
      <c r="AH61" s="230">
        <f t="shared" si="7"/>
        <v>387853476213341.38</v>
      </c>
      <c r="AI61" s="230">
        <f t="shared" si="7"/>
        <v>393145602883729.31</v>
      </c>
      <c r="AJ61" s="230">
        <f t="shared" si="7"/>
        <v>398010297218146.5</v>
      </c>
      <c r="AK61" s="230">
        <f t="shared" si="7"/>
        <v>402403185501347.88</v>
      </c>
      <c r="AL61" s="230">
        <f t="shared" si="7"/>
        <v>406280327201899.88</v>
      </c>
      <c r="AM61" s="230">
        <f t="shared" si="7"/>
        <v>409598657052542.5</v>
      </c>
      <c r="AN61" s="230">
        <f t="shared" si="7"/>
        <v>412316454618075.75</v>
      </c>
      <c r="AO61" s="230">
        <f t="shared" si="7"/>
        <v>414393836479779.31</v>
      </c>
      <c r="AP61" s="230">
        <f t="shared" si="7"/>
        <v>415793265218340.38</v>
      </c>
      <c r="AQ61" s="230">
        <f t="shared" si="7"/>
        <v>416445581783379.56</v>
      </c>
    </row>
    <row r="62" spans="1:43" x14ac:dyDescent="0.2">
      <c r="A62" s="105" t="s">
        <v>101</v>
      </c>
      <c r="B62" s="230">
        <f t="shared" si="4"/>
        <v>1283184654763116.3</v>
      </c>
      <c r="C62" s="230">
        <f t="shared" si="4"/>
        <v>1340811052312610</v>
      </c>
      <c r="D62" s="230">
        <f t="shared" si="4"/>
        <v>1395296466619330.8</v>
      </c>
      <c r="E62" s="230">
        <f t="shared" si="4"/>
        <v>1377175455073834.8</v>
      </c>
      <c r="F62" s="230">
        <f t="shared" si="4"/>
        <v>1434481074847045.5</v>
      </c>
      <c r="G62" s="230">
        <f t="shared" si="4"/>
        <v>1454659898073355.5</v>
      </c>
      <c r="H62" s="230">
        <f t="shared" si="4"/>
        <v>1474837434627339.3</v>
      </c>
      <c r="I62" s="230">
        <f t="shared" si="4"/>
        <v>1496445851582100</v>
      </c>
      <c r="J62" s="230">
        <f t="shared" si="4"/>
        <v>1518126789691570</v>
      </c>
      <c r="K62" s="230">
        <f t="shared" si="4"/>
        <v>1539880237213667.5</v>
      </c>
      <c r="L62" s="230">
        <f t="shared" si="5"/>
        <v>1561706182406310.5</v>
      </c>
      <c r="M62" s="230">
        <f t="shared" si="5"/>
        <v>1583604613527418.5</v>
      </c>
      <c r="N62" s="230">
        <f t="shared" si="5"/>
        <v>1567820492212100.5</v>
      </c>
      <c r="O62" s="230">
        <f t="shared" si="5"/>
        <v>1551987291921827.5</v>
      </c>
      <c r="P62" s="230">
        <f t="shared" si="5"/>
        <v>1536105017907977.5</v>
      </c>
      <c r="Q62" s="230">
        <f t="shared" si="5"/>
        <v>1520173675421927.8</v>
      </c>
      <c r="R62" s="230">
        <f t="shared" si="5"/>
        <v>1504193269715056.5</v>
      </c>
      <c r="S62" s="230">
        <f t="shared" si="5"/>
        <v>1479599172114853</v>
      </c>
      <c r="T62" s="230">
        <f t="shared" si="5"/>
        <v>1454964581465285.8</v>
      </c>
      <c r="U62" s="230">
        <f t="shared" si="5"/>
        <v>1430289499563191</v>
      </c>
      <c r="V62" s="230">
        <f t="shared" si="6"/>
        <v>1405573928205406.3</v>
      </c>
      <c r="W62" s="230">
        <f t="shared" si="6"/>
        <v>1380817869188768</v>
      </c>
      <c r="X62" s="230">
        <f t="shared" si="6"/>
        <v>1346410242596648.5</v>
      </c>
      <c r="Y62" s="230">
        <f t="shared" si="6"/>
        <v>1311947107300426.5</v>
      </c>
      <c r="Z62" s="230">
        <f t="shared" si="6"/>
        <v>1277428465764317</v>
      </c>
      <c r="AA62" s="230">
        <f t="shared" si="6"/>
        <v>1242854320452534</v>
      </c>
      <c r="AB62" s="230">
        <f t="shared" si="6"/>
        <v>1208224673829292.3</v>
      </c>
      <c r="AC62" s="230">
        <f t="shared" si="6"/>
        <v>1181657013022615.8</v>
      </c>
      <c r="AD62" s="230">
        <f t="shared" si="6"/>
        <v>1155046494319183.3</v>
      </c>
      <c r="AE62" s="230">
        <f t="shared" si="6"/>
        <v>1128393119621738.8</v>
      </c>
      <c r="AF62" s="230">
        <f t="shared" si="7"/>
        <v>1101696890833026.3</v>
      </c>
      <c r="AG62" s="230">
        <f t="shared" si="7"/>
        <v>1074957809855789.5</v>
      </c>
      <c r="AH62" s="230">
        <f t="shared" si="7"/>
        <v>1059181628361455.6</v>
      </c>
      <c r="AI62" s="230">
        <f t="shared" si="7"/>
        <v>1043379664881309.9</v>
      </c>
      <c r="AJ62" s="230">
        <f t="shared" si="7"/>
        <v>1027551920559800.6</v>
      </c>
      <c r="AK62" s="230">
        <f t="shared" si="7"/>
        <v>1011698396541377.3</v>
      </c>
      <c r="AL62" s="230">
        <f t="shared" si="7"/>
        <v>995819093970487.75</v>
      </c>
      <c r="AM62" s="230">
        <f t="shared" si="7"/>
        <v>988263474387188.38</v>
      </c>
      <c r="AN62" s="230">
        <f t="shared" si="7"/>
        <v>980694973976089.5</v>
      </c>
      <c r="AO62" s="230">
        <f t="shared" si="7"/>
        <v>973113593308584.88</v>
      </c>
      <c r="AP62" s="230">
        <f t="shared" si="7"/>
        <v>965519332956066.88</v>
      </c>
      <c r="AQ62" s="230">
        <f t="shared" si="7"/>
        <v>957842554321165.75</v>
      </c>
    </row>
    <row r="63" spans="1:43" x14ac:dyDescent="0.2">
      <c r="A63" s="105" t="s">
        <v>102</v>
      </c>
      <c r="B63" s="230">
        <f t="shared" si="4"/>
        <v>1938941600977780.3</v>
      </c>
      <c r="C63" s="230">
        <f t="shared" si="4"/>
        <v>2030208678223862.3</v>
      </c>
      <c r="D63" s="230">
        <f t="shared" si="4"/>
        <v>2169901800954964.5</v>
      </c>
      <c r="E63" s="230">
        <f t="shared" si="4"/>
        <v>2222424131758568.5</v>
      </c>
      <c r="F63" s="230">
        <f t="shared" si="4"/>
        <v>2399305366734761.5</v>
      </c>
      <c r="G63" s="230">
        <f t="shared" si="4"/>
        <v>2507726859772274.5</v>
      </c>
      <c r="H63" s="230">
        <f t="shared" si="4"/>
        <v>2616117799757507.5</v>
      </c>
      <c r="I63" s="230">
        <f t="shared" si="4"/>
        <v>2679454304477729</v>
      </c>
      <c r="J63" s="230">
        <f t="shared" si="4"/>
        <v>2743016316750511.5</v>
      </c>
      <c r="K63" s="230">
        <f t="shared" si="4"/>
        <v>2806803798056229</v>
      </c>
      <c r="L63" s="230">
        <f t="shared" si="5"/>
        <v>2870816709875254</v>
      </c>
      <c r="M63" s="230">
        <f t="shared" si="5"/>
        <v>2935055013687958.5</v>
      </c>
      <c r="N63" s="230">
        <f t="shared" si="5"/>
        <v>2943254554213082.5</v>
      </c>
      <c r="O63" s="230">
        <f t="shared" si="5"/>
        <v>2951465222483723</v>
      </c>
      <c r="P63" s="230">
        <f t="shared" si="5"/>
        <v>2959687017203441.5</v>
      </c>
      <c r="Q63" s="230">
        <f t="shared" si="5"/>
        <v>2967919937075800</v>
      </c>
      <c r="R63" s="230">
        <f t="shared" si="5"/>
        <v>2976163980804360.5</v>
      </c>
      <c r="S63" s="230">
        <f t="shared" si="5"/>
        <v>2944700657659006.5</v>
      </c>
      <c r="T63" s="230">
        <f t="shared" si="5"/>
        <v>2913184264564775.5</v>
      </c>
      <c r="U63" s="230">
        <f t="shared" si="5"/>
        <v>2881614804007863</v>
      </c>
      <c r="V63" s="230">
        <f t="shared" si="6"/>
        <v>2849992278474463.5</v>
      </c>
      <c r="W63" s="230">
        <f t="shared" si="6"/>
        <v>2818316690450771.5</v>
      </c>
      <c r="X63" s="230">
        <f t="shared" si="6"/>
        <v>2756898367693970.5</v>
      </c>
      <c r="Y63" s="230">
        <f t="shared" si="6"/>
        <v>2695380622368382.5</v>
      </c>
      <c r="Z63" s="230">
        <f t="shared" si="6"/>
        <v>2633763459135622</v>
      </c>
      <c r="AA63" s="230">
        <f t="shared" si="6"/>
        <v>2572046882657306</v>
      </c>
      <c r="AB63" s="230">
        <f t="shared" si="6"/>
        <v>2510230897595049.5</v>
      </c>
      <c r="AC63" s="230">
        <f t="shared" si="6"/>
        <v>2448315508610467.5</v>
      </c>
      <c r="AD63" s="230">
        <f t="shared" si="6"/>
        <v>2386300720365176</v>
      </c>
      <c r="AE63" s="230">
        <f t="shared" si="6"/>
        <v>2324186537520790.5</v>
      </c>
      <c r="AF63" s="230">
        <f t="shared" si="7"/>
        <v>2261972964738927</v>
      </c>
      <c r="AG63" s="230">
        <f t="shared" si="7"/>
        <v>2199660006681200.3</v>
      </c>
      <c r="AH63" s="230">
        <f t="shared" si="7"/>
        <v>2145796658681264</v>
      </c>
      <c r="AI63" s="230">
        <f t="shared" si="7"/>
        <v>2091847177742433.3</v>
      </c>
      <c r="AJ63" s="230">
        <f t="shared" si="7"/>
        <v>2037811567904774.8</v>
      </c>
      <c r="AK63" s="230">
        <f t="shared" si="7"/>
        <v>1983689833208356.3</v>
      </c>
      <c r="AL63" s="230">
        <f t="shared" si="7"/>
        <v>1929481977693244.3</v>
      </c>
      <c r="AM63" s="230">
        <f t="shared" si="7"/>
        <v>1872385629182968.8</v>
      </c>
      <c r="AN63" s="230">
        <f t="shared" si="7"/>
        <v>1815198844270065.3</v>
      </c>
      <c r="AO63" s="230">
        <f t="shared" si="7"/>
        <v>1757921627197559</v>
      </c>
      <c r="AP63" s="230">
        <f t="shared" si="7"/>
        <v>1700553982208475.8</v>
      </c>
      <c r="AQ63" s="230">
        <f t="shared" si="7"/>
        <v>1642969865624123</v>
      </c>
    </row>
    <row r="64" spans="1:43" x14ac:dyDescent="0.2">
      <c r="A64" s="105" t="s">
        <v>103</v>
      </c>
      <c r="B64" s="230">
        <f t="shared" si="4"/>
        <v>2120618796098783.8</v>
      </c>
      <c r="C64" s="230">
        <f t="shared" si="4"/>
        <v>2266549337707232</v>
      </c>
      <c r="D64" s="230">
        <f t="shared" si="4"/>
        <v>2486130071544900</v>
      </c>
      <c r="E64" s="230">
        <f t="shared" si="4"/>
        <v>2633732630447026</v>
      </c>
      <c r="F64" s="230">
        <f t="shared" si="4"/>
        <v>2933041380505208.5</v>
      </c>
      <c r="G64" s="230">
        <f t="shared" si="4"/>
        <v>3140856900589266.5</v>
      </c>
      <c r="H64" s="230">
        <f t="shared" si="4"/>
        <v>3348561752089630.5</v>
      </c>
      <c r="I64" s="230">
        <f t="shared" si="4"/>
        <v>3528646172567159.5</v>
      </c>
      <c r="J64" s="230">
        <f t="shared" si="4"/>
        <v>3709402272416218.5</v>
      </c>
      <c r="K64" s="230">
        <f t="shared" si="4"/>
        <v>3890829929213581.5</v>
      </c>
      <c r="L64" s="230">
        <f t="shared" si="5"/>
        <v>4072929020536021.5</v>
      </c>
      <c r="M64" s="230">
        <f t="shared" si="5"/>
        <v>4255699423960311</v>
      </c>
      <c r="N64" s="230">
        <f t="shared" si="5"/>
        <v>4356004071073663</v>
      </c>
      <c r="O64" s="230">
        <f t="shared" si="5"/>
        <v>4456565088164247.5</v>
      </c>
      <c r="P64" s="230">
        <f t="shared" si="5"/>
        <v>4557382444107453</v>
      </c>
      <c r="Q64" s="230">
        <f t="shared" si="5"/>
        <v>4658456107778671</v>
      </c>
      <c r="R64" s="230">
        <f t="shared" si="5"/>
        <v>4759786048053292</v>
      </c>
      <c r="S64" s="230">
        <f t="shared" si="5"/>
        <v>4791409132877305</v>
      </c>
      <c r="T64" s="230">
        <f t="shared" si="5"/>
        <v>4823075773288578</v>
      </c>
      <c r="U64" s="230">
        <f t="shared" si="5"/>
        <v>4854785967098821</v>
      </c>
      <c r="V64" s="230">
        <f t="shared" si="6"/>
        <v>4886539712119740</v>
      </c>
      <c r="W64" s="230">
        <f t="shared" si="6"/>
        <v>4918337006163044</v>
      </c>
      <c r="X64" s="230">
        <f t="shared" si="6"/>
        <v>4909863591262972</v>
      </c>
      <c r="Y64" s="230">
        <f t="shared" si="6"/>
        <v>4901370846362112</v>
      </c>
      <c r="Z64" s="230">
        <f t="shared" si="6"/>
        <v>4892858772422596</v>
      </c>
      <c r="AA64" s="230">
        <f t="shared" si="6"/>
        <v>4884327370406558</v>
      </c>
      <c r="AB64" s="230">
        <f t="shared" si="6"/>
        <v>4875776641276131</v>
      </c>
      <c r="AC64" s="230">
        <f t="shared" si="6"/>
        <v>4814375264737690</v>
      </c>
      <c r="AD64" s="230">
        <f t="shared" si="6"/>
        <v>4752872500287506</v>
      </c>
      <c r="AE64" s="230">
        <f t="shared" si="6"/>
        <v>4691268353000270</v>
      </c>
      <c r="AF64" s="230">
        <f t="shared" si="7"/>
        <v>4629562827950675</v>
      </c>
      <c r="AG64" s="230">
        <f t="shared" si="7"/>
        <v>4567755930213412</v>
      </c>
      <c r="AH64" s="230">
        <f t="shared" si="7"/>
        <v>4466070316599710</v>
      </c>
      <c r="AI64" s="230">
        <f t="shared" si="7"/>
        <v>4364221803687907</v>
      </c>
      <c r="AJ64" s="230">
        <f t="shared" si="7"/>
        <v>4262210399637110.5</v>
      </c>
      <c r="AK64" s="230">
        <f t="shared" si="7"/>
        <v>4160036112606431</v>
      </c>
      <c r="AL64" s="230">
        <f t="shared" si="7"/>
        <v>4057698950754982.5</v>
      </c>
      <c r="AM64" s="230">
        <f t="shared" si="7"/>
        <v>3955028017145796</v>
      </c>
      <c r="AN64" s="230">
        <f t="shared" si="7"/>
        <v>3852193961701277</v>
      </c>
      <c r="AO64" s="230">
        <f t="shared" si="7"/>
        <v>3749196792593736.5</v>
      </c>
      <c r="AP64" s="230">
        <f t="shared" si="7"/>
        <v>3646036517995488</v>
      </c>
      <c r="AQ64" s="230">
        <f t="shared" si="7"/>
        <v>3542423284980600</v>
      </c>
    </row>
    <row r="65" spans="1:43" x14ac:dyDescent="0.2">
      <c r="A65" s="105" t="s">
        <v>104</v>
      </c>
      <c r="B65" s="230">
        <f t="shared" si="4"/>
        <v>800006325640470.63</v>
      </c>
      <c r="C65" s="230">
        <f t="shared" si="4"/>
        <v>742149881502071.5</v>
      </c>
      <c r="D65" s="230">
        <f t="shared" si="4"/>
        <v>922782466124753.88</v>
      </c>
      <c r="E65" s="230">
        <f t="shared" si="4"/>
        <v>907318884981347.13</v>
      </c>
      <c r="F65" s="230">
        <f t="shared" si="4"/>
        <v>946318412604331.25</v>
      </c>
      <c r="G65" s="230">
        <f t="shared" si="4"/>
        <v>976864367708945</v>
      </c>
      <c r="H65" s="230">
        <f t="shared" si="4"/>
        <v>1014949573230243</v>
      </c>
      <c r="I65" s="230">
        <f t="shared" si="4"/>
        <v>1053101467110431.4</v>
      </c>
      <c r="J65" s="230">
        <f t="shared" si="4"/>
        <v>1087086050620610.3</v>
      </c>
      <c r="K65" s="230">
        <f t="shared" si="4"/>
        <v>1117063435375011.6</v>
      </c>
      <c r="L65" s="230">
        <f t="shared" si="5"/>
        <v>1143310556824880.8</v>
      </c>
      <c r="M65" s="230">
        <f t="shared" si="5"/>
        <v>1166206103845151.5</v>
      </c>
      <c r="N65" s="230">
        <f t="shared" si="5"/>
        <v>1185526261972980.5</v>
      </c>
      <c r="O65" s="230">
        <f t="shared" si="5"/>
        <v>1202322725826446</v>
      </c>
      <c r="P65" s="230">
        <f t="shared" si="5"/>
        <v>1217029547035625.5</v>
      </c>
      <c r="Q65" s="230">
        <f t="shared" si="5"/>
        <v>1230120222468757.8</v>
      </c>
      <c r="R65" s="230">
        <f t="shared" si="5"/>
        <v>1242099951114924</v>
      </c>
      <c r="S65" s="230">
        <f t="shared" si="5"/>
        <v>1252699745683550</v>
      </c>
      <c r="T65" s="230">
        <f t="shared" si="5"/>
        <v>1262713606901305.8</v>
      </c>
      <c r="U65" s="230">
        <f t="shared" si="5"/>
        <v>1272149909321927.8</v>
      </c>
      <c r="V65" s="230">
        <f t="shared" si="6"/>
        <v>1281018539402282.3</v>
      </c>
      <c r="W65" s="230">
        <f t="shared" si="6"/>
        <v>1289330822158046.5</v>
      </c>
      <c r="X65" s="230">
        <f t="shared" si="6"/>
        <v>1297099445684676.8</v>
      </c>
      <c r="Y65" s="230">
        <f t="shared" si="6"/>
        <v>1304338384145167</v>
      </c>
      <c r="Z65" s="230">
        <f t="shared" si="6"/>
        <v>1311062819805562.3</v>
      </c>
      <c r="AA65" s="230">
        <f t="shared" si="6"/>
        <v>1317289064675186.8</v>
      </c>
      <c r="AB65" s="230">
        <f t="shared" si="6"/>
        <v>1323034482282372.5</v>
      </c>
      <c r="AC65" s="230">
        <f t="shared" si="6"/>
        <v>1328317410088089</v>
      </c>
      <c r="AD65" s="230">
        <f t="shared" si="6"/>
        <v>1333157083009796.5</v>
      </c>
      <c r="AE65" s="230">
        <f t="shared" si="6"/>
        <v>1337573558496887.8</v>
      </c>
      <c r="AF65" s="230">
        <f t="shared" si="7"/>
        <v>1341587643566926.8</v>
      </c>
      <c r="AG65" s="230">
        <f t="shared" si="7"/>
        <v>1345220824179755.8</v>
      </c>
      <c r="AH65" s="230">
        <f t="shared" si="7"/>
        <v>1348495197294102</v>
      </c>
      <c r="AI65" s="230">
        <f t="shared" si="7"/>
        <v>1351433405919411.8</v>
      </c>
      <c r="AJ65" s="230">
        <f t="shared" si="7"/>
        <v>1354058577444132</v>
      </c>
      <c r="AK65" s="230">
        <f t="shared" si="7"/>
        <v>1356394265491363.5</v>
      </c>
      <c r="AL65" s="230">
        <f t="shared" si="7"/>
        <v>1358464395523387.3</v>
      </c>
      <c r="AM65" s="230">
        <f t="shared" si="7"/>
        <v>1360293214388890.3</v>
      </c>
      <c r="AN65" s="230">
        <f t="shared" si="7"/>
        <v>1361905243980204.3</v>
      </c>
      <c r="AO65" s="230">
        <f t="shared" si="7"/>
        <v>1363325239143636.5</v>
      </c>
      <c r="AP65" s="230">
        <f t="shared" si="7"/>
        <v>1364578149963360</v>
      </c>
      <c r="AQ65" s="230">
        <f t="shared" si="7"/>
        <v>1365575233655167.5</v>
      </c>
    </row>
    <row r="66" spans="1:43" x14ac:dyDescent="0.2">
      <c r="A66" s="105" t="s">
        <v>105</v>
      </c>
      <c r="B66" s="230">
        <f t="shared" si="4"/>
        <v>562397475476315.88</v>
      </c>
      <c r="C66" s="230">
        <f t="shared" si="4"/>
        <v>649431995755000.13</v>
      </c>
      <c r="D66" s="230">
        <f t="shared" si="4"/>
        <v>804350925766132.75</v>
      </c>
      <c r="E66" s="230">
        <f t="shared" si="4"/>
        <v>853446809987141.88</v>
      </c>
      <c r="F66" s="230">
        <f t="shared" si="4"/>
        <v>902474837642355.63</v>
      </c>
      <c r="G66" s="230">
        <f t="shared" si="4"/>
        <v>961517956787703</v>
      </c>
      <c r="H66" s="230">
        <f t="shared" si="4"/>
        <v>1034438377084992.6</v>
      </c>
      <c r="I66" s="230">
        <f t="shared" si="4"/>
        <v>1102171464824277.5</v>
      </c>
      <c r="J66" s="230">
        <f t="shared" si="4"/>
        <v>1159248322727029.3</v>
      </c>
      <c r="K66" s="230">
        <f t="shared" si="4"/>
        <v>1208625655167977.3</v>
      </c>
      <c r="L66" s="230">
        <f t="shared" si="5"/>
        <v>1254303621817527</v>
      </c>
      <c r="M66" s="230">
        <f t="shared" si="5"/>
        <v>1301122680625553.5</v>
      </c>
      <c r="N66" s="230">
        <f t="shared" si="5"/>
        <v>1352771943572143.3</v>
      </c>
      <c r="O66" s="230">
        <f t="shared" si="5"/>
        <v>1410160612999200.5</v>
      </c>
      <c r="P66" s="230">
        <f t="shared" si="5"/>
        <v>1472215671993339.3</v>
      </c>
      <c r="Q66" s="230">
        <f t="shared" si="5"/>
        <v>1537637167361815.8</v>
      </c>
      <c r="R66" s="230">
        <f t="shared" si="5"/>
        <v>1604856194705181.8</v>
      </c>
      <c r="S66" s="230">
        <f t="shared" si="5"/>
        <v>1671371665158707.5</v>
      </c>
      <c r="T66" s="230">
        <f t="shared" si="5"/>
        <v>1737542170987490</v>
      </c>
      <c r="U66" s="230">
        <f t="shared" si="5"/>
        <v>1803135496364378.3</v>
      </c>
      <c r="V66" s="230">
        <f t="shared" si="6"/>
        <v>1867916601138812.8</v>
      </c>
      <c r="W66" s="230">
        <f t="shared" si="6"/>
        <v>1931649153339451.8</v>
      </c>
      <c r="X66" s="230">
        <f t="shared" si="6"/>
        <v>1994097092747974</v>
      </c>
      <c r="Y66" s="230">
        <f t="shared" si="6"/>
        <v>2055026209796122</v>
      </c>
      <c r="Z66" s="230">
        <f t="shared" si="6"/>
        <v>2114205723854023.3</v>
      </c>
      <c r="AA66" s="230">
        <f t="shared" si="6"/>
        <v>2171409845017090</v>
      </c>
      <c r="AB66" s="230">
        <f t="shared" si="6"/>
        <v>2226419303756962.3</v>
      </c>
      <c r="AC66" s="230">
        <f t="shared" si="6"/>
        <v>2279022833272222.5</v>
      </c>
      <c r="AD66" s="230">
        <f t="shared" si="6"/>
        <v>2329018590045054</v>
      </c>
      <c r="AE66" s="230">
        <f t="shared" si="6"/>
        <v>2376215498966542</v>
      </c>
      <c r="AF66" s="230">
        <f t="shared" si="7"/>
        <v>2420434510417658</v>
      </c>
      <c r="AG66" s="230">
        <f t="shared" si="7"/>
        <v>2461509757865428</v>
      </c>
      <c r="AH66" s="230">
        <f t="shared" si="7"/>
        <v>2499289605831760.5</v>
      </c>
      <c r="AI66" s="230">
        <f t="shared" si="7"/>
        <v>2533637579492121</v>
      </c>
      <c r="AJ66" s="230">
        <f t="shared" si="7"/>
        <v>2564433168638282</v>
      </c>
      <c r="AK66" s="230">
        <f t="shared" si="7"/>
        <v>2591572500268038.5</v>
      </c>
      <c r="AL66" s="230">
        <f t="shared" si="7"/>
        <v>2614968875620716.5</v>
      </c>
      <c r="AM66" s="230">
        <f t="shared" si="7"/>
        <v>2634553169035814.5</v>
      </c>
      <c r="AN66" s="230">
        <f t="shared" si="7"/>
        <v>2650274087550150.5</v>
      </c>
      <c r="AO66" s="230">
        <f t="shared" si="7"/>
        <v>2662098291644960.5</v>
      </c>
      <c r="AP66" s="230">
        <f t="shared" si="7"/>
        <v>2670010378989077</v>
      </c>
      <c r="AQ66" s="230">
        <f t="shared" si="7"/>
        <v>2673789807099122</v>
      </c>
    </row>
    <row r="67" spans="1:43" x14ac:dyDescent="0.2">
      <c r="A67" s="105" t="s">
        <v>106</v>
      </c>
      <c r="B67" s="230">
        <f t="shared" si="4"/>
        <v>285826471888795.88</v>
      </c>
      <c r="C67" s="230">
        <f t="shared" si="4"/>
        <v>313619116161782.25</v>
      </c>
      <c r="D67" s="230">
        <f t="shared" si="4"/>
        <v>392640497678275.38</v>
      </c>
      <c r="E67" s="230">
        <f t="shared" si="4"/>
        <v>433736984902637.31</v>
      </c>
      <c r="F67" s="230">
        <f t="shared" si="4"/>
        <v>460668185455651.31</v>
      </c>
      <c r="G67" s="230">
        <f t="shared" si="4"/>
        <v>496376641147185.06</v>
      </c>
      <c r="H67" s="230">
        <f t="shared" si="4"/>
        <v>542311334933452.75</v>
      </c>
      <c r="I67" s="230">
        <f t="shared" si="4"/>
        <v>587738988340641.75</v>
      </c>
      <c r="J67" s="230">
        <f t="shared" si="4"/>
        <v>628844882482041.25</v>
      </c>
      <c r="K67" s="230">
        <f t="shared" si="4"/>
        <v>666151447159782.63</v>
      </c>
      <c r="L67" s="230">
        <f t="shared" si="5"/>
        <v>700680513187970.13</v>
      </c>
      <c r="M67" s="230">
        <f t="shared" si="5"/>
        <v>733891615723057.38</v>
      </c>
      <c r="N67" s="230">
        <f t="shared" si="5"/>
        <v>766830409214929.88</v>
      </c>
      <c r="O67" s="230">
        <f t="shared" si="5"/>
        <v>800101108242984</v>
      </c>
      <c r="P67" s="230">
        <f t="shared" si="5"/>
        <v>833554165891212.88</v>
      </c>
      <c r="Q67" s="230">
        <f t="shared" si="5"/>
        <v>867024669454464</v>
      </c>
      <c r="R67" s="230">
        <f t="shared" si="5"/>
        <v>900332694954902.88</v>
      </c>
      <c r="S67" s="230">
        <f t="shared" si="5"/>
        <v>932772132558985.63</v>
      </c>
      <c r="T67" s="230">
        <f t="shared" si="5"/>
        <v>964715713198858.75</v>
      </c>
      <c r="U67" s="230">
        <f t="shared" si="5"/>
        <v>996060857370685.38</v>
      </c>
      <c r="V67" s="230">
        <f t="shared" si="6"/>
        <v>1026707206156580.4</v>
      </c>
      <c r="W67" s="230">
        <f t="shared" si="6"/>
        <v>1056557275332299.6</v>
      </c>
      <c r="X67" s="230">
        <f t="shared" si="6"/>
        <v>1085517079303079.3</v>
      </c>
      <c r="Y67" s="230">
        <f t="shared" si="6"/>
        <v>1113496718926396.5</v>
      </c>
      <c r="Z67" s="230">
        <f t="shared" si="6"/>
        <v>1140410927863915.8</v>
      </c>
      <c r="AA67" s="230">
        <f t="shared" si="6"/>
        <v>1166179572747406.3</v>
      </c>
      <c r="AB67" s="230">
        <f t="shared" si="6"/>
        <v>1190728103131668.5</v>
      </c>
      <c r="AC67" s="230">
        <f t="shared" si="6"/>
        <v>1213987947929317</v>
      </c>
      <c r="AD67" s="230">
        <f t="shared" si="6"/>
        <v>1235896855764038.5</v>
      </c>
      <c r="AE67" s="230">
        <f t="shared" si="6"/>
        <v>1256399177428408.8</v>
      </c>
      <c r="AF67" s="230">
        <f t="shared" si="7"/>
        <v>1275446089376926.3</v>
      </c>
      <c r="AG67" s="230">
        <f t="shared" si="7"/>
        <v>1292995757913433.5</v>
      </c>
      <c r="AH67" s="230">
        <f t="shared" si="7"/>
        <v>1309013444433655.5</v>
      </c>
      <c r="AI67" s="230">
        <f t="shared" si="7"/>
        <v>1323471552748679.5</v>
      </c>
      <c r="AJ67" s="230">
        <f t="shared" si="7"/>
        <v>1336349620135580.8</v>
      </c>
      <c r="AK67" s="230">
        <f t="shared" si="7"/>
        <v>1347634254329768.8</v>
      </c>
      <c r="AL67" s="230">
        <f t="shared" si="7"/>
        <v>1357319019184275.8</v>
      </c>
      <c r="AM67" s="230">
        <f t="shared" si="7"/>
        <v>1365404272169576.3</v>
      </c>
      <c r="AN67" s="230">
        <f t="shared" si="7"/>
        <v>1371896957270764.3</v>
      </c>
      <c r="AO67" s="230">
        <f t="shared" si="7"/>
        <v>1376810357154846.8</v>
      </c>
      <c r="AP67" s="230">
        <f t="shared" si="7"/>
        <v>1380163808729318</v>
      </c>
      <c r="AQ67" s="230">
        <f t="shared" si="7"/>
        <v>1381867173190073</v>
      </c>
    </row>
    <row r="68" spans="1:43" x14ac:dyDescent="0.2">
      <c r="A68" s="105" t="s">
        <v>107</v>
      </c>
      <c r="B68" s="230">
        <f t="shared" si="4"/>
        <v>216159411308569.44</v>
      </c>
      <c r="C68" s="230">
        <f t="shared" si="4"/>
        <v>219569915113713.5</v>
      </c>
      <c r="D68" s="230">
        <f t="shared" si="4"/>
        <v>255777650876463.81</v>
      </c>
      <c r="E68" s="230">
        <f t="shared" si="4"/>
        <v>274372997584572.88</v>
      </c>
      <c r="F68" s="230">
        <f t="shared" si="4"/>
        <v>285925956830244.88</v>
      </c>
      <c r="G68" s="230">
        <f t="shared" si="4"/>
        <v>294889937379631.19</v>
      </c>
      <c r="H68" s="230">
        <f t="shared" si="4"/>
        <v>306823070118033.56</v>
      </c>
      <c r="I68" s="230">
        <f t="shared" si="4"/>
        <v>320076596561130.63</v>
      </c>
      <c r="J68" s="230">
        <f t="shared" si="4"/>
        <v>333326750152035.38</v>
      </c>
      <c r="K68" s="230">
        <f t="shared" si="4"/>
        <v>346366564438962.69</v>
      </c>
      <c r="L68" s="230">
        <f t="shared" si="5"/>
        <v>358975428093749</v>
      </c>
      <c r="M68" s="230">
        <f t="shared" si="5"/>
        <v>370920605195708.19</v>
      </c>
      <c r="N68" s="230">
        <f t="shared" si="5"/>
        <v>381788394381376.94</v>
      </c>
      <c r="O68" s="230">
        <f t="shared" si="5"/>
        <v>391749430843891.56</v>
      </c>
      <c r="P68" s="230">
        <f t="shared" si="5"/>
        <v>400830108620515.75</v>
      </c>
      <c r="Q68" s="230">
        <f t="shared" si="5"/>
        <v>409073307986760.63</v>
      </c>
      <c r="R68" s="230">
        <f t="shared" si="5"/>
        <v>416536858067551.13</v>
      </c>
      <c r="S68" s="230">
        <f t="shared" si="5"/>
        <v>423041172834967.44</v>
      </c>
      <c r="T68" s="230">
        <f t="shared" si="5"/>
        <v>428845456111561.31</v>
      </c>
      <c r="U68" s="230">
        <f t="shared" si="5"/>
        <v>433971729237288.5</v>
      </c>
      <c r="V68" s="230">
        <f t="shared" si="6"/>
        <v>438447050911198.31</v>
      </c>
      <c r="W68" s="230">
        <f t="shared" si="6"/>
        <v>442302801801312.94</v>
      </c>
      <c r="X68" s="230">
        <f t="shared" si="6"/>
        <v>445573980812901.75</v>
      </c>
      <c r="Y68" s="230">
        <f t="shared" si="6"/>
        <v>448298528860670.56</v>
      </c>
      <c r="Z68" s="230">
        <f t="shared" si="6"/>
        <v>450516693538408.38</v>
      </c>
      <c r="AA68" s="230">
        <f t="shared" si="6"/>
        <v>452270445582277.88</v>
      </c>
      <c r="AB68" s="230">
        <f t="shared" si="6"/>
        <v>453602955579178.25</v>
      </c>
      <c r="AC68" s="230">
        <f t="shared" si="6"/>
        <v>454558137061110</v>
      </c>
      <c r="AD68" s="230">
        <f t="shared" si="6"/>
        <v>455180260015154.13</v>
      </c>
      <c r="AE68" s="230">
        <f t="shared" si="6"/>
        <v>455513636975149.56</v>
      </c>
      <c r="AF68" s="230">
        <f t="shared" si="7"/>
        <v>455602382278660.31</v>
      </c>
      <c r="AG68" s="230">
        <f t="shared" si="7"/>
        <v>455490243791075.56</v>
      </c>
      <c r="AH68" s="230">
        <f t="shared" si="7"/>
        <v>455220505425919.25</v>
      </c>
      <c r="AI68" s="230">
        <f t="shared" si="7"/>
        <v>454835958125593.63</v>
      </c>
      <c r="AJ68" s="230">
        <f t="shared" si="7"/>
        <v>454378936602113.25</v>
      </c>
      <c r="AK68" s="230">
        <f t="shared" si="7"/>
        <v>453891419060633</v>
      </c>
      <c r="AL68" s="230">
        <f t="shared" si="7"/>
        <v>453415187325517.94</v>
      </c>
      <c r="AM68" s="230">
        <f t="shared" si="7"/>
        <v>452992045245103.75</v>
      </c>
      <c r="AN68" s="230">
        <f t="shared" si="7"/>
        <v>452664093955188.75</v>
      </c>
      <c r="AO68" s="230">
        <f t="shared" si="7"/>
        <v>452474063524731.13</v>
      </c>
      <c r="AP68" s="230">
        <f t="shared" si="7"/>
        <v>452465701688294.44</v>
      </c>
      <c r="AQ68" s="230">
        <f t="shared" si="7"/>
        <v>452646482384390.13</v>
      </c>
    </row>
    <row r="69" spans="1:43" x14ac:dyDescent="0.2">
      <c r="A69" s="105" t="s">
        <v>108</v>
      </c>
      <c r="B69" s="230">
        <f t="shared" si="4"/>
        <v>169158900504464.94</v>
      </c>
      <c r="C69" s="230">
        <f t="shared" si="4"/>
        <v>193986086605516.16</v>
      </c>
      <c r="D69" s="230">
        <f t="shared" si="4"/>
        <v>212617729004041.34</v>
      </c>
      <c r="E69" s="230">
        <f t="shared" si="4"/>
        <v>227535219098303.28</v>
      </c>
      <c r="F69" s="230">
        <f t="shared" si="4"/>
        <v>253037131880249.31</v>
      </c>
      <c r="G69" s="230">
        <f t="shared" si="4"/>
        <v>269311986584431.81</v>
      </c>
      <c r="H69" s="230">
        <f t="shared" si="4"/>
        <v>285577545006846</v>
      </c>
      <c r="I69" s="230">
        <f t="shared" si="4"/>
        <v>294609662942461.31</v>
      </c>
      <c r="J69" s="230">
        <f t="shared" si="4"/>
        <v>303674546982809.44</v>
      </c>
      <c r="K69" s="230">
        <f t="shared" si="4"/>
        <v>312772191090874.13</v>
      </c>
      <c r="L69" s="230">
        <f t="shared" si="5"/>
        <v>321902589229639.13</v>
      </c>
      <c r="M69" s="230">
        <f t="shared" si="5"/>
        <v>331065735362088.19</v>
      </c>
      <c r="N69" s="230">
        <f t="shared" si="5"/>
        <v>335793713564582.69</v>
      </c>
      <c r="O69" s="230">
        <f t="shared" si="5"/>
        <v>340533276044682.44</v>
      </c>
      <c r="P69" s="230">
        <f t="shared" si="5"/>
        <v>345284421380090.81</v>
      </c>
      <c r="Q69" s="230">
        <f t="shared" si="5"/>
        <v>350047148148511</v>
      </c>
      <c r="R69" s="230">
        <f t="shared" si="5"/>
        <v>354821454927646.25</v>
      </c>
      <c r="S69" s="230">
        <f t="shared" si="5"/>
        <v>354023388490862.56</v>
      </c>
      <c r="T69" s="230">
        <f t="shared" si="5"/>
        <v>353223627931934.25</v>
      </c>
      <c r="U69" s="230">
        <f t="shared" si="5"/>
        <v>352422173336097.38</v>
      </c>
      <c r="V69" s="230">
        <f t="shared" si="6"/>
        <v>351619024788588.19</v>
      </c>
      <c r="W69" s="230">
        <f t="shared" si="6"/>
        <v>350814182374642.56</v>
      </c>
      <c r="X69" s="230">
        <f t="shared" si="6"/>
        <v>350007646179496.81</v>
      </c>
      <c r="Y69" s="230">
        <f t="shared" si="6"/>
        <v>349199416288386.88</v>
      </c>
      <c r="Z69" s="230">
        <f t="shared" si="6"/>
        <v>348389492786549</v>
      </c>
      <c r="AA69" s="230">
        <f t="shared" si="6"/>
        <v>347577875759219.13</v>
      </c>
      <c r="AB69" s="230">
        <f t="shared" si="6"/>
        <v>346764565291633.38</v>
      </c>
      <c r="AC69" s="230">
        <f t="shared" si="6"/>
        <v>345949561469027.88</v>
      </c>
      <c r="AD69" s="230">
        <f t="shared" si="6"/>
        <v>345132864376638.75</v>
      </c>
      <c r="AE69" s="230">
        <f t="shared" si="6"/>
        <v>344314474099701.94</v>
      </c>
      <c r="AF69" s="230">
        <f t="shared" si="7"/>
        <v>343494390723453.63</v>
      </c>
      <c r="AG69" s="230">
        <f t="shared" si="7"/>
        <v>342672614333129.88</v>
      </c>
      <c r="AH69" s="230">
        <f t="shared" si="7"/>
        <v>342502359940745.19</v>
      </c>
      <c r="AI69" s="230">
        <f t="shared" si="7"/>
        <v>342331423041045.44</v>
      </c>
      <c r="AJ69" s="230">
        <f t="shared" si="7"/>
        <v>342159803668125.25</v>
      </c>
      <c r="AK69" s="230">
        <f t="shared" si="7"/>
        <v>341987501856079.06</v>
      </c>
      <c r="AL69" s="230">
        <f t="shared" si="7"/>
        <v>341814517639001.19</v>
      </c>
      <c r="AM69" s="230">
        <f t="shared" si="7"/>
        <v>341422270851977.13</v>
      </c>
      <c r="AN69" s="230">
        <f t="shared" si="7"/>
        <v>341029005006171.69</v>
      </c>
      <c r="AO69" s="230">
        <f t="shared" si="7"/>
        <v>340634720152726.5</v>
      </c>
      <c r="AP69" s="230">
        <f t="shared" si="7"/>
        <v>340239416342783</v>
      </c>
      <c r="AQ69" s="230">
        <f t="shared" si="7"/>
        <v>339815018990481.5</v>
      </c>
    </row>
    <row r="70" spans="1:43" x14ac:dyDescent="0.2">
      <c r="A70" s="105" t="s">
        <v>109</v>
      </c>
      <c r="B70" s="230">
        <f t="shared" si="4"/>
        <v>115937168346343.58</v>
      </c>
      <c r="C70" s="230">
        <f t="shared" si="4"/>
        <v>111457196989128.25</v>
      </c>
      <c r="D70" s="230">
        <f t="shared" si="4"/>
        <v>129505214322632.22</v>
      </c>
      <c r="E70" s="230">
        <f t="shared" si="4"/>
        <v>130914738685888.05</v>
      </c>
      <c r="F70" s="230">
        <f t="shared" si="4"/>
        <v>135923612478940.75</v>
      </c>
      <c r="G70" s="230">
        <f t="shared" si="4"/>
        <v>138818625642933.44</v>
      </c>
      <c r="H70" s="230">
        <f t="shared" si="4"/>
        <v>142431684205899.34</v>
      </c>
      <c r="I70" s="230">
        <f t="shared" si="4"/>
        <v>146182513952586.78</v>
      </c>
      <c r="J70" s="230">
        <f t="shared" si="4"/>
        <v>149549639595576.09</v>
      </c>
      <c r="K70" s="230">
        <f t="shared" si="4"/>
        <v>152509192726935.34</v>
      </c>
      <c r="L70" s="230">
        <f t="shared" si="5"/>
        <v>155041142502663.91</v>
      </c>
      <c r="M70" s="230">
        <f t="shared" si="5"/>
        <v>157129512597295.78</v>
      </c>
      <c r="N70" s="230">
        <f t="shared" si="5"/>
        <v>158684638035449.66</v>
      </c>
      <c r="O70" s="230">
        <f t="shared" si="5"/>
        <v>159841777919114.25</v>
      </c>
      <c r="P70" s="230">
        <f t="shared" si="5"/>
        <v>160665269907289.91</v>
      </c>
      <c r="Q70" s="230">
        <f t="shared" si="5"/>
        <v>161223372386388.56</v>
      </c>
      <c r="R70" s="230">
        <f t="shared" si="5"/>
        <v>161586947919934.03</v>
      </c>
      <c r="S70" s="230">
        <f t="shared" si="5"/>
        <v>161726124192737.31</v>
      </c>
      <c r="T70" s="230">
        <f t="shared" si="5"/>
        <v>161752354643517.59</v>
      </c>
      <c r="U70" s="230">
        <f t="shared" si="5"/>
        <v>161675147677444.31</v>
      </c>
      <c r="V70" s="230">
        <f t="shared" si="6"/>
        <v>161504204635688.84</v>
      </c>
      <c r="W70" s="230">
        <f t="shared" si="6"/>
        <v>161249361099135.34</v>
      </c>
      <c r="X70" s="230">
        <f t="shared" si="6"/>
        <v>160920533612438.5</v>
      </c>
      <c r="Y70" s="230">
        <f t="shared" si="6"/>
        <v>160527672095185.06</v>
      </c>
      <c r="Z70" s="230">
        <f t="shared" si="6"/>
        <v>160080718123336.59</v>
      </c>
      <c r="AA70" s="230">
        <f t="shared" si="6"/>
        <v>159589569189490.34</v>
      </c>
      <c r="AB70" s="230">
        <f t="shared" si="6"/>
        <v>159064048985416.06</v>
      </c>
      <c r="AC70" s="230">
        <f t="shared" si="6"/>
        <v>158513883695145.16</v>
      </c>
      <c r="AD70" s="230">
        <f t="shared" si="6"/>
        <v>157948684241860.63</v>
      </c>
      <c r="AE70" s="230">
        <f t="shared" si="6"/>
        <v>157377934396888.44</v>
      </c>
      <c r="AF70" s="230">
        <f t="shared" si="7"/>
        <v>156810984634202.69</v>
      </c>
      <c r="AG70" s="230">
        <f t="shared" si="7"/>
        <v>156257051598733.88</v>
      </c>
      <c r="AH70" s="230">
        <f t="shared" si="7"/>
        <v>155725223051192.06</v>
      </c>
      <c r="AI70" s="230">
        <f t="shared" si="7"/>
        <v>155224468155722.72</v>
      </c>
      <c r="AJ70" s="230">
        <f t="shared" si="7"/>
        <v>154763652989239.16</v>
      </c>
      <c r="AK70" s="230">
        <f t="shared" si="7"/>
        <v>154351561172374.88</v>
      </c>
      <c r="AL70" s="230">
        <f t="shared" si="7"/>
        <v>153996919551477.5</v>
      </c>
      <c r="AM70" s="230">
        <f t="shared" si="7"/>
        <v>153708428898746.28</v>
      </c>
      <c r="AN70" s="230">
        <f t="shared" si="7"/>
        <v>153494799643465.25</v>
      </c>
      <c r="AO70" s="230">
        <f t="shared" si="7"/>
        <v>153364792701357.75</v>
      </c>
      <c r="AP70" s="230">
        <f t="shared" si="7"/>
        <v>153327265531694.66</v>
      </c>
      <c r="AQ70" s="230">
        <f t="shared" si="7"/>
        <v>153378443412563.53</v>
      </c>
    </row>
    <row r="71" spans="1:43" x14ac:dyDescent="0.2">
      <c r="A71" s="105" t="s">
        <v>110</v>
      </c>
      <c r="B71" s="230">
        <f t="shared" si="4"/>
        <v>312974187271704.75</v>
      </c>
      <c r="C71" s="230">
        <f t="shared" si="4"/>
        <v>334734199258737.25</v>
      </c>
      <c r="D71" s="230">
        <f t="shared" si="4"/>
        <v>403289344545443.75</v>
      </c>
      <c r="E71" s="230">
        <f t="shared" si="4"/>
        <v>393346437876897.63</v>
      </c>
      <c r="F71" s="230">
        <f t="shared" si="4"/>
        <v>410567798958512.63</v>
      </c>
      <c r="G71" s="230">
        <f t="shared" si="4"/>
        <v>424661186318965.25</v>
      </c>
      <c r="H71" s="230">
        <f t="shared" si="4"/>
        <v>442244781640162.06</v>
      </c>
      <c r="I71" s="230">
        <f t="shared" si="4"/>
        <v>459794822794262.31</v>
      </c>
      <c r="J71" s="230">
        <f t="shared" si="4"/>
        <v>475422322468761.56</v>
      </c>
      <c r="K71" s="230">
        <f t="shared" si="4"/>
        <v>489220242552255.13</v>
      </c>
      <c r="L71" s="230">
        <f t="shared" si="5"/>
        <v>501341723028248.94</v>
      </c>
      <c r="M71" s="230">
        <f t="shared" si="5"/>
        <v>511991894538624.75</v>
      </c>
      <c r="N71" s="230">
        <f t="shared" si="5"/>
        <v>521108202073041.31</v>
      </c>
      <c r="O71" s="230">
        <f t="shared" si="5"/>
        <v>529156907409243</v>
      </c>
      <c r="P71" s="230">
        <f t="shared" si="5"/>
        <v>536325717910246.44</v>
      </c>
      <c r="Q71" s="230">
        <f t="shared" si="5"/>
        <v>542820478171326</v>
      </c>
      <c r="R71" s="230">
        <f t="shared" si="5"/>
        <v>548861952273183.75</v>
      </c>
      <c r="S71" s="230">
        <f t="shared" si="5"/>
        <v>554328740036697.31</v>
      </c>
      <c r="T71" s="230">
        <f t="shared" si="5"/>
        <v>559567218923767.25</v>
      </c>
      <c r="U71" s="230">
        <f t="shared" si="5"/>
        <v>564576258033990.38</v>
      </c>
      <c r="V71" s="230">
        <f t="shared" si="6"/>
        <v>569355230970153.5</v>
      </c>
      <c r="W71" s="230">
        <f t="shared" si="6"/>
        <v>573904006040923.88</v>
      </c>
      <c r="X71" s="230">
        <f t="shared" si="6"/>
        <v>578222935136456.75</v>
      </c>
      <c r="Y71" s="230">
        <f t="shared" si="6"/>
        <v>582312841380325.38</v>
      </c>
      <c r="Z71" s="230">
        <f t="shared" si="6"/>
        <v>586175005663334</v>
      </c>
      <c r="AA71" s="230">
        <f t="shared" si="6"/>
        <v>589811152166136.75</v>
      </c>
      <c r="AB71" s="230">
        <f t="shared" si="6"/>
        <v>593223432978290.38</v>
      </c>
      <c r="AC71" s="230">
        <f t="shared" si="6"/>
        <v>596414411921293.38</v>
      </c>
      <c r="AD71" s="230">
        <f t="shared" si="6"/>
        <v>599387047682586.63</v>
      </c>
      <c r="AE71" s="230">
        <f t="shared" si="6"/>
        <v>602144676366175.75</v>
      </c>
      <c r="AF71" s="230">
        <f t="shared" si="7"/>
        <v>604690993563746.63</v>
      </c>
      <c r="AG71" s="230">
        <f t="shared" si="7"/>
        <v>607030036047858.63</v>
      </c>
      <c r="AH71" s="230">
        <f t="shared" si="7"/>
        <v>609166163185966.25</v>
      </c>
      <c r="AI71" s="230">
        <f t="shared" si="7"/>
        <v>611104038170872.38</v>
      </c>
      <c r="AJ71" s="230">
        <f t="shared" si="7"/>
        <v>612848609159627.75</v>
      </c>
      <c r="AK71" s="230">
        <f t="shared" si="7"/>
        <v>614405090409033.38</v>
      </c>
      <c r="AL71" s="230">
        <f t="shared" si="7"/>
        <v>615778943491742.13</v>
      </c>
      <c r="AM71" s="230">
        <f t="shared" si="7"/>
        <v>616975858672583.88</v>
      </c>
      <c r="AN71" s="230">
        <f t="shared" si="7"/>
        <v>618001736520205.75</v>
      </c>
      <c r="AO71" s="230">
        <f t="shared" si="7"/>
        <v>618862669824386.88</v>
      </c>
      <c r="AP71" s="230">
        <f t="shared" si="7"/>
        <v>619564925884681.88</v>
      </c>
      <c r="AQ71" s="230">
        <f t="shared" si="7"/>
        <v>620063378136207.75</v>
      </c>
    </row>
    <row r="72" spans="1:43" x14ac:dyDescent="0.2">
      <c r="A72" s="105" t="s">
        <v>111</v>
      </c>
      <c r="B72" s="230">
        <f t="shared" si="4"/>
        <v>63414481644601.148</v>
      </c>
      <c r="C72" s="230">
        <f t="shared" si="4"/>
        <v>57845013463928.055</v>
      </c>
      <c r="D72" s="230">
        <f t="shared" si="4"/>
        <v>73226039627205.234</v>
      </c>
      <c r="E72" s="230">
        <f t="shared" si="4"/>
        <v>76842252846136.141</v>
      </c>
      <c r="F72" s="230">
        <f t="shared" si="4"/>
        <v>82683356761992.234</v>
      </c>
      <c r="G72" s="230">
        <f t="shared" si="4"/>
        <v>91890575334285.891</v>
      </c>
      <c r="H72" s="230">
        <f t="shared" si="4"/>
        <v>104136530027959.31</v>
      </c>
      <c r="I72" s="230">
        <f t="shared" si="4"/>
        <v>116566509856729.53</v>
      </c>
      <c r="J72" s="230">
        <f t="shared" si="4"/>
        <v>128149515615006.39</v>
      </c>
      <c r="K72" s="230">
        <f t="shared" si="4"/>
        <v>138954480344679.39</v>
      </c>
      <c r="L72" s="230">
        <f t="shared" si="5"/>
        <v>149238362441206.19</v>
      </c>
      <c r="M72" s="230">
        <f t="shared" si="5"/>
        <v>159433894923066.16</v>
      </c>
      <c r="N72" s="230">
        <f t="shared" si="5"/>
        <v>169925581570701.63</v>
      </c>
      <c r="O72" s="230">
        <f t="shared" si="5"/>
        <v>180901194064886.22</v>
      </c>
      <c r="P72" s="230">
        <f t="shared" si="5"/>
        <v>192353539767744.16</v>
      </c>
      <c r="Q72" s="230">
        <f t="shared" si="5"/>
        <v>204270914932788.19</v>
      </c>
      <c r="R72" s="230">
        <f t="shared" si="5"/>
        <v>216636688664239.34</v>
      </c>
      <c r="S72" s="230">
        <f t="shared" si="5"/>
        <v>229298870303970.06</v>
      </c>
      <c r="T72" s="230">
        <f t="shared" si="5"/>
        <v>242344330694890.53</v>
      </c>
      <c r="U72" s="230">
        <f t="shared" si="5"/>
        <v>255737663722564.47</v>
      </c>
      <c r="V72" s="230">
        <f t="shared" si="6"/>
        <v>269437002481934.5</v>
      </c>
      <c r="W72" s="230">
        <f t="shared" si="6"/>
        <v>283393794063096.44</v>
      </c>
      <c r="X72" s="230">
        <f t="shared" si="6"/>
        <v>297552649489041</v>
      </c>
      <c r="Y72" s="230">
        <f t="shared" si="6"/>
        <v>311851281540302.56</v>
      </c>
      <c r="Z72" s="230">
        <f t="shared" si="6"/>
        <v>326220542968553.13</v>
      </c>
      <c r="AA72" s="230">
        <f t="shared" si="6"/>
        <v>340584576993777.94</v>
      </c>
      <c r="AB72" s="230">
        <f t="shared" si="6"/>
        <v>354861090957581.5</v>
      </c>
      <c r="AC72" s="230">
        <f t="shared" si="6"/>
        <v>368961762536329.31</v>
      </c>
      <c r="AD72" s="230">
        <f t="shared" si="6"/>
        <v>382792785981041.06</v>
      </c>
      <c r="AE72" s="230">
        <f t="shared" si="6"/>
        <v>396255563438760.25</v>
      </c>
      <c r="AF72" s="230">
        <f t="shared" si="7"/>
        <v>409247543531117.56</v>
      </c>
      <c r="AG72" s="230">
        <f t="shared" si="7"/>
        <v>421663206047307.5</v>
      </c>
      <c r="AH72" s="230">
        <f t="shared" si="7"/>
        <v>433395187898285.38</v>
      </c>
      <c r="AI72" s="230">
        <f t="shared" si="7"/>
        <v>444335541446011.19</v>
      </c>
      <c r="AJ72" s="230">
        <f t="shared" si="7"/>
        <v>454377112057232.81</v>
      </c>
      <c r="AK72" s="230">
        <f t="shared" si="7"/>
        <v>463415017348607.31</v>
      </c>
      <c r="AL72" s="230">
        <f t="shared" si="7"/>
        <v>471348206221501.13</v>
      </c>
      <c r="AM72" s="230">
        <f t="shared" si="7"/>
        <v>478081071580442.38</v>
      </c>
      <c r="AN72" s="230">
        <f t="shared" si="7"/>
        <v>483525086751585</v>
      </c>
      <c r="AO72" s="230">
        <f t="shared" si="7"/>
        <v>487600432237084.44</v>
      </c>
      <c r="AP72" s="230">
        <f t="shared" si="7"/>
        <v>490237576729655.56</v>
      </c>
      <c r="AQ72" s="230">
        <f t="shared" si="7"/>
        <v>491337809134118.06</v>
      </c>
    </row>
    <row r="73" spans="1:43" x14ac:dyDescent="0.2">
      <c r="A73" s="105" t="s">
        <v>112</v>
      </c>
      <c r="B73" s="230">
        <f t="shared" si="4"/>
        <v>239916515672055.38</v>
      </c>
      <c r="C73" s="230">
        <f t="shared" si="4"/>
        <v>262712249130407.56</v>
      </c>
      <c r="D73" s="230">
        <f t="shared" si="4"/>
        <v>310280947769092.19</v>
      </c>
      <c r="E73" s="230">
        <f t="shared" si="4"/>
        <v>333585078851835.56</v>
      </c>
      <c r="F73" s="230">
        <f t="shared" si="4"/>
        <v>352760310824392.5</v>
      </c>
      <c r="G73" s="230">
        <f t="shared" si="4"/>
        <v>378661274533439</v>
      </c>
      <c r="H73" s="230">
        <f t="shared" si="4"/>
        <v>412335747940371.25</v>
      </c>
      <c r="I73" s="230">
        <f t="shared" si="4"/>
        <v>446069741111085.94</v>
      </c>
      <c r="J73" s="230">
        <f t="shared" si="4"/>
        <v>477129931919133.19</v>
      </c>
      <c r="K73" s="230">
        <f t="shared" si="4"/>
        <v>505776542819336.5</v>
      </c>
      <c r="L73" s="230">
        <f t="shared" si="5"/>
        <v>532575038611640.31</v>
      </c>
      <c r="M73" s="230">
        <f t="shared" si="5"/>
        <v>558368244315084.81</v>
      </c>
      <c r="N73" s="230">
        <f t="shared" si="5"/>
        <v>583960145535947.75</v>
      </c>
      <c r="O73" s="230">
        <f t="shared" si="5"/>
        <v>609610230959316.63</v>
      </c>
      <c r="P73" s="230">
        <f t="shared" si="5"/>
        <v>635327923831530.38</v>
      </c>
      <c r="Q73" s="230">
        <f t="shared" si="5"/>
        <v>661137737890445</v>
      </c>
      <c r="R73" s="230">
        <f t="shared" si="5"/>
        <v>687080360573010.88</v>
      </c>
      <c r="S73" s="230">
        <f t="shared" si="5"/>
        <v>713084225665651.75</v>
      </c>
      <c r="T73" s="230">
        <f t="shared" si="5"/>
        <v>739213136714511.5</v>
      </c>
      <c r="U73" s="230">
        <f t="shared" si="5"/>
        <v>765411362200332.38</v>
      </c>
      <c r="V73" s="230">
        <f t="shared" si="6"/>
        <v>791617726646435</v>
      </c>
      <c r="W73" s="230">
        <f t="shared" si="6"/>
        <v>817765045740984.13</v>
      </c>
      <c r="X73" s="230">
        <f t="shared" si="6"/>
        <v>843779591554727.75</v>
      </c>
      <c r="Y73" s="230">
        <f t="shared" si="6"/>
        <v>869580613435001.38</v>
      </c>
      <c r="Z73" s="230">
        <f t="shared" si="6"/>
        <v>895079942754969.5</v>
      </c>
      <c r="AA73" s="230">
        <f t="shared" si="6"/>
        <v>920181711729645.5</v>
      </c>
      <c r="AB73" s="230">
        <f t="shared" si="6"/>
        <v>944782217791785.5</v>
      </c>
      <c r="AC73" s="230">
        <f t="shared" si="6"/>
        <v>968769965360966.75</v>
      </c>
      <c r="AD73" s="230">
        <f t="shared" si="6"/>
        <v>992025916051490.5</v>
      </c>
      <c r="AE73" s="230">
        <f t="shared" si="6"/>
        <v>1014423976276743.8</v>
      </c>
      <c r="AF73" s="230">
        <f t="shared" si="7"/>
        <v>1035831747673347.8</v>
      </c>
      <c r="AG73" s="230">
        <f t="shared" si="7"/>
        <v>1056111560681608.4</v>
      </c>
      <c r="AH73" s="230">
        <f t="shared" si="7"/>
        <v>1075121804926818</v>
      </c>
      <c r="AI73" s="230">
        <f t="shared" si="7"/>
        <v>1092718561764614</v>
      </c>
      <c r="AJ73" s="230">
        <f t="shared" si="7"/>
        <v>1108757534578503.5</v>
      </c>
      <c r="AK73" s="230">
        <f t="shared" si="7"/>
        <v>1123096261336097.8</v>
      </c>
      <c r="AL73" s="230">
        <f t="shared" si="7"/>
        <v>1135596581807917</v>
      </c>
      <c r="AM73" s="230">
        <f t="shared" si="7"/>
        <v>1146127319114469.8</v>
      </c>
      <c r="AN73" s="230">
        <f t="shared" si="7"/>
        <v>1154567122376439</v>
      </c>
      <c r="AO73" s="230">
        <f t="shared" si="7"/>
        <v>1160807404767718</v>
      </c>
      <c r="AP73" s="230">
        <f t="shared" si="7"/>
        <v>1164755299848936.5</v>
      </c>
      <c r="AQ73" s="230">
        <f t="shared" si="7"/>
        <v>1166239314141582.5</v>
      </c>
    </row>
    <row r="74" spans="1:43" x14ac:dyDescent="0.2">
      <c r="A74" s="106" t="s">
        <v>276</v>
      </c>
      <c r="B74" s="239">
        <f t="shared" si="4"/>
        <v>338386247116500</v>
      </c>
      <c r="C74" s="239">
        <f t="shared" si="4"/>
        <v>345186361492500</v>
      </c>
      <c r="D74" s="239">
        <f t="shared" si="4"/>
        <v>375918906871357.31</v>
      </c>
      <c r="E74" s="239">
        <f t="shared" si="4"/>
        <v>371828778754778.13</v>
      </c>
      <c r="F74" s="239">
        <f t="shared" si="4"/>
        <v>397322111708680.81</v>
      </c>
      <c r="G74" s="239">
        <f t="shared" si="4"/>
        <v>418129162646385.44</v>
      </c>
      <c r="H74" s="239">
        <f t="shared" si="4"/>
        <v>435941380738961.19</v>
      </c>
      <c r="I74" s="239">
        <f t="shared" si="4"/>
        <v>459636043720430.69</v>
      </c>
      <c r="J74" s="239">
        <f t="shared" si="4"/>
        <v>480207489245238.31</v>
      </c>
      <c r="K74" s="239">
        <f t="shared" si="4"/>
        <v>500373095447840.44</v>
      </c>
      <c r="L74" s="239">
        <f t="shared" si="5"/>
        <v>520055517621991.44</v>
      </c>
      <c r="M74" s="239">
        <f t="shared" si="5"/>
        <v>542212984599716.63</v>
      </c>
      <c r="N74" s="239">
        <f t="shared" si="5"/>
        <v>557376093230656.5</v>
      </c>
      <c r="O74" s="239">
        <f t="shared" si="5"/>
        <v>574874691446048.38</v>
      </c>
      <c r="P74" s="239">
        <f t="shared" si="5"/>
        <v>591632320353529.63</v>
      </c>
      <c r="Q74" s="239">
        <f t="shared" si="5"/>
        <v>607610128711140.63</v>
      </c>
      <c r="R74" s="239">
        <f t="shared" si="5"/>
        <v>621490797697096.5</v>
      </c>
      <c r="S74" s="239">
        <f t="shared" si="5"/>
        <v>636744975605822.13</v>
      </c>
      <c r="T74" s="239">
        <f t="shared" si="5"/>
        <v>649852239907239.38</v>
      </c>
      <c r="U74" s="239">
        <f t="shared" si="5"/>
        <v>662095955200649.88</v>
      </c>
      <c r="V74" s="239">
        <f t="shared" si="6"/>
        <v>673480508723215.13</v>
      </c>
      <c r="W74" s="239">
        <f t="shared" si="6"/>
        <v>684017905962814.5</v>
      </c>
      <c r="X74" s="239">
        <f t="shared" si="6"/>
        <v>693727345269844.25</v>
      </c>
      <c r="Y74" s="239">
        <f t="shared" si="6"/>
        <v>702634744872046.25</v>
      </c>
      <c r="Z74" s="239">
        <f t="shared" si="6"/>
        <v>710772235557513.38</v>
      </c>
      <c r="AA74" s="239">
        <f t="shared" si="6"/>
        <v>718177631873901.5</v>
      </c>
      <c r="AB74" s="239">
        <f t="shared" si="6"/>
        <v>724893894051849.13</v>
      </c>
      <c r="AC74" s="239">
        <f t="shared" si="6"/>
        <v>730968592045178.5</v>
      </c>
      <c r="AD74" s="239">
        <f t="shared" si="6"/>
        <v>736453382135941.13</v>
      </c>
      <c r="AE74" s="239">
        <f t="shared" si="6"/>
        <v>741403505524253.13</v>
      </c>
      <c r="AF74" s="239">
        <f t="shared" si="7"/>
        <v>745877317253382</v>
      </c>
      <c r="AG74" s="239">
        <f t="shared" si="7"/>
        <v>749935852748745.88</v>
      </c>
      <c r="AH74" s="239">
        <f t="shared" si="7"/>
        <v>753642438209873.5</v>
      </c>
      <c r="AI74" s="239">
        <f t="shared" si="7"/>
        <v>757062350117646</v>
      </c>
      <c r="AJ74" s="239">
        <f t="shared" si="7"/>
        <v>760262528230746</v>
      </c>
      <c r="AK74" s="239">
        <f t="shared" si="7"/>
        <v>763311345666984.75</v>
      </c>
      <c r="AL74" s="239">
        <f t="shared" si="7"/>
        <v>766278439014550.13</v>
      </c>
      <c r="AM74" s="239">
        <f t="shared" si="7"/>
        <v>769234600909221.25</v>
      </c>
      <c r="AN74" s="239">
        <f t="shared" si="7"/>
        <v>772251737157549</v>
      </c>
      <c r="AO74" s="239">
        <f t="shared" si="7"/>
        <v>775402890291967.88</v>
      </c>
      <c r="AP74" s="239">
        <f t="shared" si="7"/>
        <v>778762331419209.25</v>
      </c>
      <c r="AQ74" s="239">
        <f t="shared" si="7"/>
        <v>782400716050955.25</v>
      </c>
    </row>
    <row r="75" spans="1:43" x14ac:dyDescent="0.2">
      <c r="B75" s="470">
        <f>SUM(B50:B74)/$A$77</f>
        <v>41607.180173041292</v>
      </c>
      <c r="C75" s="470">
        <f t="shared" ref="C75:AQ75" si="8">SUM(C50:C74)/$A$77</f>
        <v>43179.887418906772</v>
      </c>
      <c r="D75" s="470">
        <f t="shared" si="8"/>
        <v>48123.649608807689</v>
      </c>
      <c r="E75" s="470">
        <f t="shared" si="8"/>
        <v>49482.735644635191</v>
      </c>
      <c r="F75" s="470">
        <f t="shared" si="8"/>
        <v>53155.650562788418</v>
      </c>
      <c r="G75" s="470">
        <f t="shared" si="8"/>
        <v>55772.840655086497</v>
      </c>
      <c r="H75" s="470">
        <f t="shared" si="8"/>
        <v>58548.654643268594</v>
      </c>
      <c r="I75" s="470">
        <f t="shared" si="8"/>
        <v>60914.483496725166</v>
      </c>
      <c r="J75" s="470">
        <f t="shared" si="8"/>
        <v>63149.774022148304</v>
      </c>
      <c r="K75" s="470">
        <f t="shared" si="8"/>
        <v>65300.636145179415</v>
      </c>
      <c r="L75" s="470">
        <f t="shared" si="8"/>
        <v>67377.846910748893</v>
      </c>
      <c r="M75" s="470">
        <f t="shared" si="8"/>
        <v>69443.774085422701</v>
      </c>
      <c r="N75" s="470">
        <f t="shared" si="8"/>
        <v>70612.987175839429</v>
      </c>
      <c r="O75" s="470">
        <f t="shared" si="8"/>
        <v>71793.408322027797</v>
      </c>
      <c r="P75" s="470">
        <f t="shared" si="8"/>
        <v>72944.430403193575</v>
      </c>
      <c r="Q75" s="470">
        <f t="shared" si="8"/>
        <v>74071.116026861113</v>
      </c>
      <c r="R75" s="470">
        <f t="shared" si="8"/>
        <v>75158.947725481688</v>
      </c>
      <c r="S75" s="470">
        <f t="shared" si="8"/>
        <v>75733.97862793853</v>
      </c>
      <c r="T75" s="470">
        <f t="shared" si="8"/>
        <v>76271.604382503501</v>
      </c>
      <c r="U75" s="470">
        <f t="shared" si="8"/>
        <v>76790.327469819153</v>
      </c>
      <c r="V75" s="470">
        <f t="shared" si="8"/>
        <v>77289.576973690637</v>
      </c>
      <c r="W75" s="470">
        <f t="shared" si="8"/>
        <v>77768.853489236353</v>
      </c>
      <c r="X75" s="470">
        <f t="shared" si="8"/>
        <v>77889.245823976395</v>
      </c>
      <c r="Y75" s="470">
        <f t="shared" si="8"/>
        <v>77988.301723887998</v>
      </c>
      <c r="Z75" s="470">
        <f t="shared" si="8"/>
        <v>78065.664311540837</v>
      </c>
      <c r="AA75" s="470">
        <f t="shared" si="8"/>
        <v>78121.005409132486</v>
      </c>
      <c r="AB75" s="470">
        <f t="shared" si="8"/>
        <v>78154.019417083502</v>
      </c>
      <c r="AC75" s="470">
        <f t="shared" si="8"/>
        <v>77981.284109066881</v>
      </c>
      <c r="AD75" s="470">
        <f t="shared" si="8"/>
        <v>77785.380413042367</v>
      </c>
      <c r="AE75" s="470">
        <f t="shared" si="8"/>
        <v>77566.056976024222</v>
      </c>
      <c r="AF75" s="470">
        <f t="shared" si="8"/>
        <v>77323.084229506392</v>
      </c>
      <c r="AG75" s="470">
        <f t="shared" si="8"/>
        <v>77056.260428376379</v>
      </c>
      <c r="AH75" s="470">
        <f t="shared" si="8"/>
        <v>76672.73768310732</v>
      </c>
      <c r="AI75" s="470">
        <f t="shared" si="8"/>
        <v>76264.936782811288</v>
      </c>
      <c r="AJ75" s="470">
        <f t="shared" si="8"/>
        <v>75832.800009963205</v>
      </c>
      <c r="AK75" s="470">
        <f t="shared" si="8"/>
        <v>75376.34540006351</v>
      </c>
      <c r="AL75" s="470">
        <f t="shared" si="8"/>
        <v>74895.683999266053</v>
      </c>
      <c r="AM75" s="470">
        <f t="shared" si="8"/>
        <v>74395.778924741258</v>
      </c>
      <c r="AN75" s="470">
        <f t="shared" si="8"/>
        <v>73872.252883666093</v>
      </c>
      <c r="AO75" s="470">
        <f t="shared" si="8"/>
        <v>73325.615529811708</v>
      </c>
      <c r="AP75" s="470">
        <f t="shared" si="8"/>
        <v>72756.553329095957</v>
      </c>
      <c r="AQ75" s="470">
        <f t="shared" si="8"/>
        <v>72160.807570648089</v>
      </c>
    </row>
    <row r="76" spans="1:43" ht="15" x14ac:dyDescent="0.25">
      <c r="A76" s="469" t="s">
        <v>726</v>
      </c>
    </row>
    <row r="77" spans="1:43" ht="15" x14ac:dyDescent="0.25">
      <c r="A77" s="469">
        <v>341214163312.79419</v>
      </c>
    </row>
    <row r="81" spans="9:9" x14ac:dyDescent="0.2">
      <c r="I81">
        <v>51143.662232932555</v>
      </c>
    </row>
  </sheetData>
  <phoneticPr fontId="3" type="noConversion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EDB7-4D08-4DA3-BA55-C297C2C23B0B}">
  <dimension ref="A1:BD45"/>
  <sheetViews>
    <sheetView tabSelected="1" topLeftCell="AC1" zoomScale="90" zoomScaleNormal="90" workbookViewId="0">
      <selection activeCell="BB2" sqref="BB2:BB44"/>
    </sheetView>
  </sheetViews>
  <sheetFormatPr defaultRowHeight="14.25" x14ac:dyDescent="0.2"/>
  <cols>
    <col min="1" max="1" width="34.125" customWidth="1"/>
    <col min="4" max="4" width="10.75" customWidth="1"/>
    <col min="9" max="9" width="9" customWidth="1"/>
    <col min="13" max="13" width="9.375" customWidth="1"/>
    <col min="14" max="14" width="8.875" customWidth="1"/>
    <col min="18" max="18" width="8.625" customWidth="1"/>
    <col min="19" max="19" width="9.625" customWidth="1"/>
    <col min="43" max="43" width="8.5" customWidth="1"/>
  </cols>
  <sheetData>
    <row r="1" spans="1:56" x14ac:dyDescent="0.2">
      <c r="B1" s="30">
        <v>2019</v>
      </c>
      <c r="C1" s="24">
        <v>2020</v>
      </c>
      <c r="D1" s="445">
        <v>2021</v>
      </c>
      <c r="E1" s="445">
        <v>2022</v>
      </c>
      <c r="F1" s="445">
        <v>2023</v>
      </c>
      <c r="G1" s="445">
        <v>2024</v>
      </c>
      <c r="H1" s="445">
        <v>2025</v>
      </c>
      <c r="I1" s="445">
        <v>2026</v>
      </c>
      <c r="J1" s="445">
        <v>2027</v>
      </c>
      <c r="K1" s="445">
        <v>2028</v>
      </c>
      <c r="L1" s="445">
        <v>2029</v>
      </c>
      <c r="M1" s="445">
        <v>2030</v>
      </c>
      <c r="N1" s="24">
        <v>2031</v>
      </c>
      <c r="O1" s="24">
        <v>2032</v>
      </c>
      <c r="P1" s="24">
        <v>2033</v>
      </c>
      <c r="Q1" s="24">
        <v>2034</v>
      </c>
      <c r="R1" s="445">
        <v>2035</v>
      </c>
      <c r="S1" s="24">
        <v>2036</v>
      </c>
      <c r="T1" s="24">
        <v>2037</v>
      </c>
      <c r="U1" s="24">
        <v>2038</v>
      </c>
      <c r="V1" s="24">
        <v>2039</v>
      </c>
      <c r="W1" s="24">
        <v>2040</v>
      </c>
      <c r="X1" s="24">
        <v>2041</v>
      </c>
      <c r="Y1" s="24">
        <v>2042</v>
      </c>
      <c r="Z1" s="24">
        <v>2043</v>
      </c>
      <c r="AA1" s="24">
        <v>2044</v>
      </c>
      <c r="AB1" s="24">
        <v>2045</v>
      </c>
      <c r="AC1" s="24">
        <v>2046</v>
      </c>
      <c r="AD1" s="24">
        <v>2047</v>
      </c>
      <c r="AE1" s="24">
        <v>2048</v>
      </c>
      <c r="AF1" s="24">
        <v>2049</v>
      </c>
      <c r="AG1" s="24">
        <v>2050</v>
      </c>
      <c r="AH1" s="24">
        <v>2051</v>
      </c>
      <c r="AI1" s="24">
        <v>2052</v>
      </c>
      <c r="AJ1" s="24">
        <v>2053</v>
      </c>
      <c r="AK1" s="24">
        <v>2054</v>
      </c>
      <c r="AL1" s="24">
        <v>2055</v>
      </c>
      <c r="AM1" s="24">
        <v>2056</v>
      </c>
      <c r="AN1" s="24">
        <v>2057</v>
      </c>
      <c r="AO1" s="24">
        <v>2058</v>
      </c>
      <c r="AP1" s="24">
        <v>2059</v>
      </c>
      <c r="AQ1" s="448">
        <v>2060</v>
      </c>
      <c r="AS1" s="95">
        <v>2021</v>
      </c>
      <c r="AT1" s="45">
        <v>2022</v>
      </c>
      <c r="AU1" s="45">
        <v>2023</v>
      </c>
      <c r="AV1" s="45">
        <v>2024</v>
      </c>
      <c r="AW1" s="224">
        <v>2025</v>
      </c>
      <c r="AX1" s="45">
        <v>2026</v>
      </c>
      <c r="AY1" s="224">
        <v>2027</v>
      </c>
      <c r="AZ1" s="45">
        <v>2028</v>
      </c>
      <c r="BA1" s="224">
        <v>2029</v>
      </c>
      <c r="BB1" s="45">
        <v>2030</v>
      </c>
      <c r="BC1" s="215" t="s">
        <v>404</v>
      </c>
      <c r="BD1" s="215" t="s">
        <v>405</v>
      </c>
    </row>
    <row r="2" spans="1:56" x14ac:dyDescent="0.2">
      <c r="A2" s="151" t="s">
        <v>287</v>
      </c>
      <c r="B2" s="437">
        <f>'Energy Use 2019'!O64</f>
        <v>0.39386846724539032</v>
      </c>
      <c r="C2" s="437">
        <f>'Energy Use 2020'!O64</f>
        <v>0.38847069940267387</v>
      </c>
      <c r="D2" s="446">
        <f>C2*(1-AS2)</f>
        <v>0.36710481093552677</v>
      </c>
      <c r="E2" s="446">
        <f>D2*(1-AT2)</f>
        <v>0.36526928688084914</v>
      </c>
      <c r="F2" s="446">
        <f t="shared" ref="F2:H2" si="0">E2*(1-AU2)</f>
        <v>0.36161659401204066</v>
      </c>
      <c r="G2" s="446">
        <f t="shared" si="0"/>
        <v>0.35872366125994432</v>
      </c>
      <c r="H2" s="446">
        <f t="shared" si="0"/>
        <v>0.35657131929238467</v>
      </c>
      <c r="I2" s="446">
        <f t="shared" ref="I2" si="1">H2*(1-AX2)</f>
        <v>0.35015303554512173</v>
      </c>
      <c r="J2" s="446">
        <f t="shared" ref="J2" si="2">I2*(1-AY2)</f>
        <v>0.35144860177663867</v>
      </c>
      <c r="K2" s="446">
        <f t="shared" ref="K2" si="3">J2*(1-AZ2)</f>
        <v>0.35197577467930363</v>
      </c>
      <c r="L2" s="446">
        <f t="shared" ref="L2" si="4">K2*(1-BA2)</f>
        <v>0.35549553242609666</v>
      </c>
      <c r="M2" s="446">
        <f t="shared" ref="M2" si="5">L2*(1-BB2)</f>
        <v>0.36082796541248807</v>
      </c>
      <c r="N2" s="447">
        <f>M2+($R2-$M2)/5</f>
        <v>0.36191044930872551</v>
      </c>
      <c r="O2" s="447">
        <f t="shared" ref="O2:Q2" si="6">N2+($R2-$M2)/5</f>
        <v>0.36299293320496295</v>
      </c>
      <c r="P2" s="447">
        <f t="shared" si="6"/>
        <v>0.36407541710120039</v>
      </c>
      <c r="Q2" s="447">
        <f t="shared" si="6"/>
        <v>0.36515790099743783</v>
      </c>
      <c r="R2" s="446">
        <f>M2*(1-BC2)</f>
        <v>0.36624038489367533</v>
      </c>
      <c r="S2" s="447">
        <f>R2+($AQ2-$R2)/25</f>
        <v>0.3661671368166966</v>
      </c>
      <c r="T2" s="447">
        <f t="shared" ref="T2:AP2" si="7">S2+($AQ2-$R2)/25</f>
        <v>0.36609388873971788</v>
      </c>
      <c r="U2" s="447">
        <f t="shared" si="7"/>
        <v>0.36602064066273915</v>
      </c>
      <c r="V2" s="447">
        <f t="shared" si="7"/>
        <v>0.36594739258576042</v>
      </c>
      <c r="W2" s="447">
        <f t="shared" si="7"/>
        <v>0.3658741445087817</v>
      </c>
      <c r="X2" s="447">
        <f t="shared" si="7"/>
        <v>0.36580089643180297</v>
      </c>
      <c r="Y2" s="447">
        <f t="shared" si="7"/>
        <v>0.36572764835482424</v>
      </c>
      <c r="Z2" s="447">
        <f t="shared" si="7"/>
        <v>0.36565440027784551</v>
      </c>
      <c r="AA2" s="447">
        <f t="shared" si="7"/>
        <v>0.36558115220086679</v>
      </c>
      <c r="AB2" s="447">
        <f t="shared" si="7"/>
        <v>0.36550790412388806</v>
      </c>
      <c r="AC2" s="447">
        <f t="shared" si="7"/>
        <v>0.36543465604690933</v>
      </c>
      <c r="AD2" s="447">
        <f t="shared" si="7"/>
        <v>0.36536140796993061</v>
      </c>
      <c r="AE2" s="447">
        <f t="shared" si="7"/>
        <v>0.36528815989295188</v>
      </c>
      <c r="AF2" s="447">
        <f t="shared" si="7"/>
        <v>0.36521491181597315</v>
      </c>
      <c r="AG2" s="447">
        <f t="shared" si="7"/>
        <v>0.36514166373899443</v>
      </c>
      <c r="AH2" s="447">
        <f t="shared" si="7"/>
        <v>0.3650684156620157</v>
      </c>
      <c r="AI2" s="447">
        <f t="shared" si="7"/>
        <v>0.36499516758503697</v>
      </c>
      <c r="AJ2" s="447">
        <f t="shared" si="7"/>
        <v>0.36492191950805825</v>
      </c>
      <c r="AK2" s="447">
        <f t="shared" si="7"/>
        <v>0.36484867143107952</v>
      </c>
      <c r="AL2" s="447">
        <f t="shared" si="7"/>
        <v>0.36477542335410079</v>
      </c>
      <c r="AM2" s="447">
        <f t="shared" si="7"/>
        <v>0.36470217527712206</v>
      </c>
      <c r="AN2" s="447">
        <f t="shared" si="7"/>
        <v>0.36462892720014334</v>
      </c>
      <c r="AO2" s="447">
        <f t="shared" si="7"/>
        <v>0.36455567912316461</v>
      </c>
      <c r="AP2" s="447">
        <f t="shared" si="7"/>
        <v>0.36448243104618588</v>
      </c>
      <c r="AQ2" s="446">
        <f>R2*(1-BD2)</f>
        <v>0.36440918296920694</v>
      </c>
      <c r="AS2" s="439">
        <v>5.5E-2</v>
      </c>
      <c r="AT2" s="360">
        <v>5.0000000000000001E-3</v>
      </c>
      <c r="AU2" s="360">
        <v>0.01</v>
      </c>
      <c r="AV2" s="360">
        <v>8.0000000000000002E-3</v>
      </c>
      <c r="AW2" s="264">
        <v>6.0000000000000001E-3</v>
      </c>
      <c r="AX2" s="263">
        <v>1.7999999999999999E-2</v>
      </c>
      <c r="AY2" s="453">
        <v>-3.7000000000000002E-3</v>
      </c>
      <c r="AZ2" s="480">
        <v>-1.5E-3</v>
      </c>
      <c r="BA2" s="453">
        <v>-0.01</v>
      </c>
      <c r="BB2" s="442">
        <v>-1.4999999999999999E-2</v>
      </c>
      <c r="BC2" s="443">
        <v>-1.4999999999999999E-2</v>
      </c>
      <c r="BD2" s="267">
        <v>5.0000000000000001E-3</v>
      </c>
    </row>
    <row r="3" spans="1:56" x14ac:dyDescent="0.2">
      <c r="A3" s="36" t="s">
        <v>2</v>
      </c>
      <c r="B3" s="437">
        <f>'Energy Use 2019'!O65</f>
        <v>0.71683441065053866</v>
      </c>
      <c r="C3" s="437">
        <f>'Energy Use 2020'!O65</f>
        <v>0.67157693608853852</v>
      </c>
      <c r="D3" s="446">
        <f t="shared" ref="D3:D44" si="8">C3*(1-AS3)</f>
        <v>0.63464020460366888</v>
      </c>
      <c r="E3" s="446">
        <f t="shared" ref="E3:E44" si="9">D3*(1-AT3)</f>
        <v>0.63146700358065055</v>
      </c>
      <c r="F3" s="446">
        <f t="shared" ref="F3:F44" si="10">E3*(1-AU3)</f>
        <v>0.62515233354484401</v>
      </c>
      <c r="G3" s="446">
        <f t="shared" ref="G3:G44" si="11">F3*(1-AV3)</f>
        <v>0.62015111487648522</v>
      </c>
      <c r="H3" s="446">
        <f t="shared" ref="H3:H44" si="12">G3*(1-AW3)</f>
        <v>0.61643020818722627</v>
      </c>
      <c r="I3" s="446">
        <f t="shared" ref="I3:I44" si="13">H3*(1-AX3)</f>
        <v>0.60533446443985617</v>
      </c>
      <c r="J3" s="446">
        <f>I3*(1-AY3)</f>
        <v>0.60757420195828371</v>
      </c>
      <c r="K3" s="446">
        <f t="shared" ref="K3:K44" si="14">J3*(1-AZ3)</f>
        <v>0.60848556326122116</v>
      </c>
      <c r="L3" s="446">
        <f t="shared" ref="L3:L44" si="15">K3*(1-BA3)</f>
        <v>0.61457041889383335</v>
      </c>
      <c r="M3" s="446">
        <f t="shared" ref="M3:M44" si="16">L3*(1-BB3)</f>
        <v>0.62378897517724075</v>
      </c>
      <c r="N3" s="447">
        <f t="shared" ref="N3:Q3" si="17">M3+($R3-$M3)/5</f>
        <v>0.62566034210277244</v>
      </c>
      <c r="O3" s="447">
        <f t="shared" si="17"/>
        <v>0.62753170902830413</v>
      </c>
      <c r="P3" s="447">
        <f t="shared" si="17"/>
        <v>0.62940307595383582</v>
      </c>
      <c r="Q3" s="447">
        <f t="shared" si="17"/>
        <v>0.63127444287936751</v>
      </c>
      <c r="R3" s="446">
        <f t="shared" ref="R3:R44" si="18">M3*(1-BC3)</f>
        <v>0.63314580980489932</v>
      </c>
      <c r="S3" s="447">
        <f t="shared" ref="S3:AP3" si="19">R3+($AQ3-$R3)/25</f>
        <v>0.63301918064293838</v>
      </c>
      <c r="T3" s="447">
        <f t="shared" si="19"/>
        <v>0.63289255148097745</v>
      </c>
      <c r="U3" s="447">
        <f t="shared" si="19"/>
        <v>0.63276592231901652</v>
      </c>
      <c r="V3" s="447">
        <f t="shared" si="19"/>
        <v>0.63263929315705558</v>
      </c>
      <c r="W3" s="447">
        <f t="shared" si="19"/>
        <v>0.63251266399509465</v>
      </c>
      <c r="X3" s="447">
        <f t="shared" si="19"/>
        <v>0.63238603483313371</v>
      </c>
      <c r="Y3" s="447">
        <f t="shared" si="19"/>
        <v>0.63225940567117278</v>
      </c>
      <c r="Z3" s="447">
        <f t="shared" si="19"/>
        <v>0.63213277650921185</v>
      </c>
      <c r="AA3" s="447">
        <f t="shared" si="19"/>
        <v>0.63200614734725091</v>
      </c>
      <c r="AB3" s="447">
        <f t="shared" si="19"/>
        <v>0.63187951818528998</v>
      </c>
      <c r="AC3" s="447">
        <f t="shared" si="19"/>
        <v>0.63175288902332905</v>
      </c>
      <c r="AD3" s="447">
        <f t="shared" si="19"/>
        <v>0.63162625986136811</v>
      </c>
      <c r="AE3" s="447">
        <f t="shared" si="19"/>
        <v>0.63149963069940718</v>
      </c>
      <c r="AF3" s="447">
        <f t="shared" si="19"/>
        <v>0.63137300153744624</v>
      </c>
      <c r="AG3" s="447">
        <f t="shared" si="19"/>
        <v>0.63124637237548531</v>
      </c>
      <c r="AH3" s="447">
        <f t="shared" si="19"/>
        <v>0.63111974321352438</v>
      </c>
      <c r="AI3" s="447">
        <f t="shared" si="19"/>
        <v>0.63099311405156344</v>
      </c>
      <c r="AJ3" s="447">
        <f t="shared" si="19"/>
        <v>0.63086648488960251</v>
      </c>
      <c r="AK3" s="447">
        <f t="shared" si="19"/>
        <v>0.63073985572764157</v>
      </c>
      <c r="AL3" s="447">
        <f t="shared" si="19"/>
        <v>0.63061322656568064</v>
      </c>
      <c r="AM3" s="447">
        <f t="shared" si="19"/>
        <v>0.63048659740371971</v>
      </c>
      <c r="AN3" s="447">
        <f t="shared" si="19"/>
        <v>0.63035996824175877</v>
      </c>
      <c r="AO3" s="447">
        <f t="shared" si="19"/>
        <v>0.63023333907979784</v>
      </c>
      <c r="AP3" s="447">
        <f t="shared" si="19"/>
        <v>0.6301067099178369</v>
      </c>
      <c r="AQ3" s="446">
        <f t="shared" ref="AQ3:AQ44" si="20">R3*(1-BD3)</f>
        <v>0.62998008075587486</v>
      </c>
      <c r="AS3" s="440">
        <v>5.5E-2</v>
      </c>
      <c r="AT3" s="361">
        <v>5.0000000000000001E-3</v>
      </c>
      <c r="AU3" s="361">
        <v>0.01</v>
      </c>
      <c r="AV3" s="361">
        <v>8.0000000000000002E-3</v>
      </c>
      <c r="AW3" s="271">
        <v>6.0000000000000001E-3</v>
      </c>
      <c r="AX3" s="269">
        <v>1.7999999999999999E-2</v>
      </c>
      <c r="AY3" s="455">
        <v>-3.7000000000000002E-3</v>
      </c>
      <c r="AZ3" s="481">
        <v>-1.5E-3</v>
      </c>
      <c r="BA3" s="455">
        <v>-0.01</v>
      </c>
      <c r="BB3" s="443">
        <v>-1.4999999999999999E-2</v>
      </c>
      <c r="BC3" s="443">
        <v>-1.4999999999999999E-2</v>
      </c>
      <c r="BD3" s="267">
        <v>5.0000000000000001E-3</v>
      </c>
    </row>
    <row r="4" spans="1:56" x14ac:dyDescent="0.2">
      <c r="A4" s="12" t="s">
        <v>3</v>
      </c>
      <c r="B4" s="437">
        <f>'Energy Use 2019'!O66</f>
        <v>3.4589628292075007E-2</v>
      </c>
      <c r="C4" s="437">
        <f>'Energy Use 2020'!O66</f>
        <v>2.2351675804374672E-2</v>
      </c>
      <c r="D4" s="446">
        <f t="shared" si="8"/>
        <v>2.1122333635134063E-2</v>
      </c>
      <c r="E4" s="446">
        <f>D4*(1-AT4)</f>
        <v>2.1016721966958394E-2</v>
      </c>
      <c r="F4" s="446">
        <f t="shared" si="10"/>
        <v>2.0806554747288809E-2</v>
      </c>
      <c r="G4" s="446">
        <f t="shared" si="11"/>
        <v>2.0640102309310498E-2</v>
      </c>
      <c r="H4" s="446">
        <f t="shared" si="12"/>
        <v>2.0516261695454636E-2</v>
      </c>
      <c r="I4" s="446">
        <f t="shared" si="13"/>
        <v>2.0146968984936453E-2</v>
      </c>
      <c r="J4" s="446">
        <f t="shared" ref="J4:J44" si="21">I4*(1-AY4)</f>
        <v>2.0221512770180718E-2</v>
      </c>
      <c r="K4" s="446">
        <f t="shared" si="14"/>
        <v>2.025184503933599E-2</v>
      </c>
      <c r="L4" s="446">
        <f t="shared" si="15"/>
        <v>2.0454363489729351E-2</v>
      </c>
      <c r="M4" s="446">
        <f t="shared" si="16"/>
        <v>2.0761178942075287E-2</v>
      </c>
      <c r="N4" s="447">
        <f t="shared" ref="N4:Q4" si="22">M4+($R4-$M4)/5</f>
        <v>2.0823462478901513E-2</v>
      </c>
      <c r="O4" s="447">
        <f t="shared" si="22"/>
        <v>2.0885746015727739E-2</v>
      </c>
      <c r="P4" s="447">
        <f t="shared" si="22"/>
        <v>2.0948029552553964E-2</v>
      </c>
      <c r="Q4" s="447">
        <f t="shared" si="22"/>
        <v>2.101031308938019E-2</v>
      </c>
      <c r="R4" s="446">
        <f t="shared" si="18"/>
        <v>2.1072596626206416E-2</v>
      </c>
      <c r="S4" s="447">
        <f t="shared" ref="S4:AP4" si="23">R4+($AQ4-$R4)/25</f>
        <v>2.1068382106881174E-2</v>
      </c>
      <c r="T4" s="447">
        <f t="shared" si="23"/>
        <v>2.1064167587555933E-2</v>
      </c>
      <c r="U4" s="447">
        <f t="shared" si="23"/>
        <v>2.1059953068230691E-2</v>
      </c>
      <c r="V4" s="447">
        <f t="shared" si="23"/>
        <v>2.105573854890545E-2</v>
      </c>
      <c r="W4" s="447">
        <f t="shared" si="23"/>
        <v>2.1051524029580208E-2</v>
      </c>
      <c r="X4" s="447">
        <f t="shared" si="23"/>
        <v>2.1047309510254967E-2</v>
      </c>
      <c r="Y4" s="447">
        <f t="shared" si="23"/>
        <v>2.1043094990929725E-2</v>
      </c>
      <c r="Z4" s="447">
        <f t="shared" si="23"/>
        <v>2.1038880471604484E-2</v>
      </c>
      <c r="AA4" s="447">
        <f t="shared" si="23"/>
        <v>2.1034665952279243E-2</v>
      </c>
      <c r="AB4" s="447">
        <f t="shared" si="23"/>
        <v>2.1030451432954001E-2</v>
      </c>
      <c r="AC4" s="447">
        <f t="shared" si="23"/>
        <v>2.102623691362876E-2</v>
      </c>
      <c r="AD4" s="447">
        <f t="shared" si="23"/>
        <v>2.1022022394303518E-2</v>
      </c>
      <c r="AE4" s="447">
        <f t="shared" si="23"/>
        <v>2.1017807874978277E-2</v>
      </c>
      <c r="AF4" s="447">
        <f t="shared" si="23"/>
        <v>2.1013593355653035E-2</v>
      </c>
      <c r="AG4" s="447">
        <f t="shared" si="23"/>
        <v>2.1009378836327794E-2</v>
      </c>
      <c r="AH4" s="447">
        <f t="shared" si="23"/>
        <v>2.1005164317002552E-2</v>
      </c>
      <c r="AI4" s="447">
        <f t="shared" si="23"/>
        <v>2.1000949797677311E-2</v>
      </c>
      <c r="AJ4" s="447">
        <f t="shared" si="23"/>
        <v>2.099673527835207E-2</v>
      </c>
      <c r="AK4" s="447">
        <f t="shared" si="23"/>
        <v>2.0992520759026828E-2</v>
      </c>
      <c r="AL4" s="447">
        <f t="shared" si="23"/>
        <v>2.0988306239701587E-2</v>
      </c>
      <c r="AM4" s="447">
        <f t="shared" si="23"/>
        <v>2.0984091720376345E-2</v>
      </c>
      <c r="AN4" s="447">
        <f t="shared" si="23"/>
        <v>2.0979877201051104E-2</v>
      </c>
      <c r="AO4" s="447">
        <f t="shared" si="23"/>
        <v>2.0975662681725862E-2</v>
      </c>
      <c r="AP4" s="447">
        <f t="shared" si="23"/>
        <v>2.0971448162400621E-2</v>
      </c>
      <c r="AQ4" s="446">
        <f t="shared" si="20"/>
        <v>2.0967233643075383E-2</v>
      </c>
      <c r="AS4" s="440">
        <v>5.5E-2</v>
      </c>
      <c r="AT4" s="361">
        <v>5.0000000000000001E-3</v>
      </c>
      <c r="AU4" s="361">
        <v>0.01</v>
      </c>
      <c r="AV4" s="361">
        <v>8.0000000000000002E-3</v>
      </c>
      <c r="AW4" s="271">
        <v>6.0000000000000001E-3</v>
      </c>
      <c r="AX4" s="269">
        <v>1.7999999999999999E-2</v>
      </c>
      <c r="AY4" s="455">
        <v>-3.7000000000000002E-3</v>
      </c>
      <c r="AZ4" s="481">
        <v>-1.5E-3</v>
      </c>
      <c r="BA4" s="455">
        <v>-0.01</v>
      </c>
      <c r="BB4" s="443">
        <v>-1.4999999999999999E-2</v>
      </c>
      <c r="BC4" s="443">
        <v>-1.4999999999999999E-2</v>
      </c>
      <c r="BD4" s="267">
        <v>5.0000000000000001E-3</v>
      </c>
    </row>
    <row r="5" spans="1:56" x14ac:dyDescent="0.2">
      <c r="A5" s="12" t="s">
        <v>4</v>
      </c>
      <c r="B5" s="437">
        <f>'Energy Use 2019'!O67</f>
        <v>0.74928747183971844</v>
      </c>
      <c r="C5" s="437">
        <f>'Energy Use 2020'!O67</f>
        <v>0.77109826953858562</v>
      </c>
      <c r="D5" s="446">
        <f t="shared" si="8"/>
        <v>0.72868786471396341</v>
      </c>
      <c r="E5" s="446">
        <f t="shared" si="9"/>
        <v>0.7250444253903936</v>
      </c>
      <c r="F5" s="446">
        <f t="shared" si="10"/>
        <v>0.71779398113648962</v>
      </c>
      <c r="G5" s="446">
        <f t="shared" si="11"/>
        <v>0.71205162928739774</v>
      </c>
      <c r="H5" s="446">
        <f t="shared" si="12"/>
        <v>0.70777931951167339</v>
      </c>
      <c r="I5" s="446">
        <f t="shared" si="13"/>
        <v>0.69503929176046331</v>
      </c>
      <c r="J5" s="446">
        <f t="shared" si="21"/>
        <v>0.69761093713997702</v>
      </c>
      <c r="K5" s="446">
        <f t="shared" si="14"/>
        <v>0.69865735354568703</v>
      </c>
      <c r="L5" s="446">
        <f t="shared" si="15"/>
        <v>0.70564392708114387</v>
      </c>
      <c r="M5" s="446">
        <f t="shared" si="16"/>
        <v>0.71622858598736094</v>
      </c>
      <c r="N5" s="447">
        <f t="shared" ref="N5:Q5" si="24">M5+($R5-$M5)/5</f>
        <v>0.71837727174532306</v>
      </c>
      <c r="O5" s="447">
        <f t="shared" si="24"/>
        <v>0.72052595750328519</v>
      </c>
      <c r="P5" s="447">
        <f t="shared" si="24"/>
        <v>0.72267464326124731</v>
      </c>
      <c r="Q5" s="447">
        <f t="shared" si="24"/>
        <v>0.72482332901920943</v>
      </c>
      <c r="R5" s="446">
        <f t="shared" si="18"/>
        <v>0.72697201477717133</v>
      </c>
      <c r="S5" s="447">
        <f t="shared" ref="S5:AP5" si="25">R5+($AQ5-$R5)/25</f>
        <v>0.72682662037421586</v>
      </c>
      <c r="T5" s="447">
        <f t="shared" si="25"/>
        <v>0.72668122597126039</v>
      </c>
      <c r="U5" s="447">
        <f t="shared" si="25"/>
        <v>0.72653583156830492</v>
      </c>
      <c r="V5" s="447">
        <f t="shared" si="25"/>
        <v>0.72639043716534946</v>
      </c>
      <c r="W5" s="447">
        <f t="shared" si="25"/>
        <v>0.72624504276239399</v>
      </c>
      <c r="X5" s="447">
        <f t="shared" si="25"/>
        <v>0.72609964835943852</v>
      </c>
      <c r="Y5" s="447">
        <f t="shared" si="25"/>
        <v>0.72595425395648305</v>
      </c>
      <c r="Z5" s="447">
        <f t="shared" si="25"/>
        <v>0.72580885955352759</v>
      </c>
      <c r="AA5" s="447">
        <f t="shared" si="25"/>
        <v>0.72566346515057212</v>
      </c>
      <c r="AB5" s="447">
        <f t="shared" si="25"/>
        <v>0.72551807074761665</v>
      </c>
      <c r="AC5" s="447">
        <f t="shared" si="25"/>
        <v>0.72537267634466118</v>
      </c>
      <c r="AD5" s="447">
        <f t="shared" si="25"/>
        <v>0.72522728194170571</v>
      </c>
      <c r="AE5" s="447">
        <f t="shared" si="25"/>
        <v>0.72508188753875025</v>
      </c>
      <c r="AF5" s="447">
        <f t="shared" si="25"/>
        <v>0.72493649313579478</v>
      </c>
      <c r="AG5" s="447">
        <f t="shared" si="25"/>
        <v>0.72479109873283931</v>
      </c>
      <c r="AH5" s="447">
        <f t="shared" si="25"/>
        <v>0.72464570432988384</v>
      </c>
      <c r="AI5" s="447">
        <f t="shared" si="25"/>
        <v>0.72450030992692838</v>
      </c>
      <c r="AJ5" s="447">
        <f t="shared" si="25"/>
        <v>0.72435491552397291</v>
      </c>
      <c r="AK5" s="447">
        <f t="shared" si="25"/>
        <v>0.72420952112101744</v>
      </c>
      <c r="AL5" s="447">
        <f t="shared" si="25"/>
        <v>0.72406412671806197</v>
      </c>
      <c r="AM5" s="447">
        <f t="shared" si="25"/>
        <v>0.72391873231510651</v>
      </c>
      <c r="AN5" s="447">
        <f t="shared" si="25"/>
        <v>0.72377333791215104</v>
      </c>
      <c r="AO5" s="447">
        <f t="shared" si="25"/>
        <v>0.72362794350919557</v>
      </c>
      <c r="AP5" s="447">
        <f t="shared" si="25"/>
        <v>0.7234825491062401</v>
      </c>
      <c r="AQ5" s="446">
        <f t="shared" si="20"/>
        <v>0.72333715470328541</v>
      </c>
      <c r="AS5" s="440">
        <v>5.5E-2</v>
      </c>
      <c r="AT5" s="361">
        <v>5.0000000000000001E-3</v>
      </c>
      <c r="AU5" s="361">
        <v>0.01</v>
      </c>
      <c r="AV5" s="361">
        <v>8.0000000000000002E-3</v>
      </c>
      <c r="AW5" s="271">
        <v>6.0000000000000001E-3</v>
      </c>
      <c r="AX5" s="269">
        <v>1.7999999999999999E-2</v>
      </c>
      <c r="AY5" s="455">
        <v>-3.7000000000000002E-3</v>
      </c>
      <c r="AZ5" s="481">
        <v>-1.5E-3</v>
      </c>
      <c r="BA5" s="455">
        <v>-0.01</v>
      </c>
      <c r="BB5" s="443">
        <v>-1.4999999999999999E-2</v>
      </c>
      <c r="BC5" s="443">
        <v>-1.4999999999999999E-2</v>
      </c>
      <c r="BD5" s="267">
        <v>5.0000000000000001E-3</v>
      </c>
    </row>
    <row r="6" spans="1:56" x14ac:dyDescent="0.2">
      <c r="A6" s="12" t="s">
        <v>5</v>
      </c>
      <c r="B6" s="437">
        <f>'Energy Use 2019'!O68</f>
        <v>0.61438631832444235</v>
      </c>
      <c r="C6" s="437">
        <f>'Energy Use 2020'!O68</f>
        <v>0.57123813965311399</v>
      </c>
      <c r="D6" s="446">
        <f t="shared" si="8"/>
        <v>0.53982004197219269</v>
      </c>
      <c r="E6" s="446">
        <f t="shared" si="9"/>
        <v>0.53712094176233172</v>
      </c>
      <c r="F6" s="446">
        <f t="shared" si="10"/>
        <v>0.53174973234470835</v>
      </c>
      <c r="G6" s="446">
        <f t="shared" si="11"/>
        <v>0.52749573448595066</v>
      </c>
      <c r="H6" s="446">
        <f t="shared" si="12"/>
        <v>0.52433076007903501</v>
      </c>
      <c r="I6" s="446">
        <f t="shared" si="13"/>
        <v>0.51489280639761237</v>
      </c>
      <c r="J6" s="446">
        <f t="shared" si="21"/>
        <v>0.51679790978128359</v>
      </c>
      <c r="K6" s="446">
        <f t="shared" si="14"/>
        <v>0.51757310664595557</v>
      </c>
      <c r="L6" s="446">
        <f t="shared" si="15"/>
        <v>0.52274883771241509</v>
      </c>
      <c r="M6" s="446">
        <f t="shared" si="16"/>
        <v>0.53059007027810123</v>
      </c>
      <c r="N6" s="447">
        <f t="shared" ref="N6:Q6" si="26">M6+($R6-$M6)/5</f>
        <v>0.53218184048893558</v>
      </c>
      <c r="O6" s="447">
        <f t="shared" si="26"/>
        <v>0.53377361069976992</v>
      </c>
      <c r="P6" s="447">
        <f t="shared" si="26"/>
        <v>0.53536538091060426</v>
      </c>
      <c r="Q6" s="447">
        <f t="shared" si="26"/>
        <v>0.5369571511214386</v>
      </c>
      <c r="R6" s="446">
        <f t="shared" si="18"/>
        <v>0.53854892133227272</v>
      </c>
      <c r="S6" s="447">
        <f t="shared" ref="S6:AP6" si="27">R6+($AQ6-$R6)/25</f>
        <v>0.53844121154800628</v>
      </c>
      <c r="T6" s="447">
        <f t="shared" si="27"/>
        <v>0.53833350176373984</v>
      </c>
      <c r="U6" s="447">
        <f t="shared" si="27"/>
        <v>0.5382257919794734</v>
      </c>
      <c r="V6" s="447">
        <f t="shared" si="27"/>
        <v>0.53811808219520696</v>
      </c>
      <c r="W6" s="447">
        <f t="shared" si="27"/>
        <v>0.53801037241094052</v>
      </c>
      <c r="X6" s="447">
        <f t="shared" si="27"/>
        <v>0.53790266262667408</v>
      </c>
      <c r="Y6" s="447">
        <f t="shared" si="27"/>
        <v>0.53779495284240764</v>
      </c>
      <c r="Z6" s="447">
        <f t="shared" si="27"/>
        <v>0.5376872430581412</v>
      </c>
      <c r="AA6" s="447">
        <f t="shared" si="27"/>
        <v>0.53757953327387475</v>
      </c>
      <c r="AB6" s="447">
        <f t="shared" si="27"/>
        <v>0.53747182348960831</v>
      </c>
      <c r="AC6" s="447">
        <f t="shared" si="27"/>
        <v>0.53736411370534187</v>
      </c>
      <c r="AD6" s="447">
        <f t="shared" si="27"/>
        <v>0.53725640392107543</v>
      </c>
      <c r="AE6" s="447">
        <f t="shared" si="27"/>
        <v>0.53714869413680899</v>
      </c>
      <c r="AF6" s="447">
        <f t="shared" si="27"/>
        <v>0.53704098435254255</v>
      </c>
      <c r="AG6" s="447">
        <f t="shared" si="27"/>
        <v>0.53693327456827611</v>
      </c>
      <c r="AH6" s="447">
        <f t="shared" si="27"/>
        <v>0.53682556478400967</v>
      </c>
      <c r="AI6" s="447">
        <f t="shared" si="27"/>
        <v>0.53671785499974323</v>
      </c>
      <c r="AJ6" s="447">
        <f t="shared" si="27"/>
        <v>0.53661014521547679</v>
      </c>
      <c r="AK6" s="447">
        <f t="shared" si="27"/>
        <v>0.53650243543121034</v>
      </c>
      <c r="AL6" s="447">
        <f t="shared" si="27"/>
        <v>0.5363947256469439</v>
      </c>
      <c r="AM6" s="447">
        <f t="shared" si="27"/>
        <v>0.53628701586267746</v>
      </c>
      <c r="AN6" s="447">
        <f t="shared" si="27"/>
        <v>0.53617930607841102</v>
      </c>
      <c r="AO6" s="447">
        <f t="shared" si="27"/>
        <v>0.53607159629414458</v>
      </c>
      <c r="AP6" s="447">
        <f t="shared" si="27"/>
        <v>0.53596388650987814</v>
      </c>
      <c r="AQ6" s="446">
        <f t="shared" si="20"/>
        <v>0.53585617672561137</v>
      </c>
      <c r="AS6" s="440">
        <v>5.5E-2</v>
      </c>
      <c r="AT6" s="361">
        <v>5.0000000000000001E-3</v>
      </c>
      <c r="AU6" s="361">
        <v>0.01</v>
      </c>
      <c r="AV6" s="361">
        <v>8.0000000000000002E-3</v>
      </c>
      <c r="AW6" s="271">
        <v>6.0000000000000001E-3</v>
      </c>
      <c r="AX6" s="269">
        <v>1.7999999999999999E-2</v>
      </c>
      <c r="AY6" s="455">
        <v>-3.7000000000000002E-3</v>
      </c>
      <c r="AZ6" s="481">
        <v>-1.5E-3</v>
      </c>
      <c r="BA6" s="455">
        <v>-0.01</v>
      </c>
      <c r="BB6" s="443">
        <v>-1.4999999999999999E-2</v>
      </c>
      <c r="BC6" s="443">
        <v>-1.4999999999999999E-2</v>
      </c>
      <c r="BD6" s="267">
        <v>5.0000000000000001E-3</v>
      </c>
    </row>
    <row r="7" spans="1:56" x14ac:dyDescent="0.2">
      <c r="A7" s="12" t="s">
        <v>6</v>
      </c>
      <c r="B7" s="437">
        <f>'Energy Use 2019'!O69</f>
        <v>0.67269797058865777</v>
      </c>
      <c r="C7" s="437">
        <f>'Energy Use 2020'!O69</f>
        <v>0.54874581380907783</v>
      </c>
      <c r="D7" s="446">
        <f t="shared" si="8"/>
        <v>0.51856479404957856</v>
      </c>
      <c r="E7" s="446">
        <f t="shared" si="9"/>
        <v>0.51597197007933071</v>
      </c>
      <c r="F7" s="446">
        <f t="shared" si="10"/>
        <v>0.51081225037853739</v>
      </c>
      <c r="G7" s="446">
        <f t="shared" si="11"/>
        <v>0.5067257523755091</v>
      </c>
      <c r="H7" s="446">
        <f t="shared" si="12"/>
        <v>0.50368539786125599</v>
      </c>
      <c r="I7" s="446">
        <f t="shared" si="13"/>
        <v>0.49461906069975337</v>
      </c>
      <c r="J7" s="446">
        <f t="shared" si="21"/>
        <v>0.49644915122434247</v>
      </c>
      <c r="K7" s="446">
        <f t="shared" si="14"/>
        <v>0.49719382495117903</v>
      </c>
      <c r="L7" s="446">
        <f t="shared" si="15"/>
        <v>0.50216576320069084</v>
      </c>
      <c r="M7" s="446">
        <f t="shared" si="16"/>
        <v>0.50969824964870114</v>
      </c>
      <c r="N7" s="447">
        <f t="shared" ref="N7:Q7" si="28">M7+($R7-$M7)/5</f>
        <v>0.51122734439764728</v>
      </c>
      <c r="O7" s="447">
        <f t="shared" si="28"/>
        <v>0.51275643914659341</v>
      </c>
      <c r="P7" s="447">
        <f t="shared" si="28"/>
        <v>0.51428553389553955</v>
      </c>
      <c r="Q7" s="447">
        <f t="shared" si="28"/>
        <v>0.51581462864448568</v>
      </c>
      <c r="R7" s="446">
        <f t="shared" si="18"/>
        <v>0.5173437233934316</v>
      </c>
      <c r="S7" s="447">
        <f t="shared" ref="S7:AP7" si="29">R7+($AQ7-$R7)/25</f>
        <v>0.5172402546487529</v>
      </c>
      <c r="T7" s="447">
        <f t="shared" si="29"/>
        <v>0.51713678590407419</v>
      </c>
      <c r="U7" s="447">
        <f t="shared" si="29"/>
        <v>0.51703331715939549</v>
      </c>
      <c r="V7" s="447">
        <f t="shared" si="29"/>
        <v>0.51692984841471679</v>
      </c>
      <c r="W7" s="447">
        <f t="shared" si="29"/>
        <v>0.51682637967003808</v>
      </c>
      <c r="X7" s="447">
        <f t="shared" si="29"/>
        <v>0.51672291092535938</v>
      </c>
      <c r="Y7" s="447">
        <f t="shared" si="29"/>
        <v>0.51661944218068068</v>
      </c>
      <c r="Z7" s="447">
        <f t="shared" si="29"/>
        <v>0.51651597343600197</v>
      </c>
      <c r="AA7" s="447">
        <f t="shared" si="29"/>
        <v>0.51641250469132327</v>
      </c>
      <c r="AB7" s="447">
        <f t="shared" si="29"/>
        <v>0.51630903594664457</v>
      </c>
      <c r="AC7" s="447">
        <f t="shared" si="29"/>
        <v>0.51620556720196586</v>
      </c>
      <c r="AD7" s="447">
        <f t="shared" si="29"/>
        <v>0.51610209845728716</v>
      </c>
      <c r="AE7" s="447">
        <f t="shared" si="29"/>
        <v>0.51599862971260846</v>
      </c>
      <c r="AF7" s="447">
        <f t="shared" si="29"/>
        <v>0.51589516096792976</v>
      </c>
      <c r="AG7" s="447">
        <f t="shared" si="29"/>
        <v>0.51579169222325105</v>
      </c>
      <c r="AH7" s="447">
        <f t="shared" si="29"/>
        <v>0.51568822347857235</v>
      </c>
      <c r="AI7" s="447">
        <f t="shared" si="29"/>
        <v>0.51558475473389365</v>
      </c>
      <c r="AJ7" s="447">
        <f t="shared" si="29"/>
        <v>0.51548128598921494</v>
      </c>
      <c r="AK7" s="447">
        <f t="shared" si="29"/>
        <v>0.51537781724453624</v>
      </c>
      <c r="AL7" s="447">
        <f t="shared" si="29"/>
        <v>0.51527434849985754</v>
      </c>
      <c r="AM7" s="447">
        <f t="shared" si="29"/>
        <v>0.51517087975517883</v>
      </c>
      <c r="AN7" s="447">
        <f t="shared" si="29"/>
        <v>0.51506741101050013</v>
      </c>
      <c r="AO7" s="447">
        <f t="shared" si="29"/>
        <v>0.51496394226582143</v>
      </c>
      <c r="AP7" s="447">
        <f t="shared" si="29"/>
        <v>0.51486047352114273</v>
      </c>
      <c r="AQ7" s="446">
        <f t="shared" si="20"/>
        <v>0.51475700477646447</v>
      </c>
      <c r="AS7" s="440">
        <v>5.5E-2</v>
      </c>
      <c r="AT7" s="361">
        <v>5.0000000000000001E-3</v>
      </c>
      <c r="AU7" s="361">
        <v>0.01</v>
      </c>
      <c r="AV7" s="361">
        <v>8.0000000000000002E-3</v>
      </c>
      <c r="AW7" s="271">
        <v>6.0000000000000001E-3</v>
      </c>
      <c r="AX7" s="269">
        <v>1.7999999999999999E-2</v>
      </c>
      <c r="AY7" s="455">
        <v>-3.7000000000000002E-3</v>
      </c>
      <c r="AZ7" s="481">
        <v>-1.5E-3</v>
      </c>
      <c r="BA7" s="455">
        <v>-0.01</v>
      </c>
      <c r="BB7" s="443">
        <v>-1.4999999999999999E-2</v>
      </c>
      <c r="BC7" s="443">
        <v>-1.4999999999999999E-2</v>
      </c>
      <c r="BD7" s="267">
        <v>5.0000000000000001E-3</v>
      </c>
    </row>
    <row r="8" spans="1:56" x14ac:dyDescent="0.2">
      <c r="A8" s="12" t="s">
        <v>7</v>
      </c>
      <c r="B8" s="437">
        <f>'Energy Use 2019'!O70</f>
        <v>2.4947144694371832E-2</v>
      </c>
      <c r="C8" s="437">
        <f>'Energy Use 2020'!O70</f>
        <v>1.5250756939850894E-2</v>
      </c>
      <c r="D8" s="446">
        <f t="shared" si="8"/>
        <v>1.4411965308159094E-2</v>
      </c>
      <c r="E8" s="446">
        <f t="shared" si="9"/>
        <v>1.4339905481618299E-2</v>
      </c>
      <c r="F8" s="446">
        <f t="shared" si="10"/>
        <v>1.4196506426802116E-2</v>
      </c>
      <c r="G8" s="446">
        <f t="shared" si="11"/>
        <v>1.4082934375387698E-2</v>
      </c>
      <c r="H8" s="446">
        <f t="shared" si="12"/>
        <v>1.3998436769135373E-2</v>
      </c>
      <c r="I8" s="446">
        <f t="shared" si="13"/>
        <v>1.3746464907290937E-2</v>
      </c>
      <c r="J8" s="446">
        <f t="shared" si="21"/>
        <v>1.3797326827447914E-2</v>
      </c>
      <c r="K8" s="446">
        <f t="shared" si="14"/>
        <v>1.3818022817689088E-2</v>
      </c>
      <c r="L8" s="446">
        <f t="shared" si="15"/>
        <v>1.3956203045865978E-2</v>
      </c>
      <c r="M8" s="446">
        <f t="shared" si="16"/>
        <v>1.4165546091553967E-2</v>
      </c>
      <c r="N8" s="447">
        <f t="shared" ref="N8:Q8" si="30">M8+($R8-$M8)/5</f>
        <v>1.4208042729828629E-2</v>
      </c>
      <c r="O8" s="447">
        <f t="shared" si="30"/>
        <v>1.425053936810329E-2</v>
      </c>
      <c r="P8" s="447">
        <f t="shared" si="30"/>
        <v>1.4293036006377952E-2</v>
      </c>
      <c r="Q8" s="447">
        <f t="shared" si="30"/>
        <v>1.4335532644652614E-2</v>
      </c>
      <c r="R8" s="446">
        <f t="shared" si="18"/>
        <v>1.4378029282927276E-2</v>
      </c>
      <c r="S8" s="447">
        <f t="shared" ref="S8:AP8" si="31">R8+($AQ8-$R8)/25</f>
        <v>1.4375153677070691E-2</v>
      </c>
      <c r="T8" s="447">
        <f t="shared" si="31"/>
        <v>1.4372278071214106E-2</v>
      </c>
      <c r="U8" s="447">
        <f t="shared" si="31"/>
        <v>1.4369402465357521E-2</v>
      </c>
      <c r="V8" s="447">
        <f t="shared" si="31"/>
        <v>1.4366526859500937E-2</v>
      </c>
      <c r="W8" s="447">
        <f t="shared" si="31"/>
        <v>1.4363651253644352E-2</v>
      </c>
      <c r="X8" s="447">
        <f t="shared" si="31"/>
        <v>1.4360775647787767E-2</v>
      </c>
      <c r="Y8" s="447">
        <f t="shared" si="31"/>
        <v>1.4357900041931182E-2</v>
      </c>
      <c r="Z8" s="447">
        <f t="shared" si="31"/>
        <v>1.4355024436074598E-2</v>
      </c>
      <c r="AA8" s="447">
        <f t="shared" si="31"/>
        <v>1.4352148830218013E-2</v>
      </c>
      <c r="AB8" s="447">
        <f t="shared" si="31"/>
        <v>1.4349273224361428E-2</v>
      </c>
      <c r="AC8" s="447">
        <f t="shared" si="31"/>
        <v>1.4346397618504843E-2</v>
      </c>
      <c r="AD8" s="447">
        <f t="shared" si="31"/>
        <v>1.4343522012648258E-2</v>
      </c>
      <c r="AE8" s="447">
        <f t="shared" si="31"/>
        <v>1.4340646406791674E-2</v>
      </c>
      <c r="AF8" s="447">
        <f t="shared" si="31"/>
        <v>1.4337770800935089E-2</v>
      </c>
      <c r="AG8" s="447">
        <f t="shared" si="31"/>
        <v>1.4334895195078504E-2</v>
      </c>
      <c r="AH8" s="447">
        <f t="shared" si="31"/>
        <v>1.4332019589221919E-2</v>
      </c>
      <c r="AI8" s="447">
        <f t="shared" si="31"/>
        <v>1.4329143983365334E-2</v>
      </c>
      <c r="AJ8" s="447">
        <f t="shared" si="31"/>
        <v>1.432626837750875E-2</v>
      </c>
      <c r="AK8" s="447">
        <f t="shared" si="31"/>
        <v>1.4323392771652165E-2</v>
      </c>
      <c r="AL8" s="447">
        <f t="shared" si="31"/>
        <v>1.432051716579558E-2</v>
      </c>
      <c r="AM8" s="447">
        <f t="shared" si="31"/>
        <v>1.4317641559938995E-2</v>
      </c>
      <c r="AN8" s="447">
        <f t="shared" si="31"/>
        <v>1.431476595408241E-2</v>
      </c>
      <c r="AO8" s="447">
        <f t="shared" si="31"/>
        <v>1.4311890348225826E-2</v>
      </c>
      <c r="AP8" s="447">
        <f t="shared" si="31"/>
        <v>1.4309014742369241E-2</v>
      </c>
      <c r="AQ8" s="446">
        <f t="shared" si="20"/>
        <v>1.4306139136512639E-2</v>
      </c>
      <c r="AS8" s="440">
        <v>5.5E-2</v>
      </c>
      <c r="AT8" s="361">
        <v>5.0000000000000001E-3</v>
      </c>
      <c r="AU8" s="361">
        <v>0.01</v>
      </c>
      <c r="AV8" s="361">
        <v>8.0000000000000002E-3</v>
      </c>
      <c r="AW8" s="271">
        <v>6.0000000000000001E-3</v>
      </c>
      <c r="AX8" s="269">
        <v>1.7999999999999999E-2</v>
      </c>
      <c r="AY8" s="455">
        <v>-3.7000000000000002E-3</v>
      </c>
      <c r="AZ8" s="481">
        <v>-1.5E-3</v>
      </c>
      <c r="BA8" s="455">
        <v>-0.01</v>
      </c>
      <c r="BB8" s="443">
        <v>-1.4999999999999999E-2</v>
      </c>
      <c r="BC8" s="443">
        <v>-1.4999999999999999E-2</v>
      </c>
      <c r="BD8" s="267">
        <v>5.0000000000000001E-3</v>
      </c>
    </row>
    <row r="9" spans="1:56" x14ac:dyDescent="0.2">
      <c r="A9" s="12" t="s">
        <v>8</v>
      </c>
      <c r="B9" s="437">
        <f>'Energy Use 2019'!O71</f>
        <v>0.44776119402985076</v>
      </c>
      <c r="C9" s="437">
        <f>'Energy Use 2020'!O71</f>
        <v>0.96216417216696104</v>
      </c>
      <c r="D9" s="446">
        <f t="shared" si="8"/>
        <v>0.90924514269777812</v>
      </c>
      <c r="E9" s="446">
        <f t="shared" si="9"/>
        <v>0.90469891698428917</v>
      </c>
      <c r="F9" s="446">
        <f t="shared" si="10"/>
        <v>0.89565192781444625</v>
      </c>
      <c r="G9" s="446">
        <f t="shared" si="11"/>
        <v>0.88848671239193067</v>
      </c>
      <c r="H9" s="446">
        <f t="shared" si="12"/>
        <v>0.88315579211757911</v>
      </c>
      <c r="I9" s="446">
        <f t="shared" si="13"/>
        <v>0.86725898785946265</v>
      </c>
      <c r="J9" s="446">
        <f t="shared" si="21"/>
        <v>0.87046784611454264</v>
      </c>
      <c r="K9" s="446">
        <f t="shared" si="14"/>
        <v>0.87177354788371453</v>
      </c>
      <c r="L9" s="446">
        <f t="shared" si="15"/>
        <v>0.88049128336255167</v>
      </c>
      <c r="M9" s="446">
        <f t="shared" si="16"/>
        <v>0.89369865261298986</v>
      </c>
      <c r="N9" s="447">
        <f t="shared" ref="N9:Q9" si="32">M9+($R9-$M9)/5</f>
        <v>0.8963797485708288</v>
      </c>
      <c r="O9" s="447">
        <f t="shared" si="32"/>
        <v>0.89906084452866775</v>
      </c>
      <c r="P9" s="447">
        <f t="shared" si="32"/>
        <v>0.90174194048650669</v>
      </c>
      <c r="Q9" s="447">
        <f t="shared" si="32"/>
        <v>0.90442303644434563</v>
      </c>
      <c r="R9" s="446">
        <f t="shared" si="18"/>
        <v>0.90710413240218457</v>
      </c>
      <c r="S9" s="447">
        <f t="shared" ref="S9:AP9" si="33">R9+($AQ9-$R9)/25</f>
        <v>0.90692271157570414</v>
      </c>
      <c r="T9" s="447">
        <f t="shared" si="33"/>
        <v>0.90674129074922372</v>
      </c>
      <c r="U9" s="447">
        <f t="shared" si="33"/>
        <v>0.90655986992274329</v>
      </c>
      <c r="V9" s="447">
        <f t="shared" si="33"/>
        <v>0.90637844909626286</v>
      </c>
      <c r="W9" s="447">
        <f t="shared" si="33"/>
        <v>0.90619702826978243</v>
      </c>
      <c r="X9" s="447">
        <f t="shared" si="33"/>
        <v>0.90601560744330201</v>
      </c>
      <c r="Y9" s="447">
        <f t="shared" si="33"/>
        <v>0.90583418661682158</v>
      </c>
      <c r="Z9" s="447">
        <f t="shared" si="33"/>
        <v>0.90565276579034115</v>
      </c>
      <c r="AA9" s="447">
        <f t="shared" si="33"/>
        <v>0.90547134496386072</v>
      </c>
      <c r="AB9" s="447">
        <f t="shared" si="33"/>
        <v>0.9052899241373803</v>
      </c>
      <c r="AC9" s="447">
        <f t="shared" si="33"/>
        <v>0.90510850331089987</v>
      </c>
      <c r="AD9" s="447">
        <f t="shared" si="33"/>
        <v>0.90492708248441944</v>
      </c>
      <c r="AE9" s="447">
        <f t="shared" si="33"/>
        <v>0.90474566165793902</v>
      </c>
      <c r="AF9" s="447">
        <f t="shared" si="33"/>
        <v>0.90456424083145859</v>
      </c>
      <c r="AG9" s="447">
        <f t="shared" si="33"/>
        <v>0.90438282000497816</v>
      </c>
      <c r="AH9" s="447">
        <f t="shared" si="33"/>
        <v>0.90420139917849773</v>
      </c>
      <c r="AI9" s="447">
        <f t="shared" si="33"/>
        <v>0.90401997835201731</v>
      </c>
      <c r="AJ9" s="447">
        <f t="shared" si="33"/>
        <v>0.90383855752553688</v>
      </c>
      <c r="AK9" s="447">
        <f t="shared" si="33"/>
        <v>0.90365713669905645</v>
      </c>
      <c r="AL9" s="447">
        <f t="shared" si="33"/>
        <v>0.90347571587257602</v>
      </c>
      <c r="AM9" s="447">
        <f t="shared" si="33"/>
        <v>0.9032942950460956</v>
      </c>
      <c r="AN9" s="447">
        <f t="shared" si="33"/>
        <v>0.90311287421961517</v>
      </c>
      <c r="AO9" s="447">
        <f t="shared" si="33"/>
        <v>0.90293145339313474</v>
      </c>
      <c r="AP9" s="447">
        <f t="shared" si="33"/>
        <v>0.90275003256665431</v>
      </c>
      <c r="AQ9" s="446">
        <f t="shared" si="20"/>
        <v>0.90256861174017367</v>
      </c>
      <c r="AS9" s="440">
        <v>5.5E-2</v>
      </c>
      <c r="AT9" s="361">
        <v>5.0000000000000001E-3</v>
      </c>
      <c r="AU9" s="361">
        <v>0.01</v>
      </c>
      <c r="AV9" s="361">
        <v>8.0000000000000002E-3</v>
      </c>
      <c r="AW9" s="271">
        <v>6.0000000000000001E-3</v>
      </c>
      <c r="AX9" s="269">
        <v>1.7999999999999999E-2</v>
      </c>
      <c r="AY9" s="455">
        <v>-3.7000000000000002E-3</v>
      </c>
      <c r="AZ9" s="481">
        <v>-1.5E-3</v>
      </c>
      <c r="BA9" s="455">
        <v>-0.01</v>
      </c>
      <c r="BB9" s="443">
        <v>-1.4999999999999999E-2</v>
      </c>
      <c r="BC9" s="443">
        <v>-1.4999999999999999E-2</v>
      </c>
      <c r="BD9" s="267">
        <v>5.0000000000000001E-3</v>
      </c>
    </row>
    <row r="10" spans="1:56" x14ac:dyDescent="0.2">
      <c r="A10" s="12" t="s">
        <v>9</v>
      </c>
      <c r="B10" s="437">
        <f>'Energy Use 2019'!O72</f>
        <v>0.45665264428119151</v>
      </c>
      <c r="C10" s="437">
        <f>'Energy Use 2020'!O72</f>
        <v>0.38838914311274952</v>
      </c>
      <c r="D10" s="446">
        <f t="shared" si="8"/>
        <v>0.36702774024154827</v>
      </c>
      <c r="E10" s="446">
        <f t="shared" si="9"/>
        <v>0.36519260154034056</v>
      </c>
      <c r="F10" s="446">
        <f t="shared" si="10"/>
        <v>0.36154067552493713</v>
      </c>
      <c r="G10" s="446">
        <f t="shared" si="11"/>
        <v>0.35864835012073765</v>
      </c>
      <c r="H10" s="446">
        <f t="shared" si="12"/>
        <v>0.35649646002001323</v>
      </c>
      <c r="I10" s="446">
        <f t="shared" si="13"/>
        <v>0.35007952373965301</v>
      </c>
      <c r="J10" s="446">
        <f t="shared" si="21"/>
        <v>0.35137481797748976</v>
      </c>
      <c r="K10" s="446">
        <f t="shared" si="14"/>
        <v>0.35190188020445601</v>
      </c>
      <c r="L10" s="446">
        <f t="shared" si="15"/>
        <v>0.35542089900650059</v>
      </c>
      <c r="M10" s="446">
        <f t="shared" si="16"/>
        <v>0.36075221249159806</v>
      </c>
      <c r="N10" s="447">
        <f t="shared" ref="N10:Q10" si="34">M10+($R10-$M10)/5</f>
        <v>0.36183446912907286</v>
      </c>
      <c r="O10" s="447">
        <f t="shared" si="34"/>
        <v>0.36291672576654765</v>
      </c>
      <c r="P10" s="447">
        <f t="shared" si="34"/>
        <v>0.36399898240402245</v>
      </c>
      <c r="Q10" s="447">
        <f t="shared" si="34"/>
        <v>0.36508123904149725</v>
      </c>
      <c r="R10" s="446">
        <f t="shared" si="18"/>
        <v>0.366163495678972</v>
      </c>
      <c r="S10" s="447">
        <f t="shared" ref="S10:AP10" si="35">R10+($AQ10-$R10)/25</f>
        <v>0.36609026297983621</v>
      </c>
      <c r="T10" s="447">
        <f t="shared" si="35"/>
        <v>0.36601703028070043</v>
      </c>
      <c r="U10" s="447">
        <f t="shared" si="35"/>
        <v>0.36594379758156464</v>
      </c>
      <c r="V10" s="447">
        <f t="shared" si="35"/>
        <v>0.36587056488242886</v>
      </c>
      <c r="W10" s="447">
        <f t="shared" si="35"/>
        <v>0.36579733218329308</v>
      </c>
      <c r="X10" s="447">
        <f t="shared" si="35"/>
        <v>0.36572409948415729</v>
      </c>
      <c r="Y10" s="447">
        <f t="shared" si="35"/>
        <v>0.36565086678502151</v>
      </c>
      <c r="Z10" s="447">
        <f t="shared" si="35"/>
        <v>0.36557763408588573</v>
      </c>
      <c r="AA10" s="447">
        <f t="shared" si="35"/>
        <v>0.36550440138674994</v>
      </c>
      <c r="AB10" s="447">
        <f t="shared" si="35"/>
        <v>0.36543116868761416</v>
      </c>
      <c r="AC10" s="447">
        <f t="shared" si="35"/>
        <v>0.36535793598847838</v>
      </c>
      <c r="AD10" s="447">
        <f t="shared" si="35"/>
        <v>0.36528470328934259</v>
      </c>
      <c r="AE10" s="447">
        <f t="shared" si="35"/>
        <v>0.36521147059020681</v>
      </c>
      <c r="AF10" s="447">
        <f t="shared" si="35"/>
        <v>0.36513823789107103</v>
      </c>
      <c r="AG10" s="447">
        <f t="shared" si="35"/>
        <v>0.36506500519193524</v>
      </c>
      <c r="AH10" s="447">
        <f t="shared" si="35"/>
        <v>0.36499177249279946</v>
      </c>
      <c r="AI10" s="447">
        <f t="shared" si="35"/>
        <v>0.36491853979366368</v>
      </c>
      <c r="AJ10" s="447">
        <f t="shared" si="35"/>
        <v>0.36484530709452789</v>
      </c>
      <c r="AK10" s="447">
        <f t="shared" si="35"/>
        <v>0.36477207439539211</v>
      </c>
      <c r="AL10" s="447">
        <f t="shared" si="35"/>
        <v>0.36469884169625633</v>
      </c>
      <c r="AM10" s="447">
        <f t="shared" si="35"/>
        <v>0.36462560899712054</v>
      </c>
      <c r="AN10" s="447">
        <f t="shared" si="35"/>
        <v>0.36455237629798476</v>
      </c>
      <c r="AO10" s="447">
        <f t="shared" si="35"/>
        <v>0.36447914359884898</v>
      </c>
      <c r="AP10" s="447">
        <f t="shared" si="35"/>
        <v>0.36440591089971319</v>
      </c>
      <c r="AQ10" s="446">
        <f t="shared" si="20"/>
        <v>0.36433267820057713</v>
      </c>
      <c r="AS10" s="440">
        <v>5.5E-2</v>
      </c>
      <c r="AT10" s="361">
        <v>5.0000000000000001E-3</v>
      </c>
      <c r="AU10" s="361">
        <v>0.01</v>
      </c>
      <c r="AV10" s="361">
        <v>8.0000000000000002E-3</v>
      </c>
      <c r="AW10" s="271">
        <v>6.0000000000000001E-3</v>
      </c>
      <c r="AX10" s="269">
        <v>1.7999999999999999E-2</v>
      </c>
      <c r="AY10" s="455">
        <v>-3.7000000000000002E-3</v>
      </c>
      <c r="AZ10" s="481">
        <v>-1.5E-3</v>
      </c>
      <c r="BA10" s="455">
        <v>-0.01</v>
      </c>
      <c r="BB10" s="443">
        <v>-1.4999999999999999E-2</v>
      </c>
      <c r="BC10" s="443">
        <v>-1.4999999999999999E-2</v>
      </c>
      <c r="BD10" s="267">
        <v>5.0000000000000001E-3</v>
      </c>
    </row>
    <row r="11" spans="1:56" x14ac:dyDescent="0.2">
      <c r="A11" s="12" t="s">
        <v>10</v>
      </c>
      <c r="B11" s="437">
        <f>'Energy Use 2019'!O73</f>
        <v>0.4380363151864774</v>
      </c>
      <c r="C11" s="437">
        <f>'Energy Use 2020'!O73</f>
        <v>0.37378331400492804</v>
      </c>
      <c r="D11" s="446">
        <f t="shared" si="8"/>
        <v>0.35322523173465697</v>
      </c>
      <c r="E11" s="446">
        <f t="shared" si="9"/>
        <v>0.3514591055759837</v>
      </c>
      <c r="F11" s="446">
        <f t="shared" si="10"/>
        <v>0.34794451452022385</v>
      </c>
      <c r="G11" s="446">
        <f t="shared" si="11"/>
        <v>0.34516095840406208</v>
      </c>
      <c r="H11" s="446">
        <f t="shared" si="12"/>
        <v>0.34308999265363771</v>
      </c>
      <c r="I11" s="446">
        <f t="shared" si="13"/>
        <v>0.33691437278587222</v>
      </c>
      <c r="J11" s="446">
        <f t="shared" si="21"/>
        <v>0.33816095596517998</v>
      </c>
      <c r="K11" s="446">
        <f t="shared" si="14"/>
        <v>0.33866819739912779</v>
      </c>
      <c r="L11" s="446">
        <f t="shared" si="15"/>
        <v>0.34205487937311907</v>
      </c>
      <c r="M11" s="446">
        <f t="shared" si="16"/>
        <v>0.34718570256371584</v>
      </c>
      <c r="N11" s="447">
        <f t="shared" ref="N11:Q11" si="36">M11+($R11-$M11)/5</f>
        <v>0.348227259671407</v>
      </c>
      <c r="O11" s="447">
        <f t="shared" si="36"/>
        <v>0.34926881677909816</v>
      </c>
      <c r="P11" s="447">
        <f t="shared" si="36"/>
        <v>0.35031037388678932</v>
      </c>
      <c r="Q11" s="447">
        <f t="shared" si="36"/>
        <v>0.35135193099448048</v>
      </c>
      <c r="R11" s="446">
        <f t="shared" si="18"/>
        <v>0.35239348810217153</v>
      </c>
      <c r="S11" s="447">
        <f t="shared" ref="S11:AP11" si="37">R11+($AQ11-$R11)/25</f>
        <v>0.35232300940455108</v>
      </c>
      <c r="T11" s="447">
        <f t="shared" si="37"/>
        <v>0.35225253070693063</v>
      </c>
      <c r="U11" s="447">
        <f t="shared" si="37"/>
        <v>0.35218205200931019</v>
      </c>
      <c r="V11" s="447">
        <f t="shared" si="37"/>
        <v>0.35211157331168974</v>
      </c>
      <c r="W11" s="447">
        <f t="shared" si="37"/>
        <v>0.35204109461406929</v>
      </c>
      <c r="X11" s="447">
        <f t="shared" si="37"/>
        <v>0.35197061591644885</v>
      </c>
      <c r="Y11" s="447">
        <f t="shared" si="37"/>
        <v>0.3519001372188284</v>
      </c>
      <c r="Z11" s="447">
        <f t="shared" si="37"/>
        <v>0.35182965852120796</v>
      </c>
      <c r="AA11" s="447">
        <f t="shared" si="37"/>
        <v>0.35175917982358751</v>
      </c>
      <c r="AB11" s="447">
        <f t="shared" si="37"/>
        <v>0.35168870112596706</v>
      </c>
      <c r="AC11" s="447">
        <f t="shared" si="37"/>
        <v>0.35161822242834662</v>
      </c>
      <c r="AD11" s="447">
        <f t="shared" si="37"/>
        <v>0.35154774373072617</v>
      </c>
      <c r="AE11" s="447">
        <f t="shared" si="37"/>
        <v>0.35147726503310572</v>
      </c>
      <c r="AF11" s="447">
        <f t="shared" si="37"/>
        <v>0.35140678633548528</v>
      </c>
      <c r="AG11" s="447">
        <f t="shared" si="37"/>
        <v>0.35133630763786483</v>
      </c>
      <c r="AH11" s="447">
        <f t="shared" si="37"/>
        <v>0.35126582894024438</v>
      </c>
      <c r="AI11" s="447">
        <f t="shared" si="37"/>
        <v>0.35119535024262394</v>
      </c>
      <c r="AJ11" s="447">
        <f t="shared" si="37"/>
        <v>0.35112487154500349</v>
      </c>
      <c r="AK11" s="447">
        <f t="shared" si="37"/>
        <v>0.35105439284738305</v>
      </c>
      <c r="AL11" s="447">
        <f t="shared" si="37"/>
        <v>0.3509839141497626</v>
      </c>
      <c r="AM11" s="447">
        <f t="shared" si="37"/>
        <v>0.35091343545214215</v>
      </c>
      <c r="AN11" s="447">
        <f t="shared" si="37"/>
        <v>0.35084295675452171</v>
      </c>
      <c r="AO11" s="447">
        <f t="shared" si="37"/>
        <v>0.35077247805690126</v>
      </c>
      <c r="AP11" s="447">
        <f t="shared" si="37"/>
        <v>0.35070199935928081</v>
      </c>
      <c r="AQ11" s="446">
        <f t="shared" si="20"/>
        <v>0.35063152066166065</v>
      </c>
      <c r="AS11" s="440">
        <v>5.5E-2</v>
      </c>
      <c r="AT11" s="361">
        <v>5.0000000000000001E-3</v>
      </c>
      <c r="AU11" s="361">
        <v>0.01</v>
      </c>
      <c r="AV11" s="361">
        <v>8.0000000000000002E-3</v>
      </c>
      <c r="AW11" s="271">
        <v>6.0000000000000001E-3</v>
      </c>
      <c r="AX11" s="269">
        <v>1.7999999999999999E-2</v>
      </c>
      <c r="AY11" s="455">
        <v>-3.7000000000000002E-3</v>
      </c>
      <c r="AZ11" s="481">
        <v>-1.5E-3</v>
      </c>
      <c r="BA11" s="455">
        <v>-0.01</v>
      </c>
      <c r="BB11" s="443">
        <v>-1.4999999999999999E-2</v>
      </c>
      <c r="BC11" s="443">
        <v>-1.4999999999999999E-2</v>
      </c>
      <c r="BD11" s="267">
        <v>5.0000000000000001E-3</v>
      </c>
    </row>
    <row r="12" spans="1:56" x14ac:dyDescent="0.2">
      <c r="A12" s="12" t="s">
        <v>11</v>
      </c>
      <c r="B12" s="437">
        <f>'Energy Use 2019'!O74</f>
        <v>0.44343306165578411</v>
      </c>
      <c r="C12" s="437">
        <f>'Energy Use 2020'!O74</f>
        <v>0.3828644595987224</v>
      </c>
      <c r="D12" s="446">
        <f t="shared" si="8"/>
        <v>0.36180691432079265</v>
      </c>
      <c r="E12" s="446">
        <f t="shared" si="9"/>
        <v>0.35999787974918868</v>
      </c>
      <c r="F12" s="446">
        <f t="shared" si="10"/>
        <v>0.35639790095169677</v>
      </c>
      <c r="G12" s="446">
        <f t="shared" si="11"/>
        <v>0.35354671774408319</v>
      </c>
      <c r="H12" s="446">
        <f t="shared" si="12"/>
        <v>0.35142543743761867</v>
      </c>
      <c r="I12" s="446">
        <f t="shared" si="13"/>
        <v>0.34509977956374155</v>
      </c>
      <c r="J12" s="446">
        <f t="shared" si="21"/>
        <v>0.3463766487481274</v>
      </c>
      <c r="K12" s="446">
        <f t="shared" si="14"/>
        <v>0.34689621372124962</v>
      </c>
      <c r="L12" s="446">
        <f t="shared" si="15"/>
        <v>0.35036517585846211</v>
      </c>
      <c r="M12" s="446">
        <f t="shared" si="16"/>
        <v>0.35562065349633898</v>
      </c>
      <c r="N12" s="447">
        <f t="shared" ref="N12:Q12" si="38">M12+($R12-$M12)/5</f>
        <v>0.35668751545682797</v>
      </c>
      <c r="O12" s="447">
        <f t="shared" si="38"/>
        <v>0.35775437741731697</v>
      </c>
      <c r="P12" s="447">
        <f t="shared" si="38"/>
        <v>0.35882123937780597</v>
      </c>
      <c r="Q12" s="447">
        <f t="shared" si="38"/>
        <v>0.35988810133829496</v>
      </c>
      <c r="R12" s="446">
        <f t="shared" si="18"/>
        <v>0.36095496329878402</v>
      </c>
      <c r="S12" s="447">
        <f t="shared" ref="S12:AP12" si="39">R12+($AQ12-$R12)/25</f>
        <v>0.36088277230612426</v>
      </c>
      <c r="T12" s="447">
        <f t="shared" si="39"/>
        <v>0.3608105813134645</v>
      </c>
      <c r="U12" s="447">
        <f t="shared" si="39"/>
        <v>0.36073839032080474</v>
      </c>
      <c r="V12" s="447">
        <f t="shared" si="39"/>
        <v>0.36066619932814498</v>
      </c>
      <c r="W12" s="447">
        <f t="shared" si="39"/>
        <v>0.36059400833548522</v>
      </c>
      <c r="X12" s="447">
        <f t="shared" si="39"/>
        <v>0.36052181734282546</v>
      </c>
      <c r="Y12" s="447">
        <f t="shared" si="39"/>
        <v>0.3604496263501657</v>
      </c>
      <c r="Z12" s="447">
        <f t="shared" si="39"/>
        <v>0.36037743535750594</v>
      </c>
      <c r="AA12" s="447">
        <f t="shared" si="39"/>
        <v>0.36030524436484618</v>
      </c>
      <c r="AB12" s="447">
        <f t="shared" si="39"/>
        <v>0.36023305337218642</v>
      </c>
      <c r="AC12" s="447">
        <f t="shared" si="39"/>
        <v>0.36016086237952666</v>
      </c>
      <c r="AD12" s="447">
        <f t="shared" si="39"/>
        <v>0.3600886713868669</v>
      </c>
      <c r="AE12" s="447">
        <f t="shared" si="39"/>
        <v>0.36001648039420714</v>
      </c>
      <c r="AF12" s="447">
        <f t="shared" si="39"/>
        <v>0.35994428940154738</v>
      </c>
      <c r="AG12" s="447">
        <f t="shared" si="39"/>
        <v>0.35987209840888762</v>
      </c>
      <c r="AH12" s="447">
        <f t="shared" si="39"/>
        <v>0.35979990741622786</v>
      </c>
      <c r="AI12" s="447">
        <f t="shared" si="39"/>
        <v>0.3597277164235681</v>
      </c>
      <c r="AJ12" s="447">
        <f t="shared" si="39"/>
        <v>0.35965552543090834</v>
      </c>
      <c r="AK12" s="447">
        <f t="shared" si="39"/>
        <v>0.35958333443824858</v>
      </c>
      <c r="AL12" s="447">
        <f t="shared" si="39"/>
        <v>0.35951114344558882</v>
      </c>
      <c r="AM12" s="447">
        <f t="shared" si="39"/>
        <v>0.35943895245292906</v>
      </c>
      <c r="AN12" s="447">
        <f t="shared" si="39"/>
        <v>0.3593667614602693</v>
      </c>
      <c r="AO12" s="447">
        <f t="shared" si="39"/>
        <v>0.35929457046760954</v>
      </c>
      <c r="AP12" s="447">
        <f t="shared" si="39"/>
        <v>0.35922237947494978</v>
      </c>
      <c r="AQ12" s="446">
        <f t="shared" si="20"/>
        <v>0.35915018848229008</v>
      </c>
      <c r="AS12" s="440">
        <v>5.5E-2</v>
      </c>
      <c r="AT12" s="361">
        <v>5.0000000000000001E-3</v>
      </c>
      <c r="AU12" s="361">
        <v>0.01</v>
      </c>
      <c r="AV12" s="361">
        <v>8.0000000000000002E-3</v>
      </c>
      <c r="AW12" s="271">
        <v>6.0000000000000001E-3</v>
      </c>
      <c r="AX12" s="269">
        <v>1.7999999999999999E-2</v>
      </c>
      <c r="AY12" s="455">
        <v>-3.7000000000000002E-3</v>
      </c>
      <c r="AZ12" s="481">
        <v>-1.5E-3</v>
      </c>
      <c r="BA12" s="455">
        <v>-0.01</v>
      </c>
      <c r="BB12" s="443">
        <v>-1.4999999999999999E-2</v>
      </c>
      <c r="BC12" s="443">
        <v>-1.4999999999999999E-2</v>
      </c>
      <c r="BD12" s="267">
        <v>5.0000000000000001E-3</v>
      </c>
    </row>
    <row r="13" spans="1:56" x14ac:dyDescent="0.2">
      <c r="A13" s="12" t="s">
        <v>12</v>
      </c>
      <c r="B13" s="437">
        <f>'Energy Use 2019'!O75</f>
        <v>0.15070838983639528</v>
      </c>
      <c r="C13" s="437">
        <f>'Energy Use 2020'!O75</f>
        <v>0.11069476188087957</v>
      </c>
      <c r="D13" s="446">
        <f t="shared" si="8"/>
        <v>0.10460654997743118</v>
      </c>
      <c r="E13" s="446">
        <f t="shared" si="9"/>
        <v>0.10408351722754403</v>
      </c>
      <c r="F13" s="446">
        <f t="shared" si="10"/>
        <v>0.10304268205526858</v>
      </c>
      <c r="G13" s="446">
        <f t="shared" si="11"/>
        <v>0.10221834059882642</v>
      </c>
      <c r="H13" s="446">
        <f t="shared" si="12"/>
        <v>0.10160503055523347</v>
      </c>
      <c r="I13" s="446">
        <f t="shared" si="13"/>
        <v>9.9776140005239267E-2</v>
      </c>
      <c r="J13" s="446">
        <f t="shared" si="21"/>
        <v>0.10014531172325866</v>
      </c>
      <c r="K13" s="446">
        <f t="shared" si="14"/>
        <v>0.10029552969084356</v>
      </c>
      <c r="L13" s="446">
        <f t="shared" si="15"/>
        <v>0.101298484987752</v>
      </c>
      <c r="M13" s="446">
        <f t="shared" si="16"/>
        <v>0.10281796226256827</v>
      </c>
      <c r="N13" s="447">
        <f t="shared" ref="N13:Q13" si="40">M13+($R13-$M13)/5</f>
        <v>0.10312641614935597</v>
      </c>
      <c r="O13" s="447">
        <f t="shared" si="40"/>
        <v>0.10343487003614367</v>
      </c>
      <c r="P13" s="447">
        <f t="shared" si="40"/>
        <v>0.10374332392293137</v>
      </c>
      <c r="Q13" s="447">
        <f t="shared" si="40"/>
        <v>0.10405177780971907</v>
      </c>
      <c r="R13" s="446">
        <f t="shared" si="18"/>
        <v>0.10436023169650678</v>
      </c>
      <c r="S13" s="447">
        <f t="shared" ref="S13:AP13" si="41">R13+($AQ13-$R13)/25</f>
        <v>0.10433935965016748</v>
      </c>
      <c r="T13" s="447">
        <f t="shared" si="41"/>
        <v>0.10431848760382818</v>
      </c>
      <c r="U13" s="447">
        <f t="shared" si="41"/>
        <v>0.10429761555748888</v>
      </c>
      <c r="V13" s="447">
        <f t="shared" si="41"/>
        <v>0.10427674351114959</v>
      </c>
      <c r="W13" s="447">
        <f t="shared" si="41"/>
        <v>0.10425587146481029</v>
      </c>
      <c r="X13" s="447">
        <f t="shared" si="41"/>
        <v>0.10423499941847099</v>
      </c>
      <c r="Y13" s="447">
        <f t="shared" si="41"/>
        <v>0.10421412737213169</v>
      </c>
      <c r="Z13" s="447">
        <f t="shared" si="41"/>
        <v>0.10419325532579239</v>
      </c>
      <c r="AA13" s="447">
        <f t="shared" si="41"/>
        <v>0.10417238327945309</v>
      </c>
      <c r="AB13" s="447">
        <f t="shared" si="41"/>
        <v>0.10415151123311379</v>
      </c>
      <c r="AC13" s="447">
        <f t="shared" si="41"/>
        <v>0.1041306391867745</v>
      </c>
      <c r="AD13" s="447">
        <f t="shared" si="41"/>
        <v>0.1041097671404352</v>
      </c>
      <c r="AE13" s="447">
        <f t="shared" si="41"/>
        <v>0.1040888950940959</v>
      </c>
      <c r="AF13" s="447">
        <f t="shared" si="41"/>
        <v>0.1040680230477566</v>
      </c>
      <c r="AG13" s="447">
        <f t="shared" si="41"/>
        <v>0.1040471510014173</v>
      </c>
      <c r="AH13" s="447">
        <f t="shared" si="41"/>
        <v>0.104026278955078</v>
      </c>
      <c r="AI13" s="447">
        <f t="shared" si="41"/>
        <v>0.1040054069087387</v>
      </c>
      <c r="AJ13" s="447">
        <f t="shared" si="41"/>
        <v>0.10398453486239941</v>
      </c>
      <c r="AK13" s="447">
        <f t="shared" si="41"/>
        <v>0.10396366281606011</v>
      </c>
      <c r="AL13" s="447">
        <f t="shared" si="41"/>
        <v>0.10394279076972081</v>
      </c>
      <c r="AM13" s="447">
        <f t="shared" si="41"/>
        <v>0.10392191872338151</v>
      </c>
      <c r="AN13" s="447">
        <f t="shared" si="41"/>
        <v>0.10390104667704221</v>
      </c>
      <c r="AO13" s="447">
        <f t="shared" si="41"/>
        <v>0.10388017463070291</v>
      </c>
      <c r="AP13" s="447">
        <f t="shared" si="41"/>
        <v>0.10385930258436361</v>
      </c>
      <c r="AQ13" s="446">
        <f t="shared" si="20"/>
        <v>0.10383843053802425</v>
      </c>
      <c r="AS13" s="440">
        <v>5.5E-2</v>
      </c>
      <c r="AT13" s="361">
        <v>5.0000000000000001E-3</v>
      </c>
      <c r="AU13" s="361">
        <v>0.01</v>
      </c>
      <c r="AV13" s="361">
        <v>8.0000000000000002E-3</v>
      </c>
      <c r="AW13" s="271">
        <v>6.0000000000000001E-3</v>
      </c>
      <c r="AX13" s="269">
        <v>1.7999999999999999E-2</v>
      </c>
      <c r="AY13" s="455">
        <v>-3.7000000000000002E-3</v>
      </c>
      <c r="AZ13" s="481">
        <v>-1.5E-3</v>
      </c>
      <c r="BA13" s="455">
        <v>-0.01</v>
      </c>
      <c r="BB13" s="443">
        <v>-1.4999999999999999E-2</v>
      </c>
      <c r="BC13" s="443">
        <v>-1.4999999999999999E-2</v>
      </c>
      <c r="BD13" s="267">
        <v>5.0000000000000001E-3</v>
      </c>
    </row>
    <row r="14" spans="1:56" x14ac:dyDescent="0.2">
      <c r="A14" s="12" t="s">
        <v>13</v>
      </c>
      <c r="B14" s="437">
        <f>'Energy Use 2019'!O76</f>
        <v>0.15241170209222807</v>
      </c>
      <c r="C14" s="437">
        <f>'Energy Use 2020'!O76</f>
        <v>0.10485072485627292</v>
      </c>
      <c r="D14" s="446">
        <f t="shared" si="8"/>
        <v>9.9083934989177905E-2</v>
      </c>
      <c r="E14" s="446">
        <f t="shared" si="9"/>
        <v>9.8588515314232017E-2</v>
      </c>
      <c r="F14" s="446">
        <f t="shared" si="10"/>
        <v>9.7602630161089693E-2</v>
      </c>
      <c r="G14" s="446">
        <f t="shared" si="11"/>
        <v>9.6821809119800969E-2</v>
      </c>
      <c r="H14" s="446">
        <f t="shared" si="12"/>
        <v>9.6240878265082166E-2</v>
      </c>
      <c r="I14" s="446">
        <f t="shared" si="13"/>
        <v>9.4508542456310685E-2</v>
      </c>
      <c r="J14" s="446">
        <f t="shared" si="21"/>
        <v>9.4858224063399041E-2</v>
      </c>
      <c r="K14" s="446">
        <f t="shared" si="14"/>
        <v>9.5000511399494142E-2</v>
      </c>
      <c r="L14" s="446">
        <f t="shared" si="15"/>
        <v>9.5950516513489084E-2</v>
      </c>
      <c r="M14" s="446">
        <f t="shared" si="16"/>
        <v>9.7389774261191414E-2</v>
      </c>
      <c r="N14" s="447">
        <f t="shared" ref="N14:Q14" si="42">M14+($R14-$M14)/5</f>
        <v>9.7681943583974987E-2</v>
      </c>
      <c r="O14" s="447">
        <f t="shared" si="42"/>
        <v>9.7974112906758559E-2</v>
      </c>
      <c r="P14" s="447">
        <f t="shared" si="42"/>
        <v>9.8266282229542132E-2</v>
      </c>
      <c r="Q14" s="447">
        <f t="shared" si="42"/>
        <v>9.8558451552325704E-2</v>
      </c>
      <c r="R14" s="446">
        <f t="shared" si="18"/>
        <v>9.8850620875109277E-2</v>
      </c>
      <c r="S14" s="447">
        <f t="shared" ref="S14:AP14" si="43">R14+($AQ14-$R14)/25</f>
        <v>9.8830850750934257E-2</v>
      </c>
      <c r="T14" s="447">
        <f t="shared" si="43"/>
        <v>9.8811080626759237E-2</v>
      </c>
      <c r="U14" s="447">
        <f t="shared" si="43"/>
        <v>9.8791310502584218E-2</v>
      </c>
      <c r="V14" s="447">
        <f t="shared" si="43"/>
        <v>9.8771540378409198E-2</v>
      </c>
      <c r="W14" s="447">
        <f t="shared" si="43"/>
        <v>9.8751770254234178E-2</v>
      </c>
      <c r="X14" s="447">
        <f t="shared" si="43"/>
        <v>9.8732000130059158E-2</v>
      </c>
      <c r="Y14" s="447">
        <f t="shared" si="43"/>
        <v>9.8712230005884138E-2</v>
      </c>
      <c r="Z14" s="447">
        <f t="shared" si="43"/>
        <v>9.8692459881709119E-2</v>
      </c>
      <c r="AA14" s="447">
        <f t="shared" si="43"/>
        <v>9.8672689757534099E-2</v>
      </c>
      <c r="AB14" s="447">
        <f t="shared" si="43"/>
        <v>9.8652919633359079E-2</v>
      </c>
      <c r="AC14" s="447">
        <f t="shared" si="43"/>
        <v>9.8633149509184059E-2</v>
      </c>
      <c r="AD14" s="447">
        <f t="shared" si="43"/>
        <v>9.861337938500904E-2</v>
      </c>
      <c r="AE14" s="447">
        <f t="shared" si="43"/>
        <v>9.859360926083402E-2</v>
      </c>
      <c r="AF14" s="447">
        <f t="shared" si="43"/>
        <v>9.8573839136659E-2</v>
      </c>
      <c r="AG14" s="447">
        <f t="shared" si="43"/>
        <v>9.855406901248398E-2</v>
      </c>
      <c r="AH14" s="447">
        <f t="shared" si="43"/>
        <v>9.853429888830896E-2</v>
      </c>
      <c r="AI14" s="447">
        <f t="shared" si="43"/>
        <v>9.8514528764133941E-2</v>
      </c>
      <c r="AJ14" s="447">
        <f t="shared" si="43"/>
        <v>9.8494758639958921E-2</v>
      </c>
      <c r="AK14" s="447">
        <f t="shared" si="43"/>
        <v>9.8474988515783901E-2</v>
      </c>
      <c r="AL14" s="447">
        <f t="shared" si="43"/>
        <v>9.8455218391608881E-2</v>
      </c>
      <c r="AM14" s="447">
        <f t="shared" si="43"/>
        <v>9.8435448267433862E-2</v>
      </c>
      <c r="AN14" s="447">
        <f t="shared" si="43"/>
        <v>9.8415678143258842E-2</v>
      </c>
      <c r="AO14" s="447">
        <f t="shared" si="43"/>
        <v>9.8395908019083822E-2</v>
      </c>
      <c r="AP14" s="447">
        <f t="shared" si="43"/>
        <v>9.8376137894908802E-2</v>
      </c>
      <c r="AQ14" s="446">
        <f t="shared" si="20"/>
        <v>9.8356367770733727E-2</v>
      </c>
      <c r="AS14" s="440">
        <v>5.5E-2</v>
      </c>
      <c r="AT14" s="361">
        <v>5.0000000000000001E-3</v>
      </c>
      <c r="AU14" s="361">
        <v>0.01</v>
      </c>
      <c r="AV14" s="361">
        <v>8.0000000000000002E-3</v>
      </c>
      <c r="AW14" s="271">
        <v>6.0000000000000001E-3</v>
      </c>
      <c r="AX14" s="269">
        <v>1.7999999999999999E-2</v>
      </c>
      <c r="AY14" s="455">
        <v>-3.7000000000000002E-3</v>
      </c>
      <c r="AZ14" s="481">
        <v>-1.5E-3</v>
      </c>
      <c r="BA14" s="455">
        <v>-0.01</v>
      </c>
      <c r="BB14" s="443">
        <v>-1.4999999999999999E-2</v>
      </c>
      <c r="BC14" s="443">
        <v>-1.4999999999999999E-2</v>
      </c>
      <c r="BD14" s="267">
        <v>5.0000000000000001E-3</v>
      </c>
    </row>
    <row r="15" spans="1:56" x14ac:dyDescent="0.2">
      <c r="A15" s="12" t="s">
        <v>14</v>
      </c>
      <c r="B15" s="437">
        <f>'Energy Use 2019'!O77</f>
        <v>0.14090936445473212</v>
      </c>
      <c r="C15" s="437">
        <f>'Energy Use 2020'!O77</f>
        <v>0.11552531594265049</v>
      </c>
      <c r="D15" s="446">
        <f t="shared" si="8"/>
        <v>0.10917142356580471</v>
      </c>
      <c r="E15" s="446">
        <f t="shared" si="9"/>
        <v>0.10862556644797569</v>
      </c>
      <c r="F15" s="446">
        <f t="shared" si="10"/>
        <v>0.10753931078349593</v>
      </c>
      <c r="G15" s="446">
        <f t="shared" si="11"/>
        <v>0.10667899629722796</v>
      </c>
      <c r="H15" s="446">
        <f t="shared" si="12"/>
        <v>0.10603892231944459</v>
      </c>
      <c r="I15" s="446">
        <f t="shared" si="13"/>
        <v>0.10413022171769458</v>
      </c>
      <c r="J15" s="446">
        <f t="shared" si="21"/>
        <v>0.10451550353805006</v>
      </c>
      <c r="K15" s="446">
        <f t="shared" si="14"/>
        <v>0.10467227679335714</v>
      </c>
      <c r="L15" s="446">
        <f t="shared" si="15"/>
        <v>0.10571899956129072</v>
      </c>
      <c r="M15" s="446">
        <f t="shared" si="16"/>
        <v>0.10730478455471007</v>
      </c>
      <c r="N15" s="447">
        <f t="shared" ref="N15:Q15" si="44">M15+($R15-$M15)/5</f>
        <v>0.1076266989083742</v>
      </c>
      <c r="O15" s="447">
        <f t="shared" si="44"/>
        <v>0.10794861326203833</v>
      </c>
      <c r="P15" s="447">
        <f t="shared" si="44"/>
        <v>0.10827052761570247</v>
      </c>
      <c r="Q15" s="447">
        <f t="shared" si="44"/>
        <v>0.1085924419693666</v>
      </c>
      <c r="R15" s="446">
        <f t="shared" si="18"/>
        <v>0.10891435632303072</v>
      </c>
      <c r="S15" s="447">
        <f t="shared" ref="S15:AP15" si="45">R15+($AQ15-$R15)/25</f>
        <v>0.10889257345176612</v>
      </c>
      <c r="T15" s="447">
        <f t="shared" si="45"/>
        <v>0.10887079058050152</v>
      </c>
      <c r="U15" s="447">
        <f t="shared" si="45"/>
        <v>0.10884900770923692</v>
      </c>
      <c r="V15" s="447">
        <f t="shared" si="45"/>
        <v>0.10882722483797232</v>
      </c>
      <c r="W15" s="447">
        <f t="shared" si="45"/>
        <v>0.10880544196670772</v>
      </c>
      <c r="X15" s="447">
        <f t="shared" si="45"/>
        <v>0.10878365909544312</v>
      </c>
      <c r="Y15" s="447">
        <f t="shared" si="45"/>
        <v>0.10876187622417852</v>
      </c>
      <c r="Z15" s="447">
        <f t="shared" si="45"/>
        <v>0.10874009335291392</v>
      </c>
      <c r="AA15" s="447">
        <f t="shared" si="45"/>
        <v>0.10871831048164932</v>
      </c>
      <c r="AB15" s="447">
        <f t="shared" si="45"/>
        <v>0.10869652761038472</v>
      </c>
      <c r="AC15" s="447">
        <f t="shared" si="45"/>
        <v>0.10867474473912012</v>
      </c>
      <c r="AD15" s="447">
        <f t="shared" si="45"/>
        <v>0.10865296186785552</v>
      </c>
      <c r="AE15" s="447">
        <f t="shared" si="45"/>
        <v>0.10863117899659092</v>
      </c>
      <c r="AF15" s="447">
        <f t="shared" si="45"/>
        <v>0.10860939612532632</v>
      </c>
      <c r="AG15" s="447">
        <f t="shared" si="45"/>
        <v>0.10858761325406172</v>
      </c>
      <c r="AH15" s="447">
        <f t="shared" si="45"/>
        <v>0.10856583038279712</v>
      </c>
      <c r="AI15" s="447">
        <f t="shared" si="45"/>
        <v>0.10854404751153252</v>
      </c>
      <c r="AJ15" s="447">
        <f t="shared" si="45"/>
        <v>0.10852226464026792</v>
      </c>
      <c r="AK15" s="447">
        <f t="shared" si="45"/>
        <v>0.10850048176900332</v>
      </c>
      <c r="AL15" s="447">
        <f t="shared" si="45"/>
        <v>0.10847869889773872</v>
      </c>
      <c r="AM15" s="447">
        <f t="shared" si="45"/>
        <v>0.10845691602647412</v>
      </c>
      <c r="AN15" s="447">
        <f t="shared" si="45"/>
        <v>0.10843513315520951</v>
      </c>
      <c r="AO15" s="447">
        <f t="shared" si="45"/>
        <v>0.10841335028394491</v>
      </c>
      <c r="AP15" s="447">
        <f t="shared" si="45"/>
        <v>0.10839156741268031</v>
      </c>
      <c r="AQ15" s="446">
        <f t="shared" si="20"/>
        <v>0.10836978454141556</v>
      </c>
      <c r="AS15" s="440">
        <v>5.5E-2</v>
      </c>
      <c r="AT15" s="361">
        <v>5.0000000000000001E-3</v>
      </c>
      <c r="AU15" s="361">
        <v>0.01</v>
      </c>
      <c r="AV15" s="361">
        <v>8.0000000000000002E-3</v>
      </c>
      <c r="AW15" s="271">
        <v>6.0000000000000001E-3</v>
      </c>
      <c r="AX15" s="269">
        <v>1.7999999999999999E-2</v>
      </c>
      <c r="AY15" s="455">
        <v>-3.7000000000000002E-3</v>
      </c>
      <c r="AZ15" s="481">
        <v>-1.5E-3</v>
      </c>
      <c r="BA15" s="455">
        <v>-0.01</v>
      </c>
      <c r="BB15" s="443">
        <v>-1.4999999999999999E-2</v>
      </c>
      <c r="BC15" s="443">
        <v>-1.4999999999999999E-2</v>
      </c>
      <c r="BD15" s="267">
        <v>5.0000000000000001E-3</v>
      </c>
    </row>
    <row r="16" spans="1:56" x14ac:dyDescent="0.2">
      <c r="A16" s="12" t="s">
        <v>15</v>
      </c>
      <c r="B16" s="437">
        <f>'Energy Use 2019'!O78</f>
        <v>0.25139576075957215</v>
      </c>
      <c r="C16" s="437">
        <f>'Energy Use 2020'!O78</f>
        <v>0.19536667790149342</v>
      </c>
      <c r="D16" s="446">
        <f t="shared" si="8"/>
        <v>0.18462151061691129</v>
      </c>
      <c r="E16" s="446">
        <f t="shared" si="9"/>
        <v>0.18369840306382673</v>
      </c>
      <c r="F16" s="446">
        <f t="shared" si="10"/>
        <v>0.18186141903318848</v>
      </c>
      <c r="G16" s="446">
        <f t="shared" si="11"/>
        <v>0.18040652768092297</v>
      </c>
      <c r="H16" s="446">
        <f t="shared" si="12"/>
        <v>0.17932408851483742</v>
      </c>
      <c r="I16" s="446">
        <f t="shared" si="13"/>
        <v>0.17609625492157033</v>
      </c>
      <c r="J16" s="446">
        <f t="shared" si="21"/>
        <v>0.17674781106478016</v>
      </c>
      <c r="K16" s="446">
        <f t="shared" si="14"/>
        <v>0.17701293278137734</v>
      </c>
      <c r="L16" s="446">
        <f t="shared" si="15"/>
        <v>0.17878306210919112</v>
      </c>
      <c r="M16" s="446">
        <f t="shared" si="16"/>
        <v>0.18146480804082896</v>
      </c>
      <c r="N16" s="447">
        <f t="shared" ref="N16:Q16" si="46">M16+($R16-$M16)/5</f>
        <v>0.18200920246495145</v>
      </c>
      <c r="O16" s="447">
        <f t="shared" si="46"/>
        <v>0.18255359688907394</v>
      </c>
      <c r="P16" s="447">
        <f t="shared" si="46"/>
        <v>0.18309799131319643</v>
      </c>
      <c r="Q16" s="447">
        <f t="shared" si="46"/>
        <v>0.18364238573731892</v>
      </c>
      <c r="R16" s="446">
        <f t="shared" si="18"/>
        <v>0.18418678016144138</v>
      </c>
      <c r="S16" s="447">
        <f t="shared" ref="S16:AP16" si="47">R16+($AQ16-$R16)/25</f>
        <v>0.18414994280540908</v>
      </c>
      <c r="T16" s="447">
        <f t="shared" si="47"/>
        <v>0.18411310544937678</v>
      </c>
      <c r="U16" s="447">
        <f t="shared" si="47"/>
        <v>0.18407626809334449</v>
      </c>
      <c r="V16" s="447">
        <f t="shared" si="47"/>
        <v>0.18403943073731219</v>
      </c>
      <c r="W16" s="447">
        <f t="shared" si="47"/>
        <v>0.18400259338127989</v>
      </c>
      <c r="X16" s="447">
        <f t="shared" si="47"/>
        <v>0.18396575602524759</v>
      </c>
      <c r="Y16" s="447">
        <f t="shared" si="47"/>
        <v>0.18392891866921529</v>
      </c>
      <c r="Z16" s="447">
        <f t="shared" si="47"/>
        <v>0.18389208131318299</v>
      </c>
      <c r="AA16" s="447">
        <f t="shared" si="47"/>
        <v>0.18385524395715069</v>
      </c>
      <c r="AB16" s="447">
        <f t="shared" si="47"/>
        <v>0.18381840660111839</v>
      </c>
      <c r="AC16" s="447">
        <f t="shared" si="47"/>
        <v>0.1837815692450861</v>
      </c>
      <c r="AD16" s="447">
        <f t="shared" si="47"/>
        <v>0.1837447318890538</v>
      </c>
      <c r="AE16" s="447">
        <f t="shared" si="47"/>
        <v>0.1837078945330215</v>
      </c>
      <c r="AF16" s="447">
        <f t="shared" si="47"/>
        <v>0.1836710571769892</v>
      </c>
      <c r="AG16" s="447">
        <f t="shared" si="47"/>
        <v>0.1836342198209569</v>
      </c>
      <c r="AH16" s="447">
        <f t="shared" si="47"/>
        <v>0.1835973824649246</v>
      </c>
      <c r="AI16" s="447">
        <f t="shared" si="47"/>
        <v>0.1835605451088923</v>
      </c>
      <c r="AJ16" s="447">
        <f t="shared" si="47"/>
        <v>0.18352370775286</v>
      </c>
      <c r="AK16" s="447">
        <f t="shared" si="47"/>
        <v>0.18348687039682771</v>
      </c>
      <c r="AL16" s="447">
        <f t="shared" si="47"/>
        <v>0.18345003304079541</v>
      </c>
      <c r="AM16" s="447">
        <f t="shared" si="47"/>
        <v>0.18341319568476311</v>
      </c>
      <c r="AN16" s="447">
        <f t="shared" si="47"/>
        <v>0.18337635832873081</v>
      </c>
      <c r="AO16" s="447">
        <f t="shared" si="47"/>
        <v>0.18333952097269851</v>
      </c>
      <c r="AP16" s="447">
        <f t="shared" si="47"/>
        <v>0.18330268361666621</v>
      </c>
      <c r="AQ16" s="446">
        <f t="shared" si="20"/>
        <v>0.18326584626063416</v>
      </c>
      <c r="AS16" s="440">
        <v>5.5E-2</v>
      </c>
      <c r="AT16" s="361">
        <v>5.0000000000000001E-3</v>
      </c>
      <c r="AU16" s="361">
        <v>0.01</v>
      </c>
      <c r="AV16" s="361">
        <v>8.0000000000000002E-3</v>
      </c>
      <c r="AW16" s="271">
        <v>6.0000000000000001E-3</v>
      </c>
      <c r="AX16" s="269">
        <v>1.7999999999999999E-2</v>
      </c>
      <c r="AY16" s="455">
        <v>-3.7000000000000002E-3</v>
      </c>
      <c r="AZ16" s="481">
        <v>-1.5E-3</v>
      </c>
      <c r="BA16" s="455">
        <v>-0.01</v>
      </c>
      <c r="BB16" s="443">
        <v>-1.4999999999999999E-2</v>
      </c>
      <c r="BC16" s="443">
        <v>-1.4999999999999999E-2</v>
      </c>
      <c r="BD16" s="267">
        <v>5.0000000000000001E-3</v>
      </c>
    </row>
    <row r="17" spans="1:56" x14ac:dyDescent="0.2">
      <c r="A17" s="74" t="s">
        <v>253</v>
      </c>
      <c r="B17" s="437">
        <f>'Energy Use 2019'!O79</f>
        <v>0.17966475102778093</v>
      </c>
      <c r="C17" s="437">
        <f>'Energy Use 2020'!O79</f>
        <v>0.14611855356342213</v>
      </c>
      <c r="D17" s="446">
        <f t="shared" si="8"/>
        <v>0.13808203311743389</v>
      </c>
      <c r="E17" s="446">
        <f t="shared" si="9"/>
        <v>0.13739162295184673</v>
      </c>
      <c r="F17" s="446">
        <f t="shared" si="10"/>
        <v>0.13601770672232827</v>
      </c>
      <c r="G17" s="446">
        <f t="shared" si="11"/>
        <v>0.13492956506854964</v>
      </c>
      <c r="H17" s="446">
        <f t="shared" si="12"/>
        <v>0.13411998767813835</v>
      </c>
      <c r="I17" s="446">
        <f t="shared" si="13"/>
        <v>0.13170582789993185</v>
      </c>
      <c r="J17" s="446">
        <f t="shared" si="21"/>
        <v>0.13219313946316161</v>
      </c>
      <c r="K17" s="446">
        <f t="shared" si="14"/>
        <v>0.13239142917235636</v>
      </c>
      <c r="L17" s="446">
        <f t="shared" si="15"/>
        <v>0.13371534346407993</v>
      </c>
      <c r="M17" s="446">
        <f t="shared" si="16"/>
        <v>0.1357210736160411</v>
      </c>
      <c r="N17" s="447">
        <f t="shared" ref="N17:Q17" si="48">M17+($R17-$M17)/5</f>
        <v>0.13612823683688924</v>
      </c>
      <c r="O17" s="447">
        <f t="shared" si="48"/>
        <v>0.13653540005773737</v>
      </c>
      <c r="P17" s="447">
        <f t="shared" si="48"/>
        <v>0.13694256327858551</v>
      </c>
      <c r="Q17" s="447">
        <f t="shared" si="48"/>
        <v>0.13734972649943364</v>
      </c>
      <c r="R17" s="446">
        <f t="shared" si="18"/>
        <v>0.13775688972028172</v>
      </c>
      <c r="S17" s="447">
        <f t="shared" ref="S17:AP17" si="49">R17+($AQ17-$R17)/25</f>
        <v>0.13772933834233766</v>
      </c>
      <c r="T17" s="447">
        <f t="shared" si="49"/>
        <v>0.13770178696439361</v>
      </c>
      <c r="U17" s="447">
        <f t="shared" si="49"/>
        <v>0.13767423558644956</v>
      </c>
      <c r="V17" s="447">
        <f t="shared" si="49"/>
        <v>0.13764668420850551</v>
      </c>
      <c r="W17" s="447">
        <f t="shared" si="49"/>
        <v>0.13761913283056146</v>
      </c>
      <c r="X17" s="447">
        <f t="shared" si="49"/>
        <v>0.13759158145261741</v>
      </c>
      <c r="Y17" s="447">
        <f t="shared" si="49"/>
        <v>0.13756403007467335</v>
      </c>
      <c r="Z17" s="447">
        <f t="shared" si="49"/>
        <v>0.1375364786967293</v>
      </c>
      <c r="AA17" s="447">
        <f t="shared" si="49"/>
        <v>0.13750892731878525</v>
      </c>
      <c r="AB17" s="447">
        <f t="shared" si="49"/>
        <v>0.1374813759408412</v>
      </c>
      <c r="AC17" s="447">
        <f t="shared" si="49"/>
        <v>0.13745382456289715</v>
      </c>
      <c r="AD17" s="447">
        <f t="shared" si="49"/>
        <v>0.1374262731849531</v>
      </c>
      <c r="AE17" s="447">
        <f t="shared" si="49"/>
        <v>0.13739872180700904</v>
      </c>
      <c r="AF17" s="447">
        <f t="shared" si="49"/>
        <v>0.13737117042906499</v>
      </c>
      <c r="AG17" s="447">
        <f t="shared" si="49"/>
        <v>0.13734361905112094</v>
      </c>
      <c r="AH17" s="447">
        <f t="shared" si="49"/>
        <v>0.13731606767317689</v>
      </c>
      <c r="AI17" s="447">
        <f t="shared" si="49"/>
        <v>0.13728851629523284</v>
      </c>
      <c r="AJ17" s="447">
        <f t="shared" si="49"/>
        <v>0.13726096491728879</v>
      </c>
      <c r="AK17" s="447">
        <f t="shared" si="49"/>
        <v>0.13723341353934473</v>
      </c>
      <c r="AL17" s="447">
        <f t="shared" si="49"/>
        <v>0.13720586216140068</v>
      </c>
      <c r="AM17" s="447">
        <f t="shared" si="49"/>
        <v>0.13717831078345663</v>
      </c>
      <c r="AN17" s="447">
        <f t="shared" si="49"/>
        <v>0.13715075940551258</v>
      </c>
      <c r="AO17" s="447">
        <f t="shared" si="49"/>
        <v>0.13712320802756853</v>
      </c>
      <c r="AP17" s="447">
        <f t="shared" si="49"/>
        <v>0.13709565664962448</v>
      </c>
      <c r="AQ17" s="446">
        <f t="shared" si="20"/>
        <v>0.13706810527168031</v>
      </c>
      <c r="AS17" s="440">
        <v>5.5E-2</v>
      </c>
      <c r="AT17" s="361">
        <v>5.0000000000000001E-3</v>
      </c>
      <c r="AU17" s="361">
        <v>0.01</v>
      </c>
      <c r="AV17" s="361">
        <v>8.0000000000000002E-3</v>
      </c>
      <c r="AW17" s="271">
        <v>6.0000000000000001E-3</v>
      </c>
      <c r="AX17" s="269">
        <v>1.7999999999999999E-2</v>
      </c>
      <c r="AY17" s="455">
        <v>-3.7000000000000002E-3</v>
      </c>
      <c r="AZ17" s="481">
        <v>-1.5E-3</v>
      </c>
      <c r="BA17" s="455">
        <v>-0.01</v>
      </c>
      <c r="BB17" s="443">
        <v>-1.4999999999999999E-2</v>
      </c>
      <c r="BC17" s="443">
        <v>-1.4999999999999999E-2</v>
      </c>
      <c r="BD17" s="267">
        <v>5.0000000000000001E-3</v>
      </c>
    </row>
    <row r="18" spans="1:56" x14ac:dyDescent="0.2">
      <c r="A18" s="12" t="s">
        <v>17</v>
      </c>
      <c r="B18" s="437">
        <f>'Energy Use 2019'!O80</f>
        <v>5.9120469325571877E-2</v>
      </c>
      <c r="C18" s="437">
        <f>'Energy Use 2020'!O80</f>
        <v>4.6189376443418008E-2</v>
      </c>
      <c r="D18" s="446">
        <f t="shared" si="8"/>
        <v>4.3648960739030018E-2</v>
      </c>
      <c r="E18" s="446">
        <f t="shared" si="9"/>
        <v>4.3430715935334867E-2</v>
      </c>
      <c r="F18" s="446">
        <f t="shared" si="10"/>
        <v>4.2996408775981515E-2</v>
      </c>
      <c r="G18" s="446">
        <f t="shared" si="11"/>
        <v>4.265243750577366E-2</v>
      </c>
      <c r="H18" s="446">
        <f t="shared" si="12"/>
        <v>4.2396522880739015E-2</v>
      </c>
      <c r="I18" s="446">
        <f t="shared" si="13"/>
        <v>4.163338546888571E-2</v>
      </c>
      <c r="J18" s="446">
        <f t="shared" si="21"/>
        <v>4.1787428995120592E-2</v>
      </c>
      <c r="K18" s="446">
        <f t="shared" si="14"/>
        <v>4.1850110138613277E-2</v>
      </c>
      <c r="L18" s="446">
        <f t="shared" si="15"/>
        <v>4.2268611239999407E-2</v>
      </c>
      <c r="M18" s="446">
        <f t="shared" si="16"/>
        <v>4.2902640408599396E-2</v>
      </c>
      <c r="N18" s="447">
        <f t="shared" ref="N18:Q18" si="50">M18+($R18-$M18)/5</f>
        <v>4.3031348329825192E-2</v>
      </c>
      <c r="O18" s="447">
        <f t="shared" si="50"/>
        <v>4.3160056251050988E-2</v>
      </c>
      <c r="P18" s="447">
        <f t="shared" si="50"/>
        <v>4.3288764172276784E-2</v>
      </c>
      <c r="Q18" s="447">
        <f t="shared" si="50"/>
        <v>4.3417472093502579E-2</v>
      </c>
      <c r="R18" s="446">
        <f t="shared" si="18"/>
        <v>4.3546180014728382E-2</v>
      </c>
      <c r="S18" s="447">
        <f t="shared" ref="S18:AP18" si="51">R18+($AQ18-$R18)/25</f>
        <v>4.3537470778725433E-2</v>
      </c>
      <c r="T18" s="447">
        <f t="shared" si="51"/>
        <v>4.3528761542722484E-2</v>
      </c>
      <c r="U18" s="447">
        <f t="shared" si="51"/>
        <v>4.3520052306719535E-2</v>
      </c>
      <c r="V18" s="447">
        <f t="shared" si="51"/>
        <v>4.3511343070716586E-2</v>
      </c>
      <c r="W18" s="447">
        <f t="shared" si="51"/>
        <v>4.3502633834713637E-2</v>
      </c>
      <c r="X18" s="447">
        <f t="shared" si="51"/>
        <v>4.3493924598710688E-2</v>
      </c>
      <c r="Y18" s="447">
        <f t="shared" si="51"/>
        <v>4.348521536270774E-2</v>
      </c>
      <c r="Z18" s="447">
        <f t="shared" si="51"/>
        <v>4.3476506126704791E-2</v>
      </c>
      <c r="AA18" s="447">
        <f t="shared" si="51"/>
        <v>4.3467796890701842E-2</v>
      </c>
      <c r="AB18" s="447">
        <f t="shared" si="51"/>
        <v>4.3459087654698893E-2</v>
      </c>
      <c r="AC18" s="447">
        <f t="shared" si="51"/>
        <v>4.3450378418695944E-2</v>
      </c>
      <c r="AD18" s="447">
        <f t="shared" si="51"/>
        <v>4.3441669182692995E-2</v>
      </c>
      <c r="AE18" s="447">
        <f t="shared" si="51"/>
        <v>4.3432959946690046E-2</v>
      </c>
      <c r="AF18" s="447">
        <f t="shared" si="51"/>
        <v>4.3424250710687097E-2</v>
      </c>
      <c r="AG18" s="447">
        <f t="shared" si="51"/>
        <v>4.3415541474684148E-2</v>
      </c>
      <c r="AH18" s="447">
        <f t="shared" si="51"/>
        <v>4.3406832238681199E-2</v>
      </c>
      <c r="AI18" s="447">
        <f t="shared" si="51"/>
        <v>4.339812300267825E-2</v>
      </c>
      <c r="AJ18" s="447">
        <f t="shared" si="51"/>
        <v>4.3389413766675301E-2</v>
      </c>
      <c r="AK18" s="447">
        <f t="shared" si="51"/>
        <v>4.3380704530672352E-2</v>
      </c>
      <c r="AL18" s="447">
        <f t="shared" si="51"/>
        <v>4.3371995294669403E-2</v>
      </c>
      <c r="AM18" s="447">
        <f t="shared" si="51"/>
        <v>4.3363286058666455E-2</v>
      </c>
      <c r="AN18" s="447">
        <f t="shared" si="51"/>
        <v>4.3354576822663506E-2</v>
      </c>
      <c r="AO18" s="447">
        <f t="shared" si="51"/>
        <v>4.3345867586660557E-2</v>
      </c>
      <c r="AP18" s="447">
        <f t="shared" si="51"/>
        <v>4.3337158350657608E-2</v>
      </c>
      <c r="AQ18" s="446">
        <f t="shared" si="20"/>
        <v>4.3328449114654742E-2</v>
      </c>
      <c r="AS18" s="440">
        <v>5.5E-2</v>
      </c>
      <c r="AT18" s="361">
        <v>5.0000000000000001E-3</v>
      </c>
      <c r="AU18" s="361">
        <v>0.01</v>
      </c>
      <c r="AV18" s="361">
        <v>8.0000000000000002E-3</v>
      </c>
      <c r="AW18" s="271">
        <v>6.0000000000000001E-3</v>
      </c>
      <c r="AX18" s="269">
        <v>1.7999999999999999E-2</v>
      </c>
      <c r="AY18" s="455">
        <v>-3.7000000000000002E-3</v>
      </c>
      <c r="AZ18" s="481">
        <v>-1.5E-3</v>
      </c>
      <c r="BA18" s="455">
        <v>-0.01</v>
      </c>
      <c r="BB18" s="443">
        <v>-1.4999999999999999E-2</v>
      </c>
      <c r="BC18" s="443">
        <v>-1.4999999999999999E-2</v>
      </c>
      <c r="BD18" s="267">
        <v>5.0000000000000001E-3</v>
      </c>
    </row>
    <row r="19" spans="1:56" x14ac:dyDescent="0.2">
      <c r="A19" s="12" t="s">
        <v>18</v>
      </c>
      <c r="B19" s="437">
        <f>'Energy Use 2019'!O81</f>
        <v>0.2937025311350408</v>
      </c>
      <c r="C19" s="437">
        <f>'Energy Use 2020'!O81</f>
        <v>0.25080649151847068</v>
      </c>
      <c r="D19" s="446">
        <f t="shared" si="8"/>
        <v>0.23701213448495478</v>
      </c>
      <c r="E19" s="446">
        <f t="shared" si="9"/>
        <v>0.23582707381253001</v>
      </c>
      <c r="F19" s="446">
        <f t="shared" si="10"/>
        <v>0.23346880307440471</v>
      </c>
      <c r="G19" s="446">
        <f t="shared" si="11"/>
        <v>0.23160105264980946</v>
      </c>
      <c r="H19" s="446">
        <f t="shared" si="12"/>
        <v>0.23021144633391061</v>
      </c>
      <c r="I19" s="446">
        <f t="shared" si="13"/>
        <v>0.2260676402999002</v>
      </c>
      <c r="J19" s="446">
        <f t="shared" si="21"/>
        <v>0.22690409056900984</v>
      </c>
      <c r="K19" s="446">
        <f t="shared" si="14"/>
        <v>0.22724444670486338</v>
      </c>
      <c r="L19" s="446">
        <f t="shared" si="15"/>
        <v>0.22951689117191201</v>
      </c>
      <c r="M19" s="446">
        <f t="shared" si="16"/>
        <v>0.23295964453949067</v>
      </c>
      <c r="N19" s="447">
        <f t="shared" ref="N19:Q19" si="52">M19+($R19-$M19)/5</f>
        <v>0.23365852347310914</v>
      </c>
      <c r="O19" s="447">
        <f t="shared" si="52"/>
        <v>0.23435740240672762</v>
      </c>
      <c r="P19" s="447">
        <f t="shared" si="52"/>
        <v>0.23505628134034609</v>
      </c>
      <c r="Q19" s="447">
        <f t="shared" si="52"/>
        <v>0.23575516027396456</v>
      </c>
      <c r="R19" s="446">
        <f t="shared" si="18"/>
        <v>0.23645403920758301</v>
      </c>
      <c r="S19" s="447">
        <f t="shared" ref="S19:AP19" si="53">R19+($AQ19-$R19)/25</f>
        <v>0.23640674839974149</v>
      </c>
      <c r="T19" s="447">
        <f t="shared" si="53"/>
        <v>0.23635945759189997</v>
      </c>
      <c r="U19" s="447">
        <f t="shared" si="53"/>
        <v>0.23631216678405845</v>
      </c>
      <c r="V19" s="447">
        <f t="shared" si="53"/>
        <v>0.23626487597621693</v>
      </c>
      <c r="W19" s="447">
        <f t="shared" si="53"/>
        <v>0.2362175851683754</v>
      </c>
      <c r="X19" s="447">
        <f t="shared" si="53"/>
        <v>0.23617029436053388</v>
      </c>
      <c r="Y19" s="447">
        <f t="shared" si="53"/>
        <v>0.23612300355269236</v>
      </c>
      <c r="Z19" s="447">
        <f t="shared" si="53"/>
        <v>0.23607571274485084</v>
      </c>
      <c r="AA19" s="447">
        <f t="shared" si="53"/>
        <v>0.23602842193700932</v>
      </c>
      <c r="AB19" s="447">
        <f t="shared" si="53"/>
        <v>0.2359811311291678</v>
      </c>
      <c r="AC19" s="447">
        <f t="shared" si="53"/>
        <v>0.23593384032132628</v>
      </c>
      <c r="AD19" s="447">
        <f t="shared" si="53"/>
        <v>0.23588654951348476</v>
      </c>
      <c r="AE19" s="447">
        <f t="shared" si="53"/>
        <v>0.23583925870564323</v>
      </c>
      <c r="AF19" s="447">
        <f t="shared" si="53"/>
        <v>0.23579196789780171</v>
      </c>
      <c r="AG19" s="447">
        <f t="shared" si="53"/>
        <v>0.23574467708996019</v>
      </c>
      <c r="AH19" s="447">
        <f t="shared" si="53"/>
        <v>0.23569738628211867</v>
      </c>
      <c r="AI19" s="447">
        <f t="shared" si="53"/>
        <v>0.23565009547427715</v>
      </c>
      <c r="AJ19" s="447">
        <f t="shared" si="53"/>
        <v>0.23560280466643563</v>
      </c>
      <c r="AK19" s="447">
        <f t="shared" si="53"/>
        <v>0.23555551385859411</v>
      </c>
      <c r="AL19" s="447">
        <f t="shared" si="53"/>
        <v>0.23550822305075259</v>
      </c>
      <c r="AM19" s="447">
        <f t="shared" si="53"/>
        <v>0.23546093224291106</v>
      </c>
      <c r="AN19" s="447">
        <f t="shared" si="53"/>
        <v>0.23541364143506954</v>
      </c>
      <c r="AO19" s="447">
        <f t="shared" si="53"/>
        <v>0.23536635062722802</v>
      </c>
      <c r="AP19" s="447">
        <f t="shared" si="53"/>
        <v>0.2353190598193865</v>
      </c>
      <c r="AQ19" s="446">
        <f t="shared" si="20"/>
        <v>0.23527176901154509</v>
      </c>
      <c r="AS19" s="440">
        <v>5.5E-2</v>
      </c>
      <c r="AT19" s="361">
        <v>5.0000000000000001E-3</v>
      </c>
      <c r="AU19" s="361">
        <v>0.01</v>
      </c>
      <c r="AV19" s="361">
        <v>8.0000000000000002E-3</v>
      </c>
      <c r="AW19" s="271">
        <v>6.0000000000000001E-3</v>
      </c>
      <c r="AX19" s="269">
        <v>1.7999999999999999E-2</v>
      </c>
      <c r="AY19" s="455">
        <v>-3.7000000000000002E-3</v>
      </c>
      <c r="AZ19" s="481">
        <v>-1.5E-3</v>
      </c>
      <c r="BA19" s="455">
        <v>-0.01</v>
      </c>
      <c r="BB19" s="443">
        <v>-1.4999999999999999E-2</v>
      </c>
      <c r="BC19" s="443">
        <v>-1.4999999999999999E-2</v>
      </c>
      <c r="BD19" s="267">
        <v>5.0000000000000001E-3</v>
      </c>
    </row>
    <row r="20" spans="1:56" x14ac:dyDescent="0.2">
      <c r="A20" s="12" t="s">
        <v>19</v>
      </c>
      <c r="B20" s="437">
        <f>'Energy Use 2019'!O82</f>
        <v>0.10677478684028271</v>
      </c>
      <c r="C20" s="437">
        <f>'Energy Use 2020'!O82</f>
        <v>9.3680678507354495E-2</v>
      </c>
      <c r="D20" s="446">
        <f t="shared" si="8"/>
        <v>8.8528241189449991E-2</v>
      </c>
      <c r="E20" s="446">
        <f t="shared" si="9"/>
        <v>8.8085599983502738E-2</v>
      </c>
      <c r="F20" s="446">
        <f t="shared" si="10"/>
        <v>8.7204743983667704E-2</v>
      </c>
      <c r="G20" s="446">
        <f t="shared" si="11"/>
        <v>8.6507106031798356E-2</v>
      </c>
      <c r="H20" s="446">
        <f t="shared" si="12"/>
        <v>8.5988063395607564E-2</v>
      </c>
      <c r="I20" s="446">
        <f t="shared" si="13"/>
        <v>8.444027825448662E-2</v>
      </c>
      <c r="J20" s="446">
        <f t="shared" si="21"/>
        <v>8.4752707284028228E-2</v>
      </c>
      <c r="K20" s="446">
        <f t="shared" si="14"/>
        <v>8.4879836344954274E-2</v>
      </c>
      <c r="L20" s="446">
        <f t="shared" si="15"/>
        <v>8.572863470840382E-2</v>
      </c>
      <c r="M20" s="446">
        <f t="shared" si="16"/>
        <v>8.7014564229029867E-2</v>
      </c>
      <c r="N20" s="447">
        <f t="shared" ref="N20:Q20" si="54">M20+($R20-$M20)/5</f>
        <v>8.7275607921716958E-2</v>
      </c>
      <c r="O20" s="447">
        <f t="shared" si="54"/>
        <v>8.7536651614404049E-2</v>
      </c>
      <c r="P20" s="447">
        <f t="shared" si="54"/>
        <v>8.7797695307091139E-2</v>
      </c>
      <c r="Q20" s="447">
        <f t="shared" si="54"/>
        <v>8.805873899977823E-2</v>
      </c>
      <c r="R20" s="446">
        <f t="shared" si="18"/>
        <v>8.8319782692465307E-2</v>
      </c>
      <c r="S20" s="447">
        <f t="shared" ref="S20:AP20" si="55">R20+($AQ20-$R20)/25</f>
        <v>8.8302118735926818E-2</v>
      </c>
      <c r="T20" s="447">
        <f t="shared" si="55"/>
        <v>8.828445477938833E-2</v>
      </c>
      <c r="U20" s="447">
        <f t="shared" si="55"/>
        <v>8.8266790822849842E-2</v>
      </c>
      <c r="V20" s="447">
        <f t="shared" si="55"/>
        <v>8.8249126866311353E-2</v>
      </c>
      <c r="W20" s="447">
        <f t="shared" si="55"/>
        <v>8.8231462909772865E-2</v>
      </c>
      <c r="X20" s="447">
        <f t="shared" si="55"/>
        <v>8.8213798953234376E-2</v>
      </c>
      <c r="Y20" s="447">
        <f t="shared" si="55"/>
        <v>8.8196134996695888E-2</v>
      </c>
      <c r="Z20" s="447">
        <f t="shared" si="55"/>
        <v>8.81784710401574E-2</v>
      </c>
      <c r="AA20" s="447">
        <f t="shared" si="55"/>
        <v>8.8160807083618911E-2</v>
      </c>
      <c r="AB20" s="447">
        <f t="shared" si="55"/>
        <v>8.8143143127080423E-2</v>
      </c>
      <c r="AC20" s="447">
        <f t="shared" si="55"/>
        <v>8.8125479170541934E-2</v>
      </c>
      <c r="AD20" s="447">
        <f t="shared" si="55"/>
        <v>8.8107815214003446E-2</v>
      </c>
      <c r="AE20" s="447">
        <f t="shared" si="55"/>
        <v>8.8090151257464958E-2</v>
      </c>
      <c r="AF20" s="447">
        <f t="shared" si="55"/>
        <v>8.8072487300926469E-2</v>
      </c>
      <c r="AG20" s="447">
        <f t="shared" si="55"/>
        <v>8.8054823344387981E-2</v>
      </c>
      <c r="AH20" s="447">
        <f t="shared" si="55"/>
        <v>8.8037159387849492E-2</v>
      </c>
      <c r="AI20" s="447">
        <f t="shared" si="55"/>
        <v>8.8019495431311004E-2</v>
      </c>
      <c r="AJ20" s="447">
        <f t="shared" si="55"/>
        <v>8.8001831474772516E-2</v>
      </c>
      <c r="AK20" s="447">
        <f t="shared" si="55"/>
        <v>8.7984167518234027E-2</v>
      </c>
      <c r="AL20" s="447">
        <f t="shared" si="55"/>
        <v>8.7966503561695539E-2</v>
      </c>
      <c r="AM20" s="447">
        <f t="shared" si="55"/>
        <v>8.794883960515705E-2</v>
      </c>
      <c r="AN20" s="447">
        <f t="shared" si="55"/>
        <v>8.7931175648618562E-2</v>
      </c>
      <c r="AO20" s="447">
        <f t="shared" si="55"/>
        <v>8.7913511692080074E-2</v>
      </c>
      <c r="AP20" s="447">
        <f t="shared" si="55"/>
        <v>8.7895847735541585E-2</v>
      </c>
      <c r="AQ20" s="446">
        <f t="shared" si="20"/>
        <v>8.7878183779002986E-2</v>
      </c>
      <c r="AS20" s="440">
        <v>5.5E-2</v>
      </c>
      <c r="AT20" s="361">
        <v>5.0000000000000001E-3</v>
      </c>
      <c r="AU20" s="361">
        <v>0.01</v>
      </c>
      <c r="AV20" s="361">
        <v>8.0000000000000002E-3</v>
      </c>
      <c r="AW20" s="271">
        <v>6.0000000000000001E-3</v>
      </c>
      <c r="AX20" s="269">
        <v>1.7999999999999999E-2</v>
      </c>
      <c r="AY20" s="455">
        <v>-3.7000000000000002E-3</v>
      </c>
      <c r="AZ20" s="481">
        <v>-1.5E-3</v>
      </c>
      <c r="BA20" s="455">
        <v>-0.01</v>
      </c>
      <c r="BB20" s="443">
        <v>-1.4999999999999999E-2</v>
      </c>
      <c r="BC20" s="443">
        <v>-1.4999999999999999E-2</v>
      </c>
      <c r="BD20" s="267">
        <v>5.0000000000000001E-3</v>
      </c>
    </row>
    <row r="21" spans="1:56" x14ac:dyDescent="0.2">
      <c r="A21" s="12" t="s">
        <v>20</v>
      </c>
      <c r="B21" s="437">
        <f>'Energy Use 2019'!O83</f>
        <v>5.1568286973355873E-2</v>
      </c>
      <c r="C21" s="437">
        <f>'Energy Use 2020'!O83</f>
        <v>3.3082853613294334E-2</v>
      </c>
      <c r="D21" s="446">
        <f t="shared" si="8"/>
        <v>3.1263296664563144E-2</v>
      </c>
      <c r="E21" s="446">
        <f t="shared" si="9"/>
        <v>3.1106980181240328E-2</v>
      </c>
      <c r="F21" s="446">
        <f t="shared" si="10"/>
        <v>3.0795910379427926E-2</v>
      </c>
      <c r="G21" s="446">
        <f t="shared" si="11"/>
        <v>3.0549543096392504E-2</v>
      </c>
      <c r="H21" s="446">
        <f t="shared" si="12"/>
        <v>3.0366245837814148E-2</v>
      </c>
      <c r="I21" s="446">
        <f t="shared" si="13"/>
        <v>2.9819653412733491E-2</v>
      </c>
      <c r="J21" s="446">
        <f t="shared" si="21"/>
        <v>2.9929986130360606E-2</v>
      </c>
      <c r="K21" s="446">
        <f t="shared" si="14"/>
        <v>2.9974881109556151E-2</v>
      </c>
      <c r="L21" s="446">
        <f t="shared" si="15"/>
        <v>3.0274629920651712E-2</v>
      </c>
      <c r="M21" s="446">
        <f t="shared" si="16"/>
        <v>3.0728749369461485E-2</v>
      </c>
      <c r="N21" s="447">
        <f t="shared" ref="N21:Q21" si="56">M21+($R21-$M21)/5</f>
        <v>3.0820935617569871E-2</v>
      </c>
      <c r="O21" s="447">
        <f t="shared" si="56"/>
        <v>3.0913121865678257E-2</v>
      </c>
      <c r="P21" s="447">
        <f t="shared" si="56"/>
        <v>3.1005308113786642E-2</v>
      </c>
      <c r="Q21" s="447">
        <f t="shared" si="56"/>
        <v>3.1097494361895028E-2</v>
      </c>
      <c r="R21" s="446">
        <f t="shared" si="18"/>
        <v>3.1189680610003406E-2</v>
      </c>
      <c r="S21" s="447">
        <f t="shared" ref="S21:AP21" si="57">R21+($AQ21-$R21)/25</f>
        <v>3.1183442673881404E-2</v>
      </c>
      <c r="T21" s="447">
        <f t="shared" si="57"/>
        <v>3.1177204737759402E-2</v>
      </c>
      <c r="U21" s="447">
        <f t="shared" si="57"/>
        <v>3.11709668016374E-2</v>
      </c>
      <c r="V21" s="447">
        <f t="shared" si="57"/>
        <v>3.1164728865515398E-2</v>
      </c>
      <c r="W21" s="447">
        <f t="shared" si="57"/>
        <v>3.1158490929393396E-2</v>
      </c>
      <c r="X21" s="447">
        <f t="shared" si="57"/>
        <v>3.1152252993271394E-2</v>
      </c>
      <c r="Y21" s="447">
        <f t="shared" si="57"/>
        <v>3.1146015057149392E-2</v>
      </c>
      <c r="Z21" s="447">
        <f t="shared" si="57"/>
        <v>3.113977712102739E-2</v>
      </c>
      <c r="AA21" s="447">
        <f t="shared" si="57"/>
        <v>3.1133539184905388E-2</v>
      </c>
      <c r="AB21" s="447">
        <f t="shared" si="57"/>
        <v>3.1127301248783386E-2</v>
      </c>
      <c r="AC21" s="447">
        <f t="shared" si="57"/>
        <v>3.1121063312661384E-2</v>
      </c>
      <c r="AD21" s="447">
        <f t="shared" si="57"/>
        <v>3.1114825376539382E-2</v>
      </c>
      <c r="AE21" s="447">
        <f t="shared" si="57"/>
        <v>3.110858744041738E-2</v>
      </c>
      <c r="AF21" s="447">
        <f t="shared" si="57"/>
        <v>3.1102349504295378E-2</v>
      </c>
      <c r="AG21" s="447">
        <f t="shared" si="57"/>
        <v>3.1096111568173376E-2</v>
      </c>
      <c r="AH21" s="447">
        <f t="shared" si="57"/>
        <v>3.1089873632051374E-2</v>
      </c>
      <c r="AI21" s="447">
        <f t="shared" si="57"/>
        <v>3.1083635695929372E-2</v>
      </c>
      <c r="AJ21" s="447">
        <f t="shared" si="57"/>
        <v>3.1077397759807369E-2</v>
      </c>
      <c r="AK21" s="447">
        <f t="shared" si="57"/>
        <v>3.1071159823685367E-2</v>
      </c>
      <c r="AL21" s="447">
        <f t="shared" si="57"/>
        <v>3.1064921887563365E-2</v>
      </c>
      <c r="AM21" s="447">
        <f t="shared" si="57"/>
        <v>3.1058683951441363E-2</v>
      </c>
      <c r="AN21" s="447">
        <f t="shared" si="57"/>
        <v>3.1052446015319361E-2</v>
      </c>
      <c r="AO21" s="447">
        <f t="shared" si="57"/>
        <v>3.1046208079197359E-2</v>
      </c>
      <c r="AP21" s="447">
        <f t="shared" si="57"/>
        <v>3.1039970143075357E-2</v>
      </c>
      <c r="AQ21" s="446">
        <f t="shared" si="20"/>
        <v>3.103373220695339E-2</v>
      </c>
      <c r="AS21" s="440">
        <v>5.5E-2</v>
      </c>
      <c r="AT21" s="361">
        <v>5.0000000000000001E-3</v>
      </c>
      <c r="AU21" s="361">
        <v>0.01</v>
      </c>
      <c r="AV21" s="361">
        <v>8.0000000000000002E-3</v>
      </c>
      <c r="AW21" s="271">
        <v>6.0000000000000001E-3</v>
      </c>
      <c r="AX21" s="269">
        <v>1.7999999999999999E-2</v>
      </c>
      <c r="AY21" s="455">
        <v>-3.7000000000000002E-3</v>
      </c>
      <c r="AZ21" s="481">
        <v>-1.5E-3</v>
      </c>
      <c r="BA21" s="455">
        <v>-0.01</v>
      </c>
      <c r="BB21" s="443">
        <v>-1.4999999999999999E-2</v>
      </c>
      <c r="BC21" s="443">
        <v>-1.4999999999999999E-2</v>
      </c>
      <c r="BD21" s="267">
        <v>5.0000000000000001E-3</v>
      </c>
    </row>
    <row r="22" spans="1:56" x14ac:dyDescent="0.2">
      <c r="A22" s="12" t="s">
        <v>21</v>
      </c>
      <c r="B22" s="437">
        <f>'Energy Use 2019'!O84</f>
        <v>7.941314063024614E-2</v>
      </c>
      <c r="C22" s="437">
        <f>'Energy Use 2020'!O84</f>
        <v>5.4274206141933921E-2</v>
      </c>
      <c r="D22" s="446">
        <f t="shared" si="8"/>
        <v>5.1289124804127555E-2</v>
      </c>
      <c r="E22" s="446">
        <f t="shared" si="9"/>
        <v>5.103267918010692E-2</v>
      </c>
      <c r="F22" s="446">
        <f t="shared" si="10"/>
        <v>5.0522352388305852E-2</v>
      </c>
      <c r="G22" s="446">
        <f t="shared" si="11"/>
        <v>5.0118173569199405E-2</v>
      </c>
      <c r="H22" s="446">
        <f t="shared" si="12"/>
        <v>4.9817464527784211E-2</v>
      </c>
      <c r="I22" s="446">
        <f t="shared" si="13"/>
        <v>4.8920750166284097E-2</v>
      </c>
      <c r="J22" s="446">
        <f t="shared" si="21"/>
        <v>4.9101756941899347E-2</v>
      </c>
      <c r="K22" s="446">
        <f t="shared" si="14"/>
        <v>4.9175409577312201E-2</v>
      </c>
      <c r="L22" s="446">
        <f t="shared" si="15"/>
        <v>4.9667163673085324E-2</v>
      </c>
      <c r="M22" s="446">
        <f t="shared" si="16"/>
        <v>5.0412171128181596E-2</v>
      </c>
      <c r="N22" s="447">
        <f t="shared" ref="N22:Q22" si="58">M22+($R22-$M22)/5</f>
        <v>5.0563407641566138E-2</v>
      </c>
      <c r="O22" s="447">
        <f t="shared" si="58"/>
        <v>5.071464415495068E-2</v>
      </c>
      <c r="P22" s="447">
        <f t="shared" si="58"/>
        <v>5.0865880668335223E-2</v>
      </c>
      <c r="Q22" s="447">
        <f t="shared" si="58"/>
        <v>5.1017117181719765E-2</v>
      </c>
      <c r="R22" s="446">
        <f t="shared" si="18"/>
        <v>5.1168353695104314E-2</v>
      </c>
      <c r="S22" s="447">
        <f t="shared" ref="S22:AP22" si="59">R22+($AQ22-$R22)/25</f>
        <v>5.1158120024365296E-2</v>
      </c>
      <c r="T22" s="447">
        <f t="shared" si="59"/>
        <v>5.1147886353626278E-2</v>
      </c>
      <c r="U22" s="447">
        <f t="shared" si="59"/>
        <v>5.1137652682887259E-2</v>
      </c>
      <c r="V22" s="447">
        <f t="shared" si="59"/>
        <v>5.1127419012148241E-2</v>
      </c>
      <c r="W22" s="447">
        <f t="shared" si="59"/>
        <v>5.1117185341409223E-2</v>
      </c>
      <c r="X22" s="447">
        <f t="shared" si="59"/>
        <v>5.1106951670670205E-2</v>
      </c>
      <c r="Y22" s="447">
        <f t="shared" si="59"/>
        <v>5.1096717999931186E-2</v>
      </c>
      <c r="Z22" s="447">
        <f t="shared" si="59"/>
        <v>5.1086484329192168E-2</v>
      </c>
      <c r="AA22" s="447">
        <f t="shared" si="59"/>
        <v>5.107625065845315E-2</v>
      </c>
      <c r="AB22" s="447">
        <f t="shared" si="59"/>
        <v>5.1066016987714132E-2</v>
      </c>
      <c r="AC22" s="447">
        <f t="shared" si="59"/>
        <v>5.1055783316975113E-2</v>
      </c>
      <c r="AD22" s="447">
        <f t="shared" si="59"/>
        <v>5.1045549646236095E-2</v>
      </c>
      <c r="AE22" s="447">
        <f t="shared" si="59"/>
        <v>5.1035315975497077E-2</v>
      </c>
      <c r="AF22" s="447">
        <f t="shared" si="59"/>
        <v>5.1025082304758058E-2</v>
      </c>
      <c r="AG22" s="447">
        <f t="shared" si="59"/>
        <v>5.101484863401904E-2</v>
      </c>
      <c r="AH22" s="447">
        <f t="shared" si="59"/>
        <v>5.1004614963280022E-2</v>
      </c>
      <c r="AI22" s="447">
        <f t="shared" si="59"/>
        <v>5.0994381292541004E-2</v>
      </c>
      <c r="AJ22" s="447">
        <f t="shared" si="59"/>
        <v>5.0984147621801985E-2</v>
      </c>
      <c r="AK22" s="447">
        <f t="shared" si="59"/>
        <v>5.0973913951062967E-2</v>
      </c>
      <c r="AL22" s="447">
        <f t="shared" si="59"/>
        <v>5.0963680280323949E-2</v>
      </c>
      <c r="AM22" s="447">
        <f t="shared" si="59"/>
        <v>5.0953446609584931E-2</v>
      </c>
      <c r="AN22" s="447">
        <f t="shared" si="59"/>
        <v>5.0943212938845912E-2</v>
      </c>
      <c r="AO22" s="447">
        <f t="shared" si="59"/>
        <v>5.0932979268106894E-2</v>
      </c>
      <c r="AP22" s="447">
        <f t="shared" si="59"/>
        <v>5.0922745597367876E-2</v>
      </c>
      <c r="AQ22" s="446">
        <f t="shared" si="20"/>
        <v>5.0912511926628795E-2</v>
      </c>
      <c r="AS22" s="440">
        <v>5.5E-2</v>
      </c>
      <c r="AT22" s="361">
        <v>5.0000000000000001E-3</v>
      </c>
      <c r="AU22" s="361">
        <v>0.01</v>
      </c>
      <c r="AV22" s="361">
        <v>8.0000000000000002E-3</v>
      </c>
      <c r="AW22" s="271">
        <v>6.0000000000000001E-3</v>
      </c>
      <c r="AX22" s="269">
        <v>1.7999999999999999E-2</v>
      </c>
      <c r="AY22" s="455">
        <v>-3.7000000000000002E-3</v>
      </c>
      <c r="AZ22" s="481">
        <v>-1.5E-3</v>
      </c>
      <c r="BA22" s="455">
        <v>-0.01</v>
      </c>
      <c r="BB22" s="443">
        <v>-1.4999999999999999E-2</v>
      </c>
      <c r="BC22" s="443">
        <v>-1.4999999999999999E-2</v>
      </c>
      <c r="BD22" s="267">
        <v>5.0000000000000001E-3</v>
      </c>
    </row>
    <row r="23" spans="1:56" x14ac:dyDescent="0.2">
      <c r="A23" s="12" t="s">
        <v>1</v>
      </c>
      <c r="B23" s="437">
        <f>'Energy Use 2019'!O85</f>
        <v>0.39949633857251038</v>
      </c>
      <c r="C23" s="437">
        <f>'Energy Use 2020'!O85</f>
        <v>0.39053412319085112</v>
      </c>
      <c r="D23" s="446">
        <f t="shared" si="8"/>
        <v>0.3690547464153543</v>
      </c>
      <c r="E23" s="446">
        <f t="shared" si="9"/>
        <v>0.36720947268327753</v>
      </c>
      <c r="F23" s="446">
        <f t="shared" si="10"/>
        <v>0.36353737795644475</v>
      </c>
      <c r="G23" s="446">
        <f t="shared" si="11"/>
        <v>0.36062907893279317</v>
      </c>
      <c r="H23" s="446">
        <f t="shared" si="12"/>
        <v>0.35846530445919639</v>
      </c>
      <c r="I23" s="446">
        <f t="shared" si="13"/>
        <v>0.35201292897893083</v>
      </c>
      <c r="J23" s="446">
        <f t="shared" si="21"/>
        <v>0.35331537681615288</v>
      </c>
      <c r="K23" s="446">
        <f t="shared" si="14"/>
        <v>0.35384534988137711</v>
      </c>
      <c r="L23" s="446">
        <f t="shared" si="15"/>
        <v>0.35738380338019088</v>
      </c>
      <c r="M23" s="446">
        <f t="shared" si="16"/>
        <v>0.3627445604308937</v>
      </c>
      <c r="N23" s="447">
        <f t="shared" ref="N23:Q23" si="60">M23+($R23-$M23)/5</f>
        <v>0.36383279411218639</v>
      </c>
      <c r="O23" s="447">
        <f t="shared" si="60"/>
        <v>0.36492102779347907</v>
      </c>
      <c r="P23" s="447">
        <f t="shared" si="60"/>
        <v>0.36600926147477175</v>
      </c>
      <c r="Q23" s="447">
        <f t="shared" si="60"/>
        <v>0.36709749515606444</v>
      </c>
      <c r="R23" s="446">
        <f t="shared" si="18"/>
        <v>0.36818572883735706</v>
      </c>
      <c r="S23" s="447">
        <f t="shared" ref="S23:AP23" si="61">R23+($AQ23-$R23)/25</f>
        <v>0.36811209169158959</v>
      </c>
      <c r="T23" s="447">
        <f t="shared" si="61"/>
        <v>0.36803845454582212</v>
      </c>
      <c r="U23" s="447">
        <f t="shared" si="61"/>
        <v>0.36796481740005466</v>
      </c>
      <c r="V23" s="447">
        <f t="shared" si="61"/>
        <v>0.36789118025428719</v>
      </c>
      <c r="W23" s="447">
        <f t="shared" si="61"/>
        <v>0.36781754310851972</v>
      </c>
      <c r="X23" s="447">
        <f t="shared" si="61"/>
        <v>0.36774390596275225</v>
      </c>
      <c r="Y23" s="447">
        <f t="shared" si="61"/>
        <v>0.36767026881698478</v>
      </c>
      <c r="Z23" s="447">
        <f t="shared" si="61"/>
        <v>0.36759663167121731</v>
      </c>
      <c r="AA23" s="447">
        <f t="shared" si="61"/>
        <v>0.36752299452544984</v>
      </c>
      <c r="AB23" s="447">
        <f t="shared" si="61"/>
        <v>0.36744935737968237</v>
      </c>
      <c r="AC23" s="447">
        <f t="shared" si="61"/>
        <v>0.3673757202339149</v>
      </c>
      <c r="AD23" s="447">
        <f t="shared" si="61"/>
        <v>0.36730208308814744</v>
      </c>
      <c r="AE23" s="447">
        <f t="shared" si="61"/>
        <v>0.36722844594237997</v>
      </c>
      <c r="AF23" s="447">
        <f t="shared" si="61"/>
        <v>0.3671548087966125</v>
      </c>
      <c r="AG23" s="447">
        <f t="shared" si="61"/>
        <v>0.36708117165084503</v>
      </c>
      <c r="AH23" s="447">
        <f t="shared" si="61"/>
        <v>0.36700753450507756</v>
      </c>
      <c r="AI23" s="447">
        <f t="shared" si="61"/>
        <v>0.36693389735931009</v>
      </c>
      <c r="AJ23" s="447">
        <f t="shared" si="61"/>
        <v>0.36686026021354262</v>
      </c>
      <c r="AK23" s="447">
        <f t="shared" si="61"/>
        <v>0.36678662306777515</v>
      </c>
      <c r="AL23" s="447">
        <f t="shared" si="61"/>
        <v>0.36671298592200768</v>
      </c>
      <c r="AM23" s="447">
        <f t="shared" si="61"/>
        <v>0.36663934877624021</v>
      </c>
      <c r="AN23" s="447">
        <f t="shared" si="61"/>
        <v>0.36656571163047275</v>
      </c>
      <c r="AO23" s="447">
        <f t="shared" si="61"/>
        <v>0.36649207448470528</v>
      </c>
      <c r="AP23" s="447">
        <f t="shared" si="61"/>
        <v>0.36641843733893781</v>
      </c>
      <c r="AQ23" s="446">
        <f t="shared" si="20"/>
        <v>0.36634480019317028</v>
      </c>
      <c r="AS23" s="440">
        <v>5.5E-2</v>
      </c>
      <c r="AT23" s="361">
        <v>5.0000000000000001E-3</v>
      </c>
      <c r="AU23" s="361">
        <v>0.01</v>
      </c>
      <c r="AV23" s="361">
        <v>8.0000000000000002E-3</v>
      </c>
      <c r="AW23" s="271">
        <v>6.0000000000000001E-3</v>
      </c>
      <c r="AX23" s="269">
        <v>1.7999999999999999E-2</v>
      </c>
      <c r="AY23" s="455">
        <v>-3.7000000000000002E-3</v>
      </c>
      <c r="AZ23" s="481">
        <v>-1.5E-3</v>
      </c>
      <c r="BA23" s="455">
        <v>-0.01</v>
      </c>
      <c r="BB23" s="443">
        <v>-1.4999999999999999E-2</v>
      </c>
      <c r="BC23" s="443">
        <v>-1.4999999999999999E-2</v>
      </c>
      <c r="BD23" s="267">
        <v>5.0000000000000001E-3</v>
      </c>
    </row>
    <row r="24" spans="1:56" x14ac:dyDescent="0.2">
      <c r="A24" s="12" t="s">
        <v>22</v>
      </c>
      <c r="B24" s="437">
        <f>'Energy Use 2019'!O86</f>
        <v>0.38314436681785269</v>
      </c>
      <c r="C24" s="437">
        <f>'Energy Use 2020'!O86</f>
        <v>0.31746685579660261</v>
      </c>
      <c r="D24" s="446">
        <f t="shared" si="8"/>
        <v>0.30000617872778945</v>
      </c>
      <c r="E24" s="446">
        <f t="shared" si="9"/>
        <v>0.29850614783415053</v>
      </c>
      <c r="F24" s="446">
        <f t="shared" si="10"/>
        <v>0.29552108635580904</v>
      </c>
      <c r="G24" s="446">
        <f t="shared" si="11"/>
        <v>0.29315691766496255</v>
      </c>
      <c r="H24" s="446">
        <f t="shared" si="12"/>
        <v>0.29139797615897278</v>
      </c>
      <c r="I24" s="446">
        <f t="shared" si="13"/>
        <v>0.28615281258811126</v>
      </c>
      <c r="J24" s="446">
        <f t="shared" si="21"/>
        <v>0.28721157799468727</v>
      </c>
      <c r="K24" s="446">
        <f t="shared" si="14"/>
        <v>0.28764239536167929</v>
      </c>
      <c r="L24" s="446">
        <f t="shared" si="15"/>
        <v>0.29051881931529611</v>
      </c>
      <c r="M24" s="446">
        <f t="shared" si="16"/>
        <v>0.29487660160502555</v>
      </c>
      <c r="N24" s="447">
        <f t="shared" ref="N24:Q24" si="62">M24+($R24-$M24)/5</f>
        <v>0.29576123140984062</v>
      </c>
      <c r="O24" s="447">
        <f t="shared" si="62"/>
        <v>0.29664586121465569</v>
      </c>
      <c r="P24" s="447">
        <f t="shared" si="62"/>
        <v>0.29753049101947077</v>
      </c>
      <c r="Q24" s="447">
        <f t="shared" si="62"/>
        <v>0.29841512082428584</v>
      </c>
      <c r="R24" s="446">
        <f t="shared" si="18"/>
        <v>0.29929975062910091</v>
      </c>
      <c r="S24" s="447">
        <f t="shared" ref="S24:AP24" si="63">R24+($AQ24-$R24)/25</f>
        <v>0.29923989067897511</v>
      </c>
      <c r="T24" s="447">
        <f t="shared" si="63"/>
        <v>0.2991800307288493</v>
      </c>
      <c r="U24" s="447">
        <f t="shared" si="63"/>
        <v>0.29912017077872349</v>
      </c>
      <c r="V24" s="447">
        <f t="shared" si="63"/>
        <v>0.29906031082859769</v>
      </c>
      <c r="W24" s="447">
        <f t="shared" si="63"/>
        <v>0.29900045087847188</v>
      </c>
      <c r="X24" s="447">
        <f t="shared" si="63"/>
        <v>0.29894059092834607</v>
      </c>
      <c r="Y24" s="447">
        <f t="shared" si="63"/>
        <v>0.29888073097822027</v>
      </c>
      <c r="Z24" s="447">
        <f t="shared" si="63"/>
        <v>0.29882087102809446</v>
      </c>
      <c r="AA24" s="447">
        <f t="shared" si="63"/>
        <v>0.29876101107796865</v>
      </c>
      <c r="AB24" s="447">
        <f t="shared" si="63"/>
        <v>0.29870115112784285</v>
      </c>
      <c r="AC24" s="447">
        <f t="shared" si="63"/>
        <v>0.29864129117771704</v>
      </c>
      <c r="AD24" s="447">
        <f t="shared" si="63"/>
        <v>0.29858143122759123</v>
      </c>
      <c r="AE24" s="447">
        <f t="shared" si="63"/>
        <v>0.29852157127746543</v>
      </c>
      <c r="AF24" s="447">
        <f t="shared" si="63"/>
        <v>0.29846171132733962</v>
      </c>
      <c r="AG24" s="447">
        <f t="shared" si="63"/>
        <v>0.29840185137721381</v>
      </c>
      <c r="AH24" s="447">
        <f t="shared" si="63"/>
        <v>0.298341991427088</v>
      </c>
      <c r="AI24" s="447">
        <f t="shared" si="63"/>
        <v>0.2982821314769622</v>
      </c>
      <c r="AJ24" s="447">
        <f t="shared" si="63"/>
        <v>0.29822227152683639</v>
      </c>
      <c r="AK24" s="447">
        <f t="shared" si="63"/>
        <v>0.29816241157671058</v>
      </c>
      <c r="AL24" s="447">
        <f t="shared" si="63"/>
        <v>0.29810255162658478</v>
      </c>
      <c r="AM24" s="447">
        <f t="shared" si="63"/>
        <v>0.29804269167645897</v>
      </c>
      <c r="AN24" s="447">
        <f t="shared" si="63"/>
        <v>0.29798283172633316</v>
      </c>
      <c r="AO24" s="447">
        <f t="shared" si="63"/>
        <v>0.29792297177620736</v>
      </c>
      <c r="AP24" s="447">
        <f t="shared" si="63"/>
        <v>0.29786311182608155</v>
      </c>
      <c r="AQ24" s="446">
        <f t="shared" si="20"/>
        <v>0.29780325187595541</v>
      </c>
      <c r="AS24" s="440">
        <v>5.5E-2</v>
      </c>
      <c r="AT24" s="361">
        <v>5.0000000000000001E-3</v>
      </c>
      <c r="AU24" s="361">
        <v>0.01</v>
      </c>
      <c r="AV24" s="361">
        <v>8.0000000000000002E-3</v>
      </c>
      <c r="AW24" s="271">
        <v>6.0000000000000001E-3</v>
      </c>
      <c r="AX24" s="269">
        <v>1.7999999999999999E-2</v>
      </c>
      <c r="AY24" s="455">
        <v>-3.7000000000000002E-3</v>
      </c>
      <c r="AZ24" s="481">
        <v>-1.5E-3</v>
      </c>
      <c r="BA24" s="455">
        <v>-0.01</v>
      </c>
      <c r="BB24" s="443">
        <v>-1.4999999999999999E-2</v>
      </c>
      <c r="BC24" s="443">
        <v>-1.4999999999999999E-2</v>
      </c>
      <c r="BD24" s="267">
        <v>5.0000000000000001E-3</v>
      </c>
    </row>
    <row r="25" spans="1:56" x14ac:dyDescent="0.2">
      <c r="A25" s="12" t="s">
        <v>23</v>
      </c>
      <c r="B25" s="437">
        <f>'Energy Use 2019'!O87</f>
        <v>0.43433704199882528</v>
      </c>
      <c r="C25" s="437">
        <f>'Energy Use 2020'!O87</f>
        <v>0.37609878462653873</v>
      </c>
      <c r="D25" s="446">
        <f t="shared" si="8"/>
        <v>0.35541335147207909</v>
      </c>
      <c r="E25" s="446">
        <f t="shared" si="9"/>
        <v>0.3536362847147187</v>
      </c>
      <c r="F25" s="446">
        <f t="shared" si="10"/>
        <v>0.3500999218675715</v>
      </c>
      <c r="G25" s="446">
        <f t="shared" si="11"/>
        <v>0.3472991224926309</v>
      </c>
      <c r="H25" s="446">
        <f t="shared" si="12"/>
        <v>0.34521532775767511</v>
      </c>
      <c r="I25" s="446">
        <f t="shared" si="13"/>
        <v>0.33900145185803693</v>
      </c>
      <c r="J25" s="446">
        <f t="shared" si="21"/>
        <v>0.34025575722991169</v>
      </c>
      <c r="K25" s="446">
        <f t="shared" si="14"/>
        <v>0.34076614086575657</v>
      </c>
      <c r="L25" s="446">
        <f t="shared" si="15"/>
        <v>0.34417380227441413</v>
      </c>
      <c r="M25" s="446">
        <f t="shared" si="16"/>
        <v>0.34933640930853033</v>
      </c>
      <c r="N25" s="447">
        <f t="shared" ref="N25:Q25" si="64">M25+($R25-$M25)/5</f>
        <v>0.35038441853645591</v>
      </c>
      <c r="O25" s="447">
        <f t="shared" si="64"/>
        <v>0.35143242776438149</v>
      </c>
      <c r="P25" s="447">
        <f t="shared" si="64"/>
        <v>0.35248043699230708</v>
      </c>
      <c r="Q25" s="447">
        <f t="shared" si="64"/>
        <v>0.35352844622023266</v>
      </c>
      <c r="R25" s="446">
        <f t="shared" si="18"/>
        <v>0.35457645544815825</v>
      </c>
      <c r="S25" s="447">
        <f t="shared" ref="S25:AP25" si="65">R25+($AQ25-$R25)/25</f>
        <v>0.35450554015706859</v>
      </c>
      <c r="T25" s="447">
        <f t="shared" si="65"/>
        <v>0.35443462486597893</v>
      </c>
      <c r="U25" s="447">
        <f t="shared" si="65"/>
        <v>0.35436370957488927</v>
      </c>
      <c r="V25" s="447">
        <f t="shared" si="65"/>
        <v>0.35429279428379962</v>
      </c>
      <c r="W25" s="447">
        <f t="shared" si="65"/>
        <v>0.35422187899270996</v>
      </c>
      <c r="X25" s="447">
        <f t="shared" si="65"/>
        <v>0.3541509637016203</v>
      </c>
      <c r="Y25" s="447">
        <f t="shared" si="65"/>
        <v>0.35408004841053065</v>
      </c>
      <c r="Z25" s="447">
        <f t="shared" si="65"/>
        <v>0.35400913311944099</v>
      </c>
      <c r="AA25" s="447">
        <f t="shared" si="65"/>
        <v>0.35393821782835133</v>
      </c>
      <c r="AB25" s="447">
        <f t="shared" si="65"/>
        <v>0.35386730253726167</v>
      </c>
      <c r="AC25" s="447">
        <f t="shared" si="65"/>
        <v>0.35379638724617202</v>
      </c>
      <c r="AD25" s="447">
        <f t="shared" si="65"/>
        <v>0.35372547195508236</v>
      </c>
      <c r="AE25" s="447">
        <f t="shared" si="65"/>
        <v>0.3536545566639927</v>
      </c>
      <c r="AF25" s="447">
        <f t="shared" si="65"/>
        <v>0.35358364137290305</v>
      </c>
      <c r="AG25" s="447">
        <f t="shared" si="65"/>
        <v>0.35351272608181339</v>
      </c>
      <c r="AH25" s="447">
        <f t="shared" si="65"/>
        <v>0.35344181079072373</v>
      </c>
      <c r="AI25" s="447">
        <f t="shared" si="65"/>
        <v>0.35337089549963407</v>
      </c>
      <c r="AJ25" s="447">
        <f t="shared" si="65"/>
        <v>0.35329998020854442</v>
      </c>
      <c r="AK25" s="447">
        <f t="shared" si="65"/>
        <v>0.35322906491745476</v>
      </c>
      <c r="AL25" s="447">
        <f t="shared" si="65"/>
        <v>0.3531581496263651</v>
      </c>
      <c r="AM25" s="447">
        <f t="shared" si="65"/>
        <v>0.35308723433527545</v>
      </c>
      <c r="AN25" s="447">
        <f t="shared" si="65"/>
        <v>0.35301631904418579</v>
      </c>
      <c r="AO25" s="447">
        <f t="shared" si="65"/>
        <v>0.35294540375309613</v>
      </c>
      <c r="AP25" s="447">
        <f t="shared" si="65"/>
        <v>0.35287448846200647</v>
      </c>
      <c r="AQ25" s="446">
        <f t="shared" si="20"/>
        <v>0.35280357317091743</v>
      </c>
      <c r="AS25" s="440">
        <v>5.5E-2</v>
      </c>
      <c r="AT25" s="361">
        <v>5.0000000000000001E-3</v>
      </c>
      <c r="AU25" s="361">
        <v>0.01</v>
      </c>
      <c r="AV25" s="361">
        <v>8.0000000000000002E-3</v>
      </c>
      <c r="AW25" s="271">
        <v>6.0000000000000001E-3</v>
      </c>
      <c r="AX25" s="269">
        <v>1.7999999999999999E-2</v>
      </c>
      <c r="AY25" s="455">
        <v>-3.7000000000000002E-3</v>
      </c>
      <c r="AZ25" s="481">
        <v>-1.5E-3</v>
      </c>
      <c r="BA25" s="455">
        <v>-0.01</v>
      </c>
      <c r="BB25" s="443">
        <v>-1.4999999999999999E-2</v>
      </c>
      <c r="BC25" s="443">
        <v>-1.4999999999999999E-2</v>
      </c>
      <c r="BD25" s="267">
        <v>5.0000000000000001E-3</v>
      </c>
    </row>
    <row r="26" spans="1:56" x14ac:dyDescent="0.2">
      <c r="A26" s="12" t="s">
        <v>24</v>
      </c>
      <c r="B26" s="437">
        <f>'Energy Use 2019'!O88</f>
        <v>0.33943176198033093</v>
      </c>
      <c r="C26" s="437">
        <f>'Energy Use 2020'!O88</f>
        <v>0.28695659511265753</v>
      </c>
      <c r="D26" s="446">
        <f t="shared" si="8"/>
        <v>0.27117398238146134</v>
      </c>
      <c r="E26" s="446">
        <f t="shared" si="9"/>
        <v>0.26981811246955406</v>
      </c>
      <c r="F26" s="446">
        <f t="shared" si="10"/>
        <v>0.26711993134485851</v>
      </c>
      <c r="G26" s="446">
        <f t="shared" si="11"/>
        <v>0.26498297189409964</v>
      </c>
      <c r="H26" s="446">
        <f t="shared" si="12"/>
        <v>0.26339307406273504</v>
      </c>
      <c r="I26" s="446">
        <f t="shared" si="13"/>
        <v>0.25865199872960581</v>
      </c>
      <c r="J26" s="446">
        <f t="shared" si="21"/>
        <v>0.25960901112490536</v>
      </c>
      <c r="K26" s="446">
        <f t="shared" si="14"/>
        <v>0.25999842464159273</v>
      </c>
      <c r="L26" s="446">
        <f t="shared" si="15"/>
        <v>0.26259840888800867</v>
      </c>
      <c r="M26" s="446">
        <f t="shared" si="16"/>
        <v>0.26653738502132879</v>
      </c>
      <c r="N26" s="447">
        <f t="shared" ref="N26:Q26" si="66">M26+($R26-$M26)/5</f>
        <v>0.26733699717639275</v>
      </c>
      <c r="O26" s="447">
        <f t="shared" si="66"/>
        <v>0.26813660933145672</v>
      </c>
      <c r="P26" s="447">
        <f t="shared" si="66"/>
        <v>0.26893622148652069</v>
      </c>
      <c r="Q26" s="447">
        <f t="shared" si="66"/>
        <v>0.26973583364158465</v>
      </c>
      <c r="R26" s="446">
        <f t="shared" si="18"/>
        <v>0.27053544579664868</v>
      </c>
      <c r="S26" s="447">
        <f t="shared" ref="S26:AP26" si="67">R26+($AQ26-$R26)/25</f>
        <v>0.27048133870748936</v>
      </c>
      <c r="T26" s="447">
        <f t="shared" si="67"/>
        <v>0.27042723161833004</v>
      </c>
      <c r="U26" s="447">
        <f t="shared" si="67"/>
        <v>0.27037312452917073</v>
      </c>
      <c r="V26" s="447">
        <f t="shared" si="67"/>
        <v>0.27031901744001141</v>
      </c>
      <c r="W26" s="447">
        <f t="shared" si="67"/>
        <v>0.27026491035085209</v>
      </c>
      <c r="X26" s="447">
        <f t="shared" si="67"/>
        <v>0.27021080326169278</v>
      </c>
      <c r="Y26" s="447">
        <f t="shared" si="67"/>
        <v>0.27015669617253346</v>
      </c>
      <c r="Z26" s="447">
        <f t="shared" si="67"/>
        <v>0.27010258908337414</v>
      </c>
      <c r="AA26" s="447">
        <f t="shared" si="67"/>
        <v>0.27004848199421483</v>
      </c>
      <c r="AB26" s="447">
        <f t="shared" si="67"/>
        <v>0.26999437490505551</v>
      </c>
      <c r="AC26" s="447">
        <f t="shared" si="67"/>
        <v>0.2699402678158962</v>
      </c>
      <c r="AD26" s="447">
        <f t="shared" si="67"/>
        <v>0.26988616072673688</v>
      </c>
      <c r="AE26" s="447">
        <f t="shared" si="67"/>
        <v>0.26983205363757756</v>
      </c>
      <c r="AF26" s="447">
        <f t="shared" si="67"/>
        <v>0.26977794654841825</v>
      </c>
      <c r="AG26" s="447">
        <f t="shared" si="67"/>
        <v>0.26972383945925893</v>
      </c>
      <c r="AH26" s="447">
        <f t="shared" si="67"/>
        <v>0.26966973237009961</v>
      </c>
      <c r="AI26" s="447">
        <f t="shared" si="67"/>
        <v>0.2696156252809403</v>
      </c>
      <c r="AJ26" s="447">
        <f t="shared" si="67"/>
        <v>0.26956151819178098</v>
      </c>
      <c r="AK26" s="447">
        <f t="shared" si="67"/>
        <v>0.26950741110262166</v>
      </c>
      <c r="AL26" s="447">
        <f t="shared" si="67"/>
        <v>0.26945330401346235</v>
      </c>
      <c r="AM26" s="447">
        <f t="shared" si="67"/>
        <v>0.26939919692430303</v>
      </c>
      <c r="AN26" s="447">
        <f t="shared" si="67"/>
        <v>0.26934508983514371</v>
      </c>
      <c r="AO26" s="447">
        <f t="shared" si="67"/>
        <v>0.2692909827459844</v>
      </c>
      <c r="AP26" s="447">
        <f t="shared" si="67"/>
        <v>0.26923687565682508</v>
      </c>
      <c r="AQ26" s="446">
        <f t="shared" si="20"/>
        <v>0.26918276856766543</v>
      </c>
      <c r="AS26" s="440">
        <v>5.5E-2</v>
      </c>
      <c r="AT26" s="361">
        <v>5.0000000000000001E-3</v>
      </c>
      <c r="AU26" s="361">
        <v>0.01</v>
      </c>
      <c r="AV26" s="361">
        <v>8.0000000000000002E-3</v>
      </c>
      <c r="AW26" s="271">
        <v>6.0000000000000001E-3</v>
      </c>
      <c r="AX26" s="269">
        <v>1.7999999999999999E-2</v>
      </c>
      <c r="AY26" s="455">
        <v>-3.7000000000000002E-3</v>
      </c>
      <c r="AZ26" s="481">
        <v>-1.5E-3</v>
      </c>
      <c r="BA26" s="455">
        <v>-0.01</v>
      </c>
      <c r="BB26" s="443">
        <v>-1.4999999999999999E-2</v>
      </c>
      <c r="BC26" s="443">
        <v>-1.4999999999999999E-2</v>
      </c>
      <c r="BD26" s="267">
        <v>5.0000000000000001E-3</v>
      </c>
    </row>
    <row r="27" spans="1:56" x14ac:dyDescent="0.2">
      <c r="A27" s="12" t="s">
        <v>25</v>
      </c>
      <c r="B27" s="437">
        <f>'Energy Use 2019'!O89</f>
        <v>0.8055759092659518</v>
      </c>
      <c r="C27" s="437">
        <f>'Energy Use 2020'!O89</f>
        <v>0.79252054006040429</v>
      </c>
      <c r="D27" s="446">
        <f t="shared" si="8"/>
        <v>0.74893191035708206</v>
      </c>
      <c r="E27" s="446">
        <f t="shared" si="9"/>
        <v>0.74518725080529669</v>
      </c>
      <c r="F27" s="446">
        <f t="shared" si="10"/>
        <v>0.73773537829724367</v>
      </c>
      <c r="G27" s="446">
        <f t="shared" si="11"/>
        <v>0.73183349527086572</v>
      </c>
      <c r="H27" s="446">
        <f t="shared" si="12"/>
        <v>0.72744249429924057</v>
      </c>
      <c r="I27" s="446">
        <f t="shared" si="13"/>
        <v>0.71434852940185423</v>
      </c>
      <c r="J27" s="446">
        <f t="shared" si="21"/>
        <v>0.71699161896064112</v>
      </c>
      <c r="K27" s="446">
        <f t="shared" si="14"/>
        <v>0.71806710638908211</v>
      </c>
      <c r="L27" s="446">
        <f t="shared" si="15"/>
        <v>0.72524777745297297</v>
      </c>
      <c r="M27" s="446">
        <f t="shared" si="16"/>
        <v>0.73612649411476749</v>
      </c>
      <c r="N27" s="447">
        <f t="shared" ref="N27:Q27" si="68">M27+($R27-$M27)/5</f>
        <v>0.73833487359711181</v>
      </c>
      <c r="O27" s="447">
        <f t="shared" si="68"/>
        <v>0.74054325307945612</v>
      </c>
      <c r="P27" s="447">
        <f t="shared" si="68"/>
        <v>0.74275163256180043</v>
      </c>
      <c r="Q27" s="447">
        <f t="shared" si="68"/>
        <v>0.74496001204414475</v>
      </c>
      <c r="R27" s="446">
        <f t="shared" si="18"/>
        <v>0.74716839152648895</v>
      </c>
      <c r="S27" s="447">
        <f t="shared" ref="S27:AP27" si="69">R27+($AQ27-$R27)/25</f>
        <v>0.74701895784818362</v>
      </c>
      <c r="T27" s="447">
        <f t="shared" si="69"/>
        <v>0.74686952416987828</v>
      </c>
      <c r="U27" s="447">
        <f t="shared" si="69"/>
        <v>0.74672009049157295</v>
      </c>
      <c r="V27" s="447">
        <f t="shared" si="69"/>
        <v>0.74657065681326762</v>
      </c>
      <c r="W27" s="447">
        <f t="shared" si="69"/>
        <v>0.74642122313496229</v>
      </c>
      <c r="X27" s="447">
        <f t="shared" si="69"/>
        <v>0.74627178945665695</v>
      </c>
      <c r="Y27" s="447">
        <f t="shared" si="69"/>
        <v>0.74612235577835162</v>
      </c>
      <c r="Z27" s="447">
        <f t="shared" si="69"/>
        <v>0.74597292210004629</v>
      </c>
      <c r="AA27" s="447">
        <f t="shared" si="69"/>
        <v>0.74582348842174095</v>
      </c>
      <c r="AB27" s="447">
        <f t="shared" si="69"/>
        <v>0.74567405474343562</v>
      </c>
      <c r="AC27" s="447">
        <f t="shared" si="69"/>
        <v>0.74552462106513029</v>
      </c>
      <c r="AD27" s="447">
        <f t="shared" si="69"/>
        <v>0.74537518738682496</v>
      </c>
      <c r="AE27" s="447">
        <f t="shared" si="69"/>
        <v>0.74522575370851962</v>
      </c>
      <c r="AF27" s="447">
        <f t="shared" si="69"/>
        <v>0.74507632003021429</v>
      </c>
      <c r="AG27" s="447">
        <f t="shared" si="69"/>
        <v>0.74492688635190896</v>
      </c>
      <c r="AH27" s="447">
        <f t="shared" si="69"/>
        <v>0.74477745267360362</v>
      </c>
      <c r="AI27" s="447">
        <f t="shared" si="69"/>
        <v>0.74462801899529829</v>
      </c>
      <c r="AJ27" s="447">
        <f t="shared" si="69"/>
        <v>0.74447858531699296</v>
      </c>
      <c r="AK27" s="447">
        <f t="shared" si="69"/>
        <v>0.74432915163868762</v>
      </c>
      <c r="AL27" s="447">
        <f t="shared" si="69"/>
        <v>0.74417971796038229</v>
      </c>
      <c r="AM27" s="447">
        <f t="shared" si="69"/>
        <v>0.74403028428207696</v>
      </c>
      <c r="AN27" s="447">
        <f t="shared" si="69"/>
        <v>0.74388085060377163</v>
      </c>
      <c r="AO27" s="447">
        <f t="shared" si="69"/>
        <v>0.74373141692546629</v>
      </c>
      <c r="AP27" s="447">
        <f t="shared" si="69"/>
        <v>0.74358198324716096</v>
      </c>
      <c r="AQ27" s="446">
        <f t="shared" si="20"/>
        <v>0.74343254956885652</v>
      </c>
      <c r="AS27" s="440">
        <v>5.5E-2</v>
      </c>
      <c r="AT27" s="361">
        <v>5.0000000000000001E-3</v>
      </c>
      <c r="AU27" s="361">
        <v>0.01</v>
      </c>
      <c r="AV27" s="361">
        <v>8.0000000000000002E-3</v>
      </c>
      <c r="AW27" s="271">
        <v>6.0000000000000001E-3</v>
      </c>
      <c r="AX27" s="269">
        <v>1.7999999999999999E-2</v>
      </c>
      <c r="AY27" s="455">
        <v>-3.7000000000000002E-3</v>
      </c>
      <c r="AZ27" s="481">
        <v>-1.5E-3</v>
      </c>
      <c r="BA27" s="455">
        <v>-0.01</v>
      </c>
      <c r="BB27" s="443">
        <v>-1.4999999999999999E-2</v>
      </c>
      <c r="BC27" s="443">
        <v>-1.4999999999999999E-2</v>
      </c>
      <c r="BD27" s="267">
        <v>5.0000000000000001E-3</v>
      </c>
    </row>
    <row r="28" spans="1:56" x14ac:dyDescent="0.2">
      <c r="A28" s="12" t="s">
        <v>26</v>
      </c>
      <c r="B28" s="437">
        <f>'Energy Use 2019'!O90</f>
        <v>0.71073804638854032</v>
      </c>
      <c r="C28" s="437">
        <f>'Energy Use 2020'!O90</f>
        <v>0.70763185589034505</v>
      </c>
      <c r="D28" s="446">
        <f t="shared" si="8"/>
        <v>0.66871210381637602</v>
      </c>
      <c r="E28" s="446">
        <f t="shared" si="9"/>
        <v>0.66536854329729411</v>
      </c>
      <c r="F28" s="446">
        <f t="shared" si="10"/>
        <v>0.65871485786432116</v>
      </c>
      <c r="G28" s="446">
        <f t="shared" si="11"/>
        <v>0.65344513900140655</v>
      </c>
      <c r="H28" s="446">
        <f t="shared" si="12"/>
        <v>0.64952446816739806</v>
      </c>
      <c r="I28" s="446">
        <f t="shared" si="13"/>
        <v>0.63783302774038486</v>
      </c>
      <c r="J28" s="446">
        <f t="shared" si="21"/>
        <v>0.6401930099430243</v>
      </c>
      <c r="K28" s="446">
        <f t="shared" si="14"/>
        <v>0.64115329945793886</v>
      </c>
      <c r="L28" s="446">
        <f t="shared" si="15"/>
        <v>0.64756483245251828</v>
      </c>
      <c r="M28" s="446">
        <f t="shared" si="16"/>
        <v>0.65727830493930595</v>
      </c>
      <c r="N28" s="447">
        <f t="shared" ref="N28:Q28" si="70">M28+($R28-$M28)/5</f>
        <v>0.65925013985412384</v>
      </c>
      <c r="O28" s="447">
        <f t="shared" si="70"/>
        <v>0.66122197476894173</v>
      </c>
      <c r="P28" s="447">
        <f t="shared" si="70"/>
        <v>0.66319380968375963</v>
      </c>
      <c r="Q28" s="447">
        <f t="shared" si="70"/>
        <v>0.66516564459857752</v>
      </c>
      <c r="R28" s="446">
        <f t="shared" si="18"/>
        <v>0.66713747951339553</v>
      </c>
      <c r="S28" s="447">
        <f t="shared" ref="S28:AP28" si="71">R28+($AQ28-$R28)/25</f>
        <v>0.6670040520174928</v>
      </c>
      <c r="T28" s="447">
        <f t="shared" si="71"/>
        <v>0.66687062452159007</v>
      </c>
      <c r="U28" s="447">
        <f t="shared" si="71"/>
        <v>0.66673719702568734</v>
      </c>
      <c r="V28" s="447">
        <f t="shared" si="71"/>
        <v>0.66660376952978462</v>
      </c>
      <c r="W28" s="447">
        <f t="shared" si="71"/>
        <v>0.66647034203388189</v>
      </c>
      <c r="X28" s="447">
        <f t="shared" si="71"/>
        <v>0.66633691453797916</v>
      </c>
      <c r="Y28" s="447">
        <f t="shared" si="71"/>
        <v>0.66620348704207644</v>
      </c>
      <c r="Z28" s="447">
        <f t="shared" si="71"/>
        <v>0.66607005954617371</v>
      </c>
      <c r="AA28" s="447">
        <f t="shared" si="71"/>
        <v>0.66593663205027098</v>
      </c>
      <c r="AB28" s="447">
        <f t="shared" si="71"/>
        <v>0.66580320455436826</v>
      </c>
      <c r="AC28" s="447">
        <f t="shared" si="71"/>
        <v>0.66566977705846553</v>
      </c>
      <c r="AD28" s="447">
        <f t="shared" si="71"/>
        <v>0.6655363495625628</v>
      </c>
      <c r="AE28" s="447">
        <f t="shared" si="71"/>
        <v>0.66540292206666007</v>
      </c>
      <c r="AF28" s="447">
        <f t="shared" si="71"/>
        <v>0.66526949457075735</v>
      </c>
      <c r="AG28" s="447">
        <f t="shared" si="71"/>
        <v>0.66513606707485462</v>
      </c>
      <c r="AH28" s="447">
        <f t="shared" si="71"/>
        <v>0.66500263957895189</v>
      </c>
      <c r="AI28" s="447">
        <f t="shared" si="71"/>
        <v>0.66486921208304917</v>
      </c>
      <c r="AJ28" s="447">
        <f t="shared" si="71"/>
        <v>0.66473578458714644</v>
      </c>
      <c r="AK28" s="447">
        <f t="shared" si="71"/>
        <v>0.66460235709124371</v>
      </c>
      <c r="AL28" s="447">
        <f t="shared" si="71"/>
        <v>0.66446892959534098</v>
      </c>
      <c r="AM28" s="447">
        <f t="shared" si="71"/>
        <v>0.66433550209943826</v>
      </c>
      <c r="AN28" s="447">
        <f t="shared" si="71"/>
        <v>0.66420207460353553</v>
      </c>
      <c r="AO28" s="447">
        <f t="shared" si="71"/>
        <v>0.6640686471076328</v>
      </c>
      <c r="AP28" s="447">
        <f t="shared" si="71"/>
        <v>0.66393521961173008</v>
      </c>
      <c r="AQ28" s="446">
        <f t="shared" si="20"/>
        <v>0.66380179211582857</v>
      </c>
      <c r="AS28" s="440">
        <v>5.5E-2</v>
      </c>
      <c r="AT28" s="361">
        <v>5.0000000000000001E-3</v>
      </c>
      <c r="AU28" s="361">
        <v>0.01</v>
      </c>
      <c r="AV28" s="361">
        <v>8.0000000000000002E-3</v>
      </c>
      <c r="AW28" s="271">
        <v>6.0000000000000001E-3</v>
      </c>
      <c r="AX28" s="269">
        <v>1.7999999999999999E-2</v>
      </c>
      <c r="AY28" s="455">
        <v>-3.7000000000000002E-3</v>
      </c>
      <c r="AZ28" s="481">
        <v>-1.5E-3</v>
      </c>
      <c r="BA28" s="455">
        <v>-0.01</v>
      </c>
      <c r="BB28" s="443">
        <v>-1.4999999999999999E-2</v>
      </c>
      <c r="BC28" s="443">
        <v>-1.4999999999999999E-2</v>
      </c>
      <c r="BD28" s="267">
        <v>5.0000000000000001E-3</v>
      </c>
    </row>
    <row r="29" spans="1:56" x14ac:dyDescent="0.2">
      <c r="A29" s="12" t="s">
        <v>27</v>
      </c>
      <c r="B29" s="437">
        <f>'Energy Use 2019'!O91</f>
        <v>0.53398486885791452</v>
      </c>
      <c r="C29" s="437">
        <f>'Energy Use 2020'!O91</f>
        <v>0.53738542460145222</v>
      </c>
      <c r="D29" s="446">
        <f t="shared" si="8"/>
        <v>0.50782922624837235</v>
      </c>
      <c r="E29" s="446">
        <f t="shared" si="9"/>
        <v>0.5052900801171305</v>
      </c>
      <c r="F29" s="446">
        <f t="shared" si="10"/>
        <v>0.50023717931595924</v>
      </c>
      <c r="G29" s="446">
        <f t="shared" si="11"/>
        <v>0.49623528188143157</v>
      </c>
      <c r="H29" s="446">
        <f t="shared" si="12"/>
        <v>0.493257870190143</v>
      </c>
      <c r="I29" s="446">
        <f t="shared" si="13"/>
        <v>0.48437922852672044</v>
      </c>
      <c r="J29" s="446">
        <f t="shared" si="21"/>
        <v>0.48617143167226934</v>
      </c>
      <c r="K29" s="446">
        <f t="shared" si="14"/>
        <v>0.48690068881977777</v>
      </c>
      <c r="L29" s="446">
        <f t="shared" si="15"/>
        <v>0.49176969570797557</v>
      </c>
      <c r="M29" s="446">
        <f t="shared" si="16"/>
        <v>0.49914624114359518</v>
      </c>
      <c r="N29" s="447">
        <f t="shared" ref="N29:Q29" si="72">M29+($R29-$M29)/5</f>
        <v>0.50064367986702596</v>
      </c>
      <c r="O29" s="447">
        <f t="shared" si="72"/>
        <v>0.50214111859045674</v>
      </c>
      <c r="P29" s="447">
        <f t="shared" si="72"/>
        <v>0.50363855731388751</v>
      </c>
      <c r="Q29" s="447">
        <f t="shared" si="72"/>
        <v>0.50513599603731829</v>
      </c>
      <c r="R29" s="446">
        <f t="shared" si="18"/>
        <v>0.50663343476074907</v>
      </c>
      <c r="S29" s="447">
        <f t="shared" ref="S29:AP29" si="73">R29+($AQ29-$R29)/25</f>
        <v>0.50653210807379689</v>
      </c>
      <c r="T29" s="447">
        <f t="shared" si="73"/>
        <v>0.50643078138684472</v>
      </c>
      <c r="U29" s="447">
        <f t="shared" si="73"/>
        <v>0.50632945469989254</v>
      </c>
      <c r="V29" s="447">
        <f t="shared" si="73"/>
        <v>0.50622812801294037</v>
      </c>
      <c r="W29" s="447">
        <f t="shared" si="73"/>
        <v>0.5061268013259882</v>
      </c>
      <c r="X29" s="447">
        <f t="shared" si="73"/>
        <v>0.50602547463903602</v>
      </c>
      <c r="Y29" s="447">
        <f t="shared" si="73"/>
        <v>0.50592414795208385</v>
      </c>
      <c r="Z29" s="447">
        <f t="shared" si="73"/>
        <v>0.50582282126513167</v>
      </c>
      <c r="AA29" s="447">
        <f t="shared" si="73"/>
        <v>0.5057214945781795</v>
      </c>
      <c r="AB29" s="447">
        <f t="shared" si="73"/>
        <v>0.50562016789122732</v>
      </c>
      <c r="AC29" s="447">
        <f t="shared" si="73"/>
        <v>0.50551884120427515</v>
      </c>
      <c r="AD29" s="447">
        <f t="shared" si="73"/>
        <v>0.50541751451732297</v>
      </c>
      <c r="AE29" s="447">
        <f t="shared" si="73"/>
        <v>0.5053161878303708</v>
      </c>
      <c r="AF29" s="447">
        <f t="shared" si="73"/>
        <v>0.50521486114341863</v>
      </c>
      <c r="AG29" s="447">
        <f t="shared" si="73"/>
        <v>0.50511353445646645</v>
      </c>
      <c r="AH29" s="447">
        <f t="shared" si="73"/>
        <v>0.50501220776951428</v>
      </c>
      <c r="AI29" s="447">
        <f t="shared" si="73"/>
        <v>0.5049108810825621</v>
      </c>
      <c r="AJ29" s="447">
        <f t="shared" si="73"/>
        <v>0.50480955439560993</v>
      </c>
      <c r="AK29" s="447">
        <f t="shared" si="73"/>
        <v>0.50470822770865775</v>
      </c>
      <c r="AL29" s="447">
        <f t="shared" si="73"/>
        <v>0.50460690102170558</v>
      </c>
      <c r="AM29" s="447">
        <f t="shared" si="73"/>
        <v>0.5045055743347534</v>
      </c>
      <c r="AN29" s="447">
        <f t="shared" si="73"/>
        <v>0.50440424764780123</v>
      </c>
      <c r="AO29" s="447">
        <f t="shared" si="73"/>
        <v>0.50430292096084905</v>
      </c>
      <c r="AP29" s="447">
        <f t="shared" si="73"/>
        <v>0.50420159427389688</v>
      </c>
      <c r="AQ29" s="446">
        <f t="shared" si="20"/>
        <v>0.50410026758694537</v>
      </c>
      <c r="AS29" s="440">
        <v>5.5E-2</v>
      </c>
      <c r="AT29" s="361">
        <v>5.0000000000000001E-3</v>
      </c>
      <c r="AU29" s="361">
        <v>0.01</v>
      </c>
      <c r="AV29" s="361">
        <v>8.0000000000000002E-3</v>
      </c>
      <c r="AW29" s="271">
        <v>6.0000000000000001E-3</v>
      </c>
      <c r="AX29" s="269">
        <v>1.7999999999999999E-2</v>
      </c>
      <c r="AY29" s="455">
        <v>-3.7000000000000002E-3</v>
      </c>
      <c r="AZ29" s="481">
        <v>-1.5E-3</v>
      </c>
      <c r="BA29" s="455">
        <v>-0.01</v>
      </c>
      <c r="BB29" s="443">
        <v>-1.4999999999999999E-2</v>
      </c>
      <c r="BC29" s="443">
        <v>-1.4999999999999999E-2</v>
      </c>
      <c r="BD29" s="267">
        <v>5.0000000000000001E-3</v>
      </c>
    </row>
    <row r="30" spans="1:56" x14ac:dyDescent="0.2">
      <c r="A30" s="12" t="s">
        <v>28</v>
      </c>
      <c r="B30" s="437">
        <f>'Energy Use 2019'!O92</f>
        <v>0.40330314744854734</v>
      </c>
      <c r="C30" s="437">
        <f>'Energy Use 2020'!O92</f>
        <v>0.39684834058427348</v>
      </c>
      <c r="D30" s="446">
        <f t="shared" si="8"/>
        <v>0.37502168185213841</v>
      </c>
      <c r="E30" s="446">
        <f t="shared" si="9"/>
        <v>0.37314657344287772</v>
      </c>
      <c r="F30" s="446">
        <f t="shared" si="10"/>
        <v>0.36941510770844893</v>
      </c>
      <c r="G30" s="446">
        <f t="shared" si="11"/>
        <v>0.36645978684678132</v>
      </c>
      <c r="H30" s="446">
        <f t="shared" si="12"/>
        <v>0.36426102812570066</v>
      </c>
      <c r="I30" s="446">
        <f t="shared" si="13"/>
        <v>0.35770432961943804</v>
      </c>
      <c r="J30" s="446">
        <f t="shared" si="21"/>
        <v>0.35902783563902996</v>
      </c>
      <c r="K30" s="446">
        <f t="shared" si="14"/>
        <v>0.35956637739248853</v>
      </c>
      <c r="L30" s="446">
        <f t="shared" si="15"/>
        <v>0.36316204116641343</v>
      </c>
      <c r="M30" s="446">
        <f t="shared" si="16"/>
        <v>0.36860947178390957</v>
      </c>
      <c r="N30" s="447">
        <f t="shared" ref="N30:Q30" si="74">M30+($R30-$M30)/5</f>
        <v>0.3697153001992613</v>
      </c>
      <c r="O30" s="447">
        <f t="shared" si="74"/>
        <v>0.37082112861461303</v>
      </c>
      <c r="P30" s="447">
        <f t="shared" si="74"/>
        <v>0.37192695702996476</v>
      </c>
      <c r="Q30" s="447">
        <f t="shared" si="74"/>
        <v>0.37303278544531648</v>
      </c>
      <c r="R30" s="446">
        <f t="shared" si="18"/>
        <v>0.37413861386066816</v>
      </c>
      <c r="S30" s="447">
        <f t="shared" ref="S30:AP30" si="75">R30+($AQ30-$R30)/25</f>
        <v>0.37406378613789604</v>
      </c>
      <c r="T30" s="447">
        <f t="shared" si="75"/>
        <v>0.37398895841512392</v>
      </c>
      <c r="U30" s="447">
        <f t="shared" si="75"/>
        <v>0.3739141306923518</v>
      </c>
      <c r="V30" s="447">
        <f t="shared" si="75"/>
        <v>0.37383930296957968</v>
      </c>
      <c r="W30" s="447">
        <f t="shared" si="75"/>
        <v>0.37376447524680756</v>
      </c>
      <c r="X30" s="447">
        <f t="shared" si="75"/>
        <v>0.37368964752403544</v>
      </c>
      <c r="Y30" s="447">
        <f t="shared" si="75"/>
        <v>0.37361481980126332</v>
      </c>
      <c r="Z30" s="447">
        <f t="shared" si="75"/>
        <v>0.3735399920784912</v>
      </c>
      <c r="AA30" s="447">
        <f t="shared" si="75"/>
        <v>0.37346516435571908</v>
      </c>
      <c r="AB30" s="447">
        <f t="shared" si="75"/>
        <v>0.37339033663294696</v>
      </c>
      <c r="AC30" s="447">
        <f t="shared" si="75"/>
        <v>0.37331550891017484</v>
      </c>
      <c r="AD30" s="447">
        <f t="shared" si="75"/>
        <v>0.37324068118740272</v>
      </c>
      <c r="AE30" s="447">
        <f t="shared" si="75"/>
        <v>0.3731658534646306</v>
      </c>
      <c r="AF30" s="447">
        <f t="shared" si="75"/>
        <v>0.37309102574185848</v>
      </c>
      <c r="AG30" s="447">
        <f t="shared" si="75"/>
        <v>0.37301619801908636</v>
      </c>
      <c r="AH30" s="447">
        <f t="shared" si="75"/>
        <v>0.37294137029631425</v>
      </c>
      <c r="AI30" s="447">
        <f t="shared" si="75"/>
        <v>0.37286654257354213</v>
      </c>
      <c r="AJ30" s="447">
        <f t="shared" si="75"/>
        <v>0.37279171485077001</v>
      </c>
      <c r="AK30" s="447">
        <f t="shared" si="75"/>
        <v>0.37271688712799789</v>
      </c>
      <c r="AL30" s="447">
        <f t="shared" si="75"/>
        <v>0.37264205940522577</v>
      </c>
      <c r="AM30" s="447">
        <f t="shared" si="75"/>
        <v>0.37256723168245365</v>
      </c>
      <c r="AN30" s="447">
        <f t="shared" si="75"/>
        <v>0.37249240395968153</v>
      </c>
      <c r="AO30" s="447">
        <f t="shared" si="75"/>
        <v>0.37241757623690941</v>
      </c>
      <c r="AP30" s="447">
        <f t="shared" si="75"/>
        <v>0.37234274851413729</v>
      </c>
      <c r="AQ30" s="446">
        <f t="shared" si="20"/>
        <v>0.37226792079136484</v>
      </c>
      <c r="AS30" s="440">
        <v>5.5E-2</v>
      </c>
      <c r="AT30" s="361">
        <v>5.0000000000000001E-3</v>
      </c>
      <c r="AU30" s="361">
        <v>0.01</v>
      </c>
      <c r="AV30" s="361">
        <v>8.0000000000000002E-3</v>
      </c>
      <c r="AW30" s="271">
        <v>6.0000000000000001E-3</v>
      </c>
      <c r="AX30" s="269">
        <v>1.7999999999999999E-2</v>
      </c>
      <c r="AY30" s="455">
        <v>-3.7000000000000002E-3</v>
      </c>
      <c r="AZ30" s="481">
        <v>-1.5E-3</v>
      </c>
      <c r="BA30" s="455">
        <v>-0.01</v>
      </c>
      <c r="BB30" s="443">
        <v>-1.4999999999999999E-2</v>
      </c>
      <c r="BC30" s="443">
        <v>-1.4999999999999999E-2</v>
      </c>
      <c r="BD30" s="267">
        <v>5.0000000000000001E-3</v>
      </c>
    </row>
    <row r="31" spans="1:56" x14ac:dyDescent="0.2">
      <c r="A31" s="12" t="s">
        <v>29</v>
      </c>
      <c r="B31" s="437">
        <f>'Energy Use 2019'!O93</f>
        <v>0.43064965076637607</v>
      </c>
      <c r="C31" s="437">
        <f>'Energy Use 2020'!O93</f>
        <v>0.55008953536754557</v>
      </c>
      <c r="D31" s="446">
        <f t="shared" si="8"/>
        <v>0.51983461092233052</v>
      </c>
      <c r="E31" s="446">
        <f t="shared" si="9"/>
        <v>0.51723543786771886</v>
      </c>
      <c r="F31" s="446">
        <f t="shared" si="10"/>
        <v>0.51206308348904161</v>
      </c>
      <c r="G31" s="446">
        <f t="shared" si="11"/>
        <v>0.50796657882112928</v>
      </c>
      <c r="H31" s="446">
        <f t="shared" si="12"/>
        <v>0.50491877934820251</v>
      </c>
      <c r="I31" s="446">
        <f t="shared" si="13"/>
        <v>0.49583024131993486</v>
      </c>
      <c r="J31" s="446">
        <f t="shared" si="21"/>
        <v>0.49766481321281864</v>
      </c>
      <c r="K31" s="446">
        <f t="shared" si="14"/>
        <v>0.49841131043263787</v>
      </c>
      <c r="L31" s="446">
        <f t="shared" si="15"/>
        <v>0.5033954235369642</v>
      </c>
      <c r="M31" s="446">
        <f t="shared" si="16"/>
        <v>0.51094635489001861</v>
      </c>
      <c r="N31" s="447">
        <f t="shared" ref="N31:Q31" si="76">M31+($R31-$M31)/5</f>
        <v>0.51247919395468866</v>
      </c>
      <c r="O31" s="447">
        <f t="shared" si="76"/>
        <v>0.51401203301935872</v>
      </c>
      <c r="P31" s="447">
        <f t="shared" si="76"/>
        <v>0.51554487208402877</v>
      </c>
      <c r="Q31" s="447">
        <f t="shared" si="76"/>
        <v>0.51707771114869883</v>
      </c>
      <c r="R31" s="446">
        <f t="shared" si="18"/>
        <v>0.51861055021336888</v>
      </c>
      <c r="S31" s="447">
        <f t="shared" ref="S31:AP31" si="77">R31+($AQ31-$R31)/25</f>
        <v>0.51850682810332616</v>
      </c>
      <c r="T31" s="447">
        <f t="shared" si="77"/>
        <v>0.51840310599328343</v>
      </c>
      <c r="U31" s="447">
        <f t="shared" si="77"/>
        <v>0.51829938388324071</v>
      </c>
      <c r="V31" s="447">
        <f t="shared" si="77"/>
        <v>0.51819566177319798</v>
      </c>
      <c r="W31" s="447">
        <f t="shared" si="77"/>
        <v>0.51809193966315525</v>
      </c>
      <c r="X31" s="447">
        <f t="shared" si="77"/>
        <v>0.51798821755311253</v>
      </c>
      <c r="Y31" s="447">
        <f t="shared" si="77"/>
        <v>0.5178844954430698</v>
      </c>
      <c r="Z31" s="447">
        <f t="shared" si="77"/>
        <v>0.51778077333302708</v>
      </c>
      <c r="AA31" s="447">
        <f t="shared" si="77"/>
        <v>0.51767705122298435</v>
      </c>
      <c r="AB31" s="447">
        <f t="shared" si="77"/>
        <v>0.51757332911294163</v>
      </c>
      <c r="AC31" s="447">
        <f t="shared" si="77"/>
        <v>0.5174696070028989</v>
      </c>
      <c r="AD31" s="447">
        <f t="shared" si="77"/>
        <v>0.51736588489285618</v>
      </c>
      <c r="AE31" s="447">
        <f t="shared" si="77"/>
        <v>0.51726216278281345</v>
      </c>
      <c r="AF31" s="447">
        <f t="shared" si="77"/>
        <v>0.51715844067277073</v>
      </c>
      <c r="AG31" s="447">
        <f t="shared" si="77"/>
        <v>0.517054718562728</v>
      </c>
      <c r="AH31" s="447">
        <f t="shared" si="77"/>
        <v>0.51695099645268527</v>
      </c>
      <c r="AI31" s="447">
        <f t="shared" si="77"/>
        <v>0.51684727434264255</v>
      </c>
      <c r="AJ31" s="447">
        <f t="shared" si="77"/>
        <v>0.51674355223259982</v>
      </c>
      <c r="AK31" s="447">
        <f t="shared" si="77"/>
        <v>0.5166398301225571</v>
      </c>
      <c r="AL31" s="447">
        <f t="shared" si="77"/>
        <v>0.51653610801251437</v>
      </c>
      <c r="AM31" s="447">
        <f t="shared" si="77"/>
        <v>0.51643238590247165</v>
      </c>
      <c r="AN31" s="447">
        <f t="shared" si="77"/>
        <v>0.51632866379242892</v>
      </c>
      <c r="AO31" s="447">
        <f t="shared" si="77"/>
        <v>0.5162249416823862</v>
      </c>
      <c r="AP31" s="447">
        <f t="shared" si="77"/>
        <v>0.51612121957234347</v>
      </c>
      <c r="AQ31" s="446">
        <f t="shared" si="20"/>
        <v>0.51601749746230208</v>
      </c>
      <c r="AS31" s="440">
        <v>5.5E-2</v>
      </c>
      <c r="AT31" s="361">
        <v>5.0000000000000001E-3</v>
      </c>
      <c r="AU31" s="361">
        <v>0.01</v>
      </c>
      <c r="AV31" s="361">
        <v>8.0000000000000002E-3</v>
      </c>
      <c r="AW31" s="271">
        <v>6.0000000000000001E-3</v>
      </c>
      <c r="AX31" s="269">
        <v>1.7999999999999999E-2</v>
      </c>
      <c r="AY31" s="455">
        <v>-3.7000000000000002E-3</v>
      </c>
      <c r="AZ31" s="481">
        <v>-1.5E-3</v>
      </c>
      <c r="BA31" s="455">
        <v>-0.01</v>
      </c>
      <c r="BB31" s="443">
        <v>-1.4999999999999999E-2</v>
      </c>
      <c r="BC31" s="443">
        <v>-1.4999999999999999E-2</v>
      </c>
      <c r="BD31" s="267">
        <v>5.0000000000000001E-3</v>
      </c>
    </row>
    <row r="32" spans="1:56" x14ac:dyDescent="0.2">
      <c r="A32" s="12" t="s">
        <v>30</v>
      </c>
      <c r="B32" s="437">
        <f>'Energy Use 2019'!O94</f>
        <v>5.6607028938713021E-2</v>
      </c>
      <c r="C32" s="437">
        <f>'Energy Use 2020'!O94</f>
        <v>2.2105281117319294E-2</v>
      </c>
      <c r="D32" s="446">
        <f t="shared" si="8"/>
        <v>2.0889490655866733E-2</v>
      </c>
      <c r="E32" s="446">
        <f t="shared" si="9"/>
        <v>2.0785043202587398E-2</v>
      </c>
      <c r="F32" s="446">
        <f t="shared" si="10"/>
        <v>2.0577192770561522E-2</v>
      </c>
      <c r="G32" s="446">
        <f t="shared" si="11"/>
        <v>2.0412575228397029E-2</v>
      </c>
      <c r="H32" s="446">
        <f t="shared" si="12"/>
        <v>2.0290099777026647E-2</v>
      </c>
      <c r="I32" s="446">
        <f t="shared" si="13"/>
        <v>1.9924877981040166E-2</v>
      </c>
      <c r="J32" s="446">
        <f t="shared" si="21"/>
        <v>1.9998600029570015E-2</v>
      </c>
      <c r="K32" s="446">
        <f t="shared" si="14"/>
        <v>2.002859792961437E-2</v>
      </c>
      <c r="L32" s="446">
        <f t="shared" si="15"/>
        <v>2.0228883908910516E-2</v>
      </c>
      <c r="M32" s="446">
        <f t="shared" si="16"/>
        <v>2.0532317167544171E-2</v>
      </c>
      <c r="N32" s="447">
        <f t="shared" ref="N32:Q32" si="78">M32+($R32-$M32)/5</f>
        <v>2.0593914119046802E-2</v>
      </c>
      <c r="O32" s="447">
        <f t="shared" si="78"/>
        <v>2.0655511070549432E-2</v>
      </c>
      <c r="P32" s="447">
        <f t="shared" si="78"/>
        <v>2.0717108022052063E-2</v>
      </c>
      <c r="Q32" s="447">
        <f t="shared" si="78"/>
        <v>2.0778704973554694E-2</v>
      </c>
      <c r="R32" s="446">
        <f t="shared" si="18"/>
        <v>2.0840301925057331E-2</v>
      </c>
      <c r="S32" s="447">
        <f t="shared" ref="S32:AP32" si="79">R32+($AQ32-$R32)/25</f>
        <v>2.083613386467232E-2</v>
      </c>
      <c r="T32" s="447">
        <f t="shared" si="79"/>
        <v>2.0831965804287308E-2</v>
      </c>
      <c r="U32" s="447">
        <f t="shared" si="79"/>
        <v>2.0827797743902296E-2</v>
      </c>
      <c r="V32" s="447">
        <f t="shared" si="79"/>
        <v>2.0823629683517284E-2</v>
      </c>
      <c r="W32" s="447">
        <f t="shared" si="79"/>
        <v>2.0819461623132272E-2</v>
      </c>
      <c r="X32" s="447">
        <f t="shared" si="79"/>
        <v>2.0815293562747261E-2</v>
      </c>
      <c r="Y32" s="447">
        <f t="shared" si="79"/>
        <v>2.0811125502362249E-2</v>
      </c>
      <c r="Z32" s="447">
        <f t="shared" si="79"/>
        <v>2.0806957441977237E-2</v>
      </c>
      <c r="AA32" s="447">
        <f t="shared" si="79"/>
        <v>2.0802789381592225E-2</v>
      </c>
      <c r="AB32" s="447">
        <f t="shared" si="79"/>
        <v>2.0798621321207213E-2</v>
      </c>
      <c r="AC32" s="447">
        <f t="shared" si="79"/>
        <v>2.0794453260822202E-2</v>
      </c>
      <c r="AD32" s="447">
        <f t="shared" si="79"/>
        <v>2.079028520043719E-2</v>
      </c>
      <c r="AE32" s="447">
        <f t="shared" si="79"/>
        <v>2.0786117140052178E-2</v>
      </c>
      <c r="AF32" s="447">
        <f t="shared" si="79"/>
        <v>2.0781949079667166E-2</v>
      </c>
      <c r="AG32" s="447">
        <f t="shared" si="79"/>
        <v>2.0777781019282154E-2</v>
      </c>
      <c r="AH32" s="447">
        <f t="shared" si="79"/>
        <v>2.0773612958897143E-2</v>
      </c>
      <c r="AI32" s="447">
        <f t="shared" si="79"/>
        <v>2.0769444898512131E-2</v>
      </c>
      <c r="AJ32" s="447">
        <f t="shared" si="79"/>
        <v>2.0765276838127119E-2</v>
      </c>
      <c r="AK32" s="447">
        <f t="shared" si="79"/>
        <v>2.0761108777742107E-2</v>
      </c>
      <c r="AL32" s="447">
        <f t="shared" si="79"/>
        <v>2.0756940717357095E-2</v>
      </c>
      <c r="AM32" s="447">
        <f t="shared" si="79"/>
        <v>2.0752772656972084E-2</v>
      </c>
      <c r="AN32" s="447">
        <f t="shared" si="79"/>
        <v>2.0748604596587072E-2</v>
      </c>
      <c r="AO32" s="447">
        <f t="shared" si="79"/>
        <v>2.074443653620206E-2</v>
      </c>
      <c r="AP32" s="447">
        <f t="shared" si="79"/>
        <v>2.0740268475817048E-2</v>
      </c>
      <c r="AQ32" s="446">
        <f t="shared" si="20"/>
        <v>2.0736100415432043E-2</v>
      </c>
      <c r="AS32" s="440">
        <v>5.5E-2</v>
      </c>
      <c r="AT32" s="361">
        <v>5.0000000000000001E-3</v>
      </c>
      <c r="AU32" s="361">
        <v>0.01</v>
      </c>
      <c r="AV32" s="361">
        <v>8.0000000000000002E-3</v>
      </c>
      <c r="AW32" s="271">
        <v>6.0000000000000001E-3</v>
      </c>
      <c r="AX32" s="269">
        <v>1.7999999999999999E-2</v>
      </c>
      <c r="AY32" s="455">
        <v>-3.7000000000000002E-3</v>
      </c>
      <c r="AZ32" s="481">
        <v>-1.5E-3</v>
      </c>
      <c r="BA32" s="455">
        <v>-0.01</v>
      </c>
      <c r="BB32" s="443">
        <v>-1.4999999999999999E-2</v>
      </c>
      <c r="BC32" s="443">
        <v>-1.4999999999999999E-2</v>
      </c>
      <c r="BD32" s="267">
        <v>5.0000000000000001E-3</v>
      </c>
    </row>
    <row r="33" spans="1:56" x14ac:dyDescent="0.2">
      <c r="A33" s="12" t="s">
        <v>31</v>
      </c>
      <c r="B33" s="437">
        <f>'Energy Use 2019'!O95</f>
        <v>5.7812938847269194E-2</v>
      </c>
      <c r="C33" s="437">
        <f>'Energy Use 2020'!O95</f>
        <v>4.5596103479795584E-2</v>
      </c>
      <c r="D33" s="446">
        <f t="shared" si="8"/>
        <v>4.3088317788406827E-2</v>
      </c>
      <c r="E33" s="446">
        <f t="shared" si="9"/>
        <v>4.2872876199464789E-2</v>
      </c>
      <c r="F33" s="446">
        <f t="shared" si="10"/>
        <v>4.2444147437470138E-2</v>
      </c>
      <c r="G33" s="446">
        <f t="shared" si="11"/>
        <v>4.2104594257970376E-2</v>
      </c>
      <c r="H33" s="446">
        <f t="shared" si="12"/>
        <v>4.1851966692422554E-2</v>
      </c>
      <c r="I33" s="446">
        <f t="shared" si="13"/>
        <v>4.1098631291958947E-2</v>
      </c>
      <c r="J33" s="446">
        <f t="shared" si="21"/>
        <v>4.1250696227739199E-2</v>
      </c>
      <c r="K33" s="446">
        <f t="shared" si="14"/>
        <v>4.1312572272080808E-2</v>
      </c>
      <c r="L33" s="446">
        <f t="shared" si="15"/>
        <v>4.1725697994801615E-2</v>
      </c>
      <c r="M33" s="446">
        <f t="shared" si="16"/>
        <v>4.2351583464723633E-2</v>
      </c>
      <c r="N33" s="447">
        <f t="shared" ref="N33:Q33" si="80">M33+($R33-$M33)/5</f>
        <v>4.2478638215117805E-2</v>
      </c>
      <c r="O33" s="447">
        <f t="shared" si="80"/>
        <v>4.2605692965511976E-2</v>
      </c>
      <c r="P33" s="447">
        <f t="shared" si="80"/>
        <v>4.2732747715906148E-2</v>
      </c>
      <c r="Q33" s="447">
        <f t="shared" si="80"/>
        <v>4.285980246630032E-2</v>
      </c>
      <c r="R33" s="446">
        <f t="shared" si="18"/>
        <v>4.2986857216694485E-2</v>
      </c>
      <c r="S33" s="447">
        <f t="shared" ref="S33:AP33" si="81">R33+($AQ33-$R33)/25</f>
        <v>4.2978259845251145E-2</v>
      </c>
      <c r="T33" s="447">
        <f t="shared" si="81"/>
        <v>4.2969662473807804E-2</v>
      </c>
      <c r="U33" s="447">
        <f t="shared" si="81"/>
        <v>4.2961065102364464E-2</v>
      </c>
      <c r="V33" s="447">
        <f t="shared" si="81"/>
        <v>4.2952467730921123E-2</v>
      </c>
      <c r="W33" s="447">
        <f t="shared" si="81"/>
        <v>4.2943870359477783E-2</v>
      </c>
      <c r="X33" s="447">
        <f t="shared" si="81"/>
        <v>4.2935272988034442E-2</v>
      </c>
      <c r="Y33" s="447">
        <f t="shared" si="81"/>
        <v>4.2926675616591102E-2</v>
      </c>
      <c r="Z33" s="447">
        <f t="shared" si="81"/>
        <v>4.2918078245147762E-2</v>
      </c>
      <c r="AA33" s="447">
        <f t="shared" si="81"/>
        <v>4.2909480873704421E-2</v>
      </c>
      <c r="AB33" s="447">
        <f t="shared" si="81"/>
        <v>4.2900883502261081E-2</v>
      </c>
      <c r="AC33" s="447">
        <f t="shared" si="81"/>
        <v>4.289228613081774E-2</v>
      </c>
      <c r="AD33" s="447">
        <f t="shared" si="81"/>
        <v>4.28836887593744E-2</v>
      </c>
      <c r="AE33" s="447">
        <f t="shared" si="81"/>
        <v>4.2875091387931059E-2</v>
      </c>
      <c r="AF33" s="447">
        <f t="shared" si="81"/>
        <v>4.2866494016487719E-2</v>
      </c>
      <c r="AG33" s="447">
        <f t="shared" si="81"/>
        <v>4.2857896645044379E-2</v>
      </c>
      <c r="AH33" s="447">
        <f t="shared" si="81"/>
        <v>4.2849299273601038E-2</v>
      </c>
      <c r="AI33" s="447">
        <f t="shared" si="81"/>
        <v>4.2840701902157698E-2</v>
      </c>
      <c r="AJ33" s="447">
        <f t="shared" si="81"/>
        <v>4.2832104530714357E-2</v>
      </c>
      <c r="AK33" s="447">
        <f t="shared" si="81"/>
        <v>4.2823507159271017E-2</v>
      </c>
      <c r="AL33" s="447">
        <f t="shared" si="81"/>
        <v>4.2814909787827676E-2</v>
      </c>
      <c r="AM33" s="447">
        <f t="shared" si="81"/>
        <v>4.2806312416384336E-2</v>
      </c>
      <c r="AN33" s="447">
        <f t="shared" si="81"/>
        <v>4.2797715044940995E-2</v>
      </c>
      <c r="AO33" s="447">
        <f t="shared" si="81"/>
        <v>4.2789117673497655E-2</v>
      </c>
      <c r="AP33" s="447">
        <f t="shared" si="81"/>
        <v>4.2780520302054315E-2</v>
      </c>
      <c r="AQ33" s="446">
        <f t="shared" si="20"/>
        <v>4.2771922930611016E-2</v>
      </c>
      <c r="AS33" s="440">
        <v>5.5E-2</v>
      </c>
      <c r="AT33" s="361">
        <v>5.0000000000000001E-3</v>
      </c>
      <c r="AU33" s="361">
        <v>0.01</v>
      </c>
      <c r="AV33" s="361">
        <v>8.0000000000000002E-3</v>
      </c>
      <c r="AW33" s="271">
        <v>6.0000000000000001E-3</v>
      </c>
      <c r="AX33" s="269">
        <v>1.7999999999999999E-2</v>
      </c>
      <c r="AY33" s="455">
        <v>-3.7000000000000002E-3</v>
      </c>
      <c r="AZ33" s="481">
        <v>-1.5E-3</v>
      </c>
      <c r="BA33" s="455">
        <v>-0.01</v>
      </c>
      <c r="BB33" s="443">
        <v>-1.4999999999999999E-2</v>
      </c>
      <c r="BC33" s="443">
        <v>-1.4999999999999999E-2</v>
      </c>
      <c r="BD33" s="267">
        <v>5.0000000000000001E-3</v>
      </c>
    </row>
    <row r="34" spans="1:56" x14ac:dyDescent="0.2">
      <c r="A34" s="12" t="s">
        <v>32</v>
      </c>
      <c r="B34" s="437">
        <f>'Energy Use 2019'!O96</f>
        <v>6.2079710815042918E-2</v>
      </c>
      <c r="C34" s="437">
        <f>'Energy Use 2020'!O96</f>
        <v>5.4671736684775624E-2</v>
      </c>
      <c r="D34" s="446">
        <f t="shared" si="8"/>
        <v>5.1664791167112964E-2</v>
      </c>
      <c r="E34" s="446">
        <f t="shared" si="9"/>
        <v>5.1406467211277396E-2</v>
      </c>
      <c r="F34" s="446">
        <f t="shared" si="10"/>
        <v>5.0892402539164619E-2</v>
      </c>
      <c r="G34" s="446">
        <f t="shared" si="11"/>
        <v>5.0485263318851302E-2</v>
      </c>
      <c r="H34" s="446">
        <f t="shared" si="12"/>
        <v>5.0182351738938195E-2</v>
      </c>
      <c r="I34" s="446">
        <f t="shared" si="13"/>
        <v>4.9279069407637308E-2</v>
      </c>
      <c r="J34" s="446">
        <f t="shared" si="21"/>
        <v>4.9461401964445567E-2</v>
      </c>
      <c r="K34" s="446">
        <f t="shared" si="14"/>
        <v>4.953559406739224E-2</v>
      </c>
      <c r="L34" s="446">
        <f t="shared" si="15"/>
        <v>5.0030950008066163E-2</v>
      </c>
      <c r="M34" s="446">
        <f t="shared" si="16"/>
        <v>5.0781414258187149E-2</v>
      </c>
      <c r="N34" s="447">
        <f t="shared" ref="N34:Q34" si="82">M34+($R34-$M34)/5</f>
        <v>5.0933758500961712E-2</v>
      </c>
      <c r="O34" s="447">
        <f t="shared" si="82"/>
        <v>5.1086102743736275E-2</v>
      </c>
      <c r="P34" s="447">
        <f t="shared" si="82"/>
        <v>5.1238446986510838E-2</v>
      </c>
      <c r="Q34" s="447">
        <f t="shared" si="82"/>
        <v>5.1390791229285401E-2</v>
      </c>
      <c r="R34" s="446">
        <f t="shared" si="18"/>
        <v>5.154313547205995E-2</v>
      </c>
      <c r="S34" s="447">
        <f t="shared" ref="S34:AP34" si="83">R34+($AQ34-$R34)/25</f>
        <v>5.1532826844965539E-2</v>
      </c>
      <c r="T34" s="447">
        <f t="shared" si="83"/>
        <v>5.1522518217871127E-2</v>
      </c>
      <c r="U34" s="447">
        <f t="shared" si="83"/>
        <v>5.1512209590776716E-2</v>
      </c>
      <c r="V34" s="447">
        <f t="shared" si="83"/>
        <v>5.1501900963682304E-2</v>
      </c>
      <c r="W34" s="447">
        <f t="shared" si="83"/>
        <v>5.1491592336587892E-2</v>
      </c>
      <c r="X34" s="447">
        <f t="shared" si="83"/>
        <v>5.1481283709493481E-2</v>
      </c>
      <c r="Y34" s="447">
        <f t="shared" si="83"/>
        <v>5.1470975082399069E-2</v>
      </c>
      <c r="Z34" s="447">
        <f t="shared" si="83"/>
        <v>5.1460666455304657E-2</v>
      </c>
      <c r="AA34" s="447">
        <f t="shared" si="83"/>
        <v>5.1450357828210246E-2</v>
      </c>
      <c r="AB34" s="447">
        <f t="shared" si="83"/>
        <v>5.1440049201115834E-2</v>
      </c>
      <c r="AC34" s="447">
        <f t="shared" si="83"/>
        <v>5.1429740574021422E-2</v>
      </c>
      <c r="AD34" s="447">
        <f t="shared" si="83"/>
        <v>5.1419431946927011E-2</v>
      </c>
      <c r="AE34" s="447">
        <f t="shared" si="83"/>
        <v>5.1409123319832599E-2</v>
      </c>
      <c r="AF34" s="447">
        <f t="shared" si="83"/>
        <v>5.1398814692738187E-2</v>
      </c>
      <c r="AG34" s="447">
        <f t="shared" si="83"/>
        <v>5.1388506065643776E-2</v>
      </c>
      <c r="AH34" s="447">
        <f t="shared" si="83"/>
        <v>5.1378197438549364E-2</v>
      </c>
      <c r="AI34" s="447">
        <f t="shared" si="83"/>
        <v>5.1367888811454952E-2</v>
      </c>
      <c r="AJ34" s="447">
        <f t="shared" si="83"/>
        <v>5.1357580184360541E-2</v>
      </c>
      <c r="AK34" s="447">
        <f t="shared" si="83"/>
        <v>5.1347271557266129E-2</v>
      </c>
      <c r="AL34" s="447">
        <f t="shared" si="83"/>
        <v>5.1336962930171717E-2</v>
      </c>
      <c r="AM34" s="447">
        <f t="shared" si="83"/>
        <v>5.1326654303077306E-2</v>
      </c>
      <c r="AN34" s="447">
        <f t="shared" si="83"/>
        <v>5.1316345675982894E-2</v>
      </c>
      <c r="AO34" s="447">
        <f t="shared" si="83"/>
        <v>5.1306037048888482E-2</v>
      </c>
      <c r="AP34" s="447">
        <f t="shared" si="83"/>
        <v>5.1295728421794071E-2</v>
      </c>
      <c r="AQ34" s="446">
        <f t="shared" si="20"/>
        <v>5.1285419794699652E-2</v>
      </c>
      <c r="AS34" s="440">
        <v>5.5E-2</v>
      </c>
      <c r="AT34" s="361">
        <v>5.0000000000000001E-3</v>
      </c>
      <c r="AU34" s="361">
        <v>0.01</v>
      </c>
      <c r="AV34" s="361">
        <v>8.0000000000000002E-3</v>
      </c>
      <c r="AW34" s="271">
        <v>6.0000000000000001E-3</v>
      </c>
      <c r="AX34" s="269">
        <v>1.7999999999999999E-2</v>
      </c>
      <c r="AY34" s="455">
        <v>-3.7000000000000002E-3</v>
      </c>
      <c r="AZ34" s="481">
        <v>-1.5E-3</v>
      </c>
      <c r="BA34" s="455">
        <v>-0.01</v>
      </c>
      <c r="BB34" s="443">
        <v>-1.4999999999999999E-2</v>
      </c>
      <c r="BC34" s="443">
        <v>-1.4999999999999999E-2</v>
      </c>
      <c r="BD34" s="267">
        <v>5.0000000000000001E-3</v>
      </c>
    </row>
    <row r="35" spans="1:56" x14ac:dyDescent="0.2">
      <c r="A35" s="12" t="s">
        <v>33</v>
      </c>
      <c r="B35" s="437">
        <f>'Energy Use 2019'!O97</f>
        <v>5.4620160970232416E-2</v>
      </c>
      <c r="C35" s="437">
        <f>'Energy Use 2020'!O97</f>
        <v>3.2986378649539787E-2</v>
      </c>
      <c r="D35" s="446">
        <f t="shared" si="8"/>
        <v>3.1172127823815097E-2</v>
      </c>
      <c r="E35" s="446">
        <f t="shared" si="9"/>
        <v>3.1016267184696023E-2</v>
      </c>
      <c r="F35" s="446">
        <f t="shared" si="10"/>
        <v>3.0706104512849063E-2</v>
      </c>
      <c r="G35" s="446">
        <f t="shared" si="11"/>
        <v>3.0460455676746271E-2</v>
      </c>
      <c r="H35" s="446">
        <f t="shared" si="12"/>
        <v>3.0277692942685792E-2</v>
      </c>
      <c r="I35" s="446">
        <f t="shared" si="13"/>
        <v>2.9732694469717446E-2</v>
      </c>
      <c r="J35" s="446">
        <f t="shared" si="21"/>
        <v>2.98427054392554E-2</v>
      </c>
      <c r="K35" s="446">
        <f t="shared" si="14"/>
        <v>2.9887469497414283E-2</v>
      </c>
      <c r="L35" s="446">
        <f t="shared" si="15"/>
        <v>3.0186344192388425E-2</v>
      </c>
      <c r="M35" s="446">
        <f t="shared" si="16"/>
        <v>3.0639139355274247E-2</v>
      </c>
      <c r="N35" s="447">
        <f t="shared" ref="N35:Q35" si="84">M35+($R35-$M35)/5</f>
        <v>3.0731056773340069E-2</v>
      </c>
      <c r="O35" s="447">
        <f t="shared" si="84"/>
        <v>3.0822974191405891E-2</v>
      </c>
      <c r="P35" s="447">
        <f t="shared" si="84"/>
        <v>3.0914891609471713E-2</v>
      </c>
      <c r="Q35" s="447">
        <f t="shared" si="84"/>
        <v>3.1006809027537535E-2</v>
      </c>
      <c r="R35" s="446">
        <f t="shared" si="18"/>
        <v>3.1098726445603356E-2</v>
      </c>
      <c r="S35" s="447">
        <f t="shared" ref="S35:AP35" si="85">R35+($AQ35-$R35)/25</f>
        <v>3.1092506700314236E-2</v>
      </c>
      <c r="T35" s="447">
        <f t="shared" si="85"/>
        <v>3.1086286955025116E-2</v>
      </c>
      <c r="U35" s="447">
        <f t="shared" si="85"/>
        <v>3.1080067209735995E-2</v>
      </c>
      <c r="V35" s="447">
        <f t="shared" si="85"/>
        <v>3.1073847464446875E-2</v>
      </c>
      <c r="W35" s="447">
        <f t="shared" si="85"/>
        <v>3.1067627719157755E-2</v>
      </c>
      <c r="X35" s="447">
        <f t="shared" si="85"/>
        <v>3.1061407973868634E-2</v>
      </c>
      <c r="Y35" s="447">
        <f t="shared" si="85"/>
        <v>3.1055188228579514E-2</v>
      </c>
      <c r="Z35" s="447">
        <f t="shared" si="85"/>
        <v>3.1048968483290394E-2</v>
      </c>
      <c r="AA35" s="447">
        <f t="shared" si="85"/>
        <v>3.1042748738001273E-2</v>
      </c>
      <c r="AB35" s="447">
        <f t="shared" si="85"/>
        <v>3.1036528992712153E-2</v>
      </c>
      <c r="AC35" s="447">
        <f t="shared" si="85"/>
        <v>3.1030309247423032E-2</v>
      </c>
      <c r="AD35" s="447">
        <f t="shared" si="85"/>
        <v>3.1024089502133912E-2</v>
      </c>
      <c r="AE35" s="447">
        <f t="shared" si="85"/>
        <v>3.1017869756844792E-2</v>
      </c>
      <c r="AF35" s="447">
        <f t="shared" si="85"/>
        <v>3.1011650011555671E-2</v>
      </c>
      <c r="AG35" s="447">
        <f t="shared" si="85"/>
        <v>3.1005430266266551E-2</v>
      </c>
      <c r="AH35" s="447">
        <f t="shared" si="85"/>
        <v>3.0999210520977431E-2</v>
      </c>
      <c r="AI35" s="447">
        <f t="shared" si="85"/>
        <v>3.099299077568831E-2</v>
      </c>
      <c r="AJ35" s="447">
        <f t="shared" si="85"/>
        <v>3.098677103039919E-2</v>
      </c>
      <c r="AK35" s="447">
        <f t="shared" si="85"/>
        <v>3.098055128511007E-2</v>
      </c>
      <c r="AL35" s="447">
        <f t="shared" si="85"/>
        <v>3.0974331539820949E-2</v>
      </c>
      <c r="AM35" s="447">
        <f t="shared" si="85"/>
        <v>3.0968111794531829E-2</v>
      </c>
      <c r="AN35" s="447">
        <f t="shared" si="85"/>
        <v>3.0961892049242708E-2</v>
      </c>
      <c r="AO35" s="447">
        <f t="shared" si="85"/>
        <v>3.0955672303953588E-2</v>
      </c>
      <c r="AP35" s="447">
        <f t="shared" si="85"/>
        <v>3.0949452558664468E-2</v>
      </c>
      <c r="AQ35" s="446">
        <f t="shared" si="20"/>
        <v>3.094323281337534E-2</v>
      </c>
      <c r="AS35" s="440">
        <v>5.5E-2</v>
      </c>
      <c r="AT35" s="361">
        <v>5.0000000000000001E-3</v>
      </c>
      <c r="AU35" s="361">
        <v>0.01</v>
      </c>
      <c r="AV35" s="361">
        <v>8.0000000000000002E-3</v>
      </c>
      <c r="AW35" s="271">
        <v>6.0000000000000001E-3</v>
      </c>
      <c r="AX35" s="269">
        <v>1.7999999999999999E-2</v>
      </c>
      <c r="AY35" s="455">
        <v>-3.7000000000000002E-3</v>
      </c>
      <c r="AZ35" s="481">
        <v>-1.5E-3</v>
      </c>
      <c r="BA35" s="455">
        <v>-0.01</v>
      </c>
      <c r="BB35" s="443">
        <v>-1.4999999999999999E-2</v>
      </c>
      <c r="BC35" s="443">
        <v>-1.4999999999999999E-2</v>
      </c>
      <c r="BD35" s="267">
        <v>5.0000000000000001E-3</v>
      </c>
    </row>
    <row r="36" spans="1:56" x14ac:dyDescent="0.2">
      <c r="A36" s="12" t="s">
        <v>34</v>
      </c>
      <c r="B36" s="437">
        <f>'Energy Use 2019'!O98</f>
        <v>2.4724894784926982E-2</v>
      </c>
      <c r="C36" s="437">
        <f>'Energy Use 2020'!O98</f>
        <v>2.7424180345160264E-2</v>
      </c>
      <c r="D36" s="446">
        <f t="shared" si="8"/>
        <v>2.5915850426176449E-2</v>
      </c>
      <c r="E36" s="446">
        <f t="shared" si="9"/>
        <v>2.5786271174045566E-2</v>
      </c>
      <c r="F36" s="446">
        <f t="shared" si="10"/>
        <v>2.552840846230511E-2</v>
      </c>
      <c r="G36" s="446">
        <f t="shared" si="11"/>
        <v>2.5324181194606669E-2</v>
      </c>
      <c r="H36" s="446">
        <f t="shared" si="12"/>
        <v>2.5172236107439027E-2</v>
      </c>
      <c r="I36" s="446">
        <f t="shared" si="13"/>
        <v>2.4719135857505126E-2</v>
      </c>
      <c r="J36" s="446">
        <f t="shared" si="21"/>
        <v>2.4810596660177896E-2</v>
      </c>
      <c r="K36" s="446">
        <f t="shared" si="14"/>
        <v>2.4847812555168165E-2</v>
      </c>
      <c r="L36" s="446">
        <f t="shared" si="15"/>
        <v>2.5096290680719849E-2</v>
      </c>
      <c r="M36" s="446">
        <f t="shared" si="16"/>
        <v>2.5472735040930644E-2</v>
      </c>
      <c r="N36" s="447">
        <f t="shared" ref="N36:Q36" si="86">M36+($R36-$M36)/5</f>
        <v>2.5549153246053436E-2</v>
      </c>
      <c r="O36" s="447">
        <f t="shared" si="86"/>
        <v>2.5625571451176228E-2</v>
      </c>
      <c r="P36" s="447">
        <f t="shared" si="86"/>
        <v>2.570198965629902E-2</v>
      </c>
      <c r="Q36" s="447">
        <f t="shared" si="86"/>
        <v>2.5778407861421812E-2</v>
      </c>
      <c r="R36" s="446">
        <f t="shared" si="18"/>
        <v>2.5854826066544601E-2</v>
      </c>
      <c r="S36" s="447">
        <f t="shared" ref="S36:AP36" si="87">R36+($AQ36-$R36)/25</f>
        <v>2.5849655101331293E-2</v>
      </c>
      <c r="T36" s="447">
        <f t="shared" si="87"/>
        <v>2.5844484136117986E-2</v>
      </c>
      <c r="U36" s="447">
        <f t="shared" si="87"/>
        <v>2.5839313170904678E-2</v>
      </c>
      <c r="V36" s="447">
        <f t="shared" si="87"/>
        <v>2.5834142205691371E-2</v>
      </c>
      <c r="W36" s="447">
        <f t="shared" si="87"/>
        <v>2.5828971240478064E-2</v>
      </c>
      <c r="X36" s="447">
        <f t="shared" si="87"/>
        <v>2.5823800275264756E-2</v>
      </c>
      <c r="Y36" s="447">
        <f t="shared" si="87"/>
        <v>2.5818629310051449E-2</v>
      </c>
      <c r="Z36" s="447">
        <f t="shared" si="87"/>
        <v>2.5813458344838142E-2</v>
      </c>
      <c r="AA36" s="447">
        <f t="shared" si="87"/>
        <v>2.5808287379624834E-2</v>
      </c>
      <c r="AB36" s="447">
        <f t="shared" si="87"/>
        <v>2.5803116414411527E-2</v>
      </c>
      <c r="AC36" s="447">
        <f t="shared" si="87"/>
        <v>2.5797945449198219E-2</v>
      </c>
      <c r="AD36" s="447">
        <f t="shared" si="87"/>
        <v>2.5792774483984912E-2</v>
      </c>
      <c r="AE36" s="447">
        <f t="shared" si="87"/>
        <v>2.5787603518771605E-2</v>
      </c>
      <c r="AF36" s="447">
        <f t="shared" si="87"/>
        <v>2.5782432553558297E-2</v>
      </c>
      <c r="AG36" s="447">
        <f t="shared" si="87"/>
        <v>2.577726158834499E-2</v>
      </c>
      <c r="AH36" s="447">
        <f t="shared" si="87"/>
        <v>2.5772090623131683E-2</v>
      </c>
      <c r="AI36" s="447">
        <f t="shared" si="87"/>
        <v>2.5766919657918375E-2</v>
      </c>
      <c r="AJ36" s="447">
        <f t="shared" si="87"/>
        <v>2.5761748692705068E-2</v>
      </c>
      <c r="AK36" s="447">
        <f t="shared" si="87"/>
        <v>2.5756577727491761E-2</v>
      </c>
      <c r="AL36" s="447">
        <f t="shared" si="87"/>
        <v>2.5751406762278453E-2</v>
      </c>
      <c r="AM36" s="447">
        <f t="shared" si="87"/>
        <v>2.5746235797065146E-2</v>
      </c>
      <c r="AN36" s="447">
        <f t="shared" si="87"/>
        <v>2.5741064831851838E-2</v>
      </c>
      <c r="AO36" s="447">
        <f t="shared" si="87"/>
        <v>2.5735893866638531E-2</v>
      </c>
      <c r="AP36" s="447">
        <f t="shared" si="87"/>
        <v>2.5730722901425224E-2</v>
      </c>
      <c r="AQ36" s="446">
        <f t="shared" si="20"/>
        <v>2.5725551936211878E-2</v>
      </c>
      <c r="AS36" s="440">
        <v>5.5E-2</v>
      </c>
      <c r="AT36" s="361">
        <v>5.0000000000000001E-3</v>
      </c>
      <c r="AU36" s="361">
        <v>0.01</v>
      </c>
      <c r="AV36" s="361">
        <v>8.0000000000000002E-3</v>
      </c>
      <c r="AW36" s="271">
        <v>6.0000000000000001E-3</v>
      </c>
      <c r="AX36" s="269">
        <v>1.7999999999999999E-2</v>
      </c>
      <c r="AY36" s="455">
        <v>-3.7000000000000002E-3</v>
      </c>
      <c r="AZ36" s="481">
        <v>-1.5E-3</v>
      </c>
      <c r="BA36" s="455">
        <v>-0.01</v>
      </c>
      <c r="BB36" s="443">
        <v>-1.4999999999999999E-2</v>
      </c>
      <c r="BC36" s="443">
        <v>-1.4999999999999999E-2</v>
      </c>
      <c r="BD36" s="267">
        <v>5.0000000000000001E-3</v>
      </c>
    </row>
    <row r="37" spans="1:56" x14ac:dyDescent="0.2">
      <c r="A37" s="12" t="s">
        <v>35</v>
      </c>
      <c r="B37" s="437">
        <f>'Energy Use 2019'!O99</f>
        <v>7.141451087926827E-2</v>
      </c>
      <c r="C37" s="437">
        <f>'Energy Use 2020'!O99</f>
        <v>8.8092635243422243E-2</v>
      </c>
      <c r="D37" s="446">
        <f t="shared" si="8"/>
        <v>8.3247540305034021E-2</v>
      </c>
      <c r="E37" s="446">
        <f t="shared" si="9"/>
        <v>8.283130260350885E-2</v>
      </c>
      <c r="F37" s="446">
        <f t="shared" si="10"/>
        <v>8.2002989577473762E-2</v>
      </c>
      <c r="G37" s="446">
        <f t="shared" si="11"/>
        <v>8.1346965660853976E-2</v>
      </c>
      <c r="H37" s="446">
        <f t="shared" si="12"/>
        <v>8.0858883866888845E-2</v>
      </c>
      <c r="I37" s="446">
        <f t="shared" si="13"/>
        <v>7.9403423957284849E-2</v>
      </c>
      <c r="J37" s="446">
        <f t="shared" si="21"/>
        <v>7.9697216625926812E-2</v>
      </c>
      <c r="K37" s="446">
        <f t="shared" si="14"/>
        <v>7.9816762450865705E-2</v>
      </c>
      <c r="L37" s="446">
        <f t="shared" si="15"/>
        <v>8.0614930075374361E-2</v>
      </c>
      <c r="M37" s="446">
        <f t="shared" si="16"/>
        <v>8.1824154026504975E-2</v>
      </c>
      <c r="N37" s="447">
        <f t="shared" ref="N37:Q37" si="88">M37+($R37-$M37)/5</f>
        <v>8.2069626488584485E-2</v>
      </c>
      <c r="O37" s="447">
        <f t="shared" si="88"/>
        <v>8.2315098950663995E-2</v>
      </c>
      <c r="P37" s="447">
        <f t="shared" si="88"/>
        <v>8.2560571412743505E-2</v>
      </c>
      <c r="Q37" s="447">
        <f t="shared" si="88"/>
        <v>8.2806043874823015E-2</v>
      </c>
      <c r="R37" s="446">
        <f t="shared" si="18"/>
        <v>8.3051516336902539E-2</v>
      </c>
      <c r="S37" s="447">
        <f t="shared" ref="S37:AP37" si="89">R37+($AQ37-$R37)/25</f>
        <v>8.3034906033635156E-2</v>
      </c>
      <c r="T37" s="447">
        <f t="shared" si="89"/>
        <v>8.3018295730367772E-2</v>
      </c>
      <c r="U37" s="447">
        <f t="shared" si="89"/>
        <v>8.3001685427100388E-2</v>
      </c>
      <c r="V37" s="447">
        <f t="shared" si="89"/>
        <v>8.2985075123833005E-2</v>
      </c>
      <c r="W37" s="447">
        <f t="shared" si="89"/>
        <v>8.2968464820565621E-2</v>
      </c>
      <c r="X37" s="447">
        <f t="shared" si="89"/>
        <v>8.2951854517298237E-2</v>
      </c>
      <c r="Y37" s="447">
        <f t="shared" si="89"/>
        <v>8.2935244214030854E-2</v>
      </c>
      <c r="Z37" s="447">
        <f t="shared" si="89"/>
        <v>8.291863391076347E-2</v>
      </c>
      <c r="AA37" s="447">
        <f t="shared" si="89"/>
        <v>8.2902023607496086E-2</v>
      </c>
      <c r="AB37" s="447">
        <f t="shared" si="89"/>
        <v>8.2885413304228703E-2</v>
      </c>
      <c r="AC37" s="447">
        <f t="shared" si="89"/>
        <v>8.2868803000961319E-2</v>
      </c>
      <c r="AD37" s="447">
        <f t="shared" si="89"/>
        <v>8.2852192697693935E-2</v>
      </c>
      <c r="AE37" s="447">
        <f t="shared" si="89"/>
        <v>8.2835582394426552E-2</v>
      </c>
      <c r="AF37" s="447">
        <f t="shared" si="89"/>
        <v>8.2818972091159168E-2</v>
      </c>
      <c r="AG37" s="447">
        <f t="shared" si="89"/>
        <v>8.2802361787891784E-2</v>
      </c>
      <c r="AH37" s="447">
        <f t="shared" si="89"/>
        <v>8.2785751484624401E-2</v>
      </c>
      <c r="AI37" s="447">
        <f t="shared" si="89"/>
        <v>8.2769141181357017E-2</v>
      </c>
      <c r="AJ37" s="447">
        <f t="shared" si="89"/>
        <v>8.2752530878089633E-2</v>
      </c>
      <c r="AK37" s="447">
        <f t="shared" si="89"/>
        <v>8.273592057482225E-2</v>
      </c>
      <c r="AL37" s="447">
        <f t="shared" si="89"/>
        <v>8.2719310271554866E-2</v>
      </c>
      <c r="AM37" s="447">
        <f t="shared" si="89"/>
        <v>8.2702699968287482E-2</v>
      </c>
      <c r="AN37" s="447">
        <f t="shared" si="89"/>
        <v>8.2686089665020099E-2</v>
      </c>
      <c r="AO37" s="447">
        <f t="shared" si="89"/>
        <v>8.2669479361752715E-2</v>
      </c>
      <c r="AP37" s="447">
        <f t="shared" si="89"/>
        <v>8.2652869058485331E-2</v>
      </c>
      <c r="AQ37" s="446">
        <f t="shared" si="20"/>
        <v>8.2636258755218031E-2</v>
      </c>
      <c r="AS37" s="440">
        <v>5.5E-2</v>
      </c>
      <c r="AT37" s="361">
        <v>5.0000000000000001E-3</v>
      </c>
      <c r="AU37" s="361">
        <v>0.01</v>
      </c>
      <c r="AV37" s="361">
        <v>8.0000000000000002E-3</v>
      </c>
      <c r="AW37" s="271">
        <v>6.0000000000000001E-3</v>
      </c>
      <c r="AX37" s="269">
        <v>1.7999999999999999E-2</v>
      </c>
      <c r="AY37" s="455">
        <v>-3.7000000000000002E-3</v>
      </c>
      <c r="AZ37" s="481">
        <v>-1.5E-3</v>
      </c>
      <c r="BA37" s="455">
        <v>-0.01</v>
      </c>
      <c r="BB37" s="443">
        <v>-1.4999999999999999E-2</v>
      </c>
      <c r="BC37" s="443">
        <v>-1.4999999999999999E-2</v>
      </c>
      <c r="BD37" s="267">
        <v>5.0000000000000001E-3</v>
      </c>
    </row>
    <row r="38" spans="1:56" x14ac:dyDescent="0.2">
      <c r="A38" s="12" t="s">
        <v>36</v>
      </c>
      <c r="B38" s="437">
        <f>'Energy Use 2019'!O100</f>
        <v>2.0484413092713604E-2</v>
      </c>
      <c r="C38" s="437">
        <f>'Energy Use 2020'!O100</f>
        <v>4.0801632065282617E-2</v>
      </c>
      <c r="D38" s="446">
        <f t="shared" si="8"/>
        <v>3.8557542301692074E-2</v>
      </c>
      <c r="E38" s="446">
        <f t="shared" si="9"/>
        <v>3.8364754590183611E-2</v>
      </c>
      <c r="F38" s="446">
        <f t="shared" si="10"/>
        <v>3.7981107044281773E-2</v>
      </c>
      <c r="G38" s="446">
        <f t="shared" si="11"/>
        <v>3.7677258187927519E-2</v>
      </c>
      <c r="H38" s="446">
        <f t="shared" si="12"/>
        <v>3.7451194638799951E-2</v>
      </c>
      <c r="I38" s="446">
        <f t="shared" si="13"/>
        <v>3.6777073135301548E-2</v>
      </c>
      <c r="J38" s="446">
        <f t="shared" si="21"/>
        <v>3.6913148305902165E-2</v>
      </c>
      <c r="K38" s="446">
        <f t="shared" si="14"/>
        <v>3.6968518028361021E-2</v>
      </c>
      <c r="L38" s="446">
        <f t="shared" si="15"/>
        <v>3.733820320864463E-2</v>
      </c>
      <c r="M38" s="446">
        <f t="shared" si="16"/>
        <v>3.7898276256774298E-2</v>
      </c>
      <c r="N38" s="447">
        <f t="shared" ref="N38:Q38" si="90">M38+($R38-$M38)/5</f>
        <v>3.8011971085544619E-2</v>
      </c>
      <c r="O38" s="447">
        <f t="shared" si="90"/>
        <v>3.8125665914314939E-2</v>
      </c>
      <c r="P38" s="447">
        <f t="shared" si="90"/>
        <v>3.823936074308526E-2</v>
      </c>
      <c r="Q38" s="447">
        <f t="shared" si="90"/>
        <v>3.8353055571855581E-2</v>
      </c>
      <c r="R38" s="446">
        <f t="shared" si="18"/>
        <v>3.8466750400625908E-2</v>
      </c>
      <c r="S38" s="447">
        <f t="shared" ref="S38:AP38" si="91">R38+($AQ38-$R38)/25</f>
        <v>3.8459057050545781E-2</v>
      </c>
      <c r="T38" s="447">
        <f t="shared" si="91"/>
        <v>3.8451363700465653E-2</v>
      </c>
      <c r="U38" s="447">
        <f t="shared" si="91"/>
        <v>3.8443670350385525E-2</v>
      </c>
      <c r="V38" s="447">
        <f t="shared" si="91"/>
        <v>3.8435977000305398E-2</v>
      </c>
      <c r="W38" s="447">
        <f t="shared" si="91"/>
        <v>3.842828365022527E-2</v>
      </c>
      <c r="X38" s="447">
        <f t="shared" si="91"/>
        <v>3.8420590300145142E-2</v>
      </c>
      <c r="Y38" s="447">
        <f t="shared" si="91"/>
        <v>3.8412896950065015E-2</v>
      </c>
      <c r="Z38" s="447">
        <f t="shared" si="91"/>
        <v>3.8405203599984887E-2</v>
      </c>
      <c r="AA38" s="447">
        <f t="shared" si="91"/>
        <v>3.8397510249904759E-2</v>
      </c>
      <c r="AB38" s="447">
        <f t="shared" si="91"/>
        <v>3.8389816899824632E-2</v>
      </c>
      <c r="AC38" s="447">
        <f t="shared" si="91"/>
        <v>3.8382123549744504E-2</v>
      </c>
      <c r="AD38" s="447">
        <f t="shared" si="91"/>
        <v>3.8374430199664376E-2</v>
      </c>
      <c r="AE38" s="447">
        <f t="shared" si="91"/>
        <v>3.8366736849584249E-2</v>
      </c>
      <c r="AF38" s="447">
        <f t="shared" si="91"/>
        <v>3.8359043499504121E-2</v>
      </c>
      <c r="AG38" s="447">
        <f t="shared" si="91"/>
        <v>3.8351350149423993E-2</v>
      </c>
      <c r="AH38" s="447">
        <f t="shared" si="91"/>
        <v>3.8343656799343866E-2</v>
      </c>
      <c r="AI38" s="447">
        <f t="shared" si="91"/>
        <v>3.8335963449263738E-2</v>
      </c>
      <c r="AJ38" s="447">
        <f t="shared" si="91"/>
        <v>3.832827009918361E-2</v>
      </c>
      <c r="AK38" s="447">
        <f t="shared" si="91"/>
        <v>3.8320576749103483E-2</v>
      </c>
      <c r="AL38" s="447">
        <f t="shared" si="91"/>
        <v>3.8312883399023355E-2</v>
      </c>
      <c r="AM38" s="447">
        <f t="shared" si="91"/>
        <v>3.8305190048943227E-2</v>
      </c>
      <c r="AN38" s="447">
        <f t="shared" si="91"/>
        <v>3.82974966988631E-2</v>
      </c>
      <c r="AO38" s="447">
        <f t="shared" si="91"/>
        <v>3.8289803348782972E-2</v>
      </c>
      <c r="AP38" s="447">
        <f t="shared" si="91"/>
        <v>3.8282109998702844E-2</v>
      </c>
      <c r="AQ38" s="446">
        <f t="shared" si="20"/>
        <v>3.8274416648622779E-2</v>
      </c>
      <c r="AS38" s="440">
        <v>5.5E-2</v>
      </c>
      <c r="AT38" s="361">
        <v>5.0000000000000001E-3</v>
      </c>
      <c r="AU38" s="361">
        <v>0.01</v>
      </c>
      <c r="AV38" s="361">
        <v>8.0000000000000002E-3</v>
      </c>
      <c r="AW38" s="271">
        <v>6.0000000000000001E-3</v>
      </c>
      <c r="AX38" s="269">
        <v>1.7999999999999999E-2</v>
      </c>
      <c r="AY38" s="455">
        <v>-3.7000000000000002E-3</v>
      </c>
      <c r="AZ38" s="481">
        <v>-1.5E-3</v>
      </c>
      <c r="BA38" s="455">
        <v>-0.01</v>
      </c>
      <c r="BB38" s="443">
        <v>-1.4999999999999999E-2</v>
      </c>
      <c r="BC38" s="443">
        <v>-1.4999999999999999E-2</v>
      </c>
      <c r="BD38" s="267">
        <v>5.0000000000000001E-3</v>
      </c>
    </row>
    <row r="39" spans="1:56" x14ac:dyDescent="0.2">
      <c r="A39" s="12" t="s">
        <v>37</v>
      </c>
      <c r="B39" s="437">
        <f>'Energy Use 2019'!O101</f>
        <v>0.40818012842646645</v>
      </c>
      <c r="C39" s="437">
        <f>'Energy Use 2020'!O101</f>
        <v>0.50843314495614045</v>
      </c>
      <c r="D39" s="446">
        <f t="shared" si="8"/>
        <v>0.48046932198355269</v>
      </c>
      <c r="E39" s="446">
        <f t="shared" si="9"/>
        <v>0.47806697537363491</v>
      </c>
      <c r="F39" s="446">
        <f t="shared" si="10"/>
        <v>0.47328630561989854</v>
      </c>
      <c r="G39" s="446">
        <f t="shared" si="11"/>
        <v>0.46950001517493933</v>
      </c>
      <c r="H39" s="446">
        <f t="shared" si="12"/>
        <v>0.46668301508388971</v>
      </c>
      <c r="I39" s="446">
        <f t="shared" si="13"/>
        <v>0.4582827208123797</v>
      </c>
      <c r="J39" s="446">
        <f t="shared" si="21"/>
        <v>0.45997836687938554</v>
      </c>
      <c r="K39" s="446">
        <f t="shared" si="14"/>
        <v>0.46066833442970462</v>
      </c>
      <c r="L39" s="446">
        <f t="shared" si="15"/>
        <v>0.46527501777400165</v>
      </c>
      <c r="M39" s="446">
        <f t="shared" si="16"/>
        <v>0.47225414304061164</v>
      </c>
      <c r="N39" s="447">
        <f t="shared" ref="N39:Q39" si="92">M39+($R39-$M39)/5</f>
        <v>0.47367090546973345</v>
      </c>
      <c r="O39" s="447">
        <f t="shared" si="92"/>
        <v>0.47508766789885526</v>
      </c>
      <c r="P39" s="447">
        <f t="shared" si="92"/>
        <v>0.47650443032797707</v>
      </c>
      <c r="Q39" s="447">
        <f t="shared" si="92"/>
        <v>0.47792119275709888</v>
      </c>
      <c r="R39" s="446">
        <f t="shared" si="18"/>
        <v>0.47933795518622074</v>
      </c>
      <c r="S39" s="447">
        <f t="shared" ref="S39:AP39" si="93">R39+($AQ39-$R39)/25</f>
        <v>0.4792420875951835</v>
      </c>
      <c r="T39" s="447">
        <f t="shared" si="93"/>
        <v>0.47914622000414625</v>
      </c>
      <c r="U39" s="447">
        <f t="shared" si="93"/>
        <v>0.479050352413109</v>
      </c>
      <c r="V39" s="447">
        <f t="shared" si="93"/>
        <v>0.47895448482207176</v>
      </c>
      <c r="W39" s="447">
        <f t="shared" si="93"/>
        <v>0.47885861723103451</v>
      </c>
      <c r="X39" s="447">
        <f t="shared" si="93"/>
        <v>0.47876274963999726</v>
      </c>
      <c r="Y39" s="447">
        <f t="shared" si="93"/>
        <v>0.47866688204896002</v>
      </c>
      <c r="Z39" s="447">
        <f t="shared" si="93"/>
        <v>0.47857101445792277</v>
      </c>
      <c r="AA39" s="447">
        <f t="shared" si="93"/>
        <v>0.47847514686688553</v>
      </c>
      <c r="AB39" s="447">
        <f t="shared" si="93"/>
        <v>0.47837927927584828</v>
      </c>
      <c r="AC39" s="447">
        <f t="shared" si="93"/>
        <v>0.47828341168481103</v>
      </c>
      <c r="AD39" s="447">
        <f t="shared" si="93"/>
        <v>0.47818754409377379</v>
      </c>
      <c r="AE39" s="447">
        <f t="shared" si="93"/>
        <v>0.47809167650273654</v>
      </c>
      <c r="AF39" s="447">
        <f t="shared" si="93"/>
        <v>0.47799580891169929</v>
      </c>
      <c r="AG39" s="447">
        <f t="shared" si="93"/>
        <v>0.47789994132066205</v>
      </c>
      <c r="AH39" s="447">
        <f t="shared" si="93"/>
        <v>0.4778040737296248</v>
      </c>
      <c r="AI39" s="447">
        <f t="shared" si="93"/>
        <v>0.47770820613858755</v>
      </c>
      <c r="AJ39" s="447">
        <f t="shared" si="93"/>
        <v>0.47761233854755031</v>
      </c>
      <c r="AK39" s="447">
        <f t="shared" si="93"/>
        <v>0.47751647095651306</v>
      </c>
      <c r="AL39" s="447">
        <f t="shared" si="93"/>
        <v>0.47742060336547582</v>
      </c>
      <c r="AM39" s="447">
        <f t="shared" si="93"/>
        <v>0.47732473577443857</v>
      </c>
      <c r="AN39" s="447">
        <f t="shared" si="93"/>
        <v>0.47722886818340132</v>
      </c>
      <c r="AO39" s="447">
        <f t="shared" si="93"/>
        <v>0.47713300059236408</v>
      </c>
      <c r="AP39" s="447">
        <f t="shared" si="93"/>
        <v>0.47703713300132683</v>
      </c>
      <c r="AQ39" s="446">
        <f t="shared" si="20"/>
        <v>0.47694126541028964</v>
      </c>
      <c r="AS39" s="440">
        <v>5.5E-2</v>
      </c>
      <c r="AT39" s="361">
        <v>5.0000000000000001E-3</v>
      </c>
      <c r="AU39" s="361">
        <v>0.01</v>
      </c>
      <c r="AV39" s="361">
        <v>8.0000000000000002E-3</v>
      </c>
      <c r="AW39" s="271">
        <v>6.0000000000000001E-3</v>
      </c>
      <c r="AX39" s="269">
        <v>1.7999999999999999E-2</v>
      </c>
      <c r="AY39" s="455">
        <v>-3.7000000000000002E-3</v>
      </c>
      <c r="AZ39" s="481">
        <v>-1.5E-3</v>
      </c>
      <c r="BA39" s="455">
        <v>-0.01</v>
      </c>
      <c r="BB39" s="443">
        <v>-1.4999999999999999E-2</v>
      </c>
      <c r="BC39" s="443">
        <v>-1.4999999999999999E-2</v>
      </c>
      <c r="BD39" s="267">
        <v>5.0000000000000001E-3</v>
      </c>
    </row>
    <row r="40" spans="1:56" x14ac:dyDescent="0.2">
      <c r="A40" s="12" t="s">
        <v>38</v>
      </c>
      <c r="B40" s="437">
        <f>'Energy Use 2019'!O102</f>
        <v>2.5234185551274633E-2</v>
      </c>
      <c r="C40" s="437">
        <f>'Energy Use 2020'!O102</f>
        <v>5.4903859209974794E-2</v>
      </c>
      <c r="D40" s="446">
        <f t="shared" si="8"/>
        <v>5.1884146953426177E-2</v>
      </c>
      <c r="E40" s="446">
        <f t="shared" si="9"/>
        <v>5.1624726218659045E-2</v>
      </c>
      <c r="F40" s="446">
        <f t="shared" si="10"/>
        <v>5.1108478956472456E-2</v>
      </c>
      <c r="G40" s="446">
        <f t="shared" si="11"/>
        <v>5.0699611124820673E-2</v>
      </c>
      <c r="H40" s="446">
        <f t="shared" si="12"/>
        <v>5.0395413458071747E-2</v>
      </c>
      <c r="I40" s="446">
        <f t="shared" si="13"/>
        <v>4.9488296015826452E-2</v>
      </c>
      <c r="J40" s="446">
        <f t="shared" si="21"/>
        <v>4.9671402711085014E-2</v>
      </c>
      <c r="K40" s="446">
        <f t="shared" si="14"/>
        <v>4.9745909815151645E-2</v>
      </c>
      <c r="L40" s="446">
        <f t="shared" si="15"/>
        <v>5.0243368913303166E-2</v>
      </c>
      <c r="M40" s="446">
        <f t="shared" si="16"/>
        <v>5.099701944700271E-2</v>
      </c>
      <c r="N40" s="447">
        <f t="shared" ref="N40:Q40" si="94">M40+($R40-$M40)/5</f>
        <v>5.1150010505343714E-2</v>
      </c>
      <c r="O40" s="447">
        <f t="shared" si="94"/>
        <v>5.1303001563684718E-2</v>
      </c>
      <c r="P40" s="447">
        <f t="shared" si="94"/>
        <v>5.1455992622025722E-2</v>
      </c>
      <c r="Q40" s="447">
        <f t="shared" si="94"/>
        <v>5.1608983680366725E-2</v>
      </c>
      <c r="R40" s="446">
        <f t="shared" si="18"/>
        <v>5.1761974738707743E-2</v>
      </c>
      <c r="S40" s="447">
        <f t="shared" ref="S40:AP40" si="95">R40+($AQ40-$R40)/25</f>
        <v>5.1751622343760004E-2</v>
      </c>
      <c r="T40" s="447">
        <f t="shared" si="95"/>
        <v>5.1741269948812264E-2</v>
      </c>
      <c r="U40" s="447">
        <f t="shared" si="95"/>
        <v>5.1730917553864525E-2</v>
      </c>
      <c r="V40" s="447">
        <f t="shared" si="95"/>
        <v>5.1720565158916786E-2</v>
      </c>
      <c r="W40" s="447">
        <f t="shared" si="95"/>
        <v>5.1710212763969046E-2</v>
      </c>
      <c r="X40" s="447">
        <f t="shared" si="95"/>
        <v>5.1699860369021307E-2</v>
      </c>
      <c r="Y40" s="447">
        <f t="shared" si="95"/>
        <v>5.1689507974073567E-2</v>
      </c>
      <c r="Z40" s="447">
        <f t="shared" si="95"/>
        <v>5.1679155579125828E-2</v>
      </c>
      <c r="AA40" s="447">
        <f t="shared" si="95"/>
        <v>5.1668803184178089E-2</v>
      </c>
      <c r="AB40" s="447">
        <f t="shared" si="95"/>
        <v>5.1658450789230349E-2</v>
      </c>
      <c r="AC40" s="447">
        <f t="shared" si="95"/>
        <v>5.164809839428261E-2</v>
      </c>
      <c r="AD40" s="447">
        <f t="shared" si="95"/>
        <v>5.1637745999334871E-2</v>
      </c>
      <c r="AE40" s="447">
        <f t="shared" si="95"/>
        <v>5.1627393604387131E-2</v>
      </c>
      <c r="AF40" s="447">
        <f t="shared" si="95"/>
        <v>5.1617041209439392E-2</v>
      </c>
      <c r="AG40" s="447">
        <f t="shared" si="95"/>
        <v>5.1606688814491652E-2</v>
      </c>
      <c r="AH40" s="447">
        <f t="shared" si="95"/>
        <v>5.1596336419543913E-2</v>
      </c>
      <c r="AI40" s="447">
        <f t="shared" si="95"/>
        <v>5.1585984024596174E-2</v>
      </c>
      <c r="AJ40" s="447">
        <f t="shared" si="95"/>
        <v>5.1575631629648434E-2</v>
      </c>
      <c r="AK40" s="447">
        <f t="shared" si="95"/>
        <v>5.1565279234700695E-2</v>
      </c>
      <c r="AL40" s="447">
        <f t="shared" si="95"/>
        <v>5.1554926839752956E-2</v>
      </c>
      <c r="AM40" s="447">
        <f t="shared" si="95"/>
        <v>5.1544574444805216E-2</v>
      </c>
      <c r="AN40" s="447">
        <f t="shared" si="95"/>
        <v>5.1534222049857477E-2</v>
      </c>
      <c r="AO40" s="447">
        <f t="shared" si="95"/>
        <v>5.1523869654909737E-2</v>
      </c>
      <c r="AP40" s="447">
        <f t="shared" si="95"/>
        <v>5.1513517259961998E-2</v>
      </c>
      <c r="AQ40" s="446">
        <f t="shared" si="20"/>
        <v>5.1503164865014203E-2</v>
      </c>
      <c r="AS40" s="440">
        <v>5.5E-2</v>
      </c>
      <c r="AT40" s="361">
        <v>5.0000000000000001E-3</v>
      </c>
      <c r="AU40" s="361">
        <v>0.01</v>
      </c>
      <c r="AV40" s="361">
        <v>8.0000000000000002E-3</v>
      </c>
      <c r="AW40" s="271">
        <v>6.0000000000000001E-3</v>
      </c>
      <c r="AX40" s="269">
        <v>1.7999999999999999E-2</v>
      </c>
      <c r="AY40" s="455">
        <v>-3.7000000000000002E-3</v>
      </c>
      <c r="AZ40" s="481">
        <v>-1.5E-3</v>
      </c>
      <c r="BA40" s="455">
        <v>-0.01</v>
      </c>
      <c r="BB40" s="443">
        <v>-1.4999999999999999E-2</v>
      </c>
      <c r="BC40" s="443">
        <v>-1.4999999999999999E-2</v>
      </c>
      <c r="BD40" s="267">
        <v>5.0000000000000001E-3</v>
      </c>
    </row>
    <row r="41" spans="1:56" x14ac:dyDescent="0.2">
      <c r="A41" s="12" t="s">
        <v>39</v>
      </c>
      <c r="B41" s="437">
        <f>'Energy Use 2019'!O103</f>
        <v>0.63194955947760556</v>
      </c>
      <c r="C41" s="437">
        <f>'Energy Use 2020'!O103</f>
        <v>0.48043468614437923</v>
      </c>
      <c r="D41" s="446">
        <f t="shared" si="8"/>
        <v>0.45401077840643833</v>
      </c>
      <c r="E41" s="446">
        <f t="shared" si="9"/>
        <v>0.45174072451440611</v>
      </c>
      <c r="F41" s="446">
        <f t="shared" si="10"/>
        <v>0.44722331726926207</v>
      </c>
      <c r="G41" s="446">
        <f t="shared" si="11"/>
        <v>0.44364553073110796</v>
      </c>
      <c r="H41" s="446">
        <f t="shared" si="12"/>
        <v>0.44098365754672131</v>
      </c>
      <c r="I41" s="446">
        <f t="shared" si="13"/>
        <v>0.43304595171088034</v>
      </c>
      <c r="J41" s="446">
        <f t="shared" si="21"/>
        <v>0.43464822173221063</v>
      </c>
      <c r="K41" s="446">
        <f t="shared" si="14"/>
        <v>0.43530019406480897</v>
      </c>
      <c r="L41" s="446">
        <f t="shared" si="15"/>
        <v>0.43965319600545705</v>
      </c>
      <c r="M41" s="446">
        <f t="shared" si="16"/>
        <v>0.44624799394553888</v>
      </c>
      <c r="N41" s="447">
        <f t="shared" ref="N41:Q41" si="96">M41+($R41-$M41)/5</f>
        <v>0.44758673792737547</v>
      </c>
      <c r="O41" s="447">
        <f t="shared" si="96"/>
        <v>0.44892548190921205</v>
      </c>
      <c r="P41" s="447">
        <f t="shared" si="96"/>
        <v>0.45026422589104864</v>
      </c>
      <c r="Q41" s="447">
        <f t="shared" si="96"/>
        <v>0.45160296987288523</v>
      </c>
      <c r="R41" s="446">
        <f t="shared" si="18"/>
        <v>0.45294171385472193</v>
      </c>
      <c r="S41" s="447">
        <f t="shared" ref="S41:AP41" si="97">R41+($AQ41-$R41)/25</f>
        <v>0.452851125511951</v>
      </c>
      <c r="T41" s="447">
        <f t="shared" si="97"/>
        <v>0.45276053716918008</v>
      </c>
      <c r="U41" s="447">
        <f t="shared" si="97"/>
        <v>0.45266994882640915</v>
      </c>
      <c r="V41" s="447">
        <f t="shared" si="97"/>
        <v>0.45257936048363823</v>
      </c>
      <c r="W41" s="447">
        <f t="shared" si="97"/>
        <v>0.4524887721408673</v>
      </c>
      <c r="X41" s="447">
        <f t="shared" si="97"/>
        <v>0.45239818379809638</v>
      </c>
      <c r="Y41" s="447">
        <f t="shared" si="97"/>
        <v>0.45230759545532545</v>
      </c>
      <c r="Z41" s="447">
        <f t="shared" si="97"/>
        <v>0.45221700711255453</v>
      </c>
      <c r="AA41" s="447">
        <f t="shared" si="97"/>
        <v>0.4521264187697836</v>
      </c>
      <c r="AB41" s="447">
        <f t="shared" si="97"/>
        <v>0.45203583042701267</v>
      </c>
      <c r="AC41" s="447">
        <f t="shared" si="97"/>
        <v>0.45194524208424175</v>
      </c>
      <c r="AD41" s="447">
        <f t="shared" si="97"/>
        <v>0.45185465374147082</v>
      </c>
      <c r="AE41" s="447">
        <f t="shared" si="97"/>
        <v>0.4517640653986999</v>
      </c>
      <c r="AF41" s="447">
        <f t="shared" si="97"/>
        <v>0.45167347705592897</v>
      </c>
      <c r="AG41" s="447">
        <f t="shared" si="97"/>
        <v>0.45158288871315805</v>
      </c>
      <c r="AH41" s="447">
        <f t="shared" si="97"/>
        <v>0.45149230037038712</v>
      </c>
      <c r="AI41" s="447">
        <f t="shared" si="97"/>
        <v>0.4514017120276162</v>
      </c>
      <c r="AJ41" s="447">
        <f t="shared" si="97"/>
        <v>0.45131112368484527</v>
      </c>
      <c r="AK41" s="447">
        <f t="shared" si="97"/>
        <v>0.45122053534207435</v>
      </c>
      <c r="AL41" s="447">
        <f t="shared" si="97"/>
        <v>0.45112994699930342</v>
      </c>
      <c r="AM41" s="447">
        <f t="shared" si="97"/>
        <v>0.4510393586565325</v>
      </c>
      <c r="AN41" s="447">
        <f t="shared" si="97"/>
        <v>0.45094877031376157</v>
      </c>
      <c r="AO41" s="447">
        <f t="shared" si="97"/>
        <v>0.45085818197099065</v>
      </c>
      <c r="AP41" s="447">
        <f t="shared" si="97"/>
        <v>0.45076759362821972</v>
      </c>
      <c r="AQ41" s="446">
        <f t="shared" si="20"/>
        <v>0.4506770052854483</v>
      </c>
      <c r="AS41" s="440">
        <v>5.5E-2</v>
      </c>
      <c r="AT41" s="361">
        <v>5.0000000000000001E-3</v>
      </c>
      <c r="AU41" s="361">
        <v>0.01</v>
      </c>
      <c r="AV41" s="361">
        <v>8.0000000000000002E-3</v>
      </c>
      <c r="AW41" s="271">
        <v>6.0000000000000001E-3</v>
      </c>
      <c r="AX41" s="269">
        <v>1.7999999999999999E-2</v>
      </c>
      <c r="AY41" s="455">
        <v>-3.7000000000000002E-3</v>
      </c>
      <c r="AZ41" s="481">
        <v>-1.5E-3</v>
      </c>
      <c r="BA41" s="455">
        <v>-0.01</v>
      </c>
      <c r="BB41" s="443">
        <v>-1.4999999999999999E-2</v>
      </c>
      <c r="BC41" s="443">
        <v>-1.4999999999999999E-2</v>
      </c>
      <c r="BD41" s="267">
        <v>5.0000000000000001E-3</v>
      </c>
    </row>
    <row r="42" spans="1:56" x14ac:dyDescent="0.2">
      <c r="A42" s="12" t="s">
        <v>40</v>
      </c>
      <c r="B42" s="437">
        <f>'Energy Use 2019'!O104</f>
        <v>0.2128333530107957</v>
      </c>
      <c r="C42" s="437">
        <f>'Energy Use 2020'!O104</f>
        <v>0.21432476978814177</v>
      </c>
      <c r="D42" s="446">
        <f t="shared" si="8"/>
        <v>0.20253690744979397</v>
      </c>
      <c r="E42" s="446">
        <f t="shared" si="9"/>
        <v>0.20152422291254499</v>
      </c>
      <c r="F42" s="446">
        <f t="shared" si="10"/>
        <v>0.19950898068341955</v>
      </c>
      <c r="G42" s="446">
        <f t="shared" si="11"/>
        <v>0.19791290883795218</v>
      </c>
      <c r="H42" s="446">
        <f t="shared" si="12"/>
        <v>0.19672543138492446</v>
      </c>
      <c r="I42" s="446">
        <f t="shared" si="13"/>
        <v>0.19318437361999583</v>
      </c>
      <c r="J42" s="446">
        <f t="shared" si="21"/>
        <v>0.19389915580238981</v>
      </c>
      <c r="K42" s="446">
        <f t="shared" si="14"/>
        <v>0.19419000453609342</v>
      </c>
      <c r="L42" s="446">
        <f t="shared" si="15"/>
        <v>0.19613190458145435</v>
      </c>
      <c r="M42" s="446">
        <f t="shared" si="16"/>
        <v>0.19907388315017616</v>
      </c>
      <c r="N42" s="447">
        <f t="shared" ref="N42:Q42" si="98">M42+($R42-$M42)/5</f>
        <v>0.19967110479962669</v>
      </c>
      <c r="O42" s="447">
        <f t="shared" si="98"/>
        <v>0.20026832644907722</v>
      </c>
      <c r="P42" s="447">
        <f t="shared" si="98"/>
        <v>0.20086554809852775</v>
      </c>
      <c r="Q42" s="447">
        <f t="shared" si="98"/>
        <v>0.20146276974797828</v>
      </c>
      <c r="R42" s="446">
        <f t="shared" si="18"/>
        <v>0.20205999139742878</v>
      </c>
      <c r="S42" s="447">
        <f t="shared" ref="S42:AP42" si="99">R42+($AQ42-$R42)/25</f>
        <v>0.2020195793991493</v>
      </c>
      <c r="T42" s="447">
        <f t="shared" si="99"/>
        <v>0.20197916740086982</v>
      </c>
      <c r="U42" s="447">
        <f t="shared" si="99"/>
        <v>0.20193875540259035</v>
      </c>
      <c r="V42" s="447">
        <f t="shared" si="99"/>
        <v>0.20189834340431087</v>
      </c>
      <c r="W42" s="447">
        <f t="shared" si="99"/>
        <v>0.20185793140603139</v>
      </c>
      <c r="X42" s="447">
        <f t="shared" si="99"/>
        <v>0.20181751940775192</v>
      </c>
      <c r="Y42" s="447">
        <f t="shared" si="99"/>
        <v>0.20177710740947244</v>
      </c>
      <c r="Z42" s="447">
        <f t="shared" si="99"/>
        <v>0.20173669541119296</v>
      </c>
      <c r="AA42" s="447">
        <f t="shared" si="99"/>
        <v>0.20169628341291349</v>
      </c>
      <c r="AB42" s="447">
        <f t="shared" si="99"/>
        <v>0.20165587141463401</v>
      </c>
      <c r="AC42" s="447">
        <f t="shared" si="99"/>
        <v>0.20161545941635453</v>
      </c>
      <c r="AD42" s="447">
        <f t="shared" si="99"/>
        <v>0.20157504741807505</v>
      </c>
      <c r="AE42" s="447">
        <f t="shared" si="99"/>
        <v>0.20153463541979558</v>
      </c>
      <c r="AF42" s="447">
        <f t="shared" si="99"/>
        <v>0.2014942234215161</v>
      </c>
      <c r="AG42" s="447">
        <f t="shared" si="99"/>
        <v>0.20145381142323662</v>
      </c>
      <c r="AH42" s="447">
        <f t="shared" si="99"/>
        <v>0.20141339942495715</v>
      </c>
      <c r="AI42" s="447">
        <f t="shared" si="99"/>
        <v>0.20137298742667767</v>
      </c>
      <c r="AJ42" s="447">
        <f t="shared" si="99"/>
        <v>0.20133257542839819</v>
      </c>
      <c r="AK42" s="447">
        <f t="shared" si="99"/>
        <v>0.20129216343011871</v>
      </c>
      <c r="AL42" s="447">
        <f t="shared" si="99"/>
        <v>0.20125175143183924</v>
      </c>
      <c r="AM42" s="447">
        <f t="shared" si="99"/>
        <v>0.20121133943355976</v>
      </c>
      <c r="AN42" s="447">
        <f t="shared" si="99"/>
        <v>0.20117092743528028</v>
      </c>
      <c r="AO42" s="447">
        <f t="shared" si="99"/>
        <v>0.20113051543700081</v>
      </c>
      <c r="AP42" s="447">
        <f t="shared" si="99"/>
        <v>0.20109010343872133</v>
      </c>
      <c r="AQ42" s="446">
        <f t="shared" si="20"/>
        <v>0.20104969144044163</v>
      </c>
      <c r="AS42" s="440">
        <v>5.5E-2</v>
      </c>
      <c r="AT42" s="361">
        <v>5.0000000000000001E-3</v>
      </c>
      <c r="AU42" s="361">
        <v>0.01</v>
      </c>
      <c r="AV42" s="361">
        <v>8.0000000000000002E-3</v>
      </c>
      <c r="AW42" s="271">
        <v>6.0000000000000001E-3</v>
      </c>
      <c r="AX42" s="269">
        <v>1.7999999999999999E-2</v>
      </c>
      <c r="AY42" s="455">
        <v>-3.7000000000000002E-3</v>
      </c>
      <c r="AZ42" s="481">
        <v>-1.5E-3</v>
      </c>
      <c r="BA42" s="455">
        <v>-0.01</v>
      </c>
      <c r="BB42" s="443">
        <v>-1.4999999999999999E-2</v>
      </c>
      <c r="BC42" s="443">
        <v>-1.4999999999999999E-2</v>
      </c>
      <c r="BD42" s="267">
        <v>5.0000000000000001E-3</v>
      </c>
    </row>
    <row r="43" spans="1:56" x14ac:dyDescent="0.2">
      <c r="A43" s="37" t="s">
        <v>41</v>
      </c>
      <c r="B43" s="437">
        <f>'Energy Use 2019'!O105</f>
        <v>0.18741846727012756</v>
      </c>
      <c r="C43" s="437">
        <f>'Energy Use 2020'!O105</f>
        <v>0.1683280148260245</v>
      </c>
      <c r="D43" s="446">
        <f t="shared" si="8"/>
        <v>0.15906997401059314</v>
      </c>
      <c r="E43" s="446">
        <f t="shared" si="9"/>
        <v>0.15827462414054017</v>
      </c>
      <c r="F43" s="446">
        <f t="shared" si="10"/>
        <v>0.15669187789913477</v>
      </c>
      <c r="G43" s="446">
        <f t="shared" si="11"/>
        <v>0.15543834287594169</v>
      </c>
      <c r="H43" s="446">
        <f t="shared" si="12"/>
        <v>0.15450571281868603</v>
      </c>
      <c r="I43" s="446">
        <f t="shared" si="13"/>
        <v>0.15172460998794968</v>
      </c>
      <c r="J43" s="446">
        <f t="shared" si="21"/>
        <v>0.15228599104490509</v>
      </c>
      <c r="K43" s="446">
        <f t="shared" si="14"/>
        <v>0.15251442003147245</v>
      </c>
      <c r="L43" s="446">
        <f t="shared" si="15"/>
        <v>0.15403956423178716</v>
      </c>
      <c r="M43" s="446">
        <f t="shared" si="16"/>
        <v>0.15635015769526395</v>
      </c>
      <c r="N43" s="447">
        <f t="shared" ref="N43:Q43" si="100">M43+($R43-$M43)/5</f>
        <v>0.15681920816834974</v>
      </c>
      <c r="O43" s="447">
        <f t="shared" si="100"/>
        <v>0.15728825864143553</v>
      </c>
      <c r="P43" s="447">
        <f t="shared" si="100"/>
        <v>0.15775730911452132</v>
      </c>
      <c r="Q43" s="447">
        <f t="shared" si="100"/>
        <v>0.15822635958760711</v>
      </c>
      <c r="R43" s="446">
        <f t="shared" si="18"/>
        <v>0.1586954100606929</v>
      </c>
      <c r="S43" s="447">
        <f t="shared" ref="S43:AP43" si="101">R43+($AQ43-$R43)/25</f>
        <v>0.15866367097868075</v>
      </c>
      <c r="T43" s="447">
        <f t="shared" si="101"/>
        <v>0.1586319318966686</v>
      </c>
      <c r="U43" s="447">
        <f t="shared" si="101"/>
        <v>0.15860019281465645</v>
      </c>
      <c r="V43" s="447">
        <f t="shared" si="101"/>
        <v>0.1585684537326443</v>
      </c>
      <c r="W43" s="447">
        <f t="shared" si="101"/>
        <v>0.15853671465063215</v>
      </c>
      <c r="X43" s="447">
        <f t="shared" si="101"/>
        <v>0.15850497556862</v>
      </c>
      <c r="Y43" s="447">
        <f t="shared" si="101"/>
        <v>0.15847323648660785</v>
      </c>
      <c r="Z43" s="447">
        <f t="shared" si="101"/>
        <v>0.1584414974045957</v>
      </c>
      <c r="AA43" s="447">
        <f t="shared" si="101"/>
        <v>0.15840975832258355</v>
      </c>
      <c r="AB43" s="447">
        <f t="shared" si="101"/>
        <v>0.1583780192405714</v>
      </c>
      <c r="AC43" s="447">
        <f t="shared" si="101"/>
        <v>0.15834628015855925</v>
      </c>
      <c r="AD43" s="447">
        <f t="shared" si="101"/>
        <v>0.15831454107654711</v>
      </c>
      <c r="AE43" s="447">
        <f t="shared" si="101"/>
        <v>0.15828280199453496</v>
      </c>
      <c r="AF43" s="447">
        <f t="shared" si="101"/>
        <v>0.15825106291252281</v>
      </c>
      <c r="AG43" s="447">
        <f t="shared" si="101"/>
        <v>0.15821932383051066</v>
      </c>
      <c r="AH43" s="447">
        <f t="shared" si="101"/>
        <v>0.15818758474849851</v>
      </c>
      <c r="AI43" s="447">
        <f t="shared" si="101"/>
        <v>0.15815584566648636</v>
      </c>
      <c r="AJ43" s="447">
        <f t="shared" si="101"/>
        <v>0.15812410658447421</v>
      </c>
      <c r="AK43" s="447">
        <f t="shared" si="101"/>
        <v>0.15809236750246206</v>
      </c>
      <c r="AL43" s="447">
        <f t="shared" si="101"/>
        <v>0.15806062842044991</v>
      </c>
      <c r="AM43" s="447">
        <f t="shared" si="101"/>
        <v>0.15802888933843776</v>
      </c>
      <c r="AN43" s="447">
        <f t="shared" si="101"/>
        <v>0.15799715025642561</v>
      </c>
      <c r="AO43" s="447">
        <f t="shared" si="101"/>
        <v>0.15796541117441346</v>
      </c>
      <c r="AP43" s="447">
        <f t="shared" si="101"/>
        <v>0.15793367209240131</v>
      </c>
      <c r="AQ43" s="446">
        <f t="shared" si="20"/>
        <v>0.15790193301038943</v>
      </c>
      <c r="AS43" s="440">
        <v>5.5E-2</v>
      </c>
      <c r="AT43" s="361">
        <v>5.0000000000000001E-3</v>
      </c>
      <c r="AU43" s="361">
        <v>0.01</v>
      </c>
      <c r="AV43" s="361">
        <v>8.0000000000000002E-3</v>
      </c>
      <c r="AW43" s="271">
        <v>6.0000000000000001E-3</v>
      </c>
      <c r="AX43" s="269">
        <v>1.7999999999999999E-2</v>
      </c>
      <c r="AY43" s="455">
        <v>-3.7000000000000002E-3</v>
      </c>
      <c r="AZ43" s="481">
        <v>-1.5E-3</v>
      </c>
      <c r="BA43" s="455">
        <v>-0.01</v>
      </c>
      <c r="BB43" s="443">
        <v>-1.4999999999999999E-2</v>
      </c>
      <c r="BC43" s="443">
        <v>-1.4999999999999999E-2</v>
      </c>
      <c r="BD43" s="267">
        <v>5.0000000000000001E-3</v>
      </c>
    </row>
    <row r="44" spans="1:56" x14ac:dyDescent="0.2">
      <c r="A44" s="76" t="s">
        <v>88</v>
      </c>
      <c r="B44" s="437">
        <f>'Energy Use 2019'!O106</f>
        <v>0.22784400989545134</v>
      </c>
      <c r="C44" s="437">
        <f>'Energy Use 2020'!O106</f>
        <v>0.22695761944634532</v>
      </c>
      <c r="D44" s="446">
        <f t="shared" si="8"/>
        <v>0.21447495037679631</v>
      </c>
      <c r="E44" s="446">
        <f t="shared" si="9"/>
        <v>0.21340257562491233</v>
      </c>
      <c r="F44" s="446">
        <f t="shared" si="10"/>
        <v>0.2112685498686632</v>
      </c>
      <c r="G44" s="446">
        <f t="shared" si="11"/>
        <v>0.20957840146971388</v>
      </c>
      <c r="H44" s="446">
        <f t="shared" si="12"/>
        <v>0.20832093106089558</v>
      </c>
      <c r="I44" s="446">
        <f t="shared" si="13"/>
        <v>0.20457115430179945</v>
      </c>
      <c r="J44" s="446">
        <f t="shared" si="21"/>
        <v>0.20532806757271613</v>
      </c>
      <c r="K44" s="446">
        <f t="shared" si="14"/>
        <v>0.20563605967407522</v>
      </c>
      <c r="L44" s="446">
        <f t="shared" si="15"/>
        <v>0.20769242027081597</v>
      </c>
      <c r="M44" s="446">
        <f t="shared" si="16"/>
        <v>0.21080780657487819</v>
      </c>
      <c r="N44" s="447">
        <f t="shared" ref="N44:Q44" si="102">M44+($R44-$M44)/5</f>
        <v>0.21144022999460282</v>
      </c>
      <c r="O44" s="447">
        <f t="shared" si="102"/>
        <v>0.21207265341432746</v>
      </c>
      <c r="P44" s="447">
        <f t="shared" si="102"/>
        <v>0.2127050768340521</v>
      </c>
      <c r="Q44" s="447">
        <f t="shared" si="102"/>
        <v>0.21333750025377674</v>
      </c>
      <c r="R44" s="446">
        <f t="shared" si="18"/>
        <v>0.21396992367350134</v>
      </c>
      <c r="S44" s="447">
        <f t="shared" ref="S44:AP44" si="103">R44+($AQ44-$R44)/25</f>
        <v>0.21392712968876665</v>
      </c>
      <c r="T44" s="447">
        <f t="shared" si="103"/>
        <v>0.21388433570403195</v>
      </c>
      <c r="U44" s="447">
        <f t="shared" si="103"/>
        <v>0.21384154171929726</v>
      </c>
      <c r="V44" s="447">
        <f t="shared" si="103"/>
        <v>0.21379874773456256</v>
      </c>
      <c r="W44" s="447">
        <f t="shared" si="103"/>
        <v>0.21375595374982787</v>
      </c>
      <c r="X44" s="447">
        <f t="shared" si="103"/>
        <v>0.21371315976509317</v>
      </c>
      <c r="Y44" s="447">
        <f t="shared" si="103"/>
        <v>0.21367036578035847</v>
      </c>
      <c r="Z44" s="447">
        <f t="shared" si="103"/>
        <v>0.21362757179562378</v>
      </c>
      <c r="AA44" s="447">
        <f t="shared" si="103"/>
        <v>0.21358477781088908</v>
      </c>
      <c r="AB44" s="447">
        <f t="shared" si="103"/>
        <v>0.21354198382615439</v>
      </c>
      <c r="AC44" s="447">
        <f t="shared" si="103"/>
        <v>0.21349918984141969</v>
      </c>
      <c r="AD44" s="447">
        <f t="shared" si="103"/>
        <v>0.21345639585668499</v>
      </c>
      <c r="AE44" s="447">
        <f t="shared" si="103"/>
        <v>0.2134136018719503</v>
      </c>
      <c r="AF44" s="447">
        <f t="shared" si="103"/>
        <v>0.2133708078872156</v>
      </c>
      <c r="AG44" s="447">
        <f t="shared" si="103"/>
        <v>0.21332801390248091</v>
      </c>
      <c r="AH44" s="447">
        <f t="shared" si="103"/>
        <v>0.21328521991774621</v>
      </c>
      <c r="AI44" s="447">
        <f t="shared" si="103"/>
        <v>0.21324242593301151</v>
      </c>
      <c r="AJ44" s="447">
        <f t="shared" si="103"/>
        <v>0.21319963194827682</v>
      </c>
      <c r="AK44" s="447">
        <f t="shared" si="103"/>
        <v>0.21315683796354212</v>
      </c>
      <c r="AL44" s="447">
        <f t="shared" si="103"/>
        <v>0.21311404397880743</v>
      </c>
      <c r="AM44" s="447">
        <f t="shared" si="103"/>
        <v>0.21307124999407273</v>
      </c>
      <c r="AN44" s="447">
        <f t="shared" si="103"/>
        <v>0.21302845600933804</v>
      </c>
      <c r="AO44" s="447">
        <f t="shared" si="103"/>
        <v>0.21298566202460334</v>
      </c>
      <c r="AP44" s="447">
        <f t="shared" si="103"/>
        <v>0.21294286803986864</v>
      </c>
      <c r="AQ44" s="446">
        <f t="shared" si="20"/>
        <v>0.21290007405513384</v>
      </c>
      <c r="AS44" s="440">
        <v>5.5E-2</v>
      </c>
      <c r="AT44" s="361">
        <v>5.0000000000000001E-3</v>
      </c>
      <c r="AU44" s="361">
        <v>0.01</v>
      </c>
      <c r="AV44" s="361">
        <v>8.0000000000000002E-3</v>
      </c>
      <c r="AW44" s="271">
        <v>6.0000000000000001E-3</v>
      </c>
      <c r="AX44" s="269">
        <v>1.7999999999999999E-2</v>
      </c>
      <c r="AY44" s="455">
        <v>-3.7000000000000002E-3</v>
      </c>
      <c r="AZ44" s="481">
        <v>-1.5E-3</v>
      </c>
      <c r="BA44" s="455">
        <v>-0.01</v>
      </c>
      <c r="BB44" s="443">
        <v>-1.4999999999999999E-2</v>
      </c>
      <c r="BC44" s="443">
        <v>-1.4999999999999999E-2</v>
      </c>
      <c r="BD44" s="267">
        <v>5.0000000000000001E-3</v>
      </c>
    </row>
    <row r="45" spans="1:56" x14ac:dyDescent="0.2">
      <c r="I45" s="447"/>
      <c r="J45" s="447"/>
      <c r="K45" s="447"/>
      <c r="L45" s="447"/>
      <c r="AQ45" s="444"/>
      <c r="AS45" s="441"/>
      <c r="AT45" s="362"/>
      <c r="AU45" s="362"/>
      <c r="AV45" s="362"/>
      <c r="AW45" s="272"/>
      <c r="AX45" s="270"/>
      <c r="AY45" s="272"/>
      <c r="AZ45" s="272"/>
      <c r="BA45" s="272"/>
      <c r="BB45" s="438"/>
      <c r="BC45" s="438"/>
      <c r="BD45" s="256"/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63B5-4AD6-488C-9885-BA67B04C7AA9}">
  <sheetPr codeName="Sheet37"/>
  <dimension ref="A1:AR86"/>
  <sheetViews>
    <sheetView topLeftCell="A41" workbookViewId="0">
      <selection activeCell="A75" sqref="A75:XFD75"/>
    </sheetView>
  </sheetViews>
  <sheetFormatPr defaultColWidth="9" defaultRowHeight="12.75" x14ac:dyDescent="0.2"/>
  <cols>
    <col min="1" max="1" width="18" style="133" customWidth="1"/>
    <col min="2" max="16384" width="9" style="133"/>
  </cols>
  <sheetData>
    <row r="1" spans="1:44" x14ac:dyDescent="0.2">
      <c r="B1" s="214">
        <v>2019</v>
      </c>
      <c r="C1" s="214">
        <v>2020</v>
      </c>
      <c r="D1" s="214">
        <v>2021</v>
      </c>
      <c r="E1" s="214">
        <v>2022</v>
      </c>
      <c r="F1" s="214">
        <v>2023</v>
      </c>
      <c r="G1" s="214">
        <v>2024</v>
      </c>
      <c r="H1" s="214">
        <v>2025</v>
      </c>
      <c r="I1" s="214">
        <v>2026</v>
      </c>
      <c r="J1" s="214">
        <v>2027</v>
      </c>
      <c r="K1" s="214">
        <v>2028</v>
      </c>
      <c r="L1" s="214">
        <v>2029</v>
      </c>
      <c r="M1" s="214">
        <v>2030</v>
      </c>
      <c r="N1" s="214">
        <v>2031</v>
      </c>
      <c r="O1" s="214">
        <v>2032</v>
      </c>
      <c r="P1" s="214">
        <v>2033</v>
      </c>
      <c r="Q1" s="214">
        <v>2034</v>
      </c>
      <c r="R1" s="214">
        <v>2035</v>
      </c>
      <c r="S1" s="214">
        <v>2036</v>
      </c>
      <c r="T1" s="214">
        <v>2037</v>
      </c>
      <c r="U1" s="214">
        <v>2038</v>
      </c>
      <c r="V1" s="214">
        <v>2039</v>
      </c>
      <c r="W1" s="214">
        <v>2040</v>
      </c>
      <c r="X1" s="214">
        <v>2041</v>
      </c>
      <c r="Y1" s="214">
        <v>2042</v>
      </c>
      <c r="Z1" s="214">
        <v>2043</v>
      </c>
      <c r="AA1" s="214">
        <v>2044</v>
      </c>
      <c r="AB1" s="214">
        <v>2045</v>
      </c>
      <c r="AC1" s="214">
        <v>2046</v>
      </c>
      <c r="AD1" s="214">
        <v>2047</v>
      </c>
      <c r="AE1" s="214">
        <v>2048</v>
      </c>
      <c r="AF1" s="214">
        <v>2049</v>
      </c>
      <c r="AG1" s="214">
        <v>2050</v>
      </c>
      <c r="AH1" s="214">
        <v>2051</v>
      </c>
      <c r="AI1" s="214">
        <v>2052</v>
      </c>
      <c r="AJ1" s="214">
        <v>2053</v>
      </c>
      <c r="AK1" s="214">
        <v>2054</v>
      </c>
      <c r="AL1" s="214">
        <v>2055</v>
      </c>
      <c r="AM1" s="214">
        <v>2056</v>
      </c>
      <c r="AN1" s="214">
        <v>2057</v>
      </c>
      <c r="AO1" s="214">
        <v>2058</v>
      </c>
      <c r="AP1" s="214">
        <v>2059</v>
      </c>
      <c r="AQ1" s="214">
        <v>2060</v>
      </c>
    </row>
    <row r="2" spans="1:44" x14ac:dyDescent="0.2">
      <c r="A2" s="276" t="s">
        <v>287</v>
      </c>
      <c r="B2" s="241">
        <f>('Energy Use'!B58-'E-electricity'!B2)*'Coal Consumption Structure '!B2</f>
        <v>493530523266000</v>
      </c>
      <c r="C2" s="241">
        <f>('Energy Use'!C58-'E-electricity'!C2)*'Coal Consumption Structure '!C2</f>
        <v>486035952765000</v>
      </c>
      <c r="D2" s="241">
        <f>('Energy Use'!D58-'E-electricity'!D2)*'Coal Consumption Structure '!D2</f>
        <v>462443461515995.94</v>
      </c>
      <c r="E2" s="241">
        <f>('Energy Use'!E58-'E-electricity'!E2)*'Coal Consumption Structure '!E2</f>
        <v>485518322550794</v>
      </c>
      <c r="F2" s="241">
        <f>('Energy Use'!F58-'E-electricity'!F2)*'Coal Consumption Structure '!F2</f>
        <v>514267799730292.88</v>
      </c>
      <c r="G2" s="241">
        <f>('Energy Use'!G58-'E-electricity'!G2)*'Coal Consumption Structure '!G2</f>
        <v>534728068657707.63</v>
      </c>
      <c r="H2" s="241">
        <f>('Energy Use'!H58-'E-electricity'!H2)*'Coal Consumption Structure '!H2</f>
        <v>544901834579677</v>
      </c>
      <c r="I2" s="241">
        <f>('Energy Use'!I58-'E-electricity'!I2)*'Coal Consumption Structure '!I2</f>
        <v>569300357194580.5</v>
      </c>
      <c r="J2" s="241">
        <f>('Energy Use'!J58-'E-electricity'!J2)*'Coal Consumption Structure '!J2</f>
        <v>594715229872481.63</v>
      </c>
      <c r="K2" s="241">
        <f>('Energy Use'!K58-'E-electricity'!K2)*'Coal Consumption Structure '!K2</f>
        <v>618173499214939.5</v>
      </c>
      <c r="L2" s="241">
        <f>('Energy Use'!L58-'E-electricity'!L2)*'Coal Consumption Structure '!L2</f>
        <v>646265704842752.5</v>
      </c>
      <c r="M2" s="241">
        <f>('Energy Use'!M58-'E-electricity'!M2)*'Coal Consumption Structure '!M2</f>
        <v>688626363526832.25</v>
      </c>
      <c r="N2" s="241">
        <f>('Energy Use'!N58-'E-electricity'!N2)*'Coal Consumption Structure '!N2</f>
        <v>699629251500859.5</v>
      </c>
      <c r="O2" s="241">
        <f>('Energy Use'!O58-'E-electricity'!O2)*'Coal Consumption Structure '!O2</f>
        <v>721041400669479</v>
      </c>
      <c r="P2" s="241">
        <f>('Energy Use'!P58-'E-electricity'!P2)*'Coal Consumption Structure '!P2</f>
        <v>741390180686563</v>
      </c>
      <c r="Q2" s="241">
        <f>('Energy Use'!Q58-'E-electricity'!Q2)*'Coal Consumption Structure '!Q2</f>
        <v>760624238633419.75</v>
      </c>
      <c r="R2" s="241">
        <f>('Energy Use'!R58-'E-electricity'!R2)*'Coal Consumption Structure '!R2</f>
        <v>773915286968111.5</v>
      </c>
      <c r="S2" s="241">
        <f>('Energy Use'!S58-'E-electricity'!S2)*'Coal Consumption Structure '!S2</f>
        <v>793305950232134.63</v>
      </c>
      <c r="T2" s="241">
        <f>('Energy Use'!T58-'E-electricity'!T2)*'Coal Consumption Structure '!T2</f>
        <v>806633791393229.75</v>
      </c>
      <c r="U2" s="241">
        <f>('Energy Use'!U58-'E-electricity'!U2)*'Coal Consumption Structure '!U2</f>
        <v>818694563761175.88</v>
      </c>
      <c r="V2" s="241">
        <f>('Energy Use'!V58-'E-electricity'!V2)*'Coal Consumption Structure '!V2</f>
        <v>829505924439250.5</v>
      </c>
      <c r="W2" s="241">
        <f>('Energy Use'!W58-'E-electricity'!W2)*'Coal Consumption Structure '!W2</f>
        <v>839095637078571</v>
      </c>
      <c r="X2" s="241">
        <f>('Energy Use'!X58-'E-electricity'!X2)*'Coal Consumption Structure '!X2</f>
        <v>847500794356209.25</v>
      </c>
      <c r="Y2" s="241">
        <f>('Energy Use'!Y58-'E-electricity'!Y2)*'Coal Consumption Structure '!Y2</f>
        <v>854766986202399.88</v>
      </c>
      <c r="Z2" s="241">
        <f>('Energy Use'!Z58-'E-electricity'!Z2)*'Coal Consumption Structure '!Z2</f>
        <v>860947434106072.5</v>
      </c>
      <c r="AA2" s="241">
        <f>('Energy Use'!AA58-'E-electricity'!AA2)*'Coal Consumption Structure '!AA2</f>
        <v>866102110678669.13</v>
      </c>
      <c r="AB2" s="241">
        <f>('Energy Use'!AB58-'E-electricity'!AB2)*'Coal Consumption Structure '!AB2</f>
        <v>870296862200465.13</v>
      </c>
      <c r="AC2" s="241">
        <f>('Energy Use'!AC58-'E-electricity'!AC2)*'Coal Consumption Structure '!AC2</f>
        <v>873602550191966.88</v>
      </c>
      <c r="AD2" s="241">
        <f>('Energy Use'!AD58-'E-electricity'!AD2)*'Coal Consumption Structure '!AD2</f>
        <v>876094226223063.88</v>
      </c>
      <c r="AE2" s="241">
        <f>('Energy Use'!AE58-'E-electricity'!AE2)*'Coal Consumption Structure '!AE2</f>
        <v>877850352266871.13</v>
      </c>
      <c r="AF2" s="241">
        <f>('Energy Use'!AF58-'E-electricity'!AF2)*'Coal Consumption Structure '!AF2</f>
        <v>878952076989136.63</v>
      </c>
      <c r="AG2" s="241">
        <f>('Energy Use'!AG58-'E-electricity'!AG2)*'Coal Consumption Structure '!AG2</f>
        <v>879482576495717.13</v>
      </c>
      <c r="AH2" s="241">
        <f>('Energy Use'!AH58-'E-electricity'!AH2)*'Coal Consumption Structure '!AH2</f>
        <v>879526466288695.75</v>
      </c>
      <c r="AI2" s="241">
        <f>('Energy Use'!AI58-'E-electricity'!AI2)*'Coal Consumption Structure '!AI2</f>
        <v>879169289547375</v>
      </c>
      <c r="AJ2" s="241">
        <f>('Energy Use'!AJ58-'E-electricity'!AJ2)*'Coal Consumption Structure '!AJ2</f>
        <v>878497085385303</v>
      </c>
      <c r="AK2" s="241">
        <f>('Energy Use'!AK58-'E-electricity'!AK2)*'Coal Consumption Structure '!AK2</f>
        <v>877596039463205.75</v>
      </c>
      <c r="AL2" s="241">
        <f>('Energy Use'!AL58-'E-electricity'!AL2)*'Coal Consumption Structure '!AL2</f>
        <v>876552218277107.38</v>
      </c>
      <c r="AM2" s="241">
        <f>('Energy Use'!AM58-'E-electricity'!AM2)*'Coal Consumption Structure '!AM2</f>
        <v>875451387602119.88</v>
      </c>
      <c r="AN2" s="241">
        <f>('Energy Use'!AN58-'E-electricity'!AN2)*'Coal Consumption Structure '!AN2</f>
        <v>874378914961267.63</v>
      </c>
      <c r="AO2" s="241">
        <f>('Energy Use'!AO58-'E-electricity'!AO2)*'Coal Consumption Structure '!AO2</f>
        <v>873419755607179.5</v>
      </c>
      <c r="AP2" s="241">
        <f>('Energy Use'!AP58-'E-electricity'!AP2)*'Coal Consumption Structure '!AP2</f>
        <v>872658521352005.25</v>
      </c>
      <c r="AQ2" s="241">
        <f>('Energy Use'!AQ58-'E-electricity'!AQ2)*'Coal Consumption Structure '!AQ2</f>
        <v>872194566221852.88</v>
      </c>
      <c r="AR2" s="133" t="str">
        <f>VLOOKUP($A2,'Sector Match'!$A$1:$B$43,2,0)</f>
        <v>agriculture and forestry 01T03</v>
      </c>
    </row>
    <row r="3" spans="1:44" x14ac:dyDescent="0.2">
      <c r="A3" s="276" t="s">
        <v>2</v>
      </c>
      <c r="B3" s="230">
        <f>('Energy Use'!B59-'E-electricity'!B3)*'Coal Consumption Structure '!B3</f>
        <v>527150533189500</v>
      </c>
      <c r="C3" s="230">
        <f>('Energy Use'!C59-'E-electricity'!C3)*'Coal Consumption Structure '!C3</f>
        <v>345861372846000.06</v>
      </c>
      <c r="D3" s="230">
        <f>('Energy Use'!D59-'E-electricity'!D3)*'Coal Consumption Structure '!D3</f>
        <v>336706352133260.88</v>
      </c>
      <c r="E3" s="230">
        <f>('Energy Use'!E59-'E-electricity'!E3)*'Coal Consumption Structure '!E3</f>
        <v>367761710815144.75</v>
      </c>
      <c r="F3" s="230">
        <f>('Energy Use'!F59-'E-electricity'!F3)*'Coal Consumption Structure '!F3</f>
        <v>396233026273418</v>
      </c>
      <c r="G3" s="230">
        <f>('Energy Use'!G59-'E-electricity'!G3)*'Coal Consumption Structure '!G3</f>
        <v>412326326124758.19</v>
      </c>
      <c r="H3" s="230">
        <f>('Energy Use'!H59-'E-electricity'!H3)*'Coal Consumption Structure '!H3</f>
        <v>428879117477783.88</v>
      </c>
      <c r="I3" s="230">
        <f>('Energy Use'!I59-'E-electricity'!I3)*'Coal Consumption Structure '!I3</f>
        <v>427487115976754.81</v>
      </c>
      <c r="J3" s="230">
        <f>('Energy Use'!J59-'E-electricity'!J3)*'Coal Consumption Structure '!J3</f>
        <v>435402438267760.5</v>
      </c>
      <c r="K3" s="230">
        <f>('Energy Use'!K59-'E-electricity'!K3)*'Coal Consumption Structure '!K3</f>
        <v>442381023336232.44</v>
      </c>
      <c r="L3" s="230">
        <f>('Energy Use'!L59-'E-electricity'!L3)*'Coal Consumption Structure '!L3</f>
        <v>453175757492562.25</v>
      </c>
      <c r="M3" s="230">
        <f>('Energy Use'!M59-'E-electricity'!M3)*'Coal Consumption Structure '!M3</f>
        <v>466421805264399.44</v>
      </c>
      <c r="N3" s="230">
        <f>('Energy Use'!N59-'E-electricity'!N3)*'Coal Consumption Structure '!N3</f>
        <v>470041713454765.56</v>
      </c>
      <c r="O3" s="230">
        <f>('Energy Use'!O59-'E-electricity'!O3)*'Coal Consumption Structure '!O3</f>
        <v>473670112960787.63</v>
      </c>
      <c r="P3" s="230">
        <f>('Energy Use'!P59-'E-electricity'!P3)*'Coal Consumption Structure '!P3</f>
        <v>477306961460780.94</v>
      </c>
      <c r="Q3" s="230">
        <f>('Energy Use'!Q59-'E-electricity'!Q3)*'Coal Consumption Structure '!Q3</f>
        <v>480952216639664.81</v>
      </c>
      <c r="R3" s="230">
        <f>('Energy Use'!R59-'E-electricity'!R3)*'Coal Consumption Structure '!R3</f>
        <v>484605836188962.69</v>
      </c>
      <c r="S3" s="230">
        <f>('Energy Use'!S59-'E-electricity'!S3)*'Coal Consumption Structure '!S3</f>
        <v>479814921352135.94</v>
      </c>
      <c r="T3" s="230">
        <f>('Energy Use'!T59-'E-electricity'!T3)*'Coal Consumption Structure '!T3</f>
        <v>475030501850922.44</v>
      </c>
      <c r="U3" s="230">
        <f>('Energy Use'!U59-'E-electricity'!U3)*'Coal Consumption Structure '!U3</f>
        <v>470252574690773.56</v>
      </c>
      <c r="V3" s="230">
        <f>('Energy Use'!V59-'E-electricity'!V3)*'Coal Consumption Structure '!V3</f>
        <v>465481136877319.06</v>
      </c>
      <c r="W3" s="230">
        <f>('Energy Use'!W59-'E-electricity'!W3)*'Coal Consumption Structure '!W3</f>
        <v>460716185416367.63</v>
      </c>
      <c r="X3" s="230">
        <f>('Energy Use'!X59-'E-electricity'!X3)*'Coal Consumption Structure '!X3</f>
        <v>453301652941203.56</v>
      </c>
      <c r="Y3" s="230">
        <f>('Energy Use'!Y59-'E-electricity'!Y3)*'Coal Consumption Structure '!Y3</f>
        <v>445897426875204.19</v>
      </c>
      <c r="Z3" s="230">
        <f>('Energy Use'!Z59-'E-electricity'!Z3)*'Coal Consumption Structure '!Z3</f>
        <v>438503502431304.88</v>
      </c>
      <c r="AA3" s="230">
        <f>('Energy Use'!AA59-'E-electricity'!AA3)*'Coal Consumption Structure '!AA3</f>
        <v>431119874822726.75</v>
      </c>
      <c r="AB3" s="230">
        <f>('Energy Use'!AB59-'E-electricity'!AB3)*'Coal Consumption Structure '!AB3</f>
        <v>423746539262976.19</v>
      </c>
      <c r="AC3" s="230">
        <f>('Energy Use'!AC59-'E-electricity'!AC3)*'Coal Consumption Structure '!AC3</f>
        <v>416383490965845.88</v>
      </c>
      <c r="AD3" s="230">
        <f>('Energy Use'!AD59-'E-electricity'!AD3)*'Coal Consumption Structure '!AD3</f>
        <v>409030725145413.44</v>
      </c>
      <c r="AE3" s="230">
        <f>('Energy Use'!AE59-'E-electricity'!AE3)*'Coal Consumption Structure '!AE3</f>
        <v>401688237016042.5</v>
      </c>
      <c r="AF3" s="230">
        <f>('Energy Use'!AF59-'E-electricity'!AF3)*'Coal Consumption Structure '!AF3</f>
        <v>394356021792382.31</v>
      </c>
      <c r="AG3" s="230">
        <f>('Energy Use'!AG59-'E-electricity'!AG3)*'Coal Consumption Structure '!AG3</f>
        <v>387034074689367.63</v>
      </c>
      <c r="AH3" s="230">
        <f>('Energy Use'!AH59-'E-electricity'!AH3)*'Coal Consumption Structure '!AH3</f>
        <v>377964416890171.75</v>
      </c>
      <c r="AI3" s="230">
        <f>('Energy Use'!AI59-'E-electricity'!AI3)*'Coal Consumption Structure '!AI3</f>
        <v>368907560369589.5</v>
      </c>
      <c r="AJ3" s="230">
        <f>('Energy Use'!AJ59-'E-electricity'!AJ3)*'Coal Consumption Structure '!AJ3</f>
        <v>359863499148342.31</v>
      </c>
      <c r="AK3" s="230">
        <f>('Energy Use'!AK59-'E-electricity'!AK3)*'Coal Consumption Structure '!AK3</f>
        <v>350832227247509.06</v>
      </c>
      <c r="AL3" s="230">
        <f>('Energy Use'!AL59-'E-electricity'!AL3)*'Coal Consumption Structure '!AL3</f>
        <v>341813738688525.5</v>
      </c>
      <c r="AM3" s="230">
        <f>('Energy Use'!AM59-'E-electricity'!AM3)*'Coal Consumption Structure '!AM3</f>
        <v>334559648690516.63</v>
      </c>
      <c r="AN3" s="230">
        <f>('Energy Use'!AN59-'E-electricity'!AN3)*'Coal Consumption Structure '!AN3</f>
        <v>327315791334268.69</v>
      </c>
      <c r="AO3" s="230">
        <f>('Energy Use'!AO59-'E-electricity'!AO3)*'Coal Consumption Structure '!AO3</f>
        <v>320082161837090.81</v>
      </c>
      <c r="AP3" s="230">
        <f>('Energy Use'!AP59-'E-electricity'!AP3)*'Coal Consumption Structure '!AP3</f>
        <v>312858755416577.94</v>
      </c>
      <c r="AQ3" s="230">
        <f>('Energy Use'!AQ59-'E-electricity'!AQ3)*'Coal Consumption Structure '!AQ3</f>
        <v>305620086209551.94</v>
      </c>
      <c r="AR3" s="133" t="str">
        <f>VLOOKUP($A3,'Sector Match'!$A$1:$B$43,2,0)</f>
        <v>coal mining 05</v>
      </c>
    </row>
    <row r="4" spans="1:44" x14ac:dyDescent="0.2">
      <c r="A4" s="74" t="s">
        <v>3</v>
      </c>
      <c r="B4" s="230">
        <f>('Energy Use'!B60-'E-electricity'!B4)*'Coal Consumption Structure '!B4</f>
        <v>22553157115499.992</v>
      </c>
      <c r="C4" s="230">
        <f>('Energy Use'!C60-'E-electricity'!C4)*'Coal Consumption Structure '!C4</f>
        <v>13639118295000</v>
      </c>
      <c r="D4" s="230">
        <f>('Energy Use'!D60-'E-electricity'!D4)*'Coal Consumption Structure '!D4</f>
        <v>13496821975537.561</v>
      </c>
      <c r="E4" s="230">
        <f>('Energy Use'!E60-'E-electricity'!E4)*'Coal Consumption Structure '!E4</f>
        <v>14721203817487.59</v>
      </c>
      <c r="F4" s="230">
        <f>('Energy Use'!F60-'E-electricity'!F4)*'Coal Consumption Structure '!F4</f>
        <v>15987452913341.945</v>
      </c>
      <c r="G4" s="230">
        <f>('Energy Use'!G60-'E-electricity'!G4)*'Coal Consumption Structure '!G4</f>
        <v>16730674566675.893</v>
      </c>
      <c r="H4" s="230">
        <f>('Energy Use'!H60-'E-electricity'!H4)*'Coal Consumption Structure '!H4</f>
        <v>17491844637157.246</v>
      </c>
      <c r="I4" s="230">
        <f>('Energy Use'!I60-'E-electricity'!I4)*'Coal Consumption Structure '!I4</f>
        <v>17589442531238.805</v>
      </c>
      <c r="J4" s="230">
        <f>('Energy Use'!J60-'E-electricity'!J4)*'Coal Consumption Structure '!J4</f>
        <v>18068006419350.027</v>
      </c>
      <c r="K4" s="230">
        <f>('Energy Use'!K60-'E-electricity'!K4)*'Coal Consumption Structure '!K4</f>
        <v>18508716727085.008</v>
      </c>
      <c r="L4" s="230">
        <f>('Energy Use'!L60-'E-electricity'!L4)*'Coal Consumption Structure '!L4</f>
        <v>19111048530531.309</v>
      </c>
      <c r="M4" s="230">
        <f>('Energy Use'!M60-'E-electricity'!M4)*'Coal Consumption Structure '!M4</f>
        <v>19820710405260.922</v>
      </c>
      <c r="N4" s="230">
        <f>('Energy Use'!N60-'E-electricity'!N4)*'Coal Consumption Structure '!N4</f>
        <v>20155772724318.48</v>
      </c>
      <c r="O4" s="230">
        <f>('Energy Use'!O60-'E-electricity'!O4)*'Coal Consumption Structure '!O4</f>
        <v>20492250097496.09</v>
      </c>
      <c r="P4" s="230">
        <f>('Energy Use'!P60-'E-electricity'!P4)*'Coal Consumption Structure '!P4</f>
        <v>20830140460371.977</v>
      </c>
      <c r="Q4" s="230">
        <f>('Energy Use'!Q60-'E-electricity'!Q4)*'Coal Consumption Structure '!Q4</f>
        <v>21169441748827.023</v>
      </c>
      <c r="R4" s="230">
        <f>('Energy Use'!R60-'E-electricity'!R4)*'Coal Consumption Structure '!R4</f>
        <v>21510151899044.762</v>
      </c>
      <c r="S4" s="230">
        <f>('Energy Use'!S60-'E-electricity'!S4)*'Coal Consumption Structure '!S4</f>
        <v>21787377770500.09</v>
      </c>
      <c r="T4" s="230">
        <f>('Energy Use'!T60-'E-electricity'!T4)*'Coal Consumption Structure '!T4</f>
        <v>22064358971604.277</v>
      </c>
      <c r="U4" s="230">
        <f>('Energy Use'!U60-'E-electricity'!U4)*'Coal Consumption Structure '!U4</f>
        <v>22341095587742.133</v>
      </c>
      <c r="V4" s="230">
        <f>('Energy Use'!V60-'E-electricity'!V4)*'Coal Consumption Structure '!V4</f>
        <v>22617587704293.523</v>
      </c>
      <c r="W4" s="230">
        <f>('Energy Use'!W60-'E-electricity'!W4)*'Coal Consumption Structure '!W4</f>
        <v>22893835406633.426</v>
      </c>
      <c r="X4" s="230">
        <f>('Energy Use'!X60-'E-electricity'!X4)*'Coal Consumption Structure '!X4</f>
        <v>23026745210949.805</v>
      </c>
      <c r="Y4" s="230">
        <f>('Energy Use'!Y60-'E-electricity'!Y4)*'Coal Consumption Structure '!Y4</f>
        <v>23159534169302.879</v>
      </c>
      <c r="Z4" s="230">
        <f>('Energy Use'!Z60-'E-electricity'!Z4)*'Coal Consumption Structure '!Z4</f>
        <v>23292202324276.664</v>
      </c>
      <c r="AA4" s="230">
        <f>('Energy Use'!AA60-'E-electricity'!AA4)*'Coal Consumption Structure '!AA4</f>
        <v>23424749718452.719</v>
      </c>
      <c r="AB4" s="230">
        <f>('Energy Use'!AB60-'E-electricity'!AB4)*'Coal Consumption Structure '!AB4</f>
        <v>23557176394410.18</v>
      </c>
      <c r="AC4" s="230">
        <f>('Energy Use'!AC60-'E-electricity'!AC4)*'Coal Consumption Structure '!AC4</f>
        <v>23689482394725.684</v>
      </c>
      <c r="AD4" s="230">
        <f>('Energy Use'!AD60-'E-electricity'!AD4)*'Coal Consumption Structure '!AD4</f>
        <v>23821667761973.461</v>
      </c>
      <c r="AE4" s="230">
        <f>('Energy Use'!AE60-'E-electricity'!AE4)*'Coal Consumption Structure '!AE4</f>
        <v>23953732538725.262</v>
      </c>
      <c r="AF4" s="230">
        <f>('Energy Use'!AF60-'E-electricity'!AF4)*'Coal Consumption Structure '!AF4</f>
        <v>24085676767550.406</v>
      </c>
      <c r="AG4" s="230">
        <f>('Energy Use'!AG60-'E-electricity'!AG4)*'Coal Consumption Structure '!AG4</f>
        <v>24217500491015.754</v>
      </c>
      <c r="AH4" s="230">
        <f>('Energy Use'!AH60-'E-electricity'!AH4)*'Coal Consumption Structure '!AH4</f>
        <v>24349132598457.977</v>
      </c>
      <c r="AI4" s="230">
        <f>('Energy Use'!AI60-'E-electricity'!AI4)*'Coal Consumption Structure '!AI4</f>
        <v>24480644347149.184</v>
      </c>
      <c r="AJ4" s="230">
        <f>('Energy Use'!AJ60-'E-electricity'!AJ4)*'Coal Consumption Structure '!AJ4</f>
        <v>24612035779627.52</v>
      </c>
      <c r="AK4" s="230">
        <f>('Energy Use'!AK60-'E-electricity'!AK4)*'Coal Consumption Structure '!AK4</f>
        <v>24743306938428.699</v>
      </c>
      <c r="AL4" s="230">
        <f>('Energy Use'!AL60-'E-electricity'!AL4)*'Coal Consumption Structure '!AL4</f>
        <v>24874457866085.961</v>
      </c>
      <c r="AM4" s="230">
        <f>('Energy Use'!AM60-'E-electricity'!AM4)*'Coal Consumption Structure '!AM4</f>
        <v>24863617218696.66</v>
      </c>
      <c r="AN4" s="230">
        <f>('Energy Use'!AN60-'E-electricity'!AN4)*'Coal Consumption Structure '!AN4</f>
        <v>24852779137175.008</v>
      </c>
      <c r="AO4" s="230">
        <f>('Energy Use'!AO60-'E-electricity'!AO4)*'Coal Consumption Structure '!AO4</f>
        <v>24841943621387.984</v>
      </c>
      <c r="AP4" s="230">
        <f>('Energy Use'!AP60-'E-electricity'!AP4)*'Coal Consumption Structure '!AP4</f>
        <v>24831110671202.559</v>
      </c>
      <c r="AQ4" s="230">
        <f>('Energy Use'!AQ60-'E-electricity'!AQ4)*'Coal Consumption Structure '!AQ4</f>
        <v>24818211067620.621</v>
      </c>
      <c r="AR4" s="133" t="str">
        <f>VLOOKUP($A4,'Sector Match'!$A$1:$B$43,2,0)</f>
        <v>oil and gas extraction 06</v>
      </c>
    </row>
    <row r="5" spans="1:44" x14ac:dyDescent="0.2">
      <c r="A5" s="74" t="s">
        <v>4</v>
      </c>
      <c r="B5" s="230">
        <f>('Energy Use'!B61-'E-electricity'!B5)*'Coal Consumption Structure '!B5</f>
        <v>80148570298500</v>
      </c>
      <c r="C5" s="230">
        <f>('Energy Use'!C61-'E-electricity'!C5)*'Coal Consumption Structure '!C5</f>
        <v>81576372091500</v>
      </c>
      <c r="D5" s="230">
        <f>('Energy Use'!D61-'E-electricity'!D5)*'Coal Consumption Structure '!D5</f>
        <v>78858648037565.813</v>
      </c>
      <c r="E5" s="230">
        <f>('Energy Use'!E61-'E-electricity'!E5)*'Coal Consumption Structure '!E5</f>
        <v>90760178409272.047</v>
      </c>
      <c r="F5" s="230">
        <f>('Energy Use'!F61-'E-electricity'!F5)*'Coal Consumption Structure '!F5</f>
        <v>99466116760701.891</v>
      </c>
      <c r="G5" s="230">
        <f>('Energy Use'!G61-'E-electricity'!G5)*'Coal Consumption Structure '!G5</f>
        <v>104966540197530.58</v>
      </c>
      <c r="H5" s="230">
        <f>('Energy Use'!H61-'E-electricity'!H5)*'Coal Consumption Structure '!H5</f>
        <v>110535923950381.36</v>
      </c>
      <c r="I5" s="230">
        <f>('Energy Use'!I61-'E-electricity'!I5)*'Coal Consumption Structure '!I5</f>
        <v>110624720934994.06</v>
      </c>
      <c r="J5" s="230">
        <f>('Energy Use'!J61-'E-electricity'!J5)*'Coal Consumption Structure '!J5</f>
        <v>113105644310032.09</v>
      </c>
      <c r="K5" s="230">
        <f>('Energy Use'!K61-'E-electricity'!K5)*'Coal Consumption Structure '!K5</f>
        <v>115335480942401.94</v>
      </c>
      <c r="L5" s="230">
        <f>('Energy Use'!L61-'E-electricity'!L5)*'Coal Consumption Structure '!L5</f>
        <v>118554931726896.84</v>
      </c>
      <c r="M5" s="230">
        <f>('Energy Use'!M61-'E-electricity'!M5)*'Coal Consumption Structure '!M5</f>
        <v>122415441523033.86</v>
      </c>
      <c r="N5" s="230">
        <f>('Energy Use'!N61-'E-electricity'!N5)*'Coal Consumption Structure '!N5</f>
        <v>122693114364938.2</v>
      </c>
      <c r="O5" s="230">
        <f>('Energy Use'!O61-'E-electricity'!O5)*'Coal Consumption Structure '!O5</f>
        <v>122969514011719.94</v>
      </c>
      <c r="P5" s="230">
        <f>('Energy Use'!P61-'E-electricity'!P5)*'Coal Consumption Structure '!P5</f>
        <v>123244633956275.73</v>
      </c>
      <c r="Q5" s="230">
        <f>('Energy Use'!Q61-'E-electricity'!Q5)*'Coal Consumption Structure '!Q5</f>
        <v>123518467692567.39</v>
      </c>
      <c r="R5" s="230">
        <f>('Energy Use'!R61-'E-electricity'!R5)*'Coal Consumption Structure '!R5</f>
        <v>123791008715622.02</v>
      </c>
      <c r="S5" s="230">
        <f>('Energy Use'!S61-'E-electricity'!S5)*'Coal Consumption Structure '!S5</f>
        <v>122209256499914.13</v>
      </c>
      <c r="T5" s="230">
        <f>('Energy Use'!T61-'E-electricity'!T5)*'Coal Consumption Structure '!T5</f>
        <v>120631633428189.75</v>
      </c>
      <c r="U5" s="230">
        <f>('Energy Use'!U61-'E-electricity'!U5)*'Coal Consumption Structure '!U5</f>
        <v>119058137223182.75</v>
      </c>
      <c r="V5" s="230">
        <f>('Energy Use'!V61-'E-electricity'!V5)*'Coal Consumption Structure '!V5</f>
        <v>117488765607765.23</v>
      </c>
      <c r="W5" s="230">
        <f>('Energy Use'!W61-'E-electricity'!W5)*'Coal Consumption Structure '!W5</f>
        <v>115923516304947.52</v>
      </c>
      <c r="X5" s="230">
        <f>('Energy Use'!X61-'E-electricity'!X5)*'Coal Consumption Structure '!X5</f>
        <v>113143914116622.33</v>
      </c>
      <c r="Y5" s="230">
        <f>('Energy Use'!Y61-'E-electricity'!Y5)*'Coal Consumption Structure '!Y5</f>
        <v>110371977598537.91</v>
      </c>
      <c r="Z5" s="230">
        <f>('Energy Use'!Z61-'E-electricity'!Z5)*'Coal Consumption Structure '!Z5</f>
        <v>107607702484629.88</v>
      </c>
      <c r="AA5" s="230">
        <f>('Energy Use'!AA61-'E-electricity'!AA5)*'Coal Consumption Structure '!AA5</f>
        <v>104851084509093.02</v>
      </c>
      <c r="AB5" s="230">
        <f>('Energy Use'!AB61-'E-electricity'!AB5)*'Coal Consumption Structure '!AB5</f>
        <v>102102119406381.42</v>
      </c>
      <c r="AC5" s="230">
        <f>('Energy Use'!AC61-'E-electricity'!AC5)*'Coal Consumption Structure '!AC5</f>
        <v>99360802911208.188</v>
      </c>
      <c r="AD5" s="230">
        <f>('Energy Use'!AD61-'E-electricity'!AD5)*'Coal Consumption Structure '!AD5</f>
        <v>96627130758545.734</v>
      </c>
      <c r="AE5" s="230">
        <f>('Energy Use'!AE61-'E-electricity'!AE5)*'Coal Consumption Structure '!AE5</f>
        <v>93901098683625.625</v>
      </c>
      <c r="AF5" s="230">
        <f>('Energy Use'!AF61-'E-electricity'!AF5)*'Coal Consumption Structure '!AF5</f>
        <v>91182702421938.688</v>
      </c>
      <c r="AG5" s="230">
        <f>('Energy Use'!AG61-'E-electricity'!AG5)*'Coal Consumption Structure '!AG5</f>
        <v>88471937709234.813</v>
      </c>
      <c r="AH5" s="230">
        <f>('Energy Use'!AH61-'E-electricity'!AH5)*'Coal Consumption Structure '!AH5</f>
        <v>86111875482649.297</v>
      </c>
      <c r="AI5" s="230">
        <f>('Energy Use'!AI61-'E-electricity'!AI5)*'Coal Consumption Structure '!AI5</f>
        <v>83758426377134.641</v>
      </c>
      <c r="AJ5" s="230">
        <f>('Energy Use'!AJ61-'E-electricity'!AJ5)*'Coal Consumption Structure '!AJ5</f>
        <v>81411586697384.766</v>
      </c>
      <c r="AK5" s="230">
        <f>('Energy Use'!AK61-'E-electricity'!AK5)*'Coal Consumption Structure '!AK5</f>
        <v>79071352748318.203</v>
      </c>
      <c r="AL5" s="230">
        <f>('Energy Use'!AL61-'E-electricity'!AL5)*'Coal Consumption Structure '!AL5</f>
        <v>76737720835078.094</v>
      </c>
      <c r="AM5" s="230">
        <f>('Energy Use'!AM61-'E-electricity'!AM5)*'Coal Consumption Structure '!AM5</f>
        <v>74299484151855.375</v>
      </c>
      <c r="AN5" s="230">
        <f>('Energy Use'!AN61-'E-electricity'!AN5)*'Coal Consumption Structure '!AN5</f>
        <v>71868171267333.578</v>
      </c>
      <c r="AO5" s="230">
        <f>('Energy Use'!AO61-'E-electricity'!AO5)*'Coal Consumption Structure '!AO5</f>
        <v>69443778301844.484</v>
      </c>
      <c r="AP5" s="230">
        <f>('Energy Use'!AP61-'E-electricity'!AP5)*'Coal Consumption Structure '!AP5</f>
        <v>67026301375955.781</v>
      </c>
      <c r="AQ5" s="230">
        <f>('Energy Use'!AQ61-'E-electricity'!AQ5)*'Coal Consumption Structure '!AQ5</f>
        <v>64610349721216.672</v>
      </c>
      <c r="AR5" s="133" t="str">
        <f>VLOOKUP($A5,'Sector Match'!$A$1:$B$43,2,0)</f>
        <v>other mining and quarrying 07T08</v>
      </c>
    </row>
    <row r="6" spans="1:44" x14ac:dyDescent="0.2">
      <c r="A6" s="74" t="s">
        <v>5</v>
      </c>
      <c r="B6" s="230">
        <f>('Energy Use'!B62-'E-electricity'!B6)*'Coal Consumption Structure '!B6</f>
        <v>16469721460499.998</v>
      </c>
      <c r="C6" s="230">
        <f>('Energy Use'!C62-'E-electricity'!C6)*'Coal Consumption Structure '!C6</f>
        <v>15855822245999.992</v>
      </c>
      <c r="D6" s="230">
        <f>('Energy Use'!D62-'E-electricity'!D6)*'Coal Consumption Structure '!D6</f>
        <v>13726800168674.721</v>
      </c>
      <c r="E6" s="230">
        <f>('Energy Use'!E62-'E-electricity'!E6)*'Coal Consumption Structure '!E6</f>
        <v>16542218649998.816</v>
      </c>
      <c r="F6" s="230">
        <f>('Energy Use'!F62-'E-electricity'!F6)*'Coal Consumption Structure '!F6</f>
        <v>17453583790169.668</v>
      </c>
      <c r="G6" s="230">
        <f>('Energy Use'!G62-'E-electricity'!G6)*'Coal Consumption Structure '!G6</f>
        <v>17955993667816.277</v>
      </c>
      <c r="H6" s="230">
        <f>('Energy Use'!H62-'E-electricity'!H6)*'Coal Consumption Structure '!H6</f>
        <v>18472314705819.824</v>
      </c>
      <c r="I6" s="230">
        <f>('Energy Use'!I62-'E-electricity'!I6)*'Coal Consumption Structure '!I6</f>
        <v>18917527696392.813</v>
      </c>
      <c r="J6" s="230">
        <f>('Energy Use'!J62-'E-electricity'!J6)*'Coal Consumption Structure '!J6</f>
        <v>19752045497381.309</v>
      </c>
      <c r="K6" s="230">
        <f>('Energy Use'!K62-'E-electricity'!K6)*'Coal Consumption Structure '!K6</f>
        <v>20531252823933.832</v>
      </c>
      <c r="L6" s="230">
        <f>('Energy Use'!L62-'E-electricity'!L6)*'Coal Consumption Structure '!L6</f>
        <v>21477391932729.414</v>
      </c>
      <c r="M6" s="230">
        <f>('Energy Use'!M62-'E-electricity'!M6)*'Coal Consumption Structure '!M6</f>
        <v>22535002546273.453</v>
      </c>
      <c r="N6" s="230">
        <f>('Energy Use'!N62-'E-electricity'!N6)*'Coal Consumption Structure '!N6</f>
        <v>22958993612503.789</v>
      </c>
      <c r="O6" s="230">
        <f>('Energy Use'!O62-'E-electricity'!O6)*'Coal Consumption Structure '!O6</f>
        <v>23378800169447.566</v>
      </c>
      <c r="P6" s="230">
        <f>('Energy Use'!P62-'E-electricity'!P6)*'Coal Consumption Structure '!P6</f>
        <v>23794366465130.66</v>
      </c>
      <c r="Q6" s="230">
        <f>('Energy Use'!Q62-'E-electricity'!Q6)*'Coal Consumption Structure '!Q6</f>
        <v>24205636756580</v>
      </c>
      <c r="R6" s="230">
        <f>('Energy Use'!R62-'E-electricity'!R6)*'Coal Consumption Structure '!R6</f>
        <v>24612555309823.641</v>
      </c>
      <c r="S6" s="230">
        <f>('Energy Use'!S62-'E-electricity'!S6)*'Coal Consumption Structure '!S6</f>
        <v>24658113245122.852</v>
      </c>
      <c r="T6" s="230">
        <f>('Energy Use'!T62-'E-electricity'!T6)*'Coal Consumption Structure '!T6</f>
        <v>24702589846105.102</v>
      </c>
      <c r="U6" s="230">
        <f>('Energy Use'!U62-'E-electricity'!U6)*'Coal Consumption Structure '!U6</f>
        <v>24745985802671.313</v>
      </c>
      <c r="V6" s="230">
        <f>('Energy Use'!V62-'E-electricity'!V6)*'Coal Consumption Structure '!V6</f>
        <v>24788301804679.973</v>
      </c>
      <c r="W6" s="230">
        <f>('Energy Use'!W62-'E-electricity'!W6)*'Coal Consumption Structure '!W6</f>
        <v>24829538541947.23</v>
      </c>
      <c r="X6" s="230">
        <f>('Energy Use'!X62-'E-electricity'!X6)*'Coal Consumption Structure '!X6</f>
        <v>24665787623363.648</v>
      </c>
      <c r="Y6" s="230">
        <f>('Energy Use'!Y62-'E-electricity'!Y6)*'Coal Consumption Structure '!Y6</f>
        <v>24502595067462.605</v>
      </c>
      <c r="Z6" s="230">
        <f>('Energy Use'!Z62-'E-electricity'!Z6)*'Coal Consumption Structure '!Z6</f>
        <v>24339960552490.535</v>
      </c>
      <c r="AA6" s="230">
        <f>('Energy Use'!AA62-'E-electricity'!AA6)*'Coal Consumption Structure '!AA6</f>
        <v>24177883756713.461</v>
      </c>
      <c r="AB6" s="230">
        <f>('Energy Use'!AB62-'E-electricity'!AB6)*'Coal Consumption Structure '!AB6</f>
        <v>24016364358417.059</v>
      </c>
      <c r="AC6" s="230">
        <f>('Energy Use'!AC62-'E-electricity'!AC6)*'Coal Consumption Structure '!AC6</f>
        <v>23592385590378.25</v>
      </c>
      <c r="AD6" s="230">
        <f>('Energy Use'!AD62-'E-electricity'!AD6)*'Coal Consumption Structure '!AD6</f>
        <v>23171112858311.25</v>
      </c>
      <c r="AE6" s="230">
        <f>('Energy Use'!AE62-'E-electricity'!AE6)*'Coal Consumption Structure '!AE6</f>
        <v>22752544509550.563</v>
      </c>
      <c r="AF6" s="230">
        <f>('Energy Use'!AF62-'E-electricity'!AF6)*'Coal Consumption Structure '!AF6</f>
        <v>22336678891531.926</v>
      </c>
      <c r="AG6" s="230">
        <f>('Energy Use'!AG62-'E-electricity'!AG6)*'Coal Consumption Structure '!AG6</f>
        <v>21923514351792.309</v>
      </c>
      <c r="AH6" s="230">
        <f>('Energy Use'!AH62-'E-electricity'!AH6)*'Coal Consumption Structure '!AH6</f>
        <v>21319813479941.133</v>
      </c>
      <c r="AI6" s="230">
        <f>('Energy Use'!AI62-'E-electricity'!AI6)*'Coal Consumption Structure '!AI6</f>
        <v>20720419015923.449</v>
      </c>
      <c r="AJ6" s="230">
        <f>('Energy Use'!AJ62-'E-electricity'!AJ6)*'Coal Consumption Structure '!AJ6</f>
        <v>20125328309551.969</v>
      </c>
      <c r="AK6" s="230">
        <f>('Energy Use'!AK62-'E-electricity'!AK6)*'Coal Consumption Structure '!AK6</f>
        <v>19534538710801.844</v>
      </c>
      <c r="AL6" s="230">
        <f>('Energy Use'!AL62-'E-electricity'!AL6)*'Coal Consumption Structure '!AL6</f>
        <v>18948047569810.656</v>
      </c>
      <c r="AM6" s="230">
        <f>('Energy Use'!AM62-'E-electricity'!AM6)*'Coal Consumption Structure '!AM6</f>
        <v>18365361213732.039</v>
      </c>
      <c r="AN6" s="230">
        <f>('Energy Use'!AN62-'E-electricity'!AN6)*'Coal Consumption Structure '!AN6</f>
        <v>17786972181980.039</v>
      </c>
      <c r="AO6" s="230">
        <f>('Energy Use'!AO62-'E-electricity'!AO6)*'Coal Consumption Structure '!AO6</f>
        <v>17212877822590.252</v>
      </c>
      <c r="AP6" s="230">
        <f>('Energy Use'!AP62-'E-electricity'!AP6)*'Coal Consumption Structure '!AP6</f>
        <v>16643075483760.852</v>
      </c>
      <c r="AQ6" s="230">
        <f>('Energy Use'!AQ62-'E-electricity'!AQ6)*'Coal Consumption Structure '!AQ6</f>
        <v>16076222158494.934</v>
      </c>
      <c r="AR6" s="133" t="str">
        <f>VLOOKUP($A6,'Sector Match'!$A$1:$B$43,2,0)</f>
        <v>other mining and quarrying 07T08</v>
      </c>
    </row>
    <row r="7" spans="1:44" x14ac:dyDescent="0.2">
      <c r="A7" s="74" t="s">
        <v>6</v>
      </c>
      <c r="B7" s="230">
        <f>('Energy Use'!B63-'E-electricity'!B7)*'Coal Consumption Structure '!B7</f>
        <v>96259952398500</v>
      </c>
      <c r="C7" s="230">
        <f>('Energy Use'!C63-'E-electricity'!C7)*'Coal Consumption Structure '!C7</f>
        <v>62939947521000.016</v>
      </c>
      <c r="D7" s="230">
        <f>('Energy Use'!D63-'E-electricity'!D7)*'Coal Consumption Structure '!D7</f>
        <v>58795766904448.555</v>
      </c>
      <c r="E7" s="230">
        <f>('Energy Use'!E63-'E-electricity'!E7)*'Coal Consumption Structure '!E7</f>
        <v>60566984587154.602</v>
      </c>
      <c r="F7" s="230">
        <f>('Energy Use'!F63-'E-electricity'!F7)*'Coal Consumption Structure '!F7</f>
        <v>62115187042083.508</v>
      </c>
      <c r="G7" s="230">
        <f>('Energy Use'!G63-'E-electricity'!G7)*'Coal Consumption Structure '!G7</f>
        <v>62124725219031.492</v>
      </c>
      <c r="H7" s="230">
        <f>('Energy Use'!H63-'E-electricity'!H7)*'Coal Consumption Structure '!H7</f>
        <v>62251415025842.297</v>
      </c>
      <c r="I7" s="230">
        <f>('Energy Use'!I63-'E-electricity'!I7)*'Coal Consumption Structure '!I7</f>
        <v>61807000751933.656</v>
      </c>
      <c r="J7" s="230">
        <f>('Energy Use'!J63-'E-electricity'!J7)*'Coal Consumption Structure '!J7</f>
        <v>62712128246795.688</v>
      </c>
      <c r="K7" s="230">
        <f>('Energy Use'!K63-'E-electricity'!K7)*'Coal Consumption Structure '!K7</f>
        <v>63481478597595.891</v>
      </c>
      <c r="L7" s="230">
        <f>('Energy Use'!L63-'E-electricity'!L7)*'Coal Consumption Structure '!L7</f>
        <v>64796132907044.422</v>
      </c>
      <c r="M7" s="230">
        <f>('Energy Use'!M63-'E-electricity'!M7)*'Coal Consumption Structure '!M7</f>
        <v>66455884014748.398</v>
      </c>
      <c r="N7" s="230">
        <f>('Energy Use'!N63-'E-electricity'!N7)*'Coal Consumption Structure '!N7</f>
        <v>65804563899512.242</v>
      </c>
      <c r="O7" s="230">
        <f>('Energy Use'!O63-'E-electricity'!O7)*'Coal Consumption Structure '!O7</f>
        <v>65149748256797.984</v>
      </c>
      <c r="P7" s="230">
        <f>('Energy Use'!P63-'E-electricity'!P7)*'Coal Consumption Structure '!P7</f>
        <v>64491451157476.984</v>
      </c>
      <c r="Q7" s="230">
        <f>('Energy Use'!Q63-'E-electricity'!Q7)*'Coal Consumption Structure '!Q7</f>
        <v>63829686670237.164</v>
      </c>
      <c r="R7" s="230">
        <f>('Energy Use'!R63-'E-electricity'!R7)*'Coal Consumption Structure '!R7</f>
        <v>63164468861582.836</v>
      </c>
      <c r="S7" s="230">
        <f>('Energy Use'!S63-'E-electricity'!S7)*'Coal Consumption Structure '!S7</f>
        <v>62010854532573.188</v>
      </c>
      <c r="T7" s="230">
        <f>('Energy Use'!T63-'E-electricity'!T7)*'Coal Consumption Structure '!T7</f>
        <v>60858973754876.734</v>
      </c>
      <c r="U7" s="230">
        <f>('Energy Use'!U63-'E-electricity'!U7)*'Coal Consumption Structure '!U7</f>
        <v>59708825700002.891</v>
      </c>
      <c r="V7" s="230">
        <f>('Energy Use'!V63-'E-electricity'!V7)*'Coal Consumption Structure '!V7</f>
        <v>58560409539510.648</v>
      </c>
      <c r="W7" s="230">
        <f>('Energy Use'!W63-'E-electricity'!W7)*'Coal Consumption Structure '!W7</f>
        <v>57413724445008.602</v>
      </c>
      <c r="X7" s="230">
        <f>('Energy Use'!X63-'E-electricity'!X7)*'Coal Consumption Structure '!X7</f>
        <v>55849635364034.555</v>
      </c>
      <c r="Y7" s="230">
        <f>('Energy Use'!Y63-'E-electricity'!Y7)*'Coal Consumption Structure '!Y7</f>
        <v>54287929035006.25</v>
      </c>
      <c r="Z7" s="230">
        <f>('Energy Use'!Z63-'E-electricity'!Z7)*'Coal Consumption Structure '!Z7</f>
        <v>52728604314406.234</v>
      </c>
      <c r="AA7" s="230">
        <f>('Energy Use'!AA63-'E-electricity'!AA7)*'Coal Consumption Structure '!AA7</f>
        <v>51171660058785.539</v>
      </c>
      <c r="AB7" s="230">
        <f>('Energy Use'!AB63-'E-electricity'!AB7)*'Coal Consumption Structure '!AB7</f>
        <v>49617095124763.648</v>
      </c>
      <c r="AC7" s="230">
        <f>('Energy Use'!AC63-'E-electricity'!AC7)*'Coal Consumption Structure '!AC7</f>
        <v>48430222547729.102</v>
      </c>
      <c r="AD7" s="230">
        <f>('Energy Use'!AD63-'E-electricity'!AD7)*'Coal Consumption Structure '!AD7</f>
        <v>47245156250440.641</v>
      </c>
      <c r="AE7" s="230">
        <f>('Energy Use'!AE63-'E-electricity'!AE7)*'Coal Consumption Structure '!AE7</f>
        <v>46061895365526.625</v>
      </c>
      <c r="AF7" s="230">
        <f>('Energy Use'!AF63-'E-electricity'!AF7)*'Coal Consumption Structure '!AF7</f>
        <v>44880439025667.391</v>
      </c>
      <c r="AG7" s="230">
        <f>('Energy Use'!AG63-'E-electricity'!AG7)*'Coal Consumption Structure '!AG7</f>
        <v>43700786363595.203</v>
      </c>
      <c r="AH7" s="230">
        <f>('Energy Use'!AH63-'E-electricity'!AH7)*'Coal Consumption Structure '!AH7</f>
        <v>42990792781787.227</v>
      </c>
      <c r="AI7" s="230">
        <f>('Energy Use'!AI63-'E-electricity'!AI7)*'Coal Consumption Structure '!AI7</f>
        <v>42281868497056.008</v>
      </c>
      <c r="AJ7" s="230">
        <f>('Energy Use'!AJ63-'E-electricity'!AJ7)*'Coal Consumption Structure '!AJ7</f>
        <v>41574012996814.398</v>
      </c>
      <c r="AK7" s="230">
        <f>('Energy Use'!AK63-'E-electricity'!AK7)*'Coal Consumption Structure '!AK7</f>
        <v>40867225768505.945</v>
      </c>
      <c r="AL7" s="230">
        <f>('Energy Use'!AL63-'E-electricity'!AL7)*'Coal Consumption Structure '!AL7</f>
        <v>40161506299604.875</v>
      </c>
      <c r="AM7" s="230">
        <f>('Energy Use'!AM63-'E-electricity'!AM7)*'Coal Consumption Structure '!AM7</f>
        <v>39821857214455.141</v>
      </c>
      <c r="AN7" s="230">
        <f>('Energy Use'!AN63-'E-electricity'!AN7)*'Coal Consumption Structure '!AN7</f>
        <v>39482701962242.039</v>
      </c>
      <c r="AO7" s="230">
        <f>('Energy Use'!AO63-'E-electricity'!AO7)*'Coal Consumption Structure '!AO7</f>
        <v>39144040308142.164</v>
      </c>
      <c r="AP7" s="230">
        <f>('Energy Use'!AP63-'E-electricity'!AP7)*'Coal Consumption Structure '!AP7</f>
        <v>38805872017346.18</v>
      </c>
      <c r="AQ7" s="230">
        <f>('Energy Use'!AQ63-'E-electricity'!AQ7)*'Coal Consumption Structure '!AQ7</f>
        <v>38464989835729.578</v>
      </c>
      <c r="AR7" s="133" t="str">
        <f>VLOOKUP($A7,'Sector Match'!$A$1:$B$43,2,0)</f>
        <v>other mining and quarrying 07T08</v>
      </c>
    </row>
    <row r="8" spans="1:44" x14ac:dyDescent="0.2">
      <c r="A8" s="74" t="s">
        <v>7</v>
      </c>
      <c r="B8" s="230">
        <f>('Energy Use'!B64-'E-electricity'!B8)*'Coal Consumption Structure '!B8</f>
        <v>1486136107500</v>
      </c>
      <c r="C8" s="230">
        <f>('Energy Use'!C64-'E-electricity'!C8)*'Coal Consumption Structure '!C8</f>
        <v>700011774000</v>
      </c>
      <c r="D8" s="230">
        <f>('Energy Use'!D64-'E-electricity'!D8)*'Coal Consumption Structure '!D8</f>
        <v>726965111953.97546</v>
      </c>
      <c r="E8" s="230">
        <f>('Energy Use'!E64-'E-electricity'!E8)*'Coal Consumption Structure '!E8</f>
        <v>804425412880.82813</v>
      </c>
      <c r="F8" s="230">
        <f>('Energy Use'!F64-'E-electricity'!F8)*'Coal Consumption Structure '!F8</f>
        <v>845918403882.90759</v>
      </c>
      <c r="G8" s="230">
        <f>('Energy Use'!G64-'E-electricity'!G8)*'Coal Consumption Structure '!G8</f>
        <v>912343293700.02625</v>
      </c>
      <c r="H8" s="230">
        <f>('Energy Use'!H64-'E-electricity'!H8)*'Coal Consumption Structure '!H8</f>
        <v>1003856940074.7128</v>
      </c>
      <c r="I8" s="230">
        <f>('Energy Use'!I64-'E-electricity'!I8)*'Coal Consumption Structure '!I8</f>
        <v>1084328415498.4078</v>
      </c>
      <c r="J8" s="230">
        <f>('Energy Use'!J64-'E-electricity'!J8)*'Coal Consumption Structure '!J8</f>
        <v>1183365172296.718</v>
      </c>
      <c r="K8" s="230">
        <f>('Energy Use'!K64-'E-electricity'!K8)*'Coal Consumption Structure '!K8</f>
        <v>1276917022011.24</v>
      </c>
      <c r="L8" s="230">
        <f>('Energy Use'!L64-'E-electricity'!L8)*'Coal Consumption Structure '!L8</f>
        <v>1380315397450.167</v>
      </c>
      <c r="M8" s="230">
        <f>('Energy Use'!M64-'E-electricity'!M8)*'Coal Consumption Structure '!M8</f>
        <v>1493146512484.2974</v>
      </c>
      <c r="N8" s="230">
        <f>('Energy Use'!N64-'E-electricity'!N8)*'Coal Consumption Structure '!N8</f>
        <v>1592576552827.9819</v>
      </c>
      <c r="O8" s="230">
        <f>('Energy Use'!O64-'E-electricity'!O8)*'Coal Consumption Structure '!O8</f>
        <v>1695145944126.0378</v>
      </c>
      <c r="P8" s="230">
        <f>('Energy Use'!P64-'E-electricity'!P8)*'Coal Consumption Structure '!P8</f>
        <v>1800152746844.4858</v>
      </c>
      <c r="Q8" s="230">
        <f>('Energy Use'!Q64-'E-electricity'!Q8)*'Coal Consumption Structure '!Q8</f>
        <v>1906749784385.6621</v>
      </c>
      <c r="R8" s="230">
        <f>('Energy Use'!R64-'E-electricity'!R8)*'Coal Consumption Structure '!R8</f>
        <v>2013940987579.7278</v>
      </c>
      <c r="S8" s="230">
        <f>('Energy Use'!S64-'E-electricity'!S8)*'Coal Consumption Structure '!S8</f>
        <v>2114081541103.1592</v>
      </c>
      <c r="T8" s="230">
        <f>('Energy Use'!T64-'E-electricity'!T8)*'Coal Consumption Structure '!T8</f>
        <v>2212550532663.2817</v>
      </c>
      <c r="U8" s="230">
        <f>('Energy Use'!U64-'E-electricity'!U8)*'Coal Consumption Structure '!U8</f>
        <v>2308864998274.0889</v>
      </c>
      <c r="V8" s="230">
        <f>('Energy Use'!V64-'E-electricity'!V8)*'Coal Consumption Structure '!V8</f>
        <v>2402565110104.6597</v>
      </c>
      <c r="W8" s="230">
        <f>('Energy Use'!W64-'E-electricity'!W8)*'Coal Consumption Structure '!W8</f>
        <v>2493219317529.2202</v>
      </c>
      <c r="X8" s="230">
        <f>('Energy Use'!X64-'E-electricity'!X8)*'Coal Consumption Structure '!X8</f>
        <v>2580428906926.2295</v>
      </c>
      <c r="Y8" s="230">
        <f>('Energy Use'!Y64-'E-electricity'!Y8)*'Coal Consumption Structure '!Y8</f>
        <v>2663831919069.1113</v>
      </c>
      <c r="Z8" s="230">
        <f>('Energy Use'!Z64-'E-electricity'!Z8)*'Coal Consumption Structure '!Z8</f>
        <v>2743106380863.5825</v>
      </c>
      <c r="AA8" s="230">
        <f>('Energy Use'!AA64-'E-electricity'!AA8)*'Coal Consumption Structure '!AA8</f>
        <v>2817972826107.605</v>
      </c>
      <c r="AB8" s="230">
        <f>('Energy Use'!AB64-'E-electricity'!AB8)*'Coal Consumption Structure '!AB8</f>
        <v>2888196097335.5469</v>
      </c>
      <c r="AC8" s="230">
        <f>('Energy Use'!AC64-'E-electricity'!AC8)*'Coal Consumption Structure '!AC8</f>
        <v>2953586437181.7319</v>
      </c>
      <c r="AD8" s="230">
        <f>('Energy Use'!AD64-'E-electricity'!AD8)*'Coal Consumption Structure '!AD8</f>
        <v>3013999892656.9741</v>
      </c>
      <c r="AE8" s="230">
        <f>('Energy Use'!AE64-'E-electricity'!AE8)*'Coal Consumption Structure '!AE8</f>
        <v>3069338068957.8442</v>
      </c>
      <c r="AF8" s="230">
        <f>('Energy Use'!AF64-'E-electricity'!AF8)*'Coal Consumption Structure '!AF8</f>
        <v>3119547280691.5962</v>
      </c>
      <c r="AG8" s="230">
        <f>('Energy Use'!AG64-'E-electricity'!AG8)*'Coal Consumption Structure '!AG8</f>
        <v>3164617157556.2524</v>
      </c>
      <c r="AH8" s="230">
        <f>('Energy Use'!AH64-'E-electricity'!AH8)*'Coal Consumption Structure '!AH8</f>
        <v>3204578768505.0313</v>
      </c>
      <c r="AI8" s="230">
        <f>('Energy Use'!AI64-'E-electricity'!AI8)*'Coal Consumption Structure '!AI8</f>
        <v>3239502333262.2656</v>
      </c>
      <c r="AJ8" s="230">
        <f>('Energy Use'!AJ64-'E-electricity'!AJ8)*'Coal Consumption Structure '!AJ8</f>
        <v>3269494592826.4185</v>
      </c>
      <c r="AK8" s="230">
        <f>('Energy Use'!AK64-'E-electricity'!AK8)*'Coal Consumption Structure '!AK8</f>
        <v>3294695911433.4531</v>
      </c>
      <c r="AL8" s="230">
        <f>('Energy Use'!AL64-'E-electricity'!AL8)*'Coal Consumption Structure '!AL8</f>
        <v>3315277181544.0117</v>
      </c>
      <c r="AM8" s="230">
        <f>('Energy Use'!AM64-'E-electricity'!AM8)*'Coal Consumption Structure '!AM8</f>
        <v>3331436600977.0557</v>
      </c>
      <c r="AN8" s="230">
        <f>('Energy Use'!AN64-'E-electricity'!AN8)*'Coal Consumption Structure '!AN8</f>
        <v>3343396387578.4297</v>
      </c>
      <c r="AO8" s="230">
        <f>('Energy Use'!AO64-'E-electricity'!AO8)*'Coal Consumption Structure '!AO8</f>
        <v>3351399492035.3013</v>
      </c>
      <c r="AP8" s="230">
        <f>('Energy Use'!AP64-'E-electricity'!AP8)*'Coal Consumption Structure '!AP8</f>
        <v>3355706363875.1118</v>
      </c>
      <c r="AQ8" s="230">
        <f>('Energy Use'!AQ64-'E-electricity'!AQ8)*'Coal Consumption Structure '!AQ8</f>
        <v>3356311986983.3301</v>
      </c>
      <c r="AR8" s="133" t="str">
        <f>VLOOKUP($A8,'Sector Match'!$A$1:$B$43,2,0)</f>
        <v>Mining Support Service Activities 09</v>
      </c>
    </row>
    <row r="9" spans="1:44" x14ac:dyDescent="0.2">
      <c r="A9" s="74" t="s">
        <v>8</v>
      </c>
      <c r="B9" s="230">
        <f>('Energy Use'!B65-'E-electricity'!B9)*'Coal Consumption Structure '!B9</f>
        <v>25000420500</v>
      </c>
      <c r="C9" s="230">
        <f>('Energy Use'!C65-'E-electricity'!C9)*'Coal Consumption Structure '!C9</f>
        <v>1725029014500</v>
      </c>
      <c r="D9" s="230">
        <f>('Energy Use'!D65-'E-electricity'!D9)*'Coal Consumption Structure '!D9</f>
        <v>1513232166887.9626</v>
      </c>
      <c r="E9" s="230">
        <f>('Energy Use'!E65-'E-electricity'!E9)*'Coal Consumption Structure '!E9</f>
        <v>1954314761136.3865</v>
      </c>
      <c r="F9" s="230">
        <f>('Energy Use'!F65-'E-electricity'!F9)*'Coal Consumption Structure '!F9</f>
        <v>2016889892783.7463</v>
      </c>
      <c r="G9" s="230">
        <f>('Energy Use'!G65-'E-electricity'!G9)*'Coal Consumption Structure '!G9</f>
        <v>2080826321283.0586</v>
      </c>
      <c r="H9" s="230">
        <f>('Energy Use'!H65-'E-electricity'!H9)*'Coal Consumption Structure '!H9</f>
        <v>2173378504640.6096</v>
      </c>
      <c r="I9" s="230">
        <f>('Energy Use'!I65-'E-electricity'!I9)*'Coal Consumption Structure '!I9</f>
        <v>2243846681210.7329</v>
      </c>
      <c r="J9" s="230">
        <f>('Energy Use'!J65-'E-electricity'!J9)*'Coal Consumption Structure '!J9</f>
        <v>2359243140584.9849</v>
      </c>
      <c r="K9" s="230">
        <f>('Energy Use'!K65-'E-electricity'!K9)*'Coal Consumption Structure '!K9</f>
        <v>2466597329308.5283</v>
      </c>
      <c r="L9" s="230">
        <f>('Energy Use'!L65-'E-electricity'!L9)*'Coal Consumption Structure '!L9</f>
        <v>2592166938955.6895</v>
      </c>
      <c r="M9" s="230">
        <f>('Energy Use'!M65-'E-electricity'!M9)*'Coal Consumption Structure '!M9</f>
        <v>2729045711679.9297</v>
      </c>
      <c r="N9" s="230">
        <f>('Energy Use'!N65-'E-electricity'!N9)*'Coal Consumption Structure '!N9</f>
        <v>2830727930241.2705</v>
      </c>
      <c r="O9" s="230">
        <f>('Energy Use'!O65-'E-electricity'!O9)*'Coal Consumption Structure '!O9</f>
        <v>2927424319806.1216</v>
      </c>
      <c r="P9" s="230">
        <f>('Energy Use'!P65-'E-electricity'!P9)*'Coal Consumption Structure '!P9</f>
        <v>3018348550748.896</v>
      </c>
      <c r="Q9" s="230">
        <f>('Energy Use'!Q65-'E-electricity'!Q9)*'Coal Consumption Structure '!Q9</f>
        <v>3102738745541.0723</v>
      </c>
      <c r="R9" s="230">
        <f>('Energy Use'!R65-'E-electricity'!R9)*'Coal Consumption Structure '!R9</f>
        <v>3179867870209.6875</v>
      </c>
      <c r="S9" s="230">
        <f>('Energy Use'!S65-'E-electricity'!S9)*'Coal Consumption Structure '!S9</f>
        <v>3239007658713.6313</v>
      </c>
      <c r="T9" s="230">
        <f>('Energy Use'!T65-'E-electricity'!T9)*'Coal Consumption Structure '!T9</f>
        <v>3289876890393.4204</v>
      </c>
      <c r="U9" s="230">
        <f>('Energy Use'!U65-'E-electricity'!U9)*'Coal Consumption Structure '!U9</f>
        <v>3332645339236.6563</v>
      </c>
      <c r="V9" s="230">
        <f>('Energy Use'!V65-'E-electricity'!V9)*'Coal Consumption Structure '!V9</f>
        <v>3367575481999.667</v>
      </c>
      <c r="W9" s="230">
        <f>('Energy Use'!W65-'E-electricity'!W9)*'Coal Consumption Structure '!W9</f>
        <v>3395012493895.4717</v>
      </c>
      <c r="X9" s="230">
        <f>('Energy Use'!X65-'E-electricity'!X9)*'Coal Consumption Structure '!X9</f>
        <v>3415373629562.9282</v>
      </c>
      <c r="Y9" s="230">
        <f>('Energy Use'!Y65-'E-electricity'!Y9)*'Coal Consumption Structure '!Y9</f>
        <v>3429137342373.6836</v>
      </c>
      <c r="Z9" s="230">
        <f>('Energy Use'!Z65-'E-electricity'!Z9)*'Coal Consumption Structure '!Z9</f>
        <v>3436832462851.5317</v>
      </c>
      <c r="AA9" s="230">
        <f>('Energy Use'!AA65-'E-electricity'!AA9)*'Coal Consumption Structure '!AA9</f>
        <v>3439027718178.1851</v>
      </c>
      <c r="AB9" s="230">
        <f>('Energy Use'!AB65-'E-electricity'!AB9)*'Coal Consumption Structure '!AB9</f>
        <v>3436321832056.4902</v>
      </c>
      <c r="AC9" s="230">
        <f>('Energy Use'!AC65-'E-electricity'!AC9)*'Coal Consumption Structure '!AC9</f>
        <v>3429334399989.042</v>
      </c>
      <c r="AD9" s="230">
        <f>('Energy Use'!AD65-'E-electricity'!AD9)*'Coal Consumption Structure '!AD9</f>
        <v>3418697691393.0342</v>
      </c>
      <c r="AE9" s="230">
        <f>('Energy Use'!AE65-'E-electricity'!AE9)*'Coal Consumption Structure '!AE9</f>
        <v>3405049488646.3066</v>
      </c>
      <c r="AF9" s="230">
        <f>('Energy Use'!AF65-'E-electricity'!AF9)*'Coal Consumption Structure '!AF9</f>
        <v>3389027035511.7534</v>
      </c>
      <c r="AG9" s="230">
        <f>('Energy Use'!AG65-'E-electricity'!AG9)*'Coal Consumption Structure '!AG9</f>
        <v>3371262134418.666</v>
      </c>
      <c r="AH9" s="230">
        <f>('Energy Use'!AH65-'E-electricity'!AH9)*'Coal Consumption Structure '!AH9</f>
        <v>3352377404460.8979</v>
      </c>
      <c r="AI9" s="230">
        <f>('Energy Use'!AI65-'E-electricity'!AI9)*'Coal Consumption Structure '!AI9</f>
        <v>3332983690073.7642</v>
      </c>
      <c r="AJ9" s="230">
        <f>('Energy Use'!AJ65-'E-electricity'!AJ9)*'Coal Consumption Structure '!AJ9</f>
        <v>3313678594305.7813</v>
      </c>
      <c r="AK9" s="230">
        <f>('Energy Use'!AK65-'E-electricity'!AK9)*'Coal Consumption Structure '!AK9</f>
        <v>3295046100347.6724</v>
      </c>
      <c r="AL9" s="230">
        <f>('Energy Use'!AL65-'E-electricity'!AL9)*'Coal Consumption Structure '!AL9</f>
        <v>3277657240332.2422</v>
      </c>
      <c r="AM9" s="230">
        <f>('Energy Use'!AM65-'E-electricity'!AM9)*'Coal Consumption Structure '!AM9</f>
        <v>3262071771109.9482</v>
      </c>
      <c r="AN9" s="230">
        <f>('Energy Use'!AN65-'E-electricity'!AN9)*'Coal Consumption Structure '!AN9</f>
        <v>3248840822455.8955</v>
      </c>
      <c r="AO9" s="230">
        <f>('Energy Use'!AO65-'E-electricity'!AO9)*'Coal Consumption Structure '!AO9</f>
        <v>3238510493721.7153</v>
      </c>
      <c r="AP9" s="230">
        <f>('Energy Use'!AP65-'E-electricity'!AP9)*'Coal Consumption Structure '!AP9</f>
        <v>3231626390136.895</v>
      </c>
      <c r="AQ9" s="230">
        <f>('Energy Use'!AQ65-'E-electricity'!AQ9)*'Coal Consumption Structure '!AQ9</f>
        <v>3228469935992.2271</v>
      </c>
      <c r="AR9" s="133" t="str">
        <f>VLOOKUP($A9,'Sector Match'!$A$1:$B$43,2,0)</f>
        <v>Mining Support Service Activities 09</v>
      </c>
    </row>
    <row r="10" spans="1:44" x14ac:dyDescent="0.2">
      <c r="A10" s="74" t="s">
        <v>9</v>
      </c>
      <c r="B10" s="230">
        <f>('Energy Use'!B66-'E-electricity'!B10)*'Coal Consumption Structure '!B10</f>
        <v>222245404771500.03</v>
      </c>
      <c r="C10" s="230">
        <f>('Energy Use'!C66-'E-electricity'!C10)*'Coal Consumption Structure '!C10</f>
        <v>150405307552500.03</v>
      </c>
      <c r="D10" s="230">
        <f>('Energy Use'!D66-'E-electricity'!D10)*'Coal Consumption Structure '!D10</f>
        <v>156380266676122.75</v>
      </c>
      <c r="E10" s="230">
        <f>('Energy Use'!E66-'E-electricity'!E10)*'Coal Consumption Structure '!E10</f>
        <v>161994299371487.47</v>
      </c>
      <c r="F10" s="230">
        <f>('Energy Use'!F66-'E-electricity'!F10)*'Coal Consumption Structure '!F10</f>
        <v>165074709645661.66</v>
      </c>
      <c r="G10" s="230">
        <f>('Energy Use'!G66-'E-electricity'!G10)*'Coal Consumption Structure '!G10</f>
        <v>165967774823238.38</v>
      </c>
      <c r="H10" s="230">
        <f>('Energy Use'!H66-'E-electricity'!H10)*'Coal Consumption Structure '!H10</f>
        <v>168202999284776.19</v>
      </c>
      <c r="I10" s="230">
        <f>('Energy Use'!I66-'E-electricity'!I10)*'Coal Consumption Structure '!I10</f>
        <v>169106572398625.44</v>
      </c>
      <c r="J10" s="230">
        <f>('Energy Use'!J66-'E-electricity'!J10)*'Coal Consumption Structure '!J10</f>
        <v>173896373989033.59</v>
      </c>
      <c r="K10" s="230">
        <f>('Energy Use'!K66-'E-electricity'!K10)*'Coal Consumption Structure '!K10</f>
        <v>178353902432242.28</v>
      </c>
      <c r="L10" s="230">
        <f>('Energy Use'!L66-'E-electricity'!L10)*'Coal Consumption Structure '!L10</f>
        <v>184189265737589.44</v>
      </c>
      <c r="M10" s="230">
        <f>('Energy Use'!M66-'E-electricity'!M10)*'Coal Consumption Structure '!M10</f>
        <v>190640006875513.16</v>
      </c>
      <c r="N10" s="230">
        <f>('Energy Use'!N66-'E-electricity'!N10)*'Coal Consumption Structure '!N10</f>
        <v>194354982466844.5</v>
      </c>
      <c r="O10" s="230">
        <f>('Energy Use'!O66-'E-electricity'!O10)*'Coal Consumption Structure '!O10</f>
        <v>197431648694690.38</v>
      </c>
      <c r="P10" s="230">
        <f>('Energy Use'!P66-'E-electricity'!P10)*'Coal Consumption Structure '!P10</f>
        <v>199890809030344.69</v>
      </c>
      <c r="Q10" s="230">
        <f>('Energy Use'!Q66-'E-electricity'!Q10)*'Coal Consumption Structure '!Q10</f>
        <v>201761983663997.69</v>
      </c>
      <c r="R10" s="230">
        <f>('Energy Use'!R66-'E-electricity'!R10)*'Coal Consumption Structure '!R10</f>
        <v>203082177768731.75</v>
      </c>
      <c r="S10" s="230">
        <f>('Energy Use'!S66-'E-electricity'!S10)*'Coal Consumption Structure '!S10</f>
        <v>203331824190965.88</v>
      </c>
      <c r="T10" s="230">
        <f>('Energy Use'!T66-'E-electricity'!T10)*'Coal Consumption Structure '!T10</f>
        <v>203108217616880.75</v>
      </c>
      <c r="U10" s="230">
        <f>('Energy Use'!U66-'E-electricity'!U10)*'Coal Consumption Structure '!U10</f>
        <v>202451665916251.38</v>
      </c>
      <c r="V10" s="230">
        <f>('Energy Use'!V66-'E-electricity'!V10)*'Coal Consumption Structure '!V10</f>
        <v>201404915122481.09</v>
      </c>
      <c r="W10" s="230">
        <f>('Energy Use'!W66-'E-electricity'!W10)*'Coal Consumption Structure '!W10</f>
        <v>200012323088913.56</v>
      </c>
      <c r="X10" s="230">
        <f>('Energy Use'!X66-'E-electricity'!X10)*'Coal Consumption Structure '!X10</f>
        <v>198319103643457</v>
      </c>
      <c r="Y10" s="230">
        <f>('Energy Use'!Y66-'E-electricity'!Y10)*'Coal Consumption Structure '!Y10</f>
        <v>196370652810109.41</v>
      </c>
      <c r="Z10" s="230">
        <f>('Energy Use'!Z66-'E-electricity'!Z10)*'Coal Consumption Structure '!Z10</f>
        <v>194211964744126.19</v>
      </c>
      <c r="AA10" s="230">
        <f>('Energy Use'!AA66-'E-electricity'!AA10)*'Coal Consumption Structure '!AA10</f>
        <v>191887141485126.06</v>
      </c>
      <c r="AB10" s="230">
        <f>('Energy Use'!AB66-'E-electricity'!AB10)*'Coal Consumption Structure '!AB10</f>
        <v>189438997556805.13</v>
      </c>
      <c r="AC10" s="230">
        <f>('Energy Use'!AC66-'E-electricity'!AC10)*'Coal Consumption Structure '!AC10</f>
        <v>186908757884856.41</v>
      </c>
      <c r="AD10" s="230">
        <f>('Energy Use'!AD66-'E-electricity'!AD10)*'Coal Consumption Structure '!AD10</f>
        <v>184335845486813.16</v>
      </c>
      <c r="AE10" s="230">
        <f>('Energy Use'!AE66-'E-electricity'!AE10)*'Coal Consumption Structure '!AE10</f>
        <v>181757753903891.06</v>
      </c>
      <c r="AF10" s="230">
        <f>('Energy Use'!AF66-'E-electricity'!AF10)*'Coal Consumption Structure '!AF10</f>
        <v>179209998370915.88</v>
      </c>
      <c r="AG10" s="230">
        <f>('Energy Use'!AG66-'E-electricity'!AG10)*'Coal Consumption Structure '!AG10</f>
        <v>176726139217676.19</v>
      </c>
      <c r="AH10" s="230">
        <f>('Energy Use'!AH66-'E-electricity'!AH10)*'Coal Consumption Structure '!AH10</f>
        <v>174337870916898.81</v>
      </c>
      <c r="AI10" s="230">
        <f>('Energy Use'!AI66-'E-electricity'!AI10)*'Coal Consumption Structure '!AI10</f>
        <v>172075170490556.38</v>
      </c>
      <c r="AJ10" s="230">
        <f>('Energy Use'!AJ66-'E-electricity'!AJ10)*'Coal Consumption Structure '!AJ10</f>
        <v>169966499608574.25</v>
      </c>
      <c r="AK10" s="230">
        <f>('Energy Use'!AK66-'E-electricity'!AK10)*'Coal Consumption Structure '!AK10</f>
        <v>168039055618053.38</v>
      </c>
      <c r="AL10" s="230">
        <f>('Energy Use'!AL66-'E-electricity'!AL10)*'Coal Consumption Structure '!AL10</f>
        <v>166319067890557.06</v>
      </c>
      <c r="AM10" s="230">
        <f>('Energy Use'!AM66-'E-electricity'!AM10)*'Coal Consumption Structure '!AM10</f>
        <v>164832137243852.44</v>
      </c>
      <c r="AN10" s="230">
        <f>('Energy Use'!AN66-'E-electricity'!AN10)*'Coal Consumption Structure '!AN10</f>
        <v>163603617769138.91</v>
      </c>
      <c r="AO10" s="230">
        <f>('Energy Use'!AO66-'E-electricity'!AO10)*'Coal Consumption Structure '!AO10</f>
        <v>162659042176305.31</v>
      </c>
      <c r="AP10" s="230">
        <f>('Energy Use'!AP66-'E-electricity'!AP10)*'Coal Consumption Structure '!AP10</f>
        <v>162024593775474.41</v>
      </c>
      <c r="AQ10" s="230">
        <f>('Energy Use'!AQ66-'E-electricity'!AQ10)*'Coal Consumption Structure '!AQ10</f>
        <v>161714011523796.28</v>
      </c>
      <c r="AR10" s="133" t="str">
        <f>VLOOKUP($A10,'Sector Match'!$A$1:$B$43,2,0)</f>
        <v>food beverage and tobacco 10T12</v>
      </c>
    </row>
    <row r="11" spans="1:44" x14ac:dyDescent="0.2">
      <c r="A11" s="74" t="s">
        <v>10</v>
      </c>
      <c r="B11" s="230">
        <f>('Energy Use'!B67-'E-electricity'!B11)*'Coal Consumption Structure '!B11</f>
        <v>132477228229500</v>
      </c>
      <c r="C11" s="230">
        <f>('Energy Use'!C67-'E-electricity'!C11)*'Coal Consumption Structure '!C11</f>
        <v>113293572232500.02</v>
      </c>
      <c r="D11" s="230">
        <f>('Energy Use'!D67-'E-electricity'!D11)*'Coal Consumption Structure '!D11</f>
        <v>118658945542939.59</v>
      </c>
      <c r="E11" s="230">
        <f>('Energy Use'!E67-'E-electricity'!E11)*'Coal Consumption Structure '!E11</f>
        <v>124329393333197.38</v>
      </c>
      <c r="F11" s="230">
        <f>('Energy Use'!F67-'E-electricity'!F11)*'Coal Consumption Structure '!F11</f>
        <v>127550753182901.42</v>
      </c>
      <c r="G11" s="230">
        <f>('Energy Use'!G67-'E-electricity'!G11)*'Coal Consumption Structure '!G11</f>
        <v>130223300661570</v>
      </c>
      <c r="H11" s="230">
        <f>('Energy Use'!H67-'E-electricity'!H11)*'Coal Consumption Structure '!H11</f>
        <v>134362513644028.16</v>
      </c>
      <c r="I11" s="230">
        <f>('Energy Use'!I67-'E-electricity'!I11)*'Coal Consumption Structure '!I11</f>
        <v>137200388461963.97</v>
      </c>
      <c r="J11" s="230">
        <f>('Energy Use'!J67-'E-electricity'!J11)*'Coal Consumption Structure '!J11</f>
        <v>142899100338906.38</v>
      </c>
      <c r="K11" s="230">
        <f>('Energy Use'!K67-'E-electricity'!K11)*'Coal Consumption Structure '!K11</f>
        <v>148146648352026.63</v>
      </c>
      <c r="L11" s="230">
        <f>('Energy Use'!L67-'E-electricity'!L11)*'Coal Consumption Structure '!L11</f>
        <v>154455150932934.5</v>
      </c>
      <c r="M11" s="230">
        <f>('Energy Use'!M67-'E-electricity'!M11)*'Coal Consumption Structure '!M11</f>
        <v>161314013506508.06</v>
      </c>
      <c r="N11" s="230">
        <f>('Energy Use'!N67-'E-electricity'!N11)*'Coal Consumption Structure '!N11</f>
        <v>165959414731145.38</v>
      </c>
      <c r="O11" s="230">
        <f>('Energy Use'!O67-'E-electricity'!O11)*'Coal Consumption Structure '!O11</f>
        <v>170172145193926.84</v>
      </c>
      <c r="P11" s="230">
        <f>('Energy Use'!P67-'E-electricity'!P11)*'Coal Consumption Structure '!P11</f>
        <v>173956718549037.53</v>
      </c>
      <c r="Q11" s="230">
        <f>('Energy Use'!Q67-'E-electricity'!Q11)*'Coal Consumption Structure '!Q11</f>
        <v>177324795086004.25</v>
      </c>
      <c r="R11" s="230">
        <f>('Energy Use'!R67-'E-electricity'!R11)*'Coal Consumption Structure '!R11</f>
        <v>180294561255564.56</v>
      </c>
      <c r="S11" s="230">
        <f>('Energy Use'!S67-'E-electricity'!S11)*'Coal Consumption Structure '!S11</f>
        <v>182367282743331.25</v>
      </c>
      <c r="T11" s="230">
        <f>('Energy Use'!T67-'E-electricity'!T11)*'Coal Consumption Structure '!T11</f>
        <v>184065016920910.38</v>
      </c>
      <c r="U11" s="230">
        <f>('Energy Use'!U67-'E-electricity'!U11)*'Coal Consumption Structure '!U11</f>
        <v>185403299079615.91</v>
      </c>
      <c r="V11" s="230">
        <f>('Energy Use'!V67-'E-electricity'!V11)*'Coal Consumption Structure '!V11</f>
        <v>186400633158312.94</v>
      </c>
      <c r="W11" s="230">
        <f>('Energy Use'!W67-'E-electricity'!W11)*'Coal Consumption Structure '!W11</f>
        <v>187078069441251.81</v>
      </c>
      <c r="X11" s="230">
        <f>('Energy Use'!X67-'E-electricity'!X11)*'Coal Consumption Structure '!X11</f>
        <v>187458783669559.16</v>
      </c>
      <c r="Y11" s="230">
        <f>('Energy Use'!Y67-'E-electricity'!Y11)*'Coal Consumption Structure '!Y11</f>
        <v>187567667141309.56</v>
      </c>
      <c r="Z11" s="230">
        <f>('Energy Use'!Z67-'E-electricity'!Z11)*'Coal Consumption Structure '!Z11</f>
        <v>187430936048326.97</v>
      </c>
      <c r="AA11" s="230">
        <f>('Energy Use'!AA67-'E-electricity'!AA11)*'Coal Consumption Structure '!AA11</f>
        <v>187075766915375.13</v>
      </c>
      <c r="AB11" s="230">
        <f>('Energy Use'!AB67-'E-electricity'!AB11)*'Coal Consumption Structure '!AB11</f>
        <v>186529963627584.56</v>
      </c>
      <c r="AC11" s="230">
        <f>('Energy Use'!AC67-'E-electricity'!AC11)*'Coal Consumption Structure '!AC11</f>
        <v>185821660204412.5</v>
      </c>
      <c r="AD11" s="230">
        <f>('Energy Use'!AD67-'E-electricity'!AD11)*'Coal Consumption Structure '!AD11</f>
        <v>184979062243567.5</v>
      </c>
      <c r="AE11" s="230">
        <f>('Energy Use'!AE67-'E-electricity'!AE11)*'Coal Consumption Structure '!AE11</f>
        <v>184030228847139.63</v>
      </c>
      <c r="AF11" s="230">
        <f>('Energy Use'!AF67-'E-electricity'!AF11)*'Coal Consumption Structure '!AF11</f>
        <v>183002895876908.41</v>
      </c>
      <c r="AG11" s="230">
        <f>('Energy Use'!AG67-'E-electricity'!AG11)*'Coal Consumption Structure '!AG11</f>
        <v>181924340580497.59</v>
      </c>
      <c r="AH11" s="230">
        <f>('Energy Use'!AH67-'E-electricity'!AH11)*'Coal Consumption Structure '!AH11</f>
        <v>180821286991897.31</v>
      </c>
      <c r="AI11" s="230">
        <f>('Energy Use'!AI67-'E-electricity'!AI11)*'Coal Consumption Structure '!AI11</f>
        <v>179719851040221.63</v>
      </c>
      <c r="AJ11" s="230">
        <f>('Energy Use'!AJ67-'E-electricity'!AJ11)*'Coal Consumption Structure '!AJ11</f>
        <v>178645523996404.16</v>
      </c>
      <c r="AK11" s="230">
        <f>('Energy Use'!AK67-'E-electricity'!AK11)*'Coal Consumption Structure '!AK11</f>
        <v>177623192742653.78</v>
      </c>
      <c r="AL11" s="230">
        <f>('Energy Use'!AL67-'E-electricity'!AL11)*'Coal Consumption Structure '!AL11</f>
        <v>176677195356050.03</v>
      </c>
      <c r="AM11" s="230">
        <f>('Energy Use'!AM67-'E-electricity'!AM11)*'Coal Consumption Structure '!AM11</f>
        <v>175831410647064.88</v>
      </c>
      <c r="AN11" s="230">
        <f>('Energy Use'!AN67-'E-electricity'!AN11)*'Coal Consumption Structure '!AN11</f>
        <v>175109380578263.97</v>
      </c>
      <c r="AO11" s="230">
        <f>('Energy Use'!AO67-'E-electricity'!AO11)*'Coal Consumption Structure '!AO11</f>
        <v>174534464901692.09</v>
      </c>
      <c r="AP11" s="230">
        <f>('Energy Use'!AP67-'E-electricity'!AP11)*'Coal Consumption Structure '!AP11</f>
        <v>174130027891956.69</v>
      </c>
      <c r="AQ11" s="230">
        <f>('Energy Use'!AQ67-'E-electricity'!AQ11)*'Coal Consumption Structure '!AQ11</f>
        <v>173905158369765.13</v>
      </c>
      <c r="AR11" s="133" t="str">
        <f>VLOOKUP($A11,'Sector Match'!$A$1:$B$43,2,0)</f>
        <v>food beverage and tobacco 10T12</v>
      </c>
    </row>
    <row r="12" spans="1:44" x14ac:dyDescent="0.2">
      <c r="A12" s="74" t="s">
        <v>11</v>
      </c>
      <c r="B12" s="230">
        <f>('Energy Use'!B68-'E-electricity'!B12)*'Coal Consumption Structure '!B12</f>
        <v>92837672614499.984</v>
      </c>
      <c r="C12" s="230">
        <f>('Energy Use'!C68-'E-electricity'!C12)*'Coal Consumption Structure '!C12</f>
        <v>70651188333000.016</v>
      </c>
      <c r="D12" s="230">
        <f>('Energy Use'!D68-'E-electricity'!D12)*'Coal Consumption Structure '!D12</f>
        <v>76209298293497.141</v>
      </c>
      <c r="E12" s="230">
        <f>('Energy Use'!E68-'E-electricity'!E12)*'Coal Consumption Structure '!E12</f>
        <v>82522275696924.281</v>
      </c>
      <c r="F12" s="230">
        <f>('Energy Use'!F68-'E-electricity'!F12)*'Coal Consumption Structure '!F12</f>
        <v>85123874262851.828</v>
      </c>
      <c r="G12" s="230">
        <f>('Energy Use'!G68-'E-electricity'!G12)*'Coal Consumption Structure '!G12</f>
        <v>87913475472257.719</v>
      </c>
      <c r="H12" s="230">
        <f>('Energy Use'!H68-'E-electricity'!H12)*'Coal Consumption Structure '!H12</f>
        <v>91948093619520.281</v>
      </c>
      <c r="I12" s="230">
        <f>('Energy Use'!I68-'E-electricity'!I12)*'Coal Consumption Structure '!I12</f>
        <v>95035279723389.484</v>
      </c>
      <c r="J12" s="230">
        <f>('Energy Use'!J68-'E-electricity'!J12)*'Coal Consumption Structure '!J12</f>
        <v>100009114117724.55</v>
      </c>
      <c r="K12" s="230">
        <f>('Energy Use'!K68-'E-electricity'!K12)*'Coal Consumption Structure '!K12</f>
        <v>104623525397715.25</v>
      </c>
      <c r="L12" s="230">
        <f>('Energy Use'!L68-'E-electricity'!L12)*'Coal Consumption Structure '!L12</f>
        <v>109988027984193.72</v>
      </c>
      <c r="M12" s="230">
        <f>('Energy Use'!M68-'E-electricity'!M12)*'Coal Consumption Structure '!M12</f>
        <v>115805686081488.16</v>
      </c>
      <c r="N12" s="230">
        <f>('Energy Use'!N68-'E-electricity'!N12)*'Coal Consumption Structure '!N12</f>
        <v>120123776780984.59</v>
      </c>
      <c r="O12" s="230">
        <f>('Energy Use'!O68-'E-electricity'!O12)*'Coal Consumption Structure '!O12</f>
        <v>124231842180841.05</v>
      </c>
      <c r="P12" s="230">
        <f>('Energy Use'!P68-'E-electricity'!P12)*'Coal Consumption Structure '!P12</f>
        <v>128132359595087.33</v>
      </c>
      <c r="Q12" s="230">
        <f>('Energy Use'!Q68-'E-electricity'!Q12)*'Coal Consumption Structure '!Q12</f>
        <v>131832890157742.38</v>
      </c>
      <c r="R12" s="230">
        <f>('Energy Use'!R68-'E-electricity'!R12)*'Coal Consumption Structure '!R12</f>
        <v>135345827552860.84</v>
      </c>
      <c r="S12" s="230">
        <f>('Energy Use'!S68-'E-electricity'!S12)*'Coal Consumption Structure '!S12</f>
        <v>138273850450709.41</v>
      </c>
      <c r="T12" s="230">
        <f>('Energy Use'!T68-'E-electricity'!T12)*'Coal Consumption Structure '!T12</f>
        <v>141008886164627.75</v>
      </c>
      <c r="U12" s="230">
        <f>('Energy Use'!U68-'E-electricity'!U12)*'Coal Consumption Structure '!U12</f>
        <v>143548387444965.84</v>
      </c>
      <c r="V12" s="230">
        <f>('Energy Use'!V68-'E-electricity'!V12)*'Coal Consumption Structure '!V12</f>
        <v>145891414438301.25</v>
      </c>
      <c r="W12" s="230">
        <f>('Energy Use'!W68-'E-electricity'!W12)*'Coal Consumption Structure '!W12</f>
        <v>148038577043098.72</v>
      </c>
      <c r="X12" s="230">
        <f>('Energy Use'!X68-'E-electricity'!X12)*'Coal Consumption Structure '!X12</f>
        <v>149991963185891.78</v>
      </c>
      <c r="Y12" s="230">
        <f>('Energy Use'!Y68-'E-electricity'!Y12)*'Coal Consumption Structure '!Y12</f>
        <v>151755055284092.03</v>
      </c>
      <c r="Z12" s="230">
        <f>('Energy Use'!Z68-'E-electricity'!Z12)*'Coal Consumption Structure '!Z12</f>
        <v>153332637200001</v>
      </c>
      <c r="AA12" s="230">
        <f>('Energy Use'!AA68-'E-electricity'!AA12)*'Coal Consumption Structure '!AA12</f>
        <v>154730693977464.09</v>
      </c>
      <c r="AB12" s="230">
        <f>('Energy Use'!AB68-'E-electricity'!AB12)*'Coal Consumption Structure '!AB12</f>
        <v>155956306593834.69</v>
      </c>
      <c r="AC12" s="230">
        <f>('Energy Use'!AC68-'E-electricity'!AC12)*'Coal Consumption Structure '!AC12</f>
        <v>157017543862126.69</v>
      </c>
      <c r="AD12" s="230">
        <f>('Energy Use'!AD68-'E-electricity'!AD12)*'Coal Consumption Structure '!AD12</f>
        <v>157923353488335.16</v>
      </c>
      <c r="AE12" s="230">
        <f>('Energy Use'!AE68-'E-electricity'!AE12)*'Coal Consumption Structure '!AE12</f>
        <v>158683454133947.41</v>
      </c>
      <c r="AF12" s="230">
        <f>('Energy Use'!AF68-'E-electricity'!AF12)*'Coal Consumption Structure '!AF12</f>
        <v>159308230160556.06</v>
      </c>
      <c r="AG12" s="230">
        <f>('Energy Use'!AG68-'E-electricity'!AG12)*'Coal Consumption Structure '!AG12</f>
        <v>159808630548816.69</v>
      </c>
      <c r="AH12" s="230">
        <f>('Energy Use'!AH68-'E-electricity'!AH12)*'Coal Consumption Structure '!AH12</f>
        <v>160196073293865.03</v>
      </c>
      <c r="AI12" s="230">
        <f>('Energy Use'!AI68-'E-electricity'!AI12)*'Coal Consumption Structure '!AI12</f>
        <v>160482356389351.53</v>
      </c>
      <c r="AJ12" s="230">
        <f>('Energy Use'!AJ68-'E-electricity'!AJ12)*'Coal Consumption Structure '!AJ12</f>
        <v>160679576327279.53</v>
      </c>
      <c r="AK12" s="230">
        <f>('Energy Use'!AK68-'E-electricity'!AK12)*'Coal Consumption Structure '!AK12</f>
        <v>160800054865210.28</v>
      </c>
      <c r="AL12" s="230">
        <f>('Energy Use'!AL68-'E-electricity'!AL12)*'Coal Consumption Structure '!AL12</f>
        <v>160856274649512.06</v>
      </c>
      <c r="AM12" s="230">
        <f>('Energy Use'!AM68-'E-electricity'!AM12)*'Coal Consumption Structure '!AM12</f>
        <v>160860824136203.69</v>
      </c>
      <c r="AN12" s="230">
        <f>('Energy Use'!AN68-'E-electricity'!AN12)*'Coal Consumption Structure '!AN12</f>
        <v>160826352121678.19</v>
      </c>
      <c r="AO12" s="230">
        <f>('Energy Use'!AO68-'E-electricity'!AO12)*'Coal Consumption Structure '!AO12</f>
        <v>160765532085914.81</v>
      </c>
      <c r="AP12" s="230">
        <f>('Energy Use'!AP68-'E-electricity'!AP12)*'Coal Consumption Structure '!AP12</f>
        <v>160691036461838.5</v>
      </c>
      <c r="AQ12" s="230">
        <f>('Energy Use'!AQ68-'E-electricity'!AQ12)*'Coal Consumption Structure '!AQ12</f>
        <v>160602130670944.72</v>
      </c>
      <c r="AR12" s="133" t="str">
        <f>VLOOKUP($A12,'Sector Match'!$A$1:$B$43,2,0)</f>
        <v>food beverage and tobacco 10T12</v>
      </c>
    </row>
    <row r="13" spans="1:44" x14ac:dyDescent="0.2">
      <c r="A13" s="74" t="s">
        <v>12</v>
      </c>
      <c r="B13" s="230">
        <f>('Energy Use'!B69-'E-electricity'!B13)*'Coal Consumption Structure '!B13</f>
        <v>1386134425500</v>
      </c>
      <c r="C13" s="230">
        <f>('Energy Use'!C69-'E-electricity'!C13)*'Coal Consumption Structure '!C13</f>
        <v>858347770500</v>
      </c>
      <c r="D13" s="230">
        <f>('Energy Use'!D69-'E-electricity'!D13)*'Coal Consumption Structure '!D13</f>
        <v>830793513989.4043</v>
      </c>
      <c r="E13" s="230">
        <f>('Energy Use'!E69-'E-electricity'!E13)*'Coal Consumption Structure '!E13</f>
        <v>942898368839.40918</v>
      </c>
      <c r="F13" s="230">
        <f>('Energy Use'!F69-'E-electricity'!F13)*'Coal Consumption Structure '!F13</f>
        <v>962534436951.3092</v>
      </c>
      <c r="G13" s="230">
        <f>('Energy Use'!G69-'E-electricity'!G13)*'Coal Consumption Structure '!G13</f>
        <v>980207035594.9386</v>
      </c>
      <c r="H13" s="230">
        <f>('Energy Use'!H69-'E-electricity'!H13)*'Coal Consumption Structure '!H13</f>
        <v>1008821643435.3099</v>
      </c>
      <c r="I13" s="230">
        <f>('Energy Use'!I69-'E-electricity'!I13)*'Coal Consumption Structure '!I13</f>
        <v>1027449677468.3005</v>
      </c>
      <c r="J13" s="230">
        <f>('Energy Use'!J69-'E-electricity'!J13)*'Coal Consumption Structure '!J13</f>
        <v>1067643346177.3065</v>
      </c>
      <c r="K13" s="230">
        <f>('Energy Use'!K69-'E-electricity'!K13)*'Coal Consumption Structure '!K13</f>
        <v>1104534137046.1946</v>
      </c>
      <c r="L13" s="230">
        <f>('Energy Use'!L69-'E-electricity'!L13)*'Coal Consumption Structure '!L13</f>
        <v>1149359874878.8308</v>
      </c>
      <c r="M13" s="230">
        <f>('Energy Use'!M69-'E-electricity'!M13)*'Coal Consumption Structure '!M13</f>
        <v>1198241500468.3967</v>
      </c>
      <c r="N13" s="230">
        <f>('Energy Use'!N69-'E-electricity'!N13)*'Coal Consumption Structure '!N13</f>
        <v>1231520502765.082</v>
      </c>
      <c r="O13" s="230">
        <f>('Energy Use'!O69-'E-electricity'!O13)*'Coal Consumption Structure '!O13</f>
        <v>1261643452071.918</v>
      </c>
      <c r="P13" s="230">
        <f>('Energy Use'!P69-'E-electricity'!P13)*'Coal Consumption Structure '!P13</f>
        <v>1288689859931.281</v>
      </c>
      <c r="Q13" s="230">
        <f>('Energy Use'!Q69-'E-electricity'!Q13)*'Coal Consumption Structure '!Q13</f>
        <v>1312792374842.0364</v>
      </c>
      <c r="R13" s="230">
        <f>('Energy Use'!R69-'E-electricity'!R13)*'Coal Consumption Structure '!R13</f>
        <v>1334131442901.9858</v>
      </c>
      <c r="S13" s="230">
        <f>('Energy Use'!S69-'E-electricity'!S13)*'Coal Consumption Structure '!S13</f>
        <v>1350068505749.7126</v>
      </c>
      <c r="T13" s="230">
        <f>('Energy Use'!T69-'E-electricity'!T13)*'Coal Consumption Structure '!T13</f>
        <v>1363470927619.5315</v>
      </c>
      <c r="U13" s="230">
        <f>('Energy Use'!U69-'E-electricity'!U13)*'Coal Consumption Structure '!U13</f>
        <v>1374428707916.6572</v>
      </c>
      <c r="V13" s="230">
        <f>('Energy Use'!V69-'E-electricity'!V13)*'Coal Consumption Structure '!V13</f>
        <v>1383050961338.0161</v>
      </c>
      <c r="W13" s="230">
        <f>('Energy Use'!W69-'E-electricity'!W13)*'Coal Consumption Structure '!W13</f>
        <v>1389463515334.1746</v>
      </c>
      <c r="X13" s="230">
        <f>('Energy Use'!X69-'E-electricity'!X13)*'Coal Consumption Structure '!X13</f>
        <v>1393806487658.6338</v>
      </c>
      <c r="Y13" s="230">
        <f>('Energy Use'!Y69-'E-electricity'!Y13)*'Coal Consumption Structure '!Y13</f>
        <v>1396231897083.9912</v>
      </c>
      <c r="Z13" s="230">
        <f>('Energy Use'!Z69-'E-electricity'!Z13)*'Coal Consumption Structure '!Z13</f>
        <v>1396901354092.1472</v>
      </c>
      <c r="AA13" s="230">
        <f>('Energy Use'!AA69-'E-electricity'!AA13)*'Coal Consumption Structure '!AA13</f>
        <v>1395983871647.3379</v>
      </c>
      <c r="AB13" s="230">
        <f>('Energy Use'!AB69-'E-electricity'!AB13)*'Coal Consumption Structure '!AB13</f>
        <v>1393653829317.0698</v>
      </c>
      <c r="AC13" s="230">
        <f>('Energy Use'!AC69-'E-electricity'!AC13)*'Coal Consumption Structure '!AC13</f>
        <v>1390089117263.9802</v>
      </c>
      <c r="AD13" s="230">
        <f>('Energy Use'!AD69-'E-electricity'!AD13)*'Coal Consumption Structure '!AD13</f>
        <v>1385469480200.0408</v>
      </c>
      <c r="AE13" s="230">
        <f>('Energy Use'!AE69-'E-electricity'!AE13)*'Coal Consumption Structure '!AE13</f>
        <v>1379975075441.8306</v>
      </c>
      <c r="AF13" s="230">
        <f>('Energy Use'!AF69-'E-electricity'!AF13)*'Coal Consumption Structure '!AF13</f>
        <v>1373785253862.2256</v>
      </c>
      <c r="AG13" s="230">
        <f>('Energy Use'!AG69-'E-electricity'!AG13)*'Coal Consumption Structure '!AG13</f>
        <v>1367077567891.6938</v>
      </c>
      <c r="AH13" s="230">
        <f>('Energy Use'!AH69-'E-electricity'!AH13)*'Coal Consumption Structure '!AH13</f>
        <v>1360027006841.2639</v>
      </c>
      <c r="AI13" s="230">
        <f>('Energy Use'!AI69-'E-electricity'!AI13)*'Coal Consumption Structure '!AI13</f>
        <v>1352805456728.8459</v>
      </c>
      <c r="AJ13" s="230">
        <f>('Energy Use'!AJ69-'E-electricity'!AJ13)*'Coal Consumption Structure '!AJ13</f>
        <v>1345581379497.5464</v>
      </c>
      <c r="AK13" s="230">
        <f>('Energy Use'!AK69-'E-electricity'!AK13)*'Coal Consumption Structure '!AK13</f>
        <v>1338519705006.4319</v>
      </c>
      <c r="AL13" s="230">
        <f>('Energy Use'!AL69-'E-electricity'!AL13)*'Coal Consumption Structure '!AL13</f>
        <v>1331781928425.6904</v>
      </c>
      <c r="AM13" s="230">
        <f>('Energy Use'!AM69-'E-electricity'!AM13)*'Coal Consumption Structure '!AM13</f>
        <v>1325526405645.9822</v>
      </c>
      <c r="AN13" s="230">
        <f>('Energy Use'!AN69-'E-electricity'!AN13)*'Coal Consumption Structure '!AN13</f>
        <v>1319908839980.6526</v>
      </c>
      <c r="AO13" s="230">
        <f>('Energy Use'!AO69-'E-electricity'!AO13)*'Coal Consumption Structure '!AO13</f>
        <v>1315082954765.1257</v>
      </c>
      <c r="AP13" s="230">
        <f>('Energy Use'!AP69-'E-electricity'!AP13)*'Coal Consumption Structure '!AP13</f>
        <v>1311201348414.0664</v>
      </c>
      <c r="AQ13" s="230">
        <f>('Energy Use'!AQ69-'E-electricity'!AQ13)*'Coal Consumption Structure '!AQ13</f>
        <v>1308307450906.083</v>
      </c>
      <c r="AR13" s="133" t="str">
        <f>VLOOKUP($A13,'Sector Match'!$A$1:$B$43,2,0)</f>
        <v>food beverage and tobacco 10T12</v>
      </c>
    </row>
    <row r="14" spans="1:44" x14ac:dyDescent="0.2">
      <c r="A14" s="74" t="s">
        <v>13</v>
      </c>
      <c r="B14" s="230">
        <f>('Energy Use'!B70-'E-electricity'!B14)*'Coal Consumption Structure '!B14</f>
        <v>87965368441500</v>
      </c>
      <c r="C14" s="230">
        <f>('Energy Use'!C70-'E-electricity'!C14)*'Coal Consumption Structure '!C14</f>
        <v>58723209930000</v>
      </c>
      <c r="D14" s="230">
        <f>('Energy Use'!D70-'E-electricity'!D14)*'Coal Consumption Structure '!D14</f>
        <v>56903959035526.477</v>
      </c>
      <c r="E14" s="230">
        <f>('Energy Use'!E70-'E-electricity'!E14)*'Coal Consumption Structure '!E14</f>
        <v>57515933616317.461</v>
      </c>
      <c r="F14" s="230">
        <f>('Energy Use'!F70-'E-electricity'!F14)*'Coal Consumption Structure '!F14</f>
        <v>58398502033853.086</v>
      </c>
      <c r="G14" s="230">
        <f>('Energy Use'!G70-'E-electricity'!G14)*'Coal Consumption Structure '!G14</f>
        <v>58357164929006.164</v>
      </c>
      <c r="H14" s="230">
        <f>('Energy Use'!H70-'E-electricity'!H14)*'Coal Consumption Structure '!H14</f>
        <v>58628023126078.836</v>
      </c>
      <c r="I14" s="230">
        <f>('Energy Use'!I70-'E-electricity'!I14)*'Coal Consumption Structure '!I14</f>
        <v>58309470028259.727</v>
      </c>
      <c r="J14" s="230">
        <f>('Energy Use'!J70-'E-electricity'!J14)*'Coal Consumption Structure '!J14</f>
        <v>59205261812204.523</v>
      </c>
      <c r="K14" s="230">
        <f>('Energy Use'!K70-'E-electricity'!K14)*'Coal Consumption Structure '!K14</f>
        <v>59838849850209.094</v>
      </c>
      <c r="L14" s="230">
        <f>('Energy Use'!L70-'E-electricity'!L14)*'Coal Consumption Structure '!L14</f>
        <v>60770252069626.938</v>
      </c>
      <c r="M14" s="230">
        <f>('Energy Use'!M70-'E-electricity'!M14)*'Coal Consumption Structure '!M14</f>
        <v>61718834124001.773</v>
      </c>
      <c r="N14" s="230">
        <f>('Energy Use'!N70-'E-electricity'!N14)*'Coal Consumption Structure '!N14</f>
        <v>61624623542074.508</v>
      </c>
      <c r="O14" s="230">
        <f>('Energy Use'!O70-'E-electricity'!O14)*'Coal Consumption Structure '!O14</f>
        <v>61234531829605.922</v>
      </c>
      <c r="P14" s="230">
        <f>('Energy Use'!P70-'E-electricity'!P14)*'Coal Consumption Structure '!P14</f>
        <v>60634355784410.367</v>
      </c>
      <c r="Q14" s="230">
        <f>('Energy Use'!Q70-'E-electricity'!Q14)*'Coal Consumption Structure '!Q14</f>
        <v>59909550812004.18</v>
      </c>
      <c r="R14" s="230">
        <f>('Energy Use'!R70-'E-electricity'!R14)*'Coal Consumption Structure '!R14</f>
        <v>59142948882278.477</v>
      </c>
      <c r="S14" s="230">
        <f>('Energy Use'!S70-'E-electricity'!S14)*'Coal Consumption Structure '!S14</f>
        <v>58252510400025.516</v>
      </c>
      <c r="T14" s="230">
        <f>('Energy Use'!T70-'E-electricity'!T14)*'Coal Consumption Structure '!T14</f>
        <v>57403483609071.219</v>
      </c>
      <c r="U14" s="230">
        <f>('Energy Use'!U70-'E-electricity'!U14)*'Coal Consumption Structure '!U14</f>
        <v>56594872442233.703</v>
      </c>
      <c r="V14" s="230">
        <f>('Energy Use'!V70-'E-electricity'!V14)*'Coal Consumption Structure '!V14</f>
        <v>55825736003284.344</v>
      </c>
      <c r="W14" s="230">
        <f>('Energy Use'!W70-'E-electricity'!W14)*'Coal Consumption Structure '!W14</f>
        <v>55095187733476.422</v>
      </c>
      <c r="X14" s="230">
        <f>('Energy Use'!X70-'E-electricity'!X14)*'Coal Consumption Structure '!X14</f>
        <v>54402394656403.086</v>
      </c>
      <c r="Y14" s="230">
        <f>('Energy Use'!Y70-'E-electricity'!Y14)*'Coal Consumption Structure '!Y14</f>
        <v>53746576703958.305</v>
      </c>
      <c r="Z14" s="230">
        <f>('Energy Use'!Z70-'E-electricity'!Z14)*'Coal Consumption Structure '!Z14</f>
        <v>53127006126305.375</v>
      </c>
      <c r="AA14" s="230">
        <f>('Energy Use'!AA70-'E-electricity'!AA14)*'Coal Consumption Structure '!AA14</f>
        <v>52543006988929.281</v>
      </c>
      <c r="AB14" s="230">
        <f>('Energy Use'!AB70-'E-electricity'!AB14)*'Coal Consumption Structure '!AB14</f>
        <v>51993954760038.406</v>
      </c>
      <c r="AC14" s="230">
        <f>('Energy Use'!AC70-'E-electricity'!AC14)*'Coal Consumption Structure '!AC14</f>
        <v>51479275991812.273</v>
      </c>
      <c r="AD14" s="230">
        <f>('Energy Use'!AD70-'E-electricity'!AD14)*'Coal Consumption Structure '!AD14</f>
        <v>50998448099238.289</v>
      </c>
      <c r="AE14" s="230">
        <f>('Energy Use'!AE70-'E-electricity'!AE14)*'Coal Consumption Structure '!AE14</f>
        <v>50550999240582.555</v>
      </c>
      <c r="AF14" s="230">
        <f>('Energy Use'!AF70-'E-electricity'!AF14)*'Coal Consumption Structure '!AF14</f>
        <v>50136508303857.945</v>
      </c>
      <c r="AG14" s="230">
        <f>('Energy Use'!AG70-'E-electricity'!AG14)*'Coal Consumption Structure '!AG14</f>
        <v>49754605004016.633</v>
      </c>
      <c r="AH14" s="230">
        <f>('Energy Use'!AH70-'E-electricity'!AH14)*'Coal Consumption Structure '!AH14</f>
        <v>49404970096007.5</v>
      </c>
      <c r="AI14" s="230">
        <f>('Energy Use'!AI70-'E-electricity'!AI14)*'Coal Consumption Structure '!AI14</f>
        <v>49087335709277.234</v>
      </c>
      <c r="AJ14" s="230">
        <f>('Energy Use'!AJ70-'E-electricity'!AJ14)*'Coal Consumption Structure '!AJ14</f>
        <v>48801485809801.563</v>
      </c>
      <c r="AK14" s="230">
        <f>('Energy Use'!AK70-'E-electricity'!AK14)*'Coal Consumption Structure '!AK14</f>
        <v>48547256796271.93</v>
      </c>
      <c r="AL14" s="230">
        <f>('Energy Use'!AL70-'E-electricity'!AL14)*'Coal Consumption Structure '!AL14</f>
        <v>48324538237674.148</v>
      </c>
      <c r="AM14" s="230">
        <f>('Energy Use'!AM70-'E-electricity'!AM14)*'Coal Consumption Structure '!AM14</f>
        <v>48133273760154.406</v>
      </c>
      <c r="AN14" s="230">
        <f>('Energy Use'!AN70-'E-electricity'!AN14)*'Coal Consumption Structure '!AN14</f>
        <v>47973462091802.539</v>
      </c>
      <c r="AO14" s="230">
        <f>('Energy Use'!AO70-'E-electricity'!AO14)*'Coal Consumption Structure '!AO14</f>
        <v>47845158274778.258</v>
      </c>
      <c r="AP14" s="230">
        <f>('Energy Use'!AP70-'E-electricity'!AP14)*'Coal Consumption Structure '!AP14</f>
        <v>47748475055092.867</v>
      </c>
      <c r="AQ14" s="230">
        <f>('Energy Use'!AQ70-'E-electricity'!AQ14)*'Coal Consumption Structure '!AQ14</f>
        <v>47679609172909.25</v>
      </c>
      <c r="AR14" s="133" t="str">
        <f>VLOOKUP($A14,'Sector Match'!$A$1:$B$43,2,0)</f>
        <v>textiles apparel and leather 13T15</v>
      </c>
    </row>
    <row r="15" spans="1:44" x14ac:dyDescent="0.2">
      <c r="A15" s="74" t="s">
        <v>14</v>
      </c>
      <c r="B15" s="230">
        <f>('Energy Use'!B71-'E-electricity'!B15)*'Coal Consumption Structure '!B15</f>
        <v>8000134559999.999</v>
      </c>
      <c r="C15" s="230">
        <f>('Energy Use'!C71-'E-electricity'!C15)*'Coal Consumption Structure '!C15</f>
        <v>6136214320500</v>
      </c>
      <c r="D15" s="230">
        <f>('Energy Use'!D71-'E-electricity'!D15)*'Coal Consumption Structure '!D15</f>
        <v>6135823086064.1553</v>
      </c>
      <c r="E15" s="230">
        <f>('Energy Use'!E71-'E-electricity'!E15)*'Coal Consumption Structure '!E15</f>
        <v>6475071441338.2852</v>
      </c>
      <c r="F15" s="230">
        <f>('Energy Use'!F71-'E-electricity'!F15)*'Coal Consumption Structure '!F15</f>
        <v>6551917042713.7207</v>
      </c>
      <c r="G15" s="230">
        <f>('Energy Use'!G71-'E-electricity'!G15)*'Coal Consumption Structure '!G15</f>
        <v>6553214632468.4512</v>
      </c>
      <c r="H15" s="230">
        <f>('Energy Use'!H71-'E-electricity'!H15)*'Coal Consumption Structure '!H15</f>
        <v>6592751496117.8447</v>
      </c>
      <c r="I15" s="230">
        <f>('Energy Use'!I71-'E-electricity'!I15)*'Coal Consumption Structure '!I15</f>
        <v>6560463157420.3701</v>
      </c>
      <c r="J15" s="230">
        <f>('Energy Use'!J71-'E-electricity'!J15)*'Coal Consumption Structure '!J15</f>
        <v>6661135232218.6934</v>
      </c>
      <c r="K15" s="230">
        <f>('Energy Use'!K71-'E-electricity'!K15)*'Coal Consumption Structure '!K15</f>
        <v>6729595514628.751</v>
      </c>
      <c r="L15" s="230">
        <f>('Energy Use'!L71-'E-electricity'!L15)*'Coal Consumption Structure '!L15</f>
        <v>6829775628917.0205</v>
      </c>
      <c r="M15" s="230">
        <f>('Energy Use'!M71-'E-electricity'!M15)*'Coal Consumption Structure '!M15</f>
        <v>6931086760857.0498</v>
      </c>
      <c r="N15" s="230">
        <f>('Energy Use'!N71-'E-electricity'!N15)*'Coal Consumption Structure '!N15</f>
        <v>6920446967611.3203</v>
      </c>
      <c r="O15" s="230">
        <f>('Energy Use'!O71-'E-electricity'!O15)*'Coal Consumption Structure '!O15</f>
        <v>6876889852175.8125</v>
      </c>
      <c r="P15" s="230">
        <f>('Energy Use'!P71-'E-electricity'!P15)*'Coal Consumption Structure '!P15</f>
        <v>6809900332870.1211</v>
      </c>
      <c r="Q15" s="230">
        <f>('Energy Use'!Q71-'E-electricity'!Q15)*'Coal Consumption Structure '!Q15</f>
        <v>6728927632855.8086</v>
      </c>
      <c r="R15" s="230">
        <f>('Energy Use'!R71-'E-electricity'!R15)*'Coal Consumption Structure '!R15</f>
        <v>6643134164336.8916</v>
      </c>
      <c r="S15" s="230">
        <f>('Energy Use'!S71-'E-electricity'!S15)*'Coal Consumption Structure '!S15</f>
        <v>6548163880743.2764</v>
      </c>
      <c r="T15" s="230">
        <f>('Energy Use'!T71-'E-electricity'!T15)*'Coal Consumption Structure '!T15</f>
        <v>6457468101408.8721</v>
      </c>
      <c r="U15" s="230">
        <f>('Energy Use'!U71-'E-electricity'!U15)*'Coal Consumption Structure '!U15</f>
        <v>6370932953066.6709</v>
      </c>
      <c r="V15" s="230">
        <f>('Energy Use'!V71-'E-electricity'!V15)*'Coal Consumption Structure '!V15</f>
        <v>6288450659525.5439</v>
      </c>
      <c r="W15" s="230">
        <f>('Energy Use'!W71-'E-electricity'!W15)*'Coal Consumption Structure '!W15</f>
        <v>6209919366523.7334</v>
      </c>
      <c r="X15" s="230">
        <f>('Energy Use'!X71-'E-electricity'!X15)*'Coal Consumption Structure '!X15</f>
        <v>6135242978056.8906</v>
      </c>
      <c r="Y15" s="230">
        <f>('Energy Use'!Y71-'E-electricity'!Y15)*'Coal Consumption Structure '!Y15</f>
        <v>6064331003946.6689</v>
      </c>
      <c r="Z15" s="230">
        <f>('Energy Use'!Z71-'E-electricity'!Z15)*'Coal Consumption Structure '!Z15</f>
        <v>5997098418440.8047</v>
      </c>
      <c r="AA15" s="230">
        <f>('Energy Use'!AA71-'E-electricity'!AA15)*'Coal Consumption Structure '!AA15</f>
        <v>5933465529661.8574</v>
      </c>
      <c r="AB15" s="230">
        <f>('Energy Use'!AB71-'E-electricity'!AB15)*'Coal Consumption Structure '!AB15</f>
        <v>5873357859747.3633</v>
      </c>
      <c r="AC15" s="230">
        <f>('Energy Use'!AC71-'E-electricity'!AC15)*'Coal Consumption Structure '!AC15</f>
        <v>5816706035550.502</v>
      </c>
      <c r="AD15" s="230">
        <f>('Energy Use'!AD71-'E-electricity'!AD15)*'Coal Consumption Structure '!AD15</f>
        <v>5763445689797.1465</v>
      </c>
      <c r="AE15" s="230">
        <f>('Energy Use'!AE71-'E-electricity'!AE15)*'Coal Consumption Structure '!AE15</f>
        <v>5713517372622.751</v>
      </c>
      <c r="AF15" s="230">
        <f>('Energy Use'!AF71-'E-electricity'!AF15)*'Coal Consumption Structure '!AF15</f>
        <v>5666866473439.9121</v>
      </c>
      <c r="AG15" s="230">
        <f>('Energy Use'!AG71-'E-electricity'!AG15)*'Coal Consumption Structure '!AG15</f>
        <v>5623443153116.5967</v>
      </c>
      <c r="AH15" s="230">
        <f>('Energy Use'!AH71-'E-electricity'!AH15)*'Coal Consumption Structure '!AH15</f>
        <v>5583202286474.623</v>
      </c>
      <c r="AI15" s="230">
        <f>('Energy Use'!AI71-'E-electricity'!AI15)*'Coal Consumption Structure '!AI15</f>
        <v>5546103415147.9951</v>
      </c>
      <c r="AJ15" s="230">
        <f>('Energy Use'!AJ71-'E-electricity'!AJ15)*'Coal Consumption Structure '!AJ15</f>
        <v>5512110710873.1143</v>
      </c>
      <c r="AK15" s="230">
        <f>('Energy Use'!AK71-'E-electricity'!AK15)*'Coal Consumption Structure '!AK15</f>
        <v>5481192949315.2734</v>
      </c>
      <c r="AL15" s="230">
        <f>('Energy Use'!AL71-'E-electricity'!AL15)*'Coal Consumption Structure '!AL15</f>
        <v>5453323494570.373</v>
      </c>
      <c r="AM15" s="230">
        <f>('Energy Use'!AM71-'E-electricity'!AM15)*'Coal Consumption Structure '!AM15</f>
        <v>5428480294516.957</v>
      </c>
      <c r="AN15" s="230">
        <f>('Energy Use'!AN71-'E-electricity'!AN15)*'Coal Consumption Structure '!AN15</f>
        <v>5406645887230.9258</v>
      </c>
      <c r="AO15" s="230">
        <f>('Energy Use'!AO71-'E-electricity'!AO15)*'Coal Consumption Structure '!AO15</f>
        <v>5387807418715.5049</v>
      </c>
      <c r="AP15" s="230">
        <f>('Energy Use'!AP71-'E-electricity'!AP15)*'Coal Consumption Structure '!AP15</f>
        <v>5371956672240.5596</v>
      </c>
      <c r="AQ15" s="230">
        <f>('Energy Use'!AQ71-'E-electricity'!AQ15)*'Coal Consumption Structure '!AQ15</f>
        <v>5358643332630.0732</v>
      </c>
      <c r="AR15" s="133" t="str">
        <f>VLOOKUP($A15,'Sector Match'!$A$1:$B$43,2,0)</f>
        <v>textiles apparel and leather 13T15</v>
      </c>
    </row>
    <row r="16" spans="1:44" x14ac:dyDescent="0.2">
      <c r="A16" s="74" t="s">
        <v>15</v>
      </c>
      <c r="B16" s="230">
        <f>('Energy Use'!B72-'E-electricity'!B16)*'Coal Consumption Structure '!B16</f>
        <v>4616744319000</v>
      </c>
      <c r="C16" s="230">
        <f>('Energy Use'!C72-'E-electricity'!C16)*'Coal Consumption Structure '!C16</f>
        <v>3638950094999.998</v>
      </c>
      <c r="D16" s="230">
        <f>('Energy Use'!D72-'E-electricity'!D16)*'Coal Consumption Structure '!D16</f>
        <v>3459157486202.9263</v>
      </c>
      <c r="E16" s="230">
        <f>('Energy Use'!E72-'E-electricity'!E16)*'Coal Consumption Structure '!E16</f>
        <v>3895090607920.9009</v>
      </c>
      <c r="F16" s="230">
        <f>('Energy Use'!F72-'E-electricity'!F16)*'Coal Consumption Structure '!F16</f>
        <v>3887603910347.7397</v>
      </c>
      <c r="G16" s="230">
        <f>('Energy Use'!G72-'E-electricity'!G16)*'Coal Consumption Structure '!G16</f>
        <v>3813913433531.0493</v>
      </c>
      <c r="H16" s="230">
        <f>('Energy Use'!H72-'E-electricity'!H16)*'Coal Consumption Structure '!H16</f>
        <v>3759110831784.8691</v>
      </c>
      <c r="I16" s="230">
        <f>('Energy Use'!I72-'E-electricity'!I16)*'Coal Consumption Structure '!I16</f>
        <v>3682962488664.1807</v>
      </c>
      <c r="J16" s="230">
        <f>('Energy Use'!J72-'E-electricity'!J16)*'Coal Consumption Structure '!J16</f>
        <v>3703642668402.4424</v>
      </c>
      <c r="K16" s="230">
        <f>('Energy Use'!K72-'E-electricity'!K16)*'Coal Consumption Structure '!K16</f>
        <v>3724040915090.9277</v>
      </c>
      <c r="L16" s="230">
        <f>('Energy Use'!L72-'E-electricity'!L16)*'Coal Consumption Structure '!L16</f>
        <v>3776210037553.9053</v>
      </c>
      <c r="M16" s="230">
        <f>('Energy Use'!M72-'E-electricity'!M16)*'Coal Consumption Structure '!M16</f>
        <v>3839792658677.0649</v>
      </c>
      <c r="N16" s="230">
        <f>('Energy Use'!N72-'E-electricity'!N16)*'Coal Consumption Structure '!N16</f>
        <v>3852460274390.1279</v>
      </c>
      <c r="O16" s="230">
        <f>('Energy Use'!O72-'E-electricity'!O16)*'Coal Consumption Structure '!O16</f>
        <v>3849872550509.7549</v>
      </c>
      <c r="P16" s="230">
        <f>('Energy Use'!P72-'E-electricity'!P16)*'Coal Consumption Structure '!P16</f>
        <v>3833149287649.3882</v>
      </c>
      <c r="Q16" s="230">
        <f>('Energy Use'!Q72-'E-electricity'!Q16)*'Coal Consumption Structure '!Q16</f>
        <v>3803555168265.979</v>
      </c>
      <c r="R16" s="230">
        <f>('Energy Use'!R72-'E-electricity'!R16)*'Coal Consumption Structure '!R16</f>
        <v>3762458464364.5093</v>
      </c>
      <c r="S16" s="230">
        <f>('Energy Use'!S72-'E-electricity'!S16)*'Coal Consumption Structure '!S16</f>
        <v>3708801144894.8325</v>
      </c>
      <c r="T16" s="230">
        <f>('Energy Use'!T72-'E-electricity'!T16)*'Coal Consumption Structure '!T16</f>
        <v>3646617407845.0425</v>
      </c>
      <c r="U16" s="230">
        <f>('Energy Use'!U72-'E-electricity'!U16)*'Coal Consumption Structure '!U16</f>
        <v>3577269214799.103</v>
      </c>
      <c r="V16" s="230">
        <f>('Energy Use'!V72-'E-electricity'!V16)*'Coal Consumption Structure '!V16</f>
        <v>3502093802022.5156</v>
      </c>
      <c r="W16" s="230">
        <f>('Energy Use'!W72-'E-electricity'!W16)*'Coal Consumption Structure '!W16</f>
        <v>3422382930457.5732</v>
      </c>
      <c r="X16" s="230">
        <f>('Energy Use'!X72-'E-electricity'!X16)*'Coal Consumption Structure '!X16</f>
        <v>3339366284841.4414</v>
      </c>
      <c r="Y16" s="230">
        <f>('Energy Use'!Y72-'E-electricity'!Y16)*'Coal Consumption Structure '!Y16</f>
        <v>3254198924896.8643</v>
      </c>
      <c r="Z16" s="230">
        <f>('Energy Use'!Z72-'E-electricity'!Z16)*'Coal Consumption Structure '!Z16</f>
        <v>3167952567087.3149</v>
      </c>
      <c r="AA16" s="230">
        <f>('Energy Use'!AA72-'E-electricity'!AA16)*'Coal Consumption Structure '!AA16</f>
        <v>3081610384080.8516</v>
      </c>
      <c r="AB16" s="230">
        <f>('Energy Use'!AB72-'E-electricity'!AB16)*'Coal Consumption Structure '!AB16</f>
        <v>2996064948954.3286</v>
      </c>
      <c r="AC16" s="230">
        <f>('Energy Use'!AC72-'E-electricity'!AC16)*'Coal Consumption Structure '!AC16</f>
        <v>2912118919172.2739</v>
      </c>
      <c r="AD16" s="230">
        <f>('Energy Use'!AD72-'E-electricity'!AD16)*'Coal Consumption Structure '!AD16</f>
        <v>2830488047610.0098</v>
      </c>
      <c r="AE16" s="230">
        <f>('Energy Use'!AE72-'E-electricity'!AE16)*'Coal Consumption Structure '!AE16</f>
        <v>2751806120131.5337</v>
      </c>
      <c r="AF16" s="230">
        <f>('Energy Use'!AF72-'E-electricity'!AF16)*'Coal Consumption Structure '!AF16</f>
        <v>2676631447255.8169</v>
      </c>
      <c r="AG16" s="230">
        <f>('Energy Use'!AG72-'E-electricity'!AG16)*'Coal Consumption Structure '!AG16</f>
        <v>2605454577299.5552</v>
      </c>
      <c r="AH16" s="230">
        <f>('Energy Use'!AH72-'E-electricity'!AH16)*'Coal Consumption Structure '!AH16</f>
        <v>2538706946587.2725</v>
      </c>
      <c r="AI16" s="230">
        <f>('Energy Use'!AI72-'E-electricity'!AI16)*'Coal Consumption Structure '!AI16</f>
        <v>2476770235980.6772</v>
      </c>
      <c r="AJ16" s="230">
        <f>('Energy Use'!AJ72-'E-electricity'!AJ16)*'Coal Consumption Structure '!AJ16</f>
        <v>2419986259876.8794</v>
      </c>
      <c r="AK16" s="230">
        <f>('Energy Use'!AK72-'E-electricity'!AK16)*'Coal Consumption Structure '!AK16</f>
        <v>2368667272433.9229</v>
      </c>
      <c r="AL16" s="230">
        <f>('Energy Use'!AL72-'E-electricity'!AL16)*'Coal Consumption Structure '!AL16</f>
        <v>2323106635281.0044</v>
      </c>
      <c r="AM16" s="230">
        <f>('Energy Use'!AM72-'E-electricity'!AM16)*'Coal Consumption Structure '!AM16</f>
        <v>2283589851232.7432</v>
      </c>
      <c r="AN16" s="230">
        <f>('Energy Use'!AN72-'E-electricity'!AN16)*'Coal Consumption Structure '!AN16</f>
        <v>2250406030115.2036</v>
      </c>
      <c r="AO16" s="230">
        <f>('Energy Use'!AO72-'E-electricity'!AO16)*'Coal Consumption Structure '!AO16</f>
        <v>2223859916987.7241</v>
      </c>
      <c r="AP16" s="230">
        <f>('Energy Use'!AP72-'E-electricity'!AP16)*'Coal Consumption Structure '!AP16</f>
        <v>2204284681807.5391</v>
      </c>
      <c r="AQ16" s="230">
        <f>('Energy Use'!AQ72-'E-electricity'!AQ16)*'Coal Consumption Structure '!AQ16</f>
        <v>2191872998293.071</v>
      </c>
      <c r="AR16" s="133" t="str">
        <f>VLOOKUP($A16,'Sector Match'!$A$1:$B$43,2,0)</f>
        <v>textiles apparel and leather 13T15</v>
      </c>
    </row>
    <row r="17" spans="1:44" x14ac:dyDescent="0.2">
      <c r="A17" s="74" t="s">
        <v>16</v>
      </c>
      <c r="B17" s="230">
        <f>('Energy Use'!B73-'E-electricity'!B17)*'Coal Consumption Structure '!B17</f>
        <v>10433508822000</v>
      </c>
      <c r="C17" s="230">
        <f>('Energy Use'!C73-'E-electricity'!C17)*'Coal Consumption Structure '!C17</f>
        <v>7125119842500</v>
      </c>
      <c r="D17" s="230">
        <f>('Energy Use'!D73-'E-electricity'!D17)*'Coal Consumption Structure '!D17</f>
        <v>7157579363039.6035</v>
      </c>
      <c r="E17" s="230">
        <f>('Energy Use'!E73-'E-electricity'!E17)*'Coal Consumption Structure '!E17</f>
        <v>7755806366744.2959</v>
      </c>
      <c r="F17" s="230">
        <f>('Energy Use'!F73-'E-electricity'!F17)*'Coal Consumption Structure '!F17</f>
        <v>7832656988121.5186</v>
      </c>
      <c r="G17" s="230">
        <f>('Energy Use'!G73-'E-electricity'!G17)*'Coal Consumption Structure '!G17</f>
        <v>7823978015886.5723</v>
      </c>
      <c r="H17" s="230">
        <f>('Energy Use'!H73-'E-electricity'!H17)*'Coal Consumption Structure '!H17</f>
        <v>7873420994774.5244</v>
      </c>
      <c r="I17" s="230">
        <f>('Energy Use'!I73-'E-electricity'!I17)*'Coal Consumption Structure '!I17</f>
        <v>7859125216797.1709</v>
      </c>
      <c r="J17" s="230">
        <f>('Energy Use'!J73-'E-electricity'!J17)*'Coal Consumption Structure '!J17</f>
        <v>8028538510953.2637</v>
      </c>
      <c r="K17" s="230">
        <f>('Energy Use'!K73-'E-electricity'!K17)*'Coal Consumption Structure '!K17</f>
        <v>8183471872941.4658</v>
      </c>
      <c r="L17" s="230">
        <f>('Energy Use'!L73-'E-electricity'!L17)*'Coal Consumption Structure '!L17</f>
        <v>8401049848101.0449</v>
      </c>
      <c r="M17" s="230">
        <f>('Energy Use'!M73-'E-electricity'!M17)*'Coal Consumption Structure '!M17</f>
        <v>8644329430551.04</v>
      </c>
      <c r="N17" s="230">
        <f>('Energy Use'!N73-'E-electricity'!N17)*'Coal Consumption Structure '!N17</f>
        <v>8771018971539.2725</v>
      </c>
      <c r="O17" s="230">
        <f>('Energy Use'!O73-'E-electricity'!O17)*'Coal Consumption Structure '!O17</f>
        <v>8867015815386.2012</v>
      </c>
      <c r="P17" s="230">
        <f>('Energy Use'!P73-'E-electricity'!P17)*'Coal Consumption Structure '!P17</f>
        <v>8933680157150.2266</v>
      </c>
      <c r="Q17" s="230">
        <f>('Energy Use'!Q73-'E-electricity'!Q17)*'Coal Consumption Structure '!Q17</f>
        <v>8972750513909.0918</v>
      </c>
      <c r="R17" s="230">
        <f>('Energy Use'!R73-'E-electricity'!R17)*'Coal Consumption Structure '!R17</f>
        <v>8986278042110.8301</v>
      </c>
      <c r="S17" s="230">
        <f>('Energy Use'!S73-'E-electricity'!S17)*'Coal Consumption Structure '!S17</f>
        <v>8962905461608.9902</v>
      </c>
      <c r="T17" s="230">
        <f>('Energy Use'!T73-'E-electricity'!T17)*'Coal Consumption Structure '!T17</f>
        <v>8918447546447.2988</v>
      </c>
      <c r="U17" s="230">
        <f>('Energy Use'!U73-'E-electricity'!U17)*'Coal Consumption Structure '!U17</f>
        <v>8855005862193.709</v>
      </c>
      <c r="V17" s="230">
        <f>('Energy Use'!V73-'E-electricity'!V17)*'Coal Consumption Structure '!V17</f>
        <v>8774760033591.541</v>
      </c>
      <c r="W17" s="230">
        <f>('Energy Use'!W73-'E-electricity'!W17)*'Coal Consumption Structure '!W17</f>
        <v>8679927737096.7568</v>
      </c>
      <c r="X17" s="230">
        <f>('Energy Use'!X73-'E-electricity'!X17)*'Coal Consumption Structure '!X17</f>
        <v>8572729037618.582</v>
      </c>
      <c r="Y17" s="230">
        <f>('Energy Use'!Y73-'E-electricity'!Y17)*'Coal Consumption Structure '!Y17</f>
        <v>8455355490436.1826</v>
      </c>
      <c r="Z17" s="230">
        <f>('Energy Use'!Z73-'E-electricity'!Z17)*'Coal Consumption Structure '!Z17</f>
        <v>8329944226981.8057</v>
      </c>
      <c r="AA17" s="230">
        <f>('Energy Use'!AA73-'E-electricity'!AA17)*'Coal Consumption Structure '!AA17</f>
        <v>8198557067293.7773</v>
      </c>
      <c r="AB17" s="230">
        <f>('Energy Use'!AB73-'E-electricity'!AB17)*'Coal Consumption Structure '!AB17</f>
        <v>8063164555582.6035</v>
      </c>
      <c r="AC17" s="230">
        <f>('Energy Use'!AC73-'E-electricity'!AC17)*'Coal Consumption Structure '!AC17</f>
        <v>7925634699735.3945</v>
      </c>
      <c r="AD17" s="230">
        <f>('Energy Use'!AD73-'E-electricity'!AD17)*'Coal Consumption Structure '!AD17</f>
        <v>7787726110347.5576</v>
      </c>
      <c r="AE17" s="230">
        <f>('Energy Use'!AE73-'E-electricity'!AE17)*'Coal Consumption Structure '!AE17</f>
        <v>7651085178440.8125</v>
      </c>
      <c r="AF17" s="230">
        <f>('Energy Use'!AF73-'E-electricity'!AF17)*'Coal Consumption Structure '!AF17</f>
        <v>7517246900957.8828</v>
      </c>
      <c r="AG17" s="230">
        <f>('Energy Use'!AG73-'E-electricity'!AG17)*'Coal Consumption Structure '!AG17</f>
        <v>7387638956464.0703</v>
      </c>
      <c r="AH17" s="230">
        <f>('Energy Use'!AH73-'E-electricity'!AH17)*'Coal Consumption Structure '!AH17</f>
        <v>7263588647037.8057</v>
      </c>
      <c r="AI17" s="230">
        <f>('Energy Use'!AI73-'E-electricity'!AI17)*'Coal Consumption Structure '!AI17</f>
        <v>7146332352946.9492</v>
      </c>
      <c r="AJ17" s="230">
        <f>('Energy Use'!AJ73-'E-electricity'!AJ17)*'Coal Consumption Structure '!AJ17</f>
        <v>7037027191465.6523</v>
      </c>
      <c r="AK17" s="230">
        <f>('Energy Use'!AK73-'E-electricity'!AK17)*'Coal Consumption Structure '!AK17</f>
        <v>6936764627581.4863</v>
      </c>
      <c r="AL17" s="230">
        <f>('Energy Use'!AL73-'E-electricity'!AL17)*'Coal Consumption Structure '!AL17</f>
        <v>6846585850400.7373</v>
      </c>
      <c r="AM17" s="230">
        <f>('Energy Use'!AM73-'E-electricity'!AM17)*'Coal Consumption Structure '!AM17</f>
        <v>6767498803445.498</v>
      </c>
      <c r="AN17" s="230">
        <f>('Energy Use'!AN73-'E-electricity'!AN17)*'Coal Consumption Structure '!AN17</f>
        <v>6700496839128.502</v>
      </c>
      <c r="AO17" s="230">
        <f>('Energy Use'!AO73-'E-electricity'!AO17)*'Coal Consumption Structure '!AO17</f>
        <v>6646579057659.0107</v>
      </c>
      <c r="AP17" s="230">
        <f>('Energy Use'!AP73-'E-electricity'!AP17)*'Coal Consumption Structure '!AP17</f>
        <v>6606772489512.5371</v>
      </c>
      <c r="AQ17" s="230">
        <f>('Energy Use'!AQ73-'E-electricity'!AQ17)*'Coal Consumption Structure '!AQ17</f>
        <v>6581601746182.4775</v>
      </c>
      <c r="AR17" s="133" t="str">
        <f>VLOOKUP($A17,'Sector Match'!$A$1:$B$43,2,0)</f>
        <v>wood products 16</v>
      </c>
    </row>
    <row r="18" spans="1:44" x14ac:dyDescent="0.2">
      <c r="A18" s="74" t="s">
        <v>17</v>
      </c>
      <c r="B18" s="230">
        <f>('Energy Use'!B74-'E-electricity'!B18)*'Coal Consumption Structure '!B18</f>
        <v>577787496000</v>
      </c>
      <c r="C18" s="230">
        <f>('Energy Use'!C74-'E-electricity'!C18)*'Coal Consumption Structure '!C18</f>
        <v>405562376999.99957</v>
      </c>
      <c r="D18" s="230">
        <f>('Energy Use'!D74-'E-electricity'!D18)*'Coal Consumption Structure '!D18</f>
        <v>358851008364.66382</v>
      </c>
      <c r="E18" s="230">
        <f>('Energy Use'!E74-'E-electricity'!E18)*'Coal Consumption Structure '!E18</f>
        <v>418692411112.0014</v>
      </c>
      <c r="F18" s="230">
        <f>('Energy Use'!F74-'E-electricity'!F18)*'Coal Consumption Structure '!F18</f>
        <v>415406004312.46045</v>
      </c>
      <c r="G18" s="230">
        <f>('Energy Use'!G74-'E-electricity'!G18)*'Coal Consumption Structure '!G18</f>
        <v>411340805916.04871</v>
      </c>
      <c r="H18" s="230">
        <f>('Energy Use'!H74-'E-electricity'!H18)*'Coal Consumption Structure '!H18</f>
        <v>410197358219.69922</v>
      </c>
      <c r="I18" s="230">
        <f>('Energy Use'!I74-'E-electricity'!I18)*'Coal Consumption Structure '!I18</f>
        <v>405215563326.13824</v>
      </c>
      <c r="J18" s="230">
        <f>('Energy Use'!J74-'E-electricity'!J18)*'Coal Consumption Structure '!J18</f>
        <v>409693250221.85443</v>
      </c>
      <c r="K18" s="230">
        <f>('Energy Use'!K74-'E-electricity'!K18)*'Coal Consumption Structure '!K18</f>
        <v>413301207342.11884</v>
      </c>
      <c r="L18" s="230">
        <f>('Energy Use'!L74-'E-electricity'!L18)*'Coal Consumption Structure '!L18</f>
        <v>419888647906.30078</v>
      </c>
      <c r="M18" s="230">
        <f>('Energy Use'!M74-'E-electricity'!M18)*'Coal Consumption Structure '!M18</f>
        <v>427500219525.81317</v>
      </c>
      <c r="N18" s="230">
        <f>('Energy Use'!N74-'E-electricity'!N18)*'Coal Consumption Structure '!N18</f>
        <v>430378592368.1897</v>
      </c>
      <c r="O18" s="230">
        <f>('Energy Use'!O74-'E-electricity'!O18)*'Coal Consumption Structure '!O18</f>
        <v>431636705464.30804</v>
      </c>
      <c r="P18" s="230">
        <f>('Energy Use'!P74-'E-electricity'!P18)*'Coal Consumption Structure '!P18</f>
        <v>431375743445.93976</v>
      </c>
      <c r="Q18" s="230">
        <f>('Energy Use'!Q74-'E-electricity'!Q18)*'Coal Consumption Structure '!Q18</f>
        <v>429713434630.63159</v>
      </c>
      <c r="R18" s="230">
        <f>('Energy Use'!R74-'E-electricity'!R18)*'Coal Consumption Structure '!R18</f>
        <v>426780116878.19629</v>
      </c>
      <c r="S18" s="230">
        <f>('Energy Use'!S74-'E-electricity'!S18)*'Coal Consumption Structure '!S18</f>
        <v>423444449825.23834</v>
      </c>
      <c r="T18" s="230">
        <f>('Energy Use'!T74-'E-electricity'!T18)*'Coal Consumption Structure '!T18</f>
        <v>419119012941.50427</v>
      </c>
      <c r="U18" s="230">
        <f>('Energy Use'!U74-'E-electricity'!U18)*'Coal Consumption Structure '!U18</f>
        <v>413919795067.04974</v>
      </c>
      <c r="V18" s="230">
        <f>('Energy Use'!V74-'E-electricity'!V18)*'Coal Consumption Structure '!V18</f>
        <v>407964342531.95935</v>
      </c>
      <c r="W18" s="230">
        <f>('Energy Use'!W74-'E-electricity'!W18)*'Coal Consumption Structure '!W18</f>
        <v>401369757645.88824</v>
      </c>
      <c r="X18" s="230">
        <f>('Energy Use'!X74-'E-electricity'!X18)*'Coal Consumption Structure '!X18</f>
        <v>394250966581.46643</v>
      </c>
      <c r="Y18" s="230">
        <f>('Energy Use'!Y74-'E-electricity'!Y18)*'Coal Consumption Structure '!Y18</f>
        <v>386719268591.15448</v>
      </c>
      <c r="Z18" s="230">
        <f>('Energy Use'!Z74-'E-electricity'!Z18)*'Coal Consumption Structure '!Z18</f>
        <v>378881168004.76184</v>
      </c>
      <c r="AA18" s="230">
        <f>('Energy Use'!AA74-'E-electricity'!AA18)*'Coal Consumption Structure '!AA18</f>
        <v>370837481707.02118</v>
      </c>
      <c r="AB18" s="230">
        <f>('Energy Use'!AB74-'E-electricity'!AB18)*'Coal Consumption Structure '!AB18</f>
        <v>362682707867.28699</v>
      </c>
      <c r="AC18" s="230">
        <f>('Energy Use'!AC74-'E-electricity'!AC18)*'Coal Consumption Structure '!AC18</f>
        <v>354504636562.78802</v>
      </c>
      <c r="AD18" s="230">
        <f>('Energy Use'!AD74-'E-electricity'!AD18)*'Coal Consumption Structure '!AD18</f>
        <v>346384179501.43164</v>
      </c>
      <c r="AE18" s="230">
        <f>('Energy Use'!AE74-'E-electricity'!AE18)*'Coal Consumption Structure '!AE18</f>
        <v>338395394153.01422</v>
      </c>
      <c r="AF18" s="230">
        <f>('Energy Use'!AF74-'E-electricity'!AF18)*'Coal Consumption Structure '!AF18</f>
        <v>330605677047.26416</v>
      </c>
      <c r="AG18" s="230">
        <f>('Energy Use'!AG74-'E-electricity'!AG18)*'Coal Consumption Structure '!AG18</f>
        <v>323076101585.51862</v>
      </c>
      <c r="AH18" s="230">
        <f>('Energy Use'!AH74-'E-electricity'!AH18)*'Coal Consumption Structure '!AH18</f>
        <v>315861877231.43457</v>
      </c>
      <c r="AI18" s="230">
        <f>('Energy Use'!AI74-'E-electricity'!AI18)*'Coal Consumption Structure '!AI18</f>
        <v>309012909197.90564</v>
      </c>
      <c r="AJ18" s="230">
        <f>('Energy Use'!AJ74-'E-electricity'!AJ18)*'Coal Consumption Structure '!AJ18</f>
        <v>302574440556.36847</v>
      </c>
      <c r="AK18" s="230">
        <f>('Energy Use'!AK74-'E-electricity'!AK18)*'Coal Consumption Structure '!AK18</f>
        <v>296587761912.62408</v>
      </c>
      <c r="AL18" s="230">
        <f>('Energy Use'!AL74-'E-electricity'!AL18)*'Coal Consumption Structure '!AL18</f>
        <v>291090977304.09167</v>
      </c>
      <c r="AM18" s="230">
        <f>('Energy Use'!AM74-'E-electricity'!AM18)*'Coal Consumption Structure '!AM18</f>
        <v>286119818695.64661</v>
      </c>
      <c r="AN18" s="230">
        <f>('Energy Use'!AN74-'E-electricity'!AN18)*'Coal Consumption Structure '!AN18</f>
        <v>281708505340.01764</v>
      </c>
      <c r="AO18" s="230">
        <f>('Energy Use'!AO74-'E-electricity'!AO18)*'Coal Consumption Structure '!AO18</f>
        <v>277890648316.37994</v>
      </c>
      <c r="AP18" s="230">
        <f>('Energy Use'!AP74-'E-electricity'!AP18)*'Coal Consumption Structure '!AP18</f>
        <v>274700204798.17245</v>
      </c>
      <c r="AQ18" s="230">
        <f>('Energy Use'!AQ74-'E-electricity'!AQ18)*'Coal Consumption Structure '!AQ18</f>
        <v>272149800603.80222</v>
      </c>
      <c r="AR18" s="133" t="str">
        <f>VLOOKUP($A18,'Sector Match'!$A$1:$B$43,2,0)</f>
        <v>wood products 16</v>
      </c>
    </row>
    <row r="19" spans="1:44" x14ac:dyDescent="0.2">
      <c r="A19" s="74" t="s">
        <v>18</v>
      </c>
      <c r="B19" s="230">
        <f>('Energy Use'!B75-'E-electricity'!B19)*'Coal Consumption Structure '!B19</f>
        <v>130979980824000</v>
      </c>
      <c r="C19" s="230">
        <f>('Energy Use'!C75-'E-electricity'!C19)*'Coal Consumption Structure '!C19</f>
        <v>104751761895000</v>
      </c>
      <c r="D19" s="230">
        <f>('Energy Use'!D75-'E-electricity'!D19)*'Coal Consumption Structure '!D19</f>
        <v>101885054412979.64</v>
      </c>
      <c r="E19" s="230">
        <f>('Energy Use'!E75-'E-electricity'!E19)*'Coal Consumption Structure '!E19</f>
        <v>111545675808727.59</v>
      </c>
      <c r="F19" s="230">
        <f>('Energy Use'!F75-'E-electricity'!F19)*'Coal Consumption Structure '!F19</f>
        <v>120239413126826.28</v>
      </c>
      <c r="G19" s="230">
        <f>('Energy Use'!G75-'E-electricity'!G19)*'Coal Consumption Structure '!G19</f>
        <v>125178274092231.33</v>
      </c>
      <c r="H19" s="230">
        <f>('Energy Use'!H75-'E-electricity'!H19)*'Coal Consumption Structure '!H19</f>
        <v>130254461756192.34</v>
      </c>
      <c r="I19" s="230">
        <f>('Energy Use'!I75-'E-electricity'!I19)*'Coal Consumption Structure '!I19</f>
        <v>130926330954137.31</v>
      </c>
      <c r="J19" s="230">
        <f>('Energy Use'!J75-'E-electricity'!J19)*'Coal Consumption Structure '!J19</f>
        <v>134429513647130.42</v>
      </c>
      <c r="K19" s="230">
        <f>('Energy Use'!K75-'E-electricity'!K19)*'Coal Consumption Structure '!K19</f>
        <v>137645574462859.44</v>
      </c>
      <c r="L19" s="230">
        <f>('Energy Use'!L75-'E-electricity'!L19)*'Coal Consumption Structure '!L19</f>
        <v>142057636939667.31</v>
      </c>
      <c r="M19" s="230">
        <f>('Energy Use'!M75-'E-electricity'!M19)*'Coal Consumption Structure '!M19</f>
        <v>147260555608043.16</v>
      </c>
      <c r="N19" s="230">
        <f>('Energy Use'!N75-'E-electricity'!N19)*'Coal Consumption Structure '!N19</f>
        <v>149196897334265.19</v>
      </c>
      <c r="O19" s="230">
        <f>('Energy Use'!O75-'E-electricity'!O19)*'Coal Consumption Structure '!O19</f>
        <v>151138959897056.03</v>
      </c>
      <c r="P19" s="230">
        <f>('Energy Use'!P75-'E-electricity'!P19)*'Coal Consumption Structure '!P19</f>
        <v>153086714864978.25</v>
      </c>
      <c r="Q19" s="230">
        <f>('Energy Use'!Q75-'E-electricity'!Q19)*'Coal Consumption Structure '!Q19</f>
        <v>155040133811030.94</v>
      </c>
      <c r="R19" s="230">
        <f>('Energy Use'!R75-'E-electricity'!R19)*'Coal Consumption Structure '!R19</f>
        <v>156999188312649.97</v>
      </c>
      <c r="S19" s="230">
        <f>('Energy Use'!S75-'E-electricity'!S19)*'Coal Consumption Structure '!S19</f>
        <v>157705413295335.03</v>
      </c>
      <c r="T19" s="230">
        <f>('Energy Use'!T75-'E-electricity'!T19)*'Coal Consumption Structure '!T19</f>
        <v>158410419305987</v>
      </c>
      <c r="U19" s="230">
        <f>('Energy Use'!U75-'E-electricity'!U19)*'Coal Consumption Structure '!U19</f>
        <v>159114206944097.69</v>
      </c>
      <c r="V19" s="230">
        <f>('Energy Use'!V75-'E-electricity'!V19)*'Coal Consumption Structure '!V19</f>
        <v>159816776809122.88</v>
      </c>
      <c r="W19" s="230">
        <f>('Energy Use'!W75-'E-electricity'!W19)*'Coal Consumption Structure '!W19</f>
        <v>160518129500482.5</v>
      </c>
      <c r="X19" s="230">
        <f>('Energy Use'!X75-'E-electricity'!X19)*'Coal Consumption Structure '!X19</f>
        <v>159573181274524.06</v>
      </c>
      <c r="Y19" s="230">
        <f>('Energy Use'!Y75-'E-electricity'!Y19)*'Coal Consumption Structure '!Y19</f>
        <v>158629527165598.78</v>
      </c>
      <c r="Z19" s="230">
        <f>('Energy Use'!Z75-'E-electricity'!Z19)*'Coal Consumption Structure '!Z19</f>
        <v>157687166570886.31</v>
      </c>
      <c r="AA19" s="230">
        <f>('Energy Use'!AA75-'E-electricity'!AA19)*'Coal Consumption Structure '!AA19</f>
        <v>156746098887602.44</v>
      </c>
      <c r="AB19" s="230">
        <f>('Energy Use'!AB75-'E-electricity'!AB19)*'Coal Consumption Structure '!AB19</f>
        <v>155806323512998.88</v>
      </c>
      <c r="AC19" s="230">
        <f>('Energy Use'!AC75-'E-electricity'!AC19)*'Coal Consumption Structure '!AC19</f>
        <v>153720670660330.84</v>
      </c>
      <c r="AD19" s="230">
        <f>('Energy Use'!AD75-'E-electricity'!AD19)*'Coal Consumption Structure '!AD19</f>
        <v>151638063170608.22</v>
      </c>
      <c r="AE19" s="230">
        <f>('Energy Use'!AE75-'E-electricity'!AE19)*'Coal Consumption Structure '!AE19</f>
        <v>149558499599886.91</v>
      </c>
      <c r="AF19" s="230">
        <f>('Energy Use'!AF75-'E-electricity'!AF19)*'Coal Consumption Structure '!AF19</f>
        <v>147481978504309.44</v>
      </c>
      <c r="AG19" s="230">
        <f>('Energy Use'!AG75-'E-electricity'!AG19)*'Coal Consumption Structure '!AG19</f>
        <v>145408498440104.5</v>
      </c>
      <c r="AH19" s="230">
        <f>('Energy Use'!AH75-'E-electricity'!AH19)*'Coal Consumption Structure '!AH19</f>
        <v>143174802772284.69</v>
      </c>
      <c r="AI19" s="230">
        <f>('Energy Use'!AI75-'E-electricity'!AI19)*'Coal Consumption Structure '!AI19</f>
        <v>140944395456491.25</v>
      </c>
      <c r="AJ19" s="230">
        <f>('Energy Use'!AJ75-'E-electricity'!AJ19)*'Coal Consumption Structure '!AJ19</f>
        <v>138717274929052.69</v>
      </c>
      <c r="AK19" s="230">
        <f>('Energy Use'!AK75-'E-electricity'!AK19)*'Coal Consumption Structure '!AK19</f>
        <v>136493439626391.2</v>
      </c>
      <c r="AL19" s="230">
        <f>('Energy Use'!AL75-'E-electricity'!AL19)*'Coal Consumption Structure '!AL19</f>
        <v>134272887985022.44</v>
      </c>
      <c r="AM19" s="230">
        <f>('Energy Use'!AM75-'E-electricity'!AM19)*'Coal Consumption Structure '!AM19</f>
        <v>131730358297611.05</v>
      </c>
      <c r="AN19" s="230">
        <f>('Energy Use'!AN75-'E-electricity'!AN19)*'Coal Consumption Structure '!AN19</f>
        <v>129191608759689.27</v>
      </c>
      <c r="AO19" s="230">
        <f>('Energy Use'!AO75-'E-electricity'!AO19)*'Coal Consumption Structure '!AO19</f>
        <v>126656637567788.92</v>
      </c>
      <c r="AP19" s="230">
        <f>('Energy Use'!AP75-'E-electricity'!AP19)*'Coal Consumption Structure '!AP19</f>
        <v>124125442918549.89</v>
      </c>
      <c r="AQ19" s="230">
        <f>('Energy Use'!AQ75-'E-electricity'!AQ19)*'Coal Consumption Structure '!AQ19</f>
        <v>121587885616222.33</v>
      </c>
      <c r="AR19" s="133" t="str">
        <f>VLOOKUP($A19,'Sector Match'!$A$1:$B$43,2,0)</f>
        <v>pulp paper and printing 17T18</v>
      </c>
    </row>
    <row r="20" spans="1:44" x14ac:dyDescent="0.2">
      <c r="A20" s="74" t="s">
        <v>19</v>
      </c>
      <c r="B20" s="230">
        <f>('Energy Use'!B76-'E-electricity'!B20)*'Coal Consumption Structure '!B20</f>
        <v>3233387718000</v>
      </c>
      <c r="C20" s="230">
        <f>('Energy Use'!C76-'E-electricity'!C20)*'Coal Consumption Structure '!C20</f>
        <v>2650044573000.0005</v>
      </c>
      <c r="D20" s="230">
        <f>('Energy Use'!D76-'E-electricity'!D20)*'Coal Consumption Structure '!D20</f>
        <v>2759042247728.063</v>
      </c>
      <c r="E20" s="230">
        <f>('Energy Use'!E76-'E-electricity'!E20)*'Coal Consumption Structure '!E20</f>
        <v>2934864024570.1602</v>
      </c>
      <c r="F20" s="230">
        <f>('Energy Use'!F76-'E-electricity'!F20)*'Coal Consumption Structure '!F20</f>
        <v>2989471448746.2295</v>
      </c>
      <c r="G20" s="230">
        <f>('Energy Use'!G76-'E-electricity'!G20)*'Coal Consumption Structure '!G20</f>
        <v>3027714430963.0234</v>
      </c>
      <c r="H20" s="230">
        <f>('Energy Use'!H76-'E-electricity'!H20)*'Coal Consumption Structure '!H20</f>
        <v>3095746401578.123</v>
      </c>
      <c r="I20" s="230">
        <f>('Energy Use'!I76-'E-electricity'!I20)*'Coal Consumption Structure '!I20</f>
        <v>3134476009871.7759</v>
      </c>
      <c r="J20" s="230">
        <f>('Energy Use'!J76-'E-electricity'!J20)*'Coal Consumption Structure '!J20</f>
        <v>3240724624469.1934</v>
      </c>
      <c r="K20" s="230">
        <f>('Energy Use'!K76-'E-electricity'!K20)*'Coal Consumption Structure '!K20</f>
        <v>3337755167301.9771</v>
      </c>
      <c r="L20" s="230">
        <f>('Energy Use'!L76-'E-electricity'!L20)*'Coal Consumption Structure '!L20</f>
        <v>3458823130247.8501</v>
      </c>
      <c r="M20" s="230">
        <f>('Energy Use'!M76-'E-electricity'!M20)*'Coal Consumption Structure '!M20</f>
        <v>3591211476281.8311</v>
      </c>
      <c r="N20" s="230">
        <f>('Energy Use'!N76-'E-electricity'!N20)*'Coal Consumption Structure '!N20</f>
        <v>3675246992669.5581</v>
      </c>
      <c r="O20" s="230">
        <f>('Energy Use'!O76-'E-electricity'!O20)*'Coal Consumption Structure '!O20</f>
        <v>3748343885615.1729</v>
      </c>
      <c r="P20" s="230">
        <f>('Energy Use'!P76-'E-electricity'!P20)*'Coal Consumption Structure '!P20</f>
        <v>3810758924161.5605</v>
      </c>
      <c r="Q20" s="230">
        <f>('Energy Use'!Q76-'E-electricity'!Q20)*'Coal Consumption Structure '!Q20</f>
        <v>3862909008417.1572</v>
      </c>
      <c r="R20" s="230">
        <f>('Energy Use'!R76-'E-electricity'!R20)*'Coal Consumption Structure '!R20</f>
        <v>3905352510762.7109</v>
      </c>
      <c r="S20" s="230">
        <f>('Energy Use'!S76-'E-electricity'!S20)*'Coal Consumption Structure '!S20</f>
        <v>3930379537437.1318</v>
      </c>
      <c r="T20" s="230">
        <f>('Energy Use'!T76-'E-electricity'!T20)*'Coal Consumption Structure '!T20</f>
        <v>3946745734866.895</v>
      </c>
      <c r="U20" s="230">
        <f>('Energy Use'!U76-'E-electricity'!U20)*'Coal Consumption Structure '!U20</f>
        <v>3954983185667.2236</v>
      </c>
      <c r="V20" s="230">
        <f>('Energy Use'!V76-'E-electricity'!V20)*'Coal Consumption Structure '!V20</f>
        <v>3955682221416.1587</v>
      </c>
      <c r="W20" s="230">
        <f>('Energy Use'!W76-'E-electricity'!W20)*'Coal Consumption Structure '!W20</f>
        <v>3949479245744.3008</v>
      </c>
      <c r="X20" s="230">
        <f>('Energy Use'!X76-'E-electricity'!X20)*'Coal Consumption Structure '!X20</f>
        <v>3937045093065.4292</v>
      </c>
      <c r="Y20" s="230">
        <f>('Energy Use'!Y76-'E-electricity'!Y20)*'Coal Consumption Structure '!Y20</f>
        <v>3919074148543.4443</v>
      </c>
      <c r="Z20" s="230">
        <f>('Energy Use'!Z76-'E-electricity'!Z20)*'Coal Consumption Structure '!Z20</f>
        <v>3896274407361.2129</v>
      </c>
      <c r="AA20" s="230">
        <f>('Energy Use'!AA76-'E-electricity'!AA20)*'Coal Consumption Structure '!AA20</f>
        <v>3869358605338.1001</v>
      </c>
      <c r="AB20" s="230">
        <f>('Energy Use'!AB76-'E-electricity'!AB20)*'Coal Consumption Structure '!AB20</f>
        <v>3839036509989.5728</v>
      </c>
      <c r="AC20" s="230">
        <f>('Energy Use'!AC76-'E-electricity'!AC20)*'Coal Consumption Structure '!AC20</f>
        <v>3806008422417.1387</v>
      </c>
      <c r="AD20" s="230">
        <f>('Energy Use'!AD76-'E-electricity'!AD20)*'Coal Consumption Structure '!AD20</f>
        <v>3770959906785.7642</v>
      </c>
      <c r="AE20" s="230">
        <f>('Energy Use'!AE76-'E-electricity'!AE20)*'Coal Consumption Structure '!AE20</f>
        <v>3734557736088.8662</v>
      </c>
      <c r="AF20" s="230">
        <f>('Energy Use'!AF76-'E-electricity'!AF20)*'Coal Consumption Structure '!AF20</f>
        <v>3697447020634.3066</v>
      </c>
      <c r="AG20" s="230">
        <f>('Energy Use'!AG76-'E-electricity'!AG20)*'Coal Consumption Structure '!AG20</f>
        <v>3660249469192.2407</v>
      </c>
      <c r="AH20" s="230">
        <f>('Energy Use'!AH76-'E-electricity'!AH20)*'Coal Consumption Structure '!AH20</f>
        <v>3623562721830.2856</v>
      </c>
      <c r="AI20" s="230">
        <f>('Energy Use'!AI76-'E-electricity'!AI20)*'Coal Consumption Structure '!AI20</f>
        <v>3587960687798.3716</v>
      </c>
      <c r="AJ20" s="230">
        <f>('Energy Use'!AJ76-'E-electricity'!AJ20)*'Coal Consumption Structure '!AJ20</f>
        <v>3553994821014.688</v>
      </c>
      <c r="AK20" s="230">
        <f>('Energy Use'!AK76-'E-electricity'!AK20)*'Coal Consumption Structure '!AK20</f>
        <v>3522196269313.0332</v>
      </c>
      <c r="AL20" s="230">
        <f>('Energy Use'!AL76-'E-electricity'!AL20)*'Coal Consumption Structure '!AL20</f>
        <v>3493078841222.2314</v>
      </c>
      <c r="AM20" s="230">
        <f>('Energy Use'!AM76-'E-electricity'!AM20)*'Coal Consumption Structure '!AM20</f>
        <v>3467142745289.792</v>
      </c>
      <c r="AN20" s="230">
        <f>('Energy Use'!AN76-'E-electricity'!AN20)*'Coal Consumption Structure '!AN20</f>
        <v>3444879071546.0347</v>
      </c>
      <c r="AO20" s="230">
        <f>('Energy Use'!AO76-'E-electricity'!AO20)*'Coal Consumption Structure '!AO20</f>
        <v>3426775002454.6284</v>
      </c>
      <c r="AP20" s="230">
        <f>('Energy Use'!AP76-'E-electricity'!AP20)*'Coal Consumption Structure '!AP20</f>
        <v>3413319761571.2393</v>
      </c>
      <c r="AQ20" s="230">
        <f>('Energy Use'!AQ76-'E-electricity'!AQ20)*'Coal Consumption Structure '!AQ20</f>
        <v>3404727463036.4404</v>
      </c>
      <c r="AR20" s="133" t="str">
        <f>VLOOKUP($A20,'Sector Match'!$A$1:$B$43,2,0)</f>
        <v>pulp paper and printing 17T18</v>
      </c>
    </row>
    <row r="21" spans="1:44" x14ac:dyDescent="0.2">
      <c r="A21" s="74" t="s">
        <v>20</v>
      </c>
      <c r="B21" s="230">
        <f>('Energy Use'!B77-'E-electricity'!B21)*'Coal Consumption Structure '!B21</f>
        <v>3138941685000.0005</v>
      </c>
      <c r="C21" s="230">
        <f>('Energy Use'!C77-'E-electricity'!C21)*'Coal Consumption Structure '!C21</f>
        <v>2238926547000</v>
      </c>
      <c r="D21" s="230">
        <f>('Energy Use'!D77-'E-electricity'!D21)*'Coal Consumption Structure '!D21</f>
        <v>2470940808941.2949</v>
      </c>
      <c r="E21" s="230">
        <f>('Energy Use'!E77-'E-electricity'!E21)*'Coal Consumption Structure '!E21</f>
        <v>2487879295073.5024</v>
      </c>
      <c r="F21" s="230">
        <f>('Energy Use'!F77-'E-electricity'!F21)*'Coal Consumption Structure '!F21</f>
        <v>2539757313344.4741</v>
      </c>
      <c r="G21" s="230">
        <f>('Energy Use'!G77-'E-electricity'!G21)*'Coal Consumption Structure '!G21</f>
        <v>2569072868949.979</v>
      </c>
      <c r="H21" s="230">
        <f>('Energy Use'!H77-'E-electricity'!H21)*'Coal Consumption Structure '!H21</f>
        <v>2622653051331.0015</v>
      </c>
      <c r="I21" s="230">
        <f>('Energy Use'!I77-'E-electricity'!I21)*'Coal Consumption Structure '!I21</f>
        <v>2653535884073.2549</v>
      </c>
      <c r="J21" s="230">
        <f>('Energy Use'!J77-'E-electricity'!J21)*'Coal Consumption Structure '!J21</f>
        <v>2743294872928.415</v>
      </c>
      <c r="K21" s="230">
        <f>('Energy Use'!K77-'E-electricity'!K21)*'Coal Consumption Structure '!K21</f>
        <v>2826653749826.6333</v>
      </c>
      <c r="L21" s="230">
        <f>('Energy Use'!L77-'E-electricity'!L21)*'Coal Consumption Structure '!L21</f>
        <v>2931455572426.4302</v>
      </c>
      <c r="M21" s="230">
        <f>('Energy Use'!M77-'E-electricity'!M21)*'Coal Consumption Structure '!M21</f>
        <v>3046586046322.1816</v>
      </c>
      <c r="N21" s="230">
        <f>('Energy Use'!N77-'E-electricity'!N21)*'Coal Consumption Structure '!N21</f>
        <v>3119465085931.832</v>
      </c>
      <c r="O21" s="230">
        <f>('Energy Use'!O77-'E-electricity'!O21)*'Coal Consumption Structure '!O21</f>
        <v>3183269145576.1729</v>
      </c>
      <c r="P21" s="230">
        <f>('Energy Use'!P77-'E-electricity'!P21)*'Coal Consumption Structure '!P21</f>
        <v>3238274733238.7969</v>
      </c>
      <c r="Q21" s="230">
        <f>('Energy Use'!Q77-'E-electricity'!Q21)*'Coal Consumption Structure '!Q21</f>
        <v>3284896378176.2676</v>
      </c>
      <c r="R21" s="230">
        <f>('Energy Use'!R77-'E-electricity'!R21)*'Coal Consumption Structure '!R21</f>
        <v>3323669712234.4644</v>
      </c>
      <c r="S21" s="230">
        <f>('Energy Use'!S77-'E-electricity'!S21)*'Coal Consumption Structure '!S21</f>
        <v>3346293483033.4917</v>
      </c>
      <c r="T21" s="230">
        <f>('Energy Use'!T77-'E-electricity'!T21)*'Coal Consumption Structure '!T21</f>
        <v>3361939327971.7178</v>
      </c>
      <c r="U21" s="230">
        <f>('Energy Use'!U77-'E-electricity'!U21)*'Coal Consumption Structure '!U21</f>
        <v>3371026497310.8853</v>
      </c>
      <c r="V21" s="230">
        <f>('Energy Use'!V77-'E-electricity'!V21)*'Coal Consumption Structure '!V21</f>
        <v>3374020262783.0039</v>
      </c>
      <c r="W21" s="230">
        <f>('Energy Use'!W77-'E-electricity'!W21)*'Coal Consumption Structure '!W21</f>
        <v>3371422703441.0054</v>
      </c>
      <c r="X21" s="230">
        <f>('Energy Use'!X77-'E-electricity'!X21)*'Coal Consumption Structure '!X21</f>
        <v>3363763881342.0674</v>
      </c>
      <c r="Y21" s="230">
        <f>('Energy Use'!Y77-'E-electricity'!Y21)*'Coal Consumption Structure '!Y21</f>
        <v>3351593574007.3496</v>
      </c>
      <c r="Z21" s="230">
        <f>('Energy Use'!Z77-'E-electricity'!Z21)*'Coal Consumption Structure '!Z21</f>
        <v>3335473696737.1104</v>
      </c>
      <c r="AA21" s="230">
        <f>('Energy Use'!AA77-'E-electricity'!AA21)*'Coal Consumption Structure '!AA21</f>
        <v>3315971514987.3584</v>
      </c>
      <c r="AB21" s="230">
        <f>('Energy Use'!AB77-'E-electricity'!AB21)*'Coal Consumption Structure '!AB21</f>
        <v>3293653716219.7627</v>
      </c>
      <c r="AC21" s="230">
        <f>('Energy Use'!AC77-'E-electricity'!AC21)*'Coal Consumption Structure '!AC21</f>
        <v>3269081382758.5474</v>
      </c>
      <c r="AD21" s="230">
        <f>('Energy Use'!AD77-'E-electricity'!AD21)*'Coal Consumption Structure '!AD21</f>
        <v>3242805882822.8218</v>
      </c>
      <c r="AE21" s="230">
        <f>('Energy Use'!AE77-'E-electricity'!AE21)*'Coal Consumption Structure '!AE21</f>
        <v>3215365676424.7588</v>
      </c>
      <c r="AF21" s="230">
        <f>('Energy Use'!AF77-'E-electricity'!AF21)*'Coal Consumption Structure '!AF21</f>
        <v>3187284016415.8325</v>
      </c>
      <c r="AG21" s="230">
        <f>('Energy Use'!AG77-'E-electricity'!AG21)*'Coal Consumption Structure '!AG21</f>
        <v>3159067512644.3262</v>
      </c>
      <c r="AH21" s="230">
        <f>('Energy Use'!AH77-'E-electricity'!AH21)*'Coal Consumption Structure '!AH21</f>
        <v>3131205518853.1299</v>
      </c>
      <c r="AI21" s="230">
        <f>('Energy Use'!AI77-'E-electricity'!AI21)*'Coal Consumption Structure '!AI21</f>
        <v>3104170297401.1333</v>
      </c>
      <c r="AJ21" s="230">
        <f>('Energy Use'!AJ77-'E-electricity'!AJ21)*'Coal Consumption Structure '!AJ21</f>
        <v>3078417915882.5459</v>
      </c>
      <c r="AK21" s="230">
        <f>('Energy Use'!AK77-'E-electricity'!AK21)*'Coal Consumption Structure '!AK21</f>
        <v>3054389831969.9683</v>
      </c>
      <c r="AL21" s="230">
        <f>('Energy Use'!AL77-'E-electricity'!AL21)*'Coal Consumption Structure '!AL21</f>
        <v>3032515128047.4971</v>
      </c>
      <c r="AM21" s="230">
        <f>('Energy Use'!AM77-'E-electricity'!AM21)*'Coal Consumption Structure '!AM21</f>
        <v>3013213365189.752</v>
      </c>
      <c r="AN21" s="230">
        <f>('Energy Use'!AN77-'E-electricity'!AN21)*'Coal Consumption Structure '!AN21</f>
        <v>2996898036595.2983</v>
      </c>
      <c r="AO21" s="230">
        <f>('Energy Use'!AO77-'E-electricity'!AO21)*'Coal Consumption Structure '!AO21</f>
        <v>2983980613589.7476</v>
      </c>
      <c r="AP21" s="230">
        <f>('Energy Use'!AP77-'E-electricity'!AP21)*'Coal Consumption Structure '!AP21</f>
        <v>2974875192760.2002</v>
      </c>
      <c r="AQ21" s="230">
        <f>('Energy Use'!AQ77-'E-electricity'!AQ21)*'Coal Consumption Structure '!AQ21</f>
        <v>2969755842858.915</v>
      </c>
      <c r="AR21" s="133" t="str">
        <f>VLOOKUP($A21,'Sector Match'!$A$1:$B$43,2,0)</f>
        <v>pulp paper and printing 17T18</v>
      </c>
    </row>
    <row r="22" spans="1:44" x14ac:dyDescent="0.2">
      <c r="A22" s="74" t="s">
        <v>21</v>
      </c>
      <c r="B22" s="230">
        <f>('Energy Use'!B78-'E-electricity'!B22)*'Coal Consumption Structure '!B22</f>
        <v>324299469506021.5</v>
      </c>
      <c r="C22" s="230">
        <f>('Energy Use'!C78-'E-electricity'!C22)*'Coal Consumption Structure '!C22</f>
        <v>214628005579656.88</v>
      </c>
      <c r="D22" s="230">
        <f>('Energy Use'!D78-'E-electricity'!D22)*'Coal Consumption Structure '!D22</f>
        <v>211615457268584.19</v>
      </c>
      <c r="E22" s="230">
        <f>('Energy Use'!E78-'E-electricity'!E22)*'Coal Consumption Structure '!E22</f>
        <v>225296588827338.81</v>
      </c>
      <c r="F22" s="230">
        <f>('Energy Use'!F78-'E-electricity'!F22)*'Coal Consumption Structure '!F22</f>
        <v>243024572332413.03</v>
      </c>
      <c r="G22" s="230">
        <f>('Energy Use'!G78-'E-electricity'!G22)*'Coal Consumption Structure '!G22</f>
        <v>253704866047430.28</v>
      </c>
      <c r="H22" s="230">
        <f>('Energy Use'!H78-'E-electricity'!H22)*'Coal Consumption Structure '!H22</f>
        <v>264672740864766.91</v>
      </c>
      <c r="I22" s="230">
        <f>('Energy Use'!I78-'E-electricity'!I22)*'Coal Consumption Structure '!I22</f>
        <v>265605390036660.25</v>
      </c>
      <c r="J22" s="230">
        <f>('Energy Use'!J78-'E-electricity'!J22)*'Coal Consumption Structure '!J22</f>
        <v>272302526258828.91</v>
      </c>
      <c r="K22" s="230">
        <f>('Energy Use'!K78-'E-electricity'!K22)*'Coal Consumption Structure '!K22</f>
        <v>278430502849052.78</v>
      </c>
      <c r="L22" s="230">
        <f>('Energy Use'!L78-'E-electricity'!L22)*'Coal Consumption Structure '!L22</f>
        <v>286988046708911.75</v>
      </c>
      <c r="M22" s="230">
        <f>('Energy Use'!M78-'E-electricity'!M22)*'Coal Consumption Structure '!M22</f>
        <v>297149173768701.44</v>
      </c>
      <c r="N22" s="230">
        <f>('Energy Use'!N78-'E-electricity'!N22)*'Coal Consumption Structure '!N22</f>
        <v>298404382332276.38</v>
      </c>
      <c r="O22" s="230">
        <f>('Energy Use'!O78-'E-electricity'!O22)*'Coal Consumption Structure '!O22</f>
        <v>299661592062899.88</v>
      </c>
      <c r="P22" s="230">
        <f>('Energy Use'!P78-'E-electricity'!P22)*'Coal Consumption Structure '!P22</f>
        <v>300920801407351.31</v>
      </c>
      <c r="Q22" s="230">
        <f>('Energy Use'!Q78-'E-electricity'!Q22)*'Coal Consumption Structure '!Q22</f>
        <v>302182008812544</v>
      </c>
      <c r="R22" s="230">
        <f>('Energy Use'!R78-'E-electricity'!R22)*'Coal Consumption Structure '!R22</f>
        <v>303445212725524.69</v>
      </c>
      <c r="S22" s="230">
        <f>('Energy Use'!S78-'E-electricity'!S22)*'Coal Consumption Structure '!S22</f>
        <v>299907978718930.19</v>
      </c>
      <c r="T22" s="230">
        <f>('Energy Use'!T78-'E-electricity'!T22)*'Coal Consumption Structure '!T22</f>
        <v>296372914546238.31</v>
      </c>
      <c r="U22" s="230">
        <f>('Energy Use'!U78-'E-electricity'!U22)*'Coal Consumption Structure '!U22</f>
        <v>292840019718244.38</v>
      </c>
      <c r="V22" s="230">
        <f>('Energy Use'!V78-'E-electricity'!V22)*'Coal Consumption Structure '!V22</f>
        <v>289309293745760.5</v>
      </c>
      <c r="W22" s="230">
        <f>('Energy Use'!W78-'E-electricity'!W22)*'Coal Consumption Structure '!W22</f>
        <v>285780736139616.5</v>
      </c>
      <c r="X22" s="230">
        <f>('Energy Use'!X78-'E-electricity'!X22)*'Coal Consumption Structure '!X22</f>
        <v>279247070795867.16</v>
      </c>
      <c r="Y22" s="230">
        <f>('Energy Use'!Y78-'E-electricity'!Y22)*'Coal Consumption Structure '!Y22</f>
        <v>272717457471019.44</v>
      </c>
      <c r="Z22" s="230">
        <f>('Energy Use'!Z78-'E-electricity'!Z22)*'Coal Consumption Structure '!Z22</f>
        <v>266191895248288.06</v>
      </c>
      <c r="AA22" s="230">
        <f>('Energy Use'!AA78-'E-electricity'!AA22)*'Coal Consumption Structure '!AA22</f>
        <v>259670383210920.16</v>
      </c>
      <c r="AB22" s="230">
        <f>('Energy Use'!AB78-'E-electricity'!AB22)*'Coal Consumption Structure '!AB22</f>
        <v>253152920442195.56</v>
      </c>
      <c r="AC22" s="230">
        <f>('Energy Use'!AC78-'E-electricity'!AC22)*'Coal Consumption Structure '!AC22</f>
        <v>246639506025426.5</v>
      </c>
      <c r="AD22" s="230">
        <f>('Energy Use'!AD78-'E-electricity'!AD22)*'Coal Consumption Structure '!AD22</f>
        <v>240130139043957.69</v>
      </c>
      <c r="AE22" s="230">
        <f>('Energy Use'!AE78-'E-electricity'!AE22)*'Coal Consumption Structure '!AE22</f>
        <v>233624818581166.34</v>
      </c>
      <c r="AF22" s="230">
        <f>('Energy Use'!AF78-'E-electricity'!AF22)*'Coal Consumption Structure '!AF22</f>
        <v>227123543720462.22</v>
      </c>
      <c r="AG22" s="230">
        <f>('Energy Use'!AG78-'E-electricity'!AG22)*'Coal Consumption Structure '!AG22</f>
        <v>220626313545287.63</v>
      </c>
      <c r="AH22" s="230">
        <f>('Energy Use'!AH78-'E-electricity'!AH22)*'Coal Consumption Structure '!AH22</f>
        <v>214989642097486</v>
      </c>
      <c r="AI22" s="230">
        <f>('Energy Use'!AI78-'E-electricity'!AI22)*'Coal Consumption Structure '!AI22</f>
        <v>209356475860881.75</v>
      </c>
      <c r="AJ22" s="230">
        <f>('Energy Use'!AJ78-'E-electricity'!AJ22)*'Coal Consumption Structure '!AJ22</f>
        <v>203726814041170.28</v>
      </c>
      <c r="AK22" s="230">
        <f>('Energy Use'!AK78-'E-electricity'!AK22)*'Coal Consumption Structure '!AK22</f>
        <v>198100655844075.38</v>
      </c>
      <c r="AL22" s="230">
        <f>('Energy Use'!AL78-'E-electricity'!AL22)*'Coal Consumption Structure '!AL22</f>
        <v>192478000475348.81</v>
      </c>
      <c r="AM22" s="230">
        <f>('Energy Use'!AM78-'E-electricity'!AM22)*'Coal Consumption Structure '!AM22</f>
        <v>186579615748047.91</v>
      </c>
      <c r="AN22" s="230">
        <f>('Energy Use'!AN78-'E-electricity'!AN22)*'Coal Consumption Structure '!AN22</f>
        <v>180684907678946.09</v>
      </c>
      <c r="AO22" s="230">
        <f>('Energy Use'!AO78-'E-electricity'!AO22)*'Coal Consumption Structure '!AO22</f>
        <v>174793875433998.69</v>
      </c>
      <c r="AP22" s="230">
        <f>('Energy Use'!AP78-'E-electricity'!AP22)*'Coal Consumption Structure '!AP22</f>
        <v>168906518179190.53</v>
      </c>
      <c r="AQ22" s="230">
        <f>('Energy Use'!AQ78-'E-electricity'!AQ22)*'Coal Consumption Structure '!AQ22</f>
        <v>163008674436192.97</v>
      </c>
      <c r="AR22" s="133" t="str">
        <f>VLOOKUP($A22,'Sector Match'!$A$1:$B$43,2,0)</f>
        <v>refined petroleum and coke 19</v>
      </c>
    </row>
    <row r="23" spans="1:44" x14ac:dyDescent="0.2">
      <c r="A23" s="74" t="s">
        <v>1</v>
      </c>
      <c r="B23" s="230">
        <f>('Energy Use'!B79-'E-electricity'!B23)*'Coal Consumption Structure '!B23</f>
        <v>2331260721556566</v>
      </c>
      <c r="C23" s="230">
        <f>('Energy Use'!C79-'E-electricity'!C23)*'Coal Consumption Structure '!C23</f>
        <v>2348684287200951.5</v>
      </c>
      <c r="D23" s="230">
        <f>('Energy Use'!D79-'E-electricity'!D23)*'Coal Consumption Structure '!D23</f>
        <v>2342662985017207.5</v>
      </c>
      <c r="E23" s="230">
        <f>('Energy Use'!E79-'E-electricity'!E23)*'Coal Consumption Structure '!E23</f>
        <v>2586865490349290.5</v>
      </c>
      <c r="F23" s="230">
        <f>('Energy Use'!F79-'E-electricity'!F23)*'Coal Consumption Structure '!F23</f>
        <v>2841470679456432.5</v>
      </c>
      <c r="G23" s="230">
        <f>('Energy Use'!G79-'E-electricity'!G23)*'Coal Consumption Structure '!G23</f>
        <v>2993124695394377</v>
      </c>
      <c r="H23" s="230">
        <f>('Energy Use'!H79-'E-electricity'!H23)*'Coal Consumption Structure '!H23</f>
        <v>3147558001582643.5</v>
      </c>
      <c r="I23" s="230">
        <f>('Energy Use'!I79-'E-electricity'!I23)*'Coal Consumption Structure '!I23</f>
        <v>3201515468492794.5</v>
      </c>
      <c r="J23" s="230">
        <f>('Energy Use'!J79-'E-electricity'!J23)*'Coal Consumption Structure '!J23</f>
        <v>3324246243703687.5</v>
      </c>
      <c r="K23" s="230">
        <f>('Energy Use'!K79-'E-electricity'!K23)*'Coal Consumption Structure '!K23</f>
        <v>3440146303502822</v>
      </c>
      <c r="L23" s="230">
        <f>('Energy Use'!L79-'E-electricity'!L23)*'Coal Consumption Structure '!L23</f>
        <v>3586431424742914.5</v>
      </c>
      <c r="M23" s="230">
        <f>('Energy Use'!M79-'E-electricity'!M23)*'Coal Consumption Structure '!M23</f>
        <v>3753648566951558</v>
      </c>
      <c r="N23" s="230">
        <f>('Energy Use'!N79-'E-electricity'!N23)*'Coal Consumption Structure '!N23</f>
        <v>3829877460379971.5</v>
      </c>
      <c r="O23" s="230">
        <f>('Energy Use'!O79-'E-electricity'!O23)*'Coal Consumption Structure '!O23</f>
        <v>3906437680969156</v>
      </c>
      <c r="P23" s="230">
        <f>('Energy Use'!P79-'E-electricity'!P23)*'Coal Consumption Structure '!P23</f>
        <v>3983328719903978.5</v>
      </c>
      <c r="Q23" s="230">
        <f>('Energy Use'!Q79-'E-electricity'!Q23)*'Coal Consumption Structure '!Q23</f>
        <v>4060550068416161.5</v>
      </c>
      <c r="R23" s="230">
        <f>('Energy Use'!R79-'E-electricity'!R23)*'Coal Consumption Structure '!R23</f>
        <v>4138101217784284</v>
      </c>
      <c r="S23" s="230">
        <f>('Energy Use'!S79-'E-electricity'!S23)*'Coal Consumption Structure '!S23</f>
        <v>4171292672293677</v>
      </c>
      <c r="T23" s="230">
        <f>('Energy Use'!T79-'E-electricity'!T23)*'Coal Consumption Structure '!T23</f>
        <v>4204453684994650</v>
      </c>
      <c r="U23" s="230">
        <f>('Energy Use'!U79-'E-electricity'!U23)*'Coal Consumption Structure '!U23</f>
        <v>4237584266484567.5</v>
      </c>
      <c r="V23" s="230">
        <f>('Energy Use'!V79-'E-electricity'!V23)*'Coal Consumption Structure '!V23</f>
        <v>4270684427360397</v>
      </c>
      <c r="W23" s="230">
        <f>('Energy Use'!W79-'E-electricity'!W23)*'Coal Consumption Structure '!W23</f>
        <v>4303754178218711</v>
      </c>
      <c r="X23" s="230">
        <f>('Energy Use'!X79-'E-electricity'!X23)*'Coal Consumption Structure '!X23</f>
        <v>4317665322165769.5</v>
      </c>
      <c r="Y23" s="230">
        <f>('Energy Use'!Y79-'E-electricity'!Y23)*'Coal Consumption Structure '!Y23</f>
        <v>4331562953485337.5</v>
      </c>
      <c r="Z23" s="230">
        <f>('Energy Use'!Z79-'E-electricity'!Z23)*'Coal Consumption Structure '!Z23</f>
        <v>4345447076965175.5</v>
      </c>
      <c r="AA23" s="230">
        <f>('Energy Use'!AA79-'E-electricity'!AA23)*'Coal Consumption Structure '!AA23</f>
        <v>4359317697392865</v>
      </c>
      <c r="AB23" s="230">
        <f>('Energy Use'!AB79-'E-electricity'!AB23)*'Coal Consumption Structure '!AB23</f>
        <v>4373174819555810</v>
      </c>
      <c r="AC23" s="230">
        <f>('Energy Use'!AC79-'E-electricity'!AC23)*'Coal Consumption Structure '!AC23</f>
        <v>4370633708991775.5</v>
      </c>
      <c r="AD23" s="230">
        <f>('Energy Use'!AD79-'E-electricity'!AD23)*'Coal Consumption Structure '!AD23</f>
        <v>4368093580784548.5</v>
      </c>
      <c r="AE23" s="230">
        <f>('Energy Use'!AE79-'E-electricity'!AE23)*'Coal Consumption Structure '!AE23</f>
        <v>4365554434736034.5</v>
      </c>
      <c r="AF23" s="230">
        <f>('Energy Use'!AF79-'E-electricity'!AF23)*'Coal Consumption Structure '!AF23</f>
        <v>4363016270648146</v>
      </c>
      <c r="AG23" s="230">
        <f>('Energy Use'!AG79-'E-electricity'!AG23)*'Coal Consumption Structure '!AG23</f>
        <v>4360479088322805</v>
      </c>
      <c r="AH23" s="230">
        <f>('Energy Use'!AH79-'E-electricity'!AH23)*'Coal Consumption Structure '!AH23</f>
        <v>4343089715964981</v>
      </c>
      <c r="AI23" s="230">
        <f>('Energy Use'!AI79-'E-electricity'!AI23)*'Coal Consumption Structure '!AI23</f>
        <v>4325714457256442.5</v>
      </c>
      <c r="AJ23" s="230">
        <f>('Energy Use'!AJ79-'E-electricity'!AJ23)*'Coal Consumption Structure '!AJ23</f>
        <v>4308353307470780</v>
      </c>
      <c r="AK23" s="230">
        <f>('Energy Use'!AK79-'E-electricity'!AK23)*'Coal Consumption Structure '!AK23</f>
        <v>4291006261881760</v>
      </c>
      <c r="AL23" s="230">
        <f>('Energy Use'!AL79-'E-electricity'!AL23)*'Coal Consumption Structure '!AL23</f>
        <v>4273673315763325.5</v>
      </c>
      <c r="AM23" s="230">
        <f>('Energy Use'!AM79-'E-electricity'!AM23)*'Coal Consumption Structure '!AM23</f>
        <v>4253630927354721</v>
      </c>
      <c r="AN23" s="230">
        <f>('Energy Use'!AN79-'E-electricity'!AN23)*'Coal Consumption Structure '!AN23</f>
        <v>4233605039511170</v>
      </c>
      <c r="AO23" s="230">
        <f>('Energy Use'!AO79-'E-electricity'!AO23)*'Coal Consumption Structure '!AO23</f>
        <v>4213595646675084.5</v>
      </c>
      <c r="AP23" s="230">
        <f>('Energy Use'!AP79-'E-electricity'!AP23)*'Coal Consumption Structure '!AP23</f>
        <v>4193602743289086</v>
      </c>
      <c r="AQ23" s="230">
        <f>('Energy Use'!AQ79-'E-electricity'!AQ23)*'Coal Consumption Structure '!AQ23</f>
        <v>4173242209407312</v>
      </c>
      <c r="AR23" s="133" t="str">
        <f>VLOOKUP($A23,'Sector Match'!$A$1:$B$43,2,0)</f>
        <v>chemicals 20</v>
      </c>
    </row>
    <row r="24" spans="1:44" x14ac:dyDescent="0.2">
      <c r="A24" s="74" t="s">
        <v>22</v>
      </c>
      <c r="B24" s="230">
        <f>('Energy Use'!B80-'E-electricity'!B24)*'Coal Consumption Structure '!B24</f>
        <v>99932236387500</v>
      </c>
      <c r="C24" s="230">
        <f>('Energy Use'!C80-'E-electricity'!C24)*'Coal Consumption Structure '!C24</f>
        <v>84404197432500</v>
      </c>
      <c r="D24" s="230">
        <f>('Energy Use'!D80-'E-electricity'!D24)*'Coal Consumption Structure '!D24</f>
        <v>101874366870067.5</v>
      </c>
      <c r="E24" s="230">
        <f>('Energy Use'!E80-'E-electricity'!E24)*'Coal Consumption Structure '!E24</f>
        <v>101060106522736.02</v>
      </c>
      <c r="F24" s="230">
        <f>('Energy Use'!F80-'E-electricity'!F24)*'Coal Consumption Structure '!F24</f>
        <v>104371341836451.55</v>
      </c>
      <c r="G24" s="230">
        <f>('Energy Use'!G80-'E-electricity'!G24)*'Coal Consumption Structure '!G24</f>
        <v>108122915747741.7</v>
      </c>
      <c r="H24" s="230">
        <f>('Energy Use'!H80-'E-electricity'!H24)*'Coal Consumption Structure '!H24</f>
        <v>112996656910781.91</v>
      </c>
      <c r="I24" s="230">
        <f>('Energy Use'!I80-'E-electricity'!I24)*'Coal Consumption Structure '!I24</f>
        <v>115807774260717.53</v>
      </c>
      <c r="J24" s="230">
        <f>('Energy Use'!J80-'E-electricity'!J24)*'Coal Consumption Structure '!J24</f>
        <v>120128101532853.22</v>
      </c>
      <c r="K24" s="230">
        <f>('Energy Use'!K80-'E-electricity'!K24)*'Coal Consumption Structure '!K24</f>
        <v>123511992380561.69</v>
      </c>
      <c r="L24" s="230">
        <f>('Energy Use'!L80-'E-electricity'!L24)*'Coal Consumption Structure '!L24</f>
        <v>127621219394646.14</v>
      </c>
      <c r="M24" s="230">
        <f>('Energy Use'!M80-'E-electricity'!M24)*'Coal Consumption Structure '!M24</f>
        <v>132473311465636.7</v>
      </c>
      <c r="N24" s="230">
        <f>('Energy Use'!N80-'E-electricity'!N24)*'Coal Consumption Structure '!N24</f>
        <v>136227689792693.61</v>
      </c>
      <c r="O24" s="230">
        <f>('Energy Use'!O80-'E-electricity'!O24)*'Coal Consumption Structure '!O24</f>
        <v>140396866085789.95</v>
      </c>
      <c r="P24" s="230">
        <f>('Energy Use'!P80-'E-electricity'!P24)*'Coal Consumption Structure '!P24</f>
        <v>144926498146855.03</v>
      </c>
      <c r="Q24" s="230">
        <f>('Energy Use'!Q80-'E-electricity'!Q24)*'Coal Consumption Structure '!Q24</f>
        <v>149754501618350.91</v>
      </c>
      <c r="R24" s="230">
        <f>('Energy Use'!R80-'E-electricity'!R24)*'Coal Consumption Structure '!R24</f>
        <v>154809289096160.94</v>
      </c>
      <c r="S24" s="230">
        <f>('Energy Use'!S80-'E-electricity'!S24)*'Coal Consumption Structure '!S24</f>
        <v>159576159020330.5</v>
      </c>
      <c r="T24" s="230">
        <f>('Energy Use'!T80-'E-electricity'!T24)*'Coal Consumption Structure '!T24</f>
        <v>164449868702588.72</v>
      </c>
      <c r="U24" s="230">
        <f>('Energy Use'!U80-'E-electricity'!U24)*'Coal Consumption Structure '!U24</f>
        <v>169416527141827.88</v>
      </c>
      <c r="V24" s="230">
        <f>('Energy Use'!V80-'E-electricity'!V24)*'Coal Consumption Structure '!V24</f>
        <v>174460425234629.75</v>
      </c>
      <c r="W24" s="230">
        <f>('Energy Use'!W80-'E-electricity'!W24)*'Coal Consumption Structure '!W24</f>
        <v>179563959842657.41</v>
      </c>
      <c r="X24" s="230">
        <f>('Energy Use'!X80-'E-electricity'!X24)*'Coal Consumption Structure '!X24</f>
        <v>184707574311538.41</v>
      </c>
      <c r="Y24" s="230">
        <f>('Energy Use'!Y80-'E-electricity'!Y24)*'Coal Consumption Structure '!Y24</f>
        <v>189869718639760.28</v>
      </c>
      <c r="Z24" s="230">
        <f>('Energy Use'!Z80-'E-electricity'!Z24)*'Coal Consumption Structure '!Z24</f>
        <v>195026832610935.78</v>
      </c>
      <c r="AA24" s="230">
        <f>('Energy Use'!AA80-'E-electricity'!AA24)*'Coal Consumption Structure '!AA24</f>
        <v>200153355253632.91</v>
      </c>
      <c r="AB24" s="230">
        <f>('Energy Use'!AB80-'E-electricity'!AB24)*'Coal Consumption Structure '!AB24</f>
        <v>205221763967055.47</v>
      </c>
      <c r="AC24" s="230">
        <f>('Energy Use'!AC80-'E-electricity'!AC24)*'Coal Consumption Structure '!AC24</f>
        <v>210202646535657.84</v>
      </c>
      <c r="AD24" s="230">
        <f>('Energy Use'!AD80-'E-electricity'!AD24)*'Coal Consumption Structure '!AD24</f>
        <v>215064809039247.78</v>
      </c>
      <c r="AE24" s="230">
        <f>('Energy Use'!AE80-'E-electricity'!AE24)*'Coal Consumption Structure '!AE24</f>
        <v>219775422336468.66</v>
      </c>
      <c r="AF24" s="230">
        <f>('Energy Use'!AF80-'E-electricity'!AF24)*'Coal Consumption Structure '!AF24</f>
        <v>224300209349687.53</v>
      </c>
      <c r="AG24" s="230">
        <f>('Energy Use'!AG80-'E-electricity'!AG24)*'Coal Consumption Structure '!AG24</f>
        <v>228603674801864.91</v>
      </c>
      <c r="AH24" s="230">
        <f>('Energy Use'!AH80-'E-electricity'!AH24)*'Coal Consumption Structure '!AH24</f>
        <v>232649378347560.91</v>
      </c>
      <c r="AI24" s="230">
        <f>('Energy Use'!AI80-'E-electricity'!AI24)*'Coal Consumption Structure '!AI24</f>
        <v>236400251201750.72</v>
      </c>
      <c r="AJ24" s="230">
        <f>('Energy Use'!AJ80-'E-electricity'!AJ24)*'Coal Consumption Structure '!AJ24</f>
        <v>239818955406965.34</v>
      </c>
      <c r="AK24" s="230">
        <f>('Energy Use'!AK80-'E-electricity'!AK24)*'Coal Consumption Structure '!AK24</f>
        <v>242868283802227.38</v>
      </c>
      <c r="AL24" s="230">
        <f>('Energy Use'!AL80-'E-electricity'!AL24)*'Coal Consumption Structure '!AL24</f>
        <v>245511597583039.31</v>
      </c>
      <c r="AM24" s="230">
        <f>('Energy Use'!AM80-'E-electricity'!AM24)*'Coal Consumption Structure '!AM24</f>
        <v>247713297093078.13</v>
      </c>
      <c r="AN24" s="230">
        <f>('Energy Use'!AN80-'E-electricity'!AN24)*'Coal Consumption Structure '!AN24</f>
        <v>249439320194372.75</v>
      </c>
      <c r="AO24" s="230">
        <f>('Energy Use'!AO80-'E-electricity'!AO24)*'Coal Consumption Structure '!AO24</f>
        <v>250657661258987.03</v>
      </c>
      <c r="AP24" s="230">
        <f>('Energy Use'!AP80-'E-electricity'!AP24)*'Coal Consumption Structure '!AP24</f>
        <v>251338902552467.06</v>
      </c>
      <c r="AQ24" s="230">
        <f>('Energy Use'!AQ80-'E-electricity'!AQ24)*'Coal Consumption Structure '!AQ24</f>
        <v>251435784792807.97</v>
      </c>
      <c r="AR24" s="133">
        <f>VLOOKUP($A24,'Sector Match'!$A$1:$B$43,2,0)</f>
        <v>0</v>
      </c>
    </row>
    <row r="25" spans="1:44" x14ac:dyDescent="0.2">
      <c r="A25" s="74" t="s">
        <v>23</v>
      </c>
      <c r="B25" s="230">
        <f>('Energy Use'!B81-'E-electricity'!B25)*'Coal Consumption Structure '!B25</f>
        <v>125218772811000</v>
      </c>
      <c r="C25" s="230">
        <f>('Energy Use'!C81-'E-electricity'!C25)*'Coal Consumption Structure '!C25</f>
        <v>105148990798500</v>
      </c>
      <c r="D25" s="230">
        <f>('Energy Use'!D81-'E-electricity'!D25)*'Coal Consumption Structure '!D25</f>
        <v>109201075978079.83</v>
      </c>
      <c r="E25" s="230">
        <f>('Energy Use'!E81-'E-electricity'!E25)*'Coal Consumption Structure '!E25</f>
        <v>113188748331150.5</v>
      </c>
      <c r="F25" s="230">
        <f>('Energy Use'!F81-'E-electricity'!F25)*'Coal Consumption Structure '!F25</f>
        <v>117423956275189.23</v>
      </c>
      <c r="G25" s="230">
        <f>('Energy Use'!G81-'E-electricity'!G25)*'Coal Consumption Structure '!G25</f>
        <v>122977295194545.16</v>
      </c>
      <c r="H25" s="230">
        <f>('Energy Use'!H81-'E-electricity'!H25)*'Coal Consumption Structure '!H25</f>
        <v>130385732128486.58</v>
      </c>
      <c r="I25" s="230">
        <f>('Energy Use'!I81-'E-electricity'!I25)*'Coal Consumption Structure '!I25</f>
        <v>135664599444491.89</v>
      </c>
      <c r="J25" s="230">
        <f>('Energy Use'!J81-'E-electricity'!J25)*'Coal Consumption Structure '!J25</f>
        <v>142675124889422.13</v>
      </c>
      <c r="K25" s="230">
        <f>('Energy Use'!K81-'E-electricity'!K25)*'Coal Consumption Structure '!K25</f>
        <v>148249473606490.38</v>
      </c>
      <c r="L25" s="230">
        <f>('Energy Use'!L81-'E-electricity'!L25)*'Coal Consumption Structure '!L25</f>
        <v>154023840047562.66</v>
      </c>
      <c r="M25" s="230">
        <f>('Energy Use'!M81-'E-electricity'!M25)*'Coal Consumption Structure '!M25</f>
        <v>159650467139103.88</v>
      </c>
      <c r="N25" s="230">
        <f>('Energy Use'!N81-'E-electricity'!N25)*'Coal Consumption Structure '!N25</f>
        <v>162600015232243.13</v>
      </c>
      <c r="O25" s="230">
        <f>('Energy Use'!O81-'E-electricity'!O25)*'Coal Consumption Structure '!O25</f>
        <v>164806730677811.84</v>
      </c>
      <c r="P25" s="230">
        <f>('Energy Use'!P81-'E-electricity'!P25)*'Coal Consumption Structure '!P25</f>
        <v>166431230891310.19</v>
      </c>
      <c r="Q25" s="230">
        <f>('Energy Use'!Q81-'E-electricity'!Q25)*'Coal Consumption Structure '!Q25</f>
        <v>167649309533909.53</v>
      </c>
      <c r="R25" s="230">
        <f>('Energy Use'!R81-'E-electricity'!R25)*'Coal Consumption Structure '!R25</f>
        <v>168646495296921.53</v>
      </c>
      <c r="S25" s="230">
        <f>('Energy Use'!S81-'E-electricity'!S25)*'Coal Consumption Structure '!S25</f>
        <v>169103908447256.91</v>
      </c>
      <c r="T25" s="230">
        <f>('Energy Use'!T81-'E-electricity'!T25)*'Coal Consumption Structure '!T25</f>
        <v>169529835076183.22</v>
      </c>
      <c r="U25" s="230">
        <f>('Energy Use'!U81-'E-electricity'!U25)*'Coal Consumption Structure '!U25</f>
        <v>169924849425190.81</v>
      </c>
      <c r="V25" s="230">
        <f>('Energy Use'!V81-'E-electricity'!V25)*'Coal Consumption Structure '!V25</f>
        <v>170289550540034.69</v>
      </c>
      <c r="W25" s="230">
        <f>('Energy Use'!W81-'E-electricity'!W25)*'Coal Consumption Structure '!W25</f>
        <v>170624560997762.09</v>
      </c>
      <c r="X25" s="230">
        <f>('Energy Use'!X81-'E-electricity'!X25)*'Coal Consumption Structure '!X25</f>
        <v>170930525638715.09</v>
      </c>
      <c r="Y25" s="230">
        <f>('Energy Use'!Y81-'E-electricity'!Y25)*'Coal Consumption Structure '!Y25</f>
        <v>171208110306549.63</v>
      </c>
      <c r="Z25" s="230">
        <f>('Energy Use'!Z81-'E-electricity'!Z25)*'Coal Consumption Structure '!Z25</f>
        <v>171458000599188.56</v>
      </c>
      <c r="AA25" s="230">
        <f>('Energy Use'!AA81-'E-electricity'!AA25)*'Coal Consumption Structure '!AA25</f>
        <v>171680900633482.59</v>
      </c>
      <c r="AB25" s="230">
        <f>('Energy Use'!AB81-'E-electricity'!AB25)*'Coal Consumption Structure '!AB25</f>
        <v>171877531826219.72</v>
      </c>
      <c r="AC25" s="230">
        <f>('Energy Use'!AC81-'E-electricity'!AC25)*'Coal Consumption Structure '!AC25</f>
        <v>172048631693988.69</v>
      </c>
      <c r="AD25" s="230">
        <f>('Energy Use'!AD81-'E-electricity'!AD25)*'Coal Consumption Structure '!AD25</f>
        <v>172194952674255.09</v>
      </c>
      <c r="AE25" s="230">
        <f>('Energy Use'!AE81-'E-electricity'!AE25)*'Coal Consumption Structure '!AE25</f>
        <v>172317260969873.88</v>
      </c>
      <c r="AF25" s="230">
        <f>('Energy Use'!AF81-'E-electricity'!AF25)*'Coal Consumption Structure '!AF25</f>
        <v>172416335419115.72</v>
      </c>
      <c r="AG25" s="230">
        <f>('Energy Use'!AG81-'E-electricity'!AG25)*'Coal Consumption Structure '!AG25</f>
        <v>172492966393158.16</v>
      </c>
      <c r="AH25" s="230">
        <f>('Energy Use'!AH81-'E-electricity'!AH25)*'Coal Consumption Structure '!AH25</f>
        <v>172547954722833.88</v>
      </c>
      <c r="AI25" s="230">
        <f>('Energy Use'!AI81-'E-electricity'!AI25)*'Coal Consumption Structure '!AI25</f>
        <v>172582110656312.34</v>
      </c>
      <c r="AJ25" s="230">
        <f>('Energy Use'!AJ81-'E-electricity'!AJ25)*'Coal Consumption Structure '!AJ25</f>
        <v>172596252849243.53</v>
      </c>
      <c r="AK25" s="230">
        <f>('Energy Use'!AK81-'E-electricity'!AK25)*'Coal Consumption Structure '!AK25</f>
        <v>172591207388765.84</v>
      </c>
      <c r="AL25" s="230">
        <f>('Energy Use'!AL81-'E-electricity'!AL25)*'Coal Consumption Structure '!AL25</f>
        <v>172567806852650.25</v>
      </c>
      <c r="AM25" s="230">
        <f>('Energy Use'!AM81-'E-electricity'!AM25)*'Coal Consumption Structure '!AM25</f>
        <v>172526889404729.28</v>
      </c>
      <c r="AN25" s="230">
        <f>('Energy Use'!AN81-'E-electricity'!AN25)*'Coal Consumption Structure '!AN25</f>
        <v>172469297927635.25</v>
      </c>
      <c r="AO25" s="230">
        <f>('Energy Use'!AO81-'E-electricity'!AO25)*'Coal Consumption Structure '!AO25</f>
        <v>172395879193759.25</v>
      </c>
      <c r="AP25" s="230">
        <f>('Energy Use'!AP81-'E-electricity'!AP25)*'Coal Consumption Structure '!AP25</f>
        <v>172307483075219.5</v>
      </c>
      <c r="AQ25" s="230">
        <f>('Energy Use'!AQ81-'E-electricity'!AQ25)*'Coal Consumption Structure '!AQ25</f>
        <v>172190605398222.59</v>
      </c>
      <c r="AR25" s="133" t="str">
        <f>VLOOKUP($A25,'Sector Match'!$A$1:$B$43,2,0)</f>
        <v>chemicals 20</v>
      </c>
    </row>
    <row r="26" spans="1:44" x14ac:dyDescent="0.2">
      <c r="A26" s="74" t="s">
        <v>24</v>
      </c>
      <c r="B26" s="230">
        <f>('Energy Use'!B82-'E-electricity'!B26)*'Coal Consumption Structure '!B26</f>
        <v>53653680217500.008</v>
      </c>
      <c r="C26" s="230">
        <f>('Energy Use'!C82-'E-electricity'!C26)*'Coal Consumption Structure '!C26</f>
        <v>44214632566500</v>
      </c>
      <c r="D26" s="230">
        <f>('Energy Use'!D82-'E-electricity'!D26)*'Coal Consumption Structure '!D26</f>
        <v>41674364998245.109</v>
      </c>
      <c r="E26" s="230">
        <f>('Energy Use'!E82-'E-electricity'!E26)*'Coal Consumption Structure '!E26</f>
        <v>45693807276939.539</v>
      </c>
      <c r="F26" s="230">
        <f>('Energy Use'!F82-'E-electricity'!F26)*'Coal Consumption Structure '!F26</f>
        <v>46424331520224.539</v>
      </c>
      <c r="G26" s="230">
        <f>('Energy Use'!G82-'E-electricity'!G26)*'Coal Consumption Structure '!G26</f>
        <v>47301519026167</v>
      </c>
      <c r="H26" s="230">
        <f>('Energy Use'!H82-'E-electricity'!H26)*'Coal Consumption Structure '!H26</f>
        <v>48620301501247.828</v>
      </c>
      <c r="I26" s="230">
        <f>('Energy Use'!I82-'E-electricity'!I26)*'Coal Consumption Structure '!I26</f>
        <v>49208263797928.922</v>
      </c>
      <c r="J26" s="230">
        <f>('Energy Use'!J82-'E-electricity'!J26)*'Coal Consumption Structure '!J26</f>
        <v>50578674469106.609</v>
      </c>
      <c r="K26" s="230">
        <f>('Energy Use'!K82-'E-electricity'!K26)*'Coal Consumption Structure '!K26</f>
        <v>51545065825988.977</v>
      </c>
      <c r="L26" s="230">
        <f>('Energy Use'!L82-'E-electricity'!L26)*'Coal Consumption Structure '!L26</f>
        <v>52643777675859.398</v>
      </c>
      <c r="M26" s="230">
        <f>('Energy Use'!M82-'E-electricity'!M26)*'Coal Consumption Structure '!M26</f>
        <v>53696771807658.914</v>
      </c>
      <c r="N26" s="230">
        <f>('Energy Use'!N82-'E-electricity'!N26)*'Coal Consumption Structure '!N26</f>
        <v>53914279841114.18</v>
      </c>
      <c r="O26" s="230">
        <f>('Energy Use'!O82-'E-electricity'!O26)*'Coal Consumption Structure '!O26</f>
        <v>53868017958802.664</v>
      </c>
      <c r="P26" s="230">
        <f>('Energy Use'!P82-'E-electricity'!P26)*'Coal Consumption Structure '!P26</f>
        <v>53625489409828.836</v>
      </c>
      <c r="Q26" s="230">
        <f>('Energy Use'!Q82-'E-electricity'!Q26)*'Coal Consumption Structure '!Q26</f>
        <v>53255706764979.398</v>
      </c>
      <c r="R26" s="230">
        <f>('Energy Use'!R82-'E-electricity'!R26)*'Coal Consumption Structure '!R26</f>
        <v>52827148924742.742</v>
      </c>
      <c r="S26" s="230">
        <f>('Energy Use'!S82-'E-electricity'!S26)*'Coal Consumption Structure '!S26</f>
        <v>52346010904415.922</v>
      </c>
      <c r="T26" s="230">
        <f>('Energy Use'!T82-'E-electricity'!T26)*'Coal Consumption Structure '!T26</f>
        <v>51875607048627.211</v>
      </c>
      <c r="U26" s="230">
        <f>('Energy Use'!U82-'E-electricity'!U26)*'Coal Consumption Structure '!U26</f>
        <v>51416219212993.539</v>
      </c>
      <c r="V26" s="230">
        <f>('Energy Use'!V82-'E-electricity'!V26)*'Coal Consumption Structure '!V26</f>
        <v>50968117748420.102</v>
      </c>
      <c r="W26" s="230">
        <f>('Energy Use'!W82-'E-electricity'!W26)*'Coal Consumption Structure '!W26</f>
        <v>50531562389455.328</v>
      </c>
      <c r="X26" s="230">
        <f>('Energy Use'!X82-'E-electricity'!X26)*'Coal Consumption Structure '!X26</f>
        <v>50106803152635.781</v>
      </c>
      <c r="Y26" s="230">
        <f>('Energy Use'!Y82-'E-electricity'!Y26)*'Coal Consumption Structure '!Y26</f>
        <v>49694081244060.859</v>
      </c>
      <c r="Z26" s="230">
        <f>('Energy Use'!Z82-'E-electricity'!Z26)*'Coal Consumption Structure '!Z26</f>
        <v>49293629975634.977</v>
      </c>
      <c r="AA26" s="230">
        <f>('Energy Use'!AA82-'E-electricity'!AA26)*'Coal Consumption Structure '!AA26</f>
        <v>48905675689611.859</v>
      </c>
      <c r="AB26" s="230">
        <f>('Energy Use'!AB82-'E-electricity'!AB26)*'Coal Consumption Structure '!AB26</f>
        <v>48530438691274.367</v>
      </c>
      <c r="AC26" s="230">
        <f>('Energy Use'!AC82-'E-electricity'!AC26)*'Coal Consumption Structure '!AC26</f>
        <v>48168134189778.008</v>
      </c>
      <c r="AD26" s="230">
        <f>('Energy Use'!AD82-'E-electricity'!AD26)*'Coal Consumption Structure '!AD26</f>
        <v>47818973247388.516</v>
      </c>
      <c r="AE26" s="230">
        <f>('Energy Use'!AE82-'E-electricity'!AE26)*'Coal Consumption Structure '!AE26</f>
        <v>47483163737541.461</v>
      </c>
      <c r="AF26" s="230">
        <f>('Energy Use'!AF82-'E-electricity'!AF26)*'Coal Consumption Structure '!AF26</f>
        <v>47160911312352.289</v>
      </c>
      <c r="AG26" s="230">
        <f>('Energy Use'!AG82-'E-electricity'!AG26)*'Coal Consumption Structure '!AG26</f>
        <v>46852420380408.734</v>
      </c>
      <c r="AH26" s="230">
        <f>('Energy Use'!AH82-'E-electricity'!AH26)*'Coal Consumption Structure '!AH26</f>
        <v>46557895095883.359</v>
      </c>
      <c r="AI26" s="230">
        <f>('Energy Use'!AI82-'E-electricity'!AI26)*'Coal Consumption Structure '!AI26</f>
        <v>46277540360213.367</v>
      </c>
      <c r="AJ26" s="230">
        <f>('Energy Use'!AJ82-'E-electricity'!AJ26)*'Coal Consumption Structure '!AJ26</f>
        <v>46011562837805.727</v>
      </c>
      <c r="AK26" s="230">
        <f>('Energy Use'!AK82-'E-electricity'!AK26)*'Coal Consumption Structure '!AK26</f>
        <v>45760171987445.453</v>
      </c>
      <c r="AL26" s="230">
        <f>('Energy Use'!AL82-'E-electricity'!AL26)*'Coal Consumption Structure '!AL26</f>
        <v>45523581111309.633</v>
      </c>
      <c r="AM26" s="230">
        <f>('Energy Use'!AM82-'E-electricity'!AM26)*'Coal Consumption Structure '!AM26</f>
        <v>45302008423719.648</v>
      </c>
      <c r="AN26" s="230">
        <f>('Energy Use'!AN82-'E-electricity'!AN26)*'Coal Consumption Structure '!AN26</f>
        <v>45095678142005.211</v>
      </c>
      <c r="AO26" s="230">
        <f>('Energy Use'!AO82-'E-electricity'!AO26)*'Coal Consumption Structure '!AO26</f>
        <v>44904821602102.18</v>
      </c>
      <c r="AP26" s="230">
        <f>('Energy Use'!AP82-'E-electricity'!AP26)*'Coal Consumption Structure '!AP26</f>
        <v>44729678401767.273</v>
      </c>
      <c r="AQ26" s="230">
        <f>('Energy Use'!AQ82-'E-electricity'!AQ26)*'Coal Consumption Structure '!AQ26</f>
        <v>44566771611497.008</v>
      </c>
      <c r="AR26" s="133" t="str">
        <f>VLOOKUP($A26,'Sector Match'!$A$1:$B$43,2,0)</f>
        <v>rubber and plastic products 22</v>
      </c>
    </row>
    <row r="27" spans="1:44" x14ac:dyDescent="0.2">
      <c r="A27" s="74" t="s">
        <v>25</v>
      </c>
      <c r="B27" s="230">
        <f>('Energy Use'!B83-'E-electricity'!B27)*'Coal Consumption Structure '!B27</f>
        <v>4404210816680231</v>
      </c>
      <c r="C27" s="230">
        <f>('Energy Use'!C83-'E-electricity'!C27)*'Coal Consumption Structure '!C27</f>
        <v>4575946248071597</v>
      </c>
      <c r="D27" s="230">
        <f>('Energy Use'!D83-'E-electricity'!D27)*'Coal Consumption Structure '!D27</f>
        <v>4338136437821664.5</v>
      </c>
      <c r="E27" s="230">
        <f>('Energy Use'!E83-'E-electricity'!E27)*'Coal Consumption Structure '!E27</f>
        <v>4412535591501324.5</v>
      </c>
      <c r="F27" s="230">
        <f>('Energy Use'!F83-'E-electricity'!F27)*'Coal Consumption Structure '!F27</f>
        <v>4545635363012046</v>
      </c>
      <c r="G27" s="230">
        <f>('Energy Use'!G83-'E-electricity'!G27)*'Coal Consumption Structure '!G27</f>
        <v>4561698252544094</v>
      </c>
      <c r="H27" s="230">
        <f>('Energy Use'!H83-'E-electricity'!H27)*'Coal Consumption Structure '!H27</f>
        <v>4586153131389481</v>
      </c>
      <c r="I27" s="230">
        <f>('Energy Use'!I83-'E-electricity'!I27)*'Coal Consumption Structure '!I27</f>
        <v>4558288596336239</v>
      </c>
      <c r="J27" s="230">
        <f>('Energy Use'!J83-'E-electricity'!J27)*'Coal Consumption Structure '!J27</f>
        <v>4629982340950767</v>
      </c>
      <c r="K27" s="230">
        <f>('Energy Use'!K83-'E-electricity'!K27)*'Coal Consumption Structure '!K27</f>
        <v>4691777067569269</v>
      </c>
      <c r="L27" s="230">
        <f>('Energy Use'!L83-'E-electricity'!L27)*'Coal Consumption Structure '!L27</f>
        <v>4794031925924645</v>
      </c>
      <c r="M27" s="230">
        <f>('Energy Use'!M83-'E-electricity'!M27)*'Coal Consumption Structure '!M27</f>
        <v>4922047477049210</v>
      </c>
      <c r="N27" s="230">
        <f>('Energy Use'!N83-'E-electricity'!N27)*'Coal Consumption Structure '!N27</f>
        <v>4879125044141549</v>
      </c>
      <c r="O27" s="230">
        <f>('Energy Use'!O83-'E-electricity'!O27)*'Coal Consumption Structure '!O27</f>
        <v>4835899404793956</v>
      </c>
      <c r="P27" s="230">
        <f>('Energy Use'!P83-'E-electricity'!P27)*'Coal Consumption Structure '!P27</f>
        <v>4792370929864917</v>
      </c>
      <c r="Q27" s="230">
        <f>('Energy Use'!Q83-'E-electricity'!Q27)*'Coal Consumption Structure '!Q27</f>
        <v>4748539990166537</v>
      </c>
      <c r="R27" s="230">
        <f>('Energy Use'!R83-'E-electricity'!R27)*'Coal Consumption Structure '!R27</f>
        <v>4704406956464528</v>
      </c>
      <c r="S27" s="230">
        <f>('Energy Use'!S83-'E-electricity'!S27)*'Coal Consumption Structure '!S27</f>
        <v>4621968696283113</v>
      </c>
      <c r="T27" s="230">
        <f>('Energy Use'!T83-'E-electricity'!T27)*'Coal Consumption Structure '!T27</f>
        <v>4539596609739526</v>
      </c>
      <c r="U27" s="230">
        <f>('Energy Use'!U83-'E-electricity'!U27)*'Coal Consumption Structure '!U27</f>
        <v>4457290675343075</v>
      </c>
      <c r="V27" s="230">
        <f>('Energy Use'!V83-'E-electricity'!V27)*'Coal Consumption Structure '!V27</f>
        <v>4375050871604143.5</v>
      </c>
      <c r="W27" s="230">
        <f>('Energy Use'!W83-'E-electricity'!W27)*'Coal Consumption Structure '!W27</f>
        <v>4292877177034183.5</v>
      </c>
      <c r="X27" s="230">
        <f>('Energy Use'!X83-'E-electricity'!X27)*'Coal Consumption Structure '!X27</f>
        <v>4180924869557534.5</v>
      </c>
      <c r="Y27" s="230">
        <f>('Energy Use'!Y83-'E-electricity'!Y27)*'Coal Consumption Structure '!Y27</f>
        <v>4069063024500173</v>
      </c>
      <c r="Z27" s="230">
        <f>('Energy Use'!Z83-'E-electricity'!Z27)*'Coal Consumption Structure '!Z27</f>
        <v>3957291612402063</v>
      </c>
      <c r="AA27" s="230">
        <f>('Energy Use'!AA83-'E-electricity'!AA27)*'Coal Consumption Structure '!AA27</f>
        <v>3845610603804639</v>
      </c>
      <c r="AB27" s="230">
        <f>('Energy Use'!AB83-'E-electricity'!AB27)*'Coal Consumption Structure '!AB27</f>
        <v>3734019969250810.5</v>
      </c>
      <c r="AC27" s="230">
        <f>('Energy Use'!AC83-'E-electricity'!AC27)*'Coal Consumption Structure '!AC27</f>
        <v>3647576992848200</v>
      </c>
      <c r="AD27" s="230">
        <f>('Energy Use'!AD83-'E-electricity'!AD27)*'Coal Consumption Structure '!AD27</f>
        <v>3561203829188670</v>
      </c>
      <c r="AE27" s="230">
        <f>('Energy Use'!AE83-'E-electricity'!AE27)*'Coal Consumption Structure '!AE27</f>
        <v>3474900455527485.5</v>
      </c>
      <c r="AF27" s="230">
        <f>('Energy Use'!AF83-'E-electricity'!AF27)*'Coal Consumption Structure '!AF27</f>
        <v>3388666849121050</v>
      </c>
      <c r="AG27" s="230">
        <f>('Energy Use'!AG83-'E-electricity'!AG27)*'Coal Consumption Structure '!AG27</f>
        <v>3302502987226902</v>
      </c>
      <c r="AH27" s="230">
        <f>('Energy Use'!AH83-'E-electricity'!AH27)*'Coal Consumption Structure '!AH27</f>
        <v>3250180842479655.5</v>
      </c>
      <c r="AI27" s="230">
        <f>('Energy Use'!AI83-'E-electricity'!AI27)*'Coal Consumption Structure '!AI27</f>
        <v>3197900737427173.5</v>
      </c>
      <c r="AJ27" s="230">
        <f>('Energy Use'!AJ83-'E-electricity'!AJ27)*'Coal Consumption Structure '!AJ27</f>
        <v>3145662658388122</v>
      </c>
      <c r="AK27" s="230">
        <f>('Energy Use'!AK83-'E-electricity'!AK27)*'Coal Consumption Structure '!AK27</f>
        <v>3093466591681850</v>
      </c>
      <c r="AL27" s="230">
        <f>('Energy Use'!AL83-'E-electricity'!AL27)*'Coal Consumption Structure '!AL27</f>
        <v>3041312523628391</v>
      </c>
      <c r="AM27" s="230">
        <f>('Energy Use'!AM83-'E-electricity'!AM27)*'Coal Consumption Structure '!AM27</f>
        <v>3014670237220955</v>
      </c>
      <c r="AN27" s="230">
        <f>('Energy Use'!AN83-'E-electricity'!AN27)*'Coal Consumption Structure '!AN27</f>
        <v>2988049042326479.5</v>
      </c>
      <c r="AO27" s="230">
        <f>('Energy Use'!AO83-'E-electricity'!AO27)*'Coal Consumption Structure '!AO27</f>
        <v>2961448932110823</v>
      </c>
      <c r="AP27" s="230">
        <f>('Energy Use'!AP83-'E-electricity'!AP27)*'Coal Consumption Structure '!AP27</f>
        <v>2934869899740186</v>
      </c>
      <c r="AQ27" s="230">
        <f>('Energy Use'!AQ83-'E-electricity'!AQ27)*'Coal Consumption Structure '!AQ27</f>
        <v>2908061880056368</v>
      </c>
      <c r="AR27" s="133" t="str">
        <f>VLOOKUP($A27,'Sector Match'!$A$1:$B$43,2,0)</f>
        <v>cement and other nonmetallic minerals 239</v>
      </c>
    </row>
    <row r="28" spans="1:44" x14ac:dyDescent="0.2">
      <c r="A28" s="74" t="s">
        <v>26</v>
      </c>
      <c r="B28" s="230">
        <f>('Energy Use'!B84-'E-electricity'!B28)*'Coal Consumption Structure '!B28</f>
        <v>1.1371233440982182E+16</v>
      </c>
      <c r="C28" s="230">
        <f>('Energy Use'!C84-'E-electricity'!C28)*'Coal Consumption Structure '!C28</f>
        <v>1.1628776576633294E+16</v>
      </c>
      <c r="D28" s="230">
        <f>('Energy Use'!D84-'E-electricity'!D28)*'Coal Consumption Structure '!D28</f>
        <v>1.1360449429058736E+16</v>
      </c>
      <c r="E28" s="230">
        <f>('Energy Use'!E84-'E-electricity'!E28)*'Coal Consumption Structure '!E28</f>
        <v>1.1953131114919456E+16</v>
      </c>
      <c r="F28" s="230">
        <f>('Energy Use'!F84-'E-electricity'!F28)*'Coal Consumption Structure '!F28</f>
        <v>1.274663717912918E+16</v>
      </c>
      <c r="G28" s="230">
        <f>('Energy Use'!G84-'E-electricity'!G28)*'Coal Consumption Structure '!G28</f>
        <v>1.3188488839401686E+16</v>
      </c>
      <c r="H28" s="230">
        <f>('Energy Use'!H84-'E-electricity'!H28)*'Coal Consumption Structure '!H28</f>
        <v>1.3647439114778008E+16</v>
      </c>
      <c r="I28" s="230">
        <f>('Energy Use'!I84-'E-electricity'!I28)*'Coal Consumption Structure '!I28</f>
        <v>1.3695361255179474E+16</v>
      </c>
      <c r="J28" s="230">
        <f>('Energy Use'!J84-'E-electricity'!J28)*'Coal Consumption Structure '!J28</f>
        <v>1.404051166278441E+16</v>
      </c>
      <c r="K28" s="230">
        <f>('Energy Use'!K84-'E-electricity'!K28)*'Coal Consumption Structure '!K28</f>
        <v>1.4356306760364258E+16</v>
      </c>
      <c r="L28" s="230">
        <f>('Energy Use'!L84-'E-electricity'!L28)*'Coal Consumption Structure '!L28</f>
        <v>1.4797364719494524E+16</v>
      </c>
      <c r="M28" s="230">
        <f>('Energy Use'!M84-'E-electricity'!M28)*'Coal Consumption Structure '!M28</f>
        <v>1.532109294691677E+16</v>
      </c>
      <c r="N28" s="230">
        <f>('Energy Use'!N84-'E-electricity'!N28)*'Coal Consumption Structure '!N28</f>
        <v>1.5385674740102496E+16</v>
      </c>
      <c r="O28" s="230">
        <f>('Energy Use'!O84-'E-electricity'!O28)*'Coal Consumption Structure '!O28</f>
        <v>1.5450358569048718E+16</v>
      </c>
      <c r="P28" s="230">
        <f>('Energy Use'!P84-'E-electricity'!P28)*'Coal Consumption Structure '!P28</f>
        <v>1.5515144351045892E+16</v>
      </c>
      <c r="Q28" s="230">
        <f>('Energy Use'!Q84-'E-electricity'!Q28)*'Coal Consumption Structure '!Q28</f>
        <v>1.558003200339469E+16</v>
      </c>
      <c r="R28" s="230">
        <f>('Energy Use'!R84-'E-electricity'!R28)*'Coal Consumption Structure '!R28</f>
        <v>1.5645021443406024E+16</v>
      </c>
      <c r="S28" s="230">
        <f>('Energy Use'!S84-'E-electricity'!S28)*'Coal Consumption Structure '!S28</f>
        <v>1.5462565391738384E+16</v>
      </c>
      <c r="T28" s="230">
        <f>('Energy Use'!T84-'E-electricity'!T28)*'Coal Consumption Structure '!T28</f>
        <v>1.5280223142120314E+16</v>
      </c>
      <c r="U28" s="230">
        <f>('Energy Use'!U84-'E-electricity'!U28)*'Coal Consumption Structure '!U28</f>
        <v>1.5097994667649956E+16</v>
      </c>
      <c r="V28" s="230">
        <f>('Energy Use'!V84-'E-electricity'!V28)*'Coal Consumption Structure '!V28</f>
        <v>1.4915879941426768E+16</v>
      </c>
      <c r="W28" s="230">
        <f>('Energy Use'!W84-'E-electricity'!W28)*'Coal Consumption Structure '!W28</f>
        <v>1.4733878936551538E+16</v>
      </c>
      <c r="X28" s="230">
        <f>('Energy Use'!X84-'E-electricity'!X28)*'Coal Consumption Structure '!X28</f>
        <v>1.4396947575315292E+16</v>
      </c>
      <c r="Y28" s="230">
        <f>('Energy Use'!Y84-'E-electricity'!Y28)*'Coal Consumption Structure '!Y28</f>
        <v>1.4060228689317042E+16</v>
      </c>
      <c r="Z28" s="230">
        <f>('Energy Use'!Z84-'E-electricity'!Z28)*'Coal Consumption Structure '!Z28</f>
        <v>1.3723722228152356E+16</v>
      </c>
      <c r="AA28" s="230">
        <f>('Energy Use'!AA84-'E-electricity'!AA28)*'Coal Consumption Structure '!AA28</f>
        <v>1.3387428141419288E+16</v>
      </c>
      <c r="AB28" s="230">
        <f>('Energy Use'!AB84-'E-electricity'!AB28)*'Coal Consumption Structure '!AB28</f>
        <v>1.3051346378718394E+16</v>
      </c>
      <c r="AC28" s="230">
        <f>('Energy Use'!AC84-'E-electricity'!AC28)*'Coal Consumption Structure '!AC28</f>
        <v>1.27154768896527E+16</v>
      </c>
      <c r="AD28" s="230">
        <f>('Energy Use'!AD84-'E-electricity'!AD28)*'Coal Consumption Structure '!AD28</f>
        <v>1.2379819623827726E+16</v>
      </c>
      <c r="AE28" s="230">
        <f>('Energy Use'!AE84-'E-electricity'!AE28)*'Coal Consumption Structure '!AE28</f>
        <v>1.204437453085149E+16</v>
      </c>
      <c r="AF28" s="230">
        <f>('Energy Use'!AF84-'E-electricity'!AF28)*'Coal Consumption Structure '!AF28</f>
        <v>1.1709141560334484E+16</v>
      </c>
      <c r="AG28" s="230">
        <f>('Energy Use'!AG84-'E-electricity'!AG28)*'Coal Consumption Structure '!AG28</f>
        <v>1.1374120661889698E+16</v>
      </c>
      <c r="AH28" s="230">
        <f>('Energy Use'!AH84-'E-electricity'!AH28)*'Coal Consumption Structure '!AH28</f>
        <v>1.1083469032273136E+16</v>
      </c>
      <c r="AI28" s="230">
        <f>('Energy Use'!AI84-'E-electricity'!AI28)*'Coal Consumption Structure '!AI28</f>
        <v>1.0793001187967192E+16</v>
      </c>
      <c r="AJ28" s="230">
        <f>('Energy Use'!AJ84-'E-electricity'!AJ28)*'Coal Consumption Structure '!AJ28</f>
        <v>1.050271708530675E+16</v>
      </c>
      <c r="AK28" s="230">
        <f>('Energy Use'!AK84-'E-electricity'!AK28)*'Coal Consumption Structure '!AK28</f>
        <v>1.0212616680628836E+16</v>
      </c>
      <c r="AL28" s="230">
        <f>('Energy Use'!AL84-'E-electricity'!AL28)*'Coal Consumption Structure '!AL28</f>
        <v>9922699930272644</v>
      </c>
      <c r="AM28" s="230">
        <f>('Energy Use'!AM84-'E-electricity'!AM28)*'Coal Consumption Structure '!AM28</f>
        <v>9618570795644142</v>
      </c>
      <c r="AN28" s="230">
        <f>('Energy Use'!AN84-'E-electricity'!AN28)*'Coal Consumption Structure '!AN28</f>
        <v>9314634424498724</v>
      </c>
      <c r="AO28" s="230">
        <f>('Energy Use'!AO84-'E-electricity'!AO28)*'Coal Consumption Structure '!AO28</f>
        <v>9010890770989944</v>
      </c>
      <c r="AP28" s="230">
        <f>('Energy Use'!AP84-'E-electricity'!AP28)*'Coal Consumption Structure '!AP28</f>
        <v>8707339789273613</v>
      </c>
      <c r="AQ28" s="230">
        <f>('Energy Use'!AQ84-'E-electricity'!AQ28)*'Coal Consumption Structure '!AQ28</f>
        <v>8403273551910194</v>
      </c>
      <c r="AR28" s="133" t="str">
        <f>VLOOKUP($A28,'Sector Match'!$A$1:$B$43,2,0)</f>
        <v>iron and steel 241</v>
      </c>
    </row>
    <row r="29" spans="1:44" x14ac:dyDescent="0.2">
      <c r="A29" s="74" t="s">
        <v>27</v>
      </c>
      <c r="B29" s="230">
        <f>('Energy Use'!B85-'E-electricity'!B29)*'Coal Consumption Structure '!B29</f>
        <v>601671231051000.13</v>
      </c>
      <c r="C29" s="230">
        <f>('Energy Use'!C85-'E-electricity'!C29)*'Coal Consumption Structure '!C29</f>
        <v>580059756441000</v>
      </c>
      <c r="D29" s="230">
        <f>('Energy Use'!D85-'E-electricity'!D29)*'Coal Consumption Structure '!D29</f>
        <v>546958942593902.69</v>
      </c>
      <c r="E29" s="230">
        <f>('Energy Use'!E85-'E-electricity'!E29)*'Coal Consumption Structure '!E29</f>
        <v>631471298515445.63</v>
      </c>
      <c r="F29" s="230">
        <f>('Energy Use'!F85-'E-electricity'!F29)*'Coal Consumption Structure '!F29</f>
        <v>688579050375716.88</v>
      </c>
      <c r="G29" s="230">
        <f>('Energy Use'!G85-'E-electricity'!G29)*'Coal Consumption Structure '!G29</f>
        <v>727496943865491.13</v>
      </c>
      <c r="H29" s="230">
        <f>('Energy Use'!H85-'E-electricity'!H29)*'Coal Consumption Structure '!H29</f>
        <v>766751347788385.13</v>
      </c>
      <c r="I29" s="230">
        <f>('Energy Use'!I85-'E-electricity'!I29)*'Coal Consumption Structure '!I29</f>
        <v>788445104463824.88</v>
      </c>
      <c r="J29" s="230">
        <f>('Energy Use'!J85-'E-electricity'!J29)*'Coal Consumption Structure '!J29</f>
        <v>826647614031385.5</v>
      </c>
      <c r="K29" s="230">
        <f>('Energy Use'!K85-'E-electricity'!K29)*'Coal Consumption Structure '!K29</f>
        <v>862883972815213.25</v>
      </c>
      <c r="L29" s="230">
        <f>('Energy Use'!L85-'E-electricity'!L29)*'Coal Consumption Structure '!L29</f>
        <v>906514002739398.38</v>
      </c>
      <c r="M29" s="230">
        <f>('Energy Use'!M85-'E-electricity'!M29)*'Coal Consumption Structure '!M29</f>
        <v>955287643480574.5</v>
      </c>
      <c r="N29" s="230">
        <f>('Energy Use'!N85-'E-electricity'!N29)*'Coal Consumption Structure '!N29</f>
        <v>976314374941675.38</v>
      </c>
      <c r="O29" s="230">
        <f>('Energy Use'!O85-'E-electricity'!O29)*'Coal Consumption Structure '!O29</f>
        <v>997315515073461.88</v>
      </c>
      <c r="P29" s="230">
        <f>('Energy Use'!P85-'E-electricity'!P29)*'Coal Consumption Structure '!P29</f>
        <v>1018289878681106.6</v>
      </c>
      <c r="Q29" s="230">
        <f>('Energy Use'!Q85-'E-electricity'!Q29)*'Coal Consumption Structure '!Q29</f>
        <v>1039236280756210.1</v>
      </c>
      <c r="R29" s="230">
        <f>('Energy Use'!R85-'E-electricity'!R29)*'Coal Consumption Structure '!R29</f>
        <v>1060153536476804.1</v>
      </c>
      <c r="S29" s="230">
        <f>('Energy Use'!S85-'E-electricity'!S29)*'Coal Consumption Structure '!S29</f>
        <v>1064189513910379.6</v>
      </c>
      <c r="T29" s="230">
        <f>('Energy Use'!T85-'E-electricity'!T29)*'Coal Consumption Structure '!T29</f>
        <v>1068201056569440.1</v>
      </c>
      <c r="U29" s="230">
        <f>('Energy Use'!U85-'E-electricity'!U29)*'Coal Consumption Structure '!U29</f>
        <v>1072188179208579.5</v>
      </c>
      <c r="V29" s="230">
        <f>('Energy Use'!V85-'E-electricity'!V29)*'Coal Consumption Structure '!V29</f>
        <v>1076150896581505.8</v>
      </c>
      <c r="W29" s="230">
        <f>('Energy Use'!W85-'E-electricity'!W29)*'Coal Consumption Structure '!W29</f>
        <v>1080089223441039</v>
      </c>
      <c r="X29" s="230">
        <f>('Energy Use'!X85-'E-electricity'!X29)*'Coal Consumption Structure '!X29</f>
        <v>1075175051067127.4</v>
      </c>
      <c r="Y29" s="230">
        <f>('Energy Use'!Y85-'E-electricity'!Y29)*'Coal Consumption Structure '!Y29</f>
        <v>1070272837151243</v>
      </c>
      <c r="Z29" s="230">
        <f>('Energy Use'!Z85-'E-electricity'!Z29)*'Coal Consumption Structure '!Z29</f>
        <v>1065382575152026.5</v>
      </c>
      <c r="AA29" s="230">
        <f>('Energy Use'!AA85-'E-electricity'!AA29)*'Coal Consumption Structure '!AA29</f>
        <v>1060504258528506</v>
      </c>
      <c r="AB29" s="230">
        <f>('Energy Use'!AB85-'E-electricity'!AB29)*'Coal Consumption Structure '!AB29</f>
        <v>1055637880740100.9</v>
      </c>
      <c r="AC29" s="230">
        <f>('Energy Use'!AC85-'E-electricity'!AC29)*'Coal Consumption Structure '!AC29</f>
        <v>1039377657362136.6</v>
      </c>
      <c r="AD29" s="230">
        <f>('Energy Use'!AD85-'E-electricity'!AD29)*'Coal Consumption Structure '!AD29</f>
        <v>1023176678458262.4</v>
      </c>
      <c r="AE29" s="230">
        <f>('Energy Use'!AE85-'E-electricity'!AE29)*'Coal Consumption Structure '!AE29</f>
        <v>1007034909701414</v>
      </c>
      <c r="AF29" s="230">
        <f>('Energy Use'!AF85-'E-electricity'!AF29)*'Coal Consumption Structure '!AF29</f>
        <v>990952316766583</v>
      </c>
      <c r="AG29" s="230">
        <f>('Energy Use'!AG85-'E-electricity'!AG29)*'Coal Consumption Structure '!AG29</f>
        <v>974928865330817.63</v>
      </c>
      <c r="AH29" s="230">
        <f>('Energy Use'!AH85-'E-electricity'!AH29)*'Coal Consumption Structure '!AH29</f>
        <v>950498840791910.13</v>
      </c>
      <c r="AI29" s="230">
        <f>('Energy Use'!AI85-'E-electricity'!AI29)*'Coal Consumption Structure '!AI29</f>
        <v>926163308688675.13</v>
      </c>
      <c r="AJ29" s="230">
        <f>('Energy Use'!AJ85-'E-electricity'!AJ29)*'Coal Consumption Structure '!AJ29</f>
        <v>901922213868278.25</v>
      </c>
      <c r="AK29" s="230">
        <f>('Energy Use'!AK85-'E-electricity'!AK29)*'Coal Consumption Structure '!AK29</f>
        <v>877775501181193.63</v>
      </c>
      <c r="AL29" s="230">
        <f>('Energy Use'!AL85-'E-electricity'!AL29)*'Coal Consumption Structure '!AL29</f>
        <v>853723115481200.88</v>
      </c>
      <c r="AM29" s="230">
        <f>('Energy Use'!AM85-'E-electricity'!AM29)*'Coal Consumption Structure '!AM29</f>
        <v>829729147280229.25</v>
      </c>
      <c r="AN29" s="230">
        <f>('Energy Use'!AN85-'E-electricity'!AN29)*'Coal Consumption Structure '!AN29</f>
        <v>805829547082069.38</v>
      </c>
      <c r="AO29" s="230">
        <f>('Energy Use'!AO85-'E-electricity'!AO29)*'Coal Consumption Structure '!AO29</f>
        <v>782024259661264.25</v>
      </c>
      <c r="AP29" s="230">
        <f>('Energy Use'!AP85-'E-electricity'!AP29)*'Coal Consumption Structure '!AP29</f>
        <v>758313229795669.13</v>
      </c>
      <c r="AQ29" s="230">
        <f>('Energy Use'!AQ85-'E-electricity'!AQ29)*'Coal Consumption Structure '!AQ29</f>
        <v>734632385513116.88</v>
      </c>
      <c r="AR29" s="133" t="str">
        <f>VLOOKUP($A29,'Sector Match'!$A$1:$B$43,2,0)</f>
        <v>other metals 242</v>
      </c>
    </row>
    <row r="30" spans="1:44" x14ac:dyDescent="0.2">
      <c r="A30" s="74" t="s">
        <v>28</v>
      </c>
      <c r="B30" s="230">
        <f>('Energy Use'!B86-'E-electricity'!B30)*'Coal Consumption Structure '!B30</f>
        <v>181883614786500</v>
      </c>
      <c r="C30" s="230">
        <f>('Energy Use'!C86-'E-electricity'!C30)*'Coal Consumption Structure '!C30</f>
        <v>211253553225000</v>
      </c>
      <c r="D30" s="230">
        <f>('Energy Use'!D86-'E-electricity'!D30)*'Coal Consumption Structure '!D30</f>
        <v>230914531095396.78</v>
      </c>
      <c r="E30" s="230">
        <f>('Energy Use'!E86-'E-electricity'!E30)*'Coal Consumption Structure '!E30</f>
        <v>242170272244727.69</v>
      </c>
      <c r="F30" s="230">
        <f>('Energy Use'!F86-'E-electricity'!F30)*'Coal Consumption Structure '!F30</f>
        <v>247664749429613.09</v>
      </c>
      <c r="G30" s="230">
        <f>('Energy Use'!G86-'E-electricity'!G30)*'Coal Consumption Structure '!G30</f>
        <v>252575832732497.94</v>
      </c>
      <c r="H30" s="230">
        <f>('Energy Use'!H86-'E-electricity'!H30)*'Coal Consumption Structure '!H30</f>
        <v>259778394201708.81</v>
      </c>
      <c r="I30" s="230">
        <f>('Energy Use'!I86-'E-electricity'!I30)*'Coal Consumption Structure '!I30</f>
        <v>263411445661231.16</v>
      </c>
      <c r="J30" s="230">
        <f>('Energy Use'!J86-'E-electricity'!J30)*'Coal Consumption Structure '!J30</f>
        <v>271596917411393.31</v>
      </c>
      <c r="K30" s="230">
        <f>('Energy Use'!K86-'E-electricity'!K30)*'Coal Consumption Structure '!K30</f>
        <v>278150876799365</v>
      </c>
      <c r="L30" s="230">
        <f>('Energy Use'!L86-'E-electricity'!L30)*'Coal Consumption Structure '!L30</f>
        <v>286138997505480.44</v>
      </c>
      <c r="M30" s="230">
        <f>('Energy Use'!M86-'E-electricity'!M30)*'Coal Consumption Structure '!M30</f>
        <v>294809291311502.81</v>
      </c>
      <c r="N30" s="230">
        <f>('Energy Use'!N86-'E-electricity'!N30)*'Coal Consumption Structure '!N30</f>
        <v>299559367896506.63</v>
      </c>
      <c r="O30" s="230">
        <f>('Energy Use'!O86-'E-electricity'!O30)*'Coal Consumption Structure '!O30</f>
        <v>303664342807293.81</v>
      </c>
      <c r="P30" s="230">
        <f>('Energy Use'!P86-'E-electricity'!P30)*'Coal Consumption Structure '!P30</f>
        <v>307234541485854</v>
      </c>
      <c r="Q30" s="230">
        <f>('Energy Use'!Q86-'E-electricity'!Q30)*'Coal Consumption Structure '!Q30</f>
        <v>310390074311832.13</v>
      </c>
      <c r="R30" s="230">
        <f>('Energy Use'!R86-'E-electricity'!R30)*'Coal Consumption Structure '!R30</f>
        <v>313258847148076.38</v>
      </c>
      <c r="S30" s="230">
        <f>('Energy Use'!S86-'E-electricity'!S30)*'Coal Consumption Structure '!S30</f>
        <v>315241874303256.56</v>
      </c>
      <c r="T30" s="230">
        <f>('Energy Use'!T86-'E-electricity'!T30)*'Coal Consumption Structure '!T30</f>
        <v>317067355371653.38</v>
      </c>
      <c r="U30" s="230">
        <f>('Energy Use'!U86-'E-electricity'!U30)*'Coal Consumption Structure '!U30</f>
        <v>318738382404762.63</v>
      </c>
      <c r="V30" s="230">
        <f>('Energy Use'!V86-'E-electricity'!V30)*'Coal Consumption Structure '!V30</f>
        <v>320258403487073.06</v>
      </c>
      <c r="W30" s="230">
        <f>('Energy Use'!W86-'E-electricity'!W30)*'Coal Consumption Structure '!W30</f>
        <v>321631200402062.56</v>
      </c>
      <c r="X30" s="230">
        <f>('Energy Use'!X86-'E-electricity'!X30)*'Coal Consumption Structure '!X30</f>
        <v>322860866029125.31</v>
      </c>
      <c r="Y30" s="230">
        <f>('Energy Use'!Y86-'E-electricity'!Y30)*'Coal Consumption Structure '!Y30</f>
        <v>323951781627324.38</v>
      </c>
      <c r="Z30" s="230">
        <f>('Energy Use'!Z86-'E-electricity'!Z30)*'Coal Consumption Structure '!Z30</f>
        <v>324908594154106.25</v>
      </c>
      <c r="AA30" s="230">
        <f>('Energy Use'!AA86-'E-electricity'!AA30)*'Coal Consumption Structure '!AA30</f>
        <v>325736193758619.75</v>
      </c>
      <c r="AB30" s="230">
        <f>('Energy Use'!AB86-'E-electricity'!AB30)*'Coal Consumption Structure '!AB30</f>
        <v>326439691580401.69</v>
      </c>
      <c r="AC30" s="230">
        <f>('Energy Use'!AC86-'E-electricity'!AC30)*'Coal Consumption Structure '!AC30</f>
        <v>327024397974890.88</v>
      </c>
      <c r="AD30" s="230">
        <f>('Energy Use'!AD86-'E-electricity'!AD30)*'Coal Consumption Structure '!AD30</f>
        <v>327495801277703.44</v>
      </c>
      <c r="AE30" s="230">
        <f>('Energy Use'!AE86-'E-electricity'!AE30)*'Coal Consumption Structure '!AE30</f>
        <v>327859547209991.81</v>
      </c>
      <c r="AF30" s="230">
        <f>('Energy Use'!AF86-'E-electricity'!AF30)*'Coal Consumption Structure '!AF30</f>
        <v>328121419017492.94</v>
      </c>
      <c r="AG30" s="230">
        <f>('Energy Use'!AG86-'E-electricity'!AG30)*'Coal Consumption Structure '!AG30</f>
        <v>328287318426319.31</v>
      </c>
      <c r="AH30" s="230">
        <f>('Energy Use'!AH86-'E-electricity'!AH30)*'Coal Consumption Structure '!AH30</f>
        <v>328363247489093.38</v>
      </c>
      <c r="AI30" s="230">
        <f>('Energy Use'!AI86-'E-electricity'!AI30)*'Coal Consumption Structure '!AI30</f>
        <v>328355291385870.19</v>
      </c>
      <c r="AJ30" s="230">
        <f>('Energy Use'!AJ86-'E-electricity'!AJ30)*'Coal Consumption Structure '!AJ30</f>
        <v>328269602235404.31</v>
      </c>
      <c r="AK30" s="230">
        <f>('Energy Use'!AK86-'E-electricity'!AK30)*'Coal Consumption Structure '!AK30</f>
        <v>328112383963867.69</v>
      </c>
      <c r="AL30" s="230">
        <f>('Energy Use'!AL86-'E-electricity'!AL30)*'Coal Consumption Structure '!AL30</f>
        <v>327889878270064.94</v>
      </c>
      <c r="AM30" s="230">
        <f>('Energy Use'!AM86-'E-electricity'!AM30)*'Coal Consumption Structure '!AM30</f>
        <v>327608351718674</v>
      </c>
      <c r="AN30" s="230">
        <f>('Energy Use'!AN86-'E-electricity'!AN30)*'Coal Consumption Structure '!AN30</f>
        <v>327274083985965.81</v>
      </c>
      <c r="AO30" s="230">
        <f>('Energy Use'!AO86-'E-electricity'!AO30)*'Coal Consumption Structure '!AO30</f>
        <v>326893357276040.5</v>
      </c>
      <c r="AP30" s="230">
        <f>('Energy Use'!AP86-'E-electricity'!AP30)*'Coal Consumption Structure '!AP30</f>
        <v>326472446919721.56</v>
      </c>
      <c r="AQ30" s="230">
        <f>('Energy Use'!AQ86-'E-electricity'!AQ30)*'Coal Consumption Structure '!AQ30</f>
        <v>325990433703743.06</v>
      </c>
      <c r="AR30" s="133" t="str">
        <f>VLOOKUP($A30,'Sector Match'!$A$1:$B$43,2,0)</f>
        <v>metal products except machinery and vehicles 25</v>
      </c>
    </row>
    <row r="31" spans="1:44" x14ac:dyDescent="0.2">
      <c r="A31" s="74" t="s">
        <v>29</v>
      </c>
      <c r="B31" s="230">
        <f>('Energy Use'!B87-'E-electricity'!B31)*'Coal Consumption Structure '!B31</f>
        <v>70023399996000</v>
      </c>
      <c r="C31" s="230">
        <f>('Energy Use'!C87-'E-electricity'!C31)*'Coal Consumption Structure '!C31</f>
        <v>114140808704999.98</v>
      </c>
      <c r="D31" s="230">
        <f>('Energy Use'!D87-'E-electricity'!D31)*'Coal Consumption Structure '!D31</f>
        <v>120062257521222.11</v>
      </c>
      <c r="E31" s="230">
        <f>('Energy Use'!E87-'E-electricity'!E31)*'Coal Consumption Structure '!E31</f>
        <v>125733703437363.58</v>
      </c>
      <c r="F31" s="230">
        <f>('Energy Use'!F87-'E-electricity'!F31)*'Coal Consumption Structure '!F31</f>
        <v>128594834669543.63</v>
      </c>
      <c r="G31" s="230">
        <f>('Energy Use'!G87-'E-electricity'!G31)*'Coal Consumption Structure '!G31</f>
        <v>131353002211604.39</v>
      </c>
      <c r="H31" s="230">
        <f>('Energy Use'!H87-'E-electricity'!H31)*'Coal Consumption Structure '!H31</f>
        <v>135359322736582.58</v>
      </c>
      <c r="I31" s="230">
        <f>('Energy Use'!I87-'E-electricity'!I31)*'Coal Consumption Structure '!I31</f>
        <v>137466809012291.86</v>
      </c>
      <c r="J31" s="230">
        <f>('Energy Use'!J87-'E-electricity'!J31)*'Coal Consumption Structure '!J31</f>
        <v>141909369138958.66</v>
      </c>
      <c r="K31" s="230">
        <f>('Energy Use'!K87-'E-electricity'!K31)*'Coal Consumption Structure '!K31</f>
        <v>145471395511900.94</v>
      </c>
      <c r="L31" s="230">
        <f>('Energy Use'!L87-'E-electricity'!L31)*'Coal Consumption Structure '!L31</f>
        <v>149766967004632.72</v>
      </c>
      <c r="M31" s="230">
        <f>('Energy Use'!M87-'E-electricity'!M31)*'Coal Consumption Structure '!M31</f>
        <v>154417242261170.34</v>
      </c>
      <c r="N31" s="230">
        <f>('Energy Use'!N87-'E-electricity'!N31)*'Coal Consumption Structure '!N31</f>
        <v>157044439125312.72</v>
      </c>
      <c r="O31" s="230">
        <f>('Energy Use'!O87-'E-electricity'!O31)*'Coal Consumption Structure '!O31</f>
        <v>159343950180788.22</v>
      </c>
      <c r="P31" s="230">
        <f>('Energy Use'!P87-'E-electricity'!P31)*'Coal Consumption Structure '!P31</f>
        <v>161372937775410.69</v>
      </c>
      <c r="Q31" s="230">
        <f>('Energy Use'!Q87-'E-electricity'!Q31)*'Coal Consumption Structure '!Q31</f>
        <v>163193856248378.06</v>
      </c>
      <c r="R31" s="230">
        <f>('Energy Use'!R87-'E-electricity'!R31)*'Coal Consumption Structure '!R31</f>
        <v>164873455874487.28</v>
      </c>
      <c r="S31" s="230">
        <f>('Energy Use'!S87-'E-electricity'!S31)*'Coal Consumption Structure '!S31</f>
        <v>166119473606948.75</v>
      </c>
      <c r="T31" s="230">
        <f>('Energy Use'!T87-'E-electricity'!T31)*'Coal Consumption Structure '!T31</f>
        <v>167290153338333.53</v>
      </c>
      <c r="U31" s="230">
        <f>('Energy Use'!U87-'E-electricity'!U31)*'Coal Consumption Structure '!U31</f>
        <v>168385665151156.06</v>
      </c>
      <c r="V31" s="230">
        <f>('Energy Use'!V87-'E-electricity'!V31)*'Coal Consumption Structure '!V31</f>
        <v>169406330608247.88</v>
      </c>
      <c r="W31" s="230">
        <f>('Energy Use'!W87-'E-electricity'!W31)*'Coal Consumption Structure '!W31</f>
        <v>170352618047674.97</v>
      </c>
      <c r="X31" s="230">
        <f>('Energy Use'!X87-'E-electricity'!X31)*'Coal Consumption Structure '!X31</f>
        <v>171225137536137.72</v>
      </c>
      <c r="Y31" s="230">
        <f>('Energy Use'!Y87-'E-electricity'!Y31)*'Coal Consumption Structure '!Y31</f>
        <v>172024635517646.78</v>
      </c>
      <c r="Z31" s="230">
        <f>('Energy Use'!Z87-'E-electricity'!Z31)*'Coal Consumption Structure '!Z31</f>
        <v>172751989194275</v>
      </c>
      <c r="AA31" s="230">
        <f>('Energy Use'!AA87-'E-electricity'!AA31)*'Coal Consumption Structure '!AA31</f>
        <v>173408200675546.47</v>
      </c>
      <c r="AB31" s="230">
        <f>('Energy Use'!AB87-'E-electricity'!AB31)*'Coal Consumption Structure '!AB31</f>
        <v>173994390932596.41</v>
      </c>
      <c r="AC31" s="230">
        <f>('Energy Use'!AC87-'E-electricity'!AC31)*'Coal Consumption Structure '!AC31</f>
        <v>174511793592570.06</v>
      </c>
      <c r="AD31" s="230">
        <f>('Energy Use'!AD87-'E-electricity'!AD31)*'Coal Consumption Structure '!AD31</f>
        <v>174961748607933.66</v>
      </c>
      <c r="AE31" s="230">
        <f>('Energy Use'!AE87-'E-electricity'!AE31)*'Coal Consumption Structure '!AE31</f>
        <v>175345695834358.22</v>
      </c>
      <c r="AF31" s="230">
        <f>('Energy Use'!AF87-'E-electricity'!AF31)*'Coal Consumption Structure '!AF31</f>
        <v>175665168549711.25</v>
      </c>
      <c r="AG31" s="230">
        <f>('Energy Use'!AG87-'E-electricity'!AG31)*'Coal Consumption Structure '!AG31</f>
        <v>175921786945427.53</v>
      </c>
      <c r="AH31" s="230">
        <f>('Energy Use'!AH87-'E-electricity'!AH31)*'Coal Consumption Structure '!AH31</f>
        <v>176117251620135.69</v>
      </c>
      <c r="AI31" s="230">
        <f>('Energy Use'!AI87-'E-electricity'!AI31)*'Coal Consumption Structure '!AI31</f>
        <v>176253337103947.13</v>
      </c>
      <c r="AJ31" s="230">
        <f>('Energy Use'!AJ87-'E-electricity'!AJ31)*'Coal Consumption Structure '!AJ31</f>
        <v>176331885440250.5</v>
      </c>
      <c r="AK31" s="230">
        <f>('Energy Use'!AK87-'E-electricity'!AK31)*'Coal Consumption Structure '!AK31</f>
        <v>176354799850228.34</v>
      </c>
      <c r="AL31" s="230">
        <f>('Energy Use'!AL87-'E-electricity'!AL31)*'Coal Consumption Structure '!AL31</f>
        <v>176324038503639.97</v>
      </c>
      <c r="AM31" s="230">
        <f>('Energy Use'!AM87-'E-electricity'!AM31)*'Coal Consumption Structure '!AM31</f>
        <v>176241608417704.56</v>
      </c>
      <c r="AN31" s="230">
        <f>('Energy Use'!AN87-'E-electricity'!AN31)*'Coal Consumption Structure '!AN31</f>
        <v>176109559504191.5</v>
      </c>
      <c r="AO31" s="230">
        <f>('Energy Use'!AO87-'E-electricity'!AO31)*'Coal Consumption Structure '!AO31</f>
        <v>175929978783082.69</v>
      </c>
      <c r="AP31" s="230">
        <f>('Energy Use'!AP87-'E-electricity'!AP31)*'Coal Consumption Structure '!AP31</f>
        <v>175704984779454.13</v>
      </c>
      <c r="AQ31" s="230">
        <f>('Energy Use'!AQ87-'E-electricity'!AQ31)*'Coal Consumption Structure '!AQ31</f>
        <v>175422020602993.94</v>
      </c>
      <c r="AR31" s="133" t="str">
        <f>VLOOKUP($A31,'Sector Match'!$A$1:$B$43,2,0)</f>
        <v>other manufacturing 31T33</v>
      </c>
    </row>
    <row r="32" spans="1:44" x14ac:dyDescent="0.2">
      <c r="A32" s="74" t="s">
        <v>30</v>
      </c>
      <c r="B32" s="230">
        <f>('Energy Use'!B88-'E-electricity'!B32)*'Coal Consumption Structure '!B32</f>
        <v>5841764923500</v>
      </c>
      <c r="C32" s="230">
        <f>('Energy Use'!C88-'E-electricity'!C32)*'Coal Consumption Structure '!C32</f>
        <v>1927810203000</v>
      </c>
      <c r="D32" s="230">
        <f>('Energy Use'!D88-'E-electricity'!D32)*'Coal Consumption Structure '!D32</f>
        <v>2037529529488.7087</v>
      </c>
      <c r="E32" s="230">
        <f>('Energy Use'!E88-'E-electricity'!E32)*'Coal Consumption Structure '!E32</f>
        <v>2230983099069.7036</v>
      </c>
      <c r="F32" s="230">
        <f>('Energy Use'!F88-'E-electricity'!F32)*'Coal Consumption Structure '!F32</f>
        <v>2302768138873.834</v>
      </c>
      <c r="G32" s="230">
        <f>('Energy Use'!G88-'E-electricity'!G32)*'Coal Consumption Structure '!G32</f>
        <v>2401085803524.1128</v>
      </c>
      <c r="H32" s="230">
        <f>('Energy Use'!H88-'E-electricity'!H32)*'Coal Consumption Structure '!H32</f>
        <v>2534789727685.6724</v>
      </c>
      <c r="I32" s="230">
        <f>('Energy Use'!I88-'E-electricity'!I32)*'Coal Consumption Structure '!I32</f>
        <v>2629022870276.9819</v>
      </c>
      <c r="J32" s="230">
        <f>('Energy Use'!J88-'E-electricity'!J32)*'Coal Consumption Structure '!J32</f>
        <v>2761613879494.792</v>
      </c>
      <c r="K32" s="230">
        <f>('Energy Use'!K88-'E-electricity'!K32)*'Coal Consumption Structure '!K32</f>
        <v>2873037565183.0835</v>
      </c>
      <c r="L32" s="230">
        <f>('Energy Use'!L88-'E-electricity'!L32)*'Coal Consumption Structure '!L32</f>
        <v>2997034847726.1045</v>
      </c>
      <c r="M32" s="230">
        <f>('Energy Use'!M88-'E-electricity'!M32)*'Coal Consumption Structure '!M32</f>
        <v>3129159237799.8145</v>
      </c>
      <c r="N32" s="230">
        <f>('Energy Use'!N88-'E-electricity'!N32)*'Coal Consumption Structure '!N32</f>
        <v>3223278117250.626</v>
      </c>
      <c r="O32" s="230">
        <f>('Energy Use'!O88-'E-electricity'!O32)*'Coal Consumption Structure '!O32</f>
        <v>3313893340951.7871</v>
      </c>
      <c r="P32" s="230">
        <f>('Energy Use'!P88-'E-electricity'!P32)*'Coal Consumption Structure '!P32</f>
        <v>3402064761353.27</v>
      </c>
      <c r="Q32" s="230">
        <f>('Energy Use'!Q88-'E-electricity'!Q32)*'Coal Consumption Structure '!Q32</f>
        <v>3489013120550.0752</v>
      </c>
      <c r="R32" s="230">
        <f>('Energy Use'!R88-'E-electricity'!R32)*'Coal Consumption Structure '!R32</f>
        <v>3576113356052.8101</v>
      </c>
      <c r="S32" s="230">
        <f>('Energy Use'!S88-'E-electricity'!S32)*'Coal Consumption Structure '!S32</f>
        <v>3656638219892.7144</v>
      </c>
      <c r="T32" s="230">
        <f>('Energy Use'!T88-'E-electricity'!T32)*'Coal Consumption Structure '!T32</f>
        <v>3738267252357.4419</v>
      </c>
      <c r="U32" s="230">
        <f>('Energy Use'!U88-'E-electricity'!U32)*'Coal Consumption Structure '!U32</f>
        <v>3820739213058.7085</v>
      </c>
      <c r="V32" s="230">
        <f>('Energy Use'!V88-'E-electricity'!V32)*'Coal Consumption Structure '!V32</f>
        <v>3903769848271.8022</v>
      </c>
      <c r="W32" s="230">
        <f>('Energy Use'!W88-'E-electricity'!W32)*'Coal Consumption Structure '!W32</f>
        <v>3987051435432.626</v>
      </c>
      <c r="X32" s="230">
        <f>('Energy Use'!X88-'E-electricity'!X32)*'Coal Consumption Structure '!X32</f>
        <v>4070252555282.0718</v>
      </c>
      <c r="Y32" s="230">
        <f>('Energy Use'!Y88-'E-electricity'!Y32)*'Coal Consumption Structure '!Y32</f>
        <v>4153018120850.0537</v>
      </c>
      <c r="Z32" s="230">
        <f>('Energy Use'!Z88-'E-electricity'!Z32)*'Coal Consumption Structure '!Z32</f>
        <v>4234969692524.4712</v>
      </c>
      <c r="AA32" s="230">
        <f>('Energy Use'!AA88-'E-electricity'!AA32)*'Coal Consumption Structure '!AA32</f>
        <v>4315706107893.2393</v>
      </c>
      <c r="AB32" s="230">
        <f>('Energy Use'!AB88-'E-electricity'!AB32)*'Coal Consumption Structure '!AB32</f>
        <v>4394804453799.7813</v>
      </c>
      <c r="AC32" s="230">
        <f>('Energy Use'!AC88-'E-electricity'!AC32)*'Coal Consumption Structure '!AC32</f>
        <v>4471821406037.9512</v>
      </c>
      <c r="AD32" s="230">
        <f>('Energy Use'!AD88-'E-electricity'!AD32)*'Coal Consumption Structure '!AD32</f>
        <v>4546294959264.4746</v>
      </c>
      <c r="AE32" s="230">
        <f>('Energy Use'!AE88-'E-electricity'!AE32)*'Coal Consumption Structure '!AE32</f>
        <v>4617746565966.3535</v>
      </c>
      <c r="AF32" s="230">
        <f>('Energy Use'!AF88-'E-electricity'!AF32)*'Coal Consumption Structure '!AF32</f>
        <v>4685683698648.2041</v>
      </c>
      <c r="AG32" s="230">
        <f>('Energy Use'!AG88-'E-electricity'!AG32)*'Coal Consumption Structure '!AG32</f>
        <v>4749602843775.5625</v>
      </c>
      <c r="AH32" s="230">
        <f>('Energy Use'!AH88-'E-electricity'!AH32)*'Coal Consumption Structure '!AH32</f>
        <v>4808992929426.1426</v>
      </c>
      <c r="AI32" s="230">
        <f>('Energy Use'!AI88-'E-electricity'!AI32)*'Coal Consumption Structure '!AI32</f>
        <v>4863339181088.748</v>
      </c>
      <c r="AJ32" s="230">
        <f>('Energy Use'!AJ88-'E-electricity'!AJ32)*'Coal Consumption Structure '!AJ32</f>
        <v>4912127391667.7549</v>
      </c>
      <c r="AK32" s="230">
        <f>('Energy Use'!AK88-'E-electricity'!AK32)*'Coal Consumption Structure '!AK32</f>
        <v>4954848582590.2578</v>
      </c>
      <c r="AL32" s="230">
        <f>('Energy Use'!AL88-'E-electricity'!AL32)*'Coal Consumption Structure '!AL32</f>
        <v>4991004023102.2168</v>
      </c>
      <c r="AM32" s="230">
        <f>('Energy Use'!AM88-'E-electricity'!AM32)*'Coal Consumption Structure '!AM32</f>
        <v>5020110564543.6963</v>
      </c>
      <c r="AN32" s="230">
        <f>('Energy Use'!AN88-'E-electricity'!AN32)*'Coal Consumption Structure '!AN32</f>
        <v>5041706235815.1279</v>
      </c>
      <c r="AO32" s="230">
        <f>('Energy Use'!AO88-'E-electricity'!AO32)*'Coal Consumption Structure '!AO32</f>
        <v>5055356035627.457</v>
      </c>
      <c r="AP32" s="230">
        <f>('Energy Use'!AP88-'E-electricity'!AP32)*'Coal Consumption Structure '!AP32</f>
        <v>5060657846742.1514</v>
      </c>
      <c r="AQ32" s="230">
        <f>('Energy Use'!AQ88-'E-electricity'!AQ32)*'Coal Consumption Structure '!AQ32</f>
        <v>5056821912582.1436</v>
      </c>
      <c r="AR32" s="133" t="str">
        <f>VLOOKUP($A32,'Sector Match'!$A$1:$B$43,2,0)</f>
        <v>glass and glass products 231</v>
      </c>
    </row>
    <row r="33" spans="1:44" x14ac:dyDescent="0.2">
      <c r="A33" s="74" t="s">
        <v>31</v>
      </c>
      <c r="B33" s="230">
        <f>('Energy Use'!B89-'E-electricity'!B33)*'Coal Consumption Structure '!B33</f>
        <v>8350140447000</v>
      </c>
      <c r="C33" s="230">
        <f>('Energy Use'!C89-'E-electricity'!C33)*'Coal Consumption Structure '!C33</f>
        <v>6480664558500</v>
      </c>
      <c r="D33" s="230">
        <f>('Energy Use'!D89-'E-electricity'!D33)*'Coal Consumption Structure '!D33</f>
        <v>6250022916085.4678</v>
      </c>
      <c r="E33" s="230">
        <f>('Energy Use'!E89-'E-electricity'!E33)*'Coal Consumption Structure '!E33</f>
        <v>7127778522939.6016</v>
      </c>
      <c r="F33" s="230">
        <f>('Energy Use'!F89-'E-electricity'!F33)*'Coal Consumption Structure '!F33</f>
        <v>7777517799032.124</v>
      </c>
      <c r="G33" s="230">
        <f>('Energy Use'!G89-'E-electricity'!G33)*'Coal Consumption Structure '!G33</f>
        <v>8177996941983.665</v>
      </c>
      <c r="H33" s="230">
        <f>('Energy Use'!H89-'E-electricity'!H33)*'Coal Consumption Structure '!H33</f>
        <v>8584603850141.9424</v>
      </c>
      <c r="I33" s="230">
        <f>('Energy Use'!I89-'E-electricity'!I33)*'Coal Consumption Structure '!I33</f>
        <v>8655166012021.2773</v>
      </c>
      <c r="J33" s="230">
        <f>('Energy Use'!J89-'E-electricity'!J33)*'Coal Consumption Structure '!J33</f>
        <v>8911684377492.916</v>
      </c>
      <c r="K33" s="230">
        <f>('Energy Use'!K89-'E-electricity'!K33)*'Coal Consumption Structure '!K33</f>
        <v>9148457416105.8652</v>
      </c>
      <c r="L33" s="230">
        <f>('Energy Use'!L89-'E-electricity'!L33)*'Coal Consumption Structure '!L33</f>
        <v>9464142073969.9551</v>
      </c>
      <c r="M33" s="230">
        <f>('Energy Use'!M89-'E-electricity'!M33)*'Coal Consumption Structure '!M33</f>
        <v>9832206469999.1738</v>
      </c>
      <c r="N33" s="230">
        <f>('Energy Use'!N89-'E-electricity'!N33)*'Coal Consumption Structure '!N33</f>
        <v>9968604374163.0137</v>
      </c>
      <c r="O33" s="230">
        <f>('Energy Use'!O89-'E-electricity'!O33)*'Coal Consumption Structure '!O33</f>
        <v>10105123440827.84</v>
      </c>
      <c r="P33" s="230">
        <f>('Energy Use'!P89-'E-electricity'!P33)*'Coal Consumption Structure '!P33</f>
        <v>10241759093654.35</v>
      </c>
      <c r="Q33" s="230">
        <f>('Energy Use'!Q89-'E-electricity'!Q33)*'Coal Consumption Structure '!Q33</f>
        <v>10378506757026.078</v>
      </c>
      <c r="R33" s="230">
        <f>('Energy Use'!R89-'E-electricity'!R33)*'Coal Consumption Structure '!R33</f>
        <v>10515361856049.402</v>
      </c>
      <c r="S33" s="230">
        <f>('Energy Use'!S89-'E-electricity'!S33)*'Coal Consumption Structure '!S33</f>
        <v>10469060915032.053</v>
      </c>
      <c r="T33" s="230">
        <f>('Energy Use'!T89-'E-electricity'!T33)*'Coal Consumption Structure '!T33</f>
        <v>10422853054344.727</v>
      </c>
      <c r="U33" s="230">
        <f>('Energy Use'!U89-'E-electricity'!U33)*'Coal Consumption Structure '!U33</f>
        <v>10376738225068.891</v>
      </c>
      <c r="V33" s="230">
        <f>('Energy Use'!V89-'E-electricity'!V33)*'Coal Consumption Structure '!V33</f>
        <v>10330716378288.951</v>
      </c>
      <c r="W33" s="230">
        <f>('Energy Use'!W89-'E-electricity'!W33)*'Coal Consumption Structure '!W33</f>
        <v>10284787465092.252</v>
      </c>
      <c r="X33" s="230">
        <f>('Energy Use'!X89-'E-electricity'!X33)*'Coal Consumption Structure '!X33</f>
        <v>10238951436569.068</v>
      </c>
      <c r="Y33" s="230">
        <f>('Energy Use'!Y89-'E-electricity'!Y33)*'Coal Consumption Structure '!Y33</f>
        <v>10193208243812.594</v>
      </c>
      <c r="Z33" s="230">
        <f>('Energy Use'!Z89-'E-electricity'!Z33)*'Coal Consumption Structure '!Z33</f>
        <v>10147557837918.963</v>
      </c>
      <c r="AA33" s="230">
        <f>('Energy Use'!AA89-'E-electricity'!AA33)*'Coal Consumption Structure '!AA33</f>
        <v>10102000169987.242</v>
      </c>
      <c r="AB33" s="230">
        <f>('Energy Use'!AB89-'E-electricity'!AB33)*'Coal Consumption Structure '!AB33</f>
        <v>10056535191119.426</v>
      </c>
      <c r="AC33" s="230">
        <f>('Energy Use'!AC89-'E-electricity'!AC33)*'Coal Consumption Structure '!AC33</f>
        <v>10011162852420.436</v>
      </c>
      <c r="AD33" s="230">
        <f>('Energy Use'!AD89-'E-electricity'!AD33)*'Coal Consumption Structure '!AD33</f>
        <v>9965883104998.1309</v>
      </c>
      <c r="AE33" s="230">
        <f>('Energy Use'!AE89-'E-electricity'!AE33)*'Coal Consumption Structure '!AE33</f>
        <v>9920695899963.3047</v>
      </c>
      <c r="AF33" s="230">
        <f>('Energy Use'!AF89-'E-electricity'!AF33)*'Coal Consumption Structure '!AF33</f>
        <v>9875601188429.6758</v>
      </c>
      <c r="AG33" s="230">
        <f>('Energy Use'!AG89-'E-electricity'!AG33)*'Coal Consumption Structure '!AG33</f>
        <v>9830598921513.8926</v>
      </c>
      <c r="AH33" s="230">
        <f>('Energy Use'!AH89-'E-electricity'!AH33)*'Coal Consumption Structure '!AH33</f>
        <v>9804387819221.5273</v>
      </c>
      <c r="AI33" s="230">
        <f>('Energy Use'!AI89-'E-electricity'!AI33)*'Coal Consumption Structure '!AI33</f>
        <v>9778216720366.0703</v>
      </c>
      <c r="AJ33" s="230">
        <f>('Energy Use'!AJ89-'E-electricity'!AJ33)*'Coal Consumption Structure '!AJ33</f>
        <v>9752085605259.2031</v>
      </c>
      <c r="AK33" s="230">
        <f>('Energy Use'!AK89-'E-electricity'!AK33)*'Coal Consumption Structure '!AK33</f>
        <v>9725994454213.7637</v>
      </c>
      <c r="AL33" s="230">
        <f>('Energy Use'!AL89-'E-electricity'!AL33)*'Coal Consumption Structure '!AL33</f>
        <v>9699943247543.791</v>
      </c>
      <c r="AM33" s="230">
        <f>('Energy Use'!AM89-'E-electricity'!AM33)*'Coal Consumption Structure '!AM33</f>
        <v>9667742629693.9844</v>
      </c>
      <c r="AN33" s="230">
        <f>('Energy Use'!AN89-'E-electricity'!AN33)*'Coal Consumption Structure '!AN33</f>
        <v>9635599332232.6582</v>
      </c>
      <c r="AO33" s="230">
        <f>('Energy Use'!AO89-'E-electricity'!AO33)*'Coal Consumption Structure '!AO33</f>
        <v>9603513325750.8125</v>
      </c>
      <c r="AP33" s="230">
        <f>('Energy Use'!AP89-'E-electricity'!AP33)*'Coal Consumption Structure '!AP33</f>
        <v>9571484580841.1953</v>
      </c>
      <c r="AQ33" s="230">
        <f>('Energy Use'!AQ89-'E-electricity'!AQ33)*'Coal Consumption Structure '!AQ33</f>
        <v>9538706766707.1777</v>
      </c>
      <c r="AR33" s="133" t="str">
        <f>VLOOKUP($A33,'Sector Match'!$A$1:$B$43,2,0)</f>
        <v>road vehicles 29</v>
      </c>
    </row>
    <row r="34" spans="1:44" x14ac:dyDescent="0.2">
      <c r="A34" s="74" t="s">
        <v>32</v>
      </c>
      <c r="B34" s="230">
        <f>('Energy Use'!B90-'E-electricity'!B34)*'Coal Consumption Structure '!B34</f>
        <v>5997323095500</v>
      </c>
      <c r="C34" s="230">
        <f>('Energy Use'!C90-'E-electricity'!C34)*'Coal Consumption Structure '!C34</f>
        <v>5225087884500</v>
      </c>
      <c r="D34" s="230">
        <f>('Energy Use'!D90-'E-electricity'!D34)*'Coal Consumption Structure '!D34</f>
        <v>5375272399077.8389</v>
      </c>
      <c r="E34" s="230">
        <f>('Energy Use'!E90-'E-electricity'!E34)*'Coal Consumption Structure '!E34</f>
        <v>5756216310891.6982</v>
      </c>
      <c r="F34" s="230">
        <f>('Energy Use'!F90-'E-electricity'!F34)*'Coal Consumption Structure '!F34</f>
        <v>5865747787687.5254</v>
      </c>
      <c r="G34" s="230">
        <f>('Energy Use'!G90-'E-electricity'!G34)*'Coal Consumption Structure '!G34</f>
        <v>5920760884361.0293</v>
      </c>
      <c r="H34" s="230">
        <f>('Energy Use'!H90-'E-electricity'!H34)*'Coal Consumption Structure '!H34</f>
        <v>6016018491970.9209</v>
      </c>
      <c r="I34" s="230">
        <f>('Energy Use'!I90-'E-electricity'!I34)*'Coal Consumption Structure '!I34</f>
        <v>6036824121164.3613</v>
      </c>
      <c r="J34" s="230">
        <f>('Energy Use'!J90-'E-electricity'!J34)*'Coal Consumption Structure '!J34</f>
        <v>6171641834187.4854</v>
      </c>
      <c r="K34" s="230">
        <f>('Energy Use'!K90-'E-electricity'!K34)*'Coal Consumption Structure '!K34</f>
        <v>6275666978137.8965</v>
      </c>
      <c r="L34" s="230">
        <f>('Energy Use'!L90-'E-electricity'!L34)*'Coal Consumption Structure '!L34</f>
        <v>6415477704292.8955</v>
      </c>
      <c r="M34" s="230">
        <f>('Energy Use'!M90-'E-electricity'!M34)*'Coal Consumption Structure '!M34</f>
        <v>6570551969684.2891</v>
      </c>
      <c r="N34" s="230">
        <f>('Energy Use'!N90-'E-electricity'!N34)*'Coal Consumption Structure '!N34</f>
        <v>6634883519589.7314</v>
      </c>
      <c r="O34" s="230">
        <f>('Energy Use'!O90-'E-electricity'!O34)*'Coal Consumption Structure '!O34</f>
        <v>6682496635149.8652</v>
      </c>
      <c r="P34" s="230">
        <f>('Energy Use'!P90-'E-electricity'!P34)*'Coal Consumption Structure '!P34</f>
        <v>6716085328524.498</v>
      </c>
      <c r="Q34" s="230">
        <f>('Energy Use'!Q90-'E-electricity'!Q34)*'Coal Consumption Structure '!Q34</f>
        <v>6738507021064.2637</v>
      </c>
      <c r="R34" s="230">
        <f>('Energy Use'!R90-'E-electricity'!R34)*'Coal Consumption Structure '!R34</f>
        <v>6752727136874.166</v>
      </c>
      <c r="S34" s="230">
        <f>('Energy Use'!S90-'E-electricity'!S34)*'Coal Consumption Structure '!S34</f>
        <v>6745127994390.5117</v>
      </c>
      <c r="T34" s="230">
        <f>('Energy Use'!T90-'E-electricity'!T34)*'Coal Consumption Structure '!T34</f>
        <v>6732828585741.1709</v>
      </c>
      <c r="U34" s="230">
        <f>('Energy Use'!U90-'E-electricity'!U34)*'Coal Consumption Structure '!U34</f>
        <v>6716251916187.3125</v>
      </c>
      <c r="V34" s="230">
        <f>('Energy Use'!V90-'E-electricity'!V34)*'Coal Consumption Structure '!V34</f>
        <v>6695825751496.6631</v>
      </c>
      <c r="W34" s="230">
        <f>('Energy Use'!W90-'E-electricity'!W34)*'Coal Consumption Structure '!W34</f>
        <v>6671980124295.8066</v>
      </c>
      <c r="X34" s="230">
        <f>('Energy Use'!X90-'E-electricity'!X34)*'Coal Consumption Structure '!X34</f>
        <v>6645145093563.6973</v>
      </c>
      <c r="Y34" s="230">
        <f>('Energy Use'!Y90-'E-electricity'!Y34)*'Coal Consumption Structure '!Y34</f>
        <v>6615748764963.1035</v>
      </c>
      <c r="Z34" s="230">
        <f>('Energy Use'!Z90-'E-electricity'!Z34)*'Coal Consumption Structure '!Z34</f>
        <v>6584215576117.4736</v>
      </c>
      <c r="AA34" s="230">
        <f>('Energy Use'!AA90-'E-electricity'!AA34)*'Coal Consumption Structure '!AA34</f>
        <v>6550964847781.5762</v>
      </c>
      <c r="AB34" s="230">
        <f>('Energy Use'!AB90-'E-electricity'!AB34)*'Coal Consumption Structure '!AB34</f>
        <v>6516409599142.0713</v>
      </c>
      <c r="AC34" s="230">
        <f>('Energy Use'!AC90-'E-electricity'!AC34)*'Coal Consumption Structure '!AC34</f>
        <v>6480955623225.0625</v>
      </c>
      <c r="AD34" s="230">
        <f>('Energy Use'!AD90-'E-electricity'!AD34)*'Coal Consumption Structure '!AD34</f>
        <v>6445000816583.0957</v>
      </c>
      <c r="AE34" s="230">
        <f>('Energy Use'!AE90-'E-electricity'!AE34)*'Coal Consumption Structure '!AE34</f>
        <v>6408934756072.7568</v>
      </c>
      <c r="AF34" s="230">
        <f>('Energy Use'!AF90-'E-electricity'!AF34)*'Coal Consumption Structure '!AF34</f>
        <v>6373138514606.5986</v>
      </c>
      <c r="AG34" s="230">
        <f>('Energy Use'!AG90-'E-electricity'!AG34)*'Coal Consumption Structure '!AG34</f>
        <v>6337984707249.1348</v>
      </c>
      <c r="AH34" s="230">
        <f>('Energy Use'!AH90-'E-electricity'!AH34)*'Coal Consumption Structure '!AH34</f>
        <v>6303837758909.3613</v>
      </c>
      <c r="AI34" s="230">
        <f>('Energy Use'!AI90-'E-electricity'!AI34)*'Coal Consumption Structure '!AI34</f>
        <v>6271054385139.209</v>
      </c>
      <c r="AJ34" s="230">
        <f>('Energy Use'!AJ90-'E-electricity'!AJ34)*'Coal Consumption Structure '!AJ34</f>
        <v>6239984278160.4131</v>
      </c>
      <c r="AK34" s="230">
        <f>('Energy Use'!AK90-'E-electricity'!AK34)*'Coal Consumption Structure '!AK34</f>
        <v>6210970991190.4033</v>
      </c>
      <c r="AL34" s="230">
        <f>('Energy Use'!AL90-'E-electricity'!AL34)*'Coal Consumption Structure '!AL34</f>
        <v>6184353015406.583</v>
      </c>
      <c r="AM34" s="230">
        <f>('Energy Use'!AM90-'E-electricity'!AM34)*'Coal Consumption Structure '!AM34</f>
        <v>6160465045463.7422</v>
      </c>
      <c r="AN34" s="230">
        <f>('Energy Use'!AN90-'E-electricity'!AN34)*'Coal Consumption Structure '!AN34</f>
        <v>6139639431354.0996</v>
      </c>
      <c r="AO34" s="230">
        <f>('Energy Use'!AO90-'E-electricity'!AO34)*'Coal Consumption Structure '!AO34</f>
        <v>6122207816569.2217</v>
      </c>
      <c r="AP34" s="230">
        <f>('Energy Use'!AP90-'E-electricity'!AP34)*'Coal Consumption Structure '!AP34</f>
        <v>6108502964993.8594</v>
      </c>
      <c r="AQ34" s="230">
        <f>('Energy Use'!AQ90-'E-electricity'!AQ34)*'Coal Consumption Structure '!AQ34</f>
        <v>6098351935587.3311</v>
      </c>
      <c r="AR34" s="133" t="str">
        <f>VLOOKUP($A34,'Sector Match'!$A$1:$B$43,2,0)</f>
        <v>nonroad vehicles 30</v>
      </c>
    </row>
    <row r="35" spans="1:44" x14ac:dyDescent="0.2">
      <c r="A35" s="74" t="s">
        <v>33</v>
      </c>
      <c r="B35" s="230">
        <f>('Energy Use'!B91-'E-electricity'!B35)*'Coal Consumption Structure '!B35</f>
        <v>3811175214000.0005</v>
      </c>
      <c r="C35" s="230">
        <f>('Energy Use'!C91-'E-electricity'!C35)*'Coal Consumption Structure '!C35</f>
        <v>2580598960500</v>
      </c>
      <c r="D35" s="230">
        <f>('Energy Use'!D91-'E-electricity'!D35)*'Coal Consumption Structure '!D35</f>
        <v>2607712580816.3228</v>
      </c>
      <c r="E35" s="230">
        <f>('Energy Use'!E91-'E-electricity'!E35)*'Coal Consumption Structure '!E35</f>
        <v>3336349713185.0703</v>
      </c>
      <c r="F35" s="230">
        <f>('Energy Use'!F91-'E-electricity'!F35)*'Coal Consumption Structure '!F35</f>
        <v>3437739956560.7544</v>
      </c>
      <c r="G35" s="230">
        <f>('Energy Use'!G91-'E-electricity'!G35)*'Coal Consumption Structure '!G35</f>
        <v>3642684547777.4229</v>
      </c>
      <c r="H35" s="230">
        <f>('Energy Use'!H91-'E-electricity'!H35)*'Coal Consumption Structure '!H35</f>
        <v>3921319765168.7271</v>
      </c>
      <c r="I35" s="230">
        <f>('Energy Use'!I91-'E-electricity'!I35)*'Coal Consumption Structure '!I35</f>
        <v>4130089311129.8965</v>
      </c>
      <c r="J35" s="230">
        <f>('Energy Use'!J91-'E-electricity'!J35)*'Coal Consumption Structure '!J35</f>
        <v>4389075260484.145</v>
      </c>
      <c r="K35" s="230">
        <f>('Energy Use'!K91-'E-electricity'!K35)*'Coal Consumption Structure '!K35</f>
        <v>4607594731211.7441</v>
      </c>
      <c r="L35" s="230">
        <f>('Energy Use'!L91-'E-electricity'!L35)*'Coal Consumption Structure '!L35</f>
        <v>4843209136437.2061</v>
      </c>
      <c r="M35" s="230">
        <f>('Energy Use'!M91-'E-electricity'!M35)*'Coal Consumption Structure '!M35</f>
        <v>5094138698005.0303</v>
      </c>
      <c r="N35" s="230">
        <f>('Energy Use'!N91-'E-electricity'!N35)*'Coal Consumption Structure '!N35</f>
        <v>5298334651382.5762</v>
      </c>
      <c r="O35" s="230">
        <f>('Energy Use'!O91-'E-electricity'!O35)*'Coal Consumption Structure '!O35</f>
        <v>5502579446354.6895</v>
      </c>
      <c r="P35" s="230">
        <f>('Energy Use'!P91-'E-electricity'!P35)*'Coal Consumption Structure '!P35</f>
        <v>5705801359516.335</v>
      </c>
      <c r="Q35" s="230">
        <f>('Energy Use'!Q91-'E-electricity'!Q35)*'Coal Consumption Structure '!Q35</f>
        <v>5906843107276.7041</v>
      </c>
      <c r="R35" s="230">
        <f>('Energy Use'!R91-'E-electricity'!R35)*'Coal Consumption Structure '!R35</f>
        <v>6104466998798.8135</v>
      </c>
      <c r="S35" s="230">
        <f>('Energy Use'!S91-'E-electricity'!S35)*'Coal Consumption Structure '!S35</f>
        <v>6294911409019.8633</v>
      </c>
      <c r="T35" s="230">
        <f>('Energy Use'!T91-'E-electricity'!T35)*'Coal Consumption Structure '!T35</f>
        <v>6480031437465.6729</v>
      </c>
      <c r="U35" s="230">
        <f>('Energy Use'!U91-'E-electricity'!U35)*'Coal Consumption Structure '!U35</f>
        <v>6659193896052.208</v>
      </c>
      <c r="V35" s="230">
        <f>('Energy Use'!V91-'E-electricity'!V35)*'Coal Consumption Structure '!V35</f>
        <v>6831793079001.7793</v>
      </c>
      <c r="W35" s="230">
        <f>('Energy Use'!W91-'E-electricity'!W35)*'Coal Consumption Structure '!W35</f>
        <v>6997254685508.7881</v>
      </c>
      <c r="X35" s="230">
        <f>('Energy Use'!X91-'E-electricity'!X35)*'Coal Consumption Structure '!X35</f>
        <v>7155039422865.251</v>
      </c>
      <c r="Y35" s="230">
        <f>('Energy Use'!Y91-'E-electricity'!Y35)*'Coal Consumption Structure '!Y35</f>
        <v>7304646258482.957</v>
      </c>
      <c r="Z35" s="230">
        <f>('Energy Use'!Z91-'E-electricity'!Z35)*'Coal Consumption Structure '!Z35</f>
        <v>7445615294486.5684</v>
      </c>
      <c r="AA35" s="230">
        <f>('Energy Use'!AA91-'E-electricity'!AA35)*'Coal Consumption Structure '!AA35</f>
        <v>7577530243996.8809</v>
      </c>
      <c r="AB35" s="230">
        <f>('Energy Use'!AB91-'E-electricity'!AB35)*'Coal Consumption Structure '!AB35</f>
        <v>7700020493773.6973</v>
      </c>
      <c r="AC35" s="230">
        <f>('Energy Use'!AC91-'E-electricity'!AC35)*'Coal Consumption Structure '!AC35</f>
        <v>7812762743451.8867</v>
      </c>
      <c r="AD35" s="230">
        <f>('Energy Use'!AD91-'E-electricity'!AD35)*'Coal Consumption Structure '!AD35</f>
        <v>7915482217087.207</v>
      </c>
      <c r="AE35" s="230">
        <f>('Energy Use'!AE91-'E-electricity'!AE35)*'Coal Consumption Structure '!AE35</f>
        <v>8007953448047.5859</v>
      </c>
      <c r="AF35" s="230">
        <f>('Energy Use'!AF91-'E-electricity'!AF35)*'Coal Consumption Structure '!AF35</f>
        <v>8090000643360.999</v>
      </c>
      <c r="AG35" s="230">
        <f>('Energy Use'!AG91-'E-electricity'!AG35)*'Coal Consumption Structure '!AG35</f>
        <v>8161497638395.3008</v>
      </c>
      <c r="AH35" s="230">
        <f>('Energy Use'!AH91-'E-electricity'!AH35)*'Coal Consumption Structure '!AH35</f>
        <v>8222367457137.5752</v>
      </c>
      <c r="AI35" s="230">
        <f>('Energy Use'!AI91-'E-electricity'!AI35)*'Coal Consumption Structure '!AI35</f>
        <v>8272581497310.6357</v>
      </c>
      <c r="AJ35" s="230">
        <f>('Energy Use'!AJ91-'E-electricity'!AJ35)*'Coal Consumption Structure '!AJ35</f>
        <v>8312158363075.0479</v>
      </c>
      <c r="AK35" s="230">
        <f>('Energy Use'!AK91-'E-electricity'!AK35)*'Coal Consumption Structure '!AK35</f>
        <v>8341162371085.4883</v>
      </c>
      <c r="AL35" s="230">
        <f>('Energy Use'!AL91-'E-electricity'!AL35)*'Coal Consumption Structure '!AL35</f>
        <v>8359701758183.4268</v>
      </c>
      <c r="AM35" s="230">
        <f>('Energy Use'!AM91-'E-electricity'!AM35)*'Coal Consumption Structure '!AM35</f>
        <v>8367926621005.2568</v>
      </c>
      <c r="AN35" s="230">
        <f>('Energy Use'!AN91-'E-electricity'!AN35)*'Coal Consumption Structure '!AN35</f>
        <v>8366026619267.9707</v>
      </c>
      <c r="AO35" s="230">
        <f>('Energy Use'!AO91-'E-electricity'!AO35)*'Coal Consumption Structure '!AO35</f>
        <v>8354228475472.2607</v>
      </c>
      <c r="AP35" s="230">
        <f>('Energy Use'!AP91-'E-electricity'!AP35)*'Coal Consumption Structure '!AP35</f>
        <v>8332793304254.2764</v>
      </c>
      <c r="AQ35" s="230">
        <f>('Energy Use'!AQ91-'E-electricity'!AQ35)*'Coal Consumption Structure '!AQ35</f>
        <v>8301321681778.3945</v>
      </c>
      <c r="AR35" s="133" t="str">
        <f>VLOOKUP($A35,'Sector Match'!$A$1:$B$43,2,0)</f>
        <v>appliances and electrical equipment 27</v>
      </c>
    </row>
    <row r="36" spans="1:44" x14ac:dyDescent="0.2">
      <c r="A36" s="74" t="s">
        <v>34</v>
      </c>
      <c r="B36" s="230">
        <f>('Energy Use'!B92-'E-electricity'!B36)*'Coal Consumption Structure '!B36</f>
        <v>3580615780500</v>
      </c>
      <c r="C36" s="230">
        <f>('Energy Use'!C92-'E-electricity'!C36)*'Coal Consumption Structure '!C36</f>
        <v>3250054665000</v>
      </c>
      <c r="D36" s="230">
        <f>('Energy Use'!D92-'E-electricity'!D36)*'Coal Consumption Structure '!D36</f>
        <v>3115051337753.6772</v>
      </c>
      <c r="E36" s="230">
        <f>('Energy Use'!E92-'E-electricity'!E36)*'Coal Consumption Structure '!E36</f>
        <v>3996532625160.4229</v>
      </c>
      <c r="F36" s="230">
        <f>('Energy Use'!F92-'E-electricity'!F36)*'Coal Consumption Structure '!F36</f>
        <v>4080687796668.0762</v>
      </c>
      <c r="G36" s="230">
        <f>('Energy Use'!G92-'E-electricity'!G36)*'Coal Consumption Structure '!G36</f>
        <v>4270007426347.1265</v>
      </c>
      <c r="H36" s="230">
        <f>('Energy Use'!H92-'E-electricity'!H36)*'Coal Consumption Structure '!H36</f>
        <v>4521038358580.7266</v>
      </c>
      <c r="I36" s="230">
        <f>('Energy Use'!I92-'E-electricity'!I36)*'Coal Consumption Structure '!I36</f>
        <v>4672904344917.4258</v>
      </c>
      <c r="J36" s="230">
        <f>('Energy Use'!J92-'E-electricity'!J36)*'Coal Consumption Structure '!J36</f>
        <v>4871666828996.5928</v>
      </c>
      <c r="K36" s="230">
        <f>('Energy Use'!K92-'E-electricity'!K36)*'Coal Consumption Structure '!K36</f>
        <v>5022208925396.9834</v>
      </c>
      <c r="L36" s="230">
        <f>('Energy Use'!L92-'E-electricity'!L36)*'Coal Consumption Structure '!L36</f>
        <v>5196270514397.2012</v>
      </c>
      <c r="M36" s="230">
        <f>('Energy Use'!M92-'E-electricity'!M36)*'Coal Consumption Structure '!M36</f>
        <v>5399736833249.2266</v>
      </c>
      <c r="N36" s="230">
        <f>('Energy Use'!N92-'E-electricity'!N36)*'Coal Consumption Structure '!N36</f>
        <v>5579437515670.1025</v>
      </c>
      <c r="O36" s="230">
        <f>('Energy Use'!O92-'E-electricity'!O36)*'Coal Consumption Structure '!O36</f>
        <v>5779848578640.6133</v>
      </c>
      <c r="P36" s="230">
        <f>('Energy Use'!P92-'E-electricity'!P36)*'Coal Consumption Structure '!P36</f>
        <v>5996030630128.501</v>
      </c>
      <c r="Q36" s="230">
        <f>('Energy Use'!Q92-'E-electricity'!Q36)*'Coal Consumption Structure '!Q36</f>
        <v>6222224423545.2412</v>
      </c>
      <c r="R36" s="230">
        <f>('Energy Use'!R92-'E-electricity'!R36)*'Coal Consumption Structure '!R36</f>
        <v>6451712997251.9834</v>
      </c>
      <c r="S36" s="230">
        <f>('Energy Use'!S92-'E-electricity'!S36)*'Coal Consumption Structure '!S36</f>
        <v>6681874564299.7471</v>
      </c>
      <c r="T36" s="230">
        <f>('Energy Use'!T92-'E-electricity'!T36)*'Coal Consumption Structure '!T36</f>
        <v>6907401610214.8721</v>
      </c>
      <c r="U36" s="230">
        <f>('Energy Use'!U92-'E-electricity'!U36)*'Coal Consumption Structure '!U36</f>
        <v>7127399214734.96</v>
      </c>
      <c r="V36" s="230">
        <f>('Energy Use'!V92-'E-electricity'!V36)*'Coal Consumption Structure '!V36</f>
        <v>7340984843957.584</v>
      </c>
      <c r="W36" s="230">
        <f>('Energy Use'!W92-'E-electricity'!W36)*'Coal Consumption Structure '!W36</f>
        <v>7547294734310.3008</v>
      </c>
      <c r="X36" s="230">
        <f>('Energy Use'!X92-'E-electricity'!X36)*'Coal Consumption Structure '!X36</f>
        <v>7745490160218.3926</v>
      </c>
      <c r="Y36" s="230">
        <f>('Energy Use'!Y92-'E-electricity'!Y36)*'Coal Consumption Structure '!Y36</f>
        <v>7934763518054.7275</v>
      </c>
      <c r="Z36" s="230">
        <f>('Energy Use'!Z92-'E-electricity'!Z36)*'Coal Consumption Structure '!Z36</f>
        <v>8114344161428.5293</v>
      </c>
      <c r="AA36" s="230">
        <f>('Energy Use'!AA92-'E-electricity'!AA36)*'Coal Consumption Structure '!AA36</f>
        <v>8283503926262.5098</v>
      </c>
      <c r="AB36" s="230">
        <f>('Energy Use'!AB92-'E-electricity'!AB36)*'Coal Consumption Structure '!AB36</f>
        <v>8441562288350.4307</v>
      </c>
      <c r="AC36" s="230">
        <f>('Energy Use'!AC92-'E-electricity'!AC36)*'Coal Consumption Structure '!AC36</f>
        <v>8587891101102.5908</v>
      </c>
      <c r="AD36" s="230">
        <f>('Energy Use'!AD92-'E-electricity'!AD36)*'Coal Consumption Structure '!AD36</f>
        <v>8721918866877.5469</v>
      </c>
      <c r="AE36" s="230">
        <f>('Energy Use'!AE92-'E-electricity'!AE36)*'Coal Consumption Structure '!AE36</f>
        <v>8843134501564.7051</v>
      </c>
      <c r="AF36" s="230">
        <f>('Energy Use'!AF92-'E-electricity'!AF36)*'Coal Consumption Structure '!AF36</f>
        <v>8951090558808.9141</v>
      </c>
      <c r="AG36" s="230">
        <f>('Energy Use'!AG92-'E-electricity'!AG36)*'Coal Consumption Structure '!AG36</f>
        <v>9045405887340.832</v>
      </c>
      <c r="AH36" s="230">
        <f>('Energy Use'!AH92-'E-electricity'!AH36)*'Coal Consumption Structure '!AH36</f>
        <v>9125767702173.9414</v>
      </c>
      <c r="AI36" s="230">
        <f>('Energy Use'!AI92-'E-electricity'!AI36)*'Coal Consumption Structure '!AI36</f>
        <v>9191933057829.207</v>
      </c>
      <c r="AJ36" s="230">
        <f>('Energy Use'!AJ92-'E-electricity'!AJ36)*'Coal Consumption Structure '!AJ36</f>
        <v>9243729719135.832</v>
      </c>
      <c r="AK36" s="230">
        <f>('Energy Use'!AK92-'E-electricity'!AK36)*'Coal Consumption Structure '!AK36</f>
        <v>9281056432411.6504</v>
      </c>
      <c r="AL36" s="230">
        <f>('Energy Use'!AL92-'E-electricity'!AL36)*'Coal Consumption Structure '!AL36</f>
        <v>9303882606846.0723</v>
      </c>
      <c r="AM36" s="230">
        <f>('Energy Use'!AM92-'E-electricity'!AM36)*'Coal Consumption Structure '!AM36</f>
        <v>9312247422587.2207</v>
      </c>
      <c r="AN36" s="230">
        <f>('Energy Use'!AN92-'E-electricity'!AN36)*'Coal Consumption Structure '!AN36</f>
        <v>9306258388284.6133</v>
      </c>
      <c r="AO36" s="230">
        <f>('Energy Use'!AO92-'E-electricity'!AO36)*'Coal Consumption Structure '!AO36</f>
        <v>9286089376577.1348</v>
      </c>
      <c r="AP36" s="230">
        <f>('Energy Use'!AP92-'E-electricity'!AP36)*'Coal Consumption Structure '!AP36</f>
        <v>9251978171178.1602</v>
      </c>
      <c r="AQ36" s="230">
        <f>('Energy Use'!AQ92-'E-electricity'!AQ36)*'Coal Consumption Structure '!AQ36</f>
        <v>9203456225380.9297</v>
      </c>
      <c r="AR36" s="133" t="str">
        <f>VLOOKUP($A36,'Sector Match'!$A$1:$B$43,2,0)</f>
        <v>computers and electronics 26</v>
      </c>
    </row>
    <row r="37" spans="1:44" x14ac:dyDescent="0.2">
      <c r="A37" s="74" t="s">
        <v>35</v>
      </c>
      <c r="B37" s="230">
        <f>('Energy Use'!B93-'E-electricity'!B37)*'Coal Consumption Structure '!B37</f>
        <v>433340621999.99969</v>
      </c>
      <c r="C37" s="230">
        <f>('Energy Use'!C93-'E-electricity'!C37)*'Coal Consumption Structure '!C37</f>
        <v>461118867000</v>
      </c>
      <c r="D37" s="230">
        <f>('Energy Use'!D93-'E-electricity'!D37)*'Coal Consumption Structure '!D37</f>
        <v>430199521485.51563</v>
      </c>
      <c r="E37" s="230">
        <f>('Energy Use'!E93-'E-electricity'!E37)*'Coal Consumption Structure '!E37</f>
        <v>533689250007.33539</v>
      </c>
      <c r="F37" s="230">
        <f>('Energy Use'!F93-'E-electricity'!F37)*'Coal Consumption Structure '!F37</f>
        <v>539332147164.89362</v>
      </c>
      <c r="G37" s="230">
        <f>('Energy Use'!G93-'E-electricity'!G37)*'Coal Consumption Structure '!G37</f>
        <v>550088533447.67651</v>
      </c>
      <c r="H37" s="230">
        <f>('Energy Use'!H93-'E-electricity'!H37)*'Coal Consumption Structure '!H37</f>
        <v>565210096427.47644</v>
      </c>
      <c r="I37" s="230">
        <f>('Energy Use'!I93-'E-electricity'!I37)*'Coal Consumption Structure '!I37</f>
        <v>569292408489.55444</v>
      </c>
      <c r="J37" s="230">
        <f>('Energy Use'!J93-'E-electricity'!J37)*'Coal Consumption Structure '!J37</f>
        <v>581070426945.53662</v>
      </c>
      <c r="K37" s="230">
        <f>('Energy Use'!K93-'E-electricity'!K37)*'Coal Consumption Structure '!K37</f>
        <v>588367237994.94263</v>
      </c>
      <c r="L37" s="230">
        <f>('Energy Use'!L93-'E-electricity'!L37)*'Coal Consumption Structure '!L37</f>
        <v>598992946631.50732</v>
      </c>
      <c r="M37" s="230">
        <f>('Energy Use'!M93-'E-electricity'!M37)*'Coal Consumption Structure '!M37</f>
        <v>612669780074.82458</v>
      </c>
      <c r="N37" s="230">
        <f>('Energy Use'!N93-'E-electricity'!N37)*'Coal Consumption Structure '!N37</f>
        <v>622562184734.59021</v>
      </c>
      <c r="O37" s="230">
        <f>('Energy Use'!O93-'E-electricity'!O37)*'Coal Consumption Structure '!O37</f>
        <v>633866442765.08691</v>
      </c>
      <c r="P37" s="230">
        <f>('Energy Use'!P93-'E-electricity'!P37)*'Coal Consumption Structure '!P37</f>
        <v>646272269184.99902</v>
      </c>
      <c r="Q37" s="230">
        <f>('Energy Use'!Q93-'E-electricity'!Q37)*'Coal Consumption Structure '!Q37</f>
        <v>659447157098.19727</v>
      </c>
      <c r="R37" s="230">
        <f>('Energy Use'!R93-'E-electricity'!R37)*'Coal Consumption Structure '!R37</f>
        <v>673031152160.57568</v>
      </c>
      <c r="S37" s="230">
        <f>('Energy Use'!S93-'E-electricity'!S37)*'Coal Consumption Structure '!S37</f>
        <v>687003928001.97693</v>
      </c>
      <c r="T37" s="230">
        <f>('Energy Use'!T93-'E-electricity'!T37)*'Coal Consumption Structure '!T37</f>
        <v>700997811456.68994</v>
      </c>
      <c r="U37" s="230">
        <f>('Energy Use'!U93-'E-electricity'!U37)*'Coal Consumption Structure '!U37</f>
        <v>714960563515.69727</v>
      </c>
      <c r="V37" s="230">
        <f>('Energy Use'!V93-'E-electricity'!V37)*'Coal Consumption Structure '!V37</f>
        <v>728836458338.74097</v>
      </c>
      <c r="W37" s="230">
        <f>('Energy Use'!W93-'E-electricity'!W37)*'Coal Consumption Structure '!W37</f>
        <v>742566340879.6947</v>
      </c>
      <c r="X37" s="230">
        <f>('Energy Use'!X93-'E-electricity'!X37)*'Coal Consumption Structure '!X37</f>
        <v>756087728206.771</v>
      </c>
      <c r="Y37" s="230">
        <f>('Energy Use'!Y93-'E-electricity'!Y37)*'Coal Consumption Structure '!Y37</f>
        <v>769334958026.34741</v>
      </c>
      <c r="Z37" s="230">
        <f>('Energy Use'!Z93-'E-electricity'!Z37)*'Coal Consumption Structure '!Z37</f>
        <v>782239387644.76355</v>
      </c>
      <c r="AA37" s="230">
        <f>('Energy Use'!AA93-'E-electricity'!AA37)*'Coal Consumption Structure '!AA37</f>
        <v>794729646226.98694</v>
      </c>
      <c r="AB37" s="230">
        <f>('Energy Use'!AB93-'E-electricity'!AB37)*'Coal Consumption Structure '!AB37</f>
        <v>806731942728.23608</v>
      </c>
      <c r="AC37" s="230">
        <f>('Energy Use'!AC93-'E-electricity'!AC37)*'Coal Consumption Structure '!AC37</f>
        <v>818170431280.18457</v>
      </c>
      <c r="AD37" s="230">
        <f>('Energy Use'!AD93-'E-electricity'!AD37)*'Coal Consumption Structure '!AD37</f>
        <v>828967635104.77808</v>
      </c>
      <c r="AE37" s="230">
        <f>('Energy Use'!AE93-'E-electricity'!AE37)*'Coal Consumption Structure '!AE37</f>
        <v>839044929206.17004</v>
      </c>
      <c r="AF37" s="230">
        <f>('Energy Use'!AF93-'E-electricity'!AF37)*'Coal Consumption Structure '!AF37</f>
        <v>848323081158.34998</v>
      </c>
      <c r="AG37" s="230">
        <f>('Energy Use'!AG93-'E-electricity'!AG37)*'Coal Consumption Structure '!AG37</f>
        <v>856722848268.62219</v>
      </c>
      <c r="AH37" s="230">
        <f>('Energy Use'!AH93-'E-electricity'!AH37)*'Coal Consumption Structure '!AH37</f>
        <v>864165628266.1814</v>
      </c>
      <c r="AI37" s="230">
        <f>('Energy Use'!AI93-'E-electricity'!AI37)*'Coal Consumption Structure '!AI37</f>
        <v>870574159454.11597</v>
      </c>
      <c r="AJ37" s="230">
        <f>('Energy Use'!AJ93-'E-electricity'!AJ37)*'Coal Consumption Structure '!AJ37</f>
        <v>875873264991.06409</v>
      </c>
      <c r="AK37" s="230">
        <f>('Energy Use'!AK93-'E-electricity'!AK37)*'Coal Consumption Structure '!AK37</f>
        <v>879990634657.3833</v>
      </c>
      <c r="AL37" s="230">
        <f>('Energy Use'!AL93-'E-electricity'!AL37)*'Coal Consumption Structure '!AL37</f>
        <v>882857636137.09412</v>
      </c>
      <c r="AM37" s="230">
        <f>('Energy Use'!AM93-'E-electricity'!AM37)*'Coal Consumption Structure '!AM37</f>
        <v>884410146541.01892</v>
      </c>
      <c r="AN37" s="230">
        <f>('Energy Use'!AN93-'E-electricity'!AN37)*'Coal Consumption Structure '!AN37</f>
        <v>884589393642.32727</v>
      </c>
      <c r="AO37" s="230">
        <f>('Energy Use'!AO93-'E-electricity'!AO37)*'Coal Consumption Structure '!AO37</f>
        <v>883342795130.03552</v>
      </c>
      <c r="AP37" s="230">
        <f>('Energy Use'!AP93-'E-electricity'!AP37)*'Coal Consumption Structure '!AP37</f>
        <v>880624783147.3822</v>
      </c>
      <c r="AQ37" s="230">
        <f>('Energy Use'!AQ93-'E-electricity'!AQ37)*'Coal Consumption Structure '!AQ37</f>
        <v>876324536933.9447</v>
      </c>
      <c r="AR37" s="133" t="str">
        <f>VLOOKUP($A37,'Sector Match'!$A$1:$B$43,2,0)</f>
        <v>computers and electronics 26</v>
      </c>
    </row>
    <row r="38" spans="1:44" x14ac:dyDescent="0.2">
      <c r="A38" s="74" t="s">
        <v>36</v>
      </c>
      <c r="B38" s="230">
        <f>('Energy Use'!B94-'E-electricity'!B38)*'Coal Consumption Structure '!B38</f>
        <v>394451078999.99994</v>
      </c>
      <c r="C38" s="230">
        <f>('Energy Use'!C94-'E-electricity'!C38)*'Coal Consumption Structure '!C38</f>
        <v>755568264000.00012</v>
      </c>
      <c r="D38" s="230">
        <f>('Energy Use'!D94-'E-electricity'!D38)*'Coal Consumption Structure '!D38</f>
        <v>563533661736.05664</v>
      </c>
      <c r="E38" s="230">
        <f>('Energy Use'!E94-'E-electricity'!E38)*'Coal Consumption Structure '!E38</f>
        <v>875918929943.42114</v>
      </c>
      <c r="F38" s="230">
        <f>('Energy Use'!F94-'E-electricity'!F38)*'Coal Consumption Structure '!F38</f>
        <v>861106904911.71948</v>
      </c>
      <c r="G38" s="230">
        <f>('Energy Use'!G94-'E-electricity'!G38)*'Coal Consumption Structure '!G38</f>
        <v>858950880122.02173</v>
      </c>
      <c r="H38" s="230">
        <f>('Energy Use'!H94-'E-electricity'!H38)*'Coal Consumption Structure '!H38</f>
        <v>864844404438.58984</v>
      </c>
      <c r="I38" s="230">
        <f>('Energy Use'!I94-'E-electricity'!I38)*'Coal Consumption Structure '!I38</f>
        <v>859498469391.94189</v>
      </c>
      <c r="J38" s="230">
        <f>('Energy Use'!J94-'E-electricity'!J38)*'Coal Consumption Structure '!J38</f>
        <v>871836934186.91699</v>
      </c>
      <c r="K38" s="230">
        <f>('Energy Use'!K94-'E-electricity'!K38)*'Coal Consumption Structure '!K38</f>
        <v>880555512424.77222</v>
      </c>
      <c r="L38" s="230">
        <f>('Energy Use'!L94-'E-electricity'!L38)*'Coal Consumption Structure '!L38</f>
        <v>894387710452.04968</v>
      </c>
      <c r="M38" s="230">
        <f>('Energy Use'!M94-'E-electricity'!M38)*'Coal Consumption Structure '!M38</f>
        <v>909722148282.29639</v>
      </c>
      <c r="N38" s="230">
        <f>('Energy Use'!N94-'E-electricity'!N38)*'Coal Consumption Structure '!N38</f>
        <v>917621424784.81494</v>
      </c>
      <c r="O38" s="230">
        <f>('Energy Use'!O94-'E-electricity'!O38)*'Coal Consumption Structure '!O38</f>
        <v>922208794412.27429</v>
      </c>
      <c r="P38" s="230">
        <f>('Energy Use'!P94-'E-electricity'!P38)*'Coal Consumption Structure '!P38</f>
        <v>923677675387.61633</v>
      </c>
      <c r="Q38" s="230">
        <f>('Energy Use'!Q94-'E-electricity'!Q38)*'Coal Consumption Structure '!Q38</f>
        <v>922255664589.32581</v>
      </c>
      <c r="R38" s="230">
        <f>('Energy Use'!R94-'E-electricity'!R38)*'Coal Consumption Structure '!R38</f>
        <v>918196850164.79907</v>
      </c>
      <c r="S38" s="230">
        <f>('Energy Use'!S94-'E-electricity'!S38)*'Coal Consumption Structure '!S38</f>
        <v>916660376532.88135</v>
      </c>
      <c r="T38" s="230">
        <f>('Energy Use'!T94-'E-electricity'!T38)*'Coal Consumption Structure '!T38</f>
        <v>913113954214.5575</v>
      </c>
      <c r="U38" s="230">
        <f>('Energy Use'!U94-'E-electricity'!U38)*'Coal Consumption Structure '!U38</f>
        <v>907706727133.6825</v>
      </c>
      <c r="V38" s="230">
        <f>('Energy Use'!V94-'E-electricity'!V38)*'Coal Consumption Structure '!V38</f>
        <v>900596652007.39026</v>
      </c>
      <c r="W38" s="230">
        <f>('Energy Use'!W94-'E-electricity'!W38)*'Coal Consumption Structure '!W38</f>
        <v>891947717721.43567</v>
      </c>
      <c r="X38" s="230">
        <f>('Energy Use'!X94-'E-electricity'!X38)*'Coal Consumption Structure '!X38</f>
        <v>881927348608.52087</v>
      </c>
      <c r="Y38" s="230">
        <f>('Energy Use'!Y94-'E-electricity'!Y38)*'Coal Consumption Structure '!Y38</f>
        <v>870704028542.28674</v>
      </c>
      <c r="Z38" s="230">
        <f>('Energy Use'!Z94-'E-electricity'!Z38)*'Coal Consumption Structure '!Z38</f>
        <v>858445172506.00964</v>
      </c>
      <c r="AA38" s="230">
        <f>('Energy Use'!AA94-'E-electricity'!AA38)*'Coal Consumption Structure '!AA38</f>
        <v>845315262680.34143</v>
      </c>
      <c r="AB38" s="230">
        <f>('Energy Use'!AB94-'E-electricity'!AB38)*'Coal Consumption Structure '!AB38</f>
        <v>831474257361.02014</v>
      </c>
      <c r="AC38" s="230">
        <f>('Energy Use'!AC94-'E-electricity'!AC38)*'Coal Consumption Structure '!AC38</f>
        <v>817076273334.45642</v>
      </c>
      <c r="AD38" s="230">
        <f>('Energy Use'!AD94-'E-electricity'!AD38)*'Coal Consumption Structure '!AD38</f>
        <v>802268535807.67236</v>
      </c>
      <c r="AE38" s="230">
        <f>('Energy Use'!AE94-'E-electricity'!AE38)*'Coal Consumption Structure '!AE38</f>
        <v>787190584650.45581</v>
      </c>
      <c r="AF38" s="230">
        <f>('Energy Use'!AF94-'E-electricity'!AF38)*'Coal Consumption Structure '!AF38</f>
        <v>771973721551.82813</v>
      </c>
      <c r="AG38" s="230">
        <f>('Energy Use'!AG94-'E-electricity'!AG38)*'Coal Consumption Structure '!AG38</f>
        <v>756740679669.26367</v>
      </c>
      <c r="AH38" s="230">
        <f>('Energy Use'!AH94-'E-electricity'!AH38)*'Coal Consumption Structure '!AH38</f>
        <v>741605495375.25757</v>
      </c>
      <c r="AI38" s="230">
        <f>('Energy Use'!AI94-'E-electricity'!AI38)*'Coal Consumption Structure '!AI38</f>
        <v>726673560678.22253</v>
      </c>
      <c r="AJ38" s="230">
        <f>('Energy Use'!AJ94-'E-electricity'!AJ38)*'Coal Consumption Structure '!AJ38</f>
        <v>712041834696.48779</v>
      </c>
      <c r="AK38" s="230">
        <f>('Energy Use'!AK94-'E-electricity'!AK38)*'Coal Consumption Structure '!AK38</f>
        <v>697799193072.95642</v>
      </c>
      <c r="AL38" s="230">
        <f>('Energy Use'!AL94-'E-electricity'!AL38)*'Coal Consumption Structure '!AL38</f>
        <v>684026895312.95337</v>
      </c>
      <c r="AM38" s="230">
        <f>('Energy Use'!AM94-'E-electricity'!AM38)*'Coal Consumption Structure '!AM38</f>
        <v>670799151593.25964</v>
      </c>
      <c r="AN38" s="230">
        <f>('Energy Use'!AN94-'E-electricity'!AN38)*'Coal Consumption Structure '!AN38</f>
        <v>658183772521.77661</v>
      </c>
      <c r="AO38" s="230">
        <f>('Energy Use'!AO94-'E-electricity'!AO38)*'Coal Consumption Structure '!AO38</f>
        <v>646242887532.30334</v>
      </c>
      <c r="AP38" s="230">
        <f>('Energy Use'!AP94-'E-electricity'!AP38)*'Coal Consumption Structure '!AP38</f>
        <v>635033720000.47144</v>
      </c>
      <c r="AQ38" s="230">
        <f>('Energy Use'!AQ94-'E-electricity'!AQ38)*'Coal Consumption Structure '!AQ38</f>
        <v>624557337222.93518</v>
      </c>
      <c r="AR38" s="133" t="str">
        <f>VLOOKUP($A38,'Sector Match'!$A$1:$B$43,2,0)</f>
        <v>other machinery 28</v>
      </c>
    </row>
    <row r="39" spans="1:44" x14ac:dyDescent="0.2">
      <c r="A39" s="74" t="s">
        <v>37</v>
      </c>
      <c r="B39" s="230">
        <f>('Energy Use'!B95-'E-electricity'!B39)*'Coal Consumption Structure '!B39</f>
        <v>52967557566000</v>
      </c>
      <c r="C39" s="230">
        <f>('Energy Use'!C95-'E-electricity'!C39)*'Coal Consumption Structure '!C39</f>
        <v>70892859064500</v>
      </c>
      <c r="D39" s="230">
        <f>('Energy Use'!D95-'E-electricity'!D39)*'Coal Consumption Structure '!D39</f>
        <v>89940974073228.094</v>
      </c>
      <c r="E39" s="230">
        <f>('Energy Use'!E95-'E-electricity'!E39)*'Coal Consumption Structure '!E39</f>
        <v>112422271117857.98</v>
      </c>
      <c r="F39" s="230">
        <f>('Energy Use'!F95-'E-electricity'!F39)*'Coal Consumption Structure '!F39</f>
        <v>118532474955919.16</v>
      </c>
      <c r="G39" s="230">
        <f>('Energy Use'!G95-'E-electricity'!G39)*'Coal Consumption Structure '!G39</f>
        <v>128949307644648.86</v>
      </c>
      <c r="H39" s="230">
        <f>('Energy Use'!H95-'E-electricity'!H39)*'Coal Consumption Structure '!H39</f>
        <v>143358244130467.59</v>
      </c>
      <c r="I39" s="230">
        <f>('Energy Use'!I95-'E-electricity'!I39)*'Coal Consumption Structure '!I39</f>
        <v>156248984487941.84</v>
      </c>
      <c r="J39" s="230">
        <f>('Energy Use'!J95-'E-electricity'!J39)*'Coal Consumption Structure '!J39</f>
        <v>171785950247638.28</v>
      </c>
      <c r="K39" s="230">
        <f>('Energy Use'!K95-'E-electricity'!K39)*'Coal Consumption Structure '!K39</f>
        <v>186502789007025.13</v>
      </c>
      <c r="L39" s="230">
        <f>('Energy Use'!L95-'E-electricity'!L39)*'Coal Consumption Structure '!L39</f>
        <v>202642442579945.06</v>
      </c>
      <c r="M39" s="230">
        <f>('Energy Use'!M95-'E-electricity'!M39)*'Coal Consumption Structure '!M39</f>
        <v>220188119633957.56</v>
      </c>
      <c r="N39" s="230">
        <f>('Energy Use'!N95-'E-electricity'!N39)*'Coal Consumption Structure '!N39</f>
        <v>235868061416747.19</v>
      </c>
      <c r="O39" s="230">
        <f>('Energy Use'!O95-'E-electricity'!O39)*'Coal Consumption Structure '!O39</f>
        <v>252185753404715.94</v>
      </c>
      <c r="P39" s="230">
        <f>('Energy Use'!P95-'E-electricity'!P39)*'Coal Consumption Structure '!P39</f>
        <v>269189195078164.88</v>
      </c>
      <c r="Q39" s="230">
        <f>('Energy Use'!Q95-'E-electricity'!Q39)*'Coal Consumption Structure '!Q39</f>
        <v>286939192414100.38</v>
      </c>
      <c r="R39" s="230">
        <f>('Energy Use'!R95-'E-electricity'!R39)*'Coal Consumption Structure '!R39</f>
        <v>305510963538182.69</v>
      </c>
      <c r="S39" s="230">
        <f>('Energy Use'!S95-'E-electricity'!S39)*'Coal Consumption Structure '!S39</f>
        <v>324021246331593.69</v>
      </c>
      <c r="T39" s="230">
        <f>('Energy Use'!T95-'E-electricity'!T39)*'Coal Consumption Structure '!T39</f>
        <v>343309413235373.75</v>
      </c>
      <c r="U39" s="230">
        <f>('Energy Use'!U95-'E-electricity'!U39)*'Coal Consumption Structure '!U39</f>
        <v>363338135877407</v>
      </c>
      <c r="V39" s="230">
        <f>('Energy Use'!V95-'E-electricity'!V39)*'Coal Consumption Structure '!V39</f>
        <v>384058002005499.25</v>
      </c>
      <c r="W39" s="230">
        <f>('Energy Use'!W95-'E-electricity'!W39)*'Coal Consumption Structure '!W39</f>
        <v>405406519862282</v>
      </c>
      <c r="X39" s="230">
        <f>('Energy Use'!X95-'E-electricity'!X39)*'Coal Consumption Structure '!X39</f>
        <v>427307218278204.81</v>
      </c>
      <c r="Y39" s="230">
        <f>('Energy Use'!Y95-'E-electricity'!Y39)*'Coal Consumption Structure '!Y39</f>
        <v>449668880277951.94</v>
      </c>
      <c r="Z39" s="230">
        <f>('Energy Use'!Z95-'E-electricity'!Z39)*'Coal Consumption Structure '!Z39</f>
        <v>472384950963186</v>
      </c>
      <c r="AA39" s="230">
        <f>('Energy Use'!AA95-'E-electricity'!AA39)*'Coal Consumption Structure '!AA39</f>
        <v>495333162555686.69</v>
      </c>
      <c r="AB39" s="230">
        <f>('Energy Use'!AB95-'E-electricity'!AB39)*'Coal Consumption Structure '!AB39</f>
        <v>518375420498919.56</v>
      </c>
      <c r="AC39" s="230">
        <f>('Energy Use'!AC95-'E-electricity'!AC39)*'Coal Consumption Structure '!AC39</f>
        <v>541357994156930.88</v>
      </c>
      <c r="AD39" s="230">
        <f>('Energy Use'!AD95-'E-electricity'!AD39)*'Coal Consumption Structure '!AD39</f>
        <v>564112053659365.75</v>
      </c>
      <c r="AE39" s="230">
        <f>('Energy Use'!AE95-'E-electricity'!AE39)*'Coal Consumption Structure '!AE39</f>
        <v>586454590585947.88</v>
      </c>
      <c r="AF39" s="230">
        <f>('Energy Use'!AF95-'E-electricity'!AF39)*'Coal Consumption Structure '!AF39</f>
        <v>608189754269956.88</v>
      </c>
      <c r="AG39" s="230">
        <f>('Energy Use'!AG95-'E-electricity'!AG39)*'Coal Consumption Structure '!AG39</f>
        <v>629110627395887.13</v>
      </c>
      <c r="AH39" s="230">
        <f>('Energy Use'!AH95-'E-electricity'!AH39)*'Coal Consumption Structure '!AH39</f>
        <v>649001454220229</v>
      </c>
      <c r="AI39" s="230">
        <f>('Energy Use'!AI95-'E-electricity'!AI39)*'Coal Consumption Structure '!AI39</f>
        <v>667640322205616.63</v>
      </c>
      <c r="AJ39" s="230">
        <f>('Energy Use'!AJ95-'E-electricity'!AJ39)*'Coal Consumption Structure '!AJ39</f>
        <v>684802283294682.13</v>
      </c>
      <c r="AK39" s="230">
        <f>('Energy Use'!AK95-'E-electricity'!AK39)*'Coal Consumption Structure '!AK39</f>
        <v>700262884760604</v>
      </c>
      <c r="AL39" s="230">
        <f>('Energy Use'!AL95-'E-electricity'!AL39)*'Coal Consumption Structure '!AL39</f>
        <v>713802061996816.38</v>
      </c>
      <c r="AM39" s="230">
        <f>('Energy Use'!AM95-'E-electricity'!AM39)*'Coal Consumption Structure '!AM39</f>
        <v>725208327331076.88</v>
      </c>
      <c r="AN39" s="230">
        <f>('Energy Use'!AN95-'E-electricity'!AN39)*'Coal Consumption Structure '!AN39</f>
        <v>734283170686297.75</v>
      </c>
      <c r="AO39" s="230">
        <f>('Energy Use'!AO95-'E-electricity'!AO39)*'Coal Consumption Structure '!AO39</f>
        <v>740845570496360.5</v>
      </c>
      <c r="AP39" s="230">
        <f>('Energy Use'!AP95-'E-electricity'!AP39)*'Coal Consumption Structure '!AP39</f>
        <v>744736497642666.63</v>
      </c>
      <c r="AQ39" s="230">
        <f>('Energy Use'!AQ95-'E-electricity'!AQ39)*'Coal Consumption Structure '!AQ39</f>
        <v>745761104431351.38</v>
      </c>
      <c r="AR39" s="133" t="str">
        <f>VLOOKUP($A39,'Sector Match'!$A$1:$B$43,2,0)</f>
        <v>water and waste 36T39</v>
      </c>
    </row>
    <row r="40" spans="1:44" x14ac:dyDescent="0.2">
      <c r="A40" s="74" t="s">
        <v>38</v>
      </c>
      <c r="B40" s="230">
        <f>('Energy Use'!B96-'E-electricity'!B40)*'Coal Consumption Structure '!B40</f>
        <v>113890804500</v>
      </c>
      <c r="C40" s="230">
        <f>('Energy Use'!C96-'E-electricity'!C40)*'Coal Consumption Structure '!C40</f>
        <v>258337678500</v>
      </c>
      <c r="D40" s="230">
        <f>('Energy Use'!D96-'E-electricity'!D40)*'Coal Consumption Structure '!D40</f>
        <v>215052712758.33539</v>
      </c>
      <c r="E40" s="230">
        <f>('Energy Use'!E96-'E-electricity'!E40)*'Coal Consumption Structure '!E40</f>
        <v>301580691106.85419</v>
      </c>
      <c r="F40" s="230">
        <f>('Energy Use'!F96-'E-electricity'!F40)*'Coal Consumption Structure '!F40</f>
        <v>305522909342.41187</v>
      </c>
      <c r="G40" s="230">
        <f>('Energy Use'!G96-'E-electricity'!G40)*'Coal Consumption Structure '!G40</f>
        <v>317805061918.30518</v>
      </c>
      <c r="H40" s="230">
        <f>('Energy Use'!H96-'E-electricity'!H40)*'Coal Consumption Structure '!H40</f>
        <v>335802798158.53711</v>
      </c>
      <c r="I40" s="230">
        <f>('Energy Use'!I96-'E-electricity'!I40)*'Coal Consumption Structure '!I40</f>
        <v>348875523604.11877</v>
      </c>
      <c r="J40" s="230">
        <f>('Energy Use'!J96-'E-electricity'!J40)*'Coal Consumption Structure '!J40</f>
        <v>367746609651.07776</v>
      </c>
      <c r="K40" s="230">
        <f>('Energy Use'!K96-'E-electricity'!K40)*'Coal Consumption Structure '!K40</f>
        <v>384360623292.53076</v>
      </c>
      <c r="L40" s="230">
        <f>('Energy Use'!L96-'E-electricity'!L40)*'Coal Consumption Structure '!L40</f>
        <v>403023033514.79877</v>
      </c>
      <c r="M40" s="230">
        <f>('Energy Use'!M96-'E-electricity'!M40)*'Coal Consumption Structure '!M40</f>
        <v>422922782587.77582</v>
      </c>
      <c r="N40" s="230">
        <f>('Energy Use'!N96-'E-electricity'!N40)*'Coal Consumption Structure '!N40</f>
        <v>439128071917.47144</v>
      </c>
      <c r="O40" s="230">
        <f>('Energy Use'!O96-'E-electricity'!O40)*'Coal Consumption Structure '!O40</f>
        <v>454716854918.4306</v>
      </c>
      <c r="P40" s="230">
        <f>('Energy Use'!P96-'E-electricity'!P40)*'Coal Consumption Structure '!P40</f>
        <v>469703384681.25415</v>
      </c>
      <c r="Q40" s="230">
        <f>('Energy Use'!Q96-'E-electricity'!Q40)*'Coal Consumption Structure '!Q40</f>
        <v>484119002017.38177</v>
      </c>
      <c r="R40" s="230">
        <f>('Energy Use'!R96-'E-electricity'!R40)*'Coal Consumption Structure '!R40</f>
        <v>498011473603.18933</v>
      </c>
      <c r="S40" s="230">
        <f>('Energy Use'!S96-'E-electricity'!S40)*'Coal Consumption Structure '!S40</f>
        <v>512303828741.00134</v>
      </c>
      <c r="T40" s="230">
        <f>('Energy Use'!T96-'E-electricity'!T40)*'Coal Consumption Structure '!T40</f>
        <v>526177252176.94226</v>
      </c>
      <c r="U40" s="230">
        <f>('Energy Use'!U96-'E-electricity'!U40)*'Coal Consumption Structure '!U40</f>
        <v>539580484939.34924</v>
      </c>
      <c r="V40" s="230">
        <f>('Energy Use'!V96-'E-electricity'!V40)*'Coal Consumption Structure '!V40</f>
        <v>552463483752.97156</v>
      </c>
      <c r="W40" s="230">
        <f>('Energy Use'!W96-'E-electricity'!W40)*'Coal Consumption Structure '!W40</f>
        <v>564777743504.06348</v>
      </c>
      <c r="X40" s="230">
        <f>('Energy Use'!X96-'E-electricity'!X40)*'Coal Consumption Structure '!X40</f>
        <v>576476611594.93726</v>
      </c>
      <c r="Y40" s="230">
        <f>('Energy Use'!Y96-'E-electricity'!Y40)*'Coal Consumption Structure '!Y40</f>
        <v>587515591250.98914</v>
      </c>
      <c r="Z40" s="230">
        <f>('Energy Use'!Z96-'E-electricity'!Z40)*'Coal Consumption Structure '!Z40</f>
        <v>597852630948.61292</v>
      </c>
      <c r="AA40" s="230">
        <f>('Energy Use'!AA96-'E-electricity'!AA40)*'Coal Consumption Structure '!AA40</f>
        <v>607448397272.46912</v>
      </c>
      <c r="AB40" s="230">
        <f>('Energy Use'!AB96-'E-electricity'!AB40)*'Coal Consumption Structure '!AB40</f>
        <v>616266528683.23779</v>
      </c>
      <c r="AC40" s="230">
        <f>('Energy Use'!AC96-'E-electricity'!AC40)*'Coal Consumption Structure '!AC40</f>
        <v>624273867879.86609</v>
      </c>
      <c r="AD40" s="230">
        <f>('Energy Use'!AD96-'E-electricity'!AD40)*'Coal Consumption Structure '!AD40</f>
        <v>631440670670.36438</v>
      </c>
      <c r="AE40" s="230">
        <f>('Energy Use'!AE96-'E-electricity'!AE40)*'Coal Consumption Structure '!AE40</f>
        <v>637740789519.12134</v>
      </c>
      <c r="AF40" s="230">
        <f>('Energy Use'!AF96-'E-electricity'!AF40)*'Coal Consumption Structure '!AF40</f>
        <v>643151830212.92053</v>
      </c>
      <c r="AG40" s="230">
        <f>('Energy Use'!AG96-'E-electricity'!AG40)*'Coal Consumption Structure '!AG40</f>
        <v>647655280378.28796</v>
      </c>
      <c r="AH40" s="230">
        <f>('Energy Use'!AH96-'E-electricity'!AH40)*'Coal Consumption Structure '!AH40</f>
        <v>651236608885.50793</v>
      </c>
      <c r="AI40" s="230">
        <f>('Energy Use'!AI96-'E-electricity'!AI40)*'Coal Consumption Structure '!AI40</f>
        <v>653885335485.33887</v>
      </c>
      <c r="AJ40" s="230">
        <f>('Energy Use'!AJ96-'E-electricity'!AJ40)*'Coal Consumption Structure '!AJ40</f>
        <v>655595070338.80664</v>
      </c>
      <c r="AK40" s="230">
        <f>('Energy Use'!AK96-'E-electricity'!AK40)*'Coal Consumption Structure '!AK40</f>
        <v>656363523414.35535</v>
      </c>
      <c r="AL40" s="230">
        <f>('Energy Use'!AL96-'E-electricity'!AL40)*'Coal Consumption Structure '!AL40</f>
        <v>656192484035.69312</v>
      </c>
      <c r="AM40" s="230">
        <f>('Energy Use'!AM96-'E-electricity'!AM40)*'Coal Consumption Structure '!AM40</f>
        <v>655087771164.17883</v>
      </c>
      <c r="AN40" s="230">
        <f>('Energy Use'!AN96-'E-electricity'!AN40)*'Coal Consumption Structure '!AN40</f>
        <v>653059155287.47864</v>
      </c>
      <c r="AO40" s="230">
        <f>('Energy Use'!AO96-'E-electricity'!AO40)*'Coal Consumption Structure '!AO40</f>
        <v>650120253058.17175</v>
      </c>
      <c r="AP40" s="230">
        <f>('Energy Use'!AP96-'E-electricity'!AP40)*'Coal Consumption Structure '!AP40</f>
        <v>646288396078.73364</v>
      </c>
      <c r="AQ40" s="230">
        <f>('Energy Use'!AQ96-'E-electricity'!AQ40)*'Coal Consumption Structure '!AQ40</f>
        <v>641530987800.56519</v>
      </c>
      <c r="AR40" s="133" t="str">
        <f>VLOOKUP($A40,'Sector Match'!$A$1:$B$43,2,0)</f>
        <v>other machinery 28</v>
      </c>
    </row>
    <row r="41" spans="1:44" x14ac:dyDescent="0.2">
      <c r="A41" s="74" t="s">
        <v>39</v>
      </c>
      <c r="B41" s="230">
        <f>('Energy Use'!B97-'E-electricity'!B41)*'Coal Consumption Structure '!B41</f>
        <v>198289446283500</v>
      </c>
      <c r="C41" s="230">
        <f>('Energy Use'!C97-'E-electricity'!C41)*'Coal Consumption Structure '!C41</f>
        <v>106768462482000.02</v>
      </c>
      <c r="D41" s="230">
        <f>('Energy Use'!D97-'E-electricity'!D41)*'Coal Consumption Structure '!D41</f>
        <v>67847270726597.25</v>
      </c>
      <c r="E41" s="230">
        <f>('Energy Use'!E97-'E-electricity'!E41)*'Coal Consumption Structure '!E41</f>
        <v>72059823171649.719</v>
      </c>
      <c r="F41" s="230">
        <f>('Energy Use'!F97-'E-electricity'!F41)*'Coal Consumption Structure '!F41</f>
        <v>75416832491814.938</v>
      </c>
      <c r="G41" s="230">
        <f>('Energy Use'!G97-'E-electricity'!G41)*'Coal Consumption Structure '!G41</f>
        <v>80227703426023.328</v>
      </c>
      <c r="H41" s="230">
        <f>('Energy Use'!H97-'E-electricity'!H41)*'Coal Consumption Structure '!H41</f>
        <v>86357804787121.641</v>
      </c>
      <c r="I41" s="230">
        <f>('Energy Use'!I97-'E-electricity'!I41)*'Coal Consumption Structure '!I41</f>
        <v>90616525412233.188</v>
      </c>
      <c r="J41" s="230">
        <f>('Energy Use'!J97-'E-electricity'!J41)*'Coal Consumption Structure '!J41</f>
        <v>95661975979273.641</v>
      </c>
      <c r="K41" s="230">
        <f>('Energy Use'!K97-'E-electricity'!K41)*'Coal Consumption Structure '!K41</f>
        <v>99744884627775.797</v>
      </c>
      <c r="L41" s="230">
        <f>('Energy Use'!L97-'E-electricity'!L41)*'Coal Consumption Structure '!L41</f>
        <v>104405474445450.89</v>
      </c>
      <c r="M41" s="230">
        <f>('Energy Use'!M97-'E-electricity'!M41)*'Coal Consumption Structure '!M41</f>
        <v>109938582352233.98</v>
      </c>
      <c r="N41" s="230">
        <f>('Energy Use'!N97-'E-electricity'!N41)*'Coal Consumption Structure '!N41</f>
        <v>115017560523883.34</v>
      </c>
      <c r="O41" s="230">
        <f>('Energy Use'!O97-'E-electricity'!O41)*'Coal Consumption Structure '!O41</f>
        <v>120901998411745.45</v>
      </c>
      <c r="P41" s="230">
        <f>('Energy Use'!P97-'E-electricity'!P41)*'Coal Consumption Structure '!P41</f>
        <v>127446864660718.16</v>
      </c>
      <c r="Q41" s="230">
        <f>('Energy Use'!Q97-'E-electricity'!Q41)*'Coal Consumption Structure '!Q41</f>
        <v>134469014603668.05</v>
      </c>
      <c r="R41" s="230">
        <f>('Energy Use'!R97-'E-electricity'!R41)*'Coal Consumption Structure '!R41</f>
        <v>141737157913033.78</v>
      </c>
      <c r="S41" s="230">
        <f>('Energy Use'!S97-'E-electricity'!S41)*'Coal Consumption Structure '!S41</f>
        <v>148549053473253.53</v>
      </c>
      <c r="T41" s="230">
        <f>('Energy Use'!T97-'E-electricity'!T41)*'Coal Consumption Structure '!T41</f>
        <v>155250252607334.34</v>
      </c>
      <c r="U41" s="230">
        <f>('Energy Use'!U97-'E-electricity'!U41)*'Coal Consumption Structure '!U41</f>
        <v>161809497238238.88</v>
      </c>
      <c r="V41" s="230">
        <f>('Energy Use'!V97-'E-electricity'!V41)*'Coal Consumption Structure '!V41</f>
        <v>168196895874121.03</v>
      </c>
      <c r="W41" s="230">
        <f>('Energy Use'!W97-'E-electricity'!W41)*'Coal Consumption Structure '!W41</f>
        <v>174384238071449</v>
      </c>
      <c r="X41" s="230">
        <f>('Energy Use'!X97-'E-electricity'!X41)*'Coal Consumption Structure '!X41</f>
        <v>180345276508437.91</v>
      </c>
      <c r="Y41" s="230">
        <f>('Energy Use'!Y97-'E-electricity'!Y41)*'Coal Consumption Structure '!Y41</f>
        <v>186055972970957.44</v>
      </c>
      <c r="Z41" s="230">
        <f>('Energy Use'!Z97-'E-electricity'!Z41)*'Coal Consumption Structure '!Z41</f>
        <v>191494705503783.41</v>
      </c>
      <c r="AA41" s="230">
        <f>('Energy Use'!AA97-'E-electricity'!AA41)*'Coal Consumption Structure '!AA41</f>
        <v>196642434942145.44</v>
      </c>
      <c r="AB41" s="230">
        <f>('Energy Use'!AB97-'E-electricity'!AB41)*'Coal Consumption Structure '!AB41</f>
        <v>201482829984118.13</v>
      </c>
      <c r="AC41" s="230">
        <f>('Energy Use'!AC97-'E-electricity'!AC41)*'Coal Consumption Structure '!AC41</f>
        <v>206002350868199.5</v>
      </c>
      <c r="AD41" s="230">
        <f>('Energy Use'!AD97-'E-electricity'!AD41)*'Coal Consumption Structure '!AD41</f>
        <v>210190292560714.78</v>
      </c>
      <c r="AE41" s="230">
        <f>('Energy Use'!AE97-'E-electricity'!AE41)*'Coal Consumption Structure '!AE41</f>
        <v>214038789116421.97</v>
      </c>
      <c r="AF41" s="230">
        <f>('Energy Use'!AF97-'E-electricity'!AF41)*'Coal Consumption Structure '!AF41</f>
        <v>217542781539107</v>
      </c>
      <c r="AG41" s="230">
        <f>('Energy Use'!AG97-'E-electricity'!AG41)*'Coal Consumption Structure '!AG41</f>
        <v>220699952027410.88</v>
      </c>
      <c r="AH41" s="230">
        <f>('Energy Use'!AH97-'E-electricity'!AH41)*'Coal Consumption Structure '!AH41</f>
        <v>223510627938950.19</v>
      </c>
      <c r="AI41" s="230">
        <f>('Energy Use'!AI97-'E-electricity'!AI41)*'Coal Consumption Structure '!AI41</f>
        <v>225977659141545.16</v>
      </c>
      <c r="AJ41" s="230">
        <f>('Energy Use'!AJ97-'E-electricity'!AJ41)*'Coal Consumption Structure '!AJ41</f>
        <v>228106272645597.34</v>
      </c>
      <c r="AK41" s="230">
        <f>('Energy Use'!AK97-'E-electricity'!AK41)*'Coal Consumption Structure '!AK41</f>
        <v>229903908531504.53</v>
      </c>
      <c r="AL41" s="230">
        <f>('Energy Use'!AL97-'E-electricity'!AL41)*'Coal Consumption Structure '!AL41</f>
        <v>231380041207801.22</v>
      </c>
      <c r="AM41" s="230">
        <f>('Energy Use'!AM97-'E-electricity'!AM41)*'Coal Consumption Structure '!AM41</f>
        <v>232545989968990.66</v>
      </c>
      <c r="AN41" s="230">
        <f>('Energy Use'!AN97-'E-electricity'!AN41)*'Coal Consumption Structure '!AN41</f>
        <v>233414722677816.72</v>
      </c>
      <c r="AO41" s="230">
        <f>('Energy Use'!AO97-'E-electricity'!AO41)*'Coal Consumption Structure '!AO41</f>
        <v>234000656186911.72</v>
      </c>
      <c r="AP41" s="230">
        <f>('Energy Use'!AP97-'E-electricity'!AP41)*'Coal Consumption Structure '!AP41</f>
        <v>234319456851830.47</v>
      </c>
      <c r="AQ41" s="230">
        <f>('Energy Use'!AQ97-'E-electricity'!AQ41)*'Coal Consumption Structure '!AQ41</f>
        <v>234368303721656.94</v>
      </c>
      <c r="AR41" s="133">
        <f>VLOOKUP($A41,'Sector Match'!$A$1:$B$43,2,0)</f>
        <v>0</v>
      </c>
    </row>
    <row r="42" spans="1:44" x14ac:dyDescent="0.2">
      <c r="A42" s="74" t="s">
        <v>40</v>
      </c>
      <c r="B42" s="230">
        <f>('Energy Use'!B98-'E-electricity'!B42)*'Coal Consumption Structure '!B42</f>
        <v>20530900879499.996</v>
      </c>
      <c r="C42" s="230">
        <f>('Energy Use'!C98-'E-electricity'!C42)*'Coal Consumption Structure '!C42</f>
        <v>24161517501000</v>
      </c>
      <c r="D42" s="230">
        <f>('Energy Use'!D98-'E-electricity'!D42)*'Coal Consumption Structure '!D42</f>
        <v>27630016309185.602</v>
      </c>
      <c r="E42" s="230">
        <f>('Energy Use'!E98-'E-electricity'!E42)*'Coal Consumption Structure '!E42</f>
        <v>30126674480386.305</v>
      </c>
      <c r="F42" s="230">
        <f>('Energy Use'!F98-'E-electricity'!F42)*'Coal Consumption Structure '!F42</f>
        <v>31898982622440.191</v>
      </c>
      <c r="G42" s="230">
        <f>('Energy Use'!G98-'E-electricity'!G42)*'Coal Consumption Structure '!G42</f>
        <v>35076942637109.93</v>
      </c>
      <c r="H42" s="230">
        <f>('Energy Use'!H98-'E-electricity'!H42)*'Coal Consumption Structure '!H42</f>
        <v>39411196455266.578</v>
      </c>
      <c r="I42" s="230">
        <f>('Energy Use'!I98-'E-electricity'!I42)*'Coal Consumption Structure '!I42</f>
        <v>43189914210191.844</v>
      </c>
      <c r="J42" s="230">
        <f>('Energy Use'!J98-'E-electricity'!J42)*'Coal Consumption Structure '!J42</f>
        <v>47512867751120.195</v>
      </c>
      <c r="K42" s="230">
        <f>('Energy Use'!K98-'E-electricity'!K42)*'Coal Consumption Structure '!K42</f>
        <v>51439985572865.82</v>
      </c>
      <c r="L42" s="230">
        <f>('Energy Use'!L98-'E-electricity'!L42)*'Coal Consumption Structure '!L42</f>
        <v>55630688077093.641</v>
      </c>
      <c r="M42" s="230">
        <f>('Energy Use'!M98-'E-electricity'!M42)*'Coal Consumption Structure '!M42</f>
        <v>60140383110266.297</v>
      </c>
      <c r="N42" s="230">
        <f>('Energy Use'!N98-'E-electricity'!N42)*'Coal Consumption Structure '!N42</f>
        <v>64152952392997.32</v>
      </c>
      <c r="O42" s="230">
        <f>('Energy Use'!O98-'E-electricity'!O42)*'Coal Consumption Structure '!O42</f>
        <v>68354701485289.57</v>
      </c>
      <c r="P42" s="230">
        <f>('Energy Use'!P98-'E-electricity'!P42)*'Coal Consumption Structure '!P42</f>
        <v>72743293712056.594</v>
      </c>
      <c r="Q42" s="230">
        <f>('Energy Use'!Q98-'E-electricity'!Q42)*'Coal Consumption Structure '!Q42</f>
        <v>77314668933878.266</v>
      </c>
      <c r="R42" s="230">
        <f>('Energy Use'!R98-'E-electricity'!R42)*'Coal Consumption Structure '!R42</f>
        <v>82062879112811.844</v>
      </c>
      <c r="S42" s="230">
        <f>('Energy Use'!S98-'E-electricity'!S42)*'Coal Consumption Structure '!S42</f>
        <v>86735547606143.813</v>
      </c>
      <c r="T42" s="230">
        <f>('Energy Use'!T98-'E-electricity'!T42)*'Coal Consumption Structure '!T42</f>
        <v>91539539596546.859</v>
      </c>
      <c r="U42" s="230">
        <f>('Energy Use'!U98-'E-electricity'!U42)*'Coal Consumption Structure '!U42</f>
        <v>96460916245008.891</v>
      </c>
      <c r="V42" s="230">
        <f>('Energy Use'!V98-'E-electricity'!V42)*'Coal Consumption Structure '!V42</f>
        <v>101483383351181.03</v>
      </c>
      <c r="W42" s="230">
        <f>('Energy Use'!W98-'E-electricity'!W42)*'Coal Consumption Structure '!W42</f>
        <v>106588223637707.81</v>
      </c>
      <c r="X42" s="230">
        <f>('Energy Use'!X98-'E-electricity'!X42)*'Coal Consumption Structure '!X42</f>
        <v>111754257896032.94</v>
      </c>
      <c r="Y42" s="230">
        <f>('Energy Use'!Y98-'E-electricity'!Y42)*'Coal Consumption Structure '!Y42</f>
        <v>116957839484833.38</v>
      </c>
      <c r="Z42" s="230">
        <f>('Energy Use'!Z98-'E-electricity'!Z42)*'Coal Consumption Structure '!Z42</f>
        <v>122172886532601.13</v>
      </c>
      <c r="AA42" s="230">
        <f>('Energy Use'!AA98-'E-electricity'!AA42)*'Coal Consumption Structure '!AA42</f>
        <v>127370955917724.8</v>
      </c>
      <c r="AB42" s="230">
        <f>('Energy Use'!AB98-'E-electricity'!AB42)*'Coal Consumption Structure '!AB42</f>
        <v>132521362669692</v>
      </c>
      <c r="AC42" s="230">
        <f>('Energy Use'!AC98-'E-electricity'!AC42)*'Coal Consumption Structure '!AC42</f>
        <v>137591347843955.22</v>
      </c>
      <c r="AD42" s="230">
        <f>('Energy Use'!AD98-'E-electricity'!AD42)*'Coal Consumption Structure '!AD42</f>
        <v>142546297165006.97</v>
      </c>
      <c r="AE42" s="230">
        <f>('Energy Use'!AE98-'E-electricity'!AE42)*'Coal Consumption Structure '!AE42</f>
        <v>147350011806939</v>
      </c>
      <c r="AF42" s="230">
        <f>('Energy Use'!AF98-'E-electricity'!AF42)*'Coal Consumption Structure '!AF42</f>
        <v>151965031593828.81</v>
      </c>
      <c r="AG42" s="230">
        <f>('Energy Use'!AG98-'E-electricity'!AG42)*'Coal Consumption Structure '!AG42</f>
        <v>156353009666203.06</v>
      </c>
      <c r="AH42" s="230">
        <f>('Energy Use'!AH98-'E-electricity'!AH42)*'Coal Consumption Structure '!AH42</f>
        <v>160475136294380.84</v>
      </c>
      <c r="AI42" s="230">
        <f>('Energy Use'!AI98-'E-electricity'!AI42)*'Coal Consumption Structure '!AI42</f>
        <v>164292608052265.63</v>
      </c>
      <c r="AJ42" s="230">
        <f>('Energy Use'!AJ98-'E-electricity'!AJ42)*'Coal Consumption Structure '!AJ42</f>
        <v>167767137031361.03</v>
      </c>
      <c r="AK42" s="230">
        <f>('Energy Use'!AK98-'E-electricity'!AK42)*'Coal Consumption Structure '!AK42</f>
        <v>170861493217132.66</v>
      </c>
      <c r="AL42" s="230">
        <f>('Energy Use'!AL98-'E-electricity'!AL42)*'Coal Consumption Structure '!AL42</f>
        <v>173540071617612.03</v>
      </c>
      <c r="AM42" s="230">
        <f>('Energy Use'!AM98-'E-electricity'!AM42)*'Coal Consumption Structure '!AM42</f>
        <v>175769474282170.91</v>
      </c>
      <c r="AN42" s="230">
        <f>('Energy Use'!AN98-'E-electricity'!AN42)*'Coal Consumption Structure '!AN42</f>
        <v>177519096035394.72</v>
      </c>
      <c r="AO42" s="230">
        <f>('Energy Use'!AO98-'E-electricity'!AO42)*'Coal Consumption Structure '!AO42</f>
        <v>178761701637554.84</v>
      </c>
      <c r="AP42" s="230">
        <f>('Energy Use'!AP98-'E-electricity'!AP42)*'Coal Consumption Structure '!AP42</f>
        <v>179473981229446.13</v>
      </c>
      <c r="AQ42" s="230">
        <f>('Energy Use'!AQ98-'E-electricity'!AQ42)*'Coal Consumption Structure '!AQ42</f>
        <v>179622094386330.25</v>
      </c>
      <c r="AR42" s="133" t="str">
        <f>VLOOKUP($A42,'Sector Match'!$A$1:$B$43,2,0)</f>
        <v>energy pipelines and gas processing 352T353</v>
      </c>
    </row>
    <row r="43" spans="1:44" x14ac:dyDescent="0.2">
      <c r="A43" s="211" t="s">
        <v>41</v>
      </c>
      <c r="B43" s="230">
        <f>('Energy Use'!B99-'E-electricity'!B43)*'Coal Consumption Structure '!B43</f>
        <v>913904260500.00012</v>
      </c>
      <c r="C43" s="230">
        <f>('Energy Use'!C99-'E-electricity'!C43)*'Coal Consumption Structure '!C43</f>
        <v>852792121500.00525</v>
      </c>
      <c r="D43" s="230">
        <f>('Energy Use'!D99-'E-electricity'!D43)*'Coal Consumption Structure '!D43</f>
        <v>918335989583.36975</v>
      </c>
      <c r="E43" s="230">
        <f>('Energy Use'!E99-'E-electricity'!E43)*'Coal Consumption Structure '!E43</f>
        <v>953081724994.68066</v>
      </c>
      <c r="F43" s="230">
        <f>('Energy Use'!F99-'E-electricity'!F43)*'Coal Consumption Structure '!F43</f>
        <v>994390415761.05713</v>
      </c>
      <c r="G43" s="230">
        <f>('Energy Use'!G99-'E-electricity'!G43)*'Coal Consumption Structure '!G43</f>
        <v>1051785609392.8751</v>
      </c>
      <c r="H43" s="230">
        <f>('Energy Use'!H99-'E-electricity'!H43)*'Coal Consumption Structure '!H43</f>
        <v>1128807620338.5239</v>
      </c>
      <c r="I43" s="230">
        <f>('Energy Use'!I99-'E-electricity'!I43)*'Coal Consumption Structure '!I43</f>
        <v>1188900642676.3901</v>
      </c>
      <c r="J43" s="230">
        <f>('Energy Use'!J99-'E-electricity'!J43)*'Coal Consumption Structure '!J43</f>
        <v>1265791673074.4983</v>
      </c>
      <c r="K43" s="230">
        <f>('Energy Use'!K99-'E-electricity'!K43)*'Coal Consumption Structure '!K43</f>
        <v>1332870951608.332</v>
      </c>
      <c r="L43" s="230">
        <f>('Energy Use'!L99-'E-electricity'!L43)*'Coal Consumption Structure '!L43</f>
        <v>1406080283515.6177</v>
      </c>
      <c r="M43" s="230">
        <f>('Energy Use'!M99-'E-electricity'!M43)*'Coal Consumption Structure '!M43</f>
        <v>1484109990177.2546</v>
      </c>
      <c r="N43" s="230">
        <f>('Energy Use'!N99-'E-electricity'!N43)*'Coal Consumption Structure '!N43</f>
        <v>1544068038083.5652</v>
      </c>
      <c r="O43" s="230">
        <f>('Energy Use'!O99-'E-electricity'!O43)*'Coal Consumption Structure '!O43</f>
        <v>1603123432354.3828</v>
      </c>
      <c r="P43" s="230">
        <f>('Energy Use'!P99-'E-electricity'!P43)*'Coal Consumption Structure '!P43</f>
        <v>1661188518767.8794</v>
      </c>
      <c r="Q43" s="230">
        <f>('Energy Use'!Q99-'E-electricity'!Q43)*'Coal Consumption Structure '!Q43</f>
        <v>1718199368126.929</v>
      </c>
      <c r="R43" s="230">
        <f>('Energy Use'!R99-'E-electricity'!R43)*'Coal Consumption Structure '!R43</f>
        <v>1774116397291.3059</v>
      </c>
      <c r="S43" s="230">
        <f>('Energy Use'!S99-'E-electricity'!S43)*'Coal Consumption Structure '!S43</f>
        <v>1823188146782.1472</v>
      </c>
      <c r="T43" s="230">
        <f>('Energy Use'!T99-'E-electricity'!T43)*'Coal Consumption Structure '!T43</f>
        <v>1870707026112.5693</v>
      </c>
      <c r="U43" s="230">
        <f>('Energy Use'!U99-'E-electricity'!U43)*'Coal Consumption Structure '!U43</f>
        <v>1916553482095.2798</v>
      </c>
      <c r="V43" s="230">
        <f>('Energy Use'!V99-'E-electricity'!V43)*'Coal Consumption Structure '!V43</f>
        <v>1960617848990.2151</v>
      </c>
      <c r="W43" s="230">
        <f>('Energy Use'!W99-'E-electricity'!W43)*'Coal Consumption Structure '!W43</f>
        <v>2002800871207.3889</v>
      </c>
      <c r="X43" s="230">
        <f>('Energy Use'!X99-'E-electricity'!X43)*'Coal Consumption Structure '!X43</f>
        <v>2043014121754.9314</v>
      </c>
      <c r="Y43" s="230">
        <f>('Energy Use'!Y99-'E-electricity'!Y43)*'Coal Consumption Structure '!Y43</f>
        <v>2081180316227.5837</v>
      </c>
      <c r="Z43" s="230">
        <f>('Energy Use'!Z99-'E-electricity'!Z43)*'Coal Consumption Structure '!Z43</f>
        <v>2117233523478.272</v>
      </c>
      <c r="AA43" s="230">
        <f>('Energy Use'!AA99-'E-electricity'!AA43)*'Coal Consumption Structure '!AA43</f>
        <v>2151119275369.9209</v>
      </c>
      <c r="AB43" s="230">
        <f>('Energy Use'!AB99-'E-electricity'!AB43)*'Coal Consumption Structure '!AB43</f>
        <v>2182794579152.8242</v>
      </c>
      <c r="AC43" s="230">
        <f>('Energy Use'!AC99-'E-electricity'!AC43)*'Coal Consumption Structure '!AC43</f>
        <v>2212227837040.8252</v>
      </c>
      <c r="AD43" s="230">
        <f>('Energy Use'!AD99-'E-electricity'!AD43)*'Coal Consumption Structure '!AD43</f>
        <v>2239398678458.0337</v>
      </c>
      <c r="AE43" s="230">
        <f>('Energy Use'!AE99-'E-electricity'!AE43)*'Coal Consumption Structure '!AE43</f>
        <v>2264297711192.4653</v>
      </c>
      <c r="AF43" s="230">
        <f>('Energy Use'!AF99-'E-electricity'!AF43)*'Coal Consumption Structure '!AF43</f>
        <v>2286926198318.1929</v>
      </c>
      <c r="AG43" s="230">
        <f>('Energy Use'!AG99-'E-electricity'!AG43)*'Coal Consumption Structure '!AG43</f>
        <v>2307295668235.4971</v>
      </c>
      <c r="AH43" s="230">
        <f>('Energy Use'!AH99-'E-electricity'!AH43)*'Coal Consumption Structure '!AH43</f>
        <v>2325427465530.0244</v>
      </c>
      <c r="AI43" s="230">
        <f>('Energy Use'!AI99-'E-electricity'!AI43)*'Coal Consumption Structure '!AI43</f>
        <v>2341352250572.5049</v>
      </c>
      <c r="AJ43" s="230">
        <f>('Energy Use'!AJ99-'E-electricity'!AJ43)*'Coal Consumption Structure '!AJ43</f>
        <v>2355109455876.6226</v>
      </c>
      <c r="AK43" s="230">
        <f>('Energy Use'!AK99-'E-electricity'!AK43)*'Coal Consumption Structure '!AK43</f>
        <v>2366746707212.6504</v>
      </c>
      <c r="AL43" s="230">
        <f>('Energy Use'!AL99-'E-electricity'!AL43)*'Coal Consumption Structure '!AL43</f>
        <v>2376319217348.396</v>
      </c>
      <c r="AM43" s="230">
        <f>('Energy Use'!AM99-'E-electricity'!AM43)*'Coal Consumption Structure '!AM43</f>
        <v>2383889160067.5928</v>
      </c>
      <c r="AN43" s="230">
        <f>('Energy Use'!AN99-'E-electricity'!AN43)*'Coal Consumption Structure '!AN43</f>
        <v>2389525031810.4365</v>
      </c>
      <c r="AO43" s="230">
        <f>('Energy Use'!AO99-'E-electricity'!AO43)*'Coal Consumption Structure '!AO43</f>
        <v>2393301007904.2705</v>
      </c>
      <c r="AP43" s="230">
        <f>('Energy Use'!AP99-'E-electricity'!AP43)*'Coal Consumption Structure '!AP43</f>
        <v>2395296299916.0122</v>
      </c>
      <c r="AQ43" s="230">
        <f>('Energy Use'!AQ99-'E-electricity'!AQ43)*'Coal Consumption Structure '!AQ43</f>
        <v>2395394804081.7759</v>
      </c>
      <c r="AR43" s="133" t="str">
        <f>VLOOKUP($A43,'Sector Match'!$A$1:$B$43,2,0)</f>
        <v>water and waste 36T39</v>
      </c>
    </row>
    <row r="44" spans="1:44" x14ac:dyDescent="0.2">
      <c r="A44" s="76" t="s">
        <v>88</v>
      </c>
      <c r="B44" s="241">
        <f>('Energy Use'!B100-'E-electricity'!B44)*'Coal Consumption Structure '!B44</f>
        <v>152735902308000</v>
      </c>
      <c r="C44" s="241">
        <f>('Energy Use'!C100-'E-electricity'!C44)*'Coal Consumption Structure '!C44</f>
        <v>148327494826500</v>
      </c>
      <c r="D44" s="241">
        <f>('Energy Use'!D100-'E-electricity'!D44)*'Coal Consumption Structure '!D44</f>
        <v>145795293993201.78</v>
      </c>
      <c r="E44" s="241">
        <f>('Energy Use'!E100-'E-electricity'!E44)*'Coal Consumption Structure '!E44</f>
        <v>149883098656533.38</v>
      </c>
      <c r="F44" s="241">
        <f>('Energy Use'!F100-'E-electricity'!F44)*'Coal Consumption Structure '!F44</f>
        <v>160718342446495</v>
      </c>
      <c r="G44" s="241">
        <f>('Energy Use'!G100-'E-electricity'!G44)*'Coal Consumption Structure '!G44</f>
        <v>167084017847841.53</v>
      </c>
      <c r="H44" s="241">
        <f>('Energy Use'!H100-'E-electricity'!H44)*'Coal Consumption Structure '!H44</f>
        <v>172435125945237.28</v>
      </c>
      <c r="I44" s="241">
        <f>('Energy Use'!I100-'E-electricity'!I44)*'Coal Consumption Structure '!I44</f>
        <v>177982428523218.03</v>
      </c>
      <c r="J44" s="241">
        <f>('Energy Use'!J100-'E-electricity'!J44)*'Coal Consumption Structure '!J44</f>
        <v>186059146607732.56</v>
      </c>
      <c r="K44" s="241">
        <f>('Energy Use'!K100-'E-electricity'!K44)*'Coal Consumption Structure '!K44</f>
        <v>193563432082166.16</v>
      </c>
      <c r="L44" s="241">
        <f>('Energy Use'!L100-'E-electricity'!L44)*'Coal Consumption Structure '!L44</f>
        <v>202561985963478.81</v>
      </c>
      <c r="M44" s="241">
        <f>('Energy Use'!M100-'E-electricity'!M44)*'Coal Consumption Structure '!M44</f>
        <v>213699187676950.91</v>
      </c>
      <c r="N44" s="241">
        <f>('Energy Use'!N100-'E-electricity'!N44)*'Coal Consumption Structure '!N44</f>
        <v>219854551697827.56</v>
      </c>
      <c r="O44" s="241">
        <f>('Energy Use'!O100-'E-electricity'!O44)*'Coal Consumption Structure '!O44</f>
        <v>226940066605132.47</v>
      </c>
      <c r="P44" s="241">
        <f>('Energy Use'!P100-'E-electricity'!P44)*'Coal Consumption Structure '!P44</f>
        <v>233742380217605</v>
      </c>
      <c r="Q44" s="241">
        <f>('Energy Use'!Q100-'E-electricity'!Q44)*'Coal Consumption Structure '!Q44</f>
        <v>240245298181944.28</v>
      </c>
      <c r="R44" s="241">
        <f>('Energy Use'!R100-'E-electricity'!R44)*'Coal Consumption Structure '!R44</f>
        <v>245926695298212.06</v>
      </c>
      <c r="S44" s="241">
        <f>('Energy Use'!S100-'E-electricity'!S44)*'Coal Consumption Structure '!S44</f>
        <v>251598839738857.56</v>
      </c>
      <c r="T44" s="241">
        <f>('Energy Use'!T100-'E-electricity'!T44)*'Coal Consumption Structure '!T44</f>
        <v>256407094200602.38</v>
      </c>
      <c r="U44" s="241">
        <f>('Energy Use'!U100-'E-electricity'!U44)*'Coal Consumption Structure '!U44</f>
        <v>260860807349969.13</v>
      </c>
      <c r="V44" s="241">
        <f>('Energy Use'!V100-'E-electricity'!V44)*'Coal Consumption Structure '!V44</f>
        <v>264963215572040.41</v>
      </c>
      <c r="W44" s="241">
        <f>('Energy Use'!W100-'E-electricity'!W44)*'Coal Consumption Structure '!W44</f>
        <v>268720532986454</v>
      </c>
      <c r="X44" s="241">
        <f>('Energy Use'!X100-'E-electricity'!X44)*'Coal Consumption Structure '!X44</f>
        <v>272141763046703.56</v>
      </c>
      <c r="Y44" s="241">
        <f>('Energy Use'!Y100-'E-electricity'!Y44)*'Coal Consumption Structure '!Y44</f>
        <v>275238493049443.97</v>
      </c>
      <c r="Z44" s="241">
        <f>('Energy Use'!Z100-'E-electricity'!Z44)*'Coal Consumption Structure '!Z44</f>
        <v>278024676921484.78</v>
      </c>
      <c r="AA44" s="241">
        <f>('Energy Use'!AA100-'E-electricity'!AA44)*'Coal Consumption Structure '!AA44</f>
        <v>280516411428170.19</v>
      </c>
      <c r="AB44" s="241">
        <f>('Energy Use'!AB100-'E-electricity'!AB44)*'Coal Consumption Structure '!AB44</f>
        <v>282731710638488.38</v>
      </c>
      <c r="AC44" s="241">
        <f>('Energy Use'!AC100-'E-electricity'!AC44)*'Coal Consumption Structure '!AC44</f>
        <v>284690283109279.31</v>
      </c>
      <c r="AD44" s="241">
        <f>('Energy Use'!AD100-'E-electricity'!AD44)*'Coal Consumption Structure '!AD44</f>
        <v>286413315832277.19</v>
      </c>
      <c r="AE44" s="241">
        <f>('Energy Use'!AE100-'E-electricity'!AE44)*'Coal Consumption Structure '!AE44</f>
        <v>287923268541771.94</v>
      </c>
      <c r="AF44" s="241">
        <f>('Energy Use'!AF100-'E-electricity'!AF44)*'Coal Consumption Structure '!AF44</f>
        <v>289243681524220.25</v>
      </c>
      <c r="AG44" s="241">
        <f>('Energy Use'!AG100-'E-electricity'!AG44)*'Coal Consumption Structure '!AG44</f>
        <v>290398999619470.38</v>
      </c>
      <c r="AH44" s="241">
        <f>('Energy Use'!AH100-'E-electricity'!AH44)*'Coal Consumption Structure '!AH44</f>
        <v>291414414669705.19</v>
      </c>
      <c r="AI44" s="241">
        <f>('Energy Use'!AI100-'E-electricity'!AI44)*'Coal Consumption Structure '!AI44</f>
        <v>292315728268375.38</v>
      </c>
      <c r="AJ44" s="241">
        <f>('Energy Use'!AJ100-'E-electricity'!AJ44)*'Coal Consumption Structure '!AJ44</f>
        <v>293129236296704.44</v>
      </c>
      <c r="AK44" s="241">
        <f>('Energy Use'!AK100-'E-electricity'!AK44)*'Coal Consumption Structure '!AK44</f>
        <v>293881636417665</v>
      </c>
      <c r="AL44" s="241">
        <f>('Energy Use'!AL100-'E-electricity'!AL44)*'Coal Consumption Structure '!AL44</f>
        <v>294599959432725.88</v>
      </c>
      <c r="AM44" s="241">
        <f>('Energy Use'!AM100-'E-electricity'!AM44)*'Coal Consumption Structure '!AM44</f>
        <v>295311525199787.88</v>
      </c>
      <c r="AN44" s="241">
        <f>('Energy Use'!AN100-'E-electricity'!AN44)*'Coal Consumption Structure '!AN44</f>
        <v>296043923665092.69</v>
      </c>
      <c r="AO44" s="241">
        <f>('Energy Use'!AO100-'E-electricity'!AO44)*'Coal Consumption Structure '!AO44</f>
        <v>296825021480109.06</v>
      </c>
      <c r="AP44" s="241">
        <f>('Energy Use'!AP100-'E-electricity'!AP44)*'Coal Consumption Structure '!AP44</f>
        <v>297682994658411.13</v>
      </c>
      <c r="AQ44" s="241">
        <f>('Energy Use'!AQ100-'E-electricity'!AQ44)*'Coal Consumption Structure '!AQ44</f>
        <v>298624345670569.88</v>
      </c>
      <c r="AR44" s="133" t="str">
        <f>VLOOKUP($A44,'Sector Match'!$A$1:$B$43,2,0)</f>
        <v>construction 41T43</v>
      </c>
    </row>
    <row r="49" spans="1:43" x14ac:dyDescent="0.2">
      <c r="B49" s="214">
        <v>2019</v>
      </c>
      <c r="C49" s="214">
        <v>2020</v>
      </c>
      <c r="D49" s="214">
        <v>2021</v>
      </c>
      <c r="E49" s="214">
        <v>2022</v>
      </c>
      <c r="F49" s="214">
        <v>2023</v>
      </c>
      <c r="G49" s="214">
        <v>2024</v>
      </c>
      <c r="H49" s="214">
        <v>2025</v>
      </c>
      <c r="I49" s="214">
        <v>2026</v>
      </c>
      <c r="J49" s="214">
        <v>2027</v>
      </c>
      <c r="K49" s="214">
        <v>2028</v>
      </c>
      <c r="L49" s="214">
        <v>2029</v>
      </c>
      <c r="M49" s="214">
        <v>2030</v>
      </c>
      <c r="N49" s="214">
        <v>2031</v>
      </c>
      <c r="O49" s="214">
        <v>2032</v>
      </c>
      <c r="P49" s="214">
        <v>2033</v>
      </c>
      <c r="Q49" s="214">
        <v>2034</v>
      </c>
      <c r="R49" s="214">
        <v>2035</v>
      </c>
      <c r="S49" s="214">
        <v>2036</v>
      </c>
      <c r="T49" s="214">
        <v>2037</v>
      </c>
      <c r="U49" s="214">
        <v>2038</v>
      </c>
      <c r="V49" s="214">
        <v>2039</v>
      </c>
      <c r="W49" s="214">
        <v>2040</v>
      </c>
      <c r="X49" s="214">
        <v>2041</v>
      </c>
      <c r="Y49" s="214">
        <v>2042</v>
      </c>
      <c r="Z49" s="214">
        <v>2043</v>
      </c>
      <c r="AA49" s="214">
        <v>2044</v>
      </c>
      <c r="AB49" s="214">
        <v>2045</v>
      </c>
      <c r="AC49" s="214">
        <v>2046</v>
      </c>
      <c r="AD49" s="214">
        <v>2047</v>
      </c>
      <c r="AE49" s="214">
        <v>2048</v>
      </c>
      <c r="AF49" s="214">
        <v>2049</v>
      </c>
      <c r="AG49" s="214">
        <v>2050</v>
      </c>
      <c r="AH49" s="214">
        <v>2051</v>
      </c>
      <c r="AI49" s="214">
        <v>2052</v>
      </c>
      <c r="AJ49" s="214">
        <v>2053</v>
      </c>
      <c r="AK49" s="214">
        <v>2054</v>
      </c>
      <c r="AL49" s="214">
        <v>2055</v>
      </c>
      <c r="AM49" s="214">
        <v>2056</v>
      </c>
      <c r="AN49" s="214">
        <v>2057</v>
      </c>
      <c r="AO49" s="214">
        <v>2058</v>
      </c>
      <c r="AP49" s="214">
        <v>2059</v>
      </c>
      <c r="AQ49" s="214">
        <v>2060</v>
      </c>
    </row>
    <row r="50" spans="1:43" x14ac:dyDescent="0.2">
      <c r="A50" s="277" t="s">
        <v>275</v>
      </c>
      <c r="B50" s="240">
        <f t="shared" ref="B50:K59" si="0">SUMIFS(B$2:B$44,$AR$2:$AR$44,$A50)</f>
        <v>493530523266000</v>
      </c>
      <c r="C50" s="240">
        <f t="shared" si="0"/>
        <v>486035952765000</v>
      </c>
      <c r="D50" s="240">
        <f t="shared" si="0"/>
        <v>462443461515995.94</v>
      </c>
      <c r="E50" s="240">
        <f t="shared" si="0"/>
        <v>485518322550794</v>
      </c>
      <c r="F50" s="240">
        <f t="shared" si="0"/>
        <v>514267799730292.88</v>
      </c>
      <c r="G50" s="240">
        <f t="shared" si="0"/>
        <v>534728068657707.63</v>
      </c>
      <c r="H50" s="240">
        <f t="shared" si="0"/>
        <v>544901834579677</v>
      </c>
      <c r="I50" s="240">
        <f t="shared" si="0"/>
        <v>569300357194580.5</v>
      </c>
      <c r="J50" s="240">
        <f t="shared" si="0"/>
        <v>594715229872481.63</v>
      </c>
      <c r="K50" s="240">
        <f t="shared" si="0"/>
        <v>618173499214939.5</v>
      </c>
      <c r="L50" s="240">
        <f t="shared" ref="L50:U59" si="1">SUMIFS(L$2:L$44,$AR$2:$AR$44,$A50)</f>
        <v>646265704842752.5</v>
      </c>
      <c r="M50" s="240">
        <f t="shared" si="1"/>
        <v>688626363526832.25</v>
      </c>
      <c r="N50" s="240">
        <f t="shared" si="1"/>
        <v>699629251500859.5</v>
      </c>
      <c r="O50" s="240">
        <f t="shared" si="1"/>
        <v>721041400669479</v>
      </c>
      <c r="P50" s="240">
        <f t="shared" si="1"/>
        <v>741390180686563</v>
      </c>
      <c r="Q50" s="240">
        <f t="shared" si="1"/>
        <v>760624238633419.75</v>
      </c>
      <c r="R50" s="240">
        <f t="shared" si="1"/>
        <v>773915286968111.5</v>
      </c>
      <c r="S50" s="240">
        <f t="shared" si="1"/>
        <v>793305950232134.63</v>
      </c>
      <c r="T50" s="240">
        <f t="shared" si="1"/>
        <v>806633791393229.75</v>
      </c>
      <c r="U50" s="240">
        <f t="shared" si="1"/>
        <v>818694563761175.88</v>
      </c>
      <c r="V50" s="240">
        <f t="shared" ref="V50:AE59" si="2">SUMIFS(V$2:V$44,$AR$2:$AR$44,$A50)</f>
        <v>829505924439250.5</v>
      </c>
      <c r="W50" s="240">
        <f t="shared" si="2"/>
        <v>839095637078571</v>
      </c>
      <c r="X50" s="240">
        <f t="shared" si="2"/>
        <v>847500794356209.25</v>
      </c>
      <c r="Y50" s="240">
        <f t="shared" si="2"/>
        <v>854766986202399.88</v>
      </c>
      <c r="Z50" s="240">
        <f t="shared" si="2"/>
        <v>860947434106072.5</v>
      </c>
      <c r="AA50" s="240">
        <f t="shared" si="2"/>
        <v>866102110678669.13</v>
      </c>
      <c r="AB50" s="240">
        <f t="shared" si="2"/>
        <v>870296862200465.13</v>
      </c>
      <c r="AC50" s="240">
        <f t="shared" si="2"/>
        <v>873602550191966.88</v>
      </c>
      <c r="AD50" s="240">
        <f t="shared" si="2"/>
        <v>876094226223063.88</v>
      </c>
      <c r="AE50" s="240">
        <f t="shared" si="2"/>
        <v>877850352266871.13</v>
      </c>
      <c r="AF50" s="240">
        <f t="shared" ref="AF50:AQ59" si="3">SUMIFS(AF$2:AF$44,$AR$2:$AR$44,$A50)</f>
        <v>878952076989136.63</v>
      </c>
      <c r="AG50" s="240">
        <f t="shared" si="3"/>
        <v>879482576495717.13</v>
      </c>
      <c r="AH50" s="240">
        <f t="shared" si="3"/>
        <v>879526466288695.75</v>
      </c>
      <c r="AI50" s="240">
        <f t="shared" si="3"/>
        <v>879169289547375</v>
      </c>
      <c r="AJ50" s="240">
        <f t="shared" si="3"/>
        <v>878497085385303</v>
      </c>
      <c r="AK50" s="240">
        <f t="shared" si="3"/>
        <v>877596039463205.75</v>
      </c>
      <c r="AL50" s="240">
        <f t="shared" si="3"/>
        <v>876552218277107.38</v>
      </c>
      <c r="AM50" s="240">
        <f t="shared" si="3"/>
        <v>875451387602119.88</v>
      </c>
      <c r="AN50" s="240">
        <f t="shared" si="3"/>
        <v>874378914961267.63</v>
      </c>
      <c r="AO50" s="240">
        <f t="shared" si="3"/>
        <v>873419755607179.5</v>
      </c>
      <c r="AP50" s="240">
        <f t="shared" si="3"/>
        <v>872658521352005.25</v>
      </c>
      <c r="AQ50" s="240">
        <f t="shared" si="3"/>
        <v>872194566221852.88</v>
      </c>
    </row>
    <row r="51" spans="1:43" x14ac:dyDescent="0.2">
      <c r="A51" s="278" t="s">
        <v>90</v>
      </c>
      <c r="B51" s="230">
        <f t="shared" si="0"/>
        <v>527150533189500</v>
      </c>
      <c r="C51" s="230">
        <f t="shared" si="0"/>
        <v>345861372846000.06</v>
      </c>
      <c r="D51" s="230">
        <f t="shared" si="0"/>
        <v>336706352133260.88</v>
      </c>
      <c r="E51" s="230">
        <f t="shared" si="0"/>
        <v>367761710815144.75</v>
      </c>
      <c r="F51" s="230">
        <f t="shared" si="0"/>
        <v>396233026273418</v>
      </c>
      <c r="G51" s="230">
        <f t="shared" si="0"/>
        <v>412326326124758.19</v>
      </c>
      <c r="H51" s="230">
        <f t="shared" si="0"/>
        <v>428879117477783.88</v>
      </c>
      <c r="I51" s="230">
        <f t="shared" si="0"/>
        <v>427487115976754.81</v>
      </c>
      <c r="J51" s="230">
        <f t="shared" si="0"/>
        <v>435402438267760.5</v>
      </c>
      <c r="K51" s="230">
        <f t="shared" si="0"/>
        <v>442381023336232.44</v>
      </c>
      <c r="L51" s="230">
        <f t="shared" si="1"/>
        <v>453175757492562.25</v>
      </c>
      <c r="M51" s="230">
        <f t="shared" si="1"/>
        <v>466421805264399.44</v>
      </c>
      <c r="N51" s="230">
        <f t="shared" si="1"/>
        <v>470041713454765.56</v>
      </c>
      <c r="O51" s="230">
        <f t="shared" si="1"/>
        <v>473670112960787.63</v>
      </c>
      <c r="P51" s="230">
        <f t="shared" si="1"/>
        <v>477306961460780.94</v>
      </c>
      <c r="Q51" s="230">
        <f t="shared" si="1"/>
        <v>480952216639664.81</v>
      </c>
      <c r="R51" s="230">
        <f t="shared" si="1"/>
        <v>484605836188962.69</v>
      </c>
      <c r="S51" s="230">
        <f t="shared" si="1"/>
        <v>479814921352135.94</v>
      </c>
      <c r="T51" s="230">
        <f t="shared" si="1"/>
        <v>475030501850922.44</v>
      </c>
      <c r="U51" s="230">
        <f t="shared" si="1"/>
        <v>470252574690773.56</v>
      </c>
      <c r="V51" s="230">
        <f t="shared" si="2"/>
        <v>465481136877319.06</v>
      </c>
      <c r="W51" s="230">
        <f t="shared" si="2"/>
        <v>460716185416367.63</v>
      </c>
      <c r="X51" s="230">
        <f t="shared" si="2"/>
        <v>453301652941203.56</v>
      </c>
      <c r="Y51" s="230">
        <f t="shared" si="2"/>
        <v>445897426875204.19</v>
      </c>
      <c r="Z51" s="230">
        <f t="shared" si="2"/>
        <v>438503502431304.88</v>
      </c>
      <c r="AA51" s="230">
        <f t="shared" si="2"/>
        <v>431119874822726.75</v>
      </c>
      <c r="AB51" s="230">
        <f t="shared" si="2"/>
        <v>423746539262976.19</v>
      </c>
      <c r="AC51" s="230">
        <f t="shared" si="2"/>
        <v>416383490965845.88</v>
      </c>
      <c r="AD51" s="230">
        <f t="shared" si="2"/>
        <v>409030725145413.44</v>
      </c>
      <c r="AE51" s="230">
        <f t="shared" si="2"/>
        <v>401688237016042.5</v>
      </c>
      <c r="AF51" s="230">
        <f t="shared" si="3"/>
        <v>394356021792382.31</v>
      </c>
      <c r="AG51" s="230">
        <f t="shared" si="3"/>
        <v>387034074689367.63</v>
      </c>
      <c r="AH51" s="230">
        <f t="shared" si="3"/>
        <v>377964416890171.75</v>
      </c>
      <c r="AI51" s="230">
        <f t="shared" si="3"/>
        <v>368907560369589.5</v>
      </c>
      <c r="AJ51" s="230">
        <f t="shared" si="3"/>
        <v>359863499148342.31</v>
      </c>
      <c r="AK51" s="230">
        <f t="shared" si="3"/>
        <v>350832227247509.06</v>
      </c>
      <c r="AL51" s="230">
        <f t="shared" si="3"/>
        <v>341813738688525.5</v>
      </c>
      <c r="AM51" s="230">
        <f t="shared" si="3"/>
        <v>334559648690516.63</v>
      </c>
      <c r="AN51" s="230">
        <f t="shared" si="3"/>
        <v>327315791334268.69</v>
      </c>
      <c r="AO51" s="230">
        <f t="shared" si="3"/>
        <v>320082161837090.81</v>
      </c>
      <c r="AP51" s="230">
        <f t="shared" si="3"/>
        <v>312858755416577.94</v>
      </c>
      <c r="AQ51" s="230">
        <f t="shared" si="3"/>
        <v>305620086209551.94</v>
      </c>
    </row>
    <row r="52" spans="1:43" x14ac:dyDescent="0.2">
      <c r="A52" s="278" t="s">
        <v>91</v>
      </c>
      <c r="B52" s="230">
        <f t="shared" si="0"/>
        <v>22553157115499.992</v>
      </c>
      <c r="C52" s="230">
        <f t="shared" si="0"/>
        <v>13639118295000</v>
      </c>
      <c r="D52" s="230">
        <f t="shared" si="0"/>
        <v>13496821975537.561</v>
      </c>
      <c r="E52" s="230">
        <f t="shared" si="0"/>
        <v>14721203817487.59</v>
      </c>
      <c r="F52" s="230">
        <f t="shared" si="0"/>
        <v>15987452913341.945</v>
      </c>
      <c r="G52" s="230">
        <f t="shared" si="0"/>
        <v>16730674566675.893</v>
      </c>
      <c r="H52" s="230">
        <f t="shared" si="0"/>
        <v>17491844637157.246</v>
      </c>
      <c r="I52" s="230">
        <f t="shared" si="0"/>
        <v>17589442531238.805</v>
      </c>
      <c r="J52" s="230">
        <f t="shared" si="0"/>
        <v>18068006419350.027</v>
      </c>
      <c r="K52" s="230">
        <f t="shared" si="0"/>
        <v>18508716727085.008</v>
      </c>
      <c r="L52" s="230">
        <f t="shared" si="1"/>
        <v>19111048530531.309</v>
      </c>
      <c r="M52" s="230">
        <f t="shared" si="1"/>
        <v>19820710405260.922</v>
      </c>
      <c r="N52" s="230">
        <f t="shared" si="1"/>
        <v>20155772724318.48</v>
      </c>
      <c r="O52" s="230">
        <f t="shared" si="1"/>
        <v>20492250097496.09</v>
      </c>
      <c r="P52" s="230">
        <f t="shared" si="1"/>
        <v>20830140460371.977</v>
      </c>
      <c r="Q52" s="230">
        <f t="shared" si="1"/>
        <v>21169441748827.023</v>
      </c>
      <c r="R52" s="230">
        <f t="shared" si="1"/>
        <v>21510151899044.762</v>
      </c>
      <c r="S52" s="230">
        <f t="shared" si="1"/>
        <v>21787377770500.09</v>
      </c>
      <c r="T52" s="230">
        <f t="shared" si="1"/>
        <v>22064358971604.277</v>
      </c>
      <c r="U52" s="230">
        <f t="shared" si="1"/>
        <v>22341095587742.133</v>
      </c>
      <c r="V52" s="230">
        <f t="shared" si="2"/>
        <v>22617587704293.523</v>
      </c>
      <c r="W52" s="230">
        <f t="shared" si="2"/>
        <v>22893835406633.426</v>
      </c>
      <c r="X52" s="230">
        <f t="shared" si="2"/>
        <v>23026745210949.805</v>
      </c>
      <c r="Y52" s="230">
        <f t="shared" si="2"/>
        <v>23159534169302.879</v>
      </c>
      <c r="Z52" s="230">
        <f t="shared" si="2"/>
        <v>23292202324276.664</v>
      </c>
      <c r="AA52" s="230">
        <f t="shared" si="2"/>
        <v>23424749718452.719</v>
      </c>
      <c r="AB52" s="230">
        <f t="shared" si="2"/>
        <v>23557176394410.18</v>
      </c>
      <c r="AC52" s="230">
        <f t="shared" si="2"/>
        <v>23689482394725.684</v>
      </c>
      <c r="AD52" s="230">
        <f t="shared" si="2"/>
        <v>23821667761973.461</v>
      </c>
      <c r="AE52" s="230">
        <f t="shared" si="2"/>
        <v>23953732538725.262</v>
      </c>
      <c r="AF52" s="230">
        <f t="shared" si="3"/>
        <v>24085676767550.406</v>
      </c>
      <c r="AG52" s="230">
        <f t="shared" si="3"/>
        <v>24217500491015.754</v>
      </c>
      <c r="AH52" s="230">
        <f t="shared" si="3"/>
        <v>24349132598457.977</v>
      </c>
      <c r="AI52" s="230">
        <f t="shared" si="3"/>
        <v>24480644347149.184</v>
      </c>
      <c r="AJ52" s="230">
        <f t="shared" si="3"/>
        <v>24612035779627.52</v>
      </c>
      <c r="AK52" s="230">
        <f t="shared" si="3"/>
        <v>24743306938428.699</v>
      </c>
      <c r="AL52" s="230">
        <f t="shared" si="3"/>
        <v>24874457866085.961</v>
      </c>
      <c r="AM52" s="230">
        <f t="shared" si="3"/>
        <v>24863617218696.66</v>
      </c>
      <c r="AN52" s="230">
        <f t="shared" si="3"/>
        <v>24852779137175.008</v>
      </c>
      <c r="AO52" s="230">
        <f t="shared" si="3"/>
        <v>24841943621387.984</v>
      </c>
      <c r="AP52" s="230">
        <f t="shared" si="3"/>
        <v>24831110671202.559</v>
      </c>
      <c r="AQ52" s="230">
        <f t="shared" si="3"/>
        <v>24818211067620.621</v>
      </c>
    </row>
    <row r="53" spans="1:43" x14ac:dyDescent="0.2">
      <c r="A53" s="278" t="s">
        <v>92</v>
      </c>
      <c r="B53" s="230">
        <f t="shared" si="0"/>
        <v>192878244157500</v>
      </c>
      <c r="C53" s="230">
        <f t="shared" si="0"/>
        <v>160372141858500</v>
      </c>
      <c r="D53" s="230">
        <f t="shared" si="0"/>
        <v>151381215110689.09</v>
      </c>
      <c r="E53" s="230">
        <f t="shared" si="0"/>
        <v>167869381646425.47</v>
      </c>
      <c r="F53" s="230">
        <f t="shared" si="0"/>
        <v>179034887592955.06</v>
      </c>
      <c r="G53" s="230">
        <f t="shared" si="0"/>
        <v>185047259084378.34</v>
      </c>
      <c r="H53" s="230">
        <f t="shared" si="0"/>
        <v>191259653682043.5</v>
      </c>
      <c r="I53" s="230">
        <f t="shared" si="0"/>
        <v>191349249383320.53</v>
      </c>
      <c r="J53" s="230">
        <f t="shared" si="0"/>
        <v>195569818054209.09</v>
      </c>
      <c r="K53" s="230">
        <f t="shared" si="0"/>
        <v>199348212363931.66</v>
      </c>
      <c r="L53" s="230">
        <f t="shared" si="1"/>
        <v>204828456566670.69</v>
      </c>
      <c r="M53" s="230">
        <f t="shared" si="1"/>
        <v>211406328084055.72</v>
      </c>
      <c r="N53" s="230">
        <f t="shared" si="1"/>
        <v>211456671876954.25</v>
      </c>
      <c r="O53" s="230">
        <f t="shared" si="1"/>
        <v>211498062437965.5</v>
      </c>
      <c r="P53" s="230">
        <f t="shared" si="1"/>
        <v>211530451578883.38</v>
      </c>
      <c r="Q53" s="230">
        <f t="shared" si="1"/>
        <v>211553791119384.53</v>
      </c>
      <c r="R53" s="230">
        <f t="shared" si="1"/>
        <v>211568032887028.5</v>
      </c>
      <c r="S53" s="230">
        <f t="shared" si="1"/>
        <v>208878224277610.16</v>
      </c>
      <c r="T53" s="230">
        <f t="shared" si="1"/>
        <v>206193197029171.56</v>
      </c>
      <c r="U53" s="230">
        <f t="shared" si="1"/>
        <v>203512948725856.94</v>
      </c>
      <c r="V53" s="230">
        <f t="shared" si="2"/>
        <v>200837476951955.88</v>
      </c>
      <c r="W53" s="230">
        <f t="shared" si="2"/>
        <v>198166779291903.34</v>
      </c>
      <c r="X53" s="230">
        <f t="shared" si="2"/>
        <v>193659337104020.53</v>
      </c>
      <c r="Y53" s="230">
        <f t="shared" si="2"/>
        <v>189162501701006.75</v>
      </c>
      <c r="Z53" s="230">
        <f t="shared" si="2"/>
        <v>184676267351526.63</v>
      </c>
      <c r="AA53" s="230">
        <f t="shared" si="2"/>
        <v>180200628324592</v>
      </c>
      <c r="AB53" s="230">
        <f t="shared" si="2"/>
        <v>175735578889562.13</v>
      </c>
      <c r="AC53" s="230">
        <f t="shared" si="2"/>
        <v>171383411049315.53</v>
      </c>
      <c r="AD53" s="230">
        <f t="shared" si="2"/>
        <v>167043399867297.63</v>
      </c>
      <c r="AE53" s="230">
        <f t="shared" si="2"/>
        <v>162715538558702.81</v>
      </c>
      <c r="AF53" s="230">
        <f t="shared" si="3"/>
        <v>158399820339138</v>
      </c>
      <c r="AG53" s="230">
        <f t="shared" si="3"/>
        <v>154096238424622.31</v>
      </c>
      <c r="AH53" s="230">
        <f t="shared" si="3"/>
        <v>150422481744377.66</v>
      </c>
      <c r="AI53" s="230">
        <f t="shared" si="3"/>
        <v>146760713890114.09</v>
      </c>
      <c r="AJ53" s="230">
        <f t="shared" si="3"/>
        <v>143110928003751.13</v>
      </c>
      <c r="AK53" s="230">
        <f t="shared" si="3"/>
        <v>139473117227626</v>
      </c>
      <c r="AL53" s="230">
        <f t="shared" si="3"/>
        <v>135847274704493.63</v>
      </c>
      <c r="AM53" s="230">
        <f t="shared" si="3"/>
        <v>132486702580042.55</v>
      </c>
      <c r="AN53" s="230">
        <f t="shared" si="3"/>
        <v>129137845411555.66</v>
      </c>
      <c r="AO53" s="230">
        <f t="shared" si="3"/>
        <v>125800696432576.91</v>
      </c>
      <c r="AP53" s="230">
        <f t="shared" si="3"/>
        <v>122475248877062.81</v>
      </c>
      <c r="AQ53" s="230">
        <f t="shared" si="3"/>
        <v>119151561715441.19</v>
      </c>
    </row>
    <row r="54" spans="1:43" x14ac:dyDescent="0.2">
      <c r="A54" s="278" t="s">
        <v>93</v>
      </c>
      <c r="B54" s="230">
        <f t="shared" si="0"/>
        <v>448946440041000</v>
      </c>
      <c r="C54" s="230">
        <f t="shared" si="0"/>
        <v>335208415888500.06</v>
      </c>
      <c r="D54" s="230">
        <f t="shared" si="0"/>
        <v>352079304026548.88</v>
      </c>
      <c r="E54" s="230">
        <f t="shared" si="0"/>
        <v>369788866770448.56</v>
      </c>
      <c r="F54" s="230">
        <f t="shared" si="0"/>
        <v>378711871528366.19</v>
      </c>
      <c r="G54" s="230">
        <f t="shared" si="0"/>
        <v>385084757992661.06</v>
      </c>
      <c r="H54" s="230">
        <f t="shared" si="0"/>
        <v>395522428191759.94</v>
      </c>
      <c r="I54" s="230">
        <f t="shared" si="0"/>
        <v>402369690261447.19</v>
      </c>
      <c r="J54" s="230">
        <f t="shared" si="0"/>
        <v>417872231791841.88</v>
      </c>
      <c r="K54" s="230">
        <f t="shared" si="0"/>
        <v>432228610319030.31</v>
      </c>
      <c r="L54" s="230">
        <f t="shared" si="1"/>
        <v>449781804529596.44</v>
      </c>
      <c r="M54" s="230">
        <f t="shared" si="1"/>
        <v>468957947963977.75</v>
      </c>
      <c r="N54" s="230">
        <f t="shared" si="1"/>
        <v>481669694481739.56</v>
      </c>
      <c r="O54" s="230">
        <f t="shared" si="1"/>
        <v>493097279521530.25</v>
      </c>
      <c r="P54" s="230">
        <f t="shared" si="1"/>
        <v>503268577034400.81</v>
      </c>
      <c r="Q54" s="230">
        <f t="shared" si="1"/>
        <v>512232461282586.38</v>
      </c>
      <c r="R54" s="230">
        <f t="shared" si="1"/>
        <v>520056698020059.13</v>
      </c>
      <c r="S54" s="230">
        <f t="shared" si="1"/>
        <v>525323025890756.19</v>
      </c>
      <c r="T54" s="230">
        <f t="shared" si="1"/>
        <v>529545591630038.44</v>
      </c>
      <c r="U54" s="230">
        <f t="shared" si="1"/>
        <v>532777781148749.81</v>
      </c>
      <c r="V54" s="230">
        <f t="shared" si="2"/>
        <v>535080013680433.25</v>
      </c>
      <c r="W54" s="230">
        <f t="shared" si="2"/>
        <v>536518433088598.31</v>
      </c>
      <c r="X54" s="230">
        <f t="shared" si="2"/>
        <v>537163656986566.5</v>
      </c>
      <c r="Y54" s="230">
        <f t="shared" si="2"/>
        <v>537089607132595</v>
      </c>
      <c r="Z54" s="230">
        <f t="shared" si="2"/>
        <v>536372439346546.25</v>
      </c>
      <c r="AA54" s="230">
        <f t="shared" si="2"/>
        <v>535089586249612.56</v>
      </c>
      <c r="AB54" s="230">
        <f t="shared" si="2"/>
        <v>533318921607541.44</v>
      </c>
      <c r="AC54" s="230">
        <f t="shared" si="2"/>
        <v>531138051068659.56</v>
      </c>
      <c r="AD54" s="230">
        <f t="shared" si="2"/>
        <v>528623730698915.81</v>
      </c>
      <c r="AE54" s="230">
        <f t="shared" si="2"/>
        <v>525851411960419.94</v>
      </c>
      <c r="AF54" s="230">
        <f t="shared" si="3"/>
        <v>522894909662242.56</v>
      </c>
      <c r="AG54" s="230">
        <f t="shared" si="3"/>
        <v>519826187914882.13</v>
      </c>
      <c r="AH54" s="230">
        <f t="shared" si="3"/>
        <v>516715258209502.38</v>
      </c>
      <c r="AI54" s="230">
        <f t="shared" si="3"/>
        <v>513630183376858.38</v>
      </c>
      <c r="AJ54" s="230">
        <f t="shared" si="3"/>
        <v>510637181311755.44</v>
      </c>
      <c r="AK54" s="230">
        <f t="shared" si="3"/>
        <v>507800822930923.81</v>
      </c>
      <c r="AL54" s="230">
        <f t="shared" si="3"/>
        <v>505184319824544.88</v>
      </c>
      <c r="AM54" s="230">
        <f t="shared" si="3"/>
        <v>502849898432767</v>
      </c>
      <c r="AN54" s="230">
        <f t="shared" si="3"/>
        <v>500859259309061.69</v>
      </c>
      <c r="AO54" s="230">
        <f t="shared" si="3"/>
        <v>499274122118677.31</v>
      </c>
      <c r="AP54" s="230">
        <f t="shared" si="3"/>
        <v>498156859477683.69</v>
      </c>
      <c r="AQ54" s="230">
        <f t="shared" si="3"/>
        <v>497529608015412.19</v>
      </c>
    </row>
    <row r="55" spans="1:43" x14ac:dyDescent="0.2">
      <c r="A55" s="278" t="s">
        <v>94</v>
      </c>
      <c r="B55" s="230">
        <f t="shared" si="0"/>
        <v>100582247320500</v>
      </c>
      <c r="C55" s="230">
        <f t="shared" si="0"/>
        <v>68498374345500</v>
      </c>
      <c r="D55" s="230">
        <f t="shared" si="0"/>
        <v>66498939607793.563</v>
      </c>
      <c r="E55" s="230">
        <f t="shared" si="0"/>
        <v>67886095665576.648</v>
      </c>
      <c r="F55" s="230">
        <f t="shared" si="0"/>
        <v>68838022986914.547</v>
      </c>
      <c r="G55" s="230">
        <f t="shared" si="0"/>
        <v>68724292995005.664</v>
      </c>
      <c r="H55" s="230">
        <f t="shared" si="0"/>
        <v>68979885453981.547</v>
      </c>
      <c r="I55" s="230">
        <f t="shared" si="0"/>
        <v>68552895674344.273</v>
      </c>
      <c r="J55" s="230">
        <f t="shared" si="0"/>
        <v>69570039712825.664</v>
      </c>
      <c r="K55" s="230">
        <f t="shared" si="0"/>
        <v>70292486279928.773</v>
      </c>
      <c r="L55" s="230">
        <f t="shared" si="1"/>
        <v>71376237736097.859</v>
      </c>
      <c r="M55" s="230">
        <f t="shared" si="1"/>
        <v>72489713543535.891</v>
      </c>
      <c r="N55" s="230">
        <f t="shared" si="1"/>
        <v>72397530784075.953</v>
      </c>
      <c r="O55" s="230">
        <f t="shared" si="1"/>
        <v>71961294232291.484</v>
      </c>
      <c r="P55" s="230">
        <f t="shared" si="1"/>
        <v>71277405404929.875</v>
      </c>
      <c r="Q55" s="230">
        <f t="shared" si="1"/>
        <v>70442033613125.969</v>
      </c>
      <c r="R55" s="230">
        <f t="shared" si="1"/>
        <v>69548541510979.875</v>
      </c>
      <c r="S55" s="230">
        <f t="shared" si="1"/>
        <v>68509475425663.625</v>
      </c>
      <c r="T55" s="230">
        <f t="shared" si="1"/>
        <v>67507569118325.133</v>
      </c>
      <c r="U55" s="230">
        <f t="shared" si="1"/>
        <v>66543074610099.477</v>
      </c>
      <c r="V55" s="230">
        <f t="shared" si="2"/>
        <v>65616280464832.406</v>
      </c>
      <c r="W55" s="230">
        <f t="shared" si="2"/>
        <v>64727490030457.727</v>
      </c>
      <c r="X55" s="230">
        <f t="shared" si="2"/>
        <v>63877003919301.422</v>
      </c>
      <c r="Y55" s="230">
        <f t="shared" si="2"/>
        <v>63065106632801.844</v>
      </c>
      <c r="Z55" s="230">
        <f t="shared" si="2"/>
        <v>62292057111833.492</v>
      </c>
      <c r="AA55" s="230">
        <f t="shared" si="2"/>
        <v>61558082902671.992</v>
      </c>
      <c r="AB55" s="230">
        <f t="shared" si="2"/>
        <v>60863377568740.094</v>
      </c>
      <c r="AC55" s="230">
        <f t="shared" si="2"/>
        <v>60208100946535.047</v>
      </c>
      <c r="AD55" s="230">
        <f t="shared" si="2"/>
        <v>59592381836645.445</v>
      </c>
      <c r="AE55" s="230">
        <f t="shared" si="2"/>
        <v>59016322733336.836</v>
      </c>
      <c r="AF55" s="230">
        <f t="shared" si="3"/>
        <v>58480006224553.68</v>
      </c>
      <c r="AG55" s="230">
        <f t="shared" si="3"/>
        <v>57983502734432.781</v>
      </c>
      <c r="AH55" s="230">
        <f t="shared" si="3"/>
        <v>57526879329069.398</v>
      </c>
      <c r="AI55" s="230">
        <f t="shared" si="3"/>
        <v>57110209360405.906</v>
      </c>
      <c r="AJ55" s="230">
        <f t="shared" si="3"/>
        <v>56733582780551.563</v>
      </c>
      <c r="AK55" s="230">
        <f t="shared" si="3"/>
        <v>56397117018021.125</v>
      </c>
      <c r="AL55" s="230">
        <f t="shared" si="3"/>
        <v>56100968367525.531</v>
      </c>
      <c r="AM55" s="230">
        <f t="shared" si="3"/>
        <v>55845343905904.102</v>
      </c>
      <c r="AN55" s="230">
        <f t="shared" si="3"/>
        <v>55630514009148.672</v>
      </c>
      <c r="AO55" s="230">
        <f t="shared" si="3"/>
        <v>55456825610481.492</v>
      </c>
      <c r="AP55" s="230">
        <f t="shared" si="3"/>
        <v>55324716409140.969</v>
      </c>
      <c r="AQ55" s="230">
        <f t="shared" si="3"/>
        <v>55230125503832.391</v>
      </c>
    </row>
    <row r="56" spans="1:43" x14ac:dyDescent="0.2">
      <c r="A56" s="278" t="s">
        <v>95</v>
      </c>
      <c r="B56" s="230">
        <f t="shared" si="0"/>
        <v>11011296318000</v>
      </c>
      <c r="C56" s="230">
        <f t="shared" si="0"/>
        <v>7530682219500</v>
      </c>
      <c r="D56" s="230">
        <f t="shared" si="0"/>
        <v>7516430371404.2676</v>
      </c>
      <c r="E56" s="230">
        <f t="shared" si="0"/>
        <v>8174498777856.2969</v>
      </c>
      <c r="F56" s="230">
        <f t="shared" si="0"/>
        <v>8248062992433.9785</v>
      </c>
      <c r="G56" s="230">
        <f t="shared" si="0"/>
        <v>8235318821802.6211</v>
      </c>
      <c r="H56" s="230">
        <f t="shared" si="0"/>
        <v>8283618352994.2236</v>
      </c>
      <c r="I56" s="230">
        <f t="shared" si="0"/>
        <v>8264340780123.3096</v>
      </c>
      <c r="J56" s="230">
        <f t="shared" si="0"/>
        <v>8438231761175.1182</v>
      </c>
      <c r="K56" s="230">
        <f t="shared" si="0"/>
        <v>8596773080283.585</v>
      </c>
      <c r="L56" s="230">
        <f t="shared" si="1"/>
        <v>8820938496007.3457</v>
      </c>
      <c r="M56" s="230">
        <f t="shared" si="1"/>
        <v>9071829650076.8535</v>
      </c>
      <c r="N56" s="230">
        <f t="shared" si="1"/>
        <v>9201397563907.4629</v>
      </c>
      <c r="O56" s="230">
        <f t="shared" si="1"/>
        <v>9298652520850.5098</v>
      </c>
      <c r="P56" s="230">
        <f t="shared" si="1"/>
        <v>9365055900596.166</v>
      </c>
      <c r="Q56" s="230">
        <f t="shared" si="1"/>
        <v>9402463948539.7227</v>
      </c>
      <c r="R56" s="230">
        <f t="shared" si="1"/>
        <v>9413058158989.0273</v>
      </c>
      <c r="S56" s="230">
        <f t="shared" si="1"/>
        <v>9386349911434.2285</v>
      </c>
      <c r="T56" s="230">
        <f t="shared" si="1"/>
        <v>9337566559388.8027</v>
      </c>
      <c r="U56" s="230">
        <f t="shared" si="1"/>
        <v>9268925657260.7578</v>
      </c>
      <c r="V56" s="230">
        <f t="shared" si="2"/>
        <v>9182724376123.5</v>
      </c>
      <c r="W56" s="230">
        <f t="shared" si="2"/>
        <v>9081297494742.6445</v>
      </c>
      <c r="X56" s="230">
        <f t="shared" si="2"/>
        <v>8966980004200.0488</v>
      </c>
      <c r="Y56" s="230">
        <f t="shared" si="2"/>
        <v>8842074759027.3379</v>
      </c>
      <c r="Z56" s="230">
        <f t="shared" si="2"/>
        <v>8708825394986.5674</v>
      </c>
      <c r="AA56" s="230">
        <f t="shared" si="2"/>
        <v>8569394549000.7988</v>
      </c>
      <c r="AB56" s="230">
        <f t="shared" si="2"/>
        <v>8425847263449.8906</v>
      </c>
      <c r="AC56" s="230">
        <f t="shared" si="2"/>
        <v>8280139336298.1826</v>
      </c>
      <c r="AD56" s="230">
        <f t="shared" si="2"/>
        <v>8134110289848.9893</v>
      </c>
      <c r="AE56" s="230">
        <f t="shared" si="2"/>
        <v>7989480572593.8271</v>
      </c>
      <c r="AF56" s="230">
        <f t="shared" si="3"/>
        <v>7847852578005.1465</v>
      </c>
      <c r="AG56" s="230">
        <f t="shared" si="3"/>
        <v>7710715058049.5889</v>
      </c>
      <c r="AH56" s="230">
        <f t="shared" si="3"/>
        <v>7579450524269.2402</v>
      </c>
      <c r="AI56" s="230">
        <f t="shared" si="3"/>
        <v>7455345262144.8545</v>
      </c>
      <c r="AJ56" s="230">
        <f t="shared" si="3"/>
        <v>7339601632022.0205</v>
      </c>
      <c r="AK56" s="230">
        <f t="shared" si="3"/>
        <v>7233352389494.1104</v>
      </c>
      <c r="AL56" s="230">
        <f t="shared" si="3"/>
        <v>7137676827704.8291</v>
      </c>
      <c r="AM56" s="230">
        <f t="shared" si="3"/>
        <v>7053618622141.1445</v>
      </c>
      <c r="AN56" s="230">
        <f t="shared" si="3"/>
        <v>6982205344468.5195</v>
      </c>
      <c r="AO56" s="230">
        <f t="shared" si="3"/>
        <v>6924469705975.3906</v>
      </c>
      <c r="AP56" s="230">
        <f t="shared" si="3"/>
        <v>6881472694310.71</v>
      </c>
      <c r="AQ56" s="230">
        <f t="shared" si="3"/>
        <v>6853751546786.2793</v>
      </c>
    </row>
    <row r="57" spans="1:43" x14ac:dyDescent="0.2">
      <c r="A57" s="278" t="s">
        <v>96</v>
      </c>
      <c r="B57" s="230">
        <f t="shared" si="0"/>
        <v>137352310227000</v>
      </c>
      <c r="C57" s="230">
        <f t="shared" si="0"/>
        <v>109640733015000</v>
      </c>
      <c r="D57" s="230">
        <f t="shared" si="0"/>
        <v>107115037469649</v>
      </c>
      <c r="E57" s="230">
        <f t="shared" si="0"/>
        <v>116968419128371.25</v>
      </c>
      <c r="F57" s="230">
        <f t="shared" si="0"/>
        <v>125768641888916.98</v>
      </c>
      <c r="G57" s="230">
        <f t="shared" si="0"/>
        <v>130775061392144.33</v>
      </c>
      <c r="H57" s="230">
        <f t="shared" si="0"/>
        <v>135972861209101.47</v>
      </c>
      <c r="I57" s="230">
        <f t="shared" si="0"/>
        <v>136714342848082.34</v>
      </c>
      <c r="J57" s="230">
        <f t="shared" si="0"/>
        <v>140413533144528.03</v>
      </c>
      <c r="K57" s="230">
        <f t="shared" si="0"/>
        <v>143809983379988.03</v>
      </c>
      <c r="L57" s="230">
        <f t="shared" si="1"/>
        <v>148447915642341.59</v>
      </c>
      <c r="M57" s="230">
        <f t="shared" si="1"/>
        <v>153898353130647.19</v>
      </c>
      <c r="N57" s="230">
        <f t="shared" si="1"/>
        <v>155991609412866.59</v>
      </c>
      <c r="O57" s="230">
        <f t="shared" si="1"/>
        <v>158070572928247.41</v>
      </c>
      <c r="P57" s="230">
        <f t="shared" si="1"/>
        <v>160135748522378.63</v>
      </c>
      <c r="Q57" s="230">
        <f t="shared" si="1"/>
        <v>162187939197624.38</v>
      </c>
      <c r="R57" s="230">
        <f t="shared" si="1"/>
        <v>164228210535647.16</v>
      </c>
      <c r="S57" s="230">
        <f t="shared" si="1"/>
        <v>164982086315805.66</v>
      </c>
      <c r="T57" s="230">
        <f t="shared" si="1"/>
        <v>165719104368825.63</v>
      </c>
      <c r="U57" s="230">
        <f t="shared" si="1"/>
        <v>166440216627075.78</v>
      </c>
      <c r="V57" s="230">
        <f t="shared" si="2"/>
        <v>167146479293322.03</v>
      </c>
      <c r="W57" s="230">
        <f t="shared" si="2"/>
        <v>167839031449667.81</v>
      </c>
      <c r="X57" s="230">
        <f t="shared" si="2"/>
        <v>166873990248931.56</v>
      </c>
      <c r="Y57" s="230">
        <f t="shared" si="2"/>
        <v>165900194888149.56</v>
      </c>
      <c r="Z57" s="230">
        <f t="shared" si="2"/>
        <v>164918914674984.66</v>
      </c>
      <c r="AA57" s="230">
        <f t="shared" si="2"/>
        <v>163931429007927.88</v>
      </c>
      <c r="AB57" s="230">
        <f t="shared" si="2"/>
        <v>162939013739208.19</v>
      </c>
      <c r="AC57" s="230">
        <f t="shared" si="2"/>
        <v>160795760465506.53</v>
      </c>
      <c r="AD57" s="230">
        <f t="shared" si="2"/>
        <v>158651828960216.78</v>
      </c>
      <c r="AE57" s="230">
        <f t="shared" si="2"/>
        <v>156508423012400.53</v>
      </c>
      <c r="AF57" s="230">
        <f t="shared" si="3"/>
        <v>154366709541359.59</v>
      </c>
      <c r="AG57" s="230">
        <f t="shared" si="3"/>
        <v>152227815421941.06</v>
      </c>
      <c r="AH57" s="230">
        <f t="shared" si="3"/>
        <v>149929571012968.09</v>
      </c>
      <c r="AI57" s="230">
        <f t="shared" si="3"/>
        <v>147636526441690.75</v>
      </c>
      <c r="AJ57" s="230">
        <f t="shared" si="3"/>
        <v>145349687665949.91</v>
      </c>
      <c r="AK57" s="230">
        <f t="shared" si="3"/>
        <v>143070025727674.19</v>
      </c>
      <c r="AL57" s="230">
        <f t="shared" si="3"/>
        <v>140798481954292.16</v>
      </c>
      <c r="AM57" s="230">
        <f t="shared" si="3"/>
        <v>138210714408090.59</v>
      </c>
      <c r="AN57" s="230">
        <f t="shared" si="3"/>
        <v>135633385867830.59</v>
      </c>
      <c r="AO57" s="230">
        <f t="shared" si="3"/>
        <v>133067393183833.3</v>
      </c>
      <c r="AP57" s="230">
        <f t="shared" si="3"/>
        <v>130513637872881.33</v>
      </c>
      <c r="AQ57" s="230">
        <f t="shared" si="3"/>
        <v>127962368922117.69</v>
      </c>
    </row>
    <row r="58" spans="1:43" x14ac:dyDescent="0.2">
      <c r="A58" s="278" t="s">
        <v>97</v>
      </c>
      <c r="B58" s="230">
        <f t="shared" si="0"/>
        <v>324299469506021.5</v>
      </c>
      <c r="C58" s="230">
        <f t="shared" si="0"/>
        <v>214628005579656.88</v>
      </c>
      <c r="D58" s="230">
        <f t="shared" si="0"/>
        <v>211615457268584.19</v>
      </c>
      <c r="E58" s="230">
        <f t="shared" si="0"/>
        <v>225296588827338.81</v>
      </c>
      <c r="F58" s="230">
        <f t="shared" si="0"/>
        <v>243024572332413.03</v>
      </c>
      <c r="G58" s="230">
        <f t="shared" si="0"/>
        <v>253704866047430.28</v>
      </c>
      <c r="H58" s="230">
        <f t="shared" si="0"/>
        <v>264672740864766.91</v>
      </c>
      <c r="I58" s="230">
        <f t="shared" si="0"/>
        <v>265605390036660.25</v>
      </c>
      <c r="J58" s="230">
        <f t="shared" si="0"/>
        <v>272302526258828.91</v>
      </c>
      <c r="K58" s="230">
        <f t="shared" si="0"/>
        <v>278430502849052.78</v>
      </c>
      <c r="L58" s="230">
        <f t="shared" si="1"/>
        <v>286988046708911.75</v>
      </c>
      <c r="M58" s="230">
        <f t="shared" si="1"/>
        <v>297149173768701.44</v>
      </c>
      <c r="N58" s="230">
        <f t="shared" si="1"/>
        <v>298404382332276.38</v>
      </c>
      <c r="O58" s="230">
        <f t="shared" si="1"/>
        <v>299661592062899.88</v>
      </c>
      <c r="P58" s="230">
        <f t="shared" si="1"/>
        <v>300920801407351.31</v>
      </c>
      <c r="Q58" s="230">
        <f t="shared" si="1"/>
        <v>302182008812544</v>
      </c>
      <c r="R58" s="230">
        <f t="shared" si="1"/>
        <v>303445212725524.69</v>
      </c>
      <c r="S58" s="230">
        <f t="shared" si="1"/>
        <v>299907978718930.19</v>
      </c>
      <c r="T58" s="230">
        <f t="shared" si="1"/>
        <v>296372914546238.31</v>
      </c>
      <c r="U58" s="230">
        <f t="shared" si="1"/>
        <v>292840019718244.38</v>
      </c>
      <c r="V58" s="230">
        <f t="shared" si="2"/>
        <v>289309293745760.5</v>
      </c>
      <c r="W58" s="230">
        <f t="shared" si="2"/>
        <v>285780736139616.5</v>
      </c>
      <c r="X58" s="230">
        <f t="shared" si="2"/>
        <v>279247070795867.16</v>
      </c>
      <c r="Y58" s="230">
        <f t="shared" si="2"/>
        <v>272717457471019.44</v>
      </c>
      <c r="Z58" s="230">
        <f t="shared" si="2"/>
        <v>266191895248288.06</v>
      </c>
      <c r="AA58" s="230">
        <f t="shared" si="2"/>
        <v>259670383210920.16</v>
      </c>
      <c r="AB58" s="230">
        <f t="shared" si="2"/>
        <v>253152920442195.56</v>
      </c>
      <c r="AC58" s="230">
        <f t="shared" si="2"/>
        <v>246639506025426.5</v>
      </c>
      <c r="AD58" s="230">
        <f t="shared" si="2"/>
        <v>240130139043957.69</v>
      </c>
      <c r="AE58" s="230">
        <f t="shared" si="2"/>
        <v>233624818581166.34</v>
      </c>
      <c r="AF58" s="230">
        <f t="shared" si="3"/>
        <v>227123543720462.22</v>
      </c>
      <c r="AG58" s="230">
        <f t="shared" si="3"/>
        <v>220626313545287.63</v>
      </c>
      <c r="AH58" s="230">
        <f t="shared" si="3"/>
        <v>214989642097486</v>
      </c>
      <c r="AI58" s="230">
        <f t="shared" si="3"/>
        <v>209356475860881.75</v>
      </c>
      <c r="AJ58" s="230">
        <f t="shared" si="3"/>
        <v>203726814041170.28</v>
      </c>
      <c r="AK58" s="230">
        <f t="shared" si="3"/>
        <v>198100655844075.38</v>
      </c>
      <c r="AL58" s="230">
        <f t="shared" si="3"/>
        <v>192478000475348.81</v>
      </c>
      <c r="AM58" s="230">
        <f t="shared" si="3"/>
        <v>186579615748047.91</v>
      </c>
      <c r="AN58" s="230">
        <f t="shared" si="3"/>
        <v>180684907678946.09</v>
      </c>
      <c r="AO58" s="230">
        <f t="shared" si="3"/>
        <v>174793875433998.69</v>
      </c>
      <c r="AP58" s="230">
        <f t="shared" si="3"/>
        <v>168906518179190.53</v>
      </c>
      <c r="AQ58" s="230">
        <f t="shared" si="3"/>
        <v>163008674436192.97</v>
      </c>
    </row>
    <row r="59" spans="1:43" x14ac:dyDescent="0.2">
      <c r="A59" s="278" t="s">
        <v>98</v>
      </c>
      <c r="B59" s="230">
        <f t="shared" si="0"/>
        <v>2456479494367566</v>
      </c>
      <c r="C59" s="230">
        <f t="shared" si="0"/>
        <v>2453833277999451.5</v>
      </c>
      <c r="D59" s="230">
        <f t="shared" si="0"/>
        <v>2451864060995287.5</v>
      </c>
      <c r="E59" s="230">
        <f t="shared" si="0"/>
        <v>2700054238680441</v>
      </c>
      <c r="F59" s="230">
        <f t="shared" si="0"/>
        <v>2958894635731621.5</v>
      </c>
      <c r="G59" s="230">
        <f t="shared" si="0"/>
        <v>3116101990588922</v>
      </c>
      <c r="H59" s="230">
        <f t="shared" si="0"/>
        <v>3277943733711130</v>
      </c>
      <c r="I59" s="230">
        <f t="shared" si="0"/>
        <v>3337180067937286.5</v>
      </c>
      <c r="J59" s="230">
        <f t="shared" si="0"/>
        <v>3466921368593109.5</v>
      </c>
      <c r="K59" s="230">
        <f t="shared" si="0"/>
        <v>3588395777109312.5</v>
      </c>
      <c r="L59" s="230">
        <f t="shared" si="1"/>
        <v>3740455264790477</v>
      </c>
      <c r="M59" s="230">
        <f t="shared" si="1"/>
        <v>3913299034090662</v>
      </c>
      <c r="N59" s="230">
        <f t="shared" si="1"/>
        <v>3992477475612214.5</v>
      </c>
      <c r="O59" s="230">
        <f t="shared" si="1"/>
        <v>4071244411646968</v>
      </c>
      <c r="P59" s="230">
        <f t="shared" si="1"/>
        <v>4149759950795288.5</v>
      </c>
      <c r="Q59" s="230">
        <f t="shared" si="1"/>
        <v>4228199377950071</v>
      </c>
      <c r="R59" s="230">
        <f t="shared" si="1"/>
        <v>4306747713081205.5</v>
      </c>
      <c r="S59" s="230">
        <f t="shared" si="1"/>
        <v>4340396580740934</v>
      </c>
      <c r="T59" s="230">
        <f t="shared" si="1"/>
        <v>4373983520070833</v>
      </c>
      <c r="U59" s="230">
        <f t="shared" si="1"/>
        <v>4407509115909758.5</v>
      </c>
      <c r="V59" s="230">
        <f t="shared" si="2"/>
        <v>4440973977900431.5</v>
      </c>
      <c r="W59" s="230">
        <f t="shared" si="2"/>
        <v>4474378739216473</v>
      </c>
      <c r="X59" s="230">
        <f t="shared" si="2"/>
        <v>4488595847804484.5</v>
      </c>
      <c r="Y59" s="230">
        <f t="shared" si="2"/>
        <v>4502771063791887</v>
      </c>
      <c r="Z59" s="230">
        <f t="shared" si="2"/>
        <v>4516905077564364</v>
      </c>
      <c r="AA59" s="230">
        <f t="shared" si="2"/>
        <v>4530998598026348</v>
      </c>
      <c r="AB59" s="230">
        <f t="shared" si="2"/>
        <v>4545052351382030</v>
      </c>
      <c r="AC59" s="230">
        <f t="shared" si="2"/>
        <v>4542682340685764</v>
      </c>
      <c r="AD59" s="230">
        <f t="shared" si="2"/>
        <v>4540288533458804</v>
      </c>
      <c r="AE59" s="230">
        <f t="shared" si="2"/>
        <v>4537871695705908</v>
      </c>
      <c r="AF59" s="230">
        <f t="shared" si="3"/>
        <v>4535432606067262</v>
      </c>
      <c r="AG59" s="230">
        <f t="shared" si="3"/>
        <v>4532972054715963</v>
      </c>
      <c r="AH59" s="230">
        <f t="shared" si="3"/>
        <v>4515637670687815</v>
      </c>
      <c r="AI59" s="230">
        <f t="shared" si="3"/>
        <v>4498296567912755</v>
      </c>
      <c r="AJ59" s="230">
        <f t="shared" si="3"/>
        <v>4480949560320023.5</v>
      </c>
      <c r="AK59" s="230">
        <f t="shared" si="3"/>
        <v>4463597469270526</v>
      </c>
      <c r="AL59" s="230">
        <f t="shared" si="3"/>
        <v>4446241122615976</v>
      </c>
      <c r="AM59" s="230">
        <f t="shared" si="3"/>
        <v>4426157816759450.5</v>
      </c>
      <c r="AN59" s="230">
        <f t="shared" si="3"/>
        <v>4406074337438805</v>
      </c>
      <c r="AO59" s="230">
        <f t="shared" si="3"/>
        <v>4385991525868844</v>
      </c>
      <c r="AP59" s="230">
        <f t="shared" si="3"/>
        <v>4365910226364305.5</v>
      </c>
      <c r="AQ59" s="230">
        <f t="shared" si="3"/>
        <v>4345432814805534.5</v>
      </c>
    </row>
    <row r="60" spans="1:43" x14ac:dyDescent="0.2">
      <c r="A60" s="278" t="s">
        <v>99</v>
      </c>
      <c r="B60" s="230">
        <f t="shared" ref="B60:K74" si="4">SUMIFS(B$2:B$44,$AR$2:$AR$44,$A60)</f>
        <v>53653680217500.008</v>
      </c>
      <c r="C60" s="230">
        <f t="shared" si="4"/>
        <v>44214632566500</v>
      </c>
      <c r="D60" s="230">
        <f t="shared" si="4"/>
        <v>41674364998245.109</v>
      </c>
      <c r="E60" s="230">
        <f t="shared" si="4"/>
        <v>45693807276939.539</v>
      </c>
      <c r="F60" s="230">
        <f t="shared" si="4"/>
        <v>46424331520224.539</v>
      </c>
      <c r="G60" s="230">
        <f t="shared" si="4"/>
        <v>47301519026167</v>
      </c>
      <c r="H60" s="230">
        <f t="shared" si="4"/>
        <v>48620301501247.828</v>
      </c>
      <c r="I60" s="230">
        <f t="shared" si="4"/>
        <v>49208263797928.922</v>
      </c>
      <c r="J60" s="230">
        <f t="shared" si="4"/>
        <v>50578674469106.609</v>
      </c>
      <c r="K60" s="230">
        <f t="shared" si="4"/>
        <v>51545065825988.977</v>
      </c>
      <c r="L60" s="230">
        <f t="shared" ref="L60:U74" si="5">SUMIFS(L$2:L$44,$AR$2:$AR$44,$A60)</f>
        <v>52643777675859.398</v>
      </c>
      <c r="M60" s="230">
        <f t="shared" si="5"/>
        <v>53696771807658.914</v>
      </c>
      <c r="N60" s="230">
        <f t="shared" si="5"/>
        <v>53914279841114.18</v>
      </c>
      <c r="O60" s="230">
        <f t="shared" si="5"/>
        <v>53868017958802.664</v>
      </c>
      <c r="P60" s="230">
        <f t="shared" si="5"/>
        <v>53625489409828.836</v>
      </c>
      <c r="Q60" s="230">
        <f t="shared" si="5"/>
        <v>53255706764979.398</v>
      </c>
      <c r="R60" s="230">
        <f t="shared" si="5"/>
        <v>52827148924742.742</v>
      </c>
      <c r="S60" s="230">
        <f t="shared" si="5"/>
        <v>52346010904415.922</v>
      </c>
      <c r="T60" s="230">
        <f t="shared" si="5"/>
        <v>51875607048627.211</v>
      </c>
      <c r="U60" s="230">
        <f t="shared" si="5"/>
        <v>51416219212993.539</v>
      </c>
      <c r="V60" s="230">
        <f t="shared" ref="V60:AE74" si="6">SUMIFS(V$2:V$44,$AR$2:$AR$44,$A60)</f>
        <v>50968117748420.102</v>
      </c>
      <c r="W60" s="230">
        <f t="shared" si="6"/>
        <v>50531562389455.328</v>
      </c>
      <c r="X60" s="230">
        <f t="shared" si="6"/>
        <v>50106803152635.781</v>
      </c>
      <c r="Y60" s="230">
        <f t="shared" si="6"/>
        <v>49694081244060.859</v>
      </c>
      <c r="Z60" s="230">
        <f t="shared" si="6"/>
        <v>49293629975634.977</v>
      </c>
      <c r="AA60" s="230">
        <f t="shared" si="6"/>
        <v>48905675689611.859</v>
      </c>
      <c r="AB60" s="230">
        <f t="shared" si="6"/>
        <v>48530438691274.367</v>
      </c>
      <c r="AC60" s="230">
        <f t="shared" si="6"/>
        <v>48168134189778.008</v>
      </c>
      <c r="AD60" s="230">
        <f t="shared" si="6"/>
        <v>47818973247388.516</v>
      </c>
      <c r="AE60" s="230">
        <f t="shared" si="6"/>
        <v>47483163737541.461</v>
      </c>
      <c r="AF60" s="230">
        <f t="shared" ref="AF60:AQ74" si="7">SUMIFS(AF$2:AF$44,$AR$2:$AR$44,$A60)</f>
        <v>47160911312352.289</v>
      </c>
      <c r="AG60" s="230">
        <f t="shared" si="7"/>
        <v>46852420380408.734</v>
      </c>
      <c r="AH60" s="230">
        <f t="shared" si="7"/>
        <v>46557895095883.359</v>
      </c>
      <c r="AI60" s="230">
        <f t="shared" si="7"/>
        <v>46277540360213.367</v>
      </c>
      <c r="AJ60" s="230">
        <f t="shared" si="7"/>
        <v>46011562837805.727</v>
      </c>
      <c r="AK60" s="230">
        <f t="shared" si="7"/>
        <v>45760171987445.453</v>
      </c>
      <c r="AL60" s="230">
        <f t="shared" si="7"/>
        <v>45523581111309.633</v>
      </c>
      <c r="AM60" s="230">
        <f t="shared" si="7"/>
        <v>45302008423719.648</v>
      </c>
      <c r="AN60" s="230">
        <f t="shared" si="7"/>
        <v>45095678142005.211</v>
      </c>
      <c r="AO60" s="230">
        <f t="shared" si="7"/>
        <v>44904821602102.18</v>
      </c>
      <c r="AP60" s="230">
        <f t="shared" si="7"/>
        <v>44729678401767.273</v>
      </c>
      <c r="AQ60" s="230">
        <f t="shared" si="7"/>
        <v>44566771611497.008</v>
      </c>
    </row>
    <row r="61" spans="1:43" x14ac:dyDescent="0.2">
      <c r="A61" s="278" t="s">
        <v>100</v>
      </c>
      <c r="B61" s="230">
        <f t="shared" si="4"/>
        <v>5841764923500</v>
      </c>
      <c r="C61" s="230">
        <f t="shared" si="4"/>
        <v>1927810203000</v>
      </c>
      <c r="D61" s="230">
        <f t="shared" si="4"/>
        <v>2037529529488.7087</v>
      </c>
      <c r="E61" s="230">
        <f t="shared" si="4"/>
        <v>2230983099069.7036</v>
      </c>
      <c r="F61" s="230">
        <f t="shared" si="4"/>
        <v>2302768138873.834</v>
      </c>
      <c r="G61" s="230">
        <f t="shared" si="4"/>
        <v>2401085803524.1128</v>
      </c>
      <c r="H61" s="230">
        <f t="shared" si="4"/>
        <v>2534789727685.6724</v>
      </c>
      <c r="I61" s="230">
        <f t="shared" si="4"/>
        <v>2629022870276.9819</v>
      </c>
      <c r="J61" s="230">
        <f t="shared" si="4"/>
        <v>2761613879494.792</v>
      </c>
      <c r="K61" s="230">
        <f t="shared" si="4"/>
        <v>2873037565183.0835</v>
      </c>
      <c r="L61" s="230">
        <f t="shared" si="5"/>
        <v>2997034847726.1045</v>
      </c>
      <c r="M61" s="230">
        <f t="shared" si="5"/>
        <v>3129159237799.8145</v>
      </c>
      <c r="N61" s="230">
        <f t="shared" si="5"/>
        <v>3223278117250.626</v>
      </c>
      <c r="O61" s="230">
        <f t="shared" si="5"/>
        <v>3313893340951.7871</v>
      </c>
      <c r="P61" s="230">
        <f t="shared" si="5"/>
        <v>3402064761353.27</v>
      </c>
      <c r="Q61" s="230">
        <f t="shared" si="5"/>
        <v>3489013120550.0752</v>
      </c>
      <c r="R61" s="230">
        <f t="shared" si="5"/>
        <v>3576113356052.8101</v>
      </c>
      <c r="S61" s="230">
        <f t="shared" si="5"/>
        <v>3656638219892.7144</v>
      </c>
      <c r="T61" s="230">
        <f t="shared" si="5"/>
        <v>3738267252357.4419</v>
      </c>
      <c r="U61" s="230">
        <f t="shared" si="5"/>
        <v>3820739213058.7085</v>
      </c>
      <c r="V61" s="230">
        <f t="shared" si="6"/>
        <v>3903769848271.8022</v>
      </c>
      <c r="W61" s="230">
        <f t="shared" si="6"/>
        <v>3987051435432.626</v>
      </c>
      <c r="X61" s="230">
        <f t="shared" si="6"/>
        <v>4070252555282.0718</v>
      </c>
      <c r="Y61" s="230">
        <f t="shared" si="6"/>
        <v>4153018120850.0537</v>
      </c>
      <c r="Z61" s="230">
        <f t="shared" si="6"/>
        <v>4234969692524.4712</v>
      </c>
      <c r="AA61" s="230">
        <f t="shared" si="6"/>
        <v>4315706107893.2393</v>
      </c>
      <c r="AB61" s="230">
        <f t="shared" si="6"/>
        <v>4394804453799.7813</v>
      </c>
      <c r="AC61" s="230">
        <f t="shared" si="6"/>
        <v>4471821406037.9512</v>
      </c>
      <c r="AD61" s="230">
        <f t="shared" si="6"/>
        <v>4546294959264.4746</v>
      </c>
      <c r="AE61" s="230">
        <f t="shared" si="6"/>
        <v>4617746565966.3535</v>
      </c>
      <c r="AF61" s="230">
        <f t="shared" si="7"/>
        <v>4685683698648.2041</v>
      </c>
      <c r="AG61" s="230">
        <f t="shared" si="7"/>
        <v>4749602843775.5625</v>
      </c>
      <c r="AH61" s="230">
        <f t="shared" si="7"/>
        <v>4808992929426.1426</v>
      </c>
      <c r="AI61" s="230">
        <f t="shared" si="7"/>
        <v>4863339181088.748</v>
      </c>
      <c r="AJ61" s="230">
        <f t="shared" si="7"/>
        <v>4912127391667.7549</v>
      </c>
      <c r="AK61" s="230">
        <f t="shared" si="7"/>
        <v>4954848582590.2578</v>
      </c>
      <c r="AL61" s="230">
        <f t="shared" si="7"/>
        <v>4991004023102.2168</v>
      </c>
      <c r="AM61" s="230">
        <f t="shared" si="7"/>
        <v>5020110564543.6963</v>
      </c>
      <c r="AN61" s="230">
        <f t="shared" si="7"/>
        <v>5041706235815.1279</v>
      </c>
      <c r="AO61" s="230">
        <f t="shared" si="7"/>
        <v>5055356035627.457</v>
      </c>
      <c r="AP61" s="230">
        <f t="shared" si="7"/>
        <v>5060657846742.1514</v>
      </c>
      <c r="AQ61" s="230">
        <f t="shared" si="7"/>
        <v>5056821912582.1436</v>
      </c>
    </row>
    <row r="62" spans="1:43" x14ac:dyDescent="0.2">
      <c r="A62" s="278" t="s">
        <v>101</v>
      </c>
      <c r="B62" s="230">
        <f t="shared" si="4"/>
        <v>4404210816680231</v>
      </c>
      <c r="C62" s="230">
        <f t="shared" si="4"/>
        <v>4575946248071597</v>
      </c>
      <c r="D62" s="230">
        <f t="shared" si="4"/>
        <v>4338136437821664.5</v>
      </c>
      <c r="E62" s="230">
        <f t="shared" si="4"/>
        <v>4412535591501324.5</v>
      </c>
      <c r="F62" s="230">
        <f t="shared" si="4"/>
        <v>4545635363012046</v>
      </c>
      <c r="G62" s="230">
        <f t="shared" si="4"/>
        <v>4561698252544094</v>
      </c>
      <c r="H62" s="230">
        <f t="shared" si="4"/>
        <v>4586153131389481</v>
      </c>
      <c r="I62" s="230">
        <f t="shared" si="4"/>
        <v>4558288596336239</v>
      </c>
      <c r="J62" s="230">
        <f t="shared" si="4"/>
        <v>4629982340950767</v>
      </c>
      <c r="K62" s="230">
        <f t="shared" si="4"/>
        <v>4691777067569269</v>
      </c>
      <c r="L62" s="230">
        <f t="shared" si="5"/>
        <v>4794031925924645</v>
      </c>
      <c r="M62" s="230">
        <f t="shared" si="5"/>
        <v>4922047477049210</v>
      </c>
      <c r="N62" s="230">
        <f t="shared" si="5"/>
        <v>4879125044141549</v>
      </c>
      <c r="O62" s="230">
        <f t="shared" si="5"/>
        <v>4835899404793956</v>
      </c>
      <c r="P62" s="230">
        <f t="shared" si="5"/>
        <v>4792370929864917</v>
      </c>
      <c r="Q62" s="230">
        <f t="shared" si="5"/>
        <v>4748539990166537</v>
      </c>
      <c r="R62" s="230">
        <f t="shared" si="5"/>
        <v>4704406956464528</v>
      </c>
      <c r="S62" s="230">
        <f t="shared" si="5"/>
        <v>4621968696283113</v>
      </c>
      <c r="T62" s="230">
        <f t="shared" si="5"/>
        <v>4539596609739526</v>
      </c>
      <c r="U62" s="230">
        <f t="shared" si="5"/>
        <v>4457290675343075</v>
      </c>
      <c r="V62" s="230">
        <f t="shared" si="6"/>
        <v>4375050871604143.5</v>
      </c>
      <c r="W62" s="230">
        <f t="shared" si="6"/>
        <v>4292877177034183.5</v>
      </c>
      <c r="X62" s="230">
        <f t="shared" si="6"/>
        <v>4180924869557534.5</v>
      </c>
      <c r="Y62" s="230">
        <f t="shared" si="6"/>
        <v>4069063024500173</v>
      </c>
      <c r="Z62" s="230">
        <f t="shared" si="6"/>
        <v>3957291612402063</v>
      </c>
      <c r="AA62" s="230">
        <f t="shared" si="6"/>
        <v>3845610603804639</v>
      </c>
      <c r="AB62" s="230">
        <f t="shared" si="6"/>
        <v>3734019969250810.5</v>
      </c>
      <c r="AC62" s="230">
        <f t="shared" si="6"/>
        <v>3647576992848200</v>
      </c>
      <c r="AD62" s="230">
        <f t="shared" si="6"/>
        <v>3561203829188670</v>
      </c>
      <c r="AE62" s="230">
        <f t="shared" si="6"/>
        <v>3474900455527485.5</v>
      </c>
      <c r="AF62" s="230">
        <f t="shared" si="7"/>
        <v>3388666849121050</v>
      </c>
      <c r="AG62" s="230">
        <f t="shared" si="7"/>
        <v>3302502987226902</v>
      </c>
      <c r="AH62" s="230">
        <f t="shared" si="7"/>
        <v>3250180842479655.5</v>
      </c>
      <c r="AI62" s="230">
        <f t="shared" si="7"/>
        <v>3197900737427173.5</v>
      </c>
      <c r="AJ62" s="230">
        <f t="shared" si="7"/>
        <v>3145662658388122</v>
      </c>
      <c r="AK62" s="230">
        <f t="shared" si="7"/>
        <v>3093466591681850</v>
      </c>
      <c r="AL62" s="230">
        <f t="shared" si="7"/>
        <v>3041312523628391</v>
      </c>
      <c r="AM62" s="230">
        <f t="shared" si="7"/>
        <v>3014670237220955</v>
      </c>
      <c r="AN62" s="230">
        <f t="shared" si="7"/>
        <v>2988049042326479.5</v>
      </c>
      <c r="AO62" s="230">
        <f t="shared" si="7"/>
        <v>2961448932110823</v>
      </c>
      <c r="AP62" s="230">
        <f t="shared" si="7"/>
        <v>2934869899740186</v>
      </c>
      <c r="AQ62" s="230">
        <f t="shared" si="7"/>
        <v>2908061880056368</v>
      </c>
    </row>
    <row r="63" spans="1:43" x14ac:dyDescent="0.2">
      <c r="A63" s="278" t="s">
        <v>102</v>
      </c>
      <c r="B63" s="230">
        <f t="shared" si="4"/>
        <v>1.1371233440982182E+16</v>
      </c>
      <c r="C63" s="230">
        <f t="shared" si="4"/>
        <v>1.1628776576633294E+16</v>
      </c>
      <c r="D63" s="230">
        <f t="shared" si="4"/>
        <v>1.1360449429058736E+16</v>
      </c>
      <c r="E63" s="230">
        <f t="shared" si="4"/>
        <v>1.1953131114919456E+16</v>
      </c>
      <c r="F63" s="230">
        <f t="shared" si="4"/>
        <v>1.274663717912918E+16</v>
      </c>
      <c r="G63" s="230">
        <f t="shared" si="4"/>
        <v>1.3188488839401686E+16</v>
      </c>
      <c r="H63" s="230">
        <f t="shared" si="4"/>
        <v>1.3647439114778008E+16</v>
      </c>
      <c r="I63" s="230">
        <f t="shared" si="4"/>
        <v>1.3695361255179474E+16</v>
      </c>
      <c r="J63" s="230">
        <f t="shared" si="4"/>
        <v>1.404051166278441E+16</v>
      </c>
      <c r="K63" s="230">
        <f t="shared" si="4"/>
        <v>1.4356306760364258E+16</v>
      </c>
      <c r="L63" s="230">
        <f t="shared" si="5"/>
        <v>1.4797364719494524E+16</v>
      </c>
      <c r="M63" s="230">
        <f t="shared" si="5"/>
        <v>1.532109294691677E+16</v>
      </c>
      <c r="N63" s="230">
        <f t="shared" si="5"/>
        <v>1.5385674740102496E+16</v>
      </c>
      <c r="O63" s="230">
        <f t="shared" si="5"/>
        <v>1.5450358569048718E+16</v>
      </c>
      <c r="P63" s="230">
        <f t="shared" si="5"/>
        <v>1.5515144351045892E+16</v>
      </c>
      <c r="Q63" s="230">
        <f t="shared" si="5"/>
        <v>1.558003200339469E+16</v>
      </c>
      <c r="R63" s="230">
        <f t="shared" si="5"/>
        <v>1.5645021443406024E+16</v>
      </c>
      <c r="S63" s="230">
        <f t="shared" si="5"/>
        <v>1.5462565391738384E+16</v>
      </c>
      <c r="T63" s="230">
        <f t="shared" si="5"/>
        <v>1.5280223142120314E+16</v>
      </c>
      <c r="U63" s="230">
        <f t="shared" si="5"/>
        <v>1.5097994667649956E+16</v>
      </c>
      <c r="V63" s="230">
        <f t="shared" si="6"/>
        <v>1.4915879941426768E+16</v>
      </c>
      <c r="W63" s="230">
        <f t="shared" si="6"/>
        <v>1.4733878936551538E+16</v>
      </c>
      <c r="X63" s="230">
        <f t="shared" si="6"/>
        <v>1.4396947575315292E+16</v>
      </c>
      <c r="Y63" s="230">
        <f t="shared" si="6"/>
        <v>1.4060228689317042E+16</v>
      </c>
      <c r="Z63" s="230">
        <f t="shared" si="6"/>
        <v>1.3723722228152356E+16</v>
      </c>
      <c r="AA63" s="230">
        <f t="shared" si="6"/>
        <v>1.3387428141419288E+16</v>
      </c>
      <c r="AB63" s="230">
        <f t="shared" si="6"/>
        <v>1.3051346378718394E+16</v>
      </c>
      <c r="AC63" s="230">
        <f t="shared" si="6"/>
        <v>1.27154768896527E+16</v>
      </c>
      <c r="AD63" s="230">
        <f t="shared" si="6"/>
        <v>1.2379819623827726E+16</v>
      </c>
      <c r="AE63" s="230">
        <f t="shared" si="6"/>
        <v>1.204437453085149E+16</v>
      </c>
      <c r="AF63" s="230">
        <f t="shared" si="7"/>
        <v>1.1709141560334484E+16</v>
      </c>
      <c r="AG63" s="230">
        <f t="shared" si="7"/>
        <v>1.1374120661889698E+16</v>
      </c>
      <c r="AH63" s="230">
        <f t="shared" si="7"/>
        <v>1.1083469032273136E+16</v>
      </c>
      <c r="AI63" s="230">
        <f t="shared" si="7"/>
        <v>1.0793001187967192E+16</v>
      </c>
      <c r="AJ63" s="230">
        <f t="shared" si="7"/>
        <v>1.050271708530675E+16</v>
      </c>
      <c r="AK63" s="230">
        <f t="shared" si="7"/>
        <v>1.0212616680628836E+16</v>
      </c>
      <c r="AL63" s="230">
        <f t="shared" si="7"/>
        <v>9922699930272644</v>
      </c>
      <c r="AM63" s="230">
        <f t="shared" si="7"/>
        <v>9618570795644142</v>
      </c>
      <c r="AN63" s="230">
        <f t="shared" si="7"/>
        <v>9314634424498724</v>
      </c>
      <c r="AO63" s="230">
        <f t="shared" si="7"/>
        <v>9010890770989944</v>
      </c>
      <c r="AP63" s="230">
        <f t="shared" si="7"/>
        <v>8707339789273613</v>
      </c>
      <c r="AQ63" s="230">
        <f t="shared" si="7"/>
        <v>8403273551910194</v>
      </c>
    </row>
    <row r="64" spans="1:43" x14ac:dyDescent="0.2">
      <c r="A64" s="278" t="s">
        <v>103</v>
      </c>
      <c r="B64" s="230">
        <f t="shared" si="4"/>
        <v>601671231051000.13</v>
      </c>
      <c r="C64" s="230">
        <f t="shared" si="4"/>
        <v>580059756441000</v>
      </c>
      <c r="D64" s="230">
        <f t="shared" si="4"/>
        <v>546958942593902.69</v>
      </c>
      <c r="E64" s="230">
        <f t="shared" si="4"/>
        <v>631471298515445.63</v>
      </c>
      <c r="F64" s="230">
        <f t="shared" si="4"/>
        <v>688579050375716.88</v>
      </c>
      <c r="G64" s="230">
        <f t="shared" si="4"/>
        <v>727496943865491.13</v>
      </c>
      <c r="H64" s="230">
        <f t="shared" si="4"/>
        <v>766751347788385.13</v>
      </c>
      <c r="I64" s="230">
        <f t="shared" si="4"/>
        <v>788445104463824.88</v>
      </c>
      <c r="J64" s="230">
        <f t="shared" si="4"/>
        <v>826647614031385.5</v>
      </c>
      <c r="K64" s="230">
        <f t="shared" si="4"/>
        <v>862883972815213.25</v>
      </c>
      <c r="L64" s="230">
        <f t="shared" si="5"/>
        <v>906514002739398.38</v>
      </c>
      <c r="M64" s="230">
        <f t="shared" si="5"/>
        <v>955287643480574.5</v>
      </c>
      <c r="N64" s="230">
        <f t="shared" si="5"/>
        <v>976314374941675.38</v>
      </c>
      <c r="O64" s="230">
        <f t="shared" si="5"/>
        <v>997315515073461.88</v>
      </c>
      <c r="P64" s="230">
        <f t="shared" si="5"/>
        <v>1018289878681106.6</v>
      </c>
      <c r="Q64" s="230">
        <f t="shared" si="5"/>
        <v>1039236280756210.1</v>
      </c>
      <c r="R64" s="230">
        <f t="shared" si="5"/>
        <v>1060153536476804.1</v>
      </c>
      <c r="S64" s="230">
        <f t="shared" si="5"/>
        <v>1064189513910379.6</v>
      </c>
      <c r="T64" s="230">
        <f t="shared" si="5"/>
        <v>1068201056569440.1</v>
      </c>
      <c r="U64" s="230">
        <f t="shared" si="5"/>
        <v>1072188179208579.5</v>
      </c>
      <c r="V64" s="230">
        <f t="shared" si="6"/>
        <v>1076150896581505.8</v>
      </c>
      <c r="W64" s="230">
        <f t="shared" si="6"/>
        <v>1080089223441039</v>
      </c>
      <c r="X64" s="230">
        <f t="shared" si="6"/>
        <v>1075175051067127.4</v>
      </c>
      <c r="Y64" s="230">
        <f t="shared" si="6"/>
        <v>1070272837151243</v>
      </c>
      <c r="Z64" s="230">
        <f t="shared" si="6"/>
        <v>1065382575152026.5</v>
      </c>
      <c r="AA64" s="230">
        <f t="shared" si="6"/>
        <v>1060504258528506</v>
      </c>
      <c r="AB64" s="230">
        <f t="shared" si="6"/>
        <v>1055637880740100.9</v>
      </c>
      <c r="AC64" s="230">
        <f t="shared" si="6"/>
        <v>1039377657362136.6</v>
      </c>
      <c r="AD64" s="230">
        <f t="shared" si="6"/>
        <v>1023176678458262.4</v>
      </c>
      <c r="AE64" s="230">
        <f t="shared" si="6"/>
        <v>1007034909701414</v>
      </c>
      <c r="AF64" s="230">
        <f t="shared" si="7"/>
        <v>990952316766583</v>
      </c>
      <c r="AG64" s="230">
        <f t="shared" si="7"/>
        <v>974928865330817.63</v>
      </c>
      <c r="AH64" s="230">
        <f t="shared" si="7"/>
        <v>950498840791910.13</v>
      </c>
      <c r="AI64" s="230">
        <f t="shared" si="7"/>
        <v>926163308688675.13</v>
      </c>
      <c r="AJ64" s="230">
        <f t="shared" si="7"/>
        <v>901922213868278.25</v>
      </c>
      <c r="AK64" s="230">
        <f t="shared" si="7"/>
        <v>877775501181193.63</v>
      </c>
      <c r="AL64" s="230">
        <f t="shared" si="7"/>
        <v>853723115481200.88</v>
      </c>
      <c r="AM64" s="230">
        <f t="shared" si="7"/>
        <v>829729147280229.25</v>
      </c>
      <c r="AN64" s="230">
        <f t="shared" si="7"/>
        <v>805829547082069.38</v>
      </c>
      <c r="AO64" s="230">
        <f t="shared" si="7"/>
        <v>782024259661264.25</v>
      </c>
      <c r="AP64" s="230">
        <f t="shared" si="7"/>
        <v>758313229795669.13</v>
      </c>
      <c r="AQ64" s="230">
        <f t="shared" si="7"/>
        <v>734632385513116.88</v>
      </c>
    </row>
    <row r="65" spans="1:43" x14ac:dyDescent="0.2">
      <c r="A65" s="278" t="s">
        <v>104</v>
      </c>
      <c r="B65" s="230">
        <f t="shared" si="4"/>
        <v>181883614786500</v>
      </c>
      <c r="C65" s="230">
        <f t="shared" si="4"/>
        <v>211253553225000</v>
      </c>
      <c r="D65" s="230">
        <f t="shared" si="4"/>
        <v>230914531095396.78</v>
      </c>
      <c r="E65" s="230">
        <f t="shared" si="4"/>
        <v>242170272244727.69</v>
      </c>
      <c r="F65" s="230">
        <f t="shared" si="4"/>
        <v>247664749429613.09</v>
      </c>
      <c r="G65" s="230">
        <f t="shared" si="4"/>
        <v>252575832732497.94</v>
      </c>
      <c r="H65" s="230">
        <f t="shared" si="4"/>
        <v>259778394201708.81</v>
      </c>
      <c r="I65" s="230">
        <f t="shared" si="4"/>
        <v>263411445661231.16</v>
      </c>
      <c r="J65" s="230">
        <f t="shared" si="4"/>
        <v>271596917411393.31</v>
      </c>
      <c r="K65" s="230">
        <f t="shared" si="4"/>
        <v>278150876799365</v>
      </c>
      <c r="L65" s="230">
        <f t="shared" si="5"/>
        <v>286138997505480.44</v>
      </c>
      <c r="M65" s="230">
        <f t="shared" si="5"/>
        <v>294809291311502.81</v>
      </c>
      <c r="N65" s="230">
        <f t="shared" si="5"/>
        <v>299559367896506.63</v>
      </c>
      <c r="O65" s="230">
        <f t="shared" si="5"/>
        <v>303664342807293.81</v>
      </c>
      <c r="P65" s="230">
        <f t="shared" si="5"/>
        <v>307234541485854</v>
      </c>
      <c r="Q65" s="230">
        <f t="shared" si="5"/>
        <v>310390074311832.13</v>
      </c>
      <c r="R65" s="230">
        <f t="shared" si="5"/>
        <v>313258847148076.38</v>
      </c>
      <c r="S65" s="230">
        <f t="shared" si="5"/>
        <v>315241874303256.56</v>
      </c>
      <c r="T65" s="230">
        <f t="shared" si="5"/>
        <v>317067355371653.38</v>
      </c>
      <c r="U65" s="230">
        <f t="shared" si="5"/>
        <v>318738382404762.63</v>
      </c>
      <c r="V65" s="230">
        <f t="shared" si="6"/>
        <v>320258403487073.06</v>
      </c>
      <c r="W65" s="230">
        <f t="shared" si="6"/>
        <v>321631200402062.56</v>
      </c>
      <c r="X65" s="230">
        <f t="shared" si="6"/>
        <v>322860866029125.31</v>
      </c>
      <c r="Y65" s="230">
        <f t="shared" si="6"/>
        <v>323951781627324.38</v>
      </c>
      <c r="Z65" s="230">
        <f t="shared" si="6"/>
        <v>324908594154106.25</v>
      </c>
      <c r="AA65" s="230">
        <f t="shared" si="6"/>
        <v>325736193758619.75</v>
      </c>
      <c r="AB65" s="230">
        <f t="shared" si="6"/>
        <v>326439691580401.69</v>
      </c>
      <c r="AC65" s="230">
        <f t="shared" si="6"/>
        <v>327024397974890.88</v>
      </c>
      <c r="AD65" s="230">
        <f t="shared" si="6"/>
        <v>327495801277703.44</v>
      </c>
      <c r="AE65" s="230">
        <f t="shared" si="6"/>
        <v>327859547209991.81</v>
      </c>
      <c r="AF65" s="230">
        <f t="shared" si="7"/>
        <v>328121419017492.94</v>
      </c>
      <c r="AG65" s="230">
        <f t="shared" si="7"/>
        <v>328287318426319.31</v>
      </c>
      <c r="AH65" s="230">
        <f t="shared" si="7"/>
        <v>328363247489093.38</v>
      </c>
      <c r="AI65" s="230">
        <f t="shared" si="7"/>
        <v>328355291385870.19</v>
      </c>
      <c r="AJ65" s="230">
        <f t="shared" si="7"/>
        <v>328269602235404.31</v>
      </c>
      <c r="AK65" s="230">
        <f t="shared" si="7"/>
        <v>328112383963867.69</v>
      </c>
      <c r="AL65" s="230">
        <f t="shared" si="7"/>
        <v>327889878270064.94</v>
      </c>
      <c r="AM65" s="230">
        <f t="shared" si="7"/>
        <v>327608351718674</v>
      </c>
      <c r="AN65" s="230">
        <f t="shared" si="7"/>
        <v>327274083985965.81</v>
      </c>
      <c r="AO65" s="230">
        <f t="shared" si="7"/>
        <v>326893357276040.5</v>
      </c>
      <c r="AP65" s="230">
        <f t="shared" si="7"/>
        <v>326472446919721.56</v>
      </c>
      <c r="AQ65" s="230">
        <f t="shared" si="7"/>
        <v>325990433703743.06</v>
      </c>
    </row>
    <row r="66" spans="1:43" x14ac:dyDescent="0.2">
      <c r="A66" s="278" t="s">
        <v>105</v>
      </c>
      <c r="B66" s="230">
        <f t="shared" si="4"/>
        <v>4013956402499.9995</v>
      </c>
      <c r="C66" s="230">
        <f t="shared" si="4"/>
        <v>3711173532000</v>
      </c>
      <c r="D66" s="230">
        <f t="shared" si="4"/>
        <v>3545250859239.1929</v>
      </c>
      <c r="E66" s="230">
        <f t="shared" si="4"/>
        <v>4530221875167.7578</v>
      </c>
      <c r="F66" s="230">
        <f t="shared" si="4"/>
        <v>4620019943832.9697</v>
      </c>
      <c r="G66" s="230">
        <f t="shared" si="4"/>
        <v>4820095959794.8027</v>
      </c>
      <c r="H66" s="230">
        <f t="shared" si="4"/>
        <v>5086248455008.2031</v>
      </c>
      <c r="I66" s="230">
        <f t="shared" si="4"/>
        <v>5242196753406.9805</v>
      </c>
      <c r="J66" s="230">
        <f t="shared" si="4"/>
        <v>5452737255942.1289</v>
      </c>
      <c r="K66" s="230">
        <f t="shared" si="4"/>
        <v>5610576163391.9258</v>
      </c>
      <c r="L66" s="230">
        <f t="shared" si="5"/>
        <v>5795263461028.709</v>
      </c>
      <c r="M66" s="230">
        <f t="shared" si="5"/>
        <v>6012406613324.0508</v>
      </c>
      <c r="N66" s="230">
        <f t="shared" si="5"/>
        <v>6201999700404.6924</v>
      </c>
      <c r="O66" s="230">
        <f t="shared" si="5"/>
        <v>6413715021405.7002</v>
      </c>
      <c r="P66" s="230">
        <f t="shared" si="5"/>
        <v>6642302899313.5</v>
      </c>
      <c r="Q66" s="230">
        <f t="shared" si="5"/>
        <v>6881671580643.4385</v>
      </c>
      <c r="R66" s="230">
        <f t="shared" si="5"/>
        <v>7124744149412.5586</v>
      </c>
      <c r="S66" s="230">
        <f t="shared" si="5"/>
        <v>7368878492301.7236</v>
      </c>
      <c r="T66" s="230">
        <f t="shared" si="5"/>
        <v>7608399421671.5625</v>
      </c>
      <c r="U66" s="230">
        <f t="shared" si="5"/>
        <v>7842359778250.6572</v>
      </c>
      <c r="V66" s="230">
        <f t="shared" si="6"/>
        <v>8069821302296.3252</v>
      </c>
      <c r="W66" s="230">
        <f t="shared" si="6"/>
        <v>8289861075189.9951</v>
      </c>
      <c r="X66" s="230">
        <f t="shared" si="6"/>
        <v>8501577888425.1641</v>
      </c>
      <c r="Y66" s="230">
        <f t="shared" si="6"/>
        <v>8704098476081.0752</v>
      </c>
      <c r="Z66" s="230">
        <f t="shared" si="6"/>
        <v>8896583549073.293</v>
      </c>
      <c r="AA66" s="230">
        <f t="shared" si="6"/>
        <v>9078233572489.4961</v>
      </c>
      <c r="AB66" s="230">
        <f t="shared" si="6"/>
        <v>9248294231078.666</v>
      </c>
      <c r="AC66" s="230">
        <f t="shared" si="6"/>
        <v>9406061532382.7754</v>
      </c>
      <c r="AD66" s="230">
        <f t="shared" si="6"/>
        <v>9550886501982.3242</v>
      </c>
      <c r="AE66" s="230">
        <f t="shared" si="6"/>
        <v>9682179430770.875</v>
      </c>
      <c r="AF66" s="230">
        <f t="shared" si="7"/>
        <v>9799413639967.2637</v>
      </c>
      <c r="AG66" s="230">
        <f t="shared" si="7"/>
        <v>9902128735609.4551</v>
      </c>
      <c r="AH66" s="230">
        <f t="shared" si="7"/>
        <v>9989933330440.123</v>
      </c>
      <c r="AI66" s="230">
        <f t="shared" si="7"/>
        <v>10062507217283.322</v>
      </c>
      <c r="AJ66" s="230">
        <f t="shared" si="7"/>
        <v>10119602984126.896</v>
      </c>
      <c r="AK66" s="230">
        <f t="shared" si="7"/>
        <v>10161047067069.033</v>
      </c>
      <c r="AL66" s="230">
        <f t="shared" si="7"/>
        <v>10186740242983.166</v>
      </c>
      <c r="AM66" s="230">
        <f t="shared" si="7"/>
        <v>10196657569128.24</v>
      </c>
      <c r="AN66" s="230">
        <f t="shared" si="7"/>
        <v>10190847781926.941</v>
      </c>
      <c r="AO66" s="230">
        <f t="shared" si="7"/>
        <v>10169432171707.17</v>
      </c>
      <c r="AP66" s="230">
        <f t="shared" si="7"/>
        <v>10132602954325.543</v>
      </c>
      <c r="AQ66" s="230">
        <f t="shared" si="7"/>
        <v>10079780762314.875</v>
      </c>
    </row>
    <row r="67" spans="1:43" x14ac:dyDescent="0.2">
      <c r="A67" s="278" t="s">
        <v>106</v>
      </c>
      <c r="B67" s="230">
        <f t="shared" si="4"/>
        <v>3811175214000.0005</v>
      </c>
      <c r="C67" s="230">
        <f t="shared" si="4"/>
        <v>2580598960500</v>
      </c>
      <c r="D67" s="230">
        <f t="shared" si="4"/>
        <v>2607712580816.3228</v>
      </c>
      <c r="E67" s="230">
        <f t="shared" si="4"/>
        <v>3336349713185.0703</v>
      </c>
      <c r="F67" s="230">
        <f t="shared" si="4"/>
        <v>3437739956560.7544</v>
      </c>
      <c r="G67" s="230">
        <f t="shared" si="4"/>
        <v>3642684547777.4229</v>
      </c>
      <c r="H67" s="230">
        <f t="shared" si="4"/>
        <v>3921319765168.7271</v>
      </c>
      <c r="I67" s="230">
        <f t="shared" si="4"/>
        <v>4130089311129.8965</v>
      </c>
      <c r="J67" s="230">
        <f t="shared" si="4"/>
        <v>4389075260484.145</v>
      </c>
      <c r="K67" s="230">
        <f t="shared" si="4"/>
        <v>4607594731211.7441</v>
      </c>
      <c r="L67" s="230">
        <f t="shared" si="5"/>
        <v>4843209136437.2061</v>
      </c>
      <c r="M67" s="230">
        <f t="shared" si="5"/>
        <v>5094138698005.0303</v>
      </c>
      <c r="N67" s="230">
        <f t="shared" si="5"/>
        <v>5298334651382.5762</v>
      </c>
      <c r="O67" s="230">
        <f t="shared" si="5"/>
        <v>5502579446354.6895</v>
      </c>
      <c r="P67" s="230">
        <f t="shared" si="5"/>
        <v>5705801359516.335</v>
      </c>
      <c r="Q67" s="230">
        <f t="shared" si="5"/>
        <v>5906843107276.7041</v>
      </c>
      <c r="R67" s="230">
        <f t="shared" si="5"/>
        <v>6104466998798.8135</v>
      </c>
      <c r="S67" s="230">
        <f t="shared" si="5"/>
        <v>6294911409019.8633</v>
      </c>
      <c r="T67" s="230">
        <f t="shared" si="5"/>
        <v>6480031437465.6729</v>
      </c>
      <c r="U67" s="230">
        <f t="shared" si="5"/>
        <v>6659193896052.208</v>
      </c>
      <c r="V67" s="230">
        <f t="shared" si="6"/>
        <v>6831793079001.7793</v>
      </c>
      <c r="W67" s="230">
        <f t="shared" si="6"/>
        <v>6997254685508.7881</v>
      </c>
      <c r="X67" s="230">
        <f t="shared" si="6"/>
        <v>7155039422865.251</v>
      </c>
      <c r="Y67" s="230">
        <f t="shared" si="6"/>
        <v>7304646258482.957</v>
      </c>
      <c r="Z67" s="230">
        <f t="shared" si="6"/>
        <v>7445615294486.5684</v>
      </c>
      <c r="AA67" s="230">
        <f t="shared" si="6"/>
        <v>7577530243996.8809</v>
      </c>
      <c r="AB67" s="230">
        <f t="shared" si="6"/>
        <v>7700020493773.6973</v>
      </c>
      <c r="AC67" s="230">
        <f t="shared" si="6"/>
        <v>7812762743451.8867</v>
      </c>
      <c r="AD67" s="230">
        <f t="shared" si="6"/>
        <v>7915482217087.207</v>
      </c>
      <c r="AE67" s="230">
        <f t="shared" si="6"/>
        <v>8007953448047.5859</v>
      </c>
      <c r="AF67" s="230">
        <f t="shared" si="7"/>
        <v>8090000643360.999</v>
      </c>
      <c r="AG67" s="230">
        <f t="shared" si="7"/>
        <v>8161497638395.3008</v>
      </c>
      <c r="AH67" s="230">
        <f t="shared" si="7"/>
        <v>8222367457137.5752</v>
      </c>
      <c r="AI67" s="230">
        <f t="shared" si="7"/>
        <v>8272581497310.6357</v>
      </c>
      <c r="AJ67" s="230">
        <f t="shared" si="7"/>
        <v>8312158363075.0479</v>
      </c>
      <c r="AK67" s="230">
        <f t="shared" si="7"/>
        <v>8341162371085.4883</v>
      </c>
      <c r="AL67" s="230">
        <f t="shared" si="7"/>
        <v>8359701758183.4268</v>
      </c>
      <c r="AM67" s="230">
        <f t="shared" si="7"/>
        <v>8367926621005.2568</v>
      </c>
      <c r="AN67" s="230">
        <f t="shared" si="7"/>
        <v>8366026619267.9707</v>
      </c>
      <c r="AO67" s="230">
        <f t="shared" si="7"/>
        <v>8354228475472.2607</v>
      </c>
      <c r="AP67" s="230">
        <f t="shared" si="7"/>
        <v>8332793304254.2764</v>
      </c>
      <c r="AQ67" s="230">
        <f t="shared" si="7"/>
        <v>8301321681778.3945</v>
      </c>
    </row>
    <row r="68" spans="1:43" x14ac:dyDescent="0.2">
      <c r="A68" s="278" t="s">
        <v>107</v>
      </c>
      <c r="B68" s="230">
        <f t="shared" si="4"/>
        <v>508341883499.99994</v>
      </c>
      <c r="C68" s="230">
        <f t="shared" si="4"/>
        <v>1013905942500.0001</v>
      </c>
      <c r="D68" s="230">
        <f t="shared" si="4"/>
        <v>778586374494.39209</v>
      </c>
      <c r="E68" s="230">
        <f t="shared" si="4"/>
        <v>1177499621050.2754</v>
      </c>
      <c r="F68" s="230">
        <f t="shared" si="4"/>
        <v>1166629814254.1313</v>
      </c>
      <c r="G68" s="230">
        <f t="shared" si="4"/>
        <v>1176755942040.3269</v>
      </c>
      <c r="H68" s="230">
        <f t="shared" si="4"/>
        <v>1200647202597.127</v>
      </c>
      <c r="I68" s="230">
        <f t="shared" si="4"/>
        <v>1208373992996.0605</v>
      </c>
      <c r="J68" s="230">
        <f t="shared" si="4"/>
        <v>1239583543837.9946</v>
      </c>
      <c r="K68" s="230">
        <f t="shared" si="4"/>
        <v>1264916135717.303</v>
      </c>
      <c r="L68" s="230">
        <f t="shared" si="5"/>
        <v>1297410743966.8484</v>
      </c>
      <c r="M68" s="230">
        <f t="shared" si="5"/>
        <v>1332644930870.0723</v>
      </c>
      <c r="N68" s="230">
        <f t="shared" si="5"/>
        <v>1356749496702.2864</v>
      </c>
      <c r="O68" s="230">
        <f t="shared" si="5"/>
        <v>1376925649330.7048</v>
      </c>
      <c r="P68" s="230">
        <f t="shared" si="5"/>
        <v>1393381060068.8706</v>
      </c>
      <c r="Q68" s="230">
        <f t="shared" si="5"/>
        <v>1406374666606.7075</v>
      </c>
      <c r="R68" s="230">
        <f t="shared" si="5"/>
        <v>1416208323767.9883</v>
      </c>
      <c r="S68" s="230">
        <f t="shared" si="5"/>
        <v>1428964205273.8828</v>
      </c>
      <c r="T68" s="230">
        <f t="shared" si="5"/>
        <v>1439291206391.4998</v>
      </c>
      <c r="U68" s="230">
        <f t="shared" si="5"/>
        <v>1447287212073.0317</v>
      </c>
      <c r="V68" s="230">
        <f t="shared" si="6"/>
        <v>1453060135760.3618</v>
      </c>
      <c r="W68" s="230">
        <f t="shared" si="6"/>
        <v>1456725461225.499</v>
      </c>
      <c r="X68" s="230">
        <f t="shared" si="6"/>
        <v>1458403960203.458</v>
      </c>
      <c r="Y68" s="230">
        <f t="shared" si="6"/>
        <v>1458219619793.2759</v>
      </c>
      <c r="Z68" s="230">
        <f t="shared" si="6"/>
        <v>1456297803454.6226</v>
      </c>
      <c r="AA68" s="230">
        <f t="shared" si="6"/>
        <v>1452763659952.8105</v>
      </c>
      <c r="AB68" s="230">
        <f t="shared" si="6"/>
        <v>1447740786044.2578</v>
      </c>
      <c r="AC68" s="230">
        <f t="shared" si="6"/>
        <v>1441350141214.3225</v>
      </c>
      <c r="AD68" s="230">
        <f t="shared" si="6"/>
        <v>1433709206478.0366</v>
      </c>
      <c r="AE68" s="230">
        <f t="shared" si="6"/>
        <v>1424931374169.5771</v>
      </c>
      <c r="AF68" s="230">
        <f t="shared" si="7"/>
        <v>1415125551764.7485</v>
      </c>
      <c r="AG68" s="230">
        <f t="shared" si="7"/>
        <v>1404395960047.5518</v>
      </c>
      <c r="AH68" s="230">
        <f t="shared" si="7"/>
        <v>1392842104260.7656</v>
      </c>
      <c r="AI68" s="230">
        <f t="shared" si="7"/>
        <v>1380558896163.5615</v>
      </c>
      <c r="AJ68" s="230">
        <f t="shared" si="7"/>
        <v>1367636905035.2944</v>
      </c>
      <c r="AK68" s="230">
        <f t="shared" si="7"/>
        <v>1354162716487.3118</v>
      </c>
      <c r="AL68" s="230">
        <f t="shared" si="7"/>
        <v>1340219379348.6465</v>
      </c>
      <c r="AM68" s="230">
        <f t="shared" si="7"/>
        <v>1325886922757.4385</v>
      </c>
      <c r="AN68" s="230">
        <f t="shared" si="7"/>
        <v>1311242927809.2554</v>
      </c>
      <c r="AO68" s="230">
        <f t="shared" si="7"/>
        <v>1296363140590.4751</v>
      </c>
      <c r="AP68" s="230">
        <f t="shared" si="7"/>
        <v>1281322116079.2051</v>
      </c>
      <c r="AQ68" s="230">
        <f t="shared" si="7"/>
        <v>1266088325023.5005</v>
      </c>
    </row>
    <row r="69" spans="1:43" x14ac:dyDescent="0.2">
      <c r="A69" s="278" t="s">
        <v>108</v>
      </c>
      <c r="B69" s="230">
        <f t="shared" si="4"/>
        <v>8350140447000</v>
      </c>
      <c r="C69" s="230">
        <f t="shared" si="4"/>
        <v>6480664558500</v>
      </c>
      <c r="D69" s="230">
        <f t="shared" si="4"/>
        <v>6250022916085.4678</v>
      </c>
      <c r="E69" s="230">
        <f t="shared" si="4"/>
        <v>7127778522939.6016</v>
      </c>
      <c r="F69" s="230">
        <f t="shared" si="4"/>
        <v>7777517799032.124</v>
      </c>
      <c r="G69" s="230">
        <f t="shared" si="4"/>
        <v>8177996941983.665</v>
      </c>
      <c r="H69" s="230">
        <f t="shared" si="4"/>
        <v>8584603850141.9424</v>
      </c>
      <c r="I69" s="230">
        <f t="shared" si="4"/>
        <v>8655166012021.2773</v>
      </c>
      <c r="J69" s="230">
        <f t="shared" si="4"/>
        <v>8911684377492.916</v>
      </c>
      <c r="K69" s="230">
        <f t="shared" si="4"/>
        <v>9148457416105.8652</v>
      </c>
      <c r="L69" s="230">
        <f t="shared" si="5"/>
        <v>9464142073969.9551</v>
      </c>
      <c r="M69" s="230">
        <f t="shared" si="5"/>
        <v>9832206469999.1738</v>
      </c>
      <c r="N69" s="230">
        <f t="shared" si="5"/>
        <v>9968604374163.0137</v>
      </c>
      <c r="O69" s="230">
        <f t="shared" si="5"/>
        <v>10105123440827.84</v>
      </c>
      <c r="P69" s="230">
        <f t="shared" si="5"/>
        <v>10241759093654.35</v>
      </c>
      <c r="Q69" s="230">
        <f t="shared" si="5"/>
        <v>10378506757026.078</v>
      </c>
      <c r="R69" s="230">
        <f t="shared" si="5"/>
        <v>10515361856049.402</v>
      </c>
      <c r="S69" s="230">
        <f t="shared" si="5"/>
        <v>10469060915032.053</v>
      </c>
      <c r="T69" s="230">
        <f t="shared" si="5"/>
        <v>10422853054344.727</v>
      </c>
      <c r="U69" s="230">
        <f t="shared" si="5"/>
        <v>10376738225068.891</v>
      </c>
      <c r="V69" s="230">
        <f t="shared" si="6"/>
        <v>10330716378288.951</v>
      </c>
      <c r="W69" s="230">
        <f t="shared" si="6"/>
        <v>10284787465092.252</v>
      </c>
      <c r="X69" s="230">
        <f t="shared" si="6"/>
        <v>10238951436569.068</v>
      </c>
      <c r="Y69" s="230">
        <f t="shared" si="6"/>
        <v>10193208243812.594</v>
      </c>
      <c r="Z69" s="230">
        <f t="shared" si="6"/>
        <v>10147557837918.963</v>
      </c>
      <c r="AA69" s="230">
        <f t="shared" si="6"/>
        <v>10102000169987.242</v>
      </c>
      <c r="AB69" s="230">
        <f t="shared" si="6"/>
        <v>10056535191119.426</v>
      </c>
      <c r="AC69" s="230">
        <f t="shared" si="6"/>
        <v>10011162852420.436</v>
      </c>
      <c r="AD69" s="230">
        <f t="shared" si="6"/>
        <v>9965883104998.1309</v>
      </c>
      <c r="AE69" s="230">
        <f t="shared" si="6"/>
        <v>9920695899963.3047</v>
      </c>
      <c r="AF69" s="230">
        <f t="shared" si="7"/>
        <v>9875601188429.6758</v>
      </c>
      <c r="AG69" s="230">
        <f t="shared" si="7"/>
        <v>9830598921513.8926</v>
      </c>
      <c r="AH69" s="230">
        <f t="shared" si="7"/>
        <v>9804387819221.5273</v>
      </c>
      <c r="AI69" s="230">
        <f t="shared" si="7"/>
        <v>9778216720366.0703</v>
      </c>
      <c r="AJ69" s="230">
        <f t="shared" si="7"/>
        <v>9752085605259.2031</v>
      </c>
      <c r="AK69" s="230">
        <f t="shared" si="7"/>
        <v>9725994454213.7637</v>
      </c>
      <c r="AL69" s="230">
        <f t="shared" si="7"/>
        <v>9699943247543.791</v>
      </c>
      <c r="AM69" s="230">
        <f t="shared" si="7"/>
        <v>9667742629693.9844</v>
      </c>
      <c r="AN69" s="230">
        <f t="shared" si="7"/>
        <v>9635599332232.6582</v>
      </c>
      <c r="AO69" s="230">
        <f t="shared" si="7"/>
        <v>9603513325750.8125</v>
      </c>
      <c r="AP69" s="230">
        <f t="shared" si="7"/>
        <v>9571484580841.1953</v>
      </c>
      <c r="AQ69" s="230">
        <f t="shared" si="7"/>
        <v>9538706766707.1777</v>
      </c>
    </row>
    <row r="70" spans="1:43" x14ac:dyDescent="0.2">
      <c r="A70" s="278" t="s">
        <v>109</v>
      </c>
      <c r="B70" s="230">
        <f t="shared" si="4"/>
        <v>5997323095500</v>
      </c>
      <c r="C70" s="230">
        <f t="shared" si="4"/>
        <v>5225087884500</v>
      </c>
      <c r="D70" s="230">
        <f t="shared" si="4"/>
        <v>5375272399077.8389</v>
      </c>
      <c r="E70" s="230">
        <f t="shared" si="4"/>
        <v>5756216310891.6982</v>
      </c>
      <c r="F70" s="230">
        <f t="shared" si="4"/>
        <v>5865747787687.5254</v>
      </c>
      <c r="G70" s="230">
        <f t="shared" si="4"/>
        <v>5920760884361.0293</v>
      </c>
      <c r="H70" s="230">
        <f t="shared" si="4"/>
        <v>6016018491970.9209</v>
      </c>
      <c r="I70" s="230">
        <f t="shared" si="4"/>
        <v>6036824121164.3613</v>
      </c>
      <c r="J70" s="230">
        <f t="shared" si="4"/>
        <v>6171641834187.4854</v>
      </c>
      <c r="K70" s="230">
        <f t="shared" si="4"/>
        <v>6275666978137.8965</v>
      </c>
      <c r="L70" s="230">
        <f t="shared" si="5"/>
        <v>6415477704292.8955</v>
      </c>
      <c r="M70" s="230">
        <f t="shared" si="5"/>
        <v>6570551969684.2891</v>
      </c>
      <c r="N70" s="230">
        <f t="shared" si="5"/>
        <v>6634883519589.7314</v>
      </c>
      <c r="O70" s="230">
        <f t="shared" si="5"/>
        <v>6682496635149.8652</v>
      </c>
      <c r="P70" s="230">
        <f t="shared" si="5"/>
        <v>6716085328524.498</v>
      </c>
      <c r="Q70" s="230">
        <f t="shared" si="5"/>
        <v>6738507021064.2637</v>
      </c>
      <c r="R70" s="230">
        <f t="shared" si="5"/>
        <v>6752727136874.166</v>
      </c>
      <c r="S70" s="230">
        <f t="shared" si="5"/>
        <v>6745127994390.5117</v>
      </c>
      <c r="T70" s="230">
        <f t="shared" si="5"/>
        <v>6732828585741.1709</v>
      </c>
      <c r="U70" s="230">
        <f t="shared" si="5"/>
        <v>6716251916187.3125</v>
      </c>
      <c r="V70" s="230">
        <f t="shared" si="6"/>
        <v>6695825751496.6631</v>
      </c>
      <c r="W70" s="230">
        <f t="shared" si="6"/>
        <v>6671980124295.8066</v>
      </c>
      <c r="X70" s="230">
        <f t="shared" si="6"/>
        <v>6645145093563.6973</v>
      </c>
      <c r="Y70" s="230">
        <f t="shared" si="6"/>
        <v>6615748764963.1035</v>
      </c>
      <c r="Z70" s="230">
        <f t="shared" si="6"/>
        <v>6584215576117.4736</v>
      </c>
      <c r="AA70" s="230">
        <f t="shared" si="6"/>
        <v>6550964847781.5762</v>
      </c>
      <c r="AB70" s="230">
        <f t="shared" si="6"/>
        <v>6516409599142.0713</v>
      </c>
      <c r="AC70" s="230">
        <f t="shared" si="6"/>
        <v>6480955623225.0625</v>
      </c>
      <c r="AD70" s="230">
        <f t="shared" si="6"/>
        <v>6445000816583.0957</v>
      </c>
      <c r="AE70" s="230">
        <f t="shared" si="6"/>
        <v>6408934756072.7568</v>
      </c>
      <c r="AF70" s="230">
        <f t="shared" si="7"/>
        <v>6373138514606.5986</v>
      </c>
      <c r="AG70" s="230">
        <f t="shared" si="7"/>
        <v>6337984707249.1348</v>
      </c>
      <c r="AH70" s="230">
        <f t="shared" si="7"/>
        <v>6303837758909.3613</v>
      </c>
      <c r="AI70" s="230">
        <f t="shared" si="7"/>
        <v>6271054385139.209</v>
      </c>
      <c r="AJ70" s="230">
        <f t="shared" si="7"/>
        <v>6239984278160.4131</v>
      </c>
      <c r="AK70" s="230">
        <f t="shared" si="7"/>
        <v>6210970991190.4033</v>
      </c>
      <c r="AL70" s="230">
        <f t="shared" si="7"/>
        <v>6184353015406.583</v>
      </c>
      <c r="AM70" s="230">
        <f t="shared" si="7"/>
        <v>6160465045463.7422</v>
      </c>
      <c r="AN70" s="230">
        <f t="shared" si="7"/>
        <v>6139639431354.0996</v>
      </c>
      <c r="AO70" s="230">
        <f t="shared" si="7"/>
        <v>6122207816569.2217</v>
      </c>
      <c r="AP70" s="230">
        <f t="shared" si="7"/>
        <v>6108502964993.8594</v>
      </c>
      <c r="AQ70" s="230">
        <f t="shared" si="7"/>
        <v>6098351935587.3311</v>
      </c>
    </row>
    <row r="71" spans="1:43" x14ac:dyDescent="0.2">
      <c r="A71" s="278" t="s">
        <v>110</v>
      </c>
      <c r="B71" s="230">
        <f t="shared" si="4"/>
        <v>70023399996000</v>
      </c>
      <c r="C71" s="230">
        <f t="shared" si="4"/>
        <v>114140808704999.98</v>
      </c>
      <c r="D71" s="230">
        <f t="shared" si="4"/>
        <v>120062257521222.11</v>
      </c>
      <c r="E71" s="230">
        <f t="shared" si="4"/>
        <v>125733703437363.58</v>
      </c>
      <c r="F71" s="230">
        <f t="shared" si="4"/>
        <v>128594834669543.63</v>
      </c>
      <c r="G71" s="230">
        <f t="shared" si="4"/>
        <v>131353002211604.39</v>
      </c>
      <c r="H71" s="230">
        <f t="shared" si="4"/>
        <v>135359322736582.58</v>
      </c>
      <c r="I71" s="230">
        <f t="shared" si="4"/>
        <v>137466809012291.86</v>
      </c>
      <c r="J71" s="230">
        <f t="shared" si="4"/>
        <v>141909369138958.66</v>
      </c>
      <c r="K71" s="230">
        <f t="shared" si="4"/>
        <v>145471395511900.94</v>
      </c>
      <c r="L71" s="230">
        <f t="shared" si="5"/>
        <v>149766967004632.72</v>
      </c>
      <c r="M71" s="230">
        <f t="shared" si="5"/>
        <v>154417242261170.34</v>
      </c>
      <c r="N71" s="230">
        <f t="shared" si="5"/>
        <v>157044439125312.72</v>
      </c>
      <c r="O71" s="230">
        <f t="shared" si="5"/>
        <v>159343950180788.22</v>
      </c>
      <c r="P71" s="230">
        <f t="shared" si="5"/>
        <v>161372937775410.69</v>
      </c>
      <c r="Q71" s="230">
        <f t="shared" si="5"/>
        <v>163193856248378.06</v>
      </c>
      <c r="R71" s="230">
        <f t="shared" si="5"/>
        <v>164873455874487.28</v>
      </c>
      <c r="S71" s="230">
        <f t="shared" si="5"/>
        <v>166119473606948.75</v>
      </c>
      <c r="T71" s="230">
        <f t="shared" si="5"/>
        <v>167290153338333.53</v>
      </c>
      <c r="U71" s="230">
        <f t="shared" si="5"/>
        <v>168385665151156.06</v>
      </c>
      <c r="V71" s="230">
        <f t="shared" si="6"/>
        <v>169406330608247.88</v>
      </c>
      <c r="W71" s="230">
        <f t="shared" si="6"/>
        <v>170352618047674.97</v>
      </c>
      <c r="X71" s="230">
        <f t="shared" si="6"/>
        <v>171225137536137.72</v>
      </c>
      <c r="Y71" s="230">
        <f t="shared" si="6"/>
        <v>172024635517646.78</v>
      </c>
      <c r="Z71" s="230">
        <f t="shared" si="6"/>
        <v>172751989194275</v>
      </c>
      <c r="AA71" s="230">
        <f t="shared" si="6"/>
        <v>173408200675546.47</v>
      </c>
      <c r="AB71" s="230">
        <f t="shared" si="6"/>
        <v>173994390932596.41</v>
      </c>
      <c r="AC71" s="230">
        <f t="shared" si="6"/>
        <v>174511793592570.06</v>
      </c>
      <c r="AD71" s="230">
        <f t="shared" si="6"/>
        <v>174961748607933.66</v>
      </c>
      <c r="AE71" s="230">
        <f t="shared" si="6"/>
        <v>175345695834358.22</v>
      </c>
      <c r="AF71" s="230">
        <f t="shared" si="7"/>
        <v>175665168549711.25</v>
      </c>
      <c r="AG71" s="230">
        <f t="shared" si="7"/>
        <v>175921786945427.53</v>
      </c>
      <c r="AH71" s="230">
        <f t="shared" si="7"/>
        <v>176117251620135.69</v>
      </c>
      <c r="AI71" s="230">
        <f t="shared" si="7"/>
        <v>176253337103947.13</v>
      </c>
      <c r="AJ71" s="230">
        <f t="shared" si="7"/>
        <v>176331885440250.5</v>
      </c>
      <c r="AK71" s="230">
        <f t="shared" si="7"/>
        <v>176354799850228.34</v>
      </c>
      <c r="AL71" s="230">
        <f t="shared" si="7"/>
        <v>176324038503639.97</v>
      </c>
      <c r="AM71" s="230">
        <f t="shared" si="7"/>
        <v>176241608417704.56</v>
      </c>
      <c r="AN71" s="230">
        <f t="shared" si="7"/>
        <v>176109559504191.5</v>
      </c>
      <c r="AO71" s="230">
        <f t="shared" si="7"/>
        <v>175929978783082.69</v>
      </c>
      <c r="AP71" s="230">
        <f t="shared" si="7"/>
        <v>175704984779454.13</v>
      </c>
      <c r="AQ71" s="230">
        <f t="shared" si="7"/>
        <v>175422020602993.94</v>
      </c>
    </row>
    <row r="72" spans="1:43" x14ac:dyDescent="0.2">
      <c r="A72" s="278" t="s">
        <v>111</v>
      </c>
      <c r="B72" s="230">
        <f t="shared" si="4"/>
        <v>20530900879499.996</v>
      </c>
      <c r="C72" s="230">
        <f t="shared" si="4"/>
        <v>24161517501000</v>
      </c>
      <c r="D72" s="230">
        <f t="shared" si="4"/>
        <v>27630016309185.602</v>
      </c>
      <c r="E72" s="230">
        <f t="shared" si="4"/>
        <v>30126674480386.305</v>
      </c>
      <c r="F72" s="230">
        <f t="shared" si="4"/>
        <v>31898982622440.191</v>
      </c>
      <c r="G72" s="230">
        <f t="shared" si="4"/>
        <v>35076942637109.93</v>
      </c>
      <c r="H72" s="230">
        <f t="shared" si="4"/>
        <v>39411196455266.578</v>
      </c>
      <c r="I72" s="230">
        <f t="shared" si="4"/>
        <v>43189914210191.844</v>
      </c>
      <c r="J72" s="230">
        <f t="shared" si="4"/>
        <v>47512867751120.195</v>
      </c>
      <c r="K72" s="230">
        <f t="shared" si="4"/>
        <v>51439985572865.82</v>
      </c>
      <c r="L72" s="230">
        <f t="shared" si="5"/>
        <v>55630688077093.641</v>
      </c>
      <c r="M72" s="230">
        <f t="shared" si="5"/>
        <v>60140383110266.297</v>
      </c>
      <c r="N72" s="230">
        <f t="shared" si="5"/>
        <v>64152952392997.32</v>
      </c>
      <c r="O72" s="230">
        <f t="shared" si="5"/>
        <v>68354701485289.57</v>
      </c>
      <c r="P72" s="230">
        <f t="shared" si="5"/>
        <v>72743293712056.594</v>
      </c>
      <c r="Q72" s="230">
        <f t="shared" si="5"/>
        <v>77314668933878.266</v>
      </c>
      <c r="R72" s="230">
        <f t="shared" si="5"/>
        <v>82062879112811.844</v>
      </c>
      <c r="S72" s="230">
        <f t="shared" si="5"/>
        <v>86735547606143.813</v>
      </c>
      <c r="T72" s="230">
        <f t="shared" si="5"/>
        <v>91539539596546.859</v>
      </c>
      <c r="U72" s="230">
        <f t="shared" si="5"/>
        <v>96460916245008.891</v>
      </c>
      <c r="V72" s="230">
        <f t="shared" si="6"/>
        <v>101483383351181.03</v>
      </c>
      <c r="W72" s="230">
        <f t="shared" si="6"/>
        <v>106588223637707.81</v>
      </c>
      <c r="X72" s="230">
        <f t="shared" si="6"/>
        <v>111754257896032.94</v>
      </c>
      <c r="Y72" s="230">
        <f t="shared" si="6"/>
        <v>116957839484833.38</v>
      </c>
      <c r="Z72" s="230">
        <f t="shared" si="6"/>
        <v>122172886532601.13</v>
      </c>
      <c r="AA72" s="230">
        <f t="shared" si="6"/>
        <v>127370955917724.8</v>
      </c>
      <c r="AB72" s="230">
        <f t="shared" si="6"/>
        <v>132521362669692</v>
      </c>
      <c r="AC72" s="230">
        <f t="shared" si="6"/>
        <v>137591347843955.22</v>
      </c>
      <c r="AD72" s="230">
        <f t="shared" si="6"/>
        <v>142546297165006.97</v>
      </c>
      <c r="AE72" s="230">
        <f t="shared" si="6"/>
        <v>147350011806939</v>
      </c>
      <c r="AF72" s="230">
        <f t="shared" si="7"/>
        <v>151965031593828.81</v>
      </c>
      <c r="AG72" s="230">
        <f t="shared" si="7"/>
        <v>156353009666203.06</v>
      </c>
      <c r="AH72" s="230">
        <f t="shared" si="7"/>
        <v>160475136294380.84</v>
      </c>
      <c r="AI72" s="230">
        <f t="shared" si="7"/>
        <v>164292608052265.63</v>
      </c>
      <c r="AJ72" s="230">
        <f t="shared" si="7"/>
        <v>167767137031361.03</v>
      </c>
      <c r="AK72" s="230">
        <f t="shared" si="7"/>
        <v>170861493217132.66</v>
      </c>
      <c r="AL72" s="230">
        <f t="shared" si="7"/>
        <v>173540071617612.03</v>
      </c>
      <c r="AM72" s="230">
        <f t="shared" si="7"/>
        <v>175769474282170.91</v>
      </c>
      <c r="AN72" s="230">
        <f t="shared" si="7"/>
        <v>177519096035394.72</v>
      </c>
      <c r="AO72" s="230">
        <f t="shared" si="7"/>
        <v>178761701637554.84</v>
      </c>
      <c r="AP72" s="230">
        <f t="shared" si="7"/>
        <v>179473981229446.13</v>
      </c>
      <c r="AQ72" s="230">
        <f t="shared" si="7"/>
        <v>179622094386330.25</v>
      </c>
    </row>
    <row r="73" spans="1:43" x14ac:dyDescent="0.2">
      <c r="A73" s="278" t="s">
        <v>112</v>
      </c>
      <c r="B73" s="230">
        <f t="shared" si="4"/>
        <v>53881461826500</v>
      </c>
      <c r="C73" s="230">
        <f t="shared" si="4"/>
        <v>71745651186000</v>
      </c>
      <c r="D73" s="230">
        <f t="shared" si="4"/>
        <v>90859310062811.469</v>
      </c>
      <c r="E73" s="230">
        <f t="shared" si="4"/>
        <v>113375352842852.67</v>
      </c>
      <c r="F73" s="230">
        <f t="shared" si="4"/>
        <v>119526865371680.22</v>
      </c>
      <c r="G73" s="230">
        <f t="shared" si="4"/>
        <v>130001093254041.73</v>
      </c>
      <c r="H73" s="230">
        <f t="shared" si="4"/>
        <v>144487051750806.13</v>
      </c>
      <c r="I73" s="230">
        <f t="shared" si="4"/>
        <v>157437885130618.22</v>
      </c>
      <c r="J73" s="230">
        <f t="shared" si="4"/>
        <v>173051741920712.78</v>
      </c>
      <c r="K73" s="230">
        <f t="shared" si="4"/>
        <v>187835659958633.47</v>
      </c>
      <c r="L73" s="230">
        <f t="shared" si="5"/>
        <v>204048522863460.69</v>
      </c>
      <c r="M73" s="230">
        <f t="shared" si="5"/>
        <v>221672229624134.81</v>
      </c>
      <c r="N73" s="230">
        <f t="shared" si="5"/>
        <v>237412129454830.75</v>
      </c>
      <c r="O73" s="230">
        <f t="shared" si="5"/>
        <v>253788876837070.31</v>
      </c>
      <c r="P73" s="230">
        <f t="shared" si="5"/>
        <v>270850383596932.75</v>
      </c>
      <c r="Q73" s="230">
        <f t="shared" si="5"/>
        <v>288657391782227.31</v>
      </c>
      <c r="R73" s="230">
        <f t="shared" si="5"/>
        <v>307285079935474</v>
      </c>
      <c r="S73" s="230">
        <f t="shared" si="5"/>
        <v>325844434478375.81</v>
      </c>
      <c r="T73" s="230">
        <f t="shared" si="5"/>
        <v>345180120261486.31</v>
      </c>
      <c r="U73" s="230">
        <f t="shared" si="5"/>
        <v>365254689359502.25</v>
      </c>
      <c r="V73" s="230">
        <f t="shared" si="6"/>
        <v>386018619854489.44</v>
      </c>
      <c r="W73" s="230">
        <f t="shared" si="6"/>
        <v>407409320733489.38</v>
      </c>
      <c r="X73" s="230">
        <f t="shared" si="6"/>
        <v>429350232399959.75</v>
      </c>
      <c r="Y73" s="230">
        <f t="shared" si="6"/>
        <v>451750060594179.5</v>
      </c>
      <c r="Z73" s="230">
        <f t="shared" si="6"/>
        <v>474502184486664.25</v>
      </c>
      <c r="AA73" s="230">
        <f t="shared" si="6"/>
        <v>497484281831056.63</v>
      </c>
      <c r="AB73" s="230">
        <f t="shared" si="6"/>
        <v>520558215078072.38</v>
      </c>
      <c r="AC73" s="230">
        <f t="shared" si="6"/>
        <v>543570221993971.69</v>
      </c>
      <c r="AD73" s="230">
        <f t="shared" si="6"/>
        <v>566351452337823.75</v>
      </c>
      <c r="AE73" s="230">
        <f t="shared" si="6"/>
        <v>588718888297140.38</v>
      </c>
      <c r="AF73" s="230">
        <f t="shared" si="7"/>
        <v>610476680468275.13</v>
      </c>
      <c r="AG73" s="230">
        <f t="shared" si="7"/>
        <v>631417923064122.63</v>
      </c>
      <c r="AH73" s="230">
        <f t="shared" si="7"/>
        <v>651326881685759</v>
      </c>
      <c r="AI73" s="230">
        <f t="shared" si="7"/>
        <v>669981674456189.13</v>
      </c>
      <c r="AJ73" s="230">
        <f t="shared" si="7"/>
        <v>687157392750558.75</v>
      </c>
      <c r="AK73" s="230">
        <f t="shared" si="7"/>
        <v>702629631467816.63</v>
      </c>
      <c r="AL73" s="230">
        <f t="shared" si="7"/>
        <v>716178381214164.75</v>
      </c>
      <c r="AM73" s="230">
        <f t="shared" si="7"/>
        <v>727592216491144.5</v>
      </c>
      <c r="AN73" s="230">
        <f t="shared" si="7"/>
        <v>736672695718108.13</v>
      </c>
      <c r="AO73" s="230">
        <f t="shared" si="7"/>
        <v>743238871504264.75</v>
      </c>
      <c r="AP73" s="230">
        <f t="shared" si="7"/>
        <v>747131793942582.63</v>
      </c>
      <c r="AQ73" s="230">
        <f t="shared" si="7"/>
        <v>748156499235433.13</v>
      </c>
    </row>
    <row r="74" spans="1:43" x14ac:dyDescent="0.2">
      <c r="A74" s="279" t="s">
        <v>276</v>
      </c>
      <c r="B74" s="239">
        <f t="shared" si="4"/>
        <v>152735902308000</v>
      </c>
      <c r="C74" s="239">
        <f t="shared" si="4"/>
        <v>148327494826500</v>
      </c>
      <c r="D74" s="239">
        <f t="shared" si="4"/>
        <v>145795293993201.78</v>
      </c>
      <c r="E74" s="239">
        <f t="shared" si="4"/>
        <v>149883098656533.38</v>
      </c>
      <c r="F74" s="239">
        <f t="shared" si="4"/>
        <v>160718342446495</v>
      </c>
      <c r="G74" s="239">
        <f t="shared" si="4"/>
        <v>167084017847841.53</v>
      </c>
      <c r="H74" s="239">
        <f t="shared" si="4"/>
        <v>172435125945237.28</v>
      </c>
      <c r="I74" s="239">
        <f t="shared" si="4"/>
        <v>177982428523218.03</v>
      </c>
      <c r="J74" s="239">
        <f t="shared" si="4"/>
        <v>186059146607732.56</v>
      </c>
      <c r="K74" s="239">
        <f t="shared" si="4"/>
        <v>193563432082166.16</v>
      </c>
      <c r="L74" s="239">
        <f t="shared" si="5"/>
        <v>202561985963478.81</v>
      </c>
      <c r="M74" s="239">
        <f t="shared" si="5"/>
        <v>213699187676950.91</v>
      </c>
      <c r="N74" s="239">
        <f t="shared" si="5"/>
        <v>219854551697827.56</v>
      </c>
      <c r="O74" s="239">
        <f t="shared" si="5"/>
        <v>226940066605132.47</v>
      </c>
      <c r="P74" s="239">
        <f t="shared" si="5"/>
        <v>233742380217605</v>
      </c>
      <c r="Q74" s="239">
        <f t="shared" si="5"/>
        <v>240245298181944.28</v>
      </c>
      <c r="R74" s="239">
        <f t="shared" si="5"/>
        <v>245926695298212.06</v>
      </c>
      <c r="S74" s="239">
        <f t="shared" si="5"/>
        <v>251598839738857.56</v>
      </c>
      <c r="T74" s="239">
        <f t="shared" si="5"/>
        <v>256407094200602.38</v>
      </c>
      <c r="U74" s="239">
        <f t="shared" si="5"/>
        <v>260860807349969.13</v>
      </c>
      <c r="V74" s="239">
        <f t="shared" si="6"/>
        <v>264963215572040.41</v>
      </c>
      <c r="W74" s="239">
        <f t="shared" si="6"/>
        <v>268720532986454</v>
      </c>
      <c r="X74" s="239">
        <f t="shared" si="6"/>
        <v>272141763046703.56</v>
      </c>
      <c r="Y74" s="239">
        <f t="shared" si="6"/>
        <v>275238493049443.97</v>
      </c>
      <c r="Z74" s="239">
        <f t="shared" si="6"/>
        <v>278024676921484.78</v>
      </c>
      <c r="AA74" s="239">
        <f t="shared" si="6"/>
        <v>280516411428170.19</v>
      </c>
      <c r="AB74" s="239">
        <f t="shared" si="6"/>
        <v>282731710638488.38</v>
      </c>
      <c r="AC74" s="239">
        <f t="shared" si="6"/>
        <v>284690283109279.31</v>
      </c>
      <c r="AD74" s="239">
        <f t="shared" si="6"/>
        <v>286413315832277.19</v>
      </c>
      <c r="AE74" s="239">
        <f t="shared" si="6"/>
        <v>287923268541771.94</v>
      </c>
      <c r="AF74" s="239">
        <f t="shared" si="7"/>
        <v>289243681524220.25</v>
      </c>
      <c r="AG74" s="239">
        <f t="shared" si="7"/>
        <v>290398999619470.38</v>
      </c>
      <c r="AH74" s="239">
        <f t="shared" si="7"/>
        <v>291414414669705.19</v>
      </c>
      <c r="AI74" s="239">
        <f t="shared" si="7"/>
        <v>292315728268375.38</v>
      </c>
      <c r="AJ74" s="239">
        <f t="shared" si="7"/>
        <v>293129236296704.44</v>
      </c>
      <c r="AK74" s="239">
        <f t="shared" si="7"/>
        <v>293881636417665</v>
      </c>
      <c r="AL74" s="239">
        <f t="shared" si="7"/>
        <v>294599959432725.88</v>
      </c>
      <c r="AM74" s="239">
        <f t="shared" si="7"/>
        <v>295311525199787.88</v>
      </c>
      <c r="AN74" s="239">
        <f t="shared" si="7"/>
        <v>296043923665092.69</v>
      </c>
      <c r="AO74" s="239">
        <f t="shared" si="7"/>
        <v>296825021480109.06</v>
      </c>
      <c r="AP74" s="239">
        <f t="shared" si="7"/>
        <v>297682994658411.13</v>
      </c>
      <c r="AQ74" s="239">
        <f t="shared" si="7"/>
        <v>298624345670569.88</v>
      </c>
    </row>
    <row r="75" spans="1:43" x14ac:dyDescent="0.2">
      <c r="B75" s="471">
        <f>SUM(B50:B74)/$A$80</f>
        <v>77949.960000000006</v>
      </c>
      <c r="C75" s="471">
        <f t="shared" ref="C75:AQ75" si="8">SUM(C50:C74)/$A$80</f>
        <v>77812.02</v>
      </c>
      <c r="D75" s="471">
        <f t="shared" si="8"/>
        <v>75900.374694615573</v>
      </c>
      <c r="E75" s="471">
        <f t="shared" si="8"/>
        <v>80107.00204313561</v>
      </c>
      <c r="F75" s="471">
        <f t="shared" si="8"/>
        <v>85066.061934394544</v>
      </c>
      <c r="G75" s="471">
        <f t="shared" si="8"/>
        <v>87761.751830871595</v>
      </c>
      <c r="H75" s="471">
        <f t="shared" si="8"/>
        <v>90580.547231114469</v>
      </c>
      <c r="I75" s="471">
        <f t="shared" si="8"/>
        <v>91161.64922585951</v>
      </c>
      <c r="J75" s="471">
        <f t="shared" si="8"/>
        <v>93656.205044966424</v>
      </c>
      <c r="K75" s="471">
        <f t="shared" si="8"/>
        <v>95934.498562271227</v>
      </c>
      <c r="L75" s="471">
        <f t="shared" si="8"/>
        <v>99029.889399247288</v>
      </c>
      <c r="M75" s="471">
        <f t="shared" si="8"/>
        <v>102706.18442808783</v>
      </c>
      <c r="N75" s="471">
        <f t="shared" si="8"/>
        <v>103380.04157281277</v>
      </c>
      <c r="O75" s="471">
        <f t="shared" si="8"/>
        <v>104084.91899831341</v>
      </c>
      <c r="P75" s="471">
        <f t="shared" si="8"/>
        <v>104777.17672064443</v>
      </c>
      <c r="Q75" s="471">
        <f t="shared" si="8"/>
        <v>105458.82995754282</v>
      </c>
      <c r="R75" s="471">
        <f t="shared" si="8"/>
        <v>106113.0550415898</v>
      </c>
      <c r="S75" s="471">
        <f t="shared" si="8"/>
        <v>105459.74137114022</v>
      </c>
      <c r="T75" s="471">
        <f t="shared" si="8"/>
        <v>104780.52326467376</v>
      </c>
      <c r="U75" s="471">
        <f t="shared" si="8"/>
        <v>104094.52824900362</v>
      </c>
      <c r="V75" s="471">
        <f t="shared" si="8"/>
        <v>103401.83716488461</v>
      </c>
      <c r="W75" s="471">
        <f t="shared" si="8"/>
        <v>102702.5451754903</v>
      </c>
      <c r="X75" s="471">
        <f t="shared" si="8"/>
        <v>101197.06628597014</v>
      </c>
      <c r="Y75" s="471">
        <f t="shared" si="8"/>
        <v>99685.859691975944</v>
      </c>
      <c r="Z75" s="471">
        <f t="shared" si="8"/>
        <v>98168.996033691015</v>
      </c>
      <c r="AA75" s="471">
        <f t="shared" si="8"/>
        <v>96646.518738481071</v>
      </c>
      <c r="AB75" s="471">
        <f t="shared" si="8"/>
        <v>95118.436862391289</v>
      </c>
      <c r="AC75" s="471">
        <f t="shared" si="8"/>
        <v>93571.118931366131</v>
      </c>
      <c r="AD75" s="471">
        <f t="shared" si="8"/>
        <v>92018.25284511433</v>
      </c>
      <c r="AE75" s="471">
        <f t="shared" si="8"/>
        <v>90459.72100083821</v>
      </c>
      <c r="AF75" s="471">
        <f t="shared" si="8"/>
        <v>88895.363280174337</v>
      </c>
      <c r="AG75" s="471">
        <f t="shared" si="8"/>
        <v>87324.980972870108</v>
      </c>
      <c r="AH75" s="471">
        <f t="shared" si="8"/>
        <v>85943.395175547848</v>
      </c>
      <c r="AI75" s="471">
        <f t="shared" si="8"/>
        <v>84555.281256883667</v>
      </c>
      <c r="AJ75" s="471">
        <f t="shared" si="8"/>
        <v>83160.373687218394</v>
      </c>
      <c r="AK75" s="471">
        <f t="shared" si="8"/>
        <v>81758.409181847688</v>
      </c>
      <c r="AL75" s="471">
        <f t="shared" si="8"/>
        <v>80349.142650300346</v>
      </c>
      <c r="AM75" s="471">
        <f t="shared" si="8"/>
        <v>78966.804843138554</v>
      </c>
      <c r="AN75" s="471">
        <f t="shared" si="8"/>
        <v>77576.762152464871</v>
      </c>
      <c r="AO75" s="471">
        <f t="shared" si="8"/>
        <v>76178.936377841557</v>
      </c>
      <c r="AP75" s="471">
        <f t="shared" si="8"/>
        <v>74773.345939682113</v>
      </c>
      <c r="AQ75" s="471">
        <f t="shared" si="8"/>
        <v>73354.140344426312</v>
      </c>
    </row>
    <row r="77" spans="1:43" x14ac:dyDescent="0.2">
      <c r="I77" s="133">
        <v>91997.142956035401</v>
      </c>
      <c r="J77" s="133">
        <v>94702.893596137525</v>
      </c>
      <c r="K77" s="133">
        <v>96958.218322291374</v>
      </c>
      <c r="L77" s="133">
        <v>99492.06606286329</v>
      </c>
      <c r="M77" s="133">
        <v>102168.91242165102</v>
      </c>
    </row>
    <row r="78" spans="1:43" x14ac:dyDescent="0.2">
      <c r="C78" s="133">
        <v>77812.02</v>
      </c>
      <c r="D78" s="133">
        <v>75659.421124156521</v>
      </c>
      <c r="E78" s="133">
        <v>78247.614821746742</v>
      </c>
      <c r="F78" s="133">
        <v>83763.015531376528</v>
      </c>
      <c r="G78" s="133">
        <v>86940.098672447493</v>
      </c>
      <c r="H78" s="133">
        <v>90093.600216517138</v>
      </c>
    </row>
    <row r="79" spans="1:43" ht="15" x14ac:dyDescent="0.25">
      <c r="A79" s="469" t="s">
        <v>727</v>
      </c>
      <c r="C79" s="133">
        <v>77759.254049346884</v>
      </c>
      <c r="D79" s="133">
        <v>73229.647589327549</v>
      </c>
      <c r="E79" s="133">
        <v>72302.797818940686</v>
      </c>
      <c r="F79" s="133">
        <v>73890.109940350798</v>
      </c>
      <c r="G79" s="133">
        <v>73747.745006928977</v>
      </c>
      <c r="H79" s="133">
        <v>73251.843771987755</v>
      </c>
    </row>
    <row r="80" spans="1:43" ht="15" x14ac:dyDescent="0.25">
      <c r="A80" s="469">
        <v>277782450000</v>
      </c>
    </row>
    <row r="81" spans="4:8" x14ac:dyDescent="0.2">
      <c r="D81" s="133">
        <f>D79/D78-1-0.005</f>
        <v>-3.7114619682877763E-2</v>
      </c>
      <c r="E81" s="133">
        <f>E79/E78-1-0.016</f>
        <v>-9.1974418087359497E-2</v>
      </c>
      <c r="F81" s="133">
        <f>F79/F78-1-0.011</f>
        <v>-0.1288671222423633</v>
      </c>
      <c r="G81" s="133">
        <f t="shared" ref="G81:H81" si="9">G79/G78-1</f>
        <v>-0.15174072570611596</v>
      </c>
      <c r="H81" s="133">
        <f t="shared" si="9"/>
        <v>-0.18693621305014441</v>
      </c>
    </row>
    <row r="84" spans="4:8" x14ac:dyDescent="0.2">
      <c r="D84" s="133">
        <v>73615.959999999992</v>
      </c>
      <c r="E84" s="133">
        <v>73493.549999999988</v>
      </c>
      <c r="F84" s="133">
        <v>74727.17</v>
      </c>
      <c r="G84" s="133">
        <v>74000</v>
      </c>
      <c r="H84" s="133">
        <v>74000</v>
      </c>
    </row>
    <row r="86" spans="4:8" x14ac:dyDescent="0.2">
      <c r="D86" s="133">
        <f>D84*(1-D81)</f>
        <v>76348.18835798993</v>
      </c>
      <c r="E86" s="133">
        <f t="shared" ref="E86:G86" si="10">E84*(1-E81)</f>
        <v>80253.07649442424</v>
      </c>
      <c r="F86" s="133">
        <f t="shared" si="10"/>
        <v>84357.045351215871</v>
      </c>
      <c r="G86" s="133">
        <f t="shared" si="10"/>
        <v>85228.813702252577</v>
      </c>
      <c r="H86" s="133">
        <f>H84*(1-H81)</f>
        <v>87833.279765710686</v>
      </c>
    </row>
  </sheetData>
  <phoneticPr fontId="3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66D9-8CBB-4499-B3A0-35DDA7426FEA}">
  <sheetPr codeName="Sheet38"/>
  <dimension ref="A1:AR74"/>
  <sheetViews>
    <sheetView topLeftCell="A37" workbookViewId="0">
      <selection activeCell="D77" sqref="D77"/>
    </sheetView>
  </sheetViews>
  <sheetFormatPr defaultColWidth="9" defaultRowHeight="12.75" x14ac:dyDescent="0.2"/>
  <cols>
    <col min="1" max="1" width="18" style="133" customWidth="1"/>
    <col min="2" max="16384" width="9" style="133"/>
  </cols>
  <sheetData>
    <row r="1" spans="1:44" x14ac:dyDescent="0.2">
      <c r="B1" s="214">
        <v>2019</v>
      </c>
      <c r="C1" s="214">
        <v>2020</v>
      </c>
      <c r="D1" s="214">
        <v>2021</v>
      </c>
      <c r="E1" s="214">
        <v>2022</v>
      </c>
      <c r="F1" s="214">
        <v>2023</v>
      </c>
      <c r="G1" s="214">
        <v>2024</v>
      </c>
      <c r="H1" s="214">
        <v>2025</v>
      </c>
      <c r="I1" s="214">
        <v>2026</v>
      </c>
      <c r="J1" s="214">
        <v>2027</v>
      </c>
      <c r="K1" s="214">
        <v>2028</v>
      </c>
      <c r="L1" s="214">
        <v>2029</v>
      </c>
      <c r="M1" s="214">
        <v>2030</v>
      </c>
      <c r="N1" s="214">
        <v>2031</v>
      </c>
      <c r="O1" s="214">
        <v>2032</v>
      </c>
      <c r="P1" s="214">
        <v>2033</v>
      </c>
      <c r="Q1" s="214">
        <v>2034</v>
      </c>
      <c r="R1" s="214">
        <v>2035</v>
      </c>
      <c r="S1" s="214">
        <v>2036</v>
      </c>
      <c r="T1" s="214">
        <v>2037</v>
      </c>
      <c r="U1" s="214">
        <v>2038</v>
      </c>
      <c r="V1" s="214">
        <v>2039</v>
      </c>
      <c r="W1" s="214">
        <v>2040</v>
      </c>
      <c r="X1" s="214">
        <v>2041</v>
      </c>
      <c r="Y1" s="214">
        <v>2042</v>
      </c>
      <c r="Z1" s="214">
        <v>2043</v>
      </c>
      <c r="AA1" s="214">
        <v>2044</v>
      </c>
      <c r="AB1" s="214">
        <v>2045</v>
      </c>
      <c r="AC1" s="214">
        <v>2046</v>
      </c>
      <c r="AD1" s="214">
        <v>2047</v>
      </c>
      <c r="AE1" s="214">
        <v>2048</v>
      </c>
      <c r="AF1" s="214">
        <v>2049</v>
      </c>
      <c r="AG1" s="214">
        <v>2050</v>
      </c>
      <c r="AH1" s="214">
        <v>2051</v>
      </c>
      <c r="AI1" s="214">
        <v>2052</v>
      </c>
      <c r="AJ1" s="214">
        <v>2053</v>
      </c>
      <c r="AK1" s="214">
        <v>2054</v>
      </c>
      <c r="AL1" s="214">
        <v>2055</v>
      </c>
      <c r="AM1" s="214">
        <v>2056</v>
      </c>
      <c r="AN1" s="214">
        <v>2057</v>
      </c>
      <c r="AO1" s="214">
        <v>2058</v>
      </c>
      <c r="AP1" s="214">
        <v>2059</v>
      </c>
      <c r="AQ1" s="214">
        <v>2060</v>
      </c>
    </row>
    <row r="2" spans="1:44" x14ac:dyDescent="0.2">
      <c r="A2" s="276" t="s">
        <v>287</v>
      </c>
      <c r="B2" s="241">
        <f>('Energy Use'!B58-'E-electricity'!B2)*'Energy Use 2019'!$P64</f>
        <v>3725062654500</v>
      </c>
      <c r="C2" s="241">
        <f>('Energy Use'!C58-'E-electricity'!C2-'E-Coal'!C2)*'Energy Use 2020'!$Y64</f>
        <v>3080607370500</v>
      </c>
      <c r="D2" s="241">
        <f>('Energy Use'!D58-'E-electricity'!D2-'E-Coal'!D2)*'Energy Use 2020'!$Y64</f>
        <v>3210031639794.8931</v>
      </c>
      <c r="E2" s="241">
        <f>('Energy Use'!E58-'E-electricity'!E2-'E-Coal'!E2)*'Energy Use 2020'!$Y64</f>
        <v>3396963902356.7651</v>
      </c>
      <c r="F2" s="241">
        <f>('Energy Use'!F58-'E-electricity'!F2-'E-Coal'!F2)*'Energy Use 2020'!$Y64</f>
        <v>3655371503399.2031</v>
      </c>
      <c r="G2" s="241">
        <f>('Energy Use'!G58-'E-electricity'!G2-'E-Coal'!G2)*'Energy Use 2020'!$Y64</f>
        <v>3848815786831.1929</v>
      </c>
      <c r="H2" s="241">
        <f>('Energy Use'!H58-'E-electricity'!H2-'E-Coal'!H2)*'Energy Use 2020'!$Y64</f>
        <v>3958961051002.8579</v>
      </c>
      <c r="I2" s="241">
        <f>('Energy Use'!I58-'E-electricity'!I2-'E-Coal'!I2)*'Energy Use 2020'!$Y64</f>
        <v>4254059956656.3149</v>
      </c>
      <c r="J2" s="241">
        <f>('Energy Use'!J58-'E-electricity'!J2-'E-Coal'!J2)*'Energy Use 2020'!$Y64</f>
        <v>4418761809283.2832</v>
      </c>
      <c r="K2" s="241">
        <f>('Energy Use'!K58-'E-electricity'!K2-'E-Coal'!K2)*'Energy Use 2020'!$Y64</f>
        <v>4582450712938.2119</v>
      </c>
      <c r="L2" s="241">
        <f>('Energy Use'!L58-'E-electricity'!L2-'E-Coal'!L2)*'Energy Use 2020'!$Y64</f>
        <v>4717499319538.3594</v>
      </c>
      <c r="M2" s="241">
        <f>('Energy Use'!M58-'E-electricity'!M2-'E-Coal'!M2)*'Energy Use 2020'!$Y64</f>
        <v>4911455034831.3799</v>
      </c>
      <c r="N2" s="241">
        <f>('Energy Use'!N58-'E-electricity'!N2-'E-Coal'!N2)*'Energy Use 2020'!$Y64</f>
        <v>4966579830912.165</v>
      </c>
      <c r="O2" s="241">
        <f>('Energy Use'!O58-'E-electricity'!O2-'E-Coal'!O2)*'Energy Use 2020'!$Y64</f>
        <v>5094660318211.3486</v>
      </c>
      <c r="P2" s="241">
        <f>('Energy Use'!P58-'E-electricity'!P2-'E-Coal'!P2)*'Energy Use 2020'!$Y64</f>
        <v>5213988141925.8135</v>
      </c>
      <c r="Q2" s="241">
        <f>('Energy Use'!Q58-'E-electricity'!Q2-'E-Coal'!Q2)*'Energy Use 2020'!$Y64</f>
        <v>5324319751211.7949</v>
      </c>
      <c r="R2" s="241">
        <f>('Energy Use'!R58-'E-electricity'!R2-'E-Coal'!R2)*'Energy Use 2020'!$Y64</f>
        <v>5392134370261.415</v>
      </c>
      <c r="S2" s="241">
        <f>('Energy Use'!S58-'E-electricity'!S2-'E-Coal'!S2)*'Energy Use 2020'!$Y64</f>
        <v>5528980417887.6182</v>
      </c>
      <c r="T2" s="241">
        <f>('Energy Use'!T58-'E-electricity'!T2-'E-Coal'!T2)*'Energy Use 2020'!$Y64</f>
        <v>5623644025992.834</v>
      </c>
      <c r="U2" s="241">
        <f>('Energy Use'!U58-'E-electricity'!U2-'E-Coal'!U2)*'Energy Use 2020'!$Y64</f>
        <v>5709530532486.4258</v>
      </c>
      <c r="V2" s="241">
        <f>('Energy Use'!V58-'E-electricity'!V2-'E-Coal'!V2)*'Energy Use 2020'!$Y64</f>
        <v>5786754781998.7236</v>
      </c>
      <c r="W2" s="241">
        <f>('Energy Use'!W58-'E-electricity'!W2-'E-Coal'!W2)*'Energy Use 2020'!$Y64</f>
        <v>5855502295078.4258</v>
      </c>
      <c r="X2" s="241">
        <f>('Energy Use'!X58-'E-electricity'!X2-'E-Coal'!X2)*'Energy Use 2020'!$Y64</f>
        <v>5916023952162.085</v>
      </c>
      <c r="Y2" s="241">
        <f>('Energy Use'!Y58-'E-electricity'!Y2-'E-Coal'!Y2)*'Energy Use 2020'!$Y64</f>
        <v>5968630288572.5732</v>
      </c>
      <c r="Z2" s="241">
        <f>('Energy Use'!Z58-'E-electricity'!Z2-'E-Coal'!Z2)*'Energy Use 2020'!$Y64</f>
        <v>6013685541693.7275</v>
      </c>
      <c r="AA2" s="241">
        <f>('Energy Use'!AA58-'E-electricity'!AA2-'E-Coal'!AA2)*'Energy Use 2020'!$Y64</f>
        <v>6051601583795.624</v>
      </c>
      <c r="AB2" s="241">
        <f>('Energy Use'!AB58-'E-electricity'!AB2-'E-Coal'!AB2)*'Energy Use 2020'!$Y64</f>
        <v>6082831864148.083</v>
      </c>
      <c r="AC2" s="241">
        <f>('Energy Use'!AC58-'E-electricity'!AC2-'E-Coal'!AC2)*'Energy Use 2020'!$Y64</f>
        <v>6107865472615.2402</v>
      </c>
      <c r="AD2" s="241">
        <f>('Energy Use'!AD58-'E-electricity'!AD2-'E-Coal'!AD2)*'Energy Use 2020'!$Y64</f>
        <v>6127221424409.7109</v>
      </c>
      <c r="AE2" s="241">
        <f>('Energy Use'!AE58-'E-electricity'!AE2-'E-Coal'!AE2)*'Energy Use 2020'!$Y64</f>
        <v>6141443252603.9756</v>
      </c>
      <c r="AF2" s="241">
        <f>('Energy Use'!AF58-'E-electricity'!AF2-'E-Coal'!AF2)*'Energy Use 2020'!$Y64</f>
        <v>6151093981806.0313</v>
      </c>
      <c r="AG2" s="241">
        <f>('Energy Use'!AG58-'E-electricity'!AG2-'E-Coal'!AG2)*'Energy Use 2020'!$Y64</f>
        <v>6156751543512.001</v>
      </c>
      <c r="AH2" s="241">
        <f>('Energy Use'!AH58-'E-electricity'!AH2-'E-Coal'!AH2)*'Energy Use 2020'!$Y64</f>
        <v>6159004681392.2842</v>
      </c>
      <c r="AI2" s="241">
        <f>('Energy Use'!AI58-'E-electricity'!AI2-'E-Coal'!AI2)*'Energy Use 2020'!$Y64</f>
        <v>6158449383440.7715</v>
      </c>
      <c r="AJ2" s="241">
        <f>('Energy Use'!AJ58-'E-electricity'!AJ2-'E-Coal'!AJ2)*'Energy Use 2020'!$Y64</f>
        <v>6155685867743.0234</v>
      </c>
      <c r="AK2" s="241">
        <f>('Energy Use'!AK58-'E-electricity'!AK2-'E-Coal'!AK2)*'Energy Use 2020'!$Y64</f>
        <v>6151316139775.2285</v>
      </c>
      <c r="AL2" s="241">
        <f>('Energy Use'!AL58-'E-electricity'!AL2-'E-Coal'!AL2)*'Energy Use 2020'!$Y64</f>
        <v>6145942131753.4707</v>
      </c>
      <c r="AM2" s="241">
        <f>('Energy Use'!AM58-'E-electricity'!AM2-'E-Coal'!AM2)*'Energy Use 2020'!$Y64</f>
        <v>6140164428695.2627</v>
      </c>
      <c r="AN2" s="241">
        <f>('Energy Use'!AN58-'E-electricity'!AN2-'E-Coal'!AN2)*'Energy Use 2020'!$Y64</f>
        <v>6134581581578.3047</v>
      </c>
      <c r="AO2" s="241">
        <f>('Energy Use'!AO58-'E-electricity'!AO2-'E-Coal'!AO2)*'Energy Use 2020'!$Y64</f>
        <v>6129790005303.5723</v>
      </c>
      <c r="AP2" s="241">
        <f>('Energy Use'!AP58-'E-electricity'!AP2-'E-Coal'!AP2)*'Energy Use 2020'!$Y64</f>
        <v>6126384458092.373</v>
      </c>
      <c r="AQ2" s="241">
        <f>('Energy Use'!AQ58-'E-electricity'!AQ2-'E-Coal'!AQ2)*'Energy Use 2020'!$Y64</f>
        <v>6125063978782.7188</v>
      </c>
      <c r="AR2" s="133" t="str">
        <f>VLOOKUP($A2,'Sector Match'!$A$1:$B$43,2,0)</f>
        <v>agriculture and forestry 01T03</v>
      </c>
    </row>
    <row r="3" spans="1:44" x14ac:dyDescent="0.2">
      <c r="A3" s="276" t="s">
        <v>2</v>
      </c>
      <c r="B3" s="230">
        <f>('Energy Use'!B59-'E-electricity'!B3)*'Energy Use 2019'!$P65</f>
        <v>94368253914000</v>
      </c>
      <c r="C3" s="230">
        <f>('Energy Use'!C59-'E-electricity'!C3-'E-Coal'!C3)*'Energy Use 2020'!$Y65</f>
        <v>79454114173500.031</v>
      </c>
      <c r="D3" s="230">
        <f>('Energy Use'!D59-'E-electricity'!D3-'E-Coal'!D3)*'Energy Use 2020'!$Y65</f>
        <v>91058593369696.375</v>
      </c>
      <c r="E3" s="230">
        <f>('Energy Use'!E59-'E-electricity'!E3-'E-Coal'!E3)*'Energy Use 2020'!$Y65</f>
        <v>100825104501525.72</v>
      </c>
      <c r="F3" s="230">
        <f>('Energy Use'!F59-'E-electricity'!F3-'E-Coal'!F3)*'Energy Use 2020'!$Y65</f>
        <v>111608193809399.45</v>
      </c>
      <c r="G3" s="230">
        <f>('Energy Use'!G59-'E-electricity'!G3-'E-Coal'!G3)*'Energy Use 2020'!$Y65</f>
        <v>118639920009230.05</v>
      </c>
      <c r="H3" s="230">
        <f>('Energy Use'!H59-'E-electricity'!H3-'E-Coal'!H3)*'Energy Use 2020'!$Y65</f>
        <v>125363710452411.97</v>
      </c>
      <c r="I3" s="230">
        <f>('Energy Use'!I59-'E-electricity'!I3-'E-Coal'!I3)*'Energy Use 2020'!$Y65</f>
        <v>130928226633070.2</v>
      </c>
      <c r="J3" s="230">
        <f>('Energy Use'!J59-'E-electricity'!J3-'E-Coal'!J3)*'Energy Use 2020'!$Y65</f>
        <v>132106910248128.95</v>
      </c>
      <c r="K3" s="230">
        <f>('Energy Use'!K59-'E-electricity'!K3-'E-Coal'!K3)*'Energy Use 2020'!$Y65</f>
        <v>133712018394588.42</v>
      </c>
      <c r="L3" s="230">
        <f>('Energy Use'!L59-'E-electricity'!L3-'E-Coal'!L3)*'Energy Use 2020'!$Y65</f>
        <v>133510835387473.75</v>
      </c>
      <c r="M3" s="230">
        <f>('Energy Use'!M59-'E-electricity'!M3-'E-Coal'!M3)*'Energy Use 2020'!$Y65</f>
        <v>132144509303095.69</v>
      </c>
      <c r="N3" s="230">
        <f>('Energy Use'!N59-'E-electricity'!N3-'E-Coal'!N3)*'Energy Use 2020'!$Y65</f>
        <v>132111330248205.23</v>
      </c>
      <c r="O3" s="230">
        <f>('Energy Use'!O59-'E-electricity'!O3-'E-Coal'!O3)*'Energy Use 2020'!$Y65</f>
        <v>132070574576769.95</v>
      </c>
      <c r="P3" s="230">
        <f>('Energy Use'!P59-'E-electricity'!P3-'E-Coal'!P3)*'Energy Use 2020'!$Y65</f>
        <v>132022262584262.66</v>
      </c>
      <c r="Q3" s="230">
        <f>('Energy Use'!Q59-'E-electricity'!Q3-'E-Coal'!Q3)*'Energy Use 2020'!$Y65</f>
        <v>131966414563054.14</v>
      </c>
      <c r="R3" s="230">
        <f>('Energy Use'!R59-'E-electricity'!R3-'E-Coal'!R3)*'Energy Use 2020'!$Y65</f>
        <v>131903050802413.17</v>
      </c>
      <c r="S3" s="230">
        <f>('Energy Use'!S59-'E-electricity'!S3-'E-Coal'!S3)*'Energy Use 2020'!$Y65</f>
        <v>130670243268014.83</v>
      </c>
      <c r="T3" s="230">
        <f>('Energy Use'!T59-'E-electricity'!T3-'E-Coal'!T3)*'Energy Use 2020'!$Y65</f>
        <v>129437811689671.61</v>
      </c>
      <c r="U3" s="230">
        <f>('Energy Use'!U59-'E-electricity'!U3-'E-Coal'!U3)*'Energy Use 2020'!$Y65</f>
        <v>128205757308534.05</v>
      </c>
      <c r="V3" s="230">
        <f>('Energy Use'!V59-'E-electricity'!V3-'E-Coal'!V3)*'Energy Use 2020'!$Y65</f>
        <v>126974081365668.48</v>
      </c>
      <c r="W3" s="230">
        <f>('Energy Use'!W59-'E-electricity'!W3-'E-Coal'!W3)*'Energy Use 2020'!$Y65</f>
        <v>125742785102057.67</v>
      </c>
      <c r="X3" s="230">
        <f>('Energy Use'!X59-'E-electricity'!X3-'E-Coal'!X3)*'Energy Use 2020'!$Y65</f>
        <v>123786557895928.91</v>
      </c>
      <c r="Y3" s="230">
        <f>('Energy Use'!Y59-'E-electricity'!Y3-'E-Coal'!Y3)*'Energy Use 2020'!$Y65</f>
        <v>121830967910510.14</v>
      </c>
      <c r="Z3" s="230">
        <f>('Energy Use'!Z59-'E-electricity'!Z3-'E-Coal'!Z3)*'Energy Use 2020'!$Y65</f>
        <v>119876017129662.81</v>
      </c>
      <c r="AA3" s="230">
        <f>('Energy Use'!AA59-'E-electricity'!AA3-'E-Coal'!AA3)*'Energy Use 2020'!$Y65</f>
        <v>117921707537114.17</v>
      </c>
      <c r="AB3" s="230">
        <f>('Energy Use'!AB59-'E-electricity'!AB3-'E-Coal'!AB3)*'Energy Use 2020'!$Y65</f>
        <v>115968041116457.22</v>
      </c>
      <c r="AC3" s="230">
        <f>('Energy Use'!AC59-'E-electricity'!AC3-'E-Coal'!AC3)*'Energy Use 2020'!$Y65</f>
        <v>114015019851150.83</v>
      </c>
      <c r="AD3" s="230">
        <f>('Energy Use'!AD59-'E-electricity'!AD3-'E-Coal'!AD3)*'Energy Use 2020'!$Y65</f>
        <v>112062645724519.73</v>
      </c>
      <c r="AE3" s="230">
        <f>('Energy Use'!AE59-'E-electricity'!AE3-'E-Coal'!AE3)*'Energy Use 2020'!$Y65</f>
        <v>110110920719754.31</v>
      </c>
      <c r="AF3" s="230">
        <f>('Energy Use'!AF59-'E-electricity'!AF3-'E-Coal'!AF3)*'Energy Use 2020'!$Y65</f>
        <v>108159846819910.95</v>
      </c>
      <c r="AG3" s="230">
        <f>('Energy Use'!AG59-'E-electricity'!AG3-'E-Coal'!AG3)*'Energy Use 2020'!$Y65</f>
        <v>106209426007911.81</v>
      </c>
      <c r="AH3" s="230">
        <f>('Energy Use'!AH59-'E-electricity'!AH3-'E-Coal'!AH3)*'Energy Use 2020'!$Y65</f>
        <v>103776976654199.69</v>
      </c>
      <c r="AI3" s="230">
        <f>('Energy Use'!AI59-'E-electricity'!AI3-'E-Coal'!AI3)*'Energy Use 2020'!$Y65</f>
        <v>101345357695647.98</v>
      </c>
      <c r="AJ3" s="230">
        <f>('Energy Use'!AJ59-'E-electricity'!AJ3-'E-Coal'!AJ3)*'Energy Use 2020'!$Y65</f>
        <v>98914571609944.984</v>
      </c>
      <c r="AK3" s="230">
        <f>('Energy Use'!AK59-'E-electricity'!AK3-'E-Coal'!AK3)*'Energy Use 2020'!$Y65</f>
        <v>96484620874611.125</v>
      </c>
      <c r="AL3" s="230">
        <f>('Energy Use'!AL59-'E-electricity'!AL3-'E-Coal'!AL3)*'Energy Use 2020'!$Y65</f>
        <v>94055507966999.25</v>
      </c>
      <c r="AM3" s="230">
        <f>('Energy Use'!AM59-'E-electricity'!AM3-'E-Coal'!AM3)*'Energy Use 2020'!$Y65</f>
        <v>92109483971474.844</v>
      </c>
      <c r="AN3" s="230">
        <f>('Energy Use'!AN59-'E-electricity'!AN3-'E-Coal'!AN3)*'Energy Use 2020'!$Y65</f>
        <v>90164127765605.75</v>
      </c>
      <c r="AO3" s="230">
        <f>('Energy Use'!AO59-'E-electricity'!AO3-'E-Coal'!AO3)*'Energy Use 2020'!$Y65</f>
        <v>88219441331198.813</v>
      </c>
      <c r="AP3" s="230">
        <f>('Energy Use'!AP59-'E-electricity'!AP3-'E-Coal'!AP3)*'Energy Use 2020'!$Y65</f>
        <v>86275426649926.453</v>
      </c>
      <c r="AQ3" s="230">
        <f>('Energy Use'!AQ59-'E-electricity'!AQ3-'E-Coal'!AQ3)*'Energy Use 2020'!$Y65</f>
        <v>84325055100100.766</v>
      </c>
      <c r="AR3" s="133" t="str">
        <f>VLOOKUP($A3,'Sector Match'!$A$1:$B$43,2,0)</f>
        <v>coal mining 05</v>
      </c>
    </row>
    <row r="4" spans="1:44" x14ac:dyDescent="0.2">
      <c r="A4" s="74" t="s">
        <v>3</v>
      </c>
      <c r="B4" s="230">
        <f>('Energy Use'!B60-'E-electricity'!B4)*'Energy Use 2019'!$P66</f>
        <v>5661206330999.9971</v>
      </c>
      <c r="C4" s="230">
        <f>('Energy Use'!C60-'E-electricity'!C4-'E-Coal'!C4)*'Energy Use 2020'!$Y66</f>
        <v>4688967756000</v>
      </c>
      <c r="D4" s="230">
        <f>('Energy Use'!D60-'E-electricity'!D4-'E-Coal'!D4)*'Energy Use 2020'!$Y66</f>
        <v>4916277865003.0635</v>
      </c>
      <c r="E4" s="230">
        <f>('Energy Use'!E60-'E-electricity'!E4-'E-Coal'!E4)*'Energy Use 2020'!$Y66</f>
        <v>5389791933104.1318</v>
      </c>
      <c r="F4" s="230">
        <f>('Energy Use'!F60-'E-electricity'!F4-'E-Coal'!F4)*'Energy Use 2020'!$Y66</f>
        <v>5913791138261.8418</v>
      </c>
      <c r="G4" s="230">
        <f>('Energy Use'!G60-'E-electricity'!G4-'E-Coal'!G4)*'Energy Use 2020'!$Y66</f>
        <v>6239679782632.7266</v>
      </c>
      <c r="H4" s="230">
        <f>('Energy Use'!H60-'E-electricity'!H4-'E-Coal'!H4)*'Energy Use 2020'!$Y66</f>
        <v>6563764504022.666</v>
      </c>
      <c r="I4" s="230">
        <f>('Energy Use'!I60-'E-electricity'!I4-'E-Coal'!I4)*'Energy Use 2020'!$Y66</f>
        <v>6723906684477.8799</v>
      </c>
      <c r="J4" s="230">
        <f>('Energy Use'!J60-'E-electricity'!J4-'E-Coal'!J4)*'Energy Use 2020'!$Y66</f>
        <v>6880862403575.5195</v>
      </c>
      <c r="K4" s="230">
        <f>('Energy Use'!K60-'E-electricity'!K4-'E-Coal'!K4)*'Energy Use 2020'!$Y66</f>
        <v>7037923582686.4463</v>
      </c>
      <c r="L4" s="230">
        <f>('Energy Use'!L60-'E-electricity'!L4-'E-Coal'!L4)*'Energy Use 2020'!$Y66</f>
        <v>7193522393850.5645</v>
      </c>
      <c r="M4" s="230">
        <f>('Energy Use'!M60-'E-electricity'!M4-'E-Coal'!M4)*'Energy Use 2020'!$Y66</f>
        <v>7348085594666.8115</v>
      </c>
      <c r="N4" s="230">
        <f>('Energy Use'!N60-'E-electricity'!N4-'E-Coal'!N4)*'Energy Use 2020'!$Y66</f>
        <v>7449478759436.8721</v>
      </c>
      <c r="O4" s="230">
        <f>('Energy Use'!O60-'E-electricity'!O4-'E-Coal'!O4)*'Energy Use 2020'!$Y66</f>
        <v>7550772891000.0342</v>
      </c>
      <c r="P4" s="230">
        <f>('Energy Use'!P60-'E-electricity'!P4-'E-Coal'!P4)*'Energy Use 2020'!$Y66</f>
        <v>7651968015131.0039</v>
      </c>
      <c r="Q4" s="230">
        <f>('Energy Use'!Q60-'E-electricity'!Q4-'E-Coal'!Q4)*'Energy Use 2020'!$Y66</f>
        <v>7753064157602.1045</v>
      </c>
      <c r="R4" s="230">
        <f>('Energy Use'!R60-'E-electricity'!R4-'E-Coal'!R4)*'Energy Use 2020'!$Y66</f>
        <v>7854061344183.2754</v>
      </c>
      <c r="S4" s="230">
        <f>('Energy Use'!S60-'E-electricity'!S4-'E-Coal'!S4)*'Energy Use 2020'!$Y66</f>
        <v>7956911226194.2861</v>
      </c>
      <c r="T4" s="230">
        <f>('Energy Use'!T60-'E-electricity'!T4-'E-Coal'!T4)*'Energy Use 2020'!$Y66</f>
        <v>8059713762877.4873</v>
      </c>
      <c r="U4" s="230">
        <f>('Energy Use'!U60-'E-electricity'!U4-'E-Coal'!U4)*'Energy Use 2020'!$Y66</f>
        <v>8162468955849.9873</v>
      </c>
      <c r="V4" s="230">
        <f>('Energy Use'!V60-'E-electricity'!V4-'E-Coal'!V4)*'Energy Use 2020'!$Y66</f>
        <v>8265176806728.9287</v>
      </c>
      <c r="W4" s="230">
        <f>('Energy Use'!W60-'E-electricity'!W4-'E-Coal'!W4)*'Energy Use 2020'!$Y66</f>
        <v>8367837317131.4961</v>
      </c>
      <c r="X4" s="230">
        <f>('Energy Use'!X60-'E-electricity'!X4-'E-Coal'!X4)*'Energy Use 2020'!$Y66</f>
        <v>8418138213026.0996</v>
      </c>
      <c r="Y4" s="230">
        <f>('Energy Use'!Y60-'E-electricity'!Y4-'E-Coal'!Y4)*'Energy Use 2020'!$Y66</f>
        <v>8468415487922.9912</v>
      </c>
      <c r="Z4" s="230">
        <f>('Energy Use'!Z60-'E-electricity'!Z4-'E-Coal'!Z4)*'Energy Use 2020'!$Y66</f>
        <v>8518669142630.3125</v>
      </c>
      <c r="AA4" s="230">
        <f>('Energy Use'!AA60-'E-electricity'!AA4-'E-Coal'!AA4)*'Energy Use 2020'!$Y66</f>
        <v>8568899177956.2295</v>
      </c>
      <c r="AB4" s="230">
        <f>('Energy Use'!AB60-'E-electricity'!AB4-'E-Coal'!AB4)*'Energy Use 2020'!$Y66</f>
        <v>8619105594708.9336</v>
      </c>
      <c r="AC4" s="230">
        <f>('Energy Use'!AC60-'E-electricity'!AC4-'E-Coal'!AC4)*'Energy Use 2020'!$Y66</f>
        <v>8669288393696.6182</v>
      </c>
      <c r="AD4" s="230">
        <f>('Energy Use'!AD60-'E-electricity'!AD4-'E-Coal'!AD4)*'Energy Use 2020'!$Y66</f>
        <v>8719447575727.5117</v>
      </c>
      <c r="AE4" s="230">
        <f>('Energy Use'!AE60-'E-electricity'!AE4-'E-Coal'!AE4)*'Energy Use 2020'!$Y66</f>
        <v>8769583141609.8555</v>
      </c>
      <c r="AF4" s="230">
        <f>('Energy Use'!AF60-'E-electricity'!AF4-'E-Coal'!AF4)*'Energy Use 2020'!$Y66</f>
        <v>8819695092151.9141</v>
      </c>
      <c r="AG4" s="230">
        <f>('Energy Use'!AG60-'E-electricity'!AG4-'E-Coal'!AG4)*'Energy Use 2020'!$Y66</f>
        <v>8869783428161.9688</v>
      </c>
      <c r="AH4" s="230">
        <f>('Energy Use'!AH60-'E-electricity'!AH4-'E-Coal'!AH4)*'Energy Use 2020'!$Y66</f>
        <v>8919822084873.7168</v>
      </c>
      <c r="AI4" s="230">
        <f>('Energy Use'!AI60-'E-electricity'!AI4-'E-Coal'!AI4)*'Energy Use 2020'!$Y66</f>
        <v>8969837140511.2949</v>
      </c>
      <c r="AJ4" s="230">
        <f>('Energy Use'!AJ60-'E-electricity'!AJ4-'E-Coal'!AJ4)*'Energy Use 2020'!$Y66</f>
        <v>9019828595882.6387</v>
      </c>
      <c r="AK4" s="230">
        <f>('Energy Use'!AK60-'E-electricity'!AK4-'E-Coal'!AK4)*'Energy Use 2020'!$Y66</f>
        <v>9069796451795.6973</v>
      </c>
      <c r="AL4" s="230">
        <f>('Energy Use'!AL60-'E-electricity'!AL4-'E-Coal'!AL4)*'Energy Use 2020'!$Y66</f>
        <v>9119740709058.4492</v>
      </c>
      <c r="AM4" s="230">
        <f>('Energy Use'!AM60-'E-electricity'!AM4-'E-Coal'!AM4)*'Energy Use 2020'!$Y66</f>
        <v>9117636287425.0957</v>
      </c>
      <c r="AN4" s="230">
        <f>('Energy Use'!AN60-'E-electricity'!AN4-'E-Coal'!AN4)*'Energy Use 2020'!$Y66</f>
        <v>9115531927181.6387</v>
      </c>
      <c r="AO4" s="230">
        <f>('Energy Use'!AO60-'E-electricity'!AO4-'E-Coal'!AO4)*'Energy Use 2020'!$Y66</f>
        <v>9113427628328.4316</v>
      </c>
      <c r="AP4" s="230">
        <f>('Energy Use'!AP60-'E-electricity'!AP4-'E-Coal'!AP4)*'Energy Use 2020'!$Y66</f>
        <v>9111323390865.8398</v>
      </c>
      <c r="AQ4" s="230">
        <f>('Energy Use'!AQ60-'E-electricity'!AQ4-'E-Coal'!AQ4)*'Energy Use 2020'!$Y66</f>
        <v>9108459796768.7969</v>
      </c>
      <c r="AR4" s="133" t="str">
        <f>VLOOKUP($A4,'Sector Match'!$A$1:$B$43,2,0)</f>
        <v>oil and gas extraction 06</v>
      </c>
    </row>
    <row r="5" spans="1:44" x14ac:dyDescent="0.2">
      <c r="A5" s="74" t="s">
        <v>4</v>
      </c>
      <c r="B5" s="230">
        <f>('Energy Use'!B61-'E-electricity'!B5)*'Energy Use 2019'!$P67</f>
        <v>12047424856500</v>
      </c>
      <c r="C5" s="230">
        <f>('Energy Use'!C61-'E-electricity'!C5-'E-Coal'!C5)*'Energy Use 2020'!$Y67</f>
        <v>11616862059000</v>
      </c>
      <c r="D5" s="230">
        <f>('Energy Use'!D61-'E-electricity'!D5-'E-Coal'!D5)*'Energy Use 2020'!$Y67</f>
        <v>14085170467017.09</v>
      </c>
      <c r="E5" s="230">
        <f>('Energy Use'!E61-'E-electricity'!E5-'E-Coal'!E5)*'Energy Use 2020'!$Y67</f>
        <v>16511189059756.414</v>
      </c>
      <c r="F5" s="230">
        <f>('Energy Use'!F61-'E-electricity'!F5-'E-Coal'!F5)*'Energy Use 2020'!$Y67</f>
        <v>18759735926127.914</v>
      </c>
      <c r="G5" s="230">
        <f>('Energy Use'!G61-'E-electricity'!G5-'E-Coal'!G5)*'Energy Use 2020'!$Y67</f>
        <v>20362876230319.676</v>
      </c>
      <c r="H5" s="230">
        <f>('Energy Use'!H61-'E-electricity'!H5-'E-Coal'!H5)*'Energy Use 2020'!$Y67</f>
        <v>21892815772569.93</v>
      </c>
      <c r="I5" s="230">
        <f>('Energy Use'!I61-'E-electricity'!I5-'E-Coal'!I5)*'Energy Use 2020'!$Y67</f>
        <v>23284762731187.543</v>
      </c>
      <c r="J5" s="230">
        <f>('Energy Use'!J61-'E-electricity'!J5-'E-Coal'!J5)*'Energy Use 2020'!$Y67</f>
        <v>23519179904709.043</v>
      </c>
      <c r="K5" s="230">
        <f>('Energy Use'!K61-'E-electricity'!K5-'E-Coal'!K5)*'Energy Use 2020'!$Y67</f>
        <v>23864063301621.41</v>
      </c>
      <c r="L5" s="230">
        <f>('Energy Use'!L61-'E-electricity'!L5-'E-Coal'!L5)*'Energy Use 2020'!$Y67</f>
        <v>23724229392759.012</v>
      </c>
      <c r="M5" s="230">
        <f>('Energy Use'!M61-'E-electricity'!M5-'E-Coal'!M5)*'Energy Use 2020'!$Y67</f>
        <v>23266887766763.852</v>
      </c>
      <c r="N5" s="230">
        <f>('Energy Use'!N61-'E-electricity'!N5-'E-Coal'!N5)*'Energy Use 2020'!$Y67</f>
        <v>23073868130301.672</v>
      </c>
      <c r="O5" s="230">
        <f>('Energy Use'!O61-'E-electricity'!O5-'E-Coal'!O5)*'Energy Use 2020'!$Y67</f>
        <v>22880968341140.383</v>
      </c>
      <c r="P5" s="230">
        <f>('Energy Use'!P61-'E-electricity'!P5-'E-Coal'!P5)*'Energy Use 2020'!$Y67</f>
        <v>22688191580306.68</v>
      </c>
      <c r="Q5" s="230">
        <f>('Energy Use'!Q61-'E-electricity'!Q5-'E-Coal'!Q5)*'Energy Use 2020'!$Y67</f>
        <v>22495541028316.211</v>
      </c>
      <c r="R5" s="230">
        <f>('Energy Use'!R61-'E-electricity'!R5-'E-Coal'!R5)*'Energy Use 2020'!$Y67</f>
        <v>22303019865173.598</v>
      </c>
      <c r="S5" s="230">
        <f>('Energy Use'!S61-'E-electricity'!S5-'E-Coal'!S5)*'Energy Use 2020'!$Y67</f>
        <v>22034172764243.918</v>
      </c>
      <c r="T5" s="230">
        <f>('Energy Use'!T61-'E-electricity'!T5-'E-Coal'!T5)*'Energy Use 2020'!$Y67</f>
        <v>21765659467283.645</v>
      </c>
      <c r="U5" s="230">
        <f>('Energy Use'!U61-'E-electricity'!U5-'E-Coal'!U5)*'Energy Use 2020'!$Y67</f>
        <v>21497480952711.488</v>
      </c>
      <c r="V5" s="230">
        <f>('Energy Use'!V61-'E-electricity'!V5-'E-Coal'!V5)*'Energy Use 2020'!$Y67</f>
        <v>21229638198879.852</v>
      </c>
      <c r="W5" s="230">
        <f>('Energy Use'!W61-'E-electricity'!W5-'E-Coal'!W5)*'Energy Use 2020'!$Y67</f>
        <v>20962132184074.801</v>
      </c>
      <c r="X5" s="230">
        <f>('Energy Use'!X61-'E-electricity'!X5-'E-Coal'!X5)*'Energy Use 2020'!$Y67</f>
        <v>20474469598531.93</v>
      </c>
      <c r="Y5" s="230">
        <f>('Energy Use'!Y61-'E-electricity'!Y5-'E-Coal'!Y5)*'Energy Use 2020'!$Y67</f>
        <v>19987465748176.984</v>
      </c>
      <c r="Z5" s="230">
        <f>('Energy Use'!Z61-'E-electricity'!Z5-'E-Coal'!Z5)*'Energy Use 2020'!$Y67</f>
        <v>19501122465717.504</v>
      </c>
      <c r="AA5" s="230">
        <f>('Energy Use'!AA61-'E-electricity'!AA5-'E-Coal'!AA5)*'Energy Use 2020'!$Y67</f>
        <v>19015441583736.723</v>
      </c>
      <c r="AB5" s="230">
        <f>('Energy Use'!AB61-'E-electricity'!AB5-'E-Coal'!AB5)*'Energy Use 2020'!$Y67</f>
        <v>18530424934693.527</v>
      </c>
      <c r="AC5" s="230">
        <f>('Energy Use'!AC61-'E-electricity'!AC5-'E-Coal'!AC5)*'Energy Use 2020'!$Y67</f>
        <v>18046074350922.449</v>
      </c>
      <c r="AD5" s="230">
        <f>('Energy Use'!AD61-'E-electricity'!AD5-'E-Coal'!AD5)*'Energy Use 2020'!$Y67</f>
        <v>17562391664633.686</v>
      </c>
      <c r="AE5" s="230">
        <f>('Energy Use'!AE61-'E-electricity'!AE5-'E-Coal'!AE5)*'Energy Use 2020'!$Y67</f>
        <v>17079378707913.115</v>
      </c>
      <c r="AF5" s="230">
        <f>('Energy Use'!AF61-'E-electricity'!AF5-'E-Coal'!AF5)*'Energy Use 2020'!$Y67</f>
        <v>16597037312722.25</v>
      </c>
      <c r="AG5" s="230">
        <f>('Energy Use'!AG61-'E-electricity'!AG5-'E-Coal'!AG5)*'Energy Use 2020'!$Y67</f>
        <v>16115369310898.281</v>
      </c>
      <c r="AH5" s="230">
        <f>('Energy Use'!AH61-'E-electricity'!AH5-'E-Coal'!AH5)*'Energy Use 2020'!$Y67</f>
        <v>15696914040290.674</v>
      </c>
      <c r="AI5" s="230">
        <f>('Energy Use'!AI61-'E-electricity'!AI5-'E-Coal'!AI5)*'Energy Use 2020'!$Y67</f>
        <v>15279042758936.451</v>
      </c>
      <c r="AJ5" s="230">
        <f>('Energy Use'!AJ61-'E-electricity'!AJ5-'E-Coal'!AJ5)*'Energy Use 2020'!$Y67</f>
        <v>14861757054246.881</v>
      </c>
      <c r="AK5" s="230">
        <f>('Energy Use'!AK61-'E-electricity'!AK5-'E-Coal'!AK5)*'Energy Use 2020'!$Y67</f>
        <v>14445058513525.422</v>
      </c>
      <c r="AL5" s="230">
        <f>('Energy Use'!AL61-'E-electricity'!AL5-'E-Coal'!AL5)*'Energy Use 2020'!$Y67</f>
        <v>14028948723967.814</v>
      </c>
      <c r="AM5" s="230">
        <f>('Energy Use'!AM61-'E-electricity'!AM5-'E-Coal'!AM5)*'Energy Use 2020'!$Y67</f>
        <v>13593084672382.291</v>
      </c>
      <c r="AN5" s="230">
        <f>('Energy Use'!AN61-'E-electricity'!AN5-'E-Coal'!AN5)*'Energy Use 2020'!$Y67</f>
        <v>13157843201644.127</v>
      </c>
      <c r="AO5" s="230">
        <f>('Energy Use'!AO61-'E-electricity'!AO5-'E-Coal'!AO5)*'Energy Use 2020'!$Y67</f>
        <v>12723225978297.902</v>
      </c>
      <c r="AP5" s="230">
        <f>('Energy Use'!AP61-'E-electricity'!AP5-'E-Coal'!AP5)*'Energy Use 2020'!$Y67</f>
        <v>12289234668775.016</v>
      </c>
      <c r="AQ5" s="230">
        <f>('Energy Use'!AQ61-'E-electricity'!AQ5-'E-Coal'!AQ5)*'Energy Use 2020'!$Y67</f>
        <v>11854882538314.98</v>
      </c>
      <c r="AR5" s="133" t="str">
        <f>VLOOKUP($A5,'Sector Match'!$A$1:$B$43,2,0)</f>
        <v>other mining and quarrying 07T08</v>
      </c>
    </row>
    <row r="6" spans="1:44" x14ac:dyDescent="0.2">
      <c r="A6" s="74" t="s">
        <v>5</v>
      </c>
      <c r="B6" s="230">
        <f>('Energy Use'!B62-'E-electricity'!B6)*'Energy Use 2019'!$P68</f>
        <v>13889122499.999998</v>
      </c>
      <c r="C6" s="230">
        <f>('Energy Use'!C62-'E-electricity'!C6-'E-Coal'!C6)*'Energy Use 2020'!$Y68</f>
        <v>1613916034499.9988</v>
      </c>
      <c r="D6" s="230">
        <f>('Energy Use'!D62-'E-electricity'!D6-'E-Coal'!D6)*'Energy Use 2020'!$Y68</f>
        <v>1586869541573.9338</v>
      </c>
      <c r="E6" s="230">
        <f>('Energy Use'!E62-'E-electricity'!E6-'E-Coal'!E6)*'Energy Use 2020'!$Y68</f>
        <v>1933225084535.8591</v>
      </c>
      <c r="F6" s="230">
        <f>('Energy Use'!F62-'E-electricity'!F6-'E-Coal'!F6)*'Energy Use 2020'!$Y68</f>
        <v>2084244130106.429</v>
      </c>
      <c r="G6" s="230">
        <f>('Energy Use'!G62-'E-electricity'!G6-'E-Coal'!G6)*'Energy Use 2020'!$Y68</f>
        <v>2181169631450.0659</v>
      </c>
      <c r="H6" s="230">
        <f>('Energy Use'!H62-'E-electricity'!H6-'E-Coal'!H6)*'Energy Use 2020'!$Y68</f>
        <v>2272554293074.9219</v>
      </c>
      <c r="I6" s="230">
        <f>('Energy Use'!I62-'E-electricity'!I6-'E-Coal'!I6)*'Energy Use 2020'!$Y68</f>
        <v>2417010217977.5449</v>
      </c>
      <c r="J6" s="230">
        <f>('Energy Use'!J62-'E-electricity'!J6-'E-Coal'!J6)*'Energy Use 2020'!$Y68</f>
        <v>2504455679684.8237</v>
      </c>
      <c r="K6" s="230">
        <f>('Energy Use'!K62-'E-electricity'!K6-'E-Coal'!K6)*'Energy Use 2020'!$Y68</f>
        <v>2595185920090.1982</v>
      </c>
      <c r="L6" s="230">
        <f>('Energy Use'!L62-'E-electricity'!L6-'E-Coal'!L6)*'Energy Use 2020'!$Y68</f>
        <v>2659063317225.2676</v>
      </c>
      <c r="M6" s="230">
        <f>('Energy Use'!M62-'E-electricity'!M6-'E-Coal'!M6)*'Energy Use 2020'!$Y68</f>
        <v>2703609619981.2217</v>
      </c>
      <c r="N6" s="230">
        <f>('Energy Use'!N62-'E-electricity'!N6-'E-Coal'!N6)*'Energy Use 2020'!$Y68</f>
        <v>2736926215998.8535</v>
      </c>
      <c r="O6" s="230">
        <f>('Energy Use'!O62-'E-electricity'!O6-'E-Coal'!O6)*'Energy Use 2020'!$Y68</f>
        <v>2769205523755.4839</v>
      </c>
      <c r="P6" s="230">
        <f>('Energy Use'!P62-'E-electricity'!P6-'E-Coal'!P6)*'Energy Use 2020'!$Y68</f>
        <v>2800455295513.9268</v>
      </c>
      <c r="Q6" s="230">
        <f>('Energy Use'!Q62-'E-electricity'!Q6-'E-Coal'!Q6)*'Energy Use 2020'!$Y68</f>
        <v>2830683282316.3481</v>
      </c>
      <c r="R6" s="230">
        <f>('Energy Use'!R62-'E-electricity'!R6-'E-Coal'!R6)*'Energy Use 2020'!$Y68</f>
        <v>2859897233984.2778</v>
      </c>
      <c r="S6" s="230">
        <f>('Energy Use'!S62-'E-electricity'!S6-'E-Coal'!S6)*'Energy Use 2020'!$Y68</f>
        <v>2866432981107.7915</v>
      </c>
      <c r="T6" s="230">
        <f>('Energy Use'!T62-'E-electricity'!T6-'E-Coal'!T6)*'Energy Use 2020'!$Y68</f>
        <v>2872848059401.1992</v>
      </c>
      <c r="U6" s="230">
        <f>('Energy Use'!U62-'E-electricity'!U6-'E-Coal'!U6)*'Energy Use 2020'!$Y68</f>
        <v>2879142388651.2539</v>
      </c>
      <c r="V6" s="230">
        <f>('Energy Use'!V62-'E-electricity'!V6-'E-Coal'!V6)*'Energy Use 2020'!$Y68</f>
        <v>2885315888650.4546</v>
      </c>
      <c r="W6" s="230">
        <f>('Energy Use'!W62-'E-electricity'!W6-'E-Coal'!W6)*'Energy Use 2020'!$Y68</f>
        <v>2891368479197.0542</v>
      </c>
      <c r="X6" s="230">
        <f>('Energy Use'!X62-'E-electricity'!X6-'E-Coal'!X6)*'Energy Use 2020'!$Y68</f>
        <v>2873544832759.2881</v>
      </c>
      <c r="Y6" s="230">
        <f>('Energy Use'!Y62-'E-electricity'!Y6-'E-Coal'!Y6)*'Energy Use 2020'!$Y68</f>
        <v>2855770228885.1689</v>
      </c>
      <c r="Z6" s="230">
        <f>('Energy Use'!Z62-'E-electricity'!Z6-'E-Coal'!Z6)*'Energy Use 2020'!$Y68</f>
        <v>2838044705035.5601</v>
      </c>
      <c r="AA6" s="230">
        <f>('Energy Use'!AA62-'E-electricity'!AA6-'E-Coal'!AA6)*'Energy Use 2020'!$Y68</f>
        <v>2820368298668.6587</v>
      </c>
      <c r="AB6" s="230">
        <f>('Energy Use'!AB62-'E-electricity'!AB6-'E-Coal'!AB6)*'Energy Use 2020'!$Y68</f>
        <v>2802741047240.0103</v>
      </c>
      <c r="AC6" s="230">
        <f>('Energy Use'!AC62-'E-electricity'!AC6-'E-Coal'!AC6)*'Energy Use 2020'!$Y68</f>
        <v>2754455324241.4609</v>
      </c>
      <c r="AD6" s="230">
        <f>('Energy Use'!AD62-'E-electricity'!AD6-'E-Coal'!AD6)*'Energy Use 2020'!$Y68</f>
        <v>2706443258465.7334</v>
      </c>
      <c r="AE6" s="230">
        <f>('Energy Use'!AE62-'E-electricity'!AE6-'E-Coal'!AE6)*'Energy Use 2020'!$Y68</f>
        <v>2658705042170.1616</v>
      </c>
      <c r="AF6" s="230">
        <f>('Energy Use'!AF62-'E-electricity'!AF6-'E-Coal'!AF6)*'Energy Use 2020'!$Y68</f>
        <v>2611240867598.3521</v>
      </c>
      <c r="AG6" s="230">
        <f>('Energy Use'!AG62-'E-electricity'!AG6-'E-Coal'!AG6)*'Energy Use 2020'!$Y68</f>
        <v>2564050926980.1865</v>
      </c>
      <c r="AH6" s="230">
        <f>('Energy Use'!AH62-'E-electricity'!AH6-'E-Coal'!AH6)*'Energy Use 2020'!$Y68</f>
        <v>2494525852904.9463</v>
      </c>
      <c r="AI6" s="230">
        <f>('Energy Use'!AI62-'E-electricity'!AI6-'E-Coal'!AI6)*'Energy Use 2020'!$Y68</f>
        <v>2425444104720.9414</v>
      </c>
      <c r="AJ6" s="230">
        <f>('Energy Use'!AJ62-'E-electricity'!AJ6-'E-Coal'!AJ6)*'Energy Use 2020'!$Y68</f>
        <v>2356805990693.0669</v>
      </c>
      <c r="AK6" s="230">
        <f>('Energy Use'!AK62-'E-electricity'!AK6-'E-Coal'!AK6)*'Energy Use 2020'!$Y68</f>
        <v>2288611819064.1948</v>
      </c>
      <c r="AL6" s="230">
        <f>('Energy Use'!AL62-'E-electricity'!AL6-'E-Coal'!AL6)*'Energy Use 2020'!$Y68</f>
        <v>2220861898055.166</v>
      </c>
      <c r="AM6" s="230">
        <f>('Energy Use'!AM62-'E-electricity'!AM6-'E-Coal'!AM6)*'Energy Use 2020'!$Y68</f>
        <v>2153498959113.5198</v>
      </c>
      <c r="AN6" s="230">
        <f>('Energy Use'!AN62-'E-electricity'!AN6-'E-Coal'!AN6)*'Energy Use 2020'!$Y68</f>
        <v>2086581325970.614</v>
      </c>
      <c r="AO6" s="230">
        <f>('Energy Use'!AO62-'E-electricity'!AO6-'E-Coal'!AO6)*'Energy Use 2020'!$Y68</f>
        <v>2020109307082.3464</v>
      </c>
      <c r="AP6" s="230">
        <f>('Energy Use'!AP62-'E-electricity'!AP6-'E-Coal'!AP6)*'Energy Use 2020'!$Y68</f>
        <v>1954083210882.5632</v>
      </c>
      <c r="AQ6" s="230">
        <f>('Energy Use'!AQ62-'E-electricity'!AQ6-'E-Coal'!AQ6)*'Energy Use 2020'!$Y68</f>
        <v>1888345904903.8682</v>
      </c>
      <c r="AR6" s="133" t="str">
        <f>VLOOKUP($A6,'Sector Match'!$A$1:$B$43,2,0)</f>
        <v>other mining and quarrying 07T08</v>
      </c>
    </row>
    <row r="7" spans="1:44" x14ac:dyDescent="0.2">
      <c r="A7" s="74" t="s">
        <v>6</v>
      </c>
      <c r="B7" s="230">
        <f>('Energy Use'!B63-'E-electricity'!B7)*'Energy Use 2019'!$P69</f>
        <v>2827825341000</v>
      </c>
      <c r="C7" s="230">
        <f>('Energy Use'!C63-'E-electricity'!C7-'E-Coal'!C7)*'Energy Use 2020'!$Y69</f>
        <v>3655617041999.9995</v>
      </c>
      <c r="D7" s="230">
        <f>('Energy Use'!D63-'E-electricity'!D7-'E-Coal'!D7)*'Energy Use 2020'!$Y69</f>
        <v>3855362064868.8696</v>
      </c>
      <c r="E7" s="230">
        <f>('Energy Use'!E63-'E-electricity'!E7-'E-Coal'!E7)*'Energy Use 2020'!$Y69</f>
        <v>4012958312838.2866</v>
      </c>
      <c r="F7" s="230">
        <f>('Energy Use'!F63-'E-electricity'!F7-'E-Coal'!F7)*'Energy Use 2020'!$Y69</f>
        <v>4201422522852.1943</v>
      </c>
      <c r="G7" s="230">
        <f>('Energy Use'!G63-'E-electricity'!G7-'E-Coal'!G7)*'Energy Use 2020'!$Y69</f>
        <v>4271340962993.0488</v>
      </c>
      <c r="H7" s="230">
        <f>('Energy Use'!H63-'E-electricity'!H7-'E-Coal'!H7)*'Energy Use 2020'!$Y69</f>
        <v>4332426595668.6899</v>
      </c>
      <c r="I7" s="230">
        <f>('Energy Use'!I63-'E-electricity'!I7-'E-Coal'!I7)*'Energy Use 2020'!$Y69</f>
        <v>4460360617769.0918</v>
      </c>
      <c r="J7" s="230">
        <f>('Energy Use'!J63-'E-electricity'!J7-'E-Coal'!J7)*'Energy Use 2020'!$Y69</f>
        <v>4492668686864.626</v>
      </c>
      <c r="K7" s="230">
        <f>('Energy Use'!K63-'E-electricity'!K7-'E-Coal'!K7)*'Energy Use 2020'!$Y69</f>
        <v>4534257744492.499</v>
      </c>
      <c r="L7" s="230">
        <f>('Energy Use'!L63-'E-electricity'!L7-'E-Coal'!L7)*'Energy Use 2020'!$Y69</f>
        <v>4537023630070.9189</v>
      </c>
      <c r="M7" s="230">
        <f>('Energy Use'!M63-'E-electricity'!M7-'E-Coal'!M7)*'Energy Use 2020'!$Y69</f>
        <v>4515106868881.5059</v>
      </c>
      <c r="N7" s="230">
        <f>('Energy Use'!N63-'E-electricity'!N7-'E-Coal'!N7)*'Energy Use 2020'!$Y69</f>
        <v>4443581342574.1152</v>
      </c>
      <c r="O7" s="230">
        <f>('Energy Use'!O63-'E-electricity'!O7-'E-Coal'!O7)*'Energy Use 2020'!$Y69</f>
        <v>4372522174820.1685</v>
      </c>
      <c r="P7" s="230">
        <f>('Energy Use'!P63-'E-electricity'!P7-'E-Coal'!P7)*'Energy Use 2020'!$Y69</f>
        <v>4301928346591.3516</v>
      </c>
      <c r="Q7" s="230">
        <f>('Energy Use'!Q63-'E-electricity'!Q7-'E-Coal'!Q7)*'Energy Use 2020'!$Y69</f>
        <v>4231798839013.5698</v>
      </c>
      <c r="R7" s="230">
        <f>('Energy Use'!R63-'E-electricity'!R7-'E-Coal'!R7)*'Energy Use 2020'!$Y69</f>
        <v>4162132633366.9448</v>
      </c>
      <c r="S7" s="230">
        <f>('Energy Use'!S63-'E-electricity'!S7-'E-Coal'!S7)*'Energy Use 2020'!$Y69</f>
        <v>4087810379155.6069</v>
      </c>
      <c r="T7" s="230">
        <f>('Energy Use'!T63-'E-electricity'!T7-'E-Coal'!T7)*'Energy Use 2020'!$Y69</f>
        <v>4013540104159.2559</v>
      </c>
      <c r="U7" s="230">
        <f>('Energy Use'!U63-'E-electricity'!U7-'E-Coal'!U7)*'Energy Use 2020'!$Y69</f>
        <v>3939321858431.7427</v>
      </c>
      <c r="V7" s="230">
        <f>('Energy Use'!V63-'E-electricity'!V7-'E-Coal'!V7)*'Energy Use 2020'!$Y69</f>
        <v>3865155692023.4165</v>
      </c>
      <c r="W7" s="230">
        <f>('Energy Use'!W63-'E-electricity'!W7-'E-Coal'!W7)*'Energy Use 2020'!$Y69</f>
        <v>3791041654981.1279</v>
      </c>
      <c r="X7" s="230">
        <f>('Energy Use'!X63-'E-electricity'!X7-'E-Coal'!X7)*'Energy Use 2020'!$Y69</f>
        <v>3689292796995.5327</v>
      </c>
      <c r="Y7" s="230">
        <f>('Energy Use'!Y63-'E-electricity'!Y7-'E-Coal'!Y7)*'Energy Use 2020'!$Y69</f>
        <v>3587616396413.6982</v>
      </c>
      <c r="Z7" s="230">
        <f>('Energy Use'!Z63-'E-electricity'!Z7-'E-Coal'!Z7)*'Energy Use 2020'!$Y69</f>
        <v>3486012522316.0366</v>
      </c>
      <c r="AA7" s="230">
        <f>('Energy Use'!AA63-'E-electricity'!AA7-'E-Coal'!AA7)*'Energy Use 2020'!$Y69</f>
        <v>3384481243778.125</v>
      </c>
      <c r="AB7" s="230">
        <f>('Energy Use'!AB63-'E-electricity'!AB7-'E-Coal'!AB7)*'Energy Use 2020'!$Y69</f>
        <v>3283022629870.7041</v>
      </c>
      <c r="AC7" s="230">
        <f>('Energy Use'!AC63-'E-electricity'!AC7-'E-Coal'!AC7)*'Energy Use 2020'!$Y69</f>
        <v>3205818570775.4424</v>
      </c>
      <c r="AD7" s="230">
        <f>('Energy Use'!AD63-'E-electricity'!AD7-'E-Coal'!AD7)*'Energy Use 2020'!$Y69</f>
        <v>3128669559438.0518</v>
      </c>
      <c r="AE7" s="230">
        <f>('Energy Use'!AE63-'E-electricity'!AE7-'E-Coal'!AE7)*'Energy Use 2020'!$Y69</f>
        <v>3051575648255.5791</v>
      </c>
      <c r="AF7" s="230">
        <f>('Energy Use'!AF63-'E-electricity'!AF7-'E-Coal'!AF7)*'Energy Use 2020'!$Y69</f>
        <v>2974536889621.4033</v>
      </c>
      <c r="AG7" s="230">
        <f>('Energy Use'!AG63-'E-electricity'!AG7-'E-Coal'!AG7)*'Energy Use 2020'!$Y69</f>
        <v>2897553335925.2324</v>
      </c>
      <c r="AH7" s="230">
        <f>('Energy Use'!AH63-'E-electricity'!AH7-'E-Coal'!AH7)*'Energy Use 2020'!$Y69</f>
        <v>2851658811381.9307</v>
      </c>
      <c r="AI7" s="230">
        <f>('Energy Use'!AI63-'E-electricity'!AI7-'E-Coal'!AI7)*'Energy Use 2020'!$Y69</f>
        <v>2805796697299.4238</v>
      </c>
      <c r="AJ7" s="230">
        <f>('Energy Use'!AJ63-'E-electricity'!AJ7-'E-Coal'!AJ7)*'Energy Use 2020'!$Y69</f>
        <v>2759967024643.0894</v>
      </c>
      <c r="AK7" s="230">
        <f>('Energy Use'!AK63-'E-electricity'!AK7-'E-Coal'!AK7)*'Energy Use 2020'!$Y69</f>
        <v>2714169824376.1387</v>
      </c>
      <c r="AL7" s="230">
        <f>('Energy Use'!AL63-'E-electricity'!AL7-'E-Coal'!AL7)*'Energy Use 2020'!$Y69</f>
        <v>2668405127459.6118</v>
      </c>
      <c r="AM7" s="230">
        <f>('Energy Use'!AM63-'E-electricity'!AM7-'E-Coal'!AM7)*'Energy Use 2020'!$Y69</f>
        <v>2646934500178.8188</v>
      </c>
      <c r="AN7" s="230">
        <f>('Energy Use'!AN63-'E-electricity'!AN7-'E-Coal'!AN7)*'Energy Use 2020'!$Y69</f>
        <v>2625478447000.8672</v>
      </c>
      <c r="AO7" s="230">
        <f>('Energy Use'!AO63-'E-electricity'!AO7-'E-Coal'!AO7)*'Energy Use 2020'!$Y69</f>
        <v>2604036982113.2534</v>
      </c>
      <c r="AP7" s="230">
        <f>('Energy Use'!AP63-'E-electricity'!AP7-'E-Coal'!AP7)*'Energy Use 2020'!$Y69</f>
        <v>2582610119702.4775</v>
      </c>
      <c r="AQ7" s="230">
        <f>('Energy Use'!AQ63-'E-electricity'!AQ7-'E-Coal'!AQ7)*'Energy Use 2020'!$Y69</f>
        <v>2560984351830.3374</v>
      </c>
      <c r="AR7" s="133" t="str">
        <f>VLOOKUP($A7,'Sector Match'!$A$1:$B$43,2,0)</f>
        <v>other mining and quarrying 07T08</v>
      </c>
    </row>
    <row r="8" spans="1:44" x14ac:dyDescent="0.2">
      <c r="A8" s="74" t="s">
        <v>7</v>
      </c>
      <c r="B8" s="230">
        <f>('Energy Use'!B64-'E-electricity'!B8)*'Energy Use 2019'!$P70</f>
        <v>144446874000</v>
      </c>
      <c r="C8" s="230">
        <f>('Energy Use'!C64-'E-electricity'!C8-'E-Coal'!C8)*'Energy Use 2020'!$Y70</f>
        <v>202781188500</v>
      </c>
      <c r="D8" s="230">
        <f>('Energy Use'!D64-'E-electricity'!D8-'E-Coal'!D8)*'Energy Use 2020'!$Y70</f>
        <v>223035424217.81519</v>
      </c>
      <c r="E8" s="230">
        <f>('Energy Use'!E64-'E-electricity'!E8-'E-Coal'!E8)*'Energy Use 2020'!$Y70</f>
        <v>248058852615.70483</v>
      </c>
      <c r="F8" s="230">
        <f>('Energy Use'!F64-'E-electricity'!F8-'E-Coal'!F8)*'Energy Use 2020'!$Y70</f>
        <v>263527174953.95807</v>
      </c>
      <c r="G8" s="230">
        <f>('Energy Use'!G64-'E-electricity'!G8-'E-Coal'!G8)*'Energy Use 2020'!$Y70</f>
        <v>286545488939.88647</v>
      </c>
      <c r="H8" s="230">
        <f>('Energy Use'!H64-'E-electricity'!H8-'E-Coal'!H8)*'Energy Use 2020'!$Y70</f>
        <v>317218094884.81689</v>
      </c>
      <c r="I8" s="230">
        <f>('Energy Use'!I64-'E-electricity'!I8-'E-Coal'!I8)*'Energy Use 2020'!$Y70</f>
        <v>349016892369.93762</v>
      </c>
      <c r="J8" s="230">
        <f>('Energy Use'!J64-'E-electricity'!J8-'E-Coal'!J8)*'Energy Use 2020'!$Y70</f>
        <v>379470544186.73199</v>
      </c>
      <c r="K8" s="230">
        <f>('Energy Use'!K64-'E-electricity'!K8-'E-Coal'!K8)*'Energy Use 2020'!$Y70</f>
        <v>408848016828.16455</v>
      </c>
      <c r="L8" s="230">
        <f>('Energy Use'!L64-'E-electricity'!L8-'E-Coal'!L8)*'Energy Use 2020'!$Y70</f>
        <v>437517392283.43048</v>
      </c>
      <c r="M8" s="230">
        <f>('Energy Use'!M64-'E-electricity'!M8-'E-Coal'!M8)*'Energy Use 2020'!$Y70</f>
        <v>466188072837.58978</v>
      </c>
      <c r="N8" s="230">
        <f>('Energy Use'!N64-'E-electricity'!N8-'E-Coal'!N8)*'Energy Use 2020'!$Y70</f>
        <v>495723373671.73517</v>
      </c>
      <c r="O8" s="230">
        <f>('Energy Use'!O64-'E-electricity'!O8-'E-Coal'!O8)*'Energy Use 2020'!$Y70</f>
        <v>526054092923.50922</v>
      </c>
      <c r="P8" s="230">
        <f>('Energy Use'!P64-'E-electricity'!P8-'E-Coal'!P8)*'Energy Use 2020'!$Y70</f>
        <v>556955834418.78357</v>
      </c>
      <c r="Q8" s="230">
        <f>('Energy Use'!Q64-'E-electricity'!Q8-'E-Coal'!Q8)*'Energy Use 2020'!$Y70</f>
        <v>588162099862.49048</v>
      </c>
      <c r="R8" s="230">
        <f>('Energy Use'!R64-'E-electricity'!R8-'E-Coal'!R8)*'Energy Use 2020'!$Y70</f>
        <v>619363796458.146</v>
      </c>
      <c r="S8" s="230">
        <f>('Energy Use'!S64-'E-electricity'!S8-'E-Coal'!S8)*'Energy Use 2020'!$Y70</f>
        <v>650292797983.81665</v>
      </c>
      <c r="T8" s="230">
        <f>('Energy Use'!T64-'E-electricity'!T8-'E-Coal'!T8)*'Energy Use 2020'!$Y70</f>
        <v>680720077960.07471</v>
      </c>
      <c r="U8" s="230">
        <f>('Energy Use'!U64-'E-electricity'!U8-'E-Coal'!U8)*'Energy Use 2020'!$Y70</f>
        <v>710496710321.46985</v>
      </c>
      <c r="V8" s="230">
        <f>('Energy Use'!V64-'E-electricity'!V8-'E-Coal'!V8)*'Energy Use 2020'!$Y70</f>
        <v>739480769063.01587</v>
      </c>
      <c r="W8" s="230">
        <f>('Energy Use'!W64-'E-electricity'!W8-'E-Coal'!W8)*'Energy Use 2020'!$Y70</f>
        <v>767538918026.20447</v>
      </c>
      <c r="X8" s="230">
        <f>('Energy Use'!X64-'E-electricity'!X8-'E-Coal'!X8)*'Energy Use 2020'!$Y70</f>
        <v>794547823647.98596</v>
      </c>
      <c r="Y8" s="230">
        <f>('Energy Use'!Y64-'E-electricity'!Y8-'E-Coal'!Y8)*'Energy Use 2020'!$Y70</f>
        <v>820395371585.87415</v>
      </c>
      <c r="Z8" s="230">
        <f>('Energy Use'!Z64-'E-electricity'!Z8-'E-Coal'!Z8)*'Energy Use 2020'!$Y70</f>
        <v>844981673618.99573</v>
      </c>
      <c r="AA8" s="230">
        <f>('Energy Use'!AA64-'E-electricity'!AA8-'E-Coal'!AA8)*'Energy Use 2020'!$Y70</f>
        <v>868219856724.28467</v>
      </c>
      <c r="AB8" s="230">
        <f>('Energy Use'!AB64-'E-electricity'!AB8-'E-Coal'!AB8)*'Energy Use 2020'!$Y70</f>
        <v>890036631571.45508</v>
      </c>
      <c r="AC8" s="230">
        <f>('Energy Use'!AC64-'E-electricity'!AC8-'E-Coal'!AC8)*'Energy Use 2020'!$Y70</f>
        <v>910372642722.6748</v>
      </c>
      <c r="AD8" s="230">
        <f>('Energy Use'!AD64-'E-electricity'!AD8-'E-Coal'!AD8)*'Energy Use 2020'!$Y70</f>
        <v>929182607438.10132</v>
      </c>
      <c r="AE8" s="230">
        <f>('Energy Use'!AE64-'E-electricity'!AE8-'E-Coal'!AE8)*'Energy Use 2020'!$Y70</f>
        <v>946435254077.99036</v>
      </c>
      <c r="AF8" s="230">
        <f>('Energy Use'!AF64-'E-electricity'!AF8-'E-Coal'!AF8)*'Energy Use 2020'!$Y70</f>
        <v>962113074583.70483</v>
      </c>
      <c r="AG8" s="230">
        <f>('Energy Use'!AG64-'E-electricity'!AG8-'E-Coal'!AG8)*'Energy Use 2020'!$Y70</f>
        <v>976211908368.13757</v>
      </c>
      <c r="AH8" s="230">
        <f>('Energy Use'!AH64-'E-electricity'!AH8-'E-Coal'!AH8)*'Energy Use 2020'!$Y70</f>
        <v>988740377130.88049</v>
      </c>
      <c r="AI8" s="230">
        <f>('Energy Use'!AI64-'E-electricity'!AI8-'E-Coal'!AI8)*'Energy Use 2020'!$Y70</f>
        <v>999719191638.27893</v>
      </c>
      <c r="AJ8" s="230">
        <f>('Energy Use'!AJ64-'E-electricity'!AJ8-'E-Coal'!AJ8)*'Energy Use 2020'!$Y70</f>
        <v>1009180352397.3154</v>
      </c>
      <c r="AK8" s="230">
        <f>('Energy Use'!AK64-'E-electricity'!AK8-'E-Coal'!AK8)*'Energy Use 2020'!$Y70</f>
        <v>1017166266446.6115</v>
      </c>
      <c r="AL8" s="230">
        <f>('Energy Use'!AL64-'E-electricity'!AL8-'E-Coal'!AL8)*'Energy Use 2020'!$Y70</f>
        <v>1023728802243.1232</v>
      </c>
      <c r="AM8" s="230">
        <f>('Energy Use'!AM64-'E-electricity'!AM8-'E-Coal'!AM8)*'Energy Use 2020'!$Y70</f>
        <v>1028928303905.0746</v>
      </c>
      <c r="AN8" s="230">
        <f>('Energy Use'!AN64-'E-electricity'!AN8-'E-Coal'!AN8)*'Energy Use 2020'!$Y70</f>
        <v>1032832584952.7955</v>
      </c>
      <c r="AO8" s="230">
        <f>('Energy Use'!AO64-'E-electricity'!AO8-'E-Coal'!AO8)*'Energy Use 2020'!$Y70</f>
        <v>1035515920245.8104</v>
      </c>
      <c r="AP8" s="230">
        <f>('Energy Use'!AP64-'E-electricity'!AP8-'E-Coal'!AP8)*'Energy Use 2020'!$Y70</f>
        <v>1037058053122.9437</v>
      </c>
      <c r="AQ8" s="230">
        <f>('Energy Use'!AQ64-'E-electricity'!AQ8-'E-Coal'!AQ8)*'Energy Use 2020'!$Y70</f>
        <v>1037456734910.5613</v>
      </c>
      <c r="AR8" s="133" t="str">
        <f>VLOOKUP($A8,'Sector Match'!$A$1:$B$43,2,0)</f>
        <v>Mining Support Service Activities 09</v>
      </c>
    </row>
    <row r="9" spans="1:44" x14ac:dyDescent="0.2">
      <c r="A9" s="74" t="s">
        <v>8</v>
      </c>
      <c r="B9" s="230">
        <f>('Energy Use'!B65-'E-electricity'!B9)*'Energy Use 2019'!$P71</f>
        <v>0</v>
      </c>
      <c r="C9" s="230">
        <f>('Energy Use'!C65-'E-electricity'!C9-'E-Coal'!C9)*'Energy Use 2020'!$Y71</f>
        <v>0</v>
      </c>
      <c r="D9" s="230">
        <f>('Energy Use'!D65-'E-electricity'!D9-'E-Coal'!D9)*'Energy Use 2020'!$Y71</f>
        <v>0</v>
      </c>
      <c r="E9" s="230">
        <f>('Energy Use'!E65-'E-electricity'!E9-'E-Coal'!E9)*'Energy Use 2020'!$Y71</f>
        <v>0</v>
      </c>
      <c r="F9" s="230">
        <f>('Energy Use'!F65-'E-electricity'!F9-'E-Coal'!F9)*'Energy Use 2020'!$Y71</f>
        <v>0</v>
      </c>
      <c r="G9" s="230">
        <f>('Energy Use'!G65-'E-electricity'!G9-'E-Coal'!G9)*'Energy Use 2020'!$Y71</f>
        <v>0</v>
      </c>
      <c r="H9" s="230">
        <f>('Energy Use'!H65-'E-electricity'!H9-'E-Coal'!H9)*'Energy Use 2020'!$Y71</f>
        <v>0</v>
      </c>
      <c r="I9" s="230">
        <f>('Energy Use'!I65-'E-electricity'!I9-'E-Coal'!I9)*'Energy Use 2020'!$Y71</f>
        <v>0</v>
      </c>
      <c r="J9" s="230">
        <f>('Energy Use'!J65-'E-electricity'!J9-'E-Coal'!J9)*'Energy Use 2020'!$Y71</f>
        <v>0</v>
      </c>
      <c r="K9" s="230">
        <f>('Energy Use'!K65-'E-electricity'!K9-'E-Coal'!K9)*'Energy Use 2020'!$Y71</f>
        <v>0</v>
      </c>
      <c r="L9" s="230">
        <f>('Energy Use'!L65-'E-electricity'!L9-'E-Coal'!L9)*'Energy Use 2020'!$Y71</f>
        <v>0</v>
      </c>
      <c r="M9" s="230">
        <f>('Energy Use'!M65-'E-electricity'!M9-'E-Coal'!M9)*'Energy Use 2020'!$Y71</f>
        <v>0</v>
      </c>
      <c r="N9" s="230">
        <f>('Energy Use'!N65-'E-electricity'!N9-'E-Coal'!N9)*'Energy Use 2020'!$Y71</f>
        <v>0</v>
      </c>
      <c r="O9" s="230">
        <f>('Energy Use'!O65-'E-electricity'!O9-'E-Coal'!O9)*'Energy Use 2020'!$Y71</f>
        <v>0</v>
      </c>
      <c r="P9" s="230">
        <f>('Energy Use'!P65-'E-electricity'!P9-'E-Coal'!P9)*'Energy Use 2020'!$Y71</f>
        <v>0</v>
      </c>
      <c r="Q9" s="230">
        <f>('Energy Use'!Q65-'E-electricity'!Q9-'E-Coal'!Q9)*'Energy Use 2020'!$Y71</f>
        <v>0</v>
      </c>
      <c r="R9" s="230">
        <f>('Energy Use'!R65-'E-electricity'!R9-'E-Coal'!R9)*'Energy Use 2020'!$Y71</f>
        <v>0</v>
      </c>
      <c r="S9" s="230">
        <f>('Energy Use'!S65-'E-electricity'!S9-'E-Coal'!S9)*'Energy Use 2020'!$Y71</f>
        <v>0</v>
      </c>
      <c r="T9" s="230">
        <f>('Energy Use'!T65-'E-electricity'!T9-'E-Coal'!T9)*'Energy Use 2020'!$Y71</f>
        <v>0</v>
      </c>
      <c r="U9" s="230">
        <f>('Energy Use'!U65-'E-electricity'!U9-'E-Coal'!U9)*'Energy Use 2020'!$Y71</f>
        <v>0</v>
      </c>
      <c r="V9" s="230">
        <f>('Energy Use'!V65-'E-electricity'!V9-'E-Coal'!V9)*'Energy Use 2020'!$Y71</f>
        <v>0</v>
      </c>
      <c r="W9" s="230">
        <f>('Energy Use'!W65-'E-electricity'!W9-'E-Coal'!W9)*'Energy Use 2020'!$Y71</f>
        <v>0</v>
      </c>
      <c r="X9" s="230">
        <f>('Energy Use'!X65-'E-electricity'!X9-'E-Coal'!X9)*'Energy Use 2020'!$Y71</f>
        <v>0</v>
      </c>
      <c r="Y9" s="230">
        <f>('Energy Use'!Y65-'E-electricity'!Y9-'E-Coal'!Y9)*'Energy Use 2020'!$Y71</f>
        <v>0</v>
      </c>
      <c r="Z9" s="230">
        <f>('Energy Use'!Z65-'E-electricity'!Z9-'E-Coal'!Z9)*'Energy Use 2020'!$Y71</f>
        <v>0</v>
      </c>
      <c r="AA9" s="230">
        <f>('Energy Use'!AA65-'E-electricity'!AA9-'E-Coal'!AA9)*'Energy Use 2020'!$Y71</f>
        <v>0</v>
      </c>
      <c r="AB9" s="230">
        <f>('Energy Use'!AB65-'E-electricity'!AB9-'E-Coal'!AB9)*'Energy Use 2020'!$Y71</f>
        <v>0</v>
      </c>
      <c r="AC9" s="230">
        <f>('Energy Use'!AC65-'E-electricity'!AC9-'E-Coal'!AC9)*'Energy Use 2020'!$Y71</f>
        <v>0</v>
      </c>
      <c r="AD9" s="230">
        <f>('Energy Use'!AD65-'E-electricity'!AD9-'E-Coal'!AD9)*'Energy Use 2020'!$Y71</f>
        <v>0</v>
      </c>
      <c r="AE9" s="230">
        <f>('Energy Use'!AE65-'E-electricity'!AE9-'E-Coal'!AE9)*'Energy Use 2020'!$Y71</f>
        <v>0</v>
      </c>
      <c r="AF9" s="230">
        <f>('Energy Use'!AF65-'E-electricity'!AF9-'E-Coal'!AF9)*'Energy Use 2020'!$Y71</f>
        <v>0</v>
      </c>
      <c r="AG9" s="230">
        <f>('Energy Use'!AG65-'E-electricity'!AG9-'E-Coal'!AG9)*'Energy Use 2020'!$Y71</f>
        <v>0</v>
      </c>
      <c r="AH9" s="230">
        <f>('Energy Use'!AH65-'E-electricity'!AH9-'E-Coal'!AH9)*'Energy Use 2020'!$Y71</f>
        <v>0</v>
      </c>
      <c r="AI9" s="230">
        <f>('Energy Use'!AI65-'E-electricity'!AI9-'E-Coal'!AI9)*'Energy Use 2020'!$Y71</f>
        <v>0</v>
      </c>
      <c r="AJ9" s="230">
        <f>('Energy Use'!AJ65-'E-electricity'!AJ9-'E-Coal'!AJ9)*'Energy Use 2020'!$Y71</f>
        <v>0</v>
      </c>
      <c r="AK9" s="230">
        <f>('Energy Use'!AK65-'E-electricity'!AK9-'E-Coal'!AK9)*'Energy Use 2020'!$Y71</f>
        <v>0</v>
      </c>
      <c r="AL9" s="230">
        <f>('Energy Use'!AL65-'E-electricity'!AL9-'E-Coal'!AL9)*'Energy Use 2020'!$Y71</f>
        <v>0</v>
      </c>
      <c r="AM9" s="230">
        <f>('Energy Use'!AM65-'E-electricity'!AM9-'E-Coal'!AM9)*'Energy Use 2020'!$Y71</f>
        <v>0</v>
      </c>
      <c r="AN9" s="230">
        <f>('Energy Use'!AN65-'E-electricity'!AN9-'E-Coal'!AN9)*'Energy Use 2020'!$Y71</f>
        <v>0</v>
      </c>
      <c r="AO9" s="230">
        <f>('Energy Use'!AO65-'E-electricity'!AO9-'E-Coal'!AO9)*'Energy Use 2020'!$Y71</f>
        <v>0</v>
      </c>
      <c r="AP9" s="230">
        <f>('Energy Use'!AP65-'E-electricity'!AP9-'E-Coal'!AP9)*'Energy Use 2020'!$Y71</f>
        <v>0</v>
      </c>
      <c r="AQ9" s="230">
        <f>('Energy Use'!AQ65-'E-electricity'!AQ9-'E-Coal'!AQ9)*'Energy Use 2020'!$Y71</f>
        <v>0</v>
      </c>
      <c r="AR9" s="133" t="str">
        <f>VLOOKUP($A9,'Sector Match'!$A$1:$B$43,2,0)</f>
        <v>Mining Support Service Activities 09</v>
      </c>
    </row>
    <row r="10" spans="1:44" x14ac:dyDescent="0.2">
      <c r="A10" s="74" t="s">
        <v>9</v>
      </c>
      <c r="B10" s="230">
        <f>('Energy Use'!B66-'E-electricity'!B10)*'Energy Use 2019'!$P72</f>
        <v>11597417287500</v>
      </c>
      <c r="C10" s="230">
        <f>('Energy Use'!C66-'E-electricity'!C10-'E-Coal'!C10)*'Energy Use 2020'!$Y72</f>
        <v>591676618500</v>
      </c>
      <c r="D10" s="230">
        <f>('Energy Use'!D66-'E-electricity'!D10-'E-Coal'!D10)*'Energy Use 2020'!$Y72</f>
        <v>673722230028.0426</v>
      </c>
      <c r="E10" s="230">
        <f>('Energy Use'!E66-'E-electricity'!E10-'E-Coal'!E10)*'Energy Use 2020'!$Y72</f>
        <v>703449429169.75574</v>
      </c>
      <c r="F10" s="230">
        <f>('Energy Use'!F66-'E-electricity'!F10-'E-Coal'!F10)*'Energy Use 2020'!$Y72</f>
        <v>728231987852.01111</v>
      </c>
      <c r="G10" s="230">
        <f>('Energy Use'!G66-'E-electricity'!G10-'E-Coal'!G10)*'Energy Use 2020'!$Y72</f>
        <v>741419989493.39514</v>
      </c>
      <c r="H10" s="230">
        <f>('Energy Use'!H66-'E-electricity'!H10-'E-Coal'!H10)*'Energy Use 2020'!$Y72</f>
        <v>758477312625.78723</v>
      </c>
      <c r="I10" s="230">
        <f>('Energy Use'!I66-'E-electricity'!I10-'E-Coal'!I10)*'Energy Use 2020'!$Y72</f>
        <v>784272772704.99329</v>
      </c>
      <c r="J10" s="230">
        <f>('Energy Use'!J66-'E-electricity'!J10-'E-Coal'!J10)*'Energy Use 2020'!$Y72</f>
        <v>801912233570.94482</v>
      </c>
      <c r="K10" s="230">
        <f>('Energy Use'!K66-'E-electricity'!K10-'E-Coal'!K10)*'Energy Use 2020'!$Y72</f>
        <v>820568669769.50366</v>
      </c>
      <c r="L10" s="230">
        <f>('Energy Use'!L66-'E-electricity'!L10-'E-Coal'!L10)*'Energy Use 2020'!$Y72</f>
        <v>834469977974.54309</v>
      </c>
      <c r="M10" s="230">
        <f>('Energy Use'!M66-'E-electricity'!M10-'E-Coal'!M10)*'Energy Use 2020'!$Y72</f>
        <v>843893060983.495</v>
      </c>
      <c r="N10" s="230">
        <f>('Energy Use'!N66-'E-electricity'!N10-'E-Coal'!N10)*'Energy Use 2020'!$Y72</f>
        <v>856312386142.4873</v>
      </c>
      <c r="O10" s="230">
        <f>('Energy Use'!O66-'E-electricity'!O10-'E-Coal'!O10)*'Energy Use 2020'!$Y72</f>
        <v>865803091457.70935</v>
      </c>
      <c r="P10" s="230">
        <f>('Energy Use'!P66-'E-electricity'!P10-'E-Coal'!P10)*'Energy Use 2020'!$Y72</f>
        <v>872496326889.00134</v>
      </c>
      <c r="Q10" s="230">
        <f>('Energy Use'!Q66-'E-electricity'!Q10-'E-Coal'!Q10)*'Energy Use 2020'!$Y72</f>
        <v>876558940976.81262</v>
      </c>
      <c r="R10" s="230">
        <f>('Energy Use'!R66-'E-electricity'!R10-'E-Coal'!R10)*'Energy Use 2020'!$Y72</f>
        <v>878187305082.79626</v>
      </c>
      <c r="S10" s="230">
        <f>('Energy Use'!S66-'E-electricity'!S10-'E-Coal'!S10)*'Energy Use 2020'!$Y72</f>
        <v>879544348223.50159</v>
      </c>
      <c r="T10" s="230">
        <f>('Energy Use'!T66-'E-electricity'!T10-'E-Coal'!T10)*'Energy Use 2020'!$Y72</f>
        <v>878854406245.47241</v>
      </c>
      <c r="U10" s="230">
        <f>('Energy Use'!U66-'E-electricity'!U10-'E-Coal'!U10)*'Energy Use 2020'!$Y72</f>
        <v>876290008677.73242</v>
      </c>
      <c r="V10" s="230">
        <f>('Energy Use'!V66-'E-electricity'!V10-'E-Coal'!V10)*'Energy Use 2020'!$Y72</f>
        <v>872034460460.5011</v>
      </c>
      <c r="W10" s="230">
        <f>('Energy Use'!W66-'E-electricity'!W10-'E-Coal'!W10)*'Energy Use 2020'!$Y72</f>
        <v>866278279830.89014</v>
      </c>
      <c r="X10" s="230">
        <f>('Energy Use'!X66-'E-electricity'!X10-'E-Coal'!X10)*'Energy Use 2020'!$Y72</f>
        <v>859215934882.15918</v>
      </c>
      <c r="Y10" s="230">
        <f>('Energy Use'!Y66-'E-electricity'!Y10-'E-Coal'!Y10)*'Energy Use 2020'!$Y72</f>
        <v>851042929598.81165</v>
      </c>
      <c r="Z10" s="230">
        <f>('Energy Use'!Z66-'E-electricity'!Z10-'E-Coal'!Z10)*'Energy Use 2020'!$Y72</f>
        <v>841953273295.4303</v>
      </c>
      <c r="AA10" s="230">
        <f>('Energy Use'!AA66-'E-electricity'!AA10-'E-Coal'!AA10)*'Energy Use 2020'!$Y72</f>
        <v>832137352109.99097</v>
      </c>
      <c r="AB10" s="230">
        <f>('Energy Use'!AB66-'E-electricity'!AB10-'E-Coal'!AB10)*'Energy Use 2020'!$Y72</f>
        <v>821780207906.77332</v>
      </c>
      <c r="AC10" s="230">
        <f>('Energy Use'!AC66-'E-electricity'!AC10-'E-Coal'!AC10)*'Energy Use 2020'!$Y72</f>
        <v>811060218860.68335</v>
      </c>
      <c r="AD10" s="230">
        <f>('Energy Use'!AD66-'E-electricity'!AD10-'E-Coal'!AD10)*'Energy Use 2020'!$Y72</f>
        <v>800148167220.47937</v>
      </c>
      <c r="AE10" s="230">
        <f>('Energy Use'!AE66-'E-electricity'!AE10-'E-Coal'!AE10)*'Energy Use 2020'!$Y72</f>
        <v>789206673268.80518</v>
      </c>
      <c r="AF10" s="230">
        <f>('Energy Use'!AF66-'E-electricity'!AF10-'E-Coal'!AF10)*'Energy Use 2020'!$Y72</f>
        <v>778389970212.65186</v>
      </c>
      <c r="AG10" s="230">
        <f>('Energy Use'!AG66-'E-electricity'!AG10-'E-Coal'!AG10)*'Energy Use 2020'!$Y72</f>
        <v>767843992488.89099</v>
      </c>
      <c r="AH10" s="230">
        <f>('Energy Use'!AH66-'E-electricity'!AH10-'E-Coal'!AH10)*'Energy Use 2020'!$Y72</f>
        <v>757706749559.65222</v>
      </c>
      <c r="AI10" s="230">
        <f>('Energy Use'!AI66-'E-electricity'!AI10-'E-Coal'!AI10)*'Energy Use 2020'!$Y72</f>
        <v>748108958490.18237</v>
      </c>
      <c r="AJ10" s="230">
        <f>('Energy Use'!AJ66-'E-electricity'!AJ10-'E-Coal'!AJ10)*'Energy Use 2020'!$Y72</f>
        <v>739174911240.30737</v>
      </c>
      <c r="AK10" s="230">
        <f>('Energy Use'!AK66-'E-electricity'!AK10-'E-Coal'!AK10)*'Energy Use 2020'!$Y72</f>
        <v>731023556472.1366</v>
      </c>
      <c r="AL10" s="230">
        <f>('Energy Use'!AL66-'E-electricity'!AL10-'E-Coal'!AL10)*'Energy Use 2020'!$Y72</f>
        <v>723769780627.06287</v>
      </c>
      <c r="AM10" s="230">
        <f>('Energy Use'!AM66-'E-electricity'!AM10-'E-Coal'!AM10)*'Energy Use 2020'!$Y72</f>
        <v>717525878944.79102</v>
      </c>
      <c r="AN10" s="230">
        <f>('Energy Use'!AN66-'E-electricity'!AN10-'E-Coal'!AN10)*'Energy Use 2020'!$Y72</f>
        <v>712403213929.81018</v>
      </c>
      <c r="AO10" s="230">
        <f>('Energy Use'!AO66-'E-electricity'!AO10-'E-Coal'!AO10)*'Energy Use 2020'!$Y72</f>
        <v>708514066523.98364</v>
      </c>
      <c r="AP10" s="230">
        <f>('Energy Use'!AP66-'E-electricity'!AP10-'E-Coal'!AP10)*'Energy Use 2020'!$Y72</f>
        <v>705973693996.15588</v>
      </c>
      <c r="AQ10" s="230">
        <f>('Energy Use'!AQ66-'E-electricity'!AQ10-'E-Coal'!AQ10)*'Energy Use 2020'!$Y72</f>
        <v>704843259181.69727</v>
      </c>
      <c r="AR10" s="133" t="str">
        <f>VLOOKUP($A10,'Sector Match'!$A$1:$B$43,2,0)</f>
        <v>food beverage and tobacco 10T12</v>
      </c>
    </row>
    <row r="11" spans="1:44" x14ac:dyDescent="0.2">
      <c r="A11" s="74" t="s">
        <v>10</v>
      </c>
      <c r="B11" s="230">
        <f>('Energy Use'!B67-'E-electricity'!B11)*'Energy Use 2019'!$P73</f>
        <v>558342724500</v>
      </c>
      <c r="C11" s="230">
        <f>('Energy Use'!C67-'E-electricity'!C11-'E-Coal'!C11)*'Energy Use 2020'!$Y73</f>
        <v>577787496000.00024</v>
      </c>
      <c r="D11" s="230">
        <f>('Energy Use'!D67-'E-electricity'!D11-'E-Coal'!D11)*'Energy Use 2020'!$Y73</f>
        <v>661393584568.75659</v>
      </c>
      <c r="E11" s="230">
        <f>('Energy Use'!E67-'E-electricity'!E11-'E-Coal'!E11)*'Energy Use 2020'!$Y73</f>
        <v>698384390949.39966</v>
      </c>
      <c r="F11" s="230">
        <f>('Energy Use'!F67-'E-electricity'!F11-'E-Coal'!F11)*'Energy Use 2020'!$Y73</f>
        <v>727638599336.86438</v>
      </c>
      <c r="G11" s="230">
        <f>('Energy Use'!G67-'E-electricity'!G11-'E-Coal'!G11)*'Energy Use 2020'!$Y73</f>
        <v>752072553907.45654</v>
      </c>
      <c r="H11" s="230">
        <f>('Energy Use'!H67-'E-electricity'!H11-'E-Coal'!H11)*'Energy Use 2020'!$Y73</f>
        <v>783130413250.44751</v>
      </c>
      <c r="I11" s="230">
        <f>('Energy Use'!I67-'E-electricity'!I11-'E-Coal'!I11)*'Energy Use 2020'!$Y73</f>
        <v>821984370955.05518</v>
      </c>
      <c r="J11" s="230">
        <f>('Energy Use'!J67-'E-electricity'!J11-'E-Coal'!J11)*'Energy Use 2020'!$Y73</f>
        <v>851366503362.50049</v>
      </c>
      <c r="K11" s="230">
        <f>('Energy Use'!K67-'E-electricity'!K11-'E-Coal'!K11)*'Energy Use 2020'!$Y73</f>
        <v>880633019151.47852</v>
      </c>
      <c r="L11" s="230">
        <f>('Energy Use'!L67-'E-electricity'!L11-'E-Coal'!L11)*'Energy Use 2020'!$Y73</f>
        <v>904387226431.1875</v>
      </c>
      <c r="M11" s="230">
        <f>('Energy Use'!M67-'E-electricity'!M11-'E-Coal'!M11)*'Energy Use 2020'!$Y73</f>
        <v>923332377665.39465</v>
      </c>
      <c r="N11" s="230">
        <f>('Energy Use'!N67-'E-electricity'!N11-'E-Coal'!N11)*'Energy Use 2020'!$Y73</f>
        <v>945569521096.21313</v>
      </c>
      <c r="O11" s="230">
        <f>('Energy Use'!O67-'E-electricity'!O11-'E-Coal'!O11)*'Energy Use 2020'!$Y73</f>
        <v>965135793629.3363</v>
      </c>
      <c r="P11" s="230">
        <f>('Energy Use'!P67-'E-electricity'!P11-'E-Coal'!P11)*'Energy Use 2020'!$Y73</f>
        <v>982092249118.88721</v>
      </c>
      <c r="Q11" s="230">
        <f>('Energy Use'!Q67-'E-electricity'!Q11-'E-Coal'!Q11)*'Energy Use 2020'!$Y73</f>
        <v>996539217572.94214</v>
      </c>
      <c r="R11" s="230">
        <f>('Energy Use'!R67-'E-electricity'!R11-'E-Coal'!R11)*'Energy Use 2020'!$Y73</f>
        <v>1008611932130.5421</v>
      </c>
      <c r="S11" s="230">
        <f>('Energy Use'!S67-'E-electricity'!S11-'E-Coal'!S11)*'Energy Use 2020'!$Y73</f>
        <v>1020522376896.4471</v>
      </c>
      <c r="T11" s="230">
        <f>('Energy Use'!T67-'E-electricity'!T11-'E-Coal'!T11)*'Energy Use 2020'!$Y73</f>
        <v>1030341045502.7385</v>
      </c>
      <c r="U11" s="230">
        <f>('Energy Use'!U67-'E-electricity'!U11-'E-Coal'!U11)*'Energy Use 2020'!$Y73</f>
        <v>1038152985613.1553</v>
      </c>
      <c r="V11" s="230">
        <f>('Energy Use'!V67-'E-electricity'!V11-'E-Coal'!V11)*'Energy Use 2020'!$Y73</f>
        <v>1044059978720.2836</v>
      </c>
      <c r="W11" s="230">
        <f>('Energy Use'!W67-'E-electricity'!W11-'E-Coal'!W11)*'Energy Use 2020'!$Y73</f>
        <v>1048178199828.6425</v>
      </c>
      <c r="X11" s="230">
        <f>('Energy Use'!X67-'E-electricity'!X11-'E-Coal'!X11)*'Energy Use 2020'!$Y73</f>
        <v>1050635880704.5413</v>
      </c>
      <c r="Y11" s="230">
        <f>('Energy Use'!Y67-'E-electricity'!Y11-'E-Coal'!Y11)*'Energy Use 2020'!$Y73</f>
        <v>1051571030384.1722</v>
      </c>
      <c r="Z11" s="230">
        <f>('Energy Use'!Z67-'E-electricity'!Z11-'E-Coal'!Z11)*'Energy Use 2020'!$Y73</f>
        <v>1051129259323.4821</v>
      </c>
      <c r="AA11" s="230">
        <f>('Energy Use'!AA67-'E-electricity'!AA11-'E-Coal'!AA11)*'Energy Use 2020'!$Y73</f>
        <v>1049461745932.4358</v>
      </c>
      <c r="AB11" s="230">
        <f>('Energy Use'!AB67-'E-electricity'!AB11-'E-Coal'!AB11)*'Energy Use 2020'!$Y73</f>
        <v>1046723376589.0214</v>
      </c>
      <c r="AC11" s="230">
        <f>('Energy Use'!AC67-'E-electricity'!AC11-'E-Coal'!AC11)*'Energy Use 2020'!$Y73</f>
        <v>1043071082853.0435</v>
      </c>
      <c r="AD11" s="230">
        <f>('Energy Use'!AD67-'E-electricity'!AD11-'E-Coal'!AD11)*'Energy Use 2020'!$Y73</f>
        <v>1038662392724.312</v>
      </c>
      <c r="AE11" s="230">
        <f>('Energy Use'!AE67-'E-electricity'!AE11-'E-Coal'!AE11)*'Energy Use 2020'!$Y73</f>
        <v>1033654206589.8177</v>
      </c>
      <c r="AF11" s="230">
        <f>('Energy Use'!AF67-'E-electricity'!AF11-'E-Coal'!AF11)*'Energy Use 2020'!$Y73</f>
        <v>1028201803107.0786</v>
      </c>
      <c r="AG11" s="230">
        <f>('Energy Use'!AG67-'E-electricity'!AG11-'E-Coal'!AG11)*'Energy Use 2020'!$Y73</f>
        <v>1022458075757.3755</v>
      </c>
      <c r="AH11" s="230">
        <f>('Energy Use'!AH67-'E-electricity'!AH11-'E-Coal'!AH11)*'Energy Use 2020'!$Y73</f>
        <v>1016572997216.3485</v>
      </c>
      <c r="AI11" s="230">
        <f>('Energy Use'!AI67-'E-electricity'!AI11-'E-Coal'!AI11)*'Energy Use 2020'!$Y73</f>
        <v>1010693306040.7151</v>
      </c>
      <c r="AJ11" s="230">
        <f>('Energy Use'!AJ67-'E-electricity'!AJ11-'E-Coal'!AJ11)*'Energy Use 2020'!$Y73</f>
        <v>1004962408444.7781</v>
      </c>
      <c r="AK11" s="230">
        <f>('Energy Use'!AK67-'E-electricity'!AK11-'E-Coal'!AK11)*'Energy Use 2020'!$Y73</f>
        <v>999520487106.79443</v>
      </c>
      <c r="AL11" s="230">
        <f>('Energy Use'!AL67-'E-electricity'!AL11-'E-Coal'!AL11)*'Energy Use 2020'!$Y73</f>
        <v>994504808961.84888</v>
      </c>
      <c r="AM11" s="230">
        <f>('Energy Use'!AM67-'E-electricity'!AM11-'E-Coal'!AM11)*'Energy Use 2020'!$Y73</f>
        <v>990050224758.82178</v>
      </c>
      <c r="AN11" s="230">
        <f>('Energy Use'!AN67-'E-electricity'!AN11-'E-Coal'!AN11)*'Energy Use 2020'!$Y73</f>
        <v>986289854743.0293</v>
      </c>
      <c r="AO11" s="230">
        <f>('Energy Use'!AO67-'E-electricity'!AO11-'E-Coal'!AO11)*'Energy Use 2020'!$Y73</f>
        <v>983355957140.12012</v>
      </c>
      <c r="AP11" s="230">
        <f>('Energy Use'!AP67-'E-electricity'!AP11-'E-Coal'!AP11)*'Energy Use 2020'!$Y73</f>
        <v>981380979143.20789</v>
      </c>
      <c r="AQ11" s="230">
        <f>('Energy Use'!AQ67-'E-electricity'!AQ11-'E-Coal'!AQ11)*'Energy Use 2020'!$Y73</f>
        <v>980417051555.13721</v>
      </c>
      <c r="AR11" s="133" t="str">
        <f>VLOOKUP($A11,'Sector Match'!$A$1:$B$43,2,0)</f>
        <v>food beverage and tobacco 10T12</v>
      </c>
    </row>
    <row r="12" spans="1:44" x14ac:dyDescent="0.2">
      <c r="A12" s="74" t="s">
        <v>11</v>
      </c>
      <c r="B12" s="230">
        <f>('Energy Use'!B68-'E-electricity'!B12)*'Energy Use 2019'!$P74</f>
        <v>377784132000</v>
      </c>
      <c r="C12" s="230">
        <f>('Energy Use'!C68-'E-electricity'!C12-'E-Coal'!C12)*'Energy Use 2020'!$Y74</f>
        <v>375006307500</v>
      </c>
      <c r="D12" s="230">
        <f>('Energy Use'!D68-'E-electricity'!D12-'E-Coal'!D12)*'Energy Use 2020'!$Y74</f>
        <v>442656445816.83295</v>
      </c>
      <c r="E12" s="230">
        <f>('Energy Use'!E68-'E-electricity'!E12-'E-Coal'!E12)*'Energy Use 2020'!$Y74</f>
        <v>483099138581.65924</v>
      </c>
      <c r="F12" s="230">
        <f>('Energy Use'!F68-'E-electricity'!F12-'E-Coal'!F12)*'Energy Use 2020'!$Y74</f>
        <v>506194349830.68018</v>
      </c>
      <c r="G12" s="230">
        <f>('Energy Use'!G68-'E-electricity'!G12-'E-Coal'!G12)*'Energy Use 2020'!$Y74</f>
        <v>529333502107.12927</v>
      </c>
      <c r="H12" s="230">
        <f>('Energy Use'!H68-'E-electricity'!H12-'E-Coal'!H12)*'Energy Use 2020'!$Y74</f>
        <v>558795685252.35388</v>
      </c>
      <c r="I12" s="230">
        <f>('Energy Use'!I68-'E-electricity'!I12-'E-Coal'!I12)*'Energy Use 2020'!$Y74</f>
        <v>593880286614.13818</v>
      </c>
      <c r="J12" s="230">
        <f>('Energy Use'!J68-'E-electricity'!J12-'E-Coal'!J12)*'Energy Use 2020'!$Y74</f>
        <v>621444188472.09143</v>
      </c>
      <c r="K12" s="230">
        <f>('Energy Use'!K68-'E-electricity'!K12-'E-Coal'!K12)*'Energy Use 2020'!$Y74</f>
        <v>648627845884.03979</v>
      </c>
      <c r="L12" s="230">
        <f>('Energy Use'!L68-'E-electricity'!L12-'E-Coal'!L12)*'Energy Use 2020'!$Y74</f>
        <v>671548490068.34314</v>
      </c>
      <c r="M12" s="230">
        <f>('Energy Use'!M68-'E-electricity'!M12-'E-Coal'!M12)*'Energy Use 2020'!$Y74</f>
        <v>690984201077.4845</v>
      </c>
      <c r="N12" s="230">
        <f>('Energy Use'!N68-'E-electricity'!N12-'E-Coal'!N12)*'Energy Use 2020'!$Y74</f>
        <v>713422244712.03076</v>
      </c>
      <c r="O12" s="230">
        <f>('Energy Use'!O68-'E-electricity'!O12-'E-Coal'!O12)*'Energy Use 2020'!$Y74</f>
        <v>734400086074.60876</v>
      </c>
      <c r="P12" s="230">
        <f>('Energy Use'!P68-'E-electricity'!P12-'E-Coal'!P12)*'Energy Use 2020'!$Y74</f>
        <v>753951495563.36621</v>
      </c>
      <c r="Q12" s="230">
        <f>('Energy Use'!Q68-'E-electricity'!Q12-'E-Coal'!Q12)*'Energy Use 2020'!$Y74</f>
        <v>772139522119.28076</v>
      </c>
      <c r="R12" s="230">
        <f>('Energy Use'!R68-'E-electricity'!R12-'E-Coal'!R12)*'Energy Use 2020'!$Y74</f>
        <v>789054348256.87036</v>
      </c>
      <c r="S12" s="230">
        <f>('Energy Use'!S68-'E-electricity'!S12-'E-Coal'!S12)*'Energy Use 2020'!$Y74</f>
        <v>806376806717.55103</v>
      </c>
      <c r="T12" s="230">
        <f>('Energy Use'!T68-'E-electricity'!T12-'E-Coal'!T12)*'Energy Use 2020'!$Y74</f>
        <v>822584252258.72717</v>
      </c>
      <c r="U12" s="230">
        <f>('Energy Use'!U68-'E-electricity'!U12-'E-Coal'!U12)*'Energy Use 2020'!$Y74</f>
        <v>837660769750.9873</v>
      </c>
      <c r="V12" s="230">
        <f>('Energy Use'!V68-'E-electricity'!V12-'E-Coal'!V12)*'Energy Use 2020'!$Y74</f>
        <v>851599807327.07678</v>
      </c>
      <c r="W12" s="230">
        <f>('Energy Use'!W68-'E-electricity'!W12-'E-Coal'!W12)*'Energy Use 2020'!$Y74</f>
        <v>864403854465.01245</v>
      </c>
      <c r="X12" s="230">
        <f>('Energy Use'!X68-'E-electricity'!X12-'E-Coal'!X12)*'Energy Use 2020'!$Y74</f>
        <v>876084037219.93164</v>
      </c>
      <c r="Y12" s="230">
        <f>('Energy Use'!Y68-'E-electricity'!Y12-'E-Coal'!Y12)*'Energy Use 2020'!$Y74</f>
        <v>886659643663.70154</v>
      </c>
      <c r="Z12" s="230">
        <f>('Energy Use'!Z68-'E-electricity'!Z12-'E-Coal'!Z12)*'Energy Use 2020'!$Y74</f>
        <v>896157592849.03857</v>
      </c>
      <c r="AA12" s="230">
        <f>('Energy Use'!AA68-'E-electricity'!AA12-'E-Coal'!AA12)*'Energy Use 2020'!$Y74</f>
        <v>904611860571.60168</v>
      </c>
      <c r="AB12" s="230">
        <f>('Energy Use'!AB68-'E-electricity'!AB12-'E-Coal'!AB12)*'Energy Use 2020'!$Y74</f>
        <v>912062874893.19702</v>
      </c>
      <c r="AC12" s="230">
        <f>('Energy Use'!AC68-'E-electricity'!AC12-'E-Coal'!AC12)*'Energy Use 2020'!$Y74</f>
        <v>918556893849.72485</v>
      </c>
      <c r="AD12" s="230">
        <f>('Energy Use'!AD68-'E-electricity'!AD12-'E-Coal'!AD12)*'Energy Use 2020'!$Y74</f>
        <v>924145377038.56458</v>
      </c>
      <c r="AE12" s="230">
        <f>('Energy Use'!AE68-'E-electricity'!AE12-'E-Coal'!AE12)*'Energy Use 2020'!$Y74</f>
        <v>928884361902.36487</v>
      </c>
      <c r="AF12" s="230">
        <f>('Energy Use'!AF68-'E-electricity'!AF12-'E-Coal'!AF12)*'Energy Use 2020'!$Y74</f>
        <v>932833854539.67944</v>
      </c>
      <c r="AG12" s="230">
        <f>('Energy Use'!AG68-'E-electricity'!AG12-'E-Coal'!AG12)*'Energy Use 2020'!$Y74</f>
        <v>936057243815.85864</v>
      </c>
      <c r="AH12" s="230">
        <f>('Energy Use'!AH68-'E-electricity'!AH12-'E-Coal'!AH12)*'Energy Use 2020'!$Y74</f>
        <v>938620746455.58228</v>
      </c>
      <c r="AI12" s="230">
        <f>('Energy Use'!AI68-'E-electricity'!AI12-'E-Coal'!AI12)*'Energy Use 2020'!$Y74</f>
        <v>940592889704.27942</v>
      </c>
      <c r="AJ12" s="230">
        <f>('Energy Use'!AJ68-'E-electricity'!AJ12-'E-Coal'!AJ12)*'Energy Use 2020'!$Y74</f>
        <v>942044037077.68835</v>
      </c>
      <c r="AK12" s="230">
        <f>('Energy Use'!AK68-'E-electricity'!AK12-'E-Coal'!AK12)*'Energy Use 2020'!$Y74</f>
        <v>943045961702.58789</v>
      </c>
      <c r="AL12" s="230">
        <f>('Energy Use'!AL68-'E-electricity'!AL12-'E-Coal'!AL12)*'Energy Use 2020'!$Y74</f>
        <v>943671470807.36902</v>
      </c>
      <c r="AM12" s="230">
        <f>('Energy Use'!AM68-'E-electricity'!AM12-'E-Coal'!AM12)*'Energy Use 2020'!$Y74</f>
        <v>943994084066.5481</v>
      </c>
      <c r="AN12" s="230">
        <f>('Energy Use'!AN68-'E-electricity'!AN12-'E-Coal'!AN12)*'Energy Use 2020'!$Y74</f>
        <v>944087767751.18896</v>
      </c>
      <c r="AO12" s="230">
        <f>('Energy Use'!AO68-'E-electricity'!AO12-'E-Coal'!AO12)*'Energy Use 2020'!$Y74</f>
        <v>944026725997.96667</v>
      </c>
      <c r="AP12" s="230">
        <f>('Energy Use'!AP68-'E-electricity'!AP12-'E-Coal'!AP12)*'Energy Use 2020'!$Y74</f>
        <v>943885249990.29382</v>
      </c>
      <c r="AQ12" s="230">
        <f>('Energy Use'!AQ68-'E-electricity'!AQ12-'E-Coal'!AQ12)*'Energy Use 2020'!$Y74</f>
        <v>943658947865.47974</v>
      </c>
      <c r="AR12" s="133" t="str">
        <f>VLOOKUP($A12,'Sector Match'!$A$1:$B$43,2,0)</f>
        <v>food beverage and tobacco 10T12</v>
      </c>
    </row>
    <row r="13" spans="1:44" x14ac:dyDescent="0.2">
      <c r="A13" s="74" t="s">
        <v>12</v>
      </c>
      <c r="B13" s="230">
        <f>('Energy Use'!B69-'E-electricity'!B13)*'Energy Use 2019'!$P75</f>
        <v>25000420500</v>
      </c>
      <c r="C13" s="230">
        <f>('Energy Use'!C69-'E-electricity'!C13-'E-Coal'!C13)*'Energy Use 2020'!$Y75</f>
        <v>16666947000</v>
      </c>
      <c r="D13" s="230">
        <f>('Energy Use'!D69-'E-electricity'!D13-'E-Coal'!D13)*'Energy Use 2020'!$Y75</f>
        <v>17187674583.062565</v>
      </c>
      <c r="E13" s="230">
        <f>('Energy Use'!E69-'E-electricity'!E13-'E-Coal'!E13)*'Energy Use 2020'!$Y75</f>
        <v>19616406041.855389</v>
      </c>
      <c r="F13" s="230">
        <f>('Energy Use'!F69-'E-electricity'!F13-'E-Coal'!F13)*'Energy Use 2020'!$Y75</f>
        <v>20250693035.267372</v>
      </c>
      <c r="G13" s="230">
        <f>('Energy Use'!G69-'E-electricity'!G13-'E-Coal'!G13)*'Energy Use 2020'!$Y75</f>
        <v>20807921895.694569</v>
      </c>
      <c r="H13" s="230">
        <f>('Energy Use'!H69-'E-electricity'!H13-'E-Coal'!H13)*'Energy Use 2020'!$Y75</f>
        <v>21559341048.784679</v>
      </c>
      <c r="I13" s="230">
        <f>('Energy Use'!I69-'E-electricity'!I13-'E-Coal'!I13)*'Energy Use 2020'!$Y75</f>
        <v>22405434584.006847</v>
      </c>
      <c r="J13" s="230">
        <f>('Energy Use'!J69-'E-electricity'!J13-'E-Coal'!J13)*'Energy Use 2020'!$Y75</f>
        <v>23186593581.991409</v>
      </c>
      <c r="K13" s="230">
        <f>('Energy Use'!K69-'E-electricity'!K13-'E-Coal'!K13)*'Energy Use 2020'!$Y75</f>
        <v>23947844847.949814</v>
      </c>
      <c r="L13" s="230">
        <f>('Energy Use'!L69-'E-electricity'!L13-'E-Coal'!L13)*'Energy Use 2020'!$Y75</f>
        <v>24645495046.91946</v>
      </c>
      <c r="M13" s="230">
        <f>('Energy Use'!M69-'E-electricity'!M13-'E-Coal'!M13)*'Energy Use 2020'!$Y75</f>
        <v>25271145356.046513</v>
      </c>
      <c r="N13" s="230">
        <f>('Energy Use'!N69-'E-electricity'!N13-'E-Coal'!N13)*'Energy Use 2020'!$Y75</f>
        <v>25886417111.94075</v>
      </c>
      <c r="O13" s="230">
        <f>('Energy Use'!O69-'E-electricity'!O13-'E-Coal'!O13)*'Energy Use 2020'!$Y75</f>
        <v>26431420244.816761</v>
      </c>
      <c r="P13" s="230">
        <f>('Energy Use'!P69-'E-electricity'!P13-'E-Coal'!P13)*'Energy Use 2020'!$Y75</f>
        <v>26908509813.40979</v>
      </c>
      <c r="Q13" s="230">
        <f>('Energy Use'!Q69-'E-electricity'!Q13-'E-Coal'!Q13)*'Energy Use 2020'!$Y75</f>
        <v>27321116529.351795</v>
      </c>
      <c r="R13" s="230">
        <f>('Energy Use'!R69-'E-electricity'!R13-'E-Coal'!R13)*'Energy Use 2020'!$Y75</f>
        <v>27673618209.63459</v>
      </c>
      <c r="S13" s="230">
        <f>('Energy Use'!S69-'E-electricity'!S13-'E-Coal'!S13)*'Energy Use 2020'!$Y75</f>
        <v>28010452177.292725</v>
      </c>
      <c r="T13" s="230">
        <f>('Energy Use'!T69-'E-electricity'!T13-'E-Coal'!T13)*'Energy Use 2020'!$Y75</f>
        <v>28294837311.980549</v>
      </c>
      <c r="U13" s="230">
        <f>('Energy Use'!U69-'E-electricity'!U13-'E-Coal'!U13)*'Energy Use 2020'!$Y75</f>
        <v>28528606538.423878</v>
      </c>
      <c r="V13" s="230">
        <f>('Energy Use'!V69-'E-electricity'!V13-'E-Coal'!V13)*'Energy Use 2020'!$Y75</f>
        <v>28713991282.092361</v>
      </c>
      <c r="W13" s="230">
        <f>('Energy Use'!W69-'E-electricity'!W13-'E-Coal'!W13)*'Energy Use 2020'!$Y75</f>
        <v>28853572023.287876</v>
      </c>
      <c r="X13" s="230">
        <f>('Energy Use'!X69-'E-electricity'!X13-'E-Coal'!X13)*'Energy Use 2020'!$Y75</f>
        <v>28950228371.252193</v>
      </c>
      <c r="Y13" s="230">
        <f>('Energy Use'!Y69-'E-electricity'!Y13-'E-Coal'!Y13)*'Energy Use 2020'!$Y75</f>
        <v>29007089760.294277</v>
      </c>
      <c r="Z13" s="230">
        <f>('Energy Use'!Z69-'E-electricity'!Z13-'E-Coal'!Z13)*'Energy Use 2020'!$Y75</f>
        <v>29027487741.570892</v>
      </c>
      <c r="AA13" s="230">
        <f>('Energy Use'!AA69-'E-electricity'!AA13-'E-Coal'!AA13)*'Energy Use 2020'!$Y75</f>
        <v>29014910706.672958</v>
      </c>
      <c r="AB13" s="230">
        <f>('Energy Use'!AB69-'E-electricity'!AB13-'E-Coal'!AB13)*'Energy Use 2020'!$Y75</f>
        <v>28972961738.39077</v>
      </c>
      <c r="AC13" s="230">
        <f>('Energy Use'!AC69-'E-electricity'!AC13-'E-Coal'!AC13)*'Energy Use 2020'!$Y75</f>
        <v>28905320145.081917</v>
      </c>
      <c r="AD13" s="230">
        <f>('Energy Use'!AD69-'E-electricity'!AD13-'E-Coal'!AD13)*'Energy Use 2020'!$Y75</f>
        <v>28815707102.293045</v>
      </c>
      <c r="AE13" s="230">
        <f>('Energy Use'!AE69-'E-electricity'!AE13-'E-Coal'!AE13)*'Energy Use 2020'!$Y75</f>
        <v>28707855702.209362</v>
      </c>
      <c r="AF13" s="230">
        <f>('Energy Use'!AF69-'E-electricity'!AF13-'E-Coal'!AF13)*'Energy Use 2020'!$Y75</f>
        <v>28585485600.858688</v>
      </c>
      <c r="AG13" s="230">
        <f>('Energy Use'!AG69-'E-electricity'!AG13-'E-Coal'!AG13)*'Energy Use 2020'!$Y75</f>
        <v>28452282356.721016</v>
      </c>
      <c r="AH13" s="230">
        <f>('Energy Use'!AH69-'E-electricity'!AH13-'E-Coal'!AH13)*'Energy Use 2020'!$Y75</f>
        <v>28311881473.76693</v>
      </c>
      <c r="AI13" s="230">
        <f>('Energy Use'!AI69-'E-electricity'!AI13-'E-Coal'!AI13)*'Energy Use 2020'!$Y75</f>
        <v>28167857097.623028</v>
      </c>
      <c r="AJ13" s="230">
        <f>('Energy Use'!AJ69-'E-electricity'!AJ13-'E-Coal'!AJ13)*'Energy Use 2020'!$Y75</f>
        <v>28023715265.712875</v>
      </c>
      <c r="AK13" s="230">
        <f>('Energy Use'!AK69-'E-electricity'!AK13-'E-Coal'!AK13)*'Energy Use 2020'!$Y75</f>
        <v>27882891580.626087</v>
      </c>
      <c r="AL13" s="230">
        <f>('Energy Use'!AL69-'E-electricity'!AL13-'E-Coal'!AL13)*'Energy Use 2020'!$Y75</f>
        <v>27748753160.136326</v>
      </c>
      <c r="AM13" s="230">
        <f>('Energy Use'!AM69-'E-electricity'!AM13-'E-Coal'!AM13)*'Energy Use 2020'!$Y75</f>
        <v>27624604716.563435</v>
      </c>
      <c r="AN13" s="230">
        <f>('Energy Use'!AN69-'E-electricity'!AN13-'E-Coal'!AN13)*'Energy Use 2020'!$Y75</f>
        <v>27513698631.852062</v>
      </c>
      <c r="AO13" s="230">
        <f>('Energy Use'!AO69-'E-electricity'!AO13-'E-Coal'!AO13)*'Energy Use 2020'!$Y75</f>
        <v>27419248922.138069</v>
      </c>
      <c r="AP13" s="230">
        <f>('Energy Use'!AP69-'E-electricity'!AP13-'E-Coal'!AP13)*'Energy Use 2020'!$Y75</f>
        <v>27344449026.178947</v>
      </c>
      <c r="AQ13" s="230">
        <f>('Energy Use'!AQ69-'E-electricity'!AQ13-'E-Coal'!AQ13)*'Energy Use 2020'!$Y75</f>
        <v>27290218083.016136</v>
      </c>
      <c r="AR13" s="133" t="str">
        <f>VLOOKUP($A13,'Sector Match'!$A$1:$B$43,2,0)</f>
        <v>food beverage and tobacco 10T12</v>
      </c>
    </row>
    <row r="14" spans="1:44" x14ac:dyDescent="0.2">
      <c r="A14" s="74" t="s">
        <v>13</v>
      </c>
      <c r="B14" s="230">
        <f>('Energy Use'!B70-'E-electricity'!B14)*'Energy Use 2019'!$P76</f>
        <v>783346509000</v>
      </c>
      <c r="C14" s="230">
        <f>('Energy Use'!C70-'E-electricity'!C14-'E-Coal'!C14)*'Energy Use 2020'!$Y76</f>
        <v>691678300500</v>
      </c>
      <c r="D14" s="230">
        <f>('Energy Use'!D70-'E-electricity'!D14-'E-Coal'!D14)*'Energy Use 2020'!$Y76</f>
        <v>713828536466.60864</v>
      </c>
      <c r="E14" s="230">
        <f>('Energy Use'!E70-'E-electricity'!E14-'E-Coal'!E14)*'Energy Use 2020'!$Y76</f>
        <v>725529827135.64307</v>
      </c>
      <c r="F14" s="230">
        <f>('Energy Use'!F70-'E-electricity'!F14-'E-Coal'!F14)*'Energy Use 2020'!$Y76</f>
        <v>744917786397.52429</v>
      </c>
      <c r="G14" s="230">
        <f>('Energy Use'!G70-'E-electricity'!G14-'E-Coal'!G14)*'Energy Use 2020'!$Y76</f>
        <v>751042945204.01257</v>
      </c>
      <c r="H14" s="230">
        <f>('Energy Use'!H70-'E-electricity'!H14-'E-Coal'!H14)*'Energy Use 2020'!$Y76</f>
        <v>759571574235.96228</v>
      </c>
      <c r="I14" s="230">
        <f>('Energy Use'!I70-'E-electricity'!I14-'E-Coal'!I14)*'Energy Use 2020'!$Y76</f>
        <v>770766309608.77698</v>
      </c>
      <c r="J14" s="230">
        <f>('Energy Use'!J70-'E-electricity'!J14-'E-Coal'!J14)*'Energy Use 2020'!$Y76</f>
        <v>779421287798.01782</v>
      </c>
      <c r="K14" s="230">
        <f>('Energy Use'!K70-'E-electricity'!K14-'E-Coal'!K14)*'Energy Use 2020'!$Y76</f>
        <v>786458779689.35059</v>
      </c>
      <c r="L14" s="230">
        <f>('Energy Use'!L70-'E-electricity'!L14-'E-Coal'!L14)*'Energy Use 2020'!$Y76</f>
        <v>789962108287.82434</v>
      </c>
      <c r="M14" s="230">
        <f>('Energy Use'!M70-'E-electricity'!M14-'E-Coal'!M14)*'Energy Use 2020'!$Y76</f>
        <v>789177947086.98865</v>
      </c>
      <c r="N14" s="230">
        <f>('Energy Use'!N70-'E-electricity'!N14-'E-Coal'!N14)*'Energy Use 2020'!$Y76</f>
        <v>785362159559.50183</v>
      </c>
      <c r="O14" s="230">
        <f>('Energy Use'!O70-'E-electricity'!O14-'E-Coal'!O14)*'Energy Use 2020'!$Y76</f>
        <v>777811572332.77979</v>
      </c>
      <c r="P14" s="230">
        <f>('Energy Use'!P70-'E-electricity'!P14-'E-Coal'!P14)*'Energy Use 2020'!$Y76</f>
        <v>767649353446.02417</v>
      </c>
      <c r="Q14" s="230">
        <f>('Energy Use'!Q70-'E-electricity'!Q14-'E-Coal'!Q14)*'Energy Use 2020'!$Y76</f>
        <v>755979641223.00586</v>
      </c>
      <c r="R14" s="230">
        <f>('Energy Use'!R70-'E-electricity'!R14-'E-Coal'!R14)*'Energy Use 2020'!$Y76</f>
        <v>743859130496.44153</v>
      </c>
      <c r="S14" s="230">
        <f>('Energy Use'!S70-'E-electricity'!S14-'E-Coal'!S14)*'Energy Use 2020'!$Y76</f>
        <v>732822448909.09888</v>
      </c>
      <c r="T14" s="230">
        <f>('Energy Use'!T70-'E-electricity'!T14-'E-Coal'!T14)*'Energy Use 2020'!$Y76</f>
        <v>722301938200.76111</v>
      </c>
      <c r="U14" s="230">
        <f>('Energy Use'!U70-'E-electricity'!U14-'E-Coal'!U14)*'Energy Use 2020'!$Y76</f>
        <v>712285406369.99731</v>
      </c>
      <c r="V14" s="230">
        <f>('Energy Use'!V70-'E-electricity'!V14-'E-Coal'!V14)*'Energy Use 2020'!$Y76</f>
        <v>702761345072.32544</v>
      </c>
      <c r="W14" s="230">
        <f>('Energy Use'!W70-'E-electricity'!W14-'E-Coal'!W14)*'Energy Use 2020'!$Y76</f>
        <v>693718919886.27808</v>
      </c>
      <c r="X14" s="230">
        <f>('Energy Use'!X70-'E-electricity'!X14-'E-Coal'!X14)*'Energy Use 2020'!$Y76</f>
        <v>685147961552.87329</v>
      </c>
      <c r="Y14" s="230">
        <f>('Energy Use'!Y70-'E-electricity'!Y14-'E-Coal'!Y14)*'Energy Use 2020'!$Y76</f>
        <v>677038958224.95239</v>
      </c>
      <c r="Z14" s="230">
        <f>('Energy Use'!Z70-'E-electricity'!Z14-'E-Coal'!Z14)*'Energy Use 2020'!$Y76</f>
        <v>669383048764.55322</v>
      </c>
      <c r="AA14" s="230">
        <f>('Energy Use'!AA70-'E-electricity'!AA14-'E-Coal'!AA14)*'Energy Use 2020'!$Y76</f>
        <v>662172017128.71655</v>
      </c>
      <c r="AB14" s="230">
        <f>('Energy Use'!AB70-'E-electricity'!AB14-'E-Coal'!AB14)*'Energy Use 2020'!$Y76</f>
        <v>655398287886.5885</v>
      </c>
      <c r="AC14" s="230">
        <f>('Energy Use'!AC70-'E-electricity'!AC14-'E-Coal'!AC14)*'Energy Use 2020'!$Y76</f>
        <v>649054922913.66589</v>
      </c>
      <c r="AD14" s="230">
        <f>('Energy Use'!AD70-'E-electricity'!AD14-'E-Coal'!AD14)*'Energy Use 2020'!$Y76</f>
        <v>643135619312.21716</v>
      </c>
      <c r="AE14" s="230">
        <f>('Energy Use'!AE70-'E-electricity'!AE14-'E-Coal'!AE14)*'Energy Use 2020'!$Y76</f>
        <v>637634708610.8186</v>
      </c>
      <c r="AF14" s="230">
        <f>('Energy Use'!AF70-'E-electricity'!AF14-'E-Coal'!AF14)*'Energy Use 2020'!$Y76</f>
        <v>632547157300.03992</v>
      </c>
      <c r="AG14" s="230">
        <f>('Energy Use'!AG70-'E-electricity'!AG14-'E-Coal'!AG14)*'Energy Use 2020'!$Y76</f>
        <v>627868568766.01953</v>
      </c>
      <c r="AH14" s="230">
        <f>('Energy Use'!AH70-'E-electricity'!AH14-'E-Coal'!AH14)*'Energy Use 2020'!$Y76</f>
        <v>623595186688.98938</v>
      </c>
      <c r="AI14" s="230">
        <f>('Energy Use'!AI70-'E-electricity'!AI14-'E-Coal'!AI14)*'Energy Use 2020'!$Y76</f>
        <v>619723899979.46094</v>
      </c>
      <c r="AJ14" s="230">
        <f>('Energy Use'!AJ70-'E-electricity'!AJ14-'E-Coal'!AJ14)*'Energy Use 2020'!$Y76</f>
        <v>616252249331.33093</v>
      </c>
      <c r="AK14" s="230">
        <f>('Energy Use'!AK70-'E-electricity'!AK14-'E-Coal'!AK14)*'Energy Use 2020'!$Y76</f>
        <v>613178435478.10413</v>
      </c>
      <c r="AL14" s="230">
        <f>('Energy Use'!AL70-'E-electricity'!AL14-'E-Coal'!AL14)*'Energy Use 2020'!$Y76</f>
        <v>610501329246.31042</v>
      </c>
      <c r="AM14" s="230">
        <f>('Energy Use'!AM70-'E-electricity'!AM14-'E-Coal'!AM14)*'Energy Use 2020'!$Y76</f>
        <v>608220483508.68457</v>
      </c>
      <c r="AN14" s="230">
        <f>('Energy Use'!AN70-'E-electricity'!AN14-'E-Coal'!AN14)*'Energy Use 2020'!$Y76</f>
        <v>606336147149.14307</v>
      </c>
      <c r="AO14" s="230">
        <f>('Energy Use'!AO70-'E-electricity'!AO14-'E-Coal'!AO14)*'Energy Use 2020'!$Y76</f>
        <v>604849281161.8501</v>
      </c>
      <c r="AP14" s="230">
        <f>('Energy Use'!AP70-'E-electricity'!AP14-'E-Coal'!AP14)*'Energy Use 2020'!$Y76</f>
        <v>603761577018.10132</v>
      </c>
      <c r="AQ14" s="230">
        <f>('Energy Use'!AQ70-'E-electricity'!AQ14-'E-Coal'!AQ14)*'Energy Use 2020'!$Y76</f>
        <v>603025200208.47522</v>
      </c>
      <c r="AR14" s="133" t="str">
        <f>VLOOKUP($A14,'Sector Match'!$A$1:$B$43,2,0)</f>
        <v>textiles apparel and leather 13T15</v>
      </c>
    </row>
    <row r="15" spans="1:44" x14ac:dyDescent="0.2">
      <c r="A15" s="74" t="s">
        <v>14</v>
      </c>
      <c r="B15" s="230">
        <f>('Energy Use'!B71-'E-electricity'!B15)*'Energy Use 2019'!$P77</f>
        <v>180558592500</v>
      </c>
      <c r="C15" s="230">
        <f>('Energy Use'!C71-'E-electricity'!C15-'E-Coal'!C15)*'Energy Use 2020'!$Y77</f>
        <v>105557331000.00002</v>
      </c>
      <c r="D15" s="230">
        <f>('Energy Use'!D71-'E-electricity'!D15-'E-Coal'!D15)*'Energy Use 2020'!$Y77</f>
        <v>112496143521.68994</v>
      </c>
      <c r="E15" s="230">
        <f>('Energy Use'!E71-'E-electricity'!E15-'E-Coal'!E15)*'Energy Use 2020'!$Y77</f>
        <v>119385703424.13745</v>
      </c>
      <c r="F15" s="230">
        <f>('Energy Use'!F71-'E-electricity'!F15-'E-Coal'!F15)*'Energy Use 2020'!$Y77</f>
        <v>122171491422.97427</v>
      </c>
      <c r="G15" s="230">
        <f>('Energy Use'!G71-'E-electricity'!G15-'E-Coal'!G15)*'Energy Use 2020'!$Y77</f>
        <v>123299880435.74341</v>
      </c>
      <c r="H15" s="230">
        <f>('Energy Use'!H71-'E-electricity'!H15-'E-Coal'!H15)*'Energy Use 2020'!$Y77</f>
        <v>124881943788.72768</v>
      </c>
      <c r="I15" s="230">
        <f>('Energy Use'!I71-'E-electricity'!I15-'E-Coal'!I15)*'Energy Use 2020'!$Y77</f>
        <v>126818389244.12871</v>
      </c>
      <c r="J15" s="230">
        <f>('Energy Use'!J71-'E-electricity'!J15-'E-Coal'!J15)*'Energy Use 2020'!$Y77</f>
        <v>128234606528.69644</v>
      </c>
      <c r="K15" s="230">
        <f>('Energy Use'!K71-'E-electricity'!K15-'E-Coal'!K15)*'Energy Use 2020'!$Y77</f>
        <v>129335861979.45038</v>
      </c>
      <c r="L15" s="230">
        <f>('Energy Use'!L71-'E-electricity'!L15-'E-Coal'!L15)*'Energy Use 2020'!$Y77</f>
        <v>129809666664.67554</v>
      </c>
      <c r="M15" s="230">
        <f>('Energy Use'!M71-'E-electricity'!M15-'E-Coal'!M15)*'Energy Use 2020'!$Y77</f>
        <v>129558256294.77113</v>
      </c>
      <c r="N15" s="230">
        <f>('Energy Use'!N71-'E-electricity'!N15-'E-Coal'!N15)*'Energy Use 2020'!$Y77</f>
        <v>128925947563.39545</v>
      </c>
      <c r="O15" s="230">
        <f>('Energy Use'!O71-'E-electricity'!O15-'E-Coal'!O15)*'Energy Use 2020'!$Y77</f>
        <v>127686361651.13879</v>
      </c>
      <c r="P15" s="230">
        <f>('Energy Use'!P71-'E-electricity'!P15-'E-Coal'!P15)*'Energy Use 2020'!$Y77</f>
        <v>126021098851.59195</v>
      </c>
      <c r="Q15" s="230">
        <f>('Energy Use'!Q71-'E-electricity'!Q15-'E-Coal'!Q15)*'Energy Use 2020'!$Y77</f>
        <v>124108695026.73204</v>
      </c>
      <c r="R15" s="230">
        <f>('Energy Use'!R71-'E-electricity'!R15-'E-Coal'!R15)*'Energy Use 2020'!$Y77</f>
        <v>122120051843.44499</v>
      </c>
      <c r="S15" s="230">
        <f>('Energy Use'!S71-'E-electricity'!S15-'E-Coal'!S15)*'Energy Use 2020'!$Y77</f>
        <v>120401245726.67085</v>
      </c>
      <c r="T15" s="230">
        <f>('Energy Use'!T71-'E-electricity'!T15-'E-Coal'!T15)*'Energy Use 2020'!$Y77</f>
        <v>118760279482.4323</v>
      </c>
      <c r="U15" s="230">
        <f>('Energy Use'!U71-'E-electricity'!U15-'E-Coal'!U15)*'Energy Use 2020'!$Y77</f>
        <v>117195110877.82199</v>
      </c>
      <c r="V15" s="230">
        <f>('Energy Use'!V71-'E-electricity'!V15-'E-Coal'!V15)*'Energy Use 2020'!$Y77</f>
        <v>115703808022.61086</v>
      </c>
      <c r="W15" s="230">
        <f>('Energy Use'!W71-'E-electricity'!W15-'E-Coal'!W15)*'Energy Use 2020'!$Y77</f>
        <v>114284546270.09741</v>
      </c>
      <c r="X15" s="230">
        <f>('Energy Use'!X71-'E-electricity'!X15-'E-Coal'!X15)*'Energy Use 2020'!$Y77</f>
        <v>112935605324.98032</v>
      </c>
      <c r="Y15" s="230">
        <f>('Energy Use'!Y71-'E-electricity'!Y15-'E-Coal'!Y15)*'Energy Use 2020'!$Y77</f>
        <v>111655366554.27289</v>
      </c>
      <c r="Z15" s="230">
        <f>('Energy Use'!Z71-'E-electricity'!Z15-'E-Coal'!Z15)*'Energy Use 2020'!$Y77</f>
        <v>110442310497.72919</v>
      </c>
      <c r="AA15" s="230">
        <f>('Energy Use'!AA71-'E-electricity'!AA15-'E-Coal'!AA15)*'Energy Use 2020'!$Y77</f>
        <v>109295014574.72858</v>
      </c>
      <c r="AB15" s="230">
        <f>('Energy Use'!AB71-'E-electricity'!AB15-'E-Coal'!AB15)*'Energy Use 2020'!$Y77</f>
        <v>108212150985.03178</v>
      </c>
      <c r="AC15" s="230">
        <f>('Energy Use'!AC71-'E-electricity'!AC15-'E-Coal'!AC15)*'Energy Use 2020'!$Y77</f>
        <v>107192484801.30124</v>
      </c>
      <c r="AD15" s="230">
        <f>('Energy Use'!AD71-'E-electricity'!AD15-'E-Coal'!AD15)*'Energy Use 2020'!$Y77</f>
        <v>106234872251.76932</v>
      </c>
      <c r="AE15" s="230">
        <f>('Energy Use'!AE71-'E-electricity'!AE15-'E-Coal'!AE15)*'Energy Use 2020'!$Y77</f>
        <v>105338259191.94289</v>
      </c>
      <c r="AF15" s="230">
        <f>('Energy Use'!AF71-'E-electricity'!AF15-'E-Coal'!AF15)*'Energy Use 2020'!$Y77</f>
        <v>104501679764.73557</v>
      </c>
      <c r="AG15" s="230">
        <f>('Energy Use'!AG71-'E-electricity'!AG15-'E-Coal'!AG15)*'Energy Use 2020'!$Y77</f>
        <v>103724255248.95609</v>
      </c>
      <c r="AH15" s="230">
        <f>('Energy Use'!AH71-'E-electricity'!AH15-'E-Coal'!AH15)*'Energy Use 2020'!$Y77</f>
        <v>103005193096.6266</v>
      </c>
      <c r="AI15" s="230">
        <f>('Energy Use'!AI71-'E-electricity'!AI15-'E-Coal'!AI15)*'Energy Use 2020'!$Y77</f>
        <v>102343786160.15938</v>
      </c>
      <c r="AJ15" s="230">
        <f>('Energy Use'!AJ71-'E-electricity'!AJ15-'E-Coal'!AJ15)*'Energy Use 2020'!$Y77</f>
        <v>101739412111.02086</v>
      </c>
      <c r="AK15" s="230">
        <f>('Energy Use'!AK71-'E-electricity'!AK15-'E-Coal'!AK15)*'Energy Use 2020'!$Y77</f>
        <v>101191533052.11302</v>
      </c>
      <c r="AL15" s="230">
        <f>('Energy Use'!AL71-'E-electricity'!AL15-'E-Coal'!AL15)*'Energy Use 2020'!$Y77</f>
        <v>100699695326.74213</v>
      </c>
      <c r="AM15" s="230">
        <f>('Energy Use'!AM71-'E-electricity'!AM15-'E-Coal'!AM15)*'Energy Use 2020'!$Y77</f>
        <v>100263529527.72034</v>
      </c>
      <c r="AN15" s="230">
        <f>('Energy Use'!AN71-'E-electricity'!AN15-'E-Coal'!AN15)*'Energy Use 2020'!$Y77</f>
        <v>99882750710.838013</v>
      </c>
      <c r="AO15" s="230">
        <f>('Energy Use'!AO71-'E-electricity'!AO15-'E-Coal'!AO15)*'Energy Use 2020'!$Y77</f>
        <v>99557158817.696854</v>
      </c>
      <c r="AP15" s="230">
        <f>('Energy Use'!AP71-'E-electricity'!AP15-'E-Coal'!AP15)*'Energy Use 2020'!$Y77</f>
        <v>99286639313.669373</v>
      </c>
      <c r="AQ15" s="230">
        <f>('Energy Use'!AQ71-'E-electricity'!AQ15-'E-Coal'!AQ15)*'Energy Use 2020'!$Y77</f>
        <v>99062904675.837494</v>
      </c>
      <c r="AR15" s="133" t="str">
        <f>VLOOKUP($A15,'Sector Match'!$A$1:$B$43,2,0)</f>
        <v>textiles apparel and leather 13T15</v>
      </c>
    </row>
    <row r="16" spans="1:44" x14ac:dyDescent="0.2">
      <c r="A16" s="74" t="s">
        <v>15</v>
      </c>
      <c r="B16" s="230">
        <f>('Energy Use'!B72-'E-electricity'!B16)*'Energy Use 2019'!$P78</f>
        <v>161113821000</v>
      </c>
      <c r="C16" s="230">
        <f>('Energy Use'!C72-'E-electricity'!C16-'E-Coal'!C16)*'Energy Use 2020'!$Y78</f>
        <v>138891224999.99994</v>
      </c>
      <c r="D16" s="230">
        <f>('Energy Use'!D72-'E-electricity'!D16-'E-Coal'!D16)*'Energy Use 2020'!$Y78</f>
        <v>141578879557.32498</v>
      </c>
      <c r="E16" s="230">
        <f>('Energy Use'!E72-'E-electricity'!E16-'E-Coal'!E16)*'Energy Use 2020'!$Y78</f>
        <v>160403564991.96405</v>
      </c>
      <c r="F16" s="230">
        <f>('Energy Use'!F72-'E-electricity'!F16-'E-Coal'!F16)*'Energy Use 2020'!$Y78</f>
        <v>162076292765.29993</v>
      </c>
      <c r="G16" s="230">
        <f>('Energy Use'!G72-'E-electricity'!G16-'E-Coal'!G16)*'Energy Use 2020'!$Y78</f>
        <v>160571424763.39737</v>
      </c>
      <c r="H16" s="230">
        <f>('Energy Use'!H72-'E-electricity'!H16-'E-Coal'!H16)*'Energy Use 2020'!$Y78</f>
        <v>159429752148.21457</v>
      </c>
      <c r="I16" s="230">
        <f>('Energy Use'!I72-'E-electricity'!I16-'E-Coal'!I16)*'Energy Use 2020'!$Y78</f>
        <v>159688940349.78384</v>
      </c>
      <c r="J16" s="230">
        <f>('Energy Use'!J72-'E-electricity'!J16-'E-Coal'!J16)*'Energy Use 2020'!$Y78</f>
        <v>159867106784.15015</v>
      </c>
      <c r="K16" s="230">
        <f>('Energy Use'!K72-'E-electricity'!K16-'E-Coal'!K16)*'Energy Use 2020'!$Y78</f>
        <v>160455143459.10135</v>
      </c>
      <c r="L16" s="230">
        <f>('Energy Use'!L72-'E-electricity'!L16-'E-Coal'!L16)*'Energy Use 2020'!$Y78</f>
        <v>160745511721.996</v>
      </c>
      <c r="M16" s="230">
        <f>('Energy Use'!M72-'E-electricity'!M16-'E-Coal'!M16)*'Energy Use 2020'!$Y78</f>
        <v>160510668239.23077</v>
      </c>
      <c r="N16" s="230">
        <f>('Energy Use'!N72-'E-electricity'!N16-'E-Coal'!N16)*'Energy Use 2020'!$Y78</f>
        <v>160451738346.54865</v>
      </c>
      <c r="O16" s="230">
        <f>('Energy Use'!O72-'E-electricity'!O16-'E-Coal'!O16)*'Energy Use 2020'!$Y78</f>
        <v>159759404009.41132</v>
      </c>
      <c r="P16" s="230">
        <f>('Energy Use'!P72-'E-electricity'!P16-'E-Coal'!P16)*'Energy Use 2020'!$Y78</f>
        <v>158486875756.83716</v>
      </c>
      <c r="Q16" s="230">
        <f>('Energy Use'!Q72-'E-electricity'!Q16-'E-Coal'!Q16)*'Energy Use 2020'!$Y78</f>
        <v>156692578712.54309</v>
      </c>
      <c r="R16" s="230">
        <f>('Energy Use'!R72-'E-electricity'!R16-'E-Coal'!R16)*'Energy Use 2020'!$Y78</f>
        <v>154438360756.89975</v>
      </c>
      <c r="S16" s="230">
        <f>('Energy Use'!S72-'E-electricity'!S16-'E-Coal'!S16)*'Energy Use 2020'!$Y78</f>
        <v>152273207103.78723</v>
      </c>
      <c r="T16" s="230">
        <f>('Energy Use'!T72-'E-electricity'!T16-'E-Coal'!T16)*'Energy Use 2020'!$Y78</f>
        <v>149756830878.54929</v>
      </c>
      <c r="U16" s="230">
        <f>('Energy Use'!U72-'E-electricity'!U16-'E-Coal'!U16)*'Energy Use 2020'!$Y78</f>
        <v>146944919623.98242</v>
      </c>
      <c r="V16" s="230">
        <f>('Energy Use'!V72-'E-electricity'!V16-'E-Coal'!V16)*'Energy Use 2020'!$Y78</f>
        <v>143892199673.02658</v>
      </c>
      <c r="W16" s="230">
        <f>('Energy Use'!W72-'E-electricity'!W16-'E-Coal'!W16)*'Energy Use 2020'!$Y78</f>
        <v>140651582182.69699</v>
      </c>
      <c r="X16" s="230">
        <f>('Energy Use'!X72-'E-electricity'!X16-'E-Coal'!X16)*'Energy Use 2020'!$Y78</f>
        <v>137273478471.65544</v>
      </c>
      <c r="Y16" s="230">
        <f>('Energy Use'!Y72-'E-electricity'!Y16-'E-Coal'!Y16)*'Energy Use 2020'!$Y78</f>
        <v>133805280962.20053</v>
      </c>
      <c r="Z16" s="230">
        <f>('Energy Use'!Z72-'E-electricity'!Z16-'E-Coal'!Z16)*'Energy Use 2020'!$Y78</f>
        <v>130291000901.40141</v>
      </c>
      <c r="AA16" s="230">
        <f>('Energy Use'!AA72-'E-electricity'!AA16-'E-Coal'!AA16)*'Energy Use 2020'!$Y78</f>
        <v>126771050260.81499</v>
      </c>
      <c r="AB16" s="230">
        <f>('Energy Use'!AB72-'E-electricity'!AB16-'E-Coal'!AB16)*'Energy Use 2020'!$Y78</f>
        <v>123282152715.86003</v>
      </c>
      <c r="AC16" s="230">
        <f>('Energy Use'!AC72-'E-electricity'!AC16-'E-Coal'!AC16)*'Energy Use 2020'!$Y78</f>
        <v>119857367259.21922</v>
      </c>
      <c r="AD16" s="230">
        <f>('Energy Use'!AD72-'E-electricity'!AD16-'E-Coal'!AD16)*'Energy Use 2020'!$Y78</f>
        <v>116526207650.58298</v>
      </c>
      <c r="AE16" s="230">
        <f>('Energy Use'!AE72-'E-electricity'!AE16-'E-Coal'!AE16)*'Energy Use 2020'!$Y78</f>
        <v>113314841376.02887</v>
      </c>
      <c r="AF16" s="230">
        <f>('Energy Use'!AF72-'E-electricity'!AF16-'E-Coal'!AF16)*'Energy Use 2020'!$Y78</f>
        <v>110246352912.40974</v>
      </c>
      <c r="AG16" s="230">
        <f>('Energy Use'!AG72-'E-electricity'!AG16-'E-Coal'!AG16)*'Energy Use 2020'!$Y78</f>
        <v>107341057704.12761</v>
      </c>
      <c r="AH16" s="230">
        <f>('Energy Use'!AH72-'E-electricity'!AH16-'E-Coal'!AH16)*'Energy Use 2020'!$Y78</f>
        <v>104616855219.28342</v>
      </c>
      <c r="AI16" s="230">
        <f>('Energy Use'!AI72-'E-electricity'!AI16-'E-Coal'!AI16)*'Energy Use 2020'!$Y78</f>
        <v>102089611641.12878</v>
      </c>
      <c r="AJ16" s="230">
        <f>('Energy Use'!AJ72-'E-electricity'!AJ16-'E-Coal'!AJ16)*'Energy Use 2020'!$Y78</f>
        <v>99773565077.981827</v>
      </c>
      <c r="AK16" s="230">
        <f>('Energy Use'!AK72-'E-electricity'!AK16-'E-Coal'!AK16)*'Energy Use 2020'!$Y78</f>
        <v>97681748577.728363</v>
      </c>
      <c r="AL16" s="230">
        <f>('Energy Use'!AL72-'E-electricity'!AL16-'E-Coal'!AL16)*'Energy Use 2020'!$Y78</f>
        <v>95826428678.027481</v>
      </c>
      <c r="AM16" s="230">
        <f>('Energy Use'!AM72-'E-electricity'!AM16-'E-Coal'!AM16)*'Energy Use 2020'!$Y78</f>
        <v>94219559705.239487</v>
      </c>
      <c r="AN16" s="230">
        <f>('Energy Use'!AN72-'E-electricity'!AN16-'E-Coal'!AN16)*'Energy Use 2020'!$Y78</f>
        <v>92873256577.226761</v>
      </c>
      <c r="AO16" s="230">
        <f>('Energy Use'!AO72-'E-electricity'!AO16-'E-Coal'!AO16)*'Energy Use 2020'!$Y78</f>
        <v>91800291519.772827</v>
      </c>
      <c r="AP16" s="230">
        <f>('Energy Use'!AP72-'E-electricity'!AP16-'E-Coal'!AP16)*'Energy Use 2020'!$Y78</f>
        <v>91014622956.215744</v>
      </c>
      <c r="AQ16" s="230">
        <f>('Energy Use'!AQ72-'E-electricity'!AQ16-'E-Coal'!AQ16)*'Energy Use 2020'!$Y78</f>
        <v>90524420516.342499</v>
      </c>
      <c r="AR16" s="133" t="str">
        <f>VLOOKUP($A16,'Sector Match'!$A$1:$B$43,2,0)</f>
        <v>textiles apparel and leather 13T15</v>
      </c>
    </row>
    <row r="17" spans="1:44" x14ac:dyDescent="0.2">
      <c r="A17" s="74" t="s">
        <v>16</v>
      </c>
      <c r="B17" s="230">
        <f>('Energy Use'!B73-'E-electricity'!B17)*'Energy Use 2019'!$P79</f>
        <v>113890804500</v>
      </c>
      <c r="C17" s="230">
        <f>('Energy Use'!C73-'E-electricity'!C17-'E-Coal'!C17)*'Energy Use 2020'!$Y79</f>
        <v>138891225000</v>
      </c>
      <c r="D17" s="230">
        <f>('Energy Use'!D73-'E-electricity'!D17-'E-Coal'!D17)*'Energy Use 2020'!$Y79</f>
        <v>149033999096.83548</v>
      </c>
      <c r="E17" s="230">
        <f>('Energy Use'!E73-'E-electricity'!E17-'E-Coal'!E17)*'Energy Use 2020'!$Y79</f>
        <v>162431703048.15198</v>
      </c>
      <c r="F17" s="230">
        <f>('Energy Use'!F73-'E-electricity'!F17-'E-Coal'!F17)*'Energy Use 2020'!$Y79</f>
        <v>165962100962.66031</v>
      </c>
      <c r="G17" s="230">
        <f>('Energy Use'!G73-'E-electricity'!G17-'E-Coal'!G17)*'Energy Use 2020'!$Y79</f>
        <v>167325600733.57544</v>
      </c>
      <c r="H17" s="230">
        <f>('Energy Use'!H73-'E-electricity'!H17-'E-Coal'!H17)*'Energy Use 2020'!$Y79</f>
        <v>169557930012.16928</v>
      </c>
      <c r="I17" s="230">
        <f>('Energy Use'!I73-'E-electricity'!I17-'E-Coal'!I17)*'Energy Use 2020'!$Y79</f>
        <v>172832942529.70929</v>
      </c>
      <c r="J17" s="230">
        <f>('Energy Use'!J73-'E-electricity'!J17-'E-Coal'!J17)*'Energy Use 2020'!$Y79</f>
        <v>175808990230.33957</v>
      </c>
      <c r="K17" s="230">
        <f>('Energy Use'!K73-'E-electricity'!K17-'E-Coal'!K17)*'Energy Use 2020'!$Y79</f>
        <v>178892436641.91605</v>
      </c>
      <c r="L17" s="230">
        <f>('Energy Use'!L73-'E-electricity'!L17-'E-Coal'!L17)*'Energy Use 2020'!$Y79</f>
        <v>181552971725.99088</v>
      </c>
      <c r="M17" s="230">
        <f>('Energy Use'!M73-'E-electricity'!M17-'E-Coal'!M17)*'Energy Use 2020'!$Y79</f>
        <v>183623545539.40628</v>
      </c>
      <c r="N17" s="230">
        <f>('Energy Use'!N73-'E-electricity'!N17-'E-Coal'!N17)*'Energy Use 2020'!$Y79</f>
        <v>185669912129.81546</v>
      </c>
      <c r="O17" s="230">
        <f>('Energy Use'!O73-'E-electricity'!O17-'E-Coal'!O17)*'Energy Use 2020'!$Y79</f>
        <v>187054075666.45578</v>
      </c>
      <c r="P17" s="230">
        <f>('Energy Use'!P73-'E-electricity'!P17-'E-Coal'!P17)*'Energy Use 2020'!$Y79</f>
        <v>187811451221.51697</v>
      </c>
      <c r="Q17" s="230">
        <f>('Energy Use'!Q73-'E-electricity'!Q17-'E-Coal'!Q17)*'Energy Use 2020'!$Y79</f>
        <v>187984906214.5076</v>
      </c>
      <c r="R17" s="230">
        <f>('Energy Use'!R73-'E-electricity'!R17-'E-Coal'!R17)*'Energy Use 2020'!$Y79</f>
        <v>187623260250.13797</v>
      </c>
      <c r="S17" s="230">
        <f>('Energy Use'!S73-'E-electricity'!S17-'E-Coal'!S17)*'Energy Use 2020'!$Y79</f>
        <v>187178682660.96338</v>
      </c>
      <c r="T17" s="230">
        <f>('Energy Use'!T73-'E-electricity'!T17-'E-Coal'!T17)*'Energy Use 2020'!$Y79</f>
        <v>186293453865.29019</v>
      </c>
      <c r="U17" s="230">
        <f>('Energy Use'!U73-'E-electricity'!U17-'E-Coal'!U17)*'Energy Use 2020'!$Y79</f>
        <v>185011175936.5809</v>
      </c>
      <c r="V17" s="230">
        <f>('Energy Use'!V73-'E-electricity'!V17-'E-Coal'!V17)*'Energy Use 2020'!$Y79</f>
        <v>183377122770.68002</v>
      </c>
      <c r="W17" s="230">
        <f>('Energy Use'!W73-'E-electricity'!W17-'E-Coal'!W17)*'Energy Use 2020'!$Y79</f>
        <v>181437405739.92252</v>
      </c>
      <c r="X17" s="230">
        <f>('Energy Use'!X73-'E-electricity'!X17-'E-Coal'!X17)*'Energy Use 2020'!$Y79</f>
        <v>179238229012.89352</v>
      </c>
      <c r="Y17" s="230">
        <f>('Energy Use'!Y73-'E-electricity'!Y17-'E-Coal'!Y17)*'Energy Use 2020'!$Y79</f>
        <v>176825243489.58444</v>
      </c>
      <c r="Z17" s="230">
        <f>('Energy Use'!Z73-'E-electricity'!Z17-'E-Coal'!Z17)*'Energy Use 2020'!$Y79</f>
        <v>174243004087.01199</v>
      </c>
      <c r="AA17" s="230">
        <f>('Energy Use'!AA73-'E-electricity'!AA17-'E-Coal'!AA17)*'Energy Use 2020'!$Y79</f>
        <v>171534531439.12289</v>
      </c>
      <c r="AB17" s="230">
        <f>('Energy Use'!AB73-'E-electricity'!AB17-'E-Coal'!AB17)*'Energy Use 2020'!$Y79</f>
        <v>168740976013.80612</v>
      </c>
      <c r="AC17" s="230">
        <f>('Energy Use'!AC73-'E-electricity'!AC17-'E-Coal'!AC17)*'Energy Use 2020'!$Y79</f>
        <v>165901380225.93362</v>
      </c>
      <c r="AD17" s="230">
        <f>('Energy Use'!AD73-'E-electricity'!AD17-'E-Coal'!AD17)*'Energy Use 2020'!$Y79</f>
        <v>163052532332.48407</v>
      </c>
      <c r="AE17" s="230">
        <f>('Energy Use'!AE73-'E-electricity'!AE17-'E-Coal'!AE17)*'Energy Use 2020'!$Y79</f>
        <v>160228904702.45343</v>
      </c>
      <c r="AF17" s="230">
        <f>('Energy Use'!AF73-'E-electricity'!AF17-'E-Coal'!AF17)*'Energy Use 2020'!$Y79</f>
        <v>157462668410.59589</v>
      </c>
      <c r="AG17" s="230">
        <f>('Energy Use'!AG73-'E-electricity'!AG17-'E-Coal'!AG17)*'Energy Use 2020'!$Y79</f>
        <v>154783775949.4827</v>
      </c>
      <c r="AH17" s="230">
        <f>('Energy Use'!AH73-'E-electricity'!AH17-'E-Coal'!AH17)*'Energy Use 2020'!$Y79</f>
        <v>152220104123.07074</v>
      </c>
      <c r="AI17" s="230">
        <f>('Energy Use'!AI73-'E-electricity'!AI17-'E-Coal'!AI17)*'Energy Use 2020'!$Y79</f>
        <v>149797649811.89969</v>
      </c>
      <c r="AJ17" s="230">
        <f>('Energy Use'!AJ73-'E-electricity'!AJ17-'E-Coal'!AJ17)*'Energy Use 2020'!$Y79</f>
        <v>147540772224.82071</v>
      </c>
      <c r="AK17" s="230">
        <f>('Energy Use'!AK73-'E-electricity'!AK17-'E-Coal'!AK17)*'Energy Use 2020'!$Y79</f>
        <v>145472476422.91959</v>
      </c>
      <c r="AL17" s="230">
        <f>('Energy Use'!AL73-'E-electricity'!AL17-'E-Coal'!AL17)*'Energy Use 2020'!$Y79</f>
        <v>143614734277.21359</v>
      </c>
      <c r="AM17" s="230">
        <f>('Energy Use'!AM73-'E-electricity'!AM17-'E-Coal'!AM17)*'Energy Use 2020'!$Y79</f>
        <v>141988840575.22287</v>
      </c>
      <c r="AN17" s="230">
        <f>('Energy Use'!AN73-'E-electricity'!AN17-'E-Coal'!AN17)*'Energy Use 2020'!$Y79</f>
        <v>140615803710.0239</v>
      </c>
      <c r="AO17" s="230">
        <f>('Energy Use'!AO73-'E-electricity'!AO17-'E-Coal'!AO17)*'Energy Use 2020'!$Y79</f>
        <v>139516772272.80789</v>
      </c>
      <c r="AP17" s="230">
        <f>('Energy Use'!AP73-'E-electricity'!AP17-'E-Coal'!AP17)*'Energy Use 2020'!$Y79</f>
        <v>138713500948.45181</v>
      </c>
      <c r="AQ17" s="230">
        <f>('Energy Use'!AQ73-'E-electricity'!AQ17-'E-Coal'!AQ17)*'Energy Use 2020'!$Y79</f>
        <v>138217213595.84753</v>
      </c>
      <c r="AR17" s="133" t="str">
        <f>VLOOKUP($A17,'Sector Match'!$A$1:$B$43,2,0)</f>
        <v>wood products 16</v>
      </c>
    </row>
    <row r="18" spans="1:44" x14ac:dyDescent="0.2">
      <c r="A18" s="74" t="s">
        <v>17</v>
      </c>
      <c r="B18" s="230">
        <f>('Energy Use'!B74-'E-electricity'!B18)*'Energy Use 2019'!$P80</f>
        <v>136113400500</v>
      </c>
      <c r="C18" s="230">
        <f>('Energy Use'!C74-'E-electricity'!C18-'E-Coal'!C18)*'Energy Use 2020'!$Y80</f>
        <v>116668628999.99989</v>
      </c>
      <c r="D18" s="230">
        <f>('Energy Use'!D74-'E-electricity'!D18-'E-Coal'!D18)*'Energy Use 2020'!$Y80</f>
        <v>109530224008.7619</v>
      </c>
      <c r="E18" s="230">
        <f>('Energy Use'!E74-'E-electricity'!E18-'E-Coal'!E18)*'Energy Use 2020'!$Y80</f>
        <v>128466801281.40778</v>
      </c>
      <c r="F18" s="230">
        <f>('Energy Use'!F74-'E-electricity'!F18-'E-Coal'!F18)*'Energy Use 2020'!$Y80</f>
        <v>128804350652.71759</v>
      </c>
      <c r="G18" s="230">
        <f>('Energy Use'!G74-'E-electricity'!G18-'E-Coal'!G18)*'Energy Use 2020'!$Y80</f>
        <v>128618652053.31068</v>
      </c>
      <c r="H18" s="230">
        <f>('Energy Use'!H74-'E-electricity'!H18-'E-Coal'!H18)*'Energy Use 2020'!$Y80</f>
        <v>129069822358.77664</v>
      </c>
      <c r="I18" s="230">
        <f>('Energy Use'!I74-'E-electricity'!I18-'E-Coal'!I18)*'Energy Use 2020'!$Y80</f>
        <v>129942867001.78807</v>
      </c>
      <c r="J18" s="230">
        <f>('Energy Use'!J74-'E-electricity'!J18-'E-Coal'!J18)*'Energy Use 2020'!$Y80</f>
        <v>130873404469.32211</v>
      </c>
      <c r="K18" s="230">
        <f>('Energy Use'!K74-'E-electricity'!K18-'E-Coal'!K18)*'Energy Use 2020'!$Y80</f>
        <v>131819573242.35468</v>
      </c>
      <c r="L18" s="230">
        <f>('Energy Use'!L74-'E-electricity'!L18-'E-Coal'!L18)*'Energy Use 2020'!$Y80</f>
        <v>132536730836.26932</v>
      </c>
      <c r="M18" s="230">
        <f>('Energy Use'!M74-'E-electricity'!M18-'E-Coal'!M18)*'Energy Use 2020'!$Y80</f>
        <v>132857115007.10884</v>
      </c>
      <c r="N18" s="230">
        <f>('Energy Use'!N74-'E-electricity'!N18-'E-Coal'!N18)*'Energy Use 2020'!$Y80</f>
        <v>133333658727.38033</v>
      </c>
      <c r="O18" s="230">
        <f>('Energy Use'!O74-'E-electricity'!O18-'E-Coal'!O18)*'Energy Use 2020'!$Y80</f>
        <v>133306719915.67482</v>
      </c>
      <c r="P18" s="230">
        <f>('Energy Use'!P74-'E-electricity'!P18-'E-Coal'!P18)*'Energy Use 2020'!$Y80</f>
        <v>132812143594.83571</v>
      </c>
      <c r="Q18" s="230">
        <f>('Energy Use'!Q74-'E-electricity'!Q18-'E-Coal'!Q18)*'Energy Use 2020'!$Y80</f>
        <v>131890410727.90218</v>
      </c>
      <c r="R18" s="230">
        <f>('Energy Use'!R74-'E-electricity'!R18-'E-Coal'!R18)*'Energy Use 2020'!$Y80</f>
        <v>130585362539.06827</v>
      </c>
      <c r="S18" s="230">
        <f>('Energy Use'!S74-'E-electricity'!S18-'E-Coal'!S18)*'Energy Use 2020'!$Y80</f>
        <v>129591819673.45537</v>
      </c>
      <c r="T18" s="230">
        <f>('Energy Use'!T74-'E-electricity'!T18-'E-Coal'!T18)*'Energy Use 2020'!$Y80</f>
        <v>128294886055.03426</v>
      </c>
      <c r="U18" s="230">
        <f>('Energy Use'!U74-'E-electricity'!U18-'E-Coal'!U18)*'Energy Use 2020'!$Y80</f>
        <v>126729883582.0753</v>
      </c>
      <c r="V18" s="230">
        <f>('Energy Use'!V74-'E-electricity'!V18-'E-Coal'!V18)*'Energy Use 2020'!$Y80</f>
        <v>124932640683.41949</v>
      </c>
      <c r="W18" s="230">
        <f>('Energy Use'!W74-'E-electricity'!W18-'E-Coal'!W18)*'Energy Use 2020'!$Y80</f>
        <v>122938879787.95772</v>
      </c>
      <c r="X18" s="230">
        <f>('Energy Use'!X74-'E-electricity'!X18-'E-Coal'!X18)*'Energy Use 2020'!$Y80</f>
        <v>120783686556.85028</v>
      </c>
      <c r="Y18" s="230">
        <f>('Energy Use'!Y74-'E-electricity'!Y18-'E-Coal'!Y18)*'Energy Use 2020'!$Y80</f>
        <v>118501064656.98495</v>
      </c>
      <c r="Z18" s="230">
        <f>('Energy Use'!Z74-'E-electricity'!Z18-'E-Coal'!Z18)*'Energy Use 2020'!$Y80</f>
        <v>116123576644.67493</v>
      </c>
      <c r="AA18" s="230">
        <f>('Energy Use'!AA74-'E-electricity'!AA18-'E-Coal'!AA18)*'Energy Use 2020'!$Y80</f>
        <v>113682068847.85675</v>
      </c>
      <c r="AB18" s="230">
        <f>('Energy Use'!AB74-'E-electricity'!AB18-'E-Coal'!AB18)*'Energy Use 2020'!$Y80</f>
        <v>111205476007.44833</v>
      </c>
      <c r="AC18" s="230">
        <f>('Energy Use'!AC74-'E-electricity'!AC18-'E-Coal'!AC18)*'Energy Use 2020'!$Y80</f>
        <v>108720699857.9295</v>
      </c>
      <c r="AD18" s="230">
        <f>('Energy Use'!AD74-'E-electricity'!AD18-'E-Coal'!AD18)*'Energy Use 2020'!$Y80</f>
        <v>106252554763.63051</v>
      </c>
      <c r="AE18" s="230">
        <f>('Energy Use'!AE74-'E-electricity'!AE18-'E-Coal'!AE18)*'Energy Use 2020'!$Y80</f>
        <v>103823772933.59459</v>
      </c>
      <c r="AF18" s="230">
        <f>('Energy Use'!AF74-'E-electricity'!AF18-'E-Coal'!AF18)*'Energy Use 2020'!$Y80</f>
        <v>101455061556.42017</v>
      </c>
      <c r="AG18" s="230">
        <f>('Energy Use'!AG74-'E-electricity'!AG18-'E-Coal'!AG18)*'Energy Use 2020'!$Y80</f>
        <v>99165204364.22731</v>
      </c>
      <c r="AH18" s="230">
        <f>('Energy Use'!AH74-'E-electricity'!AH18-'E-Coal'!AH18)*'Energy Use 2020'!$Y80</f>
        <v>96971200588.538177</v>
      </c>
      <c r="AI18" s="230">
        <f>('Energy Use'!AI74-'E-electricity'!AI18-'E-Coal'!AI18)*'Energy Use 2020'!$Y80</f>
        <v>94888434950.493652</v>
      </c>
      <c r="AJ18" s="230">
        <f>('Energy Use'!AJ74-'E-electricity'!AJ18-'E-Coal'!AJ18)*'Energy Use 2020'!$Y80</f>
        <v>92930873179.896774</v>
      </c>
      <c r="AK18" s="230">
        <f>('Energy Use'!AK74-'E-electricity'!AK18-'E-Coal'!AK18)*'Energy Use 2020'!$Y80</f>
        <v>91111278536.87265</v>
      </c>
      <c r="AL18" s="230">
        <f>('Energy Use'!AL74-'E-electricity'!AL18-'E-Coal'!AL18)*'Energy Use 2020'!$Y80</f>
        <v>89441445881.067398</v>
      </c>
      <c r="AM18" s="230">
        <f>('Energy Use'!AM74-'E-electricity'!AM18-'E-Coal'!AM18)*'Energy Use 2020'!$Y80</f>
        <v>87932450971.446869</v>
      </c>
      <c r="AN18" s="230">
        <f>('Energy Use'!AN74-'E-electricity'!AN18-'E-Coal'!AN18)*'Energy Use 2020'!$Y80</f>
        <v>86594913871.256027</v>
      </c>
      <c r="AO18" s="230">
        <f>('Energy Use'!AO74-'E-electricity'!AO18-'E-Coal'!AO18)*'Energy Use 2020'!$Y80</f>
        <v>85439276575.285446</v>
      </c>
      <c r="AP18" s="230">
        <f>('Energy Use'!AP74-'E-electricity'!AP18-'E-Coal'!AP18)*'Energy Use 2020'!$Y80</f>
        <v>84476096279.875046</v>
      </c>
      <c r="AQ18" s="230">
        <f>('Energy Use'!AQ74-'E-electricity'!AQ18-'E-Coal'!AQ18)*'Energy Use 2020'!$Y80</f>
        <v>83709377830.848328</v>
      </c>
      <c r="AR18" s="133" t="str">
        <f>VLOOKUP($A18,'Sector Match'!$A$1:$B$43,2,0)</f>
        <v>wood products 16</v>
      </c>
    </row>
    <row r="19" spans="1:44" x14ac:dyDescent="0.2">
      <c r="A19" s="74" t="s">
        <v>18</v>
      </c>
      <c r="B19" s="230">
        <f>('Energy Use'!B75-'E-electricity'!B19)*'Energy Use 2019'!$P81</f>
        <v>1088907203999.9999</v>
      </c>
      <c r="C19" s="230">
        <f>('Energy Use'!C75-'E-electricity'!C19-'E-Coal'!C19)*'Energy Use 2020'!$Y81</f>
        <v>825013876500</v>
      </c>
      <c r="D19" s="230">
        <f>('Energy Use'!D75-'E-electricity'!D19-'E-Coal'!D19)*'Energy Use 2020'!$Y81</f>
        <v>864773186934.59534</v>
      </c>
      <c r="E19" s="230">
        <f>('Energy Use'!E75-'E-electricity'!E19-'E-Coal'!E19)*'Energy Use 2020'!$Y81</f>
        <v>953005502176.59253</v>
      </c>
      <c r="F19" s="230">
        <f>('Energy Use'!F75-'E-electricity'!F19-'E-Coal'!F19)*'Energy Use 2020'!$Y81</f>
        <v>1040860457795.5397</v>
      </c>
      <c r="G19" s="230">
        <f>('Energy Use'!G75-'E-electricity'!G19-'E-Coal'!G19)*'Energy Use 2020'!$Y81</f>
        <v>1095014514512.5607</v>
      </c>
      <c r="H19" s="230">
        <f>('Energy Use'!H75-'E-electricity'!H19-'E-Coal'!H19)*'Energy Use 2020'!$Y81</f>
        <v>1148369973662.9109</v>
      </c>
      <c r="I19" s="230">
        <f>('Energy Use'!I75-'E-electricity'!I19-'E-Coal'!I19)*'Energy Use 2020'!$Y81</f>
        <v>1181779048758.3818</v>
      </c>
      <c r="J19" s="230">
        <f>('Energy Use'!J75-'E-electricity'!J19-'E-Coal'!J19)*'Energy Use 2020'!$Y81</f>
        <v>1207620179772.2595</v>
      </c>
      <c r="K19" s="230">
        <f>('Energy Use'!K75-'E-electricity'!K19-'E-Coal'!K19)*'Energy Use 2020'!$Y81</f>
        <v>1234115459431.2146</v>
      </c>
      <c r="L19" s="230">
        <f>('Energy Use'!L75-'E-electricity'!L19-'E-Coal'!L19)*'Energy Use 2020'!$Y81</f>
        <v>1257354498045.7974</v>
      </c>
      <c r="M19" s="230">
        <f>('Energy Use'!M75-'E-electricity'!M19-'E-Coal'!M19)*'Energy Use 2020'!$Y81</f>
        <v>1278405520995.8208</v>
      </c>
      <c r="N19" s="230">
        <f>('Energy Use'!N75-'E-electricity'!N19-'E-Coal'!N19)*'Energy Use 2020'!$Y81</f>
        <v>1290164772153.3162</v>
      </c>
      <c r="O19" s="230">
        <f>('Energy Use'!O75-'E-electricity'!O19-'E-Coal'!O19)*'Energy Use 2020'!$Y81</f>
        <v>1301872716963.7292</v>
      </c>
      <c r="P19" s="230">
        <f>('Energy Use'!P75-'E-electricity'!P19-'E-Coal'!P19)*'Energy Use 2020'!$Y81</f>
        <v>1313529434573.9846</v>
      </c>
      <c r="Q19" s="230">
        <f>('Energy Use'!Q75-'E-electricity'!Q19-'E-Coal'!Q19)*'Energy Use 2020'!$Y81</f>
        <v>1325135004119.3083</v>
      </c>
      <c r="R19" s="230">
        <f>('Energy Use'!R75-'E-electricity'!R19-'E-Coal'!R19)*'Energy Use 2020'!$Y81</f>
        <v>1336689504723.2292</v>
      </c>
      <c r="S19" s="230">
        <f>('Energy Use'!S75-'E-electricity'!S19-'E-Coal'!S19)*'Energy Use 2020'!$Y81</f>
        <v>1343054069213.9336</v>
      </c>
      <c r="T19" s="230">
        <f>('Energy Use'!T75-'E-electricity'!T19-'E-Coal'!T19)*'Energy Use 2020'!$Y81</f>
        <v>1349411541906.4143</v>
      </c>
      <c r="U19" s="230">
        <f>('Energy Use'!U75-'E-electricity'!U19-'E-Coal'!U19)*'Energy Use 2020'!$Y81</f>
        <v>1355761921721.594</v>
      </c>
      <c r="V19" s="230">
        <f>('Energy Use'!V75-'E-electricity'!V19-'E-Coal'!V19)*'Energy Use 2020'!$Y81</f>
        <v>1362105207580.4888</v>
      </c>
      <c r="W19" s="230">
        <f>('Energy Use'!W75-'E-electricity'!W19-'E-Coal'!W19)*'Energy Use 2020'!$Y81</f>
        <v>1368441398404.2124</v>
      </c>
      <c r="X19" s="230">
        <f>('Energy Use'!X75-'E-electricity'!X19-'E-Coal'!X19)*'Energy Use 2020'!$Y81</f>
        <v>1360742222776.073</v>
      </c>
      <c r="Y19" s="230">
        <f>('Energy Use'!Y75-'E-electricity'!Y19-'E-Coal'!Y19)*'Energy Use 2020'!$Y81</f>
        <v>1353050003511.6531</v>
      </c>
      <c r="Z19" s="230">
        <f>('Energy Use'!Z75-'E-electricity'!Z19-'E-Coal'!Z19)*'Energy Use 2020'!$Y81</f>
        <v>1345364741698.8059</v>
      </c>
      <c r="AA19" s="230">
        <f>('Energy Use'!AA75-'E-electricity'!AA19-'E-Coal'!AA19)*'Energy Use 2020'!$Y81</f>
        <v>1337686438425.2908</v>
      </c>
      <c r="AB19" s="230">
        <f>('Energy Use'!AB75-'E-electricity'!AB19-'E-Coal'!AB19)*'Energy Use 2020'!$Y81</f>
        <v>1330015094778.7712</v>
      </c>
      <c r="AC19" s="230">
        <f>('Energy Use'!AC75-'E-electricity'!AC19-'E-Coal'!AC19)*'Energy Use 2020'!$Y81</f>
        <v>1312555521388.6907</v>
      </c>
      <c r="AD19" s="230">
        <f>('Energy Use'!AD75-'E-electricity'!AD19-'E-Coal'!AD19)*'Energy Use 2020'!$Y81</f>
        <v>1295112752344.5188</v>
      </c>
      <c r="AE19" s="230">
        <f>('Energy Use'!AE75-'E-electricity'!AE19-'E-Coal'!AE19)*'Energy Use 2020'!$Y81</f>
        <v>1277686790249.6558</v>
      </c>
      <c r="AF19" s="230">
        <f>('Energy Use'!AF75-'E-electricity'!AF19-'E-Coal'!AF19)*'Energy Use 2020'!$Y81</f>
        <v>1260277637707.2749</v>
      </c>
      <c r="AG19" s="230">
        <f>('Energy Use'!AG75-'E-electricity'!AG19-'E-Coal'!AG19)*'Energy Use 2020'!$Y81</f>
        <v>1242885297320.3215</v>
      </c>
      <c r="AH19" s="230">
        <f>('Energy Use'!AH75-'E-electricity'!AH19-'E-Coal'!AH19)*'Energy Use 2020'!$Y81</f>
        <v>1224113974685.031</v>
      </c>
      <c r="AI19" s="230">
        <f>('Energy Use'!AI75-'E-electricity'!AI19-'E-Coal'!AI19)*'Energy Use 2020'!$Y81</f>
        <v>1205360876209.8918</v>
      </c>
      <c r="AJ19" s="230">
        <f>('Energy Use'!AJ75-'E-electricity'!AJ19-'E-Coal'!AJ19)*'Energy Use 2020'!$Y81</f>
        <v>1186626004713.6692</v>
      </c>
      <c r="AK19" s="230">
        <f>('Energy Use'!AK75-'E-electricity'!AK19-'E-Coal'!AK19)*'Energy Use 2020'!$Y81</f>
        <v>1167909363014.8828</v>
      </c>
      <c r="AL19" s="230">
        <f>('Energy Use'!AL75-'E-electricity'!AL19-'E-Coal'!AL19)*'Energy Use 2020'!$Y81</f>
        <v>1149210953931.804</v>
      </c>
      <c r="AM19" s="230">
        <f>('Energy Use'!AM75-'E-electricity'!AM19-'E-Coal'!AM19)*'Energy Use 2020'!$Y81</f>
        <v>1127746221710.3352</v>
      </c>
      <c r="AN19" s="230">
        <f>('Energy Use'!AN75-'E-electricity'!AN19-'E-Coal'!AN19)*'Energy Use 2020'!$Y81</f>
        <v>1106302542782.5776</v>
      </c>
      <c r="AO19" s="230">
        <f>('Energy Use'!AO75-'E-electricity'!AO19-'E-Coal'!AO19)*'Energy Use 2020'!$Y81</f>
        <v>1084879920398.9274</v>
      </c>
      <c r="AP19" s="230">
        <f>('Energy Use'!AP75-'E-electricity'!AP19-'E-Coal'!AP19)*'Energy Use 2020'!$Y81</f>
        <v>1063478357809.4972</v>
      </c>
      <c r="AQ19" s="230">
        <f>('Energy Use'!AQ75-'E-electricity'!AQ19-'E-Coal'!AQ19)*'Energy Use 2020'!$Y81</f>
        <v>1042010980576.8888</v>
      </c>
      <c r="AR19" s="133" t="str">
        <f>VLOOKUP($A19,'Sector Match'!$A$1:$B$43,2,0)</f>
        <v>pulp paper and printing 17T18</v>
      </c>
    </row>
    <row r="20" spans="1:44" x14ac:dyDescent="0.2">
      <c r="A20" s="74" t="s">
        <v>19</v>
      </c>
      <c r="B20" s="230">
        <f>('Energy Use'!B76-'E-electricity'!B20)*'Energy Use 2019'!$P82</f>
        <v>366672834000</v>
      </c>
      <c r="C20" s="230">
        <f>('Energy Use'!C76-'E-electricity'!C20-'E-Coal'!C20)*'Energy Use 2020'!$Y82</f>
        <v>852792121500.00024</v>
      </c>
      <c r="D20" s="230">
        <f>('Energy Use'!D76-'E-electricity'!D20-'E-Coal'!D20)*'Energy Use 2020'!$Y82</f>
        <v>944884056974.29736</v>
      </c>
      <c r="E20" s="230">
        <f>('Energy Use'!E76-'E-electricity'!E20-'E-Coal'!E20)*'Energy Use 2020'!$Y82</f>
        <v>1010638715774.8387</v>
      </c>
      <c r="F20" s="230">
        <f>('Energy Use'!F76-'E-electricity'!F20-'E-Coal'!F20)*'Energy Use 2020'!$Y82</f>
        <v>1040845964097.8544</v>
      </c>
      <c r="G20" s="230">
        <f>('Energy Use'!G76-'E-electricity'!G20-'E-Coal'!G20)*'Energy Use 2020'!$Y82</f>
        <v>1063474523066.5951</v>
      </c>
      <c r="H20" s="230">
        <f>('Energy Use'!H76-'E-electricity'!H20-'E-Coal'!H20)*'Energy Use 2020'!$Y82</f>
        <v>1094555697534.2069</v>
      </c>
      <c r="I20" s="230">
        <f>('Energy Use'!I76-'E-electricity'!I20-'E-Coal'!I20)*'Energy Use 2020'!$Y82</f>
        <v>1130474479736.1348</v>
      </c>
      <c r="J20" s="230">
        <f>('Energy Use'!J76-'E-electricity'!J20-'E-Coal'!J20)*'Energy Use 2020'!$Y82</f>
        <v>1164087944957.0168</v>
      </c>
      <c r="K20" s="230">
        <f>('Energy Use'!K76-'E-electricity'!K20-'E-Coal'!K20)*'Energy Use 2020'!$Y82</f>
        <v>1196979900109.7478</v>
      </c>
      <c r="L20" s="230">
        <f>('Energy Use'!L76-'E-electricity'!L20-'E-Coal'!L20)*'Energy Use 2020'!$Y82</f>
        <v>1226976811007.9023</v>
      </c>
      <c r="M20" s="230">
        <f>('Energy Use'!M76-'E-electricity'!M20-'E-Coal'!M20)*'Energy Use 2020'!$Y82</f>
        <v>1253347993089.6792</v>
      </c>
      <c r="N20" s="230">
        <f>('Energy Use'!N76-'E-electricity'!N20-'E-Coal'!N20)*'Energy Use 2020'!$Y82</f>
        <v>1278474572986.5913</v>
      </c>
      <c r="O20" s="230">
        <f>('Energy Use'!O76-'E-electricity'!O20-'E-Coal'!O20)*'Energy Use 2020'!$Y82</f>
        <v>1299641934428.6982</v>
      </c>
      <c r="P20" s="230">
        <f>('Energy Use'!P76-'E-electricity'!P20-'E-Coal'!P20)*'Energy Use 2020'!$Y82</f>
        <v>1316977375952.5225</v>
      </c>
      <c r="Q20" s="230">
        <f>('Energy Use'!Q76-'E-electricity'!Q20-'E-Coal'!Q20)*'Energy Use 2020'!$Y82</f>
        <v>1330661745926.0964</v>
      </c>
      <c r="R20" s="230">
        <f>('Energy Use'!R76-'E-electricity'!R20-'E-Coal'!R20)*'Energy Use 2020'!$Y82</f>
        <v>1340922165867.5039</v>
      </c>
      <c r="S20" s="230">
        <f>('Energy Use'!S76-'E-electricity'!S20-'E-Coal'!S20)*'Energy Use 2020'!$Y82</f>
        <v>1349811429049.7129</v>
      </c>
      <c r="T20" s="230">
        <f>('Energy Use'!T76-'E-electricity'!T20-'E-Coal'!T20)*'Energy Use 2020'!$Y82</f>
        <v>1355729538527.2227</v>
      </c>
      <c r="U20" s="230">
        <f>('Energy Use'!U76-'E-electricity'!U20-'E-Coal'!U20)*'Energy Use 2020'!$Y82</f>
        <v>1358857351097.5017</v>
      </c>
      <c r="V20" s="230">
        <f>('Energy Use'!V76-'E-electricity'!V20-'E-Coal'!V20)*'Energy Use 2020'!$Y82</f>
        <v>1359395900164.0642</v>
      </c>
      <c r="W20" s="230">
        <f>('Energy Use'!W76-'E-electricity'!W20-'E-Coal'!W20)*'Energy Use 2020'!$Y82</f>
        <v>1357562232279.5364</v>
      </c>
      <c r="X20" s="230">
        <f>('Energy Use'!X76-'E-electricity'!X20-'E-Coal'!X20)*'Energy Use 2020'!$Y82</f>
        <v>1353585422357.2654</v>
      </c>
      <c r="Y20" s="230">
        <f>('Energy Use'!Y76-'E-electricity'!Y20-'E-Coal'!Y20)*'Energy Use 2020'!$Y82</f>
        <v>1347702845405.366</v>
      </c>
      <c r="Z20" s="230">
        <f>('Energy Use'!Z76-'E-electricity'!Z20-'E-Coal'!Z20)*'Energy Use 2020'!$Y82</f>
        <v>1340156766425.5918</v>
      </c>
      <c r="AA20" s="230">
        <f>('Energy Use'!AA76-'E-electricity'!AA20-'E-Coal'!AA20)*'Energy Use 2020'!$Y82</f>
        <v>1331191294395.679</v>
      </c>
      <c r="AB20" s="230">
        <f>('Energy Use'!AB76-'E-electricity'!AB20-'E-Coal'!AB20)*'Energy Use 2020'!$Y82</f>
        <v>1321049731553.7961</v>
      </c>
      <c r="AC20" s="230">
        <f>('Energy Use'!AC76-'E-electricity'!AC20-'E-Coal'!AC20)*'Energy Use 2020'!$Y82</f>
        <v>1309972335936.7952</v>
      </c>
      <c r="AD20" s="230">
        <f>('Energy Use'!AD76-'E-electricity'!AD20-'E-Coal'!AD20)*'Energy Use 2020'!$Y82</f>
        <v>1298194503577.5703</v>
      </c>
      <c r="AE20" s="230">
        <f>('Energy Use'!AE76-'E-electricity'!AE20-'E-Coal'!AE20)*'Energy Use 2020'!$Y82</f>
        <v>1285945367116.9194</v>
      </c>
      <c r="AF20" s="230">
        <f>('Energy Use'!AF76-'E-electricity'!AF20-'E-Coal'!AF20)*'Energy Use 2020'!$Y82</f>
        <v>1273446799910.5796</v>
      </c>
      <c r="AG20" s="230">
        <f>('Energy Use'!AG76-'E-electricity'!AG20-'E-Coal'!AG20)*'Energy Use 2020'!$Y82</f>
        <v>1260912809011.2925</v>
      </c>
      <c r="AH20" s="230">
        <f>('Energy Use'!AH76-'E-electricity'!AH20-'E-Coal'!AH20)*'Energy Use 2020'!$Y82</f>
        <v>1248549296615.3628</v>
      </c>
      <c r="AI20" s="230">
        <f>('Energy Use'!AI76-'E-electricity'!AI20-'E-Coal'!AI20)*'Energy Use 2020'!$Y82</f>
        <v>1236554167575.4036</v>
      </c>
      <c r="AJ20" s="230">
        <f>('Energy Use'!AJ76-'E-electricity'!AJ20-'E-Coal'!AJ20)*'Energy Use 2020'!$Y82</f>
        <v>1225117760261.905</v>
      </c>
      <c r="AK20" s="230">
        <f>('Energy Use'!AK76-'E-electricity'!AK20-'E-Coal'!AK20)*'Energy Use 2020'!$Y82</f>
        <v>1214423579260.4805</v>
      </c>
      <c r="AL20" s="230">
        <f>('Energy Use'!AL76-'E-electricity'!AL20-'E-Coal'!AL20)*'Energy Use 2020'!$Y82</f>
        <v>1204649310978.241</v>
      </c>
      <c r="AM20" s="230">
        <f>('Energy Use'!AM76-'E-electricity'!AM20-'E-Coal'!AM20)*'Energy Use 2020'!$Y82</f>
        <v>1195968107077.0134</v>
      </c>
      <c r="AN20" s="230">
        <f>('Energy Use'!AN76-'E-electricity'!AN20-'E-Coal'!AN20)*'Energy Use 2020'!$Y82</f>
        <v>1188550125656.2668</v>
      </c>
      <c r="AO20" s="230">
        <f>('Energy Use'!AO76-'E-electricity'!AO20-'E-Coal'!AO20)*'Energy Use 2020'!$Y82</f>
        <v>1182564326216.1216</v>
      </c>
      <c r="AP20" s="230">
        <f>('Energy Use'!AP76-'E-electricity'!AP20-'E-Coal'!AP20)*'Energy Use 2020'!$Y82</f>
        <v>1178180521629.4797</v>
      </c>
      <c r="AQ20" s="230">
        <f>('Energy Use'!AQ76-'E-electricity'!AQ20-'E-Coal'!AQ20)*'Energy Use 2020'!$Y82</f>
        <v>1175473693544.2568</v>
      </c>
      <c r="AR20" s="133" t="str">
        <f>VLOOKUP($A20,'Sector Match'!$A$1:$B$43,2,0)</f>
        <v>pulp paper and printing 17T18</v>
      </c>
    </row>
    <row r="21" spans="1:44" x14ac:dyDescent="0.2">
      <c r="A21" s="74" t="s">
        <v>20</v>
      </c>
      <c r="B21" s="230">
        <f>('Energy Use'!B77-'E-electricity'!B21)*'Energy Use 2019'!$P83</f>
        <v>327783291000</v>
      </c>
      <c r="C21" s="230">
        <f>('Energy Use'!C77-'E-electricity'!C21-'E-Coal'!C21)*'Energy Use 2020'!$Y83</f>
        <v>344450238000</v>
      </c>
      <c r="D21" s="230">
        <f>('Energy Use'!D77-'E-electricity'!D21-'E-Coal'!D21)*'Energy Use 2020'!$Y83</f>
        <v>403026561936.1153</v>
      </c>
      <c r="E21" s="230">
        <f>('Energy Use'!E77-'E-electricity'!E21-'E-Coal'!E21)*'Energy Use 2020'!$Y83</f>
        <v>407894289589.29828</v>
      </c>
      <c r="F21" s="230">
        <f>('Energy Use'!F77-'E-electricity'!F21-'E-Coal'!F21)*'Energy Use 2020'!$Y83</f>
        <v>420740923063.49634</v>
      </c>
      <c r="G21" s="230">
        <f>('Energy Use'!G77-'E-electricity'!G21-'E-Coal'!G21)*'Energy Use 2020'!$Y83</f>
        <v>429138686984.34021</v>
      </c>
      <c r="H21" s="230">
        <f>('Energy Use'!H77-'E-electricity'!H21-'E-Coal'!H21)*'Energy Use 2020'!$Y83</f>
        <v>440816466101.97699</v>
      </c>
      <c r="I21" s="230">
        <f>('Energy Use'!I77-'E-electricity'!I21-'E-Coal'!I21)*'Energy Use 2020'!$Y83</f>
        <v>454438576935.6861</v>
      </c>
      <c r="J21" s="230">
        <f>('Energy Use'!J77-'E-electricity'!J21-'E-Coal'!J21)*'Energy Use 2020'!$Y83</f>
        <v>468025376547.2876</v>
      </c>
      <c r="K21" s="230">
        <f>('Energy Use'!K77-'E-electricity'!K21-'E-Coal'!K21)*'Energy Use 2020'!$Y83</f>
        <v>481502414448.16144</v>
      </c>
      <c r="L21" s="230">
        <f>('Energy Use'!L77-'E-electricity'!L21-'E-Coal'!L21)*'Energy Use 2020'!$Y83</f>
        <v>494257850823.45514</v>
      </c>
      <c r="M21" s="230">
        <f>('Energy Use'!M77-'E-electricity'!M21-'E-Coal'!M21)*'Energy Use 2020'!$Y83</f>
        <v>505841247353.41388</v>
      </c>
      <c r="N21" s="230">
        <f>('Energy Use'!N77-'E-electricity'!N21-'E-Coal'!N21)*'Energy Use 2020'!$Y83</f>
        <v>516343459377.49286</v>
      </c>
      <c r="O21" s="230">
        <f>('Energy Use'!O77-'E-electricity'!O21-'E-Coal'!O21)*'Energy Use 2020'!$Y83</f>
        <v>525283249277.18921</v>
      </c>
      <c r="P21" s="230">
        <f>('Energy Use'!P77-'E-electricity'!P21-'E-Coal'!P21)*'Energy Use 2020'!$Y83</f>
        <v>532720467146.32849</v>
      </c>
      <c r="Q21" s="230">
        <f>('Energy Use'!Q77-'E-electricity'!Q21-'E-Coal'!Q21)*'Energy Use 2020'!$Y83</f>
        <v>538736872206.48407</v>
      </c>
      <c r="R21" s="230">
        <f>('Energy Use'!R77-'E-electricity'!R21-'E-Coal'!R21)*'Energy Use 2020'!$Y83</f>
        <v>543433032018.91962</v>
      </c>
      <c r="S21" s="230">
        <f>('Energy Use'!S77-'E-electricity'!S21-'E-Coal'!S21)*'Energy Use 2020'!$Y83</f>
        <v>547245079133.28815</v>
      </c>
      <c r="T21" s="230">
        <f>('Energy Use'!T77-'E-electricity'!T21-'E-Coal'!T21)*'Energy Use 2020'!$Y83</f>
        <v>549917309839.84937</v>
      </c>
      <c r="U21" s="230">
        <f>('Energy Use'!U77-'E-electricity'!U21-'E-Coal'!U21)*'Energy Use 2020'!$Y83</f>
        <v>551517609327.61462</v>
      </c>
      <c r="V21" s="230">
        <f>('Energy Use'!V77-'E-electricity'!V21-'E-Coal'!V21)*'Energy Use 2020'!$Y83</f>
        <v>552121449813.5166</v>
      </c>
      <c r="W21" s="230">
        <f>('Energy Use'!W77-'E-electricity'!W21-'E-Coal'!W21)*'Energy Use 2020'!$Y83</f>
        <v>551810390273.3634</v>
      </c>
      <c r="X21" s="230">
        <f>('Energy Use'!X77-'E-electricity'!X21-'E-Coal'!X21)*'Energy Use 2020'!$Y83</f>
        <v>550670638130.24951</v>
      </c>
      <c r="Y21" s="230">
        <f>('Energy Use'!Y77-'E-electricity'!Y21-'E-Coal'!Y21)*'Energy Use 2020'!$Y83</f>
        <v>548791700325.61743</v>
      </c>
      <c r="Z21" s="230">
        <f>('Energy Use'!Z77-'E-electricity'!Z21-'E-Coal'!Z21)*'Energy Use 2020'!$Y83</f>
        <v>546265145697.34515</v>
      </c>
      <c r="AA21" s="230">
        <f>('Energy Use'!AA77-'E-electricity'!AA21-'E-Coal'!AA21)*'Energy Use 2020'!$Y83</f>
        <v>543183495240.65552</v>
      </c>
      <c r="AB21" s="230">
        <f>('Energy Use'!AB77-'E-electricity'!AB21-'E-Coal'!AB21)*'Energy Use 2020'!$Y83</f>
        <v>539639251809.64221</v>
      </c>
      <c r="AC21" s="230">
        <f>('Energy Use'!AC77-'E-electricity'!AC21-'E-Coal'!AC21)*'Energy Use 2020'!$Y83</f>
        <v>535724076267.78851</v>
      </c>
      <c r="AD21" s="230">
        <f>('Energy Use'!AD77-'E-electricity'!AD21-'E-Coal'!AD21)*'Energy Use 2020'!$Y83</f>
        <v>531528113113.73767</v>
      </c>
      <c r="AE21" s="230">
        <f>('Energy Use'!AE77-'E-electricity'!AE21-'E-Coal'!AE21)*'Energy Use 2020'!$Y83</f>
        <v>527139465256.32153</v>
      </c>
      <c r="AF21" s="230">
        <f>('Energy Use'!AF77-'E-electricity'!AF21-'E-Coal'!AF21)*'Energy Use 2020'!$Y83</f>
        <v>522643814921.72589</v>
      </c>
      <c r="AG21" s="230">
        <f>('Energy Use'!AG77-'E-electricity'!AG21-'E-Coal'!AG21)*'Energy Use 2020'!$Y83</f>
        <v>518124185650.19702</v>
      </c>
      <c r="AH21" s="230">
        <f>('Energy Use'!AH77-'E-electricity'!AH21-'E-Coal'!AH21)*'Energy Use 2020'!$Y83</f>
        <v>513660838964.14758</v>
      </c>
      <c r="AI21" s="230">
        <f>('Energy Use'!AI77-'E-electricity'!AI21-'E-Coal'!AI21)*'Energy Use 2020'!$Y83</f>
        <v>509331298533.00696</v>
      </c>
      <c r="AJ21" s="230">
        <f>('Energy Use'!AJ77-'E-electricity'!AJ21-'E-Coal'!AJ21)*'Energy Use 2020'!$Y83</f>
        <v>505210494482.68341</v>
      </c>
      <c r="AK21" s="230">
        <f>('Energy Use'!AK77-'E-electricity'!AK21-'E-Coal'!AK21)*'Energy Use 2020'!$Y83</f>
        <v>501371020854.87665</v>
      </c>
      <c r="AL21" s="230">
        <f>('Energy Use'!AL77-'E-electricity'!AL21-'E-Coal'!AL21)*'Energy Use 2020'!$Y83</f>
        <v>497883500070.26996</v>
      </c>
      <c r="AM21" s="230">
        <f>('Energy Use'!AM77-'E-electricity'!AM21-'E-Coal'!AM21)*'Energy Use 2020'!$Y83</f>
        <v>494817049551.44293</v>
      </c>
      <c r="AN21" s="230">
        <f>('Energy Use'!AN77-'E-electricity'!AN21-'E-Coal'!AN21)*'Energy Use 2020'!$Y83</f>
        <v>492239847386.56696</v>
      </c>
      <c r="AO21" s="230">
        <f>('Energy Use'!AO77-'E-electricity'!AO21-'E-Coal'!AO21)*'Energy Use 2020'!$Y83</f>
        <v>490219796046.57111</v>
      </c>
      <c r="AP21" s="230">
        <f>('Energy Use'!AP77-'E-electricity'!AP21-'E-Coal'!AP21)*'Energy Use 2020'!$Y83</f>
        <v>488825285704.93909</v>
      </c>
      <c r="AQ21" s="230">
        <f>('Energy Use'!AQ77-'E-electricity'!AQ21-'E-Coal'!AQ21)*'Energy Use 2020'!$Y83</f>
        <v>488085314219.90363</v>
      </c>
      <c r="AR21" s="133" t="str">
        <f>VLOOKUP($A21,'Sector Match'!$A$1:$B$43,2,0)</f>
        <v>pulp paper and printing 17T18</v>
      </c>
    </row>
    <row r="22" spans="1:44" x14ac:dyDescent="0.2">
      <c r="A22" s="74" t="s">
        <v>21</v>
      </c>
      <c r="B22" s="230">
        <f>('Energy Use'!B78-'E-electricity'!B22)*'Energy Use 2019'!$P84</f>
        <v>1504445161469084</v>
      </c>
      <c r="C22" s="230">
        <f>('Energy Use'!C78-'E-electricity'!C22-'E-Coal'!C22)*'Energy Use 2020'!$Y84</f>
        <v>1508406364093664</v>
      </c>
      <c r="D22" s="230">
        <f>('Energy Use'!D78-'E-electricity'!D22-'E-Coal'!D22)*'Energy Use 2020'!$Y84</f>
        <v>1578760273221840.8</v>
      </c>
      <c r="E22" s="230">
        <f>('Energy Use'!E78-'E-electricity'!E22-'E-Coal'!E22)*'Energy Use 2020'!$Y84</f>
        <v>1689731560983966.8</v>
      </c>
      <c r="F22" s="230">
        <f>('Energy Use'!F78-'E-electricity'!F22-'E-Coal'!F22)*'Energy Use 2020'!$Y84</f>
        <v>1842093120982839.5</v>
      </c>
      <c r="G22" s="230">
        <f>('Energy Use'!G78-'E-electricity'!G22-'E-Coal'!G22)*'Energy Use 2020'!$Y84</f>
        <v>1939381960404429.3</v>
      </c>
      <c r="H22" s="230">
        <f>('Energy Use'!H78-'E-electricity'!H22-'E-Coal'!H22)*'Energy Use 2020'!$Y84</f>
        <v>2036080056895431.5</v>
      </c>
      <c r="I22" s="230">
        <f>('Energy Use'!I78-'E-electricity'!I22-'E-Coal'!I22)*'Energy Use 2020'!$Y84</f>
        <v>2082671118088008.5</v>
      </c>
      <c r="J22" s="230">
        <f>('Energy Use'!J78-'E-electricity'!J22-'E-Coal'!J22)*'Energy Use 2020'!$Y84</f>
        <v>2126908931761517.8</v>
      </c>
      <c r="K22" s="230">
        <f>('Energy Use'!K78-'E-electricity'!K22-'E-Coal'!K22)*'Energy Use 2020'!$Y84</f>
        <v>2171348048427992</v>
      </c>
      <c r="L22" s="230">
        <f>('Energy Use'!L78-'E-electricity'!L22-'E-Coal'!L22)*'Energy Use 2020'!$Y84</f>
        <v>2214778995088629.8</v>
      </c>
      <c r="M22" s="230">
        <f>('Energy Use'!M78-'E-electricity'!M22-'E-Coal'!M22)*'Energy Use 2020'!$Y84</f>
        <v>2257534918303180</v>
      </c>
      <c r="N22" s="230">
        <f>('Energy Use'!N78-'E-electricity'!N22-'E-Coal'!N22)*'Energy Use 2020'!$Y84</f>
        <v>2259930272235916</v>
      </c>
      <c r="O22" s="230">
        <f>('Energy Use'!O78-'E-electricity'!O22-'E-Coal'!O22)*'Energy Use 2020'!$Y84</f>
        <v>2262323428302046.5</v>
      </c>
      <c r="P22" s="230">
        <f>('Energy Use'!P78-'E-electricity'!P22-'E-Coal'!P22)*'Energy Use 2020'!$Y84</f>
        <v>2264714387217098</v>
      </c>
      <c r="Q22" s="230">
        <f>('Energy Use'!Q78-'E-electricity'!Q22-'E-Coal'!Q22)*'Energy Use 2020'!$Y84</f>
        <v>2267103149696544</v>
      </c>
      <c r="R22" s="230">
        <f>('Energy Use'!R78-'E-electricity'!R22-'E-Coal'!R22)*'Energy Use 2020'!$Y84</f>
        <v>2269489716455803.5</v>
      </c>
      <c r="S22" s="230">
        <f>('Energy Use'!S78-'E-electricity'!S22-'E-Coal'!S22)*'Energy Use 2020'!$Y84</f>
        <v>2243507369388974.8</v>
      </c>
      <c r="T22" s="230">
        <f>('Energy Use'!T78-'E-electricity'!T22-'E-Coal'!T22)*'Energy Use 2020'!$Y84</f>
        <v>2217530289523651.8</v>
      </c>
      <c r="U22" s="230">
        <f>('Energy Use'!U78-'E-electricity'!U22-'E-Coal'!U22)*'Energy Use 2020'!$Y84</f>
        <v>2191558476886348.5</v>
      </c>
      <c r="V22" s="230">
        <f>('Energy Use'!V78-'E-electricity'!V22-'E-Coal'!V22)*'Energy Use 2020'!$Y84</f>
        <v>2165591931503570</v>
      </c>
      <c r="W22" s="230">
        <f>('Energy Use'!W78-'E-electricity'!W22-'E-Coal'!W22)*'Energy Use 2020'!$Y84</f>
        <v>2139630653401815</v>
      </c>
      <c r="X22" s="230">
        <f>('Energy Use'!X78-'E-electricity'!X22-'E-Coal'!X22)*'Energy Use 2020'!$Y84</f>
        <v>2091154520982696.5</v>
      </c>
      <c r="Y22" s="230">
        <f>('Energy Use'!Y78-'E-electricity'!Y22-'E-Coal'!Y22)*'Energy Use 2020'!$Y84</f>
        <v>2042688265493897.8</v>
      </c>
      <c r="Z22" s="230">
        <f>('Energy Use'!Z78-'E-electricity'!Z22-'E-Coal'!Z22)*'Energy Use 2020'!$Y84</f>
        <v>1994231886984937.3</v>
      </c>
      <c r="AA22" s="230">
        <f>('Energy Use'!AA78-'E-electricity'!AA22-'E-Coal'!AA22)*'Energy Use 2020'!$Y84</f>
        <v>1945785385505320.8</v>
      </c>
      <c r="AB22" s="230">
        <f>('Energy Use'!AB78-'E-electricity'!AB22-'E-Coal'!AB22)*'Energy Use 2020'!$Y84</f>
        <v>1897348761104541</v>
      </c>
      <c r="AC22" s="230">
        <f>('Energy Use'!AC78-'E-electricity'!AC22-'E-Coal'!AC22)*'Energy Use 2020'!$Y84</f>
        <v>1848922013832078.8</v>
      </c>
      <c r="AD22" s="230">
        <f>('Energy Use'!AD78-'E-electricity'!AD22-'E-Coal'!AD22)*'Energy Use 2020'!$Y84</f>
        <v>1800505143737400.3</v>
      </c>
      <c r="AE22" s="230">
        <f>('Energy Use'!AE78-'E-electricity'!AE22-'E-Coal'!AE22)*'Energy Use 2020'!$Y84</f>
        <v>1752098150869958</v>
      </c>
      <c r="AF22" s="230">
        <f>('Energy Use'!AF78-'E-electricity'!AF22-'E-Coal'!AF22)*'Energy Use 2020'!$Y84</f>
        <v>1703701035279194</v>
      </c>
      <c r="AG22" s="230">
        <f>('Energy Use'!AG78-'E-electricity'!AG22-'E-Coal'!AG22)*'Energy Use 2020'!$Y84</f>
        <v>1655313797014534.8</v>
      </c>
      <c r="AH22" s="230">
        <f>('Energy Use'!AH78-'E-electricity'!AH22-'E-Coal'!AH22)*'Energy Use 2020'!$Y84</f>
        <v>1613364050166612</v>
      </c>
      <c r="AI22" s="230">
        <f>('Energy Use'!AI78-'E-electricity'!AI22-'E-Coal'!AI22)*'Energy Use 2020'!$Y84</f>
        <v>1571422863697073</v>
      </c>
      <c r="AJ22" s="230">
        <f>('Energy Use'!AJ78-'E-electricity'!AJ22-'E-Coal'!AJ22)*'Energy Use 2020'!$Y84</f>
        <v>1529490237648734.8</v>
      </c>
      <c r="AK22" s="230">
        <f>('Energy Use'!AK78-'E-electricity'!AK22-'E-Coal'!AK22)*'Energy Use 2020'!$Y84</f>
        <v>1487566172064405.3</v>
      </c>
      <c r="AL22" s="230">
        <f>('Energy Use'!AL78-'E-electricity'!AL22-'E-Coal'!AL22)*'Energy Use 2020'!$Y84</f>
        <v>1445650666986878.5</v>
      </c>
      <c r="AM22" s="230">
        <f>('Energy Use'!AM78-'E-electricity'!AM22-'E-Coal'!AM22)*'Energy Use 2020'!$Y84</f>
        <v>1401646046482415.5</v>
      </c>
      <c r="AN22" s="230">
        <f>('Energy Use'!AN78-'E-electricity'!AN22-'E-Coal'!AN22)*'Energy Use 2020'!$Y84</f>
        <v>1357650416620838.8</v>
      </c>
      <c r="AO22" s="230">
        <f>('Energy Use'!AO78-'E-electricity'!AO22-'E-Coal'!AO22)*'Energy Use 2020'!$Y84</f>
        <v>1313663777447052</v>
      </c>
      <c r="AP22" s="230">
        <f>('Energy Use'!AP78-'E-electricity'!AP22-'E-Coal'!AP22)*'Energy Use 2020'!$Y84</f>
        <v>1269686129005948.3</v>
      </c>
      <c r="AQ22" s="230">
        <f>('Energy Use'!AQ78-'E-electricity'!AQ22-'E-Coal'!AQ22)*'Energy Use 2020'!$Y84</f>
        <v>1225611001907203.3</v>
      </c>
      <c r="AR22" s="133" t="str">
        <f>VLOOKUP($A22,'Sector Match'!$A$1:$B$43,2,0)</f>
        <v>refined petroleum and coke 19</v>
      </c>
    </row>
    <row r="23" spans="1:44" x14ac:dyDescent="0.2">
      <c r="A23" s="74" t="s">
        <v>1</v>
      </c>
      <c r="B23" s="230">
        <f>('Energy Use'!B79-'E-electricity'!B23)*'Energy Use 2019'!$P85</f>
        <v>596408995125959</v>
      </c>
      <c r="C23" s="230">
        <f>('Energy Use'!C79-'E-electricity'!C23-'E-Coal'!C23)*'Energy Use 2020'!$Y85</f>
        <v>422818613579658.44</v>
      </c>
      <c r="D23" s="230">
        <f>('Energy Use'!D79-'E-electricity'!D23-'E-Coal'!D23)*'Energy Use 2020'!$Y85</f>
        <v>462008265305152.44</v>
      </c>
      <c r="E23" s="230">
        <f>('Energy Use'!E79-'E-electricity'!E23-'E-Coal'!E23)*'Energy Use 2020'!$Y85</f>
        <v>514231868499970</v>
      </c>
      <c r="F23" s="230">
        <f>('Energy Use'!F79-'E-electricity'!F23-'E-Coal'!F23)*'Energy Use 2020'!$Y85</f>
        <v>573860139051697.5</v>
      </c>
      <c r="G23" s="230">
        <f>('Energy Use'!G79-'E-electricity'!G23-'E-Coal'!G23)*'Energy Use 2020'!$Y85</f>
        <v>612147380005220.25</v>
      </c>
      <c r="H23" s="230">
        <f>('Energy Use'!H79-'E-electricity'!H23-'E-Coal'!H23)*'Energy Use 2020'!$Y85</f>
        <v>649809132581045.5</v>
      </c>
      <c r="I23" s="230">
        <f>('Energy Use'!I79-'E-electricity'!I23-'E-Coal'!I23)*'Energy Use 2020'!$Y85</f>
        <v>679833212014665.25</v>
      </c>
      <c r="J23" s="230">
        <f>('Energy Use'!J79-'E-electricity'!J23-'E-Coal'!J23)*'Energy Use 2020'!$Y85</f>
        <v>701878968606156.13</v>
      </c>
      <c r="K23" s="230">
        <f>('Energy Use'!K79-'E-electricity'!K23-'E-Coal'!K23)*'Energy Use 2020'!$Y85</f>
        <v>724667761784728.38</v>
      </c>
      <c r="L23" s="230">
        <f>('Energy Use'!L79-'E-electricity'!L23-'E-Coal'!L23)*'Energy Use 2020'!$Y85</f>
        <v>743906544266037</v>
      </c>
      <c r="M23" s="230">
        <f>('Energy Use'!M79-'E-electricity'!M23-'E-Coal'!M23)*'Energy Use 2020'!$Y85</f>
        <v>760685782709804</v>
      </c>
      <c r="N23" s="230">
        <f>('Energy Use'!N79-'E-electricity'!N23-'E-Coal'!N23)*'Energy Use 2020'!$Y85</f>
        <v>772490881521794</v>
      </c>
      <c r="O23" s="230">
        <f>('Energy Use'!O79-'E-electricity'!O23-'E-Coal'!O23)*'Energy Use 2020'!$Y85</f>
        <v>784239642059740.5</v>
      </c>
      <c r="P23" s="230">
        <f>('Energy Use'!P79-'E-electricity'!P23-'E-Coal'!P23)*'Energy Use 2020'!$Y85</f>
        <v>795932124260061.88</v>
      </c>
      <c r="Q23" s="230">
        <f>('Energy Use'!Q79-'E-electricity'!Q23-'E-Coal'!Q23)*'Energy Use 2020'!$Y85</f>
        <v>807568388053771.5</v>
      </c>
      <c r="R23" s="230">
        <f>('Energy Use'!R79-'E-electricity'!R23-'E-Coal'!R23)*'Energy Use 2020'!$Y85</f>
        <v>819148493366478</v>
      </c>
      <c r="S23" s="230">
        <f>('Energy Use'!S79-'E-electricity'!S23-'E-Coal'!S23)*'Energy Use 2020'!$Y85</f>
        <v>825980265410547.63</v>
      </c>
      <c r="T23" s="230">
        <f>('Energy Use'!T79-'E-electricity'!T23-'E-Coal'!T23)*'Energy Use 2020'!$Y85</f>
        <v>832810273543035.5</v>
      </c>
      <c r="U23" s="230">
        <f>('Energy Use'!U79-'E-electricity'!U23-'E-Coal'!U23)*'Energy Use 2020'!$Y85</f>
        <v>839638516696482.88</v>
      </c>
      <c r="V23" s="230">
        <f>('Energy Use'!V79-'E-electricity'!V23-'E-Coal'!V23)*'Energy Use 2020'!$Y85</f>
        <v>846464993803477.75</v>
      </c>
      <c r="W23" s="230">
        <f>('Energy Use'!W79-'E-electricity'!W23-'E-Coal'!W23)*'Energy Use 2020'!$Y85</f>
        <v>853289703796652.75</v>
      </c>
      <c r="X23" s="230">
        <f>('Energy Use'!X79-'E-electricity'!X23-'E-Coal'!X23)*'Energy Use 2020'!$Y85</f>
        <v>856318964162382.88</v>
      </c>
      <c r="Y23" s="230">
        <f>('Energy Use'!Y79-'E-electricity'!Y23-'E-Coal'!Y23)*'Energy Use 2020'!$Y85</f>
        <v>859347399925737.75</v>
      </c>
      <c r="Z23" s="230">
        <f>('Energy Use'!Z79-'E-electricity'!Z23-'E-Coal'!Z23)*'Energy Use 2020'!$Y85</f>
        <v>862375010604563.13</v>
      </c>
      <c r="AA23" s="230">
        <f>('Energy Use'!AA79-'E-electricity'!AA23-'E-Coal'!AA23)*'Energy Use 2020'!$Y85</f>
        <v>865401795716725.75</v>
      </c>
      <c r="AB23" s="230">
        <f>('Energy Use'!AB79-'E-electricity'!AB23-'E-Coal'!AB23)*'Energy Use 2020'!$Y85</f>
        <v>868427754780113.13</v>
      </c>
      <c r="AC23" s="230">
        <f>('Energy Use'!AC79-'E-electricity'!AC23-'E-Coal'!AC23)*'Energy Use 2020'!$Y85</f>
        <v>868198164658679.38</v>
      </c>
      <c r="AD23" s="230">
        <f>('Energy Use'!AD79-'E-electricity'!AD23-'E-Coal'!AD23)*'Energy Use 2020'!$Y85</f>
        <v>867968560146221.88</v>
      </c>
      <c r="AE23" s="230">
        <f>('Energy Use'!AE79-'E-electricity'!AE23-'E-Coal'!AE23)*'Energy Use 2020'!$Y85</f>
        <v>867738941262878</v>
      </c>
      <c r="AF23" s="230">
        <f>('Energy Use'!AF79-'E-electricity'!AF23-'E-Coal'!AF23)*'Energy Use 2020'!$Y85</f>
        <v>867509308028784</v>
      </c>
      <c r="AG23" s="230">
        <f>('Energy Use'!AG79-'E-electricity'!AG23-'E-Coal'!AG23)*'Energy Use 2020'!$Y85</f>
        <v>867279660464076.13</v>
      </c>
      <c r="AH23" s="230">
        <f>('Energy Use'!AH79-'E-electricity'!AH23-'E-Coal'!AH23)*'Energy Use 2020'!$Y85</f>
        <v>864094833102683</v>
      </c>
      <c r="AI23" s="230">
        <f>('Energy Use'!AI79-'E-electricity'!AI23-'E-Coal'!AI23)*'Energy Use 2020'!$Y85</f>
        <v>860910731262969.88</v>
      </c>
      <c r="AJ23" s="230">
        <f>('Energy Use'!AJ79-'E-electricity'!AJ23-'E-Coal'!AJ23)*'Energy Use 2020'!$Y85</f>
        <v>857727355421250</v>
      </c>
      <c r="AK23" s="230">
        <f>('Energy Use'!AK79-'E-electricity'!AK23-'E-Coal'!AK23)*'Energy Use 2020'!$Y85</f>
        <v>854544706053816.13</v>
      </c>
      <c r="AL23" s="230">
        <f>('Energy Use'!AL79-'E-electricity'!AL23-'E-Coal'!AL23)*'Energy Use 2020'!$Y85</f>
        <v>851362783636941</v>
      </c>
      <c r="AM23" s="230">
        <f>('Energy Use'!AM79-'E-electricity'!AM23-'E-Coal'!AM23)*'Energy Use 2020'!$Y85</f>
        <v>847638858010059.75</v>
      </c>
      <c r="AN23" s="230">
        <f>('Energy Use'!AN79-'E-electricity'!AN23-'E-Coal'!AN23)*'Energy Use 2020'!$Y85</f>
        <v>843915796520910.75</v>
      </c>
      <c r="AO23" s="230">
        <f>('Energy Use'!AO79-'E-electricity'!AO23-'E-Coal'!AO23)*'Energy Use 2020'!$Y85</f>
        <v>840193599729524.63</v>
      </c>
      <c r="AP23" s="230">
        <f>('Energy Use'!AP79-'E-electricity'!AP23-'E-Coal'!AP23)*'Energy Use 2020'!$Y85</f>
        <v>836472268195908</v>
      </c>
      <c r="AQ23" s="230">
        <f>('Energy Use'!AQ79-'E-electricity'!AQ23-'E-Coal'!AQ23)*'Energy Use 2020'!$Y85</f>
        <v>832675161227396.63</v>
      </c>
      <c r="AR23" s="133" t="str">
        <f>VLOOKUP($A23,'Sector Match'!$A$1:$B$43,2,0)</f>
        <v>chemicals 20</v>
      </c>
    </row>
    <row r="24" spans="1:44" x14ac:dyDescent="0.2">
      <c r="A24" s="74" t="s">
        <v>22</v>
      </c>
      <c r="B24" s="230">
        <f>('Energy Use'!B80-'E-electricity'!B24)*'Energy Use 2019'!$P86</f>
        <v>700011774000</v>
      </c>
      <c r="C24" s="230">
        <f>('Energy Use'!C80-'E-electricity'!C24-'E-Coal'!C24)*'Energy Use 2020'!$Y86</f>
        <v>469452340500</v>
      </c>
      <c r="D24" s="230">
        <f>('Energy Use'!D80-'E-electricity'!D24-'E-Coal'!D24)*'Energy Use 2020'!$Y86</f>
        <v>614937586338.85803</v>
      </c>
      <c r="E24" s="230">
        <f>('Energy Use'!E80-'E-electricity'!E24-'E-Coal'!E24)*'Energy Use 2020'!$Y86</f>
        <v>614401758157.2821</v>
      </c>
      <c r="F24" s="230">
        <f>('Energy Use'!F80-'E-electricity'!F24-'E-Coal'!F24)*'Energy Use 2020'!$Y86</f>
        <v>643669453844.21167</v>
      </c>
      <c r="G24" s="230">
        <f>('Energy Use'!G80-'E-electricity'!G24-'E-Coal'!G24)*'Energy Use 2020'!$Y86</f>
        <v>674439073234.90369</v>
      </c>
      <c r="H24" s="230">
        <f>('Energy Use'!H80-'E-electricity'!H24-'E-Coal'!H24)*'Energy Use 2020'!$Y86</f>
        <v>710859154798.04578</v>
      </c>
      <c r="I24" s="230">
        <f>('Energy Use'!I80-'E-electricity'!I24-'E-Coal'!I24)*'Energy Use 2020'!$Y86</f>
        <v>747389612415.82312</v>
      </c>
      <c r="J24" s="230">
        <f>('Energy Use'!J80-'E-electricity'!J24-'E-Coal'!J24)*'Energy Use 2020'!$Y86</f>
        <v>771268183586.19189</v>
      </c>
      <c r="K24" s="230">
        <f>('Energy Use'!K80-'E-electricity'!K24-'E-Coal'!K24)*'Energy Use 2020'!$Y86</f>
        <v>791327765969.62671</v>
      </c>
      <c r="L24" s="230">
        <f>('Energy Use'!L80-'E-electricity'!L24-'E-Coal'!L24)*'Energy Use 2020'!$Y86</f>
        <v>806290621659.26843</v>
      </c>
      <c r="M24" s="230">
        <f>('Energy Use'!M80-'E-electricity'!M24-'E-Coal'!M24)*'Energy Use 2020'!$Y86</f>
        <v>819511995733.25928</v>
      </c>
      <c r="N24" s="230">
        <f>('Energy Use'!N80-'E-electricity'!N24-'E-Coal'!N24)*'Energy Use 2020'!$Y86</f>
        <v>839162724442.22925</v>
      </c>
      <c r="O24" s="230">
        <f>('Energy Use'!O80-'E-electricity'!O24-'E-Coal'!O24)*'Energy Use 2020'!$Y86</f>
        <v>861182659441.06775</v>
      </c>
      <c r="P24" s="230">
        <f>('Energy Use'!P80-'E-electricity'!P24-'E-Coal'!P24)*'Energy Use 2020'!$Y86</f>
        <v>885209174902.80188</v>
      </c>
      <c r="Q24" s="230">
        <f>('Energy Use'!Q80-'E-electricity'!Q24-'E-Coal'!Q24)*'Energy Use 2020'!$Y86</f>
        <v>910838522478.68298</v>
      </c>
      <c r="R24" s="230">
        <f>('Energy Use'!R80-'E-electricity'!R24-'E-Coal'!R24)*'Energy Use 2020'!$Y86</f>
        <v>937616070051.02795</v>
      </c>
      <c r="S24" s="230">
        <f>('Energy Use'!S80-'E-electricity'!S24-'E-Coal'!S24)*'Energy Use 2020'!$Y86</f>
        <v>966762955219.62769</v>
      </c>
      <c r="T24" s="230">
        <f>('Energy Use'!T80-'E-electricity'!T24-'E-Coal'!T24)*'Energy Use 2020'!$Y86</f>
        <v>996573892531.97607</v>
      </c>
      <c r="U24" s="230">
        <f>('Energy Use'!U80-'E-electricity'!U24-'E-Coal'!U24)*'Energy Use 2020'!$Y86</f>
        <v>1026965242443.0914</v>
      </c>
      <c r="V24" s="230">
        <f>('Energy Use'!V80-'E-electricity'!V24-'E-Coal'!V24)*'Energy Use 2020'!$Y86</f>
        <v>1057842245592.0293</v>
      </c>
      <c r="W24" s="230">
        <f>('Energy Use'!W80-'E-electricity'!W24-'E-Coal'!W24)*'Energy Use 2020'!$Y86</f>
        <v>1089098546413.2266</v>
      </c>
      <c r="X24" s="230">
        <f>('Energy Use'!X80-'E-electricity'!X24-'E-Coal'!X24)*'Energy Use 2020'!$Y86</f>
        <v>1120615815750.2332</v>
      </c>
      <c r="Y24" s="230">
        <f>('Energy Use'!Y80-'E-electricity'!Y24-'E-Coal'!Y24)*'Energy Use 2020'!$Y86</f>
        <v>1152263492081.176</v>
      </c>
      <c r="Z24" s="230">
        <f>('Energy Use'!Z80-'E-electricity'!Z24-'E-Coal'!Z24)*'Energy Use 2020'!$Y86</f>
        <v>1183898661707.0996</v>
      </c>
      <c r="AA24" s="230">
        <f>('Energy Use'!AA80-'E-electricity'!AA24-'E-Coal'!AA24)*'Energy Use 2020'!$Y86</f>
        <v>1215366098609.3818</v>
      </c>
      <c r="AB24" s="230">
        <f>('Energy Use'!AB80-'E-electricity'!AB24-'E-Coal'!AB24)*'Energy Use 2020'!$Y86</f>
        <v>1246498484572.2017</v>
      </c>
      <c r="AC24" s="230">
        <f>('Energy Use'!AC80-'E-electricity'!AC24-'E-Coal'!AC24)*'Energy Use 2020'!$Y86</f>
        <v>1277116829512.9827</v>
      </c>
      <c r="AD24" s="230">
        <f>('Energy Use'!AD80-'E-electricity'!AD24-'E-Coal'!AD24)*'Energy Use 2020'!$Y86</f>
        <v>1307031110693.1609</v>
      </c>
      <c r="AE24" s="230">
        <f>('Energy Use'!AE80-'E-electricity'!AE24-'E-Coal'!AE24)*'Energy Use 2020'!$Y86</f>
        <v>1336041147526.0764</v>
      </c>
      <c r="AF24" s="230">
        <f>('Energy Use'!AF80-'E-electricity'!AF24-'E-Coal'!AF24)*'Energy Use 2020'!$Y86</f>
        <v>1363937726001.168</v>
      </c>
      <c r="AG24" s="230">
        <f>('Energy Use'!AG80-'E-electricity'!AG24-'E-Coal'!AG24)*'Energy Use 2020'!$Y86</f>
        <v>1390503983262.9856</v>
      </c>
      <c r="AH24" s="230">
        <f>('Energy Use'!AH80-'E-electricity'!AH24-'E-Coal'!AH24)*'Energy Use 2020'!$Y86</f>
        <v>1415517058597.0469</v>
      </c>
      <c r="AI24" s="230">
        <f>('Energy Use'!AI80-'E-electricity'!AI24-'E-Coal'!AI24)*'Energy Use 2020'!$Y86</f>
        <v>1438750011985.4421</v>
      </c>
      <c r="AJ24" s="230">
        <f>('Energy Use'!AJ80-'E-electricity'!AJ24-'E-Coal'!AJ24)*'Energy Use 2020'!$Y86</f>
        <v>1459974005533.8687</v>
      </c>
      <c r="AK24" s="230">
        <f>('Energy Use'!AK80-'E-electricity'!AK24-'E-Coal'!AK24)*'Energy Use 2020'!$Y86</f>
        <v>1478960736501.9209</v>
      </c>
      <c r="AL24" s="230">
        <f>('Energy Use'!AL80-'E-electricity'!AL24-'E-Coal'!AL24)*'Energy Use 2020'!$Y86</f>
        <v>1495485103489.8352</v>
      </c>
      <c r="AM24" s="230">
        <f>('Energy Use'!AM80-'E-electricity'!AM24-'E-Coal'!AM24)*'Energy Use 2020'!$Y86</f>
        <v>1509328079684.5186</v>
      </c>
      <c r="AN24" s="230">
        <f>('Energy Use'!AN80-'E-electricity'!AN24-'E-Coal'!AN24)*'Energy Use 2020'!$Y86</f>
        <v>1520279759121.7183</v>
      </c>
      <c r="AO24" s="230">
        <f>('Energy Use'!AO80-'E-electricity'!AO24-'E-Coal'!AO24)*'Energy Use 2020'!$Y86</f>
        <v>1528142533894.5847</v>
      </c>
      <c r="AP24" s="230">
        <f>('Energy Use'!AP80-'E-electricity'!AP24-'E-Coal'!AP24)*'Energy Use 2020'!$Y86</f>
        <v>1532734352380.6392</v>
      </c>
      <c r="AQ24" s="230">
        <f>('Energy Use'!AQ80-'E-electricity'!AQ24-'E-Coal'!AQ24)*'Energy Use 2020'!$Y86</f>
        <v>1533764121540.4985</v>
      </c>
      <c r="AR24" s="133">
        <f>VLOOKUP($A24,'Sector Match'!$A$1:$B$43,2,0)</f>
        <v>0</v>
      </c>
    </row>
    <row r="25" spans="1:44" x14ac:dyDescent="0.2">
      <c r="A25" s="74" t="s">
        <v>23</v>
      </c>
      <c r="B25" s="230">
        <f>('Energy Use'!B81-'E-electricity'!B25)*'Energy Use 2019'!$P87</f>
        <v>47223016500</v>
      </c>
      <c r="C25" s="230">
        <f>('Energy Use'!C81-'E-electricity'!C25-'E-Coal'!C25)*'Energy Use 2020'!$Y87</f>
        <v>58334314499.999985</v>
      </c>
      <c r="D25" s="230">
        <f>('Energy Use'!D81-'E-electricity'!D25-'E-Coal'!D25)*'Energy Use 2020'!$Y87</f>
        <v>66233784854.61132</v>
      </c>
      <c r="E25" s="230">
        <f>('Energy Use'!E81-'E-electricity'!E25-'E-Coal'!E25)*'Energy Use 2020'!$Y87</f>
        <v>69187636507.501175</v>
      </c>
      <c r="F25" s="230">
        <f>('Energy Use'!F81-'E-electricity'!F25-'E-Coal'!F25)*'Energy Use 2020'!$Y87</f>
        <v>72898127391.545197</v>
      </c>
      <c r="G25" s="230">
        <f>('Energy Use'!G81-'E-electricity'!G25-'E-Coal'!G25)*'Energy Use 2020'!$Y87</f>
        <v>77293066142.143738</v>
      </c>
      <c r="H25" s="230">
        <f>('Energy Use'!H81-'E-electricity'!H25-'E-Coal'!H25)*'Energy Use 2020'!$Y87</f>
        <v>82707252197.691513</v>
      </c>
      <c r="I25" s="230">
        <f>('Energy Use'!I81-'E-electricity'!I25-'E-Coal'!I25)*'Energy Use 2020'!$Y87</f>
        <v>88464814789.340546</v>
      </c>
      <c r="J25" s="230">
        <f>('Energy Use'!J81-'E-electricity'!J25-'E-Coal'!J25)*'Energy Use 2020'!$Y87</f>
        <v>92517412154.274445</v>
      </c>
      <c r="K25" s="230">
        <f>('Energy Use'!K81-'E-electricity'!K25-'E-Coal'!K25)*'Energy Use 2020'!$Y87</f>
        <v>95913848574.100525</v>
      </c>
      <c r="L25" s="230">
        <f>('Energy Use'!L81-'E-electricity'!L25-'E-Coal'!L25)*'Energy Use 2020'!$Y87</f>
        <v>98153092280.797211</v>
      </c>
      <c r="M25" s="230">
        <f>('Energy Use'!M81-'E-electricity'!M25-'E-Coal'!M25)*'Energy Use 2020'!$Y87</f>
        <v>99446141102.528931</v>
      </c>
      <c r="N25" s="230">
        <f>('Energy Use'!N81-'E-electricity'!N25-'E-Coal'!N25)*'Energy Use 2020'!$Y87</f>
        <v>100817823730.1739</v>
      </c>
      <c r="O25" s="230">
        <f>('Energy Use'!O81-'E-electricity'!O25-'E-Coal'!O25)*'Energy Use 2020'!$Y87</f>
        <v>101716973679.87451</v>
      </c>
      <c r="P25" s="230">
        <f>('Energy Use'!P81-'E-electricity'!P25-'E-Coal'!P25)*'Energy Use 2020'!$Y87</f>
        <v>102248698620.72369</v>
      </c>
      <c r="Q25" s="230">
        <f>('Energy Use'!Q81-'E-electricity'!Q25-'E-Coal'!Q25)*'Energy Use 2020'!$Y87</f>
        <v>102525503939.91418</v>
      </c>
      <c r="R25" s="230">
        <f>('Energy Use'!R81-'E-electricity'!R25-'E-Coal'!R25)*'Energy Use 2020'!$Y87</f>
        <v>102663796063.32494</v>
      </c>
      <c r="S25" s="230">
        <f>('Energy Use'!S81-'E-electricity'!S25-'E-Coal'!S25)*'Energy Use 2020'!$Y87</f>
        <v>102974152485.95557</v>
      </c>
      <c r="T25" s="230">
        <f>('Energy Use'!T81-'E-electricity'!T25-'E-Coal'!T25)*'Energy Use 2020'!$Y87</f>
        <v>103265514965.51753</v>
      </c>
      <c r="U25" s="230">
        <f>('Energy Use'!U81-'E-electricity'!U25-'E-Coal'!U25)*'Energy Use 2020'!$Y87</f>
        <v>103538215672.48445</v>
      </c>
      <c r="V25" s="230">
        <f>('Energy Use'!V81-'E-electricity'!V25-'E-Coal'!V25)*'Energy Use 2020'!$Y87</f>
        <v>103792602315.39951</v>
      </c>
      <c r="W25" s="230">
        <f>('Energy Use'!W81-'E-electricity'!W25-'E-Coal'!W25)*'Energy Use 2020'!$Y87</f>
        <v>104029037388.60715</v>
      </c>
      <c r="X25" s="230">
        <f>('Energy Use'!X81-'E-electricity'!X25-'E-Coal'!X25)*'Energy Use 2020'!$Y87</f>
        <v>104247897421.6033</v>
      </c>
      <c r="Y25" s="230">
        <f>('Energy Use'!Y81-'E-electricity'!Y25-'E-Coal'!Y25)*'Energy Use 2020'!$Y87</f>
        <v>104449572231.86522</v>
      </c>
      <c r="Z25" s="230">
        <f>('Energy Use'!Z81-'E-electricity'!Z25-'E-Coal'!Z25)*'Energy Use 2020'!$Y87</f>
        <v>104634464182.94879</v>
      </c>
      <c r="AA25" s="230">
        <f>('Energy Use'!AA81-'E-electricity'!AA25-'E-Coal'!AA25)*'Energy Use 2020'!$Y87</f>
        <v>104802987449.56013</v>
      </c>
      <c r="AB25" s="230">
        <f>('Energy Use'!AB81-'E-electricity'!AB25-'E-Coal'!AB25)*'Energy Use 2020'!$Y87</f>
        <v>104955567291.23</v>
      </c>
      <c r="AC25" s="230">
        <f>('Energy Use'!AC81-'E-electricity'!AC25-'E-Coal'!AC25)*'Energy Use 2020'!$Y87</f>
        <v>105092639336.14049</v>
      </c>
      <c r="AD25" s="230">
        <f>('Energy Use'!AD81-'E-electricity'!AD25-'E-Coal'!AD25)*'Energy Use 2020'!$Y87</f>
        <v>105214648876.5694</v>
      </c>
      <c r="AE25" s="230">
        <f>('Energy Use'!AE81-'E-electricity'!AE25-'E-Coal'!AE25)*'Energy Use 2020'!$Y87</f>
        <v>105322050177.33676</v>
      </c>
      <c r="AF25" s="230">
        <f>('Energy Use'!AF81-'E-electricity'!AF25-'E-Coal'!AF25)*'Energy Use 2020'!$Y87</f>
        <v>105415305798.55357</v>
      </c>
      <c r="AG25" s="230">
        <f>('Energy Use'!AG81-'E-electricity'!AG25-'E-Coal'!AG25)*'Energy Use 2020'!$Y87</f>
        <v>105494885933.89738</v>
      </c>
      <c r="AH25" s="230">
        <f>('Energy Use'!AH81-'E-electricity'!AH25-'E-Coal'!AH25)*'Energy Use 2020'!$Y87</f>
        <v>105561267765.54674</v>
      </c>
      <c r="AI25" s="230">
        <f>('Energy Use'!AI81-'E-electricity'!AI25-'E-Coal'!AI25)*'Energy Use 2020'!$Y87</f>
        <v>105614934836.83659</v>
      </c>
      <c r="AJ25" s="230">
        <f>('Energy Use'!AJ81-'E-electricity'!AJ25-'E-Coal'!AJ25)*'Energy Use 2020'!$Y87</f>
        <v>105656376443.61063</v>
      </c>
      <c r="AK25" s="230">
        <f>('Energy Use'!AK81-'E-electricity'!AK25-'E-Coal'!AK25)*'Energy Use 2020'!$Y87</f>
        <v>105686087045.17004</v>
      </c>
      <c r="AL25" s="230">
        <f>('Energy Use'!AL81-'E-electricity'!AL25-'E-Coal'!AL25)*'Energy Use 2020'!$Y87</f>
        <v>105704565695.64194</v>
      </c>
      <c r="AM25" s="230">
        <f>('Energy Use'!AM81-'E-electricity'!AM25-'E-Coal'!AM25)*'Energy Use 2020'!$Y87</f>
        <v>105712315496.5159</v>
      </c>
      <c r="AN25" s="230">
        <f>('Energy Use'!AN81-'E-electricity'!AN25-'E-Coal'!AN25)*'Energy Use 2020'!$Y87</f>
        <v>105709843071.02391</v>
      </c>
      <c r="AO25" s="230">
        <f>('Energy Use'!AO81-'E-electricity'!AO25-'E-Coal'!AO25)*'Energy Use 2020'!$Y87</f>
        <v>105697658060.97015</v>
      </c>
      <c r="AP25" s="230">
        <f>('Energy Use'!AP81-'E-electricity'!AP25-'E-Coal'!AP25)*'Energy Use 2020'!$Y87</f>
        <v>105676272646.54459</v>
      </c>
      <c r="AQ25" s="230">
        <f>('Energy Use'!AQ81-'E-electricity'!AQ25-'E-Coal'!AQ25)*'Energy Use 2020'!$Y87</f>
        <v>105637393569.70743</v>
      </c>
      <c r="AR25" s="133" t="str">
        <f>VLOOKUP($A25,'Sector Match'!$A$1:$B$43,2,0)</f>
        <v>chemicals 20</v>
      </c>
    </row>
    <row r="26" spans="1:44" x14ac:dyDescent="0.2">
      <c r="A26" s="74" t="s">
        <v>24</v>
      </c>
      <c r="B26" s="230">
        <f>('Energy Use'!B82-'E-electricity'!B26)*'Energy Use 2019'!$P88</f>
        <v>2238926547000</v>
      </c>
      <c r="C26" s="230">
        <f>('Energy Use'!C82-'E-electricity'!C26-'E-Coal'!C26)*'Energy Use 2020'!$Y88</f>
        <v>2552820715500</v>
      </c>
      <c r="D26" s="230">
        <f>('Energy Use'!D82-'E-electricity'!D26-'E-Coal'!D26)*'Energy Use 2020'!$Y88</f>
        <v>2602551774695.9478</v>
      </c>
      <c r="E26" s="230">
        <f>('Energy Use'!E82-'E-electricity'!E26-'E-Coal'!E26)*'Energy Use 2020'!$Y88</f>
        <v>2873239577741.9907</v>
      </c>
      <c r="F26" s="230">
        <f>('Energy Use'!F82-'E-electricity'!F26-'E-Coal'!F26)*'Energy Use 2020'!$Y88</f>
        <v>2959557714803.4712</v>
      </c>
      <c r="G26" s="230">
        <f>('Energy Use'!G82-'E-electricity'!G26-'E-Coal'!G26)*'Energy Use 2020'!$Y88</f>
        <v>3048660472926.7031</v>
      </c>
      <c r="H26" s="230">
        <f>('Energy Use'!H82-'E-electricity'!H26-'E-Coal'!H26)*'Energy Use 2020'!$Y88</f>
        <v>3159392864720.1279</v>
      </c>
      <c r="I26" s="230">
        <f>('Energy Use'!I82-'E-electricity'!I26-'E-Coal'!I26)*'Energy Use 2020'!$Y88</f>
        <v>3277169186712.6211</v>
      </c>
      <c r="J26" s="230">
        <f>('Energy Use'!J82-'E-electricity'!J26-'E-Coal'!J26)*'Energy Use 2020'!$Y88</f>
        <v>3351686138739.9839</v>
      </c>
      <c r="K26" s="230">
        <f>('Energy Use'!K82-'E-electricity'!K26-'E-Coal'!K26)*'Energy Use 2020'!$Y88</f>
        <v>3408816039329.6475</v>
      </c>
      <c r="L26" s="230">
        <f>('Energy Use'!L82-'E-electricity'!L26-'E-Coal'!L26)*'Energy Use 2020'!$Y88</f>
        <v>3434895782317.772</v>
      </c>
      <c r="M26" s="230">
        <f>('Energy Use'!M82-'E-electricity'!M26-'E-Coal'!M26)*'Energy Use 2020'!$Y88</f>
        <v>3433385474293.8335</v>
      </c>
      <c r="N26" s="230">
        <f>('Energy Use'!N82-'E-electricity'!N26-'E-Coal'!N26)*'Energy Use 2020'!$Y88</f>
        <v>3433235091402.5313</v>
      </c>
      <c r="O26" s="230">
        <f>('Energy Use'!O82-'E-electricity'!O26-'E-Coal'!O26)*'Energy Use 2020'!$Y88</f>
        <v>3416327089448.3589</v>
      </c>
      <c r="P26" s="230">
        <f>('Energy Use'!P82-'E-electricity'!P26-'E-Coal'!P26)*'Energy Use 2020'!$Y88</f>
        <v>3387129295189.7549</v>
      </c>
      <c r="Q26" s="230">
        <f>('Energy Use'!Q82-'E-electricity'!Q26-'E-Coal'!Q26)*'Energy Use 2020'!$Y88</f>
        <v>3350132904838.7222</v>
      </c>
      <c r="R26" s="230">
        <f>('Energy Use'!R82-'E-electricity'!R26-'E-Coal'!R26)*'Energy Use 2020'!$Y88</f>
        <v>3309723623001.9092</v>
      </c>
      <c r="S26" s="230">
        <f>('Energy Use'!S82-'E-electricity'!S26-'E-Coal'!S26)*'Energy Use 2020'!$Y88</f>
        <v>3280478744574.481</v>
      </c>
      <c r="T26" s="230">
        <f>('Energy Use'!T82-'E-electricity'!T26-'E-Coal'!T26)*'Energy Use 2020'!$Y88</f>
        <v>3251890575111.48</v>
      </c>
      <c r="U26" s="230">
        <f>('Energy Use'!U82-'E-electricity'!U26-'E-Coal'!U26)*'Energy Use 2020'!$Y88</f>
        <v>3223977331949.7959</v>
      </c>
      <c r="V26" s="230">
        <f>('Energy Use'!V82-'E-electricity'!V26-'E-Coal'!V26)*'Energy Use 2020'!$Y88</f>
        <v>3196756530671.6387</v>
      </c>
      <c r="W26" s="230">
        <f>('Energy Use'!W82-'E-electricity'!W26-'E-Coal'!W26)*'Energy Use 2020'!$Y88</f>
        <v>3170245039868.0371</v>
      </c>
      <c r="X26" s="230">
        <f>('Energy Use'!X82-'E-electricity'!X26-'E-Coal'!X26)*'Energy Use 2020'!$Y88</f>
        <v>3144459136619.8496</v>
      </c>
      <c r="Y26" s="230">
        <f>('Energy Use'!Y82-'E-electricity'!Y26-'E-Coal'!Y26)*'Energy Use 2020'!$Y88</f>
        <v>3119414562649.9038</v>
      </c>
      <c r="Z26" s="230">
        <f>('Energy Use'!Z82-'E-electricity'!Z26-'E-Coal'!Z26)*'Energy Use 2020'!$Y88</f>
        <v>3095126581112.2075</v>
      </c>
      <c r="AA26" s="230">
        <f>('Energy Use'!AA82-'E-electricity'!AA26-'E-Coal'!AA26)*'Energy Use 2020'!$Y88</f>
        <v>3071610033996.4453</v>
      </c>
      <c r="AB26" s="230">
        <f>('Energy Use'!AB82-'E-electricity'!AB26-'E-Coal'!AB26)*'Energy Use 2020'!$Y88</f>
        <v>3048879400138.4365</v>
      </c>
      <c r="AC26" s="230">
        <f>('Energy Use'!AC82-'E-electricity'!AC26-'E-Coal'!AC26)*'Energy Use 2020'!$Y88</f>
        <v>3026948853839.4482</v>
      </c>
      <c r="AD26" s="230">
        <f>('Energy Use'!AD82-'E-electricity'!AD26-'E-Coal'!AD26)*'Energy Use 2020'!$Y88</f>
        <v>3005832324109.9404</v>
      </c>
      <c r="AE26" s="230">
        <f>('Energy Use'!AE82-'E-electricity'!AE26-'E-Coal'!AE26)*'Energy Use 2020'!$Y88</f>
        <v>2985543554565.8315</v>
      </c>
      <c r="AF26" s="230">
        <f>('Energy Use'!AF82-'E-electricity'!AF26-'E-Coal'!AF26)*'Energy Use 2020'!$Y88</f>
        <v>2966096164017.9937</v>
      </c>
      <c r="AG26" s="230">
        <f>('Energy Use'!AG82-'E-electricity'!AG26-'E-Coal'!AG26)*'Energy Use 2020'!$Y88</f>
        <v>2947503707808.5918</v>
      </c>
      <c r="AH26" s="230">
        <f>('Energy Use'!AH82-'E-electricity'!AH26-'E-Coal'!AH26)*'Energy Use 2020'!$Y88</f>
        <v>2929779739960.9751</v>
      </c>
      <c r="AI26" s="230">
        <f>('Energy Use'!AI82-'E-electricity'!AI26-'E-Coal'!AI26)*'Energy Use 2020'!$Y88</f>
        <v>2912937876223.1138</v>
      </c>
      <c r="AJ26" s="230">
        <f>('Energy Use'!AJ82-'E-electricity'!AJ26-'E-Coal'!AJ26)*'Energy Use 2020'!$Y88</f>
        <v>2896991858098.061</v>
      </c>
      <c r="AK26" s="230">
        <f>('Energy Use'!AK82-'E-electricity'!AK26-'E-Coal'!AK26)*'Energy Use 2020'!$Y88</f>
        <v>2881955617968.9492</v>
      </c>
      <c r="AL26" s="230">
        <f>('Energy Use'!AL82-'E-electricity'!AL26-'E-Coal'!AL26)*'Energy Use 2020'!$Y88</f>
        <v>2867843345440.4316</v>
      </c>
      <c r="AM26" s="230">
        <f>('Energy Use'!AM82-'E-electricity'!AM26-'E-Coal'!AM26)*'Energy Use 2020'!$Y88</f>
        <v>2854669555033.2324</v>
      </c>
      <c r="AN26" s="230">
        <f>('Energy Use'!AN82-'E-electricity'!AN26-'E-Coal'!AN26)*'Energy Use 2020'!$Y88</f>
        <v>2842449155383.9551</v>
      </c>
      <c r="AO26" s="230">
        <f>('Energy Use'!AO82-'E-electricity'!AO26-'E-Coal'!AO26)*'Energy Use 2020'!$Y88</f>
        <v>2831197520118.311</v>
      </c>
      <c r="AP26" s="230">
        <f>('Energy Use'!AP82-'E-electricity'!AP26-'E-Coal'!AP26)*'Energy Use 2020'!$Y88</f>
        <v>2820930560582.7583</v>
      </c>
      <c r="AQ26" s="230">
        <f>('Energy Use'!AQ82-'E-electricity'!AQ26-'E-Coal'!AQ26)*'Energy Use 2020'!$Y88</f>
        <v>2811429753694.0254</v>
      </c>
      <c r="AR26" s="133" t="str">
        <f>VLOOKUP($A26,'Sector Match'!$A$1:$B$43,2,0)</f>
        <v>rubber and plastic products 22</v>
      </c>
    </row>
    <row r="27" spans="1:44" x14ac:dyDescent="0.2">
      <c r="A27" s="74" t="s">
        <v>25</v>
      </c>
      <c r="B27" s="230">
        <f>('Energy Use'!B83-'E-electricity'!B27)*'Energy Use 2019'!$P89</f>
        <v>110237965282500</v>
      </c>
      <c r="C27" s="230">
        <f>('Energy Use'!C83-'E-electricity'!C27-'E-Coal'!C27)*'Energy Use 2020'!$Y89</f>
        <v>114829709181000</v>
      </c>
      <c r="D27" s="230">
        <f>('Energy Use'!D83-'E-electricity'!D27-'E-Coal'!D27)*'Energy Use 2020'!$Y89</f>
        <v>139399481405773.78</v>
      </c>
      <c r="E27" s="230">
        <f>('Energy Use'!E83-'E-electricity'!E27-'E-Coal'!E27)*'Energy Use 2020'!$Y89</f>
        <v>144628115509316.31</v>
      </c>
      <c r="F27" s="230">
        <f>('Energy Use'!F83-'E-electricity'!F27-'E-Coal'!F27)*'Energy Use 2020'!$Y89</f>
        <v>154896806168718.59</v>
      </c>
      <c r="G27" s="230">
        <f>('Energy Use'!G83-'E-electricity'!G27-'E-Coal'!G27)*'Energy Use 2020'!$Y89</f>
        <v>160224000599071.03</v>
      </c>
      <c r="H27" s="230">
        <f>('Energy Use'!H83-'E-electricity'!H27-'E-Coal'!H27)*'Energy Use 2020'!$Y89</f>
        <v>164708798509963.72</v>
      </c>
      <c r="I27" s="230">
        <f>('Energy Use'!I83-'E-electricity'!I27-'E-Coal'!I27)*'Energy Use 2020'!$Y89</f>
        <v>174717696691819.06</v>
      </c>
      <c r="J27" s="230">
        <f>('Energy Use'!J83-'E-electricity'!J27-'E-Coal'!J27)*'Energy Use 2020'!$Y89</f>
        <v>175175481920962.63</v>
      </c>
      <c r="K27" s="230">
        <f>('Energy Use'!K83-'E-electricity'!K27-'E-Coal'!K27)*'Energy Use 2020'!$Y89</f>
        <v>176574039566793.81</v>
      </c>
      <c r="L27" s="230">
        <f>('Energy Use'!L83-'E-electricity'!L27-'E-Coal'!L27)*'Energy Use 2020'!$Y89</f>
        <v>174086261179732.22</v>
      </c>
      <c r="M27" s="230">
        <f>('Energy Use'!M83-'E-electricity'!M27-'E-Coal'!M27)*'Energy Use 2020'!$Y89</f>
        <v>169121143131762.09</v>
      </c>
      <c r="N27" s="230">
        <f>('Energy Use'!N83-'E-electricity'!N27-'E-Coal'!N27)*'Energy Use 2020'!$Y89</f>
        <v>165746047554135.78</v>
      </c>
      <c r="O27" s="230">
        <f>('Energy Use'!O83-'E-electricity'!O27-'E-Coal'!O27)*'Energy Use 2020'!$Y89</f>
        <v>162405437506992.03</v>
      </c>
      <c r="P27" s="230">
        <f>('Energy Use'!P83-'E-electricity'!P27-'E-Coal'!P27)*'Energy Use 2020'!$Y89</f>
        <v>159099276938818</v>
      </c>
      <c r="Q27" s="230">
        <f>('Energy Use'!Q83-'E-electricity'!Q27-'E-Coal'!Q27)*'Energy Use 2020'!$Y89</f>
        <v>155827529802547.03</v>
      </c>
      <c r="R27" s="230">
        <f>('Energy Use'!R83-'E-electricity'!R27-'E-Coal'!R27)*'Energy Use 2020'!$Y89</f>
        <v>152590160055559.25</v>
      </c>
      <c r="S27" s="230">
        <f>('Energy Use'!S83-'E-electricity'!S27-'E-Coal'!S27)*'Energy Use 2020'!$Y89</f>
        <v>150034840920210.66</v>
      </c>
      <c r="T27" s="230">
        <f>('Energy Use'!T83-'E-electricity'!T27-'E-Coal'!T27)*'Energy Use 2020'!$Y89</f>
        <v>147477486956598.81</v>
      </c>
      <c r="U27" s="230">
        <f>('Energy Use'!U83-'E-electricity'!U27-'E-Coal'!U27)*'Energy Use 2020'!$Y89</f>
        <v>144918100052451.97</v>
      </c>
      <c r="V27" s="230">
        <f>('Energy Use'!V83-'E-electricity'!V27-'E-Coal'!V27)*'Energy Use 2020'!$Y89</f>
        <v>142356682095395.81</v>
      </c>
      <c r="W27" s="230">
        <f>('Energy Use'!W83-'E-electricity'!W27-'E-Coal'!W27)*'Energy Use 2020'!$Y89</f>
        <v>139793234972952.83</v>
      </c>
      <c r="X27" s="230">
        <f>('Energy Use'!X83-'E-electricity'!X27-'E-Coal'!X27)*'Energy Use 2020'!$Y89</f>
        <v>136255130425380.81</v>
      </c>
      <c r="Y27" s="230">
        <f>('Energy Use'!Y83-'E-electricity'!Y27-'E-Coal'!Y27)*'Energy Use 2020'!$Y89</f>
        <v>132714260689183.11</v>
      </c>
      <c r="Z27" s="230">
        <f>('Energy Use'!Z83-'E-electricity'!Z27-'E-Coal'!Z27)*'Energy Use 2020'!$Y89</f>
        <v>129170628352008.41</v>
      </c>
      <c r="AA27" s="230">
        <f>('Energy Use'!AA83-'E-electricity'!AA27-'E-Coal'!AA27)*'Energy Use 2020'!$Y89</f>
        <v>125624236001364.38</v>
      </c>
      <c r="AB27" s="230">
        <f>('Energy Use'!AB83-'E-electricity'!AB27-'E-Coal'!AB27)*'Energy Use 2020'!$Y89</f>
        <v>122075086224617.33</v>
      </c>
      <c r="AC27" s="230">
        <f>('Energy Use'!AC83-'E-electricity'!AC27-'E-Coal'!AC27)*'Energy Use 2020'!$Y89</f>
        <v>119343017742132.69</v>
      </c>
      <c r="AD27" s="230">
        <f>('Energy Use'!AD83-'E-electricity'!AD27-'E-Coal'!AD27)*'Energy Use 2020'!$Y89</f>
        <v>116608817442136.06</v>
      </c>
      <c r="AE27" s="230">
        <f>('Energy Use'!AE83-'E-electricity'!AE27-'E-Coal'!AE27)*'Energy Use 2020'!$Y89</f>
        <v>113872487322408.8</v>
      </c>
      <c r="AF27" s="230">
        <f>('Energy Use'!AF83-'E-electricity'!AF27-'E-Coal'!AF27)*'Energy Use 2020'!$Y89</f>
        <v>111134029380623.38</v>
      </c>
      <c r="AG27" s="230">
        <f>('Energy Use'!AG83-'E-electricity'!AG27-'E-Coal'!AG27)*'Energy Use 2020'!$Y89</f>
        <v>108393445614343.17</v>
      </c>
      <c r="AH27" s="230">
        <f>('Energy Use'!AH83-'E-electricity'!AH27-'E-Coal'!AH27)*'Energy Use 2020'!$Y89</f>
        <v>106760060997522.66</v>
      </c>
      <c r="AI27" s="230">
        <f>('Energy Use'!AI83-'E-electricity'!AI27-'E-Coal'!AI27)*'Energy Use 2020'!$Y89</f>
        <v>105125389827280.77</v>
      </c>
      <c r="AJ27" s="230">
        <f>('Energy Use'!AJ83-'E-electricity'!AJ27-'E-Coal'!AJ27)*'Energy Use 2020'!$Y89</f>
        <v>103489433305323.94</v>
      </c>
      <c r="AK27" s="230">
        <f>('Energy Use'!AK83-'E-electricity'!AK27-'E-Coal'!AK27)*'Energy Use 2020'!$Y89</f>
        <v>101852192633293.31</v>
      </c>
      <c r="AL27" s="230">
        <f>('Energy Use'!AL83-'E-electricity'!AL27-'E-Coal'!AL27)*'Energy Use 2020'!$Y89</f>
        <v>100213669012764.17</v>
      </c>
      <c r="AM27" s="230">
        <f>('Energy Use'!AM83-'E-electricity'!AM27-'E-Coal'!AM27)*'Energy Use 2020'!$Y89</f>
        <v>99413772615621.781</v>
      </c>
      <c r="AN27" s="230">
        <f>('Energy Use'!AN83-'E-electricity'!AN27-'E-Coal'!AN27)*'Energy Use 2020'!$Y89</f>
        <v>98613224900591.234</v>
      </c>
      <c r="AO27" s="230">
        <f>('Energy Use'!AO83-'E-electricity'!AO27-'E-Coal'!AO27)*'Energy Use 2020'!$Y89</f>
        <v>97812026467980.109</v>
      </c>
      <c r="AP27" s="230">
        <f>('Energy Use'!AP83-'E-electricity'!AP27-'E-Coal'!AP27)*'Energy Use 2020'!$Y89</f>
        <v>97010177918062.969</v>
      </c>
      <c r="AQ27" s="230">
        <f>('Energy Use'!AQ83-'E-electricity'!AQ27-'E-Coal'!AQ27)*'Energy Use 2020'!$Y89</f>
        <v>96199407859712.984</v>
      </c>
      <c r="AR27" s="133" t="str">
        <f>VLOOKUP($A27,'Sector Match'!$A$1:$B$43,2,0)</f>
        <v>cement and other nonmetallic minerals 239</v>
      </c>
    </row>
    <row r="28" spans="1:44" x14ac:dyDescent="0.2">
      <c r="A28" s="74" t="s">
        <v>26</v>
      </c>
      <c r="B28" s="230">
        <f>('Energy Use'!B84-'E-electricity'!B28)*'Energy Use 2019'!$P90</f>
        <v>3850392540291000</v>
      </c>
      <c r="C28" s="230">
        <f>('Energy Use'!C84-'E-electricity'!C28-'E-Coal'!C28)*'Energy Use 2020'!$Y90</f>
        <v>4019548163218500</v>
      </c>
      <c r="D28" s="230">
        <f>('Energy Use'!D84-'E-electricity'!D28-'E-Coal'!D28)*'Energy Use 2020'!$Y90</f>
        <v>4708498458873691</v>
      </c>
      <c r="E28" s="230">
        <f>('Energy Use'!E84-'E-electricity'!E28-'E-Coal'!E28)*'Energy Use 2020'!$Y90</f>
        <v>5029290448583560</v>
      </c>
      <c r="F28" s="230">
        <f>('Energy Use'!F84-'E-electricity'!F28-'E-Coal'!F28)*'Energy Use 2020'!$Y90</f>
        <v>5525048330978969</v>
      </c>
      <c r="G28" s="230">
        <f>('Energy Use'!G84-'E-electricity'!G28-'E-Coal'!G28)*'Energy Use 2020'!$Y90</f>
        <v>5851651244211946</v>
      </c>
      <c r="H28" s="230">
        <f>('Energy Use'!H84-'E-electricity'!H28-'E-Coal'!H28)*'Energy Use 2020'!$Y90</f>
        <v>6160754286828266</v>
      </c>
      <c r="I28" s="230">
        <f>('Energy Use'!I84-'E-electricity'!I28-'E-Coal'!I28)*'Energy Use 2020'!$Y90</f>
        <v>6505727466010779</v>
      </c>
      <c r="J28" s="230">
        <f>('Energy Use'!J84-'E-electricity'!J28-'E-Coal'!J28)*'Energy Use 2020'!$Y90</f>
        <v>6601796572800754</v>
      </c>
      <c r="K28" s="230">
        <f>('Energy Use'!K84-'E-electricity'!K28-'E-Coal'!K28)*'Energy Use 2020'!$Y90</f>
        <v>6722183142842326</v>
      </c>
      <c r="L28" s="230">
        <f>('Energy Use'!L84-'E-electricity'!L28-'E-Coal'!L28)*'Energy Use 2020'!$Y90</f>
        <v>6737532849357116</v>
      </c>
      <c r="M28" s="230">
        <f>('Energy Use'!M84-'E-electricity'!M28-'E-Coal'!M28)*'Energy Use 2020'!$Y90</f>
        <v>6683478907547501</v>
      </c>
      <c r="N28" s="230">
        <f>('Energy Use'!N84-'E-electricity'!N28-'E-Coal'!N28)*'Energy Use 2020'!$Y90</f>
        <v>6653076813663286</v>
      </c>
      <c r="O28" s="230">
        <f>('Energy Use'!O84-'E-electricity'!O28-'E-Coal'!O28)*'Energy Use 2020'!$Y90</f>
        <v>6622577537273575</v>
      </c>
      <c r="P28" s="230">
        <f>('Energy Use'!P84-'E-electricity'!P28-'E-Coal'!P28)*'Energy Use 2020'!$Y90</f>
        <v>6591981148658205</v>
      </c>
      <c r="Q28" s="230">
        <f>('Energy Use'!Q84-'E-electricity'!Q28-'E-Coal'!Q28)*'Energy Use 2020'!$Y90</f>
        <v>6561287718088462</v>
      </c>
      <c r="R28" s="230">
        <f>('Energy Use'!R84-'E-electricity'!R28-'E-Coal'!R28)*'Energy Use 2020'!$Y90</f>
        <v>6530497315827073</v>
      </c>
      <c r="S28" s="230">
        <f>('Energy Use'!S84-'E-electricity'!S28-'E-Coal'!S28)*'Energy Use 2020'!$Y90</f>
        <v>6458215920665174</v>
      </c>
      <c r="T28" s="230">
        <f>('Energy Use'!T84-'E-electricity'!T28-'E-Coal'!T28)*'Energy Use 2020'!$Y90</f>
        <v>6385892079486351</v>
      </c>
      <c r="U28" s="230">
        <f>('Energy Use'!U84-'E-electricity'!U28-'E-Coal'!U28)*'Energy Use 2020'!$Y90</f>
        <v>6313525812716877</v>
      </c>
      <c r="V28" s="230">
        <f>('Energy Use'!V84-'E-electricity'!V28-'E-Coal'!V28)*'Energy Use 2020'!$Y90</f>
        <v>6241117140781919</v>
      </c>
      <c r="W28" s="230">
        <f>('Energy Use'!W84-'E-electricity'!W28-'E-Coal'!W28)*'Energy Use 2020'!$Y90</f>
        <v>6168666084105532</v>
      </c>
      <c r="X28" s="230">
        <f>('Energy Use'!X84-'E-electricity'!X28-'E-Coal'!X28)*'Energy Use 2020'!$Y90</f>
        <v>6031221051783759</v>
      </c>
      <c r="Y28" s="230">
        <f>('Energy Use'!Y84-'E-electricity'!Y28-'E-Coal'!Y28)*'Energy Use 2020'!$Y90</f>
        <v>5893697119212873</v>
      </c>
      <c r="Z28" s="230">
        <f>('Energy Use'!Z84-'E-electricity'!Z28-'E-Coal'!Z28)*'Energy Use 2020'!$Y90</f>
        <v>5756094324661548</v>
      </c>
      <c r="AA28" s="230">
        <f>('Energy Use'!AA84-'E-electricity'!AA28-'E-Coal'!AA28)*'Energy Use 2020'!$Y90</f>
        <v>5618412706396377</v>
      </c>
      <c r="AB28" s="230">
        <f>('Energy Use'!AB84-'E-electricity'!AB28-'E-Coal'!AB28)*'Energy Use 2020'!$Y90</f>
        <v>5480652302681872</v>
      </c>
      <c r="AC28" s="230">
        <f>('Energy Use'!AC84-'E-electricity'!AC28-'E-Coal'!AC28)*'Energy Use 2020'!$Y90</f>
        <v>5342813151780460</v>
      </c>
      <c r="AD28" s="230">
        <f>('Energy Use'!AD84-'E-electricity'!AD28-'E-Coal'!AD28)*'Energy Use 2020'!$Y90</f>
        <v>5204895291952493</v>
      </c>
      <c r="AE28" s="230">
        <f>('Energy Use'!AE84-'E-electricity'!AE28-'E-Coal'!AE28)*'Energy Use 2020'!$Y90</f>
        <v>5066898761456236</v>
      </c>
      <c r="AF28" s="230">
        <f>('Energy Use'!AF84-'E-electricity'!AF28-'E-Coal'!AF28)*'Energy Use 2020'!$Y90</f>
        <v>4928823598547873</v>
      </c>
      <c r="AG28" s="230">
        <f>('Energy Use'!AG84-'E-electricity'!AG28-'E-Coal'!AG28)*'Energy Use 2020'!$Y90</f>
        <v>4790669841481510</v>
      </c>
      <c r="AH28" s="230">
        <f>('Energy Use'!AH84-'E-electricity'!AH28-'E-Coal'!AH28)*'Energy Use 2020'!$Y90</f>
        <v>4671047278623206</v>
      </c>
      <c r="AI28" s="230">
        <f>('Energy Use'!AI84-'E-electricity'!AI28-'E-Coal'!AI28)*'Energy Use 2020'!$Y90</f>
        <v>4551356608791150</v>
      </c>
      <c r="AJ28" s="230">
        <f>('Energy Use'!AJ84-'E-electricity'!AJ28-'E-Coal'!AJ28)*'Energy Use 2020'!$Y90</f>
        <v>4431597865135865.5</v>
      </c>
      <c r="AK28" s="230">
        <f>('Energy Use'!AK84-'E-electricity'!AK28-'E-Coal'!AK28)*'Energy Use 2020'!$Y90</f>
        <v>4311771080806081</v>
      </c>
      <c r="AL28" s="230">
        <f>('Energy Use'!AL84-'E-electricity'!AL28-'E-Coal'!AL28)*'Energy Use 2020'!$Y90</f>
        <v>4191876288948711</v>
      </c>
      <c r="AM28" s="230">
        <f>('Energy Use'!AM84-'E-electricity'!AM28-'E-Coal'!AM28)*'Energy Use 2020'!$Y90</f>
        <v>4065828248283604</v>
      </c>
      <c r="AN28" s="230">
        <f>('Energy Use'!AN84-'E-electricity'!AN28-'E-Coal'!AN28)*'Energy Use 2020'!$Y90</f>
        <v>3939708872448955</v>
      </c>
      <c r="AO28" s="230">
        <f>('Energy Use'!AO84-'E-electricity'!AO28-'E-Coal'!AO28)*'Energy Use 2020'!$Y90</f>
        <v>3813518196250403.5</v>
      </c>
      <c r="AP28" s="230">
        <f>('Energy Use'!AP84-'E-electricity'!AP28-'E-Coal'!AP28)*'Energy Use 2020'!$Y90</f>
        <v>3687256254491691.5</v>
      </c>
      <c r="AQ28" s="230">
        <f>('Energy Use'!AQ84-'E-electricity'!AQ28-'E-Coal'!AQ28)*'Energy Use 2020'!$Y90</f>
        <v>3560623139389075.5</v>
      </c>
      <c r="AR28" s="133" t="str">
        <f>VLOOKUP($A28,'Sector Match'!$A$1:$B$43,2,0)</f>
        <v>iron and steel 241</v>
      </c>
    </row>
    <row r="29" spans="1:44" x14ac:dyDescent="0.2">
      <c r="A29" s="74" t="s">
        <v>27</v>
      </c>
      <c r="B29" s="230">
        <f>('Energy Use'!B85-'E-electricity'!B29)*'Energy Use 2019'!$P91</f>
        <v>76881848686500.031</v>
      </c>
      <c r="C29" s="230">
        <f>('Energy Use'!C85-'E-electricity'!C29-'E-Coal'!C29)*'Energy Use 2020'!$Y91</f>
        <v>74504030914500</v>
      </c>
      <c r="D29" s="230">
        <f>('Energy Use'!D85-'E-electricity'!D29-'E-Coal'!D29)*'Energy Use 2020'!$Y91</f>
        <v>79090889879772.031</v>
      </c>
      <c r="E29" s="230">
        <f>('Energy Use'!E85-'E-electricity'!E29-'E-Coal'!E29)*'Energy Use 2020'!$Y91</f>
        <v>92243775043183.391</v>
      </c>
      <c r="F29" s="230">
        <f>('Energy Use'!F85-'E-electricity'!F29-'E-Coal'!F29)*'Energy Use 2020'!$Y91</f>
        <v>102639703345796.56</v>
      </c>
      <c r="G29" s="230">
        <f>('Energy Use'!G85-'E-electricity'!G29-'E-Coal'!G29)*'Energy Use 2020'!$Y91</f>
        <v>110190686175491.98</v>
      </c>
      <c r="H29" s="230">
        <f>('Energy Use'!H85-'E-electricity'!H29-'E-Coal'!H29)*'Energy Use 2020'!$Y91</f>
        <v>117527945010496.08</v>
      </c>
      <c r="I29" s="230">
        <f>('Energy Use'!I85-'E-electricity'!I29-'E-Coal'!I29)*'Energy Use 2020'!$Y91</f>
        <v>125224688356713.56</v>
      </c>
      <c r="J29" s="230">
        <f>('Energy Use'!J85-'E-electricity'!J29-'E-Coal'!J29)*'Energy Use 2020'!$Y91</f>
        <v>130353541157532.89</v>
      </c>
      <c r="K29" s="230">
        <f>('Energy Use'!K85-'E-electricity'!K29-'E-Coal'!K29)*'Energy Use 2020'!$Y91</f>
        <v>135671007660492</v>
      </c>
      <c r="L29" s="230">
        <f>('Energy Use'!L85-'E-electricity'!L29-'E-Coal'!L29)*'Energy Use 2020'!$Y91</f>
        <v>139780605322538.19</v>
      </c>
      <c r="M29" s="230">
        <f>('Energy Use'!M85-'E-electricity'!M29-'E-Coal'!M29)*'Energy Use 2020'!$Y91</f>
        <v>143018065106402</v>
      </c>
      <c r="N29" s="230">
        <f>('Energy Use'!N85-'E-electricity'!N29-'E-Coal'!N29)*'Energy Use 2020'!$Y91</f>
        <v>145293137499889.13</v>
      </c>
      <c r="O29" s="230">
        <f>('Energy Use'!O85-'E-electricity'!O29-'E-Coal'!O29)*'Energy Use 2020'!$Y91</f>
        <v>147532144095926.97</v>
      </c>
      <c r="P29" s="230">
        <f>('Energy Use'!P85-'E-electricity'!P29-'E-Coal'!P29)*'Energy Use 2020'!$Y91</f>
        <v>149735266371374.03</v>
      </c>
      <c r="Q29" s="230">
        <f>('Energy Use'!Q85-'E-electricity'!Q29-'E-Coal'!Q29)*'Energy Use 2020'!$Y91</f>
        <v>151902685775273.13</v>
      </c>
      <c r="R29" s="230">
        <f>('Energy Use'!R85-'E-electricity'!R29-'E-Coal'!R29)*'Energy Use 2020'!$Y91</f>
        <v>154034583728852</v>
      </c>
      <c r="S29" s="230">
        <f>('Energy Use'!S85-'E-electricity'!S29-'E-Coal'!S29)*'Energy Use 2020'!$Y91</f>
        <v>154683681955728.66</v>
      </c>
      <c r="T29" s="230">
        <f>('Energy Use'!T85-'E-electricity'!T29-'E-Coal'!T29)*'Energy Use 2020'!$Y91</f>
        <v>155329727771651.31</v>
      </c>
      <c r="U29" s="230">
        <f>('Energy Use'!U85-'E-electricity'!U29-'E-Coal'!U29)*'Energy Use 2020'!$Y91</f>
        <v>155972719301707.16</v>
      </c>
      <c r="V29" s="230">
        <f>('Energy Use'!V85-'E-electricity'!V29-'E-Coal'!V29)*'Energy Use 2020'!$Y91</f>
        <v>156612654671115.53</v>
      </c>
      <c r="W29" s="230">
        <f>('Energy Use'!W85-'E-electricity'!W29-'E-Coal'!W29)*'Energy Use 2020'!$Y91</f>
        <v>157249532005228.28</v>
      </c>
      <c r="X29" s="230">
        <f>('Energy Use'!X85-'E-electricity'!X29-'E-Coal'!X29)*'Energy Use 2020'!$Y91</f>
        <v>156597547196037.69</v>
      </c>
      <c r="Y29" s="230">
        <f>('Energy Use'!Y85-'E-electricity'!Y29-'E-Coal'!Y29)*'Energy Use 2020'!$Y91</f>
        <v>155946749971788.19</v>
      </c>
      <c r="Z29" s="230">
        <f>('Energy Use'!Z85-'E-electricity'!Z29-'E-Coal'!Z29)*'Energy Use 2020'!$Y91</f>
        <v>155297141164909.81</v>
      </c>
      <c r="AA29" s="230">
        <f>('Energy Use'!AA85-'E-electricity'!AA29-'E-Coal'!AA29)*'Energy Use 2020'!$Y91</f>
        <v>154648721607774.06</v>
      </c>
      <c r="AB29" s="230">
        <f>('Energy Use'!AB85-'E-electricity'!AB29-'E-Coal'!AB29)*'Energy Use 2020'!$Y91</f>
        <v>154001492132694.44</v>
      </c>
      <c r="AC29" s="230">
        <f>('Energy Use'!AC85-'E-electricity'!AC29-'E-Coal'!AC29)*'Energy Use 2020'!$Y91</f>
        <v>151690849637239.06</v>
      </c>
      <c r="AD29" s="230">
        <f>('Energy Use'!AD85-'E-electricity'!AD29-'E-Coal'!AD29)*'Energy Use 2020'!$Y91</f>
        <v>149386957782148.94</v>
      </c>
      <c r="AE29" s="230">
        <f>('Energy Use'!AE85-'E-electricity'!AE29-'E-Coal'!AE29)*'Energy Use 2020'!$Y91</f>
        <v>147089820931926.41</v>
      </c>
      <c r="AF29" s="230">
        <f>('Energy Use'!AF85-'E-electricity'!AF29-'E-Coal'!AF29)*'Energy Use 2020'!$Y91</f>
        <v>144799443450766.72</v>
      </c>
      <c r="AG29" s="230">
        <f>('Energy Use'!AG85-'E-electricity'!AG29-'E-Coal'!AG29)*'Energy Use 2020'!$Y91</f>
        <v>142515829702558.25</v>
      </c>
      <c r="AH29" s="230">
        <f>('Energy Use'!AH85-'E-electricity'!AH29-'E-Coal'!AH29)*'Energy Use 2020'!$Y91</f>
        <v>139000962856289.95</v>
      </c>
      <c r="AI29" s="230">
        <f>('Energy Use'!AI85-'E-electricity'!AI29-'E-Coal'!AI29)*'Energy Use 2020'!$Y91</f>
        <v>135497046470196.94</v>
      </c>
      <c r="AJ29" s="230">
        <f>('Energy Use'!AJ85-'E-electricity'!AJ29-'E-Coal'!AJ29)*'Energy Use 2020'!$Y91</f>
        <v>132004087555819.88</v>
      </c>
      <c r="AK29" s="230">
        <f>('Energy Use'!AK85-'E-electricity'!AK29-'E-Coal'!AK29)*'Energy Use 2020'!$Y91</f>
        <v>128522093124206.25</v>
      </c>
      <c r="AL29" s="230">
        <f>('Energy Use'!AL85-'E-electricity'!AL29-'E-Coal'!AL29)*'Energy Use 2020'!$Y91</f>
        <v>125051070185909.8</v>
      </c>
      <c r="AM29" s="230">
        <f>('Energy Use'!AM85-'E-electricity'!AM29-'E-Coal'!AM29)*'Energy Use 2020'!$Y91</f>
        <v>121585771773543.48</v>
      </c>
      <c r="AN29" s="230">
        <f>('Energy Use'!AN85-'E-electricity'!AN29-'E-Coal'!AN29)*'Energy Use 2020'!$Y91</f>
        <v>118131476793708.8</v>
      </c>
      <c r="AO29" s="230">
        <f>('Energy Use'!AO85-'E-electricity'!AO29-'E-Coal'!AO29)*'Energy Use 2020'!$Y91</f>
        <v>114688192266812.28</v>
      </c>
      <c r="AP29" s="230">
        <f>('Energy Use'!AP85-'E-electricity'!AP29-'E-Coal'!AP29)*'Energy Use 2020'!$Y91</f>
        <v>111255925212766.38</v>
      </c>
      <c r="AQ29" s="230">
        <f>('Energy Use'!AQ85-'E-electricity'!AQ29-'E-Coal'!AQ29)*'Energy Use 2020'!$Y91</f>
        <v>107825286625285.19</v>
      </c>
      <c r="AR29" s="133" t="str">
        <f>VLOOKUP($A29,'Sector Match'!$A$1:$B$43,2,0)</f>
        <v>other metals 242</v>
      </c>
    </row>
    <row r="30" spans="1:44" x14ac:dyDescent="0.2">
      <c r="A30" s="74" t="s">
        <v>28</v>
      </c>
      <c r="B30" s="230">
        <f>('Energy Use'!B86-'E-electricity'!B30)*'Energy Use 2019'!$P92</f>
        <v>28889374799999.996</v>
      </c>
      <c r="C30" s="230">
        <f>('Energy Use'!C86-'E-electricity'!C30-'E-Coal'!C30)*'Energy Use 2020'!$Y92</f>
        <v>44406302457000</v>
      </c>
      <c r="D30" s="230">
        <f>('Energy Use'!D86-'E-electricity'!D30-'E-Coal'!D30)*'Energy Use 2020'!$Y92</f>
        <v>53222891954957.633</v>
      </c>
      <c r="E30" s="230">
        <f>('Energy Use'!E86-'E-electricity'!E30-'E-Coal'!E30)*'Energy Use 2020'!$Y92</f>
        <v>56265995633206.805</v>
      </c>
      <c r="F30" s="230">
        <f>('Energy Use'!F86-'E-electricity'!F30-'E-Coal'!F30)*'Energy Use 2020'!$Y92</f>
        <v>58469817468138.117</v>
      </c>
      <c r="G30" s="230">
        <f>('Energy Use'!G86-'E-electricity'!G30-'E-Coal'!G30)*'Energy Use 2020'!$Y92</f>
        <v>60391843527029.313</v>
      </c>
      <c r="H30" s="230">
        <f>('Energy Use'!H86-'E-electricity'!H30-'E-Coal'!H30)*'Energy Use 2020'!$Y92</f>
        <v>62705810545717.07</v>
      </c>
      <c r="I30" s="230">
        <f>('Energy Use'!I86-'E-electricity'!I30-'E-Coal'!I30)*'Energy Use 2020'!$Y92</f>
        <v>65416013052737.938</v>
      </c>
      <c r="J30" s="230">
        <f>('Energy Use'!J86-'E-electricity'!J30-'E-Coal'!J30)*'Energy Use 2020'!$Y92</f>
        <v>67061693602184.023</v>
      </c>
      <c r="K30" s="230">
        <f>('Energy Use'!K86-'E-electricity'!K30-'E-Coal'!K30)*'Energy Use 2020'!$Y92</f>
        <v>68519488888293.242</v>
      </c>
      <c r="L30" s="230">
        <f>('Energy Use'!L86-'E-electricity'!L30-'E-Coal'!L30)*'Energy Use 2020'!$Y92</f>
        <v>69397556068382.75</v>
      </c>
      <c r="M30" s="230">
        <f>('Energy Use'!M86-'E-electricity'!M30-'E-Coal'!M30)*'Energy Use 2020'!$Y92</f>
        <v>69841148189210.328</v>
      </c>
      <c r="N30" s="230">
        <f>('Energy Use'!N86-'E-electricity'!N30-'E-Coal'!N30)*'Energy Use 2020'!$Y92</f>
        <v>70630271952491.375</v>
      </c>
      <c r="O30" s="230">
        <f>('Energy Use'!O86-'E-electricity'!O30-'E-Coal'!O30)*'Energy Use 2020'!$Y92</f>
        <v>71259388184726.266</v>
      </c>
      <c r="P30" s="230">
        <f>('Energy Use'!P86-'E-electricity'!P30-'E-Coal'!P30)*'Energy Use 2020'!$Y92</f>
        <v>71756487109595.047</v>
      </c>
      <c r="Q30" s="230">
        <f>('Energy Use'!Q86-'E-electricity'!Q30-'E-Coal'!Q30)*'Energy Use 2020'!$Y92</f>
        <v>72151320663979.625</v>
      </c>
      <c r="R30" s="230">
        <f>('Energy Use'!R86-'E-electricity'!R30-'E-Coal'!R30)*'Energy Use 2020'!$Y92</f>
        <v>72474896187243.203</v>
      </c>
      <c r="S30" s="230">
        <f>('Energy Use'!S86-'E-electricity'!S30-'E-Coal'!S30)*'Energy Use 2020'!$Y92</f>
        <v>72956996424039.953</v>
      </c>
      <c r="T30" s="230">
        <f>('Energy Use'!T86-'E-electricity'!T30-'E-Coal'!T30)*'Energy Use 2020'!$Y92</f>
        <v>73402926496972.984</v>
      </c>
      <c r="U30" s="230">
        <f>('Energy Use'!U86-'E-electricity'!U30-'E-Coal'!U30)*'Energy Use 2020'!$Y92</f>
        <v>73813367666032.594</v>
      </c>
      <c r="V30" s="230">
        <f>('Energy Use'!V86-'E-electricity'!V30-'E-Coal'!V30)*'Energy Use 2020'!$Y92</f>
        <v>74189084555449.938</v>
      </c>
      <c r="W30" s="230">
        <f>('Energy Use'!W86-'E-electricity'!W30-'E-Coal'!W30)*'Energy Use 2020'!$Y92</f>
        <v>74530920111023.625</v>
      </c>
      <c r="X30" s="230">
        <f>('Energy Use'!X86-'E-electricity'!X30-'E-Coal'!X30)*'Energy Use 2020'!$Y92</f>
        <v>74839790485305.984</v>
      </c>
      <c r="Y30" s="230">
        <f>('Energy Use'!Y86-'E-electricity'!Y30-'E-Coal'!Y30)*'Energy Use 2020'!$Y92</f>
        <v>75116679886643.766</v>
      </c>
      <c r="Z30" s="230">
        <f>('Energy Use'!Z86-'E-electricity'!Z30-'E-Coal'!Z30)*'Energy Use 2020'!$Y92</f>
        <v>75362635426361.125</v>
      </c>
      <c r="AA30" s="230">
        <f>('Energy Use'!AA86-'E-electricity'!AA30-'E-Coal'!AA30)*'Energy Use 2020'!$Y92</f>
        <v>75578761996489.422</v>
      </c>
      <c r="AB30" s="230">
        <f>('Energy Use'!AB86-'E-electricity'!AB30-'E-Coal'!AB30)*'Energy Use 2020'!$Y92</f>
        <v>75766217208470.297</v>
      </c>
      <c r="AC30" s="230">
        <f>('Energy Use'!AC86-'E-electricity'!AC30-'E-Coal'!AC30)*'Energy Use 2020'!$Y92</f>
        <v>75926206421177.141</v>
      </c>
      <c r="AD30" s="230">
        <f>('Energy Use'!AD86-'E-electricity'!AD30-'E-Coal'!AD30)*'Energy Use 2020'!$Y92</f>
        <v>76059977884458.938</v>
      </c>
      <c r="AE30" s="230">
        <f>('Energy Use'!AE86-'E-electricity'!AE30-'E-Coal'!AE30)*'Energy Use 2020'!$Y92</f>
        <v>76168818022245.141</v>
      </c>
      <c r="AF30" s="230">
        <f>('Energy Use'!AF86-'E-electricity'!AF30-'E-Coal'!AF30)*'Energy Use 2020'!$Y92</f>
        <v>76254046877053.125</v>
      </c>
      <c r="AG30" s="230">
        <f>('Energy Use'!AG86-'E-electricity'!AG30-'E-Coal'!AG30)*'Energy Use 2020'!$Y92</f>
        <v>76317013735574.781</v>
      </c>
      <c r="AH30" s="230">
        <f>('Energy Use'!AH86-'E-electricity'!AH30-'E-Coal'!AH30)*'Energy Use 2020'!$Y92</f>
        <v>76359092952870.5</v>
      </c>
      <c r="AI30" s="230">
        <f>('Energy Use'!AI86-'E-electricity'!AI30-'E-Coal'!AI30)*'Energy Use 2020'!$Y92</f>
        <v>76381679990614.031</v>
      </c>
      <c r="AJ30" s="230">
        <f>('Energy Use'!AJ86-'E-electricity'!AJ30-'E-Coal'!AJ30)*'Energy Use 2020'!$Y92</f>
        <v>76386187682801.484</v>
      </c>
      <c r="AK30" s="230">
        <f>('Energy Use'!AK86-'E-electricity'!AK30-'E-Coal'!AK30)*'Energy Use 2020'!$Y92</f>
        <v>76374042740406</v>
      </c>
      <c r="AL30" s="230">
        <f>('Energy Use'!AL86-'E-electricity'!AL30-'E-Coal'!AL30)*'Energy Use 2020'!$Y92</f>
        <v>76346682504610.75</v>
      </c>
      <c r="AM30" s="230">
        <f>('Energy Use'!AM86-'E-electricity'!AM30-'E-Coal'!AM30)*'Energy Use 2020'!$Y92</f>
        <v>76305551956526.625</v>
      </c>
      <c r="AN30" s="230">
        <f>('Energy Use'!AN86-'E-electricity'!AN30-'E-Coal'!AN30)*'Energy Use 2020'!$Y92</f>
        <v>76252100989672.031</v>
      </c>
      <c r="AO30" s="230">
        <f>('Energy Use'!AO86-'E-electricity'!AO30-'E-Coal'!AO30)*'Energy Use 2020'!$Y92</f>
        <v>76187781950012.484</v>
      </c>
      <c r="AP30" s="230">
        <f>('Energy Use'!AP86-'E-electricity'!AP30-'E-Coal'!AP30)*'Energy Use 2020'!$Y92</f>
        <v>76114047446994.938</v>
      </c>
      <c r="AQ30" s="230">
        <f>('Energy Use'!AQ86-'E-electricity'!AQ30-'E-Coal'!AQ30)*'Energy Use 2020'!$Y92</f>
        <v>76026009767634.219</v>
      </c>
      <c r="AR30" s="133" t="str">
        <f>VLOOKUP($A30,'Sector Match'!$A$1:$B$43,2,0)</f>
        <v>metal products except machinery and vehicles 25</v>
      </c>
    </row>
    <row r="31" spans="1:44" x14ac:dyDescent="0.2">
      <c r="A31" s="74" t="s">
        <v>29</v>
      </c>
      <c r="B31" s="230">
        <f>('Energy Use'!B87-'E-electricity'!B31)*'Energy Use 2019'!$P93</f>
        <v>1688807385686.0491</v>
      </c>
      <c r="C31" s="230">
        <f>('Energy Use'!C87-'E-electricity'!C31-'E-Coal'!C31)*'Energy Use 2020'!$Y93</f>
        <v>3623491800500.1519</v>
      </c>
      <c r="D31" s="230">
        <f>('Energy Use'!D87-'E-electricity'!D31-'E-Coal'!D31)*'Energy Use 2020'!$Y93</f>
        <v>4304530524845.2725</v>
      </c>
      <c r="E31" s="230">
        <f>('Energy Use'!E87-'E-electricity'!E31-'E-Coal'!E31)*'Energy Use 2020'!$Y93</f>
        <v>4555042612163.1904</v>
      </c>
      <c r="F31" s="230">
        <f>('Energy Use'!F87-'E-electricity'!F31-'E-Coal'!F31)*'Energy Use 2020'!$Y93</f>
        <v>4756169908502.9814</v>
      </c>
      <c r="G31" s="230">
        <f>('Energy Use'!G87-'E-electricity'!G31-'E-Coal'!G31)*'Energy Use 2020'!$Y93</f>
        <v>4938477659675.9922</v>
      </c>
      <c r="H31" s="230">
        <f>('Energy Use'!H87-'E-electricity'!H31-'E-Coal'!H31)*'Energy Use 2020'!$Y93</f>
        <v>5151535871914.0488</v>
      </c>
      <c r="I31" s="230">
        <f>('Energy Use'!I87-'E-electricity'!I31-'E-Coal'!I31)*'Energy Use 2020'!$Y93</f>
        <v>5425443666068.8564</v>
      </c>
      <c r="J31" s="230">
        <f>('Energy Use'!J87-'E-electricity'!J31-'E-Coal'!J31)*'Energy Use 2020'!$Y93</f>
        <v>5559828046422.5078</v>
      </c>
      <c r="K31" s="230">
        <f>('Energy Use'!K87-'E-electricity'!K31-'E-Coal'!K31)*'Energy Use 2020'!$Y93</f>
        <v>5682390517785.752</v>
      </c>
      <c r="L31" s="230">
        <f>('Energy Use'!L87-'E-electricity'!L31-'E-Coal'!L31)*'Energy Use 2020'!$Y93</f>
        <v>5734705439323.3594</v>
      </c>
      <c r="M31" s="230">
        <f>('Energy Use'!M87-'E-electricity'!M31-'E-Coal'!M31)*'Energy Use 2020'!$Y93</f>
        <v>5736811938520.2861</v>
      </c>
      <c r="N31" s="230">
        <f>('Energy Use'!N87-'E-electricity'!N31-'E-Coal'!N31)*'Energy Use 2020'!$Y93</f>
        <v>5798732911201.7246</v>
      </c>
      <c r="O31" s="230">
        <f>('Energy Use'!O87-'E-electricity'!O31-'E-Coal'!O31)*'Energy Use 2020'!$Y93</f>
        <v>5847650873956.1533</v>
      </c>
      <c r="P31" s="230">
        <f>('Energy Use'!P87-'E-electricity'!P31-'E-Coal'!P31)*'Energy Use 2020'!$Y93</f>
        <v>5885880186127.4932</v>
      </c>
      <c r="Q31" s="230">
        <f>('Energy Use'!Q87-'E-electricity'!Q31-'E-Coal'!Q31)*'Energy Use 2020'!$Y93</f>
        <v>5915873292859.6934</v>
      </c>
      <c r="R31" s="230">
        <f>('Energy Use'!R87-'E-electricity'!R31-'E-Coal'!R31)*'Energy Use 2020'!$Y93</f>
        <v>5940179762249.707</v>
      </c>
      <c r="S31" s="230">
        <f>('Energy Use'!S87-'E-electricity'!S31-'E-Coal'!S31)*'Energy Use 2020'!$Y93</f>
        <v>5987559267263.3916</v>
      </c>
      <c r="T31" s="230">
        <f>('Energy Use'!T87-'E-electricity'!T31-'E-Coal'!T31)*'Energy Use 2020'!$Y93</f>
        <v>6032260496661.9912</v>
      </c>
      <c r="U31" s="230">
        <f>('Energy Use'!U87-'E-electricity'!U31-'E-Coal'!U31)*'Energy Use 2020'!$Y93</f>
        <v>6074286222437.1953</v>
      </c>
      <c r="V31" s="230">
        <f>('Energy Use'!V87-'E-electricity'!V31-'E-Coal'!V31)*'Energy Use 2020'!$Y93</f>
        <v>6113644690804.8037</v>
      </c>
      <c r="W31" s="230">
        <f>('Energy Use'!W87-'E-electricity'!W31-'E-Coal'!W31)*'Energy Use 2020'!$Y93</f>
        <v>6150349463699.3301</v>
      </c>
      <c r="X31" s="230">
        <f>('Energy Use'!X87-'E-electricity'!X31-'E-Coal'!X31)*'Energy Use 2020'!$Y93</f>
        <v>6184419247523.6172</v>
      </c>
      <c r="Y31" s="230">
        <f>('Energy Use'!Y87-'E-electricity'!Y31-'E-Coal'!Y31)*'Energy Use 2020'!$Y93</f>
        <v>6215877710446.4951</v>
      </c>
      <c r="Z31" s="230">
        <f>('Energy Use'!Z87-'E-electricity'!Z31-'E-Coal'!Z31)*'Energy Use 2020'!$Y93</f>
        <v>6244753289546.0859</v>
      </c>
      <c r="AA31" s="230">
        <f>('Energy Use'!AA87-'E-electricity'!AA31-'E-Coal'!AA31)*'Energy Use 2020'!$Y93</f>
        <v>6271078989092.1445</v>
      </c>
      <c r="AB31" s="230">
        <f>('Energy Use'!AB87-'E-electricity'!AB31-'E-Coal'!AB31)*'Energy Use 2020'!$Y93</f>
        <v>6294892171249.6445</v>
      </c>
      <c r="AC31" s="230">
        <f>('Energy Use'!AC87-'E-electricity'!AC31-'E-Coal'!AC31)*'Energy Use 2020'!$Y93</f>
        <v>6316234340466.1025</v>
      </c>
      <c r="AD31" s="230">
        <f>('Energy Use'!AD87-'E-electricity'!AD31-'E-Coal'!AD31)*'Energy Use 2020'!$Y93</f>
        <v>6335150922780.5234</v>
      </c>
      <c r="AE31" s="230">
        <f>('Energy Use'!AE87-'E-electricity'!AE31-'E-Coal'!AE31)*'Energy Use 2020'!$Y93</f>
        <v>6351691041259.3398</v>
      </c>
      <c r="AF31" s="230">
        <f>('Energy Use'!AF87-'E-electricity'!AF31-'E-Coal'!AF31)*'Energy Use 2020'!$Y93</f>
        <v>6365907288727.9883</v>
      </c>
      <c r="AG31" s="230">
        <f>('Energy Use'!AG87-'E-electricity'!AG31-'E-Coal'!AG31)*'Energy Use 2020'!$Y93</f>
        <v>6377855498924.7793</v>
      </c>
      <c r="AH31" s="230">
        <f>('Energy Use'!AH87-'E-electricity'!AH31-'E-Coal'!AH31)*'Energy Use 2020'!$Y93</f>
        <v>6387594517156.9717</v>
      </c>
      <c r="AI31" s="230">
        <f>('Energy Use'!AI87-'E-electricity'!AI31-'E-Coal'!AI31)*'Energy Use 2020'!$Y93</f>
        <v>6395185971489.1602</v>
      </c>
      <c r="AJ31" s="230">
        <f>('Energy Use'!AJ87-'E-electricity'!AJ31-'E-Coal'!AJ31)*'Energy Use 2020'!$Y93</f>
        <v>6400694045440.7969</v>
      </c>
      <c r="AK31" s="230">
        <f>('Energy Use'!AK87-'E-electricity'!AK31-'E-Coal'!AK31)*'Energy Use 2020'!$Y93</f>
        <v>6404185253113.7881</v>
      </c>
      <c r="AL31" s="230">
        <f>('Energy Use'!AL87-'E-electricity'!AL31-'E-Coal'!AL31)*'Energy Use 2020'!$Y93</f>
        <v>6405728217613.5068</v>
      </c>
      <c r="AM31" s="230">
        <f>('Energy Use'!AM87-'E-electricity'!AM31-'E-Coal'!AM31)*'Energy Use 2020'!$Y93</f>
        <v>6405393453567.1055</v>
      </c>
      <c r="AN31" s="230">
        <f>('Energy Use'!AN87-'E-electricity'!AN31-'E-Coal'!AN31)*'Energy Use 2020'!$Y93</f>
        <v>6403253154483.041</v>
      </c>
      <c r="AO31" s="230">
        <f>('Energy Use'!AO87-'E-electricity'!AO31-'E-Coal'!AO31)*'Energy Use 2020'!$Y93</f>
        <v>6399380985634.6611</v>
      </c>
      <c r="AP31" s="230">
        <f>('Energy Use'!AP87-'E-electricity'!AP31-'E-Coal'!AP31)*'Energy Use 2020'!$Y93</f>
        <v>6393851883090.5469</v>
      </c>
      <c r="AQ31" s="230">
        <f>('Energy Use'!AQ87-'E-electricity'!AQ31-'E-Coal'!AQ31)*'Energy Use 2020'!$Y93</f>
        <v>6386206653463.8682</v>
      </c>
      <c r="AR31" s="133" t="str">
        <f>VLOOKUP($A31,'Sector Match'!$A$1:$B$43,2,0)</f>
        <v>other manufacturing 31T33</v>
      </c>
    </row>
    <row r="32" spans="1:44" x14ac:dyDescent="0.2">
      <c r="A32" s="74" t="s">
        <v>30</v>
      </c>
      <c r="B32" s="230">
        <f>('Energy Use'!B88-'E-electricity'!B32)*'Energy Use 2019'!$P94</f>
        <v>6474622497897.835</v>
      </c>
      <c r="C32" s="230">
        <f>('Energy Use'!C88-'E-electricity'!C32-'E-Coal'!C32)*'Energy Use 2020'!$Y94</f>
        <v>4041757165656.3438</v>
      </c>
      <c r="D32" s="230">
        <f>('Energy Use'!D88-'E-electricity'!D32-'E-Coal'!D32)*'Energy Use 2020'!$Y94</f>
        <v>4526032383383.7451</v>
      </c>
      <c r="E32" s="230">
        <f>('Energy Use'!E88-'E-electricity'!E32-'E-Coal'!E32)*'Energy Use 2020'!$Y94</f>
        <v>4981191876556.5332</v>
      </c>
      <c r="F32" s="230">
        <f>('Energy Use'!F88-'E-electricity'!F32-'E-Coal'!F32)*'Energy Use 2020'!$Y94</f>
        <v>5194505169228.7617</v>
      </c>
      <c r="G32" s="230">
        <f>('Energy Use'!G88-'E-electricity'!G32-'E-Coal'!G32)*'Energy Use 2020'!$Y94</f>
        <v>5460884197543.6719</v>
      </c>
      <c r="H32" s="230">
        <f>('Energy Use'!H88-'E-electricity'!H32-'E-Coal'!H32)*'Energy Use 2020'!$Y94</f>
        <v>5800496065619.3525</v>
      </c>
      <c r="I32" s="230">
        <f>('Energy Use'!I88-'E-electricity'!I32-'E-Coal'!I32)*'Energy Use 2020'!$Y94</f>
        <v>6128694070982.5332</v>
      </c>
      <c r="J32" s="230">
        <f>('Energy Use'!J88-'E-electricity'!J32-'E-Coal'!J32)*'Energy Use 2020'!$Y94</f>
        <v>6413571522883.792</v>
      </c>
      <c r="K32" s="230">
        <f>('Energy Use'!K88-'E-electricity'!K32-'E-Coal'!K32)*'Energy Use 2020'!$Y94</f>
        <v>6662144410910.4268</v>
      </c>
      <c r="L32" s="230">
        <f>('Energy Use'!L88-'E-electricity'!L32-'E-Coal'!L32)*'Energy Use 2020'!$Y94</f>
        <v>6879460587129.3818</v>
      </c>
      <c r="M32" s="230">
        <f>('Energy Use'!M88-'E-electricity'!M32-'E-Coal'!M32)*'Energy Use 2020'!$Y94</f>
        <v>7074401355010.1211</v>
      </c>
      <c r="N32" s="230">
        <f>('Energy Use'!N88-'E-electricity'!N32-'E-Coal'!N32)*'Energy Use 2020'!$Y94</f>
        <v>7264932187566.8213</v>
      </c>
      <c r="O32" s="230">
        <f>('Energy Use'!O88-'E-electricity'!O32-'E-Coal'!O32)*'Energy Use 2020'!$Y94</f>
        <v>7446427220172.5947</v>
      </c>
      <c r="P32" s="230">
        <f>('Energy Use'!P88-'E-electricity'!P32-'E-Coal'!P32)*'Energy Use 2020'!$Y94</f>
        <v>7621342823842.3936</v>
      </c>
      <c r="Q32" s="230">
        <f>('Energy Use'!Q88-'E-electricity'!Q32-'E-Coal'!Q32)*'Energy Use 2020'!$Y94</f>
        <v>7792464982746.8379</v>
      </c>
      <c r="R32" s="230">
        <f>('Energy Use'!R88-'E-electricity'!R32-'E-Coal'!R32)*'Energy Use 2020'!$Y94</f>
        <v>7962889404435.9297</v>
      </c>
      <c r="S32" s="230">
        <f>('Energy Use'!S88-'E-electricity'!S32-'E-Coal'!S32)*'Energy Use 2020'!$Y94</f>
        <v>8143856599175.7402</v>
      </c>
      <c r="T32" s="230">
        <f>('Energy Use'!T88-'E-electricity'!T32-'E-Coal'!T32)*'Energy Use 2020'!$Y94</f>
        <v>8327357380916.1953</v>
      </c>
      <c r="U32" s="230">
        <f>('Energy Use'!U88-'E-electricity'!U32-'E-Coal'!U32)*'Energy Use 2020'!$Y94</f>
        <v>8512811244586.1338</v>
      </c>
      <c r="V32" s="230">
        <f>('Energy Use'!V88-'E-electricity'!V32-'E-Coal'!V32)*'Energy Use 2020'!$Y94</f>
        <v>8699585925000.4268</v>
      </c>
      <c r="W32" s="230">
        <f>('Energy Use'!W88-'E-electricity'!W32-'E-Coal'!W32)*'Energy Use 2020'!$Y94</f>
        <v>8886996328656.3496</v>
      </c>
      <c r="X32" s="230">
        <f>('Energy Use'!X88-'E-electricity'!X32-'E-Coal'!X32)*'Energy Use 2020'!$Y94</f>
        <v>9074303971742.2383</v>
      </c>
      <c r="Y32" s="230">
        <f>('Energy Use'!Y88-'E-electricity'!Y32-'E-Coal'!Y32)*'Energy Use 2020'!$Y94</f>
        <v>9260716990178.5176</v>
      </c>
      <c r="Z32" s="230">
        <f>('Energy Use'!Z88-'E-electricity'!Z32-'E-Coal'!Z32)*'Energy Use 2020'!$Y94</f>
        <v>9445390787736.9863</v>
      </c>
      <c r="AA32" s="230">
        <f>('Energy Use'!AA88-'E-electricity'!AA32-'E-Coal'!AA32)*'Energy Use 2020'!$Y94</f>
        <v>9627429387149.4648</v>
      </c>
      <c r="AB32" s="230">
        <f>('Energy Use'!AB88-'E-electricity'!AB32-'E-Coal'!AB32)*'Energy Use 2020'!$Y94</f>
        <v>9805887546439.1641</v>
      </c>
      <c r="AC32" s="230">
        <f>('Energy Use'!AC88-'E-electricity'!AC32-'E-Coal'!AC32)*'Energy Use 2020'!$Y94</f>
        <v>9979773698314.3652</v>
      </c>
      <c r="AD32" s="230">
        <f>('Energy Use'!AD88-'E-electricity'!AD32-'E-Coal'!AD32)*'Energy Use 2020'!$Y94</f>
        <v>10148053764201.832</v>
      </c>
      <c r="AE32" s="230">
        <f>('Energy Use'!AE88-'E-electricity'!AE32-'E-Coal'!AE32)*'Energy Use 2020'!$Y94</f>
        <v>10309655886230.4</v>
      </c>
      <c r="AF32" s="230">
        <f>('Energy Use'!AF88-'E-electricity'!AF32-'E-Coal'!AF32)*'Energy Use 2020'!$Y94</f>
        <v>10463476110112.045</v>
      </c>
      <c r="AG32" s="230">
        <f>('Energy Use'!AG88-'E-electricity'!AG32-'E-Coal'!AG32)*'Energy Use 2020'!$Y94</f>
        <v>10608385039349.473</v>
      </c>
      <c r="AH32" s="230">
        <f>('Energy Use'!AH88-'E-electricity'!AH32-'E-Coal'!AH32)*'Energy Use 2020'!$Y94</f>
        <v>10743235466523.771</v>
      </c>
      <c r="AI32" s="230">
        <f>('Energy Use'!AI88-'E-electricity'!AI32-'E-Coal'!AI32)*'Energy Use 2020'!$Y94</f>
        <v>10866870970639.502</v>
      </c>
      <c r="AJ32" s="230">
        <f>('Energy Use'!AJ88-'E-electricity'!AJ32-'E-Coal'!AJ32)*'Energy Use 2020'!$Y94</f>
        <v>10978135450753.811</v>
      </c>
      <c r="AK32" s="230">
        <f>('Energy Use'!AK88-'E-electricity'!AK32-'E-Coal'!AK32)*'Energy Use 2020'!$Y94</f>
        <v>11075883545589.605</v>
      </c>
      <c r="AL32" s="230">
        <f>('Energy Use'!AL88-'E-electricity'!AL32-'E-Coal'!AL32)*'Energy Use 2020'!$Y94</f>
        <v>11158991866815.125</v>
      </c>
      <c r="AM32" s="230">
        <f>('Energy Use'!AM88-'E-electricity'!AM32-'E-Coal'!AM32)*'Energy Use 2020'!$Y94</f>
        <v>11226370950528.307</v>
      </c>
      <c r="AN32" s="230">
        <f>('Energy Use'!AN88-'E-electricity'!AN32-'E-Coal'!AN32)*'Energy Use 2020'!$Y94</f>
        <v>11276977807666.965</v>
      </c>
      <c r="AO32" s="230">
        <f>('Energy Use'!AO88-'E-electricity'!AO32-'E-Coal'!AO32)*'Energy Use 2020'!$Y94</f>
        <v>11309828930113.172</v>
      </c>
      <c r="AP32" s="230">
        <f>('Energy Use'!AP88-'E-electricity'!AP32-'E-Coal'!AP32)*'Energy Use 2020'!$Y94</f>
        <v>11324013585782.623</v>
      </c>
      <c r="AQ32" s="230">
        <f>('Energy Use'!AQ88-'E-electricity'!AQ32-'E-Coal'!AQ32)*'Energy Use 2020'!$Y94</f>
        <v>11317752713316.861</v>
      </c>
      <c r="AR32" s="133" t="str">
        <f>VLOOKUP($A32,'Sector Match'!$A$1:$B$43,2,0)</f>
        <v>glass and glass products 231</v>
      </c>
    </row>
    <row r="33" spans="1:44" x14ac:dyDescent="0.2">
      <c r="A33" s="74" t="s">
        <v>31</v>
      </c>
      <c r="B33" s="230">
        <f>('Energy Use'!B89-'E-electricity'!B33)*'Energy Use 2019'!$P95</f>
        <v>1317580456246.0005</v>
      </c>
      <c r="C33" s="230">
        <f>('Energy Use'!C89-'E-electricity'!C33-'E-Coal'!C33)*'Energy Use 2020'!$Y95</f>
        <v>1103193256713.5146</v>
      </c>
      <c r="D33" s="230">
        <f>('Energy Use'!D89-'E-electricity'!D33-'E-Coal'!D33)*'Energy Use 2020'!$Y95</f>
        <v>1128811719775.7266</v>
      </c>
      <c r="E33" s="230">
        <f>('Energy Use'!E89-'E-electricity'!E33-'E-Coal'!E33)*'Energy Use 2020'!$Y95</f>
        <v>1294102818820.7773</v>
      </c>
      <c r="F33" s="230">
        <f>('Energy Use'!F89-'E-electricity'!F33-'E-Coal'!F33)*'Energy Use 2020'!$Y95</f>
        <v>1426970177583.5483</v>
      </c>
      <c r="G33" s="230">
        <f>('Energy Use'!G89-'E-electricity'!G33-'E-Coal'!G33)*'Energy Use 2020'!$Y95</f>
        <v>1513084317861.1338</v>
      </c>
      <c r="H33" s="230">
        <f>('Energy Use'!H89-'E-electricity'!H33-'E-Coal'!H33)*'Energy Use 2020'!$Y95</f>
        <v>1598323124502.0012</v>
      </c>
      <c r="I33" s="230">
        <f>('Energy Use'!I89-'E-electricity'!I33-'E-Coal'!I33)*'Energy Use 2020'!$Y95</f>
        <v>1642288926973.8242</v>
      </c>
      <c r="J33" s="230">
        <f>('Energy Use'!J89-'E-electricity'!J33-'E-Coal'!J33)*'Energy Use 2020'!$Y95</f>
        <v>1684461767037.0037</v>
      </c>
      <c r="K33" s="230">
        <f>('Energy Use'!K89-'E-electricity'!K33-'E-Coal'!K33)*'Energy Use 2020'!$Y95</f>
        <v>1726514575007.1858</v>
      </c>
      <c r="L33" s="230">
        <f>('Energy Use'!L89-'E-electricity'!L33-'E-Coal'!L33)*'Energy Use 2020'!$Y95</f>
        <v>1767645065880.8557</v>
      </c>
      <c r="M33" s="230">
        <f>('Energy Use'!M89-'E-electricity'!M33-'E-Coal'!M33)*'Energy Use 2020'!$Y95</f>
        <v>1808069061021.5833</v>
      </c>
      <c r="N33" s="230">
        <f>('Energy Use'!N89-'E-electricity'!N33-'E-Coal'!N33)*'Energy Use 2020'!$Y95</f>
        <v>1827426123704.8401</v>
      </c>
      <c r="O33" s="230">
        <f>('Energy Use'!O89-'E-electricity'!O33-'E-Coal'!O33)*'Energy Use 2020'!$Y95</f>
        <v>1846683262926.675</v>
      </c>
      <c r="P33" s="230">
        <f>('Energy Use'!P89-'E-electricity'!P33-'E-Coal'!P33)*'Energy Use 2020'!$Y95</f>
        <v>1865840527471.3911</v>
      </c>
      <c r="Q33" s="230">
        <f>('Energy Use'!Q89-'E-electricity'!Q33-'E-Coal'!Q33)*'Energy Use 2020'!$Y95</f>
        <v>1884897966117.4106</v>
      </c>
      <c r="R33" s="230">
        <f>('Energy Use'!R89-'E-electricity'!R33-'E-Coal'!R33)*'Energy Use 2020'!$Y95</f>
        <v>1903855627637.2798</v>
      </c>
      <c r="S33" s="230">
        <f>('Energy Use'!S89-'E-electricity'!S33-'E-Coal'!S33)*'Energy Use 2020'!$Y95</f>
        <v>1895868826740.2705</v>
      </c>
      <c r="T33" s="230">
        <f>('Energy Use'!T89-'E-electricity'!T33-'E-Coal'!T33)*'Energy Use 2020'!$Y95</f>
        <v>1887895538843.4263</v>
      </c>
      <c r="U33" s="230">
        <f>('Energy Use'!U89-'E-electricity'!U33-'E-Coal'!U33)*'Energy Use 2020'!$Y95</f>
        <v>1879935763651.3904</v>
      </c>
      <c r="V33" s="230">
        <f>('Energy Use'!V89-'E-electricity'!V33-'E-Coal'!V33)*'Energy Use 2020'!$Y95</f>
        <v>1871989500868.7834</v>
      </c>
      <c r="W33" s="230">
        <f>('Energy Use'!W89-'E-electricity'!W33-'E-Coal'!W33)*'Energy Use 2020'!$Y95</f>
        <v>1864056750200.2036</v>
      </c>
      <c r="X33" s="230">
        <f>('Energy Use'!X89-'E-electricity'!X33-'E-Coal'!X33)*'Energy Use 2020'!$Y95</f>
        <v>1856137511350.2256</v>
      </c>
      <c r="Y33" s="230">
        <f>('Energy Use'!Y89-'E-electricity'!Y33-'E-Coal'!Y33)*'Energy Use 2020'!$Y95</f>
        <v>1848231784023.3975</v>
      </c>
      <c r="Z33" s="230">
        <f>('Energy Use'!Z89-'E-electricity'!Z33-'E-Coal'!Z33)*'Energy Use 2020'!$Y95</f>
        <v>1840339567924.2454</v>
      </c>
      <c r="AA33" s="230">
        <f>('Energy Use'!AA89-'E-electricity'!AA33-'E-Coal'!AA33)*'Energy Use 2020'!$Y95</f>
        <v>1832460862757.272</v>
      </c>
      <c r="AB33" s="230">
        <f>('Energy Use'!AB89-'E-electricity'!AB33-'E-Coal'!AB33)*'Energy Use 2020'!$Y95</f>
        <v>1824595668226.9548</v>
      </c>
      <c r="AC33" s="230">
        <f>('Energy Use'!AC89-'E-electricity'!AC33-'E-Coal'!AC33)*'Energy Use 2020'!$Y95</f>
        <v>1816743984037.748</v>
      </c>
      <c r="AD33" s="230">
        <f>('Energy Use'!AD89-'E-electricity'!AD33-'E-Coal'!AD33)*'Energy Use 2020'!$Y95</f>
        <v>1808905809894.0818</v>
      </c>
      <c r="AE33" s="230">
        <f>('Energy Use'!AE89-'E-electricity'!AE33-'E-Coal'!AE33)*'Energy Use 2020'!$Y95</f>
        <v>1801081145500.3635</v>
      </c>
      <c r="AF33" s="230">
        <f>('Energy Use'!AF89-'E-electricity'!AF33-'E-Coal'!AF33)*'Energy Use 2020'!$Y95</f>
        <v>1793269990560.9758</v>
      </c>
      <c r="AG33" s="230">
        <f>('Energy Use'!AG89-'E-electricity'!AG33-'E-Coal'!AG33)*'Energy Use 2020'!$Y95</f>
        <v>1785472344780.2778</v>
      </c>
      <c r="AH33" s="230">
        <f>('Energy Use'!AH89-'E-electricity'!AH33-'E-Coal'!AH33)*'Energy Use 2020'!$Y95</f>
        <v>1781085064310.7488</v>
      </c>
      <c r="AI33" s="230">
        <f>('Energy Use'!AI89-'E-electricity'!AI33-'E-Coal'!AI33)*'Energy Use 2020'!$Y95</f>
        <v>1776703206015.188</v>
      </c>
      <c r="AJ33" s="230">
        <f>('Energy Use'!AJ89-'E-electricity'!AJ33-'E-Coal'!AJ33)*'Energy Use 2020'!$Y95</f>
        <v>1772326769776.4373</v>
      </c>
      <c r="AK33" s="230">
        <f>('Energy Use'!AK89-'E-electricity'!AK33-'E-Coal'!AK33)*'Energy Use 2020'!$Y95</f>
        <v>1767955755477.3262</v>
      </c>
      <c r="AL33" s="230">
        <f>('Energy Use'!AL89-'E-electricity'!AL33-'E-Coal'!AL33)*'Energy Use 2020'!$Y95</f>
        <v>1763590163000.6799</v>
      </c>
      <c r="AM33" s="230">
        <f>('Energy Use'!AM89-'E-electricity'!AM33-'E-Coal'!AM33)*'Energy Use 2020'!$Y95</f>
        <v>1758104445209.3284</v>
      </c>
      <c r="AN33" s="230">
        <f>('Energy Use'!AN89-'E-electricity'!AN33-'E-Coal'!AN33)*'Energy Use 2020'!$Y95</f>
        <v>1752626844272.0955</v>
      </c>
      <c r="AO33" s="230">
        <f>('Energy Use'!AO89-'E-electricity'!AO33-'E-Coal'!AO33)*'Energy Use 2020'!$Y95</f>
        <v>1747157360012.2388</v>
      </c>
      <c r="AP33" s="230">
        <f>('Energy Use'!AP89-'E-electricity'!AP33-'E-Coal'!AP33)*'Energy Use 2020'!$Y95</f>
        <v>1741695992253.0015</v>
      </c>
      <c r="AQ33" s="230">
        <f>('Energy Use'!AQ89-'E-electricity'!AQ33-'E-Coal'!AQ33)*'Energy Use 2020'!$Y95</f>
        <v>1736095989623.1538</v>
      </c>
      <c r="AR33" s="133" t="str">
        <f>VLOOKUP($A33,'Sector Match'!$A$1:$B$43,2,0)</f>
        <v>road vehicles 29</v>
      </c>
    </row>
    <row r="34" spans="1:44" x14ac:dyDescent="0.2">
      <c r="A34" s="74" t="s">
        <v>32</v>
      </c>
      <c r="B34" s="230">
        <f>('Energy Use'!B90-'E-electricity'!B34)*'Energy Use 2019'!$P96</f>
        <v>1378129263127.7661</v>
      </c>
      <c r="C34" s="230">
        <f>('Energy Use'!C90-'E-electricity'!C34-'E-Coal'!C34)*'Energy Use 2020'!$Y96</f>
        <v>1005893829807.4797</v>
      </c>
      <c r="D34" s="230">
        <f>('Energy Use'!D90-'E-electricity'!D34-'E-Coal'!D34)*'Energy Use 2020'!$Y96</f>
        <v>1098516149726.2728</v>
      </c>
      <c r="E34" s="230">
        <f>('Energy Use'!E90-'E-electricity'!E34-'E-Coal'!E34)*'Energy Use 2020'!$Y96</f>
        <v>1182601098334.9243</v>
      </c>
      <c r="F34" s="230">
        <f>('Energy Use'!F90-'E-electricity'!F34-'E-Coal'!F34)*'Energy Use 2020'!$Y96</f>
        <v>1217936521404.2141</v>
      </c>
      <c r="G34" s="230">
        <f>('Energy Use'!G90-'E-electricity'!G34-'E-Coal'!G34)*'Energy Use 2020'!$Y96</f>
        <v>1239804983062.9985</v>
      </c>
      <c r="H34" s="230">
        <f>('Energy Use'!H90-'E-electricity'!H34-'E-Coal'!H34)*'Energy Use 2020'!$Y96</f>
        <v>1267760332930.7498</v>
      </c>
      <c r="I34" s="230">
        <f>('Energy Use'!I90-'E-electricity'!I34-'E-Coal'!I34)*'Energy Use 2020'!$Y96</f>
        <v>1296695047806.3403</v>
      </c>
      <c r="J34" s="230">
        <f>('Energy Use'!J90-'E-electricity'!J34-'E-Coal'!J34)*'Energy Use 2020'!$Y96</f>
        <v>1320513424527.6248</v>
      </c>
      <c r="K34" s="230">
        <f>('Energy Use'!K90-'E-electricity'!K34-'E-Coal'!K34)*'Energy Use 2020'!$Y96</f>
        <v>1340655342157.8313</v>
      </c>
      <c r="L34" s="230">
        <f>('Energy Use'!L90-'E-electricity'!L34-'E-Coal'!L34)*'Energy Use 2020'!$Y96</f>
        <v>1356246025552.3752</v>
      </c>
      <c r="M34" s="230">
        <f>('Energy Use'!M90-'E-electricity'!M34-'E-Coal'!M34)*'Energy Use 2020'!$Y96</f>
        <v>1367420441539.7339</v>
      </c>
      <c r="N34" s="230">
        <f>('Energy Use'!N90-'E-electricity'!N34-'E-Coal'!N34)*'Energy Use 2020'!$Y96</f>
        <v>1376457719133.145</v>
      </c>
      <c r="O34" s="230">
        <f>('Energy Use'!O90-'E-electricity'!O34-'E-Coal'!O34)*'Energy Use 2020'!$Y96</f>
        <v>1381979354691.7563</v>
      </c>
      <c r="P34" s="230">
        <f>('Energy Use'!P90-'E-electricity'!P34-'E-Coal'!P34)*'Energy Use 2020'!$Y96</f>
        <v>1384573758837.3035</v>
      </c>
      <c r="Q34" s="230">
        <f>('Energy Use'!Q90-'E-electricity'!Q34-'E-Coal'!Q34)*'Energy Use 2020'!$Y96</f>
        <v>1384855592156.575</v>
      </c>
      <c r="R34" s="230">
        <f>('Energy Use'!R90-'E-electricity'!R34-'E-Coal'!R34)*'Energy Use 2020'!$Y96</f>
        <v>1383453999080.3767</v>
      </c>
      <c r="S34" s="230">
        <f>('Energy Use'!S90-'E-electricity'!S34-'E-Coal'!S34)*'Energy Use 2020'!$Y96</f>
        <v>1382188594452.0374</v>
      </c>
      <c r="T34" s="230">
        <f>('Energy Use'!T90-'E-electricity'!T34-'E-Coal'!T34)*'Energy Use 2020'!$Y96</f>
        <v>1379959283931.5845</v>
      </c>
      <c r="U34" s="230">
        <f>('Energy Use'!U90-'E-electricity'!U34-'E-Coal'!U34)*'Energy Use 2020'!$Y96</f>
        <v>1376852174782.3503</v>
      </c>
      <c r="V34" s="230">
        <f>('Energy Use'!V90-'E-electricity'!V34-'E-Coal'!V34)*'Energy Use 2020'!$Y96</f>
        <v>1372954423103.678</v>
      </c>
      <c r="W34" s="230">
        <f>('Energy Use'!W90-'E-electricity'!W34-'E-Coal'!W34)*'Energy Use 2020'!$Y96</f>
        <v>1368353723512.6567</v>
      </c>
      <c r="X34" s="230">
        <f>('Energy Use'!X90-'E-electricity'!X34-'E-Coal'!X34)*'Energy Use 2020'!$Y96</f>
        <v>1363137850106.9746</v>
      </c>
      <c r="Y34" s="230">
        <f>('Energy Use'!Y90-'E-electricity'!Y34-'E-Coal'!Y34)*'Energy Use 2020'!$Y96</f>
        <v>1357394250363.9143</v>
      </c>
      <c r="Z34" s="230">
        <f>('Energy Use'!Z90-'E-electricity'!Z34-'E-Coal'!Z34)*'Energy Use 2020'!$Y96</f>
        <v>1351209692896.7346</v>
      </c>
      <c r="AA34" s="230">
        <f>('Energy Use'!AA90-'E-electricity'!AA34-'E-Coal'!AA34)*'Energy Use 2020'!$Y96</f>
        <v>1344669969342.769</v>
      </c>
      <c r="AB34" s="230">
        <f>('Energy Use'!AB90-'E-electricity'!AB34-'E-Coal'!AB34)*'Energy Use 2020'!$Y96</f>
        <v>1337859650101.2063</v>
      </c>
      <c r="AC34" s="230">
        <f>('Energy Use'!AC90-'E-electricity'!AC34-'E-Coal'!AC34)*'Energy Use 2020'!$Y96</f>
        <v>1330861893174.1199</v>
      </c>
      <c r="AD34" s="230">
        <f>('Energy Use'!AD90-'E-electricity'!AD34-'E-Coal'!AD34)*'Energy Use 2020'!$Y96</f>
        <v>1323758304992.4016</v>
      </c>
      <c r="AE34" s="230">
        <f>('Energy Use'!AE90-'E-electricity'!AE34-'E-Coal'!AE34)*'Energy Use 2020'!$Y96</f>
        <v>1316628851826.688</v>
      </c>
      <c r="AF34" s="230">
        <f>('Energy Use'!AF90-'E-electricity'!AF34-'E-Coal'!AF34)*'Energy Use 2020'!$Y96</f>
        <v>1309551820190.4321</v>
      </c>
      <c r="AG34" s="230">
        <f>('Energy Use'!AG90-'E-electricity'!AG34-'E-Coal'!AG34)*'Energy Use 2020'!$Y96</f>
        <v>1302603824533.9297</v>
      </c>
      <c r="AH34" s="230">
        <f>('Energy Use'!AH90-'E-electricity'!AH34-'E-Coal'!AH34)*'Energy Use 2020'!$Y96</f>
        <v>1295859860501.1189</v>
      </c>
      <c r="AI34" s="230">
        <f>('Energy Use'!AI90-'E-electricity'!AI34-'E-Coal'!AI34)*'Energy Use 2020'!$Y96</f>
        <v>1289393402070.8682</v>
      </c>
      <c r="AJ34" s="230">
        <f>('Energy Use'!AJ90-'E-electricity'!AJ34-'E-Coal'!AJ34)*'Energy Use 2020'!$Y96</f>
        <v>1283276541027.7112</v>
      </c>
      <c r="AK34" s="230">
        <f>('Energy Use'!AK90-'E-electricity'!AK34-'E-Coal'!AK34)*'Energy Use 2020'!$Y96</f>
        <v>1277580167399.3616</v>
      </c>
      <c r="AL34" s="230">
        <f>('Energy Use'!AL90-'E-electricity'!AL34-'E-Coal'!AL34)*'Energy Use 2020'!$Y96</f>
        <v>1272374189757.0784</v>
      </c>
      <c r="AM34" s="230">
        <f>('Energy Use'!AM90-'E-electricity'!AM34-'E-Coal'!AM34)*'Energy Use 2020'!$Y96</f>
        <v>1267727794597.2529</v>
      </c>
      <c r="AN34" s="230">
        <f>('Energy Use'!AN90-'E-electricity'!AN34-'E-Coal'!AN34)*'Energy Use 2020'!$Y96</f>
        <v>1263709744407.146</v>
      </c>
      <c r="AO34" s="230">
        <f>('Energy Use'!AO90-'E-electricity'!AO34-'E-Coal'!AO34)*'Energy Use 2020'!$Y96</f>
        <v>1260388714463.7061</v>
      </c>
      <c r="AP34" s="230">
        <f>('Energy Use'!AP90-'E-electricity'!AP34-'E-Coal'!AP34)*'Energy Use 2020'!$Y96</f>
        <v>1257833668923.2639</v>
      </c>
      <c r="AQ34" s="230">
        <f>('Energy Use'!AQ90-'E-electricity'!AQ34-'E-Coal'!AQ34)*'Energy Use 2020'!$Y96</f>
        <v>1256009475970.908</v>
      </c>
      <c r="AR34" s="133" t="str">
        <f>VLOOKUP($A34,'Sector Match'!$A$1:$B$43,2,0)</f>
        <v>nonroad vehicles 30</v>
      </c>
    </row>
    <row r="35" spans="1:44" x14ac:dyDescent="0.2">
      <c r="A35" s="74" t="s">
        <v>33</v>
      </c>
      <c r="B35" s="230">
        <f>('Energy Use'!B91-'E-electricity'!B35)*'Energy Use 2019'!$P97</f>
        <v>2363928649500</v>
      </c>
      <c r="C35" s="230">
        <f>('Energy Use'!C91-'E-electricity'!C35-'E-Coal'!C35)*'Energy Use 2020'!$Y97</f>
        <v>2016700587000</v>
      </c>
      <c r="D35" s="230">
        <f>('Energy Use'!D91-'E-electricity'!D35-'E-Coal'!D35)*'Energy Use 2020'!$Y97</f>
        <v>2160542697148.2495</v>
      </c>
      <c r="E35" s="230">
        <f>('Energy Use'!E91-'E-electricity'!E35-'E-Coal'!E35)*'Energy Use 2020'!$Y97</f>
        <v>2778570872879.3809</v>
      </c>
      <c r="F35" s="230">
        <f>('Energy Use'!F91-'E-electricity'!F35-'E-Coal'!F35)*'Energy Use 2020'!$Y97</f>
        <v>2892855432754.4023</v>
      </c>
      <c r="G35" s="230">
        <f>('Energy Use'!G91-'E-electricity'!G35-'E-Coal'!G35)*'Energy Use 2020'!$Y97</f>
        <v>3090819544463.3662</v>
      </c>
      <c r="H35" s="230">
        <f>('Energy Use'!H91-'E-electricity'!H35-'E-Coal'!H35)*'Energy Use 2020'!$Y97</f>
        <v>3347956597070.3823</v>
      </c>
      <c r="I35" s="230">
        <f>('Energy Use'!I91-'E-electricity'!I35-'E-Coal'!I35)*'Energy Use 2020'!$Y97</f>
        <v>3592853653272.6382</v>
      </c>
      <c r="J35" s="230">
        <f>('Energy Use'!J91-'E-electricity'!J35-'E-Coal'!J35)*'Energy Use 2020'!$Y97</f>
        <v>3803644713606.3306</v>
      </c>
      <c r="K35" s="230">
        <f>('Energy Use'!K91-'E-electricity'!K35-'E-Coal'!K35)*'Energy Use 2020'!$Y97</f>
        <v>3986852755168.022</v>
      </c>
      <c r="L35" s="230">
        <f>('Energy Use'!L91-'E-electricity'!L35-'E-Coal'!L35)*'Energy Use 2020'!$Y97</f>
        <v>4147954208214.5322</v>
      </c>
      <c r="M35" s="230">
        <f>('Energy Use'!M91-'E-electricity'!M35-'E-Coal'!M35)*'Energy Use 2020'!$Y97</f>
        <v>4296379531593.7344</v>
      </c>
      <c r="N35" s="230">
        <f>('Energy Use'!N91-'E-electricity'!N35-'E-Coal'!N35)*'Energy Use 2020'!$Y97</f>
        <v>4454809562174.4795</v>
      </c>
      <c r="O35" s="230">
        <f>('Energy Use'!O91-'E-electricity'!O35-'E-Coal'!O35)*'Energy Use 2020'!$Y97</f>
        <v>4612303155830.9082</v>
      </c>
      <c r="P35" s="230">
        <f>('Energy Use'!P91-'E-electricity'!P35-'E-Coal'!P35)*'Energy Use 2020'!$Y97</f>
        <v>4767973083036.7773</v>
      </c>
      <c r="Q35" s="230">
        <f>('Energy Use'!Q91-'E-electricity'!Q35-'E-Coal'!Q35)*'Energy Use 2020'!$Y97</f>
        <v>4920871695082.4473</v>
      </c>
      <c r="R35" s="230">
        <f>('Energy Use'!R91-'E-electricity'!R35-'E-Coal'!R35)*'Energy Use 2020'!$Y97</f>
        <v>5069996130391.998</v>
      </c>
      <c r="S35" s="230">
        <f>('Energy Use'!S91-'E-electricity'!S35-'E-Coal'!S35)*'Energy Use 2020'!$Y97</f>
        <v>5229246995676.3223</v>
      </c>
      <c r="T35" s="230">
        <f>('Energy Use'!T91-'E-electricity'!T35-'E-Coal'!T35)*'Energy Use 2020'!$Y97</f>
        <v>5384139686830.875</v>
      </c>
      <c r="U35" s="230">
        <f>('Energy Use'!U91-'E-electricity'!U35-'E-Coal'!U35)*'Energy Use 2020'!$Y97</f>
        <v>5534145289100.3564</v>
      </c>
      <c r="V35" s="230">
        <f>('Energy Use'!V91-'E-electricity'!V35-'E-Coal'!V35)*'Energy Use 2020'!$Y97</f>
        <v>5678757294725.0635</v>
      </c>
      <c r="W35" s="230">
        <f>('Energy Use'!W91-'E-electricity'!W35-'E-Coal'!W35)*'Energy Use 2020'!$Y97</f>
        <v>5817494887395.2588</v>
      </c>
      <c r="X35" s="230">
        <f>('Energy Use'!X91-'E-electricity'!X35-'E-Coal'!X35)*'Energy Use 2020'!$Y97</f>
        <v>5949905965057.6475</v>
      </c>
      <c r="Y35" s="230">
        <f>('Energy Use'!Y91-'E-electricity'!Y35-'E-Coal'!Y35)*'Energy Use 2020'!$Y97</f>
        <v>6075569874442.8604</v>
      </c>
      <c r="Z35" s="230">
        <f>('Energy Use'!Z91-'E-electricity'!Z35-'E-Coal'!Z35)*'Energy Use 2020'!$Y97</f>
        <v>6194099834995.8984</v>
      </c>
      <c r="AA35" s="230">
        <f>('Energy Use'!AA91-'E-electricity'!AA35-'E-Coal'!AA35)*'Energy Use 2020'!$Y97</f>
        <v>6305145034385.2393</v>
      </c>
      <c r="AB35" s="230">
        <f>('Energy Use'!AB91-'E-electricity'!AB35-'E-Coal'!AB35)*'Energy Use 2020'!$Y97</f>
        <v>6408392382356.0518</v>
      </c>
      <c r="AC35" s="230">
        <f>('Energy Use'!AC91-'E-electricity'!AC35-'E-Coal'!AC35)*'Energy Use 2020'!$Y97</f>
        <v>6503567914302.8301</v>
      </c>
      <c r="AD35" s="230">
        <f>('Energy Use'!AD91-'E-electricity'!AD35-'E-Coal'!AD35)*'Energy Use 2020'!$Y97</f>
        <v>6590437840487.6201</v>
      </c>
      <c r="AE35" s="230">
        <f>('Energy Use'!AE91-'E-electricity'!AE35-'E-Coal'!AE35)*'Energy Use 2020'!$Y97</f>
        <v>6668809241252.9961</v>
      </c>
      <c r="AF35" s="230">
        <f>('Energy Use'!AF91-'E-electricity'!AF35-'E-Coal'!AF35)*'Energy Use 2020'!$Y97</f>
        <v>6738530412807.0166</v>
      </c>
      <c r="AG35" s="230">
        <f>('Energy Use'!AG91-'E-electricity'!AG35-'E-Coal'!AG35)*'Energy Use 2020'!$Y97</f>
        <v>6799490872134.2295</v>
      </c>
      <c r="AH35" s="230">
        <f>('Energy Use'!AH91-'E-electricity'!AH35-'E-Coal'!AH35)*'Energy Use 2020'!$Y97</f>
        <v>6851621033260.9492</v>
      </c>
      <c r="AI35" s="230">
        <f>('Energy Use'!AI91-'E-electricity'!AI35-'E-Coal'!AI35)*'Energy Use 2020'!$Y97</f>
        <v>6894891570432.2061</v>
      </c>
      <c r="AJ35" s="230">
        <f>('Energy Use'!AJ91-'E-electricity'!AJ35-'E-Coal'!AJ35)*'Energy Use 2020'!$Y97</f>
        <v>6929312486710.2822</v>
      </c>
      <c r="AK35" s="230">
        <f>('Energy Use'!AK91-'E-electricity'!AK35-'E-Coal'!AK35)*'Energy Use 2020'!$Y97</f>
        <v>6954931909053.8848</v>
      </c>
      <c r="AL35" s="230">
        <f>('Energy Use'!AL91-'E-electricity'!AL35-'E-Coal'!AL35)*'Energy Use 2020'!$Y97</f>
        <v>6971834633067.9141</v>
      </c>
      <c r="AM35" s="230">
        <f>('Energy Use'!AM91-'E-electricity'!AM35-'E-Coal'!AM35)*'Energy Use 2020'!$Y97</f>
        <v>6980140442318.1602</v>
      </c>
      <c r="AN35" s="230">
        <f>('Energy Use'!AN91-'E-electricity'!AN35-'E-Coal'!AN35)*'Energy Use 2020'!$Y97</f>
        <v>6980002228383.8398</v>
      </c>
      <c r="AO35" s="230">
        <f>('Energy Use'!AO91-'E-electricity'!AO35-'E-Coal'!AO35)*'Energy Use 2020'!$Y97</f>
        <v>6971603938680.3066</v>
      </c>
      <c r="AP35" s="230">
        <f>('Energy Use'!AP91-'E-electricity'!AP35-'E-Coal'!AP35)*'Energy Use 2020'!$Y97</f>
        <v>6955158379539.208</v>
      </c>
      <c r="AQ35" s="230">
        <f>('Energy Use'!AQ91-'E-electricity'!AQ35-'E-Coal'!AQ35)*'Energy Use 2020'!$Y97</f>
        <v>6930327085938.3096</v>
      </c>
      <c r="AR35" s="133" t="str">
        <f>VLOOKUP($A35,'Sector Match'!$A$1:$B$43,2,0)</f>
        <v>appliances and electrical equipment 27</v>
      </c>
    </row>
    <row r="36" spans="1:44" x14ac:dyDescent="0.2">
      <c r="A36" s="74" t="s">
        <v>34</v>
      </c>
      <c r="B36" s="230">
        <f>('Energy Use'!B92-'E-electricity'!B36)*'Energy Use 2019'!$P98</f>
        <v>1208353657500</v>
      </c>
      <c r="C36" s="230">
        <f>('Energy Use'!C92-'E-electricity'!C36-'E-Coal'!C36)*'Energy Use 2020'!$Y98</f>
        <v>933349031999.99988</v>
      </c>
      <c r="D36" s="230">
        <f>('Energy Use'!D92-'E-electricity'!D36-'E-Coal'!D36)*'Energy Use 2020'!$Y98</f>
        <v>948112394885.71033</v>
      </c>
      <c r="E36" s="230">
        <f>('Energy Use'!E92-'E-electricity'!E36-'E-Coal'!E36)*'Energy Use 2020'!$Y98</f>
        <v>1222679601099.9019</v>
      </c>
      <c r="F36" s="230">
        <f>('Energy Use'!F92-'E-electricity'!F36-'E-Coal'!F36)*'Energy Use 2020'!$Y98</f>
        <v>1261369762702.5767</v>
      </c>
      <c r="G36" s="230">
        <f>('Energy Use'!G92-'E-electricity'!G36-'E-Coal'!G36)*'Energy Use 2020'!$Y98</f>
        <v>1330812935931.3181</v>
      </c>
      <c r="H36" s="230">
        <f>('Energy Use'!H92-'E-electricity'!H36-'E-Coal'!H36)*'Energy Use 2020'!$Y98</f>
        <v>1417776876718.478</v>
      </c>
      <c r="I36" s="230">
        <f>('Energy Use'!I92-'E-electricity'!I36-'E-Coal'!I36)*'Energy Use 2020'!$Y98</f>
        <v>1492955674077.4722</v>
      </c>
      <c r="J36" s="230">
        <f>('Energy Use'!J92-'E-electricity'!J36-'E-Coal'!J36)*'Energy Use 2020'!$Y98</f>
        <v>1550575609908.0815</v>
      </c>
      <c r="K36" s="230">
        <f>('Energy Use'!K92-'E-electricity'!K36-'E-Coal'!K36)*'Energy Use 2020'!$Y98</f>
        <v>1596035756057.8396</v>
      </c>
      <c r="L36" s="230">
        <f>('Energy Use'!L92-'E-electricity'!L36-'E-Coal'!L36)*'Energy Use 2020'!$Y98</f>
        <v>1634585126699.386</v>
      </c>
      <c r="M36" s="230">
        <f>('Energy Use'!M92-'E-electricity'!M36-'E-Coal'!M36)*'Energy Use 2020'!$Y98</f>
        <v>1672840807118.3684</v>
      </c>
      <c r="N36" s="230">
        <f>('Energy Use'!N92-'E-electricity'!N36-'E-Coal'!N36)*'Energy Use 2020'!$Y98</f>
        <v>1723206992867.6431</v>
      </c>
      <c r="O36" s="230">
        <f>('Energy Use'!O92-'E-electricity'!O36-'E-Coal'!O36)*'Energy Use 2020'!$Y98</f>
        <v>1779640922637.7947</v>
      </c>
      <c r="P36" s="230">
        <f>('Energy Use'!P92-'E-electricity'!P36-'E-Coal'!P36)*'Energy Use 2020'!$Y98</f>
        <v>1840570758105.2566</v>
      </c>
      <c r="Q36" s="230">
        <f>('Energy Use'!Q92-'E-electricity'!Q36-'E-Coal'!Q36)*'Energy Use 2020'!$Y98</f>
        <v>1904192872810.03</v>
      </c>
      <c r="R36" s="230">
        <f>('Energy Use'!R92-'E-electricity'!R36-'E-Coal'!R36)*'Energy Use 2020'!$Y98</f>
        <v>1968433314137.1604</v>
      </c>
      <c r="S36" s="230">
        <f>('Energy Use'!S92-'E-electricity'!S36-'E-Coal'!S36)*'Energy Use 2020'!$Y98</f>
        <v>2039074804144.002</v>
      </c>
      <c r="T36" s="230">
        <f>('Energy Use'!T92-'E-electricity'!T36-'E-Coal'!T36)*'Energy Use 2020'!$Y98</f>
        <v>2108330723361.7236</v>
      </c>
      <c r="U36" s="230">
        <f>('Energy Use'!U92-'E-electricity'!U36-'E-Coal'!U36)*'Energy Use 2020'!$Y98</f>
        <v>2175927006796.4275</v>
      </c>
      <c r="V36" s="230">
        <f>('Energy Use'!V92-'E-electricity'!V36-'E-Coal'!V36)*'Energy Use 2020'!$Y98</f>
        <v>2241593146439.1152</v>
      </c>
      <c r="W36" s="230">
        <f>('Energy Use'!W92-'E-electricity'!W36-'E-Coal'!W36)*'Energy Use 2020'!$Y98</f>
        <v>2305064144692.8633</v>
      </c>
      <c r="X36" s="230">
        <f>('Energy Use'!X92-'E-electricity'!X36-'E-Coal'!X36)*'Energy Use 2020'!$Y98</f>
        <v>2366082434681.165</v>
      </c>
      <c r="Y36" s="230">
        <f>('Energy Use'!Y92-'E-electricity'!Y36-'E-Coal'!Y36)*'Energy Use 2020'!$Y98</f>
        <v>2424399746791.4224</v>
      </c>
      <c r="Z36" s="230">
        <f>('Energy Use'!Z92-'E-electricity'!Z36-'E-Coal'!Z36)*'Energy Use 2020'!$Y98</f>
        <v>2479778901529.1851</v>
      </c>
      <c r="AA36" s="230">
        <f>('Energy Use'!AA92-'E-electricity'!AA36-'E-Coal'!AA36)*'Energy Use 2020'!$Y98</f>
        <v>2531995509762.9692</v>
      </c>
      <c r="AB36" s="230">
        <f>('Energy Use'!AB92-'E-electricity'!AB36-'E-Coal'!AB36)*'Energy Use 2020'!$Y98</f>
        <v>2580839562705.4712</v>
      </c>
      <c r="AC36" s="230">
        <f>('Energy Use'!AC92-'E-electricity'!AC36-'E-Coal'!AC36)*'Energy Use 2020'!$Y98</f>
        <v>2626116895481.5991</v>
      </c>
      <c r="AD36" s="230">
        <f>('Energy Use'!AD92-'E-electricity'!AD36-'E-Coal'!AD36)*'Energy Use 2020'!$Y98</f>
        <v>2667650509847.751</v>
      </c>
      <c r="AE36" s="230">
        <f>('Energy Use'!AE92-'E-electricity'!AE36-'E-Coal'!AE36)*'Energy Use 2020'!$Y98</f>
        <v>2705281743519.9868</v>
      </c>
      <c r="AF36" s="230">
        <f>('Energy Use'!AF92-'E-electricity'!AF36-'E-Coal'!AF36)*'Energy Use 2020'!$Y98</f>
        <v>2738871275606.271</v>
      </c>
      <c r="AG36" s="230">
        <f>('Energy Use'!AG92-'E-electricity'!AG36-'E-Coal'!AG36)*'Energy Use 2020'!$Y98</f>
        <v>2768299959785.2368</v>
      </c>
      <c r="AH36" s="230">
        <f>('Energy Use'!AH92-'E-electricity'!AH36-'E-Coal'!AH36)*'Energy Use 2020'!$Y98</f>
        <v>2793469479093.8213</v>
      </c>
      <c r="AI36" s="230">
        <f>('Energy Use'!AI92-'E-electricity'!AI36-'E-Coal'!AI36)*'Energy Use 2020'!$Y98</f>
        <v>2814302818441.7793</v>
      </c>
      <c r="AJ36" s="230">
        <f>('Energy Use'!AJ92-'E-electricity'!AJ36-'E-Coal'!AJ36)*'Energy Use 2020'!$Y98</f>
        <v>2830744553226.9175</v>
      </c>
      <c r="AK36" s="230">
        <f>('Energy Use'!AK92-'E-electricity'!AK36-'E-Coal'!AK36)*'Energy Use 2020'!$Y98</f>
        <v>2842760954644.4971</v>
      </c>
      <c r="AL36" s="230">
        <f>('Energy Use'!AL92-'E-electricity'!AL36-'E-Coal'!AL36)*'Energy Use 2020'!$Y98</f>
        <v>2850339914435.6563</v>
      </c>
      <c r="AM36" s="230">
        <f>('Energy Use'!AM92-'E-electricity'!AM36-'E-Coal'!AM36)*'Energy Use 2020'!$Y98</f>
        <v>2853490693870.7778</v>
      </c>
      <c r="AN36" s="230">
        <f>('Energy Use'!AN92-'E-electricity'!AN36-'E-Coal'!AN36)*'Energy Use 2020'!$Y98</f>
        <v>2852243503687.1021</v>
      </c>
      <c r="AO36" s="230">
        <f>('Energy Use'!AO92-'E-electricity'!AO36-'E-Coal'!AO36)*'Energy Use 2020'!$Y98</f>
        <v>2846648923470.0845</v>
      </c>
      <c r="AP36" s="230">
        <f>('Energy Use'!AP92-'E-electricity'!AP36-'E-Coal'!AP36)*'Energy Use 2020'!$Y98</f>
        <v>2836777170564.7837</v>
      </c>
      <c r="AQ36" s="230">
        <f>('Energy Use'!AQ92-'E-electricity'!AQ36-'E-Coal'!AQ36)*'Energy Use 2020'!$Y98</f>
        <v>2822481905520.5063</v>
      </c>
      <c r="AR36" s="133" t="str">
        <f>VLOOKUP($A36,'Sector Match'!$A$1:$B$43,2,0)</f>
        <v>computers and electronics 26</v>
      </c>
    </row>
    <row r="37" spans="1:44" x14ac:dyDescent="0.2">
      <c r="A37" s="74" t="s">
        <v>35</v>
      </c>
      <c r="B37" s="230">
        <f>('Energy Use'!B93-'E-electricity'!B37)*'Energy Use 2019'!$P99</f>
        <v>119446453499.99992</v>
      </c>
      <c r="C37" s="230">
        <f>('Energy Use'!C93-'E-electricity'!C37-'E-Coal'!C37)*'Energy Use 2020'!$Y99</f>
        <v>75001261500</v>
      </c>
      <c r="D37" s="230">
        <f>('Energy Use'!D93-'E-electricity'!D37-'E-Coal'!D37)*'Energy Use 2020'!$Y99</f>
        <v>74438078037.019485</v>
      </c>
      <c r="E37" s="230">
        <f>('Energy Use'!E93-'E-electricity'!E37-'E-Coal'!E37)*'Energy Use 2020'!$Y99</f>
        <v>92851247419.282318</v>
      </c>
      <c r="F37" s="230">
        <f>('Energy Use'!F93-'E-electricity'!F37-'E-Coal'!F37)*'Energy Use 2020'!$Y99</f>
        <v>94866405049.554581</v>
      </c>
      <c r="G37" s="230">
        <f>('Energy Use'!G93-'E-electricity'!G37-'E-Coal'!G37)*'Energy Use 2020'!$Y99</f>
        <v>97608424530.608368</v>
      </c>
      <c r="H37" s="230">
        <f>('Energy Use'!H93-'E-electricity'!H37-'E-Coal'!H37)*'Energy Use 2020'!$Y99</f>
        <v>100950603034.65086</v>
      </c>
      <c r="I37" s="230">
        <f>('Energy Use'!I93-'E-electricity'!I37-'E-Coal'!I37)*'Energy Use 2020'!$Y99</f>
        <v>103707477890.61807</v>
      </c>
      <c r="J37" s="230">
        <f>('Energy Use'!J93-'E-electricity'!J37-'E-Coal'!J37)*'Energy Use 2020'!$Y99</f>
        <v>105429199514.56682</v>
      </c>
      <c r="K37" s="230">
        <f>('Energy Use'!K93-'E-electricity'!K37-'E-Coal'!K37)*'Energy Use 2020'!$Y99</f>
        <v>106579394016.53696</v>
      </c>
      <c r="L37" s="230">
        <f>('Energy Use'!L93-'E-electricity'!L37-'E-Coal'!L37)*'Energy Use 2020'!$Y99</f>
        <v>107336697395.48364</v>
      </c>
      <c r="M37" s="230">
        <f>('Energy Use'!M93-'E-electricity'!M37-'E-Coal'!M37)*'Energy Use 2020'!$Y99</f>
        <v>108022781053.7854</v>
      </c>
      <c r="N37" s="230">
        <f>('Energy Use'!N93-'E-electricity'!N37-'E-Coal'!N37)*'Energy Use 2020'!$Y99</f>
        <v>109409384778.90215</v>
      </c>
      <c r="O37" s="230">
        <f>('Energy Use'!O93-'E-electricity'!O37-'E-Coal'!O37)*'Energy Use 2020'!$Y99</f>
        <v>111034105191.27487</v>
      </c>
      <c r="P37" s="230">
        <f>('Energy Use'!P93-'E-electricity'!P37-'E-Coal'!P37)*'Energy Use 2020'!$Y99</f>
        <v>112840444098.88802</v>
      </c>
      <c r="Q37" s="230">
        <f>('Energy Use'!Q93-'E-electricity'!Q37-'E-Coal'!Q37)*'Energy Use 2020'!$Y99</f>
        <v>114768763604.95477</v>
      </c>
      <c r="R37" s="230">
        <f>('Energy Use'!R93-'E-electricity'!R37-'E-Coal'!R37)*'Energy Use 2020'!$Y99</f>
        <v>116755431157.65034</v>
      </c>
      <c r="S37" s="230">
        <f>('Energy Use'!S93-'E-electricity'!S37-'E-Coal'!S37)*'Energy Use 2020'!$Y99</f>
        <v>119205386499.80672</v>
      </c>
      <c r="T37" s="230">
        <f>('Energy Use'!T93-'E-electricity'!T37-'E-Coal'!T37)*'Energy Use 2020'!$Y99</f>
        <v>121660073353.73499</v>
      </c>
      <c r="U37" s="230">
        <f>('Energy Use'!U93-'E-electricity'!U37-'E-Coal'!U37)*'Energy Use 2020'!$Y99</f>
        <v>124110426558.72401</v>
      </c>
      <c r="V37" s="230">
        <f>('Energy Use'!V93-'E-electricity'!V37-'E-Coal'!V37)*'Energy Use 2020'!$Y99</f>
        <v>126546767625.74478</v>
      </c>
      <c r="W37" s="230">
        <f>('Energy Use'!W93-'E-electricity'!W37-'E-Coal'!W37)*'Energy Use 2020'!$Y99</f>
        <v>128958814076.25674</v>
      </c>
      <c r="X37" s="230">
        <f>('Energy Use'!X93-'E-electricity'!X37-'E-Coal'!X37)*'Energy Use 2020'!$Y99</f>
        <v>131335696383.30312</v>
      </c>
      <c r="Y37" s="230">
        <f>('Energy Use'!Y93-'E-electricity'!Y37-'E-Coal'!Y37)*'Energy Use 2020'!$Y99</f>
        <v>133665983136.14008</v>
      </c>
      <c r="Z37" s="230">
        <f>('Energy Use'!Z93-'E-electricity'!Z37-'E-Coal'!Z37)*'Energy Use 2020'!$Y99</f>
        <v>135937715003.03693</v>
      </c>
      <c r="AA37" s="230">
        <f>('Energy Use'!AA93-'E-electricity'!AA37-'E-Coal'!AA37)*'Energy Use 2020'!$Y99</f>
        <v>138138448002.62756</v>
      </c>
      <c r="AB37" s="230">
        <f>('Energy Use'!AB93-'E-electricity'!AB37-'E-Coal'!AB37)*'Energy Use 2020'!$Y99</f>
        <v>140255306511.14294</v>
      </c>
      <c r="AC37" s="230">
        <f>('Energy Use'!AC93-'E-electricity'!AC37-'E-Coal'!AC37)*'Energy Use 2020'!$Y99</f>
        <v>142275046330.22687</v>
      </c>
      <c r="AD37" s="230">
        <f>('Energy Use'!AD93-'E-electricity'!AD37-'E-Coal'!AD37)*'Energy Use 2020'!$Y99</f>
        <v>144184128017.35452</v>
      </c>
      <c r="AE37" s="230">
        <f>('Energy Use'!AE93-'E-electricity'!AE37-'E-Coal'!AE37)*'Energy Use 2020'!$Y99</f>
        <v>145968800538.1312</v>
      </c>
      <c r="AF37" s="230">
        <f>('Energy Use'!AF93-'E-electricity'!AF37-'E-Coal'!AF37)*'Energy Use 2020'!$Y99</f>
        <v>147615195137.51047</v>
      </c>
      <c r="AG37" s="230">
        <f>('Energy Use'!AG93-'E-electricity'!AG37-'E-Coal'!AG37)*'Energy Use 2020'!$Y99</f>
        <v>149109429146.23163</v>
      </c>
      <c r="AH37" s="230">
        <f>('Energy Use'!AH93-'E-electricity'!AH37-'E-Coal'!AH37)*'Energy Use 2020'!$Y99</f>
        <v>150437719241.40228</v>
      </c>
      <c r="AI37" s="230">
        <f>('Energy Use'!AI93-'E-electricity'!AI37-'E-Coal'!AI37)*'Energy Use 2020'!$Y99</f>
        <v>151586503468.46106</v>
      </c>
      <c r="AJ37" s="230">
        <f>('Energy Use'!AJ93-'E-electricity'!AJ37-'E-Coal'!AJ37)*'Energy Use 2020'!$Y99</f>
        <v>152542571108.98959</v>
      </c>
      <c r="AK37" s="230">
        <f>('Energy Use'!AK93-'E-electricity'!AK37-'E-Coal'!AK37)*'Energy Use 2020'!$Y99</f>
        <v>153293199248.79956</v>
      </c>
      <c r="AL37" s="230">
        <f>('Energy Use'!AL93-'E-electricity'!AL37-'E-Coal'!AL37)*'Energy Use 2020'!$Y99</f>
        <v>153826294668.09311</v>
      </c>
      <c r="AM37" s="230">
        <f>('Energy Use'!AM93-'E-electricity'!AM37-'E-Coal'!AM37)*'Energy Use 2020'!$Y99</f>
        <v>154130539445.50443</v>
      </c>
      <c r="AN37" s="230">
        <f>('Energy Use'!AN93-'E-electricity'!AN37-'E-Coal'!AN37)*'Energy Use 2020'!$Y99</f>
        <v>154195538446.38577</v>
      </c>
      <c r="AO37" s="230">
        <f>('Energy Use'!AO93-'E-electricity'!AO37-'E-Coal'!AO37)*'Energy Use 2020'!$Y99</f>
        <v>154011966659.25977</v>
      </c>
      <c r="AP37" s="230">
        <f>('Energy Use'!AP93-'E-electricity'!AP37-'E-Coal'!AP37)*'Energy Use 2020'!$Y99</f>
        <v>153571714159.66556</v>
      </c>
      <c r="AQ37" s="230">
        <f>('Energy Use'!AQ93-'E-electricity'!AQ37-'E-Coal'!AQ37)*'Energy Use 2020'!$Y99</f>
        <v>152855282012.39169</v>
      </c>
      <c r="AR37" s="133" t="str">
        <f>VLOOKUP($A37,'Sector Match'!$A$1:$B$43,2,0)</f>
        <v>computers and electronics 26</v>
      </c>
    </row>
    <row r="38" spans="1:44" x14ac:dyDescent="0.2">
      <c r="A38" s="74" t="s">
        <v>36</v>
      </c>
      <c r="B38" s="230">
        <f>('Energy Use'!B94-'E-electricity'!B38)*'Energy Use 2019'!$P100</f>
        <v>1466691336000</v>
      </c>
      <c r="C38" s="230">
        <f>('Energy Use'!C94-'E-electricity'!C38-'E-Coal'!C38)*'Energy Use 2020'!$Y100</f>
        <v>1652805577500</v>
      </c>
      <c r="D38" s="230">
        <f>('Energy Use'!D94-'E-electricity'!D38-'E-Coal'!D38)*'Energy Use 2020'!$Y100</f>
        <v>1307527952042.1699</v>
      </c>
      <c r="E38" s="230">
        <f>('Energy Use'!E94-'E-electricity'!E38-'E-Coal'!E38)*'Energy Use 2020'!$Y100</f>
        <v>2042956060516.7119</v>
      </c>
      <c r="F38" s="230">
        <f>('Energy Use'!F94-'E-electricity'!F38-'E-Coal'!F38)*'Energy Use 2020'!$Y100</f>
        <v>2029505439089.0713</v>
      </c>
      <c r="G38" s="230">
        <f>('Energy Use'!G94-'E-electricity'!G38-'E-Coal'!G38)*'Energy Use 2020'!$Y100</f>
        <v>2041394558631.3662</v>
      </c>
      <c r="H38" s="230">
        <f>('Energy Use'!H94-'E-electricity'!H38-'E-Coal'!H38)*'Energy Use 2020'!$Y100</f>
        <v>2068293796436.6555</v>
      </c>
      <c r="I38" s="230">
        <f>('Energy Use'!I94-'E-electricity'!I38-'E-Coal'!I38)*'Energy Use 2020'!$Y100</f>
        <v>2094652195126.905</v>
      </c>
      <c r="J38" s="230">
        <f>('Energy Use'!J94-'E-electricity'!J38-'E-Coal'!J38)*'Energy Use 2020'!$Y100</f>
        <v>2116590270205.8623</v>
      </c>
      <c r="K38" s="230">
        <f>('Energy Use'!K94-'E-electricity'!K38-'E-Coal'!K38)*'Energy Use 2020'!$Y100</f>
        <v>2134432128101.4275</v>
      </c>
      <c r="L38" s="230">
        <f>('Energy Use'!L94-'E-electricity'!L38-'E-Coal'!L38)*'Energy Use 2020'!$Y100</f>
        <v>2145671887067.2773</v>
      </c>
      <c r="M38" s="230">
        <f>('Energy Use'!M94-'E-electricity'!M38-'E-Coal'!M38)*'Energy Use 2020'!$Y100</f>
        <v>2148955733701.1104</v>
      </c>
      <c r="N38" s="230">
        <f>('Energy Use'!N94-'E-electricity'!N38-'E-Coal'!N38)*'Energy Use 2020'!$Y100</f>
        <v>2160876707530.3232</v>
      </c>
      <c r="O38" s="230">
        <f>('Energy Use'!O94-'E-electricity'!O38-'E-Coal'!O38)*'Energy Use 2020'!$Y100</f>
        <v>2164947273730.1169</v>
      </c>
      <c r="P38" s="230">
        <f>('Energy Use'!P94-'E-electricity'!P38-'E-Coal'!P38)*'Energy Use 2020'!$Y100</f>
        <v>2161692863341.1614</v>
      </c>
      <c r="Q38" s="230">
        <f>('Energy Use'!Q94-'E-electricity'!Q38-'E-Coal'!Q38)*'Energy Use 2020'!$Y100</f>
        <v>2151712205715.4148</v>
      </c>
      <c r="R38" s="230">
        <f>('Energy Use'!R94-'E-electricity'!R38-'E-Coal'!R38)*'Energy Use 2020'!$Y100</f>
        <v>2135658317994.1875</v>
      </c>
      <c r="S38" s="230">
        <f>('Energy Use'!S94-'E-electricity'!S38-'E-Coal'!S38)*'Energy Use 2020'!$Y100</f>
        <v>2132528158083.1704</v>
      </c>
      <c r="T38" s="230">
        <f>('Energy Use'!T94-'E-electricity'!T38-'E-Coal'!T38)*'Energy Use 2020'!$Y100</f>
        <v>2124719750046.4063</v>
      </c>
      <c r="U38" s="230">
        <f>('Energy Use'!U94-'E-electricity'!U38-'E-Coal'!U38)*'Energy Use 2020'!$Y100</f>
        <v>2112577287355.9443</v>
      </c>
      <c r="V38" s="230">
        <f>('Energy Use'!V94-'E-electricity'!V38-'E-Coal'!V38)*'Energy Use 2020'!$Y100</f>
        <v>2096465765147.0347</v>
      </c>
      <c r="W38" s="230">
        <f>('Energy Use'!W94-'E-electricity'!W38-'E-Coal'!W38)*'Energy Use 2020'!$Y100</f>
        <v>2076764527600.0952</v>
      </c>
      <c r="X38" s="230">
        <f>('Energy Use'!X94-'E-electricity'!X38-'E-Coal'!X38)*'Energy Use 2020'!$Y100</f>
        <v>2053861235538.658</v>
      </c>
      <c r="Y38" s="230">
        <f>('Energy Use'!Y94-'E-electricity'!Y38-'E-Coal'!Y38)*'Energy Use 2020'!$Y100</f>
        <v>2028146340837.77</v>
      </c>
      <c r="Z38" s="230">
        <f>('Energy Use'!Z94-'E-electricity'!Z38-'E-Coal'!Z38)*'Energy Use 2020'!$Y100</f>
        <v>2000008130492.6519</v>
      </c>
      <c r="AA38" s="230">
        <f>('Energy Use'!AA94-'E-electricity'!AA38-'E-Coal'!AA38)*'Energy Use 2020'!$Y100</f>
        <v>1969828380897.0886</v>
      </c>
      <c r="AB38" s="230">
        <f>('Energy Use'!AB94-'E-electricity'!AB38-'E-Coal'!AB38)*'Energy Use 2020'!$Y100</f>
        <v>1937978642592.9883</v>
      </c>
      <c r="AC38" s="230">
        <f>('Energy Use'!AC94-'E-electricity'!AC38-'E-Coal'!AC38)*'Energy Use 2020'!$Y100</f>
        <v>1904817157875.135</v>
      </c>
      <c r="AD38" s="230">
        <f>('Energy Use'!AD94-'E-electricity'!AD38-'E-Coal'!AD38)*'Energy Use 2020'!$Y100</f>
        <v>1870686398409.469</v>
      </c>
      <c r="AE38" s="230">
        <f>('Energy Use'!AE94-'E-electricity'!AE38-'E-Coal'!AE38)*'Energy Use 2020'!$Y100</f>
        <v>1835911197550.8345</v>
      </c>
      <c r="AF38" s="230">
        <f>('Energy Use'!AF94-'E-electricity'!AF38-'E-Coal'!AF38)*'Energy Use 2020'!$Y100</f>
        <v>1800797442309.6379</v>
      </c>
      <c r="AG38" s="230">
        <f>('Energy Use'!AG94-'E-electricity'!AG38-'E-Coal'!AG38)*'Energy Use 2020'!$Y100</f>
        <v>1765631282803.4639</v>
      </c>
      <c r="AH38" s="230">
        <f>('Energy Use'!AH94-'E-electricity'!AH38-'E-Coal'!AH38)*'Energy Use 2020'!$Y100</f>
        <v>1730678812352.9509</v>
      </c>
      <c r="AI38" s="230">
        <f>('Energy Use'!AI94-'E-electricity'!AI38-'E-Coal'!AI38)*'Energy Use 2020'!$Y100</f>
        <v>1696186168904.3262</v>
      </c>
      <c r="AJ38" s="230">
        <f>('Energy Use'!AJ94-'E-electricity'!AJ38-'E-Coal'!AJ38)*'Energy Use 2020'!$Y100</f>
        <v>1662380007915.8665</v>
      </c>
      <c r="AK38" s="230">
        <f>('Energy Use'!AK94-'E-electricity'!AK38-'E-Coal'!AK38)*'Energy Use 2020'!$Y100</f>
        <v>1629468297950.3137</v>
      </c>
      <c r="AL38" s="230">
        <f>('Energy Use'!AL94-'E-electricity'!AL38-'E-Coal'!AL38)*'Energy Use 2020'!$Y100</f>
        <v>1597641392691.2712</v>
      </c>
      <c r="AM38" s="230">
        <f>('Energy Use'!AM94-'E-electricity'!AM38-'E-Coal'!AM38)*'Energy Use 2020'!$Y100</f>
        <v>1567073336681.3655</v>
      </c>
      <c r="AN38" s="230">
        <f>('Energy Use'!AN94-'E-electricity'!AN38-'E-Coal'!AN38)*'Energy Use 2020'!$Y100</f>
        <v>1537923366521.6428</v>
      </c>
      <c r="AO38" s="230">
        <f>('Energy Use'!AO94-'E-electricity'!AO38-'E-Coal'!AO38)*'Energy Use 2020'!$Y100</f>
        <v>1510337574361.0901</v>
      </c>
      <c r="AP38" s="230">
        <f>('Energy Use'!AP94-'E-electricity'!AP38-'E-Coal'!AP38)*'Energy Use 2020'!$Y100</f>
        <v>1484450706063.5825</v>
      </c>
      <c r="AQ38" s="230">
        <f>('Energy Use'!AQ94-'E-electricity'!AQ38-'E-Coal'!AQ38)*'Energy Use 2020'!$Y100</f>
        <v>1460266322590.1541</v>
      </c>
      <c r="AR38" s="133" t="str">
        <f>VLOOKUP($A38,'Sector Match'!$A$1:$B$43,2,0)</f>
        <v>other machinery 28</v>
      </c>
    </row>
    <row r="39" spans="1:44" x14ac:dyDescent="0.2">
      <c r="A39" s="74" t="s">
        <v>37</v>
      </c>
      <c r="B39" s="230">
        <f>('Energy Use'!B95-'E-electricity'!B39)*'Energy Use 2019'!$P101</f>
        <v>4447297024500</v>
      </c>
      <c r="C39" s="230">
        <f>('Energy Use'!C95-'E-electricity'!C39-'E-Coal'!C39)*'Energy Use 2020'!$Y101</f>
        <v>7139008965000</v>
      </c>
      <c r="D39" s="230">
        <f>('Energy Use'!D95-'E-electricity'!D39-'E-Coal'!D39)*'Energy Use 2020'!$Y101</f>
        <v>10129542235331.451</v>
      </c>
      <c r="E39" s="230">
        <f>('Energy Use'!E95-'E-electricity'!E39-'E-Coal'!E39)*'Energy Use 2020'!$Y101</f>
        <v>12783950673210.148</v>
      </c>
      <c r="F39" s="230">
        <f>('Energy Use'!F95-'E-electricity'!F39-'E-Coal'!F39)*'Energy Use 2020'!$Y101</f>
        <v>13739620033719.266</v>
      </c>
      <c r="G39" s="230">
        <f>('Energy Use'!G95-'E-electricity'!G39-'E-Coal'!G39)*'Energy Use 2020'!$Y101</f>
        <v>15175935718450.826</v>
      </c>
      <c r="H39" s="230">
        <f>('Energy Use'!H95-'E-electricity'!H39-'E-Coal'!H39)*'Energy Use 2020'!$Y101</f>
        <v>17063683678062.414</v>
      </c>
      <c r="I39" s="230">
        <f>('Energy Use'!I95-'E-electricity'!I39-'E-Coal'!I39)*'Energy Use 2020'!$Y101</f>
        <v>19237255255128.824</v>
      </c>
      <c r="J39" s="230">
        <f>('Energy Use'!J95-'E-electricity'!J39-'E-Coal'!J39)*'Energy Use 2020'!$Y101</f>
        <v>21006228773668.75</v>
      </c>
      <c r="K39" s="230">
        <f>('Energy Use'!K95-'E-electricity'!K39-'E-Coal'!K39)*'Energy Use 2020'!$Y101</f>
        <v>22742572518903.492</v>
      </c>
      <c r="L39" s="230">
        <f>('Energy Use'!L95-'E-electricity'!L39-'E-Coal'!L39)*'Energy Use 2020'!$Y101</f>
        <v>24257042574453.148</v>
      </c>
      <c r="M39" s="230">
        <f>('Energy Use'!M95-'E-electricity'!M39-'E-Coal'!M39)*'Energy Use 2020'!$Y101</f>
        <v>25628880559872.895</v>
      </c>
      <c r="N39" s="230">
        <f>('Energy Use'!N95-'E-electricity'!N39-'E-Coal'!N39)*'Energy Use 2020'!$Y101</f>
        <v>27298356692439.125</v>
      </c>
      <c r="O39" s="230">
        <f>('Energy Use'!O95-'E-electricity'!O39-'E-Coal'!O39)*'Energy Use 2020'!$Y101</f>
        <v>29021527410567.113</v>
      </c>
      <c r="P39" s="230">
        <f>('Energy Use'!P95-'E-electricity'!P39-'E-Coal'!P39)*'Energy Use 2020'!$Y101</f>
        <v>30802813763388.672</v>
      </c>
      <c r="Q39" s="230">
        <f>('Energy Use'!Q95-'E-electricity'!Q39-'E-Coal'!Q39)*'Energy Use 2020'!$Y101</f>
        <v>32647982219396.039</v>
      </c>
      <c r="R39" s="230">
        <f>('Energy Use'!R95-'E-electricity'!R39-'E-Coal'!R39)*'Energy Use 2020'!$Y101</f>
        <v>34564286727902.383</v>
      </c>
      <c r="S39" s="230">
        <f>('Energy Use'!S95-'E-electricity'!S39-'E-Coal'!S39)*'Energy Use 2020'!$Y101</f>
        <v>36672550281304.289</v>
      </c>
      <c r="T39" s="230">
        <f>('Energy Use'!T95-'E-electricity'!T39-'E-Coal'!T39)*'Energy Use 2020'!$Y101</f>
        <v>38870503304218.742</v>
      </c>
      <c r="U39" s="230">
        <f>('Energy Use'!U95-'E-electricity'!U39-'E-Coal'!U39)*'Energy Use 2020'!$Y101</f>
        <v>41154020232732.555</v>
      </c>
      <c r="V39" s="230">
        <f>('Energy Use'!V95-'E-electricity'!V39-'E-Coal'!V39)*'Energy Use 2020'!$Y101</f>
        <v>43517599862889.016</v>
      </c>
      <c r="W39" s="230">
        <f>('Energy Use'!W95-'E-electricity'!W39-'E-Coal'!W39)*'Energy Use 2020'!$Y101</f>
        <v>45954249856201.297</v>
      </c>
      <c r="X39" s="230">
        <f>('Energy Use'!X95-'E-electricity'!X39-'E-Coal'!X39)*'Energy Use 2020'!$Y101</f>
        <v>48455381835965.227</v>
      </c>
      <c r="Y39" s="230">
        <f>('Energy Use'!Y95-'E-electricity'!Y39-'E-Coal'!Y39)*'Energy Use 2020'!$Y101</f>
        <v>51010721390722.891</v>
      </c>
      <c r="Z39" s="230">
        <f>('Energy Use'!Z95-'E-electricity'!Z39-'E-Coal'!Z39)*'Energy Use 2020'!$Y101</f>
        <v>53608237651227.07</v>
      </c>
      <c r="AA39" s="230">
        <f>('Energy Use'!AA95-'E-electricity'!AA39-'E-Coal'!AA39)*'Energy Use 2020'!$Y101</f>
        <v>56234097362352.242</v>
      </c>
      <c r="AB39" s="230">
        <f>('Energy Use'!AB95-'E-electricity'!AB39-'E-Coal'!AB39)*'Energy Use 2020'!$Y101</f>
        <v>58872648501607.086</v>
      </c>
      <c r="AC39" s="230">
        <f>('Energy Use'!AC95-'E-electricity'!AC39-'E-Coal'!AC39)*'Energy Use 2020'!$Y101</f>
        <v>61506438470531.945</v>
      </c>
      <c r="AD39" s="230">
        <f>('Energy Use'!AD95-'E-electricity'!AD39-'E-Coal'!AD39)*'Energy Use 2020'!$Y101</f>
        <v>64116271674406.938</v>
      </c>
      <c r="AE39" s="230">
        <f>('Energy Use'!AE95-'E-electricity'!AE39-'E-Coal'!AE39)*'Energy Use 2020'!$Y101</f>
        <v>66681310881988.664</v>
      </c>
      <c r="AF39" s="230">
        <f>('Energy Use'!AF95-'E-electricity'!AF39-'E-Coal'!AF39)*'Energy Use 2020'!$Y101</f>
        <v>69179226097667</v>
      </c>
      <c r="AG39" s="230">
        <f>('Energy Use'!AG95-'E-electricity'!AG39-'E-Coal'!AG39)*'Energy Use 2020'!$Y101</f>
        <v>71586393767542.281</v>
      </c>
      <c r="AH39" s="230">
        <f>('Energy Use'!AH95-'E-electricity'!AH39-'E-Coal'!AH39)*'Energy Use 2020'!$Y101</f>
        <v>73878147971660.359</v>
      </c>
      <c r="AI39" s="230">
        <f>('Energy Use'!AI95-'E-electricity'!AI39-'E-Coal'!AI39)*'Energy Use 2020'!$Y101</f>
        <v>76029083831652.297</v>
      </c>
      <c r="AJ39" s="230">
        <f>('Energy Use'!AJ95-'E-electricity'!AJ39-'E-Coal'!AJ39)*'Energy Use 2020'!$Y101</f>
        <v>78013411704388.703</v>
      </c>
      <c r="AK39" s="230">
        <f>('Energy Use'!AK95-'E-electricity'!AK39-'E-Coal'!AK39)*'Energy Use 2020'!$Y101</f>
        <v>79805358871246.516</v>
      </c>
      <c r="AL39" s="230">
        <f>('Energy Use'!AL95-'E-electricity'!AL39-'E-Coal'!AL39)*'Energy Use 2020'!$Y101</f>
        <v>81379613418621.641</v>
      </c>
      <c r="AM39" s="230">
        <f>('Energy Use'!AM95-'E-electricity'!AM39-'E-Coal'!AM39)*'Energy Use 2020'!$Y101</f>
        <v>82711802904258.641</v>
      </c>
      <c r="AN39" s="230">
        <f>('Energy Use'!AN95-'E-electricity'!AN39-'E-Coal'!AN39)*'Energy Use 2020'!$Y101</f>
        <v>83778998297316.891</v>
      </c>
      <c r="AO39" s="230">
        <f>('Energy Use'!AO95-'E-electricity'!AO39-'E-Coal'!AO39)*'Energy Use 2020'!$Y101</f>
        <v>84560231663051.797</v>
      </c>
      <c r="AP39" s="230">
        <f>('Energy Use'!AP95-'E-electricity'!AP39-'E-Coal'!AP39)*'Energy Use 2020'!$Y101</f>
        <v>85037014241322.672</v>
      </c>
      <c r="AQ39" s="230">
        <f>('Energy Use'!AQ95-'E-electricity'!AQ39-'E-Coal'!AQ39)*'Energy Use 2020'!$Y101</f>
        <v>85186737607676.719</v>
      </c>
      <c r="AR39" s="133" t="str">
        <f>VLOOKUP($A39,'Sector Match'!$A$1:$B$43,2,0)</f>
        <v>water and waste 36T39</v>
      </c>
    </row>
    <row r="40" spans="1:44" x14ac:dyDescent="0.2">
      <c r="A40" s="74" t="s">
        <v>38</v>
      </c>
      <c r="B40" s="230">
        <f>('Energy Use'!B96-'E-electricity'!B40)*'Energy Use 2019'!$P102</f>
        <v>194447715000</v>
      </c>
      <c r="C40" s="230">
        <f>('Energy Use'!C96-'E-electricity'!C40-'E-Coal'!C40)*'Energy Use 2020'!$Y102</f>
        <v>150002523000</v>
      </c>
      <c r="D40" s="230">
        <f>('Energy Use'!D96-'E-electricity'!D40-'E-Coal'!D40)*'Energy Use 2020'!$Y102</f>
        <v>132559038879.44313</v>
      </c>
      <c r="E40" s="230">
        <f>('Energy Use'!E96-'E-electricity'!E40-'E-Coal'!E40)*'Energy Use 2020'!$Y102</f>
        <v>186880370653.79007</v>
      </c>
      <c r="F40" s="230">
        <f>('Energy Use'!F96-'E-electricity'!F40-'E-Coal'!F40)*'Energy Use 2020'!$Y102</f>
        <v>191339698173.25284</v>
      </c>
      <c r="G40" s="230">
        <f>('Energy Use'!G96-'E-electricity'!G40-'E-Coal'!G40)*'Energy Use 2020'!$Y102</f>
        <v>200723182665.26358</v>
      </c>
      <c r="H40" s="230">
        <f>('Energy Use'!H96-'E-electricity'!H40-'E-Coal'!H40)*'Energy Use 2020'!$Y102</f>
        <v>213439008775.24219</v>
      </c>
      <c r="I40" s="230">
        <f>('Energy Use'!I96-'E-electricity'!I40-'E-Coal'!I40)*'Energy Use 2020'!$Y102</f>
        <v>226028479465.86914</v>
      </c>
      <c r="J40" s="230">
        <f>('Energy Use'!J96-'E-electricity'!J40-'E-Coal'!J40)*'Energy Use 2020'!$Y102</f>
        <v>237330604248.98282</v>
      </c>
      <c r="K40" s="230">
        <f>('Energy Use'!K96-'E-electricity'!K40-'E-Coal'!K40)*'Energy Use 2020'!$Y102</f>
        <v>247661758418.03976</v>
      </c>
      <c r="L40" s="230">
        <f>('Energy Use'!L96-'E-electricity'!L40-'E-Coal'!L40)*'Energy Use 2020'!$Y102</f>
        <v>256981076327.34967</v>
      </c>
      <c r="M40" s="230">
        <f>('Energy Use'!M96-'E-electricity'!M40-'E-Coal'!M40)*'Energy Use 2020'!$Y102</f>
        <v>265473733068.19308</v>
      </c>
      <c r="N40" s="230">
        <f>('Energy Use'!N96-'E-electricity'!N40-'E-Coal'!N40)*'Energy Use 2020'!$Y102</f>
        <v>274777219479.64859</v>
      </c>
      <c r="O40" s="230">
        <f>('Energy Use'!O96-'E-electricity'!O40-'E-Coal'!O40)*'Energy Use 2020'!$Y102</f>
        <v>283637401326.48993</v>
      </c>
      <c r="P40" s="230">
        <f>('Energy Use'!P96-'E-electricity'!P40-'E-Coal'!P40)*'Energy Use 2020'!$Y102</f>
        <v>292067281000.20929</v>
      </c>
      <c r="Q40" s="230">
        <f>('Energy Use'!Q96-'E-electricity'!Q40-'E-Coal'!Q40)*'Energy Use 2020'!$Y102</f>
        <v>300090293158.80096</v>
      </c>
      <c r="R40" s="230">
        <f>('Energy Use'!R96-'E-electricity'!R40-'E-Coal'!R40)*'Energy Use 2020'!$Y102</f>
        <v>307739733051.87726</v>
      </c>
      <c r="S40" s="230">
        <f>('Energy Use'!S96-'E-electricity'!S40-'E-Coal'!S40)*'Energy Use 2020'!$Y102</f>
        <v>316638292429.11218</v>
      </c>
      <c r="T40" s="230">
        <f>('Energy Use'!T96-'E-electricity'!T40-'E-Coal'!T40)*'Energy Use 2020'!$Y102</f>
        <v>325281622914.53986</v>
      </c>
      <c r="U40" s="230">
        <f>('Energy Use'!U96-'E-electricity'!U40-'E-Coal'!U40)*'Energy Use 2020'!$Y102</f>
        <v>333637867923.75635</v>
      </c>
      <c r="V40" s="230">
        <f>('Energy Use'!V96-'E-electricity'!V40-'E-Coal'!V40)*'Energy Use 2020'!$Y102</f>
        <v>341675895840.46661</v>
      </c>
      <c r="W40" s="230">
        <f>('Energy Use'!W96-'E-electricity'!W40-'E-Coal'!W40)*'Energy Use 2020'!$Y102</f>
        <v>349365500256.69971</v>
      </c>
      <c r="X40" s="230">
        <f>('Energy Use'!X96-'E-electricity'!X40-'E-Coal'!X40)*'Energy Use 2020'!$Y102</f>
        <v>356677595448.51813</v>
      </c>
      <c r="Y40" s="230">
        <f>('Energy Use'!Y96-'E-electricity'!Y40-'E-Coal'!Y40)*'Energy Use 2020'!$Y102</f>
        <v>363584405262.59882</v>
      </c>
      <c r="Z40" s="230">
        <f>('Energy Use'!Z96-'E-electricity'!Z40-'E-Coal'!Z40)*'Energy Use 2020'!$Y102</f>
        <v>370059643651.22607</v>
      </c>
      <c r="AA40" s="230">
        <f>('Energy Use'!AA96-'E-electricity'!AA40-'E-Coal'!AA40)*'Energy Use 2020'!$Y102</f>
        <v>376078685176.96735</v>
      </c>
      <c r="AB40" s="230">
        <f>('Energy Use'!AB96-'E-electricity'!AB40-'E-Coal'!AB40)*'Energy Use 2020'!$Y102</f>
        <v>381618723912.38141</v>
      </c>
      <c r="AC40" s="230">
        <f>('Energy Use'!AC96-'E-electricity'!AC40-'E-Coal'!AC40)*'Energy Use 2020'!$Y102</f>
        <v>386658919283.11133</v>
      </c>
      <c r="AD40" s="230">
        <f>('Energy Use'!AD96-'E-electricity'!AD40-'E-Coal'!AD40)*'Energy Use 2020'!$Y102</f>
        <v>391180527542.771</v>
      </c>
      <c r="AE40" s="230">
        <f>('Energy Use'!AE96-'E-electricity'!AE40-'E-Coal'!AE40)*'Energy Use 2020'!$Y102</f>
        <v>395167017723.15479</v>
      </c>
      <c r="AF40" s="230">
        <f>('Energy Use'!AF96-'E-electricity'!AF40-'E-Coal'!AF40)*'Energy Use 2020'!$Y102</f>
        <v>398604171071.29095</v>
      </c>
      <c r="AG40" s="230">
        <f>('Energy Use'!AG96-'E-electricity'!AG40-'E-Coal'!AG40)*'Energy Use 2020'!$Y102</f>
        <v>401480163163.23822</v>
      </c>
      <c r="AH40" s="230">
        <f>('Energy Use'!AH96-'E-electricity'!AH40-'E-Coal'!AH40)*'Energy Use 2020'!$Y102</f>
        <v>403785628070.84161</v>
      </c>
      <c r="AI40" s="230">
        <f>('Energy Use'!AI96-'E-electricity'!AI40-'E-Coal'!AI40)*'Energy Use 2020'!$Y102</f>
        <v>405513704149.29236</v>
      </c>
      <c r="AJ40" s="230">
        <f>('Energy Use'!AJ96-'E-electricity'!AJ40-'E-Coal'!AJ40)*'Energy Use 2020'!$Y102</f>
        <v>406660061207.59106</v>
      </c>
      <c r="AK40" s="230">
        <f>('Energy Use'!AK96-'E-electricity'!AK40-'E-Coal'!AK40)*'Energy Use 2020'!$Y102</f>
        <v>407222909018.36725</v>
      </c>
      <c r="AL40" s="230">
        <f>('Energy Use'!AL96-'E-electricity'!AL40-'E-Coal'!AL40)*'Energy Use 2020'!$Y102</f>
        <v>407202987315.2226</v>
      </c>
      <c r="AM40" s="230">
        <f>('Energy Use'!AM96-'E-electricity'!AM40-'E-Coal'!AM40)*'Energy Use 2020'!$Y102</f>
        <v>406603537612.54041</v>
      </c>
      <c r="AN40" s="230">
        <f>('Energy Use'!AN96-'E-electricity'!AN40-'E-Coal'!AN40)*'Energy Use 2020'!$Y102</f>
        <v>405430257361.99634</v>
      </c>
      <c r="AO40" s="230">
        <f>('Energy Use'!AO96-'E-electricity'!AO40-'E-Coal'!AO40)*'Energy Use 2020'!$Y102</f>
        <v>403691237129.74609</v>
      </c>
      <c r="AP40" s="230">
        <f>('Energy Use'!AP96-'E-electricity'!AP40-'E-Coal'!AP40)*'Energy Use 2020'!$Y102</f>
        <v>401396881636.40594</v>
      </c>
      <c r="AQ40" s="230">
        <f>('Energy Use'!AQ96-'E-electricity'!AQ40-'E-Coal'!AQ40)*'Energy Use 2020'!$Y102</f>
        <v>398526588484.07507</v>
      </c>
      <c r="AR40" s="133" t="str">
        <f>VLOOKUP($A40,'Sector Match'!$A$1:$B$43,2,0)</f>
        <v>other machinery 28</v>
      </c>
    </row>
    <row r="41" spans="1:44" x14ac:dyDescent="0.2">
      <c r="A41" s="74" t="s">
        <v>39</v>
      </c>
      <c r="B41" s="230">
        <f>('Energy Use'!B97-'E-electricity'!B41)*'Energy Use 2019'!$P103</f>
        <v>2797269271500</v>
      </c>
      <c r="C41" s="230">
        <f>('Energy Use'!C97-'E-electricity'!C41-'E-Coal'!C41)*'Energy Use 2020'!$Y103</f>
        <v>838902999000</v>
      </c>
      <c r="D41" s="230">
        <f>('Energy Use'!D97-'E-electricity'!D41-'E-Coal'!D41)*'Energy Use 2020'!$Y103</f>
        <v>592806901783.93054</v>
      </c>
      <c r="E41" s="230">
        <f>('Energy Use'!E97-'E-electricity'!E41-'E-Coal'!E41)*'Energy Use 2020'!$Y103</f>
        <v>635408322689.0061</v>
      </c>
      <c r="F41" s="230">
        <f>('Energy Use'!F97-'E-electricity'!F41-'E-Coal'!F41)*'Energy Use 2020'!$Y103</f>
        <v>677261717899.12512</v>
      </c>
      <c r="G41" s="230">
        <f>('Energy Use'!G97-'E-electricity'!G41-'E-Coal'!G41)*'Energy Use 2020'!$Y103</f>
        <v>730975454327.14978</v>
      </c>
      <c r="H41" s="230">
        <f>('Energy Use'!H97-'E-electricity'!H41-'E-Coal'!H41)*'Energy Use 2020'!$Y103</f>
        <v>795365165555.68188</v>
      </c>
      <c r="I41" s="230">
        <f>('Energy Use'!I97-'E-electricity'!I41-'E-Coal'!I41)*'Energy Use 2020'!$Y103</f>
        <v>861954311753.75952</v>
      </c>
      <c r="J41" s="230">
        <f>('Energy Use'!J97-'E-electricity'!J41-'E-Coal'!J41)*'Energy Use 2020'!$Y103</f>
        <v>904030672851.89099</v>
      </c>
      <c r="K41" s="230">
        <f>('Energy Use'!K97-'E-electricity'!K41-'E-Coal'!K41)*'Energy Use 2020'!$Y103</f>
        <v>940118011250.01941</v>
      </c>
      <c r="L41" s="230">
        <f>('Energy Use'!L97-'E-electricity'!L41-'E-Coal'!L41)*'Energy Use 2020'!$Y103</f>
        <v>966791668368.65137</v>
      </c>
      <c r="M41" s="230">
        <f>('Energy Use'!M97-'E-electricity'!M41-'E-Coal'!M41)*'Energy Use 2020'!$Y103</f>
        <v>991179089560.04651</v>
      </c>
      <c r="N41" s="230">
        <f>('Energy Use'!N97-'E-electricity'!N41-'E-Coal'!N41)*'Energy Use 2020'!$Y103</f>
        <v>1031368829535.2162</v>
      </c>
      <c r="O41" s="230">
        <f>('Energy Use'!O97-'E-electricity'!O41-'E-Coal'!O41)*'Energy Use 2020'!$Y103</f>
        <v>1078282395068.4873</v>
      </c>
      <c r="P41" s="230">
        <f>('Energy Use'!P97-'E-electricity'!P41-'E-Coal'!P41)*'Energy Use 2020'!$Y103</f>
        <v>1130521108148.3274</v>
      </c>
      <c r="Q41" s="230">
        <f>('Energy Use'!Q97-'E-electricity'!Q41-'E-Coal'!Q41)*'Energy Use 2020'!$Y103</f>
        <v>1186379108442.2114</v>
      </c>
      <c r="R41" s="230">
        <f>('Energy Use'!R97-'E-electricity'!R41-'E-Coal'!R41)*'Energy Use 2020'!$Y103</f>
        <v>1243763949912.0398</v>
      </c>
      <c r="S41" s="230">
        <f>('Energy Use'!S97-'E-electricity'!S41-'E-Coal'!S41)*'Energy Use 2020'!$Y103</f>
        <v>1304015971919.8145</v>
      </c>
      <c r="T41" s="230">
        <f>('Energy Use'!T97-'E-electricity'!T41-'E-Coal'!T41)*'Energy Use 2020'!$Y103</f>
        <v>1363339821314.8811</v>
      </c>
      <c r="U41" s="230">
        <f>('Energy Use'!U97-'E-electricity'!U41-'E-Coal'!U41)*'Energy Use 2020'!$Y103</f>
        <v>1421459862871.3447</v>
      </c>
      <c r="V41" s="230">
        <f>('Energy Use'!V97-'E-electricity'!V41-'E-Coal'!V41)*'Energy Use 2020'!$Y103</f>
        <v>1478112068382.0938</v>
      </c>
      <c r="W41" s="230">
        <f>('Energy Use'!W97-'E-electricity'!W41-'E-Coal'!W41)*'Energy Use 2020'!$Y103</f>
        <v>1533046802724.6145</v>
      </c>
      <c r="X41" s="230">
        <f>('Energy Use'!X97-'E-electricity'!X41-'E-Coal'!X41)*'Energy Use 2020'!$Y103</f>
        <v>1586031331170.6458</v>
      </c>
      <c r="Y41" s="230">
        <f>('Energy Use'!Y97-'E-electricity'!Y41-'E-Coal'!Y41)*'Energy Use 2020'!$Y103</f>
        <v>1636852014686.7825</v>
      </c>
      <c r="Z41" s="230">
        <f>('Energy Use'!Z97-'E-electricity'!Z41-'E-Coal'!Z41)*'Energy Use 2020'!$Y103</f>
        <v>1685316168243.7476</v>
      </c>
      <c r="AA41" s="230">
        <f>('Energy Use'!AA97-'E-electricity'!AA41-'E-Coal'!AA41)*'Energy Use 2020'!$Y103</f>
        <v>1731253565550.3049</v>
      </c>
      <c r="AB41" s="230">
        <f>('Energy Use'!AB97-'E-electricity'!AB41-'E-Coal'!AB41)*'Energy Use 2020'!$Y103</f>
        <v>1774517581908.4995</v>
      </c>
      <c r="AC41" s="230">
        <f>('Energy Use'!AC97-'E-electricity'!AC41-'E-Coal'!AC41)*'Energy Use 2020'!$Y103</f>
        <v>1814985974826.7529</v>
      </c>
      <c r="AD41" s="230">
        <f>('Energy Use'!AD97-'E-electricity'!AD41-'E-Coal'!AD41)*'Energy Use 2020'!$Y103</f>
        <v>1852561309433.6279</v>
      </c>
      <c r="AE41" s="230">
        <f>('Energy Use'!AE97-'E-electricity'!AE41-'E-Coal'!AE41)*'Energy Use 2020'!$Y103</f>
        <v>1887171042446.6709</v>
      </c>
      <c r="AF41" s="230">
        <f>('Energy Use'!AF97-'E-electricity'!AF41-'E-Coal'!AF41)*'Energy Use 2020'!$Y103</f>
        <v>1918767284343.6396</v>
      </c>
      <c r="AG41" s="230">
        <f>('Energy Use'!AG97-'E-electricity'!AG41-'E-Coal'!AG41)*'Energy Use 2020'!$Y103</f>
        <v>1947326264369.5203</v>
      </c>
      <c r="AH41" s="230">
        <f>('Energy Use'!AH97-'E-electricity'!AH41-'E-Coal'!AH41)*'Energy Use 2020'!$Y103</f>
        <v>1972847527038.7012</v>
      </c>
      <c r="AI41" s="230">
        <f>('Energy Use'!AI97-'E-electricity'!AI41-'E-Coal'!AI41)*'Energy Use 2020'!$Y103</f>
        <v>1995352891841.1724</v>
      </c>
      <c r="AJ41" s="230">
        <f>('Energy Use'!AJ97-'E-electricity'!AJ41-'E-Coal'!AJ41)*'Energy Use 2020'!$Y103</f>
        <v>2014885209944.8438</v>
      </c>
      <c r="AK41" s="230">
        <f>('Energy Use'!AK97-'E-electricity'!AK41-'E-Coal'!AK41)*'Energy Use 2020'!$Y103</f>
        <v>2031506952844.7417</v>
      </c>
      <c r="AL41" s="230">
        <f>('Energy Use'!AL97-'E-electricity'!AL41-'E-Coal'!AL41)*'Energy Use 2020'!$Y103</f>
        <v>2045298668205.5771</v>
      </c>
      <c r="AM41" s="230">
        <f>('Energy Use'!AM97-'E-electricity'!AM41-'E-Coal'!AM41)*'Energy Use 2020'!$Y103</f>
        <v>2056357337657.8984</v>
      </c>
      <c r="AN41" s="230">
        <f>('Energy Use'!AN97-'E-electricity'!AN41-'E-Coal'!AN41)*'Energy Use 2020'!$Y103</f>
        <v>2064794670134.4778</v>
      </c>
      <c r="AO41" s="230">
        <f>('Energy Use'!AO97-'E-electricity'!AO41-'E-Coal'!AO41)*'Energy Use 2020'!$Y103</f>
        <v>2070735362575.5918</v>
      </c>
      <c r="AP41" s="230">
        <f>('Energy Use'!AP97-'E-electricity'!AP41-'E-Coal'!AP41)*'Energy Use 2020'!$Y103</f>
        <v>2074315357597.6318</v>
      </c>
      <c r="AQ41" s="230">
        <f>('Energy Use'!AQ97-'E-electricity'!AQ41-'E-Coal'!AQ41)*'Energy Use 2020'!$Y103</f>
        <v>2075507079671.5366</v>
      </c>
      <c r="AR41" s="133">
        <f>VLOOKUP($A41,'Sector Match'!$A$1:$B$43,2,0)</f>
        <v>0</v>
      </c>
    </row>
    <row r="42" spans="1:44" x14ac:dyDescent="0.2">
      <c r="A42" s="74" t="s">
        <v>40</v>
      </c>
      <c r="B42" s="230">
        <f>('Energy Use'!B98-'E-electricity'!B42)*'Energy Use 2019'!$P104</f>
        <v>2608377205500</v>
      </c>
      <c r="C42" s="230">
        <f>('Energy Use'!C98-'E-electricity'!C42-'E-Coal'!C42)*'Energy Use 2020'!$Y104</f>
        <v>3397279363500</v>
      </c>
      <c r="D42" s="230">
        <f>('Energy Use'!D98-'E-electricity'!D42-'E-Coal'!D42)*'Energy Use 2020'!$Y104</f>
        <v>4172764909575.8745</v>
      </c>
      <c r="E42" s="230">
        <f>('Energy Use'!E98-'E-electricity'!E42-'E-Coal'!E42)*'Energy Use 2020'!$Y104</f>
        <v>4578487613807.7266</v>
      </c>
      <c r="F42" s="230">
        <f>('Energy Use'!F98-'E-electricity'!F42-'E-Coal'!F42)*'Energy Use 2020'!$Y104</f>
        <v>4909160196992.0566</v>
      </c>
      <c r="G42" s="230">
        <f>('Energy Use'!G98-'E-electricity'!G42-'E-Coal'!G42)*'Energy Use 2020'!$Y104</f>
        <v>5452623306975.5752</v>
      </c>
      <c r="H42" s="230">
        <f>('Energy Use'!H98-'E-electricity'!H42-'E-Coal'!H42)*'Energy Use 2020'!$Y104</f>
        <v>6172477121788</v>
      </c>
      <c r="I42" s="230">
        <f>('Energy Use'!I98-'E-electricity'!I42-'E-Coal'!I42)*'Energy Use 2020'!$Y104</f>
        <v>6918644350222.5752</v>
      </c>
      <c r="J42" s="230">
        <f>('Energy Use'!J98-'E-electricity'!J42-'E-Coal'!J42)*'Energy Use 2020'!$Y104</f>
        <v>7576367979994.8408</v>
      </c>
      <c r="K42" s="230">
        <f>('Energy Use'!K98-'E-electricity'!K42-'E-Coal'!K42)*'Energy Use 2020'!$Y104</f>
        <v>8187342801823.749</v>
      </c>
      <c r="L42" s="230">
        <f>('Energy Use'!L98-'E-electricity'!L42-'E-Coal'!L42)*'Energy Use 2020'!$Y104</f>
        <v>8745554216656.6953</v>
      </c>
      <c r="M42" s="230">
        <f>('Energy Use'!M98-'E-electricity'!M42-'E-Coal'!M42)*'Energy Use 2020'!$Y104</f>
        <v>9280699611552.1914</v>
      </c>
      <c r="N42" s="230">
        <f>('Energy Use'!N98-'E-electricity'!N42-'E-Coal'!N42)*'Energy Use 2020'!$Y104</f>
        <v>9862937524179.8262</v>
      </c>
      <c r="O42" s="230">
        <f>('Energy Use'!O98-'E-electricity'!O42-'E-Coal'!O42)*'Energy Use 2020'!$Y104</f>
        <v>10469761225435.678</v>
      </c>
      <c r="P42" s="230">
        <f>('Energy Use'!P98-'E-electricity'!P42-'E-Coal'!P42)*'Energy Use 2020'!$Y104</f>
        <v>11100530119816.236</v>
      </c>
      <c r="Q42" s="230">
        <f>('Energy Use'!Q98-'E-electricity'!Q42-'E-Coal'!Q42)*'Energy Use 2020'!$Y104</f>
        <v>11754350247806.496</v>
      </c>
      <c r="R42" s="230">
        <f>('Energy Use'!R98-'E-electricity'!R42-'E-Coal'!R42)*'Energy Use 2020'!$Y104</f>
        <v>12430054100280.496</v>
      </c>
      <c r="S42" s="230">
        <f>('Energy Use'!S98-'E-electricity'!S42-'E-Coal'!S42)*'Energy Use 2020'!$Y104</f>
        <v>13141116209881.811</v>
      </c>
      <c r="T42" s="230">
        <f>('Energy Use'!T98-'E-electricity'!T42-'E-Coal'!T42)*'Energy Use 2020'!$Y104</f>
        <v>13872436106506.016</v>
      </c>
      <c r="U42" s="230">
        <f>('Energy Use'!U98-'E-electricity'!U42-'E-Coal'!U42)*'Energy Use 2020'!$Y104</f>
        <v>14621916073445.012</v>
      </c>
      <c r="V42" s="230">
        <f>('Energy Use'!V98-'E-electricity'!V42-'E-Coal'!V42)*'Energy Use 2020'!$Y104</f>
        <v>15387099162155.123</v>
      </c>
      <c r="W42" s="230">
        <f>('Energy Use'!W98-'E-electricity'!W42-'E-Coal'!W42)*'Energy Use 2020'!$Y104</f>
        <v>16165158472481.205</v>
      </c>
      <c r="X42" s="230">
        <f>('Energy Use'!X98-'E-electricity'!X42-'E-Coal'!X42)*'Energy Use 2020'!$Y104</f>
        <v>16952890795107.436</v>
      </c>
      <c r="Y42" s="230">
        <f>('Energy Use'!Y98-'E-electricity'!Y42-'E-Coal'!Y42)*'Energy Use 2020'!$Y104</f>
        <v>17746715305372.078</v>
      </c>
      <c r="Z42" s="230">
        <f>('Energy Use'!Z98-'E-electricity'!Z42-'E-Coal'!Z42)*'Energy Use 2020'!$Y104</f>
        <v>18542677977771.156</v>
      </c>
      <c r="AA42" s="230">
        <f>('Energy Use'!AA98-'E-electricity'!AA42-'E-Coal'!AA42)*'Energy Use 2020'!$Y104</f>
        <v>19336462349587.23</v>
      </c>
      <c r="AB42" s="230">
        <f>('Energy Use'!AB98-'E-electricity'!AB42-'E-Coal'!AB42)*'Energy Use 2020'!$Y104</f>
        <v>20123407198082.691</v>
      </c>
      <c r="AC42" s="230">
        <f>('Energy Use'!AC98-'E-electricity'!AC42-'E-Coal'!AC42)*'Energy Use 2020'!$Y104</f>
        <v>20898531607048.184</v>
      </c>
      <c r="AD42" s="230">
        <f>('Energy Use'!AD98-'E-electricity'!AD42-'E-Coal'!AD42)*'Energy Use 2020'!$Y104</f>
        <v>21656567784287.785</v>
      </c>
      <c r="AE42" s="230">
        <f>('Energy Use'!AE98-'E-electricity'!AE42-'E-Coal'!AE42)*'Energy Use 2020'!$Y104</f>
        <v>22392001851735.367</v>
      </c>
      <c r="AF42" s="230">
        <f>('Energy Use'!AF98-'E-electricity'!AF42-'E-Coal'!AF42)*'Energy Use 2020'!$Y104</f>
        <v>23099122665119.645</v>
      </c>
      <c r="AG42" s="230">
        <f>('Energy Use'!AG98-'E-electricity'!AG42-'E-Coal'!AG42)*'Energy Use 2020'!$Y104</f>
        <v>23772078532267.258</v>
      </c>
      <c r="AH42" s="230">
        <f>('Energy Use'!AH98-'E-electricity'!AH42-'E-Coal'!AH42)*'Energy Use 2020'!$Y104</f>
        <v>24404941491208.254</v>
      </c>
      <c r="AI42" s="230">
        <f>('Energy Use'!AI98-'E-electricity'!AI42-'E-Coal'!AI42)*'Energy Use 2020'!$Y104</f>
        <v>24991778585369.535</v>
      </c>
      <c r="AJ42" s="230">
        <f>('Energy Use'!AJ98-'E-electricity'!AJ42-'E-Coal'!AJ42)*'Energy Use 2020'!$Y104</f>
        <v>25526729338629.422</v>
      </c>
      <c r="AK42" s="230">
        <f>('Energy Use'!AK98-'E-electricity'!AK42-'E-Coal'!AK42)*'Energy Use 2020'!$Y104</f>
        <v>26004088394333.309</v>
      </c>
      <c r="AL42" s="230">
        <f>('Energy Use'!AL98-'E-electricity'!AL42-'E-Coal'!AL42)*'Energy Use 2020'!$Y104</f>
        <v>26418392047027.809</v>
      </c>
      <c r="AM42" s="230">
        <f>('Energy Use'!AM98-'E-electricity'!AM42-'E-Coal'!AM42)*'Energy Use 2020'!$Y104</f>
        <v>26764507172018.402</v>
      </c>
      <c r="AN42" s="230">
        <f>('Energy Use'!AN98-'E-electricity'!AN42-'E-Coal'!AN42)*'Energy Use 2020'!$Y104</f>
        <v>27037720854863.75</v>
      </c>
      <c r="AO42" s="230">
        <f>('Energy Use'!AO98-'E-electricity'!AO42-'E-Coal'!AO42)*'Energy Use 2020'!$Y104</f>
        <v>27233828849874.023</v>
      </c>
      <c r="AP42" s="230">
        <f>('Energy Use'!AP98-'E-electricity'!AP42-'E-Coal'!AP42)*'Energy Use 2020'!$Y104</f>
        <v>27349220862818.273</v>
      </c>
      <c r="AQ42" s="230">
        <f>('Energy Use'!AQ98-'E-electricity'!AQ42-'E-Coal'!AQ42)*'Energy Use 2020'!$Y104</f>
        <v>27378677869297.406</v>
      </c>
      <c r="AR42" s="133" t="str">
        <f>VLOOKUP($A42,'Sector Match'!$A$1:$B$43,2,0)</f>
        <v>energy pipelines and gas processing 352T353</v>
      </c>
    </row>
    <row r="43" spans="1:44" x14ac:dyDescent="0.2">
      <c r="A43" s="211" t="s">
        <v>41</v>
      </c>
      <c r="B43" s="230">
        <f>('Energy Use'!B99-'E-electricity'!B43)*'Energy Use 2019'!$P105</f>
        <v>108335155500</v>
      </c>
      <c r="C43" s="230">
        <f>('Energy Use'!C99-'E-electricity'!C43-'E-Coal'!C43)*'Energy Use 2020'!$Y105</f>
        <v>94446033000.00058</v>
      </c>
      <c r="D43" s="230">
        <f>('Energy Use'!D99-'E-electricity'!D43-'E-Coal'!D43)*'Energy Use 2020'!$Y105</f>
        <v>108822356143.49365</v>
      </c>
      <c r="E43" s="230">
        <f>('Energy Use'!E99-'E-electricity'!E43-'E-Coal'!E43)*'Energy Use 2020'!$Y105</f>
        <v>113614599576.81032</v>
      </c>
      <c r="F43" s="230">
        <f>('Energy Use'!F99-'E-electricity'!F43-'E-Coal'!F43)*'Energy Use 2020'!$Y105</f>
        <v>119961420049.23146</v>
      </c>
      <c r="G43" s="230">
        <f>('Energy Use'!G99-'E-electricity'!G43-'E-Coal'!G43)*'Energy Use 2020'!$Y105</f>
        <v>128098869838.13744</v>
      </c>
      <c r="H43" s="230">
        <f>('Energy Use'!H99-'E-electricity'!H43-'E-Coal'!H43)*'Energy Use 2020'!$Y105</f>
        <v>138462107848.07446</v>
      </c>
      <c r="I43" s="230">
        <f>('Energy Use'!I99-'E-electricity'!I43-'E-Coal'!I43)*'Energy Use 2020'!$Y105</f>
        <v>148994854414.94647</v>
      </c>
      <c r="J43" s="230">
        <f>('Energy Use'!J99-'E-electricity'!J43-'E-Coal'!J43)*'Energy Use 2020'!$Y105</f>
        <v>157941591994.33499</v>
      </c>
      <c r="K43" s="230">
        <f>('Energy Use'!K99-'E-electricity'!K43-'E-Coal'!K43)*'Energy Use 2020'!$Y105</f>
        <v>166017696435.38477</v>
      </c>
      <c r="L43" s="230">
        <f>('Energy Use'!L99-'E-electricity'!L43-'E-Coal'!L43)*'Energy Use 2020'!$Y105</f>
        <v>173090311695.40735</v>
      </c>
      <c r="M43" s="230">
        <f>('Energy Use'!M99-'E-electricity'!M43-'E-Coal'!M43)*'Energy Use 2020'!$Y105</f>
        <v>179504303597.73495</v>
      </c>
      <c r="N43" s="230">
        <f>('Energy Use'!N99-'E-electricity'!N43-'E-Coal'!N43)*'Energy Use 2020'!$Y105</f>
        <v>186094163173.85849</v>
      </c>
      <c r="O43" s="230">
        <f>('Energy Use'!O99-'E-electricity'!O43-'E-Coal'!O43)*'Energy Use 2020'!$Y105</f>
        <v>192528298777.08701</v>
      </c>
      <c r="P43" s="230">
        <f>('Energy Use'!P99-'E-electricity'!P43-'E-Coal'!P43)*'Energy Use 2020'!$Y105</f>
        <v>198797790139.14423</v>
      </c>
      <c r="Q43" s="230">
        <f>('Energy Use'!Q99-'E-electricity'!Q43-'E-Coal'!Q43)*'Energy Use 2020'!$Y105</f>
        <v>204896675292.21118</v>
      </c>
      <c r="R43" s="230">
        <f>('Energy Use'!R99-'E-electricity'!R43-'E-Coal'!R43)*'Energy Use 2020'!$Y105</f>
        <v>210821972789.5878</v>
      </c>
      <c r="S43" s="230">
        <f>('Energy Use'!S99-'E-electricity'!S43-'E-Coal'!S43)*'Energy Use 2020'!$Y105</f>
        <v>216704786137.08475</v>
      </c>
      <c r="T43" s="230">
        <f>('Energy Use'!T99-'E-electricity'!T43-'E-Coal'!T43)*'Energy Use 2020'!$Y105</f>
        <v>222405775122.07208</v>
      </c>
      <c r="U43" s="230">
        <f>('Energy Use'!U99-'E-electricity'!U43-'E-Coal'!U43)*'Energy Use 2020'!$Y105</f>
        <v>227910592793.00766</v>
      </c>
      <c r="V43" s="230">
        <f>('Energy Use'!V99-'E-electricity'!V43-'E-Coal'!V43)*'Energy Use 2020'!$Y105</f>
        <v>233206054630.27332</v>
      </c>
      <c r="W43" s="230">
        <f>('Energy Use'!W99-'E-electricity'!W43-'E-Coal'!W43)*'Energy Use 2020'!$Y105</f>
        <v>238280202119.40305</v>
      </c>
      <c r="X43" s="230">
        <f>('Energy Use'!X99-'E-electricity'!X43-'E-Coal'!X43)*'Energy Use 2020'!$Y105</f>
        <v>243122354008.25687</v>
      </c>
      <c r="Y43" s="230">
        <f>('Energy Use'!Y99-'E-electricity'!Y43-'E-Coal'!Y43)*'Energy Use 2020'!$Y105</f>
        <v>247723145203.22971</v>
      </c>
      <c r="Z43" s="230">
        <f>('Energy Use'!Z99-'E-electricity'!Z43-'E-Coal'!Z43)*'Energy Use 2020'!$Y105</f>
        <v>252074553419.91586</v>
      </c>
      <c r="AA43" s="230">
        <f>('Energy Use'!AA99-'E-electricity'!AA43-'E-Coal'!AA43)*'Energy Use 2020'!$Y105</f>
        <v>256169913853.27783</v>
      </c>
      <c r="AB43" s="230">
        <f>('Energy Use'!AB99-'E-electricity'!AB43-'E-Coal'!AB43)*'Energy Use 2020'!$Y105</f>
        <v>260003922269.64075</v>
      </c>
      <c r="AC43" s="230">
        <f>('Energy Use'!AC99-'E-electricity'!AC43-'E-Coal'!AC43)*'Energy Use 2020'!$Y105</f>
        <v>263572627046.0773</v>
      </c>
      <c r="AD43" s="230">
        <f>('Energy Use'!AD99-'E-electricity'!AD43-'E-Coal'!AD43)*'Energy Use 2020'!$Y105</f>
        <v>266873410790.83023</v>
      </c>
      <c r="AE43" s="230">
        <f>('Energy Use'!AE99-'E-electricity'!AE43-'E-Coal'!AE43)*'Energy Use 2020'!$Y105</f>
        <v>269904962270.77896</v>
      </c>
      <c r="AF43" s="230">
        <f>('Energy Use'!AF99-'E-electricity'!AF43-'E-Coal'!AF43)*'Energy Use 2020'!$Y105</f>
        <v>272667239447.88748</v>
      </c>
      <c r="AG43" s="230">
        <f>('Energy Use'!AG99-'E-electricity'!AG43-'E-Coal'!AG43)*'Energy Use 2020'!$Y105</f>
        <v>275161424486.29297</v>
      </c>
      <c r="AH43" s="230">
        <f>('Energy Use'!AH99-'E-electricity'!AH43-'E-Coal'!AH43)*'Energy Use 2020'!$Y105</f>
        <v>277389871635.26831</v>
      </c>
      <c r="AI43" s="230">
        <f>('Energy Use'!AI99-'E-electricity'!AI43-'E-Coal'!AI43)*'Energy Use 2020'!$Y105</f>
        <v>279356048921.34259</v>
      </c>
      <c r="AJ43" s="230">
        <f>('Energy Use'!AJ99-'E-electricity'!AJ43-'E-Coal'!AJ43)*'Energy Use 2020'!$Y105</f>
        <v>281064474596.10193</v>
      </c>
      <c r="AK43" s="230">
        <f>('Energy Use'!AK99-'E-electricity'!AK43-'E-Coal'!AK43)*'Energy Use 2020'!$Y105</f>
        <v>282520649285.62415</v>
      </c>
      <c r="AL43" s="230">
        <f>('Energy Use'!AL99-'E-electricity'!AL43-'E-Coal'!AL43)*'Energy Use 2020'!$Y105</f>
        <v>283730984774.24878</v>
      </c>
      <c r="AM43" s="230">
        <f>('Energy Use'!AM99-'E-electricity'!AM43-'E-Coal'!AM43)*'Energy Use 2020'!$Y105</f>
        <v>284702730330.73096</v>
      </c>
      <c r="AN43" s="230">
        <f>('Energy Use'!AN99-'E-electricity'!AN43-'E-Coal'!AN43)*'Energy Use 2020'!$Y105</f>
        <v>285443897450.06848</v>
      </c>
      <c r="AO43" s="230">
        <f>('Energy Use'!AO99-'E-electricity'!AO43-'E-Coal'!AO43)*'Energy Use 2020'!$Y105</f>
        <v>285963183840.95813</v>
      </c>
      <c r="AP43" s="230">
        <f>('Energy Use'!AP99-'E-electricity'!AP43-'E-Coal'!AP43)*'Energy Use 2020'!$Y105</f>
        <v>286269897438.25873</v>
      </c>
      <c r="AQ43" s="230">
        <f>('Energy Use'!AQ99-'E-electricity'!AQ43-'E-Coal'!AQ43)*'Energy Use 2020'!$Y105</f>
        <v>286350006725.64484</v>
      </c>
      <c r="AR43" s="133" t="str">
        <f>VLOOKUP($A43,'Sector Match'!$A$1:$B$43,2,0)</f>
        <v>water and waste 36T39</v>
      </c>
    </row>
    <row r="44" spans="1:44" x14ac:dyDescent="0.2">
      <c r="A44" s="76" t="s">
        <v>88</v>
      </c>
      <c r="B44" s="241">
        <f>('Energy Use'!B100-'E-electricity'!B44)*'Energy Use 2019'!$P106</f>
        <v>6680667922500</v>
      </c>
      <c r="C44" s="241">
        <f>('Energy Use'!C100-'E-electricity'!C44-'E-Coal'!C44)*'Energy Use 2020'!$Y106</f>
        <v>5397313003500</v>
      </c>
      <c r="D44" s="241">
        <f>('Energy Use'!D100-'E-electricity'!D44-'E-Coal'!D44)*'Energy Use 2020'!$Y106</f>
        <v>5704589197390.9512</v>
      </c>
      <c r="E44" s="241">
        <f>('Energy Use'!E100-'E-electricity'!E44-'E-Coal'!E44)*'Energy Use 2020'!$Y106</f>
        <v>5902050657048.1943</v>
      </c>
      <c r="F44" s="241">
        <f>('Energy Use'!F100-'E-electricity'!F44-'E-Coal'!F44)*'Energy Use 2020'!$Y106</f>
        <v>6409987138560.6709</v>
      </c>
      <c r="G44" s="241">
        <f>('Energy Use'!G100-'E-electricity'!G44-'E-Coal'!G44)*'Energy Use 2020'!$Y106</f>
        <v>6732007513491.6768</v>
      </c>
      <c r="H44" s="241">
        <f>('Energy Use'!H100-'E-electricity'!H44-'E-Coal'!H44)*'Energy Use 2020'!$Y106</f>
        <v>7000666674808.7578</v>
      </c>
      <c r="I44" s="241">
        <f>('Energy Use'!I100-'E-electricity'!I44-'E-Coal'!I44)*'Energy Use 2020'!$Y106</f>
        <v>7393183325687.3818</v>
      </c>
      <c r="J44" s="241">
        <f>('Energy Use'!J100-'E-electricity'!J44-'E-Coal'!J44)*'Energy Use 2020'!$Y106</f>
        <v>7692862771015.5586</v>
      </c>
      <c r="K44" s="241">
        <f>('Energy Use'!K100-'E-electricity'!K44-'E-Coal'!K44)*'Energy Use 2020'!$Y106</f>
        <v>7988053563053.4756</v>
      </c>
      <c r="L44" s="241">
        <f>('Energy Use'!L100-'E-electricity'!L44-'E-Coal'!L44)*'Energy Use 2020'!$Y106</f>
        <v>8255217424308.0166</v>
      </c>
      <c r="M44" s="241">
        <f>('Energy Use'!M100-'E-electricity'!M44-'E-Coal'!M44)*'Energy Use 2020'!$Y106</f>
        <v>8546658847996.0244</v>
      </c>
      <c r="N44" s="241">
        <f>('Energy Use'!N100-'E-electricity'!N44-'E-Coal'!N44)*'Energy Use 2020'!$Y106</f>
        <v>8759510995084.4053</v>
      </c>
      <c r="O44" s="241">
        <f>('Energy Use'!O100-'E-electricity'!O44-'E-Coal'!O44)*'Energy Use 2020'!$Y106</f>
        <v>9007620651892.5234</v>
      </c>
      <c r="P44" s="241">
        <f>('Energy Use'!P100-'E-electricity'!P44-'E-Coal'!P44)*'Energy Use 2020'!$Y106</f>
        <v>9242606504991.6719</v>
      </c>
      <c r="Q44" s="241">
        <f>('Energy Use'!Q100-'E-electricity'!Q44-'E-Coal'!Q44)*'Energy Use 2020'!$Y106</f>
        <v>9463974230825.5879</v>
      </c>
      <c r="R44" s="241">
        <f>('Energy Use'!R100-'E-electricity'!R44-'E-Coal'!R44)*'Energy Use 2020'!$Y106</f>
        <v>9651382161990.8984</v>
      </c>
      <c r="S44" s="241">
        <f>('Energy Use'!S100-'E-electricity'!S44-'E-Coal'!S44)*'Energy Use 2020'!$Y106</f>
        <v>9876498087841.6504</v>
      </c>
      <c r="T44" s="241">
        <f>('Energy Use'!T100-'E-electricity'!T44-'E-Coal'!T44)*'Energy Use 2020'!$Y106</f>
        <v>10067807760793.389</v>
      </c>
      <c r="U44" s="241">
        <f>('Energy Use'!U100-'E-electricity'!U44-'E-Coal'!U44)*'Energy Use 2020'!$Y106</f>
        <v>10245289977457.092</v>
      </c>
      <c r="V44" s="241">
        <f>('Energy Use'!V100-'E-electricity'!V44-'E-Coal'!V44)*'Energy Use 2020'!$Y106</f>
        <v>10409061301496.736</v>
      </c>
      <c r="W44" s="241">
        <f>('Energy Use'!W100-'E-electricity'!W44-'E-Coal'!W44)*'Energy Use 2020'!$Y106</f>
        <v>10559355427488.775</v>
      </c>
      <c r="X44" s="241">
        <f>('Energy Use'!X100-'E-electricity'!X44-'E-Coal'!X44)*'Energy Use 2020'!$Y106</f>
        <v>10696515924965.092</v>
      </c>
      <c r="Y44" s="241">
        <f>('Energy Use'!Y100-'E-electricity'!Y44-'E-Coal'!Y44)*'Energy Use 2020'!$Y106</f>
        <v>10820988299425.594</v>
      </c>
      <c r="Z44" s="241">
        <f>('Energy Use'!Z100-'E-electricity'!Z44-'E-Coal'!Z44)*'Energy Use 2020'!$Y106</f>
        <v>10933311580190.666</v>
      </c>
      <c r="AA44" s="241">
        <f>('Energy Use'!AA100-'E-electricity'!AA44-'E-Coal'!AA44)*'Energy Use 2020'!$Y106</f>
        <v>11034109636581.516</v>
      </c>
      <c r="AB44" s="241">
        <f>('Energy Use'!AB100-'E-electricity'!AB44-'E-Coal'!AB44)*'Energy Use 2020'!$Y106</f>
        <v>11124082412195.383</v>
      </c>
      <c r="AC44" s="241">
        <f>('Energy Use'!AC100-'E-electricity'!AC44-'E-Coal'!AC44)*'Energy Use 2020'!$Y106</f>
        <v>11203997252751.199</v>
      </c>
      <c r="AD44" s="241">
        <f>('Energy Use'!AD100-'E-electricity'!AD44-'E-Coal'!AD44)*'Energy Use 2020'!$Y106</f>
        <v>11274680486859.826</v>
      </c>
      <c r="AE44" s="241">
        <f>('Energy Use'!AE100-'E-electricity'!AE44-'E-Coal'!AE44)*'Energy Use 2020'!$Y106</f>
        <v>11337009401838.385</v>
      </c>
      <c r="AF44" s="241">
        <f>('Energy Use'!AF100-'E-electricity'!AF44-'E-Coal'!AF44)*'Energy Use 2020'!$Y106</f>
        <v>11391904739000.445</v>
      </c>
      <c r="AG44" s="241">
        <f>('Energy Use'!AG100-'E-electricity'!AG44-'E-Coal'!AG44)*'Energy Use 2020'!$Y106</f>
        <v>11440323815313.955</v>
      </c>
      <c r="AH44" s="241">
        <f>('Energy Use'!AH100-'E-electricity'!AH44-'E-Coal'!AH44)*'Energy Use 2020'!$Y106</f>
        <v>11483254361451.873</v>
      </c>
      <c r="AI44" s="241">
        <f>('Energy Use'!AI100-'E-electricity'!AI44-'E-Coal'!AI44)*'Energy Use 2020'!$Y106</f>
        <v>11521709150526.594</v>
      </c>
      <c r="AJ44" s="241">
        <f>('Energy Use'!AJ100-'E-electricity'!AJ44-'E-Coal'!AJ44)*'Energy Use 2020'!$Y106</f>
        <v>11556721477572.213</v>
      </c>
      <c r="AK44" s="241">
        <f>('Energy Use'!AK100-'E-electricity'!AK44-'E-Coal'!AK44)*'Energy Use 2020'!$Y106</f>
        <v>11589341537432.854</v>
      </c>
      <c r="AL44" s="241">
        <f>('Energy Use'!AL100-'E-electricity'!AL44-'E-Coal'!AL44)*'Energy Use 2020'!$Y106</f>
        <v>11620633738374.486</v>
      </c>
      <c r="AM44" s="241">
        <f>('Energy Use'!AM100-'E-electricity'!AM44-'E-Coal'!AM44)*'Energy Use 2020'!$Y106</f>
        <v>11651674980650.756</v>
      </c>
      <c r="AN44" s="241">
        <f>('Energy Use'!AN100-'E-electricity'!AN44-'E-Coal'!AN44)*'Energy Use 2020'!$Y106</f>
        <v>11683553923564.539</v>
      </c>
      <c r="AO44" s="241">
        <f>('Energy Use'!AO100-'E-electricity'!AO44-'E-Coal'!AO44)*'Energy Use 2020'!$Y106</f>
        <v>11717371261386.186</v>
      </c>
      <c r="AP44" s="241">
        <f>('Energy Use'!AP100-'E-electricity'!AP44-'E-Coal'!AP44)*'Energy Use 2020'!$Y106</f>
        <v>11754241027898.691</v>
      </c>
      <c r="AQ44" s="241">
        <f>('Energy Use'!AQ100-'E-electricity'!AQ44-'E-Coal'!AQ44)*'Energy Use 2020'!$Y106</f>
        <v>11794422379601.875</v>
      </c>
      <c r="AR44" s="133" t="str">
        <f>VLOOKUP($A44,'Sector Match'!$A$1:$B$43,2,0)</f>
        <v>construction 41T43</v>
      </c>
    </row>
    <row r="49" spans="1:43" x14ac:dyDescent="0.2">
      <c r="B49" s="214">
        <v>2019</v>
      </c>
      <c r="C49" s="214">
        <v>2020</v>
      </c>
      <c r="D49" s="214">
        <v>2021</v>
      </c>
      <c r="E49" s="214">
        <v>2022</v>
      </c>
      <c r="F49" s="214">
        <v>2023</v>
      </c>
      <c r="G49" s="214">
        <v>2024</v>
      </c>
      <c r="H49" s="214">
        <v>2025</v>
      </c>
      <c r="I49" s="214">
        <v>2026</v>
      </c>
      <c r="J49" s="214">
        <v>2027</v>
      </c>
      <c r="K49" s="214">
        <v>2028</v>
      </c>
      <c r="L49" s="214">
        <v>2029</v>
      </c>
      <c r="M49" s="214">
        <v>2030</v>
      </c>
      <c r="N49" s="214">
        <v>2031</v>
      </c>
      <c r="O49" s="214">
        <v>2032</v>
      </c>
      <c r="P49" s="214">
        <v>2033</v>
      </c>
      <c r="Q49" s="214">
        <v>2034</v>
      </c>
      <c r="R49" s="214">
        <v>2035</v>
      </c>
      <c r="S49" s="214">
        <v>2036</v>
      </c>
      <c r="T49" s="214">
        <v>2037</v>
      </c>
      <c r="U49" s="214">
        <v>2038</v>
      </c>
      <c r="V49" s="214">
        <v>2039</v>
      </c>
      <c r="W49" s="214">
        <v>2040</v>
      </c>
      <c r="X49" s="214">
        <v>2041</v>
      </c>
      <c r="Y49" s="214">
        <v>2042</v>
      </c>
      <c r="Z49" s="214">
        <v>2043</v>
      </c>
      <c r="AA49" s="214">
        <v>2044</v>
      </c>
      <c r="AB49" s="214">
        <v>2045</v>
      </c>
      <c r="AC49" s="214">
        <v>2046</v>
      </c>
      <c r="AD49" s="214">
        <v>2047</v>
      </c>
      <c r="AE49" s="214">
        <v>2048</v>
      </c>
      <c r="AF49" s="214">
        <v>2049</v>
      </c>
      <c r="AG49" s="214">
        <v>2050</v>
      </c>
      <c r="AH49" s="214">
        <v>2051</v>
      </c>
      <c r="AI49" s="214">
        <v>2052</v>
      </c>
      <c r="AJ49" s="214">
        <v>2053</v>
      </c>
      <c r="AK49" s="214">
        <v>2054</v>
      </c>
      <c r="AL49" s="214">
        <v>2055</v>
      </c>
      <c r="AM49" s="214">
        <v>2056</v>
      </c>
      <c r="AN49" s="214">
        <v>2057</v>
      </c>
      <c r="AO49" s="214">
        <v>2058</v>
      </c>
      <c r="AP49" s="214">
        <v>2059</v>
      </c>
      <c r="AQ49" s="214">
        <v>2060</v>
      </c>
    </row>
    <row r="50" spans="1:43" x14ac:dyDescent="0.2">
      <c r="A50" s="277" t="s">
        <v>275</v>
      </c>
      <c r="B50" s="240">
        <f t="shared" ref="B50:B74" si="0">SUMIFS(B$2:B$44,$AR$2:$AR$44,$A50)</f>
        <v>3725062654500</v>
      </c>
      <c r="C50" s="240">
        <f t="shared" ref="C50:AQ56" si="1">SUMIFS(C$2:C$44,$AR$2:$AR$44,$A50)</f>
        <v>3080607370500</v>
      </c>
      <c r="D50" s="240">
        <f t="shared" si="1"/>
        <v>3210031639794.8931</v>
      </c>
      <c r="E50" s="240">
        <f t="shared" si="1"/>
        <v>3396963902356.7651</v>
      </c>
      <c r="F50" s="240">
        <f t="shared" si="1"/>
        <v>3655371503399.2031</v>
      </c>
      <c r="G50" s="240">
        <f t="shared" si="1"/>
        <v>3848815786831.1929</v>
      </c>
      <c r="H50" s="240">
        <f t="shared" si="1"/>
        <v>3958961051002.8579</v>
      </c>
      <c r="I50" s="240">
        <f t="shared" si="1"/>
        <v>4254059956656.3149</v>
      </c>
      <c r="J50" s="240">
        <f t="shared" si="1"/>
        <v>4418761809283.2832</v>
      </c>
      <c r="K50" s="240">
        <f t="shared" si="1"/>
        <v>4582450712938.2119</v>
      </c>
      <c r="L50" s="240">
        <f t="shared" si="1"/>
        <v>4717499319538.3594</v>
      </c>
      <c r="M50" s="240">
        <f t="shared" si="1"/>
        <v>4911455034831.3799</v>
      </c>
      <c r="N50" s="240">
        <f t="shared" si="1"/>
        <v>4966579830912.165</v>
      </c>
      <c r="O50" s="240">
        <f t="shared" si="1"/>
        <v>5094660318211.3486</v>
      </c>
      <c r="P50" s="240">
        <f t="shared" si="1"/>
        <v>5213988141925.8135</v>
      </c>
      <c r="Q50" s="240">
        <f t="shared" si="1"/>
        <v>5324319751211.7949</v>
      </c>
      <c r="R50" s="240">
        <f t="shared" si="1"/>
        <v>5392134370261.415</v>
      </c>
      <c r="S50" s="240">
        <f t="shared" si="1"/>
        <v>5528980417887.6182</v>
      </c>
      <c r="T50" s="240">
        <f t="shared" si="1"/>
        <v>5623644025992.834</v>
      </c>
      <c r="U50" s="240">
        <f t="shared" si="1"/>
        <v>5709530532486.4258</v>
      </c>
      <c r="V50" s="240">
        <f t="shared" si="1"/>
        <v>5786754781998.7236</v>
      </c>
      <c r="W50" s="240">
        <f t="shared" si="1"/>
        <v>5855502295078.4258</v>
      </c>
      <c r="X50" s="240">
        <f t="shared" si="1"/>
        <v>5916023952162.085</v>
      </c>
      <c r="Y50" s="240">
        <f t="shared" si="1"/>
        <v>5968630288572.5732</v>
      </c>
      <c r="Z50" s="240">
        <f t="shared" si="1"/>
        <v>6013685541693.7275</v>
      </c>
      <c r="AA50" s="240">
        <f t="shared" si="1"/>
        <v>6051601583795.624</v>
      </c>
      <c r="AB50" s="240">
        <f t="shared" si="1"/>
        <v>6082831864148.083</v>
      </c>
      <c r="AC50" s="240">
        <f t="shared" si="1"/>
        <v>6107865472615.2402</v>
      </c>
      <c r="AD50" s="240">
        <f t="shared" si="1"/>
        <v>6127221424409.7109</v>
      </c>
      <c r="AE50" s="240">
        <f t="shared" si="1"/>
        <v>6141443252603.9756</v>
      </c>
      <c r="AF50" s="240">
        <f t="shared" si="1"/>
        <v>6151093981806.0313</v>
      </c>
      <c r="AG50" s="240">
        <f t="shared" si="1"/>
        <v>6156751543512.001</v>
      </c>
      <c r="AH50" s="240">
        <f t="shared" si="1"/>
        <v>6159004681392.2842</v>
      </c>
      <c r="AI50" s="240">
        <f t="shared" si="1"/>
        <v>6158449383440.7715</v>
      </c>
      <c r="AJ50" s="240">
        <f t="shared" si="1"/>
        <v>6155685867743.0234</v>
      </c>
      <c r="AK50" s="240">
        <f t="shared" si="1"/>
        <v>6151316139775.2285</v>
      </c>
      <c r="AL50" s="240">
        <f t="shared" si="1"/>
        <v>6145942131753.4707</v>
      </c>
      <c r="AM50" s="240">
        <f t="shared" si="1"/>
        <v>6140164428695.2627</v>
      </c>
      <c r="AN50" s="240">
        <f t="shared" si="1"/>
        <v>6134581581578.3047</v>
      </c>
      <c r="AO50" s="240">
        <f t="shared" si="1"/>
        <v>6129790005303.5723</v>
      </c>
      <c r="AP50" s="240">
        <f t="shared" si="1"/>
        <v>6126384458092.373</v>
      </c>
      <c r="AQ50" s="240">
        <f t="shared" si="1"/>
        <v>6125063978782.7188</v>
      </c>
    </row>
    <row r="51" spans="1:43" x14ac:dyDescent="0.2">
      <c r="A51" s="278" t="s">
        <v>90</v>
      </c>
      <c r="B51" s="230">
        <f t="shared" si="0"/>
        <v>94368253914000</v>
      </c>
      <c r="C51" s="230">
        <f t="shared" si="1"/>
        <v>79454114173500.031</v>
      </c>
      <c r="D51" s="230">
        <f t="shared" si="1"/>
        <v>91058593369696.375</v>
      </c>
      <c r="E51" s="230">
        <f t="shared" si="1"/>
        <v>100825104501525.72</v>
      </c>
      <c r="F51" s="230">
        <f t="shared" si="1"/>
        <v>111608193809399.45</v>
      </c>
      <c r="G51" s="230">
        <f t="shared" si="1"/>
        <v>118639920009230.05</v>
      </c>
      <c r="H51" s="230">
        <f t="shared" si="1"/>
        <v>125363710452411.97</v>
      </c>
      <c r="I51" s="230">
        <f t="shared" si="1"/>
        <v>130928226633070.2</v>
      </c>
      <c r="J51" s="230">
        <f t="shared" si="1"/>
        <v>132106910248128.95</v>
      </c>
      <c r="K51" s="230">
        <f t="shared" si="1"/>
        <v>133712018394588.42</v>
      </c>
      <c r="L51" s="230">
        <f t="shared" si="1"/>
        <v>133510835387473.75</v>
      </c>
      <c r="M51" s="230">
        <f t="shared" si="1"/>
        <v>132144509303095.69</v>
      </c>
      <c r="N51" s="230">
        <f t="shared" si="1"/>
        <v>132111330248205.23</v>
      </c>
      <c r="O51" s="230">
        <f t="shared" si="1"/>
        <v>132070574576769.95</v>
      </c>
      <c r="P51" s="230">
        <f t="shared" si="1"/>
        <v>132022262584262.66</v>
      </c>
      <c r="Q51" s="230">
        <f t="shared" si="1"/>
        <v>131966414563054.14</v>
      </c>
      <c r="R51" s="230">
        <f t="shared" si="1"/>
        <v>131903050802413.17</v>
      </c>
      <c r="S51" s="230">
        <f t="shared" si="1"/>
        <v>130670243268014.83</v>
      </c>
      <c r="T51" s="230">
        <f t="shared" si="1"/>
        <v>129437811689671.61</v>
      </c>
      <c r="U51" s="230">
        <f t="shared" si="1"/>
        <v>128205757308534.05</v>
      </c>
      <c r="V51" s="230">
        <f t="shared" si="1"/>
        <v>126974081365668.48</v>
      </c>
      <c r="W51" s="230">
        <f t="shared" si="1"/>
        <v>125742785102057.67</v>
      </c>
      <c r="X51" s="230">
        <f t="shared" si="1"/>
        <v>123786557895928.91</v>
      </c>
      <c r="Y51" s="230">
        <f t="shared" si="1"/>
        <v>121830967910510.14</v>
      </c>
      <c r="Z51" s="230">
        <f t="shared" si="1"/>
        <v>119876017129662.81</v>
      </c>
      <c r="AA51" s="230">
        <f t="shared" si="1"/>
        <v>117921707537114.17</v>
      </c>
      <c r="AB51" s="230">
        <f t="shared" si="1"/>
        <v>115968041116457.22</v>
      </c>
      <c r="AC51" s="230">
        <f t="shared" si="1"/>
        <v>114015019851150.83</v>
      </c>
      <c r="AD51" s="230">
        <f t="shared" si="1"/>
        <v>112062645724519.73</v>
      </c>
      <c r="AE51" s="230">
        <f t="shared" si="1"/>
        <v>110110920719754.31</v>
      </c>
      <c r="AF51" s="230">
        <f t="shared" si="1"/>
        <v>108159846819910.95</v>
      </c>
      <c r="AG51" s="230">
        <f t="shared" si="1"/>
        <v>106209426007911.81</v>
      </c>
      <c r="AH51" s="230">
        <f t="shared" si="1"/>
        <v>103776976654199.69</v>
      </c>
      <c r="AI51" s="230">
        <f t="shared" si="1"/>
        <v>101345357695647.98</v>
      </c>
      <c r="AJ51" s="230">
        <f t="shared" si="1"/>
        <v>98914571609944.984</v>
      </c>
      <c r="AK51" s="230">
        <f t="shared" si="1"/>
        <v>96484620874611.125</v>
      </c>
      <c r="AL51" s="230">
        <f t="shared" si="1"/>
        <v>94055507966999.25</v>
      </c>
      <c r="AM51" s="230">
        <f t="shared" si="1"/>
        <v>92109483971474.844</v>
      </c>
      <c r="AN51" s="230">
        <f t="shared" si="1"/>
        <v>90164127765605.75</v>
      </c>
      <c r="AO51" s="230">
        <f t="shared" si="1"/>
        <v>88219441331198.813</v>
      </c>
      <c r="AP51" s="230">
        <f t="shared" si="1"/>
        <v>86275426649926.453</v>
      </c>
      <c r="AQ51" s="230">
        <f t="shared" si="1"/>
        <v>84325055100100.766</v>
      </c>
    </row>
    <row r="52" spans="1:43" x14ac:dyDescent="0.2">
      <c r="A52" s="278" t="s">
        <v>91</v>
      </c>
      <c r="B52" s="230">
        <f t="shared" si="0"/>
        <v>5661206330999.9971</v>
      </c>
      <c r="C52" s="230">
        <f t="shared" si="1"/>
        <v>4688967756000</v>
      </c>
      <c r="D52" s="230">
        <f t="shared" si="1"/>
        <v>4916277865003.0635</v>
      </c>
      <c r="E52" s="230">
        <f t="shared" si="1"/>
        <v>5389791933104.1318</v>
      </c>
      <c r="F52" s="230">
        <f t="shared" si="1"/>
        <v>5913791138261.8418</v>
      </c>
      <c r="G52" s="230">
        <f t="shared" si="1"/>
        <v>6239679782632.7266</v>
      </c>
      <c r="H52" s="230">
        <f t="shared" si="1"/>
        <v>6563764504022.666</v>
      </c>
      <c r="I52" s="230">
        <f t="shared" si="1"/>
        <v>6723906684477.8799</v>
      </c>
      <c r="J52" s="230">
        <f t="shared" si="1"/>
        <v>6880862403575.5195</v>
      </c>
      <c r="K52" s="230">
        <f t="shared" si="1"/>
        <v>7037923582686.4463</v>
      </c>
      <c r="L52" s="230">
        <f t="shared" si="1"/>
        <v>7193522393850.5645</v>
      </c>
      <c r="M52" s="230">
        <f t="shared" si="1"/>
        <v>7348085594666.8115</v>
      </c>
      <c r="N52" s="230">
        <f t="shared" si="1"/>
        <v>7449478759436.8721</v>
      </c>
      <c r="O52" s="230">
        <f t="shared" si="1"/>
        <v>7550772891000.0342</v>
      </c>
      <c r="P52" s="230">
        <f t="shared" si="1"/>
        <v>7651968015131.0039</v>
      </c>
      <c r="Q52" s="230">
        <f t="shared" si="1"/>
        <v>7753064157602.1045</v>
      </c>
      <c r="R52" s="230">
        <f t="shared" si="1"/>
        <v>7854061344183.2754</v>
      </c>
      <c r="S52" s="230">
        <f t="shared" si="1"/>
        <v>7956911226194.2861</v>
      </c>
      <c r="T52" s="230">
        <f t="shared" si="1"/>
        <v>8059713762877.4873</v>
      </c>
      <c r="U52" s="230">
        <f t="shared" si="1"/>
        <v>8162468955849.9873</v>
      </c>
      <c r="V52" s="230">
        <f t="shared" si="1"/>
        <v>8265176806728.9287</v>
      </c>
      <c r="W52" s="230">
        <f t="shared" si="1"/>
        <v>8367837317131.4961</v>
      </c>
      <c r="X52" s="230">
        <f t="shared" si="1"/>
        <v>8418138213026.0996</v>
      </c>
      <c r="Y52" s="230">
        <f t="shared" si="1"/>
        <v>8468415487922.9912</v>
      </c>
      <c r="Z52" s="230">
        <f t="shared" si="1"/>
        <v>8518669142630.3125</v>
      </c>
      <c r="AA52" s="230">
        <f t="shared" si="1"/>
        <v>8568899177956.2295</v>
      </c>
      <c r="AB52" s="230">
        <f t="shared" si="1"/>
        <v>8619105594708.9336</v>
      </c>
      <c r="AC52" s="230">
        <f t="shared" si="1"/>
        <v>8669288393696.6182</v>
      </c>
      <c r="AD52" s="230">
        <f t="shared" si="1"/>
        <v>8719447575727.5117</v>
      </c>
      <c r="AE52" s="230">
        <f t="shared" si="1"/>
        <v>8769583141609.8555</v>
      </c>
      <c r="AF52" s="230">
        <f t="shared" si="1"/>
        <v>8819695092151.9141</v>
      </c>
      <c r="AG52" s="230">
        <f t="shared" si="1"/>
        <v>8869783428161.9688</v>
      </c>
      <c r="AH52" s="230">
        <f t="shared" si="1"/>
        <v>8919822084873.7168</v>
      </c>
      <c r="AI52" s="230">
        <f t="shared" si="1"/>
        <v>8969837140511.2949</v>
      </c>
      <c r="AJ52" s="230">
        <f t="shared" si="1"/>
        <v>9019828595882.6387</v>
      </c>
      <c r="AK52" s="230">
        <f t="shared" si="1"/>
        <v>9069796451795.6973</v>
      </c>
      <c r="AL52" s="230">
        <f t="shared" si="1"/>
        <v>9119740709058.4492</v>
      </c>
      <c r="AM52" s="230">
        <f t="shared" si="1"/>
        <v>9117636287425.0957</v>
      </c>
      <c r="AN52" s="230">
        <f t="shared" si="1"/>
        <v>9115531927181.6387</v>
      </c>
      <c r="AO52" s="230">
        <f t="shared" si="1"/>
        <v>9113427628328.4316</v>
      </c>
      <c r="AP52" s="230">
        <f t="shared" si="1"/>
        <v>9111323390865.8398</v>
      </c>
      <c r="AQ52" s="230">
        <f t="shared" si="1"/>
        <v>9108459796768.7969</v>
      </c>
    </row>
    <row r="53" spans="1:43" x14ac:dyDescent="0.2">
      <c r="A53" s="278" t="s">
        <v>92</v>
      </c>
      <c r="B53" s="230">
        <f t="shared" si="0"/>
        <v>14889139320000</v>
      </c>
      <c r="C53" s="230">
        <f t="shared" si="1"/>
        <v>16886395135499.998</v>
      </c>
      <c r="D53" s="230">
        <f t="shared" si="1"/>
        <v>19527402073459.895</v>
      </c>
      <c r="E53" s="230">
        <f t="shared" si="1"/>
        <v>22457372457130.559</v>
      </c>
      <c r="F53" s="230">
        <f t="shared" si="1"/>
        <v>25045402579086.539</v>
      </c>
      <c r="G53" s="230">
        <f t="shared" si="1"/>
        <v>26815386824762.789</v>
      </c>
      <c r="H53" s="230">
        <f t="shared" si="1"/>
        <v>28497796661313.543</v>
      </c>
      <c r="I53" s="230">
        <f t="shared" si="1"/>
        <v>30162133566934.18</v>
      </c>
      <c r="J53" s="230">
        <f t="shared" si="1"/>
        <v>30516304271258.492</v>
      </c>
      <c r="K53" s="230">
        <f t="shared" si="1"/>
        <v>30993506966204.109</v>
      </c>
      <c r="L53" s="230">
        <f t="shared" si="1"/>
        <v>30920316340055.199</v>
      </c>
      <c r="M53" s="230">
        <f t="shared" si="1"/>
        <v>30485604255626.578</v>
      </c>
      <c r="N53" s="230">
        <f t="shared" si="1"/>
        <v>30254375688874.641</v>
      </c>
      <c r="O53" s="230">
        <f t="shared" si="1"/>
        <v>30022696039716.035</v>
      </c>
      <c r="P53" s="230">
        <f t="shared" si="1"/>
        <v>29790575222411.957</v>
      </c>
      <c r="Q53" s="230">
        <f t="shared" si="1"/>
        <v>29558023149646.129</v>
      </c>
      <c r="R53" s="230">
        <f t="shared" si="1"/>
        <v>29325049732524.82</v>
      </c>
      <c r="S53" s="230">
        <f t="shared" si="1"/>
        <v>28988416124507.316</v>
      </c>
      <c r="T53" s="230">
        <f t="shared" si="1"/>
        <v>28652047630844.102</v>
      </c>
      <c r="U53" s="230">
        <f t="shared" si="1"/>
        <v>28315945199794.484</v>
      </c>
      <c r="V53" s="230">
        <f t="shared" si="1"/>
        <v>27980109779553.723</v>
      </c>
      <c r="W53" s="230">
        <f t="shared" si="1"/>
        <v>27644542318252.984</v>
      </c>
      <c r="X53" s="230">
        <f t="shared" si="1"/>
        <v>27037307228286.75</v>
      </c>
      <c r="Y53" s="230">
        <f t="shared" si="1"/>
        <v>26430852373475.852</v>
      </c>
      <c r="Z53" s="230">
        <f t="shared" si="1"/>
        <v>25825179693069.098</v>
      </c>
      <c r="AA53" s="230">
        <f t="shared" si="1"/>
        <v>25220291126183.508</v>
      </c>
      <c r="AB53" s="230">
        <f t="shared" si="1"/>
        <v>24616188611804.242</v>
      </c>
      <c r="AC53" s="230">
        <f t="shared" si="1"/>
        <v>24006348245939.352</v>
      </c>
      <c r="AD53" s="230">
        <f t="shared" si="1"/>
        <v>23397504482537.469</v>
      </c>
      <c r="AE53" s="230">
        <f t="shared" si="1"/>
        <v>22789659398338.855</v>
      </c>
      <c r="AF53" s="230">
        <f t="shared" si="1"/>
        <v>22182815069942.004</v>
      </c>
      <c r="AG53" s="230">
        <f t="shared" si="1"/>
        <v>21576973573803.703</v>
      </c>
      <c r="AH53" s="230">
        <f t="shared" si="1"/>
        <v>21043098704577.551</v>
      </c>
      <c r="AI53" s="230">
        <f t="shared" si="1"/>
        <v>20510283560956.813</v>
      </c>
      <c r="AJ53" s="230">
        <f t="shared" si="1"/>
        <v>19978530069583.035</v>
      </c>
      <c r="AK53" s="230">
        <f t="shared" si="1"/>
        <v>19447840156965.758</v>
      </c>
      <c r="AL53" s="230">
        <f t="shared" si="1"/>
        <v>18918215749482.594</v>
      </c>
      <c r="AM53" s="230">
        <f t="shared" si="1"/>
        <v>18393518131674.629</v>
      </c>
      <c r="AN53" s="230">
        <f t="shared" si="1"/>
        <v>17869902974615.609</v>
      </c>
      <c r="AO53" s="230">
        <f t="shared" si="1"/>
        <v>17347372267493.502</v>
      </c>
      <c r="AP53" s="230">
        <f t="shared" si="1"/>
        <v>16825927999360.055</v>
      </c>
      <c r="AQ53" s="230">
        <f t="shared" si="1"/>
        <v>16304212795049.186</v>
      </c>
    </row>
    <row r="54" spans="1:43" x14ac:dyDescent="0.2">
      <c r="A54" s="278" t="s">
        <v>93</v>
      </c>
      <c r="B54" s="230">
        <f t="shared" si="0"/>
        <v>12558544564500</v>
      </c>
      <c r="C54" s="230">
        <f t="shared" si="1"/>
        <v>1561137369000.0002</v>
      </c>
      <c r="D54" s="230">
        <f t="shared" si="1"/>
        <v>1794959934996.6948</v>
      </c>
      <c r="E54" s="230">
        <f t="shared" si="1"/>
        <v>1904549364742.6699</v>
      </c>
      <c r="F54" s="230">
        <f t="shared" si="1"/>
        <v>1982315630054.823</v>
      </c>
      <c r="G54" s="230">
        <f t="shared" si="1"/>
        <v>2043633967403.6755</v>
      </c>
      <c r="H54" s="230">
        <f t="shared" si="1"/>
        <v>2121962752177.3735</v>
      </c>
      <c r="I54" s="230">
        <f t="shared" si="1"/>
        <v>2222542864858.1934</v>
      </c>
      <c r="J54" s="230">
        <f t="shared" si="1"/>
        <v>2297909518987.5278</v>
      </c>
      <c r="K54" s="230">
        <f t="shared" si="1"/>
        <v>2373777379652.9717</v>
      </c>
      <c r="L54" s="230">
        <f t="shared" si="1"/>
        <v>2435051189520.9932</v>
      </c>
      <c r="M54" s="230">
        <f t="shared" si="1"/>
        <v>2483480785082.4204</v>
      </c>
      <c r="N54" s="230">
        <f t="shared" si="1"/>
        <v>2541190569062.6724</v>
      </c>
      <c r="O54" s="230">
        <f t="shared" si="1"/>
        <v>2591770391406.4712</v>
      </c>
      <c r="P54" s="230">
        <f t="shared" si="1"/>
        <v>2635448581384.6646</v>
      </c>
      <c r="Q54" s="230">
        <f t="shared" si="1"/>
        <v>2672558797198.3872</v>
      </c>
      <c r="R54" s="230">
        <f t="shared" si="1"/>
        <v>2703527203679.8438</v>
      </c>
      <c r="S54" s="230">
        <f t="shared" si="1"/>
        <v>2734453984014.793</v>
      </c>
      <c r="T54" s="230">
        <f t="shared" si="1"/>
        <v>2760074541318.9185</v>
      </c>
      <c r="U54" s="230">
        <f t="shared" si="1"/>
        <v>2780632370580.2988</v>
      </c>
      <c r="V54" s="230">
        <f t="shared" si="1"/>
        <v>2796408237789.9536</v>
      </c>
      <c r="W54" s="230">
        <f t="shared" si="1"/>
        <v>2807713906147.833</v>
      </c>
      <c r="X54" s="230">
        <f t="shared" si="1"/>
        <v>2814886081177.8838</v>
      </c>
      <c r="Y54" s="230">
        <f t="shared" si="1"/>
        <v>2818280693406.98</v>
      </c>
      <c r="Z54" s="230">
        <f t="shared" si="1"/>
        <v>2818267613209.522</v>
      </c>
      <c r="AA54" s="230">
        <f t="shared" si="1"/>
        <v>2815225869320.7012</v>
      </c>
      <c r="AB54" s="230">
        <f t="shared" si="1"/>
        <v>2809539421127.3823</v>
      </c>
      <c r="AC54" s="230">
        <f t="shared" si="1"/>
        <v>2801593515708.5337</v>
      </c>
      <c r="AD54" s="230">
        <f t="shared" si="1"/>
        <v>2791771644085.6489</v>
      </c>
      <c r="AE54" s="230">
        <f t="shared" si="1"/>
        <v>2780453097463.1973</v>
      </c>
      <c r="AF54" s="230">
        <f t="shared" si="1"/>
        <v>2768011113460.269</v>
      </c>
      <c r="AG54" s="230">
        <f t="shared" si="1"/>
        <v>2754811594418.8462</v>
      </c>
      <c r="AH54" s="230">
        <f t="shared" si="1"/>
        <v>2741212374705.3501</v>
      </c>
      <c r="AI54" s="230">
        <f t="shared" si="1"/>
        <v>2727563011332.7998</v>
      </c>
      <c r="AJ54" s="230">
        <f t="shared" si="1"/>
        <v>2714205072028.4868</v>
      </c>
      <c r="AK54" s="230">
        <f t="shared" si="1"/>
        <v>2701472896862.145</v>
      </c>
      <c r="AL54" s="230">
        <f t="shared" si="1"/>
        <v>2689694813556.417</v>
      </c>
      <c r="AM54" s="230">
        <f t="shared" si="1"/>
        <v>2679194792486.7246</v>
      </c>
      <c r="AN54" s="230">
        <f t="shared" si="1"/>
        <v>2670294535055.8804</v>
      </c>
      <c r="AO54" s="230">
        <f t="shared" si="1"/>
        <v>2663315998584.2085</v>
      </c>
      <c r="AP54" s="230">
        <f t="shared" si="1"/>
        <v>2658584372155.8364</v>
      </c>
      <c r="AQ54" s="230">
        <f t="shared" si="1"/>
        <v>2656209476685.3306</v>
      </c>
    </row>
    <row r="55" spans="1:43" x14ac:dyDescent="0.2">
      <c r="A55" s="278" t="s">
        <v>94</v>
      </c>
      <c r="B55" s="230">
        <f t="shared" si="0"/>
        <v>1125018922500</v>
      </c>
      <c r="C55" s="230">
        <f t="shared" si="1"/>
        <v>936126856500</v>
      </c>
      <c r="D55" s="230">
        <f t="shared" si="1"/>
        <v>967903559545.62354</v>
      </c>
      <c r="E55" s="230">
        <f t="shared" si="1"/>
        <v>1005319095551.7446</v>
      </c>
      <c r="F55" s="230">
        <f t="shared" si="1"/>
        <v>1029165570585.7985</v>
      </c>
      <c r="G55" s="230">
        <f t="shared" si="1"/>
        <v>1034914250403.1533</v>
      </c>
      <c r="H55" s="230">
        <f t="shared" si="1"/>
        <v>1043883270172.9045</v>
      </c>
      <c r="I55" s="230">
        <f t="shared" si="1"/>
        <v>1057273639202.6895</v>
      </c>
      <c r="J55" s="230">
        <f t="shared" si="1"/>
        <v>1067523001110.8644</v>
      </c>
      <c r="K55" s="230">
        <f t="shared" si="1"/>
        <v>1076249785127.9023</v>
      </c>
      <c r="L55" s="230">
        <f t="shared" si="1"/>
        <v>1080517286674.4958</v>
      </c>
      <c r="M55" s="230">
        <f t="shared" si="1"/>
        <v>1079246871620.9905</v>
      </c>
      <c r="N55" s="230">
        <f t="shared" si="1"/>
        <v>1074739845469.4458</v>
      </c>
      <c r="O55" s="230">
        <f t="shared" si="1"/>
        <v>1065257337993.3298</v>
      </c>
      <c r="P55" s="230">
        <f t="shared" si="1"/>
        <v>1052157328054.4532</v>
      </c>
      <c r="Q55" s="230">
        <f t="shared" si="1"/>
        <v>1036780914962.281</v>
      </c>
      <c r="R55" s="230">
        <f t="shared" si="1"/>
        <v>1020417543096.7863</v>
      </c>
      <c r="S55" s="230">
        <f t="shared" si="1"/>
        <v>1005496901739.557</v>
      </c>
      <c r="T55" s="230">
        <f t="shared" si="1"/>
        <v>990819048561.74268</v>
      </c>
      <c r="U55" s="230">
        <f t="shared" si="1"/>
        <v>976425436871.80176</v>
      </c>
      <c r="V55" s="230">
        <f t="shared" si="1"/>
        <v>962357352767.96289</v>
      </c>
      <c r="W55" s="230">
        <f t="shared" si="1"/>
        <v>948655048339.07251</v>
      </c>
      <c r="X55" s="230">
        <f t="shared" si="1"/>
        <v>935357045349.50903</v>
      </c>
      <c r="Y55" s="230">
        <f t="shared" si="1"/>
        <v>922499605741.4259</v>
      </c>
      <c r="Z55" s="230">
        <f t="shared" si="1"/>
        <v>910116360163.68384</v>
      </c>
      <c r="AA55" s="230">
        <f t="shared" si="1"/>
        <v>898238081964.26001</v>
      </c>
      <c r="AB55" s="230">
        <f t="shared" si="1"/>
        <v>886892591587.48022</v>
      </c>
      <c r="AC55" s="230">
        <f t="shared" si="1"/>
        <v>876104774974.1864</v>
      </c>
      <c r="AD55" s="230">
        <f t="shared" si="1"/>
        <v>865896699214.56946</v>
      </c>
      <c r="AE55" s="230">
        <f t="shared" si="1"/>
        <v>856287809178.79028</v>
      </c>
      <c r="AF55" s="230">
        <f t="shared" si="1"/>
        <v>847295189977.1853</v>
      </c>
      <c r="AG55" s="230">
        <f t="shared" si="1"/>
        <v>838933881719.10315</v>
      </c>
      <c r="AH55" s="230">
        <f t="shared" si="1"/>
        <v>831217235004.89941</v>
      </c>
      <c r="AI55" s="230">
        <f t="shared" si="1"/>
        <v>824157297780.74915</v>
      </c>
      <c r="AJ55" s="230">
        <f t="shared" si="1"/>
        <v>817765226520.33362</v>
      </c>
      <c r="AK55" s="230">
        <f t="shared" si="1"/>
        <v>812051717107.94556</v>
      </c>
      <c r="AL55" s="230">
        <f t="shared" si="1"/>
        <v>807027453251.07996</v>
      </c>
      <c r="AM55" s="230">
        <f t="shared" si="1"/>
        <v>802703572741.64441</v>
      </c>
      <c r="AN55" s="230">
        <f t="shared" si="1"/>
        <v>799092154437.20789</v>
      </c>
      <c r="AO55" s="230">
        <f t="shared" si="1"/>
        <v>796206731499.31982</v>
      </c>
      <c r="AP55" s="230">
        <f t="shared" si="1"/>
        <v>794062839287.98645</v>
      </c>
      <c r="AQ55" s="230">
        <f t="shared" si="1"/>
        <v>792612525400.65527</v>
      </c>
    </row>
    <row r="56" spans="1:43" x14ac:dyDescent="0.2">
      <c r="A56" s="278" t="s">
        <v>95</v>
      </c>
      <c r="B56" s="230">
        <f t="shared" si="0"/>
        <v>250004205000</v>
      </c>
      <c r="C56" s="230">
        <f t="shared" si="1"/>
        <v>255559853999.99988</v>
      </c>
      <c r="D56" s="230">
        <f t="shared" si="1"/>
        <v>258564223105.59738</v>
      </c>
      <c r="E56" s="230">
        <f t="shared" si="1"/>
        <v>290898504329.55975</v>
      </c>
      <c r="F56" s="230">
        <f t="shared" si="1"/>
        <v>294766451615.37793</v>
      </c>
      <c r="G56" s="230">
        <f t="shared" si="1"/>
        <v>295944252786.88611</v>
      </c>
      <c r="H56" s="230">
        <f t="shared" si="1"/>
        <v>298627752370.94592</v>
      </c>
      <c r="I56" s="230">
        <f t="shared" si="1"/>
        <v>302775809531.49738</v>
      </c>
      <c r="J56" s="230">
        <f t="shared" si="1"/>
        <v>306682394699.66168</v>
      </c>
      <c r="K56" s="230">
        <f t="shared" si="1"/>
        <v>310712009884.27075</v>
      </c>
      <c r="L56" s="230">
        <f t="shared" ref="L56:AQ63" si="2">SUMIFS(L$2:L$44,$AR$2:$AR$44,$A56)</f>
        <v>314089702562.26019</v>
      </c>
      <c r="M56" s="230">
        <f t="shared" si="2"/>
        <v>316480660546.51514</v>
      </c>
      <c r="N56" s="230">
        <f t="shared" si="2"/>
        <v>319003570857.1958</v>
      </c>
      <c r="O56" s="230">
        <f t="shared" si="2"/>
        <v>320360795582.13062</v>
      </c>
      <c r="P56" s="230">
        <f t="shared" si="2"/>
        <v>320623594816.35266</v>
      </c>
      <c r="Q56" s="230">
        <f t="shared" si="2"/>
        <v>319875316942.40979</v>
      </c>
      <c r="R56" s="230">
        <f t="shared" si="2"/>
        <v>318208622789.20624</v>
      </c>
      <c r="S56" s="230">
        <f t="shared" si="2"/>
        <v>316770502334.41876</v>
      </c>
      <c r="T56" s="230">
        <f t="shared" si="2"/>
        <v>314588339920.32446</v>
      </c>
      <c r="U56" s="230">
        <f t="shared" si="2"/>
        <v>311741059518.65619</v>
      </c>
      <c r="V56" s="230">
        <f t="shared" si="2"/>
        <v>308309763454.09949</v>
      </c>
      <c r="W56" s="230">
        <f t="shared" si="2"/>
        <v>304376285527.88025</v>
      </c>
      <c r="X56" s="230">
        <f t="shared" si="2"/>
        <v>300021915569.74377</v>
      </c>
      <c r="Y56" s="230">
        <f t="shared" si="2"/>
        <v>295326308146.5694</v>
      </c>
      <c r="Z56" s="230">
        <f t="shared" si="2"/>
        <v>290366580731.68689</v>
      </c>
      <c r="AA56" s="230">
        <f t="shared" si="2"/>
        <v>285216600286.97961</v>
      </c>
      <c r="AB56" s="230">
        <f t="shared" si="2"/>
        <v>279946452021.25446</v>
      </c>
      <c r="AC56" s="230">
        <f t="shared" si="2"/>
        <v>274622080083.86313</v>
      </c>
      <c r="AD56" s="230">
        <f t="shared" si="2"/>
        <v>269305087096.11456</v>
      </c>
      <c r="AE56" s="230">
        <f t="shared" si="2"/>
        <v>264052677636.04803</v>
      </c>
      <c r="AF56" s="230">
        <f t="shared" si="2"/>
        <v>258917729967.01605</v>
      </c>
      <c r="AG56" s="230">
        <f t="shared" si="2"/>
        <v>253948980313.71002</v>
      </c>
      <c r="AH56" s="230">
        <f t="shared" si="2"/>
        <v>249191304711.60892</v>
      </c>
      <c r="AI56" s="230">
        <f t="shared" si="2"/>
        <v>244686084762.39334</v>
      </c>
      <c r="AJ56" s="230">
        <f t="shared" si="2"/>
        <v>240471645404.71747</v>
      </c>
      <c r="AK56" s="230">
        <f t="shared" si="2"/>
        <v>236583754959.79224</v>
      </c>
      <c r="AL56" s="230">
        <f t="shared" si="2"/>
        <v>233056180158.28101</v>
      </c>
      <c r="AM56" s="230">
        <f t="shared" si="2"/>
        <v>229921291546.66974</v>
      </c>
      <c r="AN56" s="230">
        <f t="shared" si="2"/>
        <v>227210717581.27991</v>
      </c>
      <c r="AO56" s="230">
        <f t="shared" si="2"/>
        <v>224956048848.09332</v>
      </c>
      <c r="AP56" s="230">
        <f t="shared" si="2"/>
        <v>223189597228.32684</v>
      </c>
      <c r="AQ56" s="230">
        <f t="shared" si="2"/>
        <v>221926591426.69586</v>
      </c>
    </row>
    <row r="57" spans="1:43" x14ac:dyDescent="0.2">
      <c r="A57" s="278" t="s">
        <v>96</v>
      </c>
      <c r="B57" s="230">
        <f t="shared" si="0"/>
        <v>1783363329000</v>
      </c>
      <c r="C57" s="230">
        <f t="shared" ref="C57:AP68" si="3">SUMIFS(C$2:C$44,$AR$2:$AR$44,$A57)</f>
        <v>2022256236000.0002</v>
      </c>
      <c r="D57" s="230">
        <f t="shared" si="3"/>
        <v>2212683805845.0078</v>
      </c>
      <c r="E57" s="230">
        <f t="shared" si="3"/>
        <v>2371538507540.7295</v>
      </c>
      <c r="F57" s="230">
        <f t="shared" si="3"/>
        <v>2502447344956.8906</v>
      </c>
      <c r="G57" s="230">
        <f t="shared" si="3"/>
        <v>2587627724563.4961</v>
      </c>
      <c r="H57" s="230">
        <f t="shared" si="3"/>
        <v>2683742137299.0947</v>
      </c>
      <c r="I57" s="230">
        <f t="shared" si="3"/>
        <v>2766692105430.2026</v>
      </c>
      <c r="J57" s="230">
        <f t="shared" si="3"/>
        <v>2839733501276.564</v>
      </c>
      <c r="K57" s="230">
        <f t="shared" si="3"/>
        <v>2912597773989.124</v>
      </c>
      <c r="L57" s="230">
        <f t="shared" si="2"/>
        <v>2978589159877.1548</v>
      </c>
      <c r="M57" s="230">
        <f t="shared" si="2"/>
        <v>3037594761438.9141</v>
      </c>
      <c r="N57" s="230">
        <f t="shared" si="2"/>
        <v>3084982804517.3999</v>
      </c>
      <c r="O57" s="230">
        <f t="shared" si="2"/>
        <v>3126797900669.6172</v>
      </c>
      <c r="P57" s="230">
        <f t="shared" si="2"/>
        <v>3163227277672.8354</v>
      </c>
      <c r="Q57" s="230">
        <f t="shared" si="2"/>
        <v>3194533622251.8887</v>
      </c>
      <c r="R57" s="230">
        <f t="shared" si="2"/>
        <v>3221044702609.6528</v>
      </c>
      <c r="S57" s="230">
        <f t="shared" si="2"/>
        <v>3240110577396.9346</v>
      </c>
      <c r="T57" s="230">
        <f t="shared" si="2"/>
        <v>3255058390273.4863</v>
      </c>
      <c r="U57" s="230">
        <f t="shared" si="2"/>
        <v>3266136882146.7104</v>
      </c>
      <c r="V57" s="230">
        <f t="shared" si="2"/>
        <v>3273622557558.0693</v>
      </c>
      <c r="W57" s="230">
        <f t="shared" si="2"/>
        <v>3277814020957.1123</v>
      </c>
      <c r="X57" s="230">
        <f t="shared" si="2"/>
        <v>3264998283263.5879</v>
      </c>
      <c r="Y57" s="230">
        <f t="shared" si="2"/>
        <v>3249544549242.6367</v>
      </c>
      <c r="Z57" s="230">
        <f t="shared" si="2"/>
        <v>3231786653821.7427</v>
      </c>
      <c r="AA57" s="230">
        <f t="shared" si="2"/>
        <v>3212061228061.625</v>
      </c>
      <c r="AB57" s="230">
        <f t="shared" si="2"/>
        <v>3190704078142.2095</v>
      </c>
      <c r="AC57" s="230">
        <f t="shared" si="2"/>
        <v>3158251933593.2744</v>
      </c>
      <c r="AD57" s="230">
        <f t="shared" si="2"/>
        <v>3124835369035.8267</v>
      </c>
      <c r="AE57" s="230">
        <f t="shared" si="2"/>
        <v>3090771622622.8965</v>
      </c>
      <c r="AF57" s="230">
        <f t="shared" si="2"/>
        <v>3056368252539.5806</v>
      </c>
      <c r="AG57" s="230">
        <f t="shared" si="2"/>
        <v>3021922291981.8115</v>
      </c>
      <c r="AH57" s="230">
        <f t="shared" si="2"/>
        <v>2986324110264.541</v>
      </c>
      <c r="AI57" s="230">
        <f t="shared" si="2"/>
        <v>2951246342318.3022</v>
      </c>
      <c r="AJ57" s="230">
        <f t="shared" si="2"/>
        <v>2916954259458.2578</v>
      </c>
      <c r="AK57" s="230">
        <f t="shared" si="2"/>
        <v>2883703963130.2397</v>
      </c>
      <c r="AL57" s="230">
        <f t="shared" si="2"/>
        <v>2851743764980.3149</v>
      </c>
      <c r="AM57" s="230">
        <f t="shared" si="2"/>
        <v>2818531378338.7915</v>
      </c>
      <c r="AN57" s="230">
        <f t="shared" si="2"/>
        <v>2787092515825.4116</v>
      </c>
      <c r="AO57" s="230">
        <f t="shared" si="2"/>
        <v>2757664042661.6201</v>
      </c>
      <c r="AP57" s="230">
        <f t="shared" si="2"/>
        <v>2730484165143.916</v>
      </c>
      <c r="AQ57" s="230">
        <f t="shared" si="2"/>
        <v>2705569988341.0493</v>
      </c>
    </row>
    <row r="58" spans="1:43" x14ac:dyDescent="0.2">
      <c r="A58" s="278" t="s">
        <v>97</v>
      </c>
      <c r="B58" s="230">
        <f t="shared" si="0"/>
        <v>1504445161469084</v>
      </c>
      <c r="C58" s="230">
        <f t="shared" si="3"/>
        <v>1508406364093664</v>
      </c>
      <c r="D58" s="230">
        <f t="shared" si="3"/>
        <v>1578760273221840.8</v>
      </c>
      <c r="E58" s="230">
        <f t="shared" si="3"/>
        <v>1689731560983966.8</v>
      </c>
      <c r="F58" s="230">
        <f t="shared" si="3"/>
        <v>1842093120982839.5</v>
      </c>
      <c r="G58" s="230">
        <f t="shared" si="3"/>
        <v>1939381960404429.3</v>
      </c>
      <c r="H58" s="230">
        <f t="shared" si="3"/>
        <v>2036080056895431.5</v>
      </c>
      <c r="I58" s="230">
        <f t="shared" si="3"/>
        <v>2082671118088008.5</v>
      </c>
      <c r="J58" s="230">
        <f t="shared" si="3"/>
        <v>2126908931761517.8</v>
      </c>
      <c r="K58" s="230">
        <f t="shared" si="3"/>
        <v>2171348048427992</v>
      </c>
      <c r="L58" s="230">
        <f t="shared" si="2"/>
        <v>2214778995088629.8</v>
      </c>
      <c r="M58" s="230">
        <f t="shared" si="2"/>
        <v>2257534918303180</v>
      </c>
      <c r="N58" s="230">
        <f t="shared" si="2"/>
        <v>2259930272235916</v>
      </c>
      <c r="O58" s="230">
        <f t="shared" si="2"/>
        <v>2262323428302046.5</v>
      </c>
      <c r="P58" s="230">
        <f t="shared" si="2"/>
        <v>2264714387217098</v>
      </c>
      <c r="Q58" s="230">
        <f t="shared" si="2"/>
        <v>2267103149696544</v>
      </c>
      <c r="R58" s="230">
        <f t="shared" si="2"/>
        <v>2269489716455803.5</v>
      </c>
      <c r="S58" s="230">
        <f t="shared" si="2"/>
        <v>2243507369388974.8</v>
      </c>
      <c r="T58" s="230">
        <f t="shared" si="2"/>
        <v>2217530289523651.8</v>
      </c>
      <c r="U58" s="230">
        <f t="shared" si="2"/>
        <v>2191558476886348.5</v>
      </c>
      <c r="V58" s="230">
        <f t="shared" si="2"/>
        <v>2165591931503570</v>
      </c>
      <c r="W58" s="230">
        <f t="shared" si="2"/>
        <v>2139630653401815</v>
      </c>
      <c r="X58" s="230">
        <f t="shared" si="2"/>
        <v>2091154520982696.5</v>
      </c>
      <c r="Y58" s="230">
        <f t="shared" si="2"/>
        <v>2042688265493897.8</v>
      </c>
      <c r="Z58" s="230">
        <f t="shared" si="2"/>
        <v>1994231886984937.3</v>
      </c>
      <c r="AA58" s="230">
        <f t="shared" si="2"/>
        <v>1945785385505320.8</v>
      </c>
      <c r="AB58" s="230">
        <f t="shared" si="2"/>
        <v>1897348761104541</v>
      </c>
      <c r="AC58" s="230">
        <f t="shared" si="2"/>
        <v>1848922013832078.8</v>
      </c>
      <c r="AD58" s="230">
        <f t="shared" si="2"/>
        <v>1800505143737400.3</v>
      </c>
      <c r="AE58" s="230">
        <f t="shared" si="2"/>
        <v>1752098150869958</v>
      </c>
      <c r="AF58" s="230">
        <f t="shared" si="2"/>
        <v>1703701035279194</v>
      </c>
      <c r="AG58" s="230">
        <f t="shared" si="2"/>
        <v>1655313797014534.8</v>
      </c>
      <c r="AH58" s="230">
        <f t="shared" si="2"/>
        <v>1613364050166612</v>
      </c>
      <c r="AI58" s="230">
        <f t="shared" si="2"/>
        <v>1571422863697073</v>
      </c>
      <c r="AJ58" s="230">
        <f t="shared" si="2"/>
        <v>1529490237648734.8</v>
      </c>
      <c r="AK58" s="230">
        <f t="shared" si="2"/>
        <v>1487566172064405.3</v>
      </c>
      <c r="AL58" s="230">
        <f t="shared" si="2"/>
        <v>1445650666986878.5</v>
      </c>
      <c r="AM58" s="230">
        <f t="shared" si="2"/>
        <v>1401646046482415.5</v>
      </c>
      <c r="AN58" s="230">
        <f t="shared" si="2"/>
        <v>1357650416620838.8</v>
      </c>
      <c r="AO58" s="230">
        <f t="shared" si="2"/>
        <v>1313663777447052</v>
      </c>
      <c r="AP58" s="230">
        <f t="shared" si="2"/>
        <v>1269686129005948.3</v>
      </c>
      <c r="AQ58" s="230">
        <f t="shared" si="2"/>
        <v>1225611001907203.3</v>
      </c>
    </row>
    <row r="59" spans="1:43" x14ac:dyDescent="0.2">
      <c r="A59" s="278" t="s">
        <v>98</v>
      </c>
      <c r="B59" s="230">
        <f t="shared" si="0"/>
        <v>596456218142459</v>
      </c>
      <c r="C59" s="230">
        <f t="shared" si="3"/>
        <v>422876947894158.44</v>
      </c>
      <c r="D59" s="230">
        <f t="shared" si="3"/>
        <v>462074499090007.06</v>
      </c>
      <c r="E59" s="230">
        <f t="shared" si="3"/>
        <v>514301056136477.5</v>
      </c>
      <c r="F59" s="230">
        <f t="shared" si="3"/>
        <v>573933037179089</v>
      </c>
      <c r="G59" s="230">
        <f t="shared" si="3"/>
        <v>612224673071362.38</v>
      </c>
      <c r="H59" s="230">
        <f t="shared" si="3"/>
        <v>649891839833243.25</v>
      </c>
      <c r="I59" s="230">
        <f t="shared" si="3"/>
        <v>679921676829454.63</v>
      </c>
      <c r="J59" s="230">
        <f t="shared" si="3"/>
        <v>701971486018310.38</v>
      </c>
      <c r="K59" s="230">
        <f t="shared" si="3"/>
        <v>724763675633302.5</v>
      </c>
      <c r="L59" s="230">
        <f t="shared" si="2"/>
        <v>744004697358317.75</v>
      </c>
      <c r="M59" s="230">
        <f t="shared" si="2"/>
        <v>760785228850906.5</v>
      </c>
      <c r="N59" s="230">
        <f t="shared" si="2"/>
        <v>772591699345524.13</v>
      </c>
      <c r="O59" s="230">
        <f t="shared" si="2"/>
        <v>784341359033420.38</v>
      </c>
      <c r="P59" s="230">
        <f t="shared" si="2"/>
        <v>796034372958682.63</v>
      </c>
      <c r="Q59" s="230">
        <f t="shared" si="2"/>
        <v>807670913557711.38</v>
      </c>
      <c r="R59" s="230">
        <f t="shared" si="2"/>
        <v>819251157162541.38</v>
      </c>
      <c r="S59" s="230">
        <f t="shared" si="2"/>
        <v>826083239563033.63</v>
      </c>
      <c r="T59" s="230">
        <f t="shared" si="2"/>
        <v>832913539058001</v>
      </c>
      <c r="U59" s="230">
        <f t="shared" si="2"/>
        <v>839742054912155.38</v>
      </c>
      <c r="V59" s="230">
        <f t="shared" si="2"/>
        <v>846568786405793.13</v>
      </c>
      <c r="W59" s="230">
        <f t="shared" si="2"/>
        <v>853393732834041.38</v>
      </c>
      <c r="X59" s="230">
        <f t="shared" si="2"/>
        <v>856423212059804.5</v>
      </c>
      <c r="Y59" s="230">
        <f t="shared" si="2"/>
        <v>859451849497969.63</v>
      </c>
      <c r="Z59" s="230">
        <f t="shared" si="2"/>
        <v>862479645068746.13</v>
      </c>
      <c r="AA59" s="230">
        <f t="shared" si="2"/>
        <v>865506598704175.25</v>
      </c>
      <c r="AB59" s="230">
        <f t="shared" si="2"/>
        <v>868532710347404.38</v>
      </c>
      <c r="AC59" s="230">
        <f t="shared" si="2"/>
        <v>868303257298015.5</v>
      </c>
      <c r="AD59" s="230">
        <f t="shared" si="2"/>
        <v>868073774795098.5</v>
      </c>
      <c r="AE59" s="230">
        <f t="shared" si="2"/>
        <v>867844263313055.38</v>
      </c>
      <c r="AF59" s="230">
        <f t="shared" si="2"/>
        <v>867614723334582.5</v>
      </c>
      <c r="AG59" s="230">
        <f t="shared" si="2"/>
        <v>867385155350010</v>
      </c>
      <c r="AH59" s="230">
        <f t="shared" si="2"/>
        <v>864200394370448.5</v>
      </c>
      <c r="AI59" s="230">
        <f t="shared" si="2"/>
        <v>861016346197806.75</v>
      </c>
      <c r="AJ59" s="230">
        <f t="shared" si="2"/>
        <v>857833011797693.63</v>
      </c>
      <c r="AK59" s="230">
        <f t="shared" si="2"/>
        <v>854650392140861.25</v>
      </c>
      <c r="AL59" s="230">
        <f t="shared" si="2"/>
        <v>851468488202636.63</v>
      </c>
      <c r="AM59" s="230">
        <f t="shared" si="2"/>
        <v>847744570325556.25</v>
      </c>
      <c r="AN59" s="230">
        <f t="shared" si="2"/>
        <v>844021506363981.75</v>
      </c>
      <c r="AO59" s="230">
        <f t="shared" si="2"/>
        <v>840299297387585.63</v>
      </c>
      <c r="AP59" s="230">
        <f t="shared" si="2"/>
        <v>836577944468554.5</v>
      </c>
      <c r="AQ59" s="230">
        <f t="shared" si="2"/>
        <v>832780798620966.38</v>
      </c>
    </row>
    <row r="60" spans="1:43" x14ac:dyDescent="0.2">
      <c r="A60" s="278" t="s">
        <v>99</v>
      </c>
      <c r="B60" s="230">
        <f t="shared" si="0"/>
        <v>2238926547000</v>
      </c>
      <c r="C60" s="230">
        <f t="shared" si="3"/>
        <v>2552820715500</v>
      </c>
      <c r="D60" s="230">
        <f t="shared" si="3"/>
        <v>2602551774695.9478</v>
      </c>
      <c r="E60" s="230">
        <f t="shared" si="3"/>
        <v>2873239577741.9907</v>
      </c>
      <c r="F60" s="230">
        <f t="shared" si="3"/>
        <v>2959557714803.4712</v>
      </c>
      <c r="G60" s="230">
        <f t="shared" si="3"/>
        <v>3048660472926.7031</v>
      </c>
      <c r="H60" s="230">
        <f t="shared" si="3"/>
        <v>3159392864720.1279</v>
      </c>
      <c r="I60" s="230">
        <f t="shared" si="3"/>
        <v>3277169186712.6211</v>
      </c>
      <c r="J60" s="230">
        <f t="shared" si="3"/>
        <v>3351686138739.9839</v>
      </c>
      <c r="K60" s="230">
        <f t="shared" si="3"/>
        <v>3408816039329.6475</v>
      </c>
      <c r="L60" s="230">
        <f t="shared" si="2"/>
        <v>3434895782317.772</v>
      </c>
      <c r="M60" s="230">
        <f t="shared" si="2"/>
        <v>3433385474293.8335</v>
      </c>
      <c r="N60" s="230">
        <f t="shared" si="2"/>
        <v>3433235091402.5313</v>
      </c>
      <c r="O60" s="230">
        <f t="shared" si="2"/>
        <v>3416327089448.3589</v>
      </c>
      <c r="P60" s="230">
        <f t="shared" si="2"/>
        <v>3387129295189.7549</v>
      </c>
      <c r="Q60" s="230">
        <f t="shared" si="2"/>
        <v>3350132904838.7222</v>
      </c>
      <c r="R60" s="230">
        <f t="shared" si="2"/>
        <v>3309723623001.9092</v>
      </c>
      <c r="S60" s="230">
        <f t="shared" si="2"/>
        <v>3280478744574.481</v>
      </c>
      <c r="T60" s="230">
        <f t="shared" si="2"/>
        <v>3251890575111.48</v>
      </c>
      <c r="U60" s="230">
        <f t="shared" si="2"/>
        <v>3223977331949.7959</v>
      </c>
      <c r="V60" s="230">
        <f t="shared" si="2"/>
        <v>3196756530671.6387</v>
      </c>
      <c r="W60" s="230">
        <f t="shared" si="2"/>
        <v>3170245039868.0371</v>
      </c>
      <c r="X60" s="230">
        <f t="shared" si="2"/>
        <v>3144459136619.8496</v>
      </c>
      <c r="Y60" s="230">
        <f t="shared" si="2"/>
        <v>3119414562649.9038</v>
      </c>
      <c r="Z60" s="230">
        <f t="shared" si="2"/>
        <v>3095126581112.2075</v>
      </c>
      <c r="AA60" s="230">
        <f t="shared" si="2"/>
        <v>3071610033996.4453</v>
      </c>
      <c r="AB60" s="230">
        <f t="shared" si="2"/>
        <v>3048879400138.4365</v>
      </c>
      <c r="AC60" s="230">
        <f t="shared" si="2"/>
        <v>3026948853839.4482</v>
      </c>
      <c r="AD60" s="230">
        <f t="shared" si="2"/>
        <v>3005832324109.9404</v>
      </c>
      <c r="AE60" s="230">
        <f t="shared" si="2"/>
        <v>2985543554565.8315</v>
      </c>
      <c r="AF60" s="230">
        <f t="shared" si="2"/>
        <v>2966096164017.9937</v>
      </c>
      <c r="AG60" s="230">
        <f t="shared" si="2"/>
        <v>2947503707808.5918</v>
      </c>
      <c r="AH60" s="230">
        <f t="shared" si="2"/>
        <v>2929779739960.9751</v>
      </c>
      <c r="AI60" s="230">
        <f t="shared" si="2"/>
        <v>2912937876223.1138</v>
      </c>
      <c r="AJ60" s="230">
        <f t="shared" si="2"/>
        <v>2896991858098.061</v>
      </c>
      <c r="AK60" s="230">
        <f t="shared" si="2"/>
        <v>2881955617968.9492</v>
      </c>
      <c r="AL60" s="230">
        <f t="shared" si="2"/>
        <v>2867843345440.4316</v>
      </c>
      <c r="AM60" s="230">
        <f t="shared" si="2"/>
        <v>2854669555033.2324</v>
      </c>
      <c r="AN60" s="230">
        <f t="shared" si="2"/>
        <v>2842449155383.9551</v>
      </c>
      <c r="AO60" s="230">
        <f t="shared" si="2"/>
        <v>2831197520118.311</v>
      </c>
      <c r="AP60" s="230">
        <f t="shared" si="2"/>
        <v>2820930560582.7583</v>
      </c>
      <c r="AQ60" s="230">
        <f t="shared" si="2"/>
        <v>2811429753694.0254</v>
      </c>
    </row>
    <row r="61" spans="1:43" x14ac:dyDescent="0.2">
      <c r="A61" s="278" t="s">
        <v>100</v>
      </c>
      <c r="B61" s="230">
        <f t="shared" si="0"/>
        <v>6474622497897.835</v>
      </c>
      <c r="C61" s="230">
        <f t="shared" si="3"/>
        <v>4041757165656.3438</v>
      </c>
      <c r="D61" s="230">
        <f t="shared" si="3"/>
        <v>4526032383383.7451</v>
      </c>
      <c r="E61" s="230">
        <f t="shared" si="3"/>
        <v>4981191876556.5332</v>
      </c>
      <c r="F61" s="230">
        <f t="shared" si="3"/>
        <v>5194505169228.7617</v>
      </c>
      <c r="G61" s="230">
        <f t="shared" si="3"/>
        <v>5460884197543.6719</v>
      </c>
      <c r="H61" s="230">
        <f t="shared" si="3"/>
        <v>5800496065619.3525</v>
      </c>
      <c r="I61" s="230">
        <f t="shared" si="3"/>
        <v>6128694070982.5332</v>
      </c>
      <c r="J61" s="230">
        <f t="shared" si="3"/>
        <v>6413571522883.792</v>
      </c>
      <c r="K61" s="230">
        <f t="shared" si="3"/>
        <v>6662144410910.4268</v>
      </c>
      <c r="L61" s="230">
        <f t="shared" si="2"/>
        <v>6879460587129.3818</v>
      </c>
      <c r="M61" s="230">
        <f t="shared" si="2"/>
        <v>7074401355010.1211</v>
      </c>
      <c r="N61" s="230">
        <f t="shared" si="2"/>
        <v>7264932187566.8213</v>
      </c>
      <c r="O61" s="230">
        <f t="shared" si="2"/>
        <v>7446427220172.5947</v>
      </c>
      <c r="P61" s="230">
        <f t="shared" si="2"/>
        <v>7621342823842.3936</v>
      </c>
      <c r="Q61" s="230">
        <f t="shared" si="2"/>
        <v>7792464982746.8379</v>
      </c>
      <c r="R61" s="230">
        <f t="shared" si="2"/>
        <v>7962889404435.9297</v>
      </c>
      <c r="S61" s="230">
        <f t="shared" si="2"/>
        <v>8143856599175.7402</v>
      </c>
      <c r="T61" s="230">
        <f t="shared" si="2"/>
        <v>8327357380916.1953</v>
      </c>
      <c r="U61" s="230">
        <f t="shared" si="2"/>
        <v>8512811244586.1338</v>
      </c>
      <c r="V61" s="230">
        <f t="shared" si="2"/>
        <v>8699585925000.4268</v>
      </c>
      <c r="W61" s="230">
        <f t="shared" si="2"/>
        <v>8886996328656.3496</v>
      </c>
      <c r="X61" s="230">
        <f t="shared" si="2"/>
        <v>9074303971742.2383</v>
      </c>
      <c r="Y61" s="230">
        <f t="shared" si="2"/>
        <v>9260716990178.5176</v>
      </c>
      <c r="Z61" s="230">
        <f t="shared" si="2"/>
        <v>9445390787736.9863</v>
      </c>
      <c r="AA61" s="230">
        <f t="shared" si="2"/>
        <v>9627429387149.4648</v>
      </c>
      <c r="AB61" s="230">
        <f t="shared" si="2"/>
        <v>9805887546439.1641</v>
      </c>
      <c r="AC61" s="230">
        <f t="shared" si="2"/>
        <v>9979773698314.3652</v>
      </c>
      <c r="AD61" s="230">
        <f t="shared" si="2"/>
        <v>10148053764201.832</v>
      </c>
      <c r="AE61" s="230">
        <f t="shared" si="2"/>
        <v>10309655886230.4</v>
      </c>
      <c r="AF61" s="230">
        <f t="shared" si="2"/>
        <v>10463476110112.045</v>
      </c>
      <c r="AG61" s="230">
        <f t="shared" si="2"/>
        <v>10608385039349.473</v>
      </c>
      <c r="AH61" s="230">
        <f t="shared" si="2"/>
        <v>10743235466523.771</v>
      </c>
      <c r="AI61" s="230">
        <f t="shared" si="2"/>
        <v>10866870970639.502</v>
      </c>
      <c r="AJ61" s="230">
        <f t="shared" si="2"/>
        <v>10978135450753.811</v>
      </c>
      <c r="AK61" s="230">
        <f t="shared" si="2"/>
        <v>11075883545589.605</v>
      </c>
      <c r="AL61" s="230">
        <f t="shared" si="2"/>
        <v>11158991866815.125</v>
      </c>
      <c r="AM61" s="230">
        <f t="shared" si="2"/>
        <v>11226370950528.307</v>
      </c>
      <c r="AN61" s="230">
        <f t="shared" si="2"/>
        <v>11276977807666.965</v>
      </c>
      <c r="AO61" s="230">
        <f t="shared" si="2"/>
        <v>11309828930113.172</v>
      </c>
      <c r="AP61" s="230">
        <f t="shared" si="2"/>
        <v>11324013585782.623</v>
      </c>
      <c r="AQ61" s="230">
        <f t="shared" si="2"/>
        <v>11317752713316.861</v>
      </c>
    </row>
    <row r="62" spans="1:43" x14ac:dyDescent="0.2">
      <c r="A62" s="278" t="s">
        <v>101</v>
      </c>
      <c r="B62" s="230">
        <f t="shared" si="0"/>
        <v>110237965282500</v>
      </c>
      <c r="C62" s="230">
        <f t="shared" si="3"/>
        <v>114829709181000</v>
      </c>
      <c r="D62" s="230">
        <f t="shared" si="3"/>
        <v>139399481405773.78</v>
      </c>
      <c r="E62" s="230">
        <f t="shared" si="3"/>
        <v>144628115509316.31</v>
      </c>
      <c r="F62" s="230">
        <f t="shared" si="3"/>
        <v>154896806168718.59</v>
      </c>
      <c r="G62" s="230">
        <f t="shared" si="3"/>
        <v>160224000599071.03</v>
      </c>
      <c r="H62" s="230">
        <f t="shared" si="3"/>
        <v>164708798509963.72</v>
      </c>
      <c r="I62" s="230">
        <f t="shared" si="3"/>
        <v>174717696691819.06</v>
      </c>
      <c r="J62" s="230">
        <f t="shared" si="3"/>
        <v>175175481920962.63</v>
      </c>
      <c r="K62" s="230">
        <f t="shared" si="3"/>
        <v>176574039566793.81</v>
      </c>
      <c r="L62" s="230">
        <f t="shared" si="2"/>
        <v>174086261179732.22</v>
      </c>
      <c r="M62" s="230">
        <f t="shared" si="2"/>
        <v>169121143131762.09</v>
      </c>
      <c r="N62" s="230">
        <f t="shared" si="2"/>
        <v>165746047554135.78</v>
      </c>
      <c r="O62" s="230">
        <f t="shared" si="2"/>
        <v>162405437506992.03</v>
      </c>
      <c r="P62" s="230">
        <f t="shared" si="2"/>
        <v>159099276938818</v>
      </c>
      <c r="Q62" s="230">
        <f t="shared" si="2"/>
        <v>155827529802547.03</v>
      </c>
      <c r="R62" s="230">
        <f t="shared" si="2"/>
        <v>152590160055559.25</v>
      </c>
      <c r="S62" s="230">
        <f t="shared" si="2"/>
        <v>150034840920210.66</v>
      </c>
      <c r="T62" s="230">
        <f t="shared" si="2"/>
        <v>147477486956598.81</v>
      </c>
      <c r="U62" s="230">
        <f t="shared" si="2"/>
        <v>144918100052451.97</v>
      </c>
      <c r="V62" s="230">
        <f t="shared" si="2"/>
        <v>142356682095395.81</v>
      </c>
      <c r="W62" s="230">
        <f t="shared" si="2"/>
        <v>139793234972952.83</v>
      </c>
      <c r="X62" s="230">
        <f t="shared" si="2"/>
        <v>136255130425380.81</v>
      </c>
      <c r="Y62" s="230">
        <f t="shared" si="2"/>
        <v>132714260689183.11</v>
      </c>
      <c r="Z62" s="230">
        <f t="shared" si="2"/>
        <v>129170628352008.41</v>
      </c>
      <c r="AA62" s="230">
        <f t="shared" si="2"/>
        <v>125624236001364.38</v>
      </c>
      <c r="AB62" s="230">
        <f t="shared" si="2"/>
        <v>122075086224617.33</v>
      </c>
      <c r="AC62" s="230">
        <f t="shared" si="2"/>
        <v>119343017742132.69</v>
      </c>
      <c r="AD62" s="230">
        <f t="shared" si="2"/>
        <v>116608817442136.06</v>
      </c>
      <c r="AE62" s="230">
        <f t="shared" si="2"/>
        <v>113872487322408.8</v>
      </c>
      <c r="AF62" s="230">
        <f t="shared" si="2"/>
        <v>111134029380623.38</v>
      </c>
      <c r="AG62" s="230">
        <f t="shared" si="2"/>
        <v>108393445614343.17</v>
      </c>
      <c r="AH62" s="230">
        <f t="shared" si="2"/>
        <v>106760060997522.66</v>
      </c>
      <c r="AI62" s="230">
        <f t="shared" si="2"/>
        <v>105125389827280.77</v>
      </c>
      <c r="AJ62" s="230">
        <f t="shared" si="2"/>
        <v>103489433305323.94</v>
      </c>
      <c r="AK62" s="230">
        <f t="shared" si="2"/>
        <v>101852192633293.31</v>
      </c>
      <c r="AL62" s="230">
        <f t="shared" si="2"/>
        <v>100213669012764.17</v>
      </c>
      <c r="AM62" s="230">
        <f t="shared" si="2"/>
        <v>99413772615621.781</v>
      </c>
      <c r="AN62" s="230">
        <f t="shared" si="2"/>
        <v>98613224900591.234</v>
      </c>
      <c r="AO62" s="230">
        <f t="shared" si="2"/>
        <v>97812026467980.109</v>
      </c>
      <c r="AP62" s="230">
        <f t="shared" si="2"/>
        <v>97010177918062.969</v>
      </c>
      <c r="AQ62" s="230">
        <f t="shared" si="2"/>
        <v>96199407859712.984</v>
      </c>
    </row>
    <row r="63" spans="1:43" x14ac:dyDescent="0.2">
      <c r="A63" s="278" t="s">
        <v>102</v>
      </c>
      <c r="B63" s="230">
        <f t="shared" si="0"/>
        <v>3850392540291000</v>
      </c>
      <c r="C63" s="230">
        <f t="shared" si="3"/>
        <v>4019548163218500</v>
      </c>
      <c r="D63" s="230">
        <f t="shared" si="3"/>
        <v>4708498458873691</v>
      </c>
      <c r="E63" s="230">
        <f t="shared" si="3"/>
        <v>5029290448583560</v>
      </c>
      <c r="F63" s="230">
        <f t="shared" si="3"/>
        <v>5525048330978969</v>
      </c>
      <c r="G63" s="230">
        <f t="shared" si="3"/>
        <v>5851651244211946</v>
      </c>
      <c r="H63" s="230">
        <f t="shared" si="3"/>
        <v>6160754286828266</v>
      </c>
      <c r="I63" s="230">
        <f t="shared" si="3"/>
        <v>6505727466010779</v>
      </c>
      <c r="J63" s="230">
        <f t="shared" si="3"/>
        <v>6601796572800754</v>
      </c>
      <c r="K63" s="230">
        <f t="shared" si="3"/>
        <v>6722183142842326</v>
      </c>
      <c r="L63" s="230">
        <f t="shared" si="2"/>
        <v>6737532849357116</v>
      </c>
      <c r="M63" s="230">
        <f t="shared" si="2"/>
        <v>6683478907547501</v>
      </c>
      <c r="N63" s="230">
        <f t="shared" si="2"/>
        <v>6653076813663286</v>
      </c>
      <c r="O63" s="230">
        <f t="shared" si="2"/>
        <v>6622577537273575</v>
      </c>
      <c r="P63" s="230">
        <f t="shared" si="2"/>
        <v>6591981148658205</v>
      </c>
      <c r="Q63" s="230">
        <f t="shared" si="2"/>
        <v>6561287718088462</v>
      </c>
      <c r="R63" s="230">
        <f t="shared" si="2"/>
        <v>6530497315827073</v>
      </c>
      <c r="S63" s="230">
        <f t="shared" si="2"/>
        <v>6458215920665174</v>
      </c>
      <c r="T63" s="230">
        <f t="shared" si="2"/>
        <v>6385892079486351</v>
      </c>
      <c r="U63" s="230">
        <f t="shared" si="2"/>
        <v>6313525812716877</v>
      </c>
      <c r="V63" s="230">
        <f t="shared" si="2"/>
        <v>6241117140781919</v>
      </c>
      <c r="W63" s="230">
        <f t="shared" si="2"/>
        <v>6168666084105532</v>
      </c>
      <c r="X63" s="230">
        <f t="shared" si="2"/>
        <v>6031221051783759</v>
      </c>
      <c r="Y63" s="230">
        <f t="shared" si="2"/>
        <v>5893697119212873</v>
      </c>
      <c r="Z63" s="230">
        <f t="shared" si="2"/>
        <v>5756094324661548</v>
      </c>
      <c r="AA63" s="230">
        <f t="shared" si="2"/>
        <v>5618412706396377</v>
      </c>
      <c r="AB63" s="230">
        <f t="shared" si="2"/>
        <v>5480652302681872</v>
      </c>
      <c r="AC63" s="230">
        <f t="shared" si="2"/>
        <v>5342813151780460</v>
      </c>
      <c r="AD63" s="230">
        <f t="shared" si="2"/>
        <v>5204895291952493</v>
      </c>
      <c r="AE63" s="230">
        <f t="shared" si="2"/>
        <v>5066898761456236</v>
      </c>
      <c r="AF63" s="230">
        <f t="shared" si="2"/>
        <v>4928823598547873</v>
      </c>
      <c r="AG63" s="230">
        <f t="shared" si="2"/>
        <v>4790669841481510</v>
      </c>
      <c r="AH63" s="230">
        <f t="shared" si="2"/>
        <v>4671047278623206</v>
      </c>
      <c r="AI63" s="230">
        <f t="shared" si="2"/>
        <v>4551356608791150</v>
      </c>
      <c r="AJ63" s="230">
        <f t="shared" si="2"/>
        <v>4431597865135865.5</v>
      </c>
      <c r="AK63" s="230">
        <f t="shared" si="2"/>
        <v>4311771080806081</v>
      </c>
      <c r="AL63" s="230">
        <f t="shared" si="2"/>
        <v>4191876288948711</v>
      </c>
      <c r="AM63" s="230">
        <f t="shared" si="2"/>
        <v>4065828248283604</v>
      </c>
      <c r="AN63" s="230">
        <f t="shared" si="2"/>
        <v>3939708872448955</v>
      </c>
      <c r="AO63" s="230">
        <f t="shared" si="2"/>
        <v>3813518196250403.5</v>
      </c>
      <c r="AP63" s="230">
        <f t="shared" si="2"/>
        <v>3687256254491691.5</v>
      </c>
      <c r="AQ63" s="230">
        <f t="shared" ref="AQ63:AQ74" si="4">SUMIFS(AQ$2:AQ$44,$AR$2:$AR$44,$A63)</f>
        <v>3560623139389075.5</v>
      </c>
    </row>
    <row r="64" spans="1:43" x14ac:dyDescent="0.2">
      <c r="A64" s="278" t="s">
        <v>103</v>
      </c>
      <c r="B64" s="230">
        <f t="shared" si="0"/>
        <v>76881848686500.031</v>
      </c>
      <c r="C64" s="230">
        <f t="shared" si="3"/>
        <v>74504030914500</v>
      </c>
      <c r="D64" s="230">
        <f t="shared" si="3"/>
        <v>79090889879772.031</v>
      </c>
      <c r="E64" s="230">
        <f t="shared" si="3"/>
        <v>92243775043183.391</v>
      </c>
      <c r="F64" s="230">
        <f t="shared" si="3"/>
        <v>102639703345796.56</v>
      </c>
      <c r="G64" s="230">
        <f t="shared" si="3"/>
        <v>110190686175491.98</v>
      </c>
      <c r="H64" s="230">
        <f t="shared" si="3"/>
        <v>117527945010496.08</v>
      </c>
      <c r="I64" s="230">
        <f t="shared" si="3"/>
        <v>125224688356713.56</v>
      </c>
      <c r="J64" s="230">
        <f t="shared" si="3"/>
        <v>130353541157532.89</v>
      </c>
      <c r="K64" s="230">
        <f t="shared" si="3"/>
        <v>135671007660492</v>
      </c>
      <c r="L64" s="230">
        <f t="shared" si="3"/>
        <v>139780605322538.19</v>
      </c>
      <c r="M64" s="230">
        <f t="shared" si="3"/>
        <v>143018065106402</v>
      </c>
      <c r="N64" s="230">
        <f t="shared" si="3"/>
        <v>145293137499889.13</v>
      </c>
      <c r="O64" s="230">
        <f t="shared" si="3"/>
        <v>147532144095926.97</v>
      </c>
      <c r="P64" s="230">
        <f t="shared" si="3"/>
        <v>149735266371374.03</v>
      </c>
      <c r="Q64" s="230">
        <f t="shared" si="3"/>
        <v>151902685775273.13</v>
      </c>
      <c r="R64" s="230">
        <f t="shared" si="3"/>
        <v>154034583728852</v>
      </c>
      <c r="S64" s="230">
        <f t="shared" si="3"/>
        <v>154683681955728.66</v>
      </c>
      <c r="T64" s="230">
        <f t="shared" si="3"/>
        <v>155329727771651.31</v>
      </c>
      <c r="U64" s="230">
        <f t="shared" si="3"/>
        <v>155972719301707.16</v>
      </c>
      <c r="V64" s="230">
        <f t="shared" si="3"/>
        <v>156612654671115.53</v>
      </c>
      <c r="W64" s="230">
        <f t="shared" si="3"/>
        <v>157249532005228.28</v>
      </c>
      <c r="X64" s="230">
        <f t="shared" si="3"/>
        <v>156597547196037.69</v>
      </c>
      <c r="Y64" s="230">
        <f t="shared" si="3"/>
        <v>155946749971788.19</v>
      </c>
      <c r="Z64" s="230">
        <f t="shared" si="3"/>
        <v>155297141164909.81</v>
      </c>
      <c r="AA64" s="230">
        <f t="shared" si="3"/>
        <v>154648721607774.06</v>
      </c>
      <c r="AB64" s="230">
        <f t="shared" si="3"/>
        <v>154001492132694.44</v>
      </c>
      <c r="AC64" s="230">
        <f t="shared" si="3"/>
        <v>151690849637239.06</v>
      </c>
      <c r="AD64" s="230">
        <f t="shared" si="3"/>
        <v>149386957782148.94</v>
      </c>
      <c r="AE64" s="230">
        <f t="shared" si="3"/>
        <v>147089820931926.41</v>
      </c>
      <c r="AF64" s="230">
        <f t="shared" si="3"/>
        <v>144799443450766.72</v>
      </c>
      <c r="AG64" s="230">
        <f t="shared" si="3"/>
        <v>142515829702558.25</v>
      </c>
      <c r="AH64" s="230">
        <f t="shared" si="3"/>
        <v>139000962856289.95</v>
      </c>
      <c r="AI64" s="230">
        <f t="shared" si="3"/>
        <v>135497046470196.94</v>
      </c>
      <c r="AJ64" s="230">
        <f t="shared" si="3"/>
        <v>132004087555819.88</v>
      </c>
      <c r="AK64" s="230">
        <f t="shared" si="3"/>
        <v>128522093124206.25</v>
      </c>
      <c r="AL64" s="230">
        <f t="shared" si="3"/>
        <v>125051070185909.8</v>
      </c>
      <c r="AM64" s="230">
        <f t="shared" si="3"/>
        <v>121585771773543.48</v>
      </c>
      <c r="AN64" s="230">
        <f t="shared" si="3"/>
        <v>118131476793708.8</v>
      </c>
      <c r="AO64" s="230">
        <f t="shared" si="3"/>
        <v>114688192266812.28</v>
      </c>
      <c r="AP64" s="230">
        <f t="shared" si="3"/>
        <v>111255925212766.38</v>
      </c>
      <c r="AQ64" s="230">
        <f t="shared" si="4"/>
        <v>107825286625285.19</v>
      </c>
    </row>
    <row r="65" spans="1:43" x14ac:dyDescent="0.2">
      <c r="A65" s="278" t="s">
        <v>104</v>
      </c>
      <c r="B65" s="230">
        <f t="shared" si="0"/>
        <v>28889374799999.996</v>
      </c>
      <c r="C65" s="230">
        <f t="shared" si="3"/>
        <v>44406302457000</v>
      </c>
      <c r="D65" s="230">
        <f t="shared" si="3"/>
        <v>53222891954957.633</v>
      </c>
      <c r="E65" s="230">
        <f t="shared" si="3"/>
        <v>56265995633206.805</v>
      </c>
      <c r="F65" s="230">
        <f t="shared" si="3"/>
        <v>58469817468138.117</v>
      </c>
      <c r="G65" s="230">
        <f t="shared" si="3"/>
        <v>60391843527029.313</v>
      </c>
      <c r="H65" s="230">
        <f t="shared" si="3"/>
        <v>62705810545717.07</v>
      </c>
      <c r="I65" s="230">
        <f t="shared" si="3"/>
        <v>65416013052737.938</v>
      </c>
      <c r="J65" s="230">
        <f t="shared" si="3"/>
        <v>67061693602184.023</v>
      </c>
      <c r="K65" s="230">
        <f t="shared" si="3"/>
        <v>68519488888293.242</v>
      </c>
      <c r="L65" s="230">
        <f t="shared" si="3"/>
        <v>69397556068382.75</v>
      </c>
      <c r="M65" s="230">
        <f t="shared" si="3"/>
        <v>69841148189210.328</v>
      </c>
      <c r="N65" s="230">
        <f t="shared" si="3"/>
        <v>70630271952491.375</v>
      </c>
      <c r="O65" s="230">
        <f t="shared" si="3"/>
        <v>71259388184726.266</v>
      </c>
      <c r="P65" s="230">
        <f t="shared" si="3"/>
        <v>71756487109595.047</v>
      </c>
      <c r="Q65" s="230">
        <f t="shared" si="3"/>
        <v>72151320663979.625</v>
      </c>
      <c r="R65" s="230">
        <f t="shared" si="3"/>
        <v>72474896187243.203</v>
      </c>
      <c r="S65" s="230">
        <f t="shared" si="3"/>
        <v>72956996424039.953</v>
      </c>
      <c r="T65" s="230">
        <f t="shared" si="3"/>
        <v>73402926496972.984</v>
      </c>
      <c r="U65" s="230">
        <f t="shared" si="3"/>
        <v>73813367666032.594</v>
      </c>
      <c r="V65" s="230">
        <f t="shared" si="3"/>
        <v>74189084555449.938</v>
      </c>
      <c r="W65" s="230">
        <f t="shared" si="3"/>
        <v>74530920111023.625</v>
      </c>
      <c r="X65" s="230">
        <f t="shared" si="3"/>
        <v>74839790485305.984</v>
      </c>
      <c r="Y65" s="230">
        <f t="shared" si="3"/>
        <v>75116679886643.766</v>
      </c>
      <c r="Z65" s="230">
        <f t="shared" si="3"/>
        <v>75362635426361.125</v>
      </c>
      <c r="AA65" s="230">
        <f t="shared" si="3"/>
        <v>75578761996489.422</v>
      </c>
      <c r="AB65" s="230">
        <f t="shared" si="3"/>
        <v>75766217208470.297</v>
      </c>
      <c r="AC65" s="230">
        <f t="shared" si="3"/>
        <v>75926206421177.141</v>
      </c>
      <c r="AD65" s="230">
        <f t="shared" si="3"/>
        <v>76059977884458.938</v>
      </c>
      <c r="AE65" s="230">
        <f t="shared" si="3"/>
        <v>76168818022245.141</v>
      </c>
      <c r="AF65" s="230">
        <f t="shared" si="3"/>
        <v>76254046877053.125</v>
      </c>
      <c r="AG65" s="230">
        <f t="shared" si="3"/>
        <v>76317013735574.781</v>
      </c>
      <c r="AH65" s="230">
        <f t="shared" si="3"/>
        <v>76359092952870.5</v>
      </c>
      <c r="AI65" s="230">
        <f t="shared" si="3"/>
        <v>76381679990614.031</v>
      </c>
      <c r="AJ65" s="230">
        <f t="shared" si="3"/>
        <v>76386187682801.484</v>
      </c>
      <c r="AK65" s="230">
        <f t="shared" si="3"/>
        <v>76374042740406</v>
      </c>
      <c r="AL65" s="230">
        <f t="shared" si="3"/>
        <v>76346682504610.75</v>
      </c>
      <c r="AM65" s="230">
        <f t="shared" si="3"/>
        <v>76305551956526.625</v>
      </c>
      <c r="AN65" s="230">
        <f t="shared" si="3"/>
        <v>76252100989672.031</v>
      </c>
      <c r="AO65" s="230">
        <f t="shared" si="3"/>
        <v>76187781950012.484</v>
      </c>
      <c r="AP65" s="230">
        <f t="shared" si="3"/>
        <v>76114047446994.938</v>
      </c>
      <c r="AQ65" s="230">
        <f t="shared" si="4"/>
        <v>76026009767634.219</v>
      </c>
    </row>
    <row r="66" spans="1:43" x14ac:dyDescent="0.2">
      <c r="A66" s="278" t="s">
        <v>105</v>
      </c>
      <c r="B66" s="230">
        <f t="shared" si="0"/>
        <v>1327800111000</v>
      </c>
      <c r="C66" s="230">
        <f t="shared" si="3"/>
        <v>1008350293499.9999</v>
      </c>
      <c r="D66" s="230">
        <f t="shared" si="3"/>
        <v>1022550472922.7299</v>
      </c>
      <c r="E66" s="230">
        <f t="shared" si="3"/>
        <v>1315530848519.1841</v>
      </c>
      <c r="F66" s="230">
        <f t="shared" si="3"/>
        <v>1356236167752.1313</v>
      </c>
      <c r="G66" s="230">
        <f t="shared" si="3"/>
        <v>1428421360461.9265</v>
      </c>
      <c r="H66" s="230">
        <f t="shared" si="3"/>
        <v>1518727479753.1289</v>
      </c>
      <c r="I66" s="230">
        <f t="shared" si="3"/>
        <v>1596663151968.0903</v>
      </c>
      <c r="J66" s="230">
        <f t="shared" si="3"/>
        <v>1656004809422.6484</v>
      </c>
      <c r="K66" s="230">
        <f t="shared" si="3"/>
        <v>1702615150074.3765</v>
      </c>
      <c r="L66" s="230">
        <f t="shared" si="3"/>
        <v>1741921824094.8696</v>
      </c>
      <c r="M66" s="230">
        <f t="shared" si="3"/>
        <v>1780863588172.1538</v>
      </c>
      <c r="N66" s="230">
        <f t="shared" si="3"/>
        <v>1832616377646.5452</v>
      </c>
      <c r="O66" s="230">
        <f t="shared" si="3"/>
        <v>1890675027829.0696</v>
      </c>
      <c r="P66" s="230">
        <f t="shared" si="3"/>
        <v>1953411202204.1445</v>
      </c>
      <c r="Q66" s="230">
        <f t="shared" si="3"/>
        <v>2018961636414.9849</v>
      </c>
      <c r="R66" s="230">
        <f t="shared" si="3"/>
        <v>2085188745294.8108</v>
      </c>
      <c r="S66" s="230">
        <f t="shared" si="3"/>
        <v>2158280190643.8086</v>
      </c>
      <c r="T66" s="230">
        <f t="shared" si="3"/>
        <v>2229990796715.4585</v>
      </c>
      <c r="U66" s="230">
        <f t="shared" si="3"/>
        <v>2300037433355.1514</v>
      </c>
      <c r="V66" s="230">
        <f t="shared" si="3"/>
        <v>2368139914064.8599</v>
      </c>
      <c r="W66" s="230">
        <f t="shared" si="3"/>
        <v>2434022958769.1201</v>
      </c>
      <c r="X66" s="230">
        <f t="shared" si="3"/>
        <v>2497418131064.4683</v>
      </c>
      <c r="Y66" s="230">
        <f t="shared" si="3"/>
        <v>2558065729927.5625</v>
      </c>
      <c r="Z66" s="230">
        <f t="shared" si="3"/>
        <v>2615716616532.2222</v>
      </c>
      <c r="AA66" s="230">
        <f t="shared" si="3"/>
        <v>2670133957765.5967</v>
      </c>
      <c r="AB66" s="230">
        <f t="shared" si="3"/>
        <v>2721094869216.6143</v>
      </c>
      <c r="AC66" s="230">
        <f t="shared" si="3"/>
        <v>2768391941811.8262</v>
      </c>
      <c r="AD66" s="230">
        <f t="shared" si="3"/>
        <v>2811834637865.1055</v>
      </c>
      <c r="AE66" s="230">
        <f t="shared" si="3"/>
        <v>2851250544058.1182</v>
      </c>
      <c r="AF66" s="230">
        <f t="shared" si="3"/>
        <v>2886486470743.7813</v>
      </c>
      <c r="AG66" s="230">
        <f t="shared" si="3"/>
        <v>2917409388931.4683</v>
      </c>
      <c r="AH66" s="230">
        <f t="shared" si="3"/>
        <v>2943907198335.2236</v>
      </c>
      <c r="AI66" s="230">
        <f t="shared" si="3"/>
        <v>2965889321910.2402</v>
      </c>
      <c r="AJ66" s="230">
        <f t="shared" si="3"/>
        <v>2983287124335.9072</v>
      </c>
      <c r="AK66" s="230">
        <f t="shared" si="3"/>
        <v>2996054153893.2969</v>
      </c>
      <c r="AL66" s="230">
        <f t="shared" si="3"/>
        <v>3004166209103.7495</v>
      </c>
      <c r="AM66" s="230">
        <f t="shared" si="3"/>
        <v>3007621233316.2822</v>
      </c>
      <c r="AN66" s="230">
        <f t="shared" si="3"/>
        <v>3006439042133.4878</v>
      </c>
      <c r="AO66" s="230">
        <f t="shared" si="3"/>
        <v>3000660890129.3442</v>
      </c>
      <c r="AP66" s="230">
        <f t="shared" si="3"/>
        <v>2990348884724.4492</v>
      </c>
      <c r="AQ66" s="230">
        <f t="shared" si="4"/>
        <v>2975337187532.8979</v>
      </c>
    </row>
    <row r="67" spans="1:43" x14ac:dyDescent="0.2">
      <c r="A67" s="278" t="s">
        <v>106</v>
      </c>
      <c r="B67" s="230">
        <f t="shared" si="0"/>
        <v>2363928649500</v>
      </c>
      <c r="C67" s="230">
        <f t="shared" si="3"/>
        <v>2016700587000</v>
      </c>
      <c r="D67" s="230">
        <f t="shared" si="3"/>
        <v>2160542697148.2495</v>
      </c>
      <c r="E67" s="230">
        <f t="shared" si="3"/>
        <v>2778570872879.3809</v>
      </c>
      <c r="F67" s="230">
        <f t="shared" si="3"/>
        <v>2892855432754.4023</v>
      </c>
      <c r="G67" s="230">
        <f t="shared" si="3"/>
        <v>3090819544463.3662</v>
      </c>
      <c r="H67" s="230">
        <f t="shared" si="3"/>
        <v>3347956597070.3823</v>
      </c>
      <c r="I67" s="230">
        <f t="shared" si="3"/>
        <v>3592853653272.6382</v>
      </c>
      <c r="J67" s="230">
        <f t="shared" si="3"/>
        <v>3803644713606.3306</v>
      </c>
      <c r="K67" s="230">
        <f t="shared" si="3"/>
        <v>3986852755168.022</v>
      </c>
      <c r="L67" s="230">
        <f t="shared" si="3"/>
        <v>4147954208214.5322</v>
      </c>
      <c r="M67" s="230">
        <f t="shared" si="3"/>
        <v>4296379531593.7344</v>
      </c>
      <c r="N67" s="230">
        <f t="shared" si="3"/>
        <v>4454809562174.4795</v>
      </c>
      <c r="O67" s="230">
        <f t="shared" si="3"/>
        <v>4612303155830.9082</v>
      </c>
      <c r="P67" s="230">
        <f t="shared" si="3"/>
        <v>4767973083036.7773</v>
      </c>
      <c r="Q67" s="230">
        <f t="shared" si="3"/>
        <v>4920871695082.4473</v>
      </c>
      <c r="R67" s="230">
        <f t="shared" si="3"/>
        <v>5069996130391.998</v>
      </c>
      <c r="S67" s="230">
        <f t="shared" si="3"/>
        <v>5229246995676.3223</v>
      </c>
      <c r="T67" s="230">
        <f t="shared" si="3"/>
        <v>5384139686830.875</v>
      </c>
      <c r="U67" s="230">
        <f t="shared" si="3"/>
        <v>5534145289100.3564</v>
      </c>
      <c r="V67" s="230">
        <f t="shared" si="3"/>
        <v>5678757294725.0635</v>
      </c>
      <c r="W67" s="230">
        <f t="shared" si="3"/>
        <v>5817494887395.2588</v>
      </c>
      <c r="X67" s="230">
        <f t="shared" si="3"/>
        <v>5949905965057.6475</v>
      </c>
      <c r="Y67" s="230">
        <f t="shared" si="3"/>
        <v>6075569874442.8604</v>
      </c>
      <c r="Z67" s="230">
        <f t="shared" si="3"/>
        <v>6194099834995.8984</v>
      </c>
      <c r="AA67" s="230">
        <f t="shared" si="3"/>
        <v>6305145034385.2393</v>
      </c>
      <c r="AB67" s="230">
        <f t="shared" si="3"/>
        <v>6408392382356.0518</v>
      </c>
      <c r="AC67" s="230">
        <f t="shared" si="3"/>
        <v>6503567914302.8301</v>
      </c>
      <c r="AD67" s="230">
        <f t="shared" si="3"/>
        <v>6590437840487.6201</v>
      </c>
      <c r="AE67" s="230">
        <f t="shared" si="3"/>
        <v>6668809241252.9961</v>
      </c>
      <c r="AF67" s="230">
        <f t="shared" si="3"/>
        <v>6738530412807.0166</v>
      </c>
      <c r="AG67" s="230">
        <f t="shared" si="3"/>
        <v>6799490872134.2295</v>
      </c>
      <c r="AH67" s="230">
        <f t="shared" si="3"/>
        <v>6851621033260.9492</v>
      </c>
      <c r="AI67" s="230">
        <f t="shared" si="3"/>
        <v>6894891570432.2061</v>
      </c>
      <c r="AJ67" s="230">
        <f t="shared" si="3"/>
        <v>6929312486710.2822</v>
      </c>
      <c r="AK67" s="230">
        <f t="shared" si="3"/>
        <v>6954931909053.8848</v>
      </c>
      <c r="AL67" s="230">
        <f t="shared" si="3"/>
        <v>6971834633067.9141</v>
      </c>
      <c r="AM67" s="230">
        <f t="shared" si="3"/>
        <v>6980140442318.1602</v>
      </c>
      <c r="AN67" s="230">
        <f t="shared" si="3"/>
        <v>6980002228383.8398</v>
      </c>
      <c r="AO67" s="230">
        <f t="shared" si="3"/>
        <v>6971603938680.3066</v>
      </c>
      <c r="AP67" s="230">
        <f t="shared" si="3"/>
        <v>6955158379539.208</v>
      </c>
      <c r="AQ67" s="230">
        <f t="shared" si="4"/>
        <v>6930327085938.3096</v>
      </c>
    </row>
    <row r="68" spans="1:43" x14ac:dyDescent="0.2">
      <c r="A68" s="278" t="s">
        <v>107</v>
      </c>
      <c r="B68" s="230">
        <f t="shared" si="0"/>
        <v>1661139051000</v>
      </c>
      <c r="C68" s="230">
        <f t="shared" si="3"/>
        <v>1802808100500</v>
      </c>
      <c r="D68" s="230">
        <f t="shared" si="3"/>
        <v>1440086990921.613</v>
      </c>
      <c r="E68" s="230">
        <f t="shared" si="3"/>
        <v>2229836431170.502</v>
      </c>
      <c r="F68" s="230">
        <f t="shared" si="3"/>
        <v>2220845137262.3242</v>
      </c>
      <c r="G68" s="230">
        <f t="shared" si="3"/>
        <v>2242117741296.6299</v>
      </c>
      <c r="H68" s="230">
        <f t="shared" si="3"/>
        <v>2281732805211.8975</v>
      </c>
      <c r="I68" s="230">
        <f t="shared" si="3"/>
        <v>2320680674592.7744</v>
      </c>
      <c r="J68" s="230">
        <f t="shared" si="3"/>
        <v>2353920874454.8452</v>
      </c>
      <c r="K68" s="230">
        <f t="shared" si="3"/>
        <v>2382093886519.4673</v>
      </c>
      <c r="L68" s="230">
        <f t="shared" si="3"/>
        <v>2402652963394.627</v>
      </c>
      <c r="M68" s="230">
        <f t="shared" si="3"/>
        <v>2414429466769.3032</v>
      </c>
      <c r="N68" s="230">
        <f t="shared" si="3"/>
        <v>2435653927009.9717</v>
      </c>
      <c r="O68" s="230">
        <f t="shared" si="3"/>
        <v>2448584675056.6069</v>
      </c>
      <c r="P68" s="230">
        <f t="shared" si="3"/>
        <v>2453760144341.3706</v>
      </c>
      <c r="Q68" s="230">
        <f t="shared" si="3"/>
        <v>2451802498874.2158</v>
      </c>
      <c r="R68" s="230">
        <f t="shared" si="3"/>
        <v>2443398051046.0649</v>
      </c>
      <c r="S68" s="230">
        <f t="shared" si="3"/>
        <v>2449166450512.2827</v>
      </c>
      <c r="T68" s="230">
        <f t="shared" si="3"/>
        <v>2450001372960.9463</v>
      </c>
      <c r="U68" s="230">
        <f t="shared" si="3"/>
        <v>2446215155279.7007</v>
      </c>
      <c r="V68" s="230">
        <f t="shared" si="3"/>
        <v>2438141660987.5015</v>
      </c>
      <c r="W68" s="230">
        <f t="shared" si="3"/>
        <v>2426130027856.7949</v>
      </c>
      <c r="X68" s="230">
        <f t="shared" si="3"/>
        <v>2410538830987.1763</v>
      </c>
      <c r="Y68" s="230">
        <f t="shared" si="3"/>
        <v>2391730746100.3687</v>
      </c>
      <c r="Z68" s="230">
        <f t="shared" si="3"/>
        <v>2370067774143.8779</v>
      </c>
      <c r="AA68" s="230">
        <f t="shared" si="3"/>
        <v>2345907066074.0562</v>
      </c>
      <c r="AB68" s="230">
        <f t="shared" si="3"/>
        <v>2319597366505.3696</v>
      </c>
      <c r="AC68" s="230">
        <f t="shared" si="3"/>
        <v>2291476077158.2461</v>
      </c>
      <c r="AD68" s="230">
        <f t="shared" si="3"/>
        <v>2261866925952.2402</v>
      </c>
      <c r="AE68" s="230">
        <f t="shared" si="3"/>
        <v>2231078215273.9893</v>
      </c>
      <c r="AF68" s="230">
        <f t="shared" si="3"/>
        <v>2199401613380.9287</v>
      </c>
      <c r="AG68" s="230">
        <f t="shared" si="3"/>
        <v>2167111445966.7021</v>
      </c>
      <c r="AH68" s="230">
        <f t="shared" si="3"/>
        <v>2134464440423.7925</v>
      </c>
      <c r="AI68" s="230">
        <f t="shared" ref="AI68:AP74" si="5">SUMIFS(AI$2:AI$44,$AR$2:$AR$44,$A68)</f>
        <v>2101699873053.6187</v>
      </c>
      <c r="AJ68" s="230">
        <f t="shared" si="5"/>
        <v>2069040069123.4575</v>
      </c>
      <c r="AK68" s="230">
        <f t="shared" si="5"/>
        <v>2036691206968.6809</v>
      </c>
      <c r="AL68" s="230">
        <f t="shared" si="5"/>
        <v>2004844380006.4939</v>
      </c>
      <c r="AM68" s="230">
        <f t="shared" si="5"/>
        <v>1973676874293.9058</v>
      </c>
      <c r="AN68" s="230">
        <f t="shared" si="5"/>
        <v>1943353623883.6392</v>
      </c>
      <c r="AO68" s="230">
        <f t="shared" si="5"/>
        <v>1914028811490.8362</v>
      </c>
      <c r="AP68" s="230">
        <f t="shared" si="5"/>
        <v>1885847587699.9885</v>
      </c>
      <c r="AQ68" s="230">
        <f t="shared" si="4"/>
        <v>1858792911074.229</v>
      </c>
    </row>
    <row r="69" spans="1:43" x14ac:dyDescent="0.2">
      <c r="A69" s="278" t="s">
        <v>108</v>
      </c>
      <c r="B69" s="230">
        <f t="shared" si="0"/>
        <v>1317580456246.0005</v>
      </c>
      <c r="C69" s="230">
        <f t="shared" ref="C69:AH74" si="6">SUMIFS(C$2:C$44,$AR$2:$AR$44,$A69)</f>
        <v>1103193256713.5146</v>
      </c>
      <c r="D69" s="230">
        <f t="shared" si="6"/>
        <v>1128811719775.7266</v>
      </c>
      <c r="E69" s="230">
        <f t="shared" si="6"/>
        <v>1294102818820.7773</v>
      </c>
      <c r="F69" s="230">
        <f t="shared" si="6"/>
        <v>1426970177583.5483</v>
      </c>
      <c r="G69" s="230">
        <f t="shared" si="6"/>
        <v>1513084317861.1338</v>
      </c>
      <c r="H69" s="230">
        <f t="shared" si="6"/>
        <v>1598323124502.0012</v>
      </c>
      <c r="I69" s="230">
        <f t="shared" si="6"/>
        <v>1642288926973.8242</v>
      </c>
      <c r="J69" s="230">
        <f t="shared" si="6"/>
        <v>1684461767037.0037</v>
      </c>
      <c r="K69" s="230">
        <f t="shared" si="6"/>
        <v>1726514575007.1858</v>
      </c>
      <c r="L69" s="230">
        <f t="shared" si="6"/>
        <v>1767645065880.8557</v>
      </c>
      <c r="M69" s="230">
        <f t="shared" si="6"/>
        <v>1808069061021.5833</v>
      </c>
      <c r="N69" s="230">
        <f t="shared" si="6"/>
        <v>1827426123704.8401</v>
      </c>
      <c r="O69" s="230">
        <f t="shared" si="6"/>
        <v>1846683262926.675</v>
      </c>
      <c r="P69" s="230">
        <f t="shared" si="6"/>
        <v>1865840527471.3911</v>
      </c>
      <c r="Q69" s="230">
        <f t="shared" si="6"/>
        <v>1884897966117.4106</v>
      </c>
      <c r="R69" s="230">
        <f t="shared" si="6"/>
        <v>1903855627637.2798</v>
      </c>
      <c r="S69" s="230">
        <f t="shared" si="6"/>
        <v>1895868826740.2705</v>
      </c>
      <c r="T69" s="230">
        <f t="shared" si="6"/>
        <v>1887895538843.4263</v>
      </c>
      <c r="U69" s="230">
        <f t="shared" si="6"/>
        <v>1879935763651.3904</v>
      </c>
      <c r="V69" s="230">
        <f t="shared" si="6"/>
        <v>1871989500868.7834</v>
      </c>
      <c r="W69" s="230">
        <f t="shared" si="6"/>
        <v>1864056750200.2036</v>
      </c>
      <c r="X69" s="230">
        <f t="shared" si="6"/>
        <v>1856137511350.2256</v>
      </c>
      <c r="Y69" s="230">
        <f t="shared" si="6"/>
        <v>1848231784023.3975</v>
      </c>
      <c r="Z69" s="230">
        <f t="shared" si="6"/>
        <v>1840339567924.2454</v>
      </c>
      <c r="AA69" s="230">
        <f t="shared" si="6"/>
        <v>1832460862757.272</v>
      </c>
      <c r="AB69" s="230">
        <f t="shared" si="6"/>
        <v>1824595668226.9548</v>
      </c>
      <c r="AC69" s="230">
        <f t="shared" si="6"/>
        <v>1816743984037.748</v>
      </c>
      <c r="AD69" s="230">
        <f t="shared" si="6"/>
        <v>1808905809894.0818</v>
      </c>
      <c r="AE69" s="230">
        <f t="shared" si="6"/>
        <v>1801081145500.3635</v>
      </c>
      <c r="AF69" s="230">
        <f t="shared" si="6"/>
        <v>1793269990560.9758</v>
      </c>
      <c r="AG69" s="230">
        <f t="shared" si="6"/>
        <v>1785472344780.2778</v>
      </c>
      <c r="AH69" s="230">
        <f t="shared" si="6"/>
        <v>1781085064310.7488</v>
      </c>
      <c r="AI69" s="230">
        <f t="shared" si="5"/>
        <v>1776703206015.188</v>
      </c>
      <c r="AJ69" s="230">
        <f t="shared" si="5"/>
        <v>1772326769776.4373</v>
      </c>
      <c r="AK69" s="230">
        <f t="shared" si="5"/>
        <v>1767955755477.3262</v>
      </c>
      <c r="AL69" s="230">
        <f t="shared" si="5"/>
        <v>1763590163000.6799</v>
      </c>
      <c r="AM69" s="230">
        <f t="shared" si="5"/>
        <v>1758104445209.3284</v>
      </c>
      <c r="AN69" s="230">
        <f t="shared" si="5"/>
        <v>1752626844272.0955</v>
      </c>
      <c r="AO69" s="230">
        <f t="shared" si="5"/>
        <v>1747157360012.2388</v>
      </c>
      <c r="AP69" s="230">
        <f t="shared" si="5"/>
        <v>1741695992253.0015</v>
      </c>
      <c r="AQ69" s="230">
        <f t="shared" si="4"/>
        <v>1736095989623.1538</v>
      </c>
    </row>
    <row r="70" spans="1:43" x14ac:dyDescent="0.2">
      <c r="A70" s="278" t="s">
        <v>109</v>
      </c>
      <c r="B70" s="230">
        <f t="shared" si="0"/>
        <v>1378129263127.7661</v>
      </c>
      <c r="C70" s="230">
        <f t="shared" si="6"/>
        <v>1005893829807.4797</v>
      </c>
      <c r="D70" s="230">
        <f t="shared" si="6"/>
        <v>1098516149726.2728</v>
      </c>
      <c r="E70" s="230">
        <f t="shared" si="6"/>
        <v>1182601098334.9243</v>
      </c>
      <c r="F70" s="230">
        <f t="shared" si="6"/>
        <v>1217936521404.2141</v>
      </c>
      <c r="G70" s="230">
        <f t="shared" si="6"/>
        <v>1239804983062.9985</v>
      </c>
      <c r="H70" s="230">
        <f t="shared" si="6"/>
        <v>1267760332930.7498</v>
      </c>
      <c r="I70" s="230">
        <f t="shared" si="6"/>
        <v>1296695047806.3403</v>
      </c>
      <c r="J70" s="230">
        <f t="shared" si="6"/>
        <v>1320513424527.6248</v>
      </c>
      <c r="K70" s="230">
        <f t="shared" si="6"/>
        <v>1340655342157.8313</v>
      </c>
      <c r="L70" s="230">
        <f t="shared" si="6"/>
        <v>1356246025552.3752</v>
      </c>
      <c r="M70" s="230">
        <f t="shared" si="6"/>
        <v>1367420441539.7339</v>
      </c>
      <c r="N70" s="230">
        <f t="shared" si="6"/>
        <v>1376457719133.145</v>
      </c>
      <c r="O70" s="230">
        <f t="shared" si="6"/>
        <v>1381979354691.7563</v>
      </c>
      <c r="P70" s="230">
        <f t="shared" si="6"/>
        <v>1384573758837.3035</v>
      </c>
      <c r="Q70" s="230">
        <f t="shared" si="6"/>
        <v>1384855592156.575</v>
      </c>
      <c r="R70" s="230">
        <f t="shared" si="6"/>
        <v>1383453999080.3767</v>
      </c>
      <c r="S70" s="230">
        <f t="shared" si="6"/>
        <v>1382188594452.0374</v>
      </c>
      <c r="T70" s="230">
        <f t="shared" si="6"/>
        <v>1379959283931.5845</v>
      </c>
      <c r="U70" s="230">
        <f t="shared" si="6"/>
        <v>1376852174782.3503</v>
      </c>
      <c r="V70" s="230">
        <f t="shared" si="6"/>
        <v>1372954423103.678</v>
      </c>
      <c r="W70" s="230">
        <f t="shared" si="6"/>
        <v>1368353723512.6567</v>
      </c>
      <c r="X70" s="230">
        <f t="shared" si="6"/>
        <v>1363137850106.9746</v>
      </c>
      <c r="Y70" s="230">
        <f t="shared" si="6"/>
        <v>1357394250363.9143</v>
      </c>
      <c r="Z70" s="230">
        <f t="shared" si="6"/>
        <v>1351209692896.7346</v>
      </c>
      <c r="AA70" s="230">
        <f t="shared" si="6"/>
        <v>1344669969342.769</v>
      </c>
      <c r="AB70" s="230">
        <f t="shared" si="6"/>
        <v>1337859650101.2063</v>
      </c>
      <c r="AC70" s="230">
        <f t="shared" si="6"/>
        <v>1330861893174.1199</v>
      </c>
      <c r="AD70" s="230">
        <f t="shared" si="6"/>
        <v>1323758304992.4016</v>
      </c>
      <c r="AE70" s="230">
        <f t="shared" si="6"/>
        <v>1316628851826.688</v>
      </c>
      <c r="AF70" s="230">
        <f t="shared" si="6"/>
        <v>1309551820190.4321</v>
      </c>
      <c r="AG70" s="230">
        <f t="shared" si="6"/>
        <v>1302603824533.9297</v>
      </c>
      <c r="AH70" s="230">
        <f t="shared" si="6"/>
        <v>1295859860501.1189</v>
      </c>
      <c r="AI70" s="230">
        <f t="shared" si="5"/>
        <v>1289393402070.8682</v>
      </c>
      <c r="AJ70" s="230">
        <f t="shared" si="5"/>
        <v>1283276541027.7112</v>
      </c>
      <c r="AK70" s="230">
        <f t="shared" si="5"/>
        <v>1277580167399.3616</v>
      </c>
      <c r="AL70" s="230">
        <f t="shared" si="5"/>
        <v>1272374189757.0784</v>
      </c>
      <c r="AM70" s="230">
        <f t="shared" si="5"/>
        <v>1267727794597.2529</v>
      </c>
      <c r="AN70" s="230">
        <f t="shared" si="5"/>
        <v>1263709744407.146</v>
      </c>
      <c r="AO70" s="230">
        <f t="shared" si="5"/>
        <v>1260388714463.7061</v>
      </c>
      <c r="AP70" s="230">
        <f t="shared" si="5"/>
        <v>1257833668923.2639</v>
      </c>
      <c r="AQ70" s="230">
        <f t="shared" si="4"/>
        <v>1256009475970.908</v>
      </c>
    </row>
    <row r="71" spans="1:43" x14ac:dyDescent="0.2">
      <c r="A71" s="278" t="s">
        <v>110</v>
      </c>
      <c r="B71" s="230">
        <f t="shared" si="0"/>
        <v>1688807385686.0491</v>
      </c>
      <c r="C71" s="230">
        <f t="shared" si="6"/>
        <v>3623491800500.1519</v>
      </c>
      <c r="D71" s="230">
        <f t="shared" si="6"/>
        <v>4304530524845.2725</v>
      </c>
      <c r="E71" s="230">
        <f t="shared" si="6"/>
        <v>4555042612163.1904</v>
      </c>
      <c r="F71" s="230">
        <f t="shared" si="6"/>
        <v>4756169908502.9814</v>
      </c>
      <c r="G71" s="230">
        <f t="shared" si="6"/>
        <v>4938477659675.9922</v>
      </c>
      <c r="H71" s="230">
        <f t="shared" si="6"/>
        <v>5151535871914.0488</v>
      </c>
      <c r="I71" s="230">
        <f t="shared" si="6"/>
        <v>5425443666068.8564</v>
      </c>
      <c r="J71" s="230">
        <f t="shared" si="6"/>
        <v>5559828046422.5078</v>
      </c>
      <c r="K71" s="230">
        <f t="shared" si="6"/>
        <v>5682390517785.752</v>
      </c>
      <c r="L71" s="230">
        <f t="shared" si="6"/>
        <v>5734705439323.3594</v>
      </c>
      <c r="M71" s="230">
        <f t="shared" si="6"/>
        <v>5736811938520.2861</v>
      </c>
      <c r="N71" s="230">
        <f t="shared" si="6"/>
        <v>5798732911201.7246</v>
      </c>
      <c r="O71" s="230">
        <f t="shared" si="6"/>
        <v>5847650873956.1533</v>
      </c>
      <c r="P71" s="230">
        <f t="shared" si="6"/>
        <v>5885880186127.4932</v>
      </c>
      <c r="Q71" s="230">
        <f t="shared" si="6"/>
        <v>5915873292859.6934</v>
      </c>
      <c r="R71" s="230">
        <f t="shared" si="6"/>
        <v>5940179762249.707</v>
      </c>
      <c r="S71" s="230">
        <f t="shared" si="6"/>
        <v>5987559267263.3916</v>
      </c>
      <c r="T71" s="230">
        <f t="shared" si="6"/>
        <v>6032260496661.9912</v>
      </c>
      <c r="U71" s="230">
        <f t="shared" si="6"/>
        <v>6074286222437.1953</v>
      </c>
      <c r="V71" s="230">
        <f t="shared" si="6"/>
        <v>6113644690804.8037</v>
      </c>
      <c r="W71" s="230">
        <f t="shared" si="6"/>
        <v>6150349463699.3301</v>
      </c>
      <c r="X71" s="230">
        <f t="shared" si="6"/>
        <v>6184419247523.6172</v>
      </c>
      <c r="Y71" s="230">
        <f t="shared" si="6"/>
        <v>6215877710446.4951</v>
      </c>
      <c r="Z71" s="230">
        <f t="shared" si="6"/>
        <v>6244753289546.0859</v>
      </c>
      <c r="AA71" s="230">
        <f t="shared" si="6"/>
        <v>6271078989092.1445</v>
      </c>
      <c r="AB71" s="230">
        <f t="shared" si="6"/>
        <v>6294892171249.6445</v>
      </c>
      <c r="AC71" s="230">
        <f t="shared" si="6"/>
        <v>6316234340466.1025</v>
      </c>
      <c r="AD71" s="230">
        <f t="shared" si="6"/>
        <v>6335150922780.5234</v>
      </c>
      <c r="AE71" s="230">
        <f t="shared" si="6"/>
        <v>6351691041259.3398</v>
      </c>
      <c r="AF71" s="230">
        <f t="shared" si="6"/>
        <v>6365907288727.9883</v>
      </c>
      <c r="AG71" s="230">
        <f t="shared" si="6"/>
        <v>6377855498924.7793</v>
      </c>
      <c r="AH71" s="230">
        <f t="shared" si="6"/>
        <v>6387594517156.9717</v>
      </c>
      <c r="AI71" s="230">
        <f t="shared" si="5"/>
        <v>6395185971489.1602</v>
      </c>
      <c r="AJ71" s="230">
        <f t="shared" si="5"/>
        <v>6400694045440.7969</v>
      </c>
      <c r="AK71" s="230">
        <f t="shared" si="5"/>
        <v>6404185253113.7881</v>
      </c>
      <c r="AL71" s="230">
        <f t="shared" si="5"/>
        <v>6405728217613.5068</v>
      </c>
      <c r="AM71" s="230">
        <f t="shared" si="5"/>
        <v>6405393453567.1055</v>
      </c>
      <c r="AN71" s="230">
        <f t="shared" si="5"/>
        <v>6403253154483.041</v>
      </c>
      <c r="AO71" s="230">
        <f t="shared" si="5"/>
        <v>6399380985634.6611</v>
      </c>
      <c r="AP71" s="230">
        <f t="shared" si="5"/>
        <v>6393851883090.5469</v>
      </c>
      <c r="AQ71" s="230">
        <f t="shared" si="4"/>
        <v>6386206653463.8682</v>
      </c>
    </row>
    <row r="72" spans="1:43" x14ac:dyDescent="0.2">
      <c r="A72" s="278" t="s">
        <v>111</v>
      </c>
      <c r="B72" s="230">
        <f t="shared" si="0"/>
        <v>2608377205500</v>
      </c>
      <c r="C72" s="230">
        <f t="shared" si="6"/>
        <v>3397279363500</v>
      </c>
      <c r="D72" s="230">
        <f t="shared" si="6"/>
        <v>4172764909575.8745</v>
      </c>
      <c r="E72" s="230">
        <f t="shared" si="6"/>
        <v>4578487613807.7266</v>
      </c>
      <c r="F72" s="230">
        <f t="shared" si="6"/>
        <v>4909160196992.0566</v>
      </c>
      <c r="G72" s="230">
        <f t="shared" si="6"/>
        <v>5452623306975.5752</v>
      </c>
      <c r="H72" s="230">
        <f t="shared" si="6"/>
        <v>6172477121788</v>
      </c>
      <c r="I72" s="230">
        <f t="shared" si="6"/>
        <v>6918644350222.5752</v>
      </c>
      <c r="J72" s="230">
        <f t="shared" si="6"/>
        <v>7576367979994.8408</v>
      </c>
      <c r="K72" s="230">
        <f t="shared" si="6"/>
        <v>8187342801823.749</v>
      </c>
      <c r="L72" s="230">
        <f t="shared" si="6"/>
        <v>8745554216656.6953</v>
      </c>
      <c r="M72" s="230">
        <f t="shared" si="6"/>
        <v>9280699611552.1914</v>
      </c>
      <c r="N72" s="230">
        <f t="shared" si="6"/>
        <v>9862937524179.8262</v>
      </c>
      <c r="O72" s="230">
        <f t="shared" si="6"/>
        <v>10469761225435.678</v>
      </c>
      <c r="P72" s="230">
        <f t="shared" si="6"/>
        <v>11100530119816.236</v>
      </c>
      <c r="Q72" s="230">
        <f t="shared" si="6"/>
        <v>11754350247806.496</v>
      </c>
      <c r="R72" s="230">
        <f t="shared" si="6"/>
        <v>12430054100280.496</v>
      </c>
      <c r="S72" s="230">
        <f t="shared" si="6"/>
        <v>13141116209881.811</v>
      </c>
      <c r="T72" s="230">
        <f t="shared" si="6"/>
        <v>13872436106506.016</v>
      </c>
      <c r="U72" s="230">
        <f t="shared" si="6"/>
        <v>14621916073445.012</v>
      </c>
      <c r="V72" s="230">
        <f t="shared" si="6"/>
        <v>15387099162155.123</v>
      </c>
      <c r="W72" s="230">
        <f t="shared" si="6"/>
        <v>16165158472481.205</v>
      </c>
      <c r="X72" s="230">
        <f t="shared" si="6"/>
        <v>16952890795107.436</v>
      </c>
      <c r="Y72" s="230">
        <f t="shared" si="6"/>
        <v>17746715305372.078</v>
      </c>
      <c r="Z72" s="230">
        <f t="shared" si="6"/>
        <v>18542677977771.156</v>
      </c>
      <c r="AA72" s="230">
        <f t="shared" si="6"/>
        <v>19336462349587.23</v>
      </c>
      <c r="AB72" s="230">
        <f t="shared" si="6"/>
        <v>20123407198082.691</v>
      </c>
      <c r="AC72" s="230">
        <f t="shared" si="6"/>
        <v>20898531607048.184</v>
      </c>
      <c r="AD72" s="230">
        <f t="shared" si="6"/>
        <v>21656567784287.785</v>
      </c>
      <c r="AE72" s="230">
        <f t="shared" si="6"/>
        <v>22392001851735.367</v>
      </c>
      <c r="AF72" s="230">
        <f t="shared" si="6"/>
        <v>23099122665119.645</v>
      </c>
      <c r="AG72" s="230">
        <f t="shared" si="6"/>
        <v>23772078532267.258</v>
      </c>
      <c r="AH72" s="230">
        <f t="shared" si="6"/>
        <v>24404941491208.254</v>
      </c>
      <c r="AI72" s="230">
        <f t="shared" si="5"/>
        <v>24991778585369.535</v>
      </c>
      <c r="AJ72" s="230">
        <f t="shared" si="5"/>
        <v>25526729338629.422</v>
      </c>
      <c r="AK72" s="230">
        <f t="shared" si="5"/>
        <v>26004088394333.309</v>
      </c>
      <c r="AL72" s="230">
        <f t="shared" si="5"/>
        <v>26418392047027.809</v>
      </c>
      <c r="AM72" s="230">
        <f t="shared" si="5"/>
        <v>26764507172018.402</v>
      </c>
      <c r="AN72" s="230">
        <f t="shared" si="5"/>
        <v>27037720854863.75</v>
      </c>
      <c r="AO72" s="230">
        <f t="shared" si="5"/>
        <v>27233828849874.023</v>
      </c>
      <c r="AP72" s="230">
        <f t="shared" si="5"/>
        <v>27349220862818.273</v>
      </c>
      <c r="AQ72" s="230">
        <f t="shared" si="4"/>
        <v>27378677869297.406</v>
      </c>
    </row>
    <row r="73" spans="1:43" x14ac:dyDescent="0.2">
      <c r="A73" s="278" t="s">
        <v>112</v>
      </c>
      <c r="B73" s="230">
        <f t="shared" si="0"/>
        <v>4555632180000</v>
      </c>
      <c r="C73" s="230">
        <f t="shared" si="6"/>
        <v>7233454998000.001</v>
      </c>
      <c r="D73" s="230">
        <f t="shared" si="6"/>
        <v>10238364591474.945</v>
      </c>
      <c r="E73" s="230">
        <f t="shared" si="6"/>
        <v>12897565272786.959</v>
      </c>
      <c r="F73" s="230">
        <f t="shared" si="6"/>
        <v>13859581453768.498</v>
      </c>
      <c r="G73" s="230">
        <f t="shared" si="6"/>
        <v>15304034588288.963</v>
      </c>
      <c r="H73" s="230">
        <f t="shared" si="6"/>
        <v>17202145785910.488</v>
      </c>
      <c r="I73" s="230">
        <f t="shared" si="6"/>
        <v>19386250109543.77</v>
      </c>
      <c r="J73" s="230">
        <f t="shared" si="6"/>
        <v>21164170365663.086</v>
      </c>
      <c r="K73" s="230">
        <f t="shared" si="6"/>
        <v>22908590215338.875</v>
      </c>
      <c r="L73" s="230">
        <f t="shared" si="6"/>
        <v>24430132886148.555</v>
      </c>
      <c r="M73" s="230">
        <f t="shared" si="6"/>
        <v>25808384863470.629</v>
      </c>
      <c r="N73" s="230">
        <f t="shared" si="6"/>
        <v>27484450855612.984</v>
      </c>
      <c r="O73" s="230">
        <f t="shared" si="6"/>
        <v>29214055709344.199</v>
      </c>
      <c r="P73" s="230">
        <f t="shared" si="6"/>
        <v>31001611553527.816</v>
      </c>
      <c r="Q73" s="230">
        <f t="shared" si="6"/>
        <v>32852878894688.25</v>
      </c>
      <c r="R73" s="230">
        <f t="shared" si="6"/>
        <v>34775108700691.969</v>
      </c>
      <c r="S73" s="230">
        <f t="shared" si="6"/>
        <v>36889255067441.375</v>
      </c>
      <c r="T73" s="230">
        <f t="shared" si="6"/>
        <v>39092909079340.813</v>
      </c>
      <c r="U73" s="230">
        <f t="shared" si="6"/>
        <v>41381930825525.563</v>
      </c>
      <c r="V73" s="230">
        <f t="shared" si="6"/>
        <v>43750805917519.289</v>
      </c>
      <c r="W73" s="230">
        <f t="shared" si="6"/>
        <v>46192530058320.703</v>
      </c>
      <c r="X73" s="230">
        <f t="shared" si="6"/>
        <v>48698504189973.484</v>
      </c>
      <c r="Y73" s="230">
        <f t="shared" si="6"/>
        <v>51258444535926.117</v>
      </c>
      <c r="Z73" s="230">
        <f t="shared" si="6"/>
        <v>53860312204646.984</v>
      </c>
      <c r="AA73" s="230">
        <f t="shared" si="6"/>
        <v>56490267276205.523</v>
      </c>
      <c r="AB73" s="230">
        <f t="shared" si="6"/>
        <v>59132652423876.727</v>
      </c>
      <c r="AC73" s="230">
        <f t="shared" si="6"/>
        <v>61770011097578.023</v>
      </c>
      <c r="AD73" s="230">
        <f t="shared" si="6"/>
        <v>64383145085197.766</v>
      </c>
      <c r="AE73" s="230">
        <f t="shared" si="6"/>
        <v>66951215844259.445</v>
      </c>
      <c r="AF73" s="230">
        <f t="shared" si="6"/>
        <v>69451893337114.891</v>
      </c>
      <c r="AG73" s="230">
        <f t="shared" si="6"/>
        <v>71861555192028.578</v>
      </c>
      <c r="AH73" s="230">
        <f t="shared" si="6"/>
        <v>74155537843295.625</v>
      </c>
      <c r="AI73" s="230">
        <f t="shared" si="5"/>
        <v>76308439880573.641</v>
      </c>
      <c r="AJ73" s="230">
        <f t="shared" si="5"/>
        <v>78294476178984.813</v>
      </c>
      <c r="AK73" s="230">
        <f t="shared" si="5"/>
        <v>80087879520532.141</v>
      </c>
      <c r="AL73" s="230">
        <f t="shared" si="5"/>
        <v>81663344403395.891</v>
      </c>
      <c r="AM73" s="230">
        <f t="shared" si="5"/>
        <v>82996505634589.375</v>
      </c>
      <c r="AN73" s="230">
        <f t="shared" si="5"/>
        <v>84064442194766.953</v>
      </c>
      <c r="AO73" s="230">
        <f t="shared" si="5"/>
        <v>84846194846892.75</v>
      </c>
      <c r="AP73" s="230">
        <f t="shared" si="5"/>
        <v>85323284138760.938</v>
      </c>
      <c r="AQ73" s="230">
        <f t="shared" si="4"/>
        <v>85473087614402.359</v>
      </c>
    </row>
    <row r="74" spans="1:43" x14ac:dyDescent="0.2">
      <c r="A74" s="279" t="s">
        <v>276</v>
      </c>
      <c r="B74" s="239">
        <f t="shared" si="0"/>
        <v>6680667922500</v>
      </c>
      <c r="C74" s="239">
        <f t="shared" si="6"/>
        <v>5397313003500</v>
      </c>
      <c r="D74" s="239">
        <f t="shared" si="6"/>
        <v>5704589197390.9512</v>
      </c>
      <c r="E74" s="239">
        <f t="shared" si="6"/>
        <v>5902050657048.1943</v>
      </c>
      <c r="F74" s="239">
        <f t="shared" si="6"/>
        <v>6409987138560.6709</v>
      </c>
      <c r="G74" s="239">
        <f t="shared" si="6"/>
        <v>6732007513491.6768</v>
      </c>
      <c r="H74" s="239">
        <f t="shared" si="6"/>
        <v>7000666674808.7578</v>
      </c>
      <c r="I74" s="239">
        <f t="shared" si="6"/>
        <v>7393183325687.3818</v>
      </c>
      <c r="J74" s="239">
        <f t="shared" si="6"/>
        <v>7692862771015.5586</v>
      </c>
      <c r="K74" s="239">
        <f t="shared" si="6"/>
        <v>7988053563053.4756</v>
      </c>
      <c r="L74" s="239">
        <f t="shared" si="6"/>
        <v>8255217424308.0166</v>
      </c>
      <c r="M74" s="239">
        <f t="shared" si="6"/>
        <v>8546658847996.0244</v>
      </c>
      <c r="N74" s="239">
        <f t="shared" si="6"/>
        <v>8759510995084.4053</v>
      </c>
      <c r="O74" s="239">
        <f t="shared" si="6"/>
        <v>9007620651892.5234</v>
      </c>
      <c r="P74" s="239">
        <f t="shared" si="6"/>
        <v>9242606504991.6719</v>
      </c>
      <c r="Q74" s="239">
        <f t="shared" si="6"/>
        <v>9463974230825.5879</v>
      </c>
      <c r="R74" s="239">
        <f t="shared" si="6"/>
        <v>9651382161990.8984</v>
      </c>
      <c r="S74" s="239">
        <f t="shared" si="6"/>
        <v>9876498087841.6504</v>
      </c>
      <c r="T74" s="239">
        <f t="shared" si="6"/>
        <v>10067807760793.389</v>
      </c>
      <c r="U74" s="239">
        <f t="shared" si="6"/>
        <v>10245289977457.092</v>
      </c>
      <c r="V74" s="239">
        <f t="shared" si="6"/>
        <v>10409061301496.736</v>
      </c>
      <c r="W74" s="239">
        <f t="shared" si="6"/>
        <v>10559355427488.775</v>
      </c>
      <c r="X74" s="239">
        <f t="shared" si="6"/>
        <v>10696515924965.092</v>
      </c>
      <c r="Y74" s="239">
        <f t="shared" si="6"/>
        <v>10820988299425.594</v>
      </c>
      <c r="Z74" s="239">
        <f t="shared" si="6"/>
        <v>10933311580190.666</v>
      </c>
      <c r="AA74" s="239">
        <f t="shared" si="6"/>
        <v>11034109636581.516</v>
      </c>
      <c r="AB74" s="239">
        <f t="shared" si="6"/>
        <v>11124082412195.383</v>
      </c>
      <c r="AC74" s="239">
        <f t="shared" si="6"/>
        <v>11203997252751.199</v>
      </c>
      <c r="AD74" s="239">
        <f t="shared" si="6"/>
        <v>11274680486859.826</v>
      </c>
      <c r="AE74" s="239">
        <f t="shared" si="6"/>
        <v>11337009401838.385</v>
      </c>
      <c r="AF74" s="239">
        <f t="shared" si="6"/>
        <v>11391904739000.445</v>
      </c>
      <c r="AG74" s="239">
        <f t="shared" si="6"/>
        <v>11440323815313.955</v>
      </c>
      <c r="AH74" s="239">
        <f t="shared" si="6"/>
        <v>11483254361451.873</v>
      </c>
      <c r="AI74" s="239">
        <f t="shared" si="5"/>
        <v>11521709150526.594</v>
      </c>
      <c r="AJ74" s="239">
        <f t="shared" si="5"/>
        <v>11556721477572.213</v>
      </c>
      <c r="AK74" s="239">
        <f t="shared" si="5"/>
        <v>11589341537432.854</v>
      </c>
      <c r="AL74" s="239">
        <f t="shared" si="5"/>
        <v>11620633738374.486</v>
      </c>
      <c r="AM74" s="239">
        <f t="shared" si="5"/>
        <v>11651674980650.756</v>
      </c>
      <c r="AN74" s="239">
        <f t="shared" si="5"/>
        <v>11683553923564.539</v>
      </c>
      <c r="AO74" s="239">
        <f t="shared" si="5"/>
        <v>11717371261386.186</v>
      </c>
      <c r="AP74" s="239">
        <f t="shared" si="5"/>
        <v>11754241027898.691</v>
      </c>
      <c r="AQ74" s="239">
        <f t="shared" si="4"/>
        <v>11794422379601.875</v>
      </c>
    </row>
  </sheetData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9F1A-933D-4651-ACC4-68791E7B0DBC}">
  <sheetPr codeName="Sheet39"/>
  <dimension ref="A1:AR74"/>
  <sheetViews>
    <sheetView topLeftCell="A42" workbookViewId="0">
      <selection activeCell="C50" sqref="C50:C74"/>
    </sheetView>
  </sheetViews>
  <sheetFormatPr defaultColWidth="9" defaultRowHeight="12.75" x14ac:dyDescent="0.2"/>
  <cols>
    <col min="1" max="1" width="18" style="133" customWidth="1"/>
    <col min="2" max="16384" width="9" style="133"/>
  </cols>
  <sheetData>
    <row r="1" spans="1:44" x14ac:dyDescent="0.2">
      <c r="B1" s="214">
        <v>2019</v>
      </c>
      <c r="C1" s="214">
        <v>2020</v>
      </c>
      <c r="D1" s="214">
        <v>2021</v>
      </c>
      <c r="E1" s="214">
        <v>2022</v>
      </c>
      <c r="F1" s="214">
        <v>2023</v>
      </c>
      <c r="G1" s="214">
        <v>2024</v>
      </c>
      <c r="H1" s="214">
        <v>2025</v>
      </c>
      <c r="I1" s="214">
        <v>2026</v>
      </c>
      <c r="J1" s="214">
        <v>2027</v>
      </c>
      <c r="K1" s="214">
        <v>2028</v>
      </c>
      <c r="L1" s="214">
        <v>2029</v>
      </c>
      <c r="M1" s="214">
        <v>2030</v>
      </c>
      <c r="N1" s="214">
        <v>2031</v>
      </c>
      <c r="O1" s="214">
        <v>2032</v>
      </c>
      <c r="P1" s="214">
        <v>2033</v>
      </c>
      <c r="Q1" s="214">
        <v>2034</v>
      </c>
      <c r="R1" s="214">
        <v>2035</v>
      </c>
      <c r="S1" s="214">
        <v>2036</v>
      </c>
      <c r="T1" s="214">
        <v>2037</v>
      </c>
      <c r="U1" s="214">
        <v>2038</v>
      </c>
      <c r="V1" s="214">
        <v>2039</v>
      </c>
      <c r="W1" s="214">
        <v>2040</v>
      </c>
      <c r="X1" s="214">
        <v>2041</v>
      </c>
      <c r="Y1" s="214">
        <v>2042</v>
      </c>
      <c r="Z1" s="214">
        <v>2043</v>
      </c>
      <c r="AA1" s="214">
        <v>2044</v>
      </c>
      <c r="AB1" s="214">
        <v>2045</v>
      </c>
      <c r="AC1" s="214">
        <v>2046</v>
      </c>
      <c r="AD1" s="214">
        <v>2047</v>
      </c>
      <c r="AE1" s="214">
        <v>2048</v>
      </c>
      <c r="AF1" s="214">
        <v>2049</v>
      </c>
      <c r="AG1" s="214">
        <v>2050</v>
      </c>
      <c r="AH1" s="214">
        <v>2051</v>
      </c>
      <c r="AI1" s="214">
        <v>2052</v>
      </c>
      <c r="AJ1" s="214">
        <v>2053</v>
      </c>
      <c r="AK1" s="214">
        <v>2054</v>
      </c>
      <c r="AL1" s="214">
        <v>2055</v>
      </c>
      <c r="AM1" s="214">
        <v>2056</v>
      </c>
      <c r="AN1" s="214">
        <v>2057</v>
      </c>
      <c r="AO1" s="214">
        <v>2058</v>
      </c>
      <c r="AP1" s="214">
        <v>2059</v>
      </c>
      <c r="AQ1" s="214">
        <v>2060</v>
      </c>
    </row>
    <row r="2" spans="1:44" x14ac:dyDescent="0.2">
      <c r="A2" s="276" t="s">
        <v>287</v>
      </c>
      <c r="B2" s="241">
        <f>('Energy Use'!B58-'E-electricity'!B2)*'Energy Use 2019'!$Q64</f>
        <v>562505572295700</v>
      </c>
      <c r="C2" s="241">
        <f>('Energy Use'!C58-'E-electricity'!C2-'E-Coal'!C2)*'Energy Use 2020'!$Z64</f>
        <v>570918491576400</v>
      </c>
      <c r="D2" s="241">
        <f>('Energy Use'!D58-'E-electricity'!D2-'E-Coal'!D2)*'Energy Use 2020'!$Z64</f>
        <v>594904251432329.13</v>
      </c>
      <c r="E2" s="241">
        <f>('Energy Use'!E58-'E-electricity'!E2-'E-Coal'!E2)*'Energy Use 2020'!$Z64</f>
        <v>629547772184363.75</v>
      </c>
      <c r="F2" s="241">
        <f>('Energy Use'!F58-'E-electricity'!F2-'E-Coal'!F2)*'Energy Use 2020'!$Z64</f>
        <v>677437574439521</v>
      </c>
      <c r="G2" s="241">
        <f>('Energy Use'!G58-'E-electricity'!G2-'E-Coal'!G2)*'Energy Use 2020'!$Z64</f>
        <v>713287945882066.75</v>
      </c>
      <c r="H2" s="241">
        <f>('Energy Use'!H58-'E-electricity'!H2-'E-Coal'!H2)*'Energy Use 2020'!$Z64</f>
        <v>733700793256694.88</v>
      </c>
      <c r="I2" s="241">
        <f>('Energy Use'!I58-'E-electricity'!I2-'E-Coal'!I2)*'Energy Use 2020'!$Z64</f>
        <v>788390470264827.63</v>
      </c>
      <c r="J2" s="241">
        <f>('Energy Use'!J58-'E-electricity'!J2-'E-Coal'!J2)*'Energy Use 2020'!$Z64</f>
        <v>818914104714993.13</v>
      </c>
      <c r="K2" s="241">
        <f>('Energy Use'!K58-'E-electricity'!K2-'E-Coal'!K2)*'Energy Use 2020'!$Z64</f>
        <v>849250012775648.88</v>
      </c>
      <c r="L2" s="241">
        <f>('Energy Use'!L58-'E-electricity'!L2-'E-Coal'!L2)*'Energy Use 2020'!$Z64</f>
        <v>874278111944656.75</v>
      </c>
      <c r="M2" s="241">
        <f>('Energy Use'!M58-'E-electricity'!M2-'E-Coal'!M2)*'Energy Use 2020'!$Z64</f>
        <v>910223265315415.88</v>
      </c>
      <c r="N2" s="241">
        <f>('Energy Use'!N58-'E-electricity'!N2-'E-Coal'!N2)*'Energy Use 2020'!$Z64</f>
        <v>920439356378585</v>
      </c>
      <c r="O2" s="241">
        <f>('Energy Use'!O58-'E-electricity'!O2-'E-Coal'!O2)*'Energy Use 2020'!$Z64</f>
        <v>944176077685381</v>
      </c>
      <c r="P2" s="241">
        <f>('Energy Use'!P58-'E-electricity'!P2-'E-Coal'!P2)*'Energy Use 2020'!$Z64</f>
        <v>966290697604341.88</v>
      </c>
      <c r="Q2" s="241">
        <f>('Energy Use'!Q58-'E-electricity'!Q2-'E-Coal'!Q2)*'Energy Use 2020'!$Z64</f>
        <v>986738079685533.75</v>
      </c>
      <c r="R2" s="241">
        <f>('Energy Use'!R58-'E-electricity'!R2-'E-Coal'!R2)*'Energy Use 2020'!$Z64</f>
        <v>999305932500984.63</v>
      </c>
      <c r="S2" s="241">
        <f>('Energy Use'!S58-'E-electricity'!S2-'E-Coal'!S2)*'Energy Use 2020'!$Z64</f>
        <v>1024667145305024.5</v>
      </c>
      <c r="T2" s="241">
        <f>('Energy Use'!T58-'E-electricity'!T2-'E-Coal'!T2)*'Energy Use 2020'!$Z64</f>
        <v>1042210829990112.3</v>
      </c>
      <c r="U2" s="241">
        <f>('Energy Use'!U58-'E-electricity'!U2-'E-Coal'!U2)*'Energy Use 2020'!$Z64</f>
        <v>1058127884270914.6</v>
      </c>
      <c r="V2" s="241">
        <f>('Energy Use'!V58-'E-electricity'!V2-'E-Coal'!V2)*'Energy Use 2020'!$Z64</f>
        <v>1072439591912360.9</v>
      </c>
      <c r="W2" s="241">
        <f>('Energy Use'!W58-'E-electricity'!W2-'E-Coal'!W2)*'Energy Use 2020'!$Z64</f>
        <v>1085180334807072</v>
      </c>
      <c r="X2" s="241">
        <f>('Energy Use'!X58-'E-electricity'!X2-'E-Coal'!X2)*'Energy Use 2020'!$Z64</f>
        <v>1096396607773496.3</v>
      </c>
      <c r="Y2" s="241">
        <f>('Energy Use'!Y58-'E-electricity'!Y2-'E-Coal'!Y2)*'Energy Use 2020'!$Z64</f>
        <v>1106145961267369.8</v>
      </c>
      <c r="Z2" s="241">
        <f>('Energy Use'!Z58-'E-electricity'!Z2-'E-Coal'!Z2)*'Energy Use 2020'!$Z64</f>
        <v>1114495898164829</v>
      </c>
      <c r="AA2" s="241">
        <f>('Energy Use'!AA58-'E-electricity'!AA2-'E-Coal'!AA2)*'Energy Use 2020'!$Z64</f>
        <v>1121522749353543.9</v>
      </c>
      <c r="AB2" s="241">
        <f>('Energy Use'!AB58-'E-electricity'!AB2-'E-Coal'!AB2)*'Energy Use 2020'!$Z64</f>
        <v>1127310551045208.5</v>
      </c>
      <c r="AC2" s="241">
        <f>('Energy Use'!AC58-'E-electricity'!AC2-'E-Coal'!AC2)*'Energy Use 2020'!$Z64</f>
        <v>1131949944601701.5</v>
      </c>
      <c r="AD2" s="241">
        <f>('Energy Use'!AD58-'E-electricity'!AD2-'E-Coal'!AD2)*'Energy Use 2020'!$Z64</f>
        <v>1135537117348007</v>
      </c>
      <c r="AE2" s="241">
        <f>('Energy Use'!AE58-'E-electricity'!AE2-'E-Coal'!AE2)*'Energy Use 2020'!$Z64</f>
        <v>1138172800420728.5</v>
      </c>
      <c r="AF2" s="241">
        <f>('Energy Use'!AF58-'E-electricity'!AF2-'E-Coal'!AF2)*'Energy Use 2020'!$Z64</f>
        <v>1139961337256487.5</v>
      </c>
      <c r="AG2" s="241">
        <f>('Energy Use'!AG58-'E-electricity'!AG2-'E-Coal'!AG2)*'Energy Use 2020'!$Z64</f>
        <v>1141009833934806</v>
      </c>
      <c r="AH2" s="241">
        <f>('Energy Use'!AH58-'E-electricity'!AH2-'E-Coal'!AH2)*'Energy Use 2020'!$Z64</f>
        <v>1141427400318709.3</v>
      </c>
      <c r="AI2" s="241">
        <f>('Energy Use'!AI58-'E-electricity'!AI2-'E-Coal'!AI2)*'Energy Use 2020'!$Z64</f>
        <v>1141324488837067.8</v>
      </c>
      <c r="AJ2" s="241">
        <f>('Energy Use'!AJ58-'E-electricity'!AJ2-'E-Coal'!AJ2)*'Energy Use 2020'!$Z64</f>
        <v>1140812335867262.5</v>
      </c>
      <c r="AK2" s="241">
        <f>('Energy Use'!AK58-'E-electricity'!AK2-'E-Coal'!AK2)*'Energy Use 2020'!$Z64</f>
        <v>1140002509037702</v>
      </c>
      <c r="AL2" s="241">
        <f>('Energy Use'!AL58-'E-electricity'!AL2-'E-Coal'!AL2)*'Energy Use 2020'!$Z64</f>
        <v>1139006562399749.5</v>
      </c>
      <c r="AM2" s="241">
        <f>('Energy Use'!AM58-'E-electricity'!AM2-'E-Coal'!AM2)*'Energy Use 2020'!$Z64</f>
        <v>1137935800333036.3</v>
      </c>
      <c r="AN2" s="241">
        <f>('Energy Use'!AN58-'E-electricity'!AN2-'E-Coal'!AN2)*'Energy Use 2020'!$Z64</f>
        <v>1136901150255510</v>
      </c>
      <c r="AO2" s="241">
        <f>('Energy Use'!AO58-'E-electricity'!AO2-'E-Coal'!AO2)*'Energy Use 2020'!$Z64</f>
        <v>1136013143713281</v>
      </c>
      <c r="AP2" s="241">
        <f>('Energy Use'!AP58-'E-electricity'!AP2-'E-Coal'!AP2)*'Energy Use 2020'!$Z64</f>
        <v>1135382005225647.3</v>
      </c>
      <c r="AQ2" s="241">
        <f>('Energy Use'!AQ58-'E-electricity'!AQ2-'E-Coal'!AQ2)*'Energy Use 2020'!$Z64</f>
        <v>1135137285284104.3</v>
      </c>
      <c r="AR2" s="133" t="str">
        <f>VLOOKUP($A2,'Sector Match'!$A$1:$B$43,2,0)</f>
        <v>agriculture and forestry 01T03</v>
      </c>
    </row>
    <row r="3" spans="1:44" x14ac:dyDescent="0.2">
      <c r="A3" s="276" t="s">
        <v>2</v>
      </c>
      <c r="B3" s="230">
        <f>('Energy Use'!B59-'E-electricity'!B3)*'Energy Use 2019'!$Q65</f>
        <v>48519649420110</v>
      </c>
      <c r="C3" s="230">
        <f>('Energy Use'!C59-'E-electricity'!C3-'E-Coal'!C3)*'Energy Use 2020'!$Z65</f>
        <v>44865976855260.016</v>
      </c>
      <c r="D3" s="230">
        <f>('Energy Use'!D59-'E-electricity'!D3-'E-Coal'!D3)*'Energy Use 2020'!$Z65</f>
        <v>51418768997615.055</v>
      </c>
      <c r="E3" s="230">
        <f>('Energy Use'!E59-'E-electricity'!E3-'E-Coal'!E3)*'Energy Use 2020'!$Z65</f>
        <v>56933701319942.055</v>
      </c>
      <c r="F3" s="230">
        <f>('Energy Use'!F59-'E-electricity'!F3-'E-Coal'!F3)*'Energy Use 2020'!$Z65</f>
        <v>63022672801756.422</v>
      </c>
      <c r="G3" s="230">
        <f>('Energy Use'!G59-'E-electricity'!G3-'E-Coal'!G3)*'Energy Use 2020'!$Z65</f>
        <v>66993332700439.773</v>
      </c>
      <c r="H3" s="230">
        <f>('Energy Use'!H59-'E-electricity'!H3-'E-Coal'!H3)*'Energy Use 2020'!$Z65</f>
        <v>70790108103972.406</v>
      </c>
      <c r="I3" s="230">
        <f>('Energy Use'!I59-'E-electricity'!I3-'E-Coal'!I3)*'Energy Use 2020'!$Z65</f>
        <v>73932267031412.813</v>
      </c>
      <c r="J3" s="230">
        <f>('Energy Use'!J59-'E-electricity'!J3-'E-Coal'!J3)*'Energy Use 2020'!$Z65</f>
        <v>74597843538595.594</v>
      </c>
      <c r="K3" s="230">
        <f>('Energy Use'!K59-'E-electricity'!K3-'E-Coal'!K3)*'Energy Use 2020'!$Z65</f>
        <v>75504212525253.531</v>
      </c>
      <c r="L3" s="230">
        <f>('Energy Use'!L59-'E-electricity'!L3-'E-Coal'!L3)*'Energy Use 2020'!$Z65</f>
        <v>75390608941162.609</v>
      </c>
      <c r="M3" s="230">
        <f>('Energy Use'!M59-'E-electricity'!M3-'E-Coal'!M3)*'Energy Use 2020'!$Z65</f>
        <v>74619074891401.734</v>
      </c>
      <c r="N3" s="230">
        <f>('Energy Use'!N59-'E-electricity'!N3-'E-Coal'!N3)*'Energy Use 2020'!$Z65</f>
        <v>74600339414651.672</v>
      </c>
      <c r="O3" s="230">
        <f>('Energy Use'!O59-'E-electricity'!O3-'E-Coal'!O3)*'Energy Use 2020'!$Z65</f>
        <v>74577325590504.766</v>
      </c>
      <c r="P3" s="230">
        <f>('Energy Use'!P59-'E-electricity'!P3-'E-Coal'!P3)*'Energy Use 2020'!$Z65</f>
        <v>74550044879364.625</v>
      </c>
      <c r="Q3" s="230">
        <f>('Energy Use'!Q59-'E-electricity'!Q3-'E-Coal'!Q3)*'Energy Use 2020'!$Z65</f>
        <v>74518508739883.141</v>
      </c>
      <c r="R3" s="230">
        <f>('Energy Use'!R59-'E-electricity'!R3-'E-Coal'!R3)*'Energy Use 2020'!$Z65</f>
        <v>74482728628960.594</v>
      </c>
      <c r="S3" s="230">
        <f>('Energy Use'!S59-'E-electricity'!S3-'E-Coal'!S3)*'Energy Use 2020'!$Z65</f>
        <v>73786589544400.094</v>
      </c>
      <c r="T3" s="230">
        <f>('Energy Use'!T59-'E-electricity'!T3-'E-Coal'!T3)*'Energy Use 2020'!$Z65</f>
        <v>73090662753889.344</v>
      </c>
      <c r="U3" s="230">
        <f>('Energy Use'!U59-'E-electricity'!U3-'E-Coal'!U3)*'Energy Use 2020'!$Z65</f>
        <v>72394948958278.547</v>
      </c>
      <c r="V3" s="230">
        <f>('Energy Use'!V59-'E-electricity'!V3-'E-Coal'!V3)*'Energy Use 2020'!$Z65</f>
        <v>71699448858370.344</v>
      </c>
      <c r="W3" s="230">
        <f>('Energy Use'!W59-'E-electricity'!W3-'E-Coal'!W3)*'Energy Use 2020'!$Z65</f>
        <v>71004163154920.188</v>
      </c>
      <c r="X3" s="230">
        <f>('Energy Use'!X59-'E-electricity'!X3-'E-Coal'!X3)*'Energy Use 2020'!$Z65</f>
        <v>69899525019226.57</v>
      </c>
      <c r="Y3" s="230">
        <f>('Energy Use'!Y59-'E-electricity'!Y3-'E-Coal'!Y3)*'Energy Use 2020'!$Z65</f>
        <v>68795246707941.336</v>
      </c>
      <c r="Z3" s="230">
        <f>('Energy Use'!Z59-'E-electricity'!Z3-'E-Coal'!Z3)*'Energy Use 2020'!$Z65</f>
        <v>67691329341307.07</v>
      </c>
      <c r="AA3" s="230">
        <f>('Energy Use'!AA59-'E-electricity'!AA3-'E-Coal'!AA3)*'Energy Use 2020'!$Z65</f>
        <v>66587774039490.563</v>
      </c>
      <c r="AB3" s="230">
        <f>('Energy Use'!AB59-'E-electricity'!AB3-'E-Coal'!AB3)*'Energy Use 2020'!$Z65</f>
        <v>65484581922582.813</v>
      </c>
      <c r="AC3" s="230">
        <f>('Energy Use'!AC59-'E-electricity'!AC3-'E-Coal'!AC3)*'Energy Use 2020'!$Z65</f>
        <v>64381754110599.078</v>
      </c>
      <c r="AD3" s="230">
        <f>('Energy Use'!AD59-'E-electricity'!AD3-'E-Coal'!AD3)*'Energy Use 2020'!$Z65</f>
        <v>63279291723478.852</v>
      </c>
      <c r="AE3" s="230">
        <f>('Energy Use'!AE59-'E-electricity'!AE3-'E-Coal'!AE3)*'Energy Use 2020'!$Z65</f>
        <v>62177195881085.805</v>
      </c>
      <c r="AF3" s="230">
        <f>('Energy Use'!AF59-'E-electricity'!AF3-'E-Coal'!AF3)*'Energy Use 2020'!$Z65</f>
        <v>61075467703207.883</v>
      </c>
      <c r="AG3" s="230">
        <f>('Energy Use'!AG59-'E-electricity'!AG3-'E-Coal'!AG3)*'Energy Use 2020'!$Z65</f>
        <v>59974108309557.289</v>
      </c>
      <c r="AH3" s="230">
        <f>('Energy Use'!AH59-'E-electricity'!AH3-'E-Coal'!AH3)*'Energy Use 2020'!$Z65</f>
        <v>58600558084493.688</v>
      </c>
      <c r="AI3" s="230">
        <f>('Energy Use'!AI59-'E-electricity'!AI3-'E-Coal'!AI3)*'Energy Use 2020'!$Z65</f>
        <v>57227476765168.141</v>
      </c>
      <c r="AJ3" s="230">
        <f>('Energy Use'!AJ59-'E-electricity'!AJ3-'E-Coal'!AJ3)*'Energy Use 2020'!$Z65</f>
        <v>55854865750676.289</v>
      </c>
      <c r="AK3" s="230">
        <f>('Energy Use'!AK59-'E-electricity'!AK3-'E-Coal'!AK3)*'Energy Use 2020'!$Z65</f>
        <v>54482726440019.016</v>
      </c>
      <c r="AL3" s="230">
        <f>('Energy Use'!AL59-'E-electricity'!AL3-'E-Coal'!AL3)*'Energy Use 2020'!$Z65</f>
        <v>53111060232102.531</v>
      </c>
      <c r="AM3" s="230">
        <f>('Energy Use'!AM59-'E-electricity'!AM3-'E-Coal'!AM3)*'Energy Use 2020'!$Z65</f>
        <v>52012183623242.188</v>
      </c>
      <c r="AN3" s="230">
        <f>('Energy Use'!AN59-'E-electricity'!AN3-'E-Coal'!AN3)*'Energy Use 2020'!$Z65</f>
        <v>50913684100395.969</v>
      </c>
      <c r="AO3" s="230">
        <f>('Energy Use'!AO59-'E-electricity'!AO3-'E-Coal'!AO3)*'Energy Use 2020'!$Z65</f>
        <v>49815562782646.25</v>
      </c>
      <c r="AP3" s="230">
        <f>('Energy Use'!AP59-'E-electricity'!AP3-'E-Coal'!AP3)*'Energy Use 2020'!$Z65</f>
        <v>48717820788999.547</v>
      </c>
      <c r="AQ3" s="230">
        <f>('Energy Use'!AQ59-'E-electricity'!AQ3-'E-Coal'!AQ3)*'Energy Use 2020'!$Z65</f>
        <v>47616489212606.203</v>
      </c>
      <c r="AR3" s="133" t="str">
        <f>VLOOKUP($A3,'Sector Match'!$A$1:$B$43,2,0)</f>
        <v>coal mining 05</v>
      </c>
    </row>
    <row r="4" spans="1:44" x14ac:dyDescent="0.2">
      <c r="A4" s="74" t="s">
        <v>3</v>
      </c>
      <c r="B4" s="230">
        <f>('Energy Use'!B60-'E-electricity'!B4)*'Energy Use 2019'!$Q66</f>
        <v>12746158831229.994</v>
      </c>
      <c r="C4" s="230">
        <f>('Energy Use'!C60-'E-electricity'!C4-'E-Coal'!C4)*'Energy Use 2020'!$Z66</f>
        <v>7973272997085</v>
      </c>
      <c r="D4" s="230">
        <f>('Energy Use'!D60-'E-electricity'!D4-'E-Coal'!D4)*'Energy Use 2020'!$Z66</f>
        <v>8359798485932.6084</v>
      </c>
      <c r="E4" s="230">
        <f>('Energy Use'!E60-'E-electricity'!E4-'E-Coal'!E4)*'Energy Use 2020'!$Z66</f>
        <v>9164977179707.8086</v>
      </c>
      <c r="F4" s="230">
        <f>('Energy Use'!F60-'E-electricity'!F4-'E-Coal'!F4)*'Energy Use 2020'!$Z66</f>
        <v>10056002439506.584</v>
      </c>
      <c r="G4" s="230">
        <f>('Energy Use'!G60-'E-electricity'!G4-'E-Coal'!G4)*'Energy Use 2020'!$Z66</f>
        <v>10610154070192.059</v>
      </c>
      <c r="H4" s="230">
        <f>('Energy Use'!H60-'E-electricity'!H4-'E-Coal'!H4)*'Energy Use 2020'!$Z66</f>
        <v>11161238251677.357</v>
      </c>
      <c r="I4" s="230">
        <f>('Energy Use'!I60-'E-electricity'!I4-'E-Coal'!I4)*'Energy Use 2020'!$Z66</f>
        <v>11433549214252.01</v>
      </c>
      <c r="J4" s="230">
        <f>('Energy Use'!J60-'E-electricity'!J4-'E-Coal'!J4)*'Energy Use 2020'!$Z66</f>
        <v>11700441814487.512</v>
      </c>
      <c r="K4" s="230">
        <f>('Energy Use'!K60-'E-electricity'!K4-'E-Coal'!K4)*'Energy Use 2020'!$Z66</f>
        <v>11967513742353.311</v>
      </c>
      <c r="L4" s="230">
        <f>('Energy Use'!L60-'E-electricity'!L4-'E-Coal'!L4)*'Energy Use 2020'!$Z66</f>
        <v>12232099012287.375</v>
      </c>
      <c r="M4" s="230">
        <f>('Energy Use'!M60-'E-electricity'!M4-'E-Coal'!M4)*'Energy Use 2020'!$Z66</f>
        <v>12494923296765.396</v>
      </c>
      <c r="N4" s="230">
        <f>('Energy Use'!N60-'E-electricity'!N4-'E-Coal'!N4)*'Energy Use 2020'!$Z66</f>
        <v>12667335525814.24</v>
      </c>
      <c r="O4" s="230">
        <f>('Energy Use'!O60-'E-electricity'!O4-'E-Coal'!O4)*'Energy Use 2020'!$Z66</f>
        <v>12839579355583.014</v>
      </c>
      <c r="P4" s="230">
        <f>('Energy Use'!P60-'E-electricity'!P4-'E-Coal'!P4)*'Energy Use 2020'!$Z66</f>
        <v>13011654829899.865</v>
      </c>
      <c r="Q4" s="230">
        <f>('Energy Use'!Q60-'E-electricity'!Q4-'E-Coal'!Q4)*'Energy Use 2020'!$Z66</f>
        <v>13183561992588.891</v>
      </c>
      <c r="R4" s="230">
        <f>('Energy Use'!R60-'E-electricity'!R4-'E-Coal'!R4)*'Energy Use 2020'!$Z66</f>
        <v>13355300887470.131</v>
      </c>
      <c r="S4" s="230">
        <f>('Energy Use'!S60-'E-electricity'!S4-'E-Coal'!S4)*'Energy Use 2020'!$Z66</f>
        <v>13530190165807.018</v>
      </c>
      <c r="T4" s="230">
        <f>('Energy Use'!T60-'E-electricity'!T4-'E-Coal'!T4)*'Energy Use 2020'!$Z66</f>
        <v>13704998936611.457</v>
      </c>
      <c r="U4" s="230">
        <f>('Energy Use'!U60-'E-electricity'!U4-'E-Coal'!U4)*'Energy Use 2020'!$Z66</f>
        <v>13879727202633.23</v>
      </c>
      <c r="V4" s="230">
        <f>('Energy Use'!V60-'E-electricity'!V4-'E-Coal'!V4)*'Energy Use 2020'!$Z66</f>
        <v>14054374966622.184</v>
      </c>
      <c r="W4" s="230">
        <f>('Energy Use'!W60-'E-electricity'!W4-'E-Coal'!W4)*'Energy Use 2020'!$Z66</f>
        <v>14228942231328.227</v>
      </c>
      <c r="X4" s="230">
        <f>('Energy Use'!X60-'E-electricity'!X4-'E-Coal'!X4)*'Energy Use 2020'!$Z66</f>
        <v>14314475507698.58</v>
      </c>
      <c r="Y4" s="230">
        <f>('Energy Use'!Y60-'E-electricity'!Y4-'E-Coal'!Y4)*'Energy Use 2020'!$Z66</f>
        <v>14399968618157.582</v>
      </c>
      <c r="Z4" s="230">
        <f>('Energy Use'!Z60-'E-electricity'!Z4-'E-Coal'!Z4)*'Energy Use 2020'!$Z66</f>
        <v>14485421564079.422</v>
      </c>
      <c r="AA4" s="230">
        <f>('Energy Use'!AA60-'E-electricity'!AA4-'E-Coal'!AA4)*'Energy Use 2020'!$Z66</f>
        <v>14570834346838.332</v>
      </c>
      <c r="AB4" s="230">
        <f>('Energy Use'!AB60-'E-electricity'!AB4-'E-Coal'!AB4)*'Energy Use 2020'!$Z66</f>
        <v>14656206967808.586</v>
      </c>
      <c r="AC4" s="230">
        <f>('Energy Use'!AC60-'E-electricity'!AC4-'E-Coal'!AC4)*'Energy Use 2020'!$Z66</f>
        <v>14741539428364.463</v>
      </c>
      <c r="AD4" s="230">
        <f>('Energy Use'!AD60-'E-electricity'!AD4-'E-Coal'!AD4)*'Energy Use 2020'!$Z66</f>
        <v>14826831729880.301</v>
      </c>
      <c r="AE4" s="230">
        <f>('Energy Use'!AE60-'E-electricity'!AE4-'E-Coal'!AE4)*'Energy Use 2020'!$Z66</f>
        <v>14912083873730.461</v>
      </c>
      <c r="AF4" s="230">
        <f>('Energy Use'!AF60-'E-electricity'!AF4-'E-Coal'!AF4)*'Energy Use 2020'!$Z66</f>
        <v>14997295861289.34</v>
      </c>
      <c r="AG4" s="230">
        <f>('Energy Use'!AG60-'E-electricity'!AG4-'E-Coal'!AG4)*'Energy Use 2020'!$Z66</f>
        <v>15082467693931.363</v>
      </c>
      <c r="AH4" s="230">
        <f>('Energy Use'!AH60-'E-electricity'!AH4-'E-Coal'!AH4)*'Energy Use 2020'!$Z66</f>
        <v>15167555050281.738</v>
      </c>
      <c r="AI4" s="230">
        <f>('Energy Use'!AI60-'E-electricity'!AI4-'E-Coal'!AI4)*'Energy Use 2020'!$Z66</f>
        <v>15252602274599.4</v>
      </c>
      <c r="AJ4" s="230">
        <f>('Energy Use'!AJ60-'E-electricity'!AJ4-'E-Coal'!AJ4)*'Energy Use 2020'!$Z66</f>
        <v>15337609368258.184</v>
      </c>
      <c r="AK4" s="230">
        <f>('Energy Use'!AK60-'E-electricity'!AK4-'E-Coal'!AK4)*'Energy Use 2020'!$Z66</f>
        <v>15422576332631.959</v>
      </c>
      <c r="AL4" s="230">
        <f>('Energy Use'!AL60-'E-electricity'!AL4-'E-Coal'!AL4)*'Energy Use 2020'!$Z66</f>
        <v>15507503169094.631</v>
      </c>
      <c r="AM4" s="230">
        <f>('Energy Use'!AM60-'E-electricity'!AM4-'E-Coal'!AM4)*'Energy Use 2020'!$Z66</f>
        <v>15503924742230.377</v>
      </c>
      <c r="AN4" s="230">
        <f>('Energy Use'!AN60-'E-electricity'!AN4-'E-Coal'!AN4)*'Energy Use 2020'!$Z66</f>
        <v>15500346419755.492</v>
      </c>
      <c r="AO4" s="230">
        <f>('Energy Use'!AO60-'E-electricity'!AO4-'E-Coal'!AO4)*'Energy Use 2020'!$Z66</f>
        <v>15496768201670.586</v>
      </c>
      <c r="AP4" s="230">
        <f>('Energy Use'!AP60-'E-electricity'!AP4-'E-Coal'!AP4)*'Energy Use 2020'!$Z66</f>
        <v>15493190087976.27</v>
      </c>
      <c r="AQ4" s="230">
        <f>('Energy Use'!AQ60-'E-electricity'!AQ4-'E-Coal'!AQ4)*'Energy Use 2020'!$Z66</f>
        <v>15488320739608.637</v>
      </c>
      <c r="AR4" s="133" t="str">
        <f>VLOOKUP($A4,'Sector Match'!$A$1:$B$43,2,0)</f>
        <v>oil and gas extraction 06</v>
      </c>
    </row>
    <row r="5" spans="1:44" x14ac:dyDescent="0.2">
      <c r="A5" s="74" t="s">
        <v>4</v>
      </c>
      <c r="B5" s="230">
        <f>('Energy Use'!B61-'E-electricity'!B5)*'Energy Use 2019'!$Q67</f>
        <v>12867577540125</v>
      </c>
      <c r="C5" s="230">
        <f>('Energy Use'!C61-'E-electricity'!C5-'E-Coal'!C5)*'Energy Use 2020'!$Z67</f>
        <v>10504732242180</v>
      </c>
      <c r="D5" s="230">
        <f>('Energy Use'!D61-'E-electricity'!D5-'E-Coal'!D5)*'Energy Use 2020'!$Z67</f>
        <v>12736739369892.518</v>
      </c>
      <c r="E5" s="230">
        <f>('Energy Use'!E61-'E-electricity'!E5-'E-Coal'!E5)*'Energy Use 2020'!$Z67</f>
        <v>14930505259669.355</v>
      </c>
      <c r="F5" s="230">
        <f>('Energy Use'!F61-'E-electricity'!F5-'E-Coal'!F5)*'Energy Use 2020'!$Z67</f>
        <v>16963789518814.531</v>
      </c>
      <c r="G5" s="230">
        <f>('Energy Use'!G61-'E-electricity'!G5-'E-Coal'!G5)*'Energy Use 2020'!$Z67</f>
        <v>18413454631187.496</v>
      </c>
      <c r="H5" s="230">
        <f>('Energy Use'!H61-'E-electricity'!H5-'E-Coal'!H5)*'Energy Use 2020'!$Z67</f>
        <v>19796926790574.211</v>
      </c>
      <c r="I5" s="230">
        <f>('Energy Use'!I61-'E-electricity'!I5-'E-Coal'!I5)*'Energy Use 2020'!$Z67</f>
        <v>21055616961924.453</v>
      </c>
      <c r="J5" s="230">
        <f>('Energy Use'!J61-'E-electricity'!J5-'E-Coal'!J5)*'Energy Use 2020'!$Z67</f>
        <v>21267592418661.859</v>
      </c>
      <c r="K5" s="230">
        <f>('Energy Use'!K61-'E-electricity'!K5-'E-Coal'!K5)*'Energy Use 2020'!$Z67</f>
        <v>21579458714477.184</v>
      </c>
      <c r="L5" s="230">
        <f>('Energy Use'!L61-'E-electricity'!L5-'E-Coal'!L5)*'Energy Use 2020'!$Z67</f>
        <v>21453011678821.902</v>
      </c>
      <c r="M5" s="230">
        <f>('Energy Use'!M61-'E-electricity'!M5-'E-Coal'!M5)*'Energy Use 2020'!$Z67</f>
        <v>21039453241105.895</v>
      </c>
      <c r="N5" s="230">
        <f>('Energy Use'!N61-'E-electricity'!N5-'E-Coal'!N5)*'Energy Use 2020'!$Z67</f>
        <v>20864912165536.586</v>
      </c>
      <c r="O5" s="230">
        <f>('Energy Use'!O61-'E-electricity'!O5-'E-Coal'!O5)*'Energy Use 2020'!$Z67</f>
        <v>20690479463794.863</v>
      </c>
      <c r="P5" s="230">
        <f>('Energy Use'!P61-'E-electricity'!P5-'E-Coal'!P5)*'Energy Use 2020'!$Z67</f>
        <v>20516158012374.688</v>
      </c>
      <c r="Q5" s="230">
        <f>('Energy Use'!Q61-'E-electricity'!Q5-'E-Coal'!Q5)*'Energy Use 2020'!$Z67</f>
        <v>20341950687307.918</v>
      </c>
      <c r="R5" s="230">
        <f>('Energy Use'!R61-'E-electricity'!R5-'E-Coal'!R5)*'Energy Use 2020'!$Z67</f>
        <v>20167860364164.297</v>
      </c>
      <c r="S5" s="230">
        <f>('Energy Use'!S61-'E-electricity'!S5-'E-Coal'!S5)*'Energy Use 2020'!$Z67</f>
        <v>19924751098081.148</v>
      </c>
      <c r="T5" s="230">
        <f>('Energy Use'!T61-'E-electricity'!T5-'E-Coal'!T5)*'Energy Use 2020'!$Z67</f>
        <v>19681943679545.32</v>
      </c>
      <c r="U5" s="230">
        <f>('Energy Use'!U61-'E-electricity'!U5-'E-Coal'!U5)*'Energy Use 2020'!$Z67</f>
        <v>19439438993307.477</v>
      </c>
      <c r="V5" s="230">
        <f>('Energy Use'!V61-'E-electricity'!V5-'E-Coal'!V5)*'Energy Use 2020'!$Z67</f>
        <v>19197237924058.344</v>
      </c>
      <c r="W5" s="230">
        <f>('Energy Use'!W61-'E-electricity'!W5-'E-Coal'!W5)*'Energy Use 2020'!$Z67</f>
        <v>18955341356428.652</v>
      </c>
      <c r="X5" s="230">
        <f>('Energy Use'!X61-'E-electricity'!X5-'E-Coal'!X5)*'Energy Use 2020'!$Z67</f>
        <v>18514364708893.422</v>
      </c>
      <c r="Y5" s="230">
        <f>('Energy Use'!Y61-'E-electricity'!Y5-'E-Coal'!Y5)*'Energy Use 2020'!$Z67</f>
        <v>18073983733126.734</v>
      </c>
      <c r="Z5" s="230">
        <f>('Energy Use'!Z61-'E-electricity'!Z5-'E-Coal'!Z5)*'Energy Use 2020'!$Z67</f>
        <v>17634200086383.535</v>
      </c>
      <c r="AA5" s="230">
        <f>('Energy Use'!AA61-'E-electricity'!AA5-'E-Coal'!AA5)*'Energy Use 2020'!$Z67</f>
        <v>17195015425806.348</v>
      </c>
      <c r="AB5" s="230">
        <f>('Energy Use'!AB61-'E-electricity'!AB5-'E-Coal'!AB5)*'Energy Use 2020'!$Z67</f>
        <v>16756431408425.26</v>
      </c>
      <c r="AC5" s="230">
        <f>('Energy Use'!AC61-'E-electricity'!AC5-'E-Coal'!AC5)*'Energy Use 2020'!$Z67</f>
        <v>16318449691157.906</v>
      </c>
      <c r="AD5" s="230">
        <f>('Energy Use'!AD61-'E-electricity'!AD5-'E-Coal'!AD5)*'Energy Use 2020'!$Z67</f>
        <v>15881071930809.5</v>
      </c>
      <c r="AE5" s="230">
        <f>('Energy Use'!AE61-'E-electricity'!AE5-'E-Coal'!AE5)*'Energy Use 2020'!$Z67</f>
        <v>15444299784072.824</v>
      </c>
      <c r="AF5" s="230">
        <f>('Energy Use'!AF61-'E-electricity'!AF5-'E-Coal'!AF5)*'Energy Use 2020'!$Z67</f>
        <v>15008134907528.207</v>
      </c>
      <c r="AG5" s="230">
        <f>('Energy Use'!AG61-'E-electricity'!AG5-'E-Coal'!AG5)*'Energy Use 2020'!$Z67</f>
        <v>14572578957643.561</v>
      </c>
      <c r="AH5" s="230">
        <f>('Energy Use'!AH61-'E-electricity'!AH5-'E-Coal'!AH5)*'Energy Use 2020'!$Z67</f>
        <v>14194184125137.451</v>
      </c>
      <c r="AI5" s="230">
        <f>('Energy Use'!AI61-'E-electricity'!AI5-'E-Coal'!AI5)*'Energy Use 2020'!$Z67</f>
        <v>13816317374200.01</v>
      </c>
      <c r="AJ5" s="230">
        <f>('Energy Use'!AJ61-'E-electricity'!AJ5-'E-Coal'!AJ5)*'Energy Use 2020'!$Z67</f>
        <v>13438980140273.117</v>
      </c>
      <c r="AK5" s="230">
        <f>('Energy Use'!AK61-'E-electricity'!AK5-'E-Coal'!AK5)*'Energy Use 2020'!$Z67</f>
        <v>13062173858701.166</v>
      </c>
      <c r="AL5" s="230">
        <f>('Energy Use'!AL61-'E-electricity'!AL5-'E-Coal'!AL5)*'Energy Use 2020'!$Z67</f>
        <v>12685899964731.145</v>
      </c>
      <c r="AM5" s="230">
        <f>('Energy Use'!AM61-'E-electricity'!AM5-'E-Coal'!AM5)*'Energy Use 2020'!$Z67</f>
        <v>12291762965200.326</v>
      </c>
      <c r="AN5" s="230">
        <f>('Energy Use'!AN61-'E-electricity'!AN5-'E-Coal'!AN5)*'Energy Use 2020'!$Z67</f>
        <v>11898188944300.691</v>
      </c>
      <c r="AO5" s="230">
        <f>('Energy Use'!AO61-'E-electricity'!AO5-'E-Coal'!AO5)*'Energy Use 2020'!$Z67</f>
        <v>11505179409031.678</v>
      </c>
      <c r="AP5" s="230">
        <f>('Energy Use'!AP61-'E-electricity'!AP5-'E-Coal'!AP5)*'Energy Use 2020'!$Z67</f>
        <v>11112735866290.375</v>
      </c>
      <c r="AQ5" s="230">
        <f>('Energy Use'!AQ61-'E-electricity'!AQ5-'E-Coal'!AQ5)*'Energy Use 2020'!$Z67</f>
        <v>10719966045479.068</v>
      </c>
      <c r="AR5" s="133" t="str">
        <f>VLOOKUP($A5,'Sector Match'!$A$1:$B$43,2,0)</f>
        <v>other mining and quarrying 07T08</v>
      </c>
    </row>
    <row r="6" spans="1:44" x14ac:dyDescent="0.2">
      <c r="A6" s="74" t="s">
        <v>5</v>
      </c>
      <c r="B6" s="230">
        <f>('Energy Use'!B62-'E-electricity'!B6)*'Energy Use 2019'!$Q68</f>
        <v>6862004305860</v>
      </c>
      <c r="C6" s="230">
        <f>('Energy Use'!C62-'E-electricity'!C6-'E-Coal'!C6)*'Energy Use 2020'!$Z68</f>
        <v>5220448917584.9961</v>
      </c>
      <c r="D6" s="230">
        <f>('Energy Use'!D62-'E-electricity'!D6-'E-Coal'!D6)*'Energy Use 2020'!$Z68</f>
        <v>5132963056051.8779</v>
      </c>
      <c r="E6" s="230">
        <f>('Energy Use'!E62-'E-electricity'!E6-'E-Coal'!E6)*'Energy Use 2020'!$Z68</f>
        <v>6253301029467.7734</v>
      </c>
      <c r="F6" s="230">
        <f>('Energy Use'!F62-'E-electricity'!F6-'E-Coal'!F6)*'Energy Use 2020'!$Z68</f>
        <v>6741794356338.9248</v>
      </c>
      <c r="G6" s="230">
        <f>('Energy Use'!G62-'E-electricity'!G6-'E-Coal'!G6)*'Energy Use 2020'!$Z68</f>
        <v>7055314153998.3691</v>
      </c>
      <c r="H6" s="230">
        <f>('Energy Use'!H62-'E-electricity'!H6-'E-Coal'!H6)*'Energy Use 2020'!$Z68</f>
        <v>7350911290197.0625</v>
      </c>
      <c r="I6" s="230">
        <f>('Energy Use'!I62-'E-electricity'!I6-'E-Coal'!I6)*'Energy Use 2020'!$Z68</f>
        <v>7818175237438.4512</v>
      </c>
      <c r="J6" s="230">
        <f>('Energy Use'!J62-'E-electricity'!J6-'E-Coal'!J6)*'Energy Use 2020'!$Z68</f>
        <v>8101030451810.8086</v>
      </c>
      <c r="K6" s="230">
        <f>('Energy Use'!K62-'E-electricity'!K6-'E-Coal'!K6)*'Energy Use 2020'!$Z68</f>
        <v>8394510766270.418</v>
      </c>
      <c r="L6" s="230">
        <f>('Energy Use'!L62-'E-electricity'!L6-'E-Coal'!L6)*'Energy Use 2020'!$Z68</f>
        <v>8601131607505.958</v>
      </c>
      <c r="M6" s="230">
        <f>('Energy Use'!M62-'E-electricity'!M6-'E-Coal'!M6)*'Energy Use 2020'!$Z68</f>
        <v>8745223179207.0732</v>
      </c>
      <c r="N6" s="230">
        <f>('Energy Use'!N62-'E-electricity'!N6-'E-Coal'!N6)*'Energy Use 2020'!$Z68</f>
        <v>8852990611898.668</v>
      </c>
      <c r="O6" s="230">
        <f>('Energy Use'!O62-'E-electricity'!O6-'E-Coal'!O6)*'Energy Use 2020'!$Z68</f>
        <v>8957402783062.6387</v>
      </c>
      <c r="P6" s="230">
        <f>('Energy Use'!P62-'E-electricity'!P6-'E-Coal'!P6)*'Energy Use 2020'!$Z68</f>
        <v>9058484768533.8867</v>
      </c>
      <c r="Q6" s="230">
        <f>('Energy Use'!Q62-'E-electricity'!Q6-'E-Coal'!Q6)*'Energy Use 2020'!$Z68</f>
        <v>9156261640198.9375</v>
      </c>
      <c r="R6" s="230">
        <f>('Energy Use'!R62-'E-electricity'!R6-'E-Coal'!R6)*'Energy Use 2020'!$Z68</f>
        <v>9250758465995.9941</v>
      </c>
      <c r="S6" s="230">
        <f>('Energy Use'!S62-'E-electricity'!S6-'E-Coal'!S6)*'Energy Use 2020'!$Z68</f>
        <v>9271899301867.998</v>
      </c>
      <c r="T6" s="230">
        <f>('Energy Use'!T62-'E-electricity'!T6-'E-Coal'!T6)*'Energy Use 2020'!$Z68</f>
        <v>9292649816651.3887</v>
      </c>
      <c r="U6" s="230">
        <f>('Energy Use'!U62-'E-electricity'!U6-'E-Coal'!U6)*'Energy Use 2020'!$Z68</f>
        <v>9313009750884.6152</v>
      </c>
      <c r="V6" s="230">
        <f>('Energy Use'!V62-'E-electricity'!V6-'E-Coal'!V6)*'Energy Use 2020'!$Z68</f>
        <v>9332978845124.7148</v>
      </c>
      <c r="W6" s="230">
        <f>('Energy Use'!W62-'E-electricity'!W6-'E-Coal'!W6)*'Energy Use 2020'!$Z68</f>
        <v>9352556839947.332</v>
      </c>
      <c r="X6" s="230">
        <f>('Energy Use'!X62-'E-electricity'!X6-'E-Coal'!X6)*'Energy Use 2020'!$Z68</f>
        <v>9294903632615.3398</v>
      </c>
      <c r="Y6" s="230">
        <f>('Energy Use'!Y62-'E-electricity'!Y6-'E-Coal'!Y6)*'Energy Use 2020'!$Z68</f>
        <v>9237409060672.5723</v>
      </c>
      <c r="Z6" s="230">
        <f>('Energy Use'!Z62-'E-electricity'!Z6-'E-Coal'!Z6)*'Energy Use 2020'!$Z68</f>
        <v>9180073245291.7031</v>
      </c>
      <c r="AA6" s="230">
        <f>('Energy Use'!AA62-'E-electricity'!AA6-'E-Coal'!AA6)*'Energy Use 2020'!$Z68</f>
        <v>9122896307636.7832</v>
      </c>
      <c r="AB6" s="230">
        <f>('Energy Use'!AB62-'E-electricity'!AB6-'E-Coal'!AB6)*'Energy Use 2020'!$Z68</f>
        <v>9065878368863.2852</v>
      </c>
      <c r="AC6" s="230">
        <f>('Energy Use'!AC62-'E-electricity'!AC6-'E-Coal'!AC6)*'Energy Use 2020'!$Z68</f>
        <v>8909691092094.1563</v>
      </c>
      <c r="AD6" s="230">
        <f>('Energy Use'!AD62-'E-electricity'!AD6-'E-Coal'!AD6)*'Energy Use 2020'!$Z68</f>
        <v>8754388999883.6611</v>
      </c>
      <c r="AE6" s="230">
        <f>('Energy Use'!AE62-'E-electricity'!AE6-'E-Coal'!AE6)*'Energy Use 2020'!$Z68</f>
        <v>8599972714116.4375</v>
      </c>
      <c r="AF6" s="230">
        <f>('Energy Use'!AF62-'E-electricity'!AF6-'E-Coal'!AF6)*'Energy Use 2020'!$Z68</f>
        <v>8446442856632.7217</v>
      </c>
      <c r="AG6" s="230">
        <f>('Energy Use'!AG62-'E-electricity'!AG6-'E-Coal'!AG6)*'Energy Use 2020'!$Z68</f>
        <v>8293800049228.3545</v>
      </c>
      <c r="AH6" s="230">
        <f>('Energy Use'!AH62-'E-electricity'!AH6-'E-Coal'!AH6)*'Energy Use 2020'!$Z68</f>
        <v>8068910965817.3037</v>
      </c>
      <c r="AI6" s="230">
        <f>('Energy Use'!AI62-'E-electricity'!AI6-'E-Coal'!AI6)*'Energy Use 2020'!$Z68</f>
        <v>7845455885241.3193</v>
      </c>
      <c r="AJ6" s="230">
        <f>('Energy Use'!AJ62-'E-electricity'!AJ6-'E-Coal'!AJ6)*'Energy Use 2020'!$Z68</f>
        <v>7623435804628.5742</v>
      </c>
      <c r="AK6" s="230">
        <f>('Energy Use'!AK62-'E-electricity'!AK6-'E-Coal'!AK6)*'Energy Use 2020'!$Z68</f>
        <v>7402851721035.9961</v>
      </c>
      <c r="AL6" s="230">
        <f>('Energy Use'!AL62-'E-electricity'!AL6-'E-Coal'!AL6)*'Energy Use 2020'!$Z68</f>
        <v>7183704631449.251</v>
      </c>
      <c r="AM6" s="230">
        <f>('Energy Use'!AM62-'E-electricity'!AM6-'E-Coal'!AM6)*'Energy Use 2020'!$Z68</f>
        <v>6965809292307.7646</v>
      </c>
      <c r="AN6" s="230">
        <f>('Energy Use'!AN62-'E-electricity'!AN6-'E-Coal'!AN6)*'Energy Use 2020'!$Z68</f>
        <v>6749354360303.5352</v>
      </c>
      <c r="AO6" s="230">
        <f>('Energy Use'!AO62-'E-electricity'!AO6-'E-Coal'!AO6)*'Energy Use 2020'!$Z68</f>
        <v>6534340833182.5576</v>
      </c>
      <c r="AP6" s="230">
        <f>('Energy Use'!AP62-'E-electricity'!AP6-'E-Coal'!AP6)*'Energy Use 2020'!$Z68</f>
        <v>6320769708619.4971</v>
      </c>
      <c r="AQ6" s="230">
        <f>('Energy Use'!AQ62-'E-electricity'!AQ6-'E-Coal'!AQ6)*'Energy Use 2020'!$Z68</f>
        <v>6108132718524.9346</v>
      </c>
      <c r="AR6" s="133" t="str">
        <f>VLOOKUP($A6,'Sector Match'!$A$1:$B$43,2,0)</f>
        <v>other mining and quarrying 07T08</v>
      </c>
    </row>
    <row r="7" spans="1:44" x14ac:dyDescent="0.2">
      <c r="A7" s="74" t="s">
        <v>6</v>
      </c>
      <c r="B7" s="230">
        <f>('Energy Use'!B63-'E-electricity'!B7)*'Energy Use 2019'!$Q69</f>
        <v>16209883756770</v>
      </c>
      <c r="C7" s="230">
        <f>('Energy Use'!C63-'E-electricity'!C7-'E-Coal'!C7)*'Energy Use 2020'!$Z69</f>
        <v>14393353203239.998</v>
      </c>
      <c r="D7" s="230">
        <f>('Energy Use'!D63-'E-electricity'!D7-'E-Coal'!D7)*'Energy Use 2020'!$Z69</f>
        <v>15179814320941.752</v>
      </c>
      <c r="E7" s="230">
        <f>('Energy Use'!E63-'E-electricity'!E7-'E-Coal'!E7)*'Energy Use 2020'!$Z69</f>
        <v>15800322003904.133</v>
      </c>
      <c r="F7" s="230">
        <f>('Energy Use'!F63-'E-electricity'!F7-'E-Coal'!F7)*'Energy Use 2020'!$Z69</f>
        <v>16542366892560.109</v>
      </c>
      <c r="G7" s="230">
        <f>('Energy Use'!G63-'E-electricity'!G7-'E-Coal'!G7)*'Energy Use 2020'!$Z69</f>
        <v>16817658530826.553</v>
      </c>
      <c r="H7" s="230">
        <f>('Energy Use'!H63-'E-electricity'!H7-'E-Coal'!H7)*'Energy Use 2020'!$Z69</f>
        <v>17058172533426.467</v>
      </c>
      <c r="I7" s="230">
        <f>('Energy Use'!I63-'E-electricity'!I7-'E-Coal'!I7)*'Energy Use 2020'!$Z69</f>
        <v>17561890386157.225</v>
      </c>
      <c r="J7" s="230">
        <f>('Energy Use'!J63-'E-electricity'!J7-'E-Coal'!J7)*'Energy Use 2020'!$Z69</f>
        <v>17689097761673.859</v>
      </c>
      <c r="K7" s="230">
        <f>('Energy Use'!K63-'E-electricity'!K7-'E-Coal'!K7)*'Energy Use 2020'!$Z69</f>
        <v>17852847407479.313</v>
      </c>
      <c r="L7" s="230">
        <f>('Energy Use'!L63-'E-electricity'!L7-'E-Coal'!L7)*'Energy Use 2020'!$Z69</f>
        <v>17863737598544.887</v>
      </c>
      <c r="M7" s="230">
        <f>('Energy Use'!M63-'E-electricity'!M7-'E-Coal'!M7)*'Energy Use 2020'!$Z69</f>
        <v>17777444181798.559</v>
      </c>
      <c r="N7" s="230">
        <f>('Energy Use'!N63-'E-electricity'!N7-'E-Coal'!N7)*'Energy Use 2020'!$Z69</f>
        <v>17495824922625.1</v>
      </c>
      <c r="O7" s="230">
        <f>('Energy Use'!O63-'E-electricity'!O7-'E-Coal'!O7)*'Energy Use 2020'!$Z69</f>
        <v>17216041868749.393</v>
      </c>
      <c r="P7" s="230">
        <f>('Energy Use'!P63-'E-electricity'!P7-'E-Coal'!P7)*'Energy Use 2020'!$Z69</f>
        <v>16938091007925.549</v>
      </c>
      <c r="Q7" s="230">
        <f>('Energy Use'!Q63-'E-electricity'!Q7-'E-Coal'!Q7)*'Energy Use 2020'!$Z69</f>
        <v>16661968328514.889</v>
      </c>
      <c r="R7" s="230">
        <f>('Energy Use'!R63-'E-electricity'!R7-'E-Coal'!R7)*'Energy Use 2020'!$Z69</f>
        <v>16387669819485.936</v>
      </c>
      <c r="S7" s="230">
        <f>('Energy Use'!S63-'E-electricity'!S7-'E-Coal'!S7)*'Energy Use 2020'!$Z69</f>
        <v>16095038932980.52</v>
      </c>
      <c r="T7" s="230">
        <f>('Energy Use'!T63-'E-electricity'!T7-'E-Coal'!T7)*'Energy Use 2020'!$Z69</f>
        <v>15802612705549.598</v>
      </c>
      <c r="U7" s="230">
        <f>('Energy Use'!U63-'E-electricity'!U7-'E-Coal'!U7)*'Energy Use 2020'!$Z69</f>
        <v>15510391334271.463</v>
      </c>
      <c r="V7" s="230">
        <f>('Energy Use'!V63-'E-electricity'!V7-'E-Coal'!V7)*'Energy Use 2020'!$Z69</f>
        <v>15218375016210.619</v>
      </c>
      <c r="W7" s="230">
        <f>('Energy Use'!W63-'E-electricity'!W7-'E-Coal'!W7)*'Energy Use 2020'!$Z69</f>
        <v>14926563948417.793</v>
      </c>
      <c r="X7" s="230">
        <f>('Energy Use'!X63-'E-electricity'!X7-'E-Coal'!X7)*'Energy Use 2020'!$Z69</f>
        <v>14525945602954.631</v>
      </c>
      <c r="Y7" s="230">
        <f>('Energy Use'!Y63-'E-electricity'!Y7-'E-Coal'!Y7)*'Energy Use 2020'!$Z69</f>
        <v>14125612545855.248</v>
      </c>
      <c r="Z7" s="230">
        <f>('Energy Use'!Z63-'E-electricity'!Z7-'E-Coal'!Z7)*'Energy Use 2020'!$Z69</f>
        <v>13725565049111.695</v>
      </c>
      <c r="AA7" s="230">
        <f>('Energy Use'!AA63-'E-electricity'!AA7-'E-Coal'!AA7)*'Energy Use 2020'!$Z69</f>
        <v>13325803384696.984</v>
      </c>
      <c r="AB7" s="230">
        <f>('Energy Use'!AB63-'E-electricity'!AB7-'E-Coal'!AB7)*'Energy Use 2020'!$Z69</f>
        <v>12926327824565.086</v>
      </c>
      <c r="AC7" s="230">
        <f>('Energy Use'!AC63-'E-electricity'!AC7-'E-Coal'!AC7)*'Energy Use 2020'!$Z69</f>
        <v>12622350334988.123</v>
      </c>
      <c r="AD7" s="230">
        <f>('Energy Use'!AD63-'E-electricity'!AD7-'E-Coal'!AD7)*'Energy Use 2020'!$Z69</f>
        <v>12318589586336.973</v>
      </c>
      <c r="AE7" s="230">
        <f>('Energy Use'!AE63-'E-electricity'!AE7-'E-Coal'!AE7)*'Energy Use 2020'!$Z69</f>
        <v>12015045784915.844</v>
      </c>
      <c r="AF7" s="230">
        <f>('Energy Use'!AF63-'E-electricity'!AF7-'E-Coal'!AF7)*'Energy Use 2020'!$Z69</f>
        <v>11711719137014.51</v>
      </c>
      <c r="AG7" s="230">
        <f>('Energy Use'!AG63-'E-electricity'!AG7-'E-Coal'!AG7)*'Energy Use 2020'!$Z69</f>
        <v>11408609848908.291</v>
      </c>
      <c r="AH7" s="230">
        <f>('Energy Use'!AH63-'E-electricity'!AH7-'E-Coal'!AH7)*'Energy Use 2020'!$Z69</f>
        <v>11227908179598.559</v>
      </c>
      <c r="AI7" s="230">
        <f>('Energy Use'!AI63-'E-electricity'!AI7-'E-Coal'!AI7)*'Energy Use 2020'!$Z69</f>
        <v>11047334120813.762</v>
      </c>
      <c r="AJ7" s="230">
        <f>('Energy Use'!AJ63-'E-electricity'!AJ7-'E-Coal'!AJ7)*'Energy Use 2020'!$Z69</f>
        <v>10866887794474.668</v>
      </c>
      <c r="AK7" s="230">
        <f>('Energy Use'!AK63-'E-electricity'!AK7-'E-Coal'!AK7)*'Energy Use 2020'!$Z69</f>
        <v>10686569322493.504</v>
      </c>
      <c r="AL7" s="230">
        <f>('Energy Use'!AL63-'E-electricity'!AL7-'E-Coal'!AL7)*'Energy Use 2020'!$Z69</f>
        <v>10506378826773.959</v>
      </c>
      <c r="AM7" s="230">
        <f>('Energy Use'!AM63-'E-electricity'!AM7-'E-Coal'!AM7)*'Energy Use 2020'!$Z69</f>
        <v>10421841984321.09</v>
      </c>
      <c r="AN7" s="230">
        <f>('Energy Use'!AN63-'E-electricity'!AN7-'E-Coal'!AN7)*'Energy Use 2020'!$Z69</f>
        <v>10337362524851.014</v>
      </c>
      <c r="AO7" s="230">
        <f>('Energy Use'!AO63-'E-electricity'!AO7-'E-Coal'!AO7)*'Energy Use 2020'!$Z69</f>
        <v>10252940504224.518</v>
      </c>
      <c r="AP7" s="230">
        <f>('Energy Use'!AP63-'E-electricity'!AP7-'E-Coal'!AP7)*'Energy Use 2020'!$Z69</f>
        <v>10168575978298.467</v>
      </c>
      <c r="AQ7" s="230">
        <f>('Energy Use'!AQ63-'E-electricity'!AQ7-'E-Coal'!AQ7)*'Energy Use 2020'!$Z69</f>
        <v>10083428296881.406</v>
      </c>
      <c r="AR7" s="133" t="str">
        <f>VLOOKUP($A7,'Sector Match'!$A$1:$B$43,2,0)</f>
        <v>other mining and quarrying 07T08</v>
      </c>
    </row>
    <row r="8" spans="1:44" x14ac:dyDescent="0.2">
      <c r="A8" s="74" t="s">
        <v>7</v>
      </c>
      <c r="B8" s="230">
        <f>('Energy Use'!B64-'E-electricity'!B8)*'Energy Use 2019'!$Q70</f>
        <v>46410058381830</v>
      </c>
      <c r="C8" s="230">
        <f>('Energy Use'!C64-'E-electricity'!C8-'E-Coal'!C8)*'Energy Use 2020'!$Z70</f>
        <v>31722116890365</v>
      </c>
      <c r="D8" s="230">
        <f>('Energy Use'!D64-'E-electricity'!D8-'E-Coal'!D8)*'Energy Use 2020'!$Z70</f>
        <v>34890592416710.68</v>
      </c>
      <c r="E8" s="230">
        <f>('Energy Use'!E64-'E-electricity'!E8-'E-Coal'!E8)*'Energy Use 2020'!$Z70</f>
        <v>38805137579934.906</v>
      </c>
      <c r="F8" s="230">
        <f>('Energy Use'!F64-'E-electricity'!F8-'E-Coal'!F8)*'Energy Use 2020'!$Z70</f>
        <v>41224927763341.945</v>
      </c>
      <c r="G8" s="230">
        <f>('Energy Use'!G64-'E-electricity'!G8-'E-Coal'!G8)*'Energy Use 2020'!$Z70</f>
        <v>44825802441521.203</v>
      </c>
      <c r="H8" s="230">
        <f>('Energy Use'!H64-'E-electricity'!H8-'E-Coal'!H8)*'Energy Use 2020'!$Z70</f>
        <v>49624077855106.656</v>
      </c>
      <c r="I8" s="230">
        <f>('Energy Use'!I64-'E-electricity'!I8-'E-Coal'!I8)*'Energy Use 2020'!$Z70</f>
        <v>54598529273691.008</v>
      </c>
      <c r="J8" s="230">
        <f>('Energy Use'!J64-'E-electricity'!J8-'E-Coal'!J8)*'Energy Use 2020'!$Z70</f>
        <v>59362552553250.922</v>
      </c>
      <c r="K8" s="230">
        <f>('Energy Use'!K64-'E-electricity'!K8-'E-Coal'!K8)*'Energy Use 2020'!$Z70</f>
        <v>63958223522380.406</v>
      </c>
      <c r="L8" s="230">
        <f>('Energy Use'!L64-'E-electricity'!L8-'E-Coal'!L8)*'Energy Use 2020'!$Z70</f>
        <v>68443123162692.492</v>
      </c>
      <c r="M8" s="230">
        <f>('Energy Use'!M64-'E-electricity'!M8-'E-Coal'!M8)*'Energy Use 2020'!$Z70</f>
        <v>72928226966418.125</v>
      </c>
      <c r="N8" s="230">
        <f>('Energy Use'!N64-'E-electricity'!N8-'E-Coal'!N8)*'Energy Use 2020'!$Z70</f>
        <v>77548587821305.094</v>
      </c>
      <c r="O8" s="230">
        <f>('Energy Use'!O64-'E-electricity'!O8-'E-Coal'!O8)*'Energy Use 2020'!$Z70</f>
        <v>82293380119795.938</v>
      </c>
      <c r="P8" s="230">
        <f>('Energy Use'!P64-'E-electricity'!P8-'E-Coal'!P8)*'Energy Use 2020'!$Z70</f>
        <v>87127500400282.094</v>
      </c>
      <c r="Q8" s="230">
        <f>('Energy Use'!Q64-'E-electricity'!Q8-'E-Coal'!Q8)*'Energy Use 2020'!$Z70</f>
        <v>92009258947214.703</v>
      </c>
      <c r="R8" s="230">
        <f>('Energy Use'!R64-'E-electricity'!R8-'E-Coal'!R8)*'Energy Use 2020'!$Z70</f>
        <v>96890302765463.594</v>
      </c>
      <c r="S8" s="230">
        <f>('Energy Use'!S64-'E-electricity'!S8-'E-Coal'!S8)*'Energy Use 2020'!$Z70</f>
        <v>101728687474406.17</v>
      </c>
      <c r="T8" s="230">
        <f>('Energy Use'!T64-'E-electricity'!T8-'E-Coal'!T8)*'Energy Use 2020'!$Z70</f>
        <v>106488585269672.92</v>
      </c>
      <c r="U8" s="230">
        <f>('Energy Use'!U64-'E-electricity'!U8-'E-Coal'!U8)*'Energy Use 2020'!$Z70</f>
        <v>111146698871613.89</v>
      </c>
      <c r="V8" s="230">
        <f>('Energy Use'!V64-'E-electricity'!V8-'E-Coal'!V8)*'Energy Use 2020'!$Z70</f>
        <v>115680826056476.13</v>
      </c>
      <c r="W8" s="230">
        <f>('Energy Use'!W64-'E-electricity'!W8-'E-Coal'!W8)*'Energy Use 2020'!$Z70</f>
        <v>120070108354905.61</v>
      </c>
      <c r="X8" s="230">
        <f>('Energy Use'!X64-'E-electricity'!X8-'E-Coal'!X8)*'Energy Use 2020'!$Z70</f>
        <v>124295252055624.13</v>
      </c>
      <c r="Y8" s="230">
        <f>('Energy Use'!Y64-'E-electricity'!Y8-'E-Coal'!Y8)*'Energy Use 2020'!$Z70</f>
        <v>128338718528427.66</v>
      </c>
      <c r="Z8" s="230">
        <f>('Energy Use'!Z64-'E-electricity'!Z8-'E-Coal'!Z8)*'Energy Use 2020'!$Z70</f>
        <v>132184881738958.91</v>
      </c>
      <c r="AA8" s="230">
        <f>('Energy Use'!AA64-'E-electricity'!AA8-'E-Coal'!AA8)*'Energy Use 2020'!$Z70</f>
        <v>135820151688003.92</v>
      </c>
      <c r="AB8" s="230">
        <f>('Energy Use'!AB64-'E-electricity'!AB8-'E-Coal'!AB8)*'Energy Use 2020'!$Z70</f>
        <v>139233063344119.97</v>
      </c>
      <c r="AC8" s="230">
        <f>('Energy Use'!AC64-'E-electricity'!AC8-'E-Coal'!AC8)*'Energy Use 2020'!$Z70</f>
        <v>142414331427193.44</v>
      </c>
      <c r="AD8" s="230">
        <f>('Energy Use'!AD64-'E-electricity'!AD8-'E-Coal'!AD8)*'Energy Use 2020'!$Z70</f>
        <v>145356872122512.44</v>
      </c>
      <c r="AE8" s="230">
        <f>('Energy Use'!AE64-'E-electricity'!AE8-'E-Coal'!AE8)*'Energy Use 2020'!$Z70</f>
        <v>148055793444687.84</v>
      </c>
      <c r="AF8" s="230">
        <f>('Energy Use'!AF64-'E-electricity'!AF8-'E-Coal'!AF8)*'Energy Use 2020'!$Z70</f>
        <v>150508356516969.28</v>
      </c>
      <c r="AG8" s="230">
        <f>('Energy Use'!AG64-'E-electricity'!AG8-'E-Coal'!AG8)*'Energy Use 2020'!$Z70</f>
        <v>152713910477057.66</v>
      </c>
      <c r="AH8" s="230">
        <f>('Energy Use'!AH64-'E-electricity'!AH8-'E-Coal'!AH8)*'Energy Use 2020'!$Z70</f>
        <v>154673804062300.22</v>
      </c>
      <c r="AI8" s="230">
        <f>('Energy Use'!AI64-'E-electricity'!AI8-'E-Coal'!AI8)*'Energy Use 2020'!$Z70</f>
        <v>156391277165685.91</v>
      </c>
      <c r="AJ8" s="230">
        <f>('Energy Use'!AJ64-'E-electricity'!AJ8-'E-Coal'!AJ8)*'Energy Use 2020'!$Z70</f>
        <v>157871335793099.88</v>
      </c>
      <c r="AK8" s="230">
        <f>('Energy Use'!AK64-'E-electricity'!AK8-'E-Coal'!AK8)*'Energy Use 2020'!$Z70</f>
        <v>159120613898342.78</v>
      </c>
      <c r="AL8" s="230">
        <f>('Energy Use'!AL64-'E-electricity'!AL8-'E-Coal'!AL8)*'Energy Use 2020'!$Z70</f>
        <v>160147225534136.34</v>
      </c>
      <c r="AM8" s="230">
        <f>('Energy Use'!AM64-'E-electricity'!AM8-'E-Coal'!AM8)*'Energy Use 2020'!$Z70</f>
        <v>160960610645014.44</v>
      </c>
      <c r="AN8" s="230">
        <f>('Energy Use'!AN64-'E-electricity'!AN8-'E-Coal'!AN8)*'Energy Use 2020'!$Z70</f>
        <v>161571377652964.22</v>
      </c>
      <c r="AO8" s="230">
        <f>('Energy Use'!AO64-'E-electricity'!AO8-'E-Coal'!AO8)*'Energy Use 2020'!$Z70</f>
        <v>161991145760897.25</v>
      </c>
      <c r="AP8" s="230">
        <f>('Energy Use'!AP64-'E-electricity'!AP8-'E-Coal'!AP8)*'Energy Use 2020'!$Z70</f>
        <v>162232389634408.22</v>
      </c>
      <c r="AQ8" s="230">
        <f>('Energy Use'!AQ64-'E-electricity'!AQ8-'E-Coal'!AQ8)*'Energy Use 2020'!$Z70</f>
        <v>162294757501775.09</v>
      </c>
      <c r="AR8" s="133" t="str">
        <f>VLOOKUP($A8,'Sector Match'!$A$1:$B$43,2,0)</f>
        <v>Mining Support Service Activities 09</v>
      </c>
    </row>
    <row r="9" spans="1:44" x14ac:dyDescent="0.2">
      <c r="A9" s="74" t="s">
        <v>8</v>
      </c>
      <c r="B9" s="230">
        <f>('Energy Use'!B65-'E-electricity'!B9)*'Energy Use 2019'!$Q71</f>
        <v>30833851950.000004</v>
      </c>
      <c r="C9" s="230">
        <f>('Energy Use'!C65-'E-electricity'!C9-'E-Coal'!C9)*'Energy Use 2020'!$Z71</f>
        <v>67834474290</v>
      </c>
      <c r="D9" s="230">
        <f>('Energy Use'!D65-'E-electricity'!D9-'E-Coal'!D9)*'Energy Use 2020'!$Z71</f>
        <v>151040861173.67017</v>
      </c>
      <c r="E9" s="230">
        <f>('Energy Use'!E65-'E-electricity'!E9-'E-Coal'!E9)*'Energy Use 2020'!$Z71</f>
        <v>205867731013.45728</v>
      </c>
      <c r="F9" s="230">
        <f>('Energy Use'!F65-'E-electricity'!F9-'E-Coal'!F9)*'Energy Use 2020'!$Z71</f>
        <v>234978081983.33179</v>
      </c>
      <c r="G9" s="230">
        <f>('Energy Use'!G65-'E-electricity'!G9-'E-Coal'!G9)*'Energy Use 2020'!$Z71</f>
        <v>261162919817.89453</v>
      </c>
      <c r="H9" s="230">
        <f>('Energy Use'!H65-'E-electricity'!H9-'E-Coal'!H9)*'Energy Use 2020'!$Z71</f>
        <v>287544612252.96851</v>
      </c>
      <c r="I9" s="230">
        <f>('Energy Use'!I65-'E-electricity'!I9-'E-Coal'!I9)*'Energy Use 2020'!$Z71</f>
        <v>343438907779.14209</v>
      </c>
      <c r="J9" s="230">
        <f>('Energy Use'!J65-'E-electricity'!J9-'E-Coal'!J9)*'Energy Use 2020'!$Z71</f>
        <v>351073100406.34326</v>
      </c>
      <c r="K9" s="230">
        <f>('Energy Use'!K65-'E-electricity'!K9-'E-Coal'!K9)*'Energy Use 2020'!$Z71</f>
        <v>362804107906.84668</v>
      </c>
      <c r="L9" s="230">
        <f>('Energy Use'!L65-'E-electricity'!L9-'E-Coal'!L9)*'Energy Use 2020'!$Z71</f>
        <v>351833743318.3418</v>
      </c>
      <c r="M9" s="230">
        <f>('Energy Use'!M65-'E-electricity'!M9-'E-Coal'!M9)*'Energy Use 2020'!$Z71</f>
        <v>324607445008.58594</v>
      </c>
      <c r="N9" s="230">
        <f>('Energy Use'!N65-'E-electricity'!N9-'E-Coal'!N9)*'Energy Use 2020'!$Z71</f>
        <v>327228209167.87012</v>
      </c>
      <c r="O9" s="230">
        <f>('Energy Use'!O65-'E-electricity'!O9-'E-Coal'!O9)*'Energy Use 2020'!$Z71</f>
        <v>328667120079.48779</v>
      </c>
      <c r="P9" s="230">
        <f>('Energy Use'!P65-'E-electricity'!P9-'E-Coal'!P9)*'Energy Use 2020'!$Z71</f>
        <v>328893509568.76025</v>
      </c>
      <c r="Q9" s="230">
        <f>('Energy Use'!Q65-'E-electricity'!Q9-'E-Coal'!Q9)*'Energy Use 2020'!$Z71</f>
        <v>327888981212.99023</v>
      </c>
      <c r="R9" s="230">
        <f>('Energy Use'!R65-'E-electricity'!R9-'E-Coal'!R9)*'Energy Use 2020'!$Z71</f>
        <v>325647931806.10938</v>
      </c>
      <c r="S9" s="230">
        <f>('Energy Use'!S65-'E-electricity'!S9-'E-Coal'!S9)*'Energy Use 2020'!$Z71</f>
        <v>332418679354.49365</v>
      </c>
      <c r="T9" s="230">
        <f>('Energy Use'!T65-'E-electricity'!T9-'E-Coal'!T9)*'Energy Use 2020'!$Z71</f>
        <v>338365171545.82959</v>
      </c>
      <c r="U9" s="230">
        <f>('Energy Use'!U65-'E-electricity'!U9-'E-Coal'!U9)*'Energy Use 2020'!$Z71</f>
        <v>343499447009.6875</v>
      </c>
      <c r="V9" s="230">
        <f>('Energy Use'!V65-'E-electricity'!V9-'E-Coal'!V9)*'Energy Use 2020'!$Z71</f>
        <v>347843265387.17676</v>
      </c>
      <c r="W9" s="230">
        <f>('Energy Use'!W65-'E-electricity'!W9-'E-Coal'!W9)*'Energy Use 2020'!$Z71</f>
        <v>351427174283.12207</v>
      </c>
      <c r="X9" s="230">
        <f>('Energy Use'!X65-'E-electricity'!X9-'E-Coal'!X9)*'Energy Use 2020'!$Z71</f>
        <v>354289499310.55615</v>
      </c>
      <c r="Y9" s="230">
        <f>('Energy Use'!Y65-'E-electricity'!Y9-'E-Coal'!Y9)*'Energy Use 2020'!$Z71</f>
        <v>356475292959.81641</v>
      </c>
      <c r="Z9" s="230">
        <f>('Energy Use'!Z65-'E-electricity'!Z9-'E-Coal'!Z9)*'Energy Use 2020'!$Z71</f>
        <v>358035275284.60889</v>
      </c>
      <c r="AA9" s="230">
        <f>('Energy Use'!AA65-'E-electricity'!AA9-'E-Coal'!AA9)*'Energy Use 2020'!$Z71</f>
        <v>359024795913.73682</v>
      </c>
      <c r="AB9" s="230">
        <f>('Energy Use'!AB65-'E-electricity'!AB9-'E-Coal'!AB9)*'Energy Use 2020'!$Z71</f>
        <v>359502842929.08789</v>
      </c>
      <c r="AC9" s="230">
        <f>('Energy Use'!AC65-'E-electricity'!AC9-'E-Coal'!AC9)*'Energy Use 2020'!$Z71</f>
        <v>359531119939.77051</v>
      </c>
      <c r="AD9" s="230">
        <f>('Energy Use'!AD65-'E-electricity'!AD9-'E-Coal'!AD9)*'Energy Use 2020'!$Z71</f>
        <v>359173208444.79395</v>
      </c>
      <c r="AE9" s="230">
        <f>('Energy Use'!AE65-'E-electricity'!AE9-'E-Coal'!AE9)*'Energy Use 2020'!$Z71</f>
        <v>358493828496.08398</v>
      </c>
      <c r="AF9" s="230">
        <f>('Energy Use'!AF65-'E-electricity'!AF9-'E-Coal'!AF9)*'Energy Use 2020'!$Z71</f>
        <v>357558206899.13721</v>
      </c>
      <c r="AG9" s="230">
        <f>('Energy Use'!AG65-'E-electricity'!AG9-'E-Coal'!AG9)*'Energy Use 2020'!$Z71</f>
        <v>356431558834.05273</v>
      </c>
      <c r="AH9" s="230">
        <f>('Energy Use'!AH65-'E-electricity'!AH9-'E-Coal'!AH9)*'Energy Use 2020'!$Z71</f>
        <v>355178685926.33643</v>
      </c>
      <c r="AI9" s="230">
        <f>('Energy Use'!AI65-'E-electricity'!AI9-'E-Coal'!AI9)*'Energy Use 2020'!$Z71</f>
        <v>353863691495.86084</v>
      </c>
      <c r="AJ9" s="230">
        <f>('Energy Use'!AJ65-'E-electricity'!AJ9-'E-Coal'!AJ9)*'Energy Use 2020'!$Z71</f>
        <v>352549811990.28125</v>
      </c>
      <c r="AK9" s="230">
        <f>('Energy Use'!AK65-'E-electricity'!AK9-'E-Coal'!AK9)*'Energy Use 2020'!$Z71</f>
        <v>351299362472.49951</v>
      </c>
      <c r="AL9" s="230">
        <f>('Energy Use'!AL65-'E-electricity'!AL9-'E-Coal'!AL9)*'Energy Use 2020'!$Z71</f>
        <v>350173793473.33594</v>
      </c>
      <c r="AM9" s="230">
        <f>('Energy Use'!AM65-'E-electricity'!AM9-'E-Coal'!AM9)*'Energy Use 2020'!$Z71</f>
        <v>349233856524.37988</v>
      </c>
      <c r="AN9" s="230">
        <f>('Energy Use'!AN65-'E-electricity'!AN9-'E-Coal'!AN9)*'Energy Use 2020'!$Z71</f>
        <v>348539876233.88574</v>
      </c>
      <c r="AO9" s="230">
        <f>('Energy Use'!AO65-'E-electricity'!AO9-'E-Coal'!AO9)*'Energy Use 2020'!$Z71</f>
        <v>348152127844.61279</v>
      </c>
      <c r="AP9" s="230">
        <f>('Energy Use'!AP65-'E-electricity'!AP9-'E-Coal'!AP9)*'Energy Use 2020'!$Z71</f>
        <v>348131320808.72998</v>
      </c>
      <c r="AQ9" s="230">
        <f>('Energy Use'!AQ65-'E-electricity'!AQ9-'E-Coal'!AQ9)*'Energy Use 2020'!$Z71</f>
        <v>348510133996.75732</v>
      </c>
      <c r="AR9" s="133" t="str">
        <f>VLOOKUP($A9,'Sector Match'!$A$1:$B$43,2,0)</f>
        <v>Mining Support Service Activities 09</v>
      </c>
    </row>
    <row r="10" spans="1:44" x14ac:dyDescent="0.2">
      <c r="A10" s="74" t="s">
        <v>9</v>
      </c>
      <c r="B10" s="230">
        <f>('Energy Use'!B66-'E-electricity'!B10)*'Energy Use 2019'!$Q72</f>
        <v>7092313735155</v>
      </c>
      <c r="C10" s="230">
        <f>('Energy Use'!C66-'E-electricity'!C10-'E-Coal'!C10)*'Energy Use 2020'!$Z72</f>
        <v>4124291591640</v>
      </c>
      <c r="D10" s="230">
        <f>('Energy Use'!D66-'E-electricity'!D10-'E-Coal'!D10)*'Energy Use 2020'!$Z72</f>
        <v>4696191874963.5459</v>
      </c>
      <c r="E10" s="230">
        <f>('Energy Use'!E66-'E-electricity'!E10-'E-Coal'!E10)*'Energy Use 2020'!$Z72</f>
        <v>4903405805055.9609</v>
      </c>
      <c r="F10" s="230">
        <f>('Energy Use'!F66-'E-electricity'!F10-'E-Coal'!F10)*'Energy Use 2020'!$Z72</f>
        <v>5076153037575.7646</v>
      </c>
      <c r="G10" s="230">
        <f>('Energy Use'!G66-'E-electricity'!G10-'E-Coal'!G10)*'Energy Use 2020'!$Z72</f>
        <v>5168080219721.2842</v>
      </c>
      <c r="H10" s="230">
        <f>('Energy Use'!H66-'E-electricity'!H10-'E-Coal'!H10)*'Energy Use 2020'!$Z72</f>
        <v>5286978570900.2754</v>
      </c>
      <c r="I10" s="230">
        <f>('Energy Use'!I66-'E-electricity'!I10-'E-Coal'!I10)*'Energy Use 2020'!$Z72</f>
        <v>5466786249251.4434</v>
      </c>
      <c r="J10" s="230">
        <f>('Energy Use'!J66-'E-electricity'!J10-'E-Coal'!J10)*'Energy Use 2020'!$Z72</f>
        <v>5589742401067.8555</v>
      </c>
      <c r="K10" s="230">
        <f>('Energy Use'!K66-'E-electricity'!K10-'E-Coal'!K10)*'Energy Use 2020'!$Z72</f>
        <v>5719787396151.0674</v>
      </c>
      <c r="L10" s="230">
        <f>('Energy Use'!L66-'E-electricity'!L10-'E-Coal'!L10)*'Energy Use 2020'!$Z72</f>
        <v>5816686693419.5469</v>
      </c>
      <c r="M10" s="230">
        <f>('Energy Use'!M66-'E-electricity'!M10-'E-Coal'!M10)*'Energy Use 2020'!$Z72</f>
        <v>5882370448372.8389</v>
      </c>
      <c r="N10" s="230">
        <f>('Energy Use'!N66-'E-electricity'!N10-'E-Coal'!N10)*'Energy Use 2020'!$Z72</f>
        <v>5968939558467.0127</v>
      </c>
      <c r="O10" s="230">
        <f>('Energy Use'!O66-'E-electricity'!O10-'E-Coal'!O10)*'Energy Use 2020'!$Z72</f>
        <v>6035094675817.3242</v>
      </c>
      <c r="P10" s="230">
        <f>('Energy Use'!P66-'E-electricity'!P10-'E-Coal'!P10)*'Energy Use 2020'!$Z72</f>
        <v>6081749983373.8877</v>
      </c>
      <c r="Q10" s="230">
        <f>('Energy Use'!Q66-'E-electricity'!Q10-'E-Coal'!Q10)*'Energy Use 2020'!$Z72</f>
        <v>6110068501629.5449</v>
      </c>
      <c r="R10" s="230">
        <f>('Energy Use'!R66-'E-electricity'!R10-'E-Coal'!R10)*'Energy Use 2020'!$Z72</f>
        <v>6121419040387.4609</v>
      </c>
      <c r="S10" s="230">
        <f>('Energy Use'!S66-'E-electricity'!S10-'E-Coal'!S10)*'Energy Use 2020'!$Z72</f>
        <v>6130878331898.5791</v>
      </c>
      <c r="T10" s="230">
        <f>('Energy Use'!T66-'E-electricity'!T10-'E-Coal'!T10)*'Energy Use 2020'!$Z72</f>
        <v>6126069080003.6514</v>
      </c>
      <c r="U10" s="230">
        <f>('Energy Use'!U66-'E-electricity'!U10-'E-Coal'!U10)*'Energy Use 2020'!$Z72</f>
        <v>6108193904619.7314</v>
      </c>
      <c r="V10" s="230">
        <f>('Energy Use'!V66-'E-electricity'!V10-'E-Coal'!V10)*'Energy Use 2020'!$Z72</f>
        <v>6078530535844.6719</v>
      </c>
      <c r="W10" s="230">
        <f>('Energy Use'!W66-'E-electricity'!W10-'E-Coal'!W10)*'Energy Use 2020'!$Z72</f>
        <v>6038406984180.8408</v>
      </c>
      <c r="X10" s="230">
        <f>('Energy Use'!X66-'E-electricity'!X10-'E-Coal'!X10)*'Energy Use 2020'!$Z72</f>
        <v>5989178792667.79</v>
      </c>
      <c r="Y10" s="230">
        <f>('Energy Use'!Y66-'E-electricity'!Y10-'E-Coal'!Y10)*'Energy Use 2020'!$Z72</f>
        <v>5932208725042.0078</v>
      </c>
      <c r="Z10" s="230">
        <f>('Energy Use'!Z66-'E-electricity'!Z10-'E-Coal'!Z10)*'Energy Use 2020'!$Z72</f>
        <v>5868849126418.7383</v>
      </c>
      <c r="AA10" s="230">
        <f>('Energy Use'!AA66-'E-electricity'!AA10-'E-Coal'!AA10)*'Energy Use 2020'!$Z72</f>
        <v>5800427086501.1543</v>
      </c>
      <c r="AB10" s="230">
        <f>('Energy Use'!AB66-'E-electricity'!AB10-'E-Coal'!AB10)*'Energy Use 2020'!$Z72</f>
        <v>5728232442644.8086</v>
      </c>
      <c r="AC10" s="230">
        <f>('Energy Use'!AC66-'E-electricity'!AC10-'E-Coal'!AC10)*'Energy Use 2020'!$Z72</f>
        <v>5653508582848.9844</v>
      </c>
      <c r="AD10" s="230">
        <f>('Energy Use'!AD66-'E-electricity'!AD10-'E-Coal'!AD10)*'Energy Use 2020'!$Z72</f>
        <v>5577445947584.9297</v>
      </c>
      <c r="AE10" s="230">
        <f>('Energy Use'!AE66-'E-electricity'!AE10-'E-Coal'!AE10)*'Energy Use 2020'!$Z72</f>
        <v>5501178084204.9775</v>
      </c>
      <c r="AF10" s="230">
        <f>('Energy Use'!AF66-'E-electricity'!AF10-'E-Coal'!AF10)*'Energy Use 2020'!$Z72</f>
        <v>5425780077812.8096</v>
      </c>
      <c r="AG10" s="230">
        <f>('Energy Use'!AG66-'E-electricity'!AG10-'E-Coal'!AG10)*'Energy Use 2020'!$Z72</f>
        <v>5352269166798.6211</v>
      </c>
      <c r="AH10" s="230">
        <f>('Energy Use'!AH66-'E-electricity'!AH10-'E-Coal'!AH10)*'Energy Use 2020'!$Z72</f>
        <v>5281607348385.9473</v>
      </c>
      <c r="AI10" s="230">
        <f>('Energy Use'!AI66-'E-electricity'!AI10-'E-Coal'!AI10)*'Energy Use 2020'!$Z72</f>
        <v>5214705788026.0254</v>
      </c>
      <c r="AJ10" s="230">
        <f>('Energy Use'!AJ66-'E-electricity'!AJ10-'E-Coal'!AJ10)*'Energy Use 2020'!$Z72</f>
        <v>5152430864867.1787</v>
      </c>
      <c r="AK10" s="230">
        <f>('Energy Use'!AK66-'E-electricity'!AK10-'E-Coal'!AK10)*'Energy Use 2020'!$Z72</f>
        <v>5095611712513.1943</v>
      </c>
      <c r="AL10" s="230">
        <f>('Energy Use'!AL66-'E-electricity'!AL10-'E-Coal'!AL10)*'Energy Use 2020'!$Z72</f>
        <v>5045049148791.6084</v>
      </c>
      <c r="AM10" s="230">
        <f>('Energy Use'!AM66-'E-electricity'!AM10-'E-Coal'!AM10)*'Energy Use 2020'!$Z72</f>
        <v>5001525929516.0098</v>
      </c>
      <c r="AN10" s="230">
        <f>('Energy Use'!AN66-'E-electricity'!AN10-'E-Coal'!AN10)*'Energy Use 2020'!$Z72</f>
        <v>4965818308853.8389</v>
      </c>
      <c r="AO10" s="230">
        <f>('Energy Use'!AO66-'E-electricity'!AO10-'E-Coal'!AO10)*'Energy Use 2020'!$Z72</f>
        <v>4938708942955.3467</v>
      </c>
      <c r="AP10" s="230">
        <f>('Energy Use'!AP66-'E-electricity'!AP10-'E-Coal'!AP10)*'Energy Use 2020'!$Z72</f>
        <v>4921001234506.9131</v>
      </c>
      <c r="AQ10" s="230">
        <f>('Energy Use'!AQ66-'E-electricity'!AQ10-'E-Coal'!AQ10)*'Energy Use 2020'!$Z72</f>
        <v>4913121520057.5098</v>
      </c>
      <c r="AR10" s="133" t="str">
        <f>VLOOKUP($A10,'Sector Match'!$A$1:$B$43,2,0)</f>
        <v>food beverage and tobacco 10T12</v>
      </c>
    </row>
    <row r="11" spans="1:44" x14ac:dyDescent="0.2">
      <c r="A11" s="74" t="s">
        <v>10</v>
      </c>
      <c r="B11" s="230">
        <f>('Energy Use'!B67-'E-electricity'!B11)*'Energy Use 2019'!$Q73</f>
        <v>2838797747775</v>
      </c>
      <c r="C11" s="230">
        <f>('Energy Use'!C67-'E-electricity'!C11-'E-Coal'!C11)*'Energy Use 2020'!$Z73</f>
        <v>1822308428490.0007</v>
      </c>
      <c r="D11" s="230">
        <f>('Energy Use'!D67-'E-electricity'!D11-'E-Coal'!D11)*'Energy Use 2020'!$Z73</f>
        <v>2085997208407.6716</v>
      </c>
      <c r="E11" s="230">
        <f>('Energy Use'!E67-'E-electricity'!E11-'E-Coal'!E11)*'Energy Use 2020'!$Z73</f>
        <v>2202664077647.2363</v>
      </c>
      <c r="F11" s="230">
        <f>('Energy Use'!F67-'E-electricity'!F11-'E-Coal'!F11)*'Energy Use 2020'!$Z73</f>
        <v>2294930163158.5083</v>
      </c>
      <c r="G11" s="230">
        <f>('Energy Use'!G67-'E-electricity'!G11-'E-Coal'!G11)*'Energy Use 2020'!$Z73</f>
        <v>2371993446222.9312</v>
      </c>
      <c r="H11" s="230">
        <f>('Energy Use'!H67-'E-electricity'!H11-'E-Coal'!H11)*'Energy Use 2020'!$Z73</f>
        <v>2469948142791.147</v>
      </c>
      <c r="I11" s="230">
        <f>('Energy Use'!I67-'E-electricity'!I11-'E-Coal'!I11)*'Energy Use 2020'!$Z73</f>
        <v>2592491283816.9966</v>
      </c>
      <c r="J11" s="230">
        <f>('Energy Use'!J67-'E-electricity'!J11-'E-Coal'!J11)*'Energy Use 2020'!$Z73</f>
        <v>2685160834307.0557</v>
      </c>
      <c r="K11" s="230">
        <f>('Energy Use'!K67-'E-electricity'!K11-'E-Coal'!K11)*'Energy Use 2020'!$Z73</f>
        <v>2777465736652.6587</v>
      </c>
      <c r="L11" s="230">
        <f>('Energy Use'!L67-'E-electricity'!L11-'E-Coal'!L11)*'Energy Use 2020'!$Z73</f>
        <v>2852385135977.8252</v>
      </c>
      <c r="M11" s="230">
        <f>('Energy Use'!M67-'E-electricity'!M11-'E-Coal'!M11)*'Energy Use 2020'!$Z73</f>
        <v>2912137049981.02</v>
      </c>
      <c r="N11" s="230">
        <f>('Energy Use'!N67-'E-electricity'!N11-'E-Coal'!N11)*'Energy Use 2020'!$Z73</f>
        <v>2982271717449.7007</v>
      </c>
      <c r="O11" s="230">
        <f>('Energy Use'!O67-'E-electricity'!O11-'E-Coal'!O11)*'Energy Use 2020'!$Z73</f>
        <v>3043982612195.7559</v>
      </c>
      <c r="P11" s="230">
        <f>('Energy Use'!P67-'E-electricity'!P11-'E-Coal'!P11)*'Energy Use 2020'!$Z73</f>
        <v>3097462294552.752</v>
      </c>
      <c r="Q11" s="230">
        <f>('Energy Use'!Q67-'E-electricity'!Q11-'E-Coal'!Q11)*'Energy Use 2020'!$Z73</f>
        <v>3143027199577.8921</v>
      </c>
      <c r="R11" s="230">
        <f>('Energy Use'!R67-'E-electricity'!R11-'E-Coal'!R11)*'Energy Use 2020'!$Z73</f>
        <v>3181103844789.7993</v>
      </c>
      <c r="S11" s="230">
        <f>('Energy Use'!S67-'E-electricity'!S11-'E-Coal'!S11)*'Energy Use 2020'!$Z73</f>
        <v>3218668700440.4194</v>
      </c>
      <c r="T11" s="230">
        <f>('Energy Use'!T67-'E-electricity'!T11-'E-Coal'!T11)*'Energy Use 2020'!$Z73</f>
        <v>3249636214763.0122</v>
      </c>
      <c r="U11" s="230">
        <f>('Energy Use'!U67-'E-electricity'!U11-'E-Coal'!U11)*'Energy Use 2020'!$Z73</f>
        <v>3274274623182.4141</v>
      </c>
      <c r="V11" s="230">
        <f>('Energy Use'!V67-'E-electricity'!V11-'E-Coal'!V11)*'Energy Use 2020'!$Z73</f>
        <v>3292904938654.2329</v>
      </c>
      <c r="W11" s="230">
        <f>('Energy Use'!W67-'E-electricity'!W11-'E-Coal'!W11)*'Energy Use 2020'!$Z73</f>
        <v>3305893570440.3174</v>
      </c>
      <c r="X11" s="230">
        <f>('Energy Use'!X67-'E-electricity'!X11-'E-Coal'!X11)*'Energy Use 2020'!$Z73</f>
        <v>3313644954133.6211</v>
      </c>
      <c r="Y11" s="230">
        <f>('Energy Use'!Y67-'E-electricity'!Y11-'E-Coal'!Y11)*'Energy Use 2020'!$Z73</f>
        <v>3316594362272.2344</v>
      </c>
      <c r="Z11" s="230">
        <f>('Energy Use'!Z67-'E-electricity'!Z11-'E-Coal'!Z11)*'Energy Use 2020'!$Z73</f>
        <v>3315201041833.6089</v>
      </c>
      <c r="AA11" s="230">
        <f>('Energy Use'!AA67-'E-electricity'!AA11-'E-Coal'!AA11)*'Energy Use 2020'!$Z73</f>
        <v>3309941800800.9448</v>
      </c>
      <c r="AB11" s="230">
        <f>('Energy Use'!AB67-'E-electricity'!AB11-'E-Coal'!AB11)*'Energy Use 2020'!$Z73</f>
        <v>3301305141874.6626</v>
      </c>
      <c r="AC11" s="230">
        <f>('Energy Use'!AC67-'E-electricity'!AC11-'E-Coal'!AC11)*'Energy Use 2020'!$Z73</f>
        <v>3289786018140.6426</v>
      </c>
      <c r="AD11" s="230">
        <f>('Energy Use'!AD67-'E-electricity'!AD11-'E-Coal'!AD11)*'Energy Use 2020'!$Z73</f>
        <v>3275881263822.1304</v>
      </c>
      <c r="AE11" s="230">
        <f>('Energy Use'!AE67-'E-electricity'!AE11-'E-Coal'!AE11)*'Energy Use 2020'!$Z73</f>
        <v>3260085733687.751</v>
      </c>
      <c r="AF11" s="230">
        <f>('Energy Use'!AF67-'E-electricity'!AF11-'E-Coal'!AF11)*'Energy Use 2020'!$Z73</f>
        <v>3242889167664.9316</v>
      </c>
      <c r="AG11" s="230">
        <f>('Energy Use'!AG67-'E-electricity'!AG11-'E-Coal'!AG11)*'Energy Use 2020'!$Z73</f>
        <v>3224773782972.8535</v>
      </c>
      <c r="AH11" s="230">
        <f>('Energy Use'!AH67-'E-electricity'!AH11-'E-Coal'!AH11)*'Energy Use 2020'!$Z73</f>
        <v>3206212584778.2163</v>
      </c>
      <c r="AI11" s="230">
        <f>('Energy Use'!AI67-'E-electricity'!AI11-'E-Coal'!AI11)*'Energy Use 2020'!$Z73</f>
        <v>3187668378023.2207</v>
      </c>
      <c r="AJ11" s="230">
        <f>('Energy Use'!AJ67-'E-electricity'!AJ11-'E-Coal'!AJ11)*'Energy Use 2020'!$Z73</f>
        <v>3169593457634.3428</v>
      </c>
      <c r="AK11" s="230">
        <f>('Energy Use'!AK67-'E-electricity'!AK11-'E-Coal'!AK11)*'Energy Use 2020'!$Z73</f>
        <v>3152429951691.3428</v>
      </c>
      <c r="AL11" s="230">
        <f>('Energy Use'!AL67-'E-electricity'!AL11-'E-Coal'!AL11)*'Energy Use 2020'!$Z73</f>
        <v>3136610792188.231</v>
      </c>
      <c r="AM11" s="230">
        <f>('Energy Use'!AM67-'E-electricity'!AM11-'E-Coal'!AM11)*'Energy Use 2020'!$Z73</f>
        <v>3122561290607.1265</v>
      </c>
      <c r="AN11" s="230">
        <f>('Energy Use'!AN67-'E-electricity'!AN11-'E-Coal'!AN11)*'Energy Use 2020'!$Z73</f>
        <v>3110701300521.7407</v>
      </c>
      <c r="AO11" s="230">
        <f>('Energy Use'!AO67-'E-electricity'!AO11-'E-Coal'!AO11)*'Energy Use 2020'!$Z73</f>
        <v>3101447956745.4888</v>
      </c>
      <c r="AP11" s="230">
        <f>('Energy Use'!AP67-'E-electricity'!AP11-'E-Coal'!AP11)*'Energy Use 2020'!$Z73</f>
        <v>3095218990084.2656</v>
      </c>
      <c r="AQ11" s="230">
        <f>('Energy Use'!AQ67-'E-electricity'!AQ11-'E-Coal'!AQ11)*'Energy Use 2020'!$Z73</f>
        <v>3092178818082.6978</v>
      </c>
      <c r="AR11" s="133" t="str">
        <f>VLOOKUP($A11,'Sector Match'!$A$1:$B$43,2,0)</f>
        <v>food beverage and tobacco 10T12</v>
      </c>
    </row>
    <row r="12" spans="1:44" x14ac:dyDescent="0.2">
      <c r="A12" s="74" t="s">
        <v>11</v>
      </c>
      <c r="B12" s="230">
        <f>('Energy Use'!B68-'E-electricity'!B12)*'Energy Use 2019'!$Q74</f>
        <v>1704917565120</v>
      </c>
      <c r="C12" s="230">
        <f>('Energy Use'!C68-'E-electricity'!C12-'E-Coal'!C12)*'Energy Use 2020'!$Z74</f>
        <v>1024517232090</v>
      </c>
      <c r="D12" s="230">
        <f>('Energy Use'!D68-'E-electricity'!D12-'E-Coal'!D12)*'Energy Use 2020'!$Z74</f>
        <v>1209337409971.5876</v>
      </c>
      <c r="E12" s="230">
        <f>('Energy Use'!E68-'E-electricity'!E12-'E-Coal'!E12)*'Energy Use 2020'!$Z74</f>
        <v>1319826846605.093</v>
      </c>
      <c r="F12" s="230">
        <f>('Energy Use'!F68-'E-electricity'!F12-'E-Coal'!F12)*'Energy Use 2020'!$Z74</f>
        <v>1382922963737.4182</v>
      </c>
      <c r="G12" s="230">
        <f>('Energy Use'!G68-'E-electricity'!G12-'E-Coal'!G12)*'Energy Use 2020'!$Z74</f>
        <v>1446139127756.6772</v>
      </c>
      <c r="H12" s="230">
        <f>('Energy Use'!H68-'E-electricity'!H12-'E-Coal'!H12)*'Energy Use 2020'!$Z74</f>
        <v>1526629812109.4309</v>
      </c>
      <c r="I12" s="230">
        <f>('Energy Use'!I68-'E-electricity'!I12-'E-Coal'!I12)*'Energy Use 2020'!$Z74</f>
        <v>1622480943029.8257</v>
      </c>
      <c r="J12" s="230">
        <f>('Energy Use'!J68-'E-electricity'!J12-'E-Coal'!J12)*'Energy Use 2020'!$Z74</f>
        <v>1697785522905.7537</v>
      </c>
      <c r="K12" s="230">
        <f>('Energy Use'!K68-'E-electricity'!K12-'E-Coal'!K12)*'Energy Use 2020'!$Z74</f>
        <v>1772051274955.1968</v>
      </c>
      <c r="L12" s="230">
        <f>('Energy Use'!L68-'E-electricity'!L12-'E-Coal'!L12)*'Energy Use 2020'!$Z74</f>
        <v>1834670474866.7134</v>
      </c>
      <c r="M12" s="230">
        <f>('Energy Use'!M68-'E-electricity'!M12-'E-Coal'!M12)*'Energy Use 2020'!$Z74</f>
        <v>1887768837343.6875</v>
      </c>
      <c r="N12" s="230">
        <f>('Energy Use'!N68-'E-electricity'!N12-'E-Coal'!N12)*'Energy Use 2020'!$Z74</f>
        <v>1949069572553.2678</v>
      </c>
      <c r="O12" s="230">
        <f>('Energy Use'!O68-'E-electricity'!O12-'E-Coal'!O12)*'Energy Use 2020'!$Z74</f>
        <v>2006381035155.8311</v>
      </c>
      <c r="P12" s="230">
        <f>('Energy Use'!P68-'E-electricity'!P12-'E-Coal'!P12)*'Energy Use 2020'!$Z74</f>
        <v>2059795485879.1165</v>
      </c>
      <c r="Q12" s="230">
        <f>('Energy Use'!Q68-'E-electricity'!Q12-'E-Coal'!Q12)*'Energy Use 2020'!$Z74</f>
        <v>2109485174429.875</v>
      </c>
      <c r="R12" s="230">
        <f>('Energy Use'!R68-'E-electricity'!R12-'E-Coal'!R12)*'Energy Use 2020'!$Z74</f>
        <v>2155696479437.77</v>
      </c>
      <c r="S12" s="230">
        <f>('Energy Use'!S68-'E-electricity'!S12-'E-Coal'!S12)*'Energy Use 2020'!$Z74</f>
        <v>2203021435952.3491</v>
      </c>
      <c r="T12" s="230">
        <f>('Energy Use'!T68-'E-electricity'!T12-'E-Coal'!T12)*'Energy Use 2020'!$Z74</f>
        <v>2247300177170.8423</v>
      </c>
      <c r="U12" s="230">
        <f>('Energy Use'!U68-'E-electricity'!U12-'E-Coal'!U12)*'Energy Use 2020'!$Z74</f>
        <v>2288489222959.6973</v>
      </c>
      <c r="V12" s="230">
        <f>('Energy Use'!V68-'E-electricity'!V12-'E-Coal'!V12)*'Energy Use 2020'!$Z74</f>
        <v>2326570673617.5737</v>
      </c>
      <c r="W12" s="230">
        <f>('Energy Use'!W68-'E-electricity'!W12-'E-Coal'!W12)*'Energy Use 2020'!$Z74</f>
        <v>2361551330398.4141</v>
      </c>
      <c r="X12" s="230">
        <f>('Energy Use'!X68-'E-electricity'!X12-'E-Coal'!X12)*'Energy Use 2020'!$Z74</f>
        <v>2393461589684.853</v>
      </c>
      <c r="Y12" s="230">
        <f>('Energy Use'!Y68-'E-electricity'!Y12-'E-Coal'!Y12)*'Energy Use 2020'!$Z74</f>
        <v>2422354146489.2324</v>
      </c>
      <c r="Z12" s="230">
        <f>('Energy Use'!Z68-'E-electricity'!Z12-'E-Coal'!Z12)*'Energy Use 2020'!$Z74</f>
        <v>2448302543663.5732</v>
      </c>
      <c r="AA12" s="230">
        <f>('Energy Use'!AA68-'E-electricity'!AA12-'E-Coal'!AA12)*'Energy Use 2020'!$Z74</f>
        <v>2471399603081.6157</v>
      </c>
      <c r="AB12" s="230">
        <f>('Energy Use'!AB68-'E-electricity'!AB12-'E-Coal'!AB12)*'Energy Use 2020'!$Z74</f>
        <v>2491755774208.2144</v>
      </c>
      <c r="AC12" s="230">
        <f>('Energy Use'!AC68-'E-electricity'!AC12-'E-Coal'!AC12)*'Energy Use 2020'!$Z74</f>
        <v>2509497433997.4482</v>
      </c>
      <c r="AD12" s="230">
        <f>('Energy Use'!AD68-'E-electricity'!AD12-'E-Coal'!AD12)*'Energy Use 2020'!$Z74</f>
        <v>2524765170069.3584</v>
      </c>
      <c r="AE12" s="230">
        <f>('Energy Use'!AE68-'E-electricity'!AE12-'E-Coal'!AE12)*'Energy Use 2020'!$Z74</f>
        <v>2537712076717.2607</v>
      </c>
      <c r="AF12" s="230">
        <f>('Energy Use'!AF68-'E-electricity'!AF12-'E-Coal'!AF12)*'Energy Use 2020'!$Z74</f>
        <v>2548502090602.4043</v>
      </c>
      <c r="AG12" s="230">
        <f>('Energy Use'!AG68-'E-electricity'!AG12-'E-Coal'!AG12)*'Energy Use 2020'!$Z74</f>
        <v>2557308390104.9258</v>
      </c>
      <c r="AH12" s="230">
        <f>('Energy Use'!AH68-'E-electricity'!AH12-'E-Coal'!AH12)*'Energy Use 2020'!$Z74</f>
        <v>2564311879316.6504</v>
      </c>
      <c r="AI12" s="230">
        <f>('Energy Use'!AI68-'E-electricity'!AI12-'E-Coal'!AI12)*'Energy Use 2020'!$Z74</f>
        <v>2569699774672.0913</v>
      </c>
      <c r="AJ12" s="230">
        <f>('Energy Use'!AJ68-'E-electricity'!AJ12-'E-Coal'!AJ12)*'Energy Use 2020'!$Z74</f>
        <v>2573664309296.2446</v>
      </c>
      <c r="AK12" s="230">
        <f>('Energy Use'!AK68-'E-electricity'!AK12-'E-Coal'!AK12)*'Energy Use 2020'!$Z74</f>
        <v>2576401567371.4702</v>
      </c>
      <c r="AL12" s="230">
        <f>('Energy Use'!AL68-'E-electricity'!AL12-'E-Coal'!AL12)*'Energy Use 2020'!$Z74</f>
        <v>2578110458245.7319</v>
      </c>
      <c r="AM12" s="230">
        <f>('Energy Use'!AM68-'E-electricity'!AM12-'E-Coal'!AM12)*'Energy Use 2020'!$Z74</f>
        <v>2578991837669.8091</v>
      </c>
      <c r="AN12" s="230">
        <f>('Energy Use'!AN68-'E-electricity'!AN12-'E-Coal'!AN12)*'Energy Use 2020'!$Z74</f>
        <v>2579247781496.248</v>
      </c>
      <c r="AO12" s="230">
        <f>('Energy Use'!AO68-'E-electricity'!AO12-'E-Coal'!AO12)*'Energy Use 2020'!$Z74</f>
        <v>2579081015426.4448</v>
      </c>
      <c r="AP12" s="230">
        <f>('Energy Use'!AP68-'E-electricity'!AP12-'E-Coal'!AP12)*'Energy Use 2020'!$Z74</f>
        <v>2578694502973.4829</v>
      </c>
      <c r="AQ12" s="230">
        <f>('Energy Use'!AQ68-'E-electricity'!AQ12-'E-Coal'!AQ12)*'Energy Use 2020'!$Z74</f>
        <v>2578076245568.4902</v>
      </c>
      <c r="AR12" s="133" t="str">
        <f>VLOOKUP($A12,'Sector Match'!$A$1:$B$43,2,0)</f>
        <v>food beverage and tobacco 10T12</v>
      </c>
    </row>
    <row r="13" spans="1:44" x14ac:dyDescent="0.2">
      <c r="A13" s="74" t="s">
        <v>12</v>
      </c>
      <c r="B13" s="230">
        <f>('Energy Use'!B69-'E-electricity'!B13)*'Energy Use 2019'!$Q75</f>
        <v>344533572735</v>
      </c>
      <c r="C13" s="230">
        <f>('Energy Use'!C69-'E-electricity'!C13-'E-Coal'!C13)*'Energy Use 2020'!$Z75</f>
        <v>173502918270</v>
      </c>
      <c r="D13" s="230">
        <f>('Energy Use'!D69-'E-electricity'!D13-'E-Coal'!D13)*'Energy Use 2020'!$Z75</f>
        <v>178923692409.6813</v>
      </c>
      <c r="E13" s="230">
        <f>('Energy Use'!E69-'E-electricity'!E13-'E-Coal'!E13)*'Energy Use 2020'!$Z75</f>
        <v>204206786895.7146</v>
      </c>
      <c r="F13" s="230">
        <f>('Energy Use'!F69-'E-electricity'!F13-'E-Coal'!F13)*'Energy Use 2020'!$Z75</f>
        <v>210809714497.13336</v>
      </c>
      <c r="G13" s="230">
        <f>('Energy Use'!G69-'E-electricity'!G13-'E-Coal'!G13)*'Energy Use 2020'!$Z75</f>
        <v>216610466934.18048</v>
      </c>
      <c r="H13" s="230">
        <f>('Energy Use'!H69-'E-electricity'!H13-'E-Coal'!H13)*'Energy Use 2020'!$Z75</f>
        <v>224432740317.84854</v>
      </c>
      <c r="I13" s="230">
        <f>('Energy Use'!I69-'E-electricity'!I13-'E-Coal'!I13)*'Energy Use 2020'!$Z75</f>
        <v>233240574019.51129</v>
      </c>
      <c r="J13" s="230">
        <f>('Energy Use'!J69-'E-electricity'!J13-'E-Coal'!J13)*'Energy Use 2020'!$Z75</f>
        <v>241372439188.53058</v>
      </c>
      <c r="K13" s="230">
        <f>('Energy Use'!K69-'E-electricity'!K13-'E-Coal'!K13)*'Energy Use 2020'!$Z75</f>
        <v>249297064867.15756</v>
      </c>
      <c r="L13" s="230">
        <f>('Energy Use'!L69-'E-electricity'!L13-'E-Coal'!L13)*'Energy Use 2020'!$Z75</f>
        <v>256559603438.43161</v>
      </c>
      <c r="M13" s="230">
        <f>('Energy Use'!M69-'E-electricity'!M13-'E-Coal'!M13)*'Energy Use 2020'!$Z75</f>
        <v>263072623156.44424</v>
      </c>
      <c r="N13" s="230">
        <f>('Energy Use'!N69-'E-electricity'!N13-'E-Coal'!N13)*'Energy Use 2020'!$Z75</f>
        <v>269477602135.30322</v>
      </c>
      <c r="O13" s="230">
        <f>('Energy Use'!O69-'E-electricity'!O13-'E-Coal'!O13)*'Energy Use 2020'!$Z75</f>
        <v>275151084748.54248</v>
      </c>
      <c r="P13" s="230">
        <f>('Energy Use'!P69-'E-electricity'!P13-'E-Coal'!P13)*'Energy Use 2020'!$Z75</f>
        <v>280117587157.59595</v>
      </c>
      <c r="Q13" s="230">
        <f>('Energy Use'!Q69-'E-electricity'!Q13-'E-Coal'!Q13)*'Energy Use 2020'!$Z75</f>
        <v>284412823070.55219</v>
      </c>
      <c r="R13" s="230">
        <f>('Energy Use'!R69-'E-electricity'!R13-'E-Coal'!R13)*'Energy Use 2020'!$Z75</f>
        <v>288082365562.29608</v>
      </c>
      <c r="S13" s="230">
        <f>('Energy Use'!S69-'E-electricity'!S13-'E-Coal'!S13)*'Energy Use 2020'!$Z75</f>
        <v>291588807165.61731</v>
      </c>
      <c r="T13" s="230">
        <f>('Energy Use'!T69-'E-electricity'!T13-'E-Coal'!T13)*'Energy Use 2020'!$Z75</f>
        <v>294549256417.71753</v>
      </c>
      <c r="U13" s="230">
        <f>('Energy Use'!U69-'E-electricity'!U13-'E-Coal'!U13)*'Energy Use 2020'!$Z75</f>
        <v>296982794064.99261</v>
      </c>
      <c r="V13" s="230">
        <f>('Energy Use'!V69-'E-electricity'!V13-'E-Coal'!V13)*'Energy Use 2020'!$Z75</f>
        <v>298912649246.58148</v>
      </c>
      <c r="W13" s="230">
        <f>('Energy Use'!W69-'E-electricity'!W13-'E-Coal'!W13)*'Energy Use 2020'!$Z75</f>
        <v>300365684762.42682</v>
      </c>
      <c r="X13" s="230">
        <f>('Energy Use'!X69-'E-electricity'!X13-'E-Coal'!X13)*'Energy Use 2020'!$Z75</f>
        <v>301371877344.73535</v>
      </c>
      <c r="Y13" s="230">
        <f>('Energy Use'!Y69-'E-electricity'!Y13-'E-Coal'!Y13)*'Energy Use 2020'!$Z75</f>
        <v>301963804404.66345</v>
      </c>
      <c r="Z13" s="230">
        <f>('Energy Use'!Z69-'E-electricity'!Z13-'E-Coal'!Z13)*'Energy Use 2020'!$Z75</f>
        <v>302176147389.75299</v>
      </c>
      <c r="AA13" s="230">
        <f>('Energy Use'!AA69-'E-electricity'!AA13-'E-Coal'!AA13)*'Energy Use 2020'!$Z75</f>
        <v>302045220456.46552</v>
      </c>
      <c r="AB13" s="230">
        <f>('Energy Use'!AB69-'E-electricity'!AB13-'E-Coal'!AB13)*'Energy Use 2020'!$Z75</f>
        <v>301608531696.64795</v>
      </c>
      <c r="AC13" s="230">
        <f>('Energy Use'!AC69-'E-electricity'!AC13-'E-Coal'!AC13)*'Energy Use 2020'!$Z75</f>
        <v>300904382710.3028</v>
      </c>
      <c r="AD13" s="230">
        <f>('Energy Use'!AD69-'E-electricity'!AD13-'E-Coal'!AD13)*'Energy Use 2020'!$Z75</f>
        <v>299971510934.87061</v>
      </c>
      <c r="AE13" s="230">
        <f>('Energy Use'!AE69-'E-electricity'!AE13-'E-Coal'!AE13)*'Energy Use 2020'!$Z75</f>
        <v>298848777859.99951</v>
      </c>
      <c r="AF13" s="230">
        <f>('Energy Use'!AF69-'E-electricity'!AF13-'E-Coal'!AF13)*'Energy Use 2020'!$Z75</f>
        <v>297574905104.93896</v>
      </c>
      <c r="AG13" s="230">
        <f>('Energy Use'!AG69-'E-electricity'!AG13-'E-Coal'!AG13)*'Energy Use 2020'!$Z75</f>
        <v>296188259333.46582</v>
      </c>
      <c r="AH13" s="230">
        <f>('Energy Use'!AH69-'E-electricity'!AH13-'E-Coal'!AH13)*'Energy Use 2020'!$Z75</f>
        <v>294726686141.91376</v>
      </c>
      <c r="AI13" s="230">
        <f>('Energy Use'!AI69-'E-electricity'!AI13-'E-Coal'!AI13)*'Energy Use 2020'!$Z75</f>
        <v>293227392386.25574</v>
      </c>
      <c r="AJ13" s="230">
        <f>('Energy Use'!AJ69-'E-electricity'!AJ13-'E-Coal'!AJ13)*'Energy Use 2020'!$Z75</f>
        <v>291726875916.07104</v>
      </c>
      <c r="AK13" s="230">
        <f>('Energy Use'!AK69-'E-electricity'!AK13-'E-Coal'!AK13)*'Energy Use 2020'!$Z75</f>
        <v>290260901354.31763</v>
      </c>
      <c r="AL13" s="230">
        <f>('Energy Use'!AL69-'E-electricity'!AL13-'E-Coal'!AL13)*'Energy Use 2020'!$Z75</f>
        <v>288864520397.01917</v>
      </c>
      <c r="AM13" s="230">
        <f>('Energy Use'!AM69-'E-electricity'!AM13-'E-Coal'!AM13)*'Energy Use 2020'!$Z75</f>
        <v>287572135099.42535</v>
      </c>
      <c r="AN13" s="230">
        <f>('Energy Use'!AN69-'E-electricity'!AN13-'E-Coal'!AN13)*'Energy Use 2020'!$Z75</f>
        <v>286417602757.58002</v>
      </c>
      <c r="AO13" s="230">
        <f>('Energy Use'!AO69-'E-electricity'!AO13-'E-Coal'!AO13)*'Energy Use 2020'!$Z75</f>
        <v>285434381279.45734</v>
      </c>
      <c r="AP13" s="230">
        <f>('Energy Use'!AP69-'E-electricity'!AP13-'E-Coal'!AP13)*'Energy Use 2020'!$Z75</f>
        <v>284655714362.52289</v>
      </c>
      <c r="AQ13" s="230">
        <f>('Energy Use'!AQ69-'E-electricity'!AQ13-'E-Coal'!AQ13)*'Energy Use 2020'!$Z75</f>
        <v>284091170244.198</v>
      </c>
      <c r="AR13" s="133" t="str">
        <f>VLOOKUP($A13,'Sector Match'!$A$1:$B$43,2,0)</f>
        <v>food beverage and tobacco 10T12</v>
      </c>
    </row>
    <row r="14" spans="1:44" x14ac:dyDescent="0.2">
      <c r="A14" s="74" t="s">
        <v>13</v>
      </c>
      <c r="B14" s="230">
        <f>('Energy Use'!B70-'E-electricity'!B14)*'Energy Use 2019'!$Q76</f>
        <v>2260482465120</v>
      </c>
      <c r="C14" s="230">
        <f>('Energy Use'!C70-'E-electricity'!C14-'E-Coal'!C14)*'Energy Use 2020'!$Z76</f>
        <v>1424940633765</v>
      </c>
      <c r="D14" s="230">
        <f>('Energy Use'!D70-'E-electricity'!D14-'E-Coal'!D14)*'Energy Use 2020'!$Z76</f>
        <v>1470572788559.3423</v>
      </c>
      <c r="E14" s="230">
        <f>('Energy Use'!E70-'E-electricity'!E14-'E-Coal'!E14)*'Energy Use 2020'!$Z76</f>
        <v>1494678857131.6099</v>
      </c>
      <c r="F14" s="230">
        <f>('Energy Use'!F70-'E-electricity'!F14-'E-Coal'!F14)*'Energy Use 2020'!$Z76</f>
        <v>1534620389109.7913</v>
      </c>
      <c r="G14" s="230">
        <f>('Energy Use'!G70-'E-electricity'!G14-'E-Coal'!G14)*'Energy Use 2020'!$Z76</f>
        <v>1547238954222.0977</v>
      </c>
      <c r="H14" s="230">
        <f>('Energy Use'!H70-'E-electricity'!H14-'E-Coal'!H14)*'Energy Use 2020'!$Z76</f>
        <v>1564808957573.5806</v>
      </c>
      <c r="I14" s="230">
        <f>('Energy Use'!I70-'E-electricity'!I14-'E-Coal'!I14)*'Energy Use 2020'!$Z76</f>
        <v>1587871461204.8767</v>
      </c>
      <c r="J14" s="230">
        <f>('Energy Use'!J70-'E-electricity'!J14-'E-Coal'!J14)*'Energy Use 2020'!$Z76</f>
        <v>1605701759043.1694</v>
      </c>
      <c r="K14" s="230">
        <f>('Energy Use'!K70-'E-electricity'!K14-'E-Coal'!K14)*'Energy Use 2020'!$Z76</f>
        <v>1620199840229.9043</v>
      </c>
      <c r="L14" s="230">
        <f>('Energy Use'!L70-'E-electricity'!L14-'E-Coal'!L14)*'Energy Use 2020'!$Z76</f>
        <v>1627417119230.5432</v>
      </c>
      <c r="M14" s="230">
        <f>('Energy Use'!M70-'E-electricity'!M14-'E-Coal'!M14)*'Energy Use 2020'!$Z76</f>
        <v>1625801652679.5684</v>
      </c>
      <c r="N14" s="230">
        <f>('Energy Use'!N70-'E-electricity'!N14-'E-Coal'!N14)*'Energy Use 2020'!$Z76</f>
        <v>1617940670639.5088</v>
      </c>
      <c r="O14" s="230">
        <f>('Energy Use'!O70-'E-electricity'!O14-'E-Coal'!O14)*'Energy Use 2020'!$Z76</f>
        <v>1602385551243.1567</v>
      </c>
      <c r="P14" s="230">
        <f>('Energy Use'!P70-'E-electricity'!P14-'E-Coal'!P14)*'Energy Use 2020'!$Z76</f>
        <v>1581450155972.7188</v>
      </c>
      <c r="Q14" s="230">
        <f>('Energy Use'!Q70-'E-electricity'!Q14-'E-Coal'!Q14)*'Energy Use 2020'!$Z76</f>
        <v>1557409142803.8767</v>
      </c>
      <c r="R14" s="230">
        <f>('Energy Use'!R70-'E-electricity'!R14-'E-Coal'!R14)*'Energy Use 2020'!$Z76</f>
        <v>1532439430404.657</v>
      </c>
      <c r="S14" s="230">
        <f>('Energy Use'!S70-'E-electricity'!S14-'E-Coal'!S14)*'Energy Use 2020'!$Z76</f>
        <v>1509702536614.0581</v>
      </c>
      <c r="T14" s="230">
        <f>('Energy Use'!T70-'E-electricity'!T14-'E-Coal'!T14)*'Energy Use 2020'!$Z76</f>
        <v>1488029017023.4717</v>
      </c>
      <c r="U14" s="230">
        <f>('Energy Use'!U70-'E-electricity'!U14-'E-Coal'!U14)*'Energy Use 2020'!$Z76</f>
        <v>1467393754641.0342</v>
      </c>
      <c r="V14" s="230">
        <f>('Energy Use'!V70-'E-electricity'!V14-'E-Coal'!V14)*'Energy Use 2020'!$Z76</f>
        <v>1447773040890.5652</v>
      </c>
      <c r="W14" s="230">
        <f>('Energy Use'!W70-'E-electricity'!W14-'E-Coal'!W14)*'Energy Use 2020'!$Z76</f>
        <v>1429144555558.49</v>
      </c>
      <c r="X14" s="230">
        <f>('Energy Use'!X70-'E-electricity'!X14-'E-Coal'!X14)*'Energy Use 2020'!$Z76</f>
        <v>1411487348746.094</v>
      </c>
      <c r="Y14" s="230">
        <f>('Energy Use'!Y70-'E-electricity'!Y14-'E-Coal'!Y14)*'Energy Use 2020'!$Z76</f>
        <v>1394781824902.2241</v>
      </c>
      <c r="Z14" s="230">
        <f>('Energy Use'!Z70-'E-electricity'!Z14-'E-Coal'!Z14)*'Energy Use 2020'!$Z76</f>
        <v>1379009729015.0718</v>
      </c>
      <c r="AA14" s="230">
        <f>('Energy Use'!AA70-'E-electricity'!AA14-'E-Coal'!AA14)*'Energy Use 2020'!$Z76</f>
        <v>1364154135046.2559</v>
      </c>
      <c r="AB14" s="230">
        <f>('Energy Use'!AB70-'E-electricity'!AB14-'E-Coal'!AB14)*'Energy Use 2020'!$Z76</f>
        <v>1350199436695.5154</v>
      </c>
      <c r="AC14" s="230">
        <f>('Energy Use'!AC70-'E-electricity'!AC14-'E-Coal'!AC14)*'Energy Use 2020'!$Z76</f>
        <v>1337131340590.4546</v>
      </c>
      <c r="AD14" s="230">
        <f>('Energy Use'!AD70-'E-electricity'!AD14-'E-Coal'!AD14)*'Energy Use 2020'!$Z76</f>
        <v>1324936862002.3616</v>
      </c>
      <c r="AE14" s="230">
        <f>('Energy Use'!AE70-'E-electricity'!AE14-'E-Coal'!AE14)*'Energy Use 2020'!$Z76</f>
        <v>1313604323197.155</v>
      </c>
      <c r="AF14" s="230">
        <f>('Energy Use'!AF70-'E-electricity'!AF14-'E-Coal'!AF14)*'Energy Use 2020'!$Z76</f>
        <v>1303123354538.9617</v>
      </c>
      <c r="AG14" s="230">
        <f>('Energy Use'!AG70-'E-electricity'!AG14-'E-Coal'!AG14)*'Energy Use 2020'!$Z76</f>
        <v>1293484898473.5142</v>
      </c>
      <c r="AH14" s="230">
        <f>('Energy Use'!AH70-'E-electricity'!AH14-'E-Coal'!AH14)*'Energy Use 2020'!$Z76</f>
        <v>1284681216529.5215</v>
      </c>
      <c r="AI14" s="230">
        <f>('Energy Use'!AI70-'E-electricity'!AI14-'E-Coal'!AI14)*'Energy Use 2020'!$Z76</f>
        <v>1276705899487.8076</v>
      </c>
      <c r="AJ14" s="230">
        <f>('Energy Use'!AJ70-'E-electricity'!AJ14-'E-Coal'!AJ14)*'Energy Use 2020'!$Z76</f>
        <v>1269553880881.4973</v>
      </c>
      <c r="AK14" s="230">
        <f>('Energy Use'!AK70-'E-electricity'!AK14-'E-Coal'!AK14)*'Energy Use 2020'!$Z76</f>
        <v>1263221454004.8315</v>
      </c>
      <c r="AL14" s="230">
        <f>('Energy Use'!AL70-'E-electricity'!AL14-'E-Coal'!AL14)*'Energy Use 2020'!$Z76</f>
        <v>1257706292624.417</v>
      </c>
      <c r="AM14" s="230">
        <f>('Energy Use'!AM70-'E-electricity'!AM14-'E-Coal'!AM14)*'Energy Use 2020'!$Z76</f>
        <v>1253007475604.2166</v>
      </c>
      <c r="AN14" s="230">
        <f>('Energy Use'!AN70-'E-electricity'!AN14-'E-Coal'!AN14)*'Energy Use 2020'!$Z76</f>
        <v>1249125515675.084</v>
      </c>
      <c r="AO14" s="230">
        <f>('Energy Use'!AO70-'E-electricity'!AO14-'E-Coal'!AO14)*'Energy Use 2020'!$Z76</f>
        <v>1246062392600.78</v>
      </c>
      <c r="AP14" s="230">
        <f>('Energy Use'!AP70-'E-electricity'!AP14-'E-Coal'!AP14)*'Energy Use 2020'!$Z76</f>
        <v>1243821591015.9656</v>
      </c>
      <c r="AQ14" s="230">
        <f>('Energy Use'!AQ70-'E-electricity'!AQ14-'E-Coal'!AQ14)*'Energy Use 2020'!$Z76</f>
        <v>1242304566068.0383</v>
      </c>
      <c r="AR14" s="133" t="str">
        <f>VLOOKUP($A14,'Sector Match'!$A$1:$B$43,2,0)</f>
        <v>textiles apparel and leather 13T15</v>
      </c>
    </row>
    <row r="15" spans="1:44" x14ac:dyDescent="0.2">
      <c r="A15" s="74" t="s">
        <v>14</v>
      </c>
      <c r="B15" s="230">
        <f>('Energy Use'!B71-'E-electricity'!B15)*'Energy Use 2019'!$Q77</f>
        <v>2046339974415</v>
      </c>
      <c r="C15" s="230">
        <f>('Energy Use'!C71-'E-electricity'!C15-'E-Coal'!C15)*'Energy Use 2020'!$Z77</f>
        <v>895431727575</v>
      </c>
      <c r="D15" s="230">
        <f>('Energy Use'!D71-'E-electricity'!D15-'E-Coal'!D15)*'Energy Use 2020'!$Z77</f>
        <v>954292943795.17773</v>
      </c>
      <c r="E15" s="230">
        <f>('Energy Use'!E71-'E-electricity'!E15-'E-Coal'!E15)*'Energy Use 2020'!$Z77</f>
        <v>1012736355230.808</v>
      </c>
      <c r="F15" s="230">
        <f>('Energy Use'!F71-'E-electricity'!F15-'E-Coal'!F15)*'Energy Use 2020'!$Z77</f>
        <v>1036367901584.0988</v>
      </c>
      <c r="G15" s="230">
        <f>('Energy Use'!G71-'E-electricity'!G15-'E-Coal'!G15)*'Energy Use 2020'!$Z77</f>
        <v>1045939906801.6285</v>
      </c>
      <c r="H15" s="230">
        <f>('Energy Use'!H71-'E-electricity'!H15-'E-Coal'!H15)*'Energy Use 2020'!$Z77</f>
        <v>1059360383692.0095</v>
      </c>
      <c r="I15" s="230">
        <f>('Energy Use'!I71-'E-electricity'!I15-'E-Coal'!I15)*'Energy Use 2020'!$Z77</f>
        <v>1075787046653.8127</v>
      </c>
      <c r="J15" s="230">
        <f>('Energy Use'!J71-'E-electricity'!J15-'E-Coal'!J15)*'Energy Use 2020'!$Z77</f>
        <v>1087800668803.2972</v>
      </c>
      <c r="K15" s="230">
        <f>('Energy Use'!K71-'E-electricity'!K15-'E-Coal'!K15)*'Energy Use 2020'!$Z77</f>
        <v>1097142502870.4165</v>
      </c>
      <c r="L15" s="230">
        <f>('Energy Use'!L71-'E-electricity'!L15-'E-Coal'!L15)*'Energy Use 2020'!$Z77</f>
        <v>1101161738141.0042</v>
      </c>
      <c r="M15" s="230">
        <f>('Energy Use'!M71-'E-electricity'!M15-'E-Coal'!M15)*'Energy Use 2020'!$Z77</f>
        <v>1099029050437.3545</v>
      </c>
      <c r="N15" s="230">
        <f>('Energy Use'!N71-'E-electricity'!N15-'E-Coal'!N15)*'Energy Use 2020'!$Z77</f>
        <v>1093665242027.9083</v>
      </c>
      <c r="O15" s="230">
        <f>('Energy Use'!O71-'E-electricity'!O15-'E-Coal'!O15)*'Energy Use 2020'!$Z77</f>
        <v>1083149965216.9628</v>
      </c>
      <c r="P15" s="230">
        <f>('Energy Use'!P71-'E-electricity'!P15-'E-Coal'!P15)*'Energy Use 2020'!$Z77</f>
        <v>1069023716179.2279</v>
      </c>
      <c r="Q15" s="230">
        <f>('Energy Use'!Q71-'E-electricity'!Q15-'E-Coal'!Q15)*'Energy Use 2020'!$Z77</f>
        <v>1052800995838.6072</v>
      </c>
      <c r="R15" s="230">
        <f>('Energy Use'!R71-'E-electricity'!R15-'E-Coal'!R15)*'Energy Use 2020'!$Z77</f>
        <v>1035931545045.6444</v>
      </c>
      <c r="S15" s="230">
        <f>('Energy Use'!S71-'E-electricity'!S15-'E-Coal'!S15)*'Energy Use 2020'!$Z77</f>
        <v>1021351093684.0092</v>
      </c>
      <c r="T15" s="230">
        <f>('Energy Use'!T71-'E-electricity'!T15-'E-Coal'!T15)*'Energy Use 2020'!$Z77</f>
        <v>1007430949767.4224</v>
      </c>
      <c r="U15" s="230">
        <f>('Energy Use'!U71-'E-electricity'!U15-'E-Coal'!U15)*'Energy Use 2020'!$Z77</f>
        <v>994153789249.10303</v>
      </c>
      <c r="V15" s="230">
        <f>('Energy Use'!V71-'E-electricity'!V15-'E-Coal'!V15)*'Energy Use 2020'!$Z77</f>
        <v>981503224107.59485</v>
      </c>
      <c r="W15" s="230">
        <f>('Energy Use'!W71-'E-electricity'!W15-'E-Coal'!W15)*'Energy Use 2020'!$Z77</f>
        <v>969463776056.99731</v>
      </c>
      <c r="X15" s="230">
        <f>('Energy Use'!X71-'E-electricity'!X15-'E-Coal'!X15)*'Energy Use 2020'!$Z77</f>
        <v>958020852013.35266</v>
      </c>
      <c r="Y15" s="230">
        <f>('Energy Use'!Y71-'E-electricity'!Y15-'E-Coal'!Y15)*'Energy Use 2020'!$Z77</f>
        <v>947160721283.41748</v>
      </c>
      <c r="Z15" s="230">
        <f>('Energy Use'!Z71-'E-electricity'!Z15-'E-Coal'!Z15)*'Energy Use 2020'!$Z77</f>
        <v>936870494445.86841</v>
      </c>
      <c r="AA15" s="230">
        <f>('Energy Use'!AA71-'E-electricity'!AA15-'E-Coal'!AA15)*'Energy Use 2020'!$Z77</f>
        <v>927138103899.04614</v>
      </c>
      <c r="AB15" s="230">
        <f>('Energy Use'!AB71-'E-electricity'!AB15-'E-Coal'!AB15)*'Energy Use 2020'!$Z77</f>
        <v>917952286053.28931</v>
      </c>
      <c r="AC15" s="230">
        <f>('Energy Use'!AC71-'E-electricity'!AC15-'E-Coal'!AC15)*'Energy Use 2020'!$Z77</f>
        <v>909302565149.98547</v>
      </c>
      <c r="AD15" s="230">
        <f>('Energy Use'!AD71-'E-electricity'!AD15-'E-Coal'!AD15)*'Energy Use 2020'!$Z77</f>
        <v>901179238693.62732</v>
      </c>
      <c r="AE15" s="230">
        <f>('Energy Use'!AE71-'E-electricity'!AE15-'E-Coal'!AE15)*'Energy Use 2020'!$Z77</f>
        <v>893573364487.44177</v>
      </c>
      <c r="AF15" s="230">
        <f>('Energy Use'!AF71-'E-electricity'!AF15-'E-Coal'!AF15)*'Energy Use 2020'!$Z77</f>
        <v>886476749267.43433</v>
      </c>
      <c r="AG15" s="230">
        <f>('Energy Use'!AG71-'E-electricity'!AG15-'E-Coal'!AG15)*'Energy Use 2020'!$Z77</f>
        <v>879881938934.23669</v>
      </c>
      <c r="AH15" s="230">
        <f>('Energy Use'!AH71-'E-electricity'!AH15-'E-Coal'!AH15)*'Energy Use 2020'!$Z77</f>
        <v>873782210386.77856</v>
      </c>
      <c r="AI15" s="230">
        <f>('Energy Use'!AI71-'E-electricity'!AI15-'E-Coal'!AI15)*'Energy Use 2020'!$Z77</f>
        <v>868171564966.50977</v>
      </c>
      <c r="AJ15" s="230">
        <f>('Energy Use'!AJ71-'E-electricity'!AJ15-'E-Coal'!AJ15)*'Energy Use 2020'!$Z77</f>
        <v>863044723525.98877</v>
      </c>
      <c r="AK15" s="230">
        <f>('Energy Use'!AK71-'E-electricity'!AK15-'E-Coal'!AK15)*'Energy Use 2020'!$Z77</f>
        <v>858397123140.75342</v>
      </c>
      <c r="AL15" s="230">
        <f>('Energy Use'!AL71-'E-electricity'!AL15-'E-Coal'!AL15)*'Energy Use 2020'!$Z77</f>
        <v>854224915488.82434</v>
      </c>
      <c r="AM15" s="230">
        <f>('Energy Use'!AM71-'E-electricity'!AM15-'E-Coal'!AM15)*'Energy Use 2020'!$Z77</f>
        <v>850524966927.91187</v>
      </c>
      <c r="AN15" s="230">
        <f>('Energy Use'!AN71-'E-electricity'!AN15-'E-Coal'!AN15)*'Energy Use 2020'!$Z77</f>
        <v>847294860306.27979</v>
      </c>
      <c r="AO15" s="230">
        <f>('Energy Use'!AO71-'E-electricity'!AO15-'E-Coal'!AO15)*'Energy Use 2020'!$Z77</f>
        <v>844532898549.59412</v>
      </c>
      <c r="AP15" s="230">
        <f>('Energy Use'!AP71-'E-electricity'!AP15-'E-Coal'!AP15)*'Energy Use 2020'!$Z77</f>
        <v>842238110072.66638</v>
      </c>
      <c r="AQ15" s="230">
        <f>('Energy Use'!AQ71-'E-electricity'!AQ15-'E-Coal'!AQ15)*'Energy Use 2020'!$Z77</f>
        <v>840340192690.953</v>
      </c>
      <c r="AR15" s="133" t="str">
        <f>VLOOKUP($A15,'Sector Match'!$A$1:$B$43,2,0)</f>
        <v>textiles apparel and leather 13T15</v>
      </c>
    </row>
    <row r="16" spans="1:44" x14ac:dyDescent="0.2">
      <c r="A16" s="74" t="s">
        <v>15</v>
      </c>
      <c r="B16" s="230">
        <f>('Energy Use'!B72-'E-electricity'!B16)*'Energy Use 2019'!$Q78</f>
        <v>830819529705</v>
      </c>
      <c r="C16" s="230">
        <f>('Energy Use'!C72-'E-electricity'!C16-'E-Coal'!C16)*'Energy Use 2020'!$Z78</f>
        <v>434285082329.99982</v>
      </c>
      <c r="D16" s="230">
        <f>('Energy Use'!D72-'E-electricity'!D16-'E-Coal'!D16)*'Energy Use 2020'!$Z78</f>
        <v>442688840599.84375</v>
      </c>
      <c r="E16" s="230">
        <f>('Energy Use'!E72-'E-electricity'!E16-'E-Coal'!E16)*'Energy Use 2020'!$Z78</f>
        <v>501549867016.87317</v>
      </c>
      <c r="F16" s="230">
        <f>('Energy Use'!F72-'E-electricity'!F16-'E-Coal'!F16)*'Energy Use 2020'!$Z78</f>
        <v>506780152218.53979</v>
      </c>
      <c r="G16" s="230">
        <f>('Energy Use'!G72-'E-electricity'!G16-'E-Coal'!G16)*'Energy Use 2020'!$Z78</f>
        <v>502074730950.19086</v>
      </c>
      <c r="H16" s="230">
        <f>('Energy Use'!H72-'E-electricity'!H16-'E-Coal'!H16)*'Energy Use 2020'!$Z78</f>
        <v>498504949017.03729</v>
      </c>
      <c r="I16" s="230">
        <f>('Energy Use'!I72-'E-electricity'!I16-'E-Coal'!I16)*'Energy Use 2020'!$Z78</f>
        <v>499315378685.7041</v>
      </c>
      <c r="J16" s="230">
        <f>('Energy Use'!J72-'E-electricity'!J16-'E-Coal'!J16)*'Energy Use 2020'!$Z78</f>
        <v>499872469492.68073</v>
      </c>
      <c r="K16" s="230">
        <f>('Energy Use'!K72-'E-electricity'!K16-'E-Coal'!K16)*'Energy Use 2020'!$Z78</f>
        <v>501711142567.91809</v>
      </c>
      <c r="L16" s="230">
        <f>('Energy Use'!L72-'E-electricity'!L16-'E-Coal'!L16)*'Energy Use 2020'!$Z78</f>
        <v>502619066052.3371</v>
      </c>
      <c r="M16" s="230">
        <f>('Energy Use'!M72-'E-electricity'!M16-'E-Coal'!M16)*'Energy Use 2020'!$Z78</f>
        <v>501884757450.42682</v>
      </c>
      <c r="N16" s="230">
        <f>('Energy Use'!N72-'E-electricity'!N16-'E-Coal'!N16)*'Energy Use 2020'!$Z78</f>
        <v>501700495461.98834</v>
      </c>
      <c r="O16" s="230">
        <f>('Energy Use'!O72-'E-electricity'!O16-'E-Coal'!O16)*'Energy Use 2020'!$Z78</f>
        <v>499535704456.62732</v>
      </c>
      <c r="P16" s="230">
        <f>('Energy Use'!P72-'E-electricity'!P16-'E-Coal'!P16)*'Energy Use 2020'!$Z78</f>
        <v>495556763116.47845</v>
      </c>
      <c r="Q16" s="230">
        <f>('Energy Use'!Q72-'E-electricity'!Q16-'E-Coal'!Q16)*'Energy Use 2020'!$Z78</f>
        <v>489946355118.37976</v>
      </c>
      <c r="R16" s="230">
        <f>('Energy Use'!R72-'E-electricity'!R16-'E-Coal'!R16)*'Energy Use 2020'!$Z78</f>
        <v>482897866414.67419</v>
      </c>
      <c r="S16" s="230">
        <f>('Energy Use'!S72-'E-electricity'!S16-'E-Coal'!S16)*'Energy Use 2020'!$Z78</f>
        <v>476127863972.12195</v>
      </c>
      <c r="T16" s="230">
        <f>('Energy Use'!T72-'E-electricity'!T16-'E-Coal'!T16)*'Energy Use 2020'!$Z78</f>
        <v>468259658791.04791</v>
      </c>
      <c r="U16" s="230">
        <f>('Energy Use'!U72-'E-electricity'!U16-'E-Coal'!U16)*'Energy Use 2020'!$Z78</f>
        <v>459467374680.26825</v>
      </c>
      <c r="V16" s="230">
        <f>('Energy Use'!V72-'E-electricity'!V16-'E-Coal'!V16)*'Energy Use 2020'!$Z78</f>
        <v>449922129937.61951</v>
      </c>
      <c r="W16" s="230">
        <f>('Energy Use'!W72-'E-electricity'!W16-'E-Coal'!W16)*'Energy Use 2020'!$Z78</f>
        <v>439789367168.85693</v>
      </c>
      <c r="X16" s="230">
        <f>('Energy Use'!X72-'E-electricity'!X16-'E-Coal'!X16)*'Energy Use 2020'!$Z78</f>
        <v>429226712485.17224</v>
      </c>
      <c r="Y16" s="230">
        <f>('Energy Use'!Y72-'E-electricity'!Y16-'E-Coal'!Y16)*'Energy Use 2020'!$Z78</f>
        <v>418382352512.60864</v>
      </c>
      <c r="Z16" s="230">
        <f>('Energy Use'!Z72-'E-electricity'!Z16-'E-Coal'!Z16)*'Energy Use 2020'!$Z78</f>
        <v>407393901618.50195</v>
      </c>
      <c r="AA16" s="230">
        <f>('Energy Use'!AA72-'E-electricity'!AA16-'E-Coal'!AA16)*'Energy Use 2020'!$Z78</f>
        <v>396387719955.5163</v>
      </c>
      <c r="AB16" s="230">
        <f>('Energy Use'!AB72-'E-electricity'!AB16-'E-Coal'!AB16)*'Energy Use 2020'!$Z78</f>
        <v>385478635111.95117</v>
      </c>
      <c r="AC16" s="230">
        <f>('Energy Use'!AC72-'E-electricity'!AC16-'E-Coal'!AC16)*'Energy Use 2020'!$Z78</f>
        <v>374770015946.12671</v>
      </c>
      <c r="AD16" s="230">
        <f>('Energy Use'!AD72-'E-electricity'!AD16-'E-Coal'!AD16)*'Energy Use 2020'!$Z78</f>
        <v>364354146081.8429</v>
      </c>
      <c r="AE16" s="230">
        <f>('Energy Use'!AE72-'E-electricity'!AE16-'E-Coal'!AE16)*'Energy Use 2020'!$Z78</f>
        <v>354312846014.56708</v>
      </c>
      <c r="AF16" s="230">
        <f>('Energy Use'!AF72-'E-electricity'!AF16-'E-Coal'!AF16)*'Energy Use 2020'!$Z78</f>
        <v>344718296286.52283</v>
      </c>
      <c r="AG16" s="230">
        <f>('Energy Use'!AG72-'E-electricity'!AG16-'E-Coal'!AG16)*'Energy Use 2020'!$Z78</f>
        <v>335634019229.26624</v>
      </c>
      <c r="AH16" s="230">
        <f>('Energy Use'!AH72-'E-electricity'!AH16-'E-Coal'!AH16)*'Energy Use 2020'!$Z78</f>
        <v>327115982899.6554</v>
      </c>
      <c r="AI16" s="230">
        <f>('Energy Use'!AI72-'E-electricity'!AI16-'E-Coal'!AI16)*'Energy Use 2020'!$Z78</f>
        <v>319213797679.48145</v>
      </c>
      <c r="AJ16" s="230">
        <f>('Energy Use'!AJ72-'E-electricity'!AJ16-'E-Coal'!AJ16)*'Energy Use 2020'!$Z78</f>
        <v>311971983285.83356</v>
      </c>
      <c r="AK16" s="230">
        <f>('Energy Use'!AK72-'E-electricity'!AK16-'E-Coal'!AK16)*'Energy Use 2020'!$Z78</f>
        <v>305431291452.84106</v>
      </c>
      <c r="AL16" s="230">
        <f>('Energy Use'!AL72-'E-electricity'!AL16-'E-Coal'!AL16)*'Energy Use 2020'!$Z78</f>
        <v>299630077190.45636</v>
      </c>
      <c r="AM16" s="230">
        <f>('Energy Use'!AM72-'E-electricity'!AM16-'E-Coal'!AM16)*'Energy Use 2020'!$Z78</f>
        <v>294605719286.34283</v>
      </c>
      <c r="AN16" s="230">
        <f>('Energy Use'!AN72-'E-electricity'!AN16-'E-Coal'!AN16)*'Energy Use 2020'!$Z78</f>
        <v>290396098665.67261</v>
      </c>
      <c r="AO16" s="230">
        <f>('Energy Use'!AO72-'E-electricity'!AO16-'E-Coal'!AO16)*'Energy Use 2020'!$Z78</f>
        <v>287041151524.0257</v>
      </c>
      <c r="AP16" s="230">
        <f>('Energy Use'!AP72-'E-electricity'!AP16-'E-Coal'!AP16)*'Energy Use 2020'!$Z78</f>
        <v>284584523059.49542</v>
      </c>
      <c r="AQ16" s="230">
        <f>('Energy Use'!AQ72-'E-electricity'!AQ16-'E-Coal'!AQ16)*'Energy Use 2020'!$Z78</f>
        <v>283051758070.49976</v>
      </c>
      <c r="AR16" s="133" t="str">
        <f>VLOOKUP($A16,'Sector Match'!$A$1:$B$43,2,0)</f>
        <v>textiles apparel and leather 13T15</v>
      </c>
    </row>
    <row r="17" spans="1:44" x14ac:dyDescent="0.2">
      <c r="A17" s="74" t="s">
        <v>16</v>
      </c>
      <c r="B17" s="230">
        <f>('Energy Use'!B73-'E-electricity'!B17)*'Energy Use 2019'!$Q79</f>
        <v>1706028694920</v>
      </c>
      <c r="C17" s="230">
        <f>('Energy Use'!C73-'E-electricity'!C17-'E-Coal'!C17)*'Energy Use 2020'!$Z79</f>
        <v>1269910248420</v>
      </c>
      <c r="D17" s="230">
        <f>('Energy Use'!D73-'E-electricity'!D17-'E-Coal'!D17)*'Energy Use 2020'!$Z79</f>
        <v>1362647660542.186</v>
      </c>
      <c r="E17" s="230">
        <f>('Energy Use'!E73-'E-electricity'!E17-'E-Coal'!E17)*'Energy Use 2020'!$Z79</f>
        <v>1485145547309.8633</v>
      </c>
      <c r="F17" s="230">
        <f>('Energy Use'!F73-'E-electricity'!F17-'E-Coal'!F17)*'Energy Use 2020'!$Z79</f>
        <v>1517424681521.7957</v>
      </c>
      <c r="G17" s="230">
        <f>('Energy Use'!G73-'E-electricity'!G17-'E-Coal'!G17)*'Energy Use 2020'!$Z79</f>
        <v>1529891432627.2268</v>
      </c>
      <c r="H17" s="230">
        <f>('Energy Use'!H73-'E-electricity'!H17-'E-Coal'!H17)*'Energy Use 2020'!$Z79</f>
        <v>1550302065687.2661</v>
      </c>
      <c r="I17" s="230">
        <f>('Energy Use'!I73-'E-electricity'!I17-'E-Coal'!I17)*'Energy Use 2020'!$Z79</f>
        <v>1580246160137.6377</v>
      </c>
      <c r="J17" s="230">
        <f>('Energy Use'!J73-'E-electricity'!J17-'E-Coal'!J17)*'Energy Use 2020'!$Z79</f>
        <v>1607456759474.0408</v>
      </c>
      <c r="K17" s="230">
        <f>('Energy Use'!K73-'E-electricity'!K17-'E-Coal'!K17)*'Energy Use 2020'!$Z79</f>
        <v>1635649326704.3667</v>
      </c>
      <c r="L17" s="230">
        <f>('Energy Use'!L73-'E-electricity'!L17-'E-Coal'!L17)*'Energy Use 2020'!$Z79</f>
        <v>1659975131085.0798</v>
      </c>
      <c r="M17" s="230">
        <f>('Energy Use'!M73-'E-electricity'!M17-'E-Coal'!M17)*'Energy Use 2020'!$Z79</f>
        <v>1678906801575.8992</v>
      </c>
      <c r="N17" s="230">
        <f>('Energy Use'!N73-'E-electricity'!N17-'E-Coal'!N17)*'Energy Use 2020'!$Z79</f>
        <v>1697617140585.3286</v>
      </c>
      <c r="O17" s="230">
        <f>('Energy Use'!O73-'E-electricity'!O17-'E-Coal'!O17)*'Energy Use 2020'!$Z79</f>
        <v>1710272824633.5383</v>
      </c>
      <c r="P17" s="230">
        <f>('Energy Use'!P73-'E-electricity'!P17-'E-Coal'!P17)*'Energy Use 2020'!$Z79</f>
        <v>1717197660808.5737</v>
      </c>
      <c r="Q17" s="230">
        <f>('Energy Use'!Q73-'E-electricity'!Q17-'E-Coal'!Q17)*'Energy Use 2020'!$Z79</f>
        <v>1718783594500.4856</v>
      </c>
      <c r="R17" s="230">
        <f>('Energy Use'!R73-'E-electricity'!R17-'E-Coal'!R17)*'Energy Use 2020'!$Z79</f>
        <v>1715476993119.0615</v>
      </c>
      <c r="S17" s="230">
        <f>('Energy Use'!S73-'E-electricity'!S17-'E-Coal'!S17)*'Energy Use 2020'!$Z79</f>
        <v>1711412131305.7202</v>
      </c>
      <c r="T17" s="230">
        <f>('Energy Use'!T73-'E-electricity'!T17-'E-Coal'!T17)*'Energy Use 2020'!$Z79</f>
        <v>1703318307381.1213</v>
      </c>
      <c r="U17" s="230">
        <f>('Energy Use'!U73-'E-electricity'!U17-'E-Coal'!U17)*'Energy Use 2020'!$Z79</f>
        <v>1691594183823.3464</v>
      </c>
      <c r="V17" s="230">
        <f>('Energy Use'!V73-'E-electricity'!V17-'E-Coal'!V17)*'Energy Use 2020'!$Z79</f>
        <v>1676653708916.8816</v>
      </c>
      <c r="W17" s="230">
        <f>('Energy Use'!W73-'E-electricity'!W17-'E-Coal'!W17)*'Energy Use 2020'!$Z79</f>
        <v>1658918488161.2595</v>
      </c>
      <c r="X17" s="230">
        <f>('Energy Use'!X73-'E-electricity'!X17-'E-Coal'!X17)*'Energy Use 2020'!$Z79</f>
        <v>1638810975510.688</v>
      </c>
      <c r="Y17" s="230">
        <f>('Energy Use'!Y73-'E-electricity'!Y17-'E-Coal'!Y17)*'Energy Use 2020'!$Z79</f>
        <v>1616748566273.9683</v>
      </c>
      <c r="Z17" s="230">
        <f>('Energy Use'!Z73-'E-electricity'!Z17-'E-Coal'!Z17)*'Energy Use 2020'!$Z79</f>
        <v>1593138634968.3682</v>
      </c>
      <c r="AA17" s="230">
        <f>('Energy Use'!AA73-'E-electricity'!AA17-'E-Coal'!AA17)*'Energy Use 2020'!$Z79</f>
        <v>1568374527854.1882</v>
      </c>
      <c r="AB17" s="230">
        <f>('Energy Use'!AB73-'E-electricity'!AB17-'E-Coal'!AB17)*'Energy Use 2020'!$Z79</f>
        <v>1542832491889.4319</v>
      </c>
      <c r="AC17" s="230">
        <f>('Energy Use'!AC73-'E-electricity'!AC17-'E-Coal'!AC17)*'Energy Use 2020'!$Z79</f>
        <v>1516869499681.7561</v>
      </c>
      <c r="AD17" s="230">
        <f>('Energy Use'!AD73-'E-electricity'!AD17-'E-Coal'!AD17)*'Energy Use 2020'!$Z79</f>
        <v>1490821913622.3682</v>
      </c>
      <c r="AE17" s="230">
        <f>('Energy Use'!AE73-'E-electricity'!AE17-'E-Coal'!AE17)*'Energy Use 2020'!$Z79</f>
        <v>1465004921475.4722</v>
      </c>
      <c r="AF17" s="230">
        <f>('Energy Use'!AF73-'E-electricity'!AF17-'E-Coal'!AF17)*'Energy Use 2020'!$Z79</f>
        <v>1439712669811.7603</v>
      </c>
      <c r="AG17" s="230">
        <f>('Energy Use'!AG73-'E-electricity'!AG17-'E-Coal'!AG17)*'Energy Use 2020'!$Z79</f>
        <v>1415219020261.3101</v>
      </c>
      <c r="AH17" s="230">
        <f>('Energy Use'!AH73-'E-electricity'!AH17-'E-Coal'!AH17)*'Energy Use 2020'!$Z79</f>
        <v>1391778856018.0603</v>
      </c>
      <c r="AI17" s="230">
        <f>('Energy Use'!AI73-'E-electricity'!AI17-'E-Coal'!AI17)*'Energy Use 2020'!$Z79</f>
        <v>1369629871760.1611</v>
      </c>
      <c r="AJ17" s="230">
        <f>('Energy Use'!AJ73-'E-electricity'!AJ17-'E-Coal'!AJ17)*'Energy Use 2020'!$Z79</f>
        <v>1348994788605.9807</v>
      </c>
      <c r="AK17" s="230">
        <f>('Energy Use'!AK73-'E-electricity'!AK17-'E-Coal'!AK17)*'Energy Use 2020'!$Z79</f>
        <v>1330083946430.0383</v>
      </c>
      <c r="AL17" s="230">
        <f>('Energy Use'!AL73-'E-electricity'!AL17-'E-Coal'!AL17)*'Energy Use 2020'!$Z79</f>
        <v>1313098238443.4192</v>
      </c>
      <c r="AM17" s="230">
        <f>('Energy Use'!AM73-'E-electricity'!AM17-'E-Coal'!AM17)*'Energy Use 2020'!$Z79</f>
        <v>1298232367147.3777</v>
      </c>
      <c r="AN17" s="230">
        <f>('Energy Use'!AN73-'E-electricity'!AN17-'E-Coal'!AN17)*'Energy Use 2020'!$Z79</f>
        <v>1285678416481.4905</v>
      </c>
      <c r="AO17" s="230">
        <f>('Energy Use'!AO73-'E-electricity'!AO17-'E-Coal'!AO17)*'Energy Use 2020'!$Z79</f>
        <v>1275629752244.7371</v>
      </c>
      <c r="AP17" s="230">
        <f>('Energy Use'!AP73-'E-electricity'!AP17-'E-Coal'!AP17)*'Energy Use 2020'!$Z79</f>
        <v>1268285281871.8845</v>
      </c>
      <c r="AQ17" s="230">
        <f>('Energy Use'!AQ73-'E-electricity'!AQ17-'E-Coal'!AQ17)*'Energy Use 2020'!$Z79</f>
        <v>1263747627349.553</v>
      </c>
      <c r="AR17" s="133" t="str">
        <f>VLOOKUP($A17,'Sector Match'!$A$1:$B$43,2,0)</f>
        <v>wood products 16</v>
      </c>
    </row>
    <row r="18" spans="1:44" x14ac:dyDescent="0.2">
      <c r="A18" s="74" t="s">
        <v>17</v>
      </c>
      <c r="B18" s="230">
        <f>('Energy Use'!B74-'E-electricity'!B18)*'Energy Use 2019'!$Q80</f>
        <v>1100685179880</v>
      </c>
      <c r="C18" s="230">
        <f>('Energy Use'!C74-'E-electricity'!C18-'E-Coal'!C18)*'Energy Use 2020'!$Z80</f>
        <v>710845289549.99939</v>
      </c>
      <c r="D18" s="230">
        <f>('Energy Use'!D74-'E-electricity'!D18-'E-Coal'!D18)*'Energy Use 2020'!$Z80</f>
        <v>667352007710.52783</v>
      </c>
      <c r="E18" s="230">
        <f>('Energy Use'!E74-'E-electricity'!E18-'E-Coal'!E18)*'Energy Use 2020'!$Z80</f>
        <v>782729867807.43457</v>
      </c>
      <c r="F18" s="230">
        <f>('Energy Use'!F74-'E-electricity'!F18-'E-Coal'!F18)*'Energy Use 2020'!$Z80</f>
        <v>784786507905.48645</v>
      </c>
      <c r="G18" s="230">
        <f>('Energy Use'!G74-'E-electricity'!G18-'E-Coal'!G18)*'Energy Use 2020'!$Z80</f>
        <v>783655072867.67151</v>
      </c>
      <c r="H18" s="230">
        <f>('Energy Use'!H74-'E-electricity'!H18-'E-Coal'!H18)*'Energy Use 2020'!$Z80</f>
        <v>786403989085.97485</v>
      </c>
      <c r="I18" s="230">
        <f>('Energy Use'!I74-'E-electricity'!I18-'E-Coal'!I18)*'Energy Use 2020'!$Z80</f>
        <v>791723325375.18018</v>
      </c>
      <c r="J18" s="230">
        <f>('Energy Use'!J74-'E-electricity'!J18-'E-Coal'!J18)*'Energy Use 2020'!$Z80</f>
        <v>797392957230.94116</v>
      </c>
      <c r="K18" s="230">
        <f>('Energy Use'!K74-'E-electricity'!K18-'E-Coal'!K18)*'Energy Use 2020'!$Z80</f>
        <v>803157828398.06104</v>
      </c>
      <c r="L18" s="230">
        <f>('Energy Use'!L74-'E-electricity'!L18-'E-Coal'!L18)*'Energy Use 2020'!$Z80</f>
        <v>807527367166.698</v>
      </c>
      <c r="M18" s="230">
        <f>('Energy Use'!M74-'E-electricity'!M18-'E-Coal'!M18)*'Energy Use 2020'!$Z80</f>
        <v>809479422150.45605</v>
      </c>
      <c r="N18" s="230">
        <f>('Energy Use'!N74-'E-electricity'!N18-'E-Coal'!N18)*'Energy Use 2020'!$Z80</f>
        <v>812382934960.39587</v>
      </c>
      <c r="O18" s="230">
        <f>('Energy Use'!O74-'E-electricity'!O18-'E-Coal'!O18)*'Energy Use 2020'!$Z80</f>
        <v>812218800629.07593</v>
      </c>
      <c r="P18" s="230">
        <f>('Energy Use'!P74-'E-electricity'!P18-'E-Coal'!P18)*'Energy Use 2020'!$Z80</f>
        <v>809205417759.96326</v>
      </c>
      <c r="Q18" s="230">
        <f>('Energy Use'!Q74-'E-electricity'!Q18-'E-Coal'!Q18)*'Energy Use 2020'!$Z80</f>
        <v>803589431077.86108</v>
      </c>
      <c r="R18" s="230">
        <f>('Energy Use'!R74-'E-electricity'!R18-'E-Coal'!R18)*'Energy Use 2020'!$Z80</f>
        <v>795637958898.75171</v>
      </c>
      <c r="S18" s="230">
        <f>('Energy Use'!S74-'E-electricity'!S18-'E-Coal'!S18)*'Energy Use 2020'!$Z80</f>
        <v>789584444153.26733</v>
      </c>
      <c r="T18" s="230">
        <f>('Energy Use'!T74-'E-electricity'!T18-'E-Coal'!T18)*'Energy Use 2020'!$Z80</f>
        <v>781682412892.45874</v>
      </c>
      <c r="U18" s="230">
        <f>('Energy Use'!U74-'E-electricity'!U18-'E-Coal'!U18)*'Energy Use 2020'!$Z80</f>
        <v>772147076396.50171</v>
      </c>
      <c r="V18" s="230">
        <f>('Energy Use'!V74-'E-electricity'!V18-'E-Coal'!V18)*'Energy Use 2020'!$Z80</f>
        <v>761196732163.97742</v>
      </c>
      <c r="W18" s="230">
        <f>('Energy Use'!W74-'E-electricity'!W18-'E-Coal'!W18)*'Energy Use 2020'!$Z80</f>
        <v>749049031850.91382</v>
      </c>
      <c r="X18" s="230">
        <f>('Energy Use'!X74-'E-electricity'!X18-'E-Coal'!X18)*'Energy Use 2020'!$Z80</f>
        <v>735917747378.52356</v>
      </c>
      <c r="Y18" s="230">
        <f>('Energy Use'!Y74-'E-electricity'!Y18-'E-Coal'!Y18)*'Energy Use 2020'!$Z80</f>
        <v>722010058231.48682</v>
      </c>
      <c r="Z18" s="230">
        <f>('Energy Use'!Z74-'E-electricity'!Z18-'E-Coal'!Z18)*'Energy Use 2020'!$Z80</f>
        <v>707524363413.62659</v>
      </c>
      <c r="AA18" s="230">
        <f>('Energy Use'!AA74-'E-electricity'!AA18-'E-Coal'!AA18)*'Energy Use 2020'!$Z80</f>
        <v>692648605194.44153</v>
      </c>
      <c r="AB18" s="230">
        <f>('Energy Use'!AB74-'E-electricity'!AB18-'E-Coal'!AB18)*'Energy Use 2020'!$Z80</f>
        <v>677559078816.81018</v>
      </c>
      <c r="AC18" s="230">
        <f>('Energy Use'!AC74-'E-electricity'!AC18-'E-Coal'!AC18)*'Energy Use 2020'!$Z80</f>
        <v>662419692705.81335</v>
      </c>
      <c r="AD18" s="230">
        <f>('Energy Use'!AD74-'E-electricity'!AD18-'E-Coal'!AD18)*'Energy Use 2020'!$Z80</f>
        <v>647381637238.40588</v>
      </c>
      <c r="AE18" s="230">
        <f>('Energy Use'!AE74-'E-electricity'!AE18-'E-Coal'!AE18)*'Energy Use 2020'!$Z80</f>
        <v>632583416516.82996</v>
      </c>
      <c r="AF18" s="230">
        <f>('Energy Use'!AF74-'E-electricity'!AF18-'E-Coal'!AF18)*'Energy Use 2020'!$Z80</f>
        <v>618151196483.04578</v>
      </c>
      <c r="AG18" s="230">
        <f>('Energy Use'!AG74-'E-electricity'!AG18-'E-Coal'!AG18)*'Energy Use 2020'!$Z80</f>
        <v>604199423733.4707</v>
      </c>
      <c r="AH18" s="230">
        <f>('Energy Use'!AH74-'E-electricity'!AH18-'E-Coal'!AH18)*'Energy Use 2020'!$Z80</f>
        <v>590831672157.30762</v>
      </c>
      <c r="AI18" s="230">
        <f>('Energy Use'!AI74-'E-electricity'!AI18-'E-Coal'!AI18)*'Energy Use 2020'!$Z80</f>
        <v>578141678662.65063</v>
      </c>
      <c r="AJ18" s="230">
        <f>('Energy Use'!AJ74-'E-electricity'!AJ18-'E-Coal'!AJ18)*'Energy Use 2020'!$Z80</f>
        <v>566214534446.08533</v>
      </c>
      <c r="AK18" s="230">
        <f>('Energy Use'!AK74-'E-electricity'!AK18-'E-Coal'!AK18)*'Energy Use 2020'!$Z80</f>
        <v>555128004228.2312</v>
      </c>
      <c r="AL18" s="230">
        <f>('Energy Use'!AL74-'E-electricity'!AL18-'E-Coal'!AL18)*'Energy Use 2020'!$Z80</f>
        <v>544953952403.93213</v>
      </c>
      <c r="AM18" s="230">
        <f>('Energy Use'!AM74-'E-electricity'!AM18-'E-Coal'!AM18)*'Energy Use 2020'!$Z80</f>
        <v>535759861990.31561</v>
      </c>
      <c r="AN18" s="230">
        <f>('Energy Use'!AN74-'E-electricity'!AN18-'E-Coal'!AN18)*'Energy Use 2020'!$Z80</f>
        <v>527610439515.58136</v>
      </c>
      <c r="AO18" s="230">
        <f>('Energy Use'!AO74-'E-electricity'!AO18-'E-Coal'!AO18)*'Energy Use 2020'!$Z80</f>
        <v>520569306562.27484</v>
      </c>
      <c r="AP18" s="230">
        <f>('Energy Use'!AP74-'E-electricity'!AP18-'E-Coal'!AP18)*'Energy Use 2020'!$Z80</f>
        <v>514700786619.52435</v>
      </c>
      <c r="AQ18" s="230">
        <f>('Energy Use'!AQ74-'E-electricity'!AQ18-'E-Coal'!AQ18)*'Energy Use 2020'!$Z80</f>
        <v>510029280640.81165</v>
      </c>
      <c r="AR18" s="133" t="str">
        <f>VLOOKUP($A18,'Sector Match'!$A$1:$B$43,2,0)</f>
        <v>wood products 16</v>
      </c>
    </row>
    <row r="19" spans="1:44" x14ac:dyDescent="0.2">
      <c r="A19" s="74" t="s">
        <v>18</v>
      </c>
      <c r="B19" s="230">
        <f>('Energy Use'!B75-'E-electricity'!B19)*'Energy Use 2019'!$Q81</f>
        <v>4709495879055</v>
      </c>
      <c r="C19" s="230">
        <f>('Energy Use'!C75-'E-electricity'!C19-'E-Coal'!C19)*'Energy Use 2020'!$Z81</f>
        <v>2902715489520</v>
      </c>
      <c r="D19" s="230">
        <f>('Energy Use'!D75-'E-electricity'!D19-'E-Coal'!D19)*'Energy Use 2020'!$Z81</f>
        <v>3042604004778.3662</v>
      </c>
      <c r="E19" s="230">
        <f>('Energy Use'!E75-'E-electricity'!E19-'E-Coal'!E19)*'Energy Use 2020'!$Z81</f>
        <v>3353039156748.9971</v>
      </c>
      <c r="F19" s="230">
        <f>('Energy Use'!F75-'E-electricity'!F19-'E-Coal'!F19)*'Energy Use 2020'!$Z81</f>
        <v>3662146612720.6304</v>
      </c>
      <c r="G19" s="230">
        <f>('Energy Use'!G75-'E-electricity'!G19-'E-Coal'!G19)*'Energy Use 2020'!$Z81</f>
        <v>3852681370656.7183</v>
      </c>
      <c r="H19" s="230">
        <f>('Energy Use'!H75-'E-electricity'!H19-'E-Coal'!H19)*'Energy Use 2020'!$Z81</f>
        <v>4040406355820.8599</v>
      </c>
      <c r="I19" s="230">
        <f>('Energy Use'!I75-'E-electricity'!I19-'E-Coal'!I19)*'Energy Use 2020'!$Z81</f>
        <v>4157952305692.1167</v>
      </c>
      <c r="J19" s="230">
        <f>('Energy Use'!J75-'E-electricity'!J19-'E-Coal'!J19)*'Energy Use 2020'!$Z81</f>
        <v>4248871323416.9033</v>
      </c>
      <c r="K19" s="230">
        <f>('Energy Use'!K75-'E-electricity'!K19-'E-Coal'!K19)*'Energy Use 2020'!$Z81</f>
        <v>4342091887162.4312</v>
      </c>
      <c r="L19" s="230">
        <f>('Energy Use'!L75-'E-electricity'!L19-'E-Coal'!L19)*'Energy Use 2020'!$Z81</f>
        <v>4423855745043.5576</v>
      </c>
      <c r="M19" s="230">
        <f>('Energy Use'!M75-'E-electricity'!M19-'E-Coal'!M19)*'Energy Use 2020'!$Z81</f>
        <v>4497921323972.3672</v>
      </c>
      <c r="N19" s="230">
        <f>('Energy Use'!N75-'E-electricity'!N19-'E-Coal'!N19)*'Energy Use 2020'!$Z81</f>
        <v>4539294883196.3955</v>
      </c>
      <c r="O19" s="230">
        <f>('Energy Use'!O75-'E-electricity'!O19-'E-Coal'!O19)*'Energy Use 2020'!$Z81</f>
        <v>4580487926998.042</v>
      </c>
      <c r="P19" s="230">
        <f>('Energy Use'!P75-'E-electricity'!P19-'E-Coal'!P19)*'Energy Use 2020'!$Z81</f>
        <v>4621500733846.5693</v>
      </c>
      <c r="Q19" s="230">
        <f>('Energy Use'!Q75-'E-electricity'!Q19-'E-Coal'!Q19)*'Energy Use 2020'!$Z81</f>
        <v>4662333582170.0762</v>
      </c>
      <c r="R19" s="230">
        <f>('Energy Use'!R75-'E-electricity'!R19-'E-Coal'!R19)*'Energy Use 2020'!$Z81</f>
        <v>4702986750355.5078</v>
      </c>
      <c r="S19" s="230">
        <f>('Energy Use'!S75-'E-electricity'!S19-'E-Coal'!S19)*'Energy Use 2020'!$Z81</f>
        <v>4725379731197.9531</v>
      </c>
      <c r="T19" s="230">
        <f>('Energy Use'!T75-'E-electricity'!T19-'E-Coal'!T19)*'Energy Use 2020'!$Z81</f>
        <v>4747747760372.1445</v>
      </c>
      <c r="U19" s="230">
        <f>('Energy Use'!U75-'E-electricity'!U19-'E-Coal'!U19)*'Energy Use 2020'!$Z81</f>
        <v>4770090834081.4707</v>
      </c>
      <c r="V19" s="230">
        <f>('Energy Use'!V75-'E-electricity'!V19-'E-Coal'!V19)*'Energy Use 2020'!$Z81</f>
        <v>4792408948529.6553</v>
      </c>
      <c r="W19" s="230">
        <f>('Energy Use'!W75-'E-electricity'!W19-'E-Coal'!W19)*'Energy Use 2020'!$Z81</f>
        <v>4814702099920.7607</v>
      </c>
      <c r="X19" s="230">
        <f>('Energy Use'!X75-'E-electricity'!X19-'E-Coal'!X19)*'Energy Use 2020'!$Z81</f>
        <v>4787613444821.8359</v>
      </c>
      <c r="Y19" s="230">
        <f>('Energy Use'!Y75-'E-electricity'!Y19-'E-Coal'!Y19)*'Energy Use 2020'!$Z81</f>
        <v>4760549264880.5967</v>
      </c>
      <c r="Z19" s="230">
        <f>('Energy Use'!Z75-'E-electricity'!Z19-'E-Coal'!Z19)*'Energy Use 2020'!$Z81</f>
        <v>4733509563924.5264</v>
      </c>
      <c r="AA19" s="230">
        <f>('Energy Use'!AA75-'E-electricity'!AA19-'E-Coal'!AA19)*'Energy Use 2020'!$Z81</f>
        <v>4706494345780.7813</v>
      </c>
      <c r="AB19" s="230">
        <f>('Energy Use'!AB75-'E-electricity'!AB19-'E-Coal'!AB19)*'Energy Use 2020'!$Z81</f>
        <v>4679503614276.1777</v>
      </c>
      <c r="AC19" s="230">
        <f>('Energy Use'!AC75-'E-electricity'!AC19-'E-Coal'!AC19)*'Energy Use 2020'!$Z81</f>
        <v>4618074133435.4424</v>
      </c>
      <c r="AD19" s="230">
        <f>('Energy Use'!AD75-'E-electricity'!AD19-'E-Coal'!AD19)*'Energy Use 2020'!$Z81</f>
        <v>4556703776733.7656</v>
      </c>
      <c r="AE19" s="230">
        <f>('Energy Use'!AE75-'E-electricity'!AE19-'E-Coal'!AE19)*'Energy Use 2020'!$Z81</f>
        <v>4495392553330.9102</v>
      </c>
      <c r="AF19" s="230">
        <f>('Energy Use'!AF75-'E-electricity'!AF19-'E-Coal'!AF19)*'Energy Use 2020'!$Z81</f>
        <v>4434140472385.8389</v>
      </c>
      <c r="AG19" s="230">
        <f>('Energy Use'!AG75-'E-electricity'!AG19-'E-Coal'!AG19)*'Energy Use 2020'!$Z81</f>
        <v>4372947543056.7114</v>
      </c>
      <c r="AH19" s="230">
        <f>('Energy Use'!AH75-'E-electricity'!AH19-'E-Coal'!AH19)*'Energy Use 2020'!$Z81</f>
        <v>4306902824871.6162</v>
      </c>
      <c r="AI19" s="230">
        <f>('Energy Use'!AI75-'E-electricity'!AI19-'E-Coal'!AI19)*'Energy Use 2020'!$Z81</f>
        <v>4240922226277.0659</v>
      </c>
      <c r="AJ19" s="230">
        <f>('Energy Use'!AJ75-'E-electricity'!AJ19-'E-Coal'!AJ19)*'Energy Use 2020'!$Z81</f>
        <v>4175005757190.5581</v>
      </c>
      <c r="AK19" s="230">
        <f>('Energy Use'!AK75-'E-electricity'!AK19-'E-Coal'!AK19)*'Energy Use 2020'!$Z81</f>
        <v>4109153427528.7271</v>
      </c>
      <c r="AL19" s="230">
        <f>('Energy Use'!AL75-'E-electricity'!AL19-'E-Coal'!AL19)*'Energy Use 2020'!$Z81</f>
        <v>4043365247207.333</v>
      </c>
      <c r="AM19" s="230">
        <f>('Energy Use'!AM75-'E-electricity'!AM19-'E-Coal'!AM19)*'Energy Use 2020'!$Z81</f>
        <v>3967844080264.0806</v>
      </c>
      <c r="AN19" s="230">
        <f>('Energy Use'!AN75-'E-electricity'!AN19-'E-Coal'!AN19)*'Energy Use 2020'!$Z81</f>
        <v>3892396986889.166</v>
      </c>
      <c r="AO19" s="230">
        <f>('Energy Use'!AO75-'E-electricity'!AO19-'E-Coal'!AO19)*'Energy Use 2020'!$Z81</f>
        <v>3817023978518.7314</v>
      </c>
      <c r="AP19" s="230">
        <f>('Energy Use'!AP75-'E-electricity'!AP19-'E-Coal'!AP19)*'Energy Use 2020'!$Z81</f>
        <v>3741725066587.9199</v>
      </c>
      <c r="AQ19" s="230">
        <f>('Energy Use'!AQ75-'E-electricity'!AQ19-'E-Coal'!AQ19)*'Energy Use 2020'!$Z81</f>
        <v>3666194593480.2212</v>
      </c>
      <c r="AR19" s="133" t="str">
        <f>VLOOKUP($A19,'Sector Match'!$A$1:$B$43,2,0)</f>
        <v>pulp paper and printing 17T18</v>
      </c>
    </row>
    <row r="20" spans="1:44" x14ac:dyDescent="0.2">
      <c r="A20" s="74" t="s">
        <v>19</v>
      </c>
      <c r="B20" s="230">
        <f>('Energy Use'!B76-'E-electricity'!B20)*'Energy Use 2019'!$Q82</f>
        <v>1576276512525</v>
      </c>
      <c r="C20" s="230">
        <f>('Energy Use'!C76-'E-electricity'!C20-'E-Coal'!C20)*'Energy Use 2020'!$Z82</f>
        <v>1179269834985.0002</v>
      </c>
      <c r="D20" s="230">
        <f>('Energy Use'!D76-'E-electricity'!D20-'E-Coal'!D20)*'Energy Use 2020'!$Z82</f>
        <v>1306617683085.6628</v>
      </c>
      <c r="E20" s="230">
        <f>('Energy Use'!E76-'E-electricity'!E20-'E-Coal'!E20)*'Energy Use 2020'!$Z82</f>
        <v>1397545452794.4375</v>
      </c>
      <c r="F20" s="230">
        <f>('Energy Use'!F76-'E-electricity'!F20-'E-Coal'!F20)*'Energy Use 2020'!$Z82</f>
        <v>1439317059082.9387</v>
      </c>
      <c r="G20" s="230">
        <f>('Energy Use'!G76-'E-electricity'!G20-'E-Coal'!G20)*'Energy Use 2020'!$Z82</f>
        <v>1470608596994.989</v>
      </c>
      <c r="H20" s="230">
        <f>('Energy Use'!H76-'E-electricity'!H20-'E-Coal'!H20)*'Energy Use 2020'!$Z82</f>
        <v>1513588697961.5535</v>
      </c>
      <c r="I20" s="230">
        <f>('Energy Use'!I76-'E-electricity'!I20-'E-Coal'!I20)*'Energy Use 2020'!$Z82</f>
        <v>1563258406783.001</v>
      </c>
      <c r="J20" s="230">
        <f>('Energy Use'!J76-'E-electricity'!J20-'E-Coal'!J20)*'Energy Use 2020'!$Z82</f>
        <v>1609740245187.6299</v>
      </c>
      <c r="K20" s="230">
        <f>('Energy Use'!K76-'E-electricity'!K20-'E-Coal'!K20)*'Energy Use 2020'!$Z82</f>
        <v>1655224355027.9846</v>
      </c>
      <c r="L20" s="230">
        <f>('Energy Use'!L76-'E-electricity'!L20-'E-Coal'!L20)*'Energy Use 2020'!$Z82</f>
        <v>1696705099599.9507</v>
      </c>
      <c r="M20" s="230">
        <f>('Energy Use'!M76-'E-electricity'!M20-'E-Coal'!M20)*'Energy Use 2020'!$Z82</f>
        <v>1733172063538.637</v>
      </c>
      <c r="N20" s="230">
        <f>('Energy Use'!N76-'E-electricity'!N20-'E-Coal'!N20)*'Energy Use 2020'!$Z82</f>
        <v>1767917949413.6733</v>
      </c>
      <c r="O20" s="230">
        <f>('Energy Use'!O76-'E-electricity'!O20-'E-Coal'!O20)*'Energy Use 2020'!$Z82</f>
        <v>1797188893886.0435</v>
      </c>
      <c r="P20" s="230">
        <f>('Energy Use'!P76-'E-electricity'!P20-'E-Coal'!P20)*'Energy Use 2020'!$Z82</f>
        <v>1821160929684.4443</v>
      </c>
      <c r="Q20" s="230">
        <f>('Energy Use'!Q76-'E-electricity'!Q20-'E-Coal'!Q20)*'Energy Use 2020'!$Z82</f>
        <v>1840084140058.6504</v>
      </c>
      <c r="R20" s="230">
        <f>('Energy Use'!R76-'E-electricity'!R20-'E-Coal'!R20)*'Energy Use 2020'!$Z82</f>
        <v>1854272596337.8877</v>
      </c>
      <c r="S20" s="230">
        <f>('Energy Use'!S76-'E-electricity'!S20-'E-Coal'!S20)*'Energy Use 2020'!$Z82</f>
        <v>1866564970600.8945</v>
      </c>
      <c r="T20" s="230">
        <f>('Energy Use'!T76-'E-electricity'!T20-'E-Coal'!T20)*'Energy Use 2020'!$Z82</f>
        <v>1874748732869.5825</v>
      </c>
      <c r="U20" s="230">
        <f>('Energy Use'!U76-'E-electricity'!U20-'E-Coal'!U20)*'Energy Use 2020'!$Z82</f>
        <v>1879073978050.2358</v>
      </c>
      <c r="V20" s="230">
        <f>('Energy Use'!V76-'E-electricity'!V20-'E-Coal'!V20)*'Energy Use 2020'!$Z82</f>
        <v>1879818701943.4858</v>
      </c>
      <c r="W20" s="230">
        <f>('Energy Use'!W76-'E-electricity'!W20-'E-Coal'!W20)*'Energy Use 2020'!$Z82</f>
        <v>1877283043875.0215</v>
      </c>
      <c r="X20" s="230">
        <f>('Energy Use'!X76-'E-electricity'!X20-'E-Coal'!X20)*'Energy Use 2020'!$Z82</f>
        <v>1871783776395.2114</v>
      </c>
      <c r="Y20" s="230">
        <f>('Energy Use'!Y76-'E-electricity'!Y20-'E-Coal'!Y20)*'Energy Use 2020'!$Z82</f>
        <v>1863649149706.6453</v>
      </c>
      <c r="Z20" s="230">
        <f>('Energy Use'!Z76-'E-electricity'!Z20-'E-Coal'!Z20)*'Energy Use 2020'!$Z82</f>
        <v>1853214176060.7703</v>
      </c>
      <c r="AA20" s="230">
        <f>('Energy Use'!AA76-'E-electricity'!AA20-'E-Coal'!AA20)*'Energy Use 2020'!$Z82</f>
        <v>1840816417621.4905</v>
      </c>
      <c r="AB20" s="230">
        <f>('Energy Use'!AB76-'E-electricity'!AB20-'E-Coal'!AB20)*'Energy Use 2020'!$Z82</f>
        <v>1826792320965.906</v>
      </c>
      <c r="AC20" s="230">
        <f>('Energy Use'!AC76-'E-electricity'!AC20-'E-Coal'!AC20)*'Energy Use 2020'!$Z82</f>
        <v>1811474123046.4094</v>
      </c>
      <c r="AD20" s="230">
        <f>('Energy Use'!AD76-'E-electricity'!AD20-'E-Coal'!AD20)*'Energy Use 2020'!$Z82</f>
        <v>1795187337471.6155</v>
      </c>
      <c r="AE20" s="230">
        <f>('Energy Use'!AE76-'E-electricity'!AE20-'E-Coal'!AE20)*'Energy Use 2020'!$Z82</f>
        <v>1778248816619.3677</v>
      </c>
      <c r="AF20" s="230">
        <f>('Energy Use'!AF76-'E-electricity'!AF20-'E-Coal'!AF20)*'Energy Use 2020'!$Z82</f>
        <v>1760965374482.2095</v>
      </c>
      <c r="AG20" s="230">
        <f>('Energy Use'!AG76-'E-electricity'!AG20-'E-Coal'!AG20)*'Energy Use 2020'!$Z82</f>
        <v>1743632947262.4236</v>
      </c>
      <c r="AH20" s="230">
        <f>('Energy Use'!AH76-'E-electricity'!AH20-'E-Coal'!AH20)*'Energy Use 2020'!$Z82</f>
        <v>1726536263492.2476</v>
      </c>
      <c r="AI20" s="230">
        <f>('Energy Use'!AI76-'E-electricity'!AI20-'E-Coal'!AI20)*'Energy Use 2020'!$Z82</f>
        <v>1709948992706.1438</v>
      </c>
      <c r="AJ20" s="230">
        <f>('Energy Use'!AJ76-'E-electricity'!AJ20-'E-Coal'!AJ20)*'Energy Use 2020'!$Z82</f>
        <v>1694134341250.7705</v>
      </c>
      <c r="AK20" s="230">
        <f>('Energy Use'!AK76-'E-electricity'!AK20-'E-Coal'!AK20)*'Energy Use 2020'!$Z82</f>
        <v>1679346065483.5564</v>
      </c>
      <c r="AL20" s="230">
        <f>('Energy Use'!AL76-'E-electricity'!AL20-'E-Coal'!AL20)*'Energy Use 2020'!$Z82</f>
        <v>1665829876187.5981</v>
      </c>
      <c r="AM20" s="230">
        <f>('Energy Use'!AM76-'E-electricity'!AM20-'E-Coal'!AM20)*'Energy Use 2020'!$Z82</f>
        <v>1653825213346.5947</v>
      </c>
      <c r="AN20" s="230">
        <f>('Energy Use'!AN76-'E-electricity'!AN20-'E-Coal'!AN20)*'Energy Use 2020'!$Z82</f>
        <v>1643567377344.8047</v>
      </c>
      <c r="AO20" s="230">
        <f>('Energy Use'!AO76-'E-electricity'!AO20-'E-Coal'!AO20)*'Energy Use 2020'!$Z82</f>
        <v>1635290011102.7041</v>
      </c>
      <c r="AP20" s="230">
        <f>('Energy Use'!AP76-'E-electricity'!AP20-'E-Coal'!AP20)*'Energy Use 2020'!$Z82</f>
        <v>1629227937613.5605</v>
      </c>
      <c r="AQ20" s="230">
        <f>('Energy Use'!AQ76-'E-electricity'!AQ20-'E-Coal'!AQ20)*'Energy Use 2020'!$Z82</f>
        <v>1625484844040.2065</v>
      </c>
      <c r="AR20" s="133" t="str">
        <f>VLOOKUP($A20,'Sector Match'!$A$1:$B$43,2,0)</f>
        <v>pulp paper and printing 17T18</v>
      </c>
    </row>
    <row r="21" spans="1:44" x14ac:dyDescent="0.2">
      <c r="A21" s="74" t="s">
        <v>20</v>
      </c>
      <c r="B21" s="230">
        <f>('Energy Use'!B77-'E-electricity'!B21)*'Energy Use 2019'!$Q83</f>
        <v>1372050855285</v>
      </c>
      <c r="C21" s="230">
        <f>('Energy Use'!C77-'E-electricity'!C21-'E-Coal'!C21)*'Energy Use 2020'!$Z83</f>
        <v>768762930375</v>
      </c>
      <c r="D21" s="230">
        <f>('Energy Use'!D77-'E-electricity'!D21-'E-Coal'!D21)*'Energy Use 2020'!$Z83</f>
        <v>899496782385.64441</v>
      </c>
      <c r="E21" s="230">
        <f>('Energy Use'!E77-'E-electricity'!E21-'E-Coal'!E21)*'Energy Use 2020'!$Z83</f>
        <v>910360843901.92175</v>
      </c>
      <c r="F21" s="230">
        <f>('Energy Use'!F77-'E-electricity'!F21-'E-Coal'!F21)*'Energy Use 2020'!$Z83</f>
        <v>939032664982.44043</v>
      </c>
      <c r="G21" s="230">
        <f>('Energy Use'!G77-'E-electricity'!G21-'E-Coal'!G21)*'Energy Use 2020'!$Z83</f>
        <v>957775255023.51733</v>
      </c>
      <c r="H21" s="230">
        <f>('Energy Use'!H77-'E-electricity'!H21-'E-Coal'!H21)*'Energy Use 2020'!$Z83</f>
        <v>983838362852.59778</v>
      </c>
      <c r="I21" s="230">
        <f>('Energy Use'!I77-'E-electricity'!I21-'E-Coal'!I21)*'Energy Use 2020'!$Z83</f>
        <v>1014240936830.2511</v>
      </c>
      <c r="J21" s="230">
        <f>('Energy Use'!J77-'E-electricity'!J21-'E-Coal'!J21)*'Energy Use 2020'!$Z83</f>
        <v>1044564701285.9825</v>
      </c>
      <c r="K21" s="230">
        <f>('Energy Use'!K77-'E-electricity'!K21-'E-Coal'!K21)*'Energy Use 2020'!$Z83</f>
        <v>1074643493536.5216</v>
      </c>
      <c r="L21" s="230">
        <f>('Energy Use'!L77-'E-electricity'!L21-'E-Coal'!L21)*'Energy Use 2020'!$Z83</f>
        <v>1103111775930.5742</v>
      </c>
      <c r="M21" s="230">
        <f>('Energy Use'!M77-'E-electricity'!M21-'E-Coal'!M21)*'Energy Use 2020'!$Z83</f>
        <v>1128964235524.6555</v>
      </c>
      <c r="N21" s="230">
        <f>('Energy Use'!N77-'E-electricity'!N21-'E-Coal'!N21)*'Energy Use 2020'!$Z83</f>
        <v>1152403648247.7512</v>
      </c>
      <c r="O21" s="230">
        <f>('Energy Use'!O77-'E-electricity'!O21-'E-Coal'!O21)*'Energy Use 2020'!$Z83</f>
        <v>1172355961592.4363</v>
      </c>
      <c r="P21" s="230">
        <f>('Energy Use'!P77-'E-electricity'!P21-'E-Coal'!P21)*'Energy Use 2020'!$Z83</f>
        <v>1188954752280.2129</v>
      </c>
      <c r="Q21" s="230">
        <f>('Energy Use'!Q77-'E-electricity'!Q21-'E-Coal'!Q21)*'Energy Use 2020'!$Z83</f>
        <v>1202382495025.3586</v>
      </c>
      <c r="R21" s="230">
        <f>('Energy Use'!R77-'E-electricity'!R21-'E-Coal'!R21)*'Energy Use 2020'!$Z83</f>
        <v>1212863642026.0967</v>
      </c>
      <c r="S21" s="230">
        <f>('Energy Use'!S77-'E-electricity'!S21-'E-Coal'!S21)*'Energy Use 2020'!$Z83</f>
        <v>1221371577823.6895</v>
      </c>
      <c r="T21" s="230">
        <f>('Energy Use'!T77-'E-electricity'!T21-'E-Coal'!T21)*'Energy Use 2020'!$Z83</f>
        <v>1227335608856.2766</v>
      </c>
      <c r="U21" s="230">
        <f>('Energy Use'!U77-'E-electricity'!U21-'E-Coal'!U21)*'Energy Use 2020'!$Z83</f>
        <v>1230907245011.4302</v>
      </c>
      <c r="V21" s="230">
        <f>('Energy Use'!V77-'E-electricity'!V21-'E-Coal'!V21)*'Energy Use 2020'!$Z83</f>
        <v>1232254929321.6992</v>
      </c>
      <c r="W21" s="230">
        <f>('Energy Use'!W77-'E-electricity'!W21-'E-Coal'!W21)*'Energy Use 2020'!$Z83</f>
        <v>1231560689581.8816</v>
      </c>
      <c r="X21" s="230">
        <f>('Energy Use'!X77-'E-electricity'!X21-'E-Coal'!X21)*'Energy Use 2020'!$Z83</f>
        <v>1229016928246.343</v>
      </c>
      <c r="Y21" s="230">
        <f>('Energy Use'!Y77-'E-electricity'!Y21-'E-Coal'!Y21)*'Energy Use 2020'!$Z83</f>
        <v>1224823411815.4404</v>
      </c>
      <c r="Z21" s="230">
        <f>('Energy Use'!Z77-'E-electricity'!Z21-'E-Coal'!Z21)*'Energy Use 2020'!$Z83</f>
        <v>1219184508643.0667</v>
      </c>
      <c r="AA21" s="230">
        <f>('Energy Use'!AA77-'E-electricity'!AA21-'E-Coal'!AA21)*'Energy Use 2020'!$Z83</f>
        <v>1212306712160.092</v>
      </c>
      <c r="AB21" s="230">
        <f>('Energy Use'!AB77-'E-electricity'!AB21-'E-Coal'!AB21)*'Energy Use 2020'!$Z83</f>
        <v>1204396475309.02</v>
      </c>
      <c r="AC21" s="230">
        <f>('Energy Use'!AC77-'E-electricity'!AC21-'E-Coal'!AC21)*'Energy Use 2020'!$Z83</f>
        <v>1195658371831.5361</v>
      </c>
      <c r="AD21" s="230">
        <f>('Energy Use'!AD77-'E-electricity'!AD21-'E-Coal'!AD21)*'Energy Use 2020'!$Z83</f>
        <v>1186293591163.1201</v>
      </c>
      <c r="AE21" s="230">
        <f>('Energy Use'!AE77-'E-electricity'!AE21-'E-Coal'!AE21)*'Energy Use 2020'!$Z83</f>
        <v>1176498766207.1531</v>
      </c>
      <c r="AF21" s="230">
        <f>('Energy Use'!AF77-'E-electricity'!AF21-'E-Coal'!AF21)*'Energy Use 2020'!$Z83</f>
        <v>1166465127254.739</v>
      </c>
      <c r="AG21" s="230">
        <f>('Energy Use'!AG77-'E-electricity'!AG21-'E-Coal'!AG21)*'Energy Use 2020'!$Z83</f>
        <v>1156377970795.9033</v>
      </c>
      <c r="AH21" s="230">
        <f>('Energy Use'!AH77-'E-electricity'!AH21-'E-Coal'!AH21)*'Energy Use 2020'!$Z83</f>
        <v>1146416428897.8052</v>
      </c>
      <c r="AI21" s="230">
        <f>('Energy Use'!AI77-'E-electricity'!AI21-'E-Coal'!AI21)*'Energy Use 2020'!$Z83</f>
        <v>1136753523137.1748</v>
      </c>
      <c r="AJ21" s="230">
        <f>('Energy Use'!AJ77-'E-electricity'!AJ21-'E-Coal'!AJ21)*'Energy Use 2020'!$Z83</f>
        <v>1127556486678.0857</v>
      </c>
      <c r="AK21" s="230">
        <f>('Energy Use'!AK77-'E-electricity'!AK21-'E-Coal'!AK21)*'Energy Use 2020'!$Z83</f>
        <v>1118987338883.7668</v>
      </c>
      <c r="AL21" s="230">
        <f>('Energy Use'!AL77-'E-electricity'!AL21-'E-Coal'!AL21)*'Energy Use 2020'!$Z83</f>
        <v>1111203698745.542</v>
      </c>
      <c r="AM21" s="230">
        <f>('Energy Use'!AM77-'E-electricity'!AM21-'E-Coal'!AM21)*'Energy Use 2020'!$Z83</f>
        <v>1104359826317.4341</v>
      </c>
      <c r="AN21" s="230">
        <f>('Energy Use'!AN77-'E-electricity'!AN21-'E-Coal'!AN21)*'Energy Use 2020'!$Z83</f>
        <v>1098607885195.4226</v>
      </c>
      <c r="AO21" s="230">
        <f>('Energy Use'!AO77-'E-electricity'!AO21-'E-Coal'!AO21)*'Energy Use 2020'!$Z83</f>
        <v>1094099423837.8109</v>
      </c>
      <c r="AP21" s="230">
        <f>('Energy Use'!AP77-'E-electricity'!AP21-'E-Coal'!AP21)*'Energy Use 2020'!$Z83</f>
        <v>1090987079184.2089</v>
      </c>
      <c r="AQ21" s="230">
        <f>('Energy Use'!AQ77-'E-electricity'!AQ21-'E-Coal'!AQ21)*'Energy Use 2020'!$Z83</f>
        <v>1089335570244.8252</v>
      </c>
      <c r="AR21" s="133" t="str">
        <f>VLOOKUP($A21,'Sector Match'!$A$1:$B$43,2,0)</f>
        <v>pulp paper and printing 17T18</v>
      </c>
    </row>
    <row r="22" spans="1:44" x14ac:dyDescent="0.2">
      <c r="A22" s="74" t="s">
        <v>21</v>
      </c>
      <c r="B22" s="230">
        <f>('Energy Use'!B78-'E-electricity'!B22)*'Energy Use 2019'!$Q84</f>
        <v>34014638902789.461</v>
      </c>
      <c r="C22" s="230">
        <f>('Energy Use'!C78-'E-electricity'!C22-'E-Coal'!C22)*'Energy Use 2020'!$Z84</f>
        <v>21760764126572.617</v>
      </c>
      <c r="D22" s="230">
        <f>('Energy Use'!D78-'E-electricity'!D22-'E-Coal'!D22)*'Energy Use 2020'!$Z84</f>
        <v>22775712656599.84</v>
      </c>
      <c r="E22" s="230">
        <f>('Energy Use'!E78-'E-electricity'!E22-'E-Coal'!E22)*'Energy Use 2020'!$Z84</f>
        <v>24376620790705.07</v>
      </c>
      <c r="F22" s="230">
        <f>('Energy Use'!F78-'E-electricity'!F22-'E-Coal'!F22)*'Energy Use 2020'!$Z84</f>
        <v>26574638545081.395</v>
      </c>
      <c r="G22" s="230">
        <f>('Energy Use'!G78-'E-electricity'!G22-'E-Coal'!G22)*'Energy Use 2020'!$Z84</f>
        <v>27978159199194.57</v>
      </c>
      <c r="H22" s="230">
        <f>('Energy Use'!H78-'E-electricity'!H22-'E-Coal'!H22)*'Energy Use 2020'!$Z84</f>
        <v>29373157602356.035</v>
      </c>
      <c r="I22" s="230">
        <f>('Energy Use'!I78-'E-electricity'!I22-'E-Coal'!I22)*'Energy Use 2020'!$Z84</f>
        <v>30045295507069.508</v>
      </c>
      <c r="J22" s="230">
        <f>('Energy Use'!J78-'E-electricity'!J22-'E-Coal'!J22)*'Energy Use 2020'!$Z84</f>
        <v>30683484692516.836</v>
      </c>
      <c r="K22" s="230">
        <f>('Energy Use'!K78-'E-electricity'!K22-'E-Coal'!K22)*'Energy Use 2020'!$Z84</f>
        <v>31324577940856.074</v>
      </c>
      <c r="L22" s="230">
        <f>('Energy Use'!L78-'E-electricity'!L22-'E-Coal'!L22)*'Energy Use 2020'!$Z84</f>
        <v>31951126998572.203</v>
      </c>
      <c r="M22" s="230">
        <f>('Energy Use'!M78-'E-electricity'!M22-'E-Coal'!M22)*'Energy Use 2020'!$Z84</f>
        <v>32567937947022.898</v>
      </c>
      <c r="N22" s="230">
        <f>('Energy Use'!N78-'E-electricity'!N22-'E-Coal'!N22)*'Energy Use 2020'!$Z84</f>
        <v>32602494107200.098</v>
      </c>
      <c r="O22" s="230">
        <f>('Energy Use'!O78-'E-electricity'!O22-'E-Coal'!O22)*'Energy Use 2020'!$Z84</f>
        <v>32637018560233.965</v>
      </c>
      <c r="P22" s="230">
        <f>('Energy Use'!P78-'E-electricity'!P22-'E-Coal'!P22)*'Energy Use 2020'!$Z84</f>
        <v>32671511316446.93</v>
      </c>
      <c r="Q22" s="230">
        <f>('Energy Use'!Q78-'E-electricity'!Q22-'E-Coal'!Q22)*'Energy Use 2020'!$Z84</f>
        <v>32705972386160.637</v>
      </c>
      <c r="R22" s="230">
        <f>('Energy Use'!R78-'E-electricity'!R22-'E-Coal'!R22)*'Energy Use 2020'!$Z84</f>
        <v>32740401779695.957</v>
      </c>
      <c r="S22" s="230">
        <f>('Energy Use'!S78-'E-electricity'!S22-'E-Coal'!S22)*'Energy Use 2020'!$Z84</f>
        <v>32365571933154.09</v>
      </c>
      <c r="T22" s="230">
        <f>('Energy Use'!T78-'E-electricity'!T22-'E-Coal'!T22)*'Energy Use 2020'!$Z84</f>
        <v>31990818072985.852</v>
      </c>
      <c r="U22" s="230">
        <f>('Energy Use'!U78-'E-electricity'!U22-'E-Coal'!U22)*'Energy Use 2020'!$Z84</f>
        <v>31616140199573.754</v>
      </c>
      <c r="V22" s="230">
        <f>('Energy Use'!V78-'E-electricity'!V22-'E-Coal'!V22)*'Energy Use 2020'!$Z84</f>
        <v>31241538313300.156</v>
      </c>
      <c r="W22" s="230">
        <f>('Energy Use'!W78-'E-electricity'!W22-'E-Coal'!W22)*'Energy Use 2020'!$Z84</f>
        <v>30867012414547.34</v>
      </c>
      <c r="X22" s="230">
        <f>('Energy Use'!X78-'E-electricity'!X22-'E-Coal'!X22)*'Energy Use 2020'!$Z84</f>
        <v>30167679855065.086</v>
      </c>
      <c r="Y22" s="230">
        <f>('Energy Use'!Y78-'E-electricity'!Y22-'E-Coal'!Y22)*'Energy Use 2020'!$Z84</f>
        <v>29468489783413.77</v>
      </c>
      <c r="Z22" s="230">
        <f>('Energy Use'!Z78-'E-electricity'!Z22-'E-Coal'!Z22)*'Energy Use 2020'!$Z84</f>
        <v>28769442200307.75</v>
      </c>
      <c r="AA22" s="230">
        <f>('Energy Use'!AA78-'E-electricity'!AA22-'E-Coal'!AA22)*'Energy Use 2020'!$Z84</f>
        <v>28070537106461.219</v>
      </c>
      <c r="AB22" s="230">
        <f>('Energy Use'!AB78-'E-electricity'!AB22-'E-Coal'!AB22)*'Energy Use 2020'!$Z84</f>
        <v>27371774502588.176</v>
      </c>
      <c r="AC22" s="230">
        <f>('Energy Use'!AC78-'E-electricity'!AC22-'E-Coal'!AC22)*'Energy Use 2020'!$Z84</f>
        <v>26673154389402.445</v>
      </c>
      <c r="AD22" s="230">
        <f>('Energy Use'!AD78-'E-electricity'!AD22-'E-Coal'!AD22)*'Energy Use 2020'!$Z84</f>
        <v>25974676767617.641</v>
      </c>
      <c r="AE22" s="230">
        <f>('Energy Use'!AE78-'E-electricity'!AE22-'E-Coal'!AE22)*'Energy Use 2020'!$Z84</f>
        <v>25276341637947.184</v>
      </c>
      <c r="AF22" s="230">
        <f>('Energy Use'!AF78-'E-electricity'!AF22-'E-Coal'!AF22)*'Energy Use 2020'!$Z84</f>
        <v>24578149001104.336</v>
      </c>
      <c r="AG22" s="230">
        <f>('Energy Use'!AG78-'E-electricity'!AG22-'E-Coal'!AG22)*'Energy Use 2020'!$Z84</f>
        <v>23880098857802.145</v>
      </c>
      <c r="AH22" s="230">
        <f>('Energy Use'!AH78-'E-electricity'!AH22-'E-Coal'!AH22)*'Energy Use 2020'!$Z84</f>
        <v>23274918073593.785</v>
      </c>
      <c r="AI22" s="230">
        <f>('Energy Use'!AI78-'E-electricity'!AI22-'E-Coal'!AI22)*'Energy Use 2020'!$Z84</f>
        <v>22669860784207.035</v>
      </c>
      <c r="AJ22" s="230">
        <f>('Energy Use'!AJ78-'E-electricity'!AJ22-'E-Coal'!AJ22)*'Energy Use 2020'!$Z84</f>
        <v>22064926990259.586</v>
      </c>
      <c r="AK22" s="230">
        <f>('Energy Use'!AK78-'E-electricity'!AK22-'E-Coal'!AK22)*'Energy Use 2020'!$Z84</f>
        <v>21460116692368.992</v>
      </c>
      <c r="AL22" s="230">
        <f>('Energy Use'!AL78-'E-electricity'!AL22-'E-Coal'!AL22)*'Energy Use 2020'!$Z84</f>
        <v>20855429891152.617</v>
      </c>
      <c r="AM22" s="230">
        <f>('Energy Use'!AM78-'E-electricity'!AM22-'E-Coal'!AM22)*'Energy Use 2020'!$Z84</f>
        <v>20220604826719.586</v>
      </c>
      <c r="AN22" s="230">
        <f>('Energy Use'!AN78-'E-electricity'!AN22-'E-Coal'!AN22)*'Energy Use 2020'!$Z84</f>
        <v>19585909464244.754</v>
      </c>
      <c r="AO22" s="230">
        <f>('Energy Use'!AO78-'E-electricity'!AO22-'E-Coal'!AO22)*'Energy Use 2020'!$Z84</f>
        <v>18951343804375.93</v>
      </c>
      <c r="AP22" s="230">
        <f>('Energy Use'!AP78-'E-electricity'!AP22-'E-Coal'!AP22)*'Energy Use 2020'!$Z84</f>
        <v>18316907847760.746</v>
      </c>
      <c r="AQ22" s="230">
        <f>('Energy Use'!AQ78-'E-electricity'!AQ22-'E-Coal'!AQ22)*'Energy Use 2020'!$Z84</f>
        <v>17681065632111.66</v>
      </c>
      <c r="AR22" s="133" t="str">
        <f>VLOOKUP($A22,'Sector Match'!$A$1:$B$43,2,0)</f>
        <v>refined petroleum and coke 19</v>
      </c>
    </row>
    <row r="23" spans="1:44" x14ac:dyDescent="0.2">
      <c r="A23" s="74" t="s">
        <v>1</v>
      </c>
      <c r="B23" s="230">
        <f>('Energy Use'!B79-'E-electricity'!B23)*'Energy Use 2019'!$Q85</f>
        <v>123832042904994.41</v>
      </c>
      <c r="C23" s="230">
        <f>('Energy Use'!C79-'E-electricity'!C23-'E-Coal'!C23)*'Energy Use 2020'!$Z85</f>
        <v>108986731712326</v>
      </c>
      <c r="D23" s="230">
        <f>('Energy Use'!D79-'E-electricity'!D23-'E-Coal'!D23)*'Energy Use 2020'!$Z85</f>
        <v>119088349572395.05</v>
      </c>
      <c r="E23" s="230">
        <f>('Energy Use'!E79-'E-electricity'!E23-'E-Coal'!E23)*'Energy Use 2020'!$Z85</f>
        <v>132549629770676.23</v>
      </c>
      <c r="F23" s="230">
        <f>('Energy Use'!F79-'E-electricity'!F23-'E-Coal'!F23)*'Energy Use 2020'!$Z85</f>
        <v>147919554642412.69</v>
      </c>
      <c r="G23" s="230">
        <f>('Energy Use'!G79-'E-electricity'!G23-'E-Coal'!G23)*'Energy Use 2020'!$Z85</f>
        <v>157788564955083.34</v>
      </c>
      <c r="H23" s="230">
        <f>('Energy Use'!H79-'E-electricity'!H23-'E-Coal'!H23)*'Energy Use 2020'!$Z85</f>
        <v>167496347895495.84</v>
      </c>
      <c r="I23" s="230">
        <f>('Energy Use'!I79-'E-electricity'!I23-'E-Coal'!I23)*'Energy Use 2020'!$Z85</f>
        <v>175235426036919.72</v>
      </c>
      <c r="J23" s="230">
        <f>('Energy Use'!J79-'E-electricity'!J23-'E-Coal'!J23)*'Energy Use 2020'!$Z85</f>
        <v>180917992702304.69</v>
      </c>
      <c r="K23" s="230">
        <f>('Energy Use'!K79-'E-electricity'!K23-'E-Coal'!K23)*'Energy Use 2020'!$Z85</f>
        <v>186792086246043.19</v>
      </c>
      <c r="L23" s="230">
        <f>('Energy Use'!L79-'E-electricity'!L23-'E-Coal'!L23)*'Energy Use 2020'!$Z85</f>
        <v>191751120587058.91</v>
      </c>
      <c r="M23" s="230">
        <f>('Energy Use'!M79-'E-electricity'!M23-'E-Coal'!M23)*'Energy Use 2020'!$Z85</f>
        <v>196076177005757.59</v>
      </c>
      <c r="N23" s="230">
        <f>('Energy Use'!N79-'E-electricity'!N23-'E-Coal'!N23)*'Energy Use 2020'!$Z85</f>
        <v>199119087359602.41</v>
      </c>
      <c r="O23" s="230">
        <f>('Energy Use'!O79-'E-electricity'!O23-'E-Coal'!O23)*'Energy Use 2020'!$Z85</f>
        <v>202147475825902.28</v>
      </c>
      <c r="P23" s="230">
        <f>('Energy Use'!P79-'E-electricity'!P23-'E-Coal'!P23)*'Energy Use 2020'!$Z85</f>
        <v>205161357854010.97</v>
      </c>
      <c r="Q23" s="230">
        <f>('Energy Use'!Q79-'E-electricity'!Q23-'E-Coal'!Q23)*'Energy Use 2020'!$Z85</f>
        <v>208160748891889.09</v>
      </c>
      <c r="R23" s="230">
        <f>('Energy Use'!R79-'E-electricity'!R23-'E-Coal'!R23)*'Energy Use 2020'!$Z85</f>
        <v>211145664386104.13</v>
      </c>
      <c r="S23" s="230">
        <f>('Energy Use'!S79-'E-electricity'!S23-'E-Coal'!S23)*'Energy Use 2020'!$Z85</f>
        <v>212906638200816.53</v>
      </c>
      <c r="T23" s="230">
        <f>('Energy Use'!T79-'E-electricity'!T23-'E-Coal'!T23)*'Energy Use 2020'!$Z85</f>
        <v>214667157345483.31</v>
      </c>
      <c r="U23" s="230">
        <f>('Energy Use'!U79-'E-electricity'!U23-'E-Coal'!U23)*'Energy Use 2020'!$Z85</f>
        <v>216427221544953.81</v>
      </c>
      <c r="V23" s="230">
        <f>('Energy Use'!V79-'E-electricity'!V23-'E-Coal'!V23)*'Energy Use 2020'!$Z85</f>
        <v>218186830524089.28</v>
      </c>
      <c r="W23" s="230">
        <f>('Energy Use'!W79-'E-electricity'!W23-'E-Coal'!W23)*'Energy Use 2020'!$Z85</f>
        <v>219945984007762.66</v>
      </c>
      <c r="X23" s="230">
        <f>('Energy Use'!X79-'E-electricity'!X23-'E-Coal'!X23)*'Energy Use 2020'!$Z85</f>
        <v>220726813366175.94</v>
      </c>
      <c r="Y23" s="230">
        <f>('Energy Use'!Y79-'E-electricity'!Y23-'E-Coal'!Y23)*'Energy Use 2020'!$Z85</f>
        <v>221507430173119.31</v>
      </c>
      <c r="Z23" s="230">
        <f>('Energy Use'!Z79-'E-electricity'!Z23-'E-Coal'!Z23)*'Energy Use 2020'!$Z85</f>
        <v>222287834304311.5</v>
      </c>
      <c r="AA23" s="230">
        <f>('Energy Use'!AA79-'E-electricity'!AA23-'E-Coal'!AA23)*'Energy Use 2020'!$Z85</f>
        <v>223068025635476.66</v>
      </c>
      <c r="AB23" s="230">
        <f>('Energy Use'!AB79-'E-electricity'!AB23-'E-Coal'!AB23)*'Energy Use 2020'!$Z85</f>
        <v>223848004042344.38</v>
      </c>
      <c r="AC23" s="230">
        <f>('Energy Use'!AC79-'E-electricity'!AC23-'E-Coal'!AC23)*'Energy Use 2020'!$Z85</f>
        <v>223788824346453.84</v>
      </c>
      <c r="AD23" s="230">
        <f>('Energy Use'!AD79-'E-electricity'!AD23-'E-Coal'!AD23)*'Energy Use 2020'!$Z85</f>
        <v>223729640941098.81</v>
      </c>
      <c r="AE23" s="230">
        <f>('Energy Use'!AE79-'E-electricity'!AE23-'E-Coal'!AE23)*'Energy Use 2020'!$Z85</f>
        <v>223670453831469.88</v>
      </c>
      <c r="AF23" s="230">
        <f>('Energy Use'!AF79-'E-electricity'!AF23-'E-Coal'!AF23)*'Energy Use 2020'!$Z85</f>
        <v>223611263022757.5</v>
      </c>
      <c r="AG23" s="230">
        <f>('Energy Use'!AG79-'E-electricity'!AG23-'E-Coal'!AG23)*'Energy Use 2020'!$Z85</f>
        <v>223552068520151.97</v>
      </c>
      <c r="AH23" s="230">
        <f>('Energy Use'!AH79-'E-electricity'!AH23-'E-Coal'!AH23)*'Energy Use 2020'!$Z85</f>
        <v>222731139842846.16</v>
      </c>
      <c r="AI23" s="230">
        <f>('Energy Use'!AI79-'E-electricity'!AI23-'E-Coal'!AI23)*'Energy Use 2020'!$Z85</f>
        <v>221910398177734.56</v>
      </c>
      <c r="AJ23" s="230">
        <f>('Energy Use'!AJ79-'E-electricity'!AJ23-'E-Coal'!AJ23)*'Energy Use 2020'!$Z85</f>
        <v>221089843647592.84</v>
      </c>
      <c r="AK23" s="230">
        <f>('Energy Use'!AK79-'E-electricity'!AK23-'E-Coal'!AK23)*'Energy Use 2020'!$Z85</f>
        <v>220269476375191.41</v>
      </c>
      <c r="AL23" s="230">
        <f>('Energy Use'!AL79-'E-electricity'!AL23-'E-Coal'!AL23)*'Energy Use 2020'!$Z85</f>
        <v>219449296483295.31</v>
      </c>
      <c r="AM23" s="230">
        <f>('Energy Use'!AM79-'E-electricity'!AM23-'E-Coal'!AM23)*'Energy Use 2020'!$Z85</f>
        <v>218489408554574.56</v>
      </c>
      <c r="AN23" s="230">
        <f>('Energy Use'!AN79-'E-electricity'!AN23-'E-Coal'!AN23)*'Energy Use 2020'!$Z85</f>
        <v>217529743368051.44</v>
      </c>
      <c r="AO23" s="230">
        <f>('Energy Use'!AO79-'E-electricity'!AO23-'E-Coal'!AO23)*'Energy Use 2020'!$Z85</f>
        <v>216570301068080.75</v>
      </c>
      <c r="AP23" s="230">
        <f>('Energy Use'!AP79-'E-electricity'!AP23-'E-Coal'!AP23)*'Energy Use 2020'!$Z85</f>
        <v>215611081799011.19</v>
      </c>
      <c r="AQ23" s="230">
        <f>('Energy Use'!AQ79-'E-electricity'!AQ23-'E-Coal'!AQ23)*'Energy Use 2020'!$Z85</f>
        <v>214632330473575.06</v>
      </c>
      <c r="AR23" s="133" t="str">
        <f>VLOOKUP($A23,'Sector Match'!$A$1:$B$43,2,0)</f>
        <v>chemicals 20</v>
      </c>
    </row>
    <row r="24" spans="1:44" x14ac:dyDescent="0.2">
      <c r="A24" s="74" t="s">
        <v>22</v>
      </c>
      <c r="B24" s="230">
        <f>('Energy Use'!B80-'E-electricity'!B24)*'Energy Use 2019'!$Q86</f>
        <v>2083562822715</v>
      </c>
      <c r="C24" s="230">
        <f>('Energy Use'!C80-'E-electricity'!C24-'E-Coal'!C24)*'Energy Use 2020'!$Z86</f>
        <v>1385467747620</v>
      </c>
      <c r="D24" s="230">
        <f>('Energy Use'!D80-'E-electricity'!D24-'E-Coal'!D24)*'Energy Use 2020'!$Z86</f>
        <v>1814830003327.6262</v>
      </c>
      <c r="E24" s="230">
        <f>('Energy Use'!E80-'E-electricity'!E24-'E-Coal'!E24)*'Energy Use 2020'!$Z86</f>
        <v>1813248644369.9763</v>
      </c>
      <c r="F24" s="230">
        <f>('Energy Use'!F80-'E-electricity'!F24-'E-Coal'!F24)*'Energy Use 2020'!$Z86</f>
        <v>1899624714788.9883</v>
      </c>
      <c r="G24" s="230">
        <f>('Energy Use'!G80-'E-electricity'!G24-'E-Coal'!G24)*'Energy Use 2020'!$Z86</f>
        <v>1990433326429.8257</v>
      </c>
      <c r="H24" s="230">
        <f>('Energy Use'!H80-'E-electricity'!H24-'E-Coal'!H24)*'Energy Use 2020'!$Z86</f>
        <v>2097917822763.7473</v>
      </c>
      <c r="I24" s="230">
        <f>('Energy Use'!I80-'E-electricity'!I24-'E-Coal'!I24)*'Energy Use 2020'!$Z86</f>
        <v>2205728065612.5205</v>
      </c>
      <c r="J24" s="230">
        <f>('Energy Use'!J80-'E-electricity'!J24-'E-Coal'!J24)*'Energy Use 2020'!$Z86</f>
        <v>2276199522162.4204</v>
      </c>
      <c r="K24" s="230">
        <f>('Energy Use'!K80-'E-electricity'!K24-'E-Coal'!K24)*'Energy Use 2020'!$Z86</f>
        <v>2335400216301.8403</v>
      </c>
      <c r="L24" s="230">
        <f>('Energy Use'!L80-'E-electricity'!L24-'E-Coal'!L24)*'Energy Use 2020'!$Z86</f>
        <v>2379559233483.8862</v>
      </c>
      <c r="M24" s="230">
        <f>('Energy Use'!M80-'E-electricity'!M24-'E-Coal'!M24)*'Energy Use 2020'!$Z86</f>
        <v>2418578715928.5234</v>
      </c>
      <c r="N24" s="230">
        <f>('Energy Use'!N80-'E-electricity'!N24-'E-Coal'!N24)*'Energy Use 2020'!$Z86</f>
        <v>2476572783685.2441</v>
      </c>
      <c r="O24" s="230">
        <f>('Energy Use'!O80-'E-electricity'!O24-'E-Coal'!O24)*'Energy Use 2020'!$Z86</f>
        <v>2541558953981.2246</v>
      </c>
      <c r="P24" s="230">
        <f>('Energy Use'!P80-'E-electricity'!P24-'E-Coal'!P24)*'Energy Use 2020'!$Z86</f>
        <v>2612467030026.7544</v>
      </c>
      <c r="Q24" s="230">
        <f>('Energy Use'!Q80-'E-electricity'!Q24-'E-Coal'!Q24)*'Energy Use 2020'!$Z86</f>
        <v>2688105452493.8931</v>
      </c>
      <c r="R24" s="230">
        <f>('Energy Use'!R80-'E-electricity'!R24-'E-Coal'!R24)*'Energy Use 2020'!$Z86</f>
        <v>2767132491707.9927</v>
      </c>
      <c r="S24" s="230">
        <f>('Energy Use'!S80-'E-electricity'!S24-'E-Coal'!S24)*'Energy Use 2020'!$Z86</f>
        <v>2853152020978.3521</v>
      </c>
      <c r="T24" s="230">
        <f>('Energy Use'!T80-'E-electricity'!T24-'E-Coal'!T24)*'Energy Use 2020'!$Z86</f>
        <v>2941131329226.3218</v>
      </c>
      <c r="U24" s="230">
        <f>('Energy Use'!U80-'E-electricity'!U24-'E-Coal'!U24)*'Energy Use 2020'!$Z86</f>
        <v>3030823575863.4097</v>
      </c>
      <c r="V24" s="230">
        <f>('Energy Use'!V80-'E-electricity'!V24-'E-Coal'!V24)*'Energy Use 2020'!$Z86</f>
        <v>3121949103026.5122</v>
      </c>
      <c r="W24" s="230">
        <f>('Energy Use'!W80-'E-electricity'!W24-'E-Coal'!W24)*'Energy Use 2020'!$Z86</f>
        <v>3214194029639.4136</v>
      </c>
      <c r="X24" s="230">
        <f>('Energy Use'!X80-'E-electricity'!X24-'E-Coal'!X24)*'Energy Use 2020'!$Z86</f>
        <v>3307209137654.3569</v>
      </c>
      <c r="Y24" s="230">
        <f>('Energy Use'!Y80-'E-electricity'!Y24-'E-Coal'!Y24)*'Energy Use 2020'!$Z86</f>
        <v>3400609108345.606</v>
      </c>
      <c r="Z24" s="230">
        <f>('Energy Use'!Z80-'E-electricity'!Z24-'E-Coal'!Z24)*'Energy Use 2020'!$Z86</f>
        <v>3493972168716.1714</v>
      </c>
      <c r="AA24" s="230">
        <f>('Energy Use'!AA80-'E-electricity'!AA24-'E-Coal'!AA24)*'Energy Use 2020'!$Z86</f>
        <v>3586840209126.7178</v>
      </c>
      <c r="AB24" s="230">
        <f>('Energy Use'!AB80-'E-electricity'!AB24-'E-Coal'!AB24)*'Energy Use 2020'!$Z86</f>
        <v>3678719432930.3628</v>
      </c>
      <c r="AC24" s="230">
        <f>('Energy Use'!AC80-'E-electricity'!AC24-'E-Coal'!AC24)*'Energy Use 2020'!$Z86</f>
        <v>3769081596969.7944</v>
      </c>
      <c r="AD24" s="230">
        <f>('Energy Use'!AD80-'E-electricity'!AD24-'E-Coal'!AD24)*'Energy Use 2020'!$Z86</f>
        <v>3857365898043.3188</v>
      </c>
      <c r="AE24" s="230">
        <f>('Energy Use'!AE80-'E-electricity'!AE24-'E-Coal'!AE24)*'Energy Use 2020'!$Z86</f>
        <v>3942981554675.1826</v>
      </c>
      <c r="AF24" s="230">
        <f>('Energy Use'!AF80-'E-electricity'!AF24-'E-Coal'!AF24)*'Energy Use 2020'!$Z86</f>
        <v>4025311125564.1567</v>
      </c>
      <c r="AG24" s="230">
        <f>('Energy Use'!AG80-'E-electricity'!AG24-'E-Coal'!AG24)*'Energy Use 2020'!$Z86</f>
        <v>4103714595812.1104</v>
      </c>
      <c r="AH24" s="230">
        <f>('Energy Use'!AH80-'E-electricity'!AH24-'E-Coal'!AH24)*'Energy Use 2020'!$Z86</f>
        <v>4177534249383.8052</v>
      </c>
      <c r="AI24" s="230">
        <f>('Energy Use'!AI80-'E-electricity'!AI24-'E-Coal'!AI24)*'Energy Use 2020'!$Z86</f>
        <v>4246100331229.9355</v>
      </c>
      <c r="AJ24" s="230">
        <f>('Energy Use'!AJ80-'E-electricity'!AJ24-'E-Coal'!AJ24)*'Energy Use 2020'!$Z86</f>
        <v>4308737485207.5283</v>
      </c>
      <c r="AK24" s="230">
        <f>('Energy Use'!AK80-'E-electricity'!AK24-'E-Coal'!AK24)*'Energy Use 2020'!$Z86</f>
        <v>4364771934542.5918</v>
      </c>
      <c r="AL24" s="230">
        <f>('Energy Use'!AL80-'E-electricity'!AL24-'E-Coal'!AL24)*'Energy Use 2020'!$Z86</f>
        <v>4413539350394.0254</v>
      </c>
      <c r="AM24" s="230">
        <f>('Energy Use'!AM80-'E-electricity'!AM24-'E-Coal'!AM24)*'Energy Use 2020'!$Z86</f>
        <v>4454393331499.707</v>
      </c>
      <c r="AN24" s="230">
        <f>('Energy Use'!AN80-'E-electricity'!AN24-'E-Coal'!AN24)*'Energy Use 2020'!$Z86</f>
        <v>4486714394435.1963</v>
      </c>
      <c r="AO24" s="230">
        <f>('Energy Use'!AO80-'E-electricity'!AO24-'E-Coal'!AO24)*'Energy Use 2020'!$Z86</f>
        <v>4509919350327</v>
      </c>
      <c r="AP24" s="230">
        <f>('Energy Use'!AP80-'E-electricity'!AP24-'E-Coal'!AP24)*'Energy Use 2020'!$Z86</f>
        <v>4523470920670.8145</v>
      </c>
      <c r="AQ24" s="230">
        <f>('Energy Use'!AQ80-'E-electricity'!AQ24-'E-Coal'!AQ24)*'Energy Use 2020'!$Z86</f>
        <v>4526510019287.2139</v>
      </c>
      <c r="AR24" s="133">
        <f>VLOOKUP($A24,'Sector Match'!$A$1:$B$43,2,0)</f>
        <v>0</v>
      </c>
    </row>
    <row r="25" spans="1:44" x14ac:dyDescent="0.2">
      <c r="A25" s="74" t="s">
        <v>23</v>
      </c>
      <c r="B25" s="230">
        <f>('Energy Use'!B81-'E-electricity'!B25)*'Energy Use 2019'!$Q87</f>
        <v>552120397620</v>
      </c>
      <c r="C25" s="230">
        <f>('Energy Use'!C81-'E-electricity'!C25-'E-Coal'!C25)*'Energy Use 2020'!$Z87</f>
        <v>370645123034.99994</v>
      </c>
      <c r="D25" s="230">
        <f>('Energy Use'!D81-'E-electricity'!D25-'E-Coal'!D25)*'Energy Use 2020'!$Z87</f>
        <v>420836853007.18042</v>
      </c>
      <c r="E25" s="230">
        <f>('Energy Use'!E81-'E-electricity'!E25-'E-Coal'!E25)*'Energy Use 2020'!$Z87</f>
        <v>439605063771.23248</v>
      </c>
      <c r="F25" s="230">
        <f>('Energy Use'!F81-'E-electricity'!F25-'E-Coal'!F25)*'Energy Use 2020'!$Z87</f>
        <v>463180816088.27979</v>
      </c>
      <c r="G25" s="230">
        <f>('Energy Use'!G81-'E-electricity'!G25-'E-Coal'!G25)*'Energy Use 2020'!$Z87</f>
        <v>491105419778.3924</v>
      </c>
      <c r="H25" s="230">
        <f>('Energy Use'!H81-'E-electricity'!H25-'E-Coal'!H25)*'Energy Use 2020'!$Z87</f>
        <v>525506126701.80853</v>
      </c>
      <c r="I25" s="230">
        <f>('Energy Use'!I81-'E-electricity'!I25-'E-Coal'!I25)*'Energy Use 2020'!$Z87</f>
        <v>562088582730.55762</v>
      </c>
      <c r="J25" s="230">
        <f>('Energy Use'!J81-'E-electricity'!J25-'E-Coal'!J25)*'Energy Use 2020'!$Z87</f>
        <v>587838014464.03992</v>
      </c>
      <c r="K25" s="230">
        <f>('Energy Use'!K81-'E-electricity'!K25-'E-Coal'!K25)*'Energy Use 2020'!$Z87</f>
        <v>609418324535.34448</v>
      </c>
      <c r="L25" s="230">
        <f>('Energy Use'!L81-'E-electricity'!L25-'E-Coal'!L25)*'Energy Use 2020'!$Z87</f>
        <v>623646052525.08447</v>
      </c>
      <c r="M25" s="230">
        <f>('Energy Use'!M81-'E-electricity'!M25-'E-Coal'!M25)*'Energy Use 2020'!$Z87</f>
        <v>631861838443.35413</v>
      </c>
      <c r="N25" s="230">
        <f>('Energy Use'!N81-'E-electricity'!N25-'E-Coal'!N25)*'Energy Use 2020'!$Z87</f>
        <v>640577248586.52881</v>
      </c>
      <c r="O25" s="230">
        <f>('Energy Use'!O81-'E-electricity'!O25-'E-Coal'!O25)*'Energy Use 2020'!$Z87</f>
        <v>646290276100.26929</v>
      </c>
      <c r="P25" s="230">
        <f>('Energy Use'!P81-'E-electricity'!P25-'E-Coal'!P25)*'Energy Use 2020'!$Z87</f>
        <v>649668755093.48389</v>
      </c>
      <c r="Q25" s="230">
        <f>('Energy Use'!Q81-'E-electricity'!Q25-'E-Coal'!Q25)*'Energy Use 2020'!$Z87</f>
        <v>651427523366.79761</v>
      </c>
      <c r="R25" s="230">
        <f>('Energy Use'!R81-'E-electricity'!R25-'E-Coal'!R25)*'Energy Use 2020'!$Z87</f>
        <v>652306205177.59277</v>
      </c>
      <c r="S25" s="230">
        <f>('Energy Use'!S81-'E-electricity'!S25-'E-Coal'!S25)*'Energy Use 2020'!$Z87</f>
        <v>654278150771.47864</v>
      </c>
      <c r="T25" s="230">
        <f>('Energy Use'!T81-'E-electricity'!T25-'E-Coal'!T25)*'Energy Use 2020'!$Z87</f>
        <v>656129412469.00024</v>
      </c>
      <c r="U25" s="230">
        <f>('Energy Use'!U81-'E-electricity'!U25-'E-Coal'!U25)*'Energy Use 2020'!$Z87</f>
        <v>657862100818.07617</v>
      </c>
      <c r="V25" s="230">
        <f>('Energy Use'!V81-'E-electricity'!V25-'E-Coal'!V25)*'Energy Use 2020'!$Z87</f>
        <v>659478425092.55981</v>
      </c>
      <c r="W25" s="230">
        <f>('Energy Use'!W81-'E-electricity'!W25-'E-Coal'!W25)*'Energy Use 2020'!$Z87</f>
        <v>660980688512.46912</v>
      </c>
      <c r="X25" s="230">
        <f>('Energy Use'!X81-'E-electricity'!X25-'E-Coal'!X25)*'Energy Use 2020'!$Z87</f>
        <v>662371283474.50134</v>
      </c>
      <c r="Y25" s="230">
        <f>('Energy Use'!Y81-'E-electricity'!Y25-'E-Coal'!Y25)*'Energy Use 2020'!$Z87</f>
        <v>663652686804.65601</v>
      </c>
      <c r="Z25" s="230">
        <f>('Energy Use'!Z81-'E-electricity'!Z25-'E-Coal'!Z25)*'Energy Use 2020'!$Z87</f>
        <v>664827455044.32654</v>
      </c>
      <c r="AA25" s="230">
        <f>('Energy Use'!AA81-'E-electricity'!AA25-'E-Coal'!AA25)*'Energy Use 2020'!$Z87</f>
        <v>665898219780.7052</v>
      </c>
      <c r="AB25" s="230">
        <f>('Energy Use'!AB81-'E-electricity'!AB25-'E-Coal'!AB25)*'Energy Use 2020'!$Z87</f>
        <v>666867683031.84851</v>
      </c>
      <c r="AC25" s="230">
        <f>('Energy Use'!AC81-'E-electricity'!AC25-'E-Coal'!AC25)*'Energy Use 2020'!$Z87</f>
        <v>667738612696.24878</v>
      </c>
      <c r="AD25" s="230">
        <f>('Energy Use'!AD81-'E-electricity'!AD25-'E-Coal'!AD25)*'Energy Use 2020'!$Z87</f>
        <v>668513838076.22168</v>
      </c>
      <c r="AE25" s="230">
        <f>('Energy Use'!AE81-'E-electricity'!AE25-'E-Coal'!AE25)*'Energy Use 2020'!$Z87</f>
        <v>669196245483.90686</v>
      </c>
      <c r="AF25" s="230">
        <f>('Energy Use'!AF81-'E-electricity'!AF25-'E-Coal'!AF25)*'Energy Use 2020'!$Z87</f>
        <v>669788773938.14307</v>
      </c>
      <c r="AG25" s="230">
        <f>('Energy Use'!AG81-'E-electricity'!AG25-'E-Coal'!AG25)*'Energy Use 2020'!$Z87</f>
        <v>670294410959.99658</v>
      </c>
      <c r="AH25" s="230">
        <f>('Energy Use'!AH81-'E-electricity'!AH25-'E-Coal'!AH25)*'Energy Use 2020'!$Z87</f>
        <v>670716188474.13818</v>
      </c>
      <c r="AI25" s="230">
        <f>('Energy Use'!AI81-'E-electricity'!AI25-'E-Coal'!AI25)*'Energy Use 2020'!$Z87</f>
        <v>671057178822.8147</v>
      </c>
      <c r="AJ25" s="230">
        <f>('Energy Use'!AJ81-'E-electricity'!AJ25-'E-Coal'!AJ25)*'Energy Use 2020'!$Z87</f>
        <v>671320490898.61743</v>
      </c>
      <c r="AK25" s="230">
        <f>('Energy Use'!AK81-'E-electricity'!AK25-'E-Coal'!AK25)*'Energy Use 2020'!$Z87</f>
        <v>671509266401.76379</v>
      </c>
      <c r="AL25" s="230">
        <f>('Energy Use'!AL81-'E-electricity'!AL25-'E-Coal'!AL25)*'Energy Use 2020'!$Z87</f>
        <v>671626676227.11914</v>
      </c>
      <c r="AM25" s="230">
        <f>('Energy Use'!AM81-'E-electricity'!AM25-'E-Coal'!AM25)*'Energy Use 2020'!$Z87</f>
        <v>671675916985.71985</v>
      </c>
      <c r="AN25" s="230">
        <f>('Energy Use'!AN81-'E-electricity'!AN25-'E-Coal'!AN25)*'Energy Use 2020'!$Z87</f>
        <v>671660207665.08191</v>
      </c>
      <c r="AO25" s="230">
        <f>('Energy Use'!AO81-'E-electricity'!AO25-'E-Coal'!AO25)*'Energy Use 2020'!$Z87</f>
        <v>671582786432.15466</v>
      </c>
      <c r="AP25" s="230">
        <f>('Energy Use'!AP81-'E-electricity'!AP25-'E-Coal'!AP25)*'Energy Use 2020'!$Z87</f>
        <v>671446907582.30688</v>
      </c>
      <c r="AQ25" s="230">
        <f>('Energy Use'!AQ81-'E-electricity'!AQ25-'E-Coal'!AQ25)*'Energy Use 2020'!$Z87</f>
        <v>671199877333.62207</v>
      </c>
      <c r="AR25" s="133" t="str">
        <f>VLOOKUP($A25,'Sector Match'!$A$1:$B$43,2,0)</f>
        <v>chemicals 20</v>
      </c>
    </row>
    <row r="26" spans="1:44" x14ac:dyDescent="0.2">
      <c r="A26" s="74" t="s">
        <v>24</v>
      </c>
      <c r="B26" s="230">
        <f>('Energy Use'!B82-'E-electricity'!B26)*'Energy Use 2019'!$Q88</f>
        <v>5669335343923.2871</v>
      </c>
      <c r="C26" s="230">
        <f>('Energy Use'!C82-'E-electricity'!C26-'E-Coal'!C26)*'Energy Use 2020'!$Z88</f>
        <v>3195384718596.9609</v>
      </c>
      <c r="D26" s="230">
        <f>('Energy Use'!D82-'E-electricity'!D26-'E-Coal'!D26)*'Energy Use 2020'!$Z88</f>
        <v>3257633456093.2983</v>
      </c>
      <c r="E26" s="230">
        <f>('Energy Use'!E82-'E-electricity'!E26-'E-Coal'!E26)*'Energy Use 2020'!$Z88</f>
        <v>3596455396902.6035</v>
      </c>
      <c r="F26" s="230">
        <f>('Energy Use'!F82-'E-electricity'!F26-'E-Coal'!F26)*'Energy Use 2020'!$Z88</f>
        <v>3704500452487.3198</v>
      </c>
      <c r="G26" s="230">
        <f>('Energy Use'!G82-'E-electricity'!G26-'E-Coal'!G26)*'Energy Use 2020'!$Z88</f>
        <v>3816031039011.9014</v>
      </c>
      <c r="H26" s="230">
        <f>('Energy Use'!H82-'E-electricity'!H26-'E-Coal'!H26)*'Energy Use 2020'!$Z88</f>
        <v>3954635599231.125</v>
      </c>
      <c r="I26" s="230">
        <f>('Energy Use'!I82-'E-electricity'!I26-'E-Coal'!I26)*'Energy Use 2020'!$Z88</f>
        <v>4102057099386.7505</v>
      </c>
      <c r="J26" s="230">
        <f>('Energy Use'!J82-'E-electricity'!J26-'E-Coal'!J26)*'Energy Use 2020'!$Z88</f>
        <v>4195330523696.9346</v>
      </c>
      <c r="K26" s="230">
        <f>('Energy Use'!K82-'E-electricity'!K26-'E-Coal'!K26)*'Energy Use 2020'!$Z88</f>
        <v>4266840446117.5615</v>
      </c>
      <c r="L26" s="230">
        <f>('Energy Use'!L82-'E-electricity'!L26-'E-Coal'!L26)*'Energy Use 2020'!$Z88</f>
        <v>4299484654817.061</v>
      </c>
      <c r="M26" s="230">
        <f>('Energy Use'!M82-'E-electricity'!M26-'E-Coal'!M26)*'Energy Use 2020'!$Z88</f>
        <v>4297594191005.4956</v>
      </c>
      <c r="N26" s="230">
        <f>('Energy Use'!N82-'E-electricity'!N26-'E-Coal'!N26)*'Energy Use 2020'!$Z88</f>
        <v>4297405955619.4819</v>
      </c>
      <c r="O26" s="230">
        <f>('Energy Use'!O82-'E-electricity'!O26-'E-Coal'!O26)*'Energy Use 2020'!$Z88</f>
        <v>4276242083539.3438</v>
      </c>
      <c r="P26" s="230">
        <f>('Energy Use'!P82-'E-electricity'!P26-'E-Coal'!P26)*'Energy Use 2020'!$Z88</f>
        <v>4239694986822.2886</v>
      </c>
      <c r="Q26" s="230">
        <f>('Energy Use'!Q82-'E-electricity'!Q26-'E-Coal'!Q26)*'Energy Use 2020'!$Z88</f>
        <v>4193386329244.7495</v>
      </c>
      <c r="R26" s="230">
        <f>('Energy Use'!R82-'E-electricity'!R26-'E-Coal'!R26)*'Energy Use 2020'!$Z88</f>
        <v>4142805729954.3911</v>
      </c>
      <c r="S26" s="230">
        <f>('Energy Use'!S82-'E-electricity'!S26-'E-Coal'!S26)*'Energy Use 2020'!$Z88</f>
        <v>4106199697632.248</v>
      </c>
      <c r="T26" s="230">
        <f>('Energy Use'!T82-'E-electricity'!T26-'E-Coal'!T26)*'Energy Use 2020'!$Z88</f>
        <v>4070415672816.0586</v>
      </c>
      <c r="U26" s="230">
        <f>('Energy Use'!U82-'E-electricity'!U26-'E-Coal'!U26)*'Energy Use 2020'!$Z88</f>
        <v>4035476458282.2031</v>
      </c>
      <c r="V26" s="230">
        <f>('Energy Use'!V82-'E-electricity'!V26-'E-Coal'!V26)*'Energy Use 2020'!$Z88</f>
        <v>4001403978415.4951</v>
      </c>
      <c r="W26" s="230">
        <f>('Energy Use'!W82-'E-electricity'!W26-'E-Coal'!W26)*'Energy Use 2020'!$Z88</f>
        <v>3968219347757.0669</v>
      </c>
      <c r="X26" s="230">
        <f>('Energy Use'!X82-'E-electricity'!X26-'E-Coal'!X26)*'Energy Use 2020'!$Z88</f>
        <v>3935942940450.3594</v>
      </c>
      <c r="Y26" s="230">
        <f>('Energy Use'!Y82-'E-electricity'!Y26-'E-Coal'!Y26)*'Energy Use 2020'!$Z88</f>
        <v>3904594460527.1768</v>
      </c>
      <c r="Z26" s="230">
        <f>('Energy Use'!Z82-'E-electricity'!Z26-'E-Coal'!Z26)*'Energy Use 2020'!$Z88</f>
        <v>3874193012991.1641</v>
      </c>
      <c r="AA26" s="230">
        <f>('Energy Use'!AA82-'E-electricity'!AA26-'E-Coal'!AA26)*'Energy Use 2020'!$Z88</f>
        <v>3844757175671.4429</v>
      </c>
      <c r="AB26" s="230">
        <f>('Energy Use'!AB82-'E-electricity'!AB26-'E-Coal'!AB26)*'Energy Use 2020'!$Z88</f>
        <v>3816305071834.7358</v>
      </c>
      <c r="AC26" s="230">
        <f>('Energy Use'!AC82-'E-electricity'!AC26-'E-Coal'!AC26)*'Energy Use 2020'!$Z88</f>
        <v>3788854443559.5947</v>
      </c>
      <c r="AD26" s="230">
        <f>('Energy Use'!AD82-'E-electricity'!AD26-'E-Coal'!AD26)*'Energy Use 2020'!$Z88</f>
        <v>3762422725892.2407</v>
      </c>
      <c r="AE26" s="230">
        <f>('Energy Use'!AE82-'E-electricity'!AE26-'E-Coal'!AE26)*'Energy Use 2020'!$Z88</f>
        <v>3737027121819.166</v>
      </c>
      <c r="AF26" s="230">
        <f>('Energy Use'!AF82-'E-electricity'!AF26-'E-Coal'!AF26)*'Energy Use 2020'!$Z88</f>
        <v>3712684678107.4556</v>
      </c>
      <c r="AG26" s="230">
        <f>('Energy Use'!AG82-'E-electricity'!AG26-'E-Coal'!AG26)*'Energy Use 2020'!$Z88</f>
        <v>3689412362079.939</v>
      </c>
      <c r="AH26" s="230">
        <f>('Energy Use'!AH82-'E-electricity'!AH26-'E-Coal'!AH26)*'Energy Use 2020'!$Z88</f>
        <v>3667227139408.6768</v>
      </c>
      <c r="AI26" s="230">
        <f>('Energy Use'!AI82-'E-electricity'!AI26-'E-Coal'!AI26)*'Energy Use 2020'!$Z88</f>
        <v>3646146053026.8965</v>
      </c>
      <c r="AJ26" s="230">
        <f>('Energy Use'!AJ82-'E-electricity'!AJ26-'E-Coal'!AJ26)*'Energy Use 2020'!$Z88</f>
        <v>3626186303276.3999</v>
      </c>
      <c r="AK26" s="230">
        <f>('Energy Use'!AK82-'E-electricity'!AK26-'E-Coal'!AK26)*'Energy Use 2020'!$Z88</f>
        <v>3607365329425.0073</v>
      </c>
      <c r="AL26" s="230">
        <f>('Energy Use'!AL82-'E-electricity'!AL26-'E-Coal'!AL26)*'Energy Use 2020'!$Z88</f>
        <v>3589700892706.6353</v>
      </c>
      <c r="AM26" s="230">
        <f>('Energy Use'!AM82-'E-electricity'!AM26-'E-Coal'!AM26)*'Energy Use 2020'!$Z88</f>
        <v>3573211161055.0654</v>
      </c>
      <c r="AN26" s="230">
        <f>('Energy Use'!AN82-'E-electricity'!AN26-'E-Coal'!AN26)*'Energy Use 2020'!$Z88</f>
        <v>3557914795721.8652</v>
      </c>
      <c r="AO26" s="230">
        <f>('Energy Use'!AO82-'E-electricity'!AO26-'E-Coal'!AO26)*'Energy Use 2020'!$Z88</f>
        <v>3543831039988.9351</v>
      </c>
      <c r="AP26" s="230">
        <f>('Energy Use'!AP82-'E-electricity'!AP26-'E-Coal'!AP26)*'Energy Use 2020'!$Z88</f>
        <v>3530979810207.2417</v>
      </c>
      <c r="AQ26" s="230">
        <f>('Energy Use'!AQ82-'E-electricity'!AQ26-'E-Coal'!AQ26)*'Energy Use 2020'!$Z88</f>
        <v>3519087579404.5576</v>
      </c>
      <c r="AR26" s="133" t="str">
        <f>VLOOKUP($A26,'Sector Match'!$A$1:$B$43,2,0)</f>
        <v>rubber and plastic products 22</v>
      </c>
    </row>
    <row r="27" spans="1:44" x14ac:dyDescent="0.2">
      <c r="A27" s="74" t="s">
        <v>25</v>
      </c>
      <c r="B27" s="230">
        <f>('Energy Use'!B83-'E-electricity'!B27)*'Energy Use 2019'!$Q89</f>
        <v>99892446767626.703</v>
      </c>
      <c r="C27" s="230">
        <f>('Energy Use'!C83-'E-electricity'!C27-'E-Coal'!C27)*'Energy Use 2020'!$Z89</f>
        <v>74201462206604.5</v>
      </c>
      <c r="D27" s="230">
        <f>('Energy Use'!D83-'E-electricity'!D27-'E-Coal'!D27)*'Energy Use 2020'!$Z89</f>
        <v>90078128952209.125</v>
      </c>
      <c r="E27" s="230">
        <f>('Energy Use'!E83-'E-electricity'!E27-'E-Coal'!E27)*'Energy Use 2020'!$Z89</f>
        <v>93456804197433.625</v>
      </c>
      <c r="F27" s="230">
        <f>('Energy Use'!F83-'E-electricity'!F27-'E-Coal'!F27)*'Energy Use 2020'!$Z89</f>
        <v>100092298333136.14</v>
      </c>
      <c r="G27" s="230">
        <f>('Energy Use'!G83-'E-electricity'!G27-'E-Coal'!G27)*'Energy Use 2020'!$Z89</f>
        <v>103534661977617.42</v>
      </c>
      <c r="H27" s="230">
        <f>('Energy Use'!H83-'E-electricity'!H27-'E-Coal'!H27)*'Energy Use 2020'!$Z89</f>
        <v>106432679964973.11</v>
      </c>
      <c r="I27" s="230">
        <f>('Energy Use'!I83-'E-electricity'!I27-'E-Coal'!I27)*'Energy Use 2020'!$Z89</f>
        <v>112900299585955.11</v>
      </c>
      <c r="J27" s="230">
        <f>('Energy Use'!J83-'E-electricity'!J27-'E-Coal'!J27)*'Energy Use 2020'!$Z89</f>
        <v>113196114437541.09</v>
      </c>
      <c r="K27" s="230">
        <f>('Energy Use'!K83-'E-electricity'!K27-'E-Coal'!K27)*'Energy Use 2020'!$Z89</f>
        <v>114099844169515.97</v>
      </c>
      <c r="L27" s="230">
        <f>('Energy Use'!L83-'E-electricity'!L27-'E-Coal'!L27)*'Energy Use 2020'!$Z89</f>
        <v>112492274183642.48</v>
      </c>
      <c r="M27" s="230">
        <f>('Energy Use'!M83-'E-electricity'!M27-'E-Coal'!M27)*'Energy Use 2020'!$Z89</f>
        <v>109283879580752.17</v>
      </c>
      <c r="N27" s="230">
        <f>('Energy Use'!N83-'E-electricity'!N27-'E-Coal'!N27)*'Energy Use 2020'!$Z89</f>
        <v>107102936785258.66</v>
      </c>
      <c r="O27" s="230">
        <f>('Energy Use'!O83-'E-electricity'!O27-'E-Coal'!O27)*'Energy Use 2020'!$Z89</f>
        <v>104944278090326.13</v>
      </c>
      <c r="P27" s="230">
        <f>('Energy Use'!P83-'E-electricity'!P27-'E-Coal'!P27)*'Energy Use 2020'!$Z89</f>
        <v>102807880199936.59</v>
      </c>
      <c r="Q27" s="230">
        <f>('Energy Use'!Q83-'E-electricity'!Q27-'E-Coal'!Q27)*'Energy Use 2020'!$Z89</f>
        <v>100693719820945.17</v>
      </c>
      <c r="R27" s="230">
        <f>('Energy Use'!R83-'E-electricity'!R27-'E-Coal'!R27)*'Energy Use 2020'!$Z89</f>
        <v>98601773663080.438</v>
      </c>
      <c r="S27" s="230">
        <f>('Energy Use'!S83-'E-electricity'!S27-'E-Coal'!S27)*'Energy Use 2020'!$Z89</f>
        <v>96950559725505.172</v>
      </c>
      <c r="T27" s="230">
        <f>('Energy Use'!T83-'E-electricity'!T27-'E-Coal'!T27)*'Energy Use 2020'!$Z89</f>
        <v>95298030908413.531</v>
      </c>
      <c r="U27" s="230">
        <f>('Energy Use'!U83-'E-electricity'!U27-'E-Coal'!U27)*'Energy Use 2020'!$Z89</f>
        <v>93644188431630.938</v>
      </c>
      <c r="V27" s="230">
        <f>('Energy Use'!V83-'E-electricity'!V27-'E-Coal'!V27)*'Energy Use 2020'!$Z89</f>
        <v>91989033514916.5</v>
      </c>
      <c r="W27" s="230">
        <f>('Energy Use'!W83-'E-electricity'!W27-'E-Coal'!W27)*'Energy Use 2020'!$Z89</f>
        <v>90332567377962.672</v>
      </c>
      <c r="X27" s="230">
        <f>('Energy Use'!X83-'E-electricity'!X27-'E-Coal'!X27)*'Energy Use 2020'!$Z89</f>
        <v>88046290309579.063</v>
      </c>
      <c r="Y27" s="230">
        <f>('Energy Use'!Y83-'E-electricity'!Y27-'E-Coal'!Y27)*'Energy Use 2020'!$Z89</f>
        <v>85758226412327.141</v>
      </c>
      <c r="Z27" s="230">
        <f>('Energy Use'!Z83-'E-electricity'!Z27-'E-Coal'!Z27)*'Energy Use 2020'!$Z89</f>
        <v>83468377358311.781</v>
      </c>
      <c r="AA27" s="230">
        <f>('Energy Use'!AA83-'E-electricity'!AA27-'E-Coal'!AA27)*'Energy Use 2020'!$Z89</f>
        <v>81176744819546.766</v>
      </c>
      <c r="AB27" s="230">
        <f>('Energy Use'!AB83-'E-electricity'!AB27-'E-Coal'!AB27)*'Energy Use 2020'!$Z89</f>
        <v>78883330467954.469</v>
      </c>
      <c r="AC27" s="230">
        <f>('Energy Use'!AC83-'E-electricity'!AC27-'E-Coal'!AC27)*'Energy Use 2020'!$Z89</f>
        <v>77117903404742.141</v>
      </c>
      <c r="AD27" s="230">
        <f>('Energy Use'!AD83-'E-electricity'!AD27-'E-Coal'!AD27)*'Energy Use 2020'!$Z89</f>
        <v>75351098788824.359</v>
      </c>
      <c r="AE27" s="230">
        <f>('Energy Use'!AE83-'E-electricity'!AE27-'E-Coal'!AE27)*'Energy Use 2020'!$Z89</f>
        <v>73582917911141.438</v>
      </c>
      <c r="AF27" s="230">
        <f>('Energy Use'!AF83-'E-electricity'!AF27-'E-Coal'!AF27)*'Energy Use 2020'!$Z89</f>
        <v>71813362062563.281</v>
      </c>
      <c r="AG27" s="230">
        <f>('Energy Use'!AG83-'E-electricity'!AG27-'E-Coal'!AG27)*'Energy Use 2020'!$Z89</f>
        <v>70042432533889.336</v>
      </c>
      <c r="AH27" s="230">
        <f>('Energy Use'!AH83-'E-electricity'!AH27-'E-Coal'!AH27)*'Energy Use 2020'!$Z89</f>
        <v>68986960672310.242</v>
      </c>
      <c r="AI27" s="230">
        <f>('Energy Use'!AI83-'E-electricity'!AI27-'E-Coal'!AI27)*'Energy Use 2020'!$Z89</f>
        <v>67930657456669.945</v>
      </c>
      <c r="AJ27" s="230">
        <f>('Energy Use'!AJ83-'E-electricity'!AJ27-'E-Coal'!AJ27)*'Energy Use 2020'!$Z89</f>
        <v>66873523663495.516</v>
      </c>
      <c r="AK27" s="230">
        <f>('Energy Use'!AK83-'E-electricity'!AK27-'E-Coal'!AK27)*'Energy Use 2020'!$Z89</f>
        <v>65815560069271.789</v>
      </c>
      <c r="AL27" s="230">
        <f>('Energy Use'!AL83-'E-electricity'!AL27-'E-Coal'!AL27)*'Energy Use 2020'!$Z89</f>
        <v>64756767450441.055</v>
      </c>
      <c r="AM27" s="230">
        <f>('Energy Use'!AM83-'E-electricity'!AM27-'E-Coal'!AM27)*'Energy Use 2020'!$Z89</f>
        <v>64239884818715.453</v>
      </c>
      <c r="AN27" s="230">
        <f>('Energy Use'!AN83-'E-electricity'!AN27-'E-Coal'!AN27)*'Energy Use 2020'!$Z89</f>
        <v>63722581313855.141</v>
      </c>
      <c r="AO27" s="230">
        <f>('Energy Use'!AO83-'E-electricity'!AO27-'E-Coal'!AO27)*'Energy Use 2020'!$Z89</f>
        <v>63204857323771.023</v>
      </c>
      <c r="AP27" s="230">
        <f>('Energy Use'!AP83-'E-electricity'!AP27-'E-Coal'!AP27)*'Energy Use 2020'!$Z89</f>
        <v>62686713236352.734</v>
      </c>
      <c r="AQ27" s="230">
        <f>('Energy Use'!AQ83-'E-electricity'!AQ27-'E-Coal'!AQ27)*'Energy Use 2020'!$Z89</f>
        <v>62162804186404.039</v>
      </c>
      <c r="AR27" s="133" t="str">
        <f>VLOOKUP($A27,'Sector Match'!$A$1:$B$43,2,0)</f>
        <v>cement and other nonmetallic minerals 239</v>
      </c>
    </row>
    <row r="28" spans="1:44" x14ac:dyDescent="0.2">
      <c r="A28" s="74" t="s">
        <v>26</v>
      </c>
      <c r="B28" s="230">
        <f>('Energy Use'!B84-'E-electricity'!B28)*'Energy Use 2019'!$Q90</f>
        <v>73713849255551.969</v>
      </c>
      <c r="C28" s="230">
        <f>('Energy Use'!C84-'E-electricity'!C28-'E-Coal'!C28)*'Energy Use 2020'!$Z90</f>
        <v>78242362367868.031</v>
      </c>
      <c r="D28" s="230">
        <f>('Energy Use'!D84-'E-electricity'!D28-'E-Coal'!D28)*'Energy Use 2020'!$Z90</f>
        <v>91653098226034.922</v>
      </c>
      <c r="E28" s="230">
        <f>('Energy Use'!E84-'E-electricity'!E28-'E-Coal'!E28)*'Energy Use 2020'!$Z90</f>
        <v>97897462538737.047</v>
      </c>
      <c r="F28" s="230">
        <f>('Energy Use'!F84-'E-electricity'!F28-'E-Coal'!F28)*'Energy Use 2020'!$Z90</f>
        <v>107547618801586.63</v>
      </c>
      <c r="G28" s="230">
        <f>('Energy Use'!G84-'E-electricity'!G28-'E-Coal'!G28)*'Energy Use 2020'!$Z90</f>
        <v>113905095425803.63</v>
      </c>
      <c r="H28" s="230">
        <f>('Energy Use'!H84-'E-electricity'!H28-'E-Coal'!H28)*'Energy Use 2020'!$Z90</f>
        <v>119921928982048.77</v>
      </c>
      <c r="I28" s="230">
        <f>('Energy Use'!I84-'E-electricity'!I28-'E-Coal'!I28)*'Energy Use 2020'!$Z90</f>
        <v>126636991321588.25</v>
      </c>
      <c r="J28" s="230">
        <f>('Energy Use'!J84-'E-electricity'!J28-'E-Coal'!J28)*'Energy Use 2020'!$Z90</f>
        <v>128507020877298.3</v>
      </c>
      <c r="K28" s="230">
        <f>('Energy Use'!K84-'E-electricity'!K28-'E-Coal'!K28)*'Energy Use 2020'!$Z90</f>
        <v>130850401091923.03</v>
      </c>
      <c r="L28" s="230">
        <f>('Energy Use'!L84-'E-electricity'!L28-'E-Coal'!L28)*'Energy Use 2020'!$Z90</f>
        <v>131149190222094.56</v>
      </c>
      <c r="M28" s="230">
        <f>('Energy Use'!M84-'E-electricity'!M28-'E-Coal'!M28)*'Energy Use 2020'!$Z90</f>
        <v>130097005267282.86</v>
      </c>
      <c r="N28" s="230">
        <f>('Energy Use'!N84-'E-electricity'!N28-'E-Coal'!N28)*'Energy Use 2020'!$Z90</f>
        <v>129505214461490.88</v>
      </c>
      <c r="O28" s="230">
        <f>('Energy Use'!O84-'E-electricity'!O28-'E-Coal'!O28)*'Energy Use 2020'!$Z90</f>
        <v>128911531953322.92</v>
      </c>
      <c r="P28" s="230">
        <f>('Energy Use'!P84-'E-electricity'!P28-'E-Coal'!P28)*'Energy Use 2020'!$Z90</f>
        <v>128315959110808.44</v>
      </c>
      <c r="Q28" s="230">
        <f>('Energy Use'!Q84-'E-electricity'!Q28-'E-Coal'!Q28)*'Energy Use 2020'!$Z90</f>
        <v>127718497301810.5</v>
      </c>
      <c r="R28" s="230">
        <f>('Energy Use'!R84-'E-electricity'!R28-'E-Coal'!R28)*'Energy Use 2020'!$Z90</f>
        <v>127119147894025.56</v>
      </c>
      <c r="S28" s="230">
        <f>('Energy Use'!S84-'E-electricity'!S28-'E-Coal'!S28)*'Energy Use 2020'!$Z90</f>
        <v>125712157137088.36</v>
      </c>
      <c r="T28" s="230">
        <f>('Energy Use'!T84-'E-electricity'!T28-'E-Coal'!T28)*'Energy Use 2020'!$Z90</f>
        <v>124304340148818.09</v>
      </c>
      <c r="U28" s="230">
        <f>('Energy Use'!U84-'E-electricity'!U28-'E-Coal'!U28)*'Energy Use 2020'!$Z90</f>
        <v>122895697326821.58</v>
      </c>
      <c r="V28" s="230">
        <f>('Energy Use'!V84-'E-electricity'!V28-'E-Coal'!V28)*'Energy Use 2020'!$Z90</f>
        <v>121486229068684.16</v>
      </c>
      <c r="W28" s="230">
        <f>('Energy Use'!W84-'E-electricity'!W28-'E-Coal'!W28)*'Energy Use 2020'!$Z90</f>
        <v>120075935771969.48</v>
      </c>
      <c r="X28" s="230">
        <f>('Energy Use'!X84-'E-electricity'!X28-'E-Coal'!X28)*'Energy Use 2020'!$Z90</f>
        <v>117400504706609.98</v>
      </c>
      <c r="Y28" s="230">
        <f>('Energy Use'!Y84-'E-electricity'!Y28-'E-Coal'!Y28)*'Energy Use 2020'!$Z90</f>
        <v>114723537811442.92</v>
      </c>
      <c r="Z28" s="230">
        <f>('Energy Use'!Z84-'E-electricity'!Z28-'E-Coal'!Z28)*'Energy Use 2020'!$Z90</f>
        <v>112045035831385.69</v>
      </c>
      <c r="AA28" s="230">
        <f>('Energy Use'!AA84-'E-electricity'!AA28-'E-Coal'!AA28)*'Energy Use 2020'!$Z90</f>
        <v>109364999511315.27</v>
      </c>
      <c r="AB28" s="230">
        <f>('Energy Use'!AB84-'E-electricity'!AB28-'E-Coal'!AB28)*'Energy Use 2020'!$Z90</f>
        <v>106683429596068</v>
      </c>
      <c r="AC28" s="230">
        <f>('Energy Use'!AC84-'E-electricity'!AC28-'E-Coal'!AC28)*'Energy Use 2020'!$Z90</f>
        <v>104000326830439.77</v>
      </c>
      <c r="AD28" s="230">
        <f>('Energy Use'!AD84-'E-electricity'!AD28-'E-Coal'!AD28)*'Energy Use 2020'!$Z90</f>
        <v>101315691959185.94</v>
      </c>
      <c r="AE28" s="230">
        <f>('Energy Use'!AE84-'E-electricity'!AE28-'E-Coal'!AE28)*'Energy Use 2020'!$Z90</f>
        <v>98629525727021.359</v>
      </c>
      <c r="AF28" s="230">
        <f>('Energy Use'!AF84-'E-electricity'!AF28-'E-Coal'!AF28)*'Energy Use 2020'!$Z90</f>
        <v>95941828878620.328</v>
      </c>
      <c r="AG28" s="230">
        <f>('Energy Use'!AG84-'E-electricity'!AG28-'E-Coal'!AG28)*'Energy Use 2020'!$Z90</f>
        <v>93252602158616.688</v>
      </c>
      <c r="AH28" s="230">
        <f>('Energy Use'!AH84-'E-electricity'!AH28-'E-Coal'!AH28)*'Energy Use 2020'!$Z90</f>
        <v>90924093696850.125</v>
      </c>
      <c r="AI28" s="230">
        <f>('Energy Use'!AI84-'E-electricity'!AI28-'E-Coal'!AI28)*'Energy Use 2020'!$Z90</f>
        <v>88594259501368.297</v>
      </c>
      <c r="AJ28" s="230">
        <f>('Energy Use'!AJ84-'E-electricity'!AJ28-'E-Coal'!AJ28)*'Energy Use 2020'!$Z90</f>
        <v>86263100217461.484</v>
      </c>
      <c r="AK28" s="230">
        <f>('Energy Use'!AK84-'E-electricity'!AK28-'E-Coal'!AK28)*'Energy Use 2020'!$Z90</f>
        <v>83930616490385</v>
      </c>
      <c r="AL28" s="230">
        <f>('Energy Use'!AL84-'E-electricity'!AL28-'E-Coal'!AL28)*'Energy Use 2020'!$Z90</f>
        <v>81596808965358.828</v>
      </c>
      <c r="AM28" s="230">
        <f>('Energy Use'!AM84-'E-electricity'!AM28-'E-Coal'!AM28)*'Energy Use 2020'!$Z90</f>
        <v>79143225608969.281</v>
      </c>
      <c r="AN28" s="230">
        <f>('Energy Use'!AN84-'E-electricity'!AN28-'E-Coal'!AN28)*'Energy Use 2020'!$Z90</f>
        <v>76688253680541.734</v>
      </c>
      <c r="AO28" s="230">
        <f>('Energy Use'!AO84-'E-electricity'!AO28-'E-Coal'!AO28)*'Energy Use 2020'!$Z90</f>
        <v>74231893857584.016</v>
      </c>
      <c r="AP28" s="230">
        <f>('Energy Use'!AP84-'E-electricity'!AP28-'E-Coal'!AP28)*'Energy Use 2020'!$Z90</f>
        <v>71774146817567.078</v>
      </c>
      <c r="AQ28" s="230">
        <f>('Energy Use'!AQ84-'E-electricity'!AQ28-'E-Coal'!AQ28)*'Energy Use 2020'!$Z90</f>
        <v>69309174716897.617</v>
      </c>
      <c r="AR28" s="133" t="str">
        <f>VLOOKUP($A28,'Sector Match'!$A$1:$B$43,2,0)</f>
        <v>iron and steel 241</v>
      </c>
    </row>
    <row r="29" spans="1:44" x14ac:dyDescent="0.2">
      <c r="A29" s="74" t="s">
        <v>27</v>
      </c>
      <c r="B29" s="230">
        <f>('Energy Use'!B85-'E-electricity'!B29)*'Energy Use 2019'!$Q91</f>
        <v>17120149067175.004</v>
      </c>
      <c r="C29" s="230">
        <f>('Energy Use'!C85-'E-electricity'!C29-'E-Coal'!C29)*'Energy Use 2020'!$Z91</f>
        <v>10764986619585</v>
      </c>
      <c r="D29" s="230">
        <f>('Energy Use'!D85-'E-electricity'!D29-'E-Coal'!D29)*'Energy Use 2020'!$Z91</f>
        <v>11427735665253.979</v>
      </c>
      <c r="E29" s="230">
        <f>('Energy Use'!E85-'E-electricity'!E29-'E-Coal'!E29)*'Energy Use 2020'!$Z91</f>
        <v>13328178246079.561</v>
      </c>
      <c r="F29" s="230">
        <f>('Energy Use'!F85-'E-electricity'!F29-'E-Coal'!F29)*'Energy Use 2020'!$Z91</f>
        <v>14830271860373.059</v>
      </c>
      <c r="G29" s="230">
        <f>('Energy Use'!G85-'E-electricity'!G29-'E-Coal'!G29)*'Energy Use 2020'!$Z91</f>
        <v>15921303152621.805</v>
      </c>
      <c r="H29" s="230">
        <f>('Energy Use'!H85-'E-electricity'!H29-'E-Coal'!H29)*'Energy Use 2020'!$Z91</f>
        <v>16981453754055.619</v>
      </c>
      <c r="I29" s="230">
        <f>('Energy Use'!I85-'E-electricity'!I29-'E-Coal'!I29)*'Energy Use 2020'!$Z91</f>
        <v>18093545786116.207</v>
      </c>
      <c r="J29" s="230">
        <f>('Energy Use'!J85-'E-electricity'!J29-'E-Coal'!J29)*'Energy Use 2020'!$Z91</f>
        <v>18834606787741.77</v>
      </c>
      <c r="K29" s="230">
        <f>('Energy Use'!K85-'E-electricity'!K29-'E-Coal'!K29)*'Energy Use 2020'!$Z91</f>
        <v>19602920327986.82</v>
      </c>
      <c r="L29" s="230">
        <f>('Energy Use'!L85-'E-electricity'!L29-'E-Coal'!L29)*'Energy Use 2020'!$Z91</f>
        <v>20196710533708.363</v>
      </c>
      <c r="M29" s="230">
        <f>('Energy Use'!M85-'E-electricity'!M29-'E-Coal'!M29)*'Energy Use 2020'!$Z91</f>
        <v>20664486717452.48</v>
      </c>
      <c r="N29" s="230">
        <f>('Energy Use'!N85-'E-electricity'!N29-'E-Coal'!N29)*'Energy Use 2020'!$Z91</f>
        <v>20993208849313.801</v>
      </c>
      <c r="O29" s="230">
        <f>('Energy Use'!O85-'E-electricity'!O29-'E-Coal'!O29)*'Energy Use 2020'!$Z91</f>
        <v>21316719882900.293</v>
      </c>
      <c r="P29" s="230">
        <f>('Energy Use'!P85-'E-electricity'!P29-'E-Coal'!P29)*'Energy Use 2020'!$Z91</f>
        <v>21635046039557.695</v>
      </c>
      <c r="Q29" s="230">
        <f>('Energy Use'!Q85-'E-electricity'!Q29-'E-Coal'!Q29)*'Energy Use 2020'!$Z91</f>
        <v>21948213536612.703</v>
      </c>
      <c r="R29" s="230">
        <f>('Energy Use'!R85-'E-electricity'!R29-'E-Coal'!R29)*'Energy Use 2020'!$Z91</f>
        <v>22256248587373.031</v>
      </c>
      <c r="S29" s="230">
        <f>('Energy Use'!S85-'E-electricity'!S29-'E-Coal'!S29)*'Energy Use 2020'!$Z91</f>
        <v>22350035911915.813</v>
      </c>
      <c r="T29" s="230">
        <f>('Energy Use'!T85-'E-electricity'!T29-'E-Coal'!T29)*'Energy Use 2020'!$Z91</f>
        <v>22443382197729.898</v>
      </c>
      <c r="U29" s="230">
        <f>('Energy Use'!U85-'E-electricity'!U29-'E-Coal'!U29)*'Energy Use 2020'!$Z91</f>
        <v>22536287173911.664</v>
      </c>
      <c r="V29" s="230">
        <f>('Energy Use'!V85-'E-electricity'!V29-'E-Coal'!V29)*'Energy Use 2020'!$Z91</f>
        <v>22628750569576.609</v>
      </c>
      <c r="W29" s="230">
        <f>('Energy Use'!W85-'E-electricity'!W29-'E-Coal'!W29)*'Energy Use 2020'!$Z91</f>
        <v>22720772113859.34</v>
      </c>
      <c r="X29" s="230">
        <f>('Energy Use'!X85-'E-electricity'!X29-'E-Coal'!X29)*'Energy Use 2020'!$Z91</f>
        <v>22626567710943.695</v>
      </c>
      <c r="Y29" s="230">
        <f>('Energy Use'!Y85-'E-electricity'!Y29-'E-Coal'!Y29)*'Energy Use 2020'!$Z91</f>
        <v>22532534900569.332</v>
      </c>
      <c r="Z29" s="230">
        <f>('Energy Use'!Z85-'E-electricity'!Z29-'E-Coal'!Z29)*'Energy Use 2020'!$Z91</f>
        <v>22438673803012.938</v>
      </c>
      <c r="AA29" s="230">
        <f>('Energy Use'!AA85-'E-electricity'!AA29-'E-Coal'!AA29)*'Energy Use 2020'!$Z91</f>
        <v>22344984538542.75</v>
      </c>
      <c r="AB29" s="230">
        <f>('Energy Use'!AB85-'E-electricity'!AB29-'E-Coal'!AB29)*'Energy Use 2020'!$Z91</f>
        <v>22251467227418.617</v>
      </c>
      <c r="AC29" s="230">
        <f>('Energy Use'!AC85-'E-electricity'!AC29-'E-Coal'!AC29)*'Energy Use 2020'!$Z91</f>
        <v>21917605619651.828</v>
      </c>
      <c r="AD29" s="230">
        <f>('Energy Use'!AD85-'E-electricity'!AD29-'E-Coal'!AD29)*'Energy Use 2020'!$Z91</f>
        <v>21584719402777.5</v>
      </c>
      <c r="AE29" s="230">
        <f>('Energy Use'!AE85-'E-electricity'!AE29-'E-Coal'!AE29)*'Energy Use 2020'!$Z91</f>
        <v>21252809207416.668</v>
      </c>
      <c r="AF29" s="230">
        <f>('Energy Use'!AF85-'E-electricity'!AF29-'E-Coal'!AF29)*'Energy Use 2020'!$Z91</f>
        <v>20921875664145.996</v>
      </c>
      <c r="AG29" s="230">
        <f>('Energy Use'!AG85-'E-electricity'!AG29-'E-Coal'!AG29)*'Energy Use 2020'!$Z91</f>
        <v>20591919403497.824</v>
      </c>
      <c r="AH29" s="230">
        <f>('Energy Use'!AH85-'E-electricity'!AH29-'E-Coal'!AH29)*'Energy Use 2020'!$Z91</f>
        <v>20084061048650.914</v>
      </c>
      <c r="AI29" s="230">
        <f>('Energy Use'!AI85-'E-electricity'!AI29-'E-Coal'!AI29)*'Energy Use 2020'!$Z91</f>
        <v>19577784910978.277</v>
      </c>
      <c r="AJ29" s="230">
        <f>('Energy Use'!AJ85-'E-electricity'!AJ29-'E-Coal'!AJ29)*'Energy Use 2020'!$Z91</f>
        <v>19073092003567.934</v>
      </c>
      <c r="AK29" s="230">
        <f>('Energy Use'!AK85-'E-electricity'!AK29-'E-Coal'!AK29)*'Energy Use 2020'!$Z91</f>
        <v>18569983339436.645</v>
      </c>
      <c r="AL29" s="230">
        <f>('Energy Use'!AL85-'E-electricity'!AL29-'E-Coal'!AL29)*'Energy Use 2020'!$Z91</f>
        <v>18068459931529.84</v>
      </c>
      <c r="AM29" s="230">
        <f>('Energy Use'!AM85-'E-electricity'!AM29-'E-Coal'!AM29)*'Energy Use 2020'!$Z91</f>
        <v>17567763652629.145</v>
      </c>
      <c r="AN29" s="230">
        <f>('Energy Use'!AN85-'E-electricity'!AN29-'E-Coal'!AN29)*'Energy Use 2020'!$Z91</f>
        <v>17068657244806.814</v>
      </c>
      <c r="AO29" s="230">
        <f>('Energy Use'!AO85-'E-electricity'!AO29-'E-Coal'!AO29)*'Energy Use 2020'!$Z91</f>
        <v>16571141722431.889</v>
      </c>
      <c r="AP29" s="230">
        <f>('Energy Use'!AP85-'E-electricity'!AP29-'E-Coal'!AP29)*'Energy Use 2020'!$Z91</f>
        <v>16075218099802.02</v>
      </c>
      <c r="AQ29" s="230">
        <f>('Energy Use'!AQ85-'E-electricity'!AQ29-'E-Coal'!AQ29)*'Energy Use 2020'!$Z91</f>
        <v>15579529772102.697</v>
      </c>
      <c r="AR29" s="133" t="str">
        <f>VLOOKUP($A29,'Sector Match'!$A$1:$B$43,2,0)</f>
        <v>other metals 242</v>
      </c>
    </row>
    <row r="30" spans="1:44" x14ac:dyDescent="0.2">
      <c r="A30" s="74" t="s">
        <v>28</v>
      </c>
      <c r="B30" s="230">
        <f>('Energy Use'!B86-'E-electricity'!B30)*'Energy Use 2019'!$Q92</f>
        <v>7863521151090</v>
      </c>
      <c r="C30" s="230">
        <f>('Energy Use'!C86-'E-electricity'!C30-'E-Coal'!C30)*'Energy Use 2020'!$Z92</f>
        <v>5719318419540</v>
      </c>
      <c r="D30" s="230">
        <f>('Energy Use'!D86-'E-electricity'!D30-'E-Coal'!D30)*'Energy Use 2020'!$Z92</f>
        <v>6854852790185.2471</v>
      </c>
      <c r="E30" s="230">
        <f>('Energy Use'!E86-'E-electricity'!E30-'E-Coal'!E30)*'Energy Use 2020'!$Z92</f>
        <v>7246789924253.8564</v>
      </c>
      <c r="F30" s="230">
        <f>('Energy Use'!F86-'E-electricity'!F30-'E-Coal'!F30)*'Energy Use 2020'!$Z92</f>
        <v>7530631588984.0439</v>
      </c>
      <c r="G30" s="230">
        <f>('Energy Use'!G86-'E-electricity'!G30-'E-Coal'!G30)*'Energy Use 2020'!$Z92</f>
        <v>7778179311564.5684</v>
      </c>
      <c r="H30" s="230">
        <f>('Energy Use'!H86-'E-electricity'!H30-'E-Coal'!H30)*'Energy Use 2020'!$Z92</f>
        <v>8076207146802.6895</v>
      </c>
      <c r="I30" s="230">
        <f>('Energy Use'!I86-'E-electricity'!I30-'E-Coal'!I30)*'Energy Use 2020'!$Z92</f>
        <v>8425268209342.123</v>
      </c>
      <c r="J30" s="230">
        <f>('Energy Use'!J86-'E-electricity'!J30-'E-Coal'!J30)*'Energy Use 2020'!$Z92</f>
        <v>8637223957926.2305</v>
      </c>
      <c r="K30" s="230">
        <f>('Energy Use'!K86-'E-electricity'!K30-'E-Coal'!K30)*'Energy Use 2020'!$Z92</f>
        <v>8824980987231.623</v>
      </c>
      <c r="L30" s="230">
        <f>('Energy Use'!L86-'E-electricity'!L30-'E-Coal'!L30)*'Energy Use 2020'!$Z92</f>
        <v>8938071821613.5742</v>
      </c>
      <c r="M30" s="230">
        <f>('Energy Use'!M86-'E-electricity'!M30-'E-Coal'!M30)*'Energy Use 2020'!$Z92</f>
        <v>8995204355669.2676</v>
      </c>
      <c r="N30" s="230">
        <f>('Energy Use'!N86-'E-electricity'!N30-'E-Coal'!N30)*'Energy Use 2020'!$Z92</f>
        <v>9096839705268.582</v>
      </c>
      <c r="O30" s="230">
        <f>('Energy Use'!O86-'E-electricity'!O30-'E-Coal'!O30)*'Energy Use 2020'!$Z92</f>
        <v>9177866853577.918</v>
      </c>
      <c r="P30" s="230">
        <f>('Energy Use'!P86-'E-electricity'!P30-'E-Coal'!P30)*'Energy Use 2020'!$Z92</f>
        <v>9241890806936.5332</v>
      </c>
      <c r="Q30" s="230">
        <f>('Energy Use'!Q86-'E-electricity'!Q30-'E-Coal'!Q30)*'Energy Use 2020'!$Z92</f>
        <v>9292743471880.4531</v>
      </c>
      <c r="R30" s="230">
        <f>('Energy Use'!R86-'E-electricity'!R30-'E-Coal'!R30)*'Energy Use 2020'!$Z92</f>
        <v>9334418444754.084</v>
      </c>
      <c r="S30" s="230">
        <f>('Energy Use'!S86-'E-electricity'!S30-'E-Coal'!S30)*'Energy Use 2020'!$Z92</f>
        <v>9396510639145.7734</v>
      </c>
      <c r="T30" s="230">
        <f>('Energy Use'!T86-'E-electricity'!T30-'E-Coal'!T30)*'Energy Use 2020'!$Z92</f>
        <v>9453944290200.6523</v>
      </c>
      <c r="U30" s="230">
        <f>('Energy Use'!U86-'E-electricity'!U30-'E-Coal'!U30)*'Energy Use 2020'!$Z92</f>
        <v>9506807140932.5547</v>
      </c>
      <c r="V30" s="230">
        <f>('Energy Use'!V86-'E-electricity'!V30-'E-Coal'!V30)*'Energy Use 2020'!$Z92</f>
        <v>9555197671269.0469</v>
      </c>
      <c r="W30" s="230">
        <f>('Energy Use'!W86-'E-electricity'!W30-'E-Coal'!W30)*'Energy Use 2020'!$Z92</f>
        <v>9599224448579.3047</v>
      </c>
      <c r="X30" s="230">
        <f>('Energy Use'!X86-'E-electricity'!X30-'E-Coal'!X30)*'Energy Use 2020'!$Z92</f>
        <v>9639005468910.6836</v>
      </c>
      <c r="Y30" s="230">
        <f>('Energy Use'!Y86-'E-electricity'!Y30-'E-Coal'!Y30)*'Energy Use 2020'!$Z92</f>
        <v>9674667493569.9102</v>
      </c>
      <c r="Z30" s="230">
        <f>('Energy Use'!Z86-'E-electricity'!Z30-'E-Coal'!Z30)*'Energy Use 2020'!$Z92</f>
        <v>9706345385464.9961</v>
      </c>
      <c r="AA30" s="230">
        <f>('Energy Use'!AA86-'E-electricity'!AA30-'E-Coal'!AA30)*'Energy Use 2020'!$Z92</f>
        <v>9734181449381.459</v>
      </c>
      <c r="AB30" s="230">
        <f>('Energy Use'!AB86-'E-electricity'!AB30-'E-Coal'!AB30)*'Energy Use 2020'!$Z92</f>
        <v>9758324780111.5762</v>
      </c>
      <c r="AC30" s="230">
        <f>('Energy Use'!AC86-'E-electricity'!AC30-'E-Coal'!AC30)*'Energy Use 2020'!$Z92</f>
        <v>9778930622087.4531</v>
      </c>
      <c r="AD30" s="230">
        <f>('Energy Use'!AD86-'E-electricity'!AD30-'E-Coal'!AD30)*'Energy Use 2020'!$Z92</f>
        <v>9796159743892.793</v>
      </c>
      <c r="AE30" s="230">
        <f>('Energy Use'!AE86-'E-electricity'!AE30-'E-Coal'!AE30)*'Energy Use 2020'!$Z92</f>
        <v>9810177830749.4648</v>
      </c>
      <c r="AF30" s="230">
        <f>('Energy Use'!AF86-'E-electricity'!AF30-'E-Coal'!AF30)*'Energy Use 2020'!$Z92</f>
        <v>9821154897791.957</v>
      </c>
      <c r="AG30" s="230">
        <f>('Energy Use'!AG86-'E-electricity'!AG30-'E-Coal'!AG30)*'Energy Use 2020'!$Z92</f>
        <v>9829264726663.9316</v>
      </c>
      <c r="AH30" s="230">
        <f>('Energy Use'!AH86-'E-electricity'!AH30-'E-Coal'!AH30)*'Energy Use 2020'!$Z92</f>
        <v>9834684327694.4902</v>
      </c>
      <c r="AI30" s="230">
        <f>('Energy Use'!AI86-'E-electricity'!AI30-'E-Coal'!AI30)*'Energy Use 2020'!$Z92</f>
        <v>9837593429643.127</v>
      </c>
      <c r="AJ30" s="230">
        <f>('Energy Use'!AJ86-'E-electricity'!AJ30-'E-Coal'!AJ30)*'Energy Use 2020'!$Z92</f>
        <v>9838173998741</v>
      </c>
      <c r="AK30" s="230">
        <f>('Energy Use'!AK86-'E-electricity'!AK30-'E-Coal'!AK30)*'Energy Use 2020'!$Z92</f>
        <v>9836609788507.2383</v>
      </c>
      <c r="AL30" s="230">
        <f>('Energy Use'!AL86-'E-electricity'!AL30-'E-Coal'!AL30)*'Energy Use 2020'!$Z92</f>
        <v>9833085921580.9551</v>
      </c>
      <c r="AM30" s="230">
        <f>('Energy Use'!AM86-'E-electricity'!AM30-'E-Coal'!AM30)*'Energy Use 2020'!$Z92</f>
        <v>9827788504587.25</v>
      </c>
      <c r="AN30" s="230">
        <f>('Energy Use'!AN86-'E-electricity'!AN30-'E-Coal'!AN30)*'Energy Use 2020'!$Z92</f>
        <v>9820904276845.709</v>
      </c>
      <c r="AO30" s="230">
        <f>('Energy Use'!AO86-'E-electricity'!AO30-'E-Coal'!AO30)*'Energy Use 2020'!$Z92</f>
        <v>9812620293539.3281</v>
      </c>
      <c r="AP30" s="230">
        <f>('Energy Use'!AP86-'E-electricity'!AP30-'E-Coal'!AP30)*'Energy Use 2020'!$Z92</f>
        <v>9803123643786.2383</v>
      </c>
      <c r="AQ30" s="230">
        <f>('Energy Use'!AQ86-'E-electricity'!AQ30-'E-Coal'!AQ30)*'Energy Use 2020'!$Z92</f>
        <v>9791784813635.5195</v>
      </c>
      <c r="AR30" s="133" t="str">
        <f>VLOOKUP($A30,'Sector Match'!$A$1:$B$43,2,0)</f>
        <v>metal products except machinery and vehicles 25</v>
      </c>
    </row>
    <row r="31" spans="1:44" x14ac:dyDescent="0.2">
      <c r="A31" s="74" t="s">
        <v>29</v>
      </c>
      <c r="B31" s="230">
        <f>('Energy Use'!B87-'E-electricity'!B31)*'Energy Use 2019'!$Q93</f>
        <v>8185860053630.3975</v>
      </c>
      <c r="C31" s="230">
        <f>('Energy Use'!C87-'E-electricity'!C31-'E-Coal'!C31)*'Energy Use 2020'!$Z93</f>
        <v>5698695212408.2783</v>
      </c>
      <c r="D31" s="230">
        <f>('Energy Use'!D87-'E-electricity'!D31-'E-Coal'!D31)*'Energy Use 2020'!$Z93</f>
        <v>6769770388390.3193</v>
      </c>
      <c r="E31" s="230">
        <f>('Energy Use'!E87-'E-electricity'!E31-'E-Coal'!E31)*'Energy Use 2020'!$Z93</f>
        <v>7163752798520.7832</v>
      </c>
      <c r="F31" s="230">
        <f>('Energy Use'!F87-'E-electricity'!F31-'E-Coal'!F31)*'Energy Use 2020'!$Z93</f>
        <v>7480067343672.501</v>
      </c>
      <c r="G31" s="230">
        <f>('Energy Use'!G87-'E-electricity'!G31-'E-Coal'!G31)*'Energy Use 2020'!$Z93</f>
        <v>7766784236105.1416</v>
      </c>
      <c r="H31" s="230">
        <f>('Energy Use'!H87-'E-electricity'!H31-'E-Coal'!H31)*'Energy Use 2020'!$Z93</f>
        <v>8101862630342.9014</v>
      </c>
      <c r="I31" s="230">
        <f>('Energy Use'!I87-'E-electricity'!I31-'E-Coal'!I31)*'Energy Use 2020'!$Z93</f>
        <v>8532639660106.2529</v>
      </c>
      <c r="J31" s="230">
        <f>('Energy Use'!J87-'E-electricity'!J31-'E-Coal'!J31)*'Energy Use 2020'!$Z93</f>
        <v>8743987075005.3574</v>
      </c>
      <c r="K31" s="230">
        <f>('Energy Use'!K87-'E-electricity'!K31-'E-Coal'!K31)*'Energy Use 2020'!$Z93</f>
        <v>8936742076874.6133</v>
      </c>
      <c r="L31" s="230">
        <f>('Energy Use'!L87-'E-electricity'!L31-'E-Coal'!L31)*'Energy Use 2020'!$Z93</f>
        <v>9019018182166.9531</v>
      </c>
      <c r="M31" s="230">
        <f>('Energy Use'!M87-'E-electricity'!M31-'E-Coal'!M31)*'Energy Use 2020'!$Z93</f>
        <v>9022331090695.3555</v>
      </c>
      <c r="N31" s="230">
        <f>('Energy Use'!N87-'E-electricity'!N31-'E-Coal'!N31)*'Energy Use 2020'!$Z93</f>
        <v>9119714711245.752</v>
      </c>
      <c r="O31" s="230">
        <f>('Energy Use'!O87-'E-electricity'!O31-'E-Coal'!O31)*'Energy Use 2020'!$Z93</f>
        <v>9196648391656.1621</v>
      </c>
      <c r="P31" s="230">
        <f>('Energy Use'!P87-'E-electricity'!P31-'E-Coal'!P31)*'Energy Use 2020'!$Z93</f>
        <v>9256771943809.4766</v>
      </c>
      <c r="Q31" s="230">
        <f>('Energy Use'!Q87-'E-electricity'!Q31-'E-Coal'!Q31)*'Energy Use 2020'!$Z93</f>
        <v>9303942348256.4941</v>
      </c>
      <c r="R31" s="230">
        <f>('Energy Use'!R87-'E-electricity'!R31-'E-Coal'!R31)*'Energy Use 2020'!$Z93</f>
        <v>9342169331611.1406</v>
      </c>
      <c r="S31" s="230">
        <f>('Energy Use'!S87-'E-electricity'!S31-'E-Coal'!S31)*'Energy Use 2020'!$Z93</f>
        <v>9416683466940.6289</v>
      </c>
      <c r="T31" s="230">
        <f>('Energy Use'!T87-'E-electricity'!T31-'E-Coal'!T31)*'Energy Use 2020'!$Z93</f>
        <v>9486985456288.9707</v>
      </c>
      <c r="U31" s="230">
        <f>('Energy Use'!U87-'E-electricity'!U31-'E-Coal'!U31)*'Energy Use 2020'!$Z93</f>
        <v>9553079659190.1836</v>
      </c>
      <c r="V31" s="230">
        <f>('Energy Use'!V87-'E-electricity'!V31-'E-Coal'!V31)*'Energy Use 2020'!$Z93</f>
        <v>9614979044535.3496</v>
      </c>
      <c r="W31" s="230">
        <f>('Energy Use'!W87-'E-electricity'!W31-'E-Coal'!W31)*'Energy Use 2020'!$Z93</f>
        <v>9672704941289.8828</v>
      </c>
      <c r="X31" s="230">
        <f>('Energy Use'!X87-'E-electricity'!X31-'E-Coal'!X31)*'Energy Use 2020'!$Z93</f>
        <v>9726286769166.6445</v>
      </c>
      <c r="Y31" s="230">
        <f>('Energy Use'!Y87-'E-electricity'!Y31-'E-Coal'!Y31)*'Energy Use 2020'!$Z93</f>
        <v>9775761751288.4688</v>
      </c>
      <c r="Z31" s="230">
        <f>('Energy Use'!Z87-'E-electricity'!Z31-'E-Coal'!Z31)*'Energy Use 2020'!$Z93</f>
        <v>9821174610880.877</v>
      </c>
      <c r="AA31" s="230">
        <f>('Energy Use'!AA87-'E-electricity'!AA31-'E-Coal'!AA31)*'Energy Use 2020'!$Z93</f>
        <v>9862577254029.0449</v>
      </c>
      <c r="AB31" s="230">
        <f>('Energy Use'!AB87-'E-electricity'!AB31-'E-Coal'!AB31)*'Energy Use 2020'!$Z93</f>
        <v>9900028440515.6328</v>
      </c>
      <c r="AC31" s="230">
        <f>('Energy Use'!AC87-'E-electricity'!AC31-'E-Coal'!AC31)*'Energy Use 2020'!$Z93</f>
        <v>9933593444724.957</v>
      </c>
      <c r="AD31" s="230">
        <f>('Energy Use'!AD87-'E-electricity'!AD31-'E-Coal'!AD31)*'Energy Use 2020'!$Z93</f>
        <v>9963343708560.3652</v>
      </c>
      <c r="AE31" s="230">
        <f>('Energy Use'!AE87-'E-electricity'!AE31-'E-Coal'!AE31)*'Energy Use 2020'!$Z93</f>
        <v>9989356488270.5</v>
      </c>
      <c r="AF31" s="230">
        <f>('Energy Use'!AF87-'E-electricity'!AF31-'E-Coal'!AF31)*'Energy Use 2020'!$Z93</f>
        <v>10011714497022.395</v>
      </c>
      <c r="AG31" s="230">
        <f>('Energy Use'!AG87-'E-electricity'!AG31-'E-Coal'!AG31)*'Energy Use 2020'!$Z93</f>
        <v>10030505544993.279</v>
      </c>
      <c r="AH31" s="230">
        <f>('Energy Use'!AH87-'E-electricity'!AH31-'E-Coal'!AH31)*'Energy Use 2020'!$Z93</f>
        <v>10045822178679.518</v>
      </c>
      <c r="AI31" s="230">
        <f>('Energy Use'!AI87-'E-electricity'!AI31-'E-Coal'!AI31)*'Energy Use 2020'!$Z93</f>
        <v>10057761321042.719</v>
      </c>
      <c r="AJ31" s="230">
        <f>('Energy Use'!AJ87-'E-electricity'!AJ31-'E-Coal'!AJ31)*'Energy Use 2020'!$Z93</f>
        <v>10066423914029.252</v>
      </c>
      <c r="AK31" s="230">
        <f>('Energy Use'!AK87-'E-electricity'!AK31-'E-Coal'!AK31)*'Energy Use 2020'!$Z93</f>
        <v>10071914564911.602</v>
      </c>
      <c r="AL31" s="230">
        <f>('Energy Use'!AL87-'E-electricity'!AL31-'E-Coal'!AL31)*'Energy Use 2020'!$Z93</f>
        <v>10074341197809.252</v>
      </c>
      <c r="AM31" s="230">
        <f>('Energy Use'!AM87-'E-electricity'!AM31-'E-Coal'!AM31)*'Energy Use 2020'!$Z93</f>
        <v>10073814711653.482</v>
      </c>
      <c r="AN31" s="230">
        <f>('Energy Use'!AN87-'E-electricity'!AN31-'E-Coal'!AN31)*'Energy Use 2020'!$Z93</f>
        <v>10070448645765.932</v>
      </c>
      <c r="AO31" s="230">
        <f>('Energy Use'!AO87-'E-electricity'!AO31-'E-Coal'!AO31)*'Energy Use 2020'!$Z93</f>
        <v>10064358854124.938</v>
      </c>
      <c r="AP31" s="230">
        <f>('Energy Use'!AP87-'E-electricity'!AP31-'E-Coal'!AP31)*'Energy Use 2020'!$Z93</f>
        <v>10055663189298.896</v>
      </c>
      <c r="AQ31" s="230">
        <f>('Energy Use'!AQ87-'E-electricity'!AQ31-'E-Coal'!AQ31)*'Energy Use 2020'!$Z93</f>
        <v>10043639474089.908</v>
      </c>
      <c r="AR31" s="133" t="str">
        <f>VLOOKUP($A31,'Sector Match'!$A$1:$B$43,2,0)</f>
        <v>other manufacturing 31T33</v>
      </c>
    </row>
    <row r="32" spans="1:44" x14ac:dyDescent="0.2">
      <c r="A32" s="74" t="s">
        <v>30</v>
      </c>
      <c r="B32" s="230">
        <f>('Energy Use'!B88-'E-electricity'!B32)*'Energy Use 2019'!$Q94</f>
        <v>5769648467788.8447</v>
      </c>
      <c r="C32" s="230">
        <f>('Energy Use'!C88-'E-electricity'!C32-'E-Coal'!C32)*'Energy Use 2020'!$Z94</f>
        <v>6322896576533.6123</v>
      </c>
      <c r="D32" s="230">
        <f>('Energy Use'!D88-'E-electricity'!D32-'E-Coal'!D32)*'Energy Use 2020'!$Z94</f>
        <v>7080493332293.0391</v>
      </c>
      <c r="E32" s="230">
        <f>('Energy Use'!E88-'E-electricity'!E32-'E-Coal'!E32)*'Energy Use 2020'!$Z94</f>
        <v>7792541652665.5088</v>
      </c>
      <c r="F32" s="230">
        <f>('Energy Use'!F88-'E-electricity'!F32-'E-Coal'!F32)*'Energy Use 2020'!$Z94</f>
        <v>8126247472358.7402</v>
      </c>
      <c r="G32" s="230">
        <f>('Energy Use'!G88-'E-electricity'!G32-'E-Coal'!G32)*'Energy Use 2020'!$Z94</f>
        <v>8542968956891.3682</v>
      </c>
      <c r="H32" s="230">
        <f>('Energy Use'!H88-'E-electricity'!H32-'E-Coal'!H32)*'Energy Use 2020'!$Z94</f>
        <v>9074255382570.8281</v>
      </c>
      <c r="I32" s="230">
        <f>('Energy Use'!I88-'E-electricity'!I32-'E-Coal'!I32)*'Energy Use 2020'!$Z94</f>
        <v>9587686041436.0137</v>
      </c>
      <c r="J32" s="230">
        <f>('Energy Use'!J88-'E-electricity'!J32-'E-Coal'!J32)*'Energy Use 2020'!$Z94</f>
        <v>10033346330149.965</v>
      </c>
      <c r="K32" s="230">
        <f>('Energy Use'!K88-'E-electricity'!K32-'E-Coal'!K32)*'Energy Use 2020'!$Z94</f>
        <v>10422212013639.748</v>
      </c>
      <c r="L32" s="230">
        <f>('Energy Use'!L88-'E-electricity'!L32-'E-Coal'!L32)*'Energy Use 2020'!$Z94</f>
        <v>10762179916292.57</v>
      </c>
      <c r="M32" s="230">
        <f>('Energy Use'!M88-'E-electricity'!M32-'E-Coal'!M32)*'Energy Use 2020'!$Z94</f>
        <v>11067143886996.584</v>
      </c>
      <c r="N32" s="230">
        <f>('Energy Use'!N88-'E-electricity'!N32-'E-Coal'!N32)*'Energy Use 2020'!$Z94</f>
        <v>11365208985794.084</v>
      </c>
      <c r="O32" s="230">
        <f>('Energy Use'!O88-'E-electricity'!O32-'E-Coal'!O32)*'Energy Use 2020'!$Z94</f>
        <v>11649138542490.879</v>
      </c>
      <c r="P32" s="230">
        <f>('Energy Use'!P88-'E-electricity'!P32-'E-Coal'!P32)*'Energy Use 2020'!$Z94</f>
        <v>11922775286683.174</v>
      </c>
      <c r="Q32" s="230">
        <f>('Energy Use'!Q88-'E-electricity'!Q32-'E-Coal'!Q32)*'Energy Use 2020'!$Z94</f>
        <v>12190477592477.256</v>
      </c>
      <c r="R32" s="230">
        <f>('Energy Use'!R88-'E-electricity'!R32-'E-Coal'!R32)*'Energy Use 2020'!$Z94</f>
        <v>12457088363062.896</v>
      </c>
      <c r="S32" s="230">
        <f>('Energy Use'!S88-'E-electricity'!S32-'E-Coal'!S32)*'Energy Use 2020'!$Z94</f>
        <v>12740192173902.416</v>
      </c>
      <c r="T32" s="230">
        <f>('Energy Use'!T88-'E-electricity'!T32-'E-Coal'!T32)*'Energy Use 2020'!$Z94</f>
        <v>13027259510484.857</v>
      </c>
      <c r="U32" s="230">
        <f>('Energy Use'!U88-'E-electricity'!U32-'E-Coal'!U32)*'Energy Use 2020'!$Z94</f>
        <v>13317382234746.34</v>
      </c>
      <c r="V32" s="230">
        <f>('Energy Use'!V88-'E-electricity'!V32-'E-Coal'!V32)*'Energy Use 2020'!$Z94</f>
        <v>13609571235463.535</v>
      </c>
      <c r="W32" s="230">
        <f>('Energy Use'!W88-'E-electricity'!W32-'E-Coal'!W32)*'Energy Use 2020'!$Z94</f>
        <v>13902754757163.406</v>
      </c>
      <c r="X32" s="230">
        <f>('Energy Use'!X88-'E-electricity'!X32-'E-Coal'!X32)*'Energy Use 2020'!$Z94</f>
        <v>14195777520947.885</v>
      </c>
      <c r="Y32" s="230">
        <f>('Energy Use'!Y88-'E-electricity'!Y32-'E-Coal'!Y32)*'Energy Use 2020'!$Z94</f>
        <v>14487400740201.99</v>
      </c>
      <c r="Z32" s="230">
        <f>('Energy Use'!Z88-'E-electricity'!Z32-'E-Coal'!Z32)*'Energy Use 2020'!$Z94</f>
        <v>14776303134507.086</v>
      </c>
      <c r="AA32" s="230">
        <f>('Energy Use'!AA88-'E-electricity'!AA32-'E-Coal'!AA32)*'Energy Use 2020'!$Z94</f>
        <v>15061083043305.795</v>
      </c>
      <c r="AB32" s="230">
        <f>('Energy Use'!AB88-'E-electricity'!AB32-'E-Coal'!AB32)*'Energy Use 2020'!$Z94</f>
        <v>15340261736675.932</v>
      </c>
      <c r="AC32" s="230">
        <f>('Energy Use'!AC88-'E-electricity'!AC32-'E-Coal'!AC32)*'Energy Use 2020'!$Z94</f>
        <v>15612288013697.395</v>
      </c>
      <c r="AD32" s="230">
        <f>('Energy Use'!AD88-'E-electricity'!AD32-'E-Coal'!AD32)*'Energy Use 2020'!$Z94</f>
        <v>15875544169099.283</v>
      </c>
      <c r="AE32" s="230">
        <f>('Energy Use'!AE88-'E-electricity'!AE32-'E-Coal'!AE32)*'Energy Use 2020'!$Z94</f>
        <v>16128353395941.852</v>
      </c>
      <c r="AF32" s="230">
        <f>('Energy Use'!AF88-'E-electricity'!AF32-'E-Coal'!AF32)*'Energy Use 2020'!$Z94</f>
        <v>16368988675875.834</v>
      </c>
      <c r="AG32" s="230">
        <f>('Energy Use'!AG88-'E-electricity'!AG32-'E-Coal'!AG32)*'Energy Use 2020'!$Z94</f>
        <v>16595683188938.123</v>
      </c>
      <c r="AH32" s="230">
        <f>('Energy Use'!AH88-'E-electricity'!AH32-'E-Coal'!AH32)*'Energy Use 2020'!$Z94</f>
        <v>16806642251884.699</v>
      </c>
      <c r="AI32" s="230">
        <f>('Energy Use'!AI88-'E-electricity'!AI32-'E-Coal'!AI32)*'Energy Use 2020'!$Z94</f>
        <v>17000056767817.006</v>
      </c>
      <c r="AJ32" s="230">
        <f>('Energy Use'!AJ88-'E-electricity'!AJ32-'E-Coal'!AJ32)*'Energy Use 2020'!$Z94</f>
        <v>17174118140524.514</v>
      </c>
      <c r="AK32" s="230">
        <f>('Energy Use'!AK88-'E-electricity'!AK32-'E-Coal'!AK32)*'Energy Use 2020'!$Z94</f>
        <v>17327034574854.523</v>
      </c>
      <c r="AL32" s="230">
        <f>('Energy Use'!AL88-'E-electricity'!AL32-'E-Coal'!AL32)*'Energy Use 2020'!$Z94</f>
        <v>17457048649975.973</v>
      </c>
      <c r="AM32" s="230">
        <f>('Energy Use'!AM88-'E-electricity'!AM32-'E-Coal'!AM32)*'Energy Use 2020'!$Z94</f>
        <v>17562456016197.803</v>
      </c>
      <c r="AN32" s="230">
        <f>('Energy Use'!AN88-'E-electricity'!AN32-'E-Coal'!AN32)*'Energy Use 2020'!$Z94</f>
        <v>17641625028742.668</v>
      </c>
      <c r="AO32" s="230">
        <f>('Energy Use'!AO88-'E-electricity'!AO32-'E-Coal'!AO32)*'Energy Use 2020'!$Z94</f>
        <v>17693017094405.445</v>
      </c>
      <c r="AP32" s="230">
        <f>('Energy Use'!AP88-'E-electricity'!AP32-'E-Coal'!AP32)*'Energy Use 2020'!$Z94</f>
        <v>17715207470297.836</v>
      </c>
      <c r="AQ32" s="230">
        <f>('Energy Use'!AQ88-'E-electricity'!AQ32-'E-Coal'!AQ32)*'Energy Use 2020'!$Z94</f>
        <v>17705413005302.199</v>
      </c>
      <c r="AR32" s="133" t="str">
        <f>VLOOKUP($A32,'Sector Match'!$A$1:$B$43,2,0)</f>
        <v>glass and glass products 231</v>
      </c>
    </row>
    <row r="33" spans="1:44" x14ac:dyDescent="0.2">
      <c r="A33" s="74" t="s">
        <v>31</v>
      </c>
      <c r="B33" s="230">
        <f>('Energy Use'!B89-'E-electricity'!B33)*'Energy Use 2019'!$Q95</f>
        <v>10305617782020</v>
      </c>
      <c r="C33" s="230">
        <f>('Energy Use'!C89-'E-electricity'!C33-'E-Coal'!C33)*'Energy Use 2020'!$Z95</f>
        <v>6159853606995</v>
      </c>
      <c r="D33" s="230">
        <f>('Energy Use'!D89-'E-electricity'!D33-'E-Coal'!D33)*'Energy Use 2020'!$Z95</f>
        <v>6302898337498.1113</v>
      </c>
      <c r="E33" s="230">
        <f>('Energy Use'!E89-'E-electricity'!E33-'E-Coal'!E33)*'Energy Use 2020'!$Z95</f>
        <v>7225827268091.8467</v>
      </c>
      <c r="F33" s="230">
        <f>('Energy Use'!F89-'E-electricity'!F33-'E-Coal'!F33)*'Energy Use 2020'!$Z95</f>
        <v>7967713129110.3867</v>
      </c>
      <c r="G33" s="230">
        <f>('Energy Use'!G89-'E-electricity'!G33-'E-Coal'!G33)*'Energy Use 2020'!$Z95</f>
        <v>8448545018150.7578</v>
      </c>
      <c r="H33" s="230">
        <f>('Energy Use'!H89-'E-electricity'!H33-'E-Coal'!H33)*'Energy Use 2020'!$Z95</f>
        <v>8924489343723.3047</v>
      </c>
      <c r="I33" s="230">
        <f>('Energy Use'!I89-'E-electricity'!I33-'E-Coal'!I33)*'Energy Use 2020'!$Z95</f>
        <v>9169979338601.707</v>
      </c>
      <c r="J33" s="230">
        <f>('Energy Use'!J89-'E-electricity'!J33-'E-Coal'!J33)*'Energy Use 2020'!$Z95</f>
        <v>9405458044983.8477</v>
      </c>
      <c r="K33" s="230">
        <f>('Energy Use'!K89-'E-electricity'!K33-'E-Coal'!K33)*'Energy Use 2020'!$Z95</f>
        <v>9640266533236.4785</v>
      </c>
      <c r="L33" s="230">
        <f>('Energy Use'!L89-'E-electricity'!L33-'E-Coal'!L33)*'Energy Use 2020'!$Z95</f>
        <v>9869925118460.6289</v>
      </c>
      <c r="M33" s="230">
        <f>('Energy Use'!M89-'E-electricity'!M33-'E-Coal'!M33)*'Energy Use 2020'!$Z95</f>
        <v>10095638873291.369</v>
      </c>
      <c r="N33" s="230">
        <f>('Energy Use'!N89-'E-electricity'!N33-'E-Coal'!N33)*'Energy Use 2020'!$Z95</f>
        <v>10203722086875.814</v>
      </c>
      <c r="O33" s="230">
        <f>('Energy Use'!O89-'E-electricity'!O33-'E-Coal'!O33)*'Energy Use 2020'!$Z95</f>
        <v>10311247362047.824</v>
      </c>
      <c r="P33" s="230">
        <f>('Energy Use'!P89-'E-electricity'!P33-'E-Coal'!P33)*'Energy Use 2020'!$Z95</f>
        <v>10418214971202.246</v>
      </c>
      <c r="Q33" s="230">
        <f>('Energy Use'!Q89-'E-electricity'!Q33-'E-Coal'!Q33)*'Energy Use 2020'!$Z95</f>
        <v>10524625186701.104</v>
      </c>
      <c r="R33" s="230">
        <f>('Energy Use'!R89-'E-electricity'!R33-'E-Coal'!R33)*'Energy Use 2020'!$Z95</f>
        <v>10630478280873.598</v>
      </c>
      <c r="S33" s="230">
        <f>('Energy Use'!S89-'E-electricity'!S33-'E-Coal'!S33)*'Energy Use 2020'!$Z95</f>
        <v>10585882717934.465</v>
      </c>
      <c r="T33" s="230">
        <f>('Energy Use'!T89-'E-electricity'!T33-'E-Coal'!T33)*'Energy Use 2020'!$Z95</f>
        <v>10541362606963.791</v>
      </c>
      <c r="U33" s="230">
        <f>('Energy Use'!U89-'E-electricity'!U33-'E-Coal'!U33)*'Energy Use 2020'!$Z95</f>
        <v>10496917946312.402</v>
      </c>
      <c r="V33" s="230">
        <f>('Energy Use'!V89-'E-electricity'!V33-'E-Coal'!V33)*'Energy Use 2020'!$Z95</f>
        <v>10452548734331.004</v>
      </c>
      <c r="W33" s="230">
        <f>('Energy Use'!W89-'E-electricity'!W33-'E-Coal'!W33)*'Energy Use 2020'!$Z95</f>
        <v>10408254969370.172</v>
      </c>
      <c r="X33" s="230">
        <f>('Energy Use'!X89-'E-electricity'!X33-'E-Coal'!X33)*'Energy Use 2020'!$Z95</f>
        <v>10364036649780.352</v>
      </c>
      <c r="Y33" s="230">
        <f>('Energy Use'!Y89-'E-electricity'!Y33-'E-Coal'!Y33)*'Energy Use 2020'!$Z95</f>
        <v>10319893773911.842</v>
      </c>
      <c r="Z33" s="230">
        <f>('Energy Use'!Z89-'E-electricity'!Z33-'E-Coal'!Z33)*'Energy Use 2020'!$Z95</f>
        <v>10275826340114.818</v>
      </c>
      <c r="AA33" s="230">
        <f>('Energy Use'!AA89-'E-electricity'!AA33-'E-Coal'!AA33)*'Energy Use 2020'!$Z95</f>
        <v>10231834346739.324</v>
      </c>
      <c r="AB33" s="230">
        <f>('Energy Use'!AB89-'E-electricity'!AB33-'E-Coal'!AB33)*'Energy Use 2020'!$Z95</f>
        <v>10187917792135.262</v>
      </c>
      <c r="AC33" s="230">
        <f>('Energy Use'!AC89-'E-electricity'!AC33-'E-Coal'!AC33)*'Energy Use 2020'!$Z95</f>
        <v>10144076674652.406</v>
      </c>
      <c r="AD33" s="230">
        <f>('Energy Use'!AD89-'E-electricity'!AD33-'E-Coal'!AD33)*'Energy Use 2020'!$Z95</f>
        <v>10100310992640.396</v>
      </c>
      <c r="AE33" s="230">
        <f>('Energy Use'!AE89-'E-electricity'!AE33-'E-Coal'!AE33)*'Energy Use 2020'!$Z95</f>
        <v>10056620744448.746</v>
      </c>
      <c r="AF33" s="230">
        <f>('Energy Use'!AF89-'E-electricity'!AF33-'E-Coal'!AF33)*'Energy Use 2020'!$Z95</f>
        <v>10013005928426.824</v>
      </c>
      <c r="AG33" s="230">
        <f>('Energy Use'!AG89-'E-electricity'!AG33-'E-Coal'!AG33)*'Energy Use 2020'!$Z95</f>
        <v>9969466542923.875</v>
      </c>
      <c r="AH33" s="230">
        <f>('Energy Use'!AH89-'E-electricity'!AH33-'E-Coal'!AH33)*'Energy Use 2020'!$Z95</f>
        <v>9944969470211.8496</v>
      </c>
      <c r="AI33" s="230">
        <f>('Energy Use'!AI89-'E-electricity'!AI33-'E-Coal'!AI33)*'Energy Use 2020'!$Z95</f>
        <v>9920502673063.6699</v>
      </c>
      <c r="AJ33" s="230">
        <f>('Energy Use'!AJ89-'E-electricity'!AJ33-'E-Coal'!AJ33)*'Energy Use 2020'!$Z95</f>
        <v>9896066150825.1602</v>
      </c>
      <c r="AK33" s="230">
        <f>('Energy Use'!AK89-'E-electricity'!AK33-'E-Coal'!AK33)*'Energy Use 2020'!$Z95</f>
        <v>9871659902842.0859</v>
      </c>
      <c r="AL33" s="230">
        <f>('Energy Use'!AL89-'E-electricity'!AL33-'E-Coal'!AL33)*'Energy Use 2020'!$Z95</f>
        <v>9847283928460.1797</v>
      </c>
      <c r="AM33" s="230">
        <f>('Energy Use'!AM89-'E-electricity'!AM33-'E-Coal'!AM33)*'Energy Use 2020'!$Z95</f>
        <v>9816653557654</v>
      </c>
      <c r="AN33" s="230">
        <f>('Energy Use'!AN89-'E-electricity'!AN33-'E-Coal'!AN33)*'Energy Use 2020'!$Z95</f>
        <v>9786068508583.4395</v>
      </c>
      <c r="AO33" s="230">
        <f>('Energy Use'!AO89-'E-electricity'!AO33-'E-Coal'!AO33)*'Energy Use 2020'!$Z95</f>
        <v>9755528780261.6309</v>
      </c>
      <c r="AP33" s="230">
        <f>('Energy Use'!AP89-'E-electricity'!AP33-'E-Coal'!AP33)*'Energy Use 2020'!$Z95</f>
        <v>9725034371701.627</v>
      </c>
      <c r="AQ33" s="230">
        <f>('Energy Use'!AQ89-'E-electricity'!AQ33-'E-Coal'!AQ33)*'Energy Use 2020'!$Z95</f>
        <v>9693765873468.2246</v>
      </c>
      <c r="AR33" s="133" t="str">
        <f>VLOOKUP($A33,'Sector Match'!$A$1:$B$43,2,0)</f>
        <v>road vehicles 29</v>
      </c>
    </row>
    <row r="34" spans="1:44" x14ac:dyDescent="0.2">
      <c r="A34" s="74" t="s">
        <v>32</v>
      </c>
      <c r="B34" s="230">
        <f>('Energy Use'!B90-'E-electricity'!B34)*'Energy Use 2019'!$Q96</f>
        <v>4060484962875</v>
      </c>
      <c r="C34" s="230">
        <f>('Energy Use'!C90-'E-electricity'!C34-'E-Coal'!C34)*'Energy Use 2020'!$Z96</f>
        <v>3039578902635</v>
      </c>
      <c r="D34" s="230">
        <f>('Energy Use'!D90-'E-electricity'!D34-'E-Coal'!D34)*'Energy Use 2020'!$Z96</f>
        <v>3319462167842.1802</v>
      </c>
      <c r="E34" s="230">
        <f>('Energy Use'!E90-'E-electricity'!E34-'E-Coal'!E34)*'Energy Use 2020'!$Z96</f>
        <v>3573547468145.6147</v>
      </c>
      <c r="F34" s="230">
        <f>('Energy Use'!F90-'E-electricity'!F34-'E-Coal'!F34)*'Energy Use 2020'!$Z96</f>
        <v>3680322958057.5591</v>
      </c>
      <c r="G34" s="230">
        <f>('Energy Use'!G90-'E-electricity'!G34-'E-Coal'!G34)*'Energy Use 2020'!$Z96</f>
        <v>3746404399976.5786</v>
      </c>
      <c r="H34" s="230">
        <f>('Energy Use'!H90-'E-electricity'!H34-'E-Coal'!H34)*'Energy Use 2020'!$Z96</f>
        <v>3830879012660.1655</v>
      </c>
      <c r="I34" s="230">
        <f>('Energy Use'!I90-'E-electricity'!I34-'E-Coal'!I34)*'Energy Use 2020'!$Z96</f>
        <v>3918313040271.645</v>
      </c>
      <c r="J34" s="230">
        <f>('Energy Use'!J90-'E-electricity'!J34-'E-Coal'!J34)*'Energy Use 2020'!$Z96</f>
        <v>3990286675293.2305</v>
      </c>
      <c r="K34" s="230">
        <f>('Energy Use'!K90-'E-electricity'!K34-'E-Coal'!K34)*'Energy Use 2020'!$Z96</f>
        <v>4051150899800.0112</v>
      </c>
      <c r="L34" s="230">
        <f>('Energy Use'!L90-'E-electricity'!L34-'E-Coal'!L34)*'Energy Use 2020'!$Z96</f>
        <v>4098262345282.0732</v>
      </c>
      <c r="M34" s="230">
        <f>('Energy Use'!M90-'E-electricity'!M34-'E-Coal'!M34)*'Energy Use 2020'!$Z96</f>
        <v>4132028850332.5547</v>
      </c>
      <c r="N34" s="230">
        <f>('Energy Use'!N90-'E-electricity'!N34-'E-Coal'!N34)*'Energy Use 2020'!$Z96</f>
        <v>4159337416600.8716</v>
      </c>
      <c r="O34" s="230">
        <f>('Energy Use'!O90-'E-electricity'!O34-'E-Coal'!O34)*'Energy Use 2020'!$Z96</f>
        <v>4176022524367.3711</v>
      </c>
      <c r="P34" s="230">
        <f>('Energy Use'!P90-'E-electricity'!P34-'E-Coal'!P34)*'Energy Use 2020'!$Z96</f>
        <v>4183862214672.6816</v>
      </c>
      <c r="Q34" s="230">
        <f>('Energy Use'!Q90-'E-electricity'!Q34-'E-Coal'!Q34)*'Energy Use 2020'!$Z96</f>
        <v>4184713849890.9639</v>
      </c>
      <c r="R34" s="230">
        <f>('Energy Use'!R90-'E-electricity'!R34-'E-Coal'!R34)*'Energy Use 2020'!$Z96</f>
        <v>4180478559228.8208</v>
      </c>
      <c r="S34" s="230">
        <f>('Energy Use'!S90-'E-electricity'!S34-'E-Coal'!S34)*'Energy Use 2020'!$Z96</f>
        <v>4176654798611.5269</v>
      </c>
      <c r="T34" s="230">
        <f>('Energy Use'!T90-'E-electricity'!T34-'E-Coal'!T34)*'Energy Use 2020'!$Z96</f>
        <v>4169918336944.7051</v>
      </c>
      <c r="U34" s="230">
        <f>('Energy Use'!U90-'E-electricity'!U34-'E-Coal'!U34)*'Energy Use 2020'!$Z96</f>
        <v>4160529370496.8208</v>
      </c>
      <c r="V34" s="230">
        <f>('Energy Use'!V90-'E-electricity'!V34-'E-Coal'!V34)*'Energy Use 2020'!$Z96</f>
        <v>4148751264876.5981</v>
      </c>
      <c r="W34" s="230">
        <f>('Energy Use'!W90-'E-electricity'!W34-'E-Coal'!W34)*'Energy Use 2020'!$Z96</f>
        <v>4134849012969.0518</v>
      </c>
      <c r="X34" s="230">
        <f>('Energy Use'!X90-'E-electricity'!X34-'E-Coal'!X34)*'Energy Use 2020'!$Z96</f>
        <v>4119087847831.2153</v>
      </c>
      <c r="Y34" s="230">
        <f>('Energy Use'!Y90-'E-electricity'!Y34-'E-Coal'!Y34)*'Energy Use 2020'!$Z96</f>
        <v>4101732015548.6699</v>
      </c>
      <c r="Z34" s="230">
        <f>('Energy Use'!Z90-'E-electricity'!Z34-'E-Coal'!Z34)*'Energy Use 2020'!$Z96</f>
        <v>4083043710836.6602</v>
      </c>
      <c r="AA34" s="230">
        <f>('Energy Use'!AA90-'E-electricity'!AA34-'E-Coal'!AA34)*'Energy Use 2020'!$Z96</f>
        <v>4063282176214.7573</v>
      </c>
      <c r="AB34" s="230">
        <f>('Energy Use'!AB90-'E-electricity'!AB34-'E-Coal'!AB34)*'Energy Use 2020'!$Z96</f>
        <v>4042702963902.8325</v>
      </c>
      <c r="AC34" s="230">
        <f>('Energy Use'!AC90-'E-electricity'!AC34-'E-Coal'!AC34)*'Energy Use 2020'!$Z96</f>
        <v>4021557358182.7832</v>
      </c>
      <c r="AD34" s="230">
        <f>('Energy Use'!AD90-'E-electricity'!AD34-'E-Coal'!AD34)*'Energy Use 2020'!$Z96</f>
        <v>4000091954846.6367</v>
      </c>
      <c r="AE34" s="230">
        <f>('Energy Use'!AE90-'E-electricity'!AE34-'E-Coal'!AE34)*'Energy Use 2020'!$Z96</f>
        <v>3978548393500.8286</v>
      </c>
      <c r="AF34" s="230">
        <f>('Energy Use'!AF90-'E-electricity'!AF34-'E-Coal'!AF34)*'Energy Use 2020'!$Z96</f>
        <v>3957163237913.4233</v>
      </c>
      <c r="AG34" s="230">
        <f>('Energy Use'!AG90-'E-electricity'!AG34-'E-Coal'!AG34)*'Energy Use 2020'!$Z96</f>
        <v>3936167999263.688</v>
      </c>
      <c r="AH34" s="230">
        <f>('Energy Use'!AH90-'E-electricity'!AH34-'E-Coal'!AH34)*'Energy Use 2020'!$Z96</f>
        <v>3915789297071.8428</v>
      </c>
      <c r="AI34" s="230">
        <f>('Energy Use'!AI90-'E-electricity'!AI34-'E-Coal'!AI34)*'Energy Use 2020'!$Z96</f>
        <v>3896249152737.6064</v>
      </c>
      <c r="AJ34" s="230">
        <f>('Energy Use'!AJ90-'E-electricity'!AJ34-'E-Coal'!AJ34)*'Energy Use 2020'!$Z96</f>
        <v>3877765410988.5503</v>
      </c>
      <c r="AK34" s="230">
        <f>('Energy Use'!AK90-'E-electricity'!AK34-'E-Coal'!AK34)*'Energy Use 2020'!$Z96</f>
        <v>3860552285120.6128</v>
      </c>
      <c r="AL34" s="230">
        <f>('Energy Use'!AL90-'E-electricity'!AL34-'E-Coal'!AL34)*'Energy Use 2020'!$Z96</f>
        <v>3844821022694.9336</v>
      </c>
      <c r="AM34" s="230">
        <f>('Energy Use'!AM90-'E-electricity'!AM34-'E-Coal'!AM34)*'Energy Use 2020'!$Z96</f>
        <v>3830780689329.1206</v>
      </c>
      <c r="AN34" s="230">
        <f>('Energy Use'!AN90-'E-electricity'!AN34-'E-Coal'!AN34)*'Energy Use 2020'!$Z96</f>
        <v>3818639069383.0923</v>
      </c>
      <c r="AO34" s="230">
        <f>('Energy Use'!AO90-'E-electricity'!AO34-'E-Coal'!AO34)*'Energy Use 2020'!$Z96</f>
        <v>3808603683687.3359</v>
      </c>
      <c r="AP34" s="230">
        <f>('Energy Use'!AP90-'E-electricity'!AP34-'E-Coal'!AP34)*'Energy Use 2020'!$Z96</f>
        <v>3800882925999.1362</v>
      </c>
      <c r="AQ34" s="230">
        <f>('Energy Use'!AQ90-'E-electricity'!AQ34-'E-Coal'!AQ34)*'Energy Use 2020'!$Z96</f>
        <v>3795370636085.4204</v>
      </c>
      <c r="AR34" s="133" t="str">
        <f>VLOOKUP($A34,'Sector Match'!$A$1:$B$43,2,0)</f>
        <v>nonroad vehicles 30</v>
      </c>
    </row>
    <row r="35" spans="1:44" x14ac:dyDescent="0.2">
      <c r="A35" s="74" t="s">
        <v>33</v>
      </c>
      <c r="B35" s="230">
        <f>('Energy Use'!B91-'E-electricity'!B35)*'Energy Use 2019'!$Q97</f>
        <v>4663772887785</v>
      </c>
      <c r="C35" s="230">
        <f>('Energy Use'!C91-'E-electricity'!C35-'E-Coal'!C35)*'Energy Use 2020'!$Z97</f>
        <v>2875437252930.0005</v>
      </c>
      <c r="D35" s="230">
        <f>('Energy Use'!D91-'E-electricity'!D35-'E-Coal'!D35)*'Energy Use 2020'!$Z97</f>
        <v>3080529156371.9546</v>
      </c>
      <c r="E35" s="230">
        <f>('Energy Use'!E91-'E-electricity'!E35-'E-Coal'!E35)*'Energy Use 2020'!$Z97</f>
        <v>3961721561091.4087</v>
      </c>
      <c r="F35" s="230">
        <f>('Energy Use'!F91-'E-electricity'!F35-'E-Coal'!F35)*'Energy Use 2020'!$Z97</f>
        <v>4124669934795.3062</v>
      </c>
      <c r="G35" s="230">
        <f>('Energy Use'!G91-'E-electricity'!G35-'E-Coal'!G35)*'Energy Use 2020'!$Z97</f>
        <v>4406929673906.0723</v>
      </c>
      <c r="H35" s="230">
        <f>('Energy Use'!H91-'E-electricity'!H35-'E-Coal'!H35)*'Energy Use 2020'!$Z97</f>
        <v>4773558941999.2227</v>
      </c>
      <c r="I35" s="230">
        <f>('Energy Use'!I91-'E-electricity'!I35-'E-Coal'!I35)*'Energy Use 2020'!$Z97</f>
        <v>5122736268111.0723</v>
      </c>
      <c r="J35" s="230">
        <f>('Energy Use'!J91-'E-electricity'!J35-'E-Coal'!J35)*'Energy Use 2020'!$Z97</f>
        <v>5423284833116.332</v>
      </c>
      <c r="K35" s="230">
        <f>('Energy Use'!K91-'E-electricity'!K35-'E-Coal'!K35)*'Energy Use 2020'!$Z97</f>
        <v>5684505180419.5957</v>
      </c>
      <c r="L35" s="230">
        <f>('Energy Use'!L91-'E-electricity'!L35-'E-Coal'!L35)*'Energy Use 2020'!$Z97</f>
        <v>5914205673679.3262</v>
      </c>
      <c r="M35" s="230">
        <f>('Energy Use'!M91-'E-electricity'!M35-'E-Coal'!M35)*'Energy Use 2020'!$Z97</f>
        <v>6125832380625.2588</v>
      </c>
      <c r="N35" s="230">
        <f>('Energy Use'!N91-'E-electricity'!N35-'E-Coal'!N35)*'Energy Use 2020'!$Z97</f>
        <v>6351723925880.5664</v>
      </c>
      <c r="O35" s="230">
        <f>('Energy Use'!O91-'E-electricity'!O35-'E-Coal'!O35)*'Energy Use 2020'!$Z97</f>
        <v>6576280287502.4883</v>
      </c>
      <c r="P35" s="230">
        <f>('Energy Use'!P91-'E-electricity'!P35-'E-Coal'!P35)*'Energy Use 2020'!$Z97</f>
        <v>6798236442389.3809</v>
      </c>
      <c r="Q35" s="230">
        <f>('Energy Use'!Q91-'E-electricity'!Q35-'E-Coal'!Q35)*'Energy Use 2020'!$Z97</f>
        <v>7016241221002.2656</v>
      </c>
      <c r="R35" s="230">
        <f>('Energy Use'!R91-'E-electricity'!R35-'E-Coal'!R35)*'Energy Use 2020'!$Z97</f>
        <v>7228864730597.7588</v>
      </c>
      <c r="S35" s="230">
        <f>('Energy Use'!S91-'E-electricity'!S35-'E-Coal'!S35)*'Energy Use 2020'!$Z97</f>
        <v>7455926632375.1914</v>
      </c>
      <c r="T35" s="230">
        <f>('Energy Use'!T91-'E-electricity'!T35-'E-Coal'!T35)*'Energy Use 2020'!$Z97</f>
        <v>7676774594250.8428</v>
      </c>
      <c r="U35" s="230">
        <f>('Energy Use'!U91-'E-electricity'!U35-'E-Coal'!U35)*'Energy Use 2020'!$Z97</f>
        <v>7890654482864.1094</v>
      </c>
      <c r="V35" s="230">
        <f>('Energy Use'!V91-'E-electricity'!V35-'E-Coal'!V35)*'Energy Use 2020'!$Z97</f>
        <v>8096844113032.6475</v>
      </c>
      <c r="W35" s="230">
        <f>('Energy Use'!W91-'E-electricity'!W35-'E-Coal'!W35)*'Energy Use 2020'!$Z97</f>
        <v>8294657930769.0469</v>
      </c>
      <c r="X35" s="230">
        <f>('Energy Use'!X91-'E-electricity'!X35-'E-Coal'!X35)*'Energy Use 2020'!$Z97</f>
        <v>8483451323236.6025</v>
      </c>
      <c r="Y35" s="230">
        <f>('Energy Use'!Y91-'E-electricity'!Y35-'E-Coal'!Y35)*'Energy Use 2020'!$Z97</f>
        <v>8662624517673.2549</v>
      </c>
      <c r="Z35" s="230">
        <f>('Energy Use'!Z91-'E-electricity'!Z35-'E-Coal'!Z35)*'Energy Use 2020'!$Z97</f>
        <v>8831626037462.334</v>
      </c>
      <c r="AA35" s="230">
        <f>('Energy Use'!AA91-'E-electricity'!AA35-'E-Coal'!AA35)*'Energy Use 2020'!$Z97</f>
        <v>8989955689936.002</v>
      </c>
      <c r="AB35" s="230">
        <f>('Energy Use'!AB91-'E-electricity'!AB35-'E-Coal'!AB35)*'Energy Use 2020'!$Z97</f>
        <v>9137167067041.3828</v>
      </c>
      <c r="AC35" s="230">
        <f>('Energy Use'!AC91-'E-electricity'!AC35-'E-Coal'!AC35)*'Energy Use 2020'!$Z97</f>
        <v>9272869546572.2207</v>
      </c>
      <c r="AD35" s="230">
        <f>('Energy Use'!AD91-'E-electricity'!AD35-'E-Coal'!AD35)*'Energy Use 2020'!$Z97</f>
        <v>9396729788157.5137</v>
      </c>
      <c r="AE35" s="230">
        <f>('Energy Use'!AE91-'E-electricity'!AE35-'E-Coal'!AE35)*'Energy Use 2020'!$Z97</f>
        <v>9508472724504.9961</v>
      </c>
      <c r="AF35" s="230">
        <f>('Energy Use'!AF91-'E-electricity'!AF35-'E-Coal'!AF35)*'Energy Use 2020'!$Z97</f>
        <v>9607882054425.6953</v>
      </c>
      <c r="AG35" s="230">
        <f>('Energy Use'!AG91-'E-electricity'!AG35-'E-Coal'!AG35)*'Energy Use 2020'!$Z97</f>
        <v>9694800249836.125</v>
      </c>
      <c r="AH35" s="230">
        <f>('Energy Use'!AH91-'E-electricity'!AH35-'E-Coal'!AH35)*'Energy Use 2020'!$Z97</f>
        <v>9769128094173.1934</v>
      </c>
      <c r="AI35" s="230">
        <f>('Energy Use'!AI91-'E-electricity'!AI35-'E-Coal'!AI35)*'Energy Use 2020'!$Z97</f>
        <v>9830823774403.8477</v>
      </c>
      <c r="AJ35" s="230">
        <f>('Energy Use'!AJ91-'E-electricity'!AJ35-'E-Coal'!AJ35)*'Energy Use 2020'!$Z97</f>
        <v>9879901553021.0488</v>
      </c>
      <c r="AK35" s="230">
        <f>('Energy Use'!AK91-'E-electricity'!AK35-'E-Coal'!AK35)*'Energy Use 2020'!$Z97</f>
        <v>9916430050052.3945</v>
      </c>
      <c r="AL35" s="230">
        <f>('Energy Use'!AL91-'E-electricity'!AL35-'E-Coal'!AL35)*'Energy Use 2020'!$Z97</f>
        <v>9940530168145.8965</v>
      </c>
      <c r="AM35" s="230">
        <f>('Energy Use'!AM91-'E-electricity'!AM35-'E-Coal'!AM35)*'Energy Use 2020'!$Z97</f>
        <v>9952372696227.5781</v>
      </c>
      <c r="AN35" s="230">
        <f>('Energy Use'!AN91-'E-electricity'!AN35-'E-Coal'!AN35)*'Energy Use 2020'!$Z97</f>
        <v>9952175629048.5527</v>
      </c>
      <c r="AO35" s="230">
        <f>('Energy Use'!AO91-'E-electricity'!AO35-'E-Coal'!AO35)*'Energy Use 2020'!$Z97</f>
        <v>9940201241164.6465</v>
      </c>
      <c r="AP35" s="230">
        <f>('Energy Use'!AP91-'E-electricity'!AP35-'E-Coal'!AP35)*'Energy Use 2020'!$Z97</f>
        <v>9916752954540.2422</v>
      </c>
      <c r="AQ35" s="230">
        <f>('Energy Use'!AQ91-'E-electricity'!AQ35-'E-Coal'!AQ35)*'Energy Use 2020'!$Z97</f>
        <v>9881348181457.5508</v>
      </c>
      <c r="AR35" s="133" t="str">
        <f>VLOOKUP($A35,'Sector Match'!$A$1:$B$43,2,0)</f>
        <v>appliances and electrical equipment 27</v>
      </c>
    </row>
    <row r="36" spans="1:44" x14ac:dyDescent="0.2">
      <c r="A36" s="74" t="s">
        <v>34</v>
      </c>
      <c r="B36" s="230">
        <f>('Energy Use'!B92-'E-electricity'!B36)*'Energy Use 2019'!$Q98</f>
        <v>2813075092905</v>
      </c>
      <c r="C36" s="230">
        <f>('Energy Use'!C92-'E-electricity'!C36-'E-Coal'!C36)*'Energy Use 2020'!$Z98</f>
        <v>1605804786960</v>
      </c>
      <c r="D36" s="230">
        <f>('Energy Use'!D92-'E-electricity'!D36-'E-Coal'!D36)*'Energy Use 2020'!$Z98</f>
        <v>1631204801296.2246</v>
      </c>
      <c r="E36" s="230">
        <f>('Energy Use'!E92-'E-electricity'!E36-'E-Coal'!E36)*'Energy Use 2020'!$Z98</f>
        <v>2103591142273.3074</v>
      </c>
      <c r="F36" s="230">
        <f>('Energy Use'!F92-'E-electricity'!F36-'E-Coal'!F36)*'Energy Use 2020'!$Z98</f>
        <v>2170156644116.3855</v>
      </c>
      <c r="G36" s="230">
        <f>('Energy Use'!G92-'E-electricity'!G36-'E-Coal'!G36)*'Energy Use 2020'!$Z98</f>
        <v>2289631970247.5493</v>
      </c>
      <c r="H36" s="230">
        <f>('Energy Use'!H92-'E-electricity'!H36-'E-Coal'!H36)*'Energy Use 2020'!$Z98</f>
        <v>2439251359801.8389</v>
      </c>
      <c r="I36" s="230">
        <f>('Energy Use'!I92-'E-electricity'!I36-'E-Coal'!I36)*'Energy Use 2020'!$Z98</f>
        <v>2568594690686.6226</v>
      </c>
      <c r="J36" s="230">
        <f>('Energy Use'!J92-'E-electricity'!J36-'E-Coal'!J36)*'Energy Use 2020'!$Z98</f>
        <v>2667728418379.9521</v>
      </c>
      <c r="K36" s="230">
        <f>('Energy Use'!K92-'E-electricity'!K36-'E-Coal'!K36)*'Energy Use 2020'!$Z98</f>
        <v>2745941517446.1782</v>
      </c>
      <c r="L36" s="230">
        <f>('Energy Use'!L92-'E-electricity'!L36-'E-Coal'!L36)*'Energy Use 2020'!$Z98</f>
        <v>2812264791792.8013</v>
      </c>
      <c r="M36" s="230">
        <f>('Energy Use'!M92-'E-electricity'!M36-'E-Coal'!M36)*'Energy Use 2020'!$Z98</f>
        <v>2878082779104.126</v>
      </c>
      <c r="N36" s="230">
        <f>('Energy Use'!N92-'E-electricity'!N36-'E-Coal'!N36)*'Energy Use 2020'!$Z98</f>
        <v>2964736602490.8545</v>
      </c>
      <c r="O36" s="230">
        <f>('Energy Use'!O92-'E-electricity'!O36-'E-Coal'!O36)*'Energy Use 2020'!$Z98</f>
        <v>3061829834995.4058</v>
      </c>
      <c r="P36" s="230">
        <f>('Energy Use'!P92-'E-electricity'!P36-'E-Coal'!P36)*'Energy Use 2020'!$Z98</f>
        <v>3166658166206.8057</v>
      </c>
      <c r="Q36" s="230">
        <f>('Energy Use'!Q92-'E-electricity'!Q36-'E-Coal'!Q36)*'Energy Use 2020'!$Z98</f>
        <v>3276118499744.1138</v>
      </c>
      <c r="R36" s="230">
        <f>('Energy Use'!R92-'E-electricity'!R36-'E-Coal'!R36)*'Energy Use 2020'!$Z98</f>
        <v>3386642649513.1245</v>
      </c>
      <c r="S36" s="230">
        <f>('Energy Use'!S92-'E-electricity'!S36-'E-Coal'!S36)*'Energy Use 2020'!$Z98</f>
        <v>3508179651129.6567</v>
      </c>
      <c r="T36" s="230">
        <f>('Energy Use'!T92-'E-electricity'!T36-'E-Coal'!T36)*'Energy Use 2020'!$Z98</f>
        <v>3627332811193.2896</v>
      </c>
      <c r="U36" s="230">
        <f>('Energy Use'!U92-'E-electricity'!U36-'E-Coal'!U36)*'Energy Use 2020'!$Z98</f>
        <v>3743630607407.3774</v>
      </c>
      <c r="V36" s="230">
        <f>('Energy Use'!V92-'E-electricity'!V36-'E-Coal'!V36)*'Energy Use 2020'!$Z98</f>
        <v>3856607637183.1069</v>
      </c>
      <c r="W36" s="230">
        <f>('Energy Use'!W92-'E-electricity'!W36-'E-Coal'!W36)*'Energy Use 2020'!$Z98</f>
        <v>3965807978464.4365</v>
      </c>
      <c r="X36" s="230">
        <f>('Energy Use'!X92-'E-electricity'!X36-'E-Coal'!X36)*'Energy Use 2020'!$Z98</f>
        <v>4070788493572.8813</v>
      </c>
      <c r="Y36" s="230">
        <f>('Energy Use'!Y92-'E-electricity'!Y36-'E-Coal'!Y36)*'Energy Use 2020'!$Z98</f>
        <v>4171122040551.1475</v>
      </c>
      <c r="Z36" s="230">
        <f>('Energy Use'!Z92-'E-electricity'!Z36-'E-Coal'!Z36)*'Energy Use 2020'!$Z98</f>
        <v>4266400557726.165</v>
      </c>
      <c r="AA36" s="230">
        <f>('Energy Use'!AA92-'E-electricity'!AA36-'E-Coal'!AA36)*'Energy Use 2020'!$Z98</f>
        <v>4356237988939.814</v>
      </c>
      <c r="AB36" s="230">
        <f>('Energy Use'!AB92-'E-electricity'!AB36-'E-Coal'!AB36)*'Energy Use 2020'!$Z98</f>
        <v>4440273019073.7461</v>
      </c>
      <c r="AC36" s="230">
        <f>('Energy Use'!AC92-'E-electricity'!AC36-'E-Coal'!AC36)*'Energy Use 2020'!$Z98</f>
        <v>4518171592083.3418</v>
      </c>
      <c r="AD36" s="230">
        <f>('Energy Use'!AD92-'E-electricity'!AD36-'E-Coal'!AD36)*'Energy Use 2020'!$Z98</f>
        <v>4589629186704.7266</v>
      </c>
      <c r="AE36" s="230">
        <f>('Energy Use'!AE92-'E-electricity'!AE36-'E-Coal'!AE36)*'Energy Use 2020'!$Z98</f>
        <v>4654372828256.0537</v>
      </c>
      <c r="AF36" s="230">
        <f>('Energy Use'!AF92-'E-electricity'!AF36-'E-Coal'!AF36)*'Energy Use 2020'!$Z98</f>
        <v>4712162818459.7422</v>
      </c>
      <c r="AG36" s="230">
        <f>('Energy Use'!AG92-'E-electricity'!AG36-'E-Coal'!AG36)*'Energy Use 2020'!$Z98</f>
        <v>4762794168906.6963</v>
      </c>
      <c r="AH36" s="230">
        <f>('Energy Use'!AH92-'E-electricity'!AH36-'E-Coal'!AH36)*'Energy Use 2020'!$Z98</f>
        <v>4806097727602.8457</v>
      </c>
      <c r="AI36" s="230">
        <f>('Energy Use'!AI92-'E-electricity'!AI36-'E-Coal'!AI36)*'Energy Use 2020'!$Z98</f>
        <v>4841940991919.1191</v>
      </c>
      <c r="AJ36" s="230">
        <f>('Energy Use'!AJ92-'E-electricity'!AJ36-'E-Coal'!AJ36)*'Energy Use 2020'!$Z98</f>
        <v>4870228605147.0732</v>
      </c>
      <c r="AK36" s="230">
        <f>('Energy Use'!AK92-'E-electricity'!AK36-'E-Coal'!AK36)*'Energy Use 2020'!$Z98</f>
        <v>4890902537681.2236</v>
      </c>
      <c r="AL36" s="230">
        <f>('Energy Use'!AL92-'E-electricity'!AL36-'E-Coal'!AL36)*'Energy Use 2020'!$Z98</f>
        <v>4903941957550.4893</v>
      </c>
      <c r="AM36" s="230">
        <f>('Energy Use'!AM92-'E-electricity'!AM36-'E-Coal'!AM36)*'Energy Use 2020'!$Z98</f>
        <v>4909362798550.0576</v>
      </c>
      <c r="AN36" s="230">
        <f>('Energy Use'!AN92-'E-electricity'!AN36-'E-Coal'!AN36)*'Energy Use 2020'!$Z98</f>
        <v>4907217037534.0479</v>
      </c>
      <c r="AO36" s="230">
        <f>('Energy Use'!AO92-'E-electricity'!AO36-'E-Coal'!AO36)*'Energy Use 2020'!$Z98</f>
        <v>4897591695474.96</v>
      </c>
      <c r="AP36" s="230">
        <f>('Energy Use'!AP92-'E-electricity'!AP36-'E-Coal'!AP36)*'Energy Use 2020'!$Z98</f>
        <v>4880607579643.126</v>
      </c>
      <c r="AQ36" s="230">
        <f>('Energy Use'!AQ92-'E-electricity'!AQ36-'E-Coal'!AQ36)*'Energy Use 2020'!$Z98</f>
        <v>4856012916497.8994</v>
      </c>
      <c r="AR36" s="133" t="str">
        <f>VLOOKUP($A36,'Sector Match'!$A$1:$B$43,2,0)</f>
        <v>computers and electronics 26</v>
      </c>
    </row>
    <row r="37" spans="1:44" x14ac:dyDescent="0.2">
      <c r="A37" s="74" t="s">
        <v>35</v>
      </c>
      <c r="B37" s="230">
        <f>('Energy Use'!B93-'E-electricity'!B37)*'Energy Use 2019'!$Q99</f>
        <v>678983642534.99963</v>
      </c>
      <c r="C37" s="230">
        <f>('Energy Use'!C93-'E-electricity'!C37-'E-Coal'!C37)*'Energy Use 2020'!$Z99</f>
        <v>453840966810</v>
      </c>
      <c r="D37" s="230">
        <f>('Energy Use'!D93-'E-electricity'!D37-'E-Coal'!D37)*'Energy Use 2020'!$Z99</f>
        <v>450433081099.56458</v>
      </c>
      <c r="E37" s="230">
        <f>('Energy Use'!E93-'E-electricity'!E37-'E-Coal'!E37)*'Energy Use 2020'!$Z99</f>
        <v>561853214939.34607</v>
      </c>
      <c r="F37" s="230">
        <f>('Energy Use'!F93-'E-electricity'!F37-'E-Coal'!F37)*'Energy Use 2020'!$Z99</f>
        <v>574047157666.52686</v>
      </c>
      <c r="G37" s="230">
        <f>('Energy Use'!G93-'E-electricity'!G37-'E-Coal'!G37)*'Energy Use 2020'!$Z99</f>
        <v>590639422215.2146</v>
      </c>
      <c r="H37" s="230">
        <f>('Energy Use'!H93-'E-electricity'!H37-'E-Coal'!H37)*'Energy Use 2020'!$Z99</f>
        <v>610863315696.3429</v>
      </c>
      <c r="I37" s="230">
        <f>('Energy Use'!I93-'E-electricity'!I37-'E-Coal'!I37)*'Energy Use 2020'!$Z99</f>
        <v>627545471769.22888</v>
      </c>
      <c r="J37" s="230">
        <f>('Energy Use'!J93-'E-electricity'!J37-'E-Coal'!J37)*'Energy Use 2020'!$Z99</f>
        <v>637963800618.14539</v>
      </c>
      <c r="K37" s="230">
        <f>('Energy Use'!K93-'E-electricity'!K37-'E-Coal'!K37)*'Energy Use 2020'!$Z99</f>
        <v>644923755348.95581</v>
      </c>
      <c r="L37" s="230">
        <f>('Energy Use'!L93-'E-electricity'!L37-'E-Coal'!L37)*'Energy Use 2020'!$Z99</f>
        <v>649506282239.7821</v>
      </c>
      <c r="M37" s="230">
        <f>('Energy Use'!M93-'E-electricity'!M37-'E-Coal'!M37)*'Energy Use 2020'!$Z99</f>
        <v>653657850687.68359</v>
      </c>
      <c r="N37" s="230">
        <f>('Energy Use'!N93-'E-electricity'!N37-'E-Coal'!N37)*'Energy Use 2020'!$Z99</f>
        <v>662048343895.44556</v>
      </c>
      <c r="O37" s="230">
        <f>('Energy Use'!O93-'E-electricity'!O37-'E-Coal'!O37)*'Energy Use 2020'!$Z99</f>
        <v>671879707635.20325</v>
      </c>
      <c r="P37" s="230">
        <f>('Energy Use'!P93-'E-electricity'!P37-'E-Coal'!P37)*'Energy Use 2020'!$Z99</f>
        <v>682810065069.49353</v>
      </c>
      <c r="Q37" s="230">
        <f>('Energy Use'!Q93-'E-electricity'!Q37-'E-Coal'!Q37)*'Energy Use 2020'!$Z99</f>
        <v>694478540658.42627</v>
      </c>
      <c r="R37" s="230">
        <f>('Energy Use'!R93-'E-electricity'!R37-'E-Coal'!R37)*'Energy Use 2020'!$Z99</f>
        <v>706500086760.62646</v>
      </c>
      <c r="S37" s="230">
        <f>('Energy Use'!S93-'E-electricity'!S37-'E-Coal'!S37)*'Energy Use 2020'!$Z99</f>
        <v>721325038753.27478</v>
      </c>
      <c r="T37" s="230">
        <f>('Energy Use'!T93-'E-electricity'!T37-'E-Coal'!T37)*'Energy Use 2020'!$Z99</f>
        <v>736178621649.37854</v>
      </c>
      <c r="U37" s="230">
        <f>('Energy Use'!U93-'E-electricity'!U37-'E-Coal'!U37)*'Energy Use 2020'!$Z99</f>
        <v>751005981154.23438</v>
      </c>
      <c r="V37" s="230">
        <f>('Energy Use'!V93-'E-electricity'!V37-'E-Coal'!V37)*'Energy Use 2020'!$Z99</f>
        <v>765748551655.34009</v>
      </c>
      <c r="W37" s="230">
        <f>('Energy Use'!W93-'E-electricity'!W37-'E-Coal'!W37)*'Energy Use 2020'!$Z99</f>
        <v>780344112732.54907</v>
      </c>
      <c r="X37" s="230">
        <f>('Energy Use'!X93-'E-electricity'!X37-'E-Coal'!X37)*'Energy Use 2020'!$Z99</f>
        <v>794726891670.52087</v>
      </c>
      <c r="Y37" s="230">
        <f>('Energy Use'!Y93-'E-electricity'!Y37-'E-Coal'!Y37)*'Energy Use 2020'!$Z99</f>
        <v>808827715732.6875</v>
      </c>
      <c r="Z37" s="230">
        <f>('Energy Use'!Z93-'E-electricity'!Z37-'E-Coal'!Z37)*'Energy Use 2020'!$Z99</f>
        <v>822574217673.93225</v>
      </c>
      <c r="AA37" s="230">
        <f>('Energy Use'!AA93-'E-electricity'!AA37-'E-Coal'!AA37)*'Energy Use 2020'!$Z99</f>
        <v>835891097580.34399</v>
      </c>
      <c r="AB37" s="230">
        <f>('Energy Use'!AB93-'E-electricity'!AB37-'E-Coal'!AB37)*'Energy Use 2020'!$Z99</f>
        <v>848700443621.87158</v>
      </c>
      <c r="AC37" s="230">
        <f>('Energy Use'!AC93-'E-electricity'!AC37-'E-Coal'!AC37)*'Energy Use 2020'!$Z99</f>
        <v>860922113682.68396</v>
      </c>
      <c r="AD37" s="230">
        <f>('Energy Use'!AD93-'E-electricity'!AD37-'E-Coal'!AD37)*'Energy Use 2020'!$Z99</f>
        <v>872474179091.68079</v>
      </c>
      <c r="AE37" s="230">
        <f>('Energy Use'!AE93-'E-electricity'!AE37-'E-Coal'!AE37)*'Energy Use 2020'!$Z99</f>
        <v>883273430811.84705</v>
      </c>
      <c r="AF37" s="230">
        <f>('Energy Use'!AF93-'E-electricity'!AF37-'E-Coal'!AF37)*'Energy Use 2020'!$Z99</f>
        <v>893235947465.42444</v>
      </c>
      <c r="AG37" s="230">
        <f>('Energy Use'!AG93-'E-electricity'!AG37-'E-Coal'!AG37)*'Energy Use 2020'!$Z99</f>
        <v>902277723478.19714</v>
      </c>
      <c r="AH37" s="230">
        <f>('Energy Use'!AH93-'E-electricity'!AH37-'E-Coal'!AH37)*'Energy Use 2020'!$Z99</f>
        <v>910315354431.86304</v>
      </c>
      <c r="AI37" s="230">
        <f>('Energy Use'!AI93-'E-electricity'!AI37-'E-Coal'!AI37)*'Energy Use 2020'!$Z99</f>
        <v>917266775432.48767</v>
      </c>
      <c r="AJ37" s="230">
        <f>('Energy Use'!AJ93-'E-electricity'!AJ37-'E-Coal'!AJ37)*'Energy Use 2020'!$Z99</f>
        <v>923052046955.0636</v>
      </c>
      <c r="AK37" s="230">
        <f>('Energy Use'!AK93-'E-electricity'!AK37-'E-Coal'!AK37)*'Energy Use 2020'!$Z99</f>
        <v>927594181232.18042</v>
      </c>
      <c r="AL37" s="230">
        <f>('Energy Use'!AL93-'E-electricity'!AL37-'E-Coal'!AL37)*'Energy Use 2020'!$Z99</f>
        <v>930820000847.15002</v>
      </c>
      <c r="AM37" s="230">
        <f>('Energy Use'!AM93-'E-electricity'!AM37-'E-Coal'!AM37)*'Energy Use 2020'!$Z99</f>
        <v>932661019800.24121</v>
      </c>
      <c r="AN37" s="230">
        <f>('Energy Use'!AN93-'E-electricity'!AN37-'E-Coal'!AN37)*'Energy Use 2020'!$Z99</f>
        <v>933054335976.68542</v>
      </c>
      <c r="AO37" s="230">
        <f>('Energy Use'!AO93-'E-electricity'!AO37-'E-Coal'!AO37)*'Energy Use 2020'!$Z99</f>
        <v>931943522695.92065</v>
      </c>
      <c r="AP37" s="230">
        <f>('Energy Use'!AP93-'E-electricity'!AP37-'E-Coal'!AP37)*'Energy Use 2020'!$Z99</f>
        <v>929279505903.93176</v>
      </c>
      <c r="AQ37" s="230">
        <f>('Energy Use'!AQ93-'E-electricity'!AQ37-'E-Coal'!AQ37)*'Energy Use 2020'!$Z99</f>
        <v>924944295377.20569</v>
      </c>
      <c r="AR37" s="133" t="str">
        <f>VLOOKUP($A37,'Sector Match'!$A$1:$B$43,2,0)</f>
        <v>computers and electronics 26</v>
      </c>
    </row>
    <row r="38" spans="1:44" x14ac:dyDescent="0.2">
      <c r="A38" s="74" t="s">
        <v>36</v>
      </c>
      <c r="B38" s="230">
        <f>('Energy Use'!B94-'E-electricity'!B38)*'Energy Use 2019'!$Q100</f>
        <v>669733486950.00012</v>
      </c>
      <c r="C38" s="230">
        <f>('Energy Use'!C94-'E-electricity'!C38-'E-Coal'!C38)*'Energy Use 2020'!$Z100</f>
        <v>323338771800</v>
      </c>
      <c r="D38" s="230">
        <f>('Energy Use'!D94-'E-electricity'!D38-'E-Coal'!D38)*'Energy Use 2020'!$Z100</f>
        <v>255792022886.90515</v>
      </c>
      <c r="E38" s="230">
        <f>('Energy Use'!E94-'E-electricity'!E38-'E-Coal'!E38)*'Energy Use 2020'!$Z100</f>
        <v>399664009149.82397</v>
      </c>
      <c r="F38" s="230">
        <f>('Energy Use'!F94-'E-electricity'!F38-'E-Coal'!F38)*'Energy Use 2020'!$Z100</f>
        <v>397032660689.02167</v>
      </c>
      <c r="G38" s="230">
        <f>('Energy Use'!G94-'E-electricity'!G38-'E-Coal'!G38)*'Energy Use 2020'!$Z100</f>
        <v>399358532142.33783</v>
      </c>
      <c r="H38" s="230">
        <f>('Energy Use'!H94-'E-electricity'!H38-'E-Coal'!H38)*'Energy Use 2020'!$Z100</f>
        <v>404620836815.50702</v>
      </c>
      <c r="I38" s="230">
        <f>('Energy Use'!I94-'E-electricity'!I38-'E-Coal'!I38)*'Energy Use 2020'!$Z100</f>
        <v>409777336996.255</v>
      </c>
      <c r="J38" s="230">
        <f>('Energy Use'!J94-'E-electricity'!J38-'E-Coal'!J38)*'Energy Use 2020'!$Z100</f>
        <v>414069088154.55859</v>
      </c>
      <c r="K38" s="230">
        <f>('Energy Use'!K94-'E-electricity'!K38-'E-Coal'!K38)*'Energy Use 2020'!$Z100</f>
        <v>417559495312.61542</v>
      </c>
      <c r="L38" s="230">
        <f>('Energy Use'!L94-'E-electricity'!L38-'E-Coal'!L38)*'Energy Use 2020'!$Z100</f>
        <v>419758332192.65729</v>
      </c>
      <c r="M38" s="230">
        <f>('Energy Use'!M94-'E-electricity'!M38-'E-Coal'!M38)*'Energy Use 2020'!$Z100</f>
        <v>420400751937.49451</v>
      </c>
      <c r="N38" s="230">
        <f>('Energy Use'!N94-'E-electricity'!N38-'E-Coal'!N38)*'Energy Use 2020'!$Z100</f>
        <v>422732855052.99097</v>
      </c>
      <c r="O38" s="230">
        <f>('Energy Use'!O94-'E-electricity'!O38-'E-Coal'!O38)*'Energy Use 2020'!$Z100</f>
        <v>423529180944.84979</v>
      </c>
      <c r="P38" s="230">
        <f>('Energy Use'!P94-'E-electricity'!P38-'E-Coal'!P38)*'Energy Use 2020'!$Z100</f>
        <v>422892519820.0188</v>
      </c>
      <c r="Q38" s="230">
        <f>('Energy Use'!Q94-'E-electricity'!Q38-'E-Coal'!Q38)*'Energy Use 2020'!$Z100</f>
        <v>420940001252.56183</v>
      </c>
      <c r="R38" s="230">
        <f>('Energy Use'!R94-'E-electricity'!R38-'E-Coal'!R38)*'Energy Use 2020'!$Z100</f>
        <v>417799375150.45953</v>
      </c>
      <c r="S38" s="230">
        <f>('Energy Use'!S94-'E-electricity'!S38-'E-Coal'!S38)*'Energy Use 2020'!$Z100</f>
        <v>417187021177.95129</v>
      </c>
      <c r="T38" s="230">
        <f>('Energy Use'!T94-'E-electricity'!T38-'E-Coal'!T38)*'Energy Use 2020'!$Z100</f>
        <v>415659460345.21295</v>
      </c>
      <c r="U38" s="230">
        <f>('Energy Use'!U94-'E-electricity'!U38-'E-Coal'!U38)*'Energy Use 2020'!$Z100</f>
        <v>413284027307.95282</v>
      </c>
      <c r="V38" s="230">
        <f>('Energy Use'!V94-'E-electricity'!V38-'E-Coal'!V38)*'Energy Use 2020'!$Z100</f>
        <v>410132126156.49548</v>
      </c>
      <c r="W38" s="230">
        <f>('Energy Use'!W94-'E-electricity'!W38-'E-Coal'!W38)*'Energy Use 2020'!$Z100</f>
        <v>406277968088.48926</v>
      </c>
      <c r="X38" s="230">
        <f>('Energy Use'!X94-'E-electricity'!X38-'E-Coal'!X38)*'Energy Use 2020'!$Z100</f>
        <v>401797391288.57111</v>
      </c>
      <c r="Y38" s="230">
        <f>('Energy Use'!Y94-'E-electricity'!Y38-'E-Coal'!Y38)*'Energy Use 2020'!$Z100</f>
        <v>396766779955.48981</v>
      </c>
      <c r="Z38" s="230">
        <f>('Energy Use'!Z94-'E-electricity'!Z38-'E-Coal'!Z38)*'Energy Use 2020'!$Z100</f>
        <v>391262094772.00781</v>
      </c>
      <c r="AA38" s="230">
        <f>('Energy Use'!AA94-'E-electricity'!AA38-'E-Coal'!AA38)*'Energy Use 2020'!$Z100</f>
        <v>385358022750.2876</v>
      </c>
      <c r="AB38" s="230">
        <f>('Energy Use'!AB94-'E-electricity'!AB38-'E-Coal'!AB38)*'Energy Use 2020'!$Z100</f>
        <v>379127250416.51062</v>
      </c>
      <c r="AC38" s="230">
        <f>('Energy Use'!AC94-'E-electricity'!AC38-'E-Coal'!AC38)*'Energy Use 2020'!$Z100</f>
        <v>372639860801.11884</v>
      </c>
      <c r="AD38" s="230">
        <f>('Energy Use'!AD94-'E-electricity'!AD38-'E-Coal'!AD38)*'Energy Use 2020'!$Z100</f>
        <v>365962851722.45746</v>
      </c>
      <c r="AE38" s="230">
        <f>('Energy Use'!AE94-'E-electricity'!AE38-'E-Coal'!AE38)*'Energy Use 2020'!$Z100</f>
        <v>359159770411.62543</v>
      </c>
      <c r="AF38" s="230">
        <f>('Energy Use'!AF94-'E-electricity'!AF38-'E-Coal'!AF38)*'Energy Use 2020'!$Z100</f>
        <v>352290457621.58295</v>
      </c>
      <c r="AG38" s="230">
        <f>('Energy Use'!AG94-'E-electricity'!AG38-'E-Coal'!AG38)*'Energy Use 2020'!$Z100</f>
        <v>345410892971.97174</v>
      </c>
      <c r="AH38" s="230">
        <f>('Energy Use'!AH94-'E-electricity'!AH38-'E-Coal'!AH38)*'Energy Use 2020'!$Z100</f>
        <v>338573132366.19073</v>
      </c>
      <c r="AI38" s="230">
        <f>('Energy Use'!AI94-'E-electricity'!AI38-'E-Coal'!AI38)*'Energy Use 2020'!$Z100</f>
        <v>331825327832.71185</v>
      </c>
      <c r="AJ38" s="230">
        <f>('Energy Use'!AJ94-'E-electricity'!AJ38-'E-Coal'!AJ38)*'Energy Use 2020'!$Z100</f>
        <v>325211820035.97791</v>
      </c>
      <c r="AK38" s="230">
        <f>('Energy Use'!AK94-'E-electricity'!AK38-'E-Coal'!AK38)*'Energy Use 2020'!$Z100</f>
        <v>318773293918.34711</v>
      </c>
      <c r="AL38" s="230">
        <f>('Energy Use'!AL94-'E-electricity'!AL38-'E-Coal'!AL38)*'Energy Use 2020'!$Z100</f>
        <v>312546988418.93103</v>
      </c>
      <c r="AM38" s="230">
        <f>('Energy Use'!AM94-'E-electricity'!AM38-'E-Coal'!AM38)*'Energy Use 2020'!$Z100</f>
        <v>306566951915.48053</v>
      </c>
      <c r="AN38" s="230">
        <f>('Energy Use'!AN94-'E-electricity'!AN38-'E-Coal'!AN38)*'Energy Use 2020'!$Z100</f>
        <v>300864335904.40204</v>
      </c>
      <c r="AO38" s="230">
        <f>('Energy Use'!AO94-'E-electricity'!AO38-'E-Coal'!AO38)*'Energy Use 2020'!$Z100</f>
        <v>295467720429.63177</v>
      </c>
      <c r="AP38" s="230">
        <f>('Energy Use'!AP94-'E-electricity'!AP38-'E-Coal'!AP38)*'Energy Use 2020'!$Z100</f>
        <v>290403465858.48907</v>
      </c>
      <c r="AQ38" s="230">
        <f>('Energy Use'!AQ94-'E-electricity'!AQ38-'E-Coal'!AQ38)*'Energy Use 2020'!$Z100</f>
        <v>285672268822.67883</v>
      </c>
      <c r="AR38" s="133" t="str">
        <f>VLOOKUP($A38,'Sector Match'!$A$1:$B$43,2,0)</f>
        <v>other machinery 28</v>
      </c>
    </row>
    <row r="39" spans="1:44" x14ac:dyDescent="0.2">
      <c r="A39" s="74" t="s">
        <v>37</v>
      </c>
      <c r="B39" s="230">
        <f>('Energy Use'!B95-'E-electricity'!B39)*'Energy Use 2019'!$Q101</f>
        <v>1854670083915</v>
      </c>
      <c r="C39" s="230">
        <f>('Energy Use'!C95-'E-electricity'!C39-'E-Coal'!C39)*'Energy Use 2020'!$Z101</f>
        <v>1439996442555</v>
      </c>
      <c r="D39" s="230">
        <f>('Energy Use'!D95-'E-electricity'!D39-'E-Coal'!D39)*'Energy Use 2020'!$Z101</f>
        <v>2043211439444.9304</v>
      </c>
      <c r="E39" s="230">
        <f>('Energy Use'!E95-'E-electricity'!E39-'E-Coal'!E39)*'Energy Use 2020'!$Z101</f>
        <v>2578627311083.8164</v>
      </c>
      <c r="F39" s="230">
        <f>('Energy Use'!F95-'E-electricity'!F39-'E-Coal'!F39)*'Energy Use 2020'!$Z101</f>
        <v>2771393630069.9341</v>
      </c>
      <c r="G39" s="230">
        <f>('Energy Use'!G95-'E-electricity'!G39-'E-Coal'!G39)*'Energy Use 2020'!$Z101</f>
        <v>3061110240111.9546</v>
      </c>
      <c r="H39" s="230">
        <f>('Energy Use'!H95-'E-electricity'!H39-'E-Coal'!H39)*'Energy Use 2020'!$Z101</f>
        <v>3441884428743.4922</v>
      </c>
      <c r="I39" s="230">
        <f>('Energy Use'!I95-'E-electricity'!I39-'E-Coal'!I39)*'Energy Use 2020'!$Z101</f>
        <v>3880311576539.3896</v>
      </c>
      <c r="J39" s="230">
        <f>('Energy Use'!J95-'E-electricity'!J39-'E-Coal'!J39)*'Energy Use 2020'!$Z101</f>
        <v>4237127989876.3203</v>
      </c>
      <c r="K39" s="230">
        <f>('Energy Use'!K95-'E-electricity'!K39-'E-Coal'!K39)*'Energy Use 2020'!$Z101</f>
        <v>4587362711312.9893</v>
      </c>
      <c r="L39" s="230">
        <f>('Energy Use'!L95-'E-electricity'!L39-'E-Coal'!L39)*'Energy Use 2020'!$Z101</f>
        <v>4892843696564.501</v>
      </c>
      <c r="M39" s="230">
        <f>('Energy Use'!M95-'E-electricity'!M39-'E-Coal'!M39)*'Energy Use 2020'!$Z101</f>
        <v>5169554627794.75</v>
      </c>
      <c r="N39" s="230">
        <f>('Energy Use'!N95-'E-electricity'!N39-'E-Coal'!N39)*'Energy Use 2020'!$Z101</f>
        <v>5506301605367.127</v>
      </c>
      <c r="O39" s="230">
        <f>('Energy Use'!O95-'E-electricity'!O39-'E-Coal'!O39)*'Energy Use 2020'!$Z101</f>
        <v>5853879219596.8428</v>
      </c>
      <c r="P39" s="230">
        <f>('Energy Use'!P95-'E-electricity'!P39-'E-Coal'!P39)*'Energy Use 2020'!$Z101</f>
        <v>6213179232219.0869</v>
      </c>
      <c r="Q39" s="230">
        <f>('Energy Use'!Q95-'E-electricity'!Q39-'E-Coal'!Q39)*'Energy Use 2020'!$Z101</f>
        <v>6585364787047.748</v>
      </c>
      <c r="R39" s="230">
        <f>('Energy Use'!R95-'E-electricity'!R39-'E-Coal'!R39)*'Energy Use 2020'!$Z101</f>
        <v>6971899064932.8076</v>
      </c>
      <c r="S39" s="230">
        <f>('Energy Use'!S95-'E-electricity'!S39-'E-Coal'!S39)*'Energy Use 2020'!$Z101</f>
        <v>7397153050710.2451</v>
      </c>
      <c r="T39" s="230">
        <f>('Energy Use'!T95-'E-electricity'!T39-'E-Coal'!T39)*'Energy Use 2020'!$Z101</f>
        <v>7840498135359.5146</v>
      </c>
      <c r="U39" s="230">
        <f>('Energy Use'!U95-'E-electricity'!U39-'E-Coal'!U39)*'Energy Use 2020'!$Z101</f>
        <v>8301102158928.4941</v>
      </c>
      <c r="V39" s="230">
        <f>('Energy Use'!V95-'E-electricity'!V39-'E-Coal'!V39)*'Energy Use 2020'!$Z101</f>
        <v>8777855483627.6416</v>
      </c>
      <c r="W39" s="230">
        <f>('Energy Use'!W95-'E-electricity'!W39-'E-Coal'!W39)*'Energy Use 2020'!$Z101</f>
        <v>9269347697648.3223</v>
      </c>
      <c r="X39" s="230">
        <f>('Energy Use'!X95-'E-electricity'!X39-'E-Coal'!X39)*'Energy Use 2020'!$Z101</f>
        <v>9773846455231.9121</v>
      </c>
      <c r="Y39" s="230">
        <f>('Energy Use'!Y95-'E-electricity'!Y39-'E-Coal'!Y39)*'Energy Use 2020'!$Z101</f>
        <v>10289279323633.012</v>
      </c>
      <c r="Z39" s="230">
        <f>('Energy Use'!Z95-'E-electricity'!Z39-'E-Coal'!Z39)*'Energy Use 2020'!$Z101</f>
        <v>10813219578217.744</v>
      </c>
      <c r="AA39" s="230">
        <f>('Energy Use'!AA95-'E-electricity'!AA39-'E-Coal'!AA39)*'Energy Use 2020'!$Z101</f>
        <v>11342876938392.91</v>
      </c>
      <c r="AB39" s="230">
        <f>('Energy Use'!AB95-'E-electricity'!AB39-'E-Coal'!AB39)*'Energy Use 2020'!$Z101</f>
        <v>11875094263326.107</v>
      </c>
      <c r="AC39" s="230">
        <f>('Energy Use'!AC95-'E-electricity'!AC39-'E-Coal'!AC39)*'Energy Use 2020'!$Z101</f>
        <v>12406351221299.242</v>
      </c>
      <c r="AD39" s="230">
        <f>('Energy Use'!AD95-'E-electricity'!AD39-'E-Coal'!AD39)*'Energy Use 2020'!$Z101</f>
        <v>12932775904006.152</v>
      </c>
      <c r="AE39" s="230">
        <f>('Energy Use'!AE95-'E-electricity'!AE39-'E-Coal'!AE39)*'Energy Use 2020'!$Z101</f>
        <v>13450165271639.729</v>
      </c>
      <c r="AF39" s="230">
        <f>('Energy Use'!AF95-'E-electricity'!AF39-'E-Coal'!AF39)*'Energy Use 2020'!$Z101</f>
        <v>13954015181622.41</v>
      </c>
      <c r="AG39" s="230">
        <f>('Energy Use'!AG95-'E-electricity'!AG39-'E-Coal'!AG39)*'Energy Use 2020'!$Z101</f>
        <v>14439560570099.705</v>
      </c>
      <c r="AH39" s="230">
        <f>('Energy Use'!AH95-'E-electricity'!AH39-'E-Coal'!AH39)*'Energy Use 2020'!$Z101</f>
        <v>14901826119466.543</v>
      </c>
      <c r="AI39" s="230">
        <f>('Energy Use'!AI95-'E-electricity'!AI39-'E-Coal'!AI39)*'Energy Use 2020'!$Z101</f>
        <v>15335687458167.406</v>
      </c>
      <c r="AJ39" s="230">
        <f>('Energy Use'!AJ95-'E-electricity'!AJ39-'E-Coal'!AJ39)*'Energy Use 2020'!$Z101</f>
        <v>15735942604450.607</v>
      </c>
      <c r="AK39" s="230">
        <f>('Energy Use'!AK95-'E-electricity'!AK39-'E-Coal'!AK39)*'Energy Use 2020'!$Z101</f>
        <v>16097392990375.674</v>
      </c>
      <c r="AL39" s="230">
        <f>('Energy Use'!AL95-'E-electricity'!AL39-'E-Coal'!AL39)*'Energy Use 2020'!$Z101</f>
        <v>16414932996139.793</v>
      </c>
      <c r="AM39" s="230">
        <f>('Energy Use'!AM95-'E-electricity'!AM39-'E-Coal'!AM39)*'Energy Use 2020'!$Z101</f>
        <v>16683646500987.797</v>
      </c>
      <c r="AN39" s="230">
        <f>('Energy Use'!AN95-'E-electricity'!AN39-'E-Coal'!AN39)*'Energy Use 2020'!$Z101</f>
        <v>16898908532041.285</v>
      </c>
      <c r="AO39" s="230">
        <f>('Energy Use'!AO95-'E-electricity'!AO39-'E-Coal'!AO39)*'Energy Use 2020'!$Z101</f>
        <v>17056489685528.957</v>
      </c>
      <c r="AP39" s="230">
        <f>('Energy Use'!AP95-'E-electricity'!AP39-'E-Coal'!AP39)*'Energy Use 2020'!$Z101</f>
        <v>17152660627454.965</v>
      </c>
      <c r="AQ39" s="230">
        <f>('Energy Use'!AQ95-'E-electricity'!AQ39-'E-Coal'!AQ39)*'Energy Use 2020'!$Z101</f>
        <v>17182861053869.08</v>
      </c>
      <c r="AR39" s="133" t="str">
        <f>VLOOKUP($A39,'Sector Match'!$A$1:$B$43,2,0)</f>
        <v>water and waste 36T39</v>
      </c>
    </row>
    <row r="40" spans="1:44" x14ac:dyDescent="0.2">
      <c r="A40" s="74" t="s">
        <v>38</v>
      </c>
      <c r="B40" s="230">
        <f>('Energy Use'!B96-'E-electricity'!B40)*'Energy Use 2019'!$Q102</f>
        <v>1735529191110</v>
      </c>
      <c r="C40" s="230">
        <f>('Energy Use'!C96-'E-electricity'!C40-'E-Coal'!C40)*'Energy Use 2020'!$Z102</f>
        <v>1733001370815</v>
      </c>
      <c r="D40" s="230">
        <f>('Energy Use'!D96-'E-electricity'!D40-'E-Coal'!D40)*'Energy Use 2020'!$Z102</f>
        <v>1531474214550.3367</v>
      </c>
      <c r="E40" s="230">
        <f>('Energy Use'!E96-'E-electricity'!E40-'E-Coal'!E40)*'Energy Use 2020'!$Z102</f>
        <v>2159056608144.074</v>
      </c>
      <c r="F40" s="230">
        <f>('Energy Use'!F96-'E-electricity'!F40-'E-Coal'!F40)*'Energy Use 2020'!$Z102</f>
        <v>2210575879617.5415</v>
      </c>
      <c r="G40" s="230">
        <f>('Energy Use'!G96-'E-electricity'!G40-'E-Coal'!G40)*'Energy Use 2020'!$Z102</f>
        <v>2318984666099.5923</v>
      </c>
      <c r="H40" s="230">
        <f>('Energy Use'!H96-'E-electricity'!H40-'E-Coal'!H40)*'Energy Use 2020'!$Z102</f>
        <v>2465892488974.2656</v>
      </c>
      <c r="I40" s="230">
        <f>('Energy Use'!I96-'E-electricity'!I40-'E-Coal'!I40)*'Energy Use 2020'!$Z102</f>
        <v>2611340508969.8477</v>
      </c>
      <c r="J40" s="230">
        <f>('Energy Use'!J96-'E-electricity'!J40-'E-Coal'!J40)*'Energy Use 2020'!$Z102</f>
        <v>2741915630978.0166</v>
      </c>
      <c r="K40" s="230">
        <f>('Energy Use'!K96-'E-electricity'!K40-'E-Coal'!K40)*'Energy Use 2020'!$Z102</f>
        <v>2861272985634.4897</v>
      </c>
      <c r="L40" s="230">
        <f>('Energy Use'!L96-'E-electricity'!L40-'E-Coal'!L40)*'Energy Use 2020'!$Z102</f>
        <v>2968940446080.4375</v>
      </c>
      <c r="M40" s="230">
        <f>('Energy Use'!M96-'E-electricity'!M40-'E-Coal'!M40)*'Energy Use 2020'!$Z102</f>
        <v>3067057367578.7705</v>
      </c>
      <c r="N40" s="230">
        <f>('Energy Use'!N96-'E-electricity'!N40-'E-Coal'!N40)*'Energy Use 2020'!$Z102</f>
        <v>3174541924384.5991</v>
      </c>
      <c r="O40" s="230">
        <f>('Energy Use'!O96-'E-electricity'!O40-'E-Coal'!O40)*'Energy Use 2020'!$Z102</f>
        <v>3276904917880.6899</v>
      </c>
      <c r="P40" s="230">
        <f>('Energy Use'!P96-'E-electricity'!P40-'E-Coal'!P40)*'Energy Use 2020'!$Z102</f>
        <v>3374296566622.2319</v>
      </c>
      <c r="Q40" s="230">
        <f>('Energy Use'!Q96-'E-electricity'!Q40-'E-Coal'!Q40)*'Energy Use 2020'!$Z102</f>
        <v>3466987614684.8359</v>
      </c>
      <c r="R40" s="230">
        <f>('Energy Use'!R96-'E-electricity'!R40-'E-Coal'!R40)*'Energy Use 2020'!$Z102</f>
        <v>3555362727019.9009</v>
      </c>
      <c r="S40" s="230">
        <f>('Energy Use'!S96-'E-electricity'!S40-'E-Coal'!S40)*'Energy Use 2020'!$Z102</f>
        <v>3658169101810.189</v>
      </c>
      <c r="T40" s="230">
        <f>('Energy Use'!T96-'E-electricity'!T40-'E-Coal'!T40)*'Energy Use 2020'!$Z102</f>
        <v>3758026779401.7397</v>
      </c>
      <c r="U40" s="230">
        <f>('Energy Use'!U96-'E-electricity'!U40-'E-Coal'!U40)*'Energy Use 2020'!$Z102</f>
        <v>3854567715955.4419</v>
      </c>
      <c r="V40" s="230">
        <f>('Energy Use'!V96-'E-electricity'!V40-'E-Coal'!V40)*'Energy Use 2020'!$Z102</f>
        <v>3947432243296.146</v>
      </c>
      <c r="W40" s="230">
        <f>('Energy Use'!W96-'E-electricity'!W40-'E-Coal'!W40)*'Energy Use 2020'!$Z102</f>
        <v>4036271382317.5415</v>
      </c>
      <c r="X40" s="230">
        <f>('Energy Use'!X96-'E-electricity'!X40-'E-Coal'!X40)*'Energy Use 2020'!$Z102</f>
        <v>4120749101341.9814</v>
      </c>
      <c r="Y40" s="230">
        <f>('Energy Use'!Y96-'E-electricity'!Y40-'E-Coal'!Y40)*'Energy Use 2020'!$Z102</f>
        <v>4200544498355.1392</v>
      </c>
      <c r="Z40" s="230">
        <f>('Energy Use'!Z96-'E-electricity'!Z40-'E-Coal'!Z40)*'Energy Use 2020'!$Z102</f>
        <v>4275353886753.5254</v>
      </c>
      <c r="AA40" s="230">
        <f>('Energy Use'!AA96-'E-electricity'!AA40-'E-Coal'!AA40)*'Energy Use 2020'!$Z102</f>
        <v>4344892765210.2705</v>
      </c>
      <c r="AB40" s="230">
        <f>('Energy Use'!AB96-'E-electricity'!AB40-'E-Coal'!AB40)*'Energy Use 2020'!$Z102</f>
        <v>4408897653466.9883</v>
      </c>
      <c r="AC40" s="230">
        <f>('Energy Use'!AC96-'E-electricity'!AC40-'E-Coal'!AC40)*'Energy Use 2020'!$Z102</f>
        <v>4467127777280.6416</v>
      </c>
      <c r="AD40" s="230">
        <f>('Energy Use'!AD96-'E-electricity'!AD40-'E-Coal'!AD40)*'Energy Use 2020'!$Z102</f>
        <v>4519366587372.3799</v>
      </c>
      <c r="AE40" s="230">
        <f>('Energy Use'!AE96-'E-electricity'!AE40-'E-Coal'!AE40)*'Energy Use 2020'!$Z102</f>
        <v>4565423099017.4922</v>
      </c>
      <c r="AF40" s="230">
        <f>('Energy Use'!AF96-'E-electricity'!AF40-'E-Coal'!AF40)*'Energy Use 2020'!$Z102</f>
        <v>4605133040856.4121</v>
      </c>
      <c r="AG40" s="230">
        <f>('Energy Use'!AG96-'E-electricity'!AG40-'E-Coal'!AG40)*'Energy Use 2020'!$Z102</f>
        <v>4638359803567.5811</v>
      </c>
      <c r="AH40" s="230">
        <f>('Energy Use'!AH96-'E-electricity'!AH40-'E-Coal'!AH40)*'Energy Use 2020'!$Z102</f>
        <v>4664995181195.4805</v>
      </c>
      <c r="AI40" s="230">
        <f>('Energy Use'!AI96-'E-electricity'!AI40-'E-Coal'!AI40)*'Energy Use 2020'!$Z102</f>
        <v>4684959900141.0928</v>
      </c>
      <c r="AJ40" s="230">
        <f>('Energy Use'!AJ96-'E-electricity'!AJ40-'E-Coal'!AJ40)*'Energy Use 2020'!$Z102</f>
        <v>4698203933066.293</v>
      </c>
      <c r="AK40" s="230">
        <f>('Energy Use'!AK96-'E-electricity'!AK40-'E-Coal'!AK40)*'Energy Use 2020'!$Z102</f>
        <v>4704706597209.0508</v>
      </c>
      <c r="AL40" s="230">
        <f>('Energy Use'!AL96-'E-electricity'!AL40-'E-Coal'!AL40)*'Energy Use 2020'!$Z102</f>
        <v>4704476438821.2568</v>
      </c>
      <c r="AM40" s="230">
        <f>('Energy Use'!AM96-'E-electricity'!AM40-'E-Coal'!AM40)*'Energy Use 2020'!$Z102</f>
        <v>4697550907598.8066</v>
      </c>
      <c r="AN40" s="230">
        <f>('Energy Use'!AN96-'E-electricity'!AN40-'E-Coal'!AN40)*'Energy Use 2020'!$Z102</f>
        <v>4683995827044.9746</v>
      </c>
      <c r="AO40" s="230">
        <f>('Energy Use'!AO96-'E-electricity'!AO40-'E-Coal'!AO40)*'Energy Use 2020'!$Z102</f>
        <v>4663904668669.1602</v>
      </c>
      <c r="AP40" s="230">
        <f>('Energy Use'!AP96-'E-electricity'!AP40-'E-Coal'!AP40)*'Energy Use 2020'!$Z102</f>
        <v>4637397639750.084</v>
      </c>
      <c r="AQ40" s="230">
        <f>('Energy Use'!AQ96-'E-electricity'!AQ40-'E-Coal'!AQ40)*'Energy Use 2020'!$Z102</f>
        <v>4604236717732.5908</v>
      </c>
      <c r="AR40" s="133" t="str">
        <f>VLOOKUP($A40,'Sector Match'!$A$1:$B$43,2,0)</f>
        <v>other machinery 28</v>
      </c>
    </row>
    <row r="41" spans="1:44" x14ac:dyDescent="0.2">
      <c r="A41" s="74" t="s">
        <v>39</v>
      </c>
      <c r="B41" s="230">
        <f>('Energy Use'!B97-'E-electricity'!B41)*'Energy Use 2019'!$Q103</f>
        <v>10441286730600</v>
      </c>
      <c r="C41" s="230">
        <f>('Energy Use'!C97-'E-electricity'!C41-'E-Coal'!C41)*'Energy Use 2020'!$Z103</f>
        <v>6879421265475</v>
      </c>
      <c r="D41" s="230">
        <f>('Energy Use'!D97-'E-electricity'!D41-'E-Coal'!D41)*'Energy Use 2020'!$Z103</f>
        <v>4861311035142.3613</v>
      </c>
      <c r="E41" s="230">
        <f>('Energy Use'!E97-'E-electricity'!E41-'E-Coal'!E41)*'Energy Use 2020'!$Z103</f>
        <v>5210663846210.126</v>
      </c>
      <c r="F41" s="230">
        <f>('Energy Use'!F97-'E-electricity'!F41-'E-Coal'!F41)*'Energy Use 2020'!$Z103</f>
        <v>5553882475043.3057</v>
      </c>
      <c r="G41" s="230">
        <f>('Energy Use'!G97-'E-electricity'!G41-'E-Coal'!G41)*'Energy Use 2020'!$Z103</f>
        <v>5994361792761.2676</v>
      </c>
      <c r="H41" s="230">
        <f>('Energy Use'!H97-'E-electricity'!H41-'E-Coal'!H41)*'Energy Use 2020'!$Z103</f>
        <v>6522389406479.8799</v>
      </c>
      <c r="I41" s="230">
        <f>('Energy Use'!I97-'E-electricity'!I41-'E-Coal'!I41)*'Energy Use 2020'!$Z103</f>
        <v>7068453479383.3545</v>
      </c>
      <c r="J41" s="230">
        <f>('Energy Use'!J97-'E-electricity'!J41-'E-Coal'!J41)*'Energy Use 2020'!$Z103</f>
        <v>7413500539242.8828</v>
      </c>
      <c r="K41" s="230">
        <f>('Energy Use'!K97-'E-electricity'!K41-'E-Coal'!K41)*'Energy Use 2020'!$Z103</f>
        <v>7709434638282.2363</v>
      </c>
      <c r="L41" s="230">
        <f>('Energy Use'!L97-'E-electricity'!L41-'E-Coal'!L41)*'Energy Use 2020'!$Z103</f>
        <v>7928171875160.21</v>
      </c>
      <c r="M41" s="230">
        <f>('Energy Use'!M97-'E-electricity'!M41-'E-Coal'!M41)*'Energy Use 2020'!$Z103</f>
        <v>8128160841887.1953</v>
      </c>
      <c r="N41" s="230">
        <f>('Energy Use'!N97-'E-electricity'!N41-'E-Coal'!N41)*'Energy Use 2020'!$Z103</f>
        <v>8457736671474.9648</v>
      </c>
      <c r="O41" s="230">
        <f>('Energy Use'!O97-'E-electricity'!O41-'E-Coal'!O41)*'Energy Use 2020'!$Z103</f>
        <v>8842451210287.623</v>
      </c>
      <c r="P41" s="230">
        <f>('Energy Use'!P97-'E-electricity'!P41-'E-Coal'!P41)*'Energy Use 2020'!$Z103</f>
        <v>9270834603922.9805</v>
      </c>
      <c r="Q41" s="230">
        <f>('Energy Use'!Q97-'E-electricity'!Q41-'E-Coal'!Q41)*'Energy Use 2020'!$Z103</f>
        <v>9728897950372.7109</v>
      </c>
      <c r="R41" s="230">
        <f>('Energy Use'!R97-'E-electricity'!R41-'E-Coal'!R41)*'Energy Use 2020'!$Z103</f>
        <v>10199482152830.006</v>
      </c>
      <c r="S41" s="230">
        <f>('Energy Use'!S97-'E-electricity'!S41-'E-Coal'!S41)*'Energy Use 2020'!$Z103</f>
        <v>10693578659794.756</v>
      </c>
      <c r="T41" s="230">
        <f>('Energy Use'!T97-'E-electricity'!T41-'E-Coal'!T41)*'Energy Use 2020'!$Z103</f>
        <v>11180063690322.414</v>
      </c>
      <c r="U41" s="230">
        <f>('Energy Use'!U97-'E-electricity'!U41-'E-Coal'!U41)*'Energy Use 2020'!$Z103</f>
        <v>11656676898655.725</v>
      </c>
      <c r="V41" s="230">
        <f>('Energy Use'!V97-'E-electricity'!V41-'E-Coal'!V41)*'Energy Use 2020'!$Z103</f>
        <v>12121253122356.537</v>
      </c>
      <c r="W41" s="230">
        <f>('Energy Use'!W97-'E-electricity'!W41-'E-Coal'!W41)*'Energy Use 2020'!$Z103</f>
        <v>12571745229429.285</v>
      </c>
      <c r="X41" s="230">
        <f>('Energy Use'!X97-'E-electricity'!X41-'E-Coal'!X41)*'Energy Use 2020'!$Z103</f>
        <v>13006244679505.506</v>
      </c>
      <c r="Y41" s="230">
        <f>('Energy Use'!Y97-'E-electricity'!Y41-'E-Coal'!Y41)*'Energy Use 2020'!$Z103</f>
        <v>13422999526399.174</v>
      </c>
      <c r="Z41" s="230">
        <f>('Energy Use'!Z97-'E-electricity'!Z41-'E-Coal'!Z41)*'Energy Use 2020'!$Z103</f>
        <v>13820429657165.738</v>
      </c>
      <c r="AA41" s="230">
        <f>('Energy Use'!AA97-'E-electricity'!AA41-'E-Coal'!AA41)*'Energy Use 2020'!$Z103</f>
        <v>14197139131667.574</v>
      </c>
      <c r="AB41" s="230">
        <f>('Energy Use'!AB97-'E-electricity'!AB41-'E-Coal'!AB41)*'Energy Use 2020'!$Z103</f>
        <v>14551925554554.617</v>
      </c>
      <c r="AC41" s="230">
        <f>('Energy Use'!AC97-'E-electricity'!AC41-'E-Coal'!AC41)*'Energy Use 2020'!$Z103</f>
        <v>14883786476679.453</v>
      </c>
      <c r="AD41" s="230">
        <f>('Energy Use'!AD97-'E-electricity'!AD41-'E-Coal'!AD41)*'Energy Use 2020'!$Z103</f>
        <v>15191922883701.494</v>
      </c>
      <c r="AE41" s="230">
        <f>('Energy Use'!AE97-'E-electricity'!AE41-'E-Coal'!AE41)*'Energy Use 2020'!$Z103</f>
        <v>15475739884673.188</v>
      </c>
      <c r="AF41" s="230">
        <f>('Energy Use'!AF97-'E-electricity'!AF41-'E-Coal'!AF41)*'Energy Use 2020'!$Z103</f>
        <v>15734844761725.961</v>
      </c>
      <c r="AG41" s="230">
        <f>('Energy Use'!AG97-'E-electricity'!AG41-'E-Coal'!AG41)*'Energy Use 2020'!$Z103</f>
        <v>15969042582862.037</v>
      </c>
      <c r="AH41" s="230">
        <f>('Energy Use'!AH97-'E-electricity'!AH41-'E-Coal'!AH41)*'Energy Use 2020'!$Z103</f>
        <v>16178329612873.162</v>
      </c>
      <c r="AI41" s="230">
        <f>('Energy Use'!AI97-'E-electricity'!AI41-'E-Coal'!AI41)*'Energy Use 2020'!$Z103</f>
        <v>16362884782414.752</v>
      </c>
      <c r="AJ41" s="230">
        <f>('Energy Use'!AJ97-'E-electricity'!AJ41-'E-Coal'!AJ41)*'Energy Use 2020'!$Z103</f>
        <v>16523059492347.359</v>
      </c>
      <c r="AK41" s="230">
        <f>('Energy Use'!AK97-'E-electricity'!AK41-'E-Coal'!AK41)*'Energy Use 2020'!$Z103</f>
        <v>16659366039959.09</v>
      </c>
      <c r="AL41" s="230">
        <f>('Energy Use'!AL97-'E-electricity'!AL41-'E-Coal'!AL41)*'Energy Use 2020'!$Z103</f>
        <v>16772464956107.689</v>
      </c>
      <c r="AM41" s="230">
        <f>('Energy Use'!AM97-'E-electricity'!AM41-'E-Coal'!AM41)*'Energy Use 2020'!$Z103</f>
        <v>16863151538333.338</v>
      </c>
      <c r="AN41" s="230">
        <f>('Energy Use'!AN97-'E-electricity'!AN41-'E-Coal'!AN41)*'Energy Use 2020'!$Z103</f>
        <v>16932341855369.34</v>
      </c>
      <c r="AO41" s="230">
        <f>('Energy Use'!AO97-'E-electricity'!AO41-'E-Coal'!AO41)*'Energy Use 2020'!$Z103</f>
        <v>16981058484061.529</v>
      </c>
      <c r="AP41" s="230">
        <f>('Energy Use'!AP97-'E-electricity'!AP41-'E-Coal'!AP41)*'Energy Use 2020'!$Z103</f>
        <v>17010416221385.48</v>
      </c>
      <c r="AQ41" s="230">
        <f>('Energy Use'!AQ97-'E-electricity'!AQ41-'E-Coal'!AQ41)*'Energy Use 2020'!$Z103</f>
        <v>17020188934306.438</v>
      </c>
      <c r="AR41" s="133">
        <f>VLOOKUP($A41,'Sector Match'!$A$1:$B$43,2,0)</f>
        <v>0</v>
      </c>
    </row>
    <row r="42" spans="1:44" x14ac:dyDescent="0.2">
      <c r="A42" s="74" t="s">
        <v>40</v>
      </c>
      <c r="B42" s="230">
        <f>('Energy Use'!B98-'E-electricity'!B42)*'Energy Use 2019'!$Q104</f>
        <v>632510638650</v>
      </c>
      <c r="C42" s="230">
        <f>('Energy Use'!C98-'E-electricity'!C42-'E-Coal'!C42)*'Energy Use 2020'!$Z104</f>
        <v>417423687615</v>
      </c>
      <c r="D42" s="230">
        <f>('Energy Use'!D98-'E-electricity'!D42-'E-Coal'!D42)*'Energy Use 2020'!$Z104</f>
        <v>512707590320.49597</v>
      </c>
      <c r="E42" s="230">
        <f>('Energy Use'!E98-'E-electricity'!E42-'E-Coal'!E42)*'Energy Use 2020'!$Z104</f>
        <v>562558735672.02527</v>
      </c>
      <c r="F42" s="230">
        <f>('Energy Use'!F98-'E-electricity'!F42-'E-Coal'!F42)*'Energy Use 2020'!$Z104</f>
        <v>603188473264.10156</v>
      </c>
      <c r="G42" s="230">
        <f>('Energy Use'!G98-'E-electricity'!G42-'E-Coal'!G42)*'Energy Use 2020'!$Z104</f>
        <v>669963781144.08801</v>
      </c>
      <c r="H42" s="230">
        <f>('Energy Use'!H98-'E-electricity'!H42-'E-Coal'!H42)*'Energy Use 2020'!$Z104</f>
        <v>758412213484.12317</v>
      </c>
      <c r="I42" s="230">
        <f>('Energy Use'!I98-'E-electricity'!I42-'E-Coal'!I42)*'Energy Use 2020'!$Z104</f>
        <v>850093774740.75732</v>
      </c>
      <c r="J42" s="230">
        <f>('Energy Use'!J98-'E-electricity'!J42-'E-Coal'!J42)*'Energy Use 2020'!$Z104</f>
        <v>930908271752.92285</v>
      </c>
      <c r="K42" s="230">
        <f>('Energy Use'!K98-'E-electricity'!K42-'E-Coal'!K42)*'Energy Use 2020'!$Z104</f>
        <v>1005978743115.335</v>
      </c>
      <c r="L42" s="230">
        <f>('Energy Use'!L98-'E-electricity'!L42-'E-Coal'!L42)*'Energy Use 2020'!$Z104</f>
        <v>1074566175091.5792</v>
      </c>
      <c r="M42" s="230">
        <f>('Energy Use'!M98-'E-electricity'!M42-'E-Coal'!M42)*'Energy Use 2020'!$Z104</f>
        <v>1140319485386.7109</v>
      </c>
      <c r="N42" s="230">
        <f>('Energy Use'!N98-'E-electricity'!N42-'E-Coal'!N42)*'Energy Use 2020'!$Z104</f>
        <v>1211859052950.5334</v>
      </c>
      <c r="O42" s="230">
        <f>('Energy Use'!O98-'E-electricity'!O42-'E-Coal'!O42)*'Energy Use 2020'!$Z104</f>
        <v>1286419476162.0762</v>
      </c>
      <c r="P42" s="230">
        <f>('Energy Use'!P98-'E-electricity'!P42-'E-Coal'!P42)*'Energy Use 2020'!$Z104</f>
        <v>1363922045057.061</v>
      </c>
      <c r="Q42" s="230">
        <f>('Energy Use'!Q98-'E-electricity'!Q42-'E-Coal'!Q42)*'Energy Use 2020'!$Z104</f>
        <v>1444256918837.189</v>
      </c>
      <c r="R42" s="230">
        <f>('Energy Use'!R98-'E-electricity'!R42-'E-Coal'!R42)*'Energy Use 2020'!$Z104</f>
        <v>1527280645665.699</v>
      </c>
      <c r="S42" s="230">
        <f>('Energy Use'!S98-'E-electricity'!S42-'E-Coal'!S42)*'Energy Use 2020'!$Z104</f>
        <v>1614648841258.3315</v>
      </c>
      <c r="T42" s="230">
        <f>('Energy Use'!T98-'E-electricity'!T42-'E-Coal'!T42)*'Energy Use 2020'!$Z104</f>
        <v>1704506110976.8264</v>
      </c>
      <c r="U42" s="230">
        <f>('Energy Use'!U98-'E-electricity'!U42-'E-Coal'!U42)*'Energy Use 2020'!$Z104</f>
        <v>1796594708386.4119</v>
      </c>
      <c r="V42" s="230">
        <f>('Energy Use'!V98-'E-electricity'!V42-'E-Coal'!V42)*'Energy Use 2020'!$Z104</f>
        <v>1890612748239.6157</v>
      </c>
      <c r="W42" s="230">
        <f>('Energy Use'!W98-'E-electricity'!W42-'E-Coal'!W42)*'Energy Use 2020'!$Z104</f>
        <v>1986212889337.49</v>
      </c>
      <c r="X42" s="230">
        <f>('Energy Use'!X98-'E-electricity'!X42-'E-Coal'!X42)*'Energy Use 2020'!$Z104</f>
        <v>2083001553377.5913</v>
      </c>
      <c r="Y42" s="230">
        <f>('Energy Use'!Y98-'E-electricity'!Y42-'E-Coal'!Y42)*'Energy Use 2020'!$Z104</f>
        <v>2180538764463.0107</v>
      </c>
      <c r="Z42" s="230">
        <f>('Energy Use'!Z98-'E-electricity'!Z42-'E-Coal'!Z42)*'Energy Use 2020'!$Z104</f>
        <v>2278338691512.4053</v>
      </c>
      <c r="AA42" s="230">
        <f>('Energy Use'!AA98-'E-electricity'!AA42-'E-Coal'!AA42)*'Energy Use 2020'!$Z104</f>
        <v>2375870970786.9771</v>
      </c>
      <c r="AB42" s="230">
        <f>('Energy Use'!AB98-'E-electricity'!AB42-'E-Coal'!AB42)*'Energy Use 2020'!$Z104</f>
        <v>2472562877887.0693</v>
      </c>
      <c r="AC42" s="230">
        <f>('Energy Use'!AC98-'E-electricity'!AC42-'E-Coal'!AC42)*'Energy Use 2020'!$Z104</f>
        <v>2567802407678.7656</v>
      </c>
      <c r="AD42" s="230">
        <f>('Energy Use'!AD98-'E-electricity'!AD42-'E-Coal'!AD42)*'Energy Use 2020'!$Z104</f>
        <v>2660942306578.0254</v>
      </c>
      <c r="AE42" s="230">
        <f>('Energy Use'!AE98-'E-electricity'!AE42-'E-Coal'!AE42)*'Energy Use 2020'!$Z104</f>
        <v>2751305084431.9487</v>
      </c>
      <c r="AF42" s="230">
        <f>('Energy Use'!AF98-'E-electricity'!AF42-'E-Coal'!AF42)*'Energy Use 2020'!$Z104</f>
        <v>2838189012990.6201</v>
      </c>
      <c r="AG42" s="230">
        <f>('Energy Use'!AG98-'E-electricity'!AG42-'E-Coal'!AG42)*'Energy Use 2020'!$Z104</f>
        <v>2920875094884.5464</v>
      </c>
      <c r="AH42" s="230">
        <f>('Energy Use'!AH98-'E-electricity'!AH42-'E-Coal'!AH42)*'Energy Use 2020'!$Z104</f>
        <v>2998634961474.9502</v>
      </c>
      <c r="AI42" s="230">
        <f>('Energy Use'!AI98-'E-electricity'!AI42-'E-Coal'!AI42)*'Energy Use 2020'!$Z104</f>
        <v>3070739630436.2061</v>
      </c>
      <c r="AJ42" s="230">
        <f>('Energy Use'!AJ98-'E-electricity'!AJ42-'E-Coal'!AJ42)*'Energy Use 2020'!$Z104</f>
        <v>3136469025115.1621</v>
      </c>
      <c r="AK42" s="230">
        <f>('Energy Use'!AK98-'E-electricity'!AK42-'E-Coal'!AK42)*'Energy Use 2020'!$Z104</f>
        <v>3195122128386.3169</v>
      </c>
      <c r="AL42" s="230">
        <f>('Energy Use'!AL98-'E-electricity'!AL42-'E-Coal'!AL42)*'Energy Use 2020'!$Z104</f>
        <v>3246027614805.2891</v>
      </c>
      <c r="AM42" s="230">
        <f>('Energy Use'!AM98-'E-electricity'!AM42-'E-Coal'!AM42)*'Energy Use 2020'!$Z104</f>
        <v>3288554777382.833</v>
      </c>
      <c r="AN42" s="230">
        <f>('Energy Use'!AN98-'E-electricity'!AN42-'E-Coal'!AN42)*'Energy Use 2020'!$Z104</f>
        <v>3322124540360.0781</v>
      </c>
      <c r="AO42" s="230">
        <f>('Energy Use'!AO98-'E-electricity'!AO42-'E-Coal'!AO42)*'Energy Use 2020'!$Z104</f>
        <v>3346220328103.4902</v>
      </c>
      <c r="AP42" s="230">
        <f>('Energy Use'!AP98-'E-electricity'!AP42-'E-Coal'!AP42)*'Energy Use 2020'!$Z104</f>
        <v>3360398543790.4346</v>
      </c>
      <c r="AQ42" s="230">
        <f>('Energy Use'!AQ98-'E-electricity'!AQ42-'E-Coal'!AQ42)*'Energy Use 2020'!$Z104</f>
        <v>3364017925935.667</v>
      </c>
      <c r="AR42" s="133" t="str">
        <f>VLOOKUP($A42,'Sector Match'!$A$1:$B$43,2,0)</f>
        <v>energy pipelines and gas processing 352T353</v>
      </c>
    </row>
    <row r="43" spans="1:44" x14ac:dyDescent="0.2">
      <c r="A43" s="211" t="s">
        <v>41</v>
      </c>
      <c r="B43" s="230">
        <f>('Energy Use'!B99-'E-electricity'!B43)*'Energy Use 2019'!$Q105</f>
        <v>853986586035</v>
      </c>
      <c r="C43" s="230">
        <f>('Energy Use'!C99-'E-electricity'!C43-'E-Coal'!C43)*'Energy Use 2020'!$Z105</f>
        <v>435618438090.00269</v>
      </c>
      <c r="D43" s="230">
        <f>('Energy Use'!D99-'E-electricity'!D43-'E-Coal'!D43)*'Energy Use 2020'!$Z105</f>
        <v>501927114424.19629</v>
      </c>
      <c r="E43" s="230">
        <f>('Energy Use'!E99-'E-electricity'!E43-'E-Coal'!E43)*'Energy Use 2020'!$Z105</f>
        <v>524030632518.68805</v>
      </c>
      <c r="F43" s="230">
        <f>('Energy Use'!F99-'E-electricity'!F43-'E-Coal'!F43)*'Energy Use 2020'!$Z105</f>
        <v>553304408591.77869</v>
      </c>
      <c r="G43" s="230">
        <f>('Energy Use'!G99-'E-electricity'!G43-'E-Coal'!G43)*'Energy Use 2020'!$Z105</f>
        <v>590837199059.31506</v>
      </c>
      <c r="H43" s="230">
        <f>('Energy Use'!H99-'E-electricity'!H43-'E-Coal'!H43)*'Energy Use 2020'!$Z105</f>
        <v>638636110374.55994</v>
      </c>
      <c r="I43" s="230">
        <f>('Energy Use'!I99-'E-electricity'!I43-'E-Coal'!I43)*'Energy Use 2020'!$Z105</f>
        <v>687216854980.93835</v>
      </c>
      <c r="J43" s="230">
        <f>('Energy Use'!J99-'E-electricity'!J43-'E-Coal'!J43)*'Energy Use 2020'!$Z105</f>
        <v>728482366369.16504</v>
      </c>
      <c r="K43" s="230">
        <f>('Energy Use'!K99-'E-electricity'!K43-'E-Coal'!K43)*'Energy Use 2020'!$Z105</f>
        <v>765732210441.08936</v>
      </c>
      <c r="L43" s="230">
        <f>('Energy Use'!L99-'E-electricity'!L43-'E-Coal'!L43)*'Energy Use 2020'!$Z105</f>
        <v>798353608237.46411</v>
      </c>
      <c r="M43" s="230">
        <f>('Energy Use'!M99-'E-electricity'!M43-'E-Coal'!M43)*'Energy Use 2020'!$Z105</f>
        <v>827937202652.84692</v>
      </c>
      <c r="N43" s="230">
        <f>('Energy Use'!N99-'E-electricity'!N43-'E-Coal'!N43)*'Energy Use 2020'!$Z105</f>
        <v>858331960850.72021</v>
      </c>
      <c r="O43" s="230">
        <f>('Energy Use'!O99-'E-electricity'!O43-'E-Coal'!O43)*'Energy Use 2020'!$Z105</f>
        <v>888008465124.19946</v>
      </c>
      <c r="P43" s="230">
        <f>('Energy Use'!P99-'E-electricity'!P43-'E-Coal'!P43)*'Energy Use 2020'!$Z105</f>
        <v>916925572047.66455</v>
      </c>
      <c r="Q43" s="230">
        <f>('Energy Use'!Q99-'E-electricity'!Q43-'E-Coal'!Q43)*'Energy Use 2020'!$Z105</f>
        <v>945055782921.31055</v>
      </c>
      <c r="R43" s="230">
        <f>('Energy Use'!R99-'E-electricity'!R43-'E-Coal'!R43)*'Energy Use 2020'!$Z105</f>
        <v>972385346260.68115</v>
      </c>
      <c r="S43" s="230">
        <f>('Energy Use'!S99-'E-electricity'!S43-'E-Coal'!S43)*'Energy Use 2020'!$Z105</f>
        <v>999518957706.40088</v>
      </c>
      <c r="T43" s="230">
        <f>('Energy Use'!T99-'E-electricity'!T43-'E-Coal'!T43)*'Energy Use 2020'!$Z105</f>
        <v>1025813931018.9218</v>
      </c>
      <c r="U43" s="230">
        <f>('Energy Use'!U99-'E-electricity'!U43-'E-Coal'!U43)*'Energy Use 2020'!$Z105</f>
        <v>1051204092994.1018</v>
      </c>
      <c r="V43" s="230">
        <f>('Energy Use'!V99-'E-electricity'!V43-'E-Coal'!V43)*'Energy Use 2020'!$Z105</f>
        <v>1075628631974.1018</v>
      </c>
      <c r="W43" s="230">
        <f>('Energy Use'!W99-'E-electricity'!W43-'E-Coal'!W43)*'Energy Use 2020'!$Z105</f>
        <v>1099032391069.5525</v>
      </c>
      <c r="X43" s="230">
        <f>('Energy Use'!X99-'E-electricity'!X43-'E-Coal'!X43)*'Energy Use 2020'!$Z105</f>
        <v>1121366104575.7307</v>
      </c>
      <c r="Y43" s="230">
        <f>('Energy Use'!Y99-'E-electricity'!Y43-'E-Coal'!Y43)*'Energy Use 2020'!$Z105</f>
        <v>1142586577375.6025</v>
      </c>
      <c r="Z43" s="230">
        <f>('Energy Use'!Z99-'E-electricity'!Z43-'E-Coal'!Z43)*'Energy Use 2020'!$Z105</f>
        <v>1162656807862.0942</v>
      </c>
      <c r="AA43" s="230">
        <f>('Energy Use'!AA99-'E-electricity'!AA43-'E-Coal'!AA43)*'Energy Use 2020'!$Z105</f>
        <v>1181546055602.0891</v>
      </c>
      <c r="AB43" s="230">
        <f>('Energy Use'!AB99-'E-electricity'!AB43-'E-Coal'!AB43)*'Energy Use 2020'!$Z105</f>
        <v>1199229855597.7959</v>
      </c>
      <c r="AC43" s="230">
        <f>('Energy Use'!AC99-'E-electricity'!AC43-'E-Coal'!AC43)*'Energy Use 2020'!$Z105</f>
        <v>1215689981569.5835</v>
      </c>
      <c r="AD43" s="230">
        <f>('Energy Use'!AD99-'E-electricity'!AD43-'E-Coal'!AD43)*'Energy Use 2020'!$Z105</f>
        <v>1230914361182.8823</v>
      </c>
      <c r="AE43" s="230">
        <f>('Energy Use'!AE99-'E-electricity'!AE43-'E-Coal'!AE43)*'Energy Use 2020'!$Z105</f>
        <v>1244896946567.7517</v>
      </c>
      <c r="AF43" s="230">
        <f>('Energy Use'!AF99-'E-electricity'!AF43-'E-Coal'!AF43)*'Energy Use 2020'!$Z105</f>
        <v>1257637543829.9326</v>
      </c>
      <c r="AG43" s="230">
        <f>('Energy Use'!AG99-'E-electricity'!AG43-'E-Coal'!AG43)*'Energy Use 2020'!$Z105</f>
        <v>1269141605527.6606</v>
      </c>
      <c r="AH43" s="230">
        <f>('Energy Use'!AH99-'E-electricity'!AH43-'E-Coal'!AH43)*'Energy Use 2020'!$Z105</f>
        <v>1279419990289.4934</v>
      </c>
      <c r="AI43" s="230">
        <f>('Energy Use'!AI99-'E-electricity'!AI43-'E-Coal'!AI43)*'Energy Use 2020'!$Z105</f>
        <v>1288488693877.7925</v>
      </c>
      <c r="AJ43" s="230">
        <f>('Energy Use'!AJ99-'E-electricity'!AJ43-'E-Coal'!AJ43)*'Energy Use 2020'!$Z105</f>
        <v>1296368556063.55</v>
      </c>
      <c r="AK43" s="230">
        <f>('Energy Use'!AK99-'E-electricity'!AK43-'E-Coal'!AK43)*'Energy Use 2020'!$Z105</f>
        <v>1303084947675.6345</v>
      </c>
      <c r="AL43" s="230">
        <f>('Energy Use'!AL99-'E-electricity'!AL43-'E-Coal'!AL43)*'Energy Use 2020'!$Z105</f>
        <v>1308667442126.4026</v>
      </c>
      <c r="AM43" s="230">
        <f>('Energy Use'!AM99-'E-electricity'!AM43-'E-Coal'!AM43)*'Energy Use 2020'!$Z105</f>
        <v>1313149475601.9185</v>
      </c>
      <c r="AN43" s="230">
        <f>('Energy Use'!AN99-'E-electricity'!AN43-'E-Coal'!AN43)*'Energy Use 2020'!$Z105</f>
        <v>1316567999944.6982</v>
      </c>
      <c r="AO43" s="230">
        <f>('Energy Use'!AO99-'E-electricity'!AO43-'E-Coal'!AO43)*'Energy Use 2020'!$Z105</f>
        <v>1318963132057.031</v>
      </c>
      <c r="AP43" s="230">
        <f>('Energy Use'!AP99-'E-electricity'!AP43-'E-Coal'!AP43)*'Energy Use 2020'!$Z105</f>
        <v>1320377803419.6392</v>
      </c>
      <c r="AQ43" s="230">
        <f>('Energy Use'!AQ99-'E-electricity'!AQ43-'E-Coal'!AQ43)*'Energy Use 2020'!$Z105</f>
        <v>1320747295726.9302</v>
      </c>
      <c r="AR43" s="133" t="str">
        <f>VLOOKUP($A43,'Sector Match'!$A$1:$B$43,2,0)</f>
        <v>water and waste 36T39</v>
      </c>
    </row>
    <row r="44" spans="1:44" x14ac:dyDescent="0.2">
      <c r="A44" s="76" t="s">
        <v>88</v>
      </c>
      <c r="B44" s="241">
        <f>('Energy Use'!B100-'E-electricity'!B44)*'Energy Use 2019'!$Q106</f>
        <v>425504379085500</v>
      </c>
      <c r="C44" s="241">
        <f>('Energy Use'!C100-'E-electricity'!C44-'E-Coal'!C44)*'Energy Use 2020'!$Z106</f>
        <v>416179222239000</v>
      </c>
      <c r="D44" s="241">
        <f>('Energy Use'!D100-'E-electricity'!D44-'E-Coal'!D44)*'Energy Use 2020'!$Z106</f>
        <v>439872857813436.56</v>
      </c>
      <c r="E44" s="241">
        <f>('Energy Use'!E100-'E-electricity'!E44-'E-Coal'!E44)*'Energy Use 2020'!$Z106</f>
        <v>455098833525617.38</v>
      </c>
      <c r="F44" s="241">
        <f>('Energy Use'!F100-'E-electricity'!F44-'E-Coal'!F44)*'Energy Use 2020'!$Z106</f>
        <v>494265101942067.38</v>
      </c>
      <c r="G44" s="241">
        <f>('Energy Use'!G100-'E-electricity'!G44-'E-Coal'!G44)*'Energy Use 2020'!$Z106</f>
        <v>519095640600283.13</v>
      </c>
      <c r="H44" s="241">
        <f>('Energy Use'!H100-'E-electricity'!H44-'E-Coal'!H44)*'Energy Use 2020'!$Z106</f>
        <v>539811571051568.63</v>
      </c>
      <c r="I44" s="241">
        <f>('Energy Use'!I100-'E-electricity'!I44-'E-Coal'!I44)*'Energy Use 2020'!$Z106</f>
        <v>570077978497753.5</v>
      </c>
      <c r="J44" s="241">
        <f>('Energy Use'!J100-'E-electricity'!J44-'E-Coal'!J44)*'Energy Use 2020'!$Z106</f>
        <v>593185839464278.5</v>
      </c>
      <c r="K44" s="241">
        <f>('Energy Use'!K100-'E-electricity'!K44-'E-Coal'!K44)*'Energy Use 2020'!$Z106</f>
        <v>615947586682345.88</v>
      </c>
      <c r="L44" s="241">
        <f>('Energy Use'!L100-'E-electricity'!L44-'E-Coal'!L44)*'Energy Use 2020'!$Z106</f>
        <v>636548216646770.75</v>
      </c>
      <c r="M44" s="241">
        <f>('Energy Use'!M100-'E-electricity'!M44-'E-Coal'!M44)*'Energy Use 2020'!$Z106</f>
        <v>659020855339403.13</v>
      </c>
      <c r="N44" s="241">
        <f>('Energy Use'!N100-'E-electricity'!N44-'E-Coal'!N44)*'Energy Use 2020'!$Z106</f>
        <v>675433585334810</v>
      </c>
      <c r="O44" s="241">
        <f>('Energy Use'!O100-'E-electricity'!O44-'E-Coal'!O44)*'Energy Use 2020'!$Z106</f>
        <v>694564972366362.25</v>
      </c>
      <c r="P44" s="241">
        <f>('Energy Use'!P100-'E-electricity'!P44-'E-Coal'!P44)*'Energy Use 2020'!$Z106</f>
        <v>712684401333434.13</v>
      </c>
      <c r="Q44" s="241">
        <f>('Energy Use'!Q100-'E-electricity'!Q44-'E-Coal'!Q44)*'Energy Use 2020'!$Z106</f>
        <v>729753755641148.38</v>
      </c>
      <c r="R44" s="241">
        <f>('Energy Use'!R100-'E-electricity'!R44-'E-Coal'!R44)*'Energy Use 2020'!$Z106</f>
        <v>744204517896963.75</v>
      </c>
      <c r="S44" s="241">
        <f>('Energy Use'!S100-'E-electricity'!S44-'E-Coal'!S44)*'Energy Use 2020'!$Z106</f>
        <v>761562890641591.38</v>
      </c>
      <c r="T44" s="241">
        <f>('Energy Use'!T100-'E-electricity'!T44-'E-Coal'!T44)*'Energy Use 2020'!$Z106</f>
        <v>776314510724440.13</v>
      </c>
      <c r="U44" s="241">
        <f>('Energy Use'!U100-'E-electricity'!U44-'E-Coal'!U44)*'Energy Use 2020'!$Z106</f>
        <v>789999915081099.63</v>
      </c>
      <c r="V44" s="241">
        <f>('Energy Use'!V100-'E-electricity'!V44-'E-Coal'!V44)*'Energy Use 2020'!$Z106</f>
        <v>802628091771921.88</v>
      </c>
      <c r="W44" s="241">
        <f>('Energy Use'!W100-'E-electricity'!W44-'E-Coal'!W44)*'Energy Use 2020'!$Z106</f>
        <v>814217060657346</v>
      </c>
      <c r="X44" s="241">
        <f>('Energy Use'!X100-'E-electricity'!X44-'E-Coal'!X44)*'Energy Use 2020'!$Z106</f>
        <v>824793313901245.5</v>
      </c>
      <c r="Y44" s="241">
        <f>('Energy Use'!Y100-'E-electricity'!Y44-'E-Coal'!Y44)*'Energy Use 2020'!$Z106</f>
        <v>834391203806763.38</v>
      </c>
      <c r="Z44" s="241">
        <f>('Energy Use'!Z100-'E-electricity'!Z44-'E-Coal'!Z44)*'Energy Use 2020'!$Z106</f>
        <v>843052294167434.88</v>
      </c>
      <c r="AA44" s="241">
        <f>('Energy Use'!AA100-'E-electricity'!AA44-'E-Coal'!AA44)*'Energy Use 2020'!$Z106</f>
        <v>850824690670054.5</v>
      </c>
      <c r="AB44" s="241">
        <f>('Energy Use'!AB100-'E-electricity'!AB44-'E-Coal'!AB44)*'Energy Use 2020'!$Z106</f>
        <v>857762364981954</v>
      </c>
      <c r="AC44" s="241">
        <f>('Energy Use'!AC100-'E-electricity'!AC44-'E-Coal'!AC44)*'Energy Use 2020'!$Z106</f>
        <v>863924486053366</v>
      </c>
      <c r="AD44" s="241">
        <f>('Energy Use'!AD100-'E-electricity'!AD44-'E-Coal'!AD44)*'Energy Use 2020'!$Z106</f>
        <v>869374770922446.13</v>
      </c>
      <c r="AE44" s="241">
        <f>('Energy Use'!AE100-'E-electricity'!AE44-'E-Coal'!AE44)*'Energy Use 2020'!$Z106</f>
        <v>874180865981590.63</v>
      </c>
      <c r="AF44" s="241">
        <f>('Energy Use'!AF100-'E-electricity'!AF44-'E-Coal'!AF44)*'Energy Use 2020'!$Z106</f>
        <v>878413768299806.88</v>
      </c>
      <c r="AG44" s="241">
        <f>('Energy Use'!AG100-'E-electricity'!AG44-'E-Coal'!AG44)*'Energy Use 2020'!$Z106</f>
        <v>882147295243421.13</v>
      </c>
      <c r="AH44" s="241">
        <f>('Energy Use'!AH100-'E-electricity'!AH44-'E-Coal'!AH44)*'Energy Use 2020'!$Z106</f>
        <v>885457609336820.63</v>
      </c>
      <c r="AI44" s="241">
        <f>('Energy Use'!AI100-'E-electricity'!AI44-'E-Coal'!AI44)*'Energy Use 2020'!$Z106</f>
        <v>888422804091711.5</v>
      </c>
      <c r="AJ44" s="241">
        <f>('Energy Use'!AJ100-'E-electricity'!AJ44-'E-Coal'!AJ44)*'Energy Use 2020'!$Z106</f>
        <v>891122555436348</v>
      </c>
      <c r="AK44" s="241">
        <f>('Energy Use'!AK100-'E-electricity'!AK44-'E-Coal'!AK44)*'Energy Use 2020'!$Z106</f>
        <v>893637842419590.88</v>
      </c>
      <c r="AL44" s="241">
        <f>('Energy Use'!AL100-'E-electricity'!AL44-'E-Coal'!AL44)*'Energy Use 2020'!$Z106</f>
        <v>896050740067288.88</v>
      </c>
      <c r="AM44" s="241">
        <f>('Energy Use'!AM100-'E-electricity'!AM44-'E-Coal'!AM44)*'Energy Use 2020'!$Z106</f>
        <v>898444286644908.75</v>
      </c>
      <c r="AN44" s="241">
        <f>('Energy Use'!AN100-'E-electricity'!AN44-'E-Coal'!AN44)*'Energy Use 2020'!$Z106</f>
        <v>900902427141681.13</v>
      </c>
      <c r="AO44" s="241">
        <f>('Energy Use'!AO100-'E-electricity'!AO44-'E-Coal'!AO44)*'Energy Use 2020'!$Z106</f>
        <v>903510034546269.25</v>
      </c>
      <c r="AP44" s="241">
        <f>('Energy Use'!AP100-'E-electricity'!AP44-'E-Coal'!AP44)*'Energy Use 2020'!$Z106</f>
        <v>906353010438413.63</v>
      </c>
      <c r="AQ44" s="241">
        <f>('Energy Use'!AQ100-'E-electricity'!AQ44-'E-Coal'!AQ44)*'Energy Use 2020'!$Z106</f>
        <v>909451338011689.25</v>
      </c>
      <c r="AR44" s="133" t="str">
        <f>VLOOKUP($A44,'Sector Match'!$A$1:$B$43,2,0)</f>
        <v>construction 41T43</v>
      </c>
    </row>
    <row r="49" spans="1:43" x14ac:dyDescent="0.2">
      <c r="B49" s="214">
        <v>2019</v>
      </c>
      <c r="C49" s="214">
        <v>2020</v>
      </c>
      <c r="D49" s="214">
        <v>2021</v>
      </c>
      <c r="E49" s="214">
        <v>2022</v>
      </c>
      <c r="F49" s="214">
        <v>2023</v>
      </c>
      <c r="G49" s="214">
        <v>2024</v>
      </c>
      <c r="H49" s="214">
        <v>2025</v>
      </c>
      <c r="I49" s="214">
        <v>2026</v>
      </c>
      <c r="J49" s="214">
        <v>2027</v>
      </c>
      <c r="K49" s="214">
        <v>2028</v>
      </c>
      <c r="L49" s="214">
        <v>2029</v>
      </c>
      <c r="M49" s="214">
        <v>2030</v>
      </c>
      <c r="N49" s="214">
        <v>2031</v>
      </c>
      <c r="O49" s="214">
        <v>2032</v>
      </c>
      <c r="P49" s="214">
        <v>2033</v>
      </c>
      <c r="Q49" s="214">
        <v>2034</v>
      </c>
      <c r="R49" s="214">
        <v>2035</v>
      </c>
      <c r="S49" s="214">
        <v>2036</v>
      </c>
      <c r="T49" s="214">
        <v>2037</v>
      </c>
      <c r="U49" s="214">
        <v>2038</v>
      </c>
      <c r="V49" s="214">
        <v>2039</v>
      </c>
      <c r="W49" s="214">
        <v>2040</v>
      </c>
      <c r="X49" s="214">
        <v>2041</v>
      </c>
      <c r="Y49" s="214">
        <v>2042</v>
      </c>
      <c r="Z49" s="214">
        <v>2043</v>
      </c>
      <c r="AA49" s="214">
        <v>2044</v>
      </c>
      <c r="AB49" s="214">
        <v>2045</v>
      </c>
      <c r="AC49" s="214">
        <v>2046</v>
      </c>
      <c r="AD49" s="214">
        <v>2047</v>
      </c>
      <c r="AE49" s="214">
        <v>2048</v>
      </c>
      <c r="AF49" s="214">
        <v>2049</v>
      </c>
      <c r="AG49" s="214">
        <v>2050</v>
      </c>
      <c r="AH49" s="214">
        <v>2051</v>
      </c>
      <c r="AI49" s="214">
        <v>2052</v>
      </c>
      <c r="AJ49" s="214">
        <v>2053</v>
      </c>
      <c r="AK49" s="214">
        <v>2054</v>
      </c>
      <c r="AL49" s="214">
        <v>2055</v>
      </c>
      <c r="AM49" s="214">
        <v>2056</v>
      </c>
      <c r="AN49" s="214">
        <v>2057</v>
      </c>
      <c r="AO49" s="214">
        <v>2058</v>
      </c>
      <c r="AP49" s="214">
        <v>2059</v>
      </c>
      <c r="AQ49" s="214">
        <v>2060</v>
      </c>
    </row>
    <row r="50" spans="1:43" x14ac:dyDescent="0.2">
      <c r="A50" s="277" t="s">
        <v>275</v>
      </c>
      <c r="B50" s="240">
        <f t="shared" ref="B50:B74" si="0">SUMIFS(B$2:B$44,$AR$2:$AR$44,$A50)</f>
        <v>562505572295700</v>
      </c>
      <c r="C50" s="240">
        <f t="shared" ref="C50:AQ56" si="1">SUMIFS(C$2:C$44,$AR$2:$AR$44,$A50)</f>
        <v>570918491576400</v>
      </c>
      <c r="D50" s="240">
        <f t="shared" si="1"/>
        <v>594904251432329.13</v>
      </c>
      <c r="E50" s="240">
        <f t="shared" si="1"/>
        <v>629547772184363.75</v>
      </c>
      <c r="F50" s="240">
        <f t="shared" si="1"/>
        <v>677437574439521</v>
      </c>
      <c r="G50" s="240">
        <f t="shared" si="1"/>
        <v>713287945882066.75</v>
      </c>
      <c r="H50" s="240">
        <f t="shared" si="1"/>
        <v>733700793256694.88</v>
      </c>
      <c r="I50" s="240">
        <f t="shared" si="1"/>
        <v>788390470264827.63</v>
      </c>
      <c r="J50" s="240">
        <f t="shared" si="1"/>
        <v>818914104714993.13</v>
      </c>
      <c r="K50" s="240">
        <f t="shared" si="1"/>
        <v>849250012775648.88</v>
      </c>
      <c r="L50" s="240">
        <f t="shared" si="1"/>
        <v>874278111944656.75</v>
      </c>
      <c r="M50" s="240">
        <f t="shared" si="1"/>
        <v>910223265315415.88</v>
      </c>
      <c r="N50" s="240">
        <f t="shared" si="1"/>
        <v>920439356378585</v>
      </c>
      <c r="O50" s="240">
        <f t="shared" si="1"/>
        <v>944176077685381</v>
      </c>
      <c r="P50" s="240">
        <f t="shared" si="1"/>
        <v>966290697604341.88</v>
      </c>
      <c r="Q50" s="240">
        <f t="shared" si="1"/>
        <v>986738079685533.75</v>
      </c>
      <c r="R50" s="240">
        <f t="shared" si="1"/>
        <v>999305932500984.63</v>
      </c>
      <c r="S50" s="240">
        <f t="shared" si="1"/>
        <v>1024667145305024.5</v>
      </c>
      <c r="T50" s="240">
        <f t="shared" si="1"/>
        <v>1042210829990112.3</v>
      </c>
      <c r="U50" s="240">
        <f t="shared" si="1"/>
        <v>1058127884270914.6</v>
      </c>
      <c r="V50" s="240">
        <f t="shared" si="1"/>
        <v>1072439591912360.9</v>
      </c>
      <c r="W50" s="240">
        <f t="shared" si="1"/>
        <v>1085180334807072</v>
      </c>
      <c r="X50" s="240">
        <f t="shared" si="1"/>
        <v>1096396607773496.3</v>
      </c>
      <c r="Y50" s="240">
        <f t="shared" si="1"/>
        <v>1106145961267369.8</v>
      </c>
      <c r="Z50" s="240">
        <f t="shared" si="1"/>
        <v>1114495898164829</v>
      </c>
      <c r="AA50" s="240">
        <f t="shared" si="1"/>
        <v>1121522749353543.9</v>
      </c>
      <c r="AB50" s="240">
        <f t="shared" si="1"/>
        <v>1127310551045208.5</v>
      </c>
      <c r="AC50" s="240">
        <f t="shared" si="1"/>
        <v>1131949944601701.5</v>
      </c>
      <c r="AD50" s="240">
        <f t="shared" si="1"/>
        <v>1135537117348007</v>
      </c>
      <c r="AE50" s="240">
        <f t="shared" si="1"/>
        <v>1138172800420728.5</v>
      </c>
      <c r="AF50" s="240">
        <f t="shared" si="1"/>
        <v>1139961337256487.5</v>
      </c>
      <c r="AG50" s="240">
        <f t="shared" si="1"/>
        <v>1141009833934806</v>
      </c>
      <c r="AH50" s="240">
        <f t="shared" si="1"/>
        <v>1141427400318709.3</v>
      </c>
      <c r="AI50" s="240">
        <f t="shared" si="1"/>
        <v>1141324488837067.8</v>
      </c>
      <c r="AJ50" s="240">
        <f t="shared" si="1"/>
        <v>1140812335867262.5</v>
      </c>
      <c r="AK50" s="240">
        <f t="shared" si="1"/>
        <v>1140002509037702</v>
      </c>
      <c r="AL50" s="240">
        <f t="shared" si="1"/>
        <v>1139006562399749.5</v>
      </c>
      <c r="AM50" s="240">
        <f t="shared" si="1"/>
        <v>1137935800333036.3</v>
      </c>
      <c r="AN50" s="240">
        <f t="shared" si="1"/>
        <v>1136901150255510</v>
      </c>
      <c r="AO50" s="240">
        <f t="shared" si="1"/>
        <v>1136013143713281</v>
      </c>
      <c r="AP50" s="240">
        <f t="shared" si="1"/>
        <v>1135382005225647.3</v>
      </c>
      <c r="AQ50" s="240">
        <f t="shared" si="1"/>
        <v>1135137285284104.3</v>
      </c>
    </row>
    <row r="51" spans="1:43" x14ac:dyDescent="0.2">
      <c r="A51" s="278" t="s">
        <v>90</v>
      </c>
      <c r="B51" s="230">
        <f t="shared" si="0"/>
        <v>48519649420110</v>
      </c>
      <c r="C51" s="230">
        <f t="shared" si="1"/>
        <v>44865976855260.016</v>
      </c>
      <c r="D51" s="230">
        <f t="shared" si="1"/>
        <v>51418768997615.055</v>
      </c>
      <c r="E51" s="230">
        <f t="shared" si="1"/>
        <v>56933701319942.055</v>
      </c>
      <c r="F51" s="230">
        <f t="shared" si="1"/>
        <v>63022672801756.422</v>
      </c>
      <c r="G51" s="230">
        <f t="shared" si="1"/>
        <v>66993332700439.773</v>
      </c>
      <c r="H51" s="230">
        <f t="shared" si="1"/>
        <v>70790108103972.406</v>
      </c>
      <c r="I51" s="230">
        <f t="shared" si="1"/>
        <v>73932267031412.813</v>
      </c>
      <c r="J51" s="230">
        <f t="shared" si="1"/>
        <v>74597843538595.594</v>
      </c>
      <c r="K51" s="230">
        <f t="shared" si="1"/>
        <v>75504212525253.531</v>
      </c>
      <c r="L51" s="230">
        <f t="shared" si="1"/>
        <v>75390608941162.609</v>
      </c>
      <c r="M51" s="230">
        <f t="shared" si="1"/>
        <v>74619074891401.734</v>
      </c>
      <c r="N51" s="230">
        <f t="shared" si="1"/>
        <v>74600339414651.672</v>
      </c>
      <c r="O51" s="230">
        <f t="shared" si="1"/>
        <v>74577325590504.766</v>
      </c>
      <c r="P51" s="230">
        <f t="shared" si="1"/>
        <v>74550044879364.625</v>
      </c>
      <c r="Q51" s="230">
        <f t="shared" si="1"/>
        <v>74518508739883.141</v>
      </c>
      <c r="R51" s="230">
        <f t="shared" si="1"/>
        <v>74482728628960.594</v>
      </c>
      <c r="S51" s="230">
        <f t="shared" si="1"/>
        <v>73786589544400.094</v>
      </c>
      <c r="T51" s="230">
        <f t="shared" si="1"/>
        <v>73090662753889.344</v>
      </c>
      <c r="U51" s="230">
        <f t="shared" si="1"/>
        <v>72394948958278.547</v>
      </c>
      <c r="V51" s="230">
        <f t="shared" si="1"/>
        <v>71699448858370.344</v>
      </c>
      <c r="W51" s="230">
        <f t="shared" si="1"/>
        <v>71004163154920.188</v>
      </c>
      <c r="X51" s="230">
        <f t="shared" si="1"/>
        <v>69899525019226.57</v>
      </c>
      <c r="Y51" s="230">
        <f t="shared" si="1"/>
        <v>68795246707941.336</v>
      </c>
      <c r="Z51" s="230">
        <f t="shared" si="1"/>
        <v>67691329341307.07</v>
      </c>
      <c r="AA51" s="230">
        <f t="shared" si="1"/>
        <v>66587774039490.563</v>
      </c>
      <c r="AB51" s="230">
        <f t="shared" si="1"/>
        <v>65484581922582.813</v>
      </c>
      <c r="AC51" s="230">
        <f t="shared" si="1"/>
        <v>64381754110599.078</v>
      </c>
      <c r="AD51" s="230">
        <f t="shared" si="1"/>
        <v>63279291723478.852</v>
      </c>
      <c r="AE51" s="230">
        <f t="shared" si="1"/>
        <v>62177195881085.805</v>
      </c>
      <c r="AF51" s="230">
        <f t="shared" si="1"/>
        <v>61075467703207.883</v>
      </c>
      <c r="AG51" s="230">
        <f t="shared" si="1"/>
        <v>59974108309557.289</v>
      </c>
      <c r="AH51" s="230">
        <f t="shared" si="1"/>
        <v>58600558084493.688</v>
      </c>
      <c r="AI51" s="230">
        <f t="shared" si="1"/>
        <v>57227476765168.141</v>
      </c>
      <c r="AJ51" s="230">
        <f t="shared" si="1"/>
        <v>55854865750676.289</v>
      </c>
      <c r="AK51" s="230">
        <f t="shared" si="1"/>
        <v>54482726440019.016</v>
      </c>
      <c r="AL51" s="230">
        <f t="shared" si="1"/>
        <v>53111060232102.531</v>
      </c>
      <c r="AM51" s="230">
        <f t="shared" si="1"/>
        <v>52012183623242.188</v>
      </c>
      <c r="AN51" s="230">
        <f t="shared" si="1"/>
        <v>50913684100395.969</v>
      </c>
      <c r="AO51" s="230">
        <f t="shared" si="1"/>
        <v>49815562782646.25</v>
      </c>
      <c r="AP51" s="230">
        <f t="shared" si="1"/>
        <v>48717820788999.547</v>
      </c>
      <c r="AQ51" s="230">
        <f t="shared" si="1"/>
        <v>47616489212606.203</v>
      </c>
    </row>
    <row r="52" spans="1:43" x14ac:dyDescent="0.2">
      <c r="A52" s="278" t="s">
        <v>91</v>
      </c>
      <c r="B52" s="230">
        <f t="shared" si="0"/>
        <v>12746158831229.994</v>
      </c>
      <c r="C52" s="230">
        <f t="shared" si="1"/>
        <v>7973272997085</v>
      </c>
      <c r="D52" s="230">
        <f t="shared" si="1"/>
        <v>8359798485932.6084</v>
      </c>
      <c r="E52" s="230">
        <f t="shared" si="1"/>
        <v>9164977179707.8086</v>
      </c>
      <c r="F52" s="230">
        <f t="shared" si="1"/>
        <v>10056002439506.584</v>
      </c>
      <c r="G52" s="230">
        <f t="shared" si="1"/>
        <v>10610154070192.059</v>
      </c>
      <c r="H52" s="230">
        <f t="shared" si="1"/>
        <v>11161238251677.357</v>
      </c>
      <c r="I52" s="230">
        <f t="shared" si="1"/>
        <v>11433549214252.01</v>
      </c>
      <c r="J52" s="230">
        <f t="shared" si="1"/>
        <v>11700441814487.512</v>
      </c>
      <c r="K52" s="230">
        <f t="shared" si="1"/>
        <v>11967513742353.311</v>
      </c>
      <c r="L52" s="230">
        <f t="shared" si="1"/>
        <v>12232099012287.375</v>
      </c>
      <c r="M52" s="230">
        <f t="shared" si="1"/>
        <v>12494923296765.396</v>
      </c>
      <c r="N52" s="230">
        <f t="shared" si="1"/>
        <v>12667335525814.24</v>
      </c>
      <c r="O52" s="230">
        <f t="shared" si="1"/>
        <v>12839579355583.014</v>
      </c>
      <c r="P52" s="230">
        <f t="shared" si="1"/>
        <v>13011654829899.865</v>
      </c>
      <c r="Q52" s="230">
        <f t="shared" si="1"/>
        <v>13183561992588.891</v>
      </c>
      <c r="R52" s="230">
        <f t="shared" si="1"/>
        <v>13355300887470.131</v>
      </c>
      <c r="S52" s="230">
        <f t="shared" si="1"/>
        <v>13530190165807.018</v>
      </c>
      <c r="T52" s="230">
        <f t="shared" si="1"/>
        <v>13704998936611.457</v>
      </c>
      <c r="U52" s="230">
        <f t="shared" si="1"/>
        <v>13879727202633.23</v>
      </c>
      <c r="V52" s="230">
        <f t="shared" si="1"/>
        <v>14054374966622.184</v>
      </c>
      <c r="W52" s="230">
        <f t="shared" si="1"/>
        <v>14228942231328.227</v>
      </c>
      <c r="X52" s="230">
        <f t="shared" si="1"/>
        <v>14314475507698.58</v>
      </c>
      <c r="Y52" s="230">
        <f t="shared" si="1"/>
        <v>14399968618157.582</v>
      </c>
      <c r="Z52" s="230">
        <f t="shared" si="1"/>
        <v>14485421564079.422</v>
      </c>
      <c r="AA52" s="230">
        <f t="shared" si="1"/>
        <v>14570834346838.332</v>
      </c>
      <c r="AB52" s="230">
        <f t="shared" si="1"/>
        <v>14656206967808.586</v>
      </c>
      <c r="AC52" s="230">
        <f t="shared" si="1"/>
        <v>14741539428364.463</v>
      </c>
      <c r="AD52" s="230">
        <f t="shared" si="1"/>
        <v>14826831729880.301</v>
      </c>
      <c r="AE52" s="230">
        <f t="shared" si="1"/>
        <v>14912083873730.461</v>
      </c>
      <c r="AF52" s="230">
        <f t="shared" si="1"/>
        <v>14997295861289.34</v>
      </c>
      <c r="AG52" s="230">
        <f t="shared" si="1"/>
        <v>15082467693931.363</v>
      </c>
      <c r="AH52" s="230">
        <f t="shared" si="1"/>
        <v>15167555050281.738</v>
      </c>
      <c r="AI52" s="230">
        <f t="shared" si="1"/>
        <v>15252602274599.4</v>
      </c>
      <c r="AJ52" s="230">
        <f t="shared" si="1"/>
        <v>15337609368258.184</v>
      </c>
      <c r="AK52" s="230">
        <f t="shared" si="1"/>
        <v>15422576332631.959</v>
      </c>
      <c r="AL52" s="230">
        <f t="shared" si="1"/>
        <v>15507503169094.631</v>
      </c>
      <c r="AM52" s="230">
        <f t="shared" si="1"/>
        <v>15503924742230.377</v>
      </c>
      <c r="AN52" s="230">
        <f t="shared" si="1"/>
        <v>15500346419755.492</v>
      </c>
      <c r="AO52" s="230">
        <f t="shared" si="1"/>
        <v>15496768201670.586</v>
      </c>
      <c r="AP52" s="230">
        <f t="shared" si="1"/>
        <v>15493190087976.27</v>
      </c>
      <c r="AQ52" s="230">
        <f t="shared" si="1"/>
        <v>15488320739608.637</v>
      </c>
    </row>
    <row r="53" spans="1:43" x14ac:dyDescent="0.2">
      <c r="A53" s="278" t="s">
        <v>92</v>
      </c>
      <c r="B53" s="230">
        <f t="shared" si="0"/>
        <v>35939465602755</v>
      </c>
      <c r="C53" s="230">
        <f t="shared" si="1"/>
        <v>30118534363004.992</v>
      </c>
      <c r="D53" s="230">
        <f t="shared" si="1"/>
        <v>33049516746886.148</v>
      </c>
      <c r="E53" s="230">
        <f t="shared" si="1"/>
        <v>36984128293041.266</v>
      </c>
      <c r="F53" s="230">
        <f t="shared" si="1"/>
        <v>40247950767713.563</v>
      </c>
      <c r="G53" s="230">
        <f t="shared" si="1"/>
        <v>42286427316012.422</v>
      </c>
      <c r="H53" s="230">
        <f t="shared" si="1"/>
        <v>44206010614197.742</v>
      </c>
      <c r="I53" s="230">
        <f t="shared" si="1"/>
        <v>46435682585520.133</v>
      </c>
      <c r="J53" s="230">
        <f t="shared" si="1"/>
        <v>47057720632146.531</v>
      </c>
      <c r="K53" s="230">
        <f t="shared" si="1"/>
        <v>47826816888226.914</v>
      </c>
      <c r="L53" s="230">
        <f t="shared" si="1"/>
        <v>47917880884872.75</v>
      </c>
      <c r="M53" s="230">
        <f t="shared" si="1"/>
        <v>47562120602111.531</v>
      </c>
      <c r="N53" s="230">
        <f t="shared" si="1"/>
        <v>47213727700060.352</v>
      </c>
      <c r="O53" s="230">
        <f t="shared" si="1"/>
        <v>46863924115606.891</v>
      </c>
      <c r="P53" s="230">
        <f t="shared" si="1"/>
        <v>46512733788834.125</v>
      </c>
      <c r="Q53" s="230">
        <f t="shared" si="1"/>
        <v>46160180656021.742</v>
      </c>
      <c r="R53" s="230">
        <f t="shared" si="1"/>
        <v>45806288649646.227</v>
      </c>
      <c r="S53" s="230">
        <f t="shared" si="1"/>
        <v>45291689332929.672</v>
      </c>
      <c r="T53" s="230">
        <f t="shared" si="1"/>
        <v>44777206201746.313</v>
      </c>
      <c r="U53" s="230">
        <f t="shared" si="1"/>
        <v>44262840078463.555</v>
      </c>
      <c r="V53" s="230">
        <f t="shared" si="1"/>
        <v>43748591785393.68</v>
      </c>
      <c r="W53" s="230">
        <f t="shared" si="1"/>
        <v>43234462144793.781</v>
      </c>
      <c r="X53" s="230">
        <f t="shared" si="1"/>
        <v>42335213944463.391</v>
      </c>
      <c r="Y53" s="230">
        <f t="shared" si="1"/>
        <v>41437005339654.555</v>
      </c>
      <c r="Z53" s="230">
        <f t="shared" si="1"/>
        <v>40539838380786.938</v>
      </c>
      <c r="AA53" s="230">
        <f t="shared" si="1"/>
        <v>39643715118140.117</v>
      </c>
      <c r="AB53" s="230">
        <f t="shared" si="1"/>
        <v>38748637601853.633</v>
      </c>
      <c r="AC53" s="230">
        <f t="shared" si="1"/>
        <v>37850491118240.188</v>
      </c>
      <c r="AD53" s="230">
        <f t="shared" si="1"/>
        <v>36954050517030.133</v>
      </c>
      <c r="AE53" s="230">
        <f t="shared" si="1"/>
        <v>36059318283105.109</v>
      </c>
      <c r="AF53" s="230">
        <f t="shared" si="1"/>
        <v>35166296901175.438</v>
      </c>
      <c r="AG53" s="230">
        <f t="shared" si="1"/>
        <v>34274988855780.203</v>
      </c>
      <c r="AH53" s="230">
        <f t="shared" si="1"/>
        <v>33491003270553.313</v>
      </c>
      <c r="AI53" s="230">
        <f t="shared" si="1"/>
        <v>32709107380255.09</v>
      </c>
      <c r="AJ53" s="230">
        <f t="shared" si="1"/>
        <v>31929303739376.359</v>
      </c>
      <c r="AK53" s="230">
        <f t="shared" si="1"/>
        <v>31151594902230.668</v>
      </c>
      <c r="AL53" s="230">
        <f t="shared" si="1"/>
        <v>30375983422954.352</v>
      </c>
      <c r="AM53" s="230">
        <f t="shared" si="1"/>
        <v>29679414241829.18</v>
      </c>
      <c r="AN53" s="230">
        <f t="shared" si="1"/>
        <v>28984905829455.242</v>
      </c>
      <c r="AO53" s="230">
        <f t="shared" si="1"/>
        <v>28292460746438.75</v>
      </c>
      <c r="AP53" s="230">
        <f t="shared" si="1"/>
        <v>27602081553208.336</v>
      </c>
      <c r="AQ53" s="230">
        <f t="shared" si="1"/>
        <v>26911527060885.41</v>
      </c>
    </row>
    <row r="54" spans="1:43" x14ac:dyDescent="0.2">
      <c r="A54" s="278" t="s">
        <v>93</v>
      </c>
      <c r="B54" s="230">
        <f t="shared" si="0"/>
        <v>11980562620785</v>
      </c>
      <c r="C54" s="230">
        <f t="shared" si="1"/>
        <v>7144620170490.001</v>
      </c>
      <c r="D54" s="230">
        <f t="shared" si="1"/>
        <v>8170450185752.4873</v>
      </c>
      <c r="E54" s="230">
        <f t="shared" si="1"/>
        <v>8630103516204.0049</v>
      </c>
      <c r="F54" s="230">
        <f t="shared" si="1"/>
        <v>8964815878968.8242</v>
      </c>
      <c r="G54" s="230">
        <f t="shared" si="1"/>
        <v>9202823260635.0723</v>
      </c>
      <c r="H54" s="230">
        <f t="shared" si="1"/>
        <v>9507989266118.7012</v>
      </c>
      <c r="I54" s="230">
        <f t="shared" si="1"/>
        <v>9914999050117.7773</v>
      </c>
      <c r="J54" s="230">
        <f t="shared" si="1"/>
        <v>10214061197469.195</v>
      </c>
      <c r="K54" s="230">
        <f t="shared" si="1"/>
        <v>10518601472626.082</v>
      </c>
      <c r="L54" s="230">
        <f t="shared" si="1"/>
        <v>10760301907702.518</v>
      </c>
      <c r="M54" s="230">
        <f t="shared" si="1"/>
        <v>10945348958853.99</v>
      </c>
      <c r="N54" s="230">
        <f t="shared" si="1"/>
        <v>11169758450605.283</v>
      </c>
      <c r="O54" s="230">
        <f t="shared" si="1"/>
        <v>11360609407917.453</v>
      </c>
      <c r="P54" s="230">
        <f t="shared" si="1"/>
        <v>11519125350963.354</v>
      </c>
      <c r="Q54" s="230">
        <f t="shared" si="1"/>
        <v>11646993698707.865</v>
      </c>
      <c r="R54" s="230">
        <f t="shared" si="1"/>
        <v>11746301730177.326</v>
      </c>
      <c r="S54" s="230">
        <f t="shared" si="1"/>
        <v>11844157275456.965</v>
      </c>
      <c r="T54" s="230">
        <f t="shared" si="1"/>
        <v>11917554728355.223</v>
      </c>
      <c r="U54" s="230">
        <f t="shared" si="1"/>
        <v>11967940544826.834</v>
      </c>
      <c r="V54" s="230">
        <f t="shared" si="1"/>
        <v>11996918797363.061</v>
      </c>
      <c r="W54" s="230">
        <f t="shared" si="1"/>
        <v>12006217569782</v>
      </c>
      <c r="X54" s="230">
        <f t="shared" si="1"/>
        <v>11997657213831</v>
      </c>
      <c r="Y54" s="230">
        <f t="shared" si="1"/>
        <v>11973121038208.139</v>
      </c>
      <c r="Z54" s="230">
        <f t="shared" si="1"/>
        <v>11934528859305.676</v>
      </c>
      <c r="AA54" s="230">
        <f t="shared" si="1"/>
        <v>11883813710840.18</v>
      </c>
      <c r="AB54" s="230">
        <f t="shared" si="1"/>
        <v>11822901890424.334</v>
      </c>
      <c r="AC54" s="230">
        <f t="shared" si="1"/>
        <v>11753696417697.377</v>
      </c>
      <c r="AD54" s="230">
        <f t="shared" si="1"/>
        <v>11678063892411.289</v>
      </c>
      <c r="AE54" s="230">
        <f t="shared" si="1"/>
        <v>11597824672469.988</v>
      </c>
      <c r="AF54" s="230">
        <f t="shared" si="1"/>
        <v>11514746241185.084</v>
      </c>
      <c r="AG54" s="230">
        <f t="shared" si="1"/>
        <v>11430539599209.867</v>
      </c>
      <c r="AH54" s="230">
        <f t="shared" si="1"/>
        <v>11346858498622.729</v>
      </c>
      <c r="AI54" s="230">
        <f t="shared" si="1"/>
        <v>11265301333107.594</v>
      </c>
      <c r="AJ54" s="230">
        <f t="shared" si="1"/>
        <v>11187415507713.836</v>
      </c>
      <c r="AK54" s="230">
        <f t="shared" si="1"/>
        <v>11114704132930.326</v>
      </c>
      <c r="AL54" s="230">
        <f t="shared" si="1"/>
        <v>11048634919622.592</v>
      </c>
      <c r="AM54" s="230">
        <f t="shared" si="1"/>
        <v>10990651192892.371</v>
      </c>
      <c r="AN54" s="230">
        <f t="shared" si="1"/>
        <v>10942184993629.408</v>
      </c>
      <c r="AO54" s="230">
        <f t="shared" si="1"/>
        <v>10904672296406.738</v>
      </c>
      <c r="AP54" s="230">
        <f t="shared" si="1"/>
        <v>10879570441927.186</v>
      </c>
      <c r="AQ54" s="230">
        <f t="shared" si="1"/>
        <v>10867467753952.895</v>
      </c>
    </row>
    <row r="55" spans="1:43" x14ac:dyDescent="0.2">
      <c r="A55" s="278" t="s">
        <v>94</v>
      </c>
      <c r="B55" s="230">
        <f t="shared" si="0"/>
        <v>5137641969240</v>
      </c>
      <c r="C55" s="230">
        <f t="shared" si="1"/>
        <v>2754657443670</v>
      </c>
      <c r="D55" s="230">
        <f t="shared" si="1"/>
        <v>2867554572954.3638</v>
      </c>
      <c r="E55" s="230">
        <f t="shared" si="1"/>
        <v>3008965079379.291</v>
      </c>
      <c r="F55" s="230">
        <f t="shared" si="1"/>
        <v>3077768442912.4297</v>
      </c>
      <c r="G55" s="230">
        <f t="shared" si="1"/>
        <v>3095253591973.917</v>
      </c>
      <c r="H55" s="230">
        <f t="shared" si="1"/>
        <v>3122674290282.627</v>
      </c>
      <c r="I55" s="230">
        <f t="shared" si="1"/>
        <v>3162973886544.3936</v>
      </c>
      <c r="J55" s="230">
        <f t="shared" si="1"/>
        <v>3193374897339.1475</v>
      </c>
      <c r="K55" s="230">
        <f t="shared" si="1"/>
        <v>3219053485668.2388</v>
      </c>
      <c r="L55" s="230">
        <f t="shared" si="1"/>
        <v>3231197923423.8843</v>
      </c>
      <c r="M55" s="230">
        <f t="shared" si="1"/>
        <v>3226715460567.3496</v>
      </c>
      <c r="N55" s="230">
        <f t="shared" si="1"/>
        <v>3213306408129.4053</v>
      </c>
      <c r="O55" s="230">
        <f t="shared" si="1"/>
        <v>3185071220916.7471</v>
      </c>
      <c r="P55" s="230">
        <f t="shared" si="1"/>
        <v>3146030635268.4253</v>
      </c>
      <c r="Q55" s="230">
        <f t="shared" si="1"/>
        <v>3100156493760.8638</v>
      </c>
      <c r="R55" s="230">
        <f t="shared" si="1"/>
        <v>3051268841864.9756</v>
      </c>
      <c r="S55" s="230">
        <f t="shared" si="1"/>
        <v>3007181494270.1895</v>
      </c>
      <c r="T55" s="230">
        <f t="shared" si="1"/>
        <v>2963719625581.9419</v>
      </c>
      <c r="U55" s="230">
        <f t="shared" si="1"/>
        <v>2921014918570.4053</v>
      </c>
      <c r="V55" s="230">
        <f t="shared" si="1"/>
        <v>2879198394935.7798</v>
      </c>
      <c r="W55" s="230">
        <f t="shared" si="1"/>
        <v>2838397698784.3442</v>
      </c>
      <c r="X55" s="230">
        <f t="shared" si="1"/>
        <v>2798734913244.6191</v>
      </c>
      <c r="Y55" s="230">
        <f t="shared" si="1"/>
        <v>2760324898698.25</v>
      </c>
      <c r="Z55" s="230">
        <f t="shared" si="1"/>
        <v>2723274125079.4424</v>
      </c>
      <c r="AA55" s="230">
        <f t="shared" si="1"/>
        <v>2687679958900.8179</v>
      </c>
      <c r="AB55" s="230">
        <f t="shared" si="1"/>
        <v>2653630357860.7559</v>
      </c>
      <c r="AC55" s="230">
        <f t="shared" si="1"/>
        <v>2621203921686.5664</v>
      </c>
      <c r="AD55" s="230">
        <f t="shared" si="1"/>
        <v>2590470246777.8315</v>
      </c>
      <c r="AE55" s="230">
        <f t="shared" si="1"/>
        <v>2561490533699.1636</v>
      </c>
      <c r="AF55" s="230">
        <f t="shared" si="1"/>
        <v>2534318400092.9189</v>
      </c>
      <c r="AG55" s="230">
        <f t="shared" si="1"/>
        <v>2509000856637.0171</v>
      </c>
      <c r="AH55" s="230">
        <f t="shared" si="1"/>
        <v>2485579409815.9556</v>
      </c>
      <c r="AI55" s="230">
        <f t="shared" si="1"/>
        <v>2464091262133.7988</v>
      </c>
      <c r="AJ55" s="230">
        <f t="shared" si="1"/>
        <v>2444570587693.3198</v>
      </c>
      <c r="AK55" s="230">
        <f t="shared" si="1"/>
        <v>2427049868598.4258</v>
      </c>
      <c r="AL55" s="230">
        <f t="shared" si="1"/>
        <v>2411561285303.6978</v>
      </c>
      <c r="AM55" s="230">
        <f t="shared" si="1"/>
        <v>2398138161818.4712</v>
      </c>
      <c r="AN55" s="230">
        <f t="shared" si="1"/>
        <v>2386816474647.0361</v>
      </c>
      <c r="AO55" s="230">
        <f t="shared" si="1"/>
        <v>2377636442674.3999</v>
      </c>
      <c r="AP55" s="230">
        <f t="shared" si="1"/>
        <v>2370644224148.1274</v>
      </c>
      <c r="AQ55" s="230">
        <f t="shared" si="1"/>
        <v>2365696516829.4912</v>
      </c>
    </row>
    <row r="56" spans="1:43" x14ac:dyDescent="0.2">
      <c r="A56" s="278" t="s">
        <v>95</v>
      </c>
      <c r="B56" s="230">
        <f t="shared" si="0"/>
        <v>2806713874800</v>
      </c>
      <c r="C56" s="230">
        <f t="shared" si="1"/>
        <v>1980755537969.9995</v>
      </c>
      <c r="D56" s="230">
        <f t="shared" si="1"/>
        <v>2029999668252.7139</v>
      </c>
      <c r="E56" s="230">
        <f t="shared" si="1"/>
        <v>2267875415117.2979</v>
      </c>
      <c r="F56" s="230">
        <f t="shared" si="1"/>
        <v>2302211189427.2822</v>
      </c>
      <c r="G56" s="230">
        <f t="shared" si="1"/>
        <v>2313546505494.8984</v>
      </c>
      <c r="H56" s="230">
        <f t="shared" si="1"/>
        <v>2336706054773.2412</v>
      </c>
      <c r="I56" s="230">
        <f t="shared" si="1"/>
        <v>2371969485512.8179</v>
      </c>
      <c r="J56" s="230">
        <f t="shared" si="1"/>
        <v>2404849716704.9819</v>
      </c>
      <c r="K56" s="230">
        <f t="shared" si="1"/>
        <v>2438807155102.4277</v>
      </c>
      <c r="L56" s="230">
        <f t="shared" ref="L56:AQ63" si="2">SUMIFS(L$2:L$44,$AR$2:$AR$44,$A56)</f>
        <v>2467502498251.7778</v>
      </c>
      <c r="M56" s="230">
        <f t="shared" si="2"/>
        <v>2488386223726.3555</v>
      </c>
      <c r="N56" s="230">
        <f t="shared" si="2"/>
        <v>2510000075545.7246</v>
      </c>
      <c r="O56" s="230">
        <f t="shared" si="2"/>
        <v>2522491625262.6143</v>
      </c>
      <c r="P56" s="230">
        <f t="shared" si="2"/>
        <v>2526403078568.5371</v>
      </c>
      <c r="Q56" s="230">
        <f t="shared" si="2"/>
        <v>2522373025578.3467</v>
      </c>
      <c r="R56" s="230">
        <f t="shared" si="2"/>
        <v>2511114952017.8135</v>
      </c>
      <c r="S56" s="230">
        <f t="shared" si="2"/>
        <v>2500996575458.9873</v>
      </c>
      <c r="T56" s="230">
        <f t="shared" si="2"/>
        <v>2485000720273.5801</v>
      </c>
      <c r="U56" s="230">
        <f t="shared" si="2"/>
        <v>2463741260219.8481</v>
      </c>
      <c r="V56" s="230">
        <f t="shared" si="2"/>
        <v>2437850441080.8589</v>
      </c>
      <c r="W56" s="230">
        <f t="shared" si="2"/>
        <v>2407967520012.1733</v>
      </c>
      <c r="X56" s="230">
        <f t="shared" si="2"/>
        <v>2374728722889.2114</v>
      </c>
      <c r="Y56" s="230">
        <f t="shared" si="2"/>
        <v>2338758624505.4551</v>
      </c>
      <c r="Z56" s="230">
        <f t="shared" si="2"/>
        <v>2300662998381.9946</v>
      </c>
      <c r="AA56" s="230">
        <f t="shared" si="2"/>
        <v>2261023133048.6299</v>
      </c>
      <c r="AB56" s="230">
        <f t="shared" si="2"/>
        <v>2220391570706.2422</v>
      </c>
      <c r="AC56" s="230">
        <f t="shared" si="2"/>
        <v>2179289192387.5693</v>
      </c>
      <c r="AD56" s="230">
        <f t="shared" si="2"/>
        <v>2138203550860.7739</v>
      </c>
      <c r="AE56" s="230">
        <f t="shared" si="2"/>
        <v>2097588337992.3022</v>
      </c>
      <c r="AF56" s="230">
        <f t="shared" si="2"/>
        <v>2057863866294.8062</v>
      </c>
      <c r="AG56" s="230">
        <f t="shared" si="2"/>
        <v>2019418443994.7808</v>
      </c>
      <c r="AH56" s="230">
        <f t="shared" si="2"/>
        <v>1982610528175.3679</v>
      </c>
      <c r="AI56" s="230">
        <f t="shared" si="2"/>
        <v>1947771550422.8118</v>
      </c>
      <c r="AJ56" s="230">
        <f t="shared" si="2"/>
        <v>1915209323052.0659</v>
      </c>
      <c r="AK56" s="230">
        <f t="shared" si="2"/>
        <v>1885211950658.2695</v>
      </c>
      <c r="AL56" s="230">
        <f t="shared" si="2"/>
        <v>1858052190847.3513</v>
      </c>
      <c r="AM56" s="230">
        <f t="shared" si="2"/>
        <v>1833992229137.6934</v>
      </c>
      <c r="AN56" s="230">
        <f t="shared" si="2"/>
        <v>1813288855997.0718</v>
      </c>
      <c r="AO56" s="230">
        <f t="shared" si="2"/>
        <v>1796199058807.012</v>
      </c>
      <c r="AP56" s="230">
        <f t="shared" si="2"/>
        <v>1782986068491.4089</v>
      </c>
      <c r="AQ56" s="230">
        <f t="shared" si="2"/>
        <v>1773776907990.3647</v>
      </c>
    </row>
    <row r="57" spans="1:43" x14ac:dyDescent="0.2">
      <c r="A57" s="278" t="s">
        <v>96</v>
      </c>
      <c r="B57" s="230">
        <f t="shared" si="0"/>
        <v>7657823246865</v>
      </c>
      <c r="C57" s="230">
        <f t="shared" ref="C57:AP68" si="3">SUMIFS(C$2:C$44,$AR$2:$AR$44,$A57)</f>
        <v>4850748254880</v>
      </c>
      <c r="D57" s="230">
        <f t="shared" si="3"/>
        <v>5248718470249.6738</v>
      </c>
      <c r="E57" s="230">
        <f t="shared" si="3"/>
        <v>5660945453445.3564</v>
      </c>
      <c r="F57" s="230">
        <f t="shared" si="3"/>
        <v>6040496336786.0098</v>
      </c>
      <c r="G57" s="230">
        <f t="shared" si="3"/>
        <v>6281065222675.2246</v>
      </c>
      <c r="H57" s="230">
        <f t="shared" si="3"/>
        <v>6537833416635.0107</v>
      </c>
      <c r="I57" s="230">
        <f t="shared" si="3"/>
        <v>6735451649305.3682</v>
      </c>
      <c r="J57" s="230">
        <f t="shared" si="3"/>
        <v>6903176269890.5156</v>
      </c>
      <c r="K57" s="230">
        <f t="shared" si="3"/>
        <v>7071959735726.9375</v>
      </c>
      <c r="L57" s="230">
        <f t="shared" si="2"/>
        <v>7223672620574.082</v>
      </c>
      <c r="M57" s="230">
        <f t="shared" si="2"/>
        <v>7360057623035.6592</v>
      </c>
      <c r="N57" s="230">
        <f t="shared" si="2"/>
        <v>7459616480857.8193</v>
      </c>
      <c r="O57" s="230">
        <f t="shared" si="2"/>
        <v>7550032782476.5225</v>
      </c>
      <c r="P57" s="230">
        <f t="shared" si="2"/>
        <v>7631616415811.2266</v>
      </c>
      <c r="Q57" s="230">
        <f t="shared" si="2"/>
        <v>7704800217254.085</v>
      </c>
      <c r="R57" s="230">
        <f t="shared" si="2"/>
        <v>7770122988719.4922</v>
      </c>
      <c r="S57" s="230">
        <f t="shared" si="2"/>
        <v>7813316279622.5371</v>
      </c>
      <c r="T57" s="230">
        <f t="shared" si="2"/>
        <v>7849832102098.0029</v>
      </c>
      <c r="U57" s="230">
        <f t="shared" si="2"/>
        <v>7880072057143.1367</v>
      </c>
      <c r="V57" s="230">
        <f t="shared" si="2"/>
        <v>7904482579794.8398</v>
      </c>
      <c r="W57" s="230">
        <f t="shared" si="2"/>
        <v>7923545833377.6641</v>
      </c>
      <c r="X57" s="230">
        <f t="shared" si="2"/>
        <v>7888414149463.3896</v>
      </c>
      <c r="Y57" s="230">
        <f t="shared" si="2"/>
        <v>7849021826402.6826</v>
      </c>
      <c r="Z57" s="230">
        <f t="shared" si="2"/>
        <v>7805908248628.3633</v>
      </c>
      <c r="AA57" s="230">
        <f t="shared" si="2"/>
        <v>7759617475562.3633</v>
      </c>
      <c r="AB57" s="230">
        <f t="shared" si="2"/>
        <v>7710692410551.1035</v>
      </c>
      <c r="AC57" s="230">
        <f t="shared" si="2"/>
        <v>7625206628313.3877</v>
      </c>
      <c r="AD57" s="230">
        <f t="shared" si="2"/>
        <v>7538184705368.501</v>
      </c>
      <c r="AE57" s="230">
        <f t="shared" si="2"/>
        <v>7450140136157.4307</v>
      </c>
      <c r="AF57" s="230">
        <f t="shared" si="2"/>
        <v>7361570974122.7881</v>
      </c>
      <c r="AG57" s="230">
        <f t="shared" si="2"/>
        <v>7272958461115.0381</v>
      </c>
      <c r="AH57" s="230">
        <f t="shared" si="2"/>
        <v>7179855517261.668</v>
      </c>
      <c r="AI57" s="230">
        <f t="shared" si="2"/>
        <v>7087624742120.3848</v>
      </c>
      <c r="AJ57" s="230">
        <f t="shared" si="2"/>
        <v>6996696585119.4141</v>
      </c>
      <c r="AK57" s="230">
        <f t="shared" si="2"/>
        <v>6907486831896.0498</v>
      </c>
      <c r="AL57" s="230">
        <f t="shared" si="2"/>
        <v>6820398822140.4736</v>
      </c>
      <c r="AM57" s="230">
        <f t="shared" si="2"/>
        <v>6726029119928.1094</v>
      </c>
      <c r="AN57" s="230">
        <f t="shared" si="2"/>
        <v>6634572249429.3936</v>
      </c>
      <c r="AO57" s="230">
        <f t="shared" si="2"/>
        <v>6546413413459.2461</v>
      </c>
      <c r="AP57" s="230">
        <f t="shared" si="2"/>
        <v>6461940083385.6895</v>
      </c>
      <c r="AQ57" s="230">
        <f t="shared" si="2"/>
        <v>6381015007765.2529</v>
      </c>
    </row>
    <row r="58" spans="1:43" x14ac:dyDescent="0.2">
      <c r="A58" s="278" t="s">
        <v>97</v>
      </c>
      <c r="B58" s="230">
        <f t="shared" si="0"/>
        <v>34014638902789.461</v>
      </c>
      <c r="C58" s="230">
        <f t="shared" si="3"/>
        <v>21760764126572.617</v>
      </c>
      <c r="D58" s="230">
        <f t="shared" si="3"/>
        <v>22775712656599.84</v>
      </c>
      <c r="E58" s="230">
        <f t="shared" si="3"/>
        <v>24376620790705.07</v>
      </c>
      <c r="F58" s="230">
        <f t="shared" si="3"/>
        <v>26574638545081.395</v>
      </c>
      <c r="G58" s="230">
        <f t="shared" si="3"/>
        <v>27978159199194.57</v>
      </c>
      <c r="H58" s="230">
        <f t="shared" si="3"/>
        <v>29373157602356.035</v>
      </c>
      <c r="I58" s="230">
        <f t="shared" si="3"/>
        <v>30045295507069.508</v>
      </c>
      <c r="J58" s="230">
        <f t="shared" si="3"/>
        <v>30683484692516.836</v>
      </c>
      <c r="K58" s="230">
        <f t="shared" si="3"/>
        <v>31324577940856.074</v>
      </c>
      <c r="L58" s="230">
        <f t="shared" si="2"/>
        <v>31951126998572.203</v>
      </c>
      <c r="M58" s="230">
        <f t="shared" si="2"/>
        <v>32567937947022.898</v>
      </c>
      <c r="N58" s="230">
        <f t="shared" si="2"/>
        <v>32602494107200.098</v>
      </c>
      <c r="O58" s="230">
        <f t="shared" si="2"/>
        <v>32637018560233.965</v>
      </c>
      <c r="P58" s="230">
        <f t="shared" si="2"/>
        <v>32671511316446.93</v>
      </c>
      <c r="Q58" s="230">
        <f t="shared" si="2"/>
        <v>32705972386160.637</v>
      </c>
      <c r="R58" s="230">
        <f t="shared" si="2"/>
        <v>32740401779695.957</v>
      </c>
      <c r="S58" s="230">
        <f t="shared" si="2"/>
        <v>32365571933154.09</v>
      </c>
      <c r="T58" s="230">
        <f t="shared" si="2"/>
        <v>31990818072985.852</v>
      </c>
      <c r="U58" s="230">
        <f t="shared" si="2"/>
        <v>31616140199573.754</v>
      </c>
      <c r="V58" s="230">
        <f t="shared" si="2"/>
        <v>31241538313300.156</v>
      </c>
      <c r="W58" s="230">
        <f t="shared" si="2"/>
        <v>30867012414547.34</v>
      </c>
      <c r="X58" s="230">
        <f t="shared" si="2"/>
        <v>30167679855065.086</v>
      </c>
      <c r="Y58" s="230">
        <f t="shared" si="2"/>
        <v>29468489783413.77</v>
      </c>
      <c r="Z58" s="230">
        <f t="shared" si="2"/>
        <v>28769442200307.75</v>
      </c>
      <c r="AA58" s="230">
        <f t="shared" si="2"/>
        <v>28070537106461.219</v>
      </c>
      <c r="AB58" s="230">
        <f t="shared" si="2"/>
        <v>27371774502588.176</v>
      </c>
      <c r="AC58" s="230">
        <f t="shared" si="2"/>
        <v>26673154389402.445</v>
      </c>
      <c r="AD58" s="230">
        <f t="shared" si="2"/>
        <v>25974676767617.641</v>
      </c>
      <c r="AE58" s="230">
        <f t="shared" si="2"/>
        <v>25276341637947.184</v>
      </c>
      <c r="AF58" s="230">
        <f t="shared" si="2"/>
        <v>24578149001104.336</v>
      </c>
      <c r="AG58" s="230">
        <f t="shared" si="2"/>
        <v>23880098857802.145</v>
      </c>
      <c r="AH58" s="230">
        <f t="shared" si="2"/>
        <v>23274918073593.785</v>
      </c>
      <c r="AI58" s="230">
        <f t="shared" si="2"/>
        <v>22669860784207.035</v>
      </c>
      <c r="AJ58" s="230">
        <f t="shared" si="2"/>
        <v>22064926990259.586</v>
      </c>
      <c r="AK58" s="230">
        <f t="shared" si="2"/>
        <v>21460116692368.992</v>
      </c>
      <c r="AL58" s="230">
        <f t="shared" si="2"/>
        <v>20855429891152.617</v>
      </c>
      <c r="AM58" s="230">
        <f t="shared" si="2"/>
        <v>20220604826719.586</v>
      </c>
      <c r="AN58" s="230">
        <f t="shared" si="2"/>
        <v>19585909464244.754</v>
      </c>
      <c r="AO58" s="230">
        <f t="shared" si="2"/>
        <v>18951343804375.93</v>
      </c>
      <c r="AP58" s="230">
        <f t="shared" si="2"/>
        <v>18316907847760.746</v>
      </c>
      <c r="AQ58" s="230">
        <f t="shared" si="2"/>
        <v>17681065632111.66</v>
      </c>
    </row>
    <row r="59" spans="1:43" x14ac:dyDescent="0.2">
      <c r="A59" s="278" t="s">
        <v>98</v>
      </c>
      <c r="B59" s="230">
        <f t="shared" si="0"/>
        <v>124384163302614.41</v>
      </c>
      <c r="C59" s="230">
        <f t="shared" si="3"/>
        <v>109357376835361</v>
      </c>
      <c r="D59" s="230">
        <f t="shared" si="3"/>
        <v>119509186425402.23</v>
      </c>
      <c r="E59" s="230">
        <f t="shared" si="3"/>
        <v>132989234834447.47</v>
      </c>
      <c r="F59" s="230">
        <f t="shared" si="3"/>
        <v>148382735458500.97</v>
      </c>
      <c r="G59" s="230">
        <f t="shared" si="3"/>
        <v>158279670374861.75</v>
      </c>
      <c r="H59" s="230">
        <f t="shared" si="3"/>
        <v>168021854022197.66</v>
      </c>
      <c r="I59" s="230">
        <f t="shared" si="3"/>
        <v>175797514619650.28</v>
      </c>
      <c r="J59" s="230">
        <f t="shared" si="3"/>
        <v>181505830716768.72</v>
      </c>
      <c r="K59" s="230">
        <f t="shared" si="3"/>
        <v>187401504570578.53</v>
      </c>
      <c r="L59" s="230">
        <f t="shared" si="2"/>
        <v>192374766639584</v>
      </c>
      <c r="M59" s="230">
        <f t="shared" si="2"/>
        <v>196708038844200.94</v>
      </c>
      <c r="N59" s="230">
        <f t="shared" si="2"/>
        <v>199759664608188.94</v>
      </c>
      <c r="O59" s="230">
        <f t="shared" si="2"/>
        <v>202793766102002.56</v>
      </c>
      <c r="P59" s="230">
        <f t="shared" si="2"/>
        <v>205811026609104.44</v>
      </c>
      <c r="Q59" s="230">
        <f t="shared" si="2"/>
        <v>208812176415255.91</v>
      </c>
      <c r="R59" s="230">
        <f t="shared" si="2"/>
        <v>211797970591281.72</v>
      </c>
      <c r="S59" s="230">
        <f t="shared" si="2"/>
        <v>213560916351588</v>
      </c>
      <c r="T59" s="230">
        <f t="shared" si="2"/>
        <v>215323286757952.31</v>
      </c>
      <c r="U59" s="230">
        <f t="shared" si="2"/>
        <v>217085083645771.88</v>
      </c>
      <c r="V59" s="230">
        <f t="shared" si="2"/>
        <v>218846308949181.84</v>
      </c>
      <c r="W59" s="230">
        <f t="shared" si="2"/>
        <v>220606964696275.13</v>
      </c>
      <c r="X59" s="230">
        <f t="shared" si="2"/>
        <v>221389184649650.44</v>
      </c>
      <c r="Y59" s="230">
        <f t="shared" si="2"/>
        <v>222171082859923.97</v>
      </c>
      <c r="Z59" s="230">
        <f t="shared" si="2"/>
        <v>222952661759355.81</v>
      </c>
      <c r="AA59" s="230">
        <f t="shared" si="2"/>
        <v>223733923855257.38</v>
      </c>
      <c r="AB59" s="230">
        <f t="shared" si="2"/>
        <v>224514871725376.22</v>
      </c>
      <c r="AC59" s="230">
        <f t="shared" si="2"/>
        <v>224456562959150.09</v>
      </c>
      <c r="AD59" s="230">
        <f t="shared" si="2"/>
        <v>224398154779175.03</v>
      </c>
      <c r="AE59" s="230">
        <f t="shared" si="2"/>
        <v>224339650076953.78</v>
      </c>
      <c r="AF59" s="230">
        <f t="shared" si="2"/>
        <v>224281051796695.66</v>
      </c>
      <c r="AG59" s="230">
        <f t="shared" si="2"/>
        <v>224222362931111.97</v>
      </c>
      <c r="AH59" s="230">
        <f t="shared" si="2"/>
        <v>223401856031320.28</v>
      </c>
      <c r="AI59" s="230">
        <f t="shared" si="2"/>
        <v>222581455356557.38</v>
      </c>
      <c r="AJ59" s="230">
        <f t="shared" si="2"/>
        <v>221761164138491.47</v>
      </c>
      <c r="AK59" s="230">
        <f t="shared" si="2"/>
        <v>220940985641593.16</v>
      </c>
      <c r="AL59" s="230">
        <f t="shared" si="2"/>
        <v>220120923159522.44</v>
      </c>
      <c r="AM59" s="230">
        <f t="shared" si="2"/>
        <v>219161084471560.28</v>
      </c>
      <c r="AN59" s="230">
        <f t="shared" si="2"/>
        <v>218201403575716.53</v>
      </c>
      <c r="AO59" s="230">
        <f t="shared" si="2"/>
        <v>217241883854512.91</v>
      </c>
      <c r="AP59" s="230">
        <f t="shared" si="2"/>
        <v>216282528706593.5</v>
      </c>
      <c r="AQ59" s="230">
        <f t="shared" si="2"/>
        <v>215303530350908.69</v>
      </c>
    </row>
    <row r="60" spans="1:43" x14ac:dyDescent="0.2">
      <c r="A60" s="278" t="s">
        <v>99</v>
      </c>
      <c r="B60" s="230">
        <f t="shared" si="0"/>
        <v>5669335343923.2871</v>
      </c>
      <c r="C60" s="230">
        <f t="shared" si="3"/>
        <v>3195384718596.9609</v>
      </c>
      <c r="D60" s="230">
        <f t="shared" si="3"/>
        <v>3257633456093.2983</v>
      </c>
      <c r="E60" s="230">
        <f t="shared" si="3"/>
        <v>3596455396902.6035</v>
      </c>
      <c r="F60" s="230">
        <f t="shared" si="3"/>
        <v>3704500452487.3198</v>
      </c>
      <c r="G60" s="230">
        <f t="shared" si="3"/>
        <v>3816031039011.9014</v>
      </c>
      <c r="H60" s="230">
        <f t="shared" si="3"/>
        <v>3954635599231.125</v>
      </c>
      <c r="I60" s="230">
        <f t="shared" si="3"/>
        <v>4102057099386.7505</v>
      </c>
      <c r="J60" s="230">
        <f t="shared" si="3"/>
        <v>4195330523696.9346</v>
      </c>
      <c r="K60" s="230">
        <f t="shared" si="3"/>
        <v>4266840446117.5615</v>
      </c>
      <c r="L60" s="230">
        <f t="shared" si="2"/>
        <v>4299484654817.061</v>
      </c>
      <c r="M60" s="230">
        <f t="shared" si="2"/>
        <v>4297594191005.4956</v>
      </c>
      <c r="N60" s="230">
        <f t="shared" si="2"/>
        <v>4297405955619.4819</v>
      </c>
      <c r="O60" s="230">
        <f t="shared" si="2"/>
        <v>4276242083539.3438</v>
      </c>
      <c r="P60" s="230">
        <f t="shared" si="2"/>
        <v>4239694986822.2886</v>
      </c>
      <c r="Q60" s="230">
        <f t="shared" si="2"/>
        <v>4193386329244.7495</v>
      </c>
      <c r="R60" s="230">
        <f t="shared" si="2"/>
        <v>4142805729954.3911</v>
      </c>
      <c r="S60" s="230">
        <f t="shared" si="2"/>
        <v>4106199697632.248</v>
      </c>
      <c r="T60" s="230">
        <f t="shared" si="2"/>
        <v>4070415672816.0586</v>
      </c>
      <c r="U60" s="230">
        <f t="shared" si="2"/>
        <v>4035476458282.2031</v>
      </c>
      <c r="V60" s="230">
        <f t="shared" si="2"/>
        <v>4001403978415.4951</v>
      </c>
      <c r="W60" s="230">
        <f t="shared" si="2"/>
        <v>3968219347757.0669</v>
      </c>
      <c r="X60" s="230">
        <f t="shared" si="2"/>
        <v>3935942940450.3594</v>
      </c>
      <c r="Y60" s="230">
        <f t="shared" si="2"/>
        <v>3904594460527.1768</v>
      </c>
      <c r="Z60" s="230">
        <f t="shared" si="2"/>
        <v>3874193012991.1641</v>
      </c>
      <c r="AA60" s="230">
        <f t="shared" si="2"/>
        <v>3844757175671.4429</v>
      </c>
      <c r="AB60" s="230">
        <f t="shared" si="2"/>
        <v>3816305071834.7358</v>
      </c>
      <c r="AC60" s="230">
        <f t="shared" si="2"/>
        <v>3788854443559.5947</v>
      </c>
      <c r="AD60" s="230">
        <f t="shared" si="2"/>
        <v>3762422725892.2407</v>
      </c>
      <c r="AE60" s="230">
        <f t="shared" si="2"/>
        <v>3737027121819.166</v>
      </c>
      <c r="AF60" s="230">
        <f t="shared" si="2"/>
        <v>3712684678107.4556</v>
      </c>
      <c r="AG60" s="230">
        <f t="shared" si="2"/>
        <v>3689412362079.939</v>
      </c>
      <c r="AH60" s="230">
        <f t="shared" si="2"/>
        <v>3667227139408.6768</v>
      </c>
      <c r="AI60" s="230">
        <f t="shared" si="2"/>
        <v>3646146053026.8965</v>
      </c>
      <c r="AJ60" s="230">
        <f t="shared" si="2"/>
        <v>3626186303276.3999</v>
      </c>
      <c r="AK60" s="230">
        <f t="shared" si="2"/>
        <v>3607365329425.0073</v>
      </c>
      <c r="AL60" s="230">
        <f t="shared" si="2"/>
        <v>3589700892706.6353</v>
      </c>
      <c r="AM60" s="230">
        <f t="shared" si="2"/>
        <v>3573211161055.0654</v>
      </c>
      <c r="AN60" s="230">
        <f t="shared" si="2"/>
        <v>3557914795721.8652</v>
      </c>
      <c r="AO60" s="230">
        <f t="shared" si="2"/>
        <v>3543831039988.9351</v>
      </c>
      <c r="AP60" s="230">
        <f t="shared" si="2"/>
        <v>3530979810207.2417</v>
      </c>
      <c r="AQ60" s="230">
        <f t="shared" si="2"/>
        <v>3519087579404.5576</v>
      </c>
    </row>
    <row r="61" spans="1:43" x14ac:dyDescent="0.2">
      <c r="A61" s="278" t="s">
        <v>100</v>
      </c>
      <c r="B61" s="230">
        <f t="shared" si="0"/>
        <v>5769648467788.8447</v>
      </c>
      <c r="C61" s="230">
        <f t="shared" si="3"/>
        <v>6322896576533.6123</v>
      </c>
      <c r="D61" s="230">
        <f t="shared" si="3"/>
        <v>7080493332293.0391</v>
      </c>
      <c r="E61" s="230">
        <f t="shared" si="3"/>
        <v>7792541652665.5088</v>
      </c>
      <c r="F61" s="230">
        <f t="shared" si="3"/>
        <v>8126247472358.7402</v>
      </c>
      <c r="G61" s="230">
        <f t="shared" si="3"/>
        <v>8542968956891.3682</v>
      </c>
      <c r="H61" s="230">
        <f t="shared" si="3"/>
        <v>9074255382570.8281</v>
      </c>
      <c r="I61" s="230">
        <f t="shared" si="3"/>
        <v>9587686041436.0137</v>
      </c>
      <c r="J61" s="230">
        <f t="shared" si="3"/>
        <v>10033346330149.965</v>
      </c>
      <c r="K61" s="230">
        <f t="shared" si="3"/>
        <v>10422212013639.748</v>
      </c>
      <c r="L61" s="230">
        <f t="shared" si="2"/>
        <v>10762179916292.57</v>
      </c>
      <c r="M61" s="230">
        <f t="shared" si="2"/>
        <v>11067143886996.584</v>
      </c>
      <c r="N61" s="230">
        <f t="shared" si="2"/>
        <v>11365208985794.084</v>
      </c>
      <c r="O61" s="230">
        <f t="shared" si="2"/>
        <v>11649138542490.879</v>
      </c>
      <c r="P61" s="230">
        <f t="shared" si="2"/>
        <v>11922775286683.174</v>
      </c>
      <c r="Q61" s="230">
        <f t="shared" si="2"/>
        <v>12190477592477.256</v>
      </c>
      <c r="R61" s="230">
        <f t="shared" si="2"/>
        <v>12457088363062.896</v>
      </c>
      <c r="S61" s="230">
        <f t="shared" si="2"/>
        <v>12740192173902.416</v>
      </c>
      <c r="T61" s="230">
        <f t="shared" si="2"/>
        <v>13027259510484.857</v>
      </c>
      <c r="U61" s="230">
        <f t="shared" si="2"/>
        <v>13317382234746.34</v>
      </c>
      <c r="V61" s="230">
        <f t="shared" si="2"/>
        <v>13609571235463.535</v>
      </c>
      <c r="W61" s="230">
        <f t="shared" si="2"/>
        <v>13902754757163.406</v>
      </c>
      <c r="X61" s="230">
        <f t="shared" si="2"/>
        <v>14195777520947.885</v>
      </c>
      <c r="Y61" s="230">
        <f t="shared" si="2"/>
        <v>14487400740201.99</v>
      </c>
      <c r="Z61" s="230">
        <f t="shared" si="2"/>
        <v>14776303134507.086</v>
      </c>
      <c r="AA61" s="230">
        <f t="shared" si="2"/>
        <v>15061083043305.795</v>
      </c>
      <c r="AB61" s="230">
        <f t="shared" si="2"/>
        <v>15340261736675.932</v>
      </c>
      <c r="AC61" s="230">
        <f t="shared" si="2"/>
        <v>15612288013697.395</v>
      </c>
      <c r="AD61" s="230">
        <f t="shared" si="2"/>
        <v>15875544169099.283</v>
      </c>
      <c r="AE61" s="230">
        <f t="shared" si="2"/>
        <v>16128353395941.852</v>
      </c>
      <c r="AF61" s="230">
        <f t="shared" si="2"/>
        <v>16368988675875.834</v>
      </c>
      <c r="AG61" s="230">
        <f t="shared" si="2"/>
        <v>16595683188938.123</v>
      </c>
      <c r="AH61" s="230">
        <f t="shared" si="2"/>
        <v>16806642251884.699</v>
      </c>
      <c r="AI61" s="230">
        <f t="shared" si="2"/>
        <v>17000056767817.006</v>
      </c>
      <c r="AJ61" s="230">
        <f t="shared" si="2"/>
        <v>17174118140524.514</v>
      </c>
      <c r="AK61" s="230">
        <f t="shared" si="2"/>
        <v>17327034574854.523</v>
      </c>
      <c r="AL61" s="230">
        <f t="shared" si="2"/>
        <v>17457048649975.973</v>
      </c>
      <c r="AM61" s="230">
        <f t="shared" si="2"/>
        <v>17562456016197.803</v>
      </c>
      <c r="AN61" s="230">
        <f t="shared" si="2"/>
        <v>17641625028742.668</v>
      </c>
      <c r="AO61" s="230">
        <f t="shared" si="2"/>
        <v>17693017094405.445</v>
      </c>
      <c r="AP61" s="230">
        <f t="shared" si="2"/>
        <v>17715207470297.836</v>
      </c>
      <c r="AQ61" s="230">
        <f t="shared" si="2"/>
        <v>17705413005302.199</v>
      </c>
    </row>
    <row r="62" spans="1:43" x14ac:dyDescent="0.2">
      <c r="A62" s="278" t="s">
        <v>101</v>
      </c>
      <c r="B62" s="230">
        <f t="shared" si="0"/>
        <v>99892446767626.703</v>
      </c>
      <c r="C62" s="230">
        <f t="shared" si="3"/>
        <v>74201462206604.5</v>
      </c>
      <c r="D62" s="230">
        <f t="shared" si="3"/>
        <v>90078128952209.125</v>
      </c>
      <c r="E62" s="230">
        <f t="shared" si="3"/>
        <v>93456804197433.625</v>
      </c>
      <c r="F62" s="230">
        <f t="shared" si="3"/>
        <v>100092298333136.14</v>
      </c>
      <c r="G62" s="230">
        <f t="shared" si="3"/>
        <v>103534661977617.42</v>
      </c>
      <c r="H62" s="230">
        <f t="shared" si="3"/>
        <v>106432679964973.11</v>
      </c>
      <c r="I62" s="230">
        <f t="shared" si="3"/>
        <v>112900299585955.11</v>
      </c>
      <c r="J62" s="230">
        <f t="shared" si="3"/>
        <v>113196114437541.09</v>
      </c>
      <c r="K62" s="230">
        <f t="shared" si="3"/>
        <v>114099844169515.97</v>
      </c>
      <c r="L62" s="230">
        <f t="shared" si="2"/>
        <v>112492274183642.48</v>
      </c>
      <c r="M62" s="230">
        <f t="shared" si="2"/>
        <v>109283879580752.17</v>
      </c>
      <c r="N62" s="230">
        <f t="shared" si="2"/>
        <v>107102936785258.66</v>
      </c>
      <c r="O62" s="230">
        <f t="shared" si="2"/>
        <v>104944278090326.13</v>
      </c>
      <c r="P62" s="230">
        <f t="shared" si="2"/>
        <v>102807880199936.59</v>
      </c>
      <c r="Q62" s="230">
        <f t="shared" si="2"/>
        <v>100693719820945.17</v>
      </c>
      <c r="R62" s="230">
        <f t="shared" si="2"/>
        <v>98601773663080.438</v>
      </c>
      <c r="S62" s="230">
        <f t="shared" si="2"/>
        <v>96950559725505.172</v>
      </c>
      <c r="T62" s="230">
        <f t="shared" si="2"/>
        <v>95298030908413.531</v>
      </c>
      <c r="U62" s="230">
        <f t="shared" si="2"/>
        <v>93644188431630.938</v>
      </c>
      <c r="V62" s="230">
        <f t="shared" si="2"/>
        <v>91989033514916.5</v>
      </c>
      <c r="W62" s="230">
        <f t="shared" si="2"/>
        <v>90332567377962.672</v>
      </c>
      <c r="X62" s="230">
        <f t="shared" si="2"/>
        <v>88046290309579.063</v>
      </c>
      <c r="Y62" s="230">
        <f t="shared" si="2"/>
        <v>85758226412327.141</v>
      </c>
      <c r="Z62" s="230">
        <f t="shared" si="2"/>
        <v>83468377358311.781</v>
      </c>
      <c r="AA62" s="230">
        <f t="shared" si="2"/>
        <v>81176744819546.766</v>
      </c>
      <c r="AB62" s="230">
        <f t="shared" si="2"/>
        <v>78883330467954.469</v>
      </c>
      <c r="AC62" s="230">
        <f t="shared" si="2"/>
        <v>77117903404742.141</v>
      </c>
      <c r="AD62" s="230">
        <f t="shared" si="2"/>
        <v>75351098788824.359</v>
      </c>
      <c r="AE62" s="230">
        <f t="shared" si="2"/>
        <v>73582917911141.438</v>
      </c>
      <c r="AF62" s="230">
        <f t="shared" si="2"/>
        <v>71813362062563.281</v>
      </c>
      <c r="AG62" s="230">
        <f t="shared" si="2"/>
        <v>70042432533889.336</v>
      </c>
      <c r="AH62" s="230">
        <f t="shared" si="2"/>
        <v>68986960672310.242</v>
      </c>
      <c r="AI62" s="230">
        <f t="shared" si="2"/>
        <v>67930657456669.945</v>
      </c>
      <c r="AJ62" s="230">
        <f t="shared" si="2"/>
        <v>66873523663495.516</v>
      </c>
      <c r="AK62" s="230">
        <f t="shared" si="2"/>
        <v>65815560069271.789</v>
      </c>
      <c r="AL62" s="230">
        <f t="shared" si="2"/>
        <v>64756767450441.055</v>
      </c>
      <c r="AM62" s="230">
        <f t="shared" si="2"/>
        <v>64239884818715.453</v>
      </c>
      <c r="AN62" s="230">
        <f t="shared" si="2"/>
        <v>63722581313855.141</v>
      </c>
      <c r="AO62" s="230">
        <f t="shared" si="2"/>
        <v>63204857323771.023</v>
      </c>
      <c r="AP62" s="230">
        <f t="shared" si="2"/>
        <v>62686713236352.734</v>
      </c>
      <c r="AQ62" s="230">
        <f t="shared" si="2"/>
        <v>62162804186404.039</v>
      </c>
    </row>
    <row r="63" spans="1:43" x14ac:dyDescent="0.2">
      <c r="A63" s="278" t="s">
        <v>102</v>
      </c>
      <c r="B63" s="230">
        <f t="shared" si="0"/>
        <v>73713849255551.969</v>
      </c>
      <c r="C63" s="230">
        <f t="shared" si="3"/>
        <v>78242362367868.031</v>
      </c>
      <c r="D63" s="230">
        <f t="shared" si="3"/>
        <v>91653098226034.922</v>
      </c>
      <c r="E63" s="230">
        <f t="shared" si="3"/>
        <v>97897462538737.047</v>
      </c>
      <c r="F63" s="230">
        <f t="shared" si="3"/>
        <v>107547618801586.63</v>
      </c>
      <c r="G63" s="230">
        <f t="shared" si="3"/>
        <v>113905095425803.63</v>
      </c>
      <c r="H63" s="230">
        <f t="shared" si="3"/>
        <v>119921928982048.77</v>
      </c>
      <c r="I63" s="230">
        <f t="shared" si="3"/>
        <v>126636991321588.25</v>
      </c>
      <c r="J63" s="230">
        <f t="shared" si="3"/>
        <v>128507020877298.3</v>
      </c>
      <c r="K63" s="230">
        <f t="shared" si="3"/>
        <v>130850401091923.03</v>
      </c>
      <c r="L63" s="230">
        <f t="shared" si="2"/>
        <v>131149190222094.56</v>
      </c>
      <c r="M63" s="230">
        <f t="shared" si="2"/>
        <v>130097005267282.86</v>
      </c>
      <c r="N63" s="230">
        <f t="shared" si="2"/>
        <v>129505214461490.88</v>
      </c>
      <c r="O63" s="230">
        <f t="shared" si="2"/>
        <v>128911531953322.92</v>
      </c>
      <c r="P63" s="230">
        <f t="shared" si="2"/>
        <v>128315959110808.44</v>
      </c>
      <c r="Q63" s="230">
        <f t="shared" si="2"/>
        <v>127718497301810.5</v>
      </c>
      <c r="R63" s="230">
        <f t="shared" si="2"/>
        <v>127119147894025.56</v>
      </c>
      <c r="S63" s="230">
        <f t="shared" si="2"/>
        <v>125712157137088.36</v>
      </c>
      <c r="T63" s="230">
        <f t="shared" si="2"/>
        <v>124304340148818.09</v>
      </c>
      <c r="U63" s="230">
        <f t="shared" si="2"/>
        <v>122895697326821.58</v>
      </c>
      <c r="V63" s="230">
        <f t="shared" si="2"/>
        <v>121486229068684.16</v>
      </c>
      <c r="W63" s="230">
        <f t="shared" si="2"/>
        <v>120075935771969.48</v>
      </c>
      <c r="X63" s="230">
        <f t="shared" si="2"/>
        <v>117400504706609.98</v>
      </c>
      <c r="Y63" s="230">
        <f t="shared" si="2"/>
        <v>114723537811442.92</v>
      </c>
      <c r="Z63" s="230">
        <f t="shared" si="2"/>
        <v>112045035831385.69</v>
      </c>
      <c r="AA63" s="230">
        <f t="shared" si="2"/>
        <v>109364999511315.27</v>
      </c>
      <c r="AB63" s="230">
        <f t="shared" si="2"/>
        <v>106683429596068</v>
      </c>
      <c r="AC63" s="230">
        <f t="shared" si="2"/>
        <v>104000326830439.77</v>
      </c>
      <c r="AD63" s="230">
        <f t="shared" si="2"/>
        <v>101315691959185.94</v>
      </c>
      <c r="AE63" s="230">
        <f t="shared" si="2"/>
        <v>98629525727021.359</v>
      </c>
      <c r="AF63" s="230">
        <f t="shared" si="2"/>
        <v>95941828878620.328</v>
      </c>
      <c r="AG63" s="230">
        <f t="shared" si="2"/>
        <v>93252602158616.688</v>
      </c>
      <c r="AH63" s="230">
        <f t="shared" si="2"/>
        <v>90924093696850.125</v>
      </c>
      <c r="AI63" s="230">
        <f t="shared" si="2"/>
        <v>88594259501368.297</v>
      </c>
      <c r="AJ63" s="230">
        <f t="shared" si="2"/>
        <v>86263100217461.484</v>
      </c>
      <c r="AK63" s="230">
        <f t="shared" si="2"/>
        <v>83930616490385</v>
      </c>
      <c r="AL63" s="230">
        <f t="shared" si="2"/>
        <v>81596808965358.828</v>
      </c>
      <c r="AM63" s="230">
        <f t="shared" si="2"/>
        <v>79143225608969.281</v>
      </c>
      <c r="AN63" s="230">
        <f t="shared" si="2"/>
        <v>76688253680541.734</v>
      </c>
      <c r="AO63" s="230">
        <f t="shared" si="2"/>
        <v>74231893857584.016</v>
      </c>
      <c r="AP63" s="230">
        <f t="shared" si="2"/>
        <v>71774146817567.078</v>
      </c>
      <c r="AQ63" s="230">
        <f t="shared" ref="AQ63:AQ74" si="4">SUMIFS(AQ$2:AQ$44,$AR$2:$AR$44,$A63)</f>
        <v>69309174716897.617</v>
      </c>
    </row>
    <row r="64" spans="1:43" x14ac:dyDescent="0.2">
      <c r="A64" s="278" t="s">
        <v>103</v>
      </c>
      <c r="B64" s="230">
        <f t="shared" si="0"/>
        <v>17120149067175.004</v>
      </c>
      <c r="C64" s="230">
        <f t="shared" si="3"/>
        <v>10764986619585</v>
      </c>
      <c r="D64" s="230">
        <f t="shared" si="3"/>
        <v>11427735665253.979</v>
      </c>
      <c r="E64" s="230">
        <f t="shared" si="3"/>
        <v>13328178246079.561</v>
      </c>
      <c r="F64" s="230">
        <f t="shared" si="3"/>
        <v>14830271860373.059</v>
      </c>
      <c r="G64" s="230">
        <f t="shared" si="3"/>
        <v>15921303152621.805</v>
      </c>
      <c r="H64" s="230">
        <f t="shared" si="3"/>
        <v>16981453754055.619</v>
      </c>
      <c r="I64" s="230">
        <f t="shared" si="3"/>
        <v>18093545786116.207</v>
      </c>
      <c r="J64" s="230">
        <f t="shared" si="3"/>
        <v>18834606787741.77</v>
      </c>
      <c r="K64" s="230">
        <f t="shared" si="3"/>
        <v>19602920327986.82</v>
      </c>
      <c r="L64" s="230">
        <f t="shared" si="3"/>
        <v>20196710533708.363</v>
      </c>
      <c r="M64" s="230">
        <f t="shared" si="3"/>
        <v>20664486717452.48</v>
      </c>
      <c r="N64" s="230">
        <f t="shared" si="3"/>
        <v>20993208849313.801</v>
      </c>
      <c r="O64" s="230">
        <f t="shared" si="3"/>
        <v>21316719882900.293</v>
      </c>
      <c r="P64" s="230">
        <f t="shared" si="3"/>
        <v>21635046039557.695</v>
      </c>
      <c r="Q64" s="230">
        <f t="shared" si="3"/>
        <v>21948213536612.703</v>
      </c>
      <c r="R64" s="230">
        <f t="shared" si="3"/>
        <v>22256248587373.031</v>
      </c>
      <c r="S64" s="230">
        <f t="shared" si="3"/>
        <v>22350035911915.813</v>
      </c>
      <c r="T64" s="230">
        <f t="shared" si="3"/>
        <v>22443382197729.898</v>
      </c>
      <c r="U64" s="230">
        <f t="shared" si="3"/>
        <v>22536287173911.664</v>
      </c>
      <c r="V64" s="230">
        <f t="shared" si="3"/>
        <v>22628750569576.609</v>
      </c>
      <c r="W64" s="230">
        <f t="shared" si="3"/>
        <v>22720772113859.34</v>
      </c>
      <c r="X64" s="230">
        <f t="shared" si="3"/>
        <v>22626567710943.695</v>
      </c>
      <c r="Y64" s="230">
        <f t="shared" si="3"/>
        <v>22532534900569.332</v>
      </c>
      <c r="Z64" s="230">
        <f t="shared" si="3"/>
        <v>22438673803012.938</v>
      </c>
      <c r="AA64" s="230">
        <f t="shared" si="3"/>
        <v>22344984538542.75</v>
      </c>
      <c r="AB64" s="230">
        <f t="shared" si="3"/>
        <v>22251467227418.617</v>
      </c>
      <c r="AC64" s="230">
        <f t="shared" si="3"/>
        <v>21917605619651.828</v>
      </c>
      <c r="AD64" s="230">
        <f t="shared" si="3"/>
        <v>21584719402777.5</v>
      </c>
      <c r="AE64" s="230">
        <f t="shared" si="3"/>
        <v>21252809207416.668</v>
      </c>
      <c r="AF64" s="230">
        <f t="shared" si="3"/>
        <v>20921875664145.996</v>
      </c>
      <c r="AG64" s="230">
        <f t="shared" si="3"/>
        <v>20591919403497.824</v>
      </c>
      <c r="AH64" s="230">
        <f t="shared" si="3"/>
        <v>20084061048650.914</v>
      </c>
      <c r="AI64" s="230">
        <f t="shared" si="3"/>
        <v>19577784910978.277</v>
      </c>
      <c r="AJ64" s="230">
        <f t="shared" si="3"/>
        <v>19073092003567.934</v>
      </c>
      <c r="AK64" s="230">
        <f t="shared" si="3"/>
        <v>18569983339436.645</v>
      </c>
      <c r="AL64" s="230">
        <f t="shared" si="3"/>
        <v>18068459931529.84</v>
      </c>
      <c r="AM64" s="230">
        <f t="shared" si="3"/>
        <v>17567763652629.145</v>
      </c>
      <c r="AN64" s="230">
        <f t="shared" si="3"/>
        <v>17068657244806.814</v>
      </c>
      <c r="AO64" s="230">
        <f t="shared" si="3"/>
        <v>16571141722431.889</v>
      </c>
      <c r="AP64" s="230">
        <f t="shared" si="3"/>
        <v>16075218099802.02</v>
      </c>
      <c r="AQ64" s="230">
        <f t="shared" si="4"/>
        <v>15579529772102.697</v>
      </c>
    </row>
    <row r="65" spans="1:43" x14ac:dyDescent="0.2">
      <c r="A65" s="278" t="s">
        <v>104</v>
      </c>
      <c r="B65" s="230">
        <f t="shared" si="0"/>
        <v>7863521151090</v>
      </c>
      <c r="C65" s="230">
        <f t="shared" si="3"/>
        <v>5719318419540</v>
      </c>
      <c r="D65" s="230">
        <f t="shared" si="3"/>
        <v>6854852790185.2471</v>
      </c>
      <c r="E65" s="230">
        <f t="shared" si="3"/>
        <v>7246789924253.8564</v>
      </c>
      <c r="F65" s="230">
        <f t="shared" si="3"/>
        <v>7530631588984.0439</v>
      </c>
      <c r="G65" s="230">
        <f t="shared" si="3"/>
        <v>7778179311564.5684</v>
      </c>
      <c r="H65" s="230">
        <f t="shared" si="3"/>
        <v>8076207146802.6895</v>
      </c>
      <c r="I65" s="230">
        <f t="shared" si="3"/>
        <v>8425268209342.123</v>
      </c>
      <c r="J65" s="230">
        <f t="shared" si="3"/>
        <v>8637223957926.2305</v>
      </c>
      <c r="K65" s="230">
        <f t="shared" si="3"/>
        <v>8824980987231.623</v>
      </c>
      <c r="L65" s="230">
        <f t="shared" si="3"/>
        <v>8938071821613.5742</v>
      </c>
      <c r="M65" s="230">
        <f t="shared" si="3"/>
        <v>8995204355669.2676</v>
      </c>
      <c r="N65" s="230">
        <f t="shared" si="3"/>
        <v>9096839705268.582</v>
      </c>
      <c r="O65" s="230">
        <f t="shared" si="3"/>
        <v>9177866853577.918</v>
      </c>
      <c r="P65" s="230">
        <f t="shared" si="3"/>
        <v>9241890806936.5332</v>
      </c>
      <c r="Q65" s="230">
        <f t="shared" si="3"/>
        <v>9292743471880.4531</v>
      </c>
      <c r="R65" s="230">
        <f t="shared" si="3"/>
        <v>9334418444754.084</v>
      </c>
      <c r="S65" s="230">
        <f t="shared" si="3"/>
        <v>9396510639145.7734</v>
      </c>
      <c r="T65" s="230">
        <f t="shared" si="3"/>
        <v>9453944290200.6523</v>
      </c>
      <c r="U65" s="230">
        <f t="shared" si="3"/>
        <v>9506807140932.5547</v>
      </c>
      <c r="V65" s="230">
        <f t="shared" si="3"/>
        <v>9555197671269.0469</v>
      </c>
      <c r="W65" s="230">
        <f t="shared" si="3"/>
        <v>9599224448579.3047</v>
      </c>
      <c r="X65" s="230">
        <f t="shared" si="3"/>
        <v>9639005468910.6836</v>
      </c>
      <c r="Y65" s="230">
        <f t="shared" si="3"/>
        <v>9674667493569.9102</v>
      </c>
      <c r="Z65" s="230">
        <f t="shared" si="3"/>
        <v>9706345385464.9961</v>
      </c>
      <c r="AA65" s="230">
        <f t="shared" si="3"/>
        <v>9734181449381.459</v>
      </c>
      <c r="AB65" s="230">
        <f t="shared" si="3"/>
        <v>9758324780111.5762</v>
      </c>
      <c r="AC65" s="230">
        <f t="shared" si="3"/>
        <v>9778930622087.4531</v>
      </c>
      <c r="AD65" s="230">
        <f t="shared" si="3"/>
        <v>9796159743892.793</v>
      </c>
      <c r="AE65" s="230">
        <f t="shared" si="3"/>
        <v>9810177830749.4648</v>
      </c>
      <c r="AF65" s="230">
        <f t="shared" si="3"/>
        <v>9821154897791.957</v>
      </c>
      <c r="AG65" s="230">
        <f t="shared" si="3"/>
        <v>9829264726663.9316</v>
      </c>
      <c r="AH65" s="230">
        <f t="shared" si="3"/>
        <v>9834684327694.4902</v>
      </c>
      <c r="AI65" s="230">
        <f t="shared" si="3"/>
        <v>9837593429643.127</v>
      </c>
      <c r="AJ65" s="230">
        <f t="shared" si="3"/>
        <v>9838173998741</v>
      </c>
      <c r="AK65" s="230">
        <f t="shared" si="3"/>
        <v>9836609788507.2383</v>
      </c>
      <c r="AL65" s="230">
        <f t="shared" si="3"/>
        <v>9833085921580.9551</v>
      </c>
      <c r="AM65" s="230">
        <f t="shared" si="3"/>
        <v>9827788504587.25</v>
      </c>
      <c r="AN65" s="230">
        <f t="shared" si="3"/>
        <v>9820904276845.709</v>
      </c>
      <c r="AO65" s="230">
        <f t="shared" si="3"/>
        <v>9812620293539.3281</v>
      </c>
      <c r="AP65" s="230">
        <f t="shared" si="3"/>
        <v>9803123643786.2383</v>
      </c>
      <c r="AQ65" s="230">
        <f t="shared" si="4"/>
        <v>9791784813635.5195</v>
      </c>
    </row>
    <row r="66" spans="1:43" x14ac:dyDescent="0.2">
      <c r="A66" s="278" t="s">
        <v>105</v>
      </c>
      <c r="B66" s="230">
        <f t="shared" si="0"/>
        <v>3492058735439.9995</v>
      </c>
      <c r="C66" s="230">
        <f t="shared" si="3"/>
        <v>2059645753770</v>
      </c>
      <c r="D66" s="230">
        <f t="shared" si="3"/>
        <v>2081637882395.7891</v>
      </c>
      <c r="E66" s="230">
        <f t="shared" si="3"/>
        <v>2665444357212.6533</v>
      </c>
      <c r="F66" s="230">
        <f t="shared" si="3"/>
        <v>2744203801782.9121</v>
      </c>
      <c r="G66" s="230">
        <f t="shared" si="3"/>
        <v>2880271392462.7637</v>
      </c>
      <c r="H66" s="230">
        <f t="shared" si="3"/>
        <v>3050114675498.1816</v>
      </c>
      <c r="I66" s="230">
        <f t="shared" si="3"/>
        <v>3196140162455.8516</v>
      </c>
      <c r="J66" s="230">
        <f t="shared" si="3"/>
        <v>3305692218998.0977</v>
      </c>
      <c r="K66" s="230">
        <f t="shared" si="3"/>
        <v>3390865272795.1338</v>
      </c>
      <c r="L66" s="230">
        <f t="shared" si="3"/>
        <v>3461771074032.5835</v>
      </c>
      <c r="M66" s="230">
        <f t="shared" si="3"/>
        <v>3531740629791.8096</v>
      </c>
      <c r="N66" s="230">
        <f t="shared" si="3"/>
        <v>3626784946386.2998</v>
      </c>
      <c r="O66" s="230">
        <f t="shared" si="3"/>
        <v>3733709542630.6089</v>
      </c>
      <c r="P66" s="230">
        <f t="shared" si="3"/>
        <v>3849468231276.2993</v>
      </c>
      <c r="Q66" s="230">
        <f t="shared" si="3"/>
        <v>3970597040402.54</v>
      </c>
      <c r="R66" s="230">
        <f t="shared" si="3"/>
        <v>4093142736273.751</v>
      </c>
      <c r="S66" s="230">
        <f t="shared" si="3"/>
        <v>4229504689882.9316</v>
      </c>
      <c r="T66" s="230">
        <f t="shared" si="3"/>
        <v>4363511432842.668</v>
      </c>
      <c r="U66" s="230">
        <f t="shared" si="3"/>
        <v>4494636588561.6113</v>
      </c>
      <c r="V66" s="230">
        <f t="shared" si="3"/>
        <v>4622356188838.4473</v>
      </c>
      <c r="W66" s="230">
        <f t="shared" si="3"/>
        <v>4746152091196.9854</v>
      </c>
      <c r="X66" s="230">
        <f t="shared" si="3"/>
        <v>4865515385243.4023</v>
      </c>
      <c r="Y66" s="230">
        <f t="shared" si="3"/>
        <v>4979949756283.835</v>
      </c>
      <c r="Z66" s="230">
        <f t="shared" si="3"/>
        <v>5088974775400.0977</v>
      </c>
      <c r="AA66" s="230">
        <f t="shared" si="3"/>
        <v>5192129086520.1582</v>
      </c>
      <c r="AB66" s="230">
        <f t="shared" si="3"/>
        <v>5288973462695.6172</v>
      </c>
      <c r="AC66" s="230">
        <f t="shared" si="3"/>
        <v>5379093705766.0254</v>
      </c>
      <c r="AD66" s="230">
        <f t="shared" si="3"/>
        <v>5462103365796.4072</v>
      </c>
      <c r="AE66" s="230">
        <f t="shared" si="3"/>
        <v>5537646259067.9004</v>
      </c>
      <c r="AF66" s="230">
        <f t="shared" si="3"/>
        <v>5605398765925.167</v>
      </c>
      <c r="AG66" s="230">
        <f t="shared" si="3"/>
        <v>5665071892384.8936</v>
      </c>
      <c r="AH66" s="230">
        <f t="shared" si="3"/>
        <v>5716413082034.709</v>
      </c>
      <c r="AI66" s="230">
        <f t="shared" si="3"/>
        <v>5759207767351.6064</v>
      </c>
      <c r="AJ66" s="230">
        <f t="shared" si="3"/>
        <v>5793280652102.1367</v>
      </c>
      <c r="AK66" s="230">
        <f t="shared" si="3"/>
        <v>5818496718913.4043</v>
      </c>
      <c r="AL66" s="230">
        <f t="shared" si="3"/>
        <v>5834761958397.6396</v>
      </c>
      <c r="AM66" s="230">
        <f t="shared" si="3"/>
        <v>5842023818350.2988</v>
      </c>
      <c r="AN66" s="230">
        <f t="shared" si="3"/>
        <v>5840271373510.7334</v>
      </c>
      <c r="AO66" s="230">
        <f t="shared" si="3"/>
        <v>5829535218170.8809</v>
      </c>
      <c r="AP66" s="230">
        <f t="shared" si="3"/>
        <v>5809887085547.0576</v>
      </c>
      <c r="AQ66" s="230">
        <f t="shared" si="4"/>
        <v>5780957211875.1055</v>
      </c>
    </row>
    <row r="67" spans="1:43" x14ac:dyDescent="0.2">
      <c r="A67" s="278" t="s">
        <v>106</v>
      </c>
      <c r="B67" s="230">
        <f t="shared" si="0"/>
        <v>4663772887785</v>
      </c>
      <c r="C67" s="230">
        <f t="shared" si="3"/>
        <v>2875437252930.0005</v>
      </c>
      <c r="D67" s="230">
        <f t="shared" si="3"/>
        <v>3080529156371.9546</v>
      </c>
      <c r="E67" s="230">
        <f t="shared" si="3"/>
        <v>3961721561091.4087</v>
      </c>
      <c r="F67" s="230">
        <f t="shared" si="3"/>
        <v>4124669934795.3062</v>
      </c>
      <c r="G67" s="230">
        <f t="shared" si="3"/>
        <v>4406929673906.0723</v>
      </c>
      <c r="H67" s="230">
        <f t="shared" si="3"/>
        <v>4773558941999.2227</v>
      </c>
      <c r="I67" s="230">
        <f t="shared" si="3"/>
        <v>5122736268111.0723</v>
      </c>
      <c r="J67" s="230">
        <f t="shared" si="3"/>
        <v>5423284833116.332</v>
      </c>
      <c r="K67" s="230">
        <f t="shared" si="3"/>
        <v>5684505180419.5957</v>
      </c>
      <c r="L67" s="230">
        <f t="shared" si="3"/>
        <v>5914205673679.3262</v>
      </c>
      <c r="M67" s="230">
        <f t="shared" si="3"/>
        <v>6125832380625.2588</v>
      </c>
      <c r="N67" s="230">
        <f t="shared" si="3"/>
        <v>6351723925880.5664</v>
      </c>
      <c r="O67" s="230">
        <f t="shared" si="3"/>
        <v>6576280287502.4883</v>
      </c>
      <c r="P67" s="230">
        <f t="shared" si="3"/>
        <v>6798236442389.3809</v>
      </c>
      <c r="Q67" s="230">
        <f t="shared" si="3"/>
        <v>7016241221002.2656</v>
      </c>
      <c r="R67" s="230">
        <f t="shared" si="3"/>
        <v>7228864730597.7588</v>
      </c>
      <c r="S67" s="230">
        <f t="shared" si="3"/>
        <v>7455926632375.1914</v>
      </c>
      <c r="T67" s="230">
        <f t="shared" si="3"/>
        <v>7676774594250.8428</v>
      </c>
      <c r="U67" s="230">
        <f t="shared" si="3"/>
        <v>7890654482864.1094</v>
      </c>
      <c r="V67" s="230">
        <f t="shared" si="3"/>
        <v>8096844113032.6475</v>
      </c>
      <c r="W67" s="230">
        <f t="shared" si="3"/>
        <v>8294657930769.0469</v>
      </c>
      <c r="X67" s="230">
        <f t="shared" si="3"/>
        <v>8483451323236.6025</v>
      </c>
      <c r="Y67" s="230">
        <f t="shared" si="3"/>
        <v>8662624517673.2549</v>
      </c>
      <c r="Z67" s="230">
        <f t="shared" si="3"/>
        <v>8831626037462.334</v>
      </c>
      <c r="AA67" s="230">
        <f t="shared" si="3"/>
        <v>8989955689936.002</v>
      </c>
      <c r="AB67" s="230">
        <f t="shared" si="3"/>
        <v>9137167067041.3828</v>
      </c>
      <c r="AC67" s="230">
        <f t="shared" si="3"/>
        <v>9272869546572.2207</v>
      </c>
      <c r="AD67" s="230">
        <f t="shared" si="3"/>
        <v>9396729788157.5137</v>
      </c>
      <c r="AE67" s="230">
        <f t="shared" si="3"/>
        <v>9508472724504.9961</v>
      </c>
      <c r="AF67" s="230">
        <f t="shared" si="3"/>
        <v>9607882054425.6953</v>
      </c>
      <c r="AG67" s="230">
        <f t="shared" si="3"/>
        <v>9694800249836.125</v>
      </c>
      <c r="AH67" s="230">
        <f t="shared" si="3"/>
        <v>9769128094173.1934</v>
      </c>
      <c r="AI67" s="230">
        <f t="shared" si="3"/>
        <v>9830823774403.8477</v>
      </c>
      <c r="AJ67" s="230">
        <f t="shared" si="3"/>
        <v>9879901553021.0488</v>
      </c>
      <c r="AK67" s="230">
        <f t="shared" si="3"/>
        <v>9916430050052.3945</v>
      </c>
      <c r="AL67" s="230">
        <f t="shared" si="3"/>
        <v>9940530168145.8965</v>
      </c>
      <c r="AM67" s="230">
        <f t="shared" si="3"/>
        <v>9952372696227.5781</v>
      </c>
      <c r="AN67" s="230">
        <f t="shared" si="3"/>
        <v>9952175629048.5527</v>
      </c>
      <c r="AO67" s="230">
        <f t="shared" si="3"/>
        <v>9940201241164.6465</v>
      </c>
      <c r="AP67" s="230">
        <f t="shared" si="3"/>
        <v>9916752954540.2422</v>
      </c>
      <c r="AQ67" s="230">
        <f t="shared" si="4"/>
        <v>9881348181457.5508</v>
      </c>
    </row>
    <row r="68" spans="1:43" x14ac:dyDescent="0.2">
      <c r="A68" s="278" t="s">
        <v>107</v>
      </c>
      <c r="B68" s="230">
        <f t="shared" si="0"/>
        <v>2405262678060</v>
      </c>
      <c r="C68" s="230">
        <f t="shared" si="3"/>
        <v>2056340142615</v>
      </c>
      <c r="D68" s="230">
        <f t="shared" si="3"/>
        <v>1787266237437.2417</v>
      </c>
      <c r="E68" s="230">
        <f t="shared" si="3"/>
        <v>2558720617293.8979</v>
      </c>
      <c r="F68" s="230">
        <f t="shared" si="3"/>
        <v>2607608540306.563</v>
      </c>
      <c r="G68" s="230">
        <f t="shared" si="3"/>
        <v>2718343198241.9302</v>
      </c>
      <c r="H68" s="230">
        <f t="shared" si="3"/>
        <v>2870513325789.7725</v>
      </c>
      <c r="I68" s="230">
        <f t="shared" si="3"/>
        <v>3021117845966.1025</v>
      </c>
      <c r="J68" s="230">
        <f t="shared" si="3"/>
        <v>3155984719132.5752</v>
      </c>
      <c r="K68" s="230">
        <f t="shared" si="3"/>
        <v>3278832480947.105</v>
      </c>
      <c r="L68" s="230">
        <f t="shared" si="3"/>
        <v>3388698778273.0947</v>
      </c>
      <c r="M68" s="230">
        <f t="shared" si="3"/>
        <v>3487458119516.2651</v>
      </c>
      <c r="N68" s="230">
        <f t="shared" si="3"/>
        <v>3597274779437.5898</v>
      </c>
      <c r="O68" s="230">
        <f t="shared" si="3"/>
        <v>3700434098825.5396</v>
      </c>
      <c r="P68" s="230">
        <f t="shared" si="3"/>
        <v>3797189086442.251</v>
      </c>
      <c r="Q68" s="230">
        <f t="shared" si="3"/>
        <v>3887927615937.3979</v>
      </c>
      <c r="R68" s="230">
        <f t="shared" si="3"/>
        <v>3973162102170.3604</v>
      </c>
      <c r="S68" s="230">
        <f t="shared" si="3"/>
        <v>4075356122988.1401</v>
      </c>
      <c r="T68" s="230">
        <f t="shared" si="3"/>
        <v>4173686239746.9526</v>
      </c>
      <c r="U68" s="230">
        <f t="shared" si="3"/>
        <v>4267851743263.3945</v>
      </c>
      <c r="V68" s="230">
        <f t="shared" si="3"/>
        <v>4357564369452.6416</v>
      </c>
      <c r="W68" s="230">
        <f t="shared" si="3"/>
        <v>4442549350406.0313</v>
      </c>
      <c r="X68" s="230">
        <f t="shared" si="3"/>
        <v>4522546492630.5527</v>
      </c>
      <c r="Y68" s="230">
        <f t="shared" si="3"/>
        <v>4597311278310.6289</v>
      </c>
      <c r="Z68" s="230">
        <f t="shared" si="3"/>
        <v>4666615981525.5332</v>
      </c>
      <c r="AA68" s="230">
        <f t="shared" si="3"/>
        <v>4730250787960.5586</v>
      </c>
      <c r="AB68" s="230">
        <f t="shared" si="3"/>
        <v>4788024903883.499</v>
      </c>
      <c r="AC68" s="230">
        <f t="shared" si="3"/>
        <v>4839767638081.7607</v>
      </c>
      <c r="AD68" s="230">
        <f t="shared" si="3"/>
        <v>4885329439094.8369</v>
      </c>
      <c r="AE68" s="230">
        <f t="shared" si="3"/>
        <v>4924582869429.1172</v>
      </c>
      <c r="AF68" s="230">
        <f t="shared" si="3"/>
        <v>4957423498477.9951</v>
      </c>
      <c r="AG68" s="230">
        <f t="shared" si="3"/>
        <v>4983770696539.5527</v>
      </c>
      <c r="AH68" s="230">
        <f t="shared" si="3"/>
        <v>5003568313561.6709</v>
      </c>
      <c r="AI68" s="230">
        <f t="shared" ref="AI68:AP74" si="5">SUMIFS(AI$2:AI$44,$AR$2:$AR$44,$A68)</f>
        <v>5016785227973.8047</v>
      </c>
      <c r="AJ68" s="230">
        <f t="shared" si="5"/>
        <v>5023415753102.2705</v>
      </c>
      <c r="AK68" s="230">
        <f t="shared" si="5"/>
        <v>5023479891127.3975</v>
      </c>
      <c r="AL68" s="230">
        <f t="shared" si="5"/>
        <v>5017023427240.1875</v>
      </c>
      <c r="AM68" s="230">
        <f t="shared" si="5"/>
        <v>5004117859514.2871</v>
      </c>
      <c r="AN68" s="230">
        <f t="shared" si="5"/>
        <v>4984860162949.377</v>
      </c>
      <c r="AO68" s="230">
        <f t="shared" si="5"/>
        <v>4959372389098.792</v>
      </c>
      <c r="AP68" s="230">
        <f t="shared" si="5"/>
        <v>4927801105608.5732</v>
      </c>
      <c r="AQ68" s="230">
        <f t="shared" si="4"/>
        <v>4889908986555.2695</v>
      </c>
    </row>
    <row r="69" spans="1:43" x14ac:dyDescent="0.2">
      <c r="A69" s="278" t="s">
        <v>108</v>
      </c>
      <c r="B69" s="230">
        <f t="shared" si="0"/>
        <v>10305617782020</v>
      </c>
      <c r="C69" s="230">
        <f t="shared" ref="C69:AH74" si="6">SUMIFS(C$2:C$44,$AR$2:$AR$44,$A69)</f>
        <v>6159853606995</v>
      </c>
      <c r="D69" s="230">
        <f t="shared" si="6"/>
        <v>6302898337498.1113</v>
      </c>
      <c r="E69" s="230">
        <f t="shared" si="6"/>
        <v>7225827268091.8467</v>
      </c>
      <c r="F69" s="230">
        <f t="shared" si="6"/>
        <v>7967713129110.3867</v>
      </c>
      <c r="G69" s="230">
        <f t="shared" si="6"/>
        <v>8448545018150.7578</v>
      </c>
      <c r="H69" s="230">
        <f t="shared" si="6"/>
        <v>8924489343723.3047</v>
      </c>
      <c r="I69" s="230">
        <f t="shared" si="6"/>
        <v>9169979338601.707</v>
      </c>
      <c r="J69" s="230">
        <f t="shared" si="6"/>
        <v>9405458044983.8477</v>
      </c>
      <c r="K69" s="230">
        <f t="shared" si="6"/>
        <v>9640266533236.4785</v>
      </c>
      <c r="L69" s="230">
        <f t="shared" si="6"/>
        <v>9869925118460.6289</v>
      </c>
      <c r="M69" s="230">
        <f t="shared" si="6"/>
        <v>10095638873291.369</v>
      </c>
      <c r="N69" s="230">
        <f t="shared" si="6"/>
        <v>10203722086875.814</v>
      </c>
      <c r="O69" s="230">
        <f t="shared" si="6"/>
        <v>10311247362047.824</v>
      </c>
      <c r="P69" s="230">
        <f t="shared" si="6"/>
        <v>10418214971202.246</v>
      </c>
      <c r="Q69" s="230">
        <f t="shared" si="6"/>
        <v>10524625186701.104</v>
      </c>
      <c r="R69" s="230">
        <f t="shared" si="6"/>
        <v>10630478280873.598</v>
      </c>
      <c r="S69" s="230">
        <f t="shared" si="6"/>
        <v>10585882717934.465</v>
      </c>
      <c r="T69" s="230">
        <f t="shared" si="6"/>
        <v>10541362606963.791</v>
      </c>
      <c r="U69" s="230">
        <f t="shared" si="6"/>
        <v>10496917946312.402</v>
      </c>
      <c r="V69" s="230">
        <f t="shared" si="6"/>
        <v>10452548734331.004</v>
      </c>
      <c r="W69" s="230">
        <f t="shared" si="6"/>
        <v>10408254969370.172</v>
      </c>
      <c r="X69" s="230">
        <f t="shared" si="6"/>
        <v>10364036649780.352</v>
      </c>
      <c r="Y69" s="230">
        <f t="shared" si="6"/>
        <v>10319893773911.842</v>
      </c>
      <c r="Z69" s="230">
        <f t="shared" si="6"/>
        <v>10275826340114.818</v>
      </c>
      <c r="AA69" s="230">
        <f t="shared" si="6"/>
        <v>10231834346739.324</v>
      </c>
      <c r="AB69" s="230">
        <f t="shared" si="6"/>
        <v>10187917792135.262</v>
      </c>
      <c r="AC69" s="230">
        <f t="shared" si="6"/>
        <v>10144076674652.406</v>
      </c>
      <c r="AD69" s="230">
        <f t="shared" si="6"/>
        <v>10100310992640.396</v>
      </c>
      <c r="AE69" s="230">
        <f t="shared" si="6"/>
        <v>10056620744448.746</v>
      </c>
      <c r="AF69" s="230">
        <f t="shared" si="6"/>
        <v>10013005928426.824</v>
      </c>
      <c r="AG69" s="230">
        <f t="shared" si="6"/>
        <v>9969466542923.875</v>
      </c>
      <c r="AH69" s="230">
        <f t="shared" si="6"/>
        <v>9944969470211.8496</v>
      </c>
      <c r="AI69" s="230">
        <f t="shared" si="5"/>
        <v>9920502673063.6699</v>
      </c>
      <c r="AJ69" s="230">
        <f t="shared" si="5"/>
        <v>9896066150825.1602</v>
      </c>
      <c r="AK69" s="230">
        <f t="shared" si="5"/>
        <v>9871659902842.0859</v>
      </c>
      <c r="AL69" s="230">
        <f t="shared" si="5"/>
        <v>9847283928460.1797</v>
      </c>
      <c r="AM69" s="230">
        <f t="shared" si="5"/>
        <v>9816653557654</v>
      </c>
      <c r="AN69" s="230">
        <f t="shared" si="5"/>
        <v>9786068508583.4395</v>
      </c>
      <c r="AO69" s="230">
        <f t="shared" si="5"/>
        <v>9755528780261.6309</v>
      </c>
      <c r="AP69" s="230">
        <f t="shared" si="5"/>
        <v>9725034371701.627</v>
      </c>
      <c r="AQ69" s="230">
        <f t="shared" si="4"/>
        <v>9693765873468.2246</v>
      </c>
    </row>
    <row r="70" spans="1:43" x14ac:dyDescent="0.2">
      <c r="A70" s="278" t="s">
        <v>109</v>
      </c>
      <c r="B70" s="230">
        <f t="shared" si="0"/>
        <v>4060484962875</v>
      </c>
      <c r="C70" s="230">
        <f t="shared" si="6"/>
        <v>3039578902635</v>
      </c>
      <c r="D70" s="230">
        <f t="shared" si="6"/>
        <v>3319462167842.1802</v>
      </c>
      <c r="E70" s="230">
        <f t="shared" si="6"/>
        <v>3573547468145.6147</v>
      </c>
      <c r="F70" s="230">
        <f t="shared" si="6"/>
        <v>3680322958057.5591</v>
      </c>
      <c r="G70" s="230">
        <f t="shared" si="6"/>
        <v>3746404399976.5786</v>
      </c>
      <c r="H70" s="230">
        <f t="shared" si="6"/>
        <v>3830879012660.1655</v>
      </c>
      <c r="I70" s="230">
        <f t="shared" si="6"/>
        <v>3918313040271.645</v>
      </c>
      <c r="J70" s="230">
        <f t="shared" si="6"/>
        <v>3990286675293.2305</v>
      </c>
      <c r="K70" s="230">
        <f t="shared" si="6"/>
        <v>4051150899800.0112</v>
      </c>
      <c r="L70" s="230">
        <f t="shared" si="6"/>
        <v>4098262345282.0732</v>
      </c>
      <c r="M70" s="230">
        <f t="shared" si="6"/>
        <v>4132028850332.5547</v>
      </c>
      <c r="N70" s="230">
        <f t="shared" si="6"/>
        <v>4159337416600.8716</v>
      </c>
      <c r="O70" s="230">
        <f t="shared" si="6"/>
        <v>4176022524367.3711</v>
      </c>
      <c r="P70" s="230">
        <f t="shared" si="6"/>
        <v>4183862214672.6816</v>
      </c>
      <c r="Q70" s="230">
        <f t="shared" si="6"/>
        <v>4184713849890.9639</v>
      </c>
      <c r="R70" s="230">
        <f t="shared" si="6"/>
        <v>4180478559228.8208</v>
      </c>
      <c r="S70" s="230">
        <f t="shared" si="6"/>
        <v>4176654798611.5269</v>
      </c>
      <c r="T70" s="230">
        <f t="shared" si="6"/>
        <v>4169918336944.7051</v>
      </c>
      <c r="U70" s="230">
        <f t="shared" si="6"/>
        <v>4160529370496.8208</v>
      </c>
      <c r="V70" s="230">
        <f t="shared" si="6"/>
        <v>4148751264876.5981</v>
      </c>
      <c r="W70" s="230">
        <f t="shared" si="6"/>
        <v>4134849012969.0518</v>
      </c>
      <c r="X70" s="230">
        <f t="shared" si="6"/>
        <v>4119087847831.2153</v>
      </c>
      <c r="Y70" s="230">
        <f t="shared" si="6"/>
        <v>4101732015548.6699</v>
      </c>
      <c r="Z70" s="230">
        <f t="shared" si="6"/>
        <v>4083043710836.6602</v>
      </c>
      <c r="AA70" s="230">
        <f t="shared" si="6"/>
        <v>4063282176214.7573</v>
      </c>
      <c r="AB70" s="230">
        <f t="shared" si="6"/>
        <v>4042702963902.8325</v>
      </c>
      <c r="AC70" s="230">
        <f t="shared" si="6"/>
        <v>4021557358182.7832</v>
      </c>
      <c r="AD70" s="230">
        <f t="shared" si="6"/>
        <v>4000091954846.6367</v>
      </c>
      <c r="AE70" s="230">
        <f t="shared" si="6"/>
        <v>3978548393500.8286</v>
      </c>
      <c r="AF70" s="230">
        <f t="shared" si="6"/>
        <v>3957163237913.4233</v>
      </c>
      <c r="AG70" s="230">
        <f t="shared" si="6"/>
        <v>3936167999263.688</v>
      </c>
      <c r="AH70" s="230">
        <f t="shared" si="6"/>
        <v>3915789297071.8428</v>
      </c>
      <c r="AI70" s="230">
        <f t="shared" si="5"/>
        <v>3896249152737.6064</v>
      </c>
      <c r="AJ70" s="230">
        <f t="shared" si="5"/>
        <v>3877765410988.5503</v>
      </c>
      <c r="AK70" s="230">
        <f t="shared" si="5"/>
        <v>3860552285120.6128</v>
      </c>
      <c r="AL70" s="230">
        <f t="shared" si="5"/>
        <v>3844821022694.9336</v>
      </c>
      <c r="AM70" s="230">
        <f t="shared" si="5"/>
        <v>3830780689329.1206</v>
      </c>
      <c r="AN70" s="230">
        <f t="shared" si="5"/>
        <v>3818639069383.0923</v>
      </c>
      <c r="AO70" s="230">
        <f t="shared" si="5"/>
        <v>3808603683687.3359</v>
      </c>
      <c r="AP70" s="230">
        <f t="shared" si="5"/>
        <v>3800882925999.1362</v>
      </c>
      <c r="AQ70" s="230">
        <f t="shared" si="4"/>
        <v>3795370636085.4204</v>
      </c>
    </row>
    <row r="71" spans="1:43" x14ac:dyDescent="0.2">
      <c r="A71" s="278" t="s">
        <v>110</v>
      </c>
      <c r="B71" s="230">
        <f t="shared" si="0"/>
        <v>8185860053630.3975</v>
      </c>
      <c r="C71" s="230">
        <f t="shared" si="6"/>
        <v>5698695212408.2783</v>
      </c>
      <c r="D71" s="230">
        <f t="shared" si="6"/>
        <v>6769770388390.3193</v>
      </c>
      <c r="E71" s="230">
        <f t="shared" si="6"/>
        <v>7163752798520.7832</v>
      </c>
      <c r="F71" s="230">
        <f t="shared" si="6"/>
        <v>7480067343672.501</v>
      </c>
      <c r="G71" s="230">
        <f t="shared" si="6"/>
        <v>7766784236105.1416</v>
      </c>
      <c r="H71" s="230">
        <f t="shared" si="6"/>
        <v>8101862630342.9014</v>
      </c>
      <c r="I71" s="230">
        <f t="shared" si="6"/>
        <v>8532639660106.2529</v>
      </c>
      <c r="J71" s="230">
        <f t="shared" si="6"/>
        <v>8743987075005.3574</v>
      </c>
      <c r="K71" s="230">
        <f t="shared" si="6"/>
        <v>8936742076874.6133</v>
      </c>
      <c r="L71" s="230">
        <f t="shared" si="6"/>
        <v>9019018182166.9531</v>
      </c>
      <c r="M71" s="230">
        <f t="shared" si="6"/>
        <v>9022331090695.3555</v>
      </c>
      <c r="N71" s="230">
        <f t="shared" si="6"/>
        <v>9119714711245.752</v>
      </c>
      <c r="O71" s="230">
        <f t="shared" si="6"/>
        <v>9196648391656.1621</v>
      </c>
      <c r="P71" s="230">
        <f t="shared" si="6"/>
        <v>9256771943809.4766</v>
      </c>
      <c r="Q71" s="230">
        <f t="shared" si="6"/>
        <v>9303942348256.4941</v>
      </c>
      <c r="R71" s="230">
        <f t="shared" si="6"/>
        <v>9342169331611.1406</v>
      </c>
      <c r="S71" s="230">
        <f t="shared" si="6"/>
        <v>9416683466940.6289</v>
      </c>
      <c r="T71" s="230">
        <f t="shared" si="6"/>
        <v>9486985456288.9707</v>
      </c>
      <c r="U71" s="230">
        <f t="shared" si="6"/>
        <v>9553079659190.1836</v>
      </c>
      <c r="V71" s="230">
        <f t="shared" si="6"/>
        <v>9614979044535.3496</v>
      </c>
      <c r="W71" s="230">
        <f t="shared" si="6"/>
        <v>9672704941289.8828</v>
      </c>
      <c r="X71" s="230">
        <f t="shared" si="6"/>
        <v>9726286769166.6445</v>
      </c>
      <c r="Y71" s="230">
        <f t="shared" si="6"/>
        <v>9775761751288.4688</v>
      </c>
      <c r="Z71" s="230">
        <f t="shared" si="6"/>
        <v>9821174610880.877</v>
      </c>
      <c r="AA71" s="230">
        <f t="shared" si="6"/>
        <v>9862577254029.0449</v>
      </c>
      <c r="AB71" s="230">
        <f t="shared" si="6"/>
        <v>9900028440515.6328</v>
      </c>
      <c r="AC71" s="230">
        <f t="shared" si="6"/>
        <v>9933593444724.957</v>
      </c>
      <c r="AD71" s="230">
        <f t="shared" si="6"/>
        <v>9963343708560.3652</v>
      </c>
      <c r="AE71" s="230">
        <f t="shared" si="6"/>
        <v>9989356488270.5</v>
      </c>
      <c r="AF71" s="230">
        <f t="shared" si="6"/>
        <v>10011714497022.395</v>
      </c>
      <c r="AG71" s="230">
        <f t="shared" si="6"/>
        <v>10030505544993.279</v>
      </c>
      <c r="AH71" s="230">
        <f t="shared" si="6"/>
        <v>10045822178679.518</v>
      </c>
      <c r="AI71" s="230">
        <f t="shared" si="5"/>
        <v>10057761321042.719</v>
      </c>
      <c r="AJ71" s="230">
        <f t="shared" si="5"/>
        <v>10066423914029.252</v>
      </c>
      <c r="AK71" s="230">
        <f t="shared" si="5"/>
        <v>10071914564911.602</v>
      </c>
      <c r="AL71" s="230">
        <f t="shared" si="5"/>
        <v>10074341197809.252</v>
      </c>
      <c r="AM71" s="230">
        <f t="shared" si="5"/>
        <v>10073814711653.482</v>
      </c>
      <c r="AN71" s="230">
        <f t="shared" si="5"/>
        <v>10070448645765.932</v>
      </c>
      <c r="AO71" s="230">
        <f t="shared" si="5"/>
        <v>10064358854124.938</v>
      </c>
      <c r="AP71" s="230">
        <f t="shared" si="5"/>
        <v>10055663189298.896</v>
      </c>
      <c r="AQ71" s="230">
        <f t="shared" si="4"/>
        <v>10043639474089.908</v>
      </c>
    </row>
    <row r="72" spans="1:43" x14ac:dyDescent="0.2">
      <c r="A72" s="278" t="s">
        <v>111</v>
      </c>
      <c r="B72" s="230">
        <f t="shared" si="0"/>
        <v>632510638650</v>
      </c>
      <c r="C72" s="230">
        <f t="shared" si="6"/>
        <v>417423687615</v>
      </c>
      <c r="D72" s="230">
        <f t="shared" si="6"/>
        <v>512707590320.49597</v>
      </c>
      <c r="E72" s="230">
        <f t="shared" si="6"/>
        <v>562558735672.02527</v>
      </c>
      <c r="F72" s="230">
        <f t="shared" si="6"/>
        <v>603188473264.10156</v>
      </c>
      <c r="G72" s="230">
        <f t="shared" si="6"/>
        <v>669963781144.08801</v>
      </c>
      <c r="H72" s="230">
        <f t="shared" si="6"/>
        <v>758412213484.12317</v>
      </c>
      <c r="I72" s="230">
        <f t="shared" si="6"/>
        <v>850093774740.75732</v>
      </c>
      <c r="J72" s="230">
        <f t="shared" si="6"/>
        <v>930908271752.92285</v>
      </c>
      <c r="K72" s="230">
        <f t="shared" si="6"/>
        <v>1005978743115.335</v>
      </c>
      <c r="L72" s="230">
        <f t="shared" si="6"/>
        <v>1074566175091.5792</v>
      </c>
      <c r="M72" s="230">
        <f t="shared" si="6"/>
        <v>1140319485386.7109</v>
      </c>
      <c r="N72" s="230">
        <f t="shared" si="6"/>
        <v>1211859052950.5334</v>
      </c>
      <c r="O72" s="230">
        <f t="shared" si="6"/>
        <v>1286419476162.0762</v>
      </c>
      <c r="P72" s="230">
        <f t="shared" si="6"/>
        <v>1363922045057.061</v>
      </c>
      <c r="Q72" s="230">
        <f t="shared" si="6"/>
        <v>1444256918837.189</v>
      </c>
      <c r="R72" s="230">
        <f t="shared" si="6"/>
        <v>1527280645665.699</v>
      </c>
      <c r="S72" s="230">
        <f t="shared" si="6"/>
        <v>1614648841258.3315</v>
      </c>
      <c r="T72" s="230">
        <f t="shared" si="6"/>
        <v>1704506110976.8264</v>
      </c>
      <c r="U72" s="230">
        <f t="shared" si="6"/>
        <v>1796594708386.4119</v>
      </c>
      <c r="V72" s="230">
        <f t="shared" si="6"/>
        <v>1890612748239.6157</v>
      </c>
      <c r="W72" s="230">
        <f t="shared" si="6"/>
        <v>1986212889337.49</v>
      </c>
      <c r="X72" s="230">
        <f t="shared" si="6"/>
        <v>2083001553377.5913</v>
      </c>
      <c r="Y72" s="230">
        <f t="shared" si="6"/>
        <v>2180538764463.0107</v>
      </c>
      <c r="Z72" s="230">
        <f t="shared" si="6"/>
        <v>2278338691512.4053</v>
      </c>
      <c r="AA72" s="230">
        <f t="shared" si="6"/>
        <v>2375870970786.9771</v>
      </c>
      <c r="AB72" s="230">
        <f t="shared" si="6"/>
        <v>2472562877887.0693</v>
      </c>
      <c r="AC72" s="230">
        <f t="shared" si="6"/>
        <v>2567802407678.7656</v>
      </c>
      <c r="AD72" s="230">
        <f t="shared" si="6"/>
        <v>2660942306578.0254</v>
      </c>
      <c r="AE72" s="230">
        <f t="shared" si="6"/>
        <v>2751305084431.9487</v>
      </c>
      <c r="AF72" s="230">
        <f t="shared" si="6"/>
        <v>2838189012990.6201</v>
      </c>
      <c r="AG72" s="230">
        <f t="shared" si="6"/>
        <v>2920875094884.5464</v>
      </c>
      <c r="AH72" s="230">
        <f t="shared" si="6"/>
        <v>2998634961474.9502</v>
      </c>
      <c r="AI72" s="230">
        <f t="shared" si="5"/>
        <v>3070739630436.2061</v>
      </c>
      <c r="AJ72" s="230">
        <f t="shared" si="5"/>
        <v>3136469025115.1621</v>
      </c>
      <c r="AK72" s="230">
        <f t="shared" si="5"/>
        <v>3195122128386.3169</v>
      </c>
      <c r="AL72" s="230">
        <f t="shared" si="5"/>
        <v>3246027614805.2891</v>
      </c>
      <c r="AM72" s="230">
        <f t="shared" si="5"/>
        <v>3288554777382.833</v>
      </c>
      <c r="AN72" s="230">
        <f t="shared" si="5"/>
        <v>3322124540360.0781</v>
      </c>
      <c r="AO72" s="230">
        <f t="shared" si="5"/>
        <v>3346220328103.4902</v>
      </c>
      <c r="AP72" s="230">
        <f t="shared" si="5"/>
        <v>3360398543790.4346</v>
      </c>
      <c r="AQ72" s="230">
        <f t="shared" si="4"/>
        <v>3364017925935.667</v>
      </c>
    </row>
    <row r="73" spans="1:43" x14ac:dyDescent="0.2">
      <c r="A73" s="278" t="s">
        <v>112</v>
      </c>
      <c r="B73" s="230">
        <f t="shared" si="0"/>
        <v>2708656669950</v>
      </c>
      <c r="C73" s="230">
        <f t="shared" si="6"/>
        <v>1875614880645.0027</v>
      </c>
      <c r="D73" s="230">
        <f t="shared" si="6"/>
        <v>2545138553869.127</v>
      </c>
      <c r="E73" s="230">
        <f t="shared" si="6"/>
        <v>3102657943602.5044</v>
      </c>
      <c r="F73" s="230">
        <f t="shared" si="6"/>
        <v>3324698038661.7129</v>
      </c>
      <c r="G73" s="230">
        <f t="shared" si="6"/>
        <v>3651947439171.2695</v>
      </c>
      <c r="H73" s="230">
        <f t="shared" si="6"/>
        <v>4080520539118.0522</v>
      </c>
      <c r="I73" s="230">
        <f t="shared" si="6"/>
        <v>4567528431520.3281</v>
      </c>
      <c r="J73" s="230">
        <f t="shared" si="6"/>
        <v>4965610356245.4854</v>
      </c>
      <c r="K73" s="230">
        <f t="shared" si="6"/>
        <v>5353094921754.0781</v>
      </c>
      <c r="L73" s="230">
        <f t="shared" si="6"/>
        <v>5691197304801.9648</v>
      </c>
      <c r="M73" s="230">
        <f t="shared" si="6"/>
        <v>5997491830447.5967</v>
      </c>
      <c r="N73" s="230">
        <f t="shared" si="6"/>
        <v>6364633566217.8477</v>
      </c>
      <c r="O73" s="230">
        <f t="shared" si="6"/>
        <v>6741887684721.042</v>
      </c>
      <c r="P73" s="230">
        <f t="shared" si="6"/>
        <v>7130104804266.752</v>
      </c>
      <c r="Q73" s="230">
        <f t="shared" si="6"/>
        <v>7530420569969.0586</v>
      </c>
      <c r="R73" s="230">
        <f t="shared" si="6"/>
        <v>7944284411193.4883</v>
      </c>
      <c r="S73" s="230">
        <f t="shared" si="6"/>
        <v>8396672008416.6465</v>
      </c>
      <c r="T73" s="230">
        <f t="shared" si="6"/>
        <v>8866312066378.4355</v>
      </c>
      <c r="U73" s="230">
        <f t="shared" si="6"/>
        <v>9352306251922.5957</v>
      </c>
      <c r="V73" s="230">
        <f t="shared" si="6"/>
        <v>9853484115601.7441</v>
      </c>
      <c r="W73" s="230">
        <f t="shared" si="6"/>
        <v>10368380088717.875</v>
      </c>
      <c r="X73" s="230">
        <f t="shared" si="6"/>
        <v>10895212559807.643</v>
      </c>
      <c r="Y73" s="230">
        <f t="shared" si="6"/>
        <v>11431865901008.613</v>
      </c>
      <c r="Z73" s="230">
        <f t="shared" si="6"/>
        <v>11975876386079.838</v>
      </c>
      <c r="AA73" s="230">
        <f t="shared" si="6"/>
        <v>12524422993995</v>
      </c>
      <c r="AB73" s="230">
        <f t="shared" si="6"/>
        <v>13074324118923.902</v>
      </c>
      <c r="AC73" s="230">
        <f t="shared" si="6"/>
        <v>13622041202868.826</v>
      </c>
      <c r="AD73" s="230">
        <f t="shared" si="6"/>
        <v>14163690265189.035</v>
      </c>
      <c r="AE73" s="230">
        <f t="shared" si="6"/>
        <v>14695062218207.48</v>
      </c>
      <c r="AF73" s="230">
        <f t="shared" si="6"/>
        <v>15211652725452.344</v>
      </c>
      <c r="AG73" s="230">
        <f t="shared" si="6"/>
        <v>15708702175627.365</v>
      </c>
      <c r="AH73" s="230">
        <f t="shared" si="6"/>
        <v>16181246109756.037</v>
      </c>
      <c r="AI73" s="230">
        <f t="shared" si="5"/>
        <v>16624176152045.199</v>
      </c>
      <c r="AJ73" s="230">
        <f t="shared" si="5"/>
        <v>17032311160514.158</v>
      </c>
      <c r="AK73" s="230">
        <f t="shared" si="5"/>
        <v>17400477938051.309</v>
      </c>
      <c r="AL73" s="230">
        <f t="shared" si="5"/>
        <v>17723600438266.195</v>
      </c>
      <c r="AM73" s="230">
        <f t="shared" si="5"/>
        <v>17996795976589.715</v>
      </c>
      <c r="AN73" s="230">
        <f t="shared" si="5"/>
        <v>18215476531985.984</v>
      </c>
      <c r="AO73" s="230">
        <f t="shared" si="5"/>
        <v>18375452817585.988</v>
      </c>
      <c r="AP73" s="230">
        <f t="shared" si="5"/>
        <v>18473038430874.605</v>
      </c>
      <c r="AQ73" s="230">
        <f t="shared" si="4"/>
        <v>18503608349596.012</v>
      </c>
    </row>
    <row r="74" spans="1:43" x14ac:dyDescent="0.2">
      <c r="A74" s="279" t="s">
        <v>276</v>
      </c>
      <c r="B74" s="239">
        <f t="shared" si="0"/>
        <v>425504379085500</v>
      </c>
      <c r="C74" s="239">
        <f t="shared" si="6"/>
        <v>416179222239000</v>
      </c>
      <c r="D74" s="239">
        <f t="shared" si="6"/>
        <v>439872857813436.56</v>
      </c>
      <c r="E74" s="239">
        <f t="shared" si="6"/>
        <v>455098833525617.38</v>
      </c>
      <c r="F74" s="239">
        <f t="shared" si="6"/>
        <v>494265101942067.38</v>
      </c>
      <c r="G74" s="239">
        <f t="shared" si="6"/>
        <v>519095640600283.13</v>
      </c>
      <c r="H74" s="239">
        <f t="shared" si="6"/>
        <v>539811571051568.63</v>
      </c>
      <c r="I74" s="239">
        <f t="shared" si="6"/>
        <v>570077978497753.5</v>
      </c>
      <c r="J74" s="239">
        <f t="shared" si="6"/>
        <v>593185839464278.5</v>
      </c>
      <c r="K74" s="239">
        <f t="shared" si="6"/>
        <v>615947586682345.88</v>
      </c>
      <c r="L74" s="239">
        <f t="shared" si="6"/>
        <v>636548216646770.75</v>
      </c>
      <c r="M74" s="239">
        <f t="shared" si="6"/>
        <v>659020855339403.13</v>
      </c>
      <c r="N74" s="239">
        <f t="shared" si="6"/>
        <v>675433585334810</v>
      </c>
      <c r="O74" s="239">
        <f t="shared" si="6"/>
        <v>694564972366362.25</v>
      </c>
      <c r="P74" s="239">
        <f t="shared" si="6"/>
        <v>712684401333434.13</v>
      </c>
      <c r="Q74" s="239">
        <f t="shared" si="6"/>
        <v>729753755641148.38</v>
      </c>
      <c r="R74" s="239">
        <f t="shared" si="6"/>
        <v>744204517896963.75</v>
      </c>
      <c r="S74" s="239">
        <f t="shared" si="6"/>
        <v>761562890641591.38</v>
      </c>
      <c r="T74" s="239">
        <f t="shared" si="6"/>
        <v>776314510724440.13</v>
      </c>
      <c r="U74" s="239">
        <f t="shared" si="6"/>
        <v>789999915081099.63</v>
      </c>
      <c r="V74" s="239">
        <f t="shared" si="6"/>
        <v>802628091771921.88</v>
      </c>
      <c r="W74" s="239">
        <f t="shared" si="6"/>
        <v>814217060657346</v>
      </c>
      <c r="X74" s="239">
        <f t="shared" si="6"/>
        <v>824793313901245.5</v>
      </c>
      <c r="Y74" s="239">
        <f t="shared" si="6"/>
        <v>834391203806763.38</v>
      </c>
      <c r="Z74" s="239">
        <f t="shared" si="6"/>
        <v>843052294167434.88</v>
      </c>
      <c r="AA74" s="239">
        <f t="shared" si="6"/>
        <v>850824690670054.5</v>
      </c>
      <c r="AB74" s="239">
        <f t="shared" si="6"/>
        <v>857762364981954</v>
      </c>
      <c r="AC74" s="239">
        <f t="shared" si="6"/>
        <v>863924486053366</v>
      </c>
      <c r="AD74" s="239">
        <f t="shared" si="6"/>
        <v>869374770922446.13</v>
      </c>
      <c r="AE74" s="239">
        <f t="shared" si="6"/>
        <v>874180865981590.63</v>
      </c>
      <c r="AF74" s="239">
        <f t="shared" si="6"/>
        <v>878413768299806.88</v>
      </c>
      <c r="AG74" s="239">
        <f t="shared" si="6"/>
        <v>882147295243421.13</v>
      </c>
      <c r="AH74" s="239">
        <f t="shared" si="6"/>
        <v>885457609336820.63</v>
      </c>
      <c r="AI74" s="239">
        <f t="shared" si="5"/>
        <v>888422804091711.5</v>
      </c>
      <c r="AJ74" s="239">
        <f t="shared" si="5"/>
        <v>891122555436348</v>
      </c>
      <c r="AK74" s="239">
        <f t="shared" si="5"/>
        <v>893637842419590.88</v>
      </c>
      <c r="AL74" s="239">
        <f t="shared" si="5"/>
        <v>896050740067288.88</v>
      </c>
      <c r="AM74" s="239">
        <f t="shared" si="5"/>
        <v>898444286644908.75</v>
      </c>
      <c r="AN74" s="239">
        <f t="shared" si="5"/>
        <v>900902427141681.13</v>
      </c>
      <c r="AO74" s="239">
        <f t="shared" si="5"/>
        <v>903510034546269.25</v>
      </c>
      <c r="AP74" s="239">
        <f t="shared" si="5"/>
        <v>906353010438413.63</v>
      </c>
      <c r="AQ74" s="239">
        <f t="shared" si="4"/>
        <v>909451338011689.25</v>
      </c>
    </row>
  </sheetData>
  <phoneticPr fontId="3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E062-CDD9-461D-9085-BBD4C20E3A01}">
  <sheetPr codeName="Sheet40"/>
  <dimension ref="A1:AR74"/>
  <sheetViews>
    <sheetView topLeftCell="A37" workbookViewId="0">
      <selection activeCell="D50" sqref="D50:D74"/>
    </sheetView>
  </sheetViews>
  <sheetFormatPr defaultColWidth="9" defaultRowHeight="12.75" x14ac:dyDescent="0.2"/>
  <cols>
    <col min="1" max="1" width="18" style="133" customWidth="1"/>
    <col min="2" max="16384" width="9" style="133"/>
  </cols>
  <sheetData>
    <row r="1" spans="1:44" x14ac:dyDescent="0.2">
      <c r="B1" s="214">
        <v>2019</v>
      </c>
      <c r="C1" s="214">
        <v>2020</v>
      </c>
      <c r="D1" s="214">
        <v>2021</v>
      </c>
      <c r="E1" s="214">
        <v>2022</v>
      </c>
      <c r="F1" s="214">
        <v>2023</v>
      </c>
      <c r="G1" s="214">
        <v>2024</v>
      </c>
      <c r="H1" s="214">
        <v>2025</v>
      </c>
      <c r="I1" s="214">
        <v>2026</v>
      </c>
      <c r="J1" s="214">
        <v>2027</v>
      </c>
      <c r="K1" s="214">
        <v>2028</v>
      </c>
      <c r="L1" s="214">
        <v>2029</v>
      </c>
      <c r="M1" s="214">
        <v>2030</v>
      </c>
      <c r="N1" s="214">
        <v>2031</v>
      </c>
      <c r="O1" s="214">
        <v>2032</v>
      </c>
      <c r="P1" s="214">
        <v>2033</v>
      </c>
      <c r="Q1" s="214">
        <v>2034</v>
      </c>
      <c r="R1" s="214">
        <v>2035</v>
      </c>
      <c r="S1" s="214">
        <v>2036</v>
      </c>
      <c r="T1" s="214">
        <v>2037</v>
      </c>
      <c r="U1" s="214">
        <v>2038</v>
      </c>
      <c r="V1" s="214">
        <v>2039</v>
      </c>
      <c r="W1" s="214">
        <v>2040</v>
      </c>
      <c r="X1" s="214">
        <v>2041</v>
      </c>
      <c r="Y1" s="214">
        <v>2042</v>
      </c>
      <c r="Z1" s="214">
        <v>2043</v>
      </c>
      <c r="AA1" s="214">
        <v>2044</v>
      </c>
      <c r="AB1" s="214">
        <v>2045</v>
      </c>
      <c r="AC1" s="214">
        <v>2046</v>
      </c>
      <c r="AD1" s="214">
        <v>2047</v>
      </c>
      <c r="AE1" s="214">
        <v>2048</v>
      </c>
      <c r="AF1" s="214">
        <v>2049</v>
      </c>
      <c r="AG1" s="214">
        <v>2050</v>
      </c>
      <c r="AH1" s="214">
        <v>2051</v>
      </c>
      <c r="AI1" s="214">
        <v>2052</v>
      </c>
      <c r="AJ1" s="214">
        <v>2053</v>
      </c>
      <c r="AK1" s="214">
        <v>2054</v>
      </c>
      <c r="AL1" s="214">
        <v>2055</v>
      </c>
      <c r="AM1" s="214">
        <v>2056</v>
      </c>
      <c r="AN1" s="214">
        <v>2057</v>
      </c>
      <c r="AO1" s="214">
        <v>2058</v>
      </c>
      <c r="AP1" s="214">
        <v>2059</v>
      </c>
      <c r="AQ1" s="214">
        <v>2060</v>
      </c>
    </row>
    <row r="2" spans="1:44" x14ac:dyDescent="0.2">
      <c r="A2" s="276" t="s">
        <v>287</v>
      </c>
      <c r="B2" s="241">
        <f>('Energy Use'!B58-'E-electricity'!B2)*'Energy Use 2019'!$R64</f>
        <v>0</v>
      </c>
      <c r="C2" s="241">
        <f>('Energy Use'!C58-'E-electricity'!C2-'E-Coal'!C2)*'Energy Use 2020'!$AA64</f>
        <v>0</v>
      </c>
      <c r="D2" s="241">
        <f>('Energy Use'!D58-'E-electricity'!D2-'E-Coal'!D2)*'Energy Use 2020'!$AA64</f>
        <v>0</v>
      </c>
      <c r="E2" s="241">
        <f>('Energy Use'!E58-'E-electricity'!E2-'E-Coal'!E2)*'Energy Use 2020'!$AA64</f>
        <v>0</v>
      </c>
      <c r="F2" s="241">
        <f>('Energy Use'!F58-'E-electricity'!F2-'E-Coal'!F2)*'Energy Use 2020'!$AA64</f>
        <v>0</v>
      </c>
      <c r="G2" s="241">
        <f>('Energy Use'!G58-'E-electricity'!G2-'E-Coal'!G2)*'Energy Use 2020'!$AA64</f>
        <v>0</v>
      </c>
      <c r="H2" s="241">
        <f>('Energy Use'!H58-'E-electricity'!H2-'E-Coal'!H2)*'Energy Use 2020'!$AA64</f>
        <v>0</v>
      </c>
      <c r="I2" s="241">
        <f>('Energy Use'!I58-'E-electricity'!I2-'E-Coal'!I2)*'Energy Use 2020'!$AA64</f>
        <v>0</v>
      </c>
      <c r="J2" s="241">
        <f>('Energy Use'!J58-'E-electricity'!J2-'E-Coal'!J2)*'Energy Use 2020'!$AA64</f>
        <v>0</v>
      </c>
      <c r="K2" s="241">
        <f>('Energy Use'!K58-'E-electricity'!K2-'E-Coal'!K2)*'Energy Use 2020'!$AA64</f>
        <v>0</v>
      </c>
      <c r="L2" s="241">
        <f>('Energy Use'!L58-'E-electricity'!L2-'E-Coal'!L2)*'Energy Use 2020'!$AA64</f>
        <v>0</v>
      </c>
      <c r="M2" s="241">
        <f>('Energy Use'!M58-'E-electricity'!M2-'E-Coal'!M2)*'Energy Use 2020'!$AA64</f>
        <v>0</v>
      </c>
      <c r="N2" s="241">
        <f>('Energy Use'!N58-'E-electricity'!N2-'E-Coal'!N2)*'Energy Use 2020'!$AA64</f>
        <v>0</v>
      </c>
      <c r="O2" s="241">
        <f>('Energy Use'!O58-'E-electricity'!O2-'E-Coal'!O2)*'Energy Use 2020'!$AA64</f>
        <v>0</v>
      </c>
      <c r="P2" s="241">
        <f>('Energy Use'!P58-'E-electricity'!P2-'E-Coal'!P2)*'Energy Use 2020'!$AA64</f>
        <v>0</v>
      </c>
      <c r="Q2" s="241">
        <f>('Energy Use'!Q58-'E-electricity'!Q2-'E-Coal'!Q2)*'Energy Use 2020'!$AA64</f>
        <v>0</v>
      </c>
      <c r="R2" s="241">
        <f>('Energy Use'!R58-'E-electricity'!R2-'E-Coal'!R2)*'Energy Use 2020'!$AA64</f>
        <v>0</v>
      </c>
      <c r="S2" s="241">
        <f>('Energy Use'!S58-'E-electricity'!S2-'E-Coal'!S2)*'Energy Use 2020'!$AA64</f>
        <v>0</v>
      </c>
      <c r="T2" s="241">
        <f>('Energy Use'!T58-'E-electricity'!T2-'E-Coal'!T2)*'Energy Use 2020'!$AA64</f>
        <v>0</v>
      </c>
      <c r="U2" s="241">
        <f>('Energy Use'!U58-'E-electricity'!U2-'E-Coal'!U2)*'Energy Use 2020'!$AA64</f>
        <v>0</v>
      </c>
      <c r="V2" s="241">
        <f>('Energy Use'!V58-'E-electricity'!V2-'E-Coal'!V2)*'Energy Use 2020'!$AA64</f>
        <v>0</v>
      </c>
      <c r="W2" s="241">
        <f>('Energy Use'!W58-'E-electricity'!W2-'E-Coal'!W2)*'Energy Use 2020'!$AA64</f>
        <v>0</v>
      </c>
      <c r="X2" s="241">
        <f>('Energy Use'!X58-'E-electricity'!X2-'E-Coal'!X2)*'Energy Use 2020'!$AA64</f>
        <v>0</v>
      </c>
      <c r="Y2" s="241">
        <f>('Energy Use'!Y58-'E-electricity'!Y2-'E-Coal'!Y2)*'Energy Use 2020'!$AA64</f>
        <v>0</v>
      </c>
      <c r="Z2" s="241">
        <f>('Energy Use'!Z58-'E-electricity'!Z2-'E-Coal'!Z2)*'Energy Use 2020'!$AA64</f>
        <v>0</v>
      </c>
      <c r="AA2" s="241">
        <f>('Energy Use'!AA58-'E-electricity'!AA2-'E-Coal'!AA2)*'Energy Use 2020'!$AA64</f>
        <v>0</v>
      </c>
      <c r="AB2" s="241">
        <f>('Energy Use'!AB58-'E-electricity'!AB2-'E-Coal'!AB2)*'Energy Use 2020'!$AA64</f>
        <v>0</v>
      </c>
      <c r="AC2" s="241">
        <f>('Energy Use'!AC58-'E-electricity'!AC2-'E-Coal'!AC2)*'Energy Use 2020'!$AA64</f>
        <v>0</v>
      </c>
      <c r="AD2" s="241">
        <f>('Energy Use'!AD58-'E-electricity'!AD2-'E-Coal'!AD2)*'Energy Use 2020'!$AA64</f>
        <v>0</v>
      </c>
      <c r="AE2" s="241">
        <f>('Energy Use'!AE58-'E-electricity'!AE2-'E-Coal'!AE2)*'Energy Use 2020'!$AA64</f>
        <v>0</v>
      </c>
      <c r="AF2" s="241">
        <f>('Energy Use'!AF58-'E-electricity'!AF2-'E-Coal'!AF2)*'Energy Use 2020'!$AA64</f>
        <v>0</v>
      </c>
      <c r="AG2" s="241">
        <f>('Energy Use'!AG58-'E-electricity'!AG2-'E-Coal'!AG2)*'Energy Use 2020'!$AA64</f>
        <v>0</v>
      </c>
      <c r="AH2" s="241">
        <f>('Energy Use'!AH58-'E-electricity'!AH2-'E-Coal'!AH2)*'Energy Use 2020'!$AA64</f>
        <v>0</v>
      </c>
      <c r="AI2" s="241">
        <f>('Energy Use'!AI58-'E-electricity'!AI2-'E-Coal'!AI2)*'Energy Use 2020'!$AA64</f>
        <v>0</v>
      </c>
      <c r="AJ2" s="241">
        <f>('Energy Use'!AJ58-'E-electricity'!AJ2-'E-Coal'!AJ2)*'Energy Use 2020'!$AA64</f>
        <v>0</v>
      </c>
      <c r="AK2" s="241">
        <f>('Energy Use'!AK58-'E-electricity'!AK2-'E-Coal'!AK2)*'Energy Use 2020'!$AA64</f>
        <v>0</v>
      </c>
      <c r="AL2" s="241">
        <f>('Energy Use'!AL58-'E-electricity'!AL2-'E-Coal'!AL2)*'Energy Use 2020'!$AA64</f>
        <v>0</v>
      </c>
      <c r="AM2" s="241">
        <f>('Energy Use'!AM58-'E-electricity'!AM2-'E-Coal'!AM2)*'Energy Use 2020'!$AA64</f>
        <v>0</v>
      </c>
      <c r="AN2" s="241">
        <f>('Energy Use'!AN58-'E-electricity'!AN2-'E-Coal'!AN2)*'Energy Use 2020'!$AA64</f>
        <v>0</v>
      </c>
      <c r="AO2" s="241">
        <f>('Energy Use'!AO58-'E-electricity'!AO2-'E-Coal'!AO2)*'Energy Use 2020'!$AA64</f>
        <v>0</v>
      </c>
      <c r="AP2" s="241">
        <f>('Energy Use'!AP58-'E-electricity'!AP2-'E-Coal'!AP2)*'Energy Use 2020'!$AA64</f>
        <v>0</v>
      </c>
      <c r="AQ2" s="241">
        <f>('Energy Use'!AQ58-'E-electricity'!AQ2-'E-Coal'!AQ2)*'Energy Use 2020'!$AA64</f>
        <v>0</v>
      </c>
      <c r="AR2" s="133" t="str">
        <f>VLOOKUP($A2,'Sector Match'!$A$1:$B$43,2,0)</f>
        <v>agriculture and forestry 01T03</v>
      </c>
    </row>
    <row r="3" spans="1:44" x14ac:dyDescent="0.2">
      <c r="A3" s="276" t="s">
        <v>2</v>
      </c>
      <c r="B3" s="230">
        <f>('Energy Use'!B59-'E-electricity'!B3)*'Energy Use 2019'!$R65</f>
        <v>86112559500</v>
      </c>
      <c r="C3" s="230">
        <f>('Energy Use'!C59-'E-electricity'!C3-'E-Coal'!C3)*'Energy Use 2020'!$AA65</f>
        <v>33333894000.000011</v>
      </c>
      <c r="D3" s="230">
        <f>('Energy Use'!D59-'E-electricity'!D3-'E-Coal'!D3)*'Energy Use 2020'!$AA65</f>
        <v>38202395568.169647</v>
      </c>
      <c r="E3" s="230">
        <f>('Energy Use'!E59-'E-electricity'!E3-'E-Coal'!E3)*'Energy Use 2020'!$AA65</f>
        <v>42299802608.758125</v>
      </c>
      <c r="F3" s="230">
        <f>('Energy Use'!F59-'E-electricity'!F3-'E-Coal'!F3)*'Energy Use 2020'!$AA65</f>
        <v>46823701210.110603</v>
      </c>
      <c r="G3" s="230">
        <f>('Energy Use'!G59-'E-electricity'!G3-'E-Coal'!G3)*'Energy Use 2020'!$AA65</f>
        <v>49773766392.013451</v>
      </c>
      <c r="H3" s="230">
        <f>('Energy Use'!H59-'E-electricity'!H3-'E-Coal'!H3)*'Energy Use 2020'!$AA65</f>
        <v>52594641311.363968</v>
      </c>
      <c r="I3" s="230">
        <f>('Energy Use'!I59-'E-electricity'!I3-'E-Coal'!I3)*'Energy Use 2020'!$AA65</f>
        <v>54929158465.78479</v>
      </c>
      <c r="J3" s="230">
        <f>('Energy Use'!J59-'E-electricity'!J3-'E-Coal'!J3)*'Energy Use 2020'!$AA65</f>
        <v>55423659160.841431</v>
      </c>
      <c r="K3" s="230">
        <f>('Energy Use'!K59-'E-electricity'!K3-'E-Coal'!K3)*'Energy Use 2020'!$AA65</f>
        <v>56097060473.903473</v>
      </c>
      <c r="L3" s="230">
        <f>('Energy Use'!L59-'E-electricity'!L3-'E-Coal'!L3)*'Energy Use 2020'!$AA65</f>
        <v>56012656876.890007</v>
      </c>
      <c r="M3" s="230">
        <f>('Energy Use'!M59-'E-electricity'!M3-'E-Coal'!M3)*'Energy Use 2020'!$AA65</f>
        <v>55439433333.466713</v>
      </c>
      <c r="N3" s="230">
        <f>('Energy Use'!N59-'E-electricity'!N3-'E-Coal'!N3)*'Energy Use 2020'!$AA65</f>
        <v>55425513511.815643</v>
      </c>
      <c r="O3" s="230">
        <f>('Energy Use'!O59-'E-electricity'!O3-'E-Coal'!O3)*'Energy Use 2020'!$AA65</f>
        <v>55408415023.64225</v>
      </c>
      <c r="P3" s="230">
        <f>('Energy Use'!P59-'E-electricity'!P3-'E-Coal'!P3)*'Energy Use 2020'!$AA65</f>
        <v>55388146383.636398</v>
      </c>
      <c r="Q3" s="230">
        <f>('Energy Use'!Q59-'E-electricity'!Q3-'E-Coal'!Q3)*'Energy Use 2020'!$AA65</f>
        <v>55364716105.186508</v>
      </c>
      <c r="R3" s="230">
        <f>('Energy Use'!R59-'E-electricity'!R3-'E-Coal'!R3)*'Energy Use 2020'!$AA65</f>
        <v>55338132700.379616</v>
      </c>
      <c r="S3" s="230">
        <f>('Energy Use'!S59-'E-electricity'!S3-'E-Coal'!S3)*'Energy Use 2020'!$AA65</f>
        <v>54820925050.385551</v>
      </c>
      <c r="T3" s="230">
        <f>('Energy Use'!T59-'E-electricity'!T3-'E-Coal'!T3)*'Energy Use 2020'!$AA65</f>
        <v>54303875127.646027</v>
      </c>
      <c r="U3" s="230">
        <f>('Energy Use'!U59-'E-electricity'!U3-'E-Coal'!U3)*'Energy Use 2020'!$AA65</f>
        <v>53786983452.868874</v>
      </c>
      <c r="V3" s="230">
        <f>('Energy Use'!V59-'E-electricity'!V3-'E-Coal'!V3)*'Energy Use 2020'!$AA65</f>
        <v>53270250546.726631</v>
      </c>
      <c r="W3" s="230">
        <f>('Energy Use'!W59-'E-electricity'!W3-'E-Coal'!W3)*'Energy Use 2020'!$AA65</f>
        <v>52753676929.856728</v>
      </c>
      <c r="X3" s="230">
        <f>('Energy Use'!X59-'E-electricity'!X3-'E-Coal'!X3)*'Energy Use 2020'!$AA65</f>
        <v>51932968386.223366</v>
      </c>
      <c r="Y3" s="230">
        <f>('Energy Use'!Y59-'E-electricity'!Y3-'E-Coal'!Y3)*'Energy Use 2020'!$AA65</f>
        <v>51112527179.880486</v>
      </c>
      <c r="Z3" s="230">
        <f>('Energy Use'!Z59-'E-electricity'!Z3-'E-Coal'!Z3)*'Energy Use 2020'!$AA65</f>
        <v>50292354143.130226</v>
      </c>
      <c r="AA3" s="230">
        <f>('Energy Use'!AA59-'E-electricity'!AA3-'E-Coal'!AA3)*'Energy Use 2020'!$AA65</f>
        <v>49472450108.218369</v>
      </c>
      <c r="AB3" s="230">
        <f>('Energy Use'!AB59-'E-electricity'!AB3-'E-Coal'!AB3)*'Energy Use 2020'!$AA65</f>
        <v>48652815907.334427</v>
      </c>
      <c r="AC3" s="230">
        <f>('Energy Use'!AC59-'E-electricity'!AC3-'E-Coal'!AC3)*'Energy Use 2020'!$AA65</f>
        <v>47833452372.61161</v>
      </c>
      <c r="AD3" s="230">
        <f>('Energy Use'!AD59-'E-electricity'!AD3-'E-Coal'!AD3)*'Energy Use 2020'!$AA65</f>
        <v>47014360336.126862</v>
      </c>
      <c r="AE3" s="230">
        <f>('Energy Use'!AE59-'E-electricity'!AE3-'E-Coal'!AE3)*'Energy Use 2020'!$AA65</f>
        <v>46195540629.900772</v>
      </c>
      <c r="AF3" s="230">
        <f>('Energy Use'!AF59-'E-electricity'!AF3-'E-Coal'!AF3)*'Energy Use 2020'!$AA65</f>
        <v>45376994085.897682</v>
      </c>
      <c r="AG3" s="230">
        <f>('Energy Use'!AG59-'E-electricity'!AG3-'E-Coal'!AG3)*'Energy Use 2020'!$AA65</f>
        <v>44558721536.02565</v>
      </c>
      <c r="AH3" s="230">
        <f>('Energy Use'!AH59-'E-electricity'!AH3-'E-Coal'!AH3)*'Energy Use 2020'!$AA65</f>
        <v>43538220461.154297</v>
      </c>
      <c r="AI3" s="230">
        <f>('Energy Use'!AI59-'E-electricity'!AI3-'E-Coal'!AI3)*'Energy Use 2020'!$AA65</f>
        <v>42518067767.289299</v>
      </c>
      <c r="AJ3" s="230">
        <f>('Energy Use'!AJ59-'E-electricity'!AJ3-'E-Coal'!AJ3)*'Energy Use 2020'!$AA65</f>
        <v>41498264493.911118</v>
      </c>
      <c r="AK3" s="230">
        <f>('Energy Use'!AK59-'E-electricity'!AK3-'E-Coal'!AK3)*'Energy Use 2020'!$AA65</f>
        <v>40478811680.429802</v>
      </c>
      <c r="AL3" s="230">
        <f>('Energy Use'!AL59-'E-electricity'!AL3-'E-Coal'!AL3)*'Energy Use 2020'!$AA65</f>
        <v>39459710366.185051</v>
      </c>
      <c r="AM3" s="230">
        <f>('Energy Use'!AM59-'E-electricity'!AM3-'E-Coal'!AM3)*'Energy Use 2020'!$AA65</f>
        <v>38643282440.922211</v>
      </c>
      <c r="AN3" s="230">
        <f>('Energy Use'!AN59-'E-electricity'!AN3-'E-Coal'!AN3)*'Energy Use 2020'!$AA65</f>
        <v>37827134677.735519</v>
      </c>
      <c r="AO3" s="230">
        <f>('Energy Use'!AO59-'E-electricity'!AO3-'E-Coal'!AO3)*'Energy Use 2020'!$AA65</f>
        <v>37011267908.065086</v>
      </c>
      <c r="AP3" s="230">
        <f>('Energy Use'!AP59-'E-electricity'!AP3-'E-Coal'!AP3)*'Energy Use 2020'!$AA65</f>
        <v>36195682963.29467</v>
      </c>
      <c r="AQ3" s="230">
        <f>('Energy Use'!AQ59-'E-electricity'!AQ3-'E-Coal'!AQ3)*'Energy Use 2020'!$AA65</f>
        <v>35377431080.698151</v>
      </c>
      <c r="AR3" s="133" t="str">
        <f>VLOOKUP($A3,'Sector Match'!$A$1:$B$43,2,0)</f>
        <v>coal mining 05</v>
      </c>
    </row>
    <row r="4" spans="1:44" x14ac:dyDescent="0.2">
      <c r="A4" s="74" t="s">
        <v>3</v>
      </c>
      <c r="B4" s="230">
        <f>('Energy Use'!B60-'E-electricity'!B4)*'Energy Use 2019'!$R66</f>
        <v>106432345717499.97</v>
      </c>
      <c r="C4" s="230">
        <f>('Energy Use'!C60-'E-electricity'!C4-'E-Coal'!C4)*'Energy Use 2020'!$AA66</f>
        <v>98223874319999.984</v>
      </c>
      <c r="D4" s="230">
        <f>('Energy Use'!D60-'E-electricity'!D4-'E-Coal'!D4)*'Energy Use 2020'!$AA66</f>
        <v>102985536319021.5</v>
      </c>
      <c r="E4" s="230">
        <f>('Energy Use'!E60-'E-electricity'!E4-'E-Coal'!E4)*'Energy Use 2020'!$AA66</f>
        <v>112904646181612.59</v>
      </c>
      <c r="F4" s="230">
        <f>('Energy Use'!F60-'E-electricity'!F4-'E-Coal'!F4)*'Energy Use 2020'!$AA66</f>
        <v>123881311995816.77</v>
      </c>
      <c r="G4" s="230">
        <f>('Energy Use'!G60-'E-electricity'!G4-'E-Coal'!G4)*'Energy Use 2020'!$AA66</f>
        <v>130707984072211.61</v>
      </c>
      <c r="H4" s="230">
        <f>('Energy Use'!H60-'E-electricity'!H4-'E-Coal'!H4)*'Energy Use 2020'!$AA66</f>
        <v>137496867809384.73</v>
      </c>
      <c r="I4" s="230">
        <f>('Energy Use'!I60-'E-electricity'!I4-'E-Coal'!I4)*'Energy Use 2020'!$AA66</f>
        <v>140851504954465.53</v>
      </c>
      <c r="J4" s="230">
        <f>('Energy Use'!J60-'E-electricity'!J4-'E-Coal'!J4)*'Energy Use 2020'!$AA66</f>
        <v>144139392529875.78</v>
      </c>
      <c r="K4" s="230">
        <f>('Energy Use'!K60-'E-electricity'!K4-'E-Coal'!K4)*'Energy Use 2020'!$AA66</f>
        <v>147429489267649.72</v>
      </c>
      <c r="L4" s="230">
        <f>('Energy Use'!L60-'E-electricity'!L4-'E-Coal'!L4)*'Energy Use 2020'!$AA66</f>
        <v>150688952515732.19</v>
      </c>
      <c r="M4" s="230">
        <f>('Energy Use'!M60-'E-electricity'!M4-'E-Coal'!M4)*'Energy Use 2020'!$AA66</f>
        <v>153926721935674.41</v>
      </c>
      <c r="N4" s="230">
        <f>('Energy Use'!N60-'E-electricity'!N4-'E-Coal'!N4)*'Energy Use 2020'!$AA66</f>
        <v>156050692496260.5</v>
      </c>
      <c r="O4" s="230">
        <f>('Energy Use'!O60-'E-electricity'!O4-'E-Coal'!O4)*'Energy Use 2020'!$AA66</f>
        <v>158172588522370.38</v>
      </c>
      <c r="P4" s="230">
        <f>('Energy Use'!P60-'E-electricity'!P4-'E-Coal'!P4)*'Energy Use 2020'!$AA66</f>
        <v>160292410553929.06</v>
      </c>
      <c r="Q4" s="230">
        <f>('Energy Use'!Q60-'E-electricity'!Q4-'E-Coal'!Q4)*'Energy Use 2020'!$AA66</f>
        <v>162410159130811.81</v>
      </c>
      <c r="R4" s="230">
        <f>('Energy Use'!R60-'E-electricity'!R4-'E-Coal'!R4)*'Energy Use 2020'!$AA66</f>
        <v>164525834792843.94</v>
      </c>
      <c r="S4" s="230">
        <f>('Energy Use'!S60-'E-electricity'!S4-'E-Coal'!S4)*'Energy Use 2020'!$AA66</f>
        <v>166680320472885.03</v>
      </c>
      <c r="T4" s="230">
        <f>('Energy Use'!T60-'E-electricity'!T4-'E-Coal'!T4)*'Energy Use 2020'!$AA66</f>
        <v>168833814369281.94</v>
      </c>
      <c r="U4" s="230">
        <f>('Energy Use'!U60-'E-electricity'!U4-'E-Coal'!U4)*'Energy Use 2020'!$AA66</f>
        <v>170986316515909.66</v>
      </c>
      <c r="V4" s="230">
        <f>('Energy Use'!V60-'E-electricity'!V4-'E-Coal'!V4)*'Energy Use 2020'!$AA66</f>
        <v>173137826946643.88</v>
      </c>
      <c r="W4" s="230">
        <f>('Energy Use'!W60-'E-electricity'!W4-'E-Coal'!W4)*'Energy Use 2020'!$AA66</f>
        <v>175288345695361.16</v>
      </c>
      <c r="X4" s="230">
        <f>('Energy Use'!X60-'E-electricity'!X4-'E-Coal'!X4)*'Energy Use 2020'!$AA66</f>
        <v>176342042187560.94</v>
      </c>
      <c r="Y4" s="230">
        <f>('Energy Use'!Y60-'E-electricity'!Y4-'E-Coal'!Y4)*'Energy Use 2020'!$AA66</f>
        <v>177395243870235.13</v>
      </c>
      <c r="Z4" s="230">
        <f>('Energy Use'!Z60-'E-electricity'!Z4-'E-Coal'!Z4)*'Energy Use 2020'!$AA66</f>
        <v>178447950760312.69</v>
      </c>
      <c r="AA4" s="230">
        <f>('Energy Use'!AA60-'E-electricity'!AA4-'E-Coal'!AA4)*'Energy Use 2020'!$AA66</f>
        <v>179500162874722.88</v>
      </c>
      <c r="AB4" s="230">
        <f>('Energy Use'!AB60-'E-electricity'!AB4-'E-Coal'!AB4)*'Energy Use 2020'!$AA66</f>
        <v>180551880230395.63</v>
      </c>
      <c r="AC4" s="230">
        <f>('Energy Use'!AC60-'E-electricity'!AC4-'E-Coal'!AC4)*'Energy Use 2020'!$AA66</f>
        <v>181603102844260.88</v>
      </c>
      <c r="AD4" s="230">
        <f>('Energy Use'!AD60-'E-electricity'!AD4-'E-Coal'!AD4)*'Energy Use 2020'!$AA66</f>
        <v>182653830733249.25</v>
      </c>
      <c r="AE4" s="230">
        <f>('Energy Use'!AE60-'E-electricity'!AE4-'E-Coal'!AE4)*'Energy Use 2020'!$AA66</f>
        <v>183704063914291.75</v>
      </c>
      <c r="AF4" s="230">
        <f>('Energy Use'!AF60-'E-electricity'!AF4-'E-Coal'!AF4)*'Energy Use 2020'!$AA66</f>
        <v>184753802404319.69</v>
      </c>
      <c r="AG4" s="230">
        <f>('Energy Use'!AG60-'E-electricity'!AG4-'E-Coal'!AG4)*'Energy Use 2020'!$AA66</f>
        <v>185803046220264.91</v>
      </c>
      <c r="AH4" s="230">
        <f>('Energy Use'!AH60-'E-electricity'!AH4-'E-Coal'!AH4)*'Energy Use 2020'!$AA66</f>
        <v>186851249360861.72</v>
      </c>
      <c r="AI4" s="230">
        <f>('Energy Use'!AI60-'E-electricity'!AI4-'E-Coal'!AI4)*'Energy Use 2020'!$AA66</f>
        <v>187898958109288.72</v>
      </c>
      <c r="AJ4" s="230">
        <f>('Energy Use'!AJ60-'E-electricity'!AJ4-'E-Coal'!AJ4)*'Energy Use 2020'!$AA66</f>
        <v>188946172482470.41</v>
      </c>
      <c r="AK4" s="230">
        <f>('Energy Use'!AK60-'E-electricity'!AK4-'E-Coal'!AK4)*'Energy Use 2020'!$AA66</f>
        <v>189992892497331.66</v>
      </c>
      <c r="AL4" s="230">
        <f>('Energy Use'!AL60-'E-electricity'!AL4-'E-Coal'!AL4)*'Energy Use 2020'!$AA66</f>
        <v>191039118170797.81</v>
      </c>
      <c r="AM4" s="230">
        <f>('Energy Use'!AM60-'E-electricity'!AM4-'E-Coal'!AM4)*'Energy Use 2020'!$AA66</f>
        <v>190995035025682.06</v>
      </c>
      <c r="AN4" s="230">
        <f>('Energy Use'!AN60-'E-electricity'!AN4-'E-Coal'!AN4)*'Energy Use 2020'!$AA66</f>
        <v>190950953166553.72</v>
      </c>
      <c r="AO4" s="230">
        <f>('Energy Use'!AO60-'E-electricity'!AO4-'E-Coal'!AO4)*'Energy Use 2020'!$AA66</f>
        <v>190906872593420.22</v>
      </c>
      <c r="AP4" s="230">
        <f>('Energy Use'!AP60-'E-electricity'!AP4-'E-Coal'!AP4)*'Energy Use 2020'!$AA66</f>
        <v>190862793306289.13</v>
      </c>
      <c r="AQ4" s="230">
        <f>('Energy Use'!AQ60-'E-electricity'!AQ4-'E-Coal'!AQ4)*'Energy Use 2020'!$AA66</f>
        <v>190802807117147.28</v>
      </c>
      <c r="AR4" s="133" t="str">
        <f>VLOOKUP($A4,'Sector Match'!$A$1:$B$43,2,0)</f>
        <v>oil and gas extraction 06</v>
      </c>
    </row>
    <row r="5" spans="1:44" x14ac:dyDescent="0.2">
      <c r="A5" s="74" t="s">
        <v>4</v>
      </c>
      <c r="B5" s="230">
        <f>('Energy Use'!B61-'E-electricity'!B5)*'Energy Use 2019'!$R67</f>
        <v>0</v>
      </c>
      <c r="C5" s="230">
        <f>('Energy Use'!C61-'E-electricity'!C5-'E-Coal'!C5)*'Energy Use 2020'!$AA67</f>
        <v>0</v>
      </c>
      <c r="D5" s="230">
        <f>('Energy Use'!D61-'E-electricity'!D5-'E-Coal'!D5)*'Energy Use 2020'!$AA67</f>
        <v>0</v>
      </c>
      <c r="E5" s="230">
        <f>('Energy Use'!E61-'E-electricity'!E5-'E-Coal'!E5)*'Energy Use 2020'!$AA67</f>
        <v>0</v>
      </c>
      <c r="F5" s="230">
        <f>('Energy Use'!F61-'E-electricity'!F5-'E-Coal'!F5)*'Energy Use 2020'!$AA67</f>
        <v>0</v>
      </c>
      <c r="G5" s="230">
        <f>('Energy Use'!G61-'E-electricity'!G5-'E-Coal'!G5)*'Energy Use 2020'!$AA67</f>
        <v>0</v>
      </c>
      <c r="H5" s="230">
        <f>('Energy Use'!H61-'E-electricity'!H5-'E-Coal'!H5)*'Energy Use 2020'!$AA67</f>
        <v>0</v>
      </c>
      <c r="I5" s="230">
        <f>('Energy Use'!I61-'E-electricity'!I5-'E-Coal'!I5)*'Energy Use 2020'!$AA67</f>
        <v>0</v>
      </c>
      <c r="J5" s="230">
        <f>('Energy Use'!J61-'E-electricity'!J5-'E-Coal'!J5)*'Energy Use 2020'!$AA67</f>
        <v>0</v>
      </c>
      <c r="K5" s="230">
        <f>('Energy Use'!K61-'E-electricity'!K5-'E-Coal'!K5)*'Energy Use 2020'!$AA67</f>
        <v>0</v>
      </c>
      <c r="L5" s="230">
        <f>('Energy Use'!L61-'E-electricity'!L5-'E-Coal'!L5)*'Energy Use 2020'!$AA67</f>
        <v>0</v>
      </c>
      <c r="M5" s="230">
        <f>('Energy Use'!M61-'E-electricity'!M5-'E-Coal'!M5)*'Energy Use 2020'!$AA67</f>
        <v>0</v>
      </c>
      <c r="N5" s="230">
        <f>('Energy Use'!N61-'E-electricity'!N5-'E-Coal'!N5)*'Energy Use 2020'!$AA67</f>
        <v>0</v>
      </c>
      <c r="O5" s="230">
        <f>('Energy Use'!O61-'E-electricity'!O5-'E-Coal'!O5)*'Energy Use 2020'!$AA67</f>
        <v>0</v>
      </c>
      <c r="P5" s="230">
        <f>('Energy Use'!P61-'E-electricity'!P5-'E-Coal'!P5)*'Energy Use 2020'!$AA67</f>
        <v>0</v>
      </c>
      <c r="Q5" s="230">
        <f>('Energy Use'!Q61-'E-electricity'!Q5-'E-Coal'!Q5)*'Energy Use 2020'!$AA67</f>
        <v>0</v>
      </c>
      <c r="R5" s="230">
        <f>('Energy Use'!R61-'E-electricity'!R5-'E-Coal'!R5)*'Energy Use 2020'!$AA67</f>
        <v>0</v>
      </c>
      <c r="S5" s="230">
        <f>('Energy Use'!S61-'E-electricity'!S5-'E-Coal'!S5)*'Energy Use 2020'!$AA67</f>
        <v>0</v>
      </c>
      <c r="T5" s="230">
        <f>('Energy Use'!T61-'E-electricity'!T5-'E-Coal'!T5)*'Energy Use 2020'!$AA67</f>
        <v>0</v>
      </c>
      <c r="U5" s="230">
        <f>('Energy Use'!U61-'E-electricity'!U5-'E-Coal'!U5)*'Energy Use 2020'!$AA67</f>
        <v>0</v>
      </c>
      <c r="V5" s="230">
        <f>('Energy Use'!V61-'E-electricity'!V5-'E-Coal'!V5)*'Energy Use 2020'!$AA67</f>
        <v>0</v>
      </c>
      <c r="W5" s="230">
        <f>('Energy Use'!W61-'E-electricity'!W5-'E-Coal'!W5)*'Energy Use 2020'!$AA67</f>
        <v>0</v>
      </c>
      <c r="X5" s="230">
        <f>('Energy Use'!X61-'E-electricity'!X5-'E-Coal'!X5)*'Energy Use 2020'!$AA67</f>
        <v>0</v>
      </c>
      <c r="Y5" s="230">
        <f>('Energy Use'!Y61-'E-electricity'!Y5-'E-Coal'!Y5)*'Energy Use 2020'!$AA67</f>
        <v>0</v>
      </c>
      <c r="Z5" s="230">
        <f>('Energy Use'!Z61-'E-electricity'!Z5-'E-Coal'!Z5)*'Energy Use 2020'!$AA67</f>
        <v>0</v>
      </c>
      <c r="AA5" s="230">
        <f>('Energy Use'!AA61-'E-electricity'!AA5-'E-Coal'!AA5)*'Energy Use 2020'!$AA67</f>
        <v>0</v>
      </c>
      <c r="AB5" s="230">
        <f>('Energy Use'!AB61-'E-electricity'!AB5-'E-Coal'!AB5)*'Energy Use 2020'!$AA67</f>
        <v>0</v>
      </c>
      <c r="AC5" s="230">
        <f>('Energy Use'!AC61-'E-electricity'!AC5-'E-Coal'!AC5)*'Energy Use 2020'!$AA67</f>
        <v>0</v>
      </c>
      <c r="AD5" s="230">
        <f>('Energy Use'!AD61-'E-electricity'!AD5-'E-Coal'!AD5)*'Energy Use 2020'!$AA67</f>
        <v>0</v>
      </c>
      <c r="AE5" s="230">
        <f>('Energy Use'!AE61-'E-electricity'!AE5-'E-Coal'!AE5)*'Energy Use 2020'!$AA67</f>
        <v>0</v>
      </c>
      <c r="AF5" s="230">
        <f>('Energy Use'!AF61-'E-electricity'!AF5-'E-Coal'!AF5)*'Energy Use 2020'!$AA67</f>
        <v>0</v>
      </c>
      <c r="AG5" s="230">
        <f>('Energy Use'!AG61-'E-electricity'!AG5-'E-Coal'!AG5)*'Energy Use 2020'!$AA67</f>
        <v>0</v>
      </c>
      <c r="AH5" s="230">
        <f>('Energy Use'!AH61-'E-electricity'!AH5-'E-Coal'!AH5)*'Energy Use 2020'!$AA67</f>
        <v>0</v>
      </c>
      <c r="AI5" s="230">
        <f>('Energy Use'!AI61-'E-electricity'!AI5-'E-Coal'!AI5)*'Energy Use 2020'!$AA67</f>
        <v>0</v>
      </c>
      <c r="AJ5" s="230">
        <f>('Energy Use'!AJ61-'E-electricity'!AJ5-'E-Coal'!AJ5)*'Energy Use 2020'!$AA67</f>
        <v>0</v>
      </c>
      <c r="AK5" s="230">
        <f>('Energy Use'!AK61-'E-electricity'!AK5-'E-Coal'!AK5)*'Energy Use 2020'!$AA67</f>
        <v>0</v>
      </c>
      <c r="AL5" s="230">
        <f>('Energy Use'!AL61-'E-electricity'!AL5-'E-Coal'!AL5)*'Energy Use 2020'!$AA67</f>
        <v>0</v>
      </c>
      <c r="AM5" s="230">
        <f>('Energy Use'!AM61-'E-electricity'!AM5-'E-Coal'!AM5)*'Energy Use 2020'!$AA67</f>
        <v>0</v>
      </c>
      <c r="AN5" s="230">
        <f>('Energy Use'!AN61-'E-electricity'!AN5-'E-Coal'!AN5)*'Energy Use 2020'!$AA67</f>
        <v>0</v>
      </c>
      <c r="AO5" s="230">
        <f>('Energy Use'!AO61-'E-electricity'!AO5-'E-Coal'!AO5)*'Energy Use 2020'!$AA67</f>
        <v>0</v>
      </c>
      <c r="AP5" s="230">
        <f>('Energy Use'!AP61-'E-electricity'!AP5-'E-Coal'!AP5)*'Energy Use 2020'!$AA67</f>
        <v>0</v>
      </c>
      <c r="AQ5" s="230">
        <f>('Energy Use'!AQ61-'E-electricity'!AQ5-'E-Coal'!AQ5)*'Energy Use 2020'!$AA67</f>
        <v>0</v>
      </c>
      <c r="AR5" s="133" t="str">
        <f>VLOOKUP($A5,'Sector Match'!$A$1:$B$43,2,0)</f>
        <v>other mining and quarrying 07T08</v>
      </c>
    </row>
    <row r="6" spans="1:44" x14ac:dyDescent="0.2">
      <c r="A6" s="74" t="s">
        <v>5</v>
      </c>
      <c r="B6" s="230">
        <f>('Energy Use'!B62-'E-electricity'!B6)*'Energy Use 2019'!$R68</f>
        <v>0</v>
      </c>
      <c r="C6" s="230">
        <f>('Energy Use'!C62-'E-electricity'!C6-'E-Coal'!C6)*'Energy Use 2020'!$AA68</f>
        <v>0</v>
      </c>
      <c r="D6" s="230">
        <f>('Energy Use'!D62-'E-electricity'!D6-'E-Coal'!D6)*'Energy Use 2020'!$AA68</f>
        <v>0</v>
      </c>
      <c r="E6" s="230">
        <f>('Energy Use'!E62-'E-electricity'!E6-'E-Coal'!E6)*'Energy Use 2020'!$AA68</f>
        <v>0</v>
      </c>
      <c r="F6" s="230">
        <f>('Energy Use'!F62-'E-electricity'!F6-'E-Coal'!F6)*'Energy Use 2020'!$AA68</f>
        <v>0</v>
      </c>
      <c r="G6" s="230">
        <f>('Energy Use'!G62-'E-electricity'!G6-'E-Coal'!G6)*'Energy Use 2020'!$AA68</f>
        <v>0</v>
      </c>
      <c r="H6" s="230">
        <f>('Energy Use'!H62-'E-electricity'!H6-'E-Coal'!H6)*'Energy Use 2020'!$AA68</f>
        <v>0</v>
      </c>
      <c r="I6" s="230">
        <f>('Energy Use'!I62-'E-electricity'!I6-'E-Coal'!I6)*'Energy Use 2020'!$AA68</f>
        <v>0</v>
      </c>
      <c r="J6" s="230">
        <f>('Energy Use'!J62-'E-electricity'!J6-'E-Coal'!J6)*'Energy Use 2020'!$AA68</f>
        <v>0</v>
      </c>
      <c r="K6" s="230">
        <f>('Energy Use'!K62-'E-electricity'!K6-'E-Coal'!K6)*'Energy Use 2020'!$AA68</f>
        <v>0</v>
      </c>
      <c r="L6" s="230">
        <f>('Energy Use'!L62-'E-electricity'!L6-'E-Coal'!L6)*'Energy Use 2020'!$AA68</f>
        <v>0</v>
      </c>
      <c r="M6" s="230">
        <f>('Energy Use'!M62-'E-electricity'!M6-'E-Coal'!M6)*'Energy Use 2020'!$AA68</f>
        <v>0</v>
      </c>
      <c r="N6" s="230">
        <f>('Energy Use'!N62-'E-electricity'!N6-'E-Coal'!N6)*'Energy Use 2020'!$AA68</f>
        <v>0</v>
      </c>
      <c r="O6" s="230">
        <f>('Energy Use'!O62-'E-electricity'!O6-'E-Coal'!O6)*'Energy Use 2020'!$AA68</f>
        <v>0</v>
      </c>
      <c r="P6" s="230">
        <f>('Energy Use'!P62-'E-electricity'!P6-'E-Coal'!P6)*'Energy Use 2020'!$AA68</f>
        <v>0</v>
      </c>
      <c r="Q6" s="230">
        <f>('Energy Use'!Q62-'E-electricity'!Q6-'E-Coal'!Q6)*'Energy Use 2020'!$AA68</f>
        <v>0</v>
      </c>
      <c r="R6" s="230">
        <f>('Energy Use'!R62-'E-electricity'!R6-'E-Coal'!R6)*'Energy Use 2020'!$AA68</f>
        <v>0</v>
      </c>
      <c r="S6" s="230">
        <f>('Energy Use'!S62-'E-electricity'!S6-'E-Coal'!S6)*'Energy Use 2020'!$AA68</f>
        <v>0</v>
      </c>
      <c r="T6" s="230">
        <f>('Energy Use'!T62-'E-electricity'!T6-'E-Coal'!T6)*'Energy Use 2020'!$AA68</f>
        <v>0</v>
      </c>
      <c r="U6" s="230">
        <f>('Energy Use'!U62-'E-electricity'!U6-'E-Coal'!U6)*'Energy Use 2020'!$AA68</f>
        <v>0</v>
      </c>
      <c r="V6" s="230">
        <f>('Energy Use'!V62-'E-electricity'!V6-'E-Coal'!V6)*'Energy Use 2020'!$AA68</f>
        <v>0</v>
      </c>
      <c r="W6" s="230">
        <f>('Energy Use'!W62-'E-electricity'!W6-'E-Coal'!W6)*'Energy Use 2020'!$AA68</f>
        <v>0</v>
      </c>
      <c r="X6" s="230">
        <f>('Energy Use'!X62-'E-electricity'!X6-'E-Coal'!X6)*'Energy Use 2020'!$AA68</f>
        <v>0</v>
      </c>
      <c r="Y6" s="230">
        <f>('Energy Use'!Y62-'E-electricity'!Y6-'E-Coal'!Y6)*'Energy Use 2020'!$AA68</f>
        <v>0</v>
      </c>
      <c r="Z6" s="230">
        <f>('Energy Use'!Z62-'E-electricity'!Z6-'E-Coal'!Z6)*'Energy Use 2020'!$AA68</f>
        <v>0</v>
      </c>
      <c r="AA6" s="230">
        <f>('Energy Use'!AA62-'E-electricity'!AA6-'E-Coal'!AA6)*'Energy Use 2020'!$AA68</f>
        <v>0</v>
      </c>
      <c r="AB6" s="230">
        <f>('Energy Use'!AB62-'E-electricity'!AB6-'E-Coal'!AB6)*'Energy Use 2020'!$AA68</f>
        <v>0</v>
      </c>
      <c r="AC6" s="230">
        <f>('Energy Use'!AC62-'E-electricity'!AC6-'E-Coal'!AC6)*'Energy Use 2020'!$AA68</f>
        <v>0</v>
      </c>
      <c r="AD6" s="230">
        <f>('Energy Use'!AD62-'E-electricity'!AD6-'E-Coal'!AD6)*'Energy Use 2020'!$AA68</f>
        <v>0</v>
      </c>
      <c r="AE6" s="230">
        <f>('Energy Use'!AE62-'E-electricity'!AE6-'E-Coal'!AE6)*'Energy Use 2020'!$AA68</f>
        <v>0</v>
      </c>
      <c r="AF6" s="230">
        <f>('Energy Use'!AF62-'E-electricity'!AF6-'E-Coal'!AF6)*'Energy Use 2020'!$AA68</f>
        <v>0</v>
      </c>
      <c r="AG6" s="230">
        <f>('Energy Use'!AG62-'E-electricity'!AG6-'E-Coal'!AG6)*'Energy Use 2020'!$AA68</f>
        <v>0</v>
      </c>
      <c r="AH6" s="230">
        <f>('Energy Use'!AH62-'E-electricity'!AH6-'E-Coal'!AH6)*'Energy Use 2020'!$AA68</f>
        <v>0</v>
      </c>
      <c r="AI6" s="230">
        <f>('Energy Use'!AI62-'E-electricity'!AI6-'E-Coal'!AI6)*'Energy Use 2020'!$AA68</f>
        <v>0</v>
      </c>
      <c r="AJ6" s="230">
        <f>('Energy Use'!AJ62-'E-electricity'!AJ6-'E-Coal'!AJ6)*'Energy Use 2020'!$AA68</f>
        <v>0</v>
      </c>
      <c r="AK6" s="230">
        <f>('Energy Use'!AK62-'E-electricity'!AK6-'E-Coal'!AK6)*'Energy Use 2020'!$AA68</f>
        <v>0</v>
      </c>
      <c r="AL6" s="230">
        <f>('Energy Use'!AL62-'E-electricity'!AL6-'E-Coal'!AL6)*'Energy Use 2020'!$AA68</f>
        <v>0</v>
      </c>
      <c r="AM6" s="230">
        <f>('Energy Use'!AM62-'E-electricity'!AM6-'E-Coal'!AM6)*'Energy Use 2020'!$AA68</f>
        <v>0</v>
      </c>
      <c r="AN6" s="230">
        <f>('Energy Use'!AN62-'E-electricity'!AN6-'E-Coal'!AN6)*'Energy Use 2020'!$AA68</f>
        <v>0</v>
      </c>
      <c r="AO6" s="230">
        <f>('Energy Use'!AO62-'E-electricity'!AO6-'E-Coal'!AO6)*'Energy Use 2020'!$AA68</f>
        <v>0</v>
      </c>
      <c r="AP6" s="230">
        <f>('Energy Use'!AP62-'E-electricity'!AP6-'E-Coal'!AP6)*'Energy Use 2020'!$AA68</f>
        <v>0</v>
      </c>
      <c r="AQ6" s="230">
        <f>('Energy Use'!AQ62-'E-electricity'!AQ6-'E-Coal'!AQ6)*'Energy Use 2020'!$AA68</f>
        <v>0</v>
      </c>
      <c r="AR6" s="133" t="str">
        <f>VLOOKUP($A6,'Sector Match'!$A$1:$B$43,2,0)</f>
        <v>other mining and quarrying 07T08</v>
      </c>
    </row>
    <row r="7" spans="1:44" x14ac:dyDescent="0.2">
      <c r="A7" s="74" t="s">
        <v>6</v>
      </c>
      <c r="B7" s="230">
        <f>('Energy Use'!B63-'E-electricity'!B7)*'Energy Use 2019'!$R69</f>
        <v>0</v>
      </c>
      <c r="C7" s="230">
        <f>('Energy Use'!C63-'E-electricity'!C7-'E-Coal'!C7)*'Energy Use 2020'!$AA69</f>
        <v>0</v>
      </c>
      <c r="D7" s="230">
        <f>('Energy Use'!D63-'E-electricity'!D7-'E-Coal'!D7)*'Energy Use 2020'!$AA69</f>
        <v>0</v>
      </c>
      <c r="E7" s="230">
        <f>('Energy Use'!E63-'E-electricity'!E7-'E-Coal'!E7)*'Energy Use 2020'!$AA69</f>
        <v>0</v>
      </c>
      <c r="F7" s="230">
        <f>('Energy Use'!F63-'E-electricity'!F7-'E-Coal'!F7)*'Energy Use 2020'!$AA69</f>
        <v>0</v>
      </c>
      <c r="G7" s="230">
        <f>('Energy Use'!G63-'E-electricity'!G7-'E-Coal'!G7)*'Energy Use 2020'!$AA69</f>
        <v>0</v>
      </c>
      <c r="H7" s="230">
        <f>('Energy Use'!H63-'E-electricity'!H7-'E-Coal'!H7)*'Energy Use 2020'!$AA69</f>
        <v>0</v>
      </c>
      <c r="I7" s="230">
        <f>('Energy Use'!I63-'E-electricity'!I7-'E-Coal'!I7)*'Energy Use 2020'!$AA69</f>
        <v>0</v>
      </c>
      <c r="J7" s="230">
        <f>('Energy Use'!J63-'E-electricity'!J7-'E-Coal'!J7)*'Energy Use 2020'!$AA69</f>
        <v>0</v>
      </c>
      <c r="K7" s="230">
        <f>('Energy Use'!K63-'E-electricity'!K7-'E-Coal'!K7)*'Energy Use 2020'!$AA69</f>
        <v>0</v>
      </c>
      <c r="L7" s="230">
        <f>('Energy Use'!L63-'E-electricity'!L7-'E-Coal'!L7)*'Energy Use 2020'!$AA69</f>
        <v>0</v>
      </c>
      <c r="M7" s="230">
        <f>('Energy Use'!M63-'E-electricity'!M7-'E-Coal'!M7)*'Energy Use 2020'!$AA69</f>
        <v>0</v>
      </c>
      <c r="N7" s="230">
        <f>('Energy Use'!N63-'E-electricity'!N7-'E-Coal'!N7)*'Energy Use 2020'!$AA69</f>
        <v>0</v>
      </c>
      <c r="O7" s="230">
        <f>('Energy Use'!O63-'E-electricity'!O7-'E-Coal'!O7)*'Energy Use 2020'!$AA69</f>
        <v>0</v>
      </c>
      <c r="P7" s="230">
        <f>('Energy Use'!P63-'E-electricity'!P7-'E-Coal'!P7)*'Energy Use 2020'!$AA69</f>
        <v>0</v>
      </c>
      <c r="Q7" s="230">
        <f>('Energy Use'!Q63-'E-electricity'!Q7-'E-Coal'!Q7)*'Energy Use 2020'!$AA69</f>
        <v>0</v>
      </c>
      <c r="R7" s="230">
        <f>('Energy Use'!R63-'E-electricity'!R7-'E-Coal'!R7)*'Energy Use 2020'!$AA69</f>
        <v>0</v>
      </c>
      <c r="S7" s="230">
        <f>('Energy Use'!S63-'E-electricity'!S7-'E-Coal'!S7)*'Energy Use 2020'!$AA69</f>
        <v>0</v>
      </c>
      <c r="T7" s="230">
        <f>('Energy Use'!T63-'E-electricity'!T7-'E-Coal'!T7)*'Energy Use 2020'!$AA69</f>
        <v>0</v>
      </c>
      <c r="U7" s="230">
        <f>('Energy Use'!U63-'E-electricity'!U7-'E-Coal'!U7)*'Energy Use 2020'!$AA69</f>
        <v>0</v>
      </c>
      <c r="V7" s="230">
        <f>('Energy Use'!V63-'E-electricity'!V7-'E-Coal'!V7)*'Energy Use 2020'!$AA69</f>
        <v>0</v>
      </c>
      <c r="W7" s="230">
        <f>('Energy Use'!W63-'E-electricity'!W7-'E-Coal'!W7)*'Energy Use 2020'!$AA69</f>
        <v>0</v>
      </c>
      <c r="X7" s="230">
        <f>('Energy Use'!X63-'E-electricity'!X7-'E-Coal'!X7)*'Energy Use 2020'!$AA69</f>
        <v>0</v>
      </c>
      <c r="Y7" s="230">
        <f>('Energy Use'!Y63-'E-electricity'!Y7-'E-Coal'!Y7)*'Energy Use 2020'!$AA69</f>
        <v>0</v>
      </c>
      <c r="Z7" s="230">
        <f>('Energy Use'!Z63-'E-electricity'!Z7-'E-Coal'!Z7)*'Energy Use 2020'!$AA69</f>
        <v>0</v>
      </c>
      <c r="AA7" s="230">
        <f>('Energy Use'!AA63-'E-electricity'!AA7-'E-Coal'!AA7)*'Energy Use 2020'!$AA69</f>
        <v>0</v>
      </c>
      <c r="AB7" s="230">
        <f>('Energy Use'!AB63-'E-electricity'!AB7-'E-Coal'!AB7)*'Energy Use 2020'!$AA69</f>
        <v>0</v>
      </c>
      <c r="AC7" s="230">
        <f>('Energy Use'!AC63-'E-electricity'!AC7-'E-Coal'!AC7)*'Energy Use 2020'!$AA69</f>
        <v>0</v>
      </c>
      <c r="AD7" s="230">
        <f>('Energy Use'!AD63-'E-electricity'!AD7-'E-Coal'!AD7)*'Energy Use 2020'!$AA69</f>
        <v>0</v>
      </c>
      <c r="AE7" s="230">
        <f>('Energy Use'!AE63-'E-electricity'!AE7-'E-Coal'!AE7)*'Energy Use 2020'!$AA69</f>
        <v>0</v>
      </c>
      <c r="AF7" s="230">
        <f>('Energy Use'!AF63-'E-electricity'!AF7-'E-Coal'!AF7)*'Energy Use 2020'!$AA69</f>
        <v>0</v>
      </c>
      <c r="AG7" s="230">
        <f>('Energy Use'!AG63-'E-electricity'!AG7-'E-Coal'!AG7)*'Energy Use 2020'!$AA69</f>
        <v>0</v>
      </c>
      <c r="AH7" s="230">
        <f>('Energy Use'!AH63-'E-electricity'!AH7-'E-Coal'!AH7)*'Energy Use 2020'!$AA69</f>
        <v>0</v>
      </c>
      <c r="AI7" s="230">
        <f>('Energy Use'!AI63-'E-electricity'!AI7-'E-Coal'!AI7)*'Energy Use 2020'!$AA69</f>
        <v>0</v>
      </c>
      <c r="AJ7" s="230">
        <f>('Energy Use'!AJ63-'E-electricity'!AJ7-'E-Coal'!AJ7)*'Energy Use 2020'!$AA69</f>
        <v>0</v>
      </c>
      <c r="AK7" s="230">
        <f>('Energy Use'!AK63-'E-electricity'!AK7-'E-Coal'!AK7)*'Energy Use 2020'!$AA69</f>
        <v>0</v>
      </c>
      <c r="AL7" s="230">
        <f>('Energy Use'!AL63-'E-electricity'!AL7-'E-Coal'!AL7)*'Energy Use 2020'!$AA69</f>
        <v>0</v>
      </c>
      <c r="AM7" s="230">
        <f>('Energy Use'!AM63-'E-electricity'!AM7-'E-Coal'!AM7)*'Energy Use 2020'!$AA69</f>
        <v>0</v>
      </c>
      <c r="AN7" s="230">
        <f>('Energy Use'!AN63-'E-electricity'!AN7-'E-Coal'!AN7)*'Energy Use 2020'!$AA69</f>
        <v>0</v>
      </c>
      <c r="AO7" s="230">
        <f>('Energy Use'!AO63-'E-electricity'!AO7-'E-Coal'!AO7)*'Energy Use 2020'!$AA69</f>
        <v>0</v>
      </c>
      <c r="AP7" s="230">
        <f>('Energy Use'!AP63-'E-electricity'!AP7-'E-Coal'!AP7)*'Energy Use 2020'!$AA69</f>
        <v>0</v>
      </c>
      <c r="AQ7" s="230">
        <f>('Energy Use'!AQ63-'E-electricity'!AQ7-'E-Coal'!AQ7)*'Energy Use 2020'!$AA69</f>
        <v>0</v>
      </c>
      <c r="AR7" s="133" t="str">
        <f>VLOOKUP($A7,'Sector Match'!$A$1:$B$43,2,0)</f>
        <v>other mining and quarrying 07T08</v>
      </c>
    </row>
    <row r="8" spans="1:44" x14ac:dyDescent="0.2">
      <c r="A8" s="74" t="s">
        <v>7</v>
      </c>
      <c r="B8" s="230">
        <f>('Energy Use'!B64-'E-electricity'!B8)*'Energy Use 2019'!$R70</f>
        <v>38889543000</v>
      </c>
      <c r="C8" s="230">
        <f>('Energy Use'!C64-'E-electricity'!C8-'E-Coal'!C8)*'Energy Use 2020'!$AA70</f>
        <v>36111718500</v>
      </c>
      <c r="D8" s="230">
        <f>('Energy Use'!D64-'E-electricity'!D8-'E-Coal'!D8)*'Energy Use 2020'!$AA70</f>
        <v>39718637189.473938</v>
      </c>
      <c r="E8" s="230">
        <f>('Energy Use'!E64-'E-electricity'!E8-'E-Coal'!E8)*'Energy Use 2020'!$AA70</f>
        <v>44174864164.44059</v>
      </c>
      <c r="F8" s="230">
        <f>('Energy Use'!F64-'E-electricity'!F8-'E-Coal'!F8)*'Energy Use 2020'!$AA70</f>
        <v>46929496909.608978</v>
      </c>
      <c r="G8" s="230">
        <f>('Energy Use'!G64-'E-electricity'!G8-'E-Coal'!G8)*'Energy Use 2020'!$AA70</f>
        <v>51028648715.322258</v>
      </c>
      <c r="H8" s="230">
        <f>('Energy Use'!H64-'E-electricity'!H8-'E-Coal'!H8)*'Energy Use 2020'!$AA70</f>
        <v>56490893609.624931</v>
      </c>
      <c r="I8" s="230">
        <f>('Energy Use'!I64-'E-electricity'!I8-'E-Coal'!I8)*'Energy Use 2020'!$AA70</f>
        <v>62153693161.769722</v>
      </c>
      <c r="J8" s="230">
        <f>('Energy Use'!J64-'E-electricity'!J8-'E-Coal'!J8)*'Energy Use 2020'!$AA70</f>
        <v>67576946225.03447</v>
      </c>
      <c r="K8" s="230">
        <f>('Energy Use'!K64-'E-electricity'!K8-'E-Coal'!K8)*'Energy Use 2020'!$AA70</f>
        <v>72808550942.001907</v>
      </c>
      <c r="L8" s="230">
        <f>('Energy Use'!L64-'E-electricity'!L8-'E-Coal'!L8)*'Energy Use 2020'!$AA70</f>
        <v>77914056160.062973</v>
      </c>
      <c r="M8" s="230">
        <f>('Energy Use'!M64-'E-electricity'!M8-'E-Coal'!M8)*'Energy Use 2020'!$AA70</f>
        <v>83019793792.995453</v>
      </c>
      <c r="N8" s="230">
        <f>('Energy Use'!N64-'E-electricity'!N8-'E-Coal'!N8)*'Energy Use 2020'!$AA70</f>
        <v>88279504900.445999</v>
      </c>
      <c r="O8" s="230">
        <f>('Energy Use'!O64-'E-electricity'!O8-'E-Coal'!O8)*'Energy Use 2020'!$AA70</f>
        <v>93680865863.090683</v>
      </c>
      <c r="P8" s="230">
        <f>('Energy Use'!P64-'E-electricity'!P8-'E-Coal'!P8)*'Energy Use 2020'!$AA70</f>
        <v>99183915718.413513</v>
      </c>
      <c r="Q8" s="230">
        <f>('Energy Use'!Q64-'E-electricity'!Q8-'E-Coal'!Q8)*'Energy Use 2020'!$AA70</f>
        <v>104741195865.92296</v>
      </c>
      <c r="R8" s="230">
        <f>('Energy Use'!R64-'E-electricity'!R8-'E-Coal'!R8)*'Energy Use 2020'!$AA70</f>
        <v>110297662382.9575</v>
      </c>
      <c r="S8" s="230">
        <f>('Energy Use'!S64-'E-electricity'!S8-'E-Coal'!S8)*'Energy Use 2020'!$AA70</f>
        <v>115805566764.24132</v>
      </c>
      <c r="T8" s="230">
        <f>('Energy Use'!T64-'E-electricity'!T8-'E-Coal'!T8)*'Energy Use 2020'!$AA70</f>
        <v>121224123472.34209</v>
      </c>
      <c r="U8" s="230">
        <f>('Energy Use'!U64-'E-electricity'!U8-'E-Coal'!U8)*'Energy Use 2020'!$AA70</f>
        <v>126526811427.11108</v>
      </c>
      <c r="V8" s="230">
        <f>('Energy Use'!V64-'E-electricity'!V8-'E-Coal'!V8)*'Energy Use 2020'!$AA70</f>
        <v>131688356134.50967</v>
      </c>
      <c r="W8" s="230">
        <f>('Energy Use'!W64-'E-electricity'!W8-'E-Coal'!W8)*'Energy Use 2020'!$AA70</f>
        <v>136685012799.1871</v>
      </c>
      <c r="X8" s="230">
        <f>('Energy Use'!X64-'E-electricity'!X8-'E-Coal'!X8)*'Energy Use 2020'!$AA70</f>
        <v>141494817909.91531</v>
      </c>
      <c r="Y8" s="230">
        <f>('Energy Use'!Y64-'E-electricity'!Y8-'E-Coal'!Y8)*'Energy Use 2020'!$AA70</f>
        <v>146097805898.85431</v>
      </c>
      <c r="Z8" s="230">
        <f>('Energy Use'!Z64-'E-electricity'!Z8-'E-Coal'!Z8)*'Energy Use 2020'!$AA70</f>
        <v>150476188452.69788</v>
      </c>
      <c r="AA8" s="230">
        <f>('Energy Use'!AA64-'E-electricity'!AA8-'E-Coal'!AA8)*'Energy Use 2020'!$AA70</f>
        <v>154614495033.0918</v>
      </c>
      <c r="AB8" s="230">
        <f>('Energy Use'!AB64-'E-electricity'!AB8-'E-Coal'!AB8)*'Energy Use 2020'!$AA70</f>
        <v>158499674115.46463</v>
      </c>
      <c r="AC8" s="230">
        <f>('Energy Use'!AC64-'E-electricity'!AC8-'E-Coal'!AC8)*'Energy Use 2020'!$AA70</f>
        <v>162121155553.35306</v>
      </c>
      <c r="AD8" s="230">
        <f>('Energy Use'!AD64-'E-electricity'!AD8-'E-Coal'!AD8)*'Energy Use 2020'!$AA70</f>
        <v>165470875297.19614</v>
      </c>
      <c r="AE8" s="230">
        <f>('Energy Use'!AE64-'E-electricity'!AE8-'E-Coal'!AE8)*'Energy Use 2020'!$AA70</f>
        <v>168543264424.8476</v>
      </c>
      <c r="AF8" s="230">
        <f>('Energy Use'!AF64-'E-electricity'!AF8-'E-Coal'!AF8)*'Energy Use 2020'!$AA70</f>
        <v>171335205062.85156</v>
      </c>
      <c r="AG8" s="230">
        <f>('Energy Use'!AG64-'E-electricity'!AG8-'E-Coal'!AG8)*'Energy Use 2020'!$AA70</f>
        <v>173845956284.73685</v>
      </c>
      <c r="AH8" s="230">
        <f>('Energy Use'!AH64-'E-electricity'!AH8-'E-Coal'!AH8)*'Energy Use 2020'!$AA70</f>
        <v>176077053461.66367</v>
      </c>
      <c r="AI8" s="230">
        <f>('Energy Use'!AI64-'E-electricity'!AI8-'E-Coal'!AI8)*'Energy Use 2020'!$AA70</f>
        <v>178032184812.29626</v>
      </c>
      <c r="AJ8" s="230">
        <f>('Energy Use'!AJ64-'E-electricity'!AJ8-'E-Coal'!AJ8)*'Energy Use 2020'!$AA70</f>
        <v>179717049057.05618</v>
      </c>
      <c r="AK8" s="230">
        <f>('Energy Use'!AK64-'E-electricity'!AK8-'E-Coal'!AK8)*'Energy Use 2020'!$AA70</f>
        <v>181139198134.32809</v>
      </c>
      <c r="AL8" s="230">
        <f>('Energy Use'!AL64-'E-electricity'!AL8-'E-Coal'!AL8)*'Energy Use 2020'!$AA70</f>
        <v>182307868892.61099</v>
      </c>
      <c r="AM8" s="230">
        <f>('Energy Use'!AM64-'E-electricity'!AM8-'E-Coal'!AM8)*'Energy Use 2020'!$AA70</f>
        <v>183233807544.73932</v>
      </c>
      <c r="AN8" s="230">
        <f>('Energy Use'!AN64-'E-electricity'!AN8-'E-Coal'!AN8)*'Energy Use 2020'!$AA70</f>
        <v>183929090471.04581</v>
      </c>
      <c r="AO8" s="230">
        <f>('Energy Use'!AO64-'E-electricity'!AO8-'E-Coal'!AO8)*'Energy Use 2020'!$AA70</f>
        <v>184406944701.30872</v>
      </c>
      <c r="AP8" s="230">
        <f>('Energy Use'!AP64-'E-electricity'!AP8-'E-Coal'!AP8)*'Energy Use 2020'!$AA70</f>
        <v>184681571104.08588</v>
      </c>
      <c r="AQ8" s="230">
        <f>('Energy Use'!AQ64-'E-electricity'!AQ8-'E-Coal'!AQ8)*'Energy Use 2020'!$AA70</f>
        <v>184752569230.64792</v>
      </c>
      <c r="AR8" s="133" t="str">
        <f>VLOOKUP($A8,'Sector Match'!$A$1:$B$43,2,0)</f>
        <v>Mining Support Service Activities 09</v>
      </c>
    </row>
    <row r="9" spans="1:44" x14ac:dyDescent="0.2">
      <c r="A9" s="74" t="s">
        <v>8</v>
      </c>
      <c r="B9" s="230">
        <f>('Energy Use'!B65-'E-electricity'!B9)*'Energy Use 2019'!$R71</f>
        <v>0</v>
      </c>
      <c r="C9" s="230">
        <f>('Energy Use'!C65-'E-electricity'!C9-'E-Coal'!C9)*'Energy Use 2020'!$AA71</f>
        <v>0</v>
      </c>
      <c r="D9" s="230">
        <f>('Energy Use'!D65-'E-electricity'!D9-'E-Coal'!D9)*'Energy Use 2020'!$AA71</f>
        <v>0</v>
      </c>
      <c r="E9" s="230">
        <f>('Energy Use'!E65-'E-electricity'!E9-'E-Coal'!E9)*'Energy Use 2020'!$AA71</f>
        <v>0</v>
      </c>
      <c r="F9" s="230">
        <f>('Energy Use'!F65-'E-electricity'!F9-'E-Coal'!F9)*'Energy Use 2020'!$AA71</f>
        <v>0</v>
      </c>
      <c r="G9" s="230">
        <f>('Energy Use'!G65-'E-electricity'!G9-'E-Coal'!G9)*'Energy Use 2020'!$AA71</f>
        <v>0</v>
      </c>
      <c r="H9" s="230">
        <f>('Energy Use'!H65-'E-electricity'!H9-'E-Coal'!H9)*'Energy Use 2020'!$AA71</f>
        <v>0</v>
      </c>
      <c r="I9" s="230">
        <f>('Energy Use'!I65-'E-electricity'!I9-'E-Coal'!I9)*'Energy Use 2020'!$AA71</f>
        <v>0</v>
      </c>
      <c r="J9" s="230">
        <f>('Energy Use'!J65-'E-electricity'!J9-'E-Coal'!J9)*'Energy Use 2020'!$AA71</f>
        <v>0</v>
      </c>
      <c r="K9" s="230">
        <f>('Energy Use'!K65-'E-electricity'!K9-'E-Coal'!K9)*'Energy Use 2020'!$AA71</f>
        <v>0</v>
      </c>
      <c r="L9" s="230">
        <f>('Energy Use'!L65-'E-electricity'!L9-'E-Coal'!L9)*'Energy Use 2020'!$AA71</f>
        <v>0</v>
      </c>
      <c r="M9" s="230">
        <f>('Energy Use'!M65-'E-electricity'!M9-'E-Coal'!M9)*'Energy Use 2020'!$AA71</f>
        <v>0</v>
      </c>
      <c r="N9" s="230">
        <f>('Energy Use'!N65-'E-electricity'!N9-'E-Coal'!N9)*'Energy Use 2020'!$AA71</f>
        <v>0</v>
      </c>
      <c r="O9" s="230">
        <f>('Energy Use'!O65-'E-electricity'!O9-'E-Coal'!O9)*'Energy Use 2020'!$AA71</f>
        <v>0</v>
      </c>
      <c r="P9" s="230">
        <f>('Energy Use'!P65-'E-electricity'!P9-'E-Coal'!P9)*'Energy Use 2020'!$AA71</f>
        <v>0</v>
      </c>
      <c r="Q9" s="230">
        <f>('Energy Use'!Q65-'E-electricity'!Q9-'E-Coal'!Q9)*'Energy Use 2020'!$AA71</f>
        <v>0</v>
      </c>
      <c r="R9" s="230">
        <f>('Energy Use'!R65-'E-electricity'!R9-'E-Coal'!R9)*'Energy Use 2020'!$AA71</f>
        <v>0</v>
      </c>
      <c r="S9" s="230">
        <f>('Energy Use'!S65-'E-electricity'!S9-'E-Coal'!S9)*'Energy Use 2020'!$AA71</f>
        <v>0</v>
      </c>
      <c r="T9" s="230">
        <f>('Energy Use'!T65-'E-electricity'!T9-'E-Coal'!T9)*'Energy Use 2020'!$AA71</f>
        <v>0</v>
      </c>
      <c r="U9" s="230">
        <f>('Energy Use'!U65-'E-electricity'!U9-'E-Coal'!U9)*'Energy Use 2020'!$AA71</f>
        <v>0</v>
      </c>
      <c r="V9" s="230">
        <f>('Energy Use'!V65-'E-electricity'!V9-'E-Coal'!V9)*'Energy Use 2020'!$AA71</f>
        <v>0</v>
      </c>
      <c r="W9" s="230">
        <f>('Energy Use'!W65-'E-electricity'!W9-'E-Coal'!W9)*'Energy Use 2020'!$AA71</f>
        <v>0</v>
      </c>
      <c r="X9" s="230">
        <f>('Energy Use'!X65-'E-electricity'!X9-'E-Coal'!X9)*'Energy Use 2020'!$AA71</f>
        <v>0</v>
      </c>
      <c r="Y9" s="230">
        <f>('Energy Use'!Y65-'E-electricity'!Y9-'E-Coal'!Y9)*'Energy Use 2020'!$AA71</f>
        <v>0</v>
      </c>
      <c r="Z9" s="230">
        <f>('Energy Use'!Z65-'E-electricity'!Z9-'E-Coal'!Z9)*'Energy Use 2020'!$AA71</f>
        <v>0</v>
      </c>
      <c r="AA9" s="230">
        <f>('Energy Use'!AA65-'E-electricity'!AA9-'E-Coal'!AA9)*'Energy Use 2020'!$AA71</f>
        <v>0</v>
      </c>
      <c r="AB9" s="230">
        <f>('Energy Use'!AB65-'E-electricity'!AB9-'E-Coal'!AB9)*'Energy Use 2020'!$AA71</f>
        <v>0</v>
      </c>
      <c r="AC9" s="230">
        <f>('Energy Use'!AC65-'E-electricity'!AC9-'E-Coal'!AC9)*'Energy Use 2020'!$AA71</f>
        <v>0</v>
      </c>
      <c r="AD9" s="230">
        <f>('Energy Use'!AD65-'E-electricity'!AD9-'E-Coal'!AD9)*'Energy Use 2020'!$AA71</f>
        <v>0</v>
      </c>
      <c r="AE9" s="230">
        <f>('Energy Use'!AE65-'E-electricity'!AE9-'E-Coal'!AE9)*'Energy Use 2020'!$AA71</f>
        <v>0</v>
      </c>
      <c r="AF9" s="230">
        <f>('Energy Use'!AF65-'E-electricity'!AF9-'E-Coal'!AF9)*'Energy Use 2020'!$AA71</f>
        <v>0</v>
      </c>
      <c r="AG9" s="230">
        <f>('Energy Use'!AG65-'E-electricity'!AG9-'E-Coal'!AG9)*'Energy Use 2020'!$AA71</f>
        <v>0</v>
      </c>
      <c r="AH9" s="230">
        <f>('Energy Use'!AH65-'E-electricity'!AH9-'E-Coal'!AH9)*'Energy Use 2020'!$AA71</f>
        <v>0</v>
      </c>
      <c r="AI9" s="230">
        <f>('Energy Use'!AI65-'E-electricity'!AI9-'E-Coal'!AI9)*'Energy Use 2020'!$AA71</f>
        <v>0</v>
      </c>
      <c r="AJ9" s="230">
        <f>('Energy Use'!AJ65-'E-electricity'!AJ9-'E-Coal'!AJ9)*'Energy Use 2020'!$AA71</f>
        <v>0</v>
      </c>
      <c r="AK9" s="230">
        <f>('Energy Use'!AK65-'E-electricity'!AK9-'E-Coal'!AK9)*'Energy Use 2020'!$AA71</f>
        <v>0</v>
      </c>
      <c r="AL9" s="230">
        <f>('Energy Use'!AL65-'E-electricity'!AL9-'E-Coal'!AL9)*'Energy Use 2020'!$AA71</f>
        <v>0</v>
      </c>
      <c r="AM9" s="230">
        <f>('Energy Use'!AM65-'E-electricity'!AM9-'E-Coal'!AM9)*'Energy Use 2020'!$AA71</f>
        <v>0</v>
      </c>
      <c r="AN9" s="230">
        <f>('Energy Use'!AN65-'E-electricity'!AN9-'E-Coal'!AN9)*'Energy Use 2020'!$AA71</f>
        <v>0</v>
      </c>
      <c r="AO9" s="230">
        <f>('Energy Use'!AO65-'E-electricity'!AO9-'E-Coal'!AO9)*'Energy Use 2020'!$AA71</f>
        <v>0</v>
      </c>
      <c r="AP9" s="230">
        <f>('Energy Use'!AP65-'E-electricity'!AP9-'E-Coal'!AP9)*'Energy Use 2020'!$AA71</f>
        <v>0</v>
      </c>
      <c r="AQ9" s="230">
        <f>('Energy Use'!AQ65-'E-electricity'!AQ9-'E-Coal'!AQ9)*'Energy Use 2020'!$AA71</f>
        <v>0</v>
      </c>
      <c r="AR9" s="133" t="str">
        <f>VLOOKUP($A9,'Sector Match'!$A$1:$B$43,2,0)</f>
        <v>Mining Support Service Activities 09</v>
      </c>
    </row>
    <row r="10" spans="1:44" x14ac:dyDescent="0.2">
      <c r="A10" s="74" t="s">
        <v>9</v>
      </c>
      <c r="B10" s="230">
        <f>('Energy Use'!B66-'E-electricity'!B10)*'Energy Use 2019'!$R72</f>
        <v>0</v>
      </c>
      <c r="C10" s="230">
        <f>('Energy Use'!C66-'E-electricity'!C10-'E-Coal'!C10)*'Energy Use 2020'!$AA72</f>
        <v>0</v>
      </c>
      <c r="D10" s="230">
        <f>('Energy Use'!D66-'E-electricity'!D10-'E-Coal'!D10)*'Energy Use 2020'!$AA72</f>
        <v>0</v>
      </c>
      <c r="E10" s="230">
        <f>('Energy Use'!E66-'E-electricity'!E10-'E-Coal'!E10)*'Energy Use 2020'!$AA72</f>
        <v>0</v>
      </c>
      <c r="F10" s="230">
        <f>('Energy Use'!F66-'E-electricity'!F10-'E-Coal'!F10)*'Energy Use 2020'!$AA72</f>
        <v>0</v>
      </c>
      <c r="G10" s="230">
        <f>('Energy Use'!G66-'E-electricity'!G10-'E-Coal'!G10)*'Energy Use 2020'!$AA72</f>
        <v>0</v>
      </c>
      <c r="H10" s="230">
        <f>('Energy Use'!H66-'E-electricity'!H10-'E-Coal'!H10)*'Energy Use 2020'!$AA72</f>
        <v>0</v>
      </c>
      <c r="I10" s="230">
        <f>('Energy Use'!I66-'E-electricity'!I10-'E-Coal'!I10)*'Energy Use 2020'!$AA72</f>
        <v>0</v>
      </c>
      <c r="J10" s="230">
        <f>('Energy Use'!J66-'E-electricity'!J10-'E-Coal'!J10)*'Energy Use 2020'!$AA72</f>
        <v>0</v>
      </c>
      <c r="K10" s="230">
        <f>('Energy Use'!K66-'E-electricity'!K10-'E-Coal'!K10)*'Energy Use 2020'!$AA72</f>
        <v>0</v>
      </c>
      <c r="L10" s="230">
        <f>('Energy Use'!L66-'E-electricity'!L10-'E-Coal'!L10)*'Energy Use 2020'!$AA72</f>
        <v>0</v>
      </c>
      <c r="M10" s="230">
        <f>('Energy Use'!M66-'E-electricity'!M10-'E-Coal'!M10)*'Energy Use 2020'!$AA72</f>
        <v>0</v>
      </c>
      <c r="N10" s="230">
        <f>('Energy Use'!N66-'E-electricity'!N10-'E-Coal'!N10)*'Energy Use 2020'!$AA72</f>
        <v>0</v>
      </c>
      <c r="O10" s="230">
        <f>('Energy Use'!O66-'E-electricity'!O10-'E-Coal'!O10)*'Energy Use 2020'!$AA72</f>
        <v>0</v>
      </c>
      <c r="P10" s="230">
        <f>('Energy Use'!P66-'E-electricity'!P10-'E-Coal'!P10)*'Energy Use 2020'!$AA72</f>
        <v>0</v>
      </c>
      <c r="Q10" s="230">
        <f>('Energy Use'!Q66-'E-electricity'!Q10-'E-Coal'!Q10)*'Energy Use 2020'!$AA72</f>
        <v>0</v>
      </c>
      <c r="R10" s="230">
        <f>('Energy Use'!R66-'E-electricity'!R10-'E-Coal'!R10)*'Energy Use 2020'!$AA72</f>
        <v>0</v>
      </c>
      <c r="S10" s="230">
        <f>('Energy Use'!S66-'E-electricity'!S10-'E-Coal'!S10)*'Energy Use 2020'!$AA72</f>
        <v>0</v>
      </c>
      <c r="T10" s="230">
        <f>('Energy Use'!T66-'E-electricity'!T10-'E-Coal'!T10)*'Energy Use 2020'!$AA72</f>
        <v>0</v>
      </c>
      <c r="U10" s="230">
        <f>('Energy Use'!U66-'E-electricity'!U10-'E-Coal'!U10)*'Energy Use 2020'!$AA72</f>
        <v>0</v>
      </c>
      <c r="V10" s="230">
        <f>('Energy Use'!V66-'E-electricity'!V10-'E-Coal'!V10)*'Energy Use 2020'!$AA72</f>
        <v>0</v>
      </c>
      <c r="W10" s="230">
        <f>('Energy Use'!W66-'E-electricity'!W10-'E-Coal'!W10)*'Energy Use 2020'!$AA72</f>
        <v>0</v>
      </c>
      <c r="X10" s="230">
        <f>('Energy Use'!X66-'E-electricity'!X10-'E-Coal'!X10)*'Energy Use 2020'!$AA72</f>
        <v>0</v>
      </c>
      <c r="Y10" s="230">
        <f>('Energy Use'!Y66-'E-electricity'!Y10-'E-Coal'!Y10)*'Energy Use 2020'!$AA72</f>
        <v>0</v>
      </c>
      <c r="Z10" s="230">
        <f>('Energy Use'!Z66-'E-electricity'!Z10-'E-Coal'!Z10)*'Energy Use 2020'!$AA72</f>
        <v>0</v>
      </c>
      <c r="AA10" s="230">
        <f>('Energy Use'!AA66-'E-electricity'!AA10-'E-Coal'!AA10)*'Energy Use 2020'!$AA72</f>
        <v>0</v>
      </c>
      <c r="AB10" s="230">
        <f>('Energy Use'!AB66-'E-electricity'!AB10-'E-Coal'!AB10)*'Energy Use 2020'!$AA72</f>
        <v>0</v>
      </c>
      <c r="AC10" s="230">
        <f>('Energy Use'!AC66-'E-electricity'!AC10-'E-Coal'!AC10)*'Energy Use 2020'!$AA72</f>
        <v>0</v>
      </c>
      <c r="AD10" s="230">
        <f>('Energy Use'!AD66-'E-electricity'!AD10-'E-Coal'!AD10)*'Energy Use 2020'!$AA72</f>
        <v>0</v>
      </c>
      <c r="AE10" s="230">
        <f>('Energy Use'!AE66-'E-electricity'!AE10-'E-Coal'!AE10)*'Energy Use 2020'!$AA72</f>
        <v>0</v>
      </c>
      <c r="AF10" s="230">
        <f>('Energy Use'!AF66-'E-electricity'!AF10-'E-Coal'!AF10)*'Energy Use 2020'!$AA72</f>
        <v>0</v>
      </c>
      <c r="AG10" s="230">
        <f>('Energy Use'!AG66-'E-electricity'!AG10-'E-Coal'!AG10)*'Energy Use 2020'!$AA72</f>
        <v>0</v>
      </c>
      <c r="AH10" s="230">
        <f>('Energy Use'!AH66-'E-electricity'!AH10-'E-Coal'!AH10)*'Energy Use 2020'!$AA72</f>
        <v>0</v>
      </c>
      <c r="AI10" s="230">
        <f>('Energy Use'!AI66-'E-electricity'!AI10-'E-Coal'!AI10)*'Energy Use 2020'!$AA72</f>
        <v>0</v>
      </c>
      <c r="AJ10" s="230">
        <f>('Energy Use'!AJ66-'E-electricity'!AJ10-'E-Coal'!AJ10)*'Energy Use 2020'!$AA72</f>
        <v>0</v>
      </c>
      <c r="AK10" s="230">
        <f>('Energy Use'!AK66-'E-electricity'!AK10-'E-Coal'!AK10)*'Energy Use 2020'!$AA72</f>
        <v>0</v>
      </c>
      <c r="AL10" s="230">
        <f>('Energy Use'!AL66-'E-electricity'!AL10-'E-Coal'!AL10)*'Energy Use 2020'!$AA72</f>
        <v>0</v>
      </c>
      <c r="AM10" s="230">
        <f>('Energy Use'!AM66-'E-electricity'!AM10-'E-Coal'!AM10)*'Energy Use 2020'!$AA72</f>
        <v>0</v>
      </c>
      <c r="AN10" s="230">
        <f>('Energy Use'!AN66-'E-electricity'!AN10-'E-Coal'!AN10)*'Energy Use 2020'!$AA72</f>
        <v>0</v>
      </c>
      <c r="AO10" s="230">
        <f>('Energy Use'!AO66-'E-electricity'!AO10-'E-Coal'!AO10)*'Energy Use 2020'!$AA72</f>
        <v>0</v>
      </c>
      <c r="AP10" s="230">
        <f>('Energy Use'!AP66-'E-electricity'!AP10-'E-Coal'!AP10)*'Energy Use 2020'!$AA72</f>
        <v>0</v>
      </c>
      <c r="AQ10" s="230">
        <f>('Energy Use'!AQ66-'E-electricity'!AQ10-'E-Coal'!AQ10)*'Energy Use 2020'!$AA72</f>
        <v>0</v>
      </c>
      <c r="AR10" s="133" t="str">
        <f>VLOOKUP($A10,'Sector Match'!$A$1:$B$43,2,0)</f>
        <v>food beverage and tobacco 10T12</v>
      </c>
    </row>
    <row r="11" spans="1:44" x14ac:dyDescent="0.2">
      <c r="A11" s="74" t="s">
        <v>10</v>
      </c>
      <c r="B11" s="230">
        <f>('Energy Use'!B67-'E-electricity'!B11)*'Energy Use 2019'!$R73</f>
        <v>0</v>
      </c>
      <c r="C11" s="230">
        <f>('Energy Use'!C67-'E-electricity'!C11-'E-Coal'!C11)*'Energy Use 2020'!$AA73</f>
        <v>0</v>
      </c>
      <c r="D11" s="230">
        <f>('Energy Use'!D67-'E-electricity'!D11-'E-Coal'!D11)*'Energy Use 2020'!$AA73</f>
        <v>0</v>
      </c>
      <c r="E11" s="230">
        <f>('Energy Use'!E67-'E-electricity'!E11-'E-Coal'!E11)*'Energy Use 2020'!$AA73</f>
        <v>0</v>
      </c>
      <c r="F11" s="230">
        <f>('Energy Use'!F67-'E-electricity'!F11-'E-Coal'!F11)*'Energy Use 2020'!$AA73</f>
        <v>0</v>
      </c>
      <c r="G11" s="230">
        <f>('Energy Use'!G67-'E-electricity'!G11-'E-Coal'!G11)*'Energy Use 2020'!$AA73</f>
        <v>0</v>
      </c>
      <c r="H11" s="230">
        <f>('Energy Use'!H67-'E-electricity'!H11-'E-Coal'!H11)*'Energy Use 2020'!$AA73</f>
        <v>0</v>
      </c>
      <c r="I11" s="230">
        <f>('Energy Use'!I67-'E-electricity'!I11-'E-Coal'!I11)*'Energy Use 2020'!$AA73</f>
        <v>0</v>
      </c>
      <c r="J11" s="230">
        <f>('Energy Use'!J67-'E-electricity'!J11-'E-Coal'!J11)*'Energy Use 2020'!$AA73</f>
        <v>0</v>
      </c>
      <c r="K11" s="230">
        <f>('Energy Use'!K67-'E-electricity'!K11-'E-Coal'!K11)*'Energy Use 2020'!$AA73</f>
        <v>0</v>
      </c>
      <c r="L11" s="230">
        <f>('Energy Use'!L67-'E-electricity'!L11-'E-Coal'!L11)*'Energy Use 2020'!$AA73</f>
        <v>0</v>
      </c>
      <c r="M11" s="230">
        <f>('Energy Use'!M67-'E-electricity'!M11-'E-Coal'!M11)*'Energy Use 2020'!$AA73</f>
        <v>0</v>
      </c>
      <c r="N11" s="230">
        <f>('Energy Use'!N67-'E-electricity'!N11-'E-Coal'!N11)*'Energy Use 2020'!$AA73</f>
        <v>0</v>
      </c>
      <c r="O11" s="230">
        <f>('Energy Use'!O67-'E-electricity'!O11-'E-Coal'!O11)*'Energy Use 2020'!$AA73</f>
        <v>0</v>
      </c>
      <c r="P11" s="230">
        <f>('Energy Use'!P67-'E-electricity'!P11-'E-Coal'!P11)*'Energy Use 2020'!$AA73</f>
        <v>0</v>
      </c>
      <c r="Q11" s="230">
        <f>('Energy Use'!Q67-'E-electricity'!Q11-'E-Coal'!Q11)*'Energy Use 2020'!$AA73</f>
        <v>0</v>
      </c>
      <c r="R11" s="230">
        <f>('Energy Use'!R67-'E-electricity'!R11-'E-Coal'!R11)*'Energy Use 2020'!$AA73</f>
        <v>0</v>
      </c>
      <c r="S11" s="230">
        <f>('Energy Use'!S67-'E-electricity'!S11-'E-Coal'!S11)*'Energy Use 2020'!$AA73</f>
        <v>0</v>
      </c>
      <c r="T11" s="230">
        <f>('Energy Use'!T67-'E-electricity'!T11-'E-Coal'!T11)*'Energy Use 2020'!$AA73</f>
        <v>0</v>
      </c>
      <c r="U11" s="230">
        <f>('Energy Use'!U67-'E-electricity'!U11-'E-Coal'!U11)*'Energy Use 2020'!$AA73</f>
        <v>0</v>
      </c>
      <c r="V11" s="230">
        <f>('Energy Use'!V67-'E-electricity'!V11-'E-Coal'!V11)*'Energy Use 2020'!$AA73</f>
        <v>0</v>
      </c>
      <c r="W11" s="230">
        <f>('Energy Use'!W67-'E-electricity'!W11-'E-Coal'!W11)*'Energy Use 2020'!$AA73</f>
        <v>0</v>
      </c>
      <c r="X11" s="230">
        <f>('Energy Use'!X67-'E-electricity'!X11-'E-Coal'!X11)*'Energy Use 2020'!$AA73</f>
        <v>0</v>
      </c>
      <c r="Y11" s="230">
        <f>('Energy Use'!Y67-'E-electricity'!Y11-'E-Coal'!Y11)*'Energy Use 2020'!$AA73</f>
        <v>0</v>
      </c>
      <c r="Z11" s="230">
        <f>('Energy Use'!Z67-'E-electricity'!Z11-'E-Coal'!Z11)*'Energy Use 2020'!$AA73</f>
        <v>0</v>
      </c>
      <c r="AA11" s="230">
        <f>('Energy Use'!AA67-'E-electricity'!AA11-'E-Coal'!AA11)*'Energy Use 2020'!$AA73</f>
        <v>0</v>
      </c>
      <c r="AB11" s="230">
        <f>('Energy Use'!AB67-'E-electricity'!AB11-'E-Coal'!AB11)*'Energy Use 2020'!$AA73</f>
        <v>0</v>
      </c>
      <c r="AC11" s="230">
        <f>('Energy Use'!AC67-'E-electricity'!AC11-'E-Coal'!AC11)*'Energy Use 2020'!$AA73</f>
        <v>0</v>
      </c>
      <c r="AD11" s="230">
        <f>('Energy Use'!AD67-'E-electricity'!AD11-'E-Coal'!AD11)*'Energy Use 2020'!$AA73</f>
        <v>0</v>
      </c>
      <c r="AE11" s="230">
        <f>('Energy Use'!AE67-'E-electricity'!AE11-'E-Coal'!AE11)*'Energy Use 2020'!$AA73</f>
        <v>0</v>
      </c>
      <c r="AF11" s="230">
        <f>('Energy Use'!AF67-'E-electricity'!AF11-'E-Coal'!AF11)*'Energy Use 2020'!$AA73</f>
        <v>0</v>
      </c>
      <c r="AG11" s="230">
        <f>('Energy Use'!AG67-'E-electricity'!AG11-'E-Coal'!AG11)*'Energy Use 2020'!$AA73</f>
        <v>0</v>
      </c>
      <c r="AH11" s="230">
        <f>('Energy Use'!AH67-'E-electricity'!AH11-'E-Coal'!AH11)*'Energy Use 2020'!$AA73</f>
        <v>0</v>
      </c>
      <c r="AI11" s="230">
        <f>('Energy Use'!AI67-'E-electricity'!AI11-'E-Coal'!AI11)*'Energy Use 2020'!$AA73</f>
        <v>0</v>
      </c>
      <c r="AJ11" s="230">
        <f>('Energy Use'!AJ67-'E-electricity'!AJ11-'E-Coal'!AJ11)*'Energy Use 2020'!$AA73</f>
        <v>0</v>
      </c>
      <c r="AK11" s="230">
        <f>('Energy Use'!AK67-'E-electricity'!AK11-'E-Coal'!AK11)*'Energy Use 2020'!$AA73</f>
        <v>0</v>
      </c>
      <c r="AL11" s="230">
        <f>('Energy Use'!AL67-'E-electricity'!AL11-'E-Coal'!AL11)*'Energy Use 2020'!$AA73</f>
        <v>0</v>
      </c>
      <c r="AM11" s="230">
        <f>('Energy Use'!AM67-'E-electricity'!AM11-'E-Coal'!AM11)*'Energy Use 2020'!$AA73</f>
        <v>0</v>
      </c>
      <c r="AN11" s="230">
        <f>('Energy Use'!AN67-'E-electricity'!AN11-'E-Coal'!AN11)*'Energy Use 2020'!$AA73</f>
        <v>0</v>
      </c>
      <c r="AO11" s="230">
        <f>('Energy Use'!AO67-'E-electricity'!AO11-'E-Coal'!AO11)*'Energy Use 2020'!$AA73</f>
        <v>0</v>
      </c>
      <c r="AP11" s="230">
        <f>('Energy Use'!AP67-'E-electricity'!AP11-'E-Coal'!AP11)*'Energy Use 2020'!$AA73</f>
        <v>0</v>
      </c>
      <c r="AQ11" s="230">
        <f>('Energy Use'!AQ67-'E-electricity'!AQ11-'E-Coal'!AQ11)*'Energy Use 2020'!$AA73</f>
        <v>0</v>
      </c>
      <c r="AR11" s="133" t="str">
        <f>VLOOKUP($A11,'Sector Match'!$A$1:$B$43,2,0)</f>
        <v>food beverage and tobacco 10T12</v>
      </c>
    </row>
    <row r="12" spans="1:44" x14ac:dyDescent="0.2">
      <c r="A12" s="74" t="s">
        <v>11</v>
      </c>
      <c r="B12" s="230">
        <f>('Energy Use'!B68-'E-electricity'!B12)*'Energy Use 2019'!$R74</f>
        <v>0</v>
      </c>
      <c r="C12" s="230">
        <f>('Energy Use'!C68-'E-electricity'!C12-'E-Coal'!C12)*'Energy Use 2020'!$AA74</f>
        <v>0</v>
      </c>
      <c r="D12" s="230">
        <f>('Energy Use'!D68-'E-electricity'!D12-'E-Coal'!D12)*'Energy Use 2020'!$AA74</f>
        <v>0</v>
      </c>
      <c r="E12" s="230">
        <f>('Energy Use'!E68-'E-electricity'!E12-'E-Coal'!E12)*'Energy Use 2020'!$AA74</f>
        <v>0</v>
      </c>
      <c r="F12" s="230">
        <f>('Energy Use'!F68-'E-electricity'!F12-'E-Coal'!F12)*'Energy Use 2020'!$AA74</f>
        <v>0</v>
      </c>
      <c r="G12" s="230">
        <f>('Energy Use'!G68-'E-electricity'!G12-'E-Coal'!G12)*'Energy Use 2020'!$AA74</f>
        <v>0</v>
      </c>
      <c r="H12" s="230">
        <f>('Energy Use'!H68-'E-electricity'!H12-'E-Coal'!H12)*'Energy Use 2020'!$AA74</f>
        <v>0</v>
      </c>
      <c r="I12" s="230">
        <f>('Energy Use'!I68-'E-electricity'!I12-'E-Coal'!I12)*'Energy Use 2020'!$AA74</f>
        <v>0</v>
      </c>
      <c r="J12" s="230">
        <f>('Energy Use'!J68-'E-electricity'!J12-'E-Coal'!J12)*'Energy Use 2020'!$AA74</f>
        <v>0</v>
      </c>
      <c r="K12" s="230">
        <f>('Energy Use'!K68-'E-electricity'!K12-'E-Coal'!K12)*'Energy Use 2020'!$AA74</f>
        <v>0</v>
      </c>
      <c r="L12" s="230">
        <f>('Energy Use'!L68-'E-electricity'!L12-'E-Coal'!L12)*'Energy Use 2020'!$AA74</f>
        <v>0</v>
      </c>
      <c r="M12" s="230">
        <f>('Energy Use'!M68-'E-electricity'!M12-'E-Coal'!M12)*'Energy Use 2020'!$AA74</f>
        <v>0</v>
      </c>
      <c r="N12" s="230">
        <f>('Energy Use'!N68-'E-electricity'!N12-'E-Coal'!N12)*'Energy Use 2020'!$AA74</f>
        <v>0</v>
      </c>
      <c r="O12" s="230">
        <f>('Energy Use'!O68-'E-electricity'!O12-'E-Coal'!O12)*'Energy Use 2020'!$AA74</f>
        <v>0</v>
      </c>
      <c r="P12" s="230">
        <f>('Energy Use'!P68-'E-electricity'!P12-'E-Coal'!P12)*'Energy Use 2020'!$AA74</f>
        <v>0</v>
      </c>
      <c r="Q12" s="230">
        <f>('Energy Use'!Q68-'E-electricity'!Q12-'E-Coal'!Q12)*'Energy Use 2020'!$AA74</f>
        <v>0</v>
      </c>
      <c r="R12" s="230">
        <f>('Energy Use'!R68-'E-electricity'!R12-'E-Coal'!R12)*'Energy Use 2020'!$AA74</f>
        <v>0</v>
      </c>
      <c r="S12" s="230">
        <f>('Energy Use'!S68-'E-electricity'!S12-'E-Coal'!S12)*'Energy Use 2020'!$AA74</f>
        <v>0</v>
      </c>
      <c r="T12" s="230">
        <f>('Energy Use'!T68-'E-electricity'!T12-'E-Coal'!T12)*'Energy Use 2020'!$AA74</f>
        <v>0</v>
      </c>
      <c r="U12" s="230">
        <f>('Energy Use'!U68-'E-electricity'!U12-'E-Coal'!U12)*'Energy Use 2020'!$AA74</f>
        <v>0</v>
      </c>
      <c r="V12" s="230">
        <f>('Energy Use'!V68-'E-electricity'!V12-'E-Coal'!V12)*'Energy Use 2020'!$AA74</f>
        <v>0</v>
      </c>
      <c r="W12" s="230">
        <f>('Energy Use'!W68-'E-electricity'!W12-'E-Coal'!W12)*'Energy Use 2020'!$AA74</f>
        <v>0</v>
      </c>
      <c r="X12" s="230">
        <f>('Energy Use'!X68-'E-electricity'!X12-'E-Coal'!X12)*'Energy Use 2020'!$AA74</f>
        <v>0</v>
      </c>
      <c r="Y12" s="230">
        <f>('Energy Use'!Y68-'E-electricity'!Y12-'E-Coal'!Y12)*'Energy Use 2020'!$AA74</f>
        <v>0</v>
      </c>
      <c r="Z12" s="230">
        <f>('Energy Use'!Z68-'E-electricity'!Z12-'E-Coal'!Z12)*'Energy Use 2020'!$AA74</f>
        <v>0</v>
      </c>
      <c r="AA12" s="230">
        <f>('Energy Use'!AA68-'E-electricity'!AA12-'E-Coal'!AA12)*'Energy Use 2020'!$AA74</f>
        <v>0</v>
      </c>
      <c r="AB12" s="230">
        <f>('Energy Use'!AB68-'E-electricity'!AB12-'E-Coal'!AB12)*'Energy Use 2020'!$AA74</f>
        <v>0</v>
      </c>
      <c r="AC12" s="230">
        <f>('Energy Use'!AC68-'E-electricity'!AC12-'E-Coal'!AC12)*'Energy Use 2020'!$AA74</f>
        <v>0</v>
      </c>
      <c r="AD12" s="230">
        <f>('Energy Use'!AD68-'E-electricity'!AD12-'E-Coal'!AD12)*'Energy Use 2020'!$AA74</f>
        <v>0</v>
      </c>
      <c r="AE12" s="230">
        <f>('Energy Use'!AE68-'E-electricity'!AE12-'E-Coal'!AE12)*'Energy Use 2020'!$AA74</f>
        <v>0</v>
      </c>
      <c r="AF12" s="230">
        <f>('Energy Use'!AF68-'E-electricity'!AF12-'E-Coal'!AF12)*'Energy Use 2020'!$AA74</f>
        <v>0</v>
      </c>
      <c r="AG12" s="230">
        <f>('Energy Use'!AG68-'E-electricity'!AG12-'E-Coal'!AG12)*'Energy Use 2020'!$AA74</f>
        <v>0</v>
      </c>
      <c r="AH12" s="230">
        <f>('Energy Use'!AH68-'E-electricity'!AH12-'E-Coal'!AH12)*'Energy Use 2020'!$AA74</f>
        <v>0</v>
      </c>
      <c r="AI12" s="230">
        <f>('Energy Use'!AI68-'E-electricity'!AI12-'E-Coal'!AI12)*'Energy Use 2020'!$AA74</f>
        <v>0</v>
      </c>
      <c r="AJ12" s="230">
        <f>('Energy Use'!AJ68-'E-electricity'!AJ12-'E-Coal'!AJ12)*'Energy Use 2020'!$AA74</f>
        <v>0</v>
      </c>
      <c r="AK12" s="230">
        <f>('Energy Use'!AK68-'E-electricity'!AK12-'E-Coal'!AK12)*'Energy Use 2020'!$AA74</f>
        <v>0</v>
      </c>
      <c r="AL12" s="230">
        <f>('Energy Use'!AL68-'E-electricity'!AL12-'E-Coal'!AL12)*'Energy Use 2020'!$AA74</f>
        <v>0</v>
      </c>
      <c r="AM12" s="230">
        <f>('Energy Use'!AM68-'E-electricity'!AM12-'E-Coal'!AM12)*'Energy Use 2020'!$AA74</f>
        <v>0</v>
      </c>
      <c r="AN12" s="230">
        <f>('Energy Use'!AN68-'E-electricity'!AN12-'E-Coal'!AN12)*'Energy Use 2020'!$AA74</f>
        <v>0</v>
      </c>
      <c r="AO12" s="230">
        <f>('Energy Use'!AO68-'E-electricity'!AO12-'E-Coal'!AO12)*'Energy Use 2020'!$AA74</f>
        <v>0</v>
      </c>
      <c r="AP12" s="230">
        <f>('Energy Use'!AP68-'E-electricity'!AP12-'E-Coal'!AP12)*'Energy Use 2020'!$AA74</f>
        <v>0</v>
      </c>
      <c r="AQ12" s="230">
        <f>('Energy Use'!AQ68-'E-electricity'!AQ12-'E-Coal'!AQ12)*'Energy Use 2020'!$AA74</f>
        <v>0</v>
      </c>
      <c r="AR12" s="133" t="str">
        <f>VLOOKUP($A12,'Sector Match'!$A$1:$B$43,2,0)</f>
        <v>food beverage and tobacco 10T12</v>
      </c>
    </row>
    <row r="13" spans="1:44" x14ac:dyDescent="0.2">
      <c r="A13" s="74" t="s">
        <v>12</v>
      </c>
      <c r="B13" s="230">
        <f>('Energy Use'!B69-'E-electricity'!B13)*'Energy Use 2019'!$R75</f>
        <v>0</v>
      </c>
      <c r="C13" s="230">
        <f>('Energy Use'!C69-'E-electricity'!C13-'E-Coal'!C13)*'Energy Use 2020'!$AA75</f>
        <v>0</v>
      </c>
      <c r="D13" s="230">
        <f>('Energy Use'!D69-'E-electricity'!D13-'E-Coal'!D13)*'Energy Use 2020'!$AA75</f>
        <v>0</v>
      </c>
      <c r="E13" s="230">
        <f>('Energy Use'!E69-'E-electricity'!E13-'E-Coal'!E13)*'Energy Use 2020'!$AA75</f>
        <v>0</v>
      </c>
      <c r="F13" s="230">
        <f>('Energy Use'!F69-'E-electricity'!F13-'E-Coal'!F13)*'Energy Use 2020'!$AA75</f>
        <v>0</v>
      </c>
      <c r="G13" s="230">
        <f>('Energy Use'!G69-'E-electricity'!G13-'E-Coal'!G13)*'Energy Use 2020'!$AA75</f>
        <v>0</v>
      </c>
      <c r="H13" s="230">
        <f>('Energy Use'!H69-'E-electricity'!H13-'E-Coal'!H13)*'Energy Use 2020'!$AA75</f>
        <v>0</v>
      </c>
      <c r="I13" s="230">
        <f>('Energy Use'!I69-'E-electricity'!I13-'E-Coal'!I13)*'Energy Use 2020'!$AA75</f>
        <v>0</v>
      </c>
      <c r="J13" s="230">
        <f>('Energy Use'!J69-'E-electricity'!J13-'E-Coal'!J13)*'Energy Use 2020'!$AA75</f>
        <v>0</v>
      </c>
      <c r="K13" s="230">
        <f>('Energy Use'!K69-'E-electricity'!K13-'E-Coal'!K13)*'Energy Use 2020'!$AA75</f>
        <v>0</v>
      </c>
      <c r="L13" s="230">
        <f>('Energy Use'!L69-'E-electricity'!L13-'E-Coal'!L13)*'Energy Use 2020'!$AA75</f>
        <v>0</v>
      </c>
      <c r="M13" s="230">
        <f>('Energy Use'!M69-'E-electricity'!M13-'E-Coal'!M13)*'Energy Use 2020'!$AA75</f>
        <v>0</v>
      </c>
      <c r="N13" s="230">
        <f>('Energy Use'!N69-'E-electricity'!N13-'E-Coal'!N13)*'Energy Use 2020'!$AA75</f>
        <v>0</v>
      </c>
      <c r="O13" s="230">
        <f>('Energy Use'!O69-'E-electricity'!O13-'E-Coal'!O13)*'Energy Use 2020'!$AA75</f>
        <v>0</v>
      </c>
      <c r="P13" s="230">
        <f>('Energy Use'!P69-'E-electricity'!P13-'E-Coal'!P13)*'Energy Use 2020'!$AA75</f>
        <v>0</v>
      </c>
      <c r="Q13" s="230">
        <f>('Energy Use'!Q69-'E-electricity'!Q13-'E-Coal'!Q13)*'Energy Use 2020'!$AA75</f>
        <v>0</v>
      </c>
      <c r="R13" s="230">
        <f>('Energy Use'!R69-'E-electricity'!R13-'E-Coal'!R13)*'Energy Use 2020'!$AA75</f>
        <v>0</v>
      </c>
      <c r="S13" s="230">
        <f>('Energy Use'!S69-'E-electricity'!S13-'E-Coal'!S13)*'Energy Use 2020'!$AA75</f>
        <v>0</v>
      </c>
      <c r="T13" s="230">
        <f>('Energy Use'!T69-'E-electricity'!T13-'E-Coal'!T13)*'Energy Use 2020'!$AA75</f>
        <v>0</v>
      </c>
      <c r="U13" s="230">
        <f>('Energy Use'!U69-'E-electricity'!U13-'E-Coal'!U13)*'Energy Use 2020'!$AA75</f>
        <v>0</v>
      </c>
      <c r="V13" s="230">
        <f>('Energy Use'!V69-'E-electricity'!V13-'E-Coal'!V13)*'Energy Use 2020'!$AA75</f>
        <v>0</v>
      </c>
      <c r="W13" s="230">
        <f>('Energy Use'!W69-'E-electricity'!W13-'E-Coal'!W13)*'Energy Use 2020'!$AA75</f>
        <v>0</v>
      </c>
      <c r="X13" s="230">
        <f>('Energy Use'!X69-'E-electricity'!X13-'E-Coal'!X13)*'Energy Use 2020'!$AA75</f>
        <v>0</v>
      </c>
      <c r="Y13" s="230">
        <f>('Energy Use'!Y69-'E-electricity'!Y13-'E-Coal'!Y13)*'Energy Use 2020'!$AA75</f>
        <v>0</v>
      </c>
      <c r="Z13" s="230">
        <f>('Energy Use'!Z69-'E-electricity'!Z13-'E-Coal'!Z13)*'Energy Use 2020'!$AA75</f>
        <v>0</v>
      </c>
      <c r="AA13" s="230">
        <f>('Energy Use'!AA69-'E-electricity'!AA13-'E-Coal'!AA13)*'Energy Use 2020'!$AA75</f>
        <v>0</v>
      </c>
      <c r="AB13" s="230">
        <f>('Energy Use'!AB69-'E-electricity'!AB13-'E-Coal'!AB13)*'Energy Use 2020'!$AA75</f>
        <v>0</v>
      </c>
      <c r="AC13" s="230">
        <f>('Energy Use'!AC69-'E-electricity'!AC13-'E-Coal'!AC13)*'Energy Use 2020'!$AA75</f>
        <v>0</v>
      </c>
      <c r="AD13" s="230">
        <f>('Energy Use'!AD69-'E-electricity'!AD13-'E-Coal'!AD13)*'Energy Use 2020'!$AA75</f>
        <v>0</v>
      </c>
      <c r="AE13" s="230">
        <f>('Energy Use'!AE69-'E-electricity'!AE13-'E-Coal'!AE13)*'Energy Use 2020'!$AA75</f>
        <v>0</v>
      </c>
      <c r="AF13" s="230">
        <f>('Energy Use'!AF69-'E-electricity'!AF13-'E-Coal'!AF13)*'Energy Use 2020'!$AA75</f>
        <v>0</v>
      </c>
      <c r="AG13" s="230">
        <f>('Energy Use'!AG69-'E-electricity'!AG13-'E-Coal'!AG13)*'Energy Use 2020'!$AA75</f>
        <v>0</v>
      </c>
      <c r="AH13" s="230">
        <f>('Energy Use'!AH69-'E-electricity'!AH13-'E-Coal'!AH13)*'Energy Use 2020'!$AA75</f>
        <v>0</v>
      </c>
      <c r="AI13" s="230">
        <f>('Energy Use'!AI69-'E-electricity'!AI13-'E-Coal'!AI13)*'Energy Use 2020'!$AA75</f>
        <v>0</v>
      </c>
      <c r="AJ13" s="230">
        <f>('Energy Use'!AJ69-'E-electricity'!AJ13-'E-Coal'!AJ13)*'Energy Use 2020'!$AA75</f>
        <v>0</v>
      </c>
      <c r="AK13" s="230">
        <f>('Energy Use'!AK69-'E-electricity'!AK13-'E-Coal'!AK13)*'Energy Use 2020'!$AA75</f>
        <v>0</v>
      </c>
      <c r="AL13" s="230">
        <f>('Energy Use'!AL69-'E-electricity'!AL13-'E-Coal'!AL13)*'Energy Use 2020'!$AA75</f>
        <v>0</v>
      </c>
      <c r="AM13" s="230">
        <f>('Energy Use'!AM69-'E-electricity'!AM13-'E-Coal'!AM13)*'Energy Use 2020'!$AA75</f>
        <v>0</v>
      </c>
      <c r="AN13" s="230">
        <f>('Energy Use'!AN69-'E-electricity'!AN13-'E-Coal'!AN13)*'Energy Use 2020'!$AA75</f>
        <v>0</v>
      </c>
      <c r="AO13" s="230">
        <f>('Energy Use'!AO69-'E-electricity'!AO13-'E-Coal'!AO13)*'Energy Use 2020'!$AA75</f>
        <v>0</v>
      </c>
      <c r="AP13" s="230">
        <f>('Energy Use'!AP69-'E-electricity'!AP13-'E-Coal'!AP13)*'Energy Use 2020'!$AA75</f>
        <v>0</v>
      </c>
      <c r="AQ13" s="230">
        <f>('Energy Use'!AQ69-'E-electricity'!AQ13-'E-Coal'!AQ13)*'Energy Use 2020'!$AA75</f>
        <v>0</v>
      </c>
      <c r="AR13" s="133" t="str">
        <f>VLOOKUP($A13,'Sector Match'!$A$1:$B$43,2,0)</f>
        <v>food beverage and tobacco 10T12</v>
      </c>
    </row>
    <row r="14" spans="1:44" x14ac:dyDescent="0.2">
      <c r="A14" s="74" t="s">
        <v>13</v>
      </c>
      <c r="B14" s="230">
        <f>('Energy Use'!B70-'E-electricity'!B14)*'Energy Use 2019'!$R76</f>
        <v>0</v>
      </c>
      <c r="C14" s="230">
        <f>('Energy Use'!C70-'E-electricity'!C14-'E-Coal'!C14)*'Energy Use 2020'!$AA76</f>
        <v>0</v>
      </c>
      <c r="D14" s="230">
        <f>('Energy Use'!D70-'E-electricity'!D14-'E-Coal'!D14)*'Energy Use 2020'!$AA76</f>
        <v>0</v>
      </c>
      <c r="E14" s="230">
        <f>('Energy Use'!E70-'E-electricity'!E14-'E-Coal'!E14)*'Energy Use 2020'!$AA76</f>
        <v>0</v>
      </c>
      <c r="F14" s="230">
        <f>('Energy Use'!F70-'E-electricity'!F14-'E-Coal'!F14)*'Energy Use 2020'!$AA76</f>
        <v>0</v>
      </c>
      <c r="G14" s="230">
        <f>('Energy Use'!G70-'E-electricity'!G14-'E-Coal'!G14)*'Energy Use 2020'!$AA76</f>
        <v>0</v>
      </c>
      <c r="H14" s="230">
        <f>('Energy Use'!H70-'E-electricity'!H14-'E-Coal'!H14)*'Energy Use 2020'!$AA76</f>
        <v>0</v>
      </c>
      <c r="I14" s="230">
        <f>('Energy Use'!I70-'E-electricity'!I14-'E-Coal'!I14)*'Energy Use 2020'!$AA76</f>
        <v>0</v>
      </c>
      <c r="J14" s="230">
        <f>('Energy Use'!J70-'E-electricity'!J14-'E-Coal'!J14)*'Energy Use 2020'!$AA76</f>
        <v>0</v>
      </c>
      <c r="K14" s="230">
        <f>('Energy Use'!K70-'E-electricity'!K14-'E-Coal'!K14)*'Energy Use 2020'!$AA76</f>
        <v>0</v>
      </c>
      <c r="L14" s="230">
        <f>('Energy Use'!L70-'E-electricity'!L14-'E-Coal'!L14)*'Energy Use 2020'!$AA76</f>
        <v>0</v>
      </c>
      <c r="M14" s="230">
        <f>('Energy Use'!M70-'E-electricity'!M14-'E-Coal'!M14)*'Energy Use 2020'!$AA76</f>
        <v>0</v>
      </c>
      <c r="N14" s="230">
        <f>('Energy Use'!N70-'E-electricity'!N14-'E-Coal'!N14)*'Energy Use 2020'!$AA76</f>
        <v>0</v>
      </c>
      <c r="O14" s="230">
        <f>('Energy Use'!O70-'E-electricity'!O14-'E-Coal'!O14)*'Energy Use 2020'!$AA76</f>
        <v>0</v>
      </c>
      <c r="P14" s="230">
        <f>('Energy Use'!P70-'E-electricity'!P14-'E-Coal'!P14)*'Energy Use 2020'!$AA76</f>
        <v>0</v>
      </c>
      <c r="Q14" s="230">
        <f>('Energy Use'!Q70-'E-electricity'!Q14-'E-Coal'!Q14)*'Energy Use 2020'!$AA76</f>
        <v>0</v>
      </c>
      <c r="R14" s="230">
        <f>('Energy Use'!R70-'E-electricity'!R14-'E-Coal'!R14)*'Energy Use 2020'!$AA76</f>
        <v>0</v>
      </c>
      <c r="S14" s="230">
        <f>('Energy Use'!S70-'E-electricity'!S14-'E-Coal'!S14)*'Energy Use 2020'!$AA76</f>
        <v>0</v>
      </c>
      <c r="T14" s="230">
        <f>('Energy Use'!T70-'E-electricity'!T14-'E-Coal'!T14)*'Energy Use 2020'!$AA76</f>
        <v>0</v>
      </c>
      <c r="U14" s="230">
        <f>('Energy Use'!U70-'E-electricity'!U14-'E-Coal'!U14)*'Energy Use 2020'!$AA76</f>
        <v>0</v>
      </c>
      <c r="V14" s="230">
        <f>('Energy Use'!V70-'E-electricity'!V14-'E-Coal'!V14)*'Energy Use 2020'!$AA76</f>
        <v>0</v>
      </c>
      <c r="W14" s="230">
        <f>('Energy Use'!W70-'E-electricity'!W14-'E-Coal'!W14)*'Energy Use 2020'!$AA76</f>
        <v>0</v>
      </c>
      <c r="X14" s="230">
        <f>('Energy Use'!X70-'E-electricity'!X14-'E-Coal'!X14)*'Energy Use 2020'!$AA76</f>
        <v>0</v>
      </c>
      <c r="Y14" s="230">
        <f>('Energy Use'!Y70-'E-electricity'!Y14-'E-Coal'!Y14)*'Energy Use 2020'!$AA76</f>
        <v>0</v>
      </c>
      <c r="Z14" s="230">
        <f>('Energy Use'!Z70-'E-electricity'!Z14-'E-Coal'!Z14)*'Energy Use 2020'!$AA76</f>
        <v>0</v>
      </c>
      <c r="AA14" s="230">
        <f>('Energy Use'!AA70-'E-electricity'!AA14-'E-Coal'!AA14)*'Energy Use 2020'!$AA76</f>
        <v>0</v>
      </c>
      <c r="AB14" s="230">
        <f>('Energy Use'!AB70-'E-electricity'!AB14-'E-Coal'!AB14)*'Energy Use 2020'!$AA76</f>
        <v>0</v>
      </c>
      <c r="AC14" s="230">
        <f>('Energy Use'!AC70-'E-electricity'!AC14-'E-Coal'!AC14)*'Energy Use 2020'!$AA76</f>
        <v>0</v>
      </c>
      <c r="AD14" s="230">
        <f>('Energy Use'!AD70-'E-electricity'!AD14-'E-Coal'!AD14)*'Energy Use 2020'!$AA76</f>
        <v>0</v>
      </c>
      <c r="AE14" s="230">
        <f>('Energy Use'!AE70-'E-electricity'!AE14-'E-Coal'!AE14)*'Energy Use 2020'!$AA76</f>
        <v>0</v>
      </c>
      <c r="AF14" s="230">
        <f>('Energy Use'!AF70-'E-electricity'!AF14-'E-Coal'!AF14)*'Energy Use 2020'!$AA76</f>
        <v>0</v>
      </c>
      <c r="AG14" s="230">
        <f>('Energy Use'!AG70-'E-electricity'!AG14-'E-Coal'!AG14)*'Energy Use 2020'!$AA76</f>
        <v>0</v>
      </c>
      <c r="AH14" s="230">
        <f>('Energy Use'!AH70-'E-electricity'!AH14-'E-Coal'!AH14)*'Energy Use 2020'!$AA76</f>
        <v>0</v>
      </c>
      <c r="AI14" s="230">
        <f>('Energy Use'!AI70-'E-electricity'!AI14-'E-Coal'!AI14)*'Energy Use 2020'!$AA76</f>
        <v>0</v>
      </c>
      <c r="AJ14" s="230">
        <f>('Energy Use'!AJ70-'E-electricity'!AJ14-'E-Coal'!AJ14)*'Energy Use 2020'!$AA76</f>
        <v>0</v>
      </c>
      <c r="AK14" s="230">
        <f>('Energy Use'!AK70-'E-electricity'!AK14-'E-Coal'!AK14)*'Energy Use 2020'!$AA76</f>
        <v>0</v>
      </c>
      <c r="AL14" s="230">
        <f>('Energy Use'!AL70-'E-electricity'!AL14-'E-Coal'!AL14)*'Energy Use 2020'!$AA76</f>
        <v>0</v>
      </c>
      <c r="AM14" s="230">
        <f>('Energy Use'!AM70-'E-electricity'!AM14-'E-Coal'!AM14)*'Energy Use 2020'!$AA76</f>
        <v>0</v>
      </c>
      <c r="AN14" s="230">
        <f>('Energy Use'!AN70-'E-electricity'!AN14-'E-Coal'!AN14)*'Energy Use 2020'!$AA76</f>
        <v>0</v>
      </c>
      <c r="AO14" s="230">
        <f>('Energy Use'!AO70-'E-electricity'!AO14-'E-Coal'!AO14)*'Energy Use 2020'!$AA76</f>
        <v>0</v>
      </c>
      <c r="AP14" s="230">
        <f>('Energy Use'!AP70-'E-electricity'!AP14-'E-Coal'!AP14)*'Energy Use 2020'!$AA76</f>
        <v>0</v>
      </c>
      <c r="AQ14" s="230">
        <f>('Energy Use'!AQ70-'E-electricity'!AQ14-'E-Coal'!AQ14)*'Energy Use 2020'!$AA76</f>
        <v>0</v>
      </c>
      <c r="AR14" s="133" t="str">
        <f>VLOOKUP($A14,'Sector Match'!$A$1:$B$43,2,0)</f>
        <v>textiles apparel and leather 13T15</v>
      </c>
    </row>
    <row r="15" spans="1:44" x14ac:dyDescent="0.2">
      <c r="A15" s="74" t="s">
        <v>14</v>
      </c>
      <c r="B15" s="230">
        <f>('Energy Use'!B71-'E-electricity'!B15)*'Energy Use 2019'!$R77</f>
        <v>0</v>
      </c>
      <c r="C15" s="230">
        <f>('Energy Use'!C71-'E-electricity'!C15-'E-Coal'!C15)*'Energy Use 2020'!$AA77</f>
        <v>0</v>
      </c>
      <c r="D15" s="230">
        <f>('Energy Use'!D71-'E-electricity'!D15-'E-Coal'!D15)*'Energy Use 2020'!$AA77</f>
        <v>0</v>
      </c>
      <c r="E15" s="230">
        <f>('Energy Use'!E71-'E-electricity'!E15-'E-Coal'!E15)*'Energy Use 2020'!$AA77</f>
        <v>0</v>
      </c>
      <c r="F15" s="230">
        <f>('Energy Use'!F71-'E-electricity'!F15-'E-Coal'!F15)*'Energy Use 2020'!$AA77</f>
        <v>0</v>
      </c>
      <c r="G15" s="230">
        <f>('Energy Use'!G71-'E-electricity'!G15-'E-Coal'!G15)*'Energy Use 2020'!$AA77</f>
        <v>0</v>
      </c>
      <c r="H15" s="230">
        <f>('Energy Use'!H71-'E-electricity'!H15-'E-Coal'!H15)*'Energy Use 2020'!$AA77</f>
        <v>0</v>
      </c>
      <c r="I15" s="230">
        <f>('Energy Use'!I71-'E-electricity'!I15-'E-Coal'!I15)*'Energy Use 2020'!$AA77</f>
        <v>0</v>
      </c>
      <c r="J15" s="230">
        <f>('Energy Use'!J71-'E-electricity'!J15-'E-Coal'!J15)*'Energy Use 2020'!$AA77</f>
        <v>0</v>
      </c>
      <c r="K15" s="230">
        <f>('Energy Use'!K71-'E-electricity'!K15-'E-Coal'!K15)*'Energy Use 2020'!$AA77</f>
        <v>0</v>
      </c>
      <c r="L15" s="230">
        <f>('Energy Use'!L71-'E-electricity'!L15-'E-Coal'!L15)*'Energy Use 2020'!$AA77</f>
        <v>0</v>
      </c>
      <c r="M15" s="230">
        <f>('Energy Use'!M71-'E-electricity'!M15-'E-Coal'!M15)*'Energy Use 2020'!$AA77</f>
        <v>0</v>
      </c>
      <c r="N15" s="230">
        <f>('Energy Use'!N71-'E-electricity'!N15-'E-Coal'!N15)*'Energy Use 2020'!$AA77</f>
        <v>0</v>
      </c>
      <c r="O15" s="230">
        <f>('Energy Use'!O71-'E-electricity'!O15-'E-Coal'!O15)*'Energy Use 2020'!$AA77</f>
        <v>0</v>
      </c>
      <c r="P15" s="230">
        <f>('Energy Use'!P71-'E-electricity'!P15-'E-Coal'!P15)*'Energy Use 2020'!$AA77</f>
        <v>0</v>
      </c>
      <c r="Q15" s="230">
        <f>('Energy Use'!Q71-'E-electricity'!Q15-'E-Coal'!Q15)*'Energy Use 2020'!$AA77</f>
        <v>0</v>
      </c>
      <c r="R15" s="230">
        <f>('Energy Use'!R71-'E-electricity'!R15-'E-Coal'!R15)*'Energy Use 2020'!$AA77</f>
        <v>0</v>
      </c>
      <c r="S15" s="230">
        <f>('Energy Use'!S71-'E-electricity'!S15-'E-Coal'!S15)*'Energy Use 2020'!$AA77</f>
        <v>0</v>
      </c>
      <c r="T15" s="230">
        <f>('Energy Use'!T71-'E-electricity'!T15-'E-Coal'!T15)*'Energy Use 2020'!$AA77</f>
        <v>0</v>
      </c>
      <c r="U15" s="230">
        <f>('Energy Use'!U71-'E-electricity'!U15-'E-Coal'!U15)*'Energy Use 2020'!$AA77</f>
        <v>0</v>
      </c>
      <c r="V15" s="230">
        <f>('Energy Use'!V71-'E-electricity'!V15-'E-Coal'!V15)*'Energy Use 2020'!$AA77</f>
        <v>0</v>
      </c>
      <c r="W15" s="230">
        <f>('Energy Use'!W71-'E-electricity'!W15-'E-Coal'!W15)*'Energy Use 2020'!$AA77</f>
        <v>0</v>
      </c>
      <c r="X15" s="230">
        <f>('Energy Use'!X71-'E-electricity'!X15-'E-Coal'!X15)*'Energy Use 2020'!$AA77</f>
        <v>0</v>
      </c>
      <c r="Y15" s="230">
        <f>('Energy Use'!Y71-'E-electricity'!Y15-'E-Coal'!Y15)*'Energy Use 2020'!$AA77</f>
        <v>0</v>
      </c>
      <c r="Z15" s="230">
        <f>('Energy Use'!Z71-'E-electricity'!Z15-'E-Coal'!Z15)*'Energy Use 2020'!$AA77</f>
        <v>0</v>
      </c>
      <c r="AA15" s="230">
        <f>('Energy Use'!AA71-'E-electricity'!AA15-'E-Coal'!AA15)*'Energy Use 2020'!$AA77</f>
        <v>0</v>
      </c>
      <c r="AB15" s="230">
        <f>('Energy Use'!AB71-'E-electricity'!AB15-'E-Coal'!AB15)*'Energy Use 2020'!$AA77</f>
        <v>0</v>
      </c>
      <c r="AC15" s="230">
        <f>('Energy Use'!AC71-'E-electricity'!AC15-'E-Coal'!AC15)*'Energy Use 2020'!$AA77</f>
        <v>0</v>
      </c>
      <c r="AD15" s="230">
        <f>('Energy Use'!AD71-'E-electricity'!AD15-'E-Coal'!AD15)*'Energy Use 2020'!$AA77</f>
        <v>0</v>
      </c>
      <c r="AE15" s="230">
        <f>('Energy Use'!AE71-'E-electricity'!AE15-'E-Coal'!AE15)*'Energy Use 2020'!$AA77</f>
        <v>0</v>
      </c>
      <c r="AF15" s="230">
        <f>('Energy Use'!AF71-'E-electricity'!AF15-'E-Coal'!AF15)*'Energy Use 2020'!$AA77</f>
        <v>0</v>
      </c>
      <c r="AG15" s="230">
        <f>('Energy Use'!AG71-'E-electricity'!AG15-'E-Coal'!AG15)*'Energy Use 2020'!$AA77</f>
        <v>0</v>
      </c>
      <c r="AH15" s="230">
        <f>('Energy Use'!AH71-'E-electricity'!AH15-'E-Coal'!AH15)*'Energy Use 2020'!$AA77</f>
        <v>0</v>
      </c>
      <c r="AI15" s="230">
        <f>('Energy Use'!AI71-'E-electricity'!AI15-'E-Coal'!AI15)*'Energy Use 2020'!$AA77</f>
        <v>0</v>
      </c>
      <c r="AJ15" s="230">
        <f>('Energy Use'!AJ71-'E-electricity'!AJ15-'E-Coal'!AJ15)*'Energy Use 2020'!$AA77</f>
        <v>0</v>
      </c>
      <c r="AK15" s="230">
        <f>('Energy Use'!AK71-'E-electricity'!AK15-'E-Coal'!AK15)*'Energy Use 2020'!$AA77</f>
        <v>0</v>
      </c>
      <c r="AL15" s="230">
        <f>('Energy Use'!AL71-'E-electricity'!AL15-'E-Coal'!AL15)*'Energy Use 2020'!$AA77</f>
        <v>0</v>
      </c>
      <c r="AM15" s="230">
        <f>('Energy Use'!AM71-'E-electricity'!AM15-'E-Coal'!AM15)*'Energy Use 2020'!$AA77</f>
        <v>0</v>
      </c>
      <c r="AN15" s="230">
        <f>('Energy Use'!AN71-'E-electricity'!AN15-'E-Coal'!AN15)*'Energy Use 2020'!$AA77</f>
        <v>0</v>
      </c>
      <c r="AO15" s="230">
        <f>('Energy Use'!AO71-'E-electricity'!AO15-'E-Coal'!AO15)*'Energy Use 2020'!$AA77</f>
        <v>0</v>
      </c>
      <c r="AP15" s="230">
        <f>('Energy Use'!AP71-'E-electricity'!AP15-'E-Coal'!AP15)*'Energy Use 2020'!$AA77</f>
        <v>0</v>
      </c>
      <c r="AQ15" s="230">
        <f>('Energy Use'!AQ71-'E-electricity'!AQ15-'E-Coal'!AQ15)*'Energy Use 2020'!$AA77</f>
        <v>0</v>
      </c>
      <c r="AR15" s="133" t="str">
        <f>VLOOKUP($A15,'Sector Match'!$A$1:$B$43,2,0)</f>
        <v>textiles apparel and leather 13T15</v>
      </c>
    </row>
    <row r="16" spans="1:44" x14ac:dyDescent="0.2">
      <c r="A16" s="74" t="s">
        <v>15</v>
      </c>
      <c r="B16" s="230">
        <f>('Energy Use'!B72-'E-electricity'!B16)*'Energy Use 2019'!$R78</f>
        <v>0</v>
      </c>
      <c r="C16" s="230">
        <f>('Energy Use'!C72-'E-electricity'!C16-'E-Coal'!C16)*'Energy Use 2020'!$AA78</f>
        <v>0</v>
      </c>
      <c r="D16" s="230">
        <f>('Energy Use'!D72-'E-electricity'!D16-'E-Coal'!D16)*'Energy Use 2020'!$AA78</f>
        <v>0</v>
      </c>
      <c r="E16" s="230">
        <f>('Energy Use'!E72-'E-electricity'!E16-'E-Coal'!E16)*'Energy Use 2020'!$AA78</f>
        <v>0</v>
      </c>
      <c r="F16" s="230">
        <f>('Energy Use'!F72-'E-electricity'!F16-'E-Coal'!F16)*'Energy Use 2020'!$AA78</f>
        <v>0</v>
      </c>
      <c r="G16" s="230">
        <f>('Energy Use'!G72-'E-electricity'!G16-'E-Coal'!G16)*'Energy Use 2020'!$AA78</f>
        <v>0</v>
      </c>
      <c r="H16" s="230">
        <f>('Energy Use'!H72-'E-electricity'!H16-'E-Coal'!H16)*'Energy Use 2020'!$AA78</f>
        <v>0</v>
      </c>
      <c r="I16" s="230">
        <f>('Energy Use'!I72-'E-electricity'!I16-'E-Coal'!I16)*'Energy Use 2020'!$AA78</f>
        <v>0</v>
      </c>
      <c r="J16" s="230">
        <f>('Energy Use'!J72-'E-electricity'!J16-'E-Coal'!J16)*'Energy Use 2020'!$AA78</f>
        <v>0</v>
      </c>
      <c r="K16" s="230">
        <f>('Energy Use'!K72-'E-electricity'!K16-'E-Coal'!K16)*'Energy Use 2020'!$AA78</f>
        <v>0</v>
      </c>
      <c r="L16" s="230">
        <f>('Energy Use'!L72-'E-electricity'!L16-'E-Coal'!L16)*'Energy Use 2020'!$AA78</f>
        <v>0</v>
      </c>
      <c r="M16" s="230">
        <f>('Energy Use'!M72-'E-electricity'!M16-'E-Coal'!M16)*'Energy Use 2020'!$AA78</f>
        <v>0</v>
      </c>
      <c r="N16" s="230">
        <f>('Energy Use'!N72-'E-electricity'!N16-'E-Coal'!N16)*'Energy Use 2020'!$AA78</f>
        <v>0</v>
      </c>
      <c r="O16" s="230">
        <f>('Energy Use'!O72-'E-electricity'!O16-'E-Coal'!O16)*'Energy Use 2020'!$AA78</f>
        <v>0</v>
      </c>
      <c r="P16" s="230">
        <f>('Energy Use'!P72-'E-electricity'!P16-'E-Coal'!P16)*'Energy Use 2020'!$AA78</f>
        <v>0</v>
      </c>
      <c r="Q16" s="230">
        <f>('Energy Use'!Q72-'E-electricity'!Q16-'E-Coal'!Q16)*'Energy Use 2020'!$AA78</f>
        <v>0</v>
      </c>
      <c r="R16" s="230">
        <f>('Energy Use'!R72-'E-electricity'!R16-'E-Coal'!R16)*'Energy Use 2020'!$AA78</f>
        <v>0</v>
      </c>
      <c r="S16" s="230">
        <f>('Energy Use'!S72-'E-electricity'!S16-'E-Coal'!S16)*'Energy Use 2020'!$AA78</f>
        <v>0</v>
      </c>
      <c r="T16" s="230">
        <f>('Energy Use'!T72-'E-electricity'!T16-'E-Coal'!T16)*'Energy Use 2020'!$AA78</f>
        <v>0</v>
      </c>
      <c r="U16" s="230">
        <f>('Energy Use'!U72-'E-electricity'!U16-'E-Coal'!U16)*'Energy Use 2020'!$AA78</f>
        <v>0</v>
      </c>
      <c r="V16" s="230">
        <f>('Energy Use'!V72-'E-electricity'!V16-'E-Coal'!V16)*'Energy Use 2020'!$AA78</f>
        <v>0</v>
      </c>
      <c r="W16" s="230">
        <f>('Energy Use'!W72-'E-electricity'!W16-'E-Coal'!W16)*'Energy Use 2020'!$AA78</f>
        <v>0</v>
      </c>
      <c r="X16" s="230">
        <f>('Energy Use'!X72-'E-electricity'!X16-'E-Coal'!X16)*'Energy Use 2020'!$AA78</f>
        <v>0</v>
      </c>
      <c r="Y16" s="230">
        <f>('Energy Use'!Y72-'E-electricity'!Y16-'E-Coal'!Y16)*'Energy Use 2020'!$AA78</f>
        <v>0</v>
      </c>
      <c r="Z16" s="230">
        <f>('Energy Use'!Z72-'E-electricity'!Z16-'E-Coal'!Z16)*'Energy Use 2020'!$AA78</f>
        <v>0</v>
      </c>
      <c r="AA16" s="230">
        <f>('Energy Use'!AA72-'E-electricity'!AA16-'E-Coal'!AA16)*'Energy Use 2020'!$AA78</f>
        <v>0</v>
      </c>
      <c r="AB16" s="230">
        <f>('Energy Use'!AB72-'E-electricity'!AB16-'E-Coal'!AB16)*'Energy Use 2020'!$AA78</f>
        <v>0</v>
      </c>
      <c r="AC16" s="230">
        <f>('Energy Use'!AC72-'E-electricity'!AC16-'E-Coal'!AC16)*'Energy Use 2020'!$AA78</f>
        <v>0</v>
      </c>
      <c r="AD16" s="230">
        <f>('Energy Use'!AD72-'E-electricity'!AD16-'E-Coal'!AD16)*'Energy Use 2020'!$AA78</f>
        <v>0</v>
      </c>
      <c r="AE16" s="230">
        <f>('Energy Use'!AE72-'E-electricity'!AE16-'E-Coal'!AE16)*'Energy Use 2020'!$AA78</f>
        <v>0</v>
      </c>
      <c r="AF16" s="230">
        <f>('Energy Use'!AF72-'E-electricity'!AF16-'E-Coal'!AF16)*'Energy Use 2020'!$AA78</f>
        <v>0</v>
      </c>
      <c r="AG16" s="230">
        <f>('Energy Use'!AG72-'E-electricity'!AG16-'E-Coal'!AG16)*'Energy Use 2020'!$AA78</f>
        <v>0</v>
      </c>
      <c r="AH16" s="230">
        <f>('Energy Use'!AH72-'E-electricity'!AH16-'E-Coal'!AH16)*'Energy Use 2020'!$AA78</f>
        <v>0</v>
      </c>
      <c r="AI16" s="230">
        <f>('Energy Use'!AI72-'E-electricity'!AI16-'E-Coal'!AI16)*'Energy Use 2020'!$AA78</f>
        <v>0</v>
      </c>
      <c r="AJ16" s="230">
        <f>('Energy Use'!AJ72-'E-electricity'!AJ16-'E-Coal'!AJ16)*'Energy Use 2020'!$AA78</f>
        <v>0</v>
      </c>
      <c r="AK16" s="230">
        <f>('Energy Use'!AK72-'E-electricity'!AK16-'E-Coal'!AK16)*'Energy Use 2020'!$AA78</f>
        <v>0</v>
      </c>
      <c r="AL16" s="230">
        <f>('Energy Use'!AL72-'E-electricity'!AL16-'E-Coal'!AL16)*'Energy Use 2020'!$AA78</f>
        <v>0</v>
      </c>
      <c r="AM16" s="230">
        <f>('Energy Use'!AM72-'E-electricity'!AM16-'E-Coal'!AM16)*'Energy Use 2020'!$AA78</f>
        <v>0</v>
      </c>
      <c r="AN16" s="230">
        <f>('Energy Use'!AN72-'E-electricity'!AN16-'E-Coal'!AN16)*'Energy Use 2020'!$AA78</f>
        <v>0</v>
      </c>
      <c r="AO16" s="230">
        <f>('Energy Use'!AO72-'E-electricity'!AO16-'E-Coal'!AO16)*'Energy Use 2020'!$AA78</f>
        <v>0</v>
      </c>
      <c r="AP16" s="230">
        <f>('Energy Use'!AP72-'E-electricity'!AP16-'E-Coal'!AP16)*'Energy Use 2020'!$AA78</f>
        <v>0</v>
      </c>
      <c r="AQ16" s="230">
        <f>('Energy Use'!AQ72-'E-electricity'!AQ16-'E-Coal'!AQ16)*'Energy Use 2020'!$AA78</f>
        <v>0</v>
      </c>
      <c r="AR16" s="133" t="str">
        <f>VLOOKUP($A16,'Sector Match'!$A$1:$B$43,2,0)</f>
        <v>textiles apparel and leather 13T15</v>
      </c>
    </row>
    <row r="17" spans="1:44" x14ac:dyDescent="0.2">
      <c r="A17" s="74" t="s">
        <v>16</v>
      </c>
      <c r="B17" s="230">
        <f>('Energy Use'!B73-'E-electricity'!B17)*'Energy Use 2019'!$R79</f>
        <v>0</v>
      </c>
      <c r="C17" s="230">
        <f>('Energy Use'!C73-'E-electricity'!C17-'E-Coal'!C17)*'Energy Use 2020'!$AA79</f>
        <v>0</v>
      </c>
      <c r="D17" s="230">
        <f>('Energy Use'!D73-'E-electricity'!D17-'E-Coal'!D17)*'Energy Use 2020'!$AA79</f>
        <v>0</v>
      </c>
      <c r="E17" s="230">
        <f>('Energy Use'!E73-'E-electricity'!E17-'E-Coal'!E17)*'Energy Use 2020'!$AA79</f>
        <v>0</v>
      </c>
      <c r="F17" s="230">
        <f>('Energy Use'!F73-'E-electricity'!F17-'E-Coal'!F17)*'Energy Use 2020'!$AA79</f>
        <v>0</v>
      </c>
      <c r="G17" s="230">
        <f>('Energy Use'!G73-'E-electricity'!G17-'E-Coal'!G17)*'Energy Use 2020'!$AA79</f>
        <v>0</v>
      </c>
      <c r="H17" s="230">
        <f>('Energy Use'!H73-'E-electricity'!H17-'E-Coal'!H17)*'Energy Use 2020'!$AA79</f>
        <v>0</v>
      </c>
      <c r="I17" s="230">
        <f>('Energy Use'!I73-'E-electricity'!I17-'E-Coal'!I17)*'Energy Use 2020'!$AA79</f>
        <v>0</v>
      </c>
      <c r="J17" s="230">
        <f>('Energy Use'!J73-'E-electricity'!J17-'E-Coal'!J17)*'Energy Use 2020'!$AA79</f>
        <v>0</v>
      </c>
      <c r="K17" s="230">
        <f>('Energy Use'!K73-'E-electricity'!K17-'E-Coal'!K17)*'Energy Use 2020'!$AA79</f>
        <v>0</v>
      </c>
      <c r="L17" s="230">
        <f>('Energy Use'!L73-'E-electricity'!L17-'E-Coal'!L17)*'Energy Use 2020'!$AA79</f>
        <v>0</v>
      </c>
      <c r="M17" s="230">
        <f>('Energy Use'!M73-'E-electricity'!M17-'E-Coal'!M17)*'Energy Use 2020'!$AA79</f>
        <v>0</v>
      </c>
      <c r="N17" s="230">
        <f>('Energy Use'!N73-'E-electricity'!N17-'E-Coal'!N17)*'Energy Use 2020'!$AA79</f>
        <v>0</v>
      </c>
      <c r="O17" s="230">
        <f>('Energy Use'!O73-'E-electricity'!O17-'E-Coal'!O17)*'Energy Use 2020'!$AA79</f>
        <v>0</v>
      </c>
      <c r="P17" s="230">
        <f>('Energy Use'!P73-'E-electricity'!P17-'E-Coal'!P17)*'Energy Use 2020'!$AA79</f>
        <v>0</v>
      </c>
      <c r="Q17" s="230">
        <f>('Energy Use'!Q73-'E-electricity'!Q17-'E-Coal'!Q17)*'Energy Use 2020'!$AA79</f>
        <v>0</v>
      </c>
      <c r="R17" s="230">
        <f>('Energy Use'!R73-'E-electricity'!R17-'E-Coal'!R17)*'Energy Use 2020'!$AA79</f>
        <v>0</v>
      </c>
      <c r="S17" s="230">
        <f>('Energy Use'!S73-'E-electricity'!S17-'E-Coal'!S17)*'Energy Use 2020'!$AA79</f>
        <v>0</v>
      </c>
      <c r="T17" s="230">
        <f>('Energy Use'!T73-'E-electricity'!T17-'E-Coal'!T17)*'Energy Use 2020'!$AA79</f>
        <v>0</v>
      </c>
      <c r="U17" s="230">
        <f>('Energy Use'!U73-'E-electricity'!U17-'E-Coal'!U17)*'Energy Use 2020'!$AA79</f>
        <v>0</v>
      </c>
      <c r="V17" s="230">
        <f>('Energy Use'!V73-'E-electricity'!V17-'E-Coal'!V17)*'Energy Use 2020'!$AA79</f>
        <v>0</v>
      </c>
      <c r="W17" s="230">
        <f>('Energy Use'!W73-'E-electricity'!W17-'E-Coal'!W17)*'Energy Use 2020'!$AA79</f>
        <v>0</v>
      </c>
      <c r="X17" s="230">
        <f>('Energy Use'!X73-'E-electricity'!X17-'E-Coal'!X17)*'Energy Use 2020'!$AA79</f>
        <v>0</v>
      </c>
      <c r="Y17" s="230">
        <f>('Energy Use'!Y73-'E-electricity'!Y17-'E-Coal'!Y17)*'Energy Use 2020'!$AA79</f>
        <v>0</v>
      </c>
      <c r="Z17" s="230">
        <f>('Energy Use'!Z73-'E-electricity'!Z17-'E-Coal'!Z17)*'Energy Use 2020'!$AA79</f>
        <v>0</v>
      </c>
      <c r="AA17" s="230">
        <f>('Energy Use'!AA73-'E-electricity'!AA17-'E-Coal'!AA17)*'Energy Use 2020'!$AA79</f>
        <v>0</v>
      </c>
      <c r="AB17" s="230">
        <f>('Energy Use'!AB73-'E-electricity'!AB17-'E-Coal'!AB17)*'Energy Use 2020'!$AA79</f>
        <v>0</v>
      </c>
      <c r="AC17" s="230">
        <f>('Energy Use'!AC73-'E-electricity'!AC17-'E-Coal'!AC17)*'Energy Use 2020'!$AA79</f>
        <v>0</v>
      </c>
      <c r="AD17" s="230">
        <f>('Energy Use'!AD73-'E-electricity'!AD17-'E-Coal'!AD17)*'Energy Use 2020'!$AA79</f>
        <v>0</v>
      </c>
      <c r="AE17" s="230">
        <f>('Energy Use'!AE73-'E-electricity'!AE17-'E-Coal'!AE17)*'Energy Use 2020'!$AA79</f>
        <v>0</v>
      </c>
      <c r="AF17" s="230">
        <f>('Energy Use'!AF73-'E-electricity'!AF17-'E-Coal'!AF17)*'Energy Use 2020'!$AA79</f>
        <v>0</v>
      </c>
      <c r="AG17" s="230">
        <f>('Energy Use'!AG73-'E-electricity'!AG17-'E-Coal'!AG17)*'Energy Use 2020'!$AA79</f>
        <v>0</v>
      </c>
      <c r="AH17" s="230">
        <f>('Energy Use'!AH73-'E-electricity'!AH17-'E-Coal'!AH17)*'Energy Use 2020'!$AA79</f>
        <v>0</v>
      </c>
      <c r="AI17" s="230">
        <f>('Energy Use'!AI73-'E-electricity'!AI17-'E-Coal'!AI17)*'Energy Use 2020'!$AA79</f>
        <v>0</v>
      </c>
      <c r="AJ17" s="230">
        <f>('Energy Use'!AJ73-'E-electricity'!AJ17-'E-Coal'!AJ17)*'Energy Use 2020'!$AA79</f>
        <v>0</v>
      </c>
      <c r="AK17" s="230">
        <f>('Energy Use'!AK73-'E-electricity'!AK17-'E-Coal'!AK17)*'Energy Use 2020'!$AA79</f>
        <v>0</v>
      </c>
      <c r="AL17" s="230">
        <f>('Energy Use'!AL73-'E-electricity'!AL17-'E-Coal'!AL17)*'Energy Use 2020'!$AA79</f>
        <v>0</v>
      </c>
      <c r="AM17" s="230">
        <f>('Energy Use'!AM73-'E-electricity'!AM17-'E-Coal'!AM17)*'Energy Use 2020'!$AA79</f>
        <v>0</v>
      </c>
      <c r="AN17" s="230">
        <f>('Energy Use'!AN73-'E-electricity'!AN17-'E-Coal'!AN17)*'Energy Use 2020'!$AA79</f>
        <v>0</v>
      </c>
      <c r="AO17" s="230">
        <f>('Energy Use'!AO73-'E-electricity'!AO17-'E-Coal'!AO17)*'Energy Use 2020'!$AA79</f>
        <v>0</v>
      </c>
      <c r="AP17" s="230">
        <f>('Energy Use'!AP73-'E-electricity'!AP17-'E-Coal'!AP17)*'Energy Use 2020'!$AA79</f>
        <v>0</v>
      </c>
      <c r="AQ17" s="230">
        <f>('Energy Use'!AQ73-'E-electricity'!AQ17-'E-Coal'!AQ17)*'Energy Use 2020'!$AA79</f>
        <v>0</v>
      </c>
      <c r="AR17" s="133" t="str">
        <f>VLOOKUP($A17,'Sector Match'!$A$1:$B$43,2,0)</f>
        <v>wood products 16</v>
      </c>
    </row>
    <row r="18" spans="1:44" x14ac:dyDescent="0.2">
      <c r="A18" s="74" t="s">
        <v>17</v>
      </c>
      <c r="B18" s="230">
        <f>('Energy Use'!B74-'E-electricity'!B18)*'Energy Use 2019'!$R80</f>
        <v>0</v>
      </c>
      <c r="C18" s="230">
        <f>('Energy Use'!C74-'E-electricity'!C18-'E-Coal'!C18)*'Energy Use 2020'!$AA80</f>
        <v>0</v>
      </c>
      <c r="D18" s="230">
        <f>('Energy Use'!D74-'E-electricity'!D18-'E-Coal'!D18)*'Energy Use 2020'!$AA80</f>
        <v>0</v>
      </c>
      <c r="E18" s="230">
        <f>('Energy Use'!E74-'E-electricity'!E18-'E-Coal'!E18)*'Energy Use 2020'!$AA80</f>
        <v>0</v>
      </c>
      <c r="F18" s="230">
        <f>('Energy Use'!F74-'E-electricity'!F18-'E-Coal'!F18)*'Energy Use 2020'!$AA80</f>
        <v>0</v>
      </c>
      <c r="G18" s="230">
        <f>('Energy Use'!G74-'E-electricity'!G18-'E-Coal'!G18)*'Energy Use 2020'!$AA80</f>
        <v>0</v>
      </c>
      <c r="H18" s="230">
        <f>('Energy Use'!H74-'E-electricity'!H18-'E-Coal'!H18)*'Energy Use 2020'!$AA80</f>
        <v>0</v>
      </c>
      <c r="I18" s="230">
        <f>('Energy Use'!I74-'E-electricity'!I18-'E-Coal'!I18)*'Energy Use 2020'!$AA80</f>
        <v>0</v>
      </c>
      <c r="J18" s="230">
        <f>('Energy Use'!J74-'E-electricity'!J18-'E-Coal'!J18)*'Energy Use 2020'!$AA80</f>
        <v>0</v>
      </c>
      <c r="K18" s="230">
        <f>('Energy Use'!K74-'E-electricity'!K18-'E-Coal'!K18)*'Energy Use 2020'!$AA80</f>
        <v>0</v>
      </c>
      <c r="L18" s="230">
        <f>('Energy Use'!L74-'E-electricity'!L18-'E-Coal'!L18)*'Energy Use 2020'!$AA80</f>
        <v>0</v>
      </c>
      <c r="M18" s="230">
        <f>('Energy Use'!M74-'E-electricity'!M18-'E-Coal'!M18)*'Energy Use 2020'!$AA80</f>
        <v>0</v>
      </c>
      <c r="N18" s="230">
        <f>('Energy Use'!N74-'E-electricity'!N18-'E-Coal'!N18)*'Energy Use 2020'!$AA80</f>
        <v>0</v>
      </c>
      <c r="O18" s="230">
        <f>('Energy Use'!O74-'E-electricity'!O18-'E-Coal'!O18)*'Energy Use 2020'!$AA80</f>
        <v>0</v>
      </c>
      <c r="P18" s="230">
        <f>('Energy Use'!P74-'E-electricity'!P18-'E-Coal'!P18)*'Energy Use 2020'!$AA80</f>
        <v>0</v>
      </c>
      <c r="Q18" s="230">
        <f>('Energy Use'!Q74-'E-electricity'!Q18-'E-Coal'!Q18)*'Energy Use 2020'!$AA80</f>
        <v>0</v>
      </c>
      <c r="R18" s="230">
        <f>('Energy Use'!R74-'E-electricity'!R18-'E-Coal'!R18)*'Energy Use 2020'!$AA80</f>
        <v>0</v>
      </c>
      <c r="S18" s="230">
        <f>('Energy Use'!S74-'E-electricity'!S18-'E-Coal'!S18)*'Energy Use 2020'!$AA80</f>
        <v>0</v>
      </c>
      <c r="T18" s="230">
        <f>('Energy Use'!T74-'E-electricity'!T18-'E-Coal'!T18)*'Energy Use 2020'!$AA80</f>
        <v>0</v>
      </c>
      <c r="U18" s="230">
        <f>('Energy Use'!U74-'E-electricity'!U18-'E-Coal'!U18)*'Energy Use 2020'!$AA80</f>
        <v>0</v>
      </c>
      <c r="V18" s="230">
        <f>('Energy Use'!V74-'E-electricity'!V18-'E-Coal'!V18)*'Energy Use 2020'!$AA80</f>
        <v>0</v>
      </c>
      <c r="W18" s="230">
        <f>('Energy Use'!W74-'E-electricity'!W18-'E-Coal'!W18)*'Energy Use 2020'!$AA80</f>
        <v>0</v>
      </c>
      <c r="X18" s="230">
        <f>('Energy Use'!X74-'E-electricity'!X18-'E-Coal'!X18)*'Energy Use 2020'!$AA80</f>
        <v>0</v>
      </c>
      <c r="Y18" s="230">
        <f>('Energy Use'!Y74-'E-electricity'!Y18-'E-Coal'!Y18)*'Energy Use 2020'!$AA80</f>
        <v>0</v>
      </c>
      <c r="Z18" s="230">
        <f>('Energy Use'!Z74-'E-electricity'!Z18-'E-Coal'!Z18)*'Energy Use 2020'!$AA80</f>
        <v>0</v>
      </c>
      <c r="AA18" s="230">
        <f>('Energy Use'!AA74-'E-electricity'!AA18-'E-Coal'!AA18)*'Energy Use 2020'!$AA80</f>
        <v>0</v>
      </c>
      <c r="AB18" s="230">
        <f>('Energy Use'!AB74-'E-electricity'!AB18-'E-Coal'!AB18)*'Energy Use 2020'!$AA80</f>
        <v>0</v>
      </c>
      <c r="AC18" s="230">
        <f>('Energy Use'!AC74-'E-electricity'!AC18-'E-Coal'!AC18)*'Energy Use 2020'!$AA80</f>
        <v>0</v>
      </c>
      <c r="AD18" s="230">
        <f>('Energy Use'!AD74-'E-electricity'!AD18-'E-Coal'!AD18)*'Energy Use 2020'!$AA80</f>
        <v>0</v>
      </c>
      <c r="AE18" s="230">
        <f>('Energy Use'!AE74-'E-electricity'!AE18-'E-Coal'!AE18)*'Energy Use 2020'!$AA80</f>
        <v>0</v>
      </c>
      <c r="AF18" s="230">
        <f>('Energy Use'!AF74-'E-electricity'!AF18-'E-Coal'!AF18)*'Energy Use 2020'!$AA80</f>
        <v>0</v>
      </c>
      <c r="AG18" s="230">
        <f>('Energy Use'!AG74-'E-electricity'!AG18-'E-Coal'!AG18)*'Energy Use 2020'!$AA80</f>
        <v>0</v>
      </c>
      <c r="AH18" s="230">
        <f>('Energy Use'!AH74-'E-electricity'!AH18-'E-Coal'!AH18)*'Energy Use 2020'!$AA80</f>
        <v>0</v>
      </c>
      <c r="AI18" s="230">
        <f>('Energy Use'!AI74-'E-electricity'!AI18-'E-Coal'!AI18)*'Energy Use 2020'!$AA80</f>
        <v>0</v>
      </c>
      <c r="AJ18" s="230">
        <f>('Energy Use'!AJ74-'E-electricity'!AJ18-'E-Coal'!AJ18)*'Energy Use 2020'!$AA80</f>
        <v>0</v>
      </c>
      <c r="AK18" s="230">
        <f>('Energy Use'!AK74-'E-electricity'!AK18-'E-Coal'!AK18)*'Energy Use 2020'!$AA80</f>
        <v>0</v>
      </c>
      <c r="AL18" s="230">
        <f>('Energy Use'!AL74-'E-electricity'!AL18-'E-Coal'!AL18)*'Energy Use 2020'!$AA80</f>
        <v>0</v>
      </c>
      <c r="AM18" s="230">
        <f>('Energy Use'!AM74-'E-electricity'!AM18-'E-Coal'!AM18)*'Energy Use 2020'!$AA80</f>
        <v>0</v>
      </c>
      <c r="AN18" s="230">
        <f>('Energy Use'!AN74-'E-electricity'!AN18-'E-Coal'!AN18)*'Energy Use 2020'!$AA80</f>
        <v>0</v>
      </c>
      <c r="AO18" s="230">
        <f>('Energy Use'!AO74-'E-electricity'!AO18-'E-Coal'!AO18)*'Energy Use 2020'!$AA80</f>
        <v>0</v>
      </c>
      <c r="AP18" s="230">
        <f>('Energy Use'!AP74-'E-electricity'!AP18-'E-Coal'!AP18)*'Energy Use 2020'!$AA80</f>
        <v>0</v>
      </c>
      <c r="AQ18" s="230">
        <f>('Energy Use'!AQ74-'E-electricity'!AQ18-'E-Coal'!AQ18)*'Energy Use 2020'!$AA80</f>
        <v>0</v>
      </c>
      <c r="AR18" s="133" t="str">
        <f>VLOOKUP($A18,'Sector Match'!$A$1:$B$43,2,0)</f>
        <v>wood products 16</v>
      </c>
    </row>
    <row r="19" spans="1:44" x14ac:dyDescent="0.2">
      <c r="A19" s="74" t="s">
        <v>18</v>
      </c>
      <c r="B19" s="230">
        <f>('Energy Use'!B75-'E-electricity'!B19)*'Energy Use 2019'!$R81</f>
        <v>13889122500.000002</v>
      </c>
      <c r="C19" s="230">
        <f>('Energy Use'!C75-'E-electricity'!C19-'E-Coal'!C19)*'Energy Use 2020'!$AA81</f>
        <v>11111298000</v>
      </c>
      <c r="D19" s="230">
        <f>('Energy Use'!D75-'E-electricity'!D19-'E-Coal'!D19)*'Energy Use 2020'!$AA81</f>
        <v>11646776928.41206</v>
      </c>
      <c r="E19" s="230">
        <f>('Energy Use'!E75-'E-electricity'!E19-'E-Coal'!E19)*'Energy Use 2020'!$AA81</f>
        <v>12835090938.405289</v>
      </c>
      <c r="F19" s="230">
        <f>('Energy Use'!F75-'E-electricity'!F19-'E-Coal'!F19)*'Energy Use 2020'!$AA81</f>
        <v>14018322663.912994</v>
      </c>
      <c r="G19" s="230">
        <f>('Energy Use'!G75-'E-electricity'!G19-'E-Coal'!G19)*'Energy Use 2020'!$AA81</f>
        <v>14747670229.125397</v>
      </c>
      <c r="H19" s="230">
        <f>('Energy Use'!H75-'E-electricity'!H19-'E-Coal'!H19)*'Energy Use 2020'!$AA81</f>
        <v>15466262271.554356</v>
      </c>
      <c r="I19" s="230">
        <f>('Energy Use'!I75-'E-electricity'!I19-'E-Coal'!I19)*'Energy Use 2020'!$AA81</f>
        <v>15916216144.894032</v>
      </c>
      <c r="J19" s="230">
        <f>('Energy Use'!J75-'E-electricity'!J19-'E-Coal'!J19)*'Energy Use 2020'!$AA81</f>
        <v>16264244845.417637</v>
      </c>
      <c r="K19" s="230">
        <f>('Energy Use'!K75-'E-electricity'!K19-'E-Coal'!K19)*'Energy Use 2020'!$AA81</f>
        <v>16621083628.703228</v>
      </c>
      <c r="L19" s="230">
        <f>('Energy Use'!L75-'E-electricity'!L19-'E-Coal'!L19)*'Energy Use 2020'!$AA81</f>
        <v>16934067313.748116</v>
      </c>
      <c r="M19" s="230">
        <f>('Energy Use'!M75-'E-electricity'!M19-'E-Coal'!M19)*'Energy Use 2020'!$AA81</f>
        <v>17217582774.354492</v>
      </c>
      <c r="N19" s="230">
        <f>('Energy Use'!N75-'E-electricity'!N19-'E-Coal'!N19)*'Energy Use 2020'!$AA81</f>
        <v>17375956527.31739</v>
      </c>
      <c r="O19" s="230">
        <f>('Energy Use'!O75-'E-electricity'!O19-'E-Coal'!O19)*'Energy Use 2020'!$AA81</f>
        <v>17533639285.706791</v>
      </c>
      <c r="P19" s="230">
        <f>('Energy Use'!P75-'E-electricity'!P19-'E-Coal'!P19)*'Energy Use 2020'!$AA81</f>
        <v>17690632115.474541</v>
      </c>
      <c r="Q19" s="230">
        <f>('Energy Use'!Q75-'E-electricity'!Q19-'E-Coal'!Q19)*'Energy Use 2020'!$AA81</f>
        <v>17846936082.414928</v>
      </c>
      <c r="R19" s="230">
        <f>('Energy Use'!R75-'E-electricity'!R19-'E-Coal'!R19)*'Energy Use 2020'!$AA81</f>
        <v>18002552252.164707</v>
      </c>
      <c r="S19" s="230">
        <f>('Energy Use'!S75-'E-electricity'!S19-'E-Coal'!S19)*'Energy Use 2020'!$AA81</f>
        <v>18088270292.44355</v>
      </c>
      <c r="T19" s="230">
        <f>('Energy Use'!T75-'E-electricity'!T19-'E-Coal'!T19)*'Energy Use 2020'!$AA81</f>
        <v>18173892820.28841</v>
      </c>
      <c r="U19" s="230">
        <f>('Energy Use'!U75-'E-electricity'!U19-'E-Coal'!U19)*'Energy Use 2020'!$AA81</f>
        <v>18259419821.166248</v>
      </c>
      <c r="V19" s="230">
        <f>('Energy Use'!V75-'E-electricity'!V19-'E-Coal'!V19)*'Energy Use 2020'!$AA81</f>
        <v>18344851280.545303</v>
      </c>
      <c r="W19" s="230">
        <f>('Energy Use'!W75-'E-electricity'!W19-'E-Coal'!W19)*'Energy Use 2020'!$AA81</f>
        <v>18430187183.895119</v>
      </c>
      <c r="X19" s="230">
        <f>('Energy Use'!X75-'E-electricity'!X19-'E-Coal'!X19)*'Energy Use 2020'!$AA81</f>
        <v>18326494582.842735</v>
      </c>
      <c r="Y19" s="230">
        <f>('Energy Use'!Y75-'E-electricity'!Y19-'E-Coal'!Y19)*'Energy Use 2020'!$AA81</f>
        <v>18222895670.190617</v>
      </c>
      <c r="Z19" s="230">
        <f>('Energy Use'!Z75-'E-electricity'!Z19-'E-Coal'!Z19)*'Energy Use 2020'!$AA81</f>
        <v>18119390460.589981</v>
      </c>
      <c r="AA19" s="230">
        <f>('Energy Use'!AA75-'E-electricity'!AA19-'E-Coal'!AA19)*'Energy Use 2020'!$AA81</f>
        <v>18015978968.690788</v>
      </c>
      <c r="AB19" s="230">
        <f>('Energy Use'!AB75-'E-electricity'!AB19-'E-Coal'!AB19)*'Energy Use 2020'!$AA81</f>
        <v>17912661209.141701</v>
      </c>
      <c r="AC19" s="230">
        <f>('Energy Use'!AC75-'E-electricity'!AC19-'E-Coal'!AC19)*'Energy Use 2020'!$AA81</f>
        <v>17677515439.578327</v>
      </c>
      <c r="AD19" s="230">
        <f>('Energy Use'!AD75-'E-electricity'!AD19-'E-Coal'!AD19)*'Energy Use 2020'!$AA81</f>
        <v>17442595991.17197</v>
      </c>
      <c r="AE19" s="230">
        <f>('Energy Use'!AE75-'E-electricity'!AE19-'E-Coal'!AE19)*'Energy Use 2020'!$AA81</f>
        <v>17207902898.985264</v>
      </c>
      <c r="AF19" s="230">
        <f>('Energy Use'!AF75-'E-electricity'!AF19-'E-Coal'!AF19)*'Energy Use 2020'!$AA81</f>
        <v>16973436198.077778</v>
      </c>
      <c r="AG19" s="230">
        <f>('Energy Use'!AG75-'E-electricity'!AG19-'E-Coal'!AG19)*'Energy Use 2020'!$AA81</f>
        <v>16739195923.506016</v>
      </c>
      <c r="AH19" s="230">
        <f>('Energy Use'!AH75-'E-electricity'!AH19-'E-Coal'!AH19)*'Energy Use 2020'!$AA81</f>
        <v>16486383497.441496</v>
      </c>
      <c r="AI19" s="230">
        <f>('Energy Use'!AI75-'E-electricity'!AI19-'E-Coal'!AI19)*'Energy Use 2020'!$AA81</f>
        <v>16233816514.611338</v>
      </c>
      <c r="AJ19" s="230">
        <f>('Energy Use'!AJ75-'E-electricity'!AJ19-'E-Coal'!AJ19)*'Energy Use 2020'!$AA81</f>
        <v>15981495012.97871</v>
      </c>
      <c r="AK19" s="230">
        <f>('Energy Use'!AK75-'E-electricity'!AK19-'E-Coal'!AK19)*'Energy Use 2020'!$AA81</f>
        <v>15729419030.503471</v>
      </c>
      <c r="AL19" s="230">
        <f>('Energy Use'!AL75-'E-electricity'!AL19-'E-Coal'!AL19)*'Energy Use 2020'!$AA81</f>
        <v>15477588605.142141</v>
      </c>
      <c r="AM19" s="230">
        <f>('Energy Use'!AM75-'E-electricity'!AM19-'E-Coal'!AM19)*'Energy Use 2020'!$AA81</f>
        <v>15188501302.496098</v>
      </c>
      <c r="AN19" s="230">
        <f>('Energy Use'!AN75-'E-electricity'!AN19-'E-Coal'!AN19)*'Energy Use 2020'!$AA81</f>
        <v>14899697545.893301</v>
      </c>
      <c r="AO19" s="230">
        <f>('Energy Use'!AO75-'E-electricity'!AO19-'E-Coal'!AO19)*'Energy Use 2020'!$AA81</f>
        <v>14611177379.110134</v>
      </c>
      <c r="AP19" s="230">
        <f>('Energy Use'!AP75-'E-electricity'!AP19-'E-Coal'!AP19)*'Energy Use 2020'!$AA81</f>
        <v>14322940845.919155</v>
      </c>
      <c r="AQ19" s="230">
        <f>('Energy Use'!AQ75-'E-electricity'!AQ19-'E-Coal'!AQ19)*'Energy Use 2020'!$AA81</f>
        <v>14033817920.227459</v>
      </c>
      <c r="AR19" s="133" t="str">
        <f>VLOOKUP($A19,'Sector Match'!$A$1:$B$43,2,0)</f>
        <v>pulp paper and printing 17T18</v>
      </c>
    </row>
    <row r="20" spans="1:44" x14ac:dyDescent="0.2">
      <c r="A20" s="74" t="s">
        <v>19</v>
      </c>
      <c r="B20" s="230">
        <f>('Energy Use'!B76-'E-electricity'!B20)*'Energy Use 2019'!$R82</f>
        <v>0</v>
      </c>
      <c r="C20" s="230">
        <f>('Energy Use'!C76-'E-electricity'!C20-'E-Coal'!C20)*'Energy Use 2020'!$AA82</f>
        <v>0</v>
      </c>
      <c r="D20" s="230">
        <f>('Energy Use'!D76-'E-electricity'!D20-'E-Coal'!D20)*'Energy Use 2020'!$AA82</f>
        <v>0</v>
      </c>
      <c r="E20" s="230">
        <f>('Energy Use'!E76-'E-electricity'!E20-'E-Coal'!E20)*'Energy Use 2020'!$AA82</f>
        <v>0</v>
      </c>
      <c r="F20" s="230">
        <f>('Energy Use'!F76-'E-electricity'!F20-'E-Coal'!F20)*'Energy Use 2020'!$AA82</f>
        <v>0</v>
      </c>
      <c r="G20" s="230">
        <f>('Energy Use'!G76-'E-electricity'!G20-'E-Coal'!G20)*'Energy Use 2020'!$AA82</f>
        <v>0</v>
      </c>
      <c r="H20" s="230">
        <f>('Energy Use'!H76-'E-electricity'!H20-'E-Coal'!H20)*'Energy Use 2020'!$AA82</f>
        <v>0</v>
      </c>
      <c r="I20" s="230">
        <f>('Energy Use'!I76-'E-electricity'!I20-'E-Coal'!I20)*'Energy Use 2020'!$AA82</f>
        <v>0</v>
      </c>
      <c r="J20" s="230">
        <f>('Energy Use'!J76-'E-electricity'!J20-'E-Coal'!J20)*'Energy Use 2020'!$AA82</f>
        <v>0</v>
      </c>
      <c r="K20" s="230">
        <f>('Energy Use'!K76-'E-electricity'!K20-'E-Coal'!K20)*'Energy Use 2020'!$AA82</f>
        <v>0</v>
      </c>
      <c r="L20" s="230">
        <f>('Energy Use'!L76-'E-electricity'!L20-'E-Coal'!L20)*'Energy Use 2020'!$AA82</f>
        <v>0</v>
      </c>
      <c r="M20" s="230">
        <f>('Energy Use'!M76-'E-electricity'!M20-'E-Coal'!M20)*'Energy Use 2020'!$AA82</f>
        <v>0</v>
      </c>
      <c r="N20" s="230">
        <f>('Energy Use'!N76-'E-electricity'!N20-'E-Coal'!N20)*'Energy Use 2020'!$AA82</f>
        <v>0</v>
      </c>
      <c r="O20" s="230">
        <f>('Energy Use'!O76-'E-electricity'!O20-'E-Coal'!O20)*'Energy Use 2020'!$AA82</f>
        <v>0</v>
      </c>
      <c r="P20" s="230">
        <f>('Energy Use'!P76-'E-electricity'!P20-'E-Coal'!P20)*'Energy Use 2020'!$AA82</f>
        <v>0</v>
      </c>
      <c r="Q20" s="230">
        <f>('Energy Use'!Q76-'E-electricity'!Q20-'E-Coal'!Q20)*'Energy Use 2020'!$AA82</f>
        <v>0</v>
      </c>
      <c r="R20" s="230">
        <f>('Energy Use'!R76-'E-electricity'!R20-'E-Coal'!R20)*'Energy Use 2020'!$AA82</f>
        <v>0</v>
      </c>
      <c r="S20" s="230">
        <f>('Energy Use'!S76-'E-electricity'!S20-'E-Coal'!S20)*'Energy Use 2020'!$AA82</f>
        <v>0</v>
      </c>
      <c r="T20" s="230">
        <f>('Energy Use'!T76-'E-electricity'!T20-'E-Coal'!T20)*'Energy Use 2020'!$AA82</f>
        <v>0</v>
      </c>
      <c r="U20" s="230">
        <f>('Energy Use'!U76-'E-electricity'!U20-'E-Coal'!U20)*'Energy Use 2020'!$AA82</f>
        <v>0</v>
      </c>
      <c r="V20" s="230">
        <f>('Energy Use'!V76-'E-electricity'!V20-'E-Coal'!V20)*'Energy Use 2020'!$AA82</f>
        <v>0</v>
      </c>
      <c r="W20" s="230">
        <f>('Energy Use'!W76-'E-electricity'!W20-'E-Coal'!W20)*'Energy Use 2020'!$AA82</f>
        <v>0</v>
      </c>
      <c r="X20" s="230">
        <f>('Energy Use'!X76-'E-electricity'!X20-'E-Coal'!X20)*'Energy Use 2020'!$AA82</f>
        <v>0</v>
      </c>
      <c r="Y20" s="230">
        <f>('Energy Use'!Y76-'E-electricity'!Y20-'E-Coal'!Y20)*'Energy Use 2020'!$AA82</f>
        <v>0</v>
      </c>
      <c r="Z20" s="230">
        <f>('Energy Use'!Z76-'E-electricity'!Z20-'E-Coal'!Z20)*'Energy Use 2020'!$AA82</f>
        <v>0</v>
      </c>
      <c r="AA20" s="230">
        <f>('Energy Use'!AA76-'E-electricity'!AA20-'E-Coal'!AA20)*'Energy Use 2020'!$AA82</f>
        <v>0</v>
      </c>
      <c r="AB20" s="230">
        <f>('Energy Use'!AB76-'E-electricity'!AB20-'E-Coal'!AB20)*'Energy Use 2020'!$AA82</f>
        <v>0</v>
      </c>
      <c r="AC20" s="230">
        <f>('Energy Use'!AC76-'E-electricity'!AC20-'E-Coal'!AC20)*'Energy Use 2020'!$AA82</f>
        <v>0</v>
      </c>
      <c r="AD20" s="230">
        <f>('Energy Use'!AD76-'E-electricity'!AD20-'E-Coal'!AD20)*'Energy Use 2020'!$AA82</f>
        <v>0</v>
      </c>
      <c r="AE20" s="230">
        <f>('Energy Use'!AE76-'E-electricity'!AE20-'E-Coal'!AE20)*'Energy Use 2020'!$AA82</f>
        <v>0</v>
      </c>
      <c r="AF20" s="230">
        <f>('Energy Use'!AF76-'E-electricity'!AF20-'E-Coal'!AF20)*'Energy Use 2020'!$AA82</f>
        <v>0</v>
      </c>
      <c r="AG20" s="230">
        <f>('Energy Use'!AG76-'E-electricity'!AG20-'E-Coal'!AG20)*'Energy Use 2020'!$AA82</f>
        <v>0</v>
      </c>
      <c r="AH20" s="230">
        <f>('Energy Use'!AH76-'E-electricity'!AH20-'E-Coal'!AH20)*'Energy Use 2020'!$AA82</f>
        <v>0</v>
      </c>
      <c r="AI20" s="230">
        <f>('Energy Use'!AI76-'E-electricity'!AI20-'E-Coal'!AI20)*'Energy Use 2020'!$AA82</f>
        <v>0</v>
      </c>
      <c r="AJ20" s="230">
        <f>('Energy Use'!AJ76-'E-electricity'!AJ20-'E-Coal'!AJ20)*'Energy Use 2020'!$AA82</f>
        <v>0</v>
      </c>
      <c r="AK20" s="230">
        <f>('Energy Use'!AK76-'E-electricity'!AK20-'E-Coal'!AK20)*'Energy Use 2020'!$AA82</f>
        <v>0</v>
      </c>
      <c r="AL20" s="230">
        <f>('Energy Use'!AL76-'E-electricity'!AL20-'E-Coal'!AL20)*'Energy Use 2020'!$AA82</f>
        <v>0</v>
      </c>
      <c r="AM20" s="230">
        <f>('Energy Use'!AM76-'E-electricity'!AM20-'E-Coal'!AM20)*'Energy Use 2020'!$AA82</f>
        <v>0</v>
      </c>
      <c r="AN20" s="230">
        <f>('Energy Use'!AN76-'E-electricity'!AN20-'E-Coal'!AN20)*'Energy Use 2020'!$AA82</f>
        <v>0</v>
      </c>
      <c r="AO20" s="230">
        <f>('Energy Use'!AO76-'E-electricity'!AO20-'E-Coal'!AO20)*'Energy Use 2020'!$AA82</f>
        <v>0</v>
      </c>
      <c r="AP20" s="230">
        <f>('Energy Use'!AP76-'E-electricity'!AP20-'E-Coal'!AP20)*'Energy Use 2020'!$AA82</f>
        <v>0</v>
      </c>
      <c r="AQ20" s="230">
        <f>('Energy Use'!AQ76-'E-electricity'!AQ20-'E-Coal'!AQ20)*'Energy Use 2020'!$AA82</f>
        <v>0</v>
      </c>
      <c r="AR20" s="133" t="str">
        <f>VLOOKUP($A20,'Sector Match'!$A$1:$B$43,2,0)</f>
        <v>pulp paper and printing 17T18</v>
      </c>
    </row>
    <row r="21" spans="1:44" x14ac:dyDescent="0.2">
      <c r="A21" s="74" t="s">
        <v>20</v>
      </c>
      <c r="B21" s="230">
        <f>('Energy Use'!B77-'E-electricity'!B21)*'Energy Use 2019'!$R83</f>
        <v>0</v>
      </c>
      <c r="C21" s="230">
        <f>('Energy Use'!C77-'E-electricity'!C21-'E-Coal'!C21)*'Energy Use 2020'!$AA83</f>
        <v>0</v>
      </c>
      <c r="D21" s="230">
        <f>('Energy Use'!D77-'E-electricity'!D21-'E-Coal'!D21)*'Energy Use 2020'!$AA83</f>
        <v>0</v>
      </c>
      <c r="E21" s="230">
        <f>('Energy Use'!E77-'E-electricity'!E21-'E-Coal'!E21)*'Energy Use 2020'!$AA83</f>
        <v>0</v>
      </c>
      <c r="F21" s="230">
        <f>('Energy Use'!F77-'E-electricity'!F21-'E-Coal'!F21)*'Energy Use 2020'!$AA83</f>
        <v>0</v>
      </c>
      <c r="G21" s="230">
        <f>('Energy Use'!G77-'E-electricity'!G21-'E-Coal'!G21)*'Energy Use 2020'!$AA83</f>
        <v>0</v>
      </c>
      <c r="H21" s="230">
        <f>('Energy Use'!H77-'E-electricity'!H21-'E-Coal'!H21)*'Energy Use 2020'!$AA83</f>
        <v>0</v>
      </c>
      <c r="I21" s="230">
        <f>('Energy Use'!I77-'E-electricity'!I21-'E-Coal'!I21)*'Energy Use 2020'!$AA83</f>
        <v>0</v>
      </c>
      <c r="J21" s="230">
        <f>('Energy Use'!J77-'E-electricity'!J21-'E-Coal'!J21)*'Energy Use 2020'!$AA83</f>
        <v>0</v>
      </c>
      <c r="K21" s="230">
        <f>('Energy Use'!K77-'E-electricity'!K21-'E-Coal'!K21)*'Energy Use 2020'!$AA83</f>
        <v>0</v>
      </c>
      <c r="L21" s="230">
        <f>('Energy Use'!L77-'E-electricity'!L21-'E-Coal'!L21)*'Energy Use 2020'!$AA83</f>
        <v>0</v>
      </c>
      <c r="M21" s="230">
        <f>('Energy Use'!M77-'E-electricity'!M21-'E-Coal'!M21)*'Energy Use 2020'!$AA83</f>
        <v>0</v>
      </c>
      <c r="N21" s="230">
        <f>('Energy Use'!N77-'E-electricity'!N21-'E-Coal'!N21)*'Energy Use 2020'!$AA83</f>
        <v>0</v>
      </c>
      <c r="O21" s="230">
        <f>('Energy Use'!O77-'E-electricity'!O21-'E-Coal'!O21)*'Energy Use 2020'!$AA83</f>
        <v>0</v>
      </c>
      <c r="P21" s="230">
        <f>('Energy Use'!P77-'E-electricity'!P21-'E-Coal'!P21)*'Energy Use 2020'!$AA83</f>
        <v>0</v>
      </c>
      <c r="Q21" s="230">
        <f>('Energy Use'!Q77-'E-electricity'!Q21-'E-Coal'!Q21)*'Energy Use 2020'!$AA83</f>
        <v>0</v>
      </c>
      <c r="R21" s="230">
        <f>('Energy Use'!R77-'E-electricity'!R21-'E-Coal'!R21)*'Energy Use 2020'!$AA83</f>
        <v>0</v>
      </c>
      <c r="S21" s="230">
        <f>('Energy Use'!S77-'E-electricity'!S21-'E-Coal'!S21)*'Energy Use 2020'!$AA83</f>
        <v>0</v>
      </c>
      <c r="T21" s="230">
        <f>('Energy Use'!T77-'E-electricity'!T21-'E-Coal'!T21)*'Energy Use 2020'!$AA83</f>
        <v>0</v>
      </c>
      <c r="U21" s="230">
        <f>('Energy Use'!U77-'E-electricity'!U21-'E-Coal'!U21)*'Energy Use 2020'!$AA83</f>
        <v>0</v>
      </c>
      <c r="V21" s="230">
        <f>('Energy Use'!V77-'E-electricity'!V21-'E-Coal'!V21)*'Energy Use 2020'!$AA83</f>
        <v>0</v>
      </c>
      <c r="W21" s="230">
        <f>('Energy Use'!W77-'E-electricity'!W21-'E-Coal'!W21)*'Energy Use 2020'!$AA83</f>
        <v>0</v>
      </c>
      <c r="X21" s="230">
        <f>('Energy Use'!X77-'E-electricity'!X21-'E-Coal'!X21)*'Energy Use 2020'!$AA83</f>
        <v>0</v>
      </c>
      <c r="Y21" s="230">
        <f>('Energy Use'!Y77-'E-electricity'!Y21-'E-Coal'!Y21)*'Energy Use 2020'!$AA83</f>
        <v>0</v>
      </c>
      <c r="Z21" s="230">
        <f>('Energy Use'!Z77-'E-electricity'!Z21-'E-Coal'!Z21)*'Energy Use 2020'!$AA83</f>
        <v>0</v>
      </c>
      <c r="AA21" s="230">
        <f>('Energy Use'!AA77-'E-electricity'!AA21-'E-Coal'!AA21)*'Energy Use 2020'!$AA83</f>
        <v>0</v>
      </c>
      <c r="AB21" s="230">
        <f>('Energy Use'!AB77-'E-electricity'!AB21-'E-Coal'!AB21)*'Energy Use 2020'!$AA83</f>
        <v>0</v>
      </c>
      <c r="AC21" s="230">
        <f>('Energy Use'!AC77-'E-electricity'!AC21-'E-Coal'!AC21)*'Energy Use 2020'!$AA83</f>
        <v>0</v>
      </c>
      <c r="AD21" s="230">
        <f>('Energy Use'!AD77-'E-electricity'!AD21-'E-Coal'!AD21)*'Energy Use 2020'!$AA83</f>
        <v>0</v>
      </c>
      <c r="AE21" s="230">
        <f>('Energy Use'!AE77-'E-electricity'!AE21-'E-Coal'!AE21)*'Energy Use 2020'!$AA83</f>
        <v>0</v>
      </c>
      <c r="AF21" s="230">
        <f>('Energy Use'!AF77-'E-electricity'!AF21-'E-Coal'!AF21)*'Energy Use 2020'!$AA83</f>
        <v>0</v>
      </c>
      <c r="AG21" s="230">
        <f>('Energy Use'!AG77-'E-electricity'!AG21-'E-Coal'!AG21)*'Energy Use 2020'!$AA83</f>
        <v>0</v>
      </c>
      <c r="AH21" s="230">
        <f>('Energy Use'!AH77-'E-electricity'!AH21-'E-Coal'!AH21)*'Energy Use 2020'!$AA83</f>
        <v>0</v>
      </c>
      <c r="AI21" s="230">
        <f>('Energy Use'!AI77-'E-electricity'!AI21-'E-Coal'!AI21)*'Energy Use 2020'!$AA83</f>
        <v>0</v>
      </c>
      <c r="AJ21" s="230">
        <f>('Energy Use'!AJ77-'E-electricity'!AJ21-'E-Coal'!AJ21)*'Energy Use 2020'!$AA83</f>
        <v>0</v>
      </c>
      <c r="AK21" s="230">
        <f>('Energy Use'!AK77-'E-electricity'!AK21-'E-Coal'!AK21)*'Energy Use 2020'!$AA83</f>
        <v>0</v>
      </c>
      <c r="AL21" s="230">
        <f>('Energy Use'!AL77-'E-electricity'!AL21-'E-Coal'!AL21)*'Energy Use 2020'!$AA83</f>
        <v>0</v>
      </c>
      <c r="AM21" s="230">
        <f>('Energy Use'!AM77-'E-electricity'!AM21-'E-Coal'!AM21)*'Energy Use 2020'!$AA83</f>
        <v>0</v>
      </c>
      <c r="AN21" s="230">
        <f>('Energy Use'!AN77-'E-electricity'!AN21-'E-Coal'!AN21)*'Energy Use 2020'!$AA83</f>
        <v>0</v>
      </c>
      <c r="AO21" s="230">
        <f>('Energy Use'!AO77-'E-electricity'!AO21-'E-Coal'!AO21)*'Energy Use 2020'!$AA83</f>
        <v>0</v>
      </c>
      <c r="AP21" s="230">
        <f>('Energy Use'!AP77-'E-electricity'!AP21-'E-Coal'!AP21)*'Energy Use 2020'!$AA83</f>
        <v>0</v>
      </c>
      <c r="AQ21" s="230">
        <f>('Energy Use'!AQ77-'E-electricity'!AQ21-'E-Coal'!AQ21)*'Energy Use 2020'!$AA83</f>
        <v>0</v>
      </c>
      <c r="AR21" s="133" t="str">
        <f>VLOOKUP($A21,'Sector Match'!$A$1:$B$43,2,0)</f>
        <v>pulp paper and printing 17T18</v>
      </c>
    </row>
    <row r="22" spans="1:44" x14ac:dyDescent="0.2">
      <c r="A22" s="74" t="s">
        <v>21</v>
      </c>
      <c r="B22" s="230">
        <f>('Energy Use'!B78-'E-electricity'!B22)*'Energy Use 2019'!$R84</f>
        <v>22203151228500.004</v>
      </c>
      <c r="C22" s="230">
        <f>('Energy Use'!C78-'E-electricity'!C22-'E-Coal'!C22)*'Energy Use 2020'!$AA84</f>
        <v>20733682068000</v>
      </c>
      <c r="D22" s="230">
        <f>('Energy Use'!D78-'E-electricity'!D22-'E-Coal'!D22)*'Energy Use 2020'!$AA84</f>
        <v>21700726240464.121</v>
      </c>
      <c r="E22" s="230">
        <f>('Energy Use'!E78-'E-electricity'!E22-'E-Coal'!E22)*'Energy Use 2020'!$AA84</f>
        <v>23226073424025.59</v>
      </c>
      <c r="F22" s="230">
        <f>('Energy Use'!F78-'E-electricity'!F22-'E-Coal'!F22)*'Energy Use 2020'!$AA84</f>
        <v>25320347367439.539</v>
      </c>
      <c r="G22" s="230">
        <f>('Energy Use'!G78-'E-electricity'!G22-'E-Coal'!G22)*'Energy Use 2020'!$AA84</f>
        <v>26657623524149.449</v>
      </c>
      <c r="H22" s="230">
        <f>('Energy Use'!H78-'E-electricity'!H22-'E-Coal'!H22)*'Energy Use 2020'!$AA84</f>
        <v>27986779669966.883</v>
      </c>
      <c r="I22" s="230">
        <f>('Energy Use'!I78-'E-electricity'!I22-'E-Coal'!I22)*'Energy Use 2020'!$AA84</f>
        <v>28627193468908.957</v>
      </c>
      <c r="J22" s="230">
        <f>('Energy Use'!J78-'E-electricity'!J22-'E-Coal'!J22)*'Energy Use 2020'!$AA84</f>
        <v>29235260887559.156</v>
      </c>
      <c r="K22" s="230">
        <f>('Energy Use'!K78-'E-electricity'!K22-'E-Coal'!K22)*'Energy Use 2020'!$AA84</f>
        <v>29846095300803.664</v>
      </c>
      <c r="L22" s="230">
        <f>('Energy Use'!L78-'E-electricity'!L22-'E-Coal'!L22)*'Energy Use 2020'!$AA84</f>
        <v>30443071991839.434</v>
      </c>
      <c r="M22" s="230">
        <f>('Energy Use'!M78-'E-electricity'!M22-'E-Coal'!M22)*'Energy Use 2020'!$AA84</f>
        <v>31030770200728.227</v>
      </c>
      <c r="N22" s="230">
        <f>('Energy Use'!N78-'E-electricity'!N22-'E-Coal'!N22)*'Energy Use 2020'!$AA84</f>
        <v>31063695351446.164</v>
      </c>
      <c r="O22" s="230">
        <f>('Energy Use'!O78-'E-electricity'!O22-'E-Coal'!O22)*'Energy Use 2020'!$AA84</f>
        <v>31096590291560.043</v>
      </c>
      <c r="P22" s="230">
        <f>('Energy Use'!P78-'E-electricity'!P22-'E-Coal'!P22)*'Energy Use 2020'!$AA84</f>
        <v>31129455030905.082</v>
      </c>
      <c r="Q22" s="230">
        <f>('Energy Use'!Q78-'E-electricity'!Q22-'E-Coal'!Q22)*'Energy Use 2020'!$AA84</f>
        <v>31162289579315.754</v>
      </c>
      <c r="R22" s="230">
        <f>('Energy Use'!R78-'E-electricity'!R22-'E-Coal'!R22)*'Energy Use 2020'!$AA84</f>
        <v>31195093946625.801</v>
      </c>
      <c r="S22" s="230">
        <f>('Energy Use'!S78-'E-electricity'!S22-'E-Coal'!S22)*'Energy Use 2020'!$AA84</f>
        <v>30837955620848.617</v>
      </c>
      <c r="T22" s="230">
        <f>('Energy Use'!T78-'E-electricity'!T22-'E-Coal'!T22)*'Energy Use 2020'!$AA84</f>
        <v>30480889694979.051</v>
      </c>
      <c r="U22" s="230">
        <f>('Energy Use'!U78-'E-electricity'!U22-'E-Coal'!U22)*'Energy Use 2020'!$AA84</f>
        <v>30123896169381.547</v>
      </c>
      <c r="V22" s="230">
        <f>('Energy Use'!V78-'E-electricity'!V22-'E-Coal'!V22)*'Energy Use 2020'!$AA84</f>
        <v>29766975044420.43</v>
      </c>
      <c r="W22" s="230">
        <f>('Energy Use'!W78-'E-electricity'!W22-'E-Coal'!W22)*'Energy Use 2020'!$AA84</f>
        <v>29410126320459.926</v>
      </c>
      <c r="X22" s="230">
        <f>('Energy Use'!X78-'E-electricity'!X22-'E-Coal'!X22)*'Energy Use 2020'!$AA84</f>
        <v>28743801421951.438</v>
      </c>
      <c r="Y22" s="230">
        <f>('Energy Use'!Y78-'E-electricity'!Y22-'E-Coal'!Y22)*'Energy Use 2020'!$AA84</f>
        <v>28077612286018.559</v>
      </c>
      <c r="Z22" s="230">
        <f>('Energy Use'!Z78-'E-electricity'!Z22-'E-Coal'!Z22)*'Energy Use 2020'!$AA84</f>
        <v>27411558913341.945</v>
      </c>
      <c r="AA22" s="230">
        <f>('Energy Use'!AA78-'E-electricity'!AA22-'E-Coal'!AA22)*'Energy Use 2020'!$AA84</f>
        <v>26745641304602.07</v>
      </c>
      <c r="AB22" s="230">
        <f>('Energy Use'!AB78-'E-electricity'!AB22-'E-Coal'!AB22)*'Energy Use 2020'!$AA84</f>
        <v>26079859460479.238</v>
      </c>
      <c r="AC22" s="230">
        <f>('Energy Use'!AC78-'E-electricity'!AC22-'E-Coal'!AC22)*'Energy Use 2020'!$AA84</f>
        <v>25414213381653.578</v>
      </c>
      <c r="AD22" s="230">
        <f>('Energy Use'!AD78-'E-electricity'!AD22-'E-Coal'!AD22)*'Energy Use 2020'!$AA84</f>
        <v>24748703068805.027</v>
      </c>
      <c r="AE22" s="230">
        <f>('Energy Use'!AE78-'E-electricity'!AE22-'E-Coal'!AE22)*'Energy Use 2020'!$AA84</f>
        <v>24083328522613.328</v>
      </c>
      <c r="AF22" s="230">
        <f>('Energy Use'!AF78-'E-electricity'!AF22-'E-Coal'!AF22)*'Energy Use 2020'!$AA84</f>
        <v>23418089743758.086</v>
      </c>
      <c r="AG22" s="230">
        <f>('Energy Use'!AG78-'E-electricity'!AG22-'E-Coal'!AG22)*'Energy Use 2020'!$AA84</f>
        <v>22752986732918.684</v>
      </c>
      <c r="AH22" s="230">
        <f>('Energy Use'!AH78-'E-electricity'!AH22-'E-Coal'!AH22)*'Energy Use 2020'!$AA84</f>
        <v>22176369758420.219</v>
      </c>
      <c r="AI22" s="230">
        <f>('Energy Use'!AI78-'E-electricity'!AI22-'E-Coal'!AI22)*'Energy Use 2020'!$AA84</f>
        <v>21599870449935.383</v>
      </c>
      <c r="AJ22" s="230">
        <f>('Energy Use'!AJ78-'E-electricity'!AJ22-'E-Coal'!AJ22)*'Energy Use 2020'!$AA84</f>
        <v>21023488808052.711</v>
      </c>
      <c r="AK22" s="230">
        <f>('Energy Use'!AK78-'E-electricity'!AK22-'E-Coal'!AK22)*'Energy Use 2020'!$AA84</f>
        <v>20447224833360.613</v>
      </c>
      <c r="AL22" s="230">
        <f>('Energy Use'!AL78-'E-electricity'!AL22-'E-Coal'!AL22)*'Energy Use 2020'!$AA84</f>
        <v>19871078526447.316</v>
      </c>
      <c r="AM22" s="230">
        <f>('Energy Use'!AM78-'E-electricity'!AM22-'E-Coal'!AM22)*'Energy Use 2020'!$AA84</f>
        <v>19266216446320.297</v>
      </c>
      <c r="AN22" s="230">
        <f>('Energy Use'!AN78-'E-electricity'!AN22-'E-Coal'!AN22)*'Energy Use 2020'!$AA84</f>
        <v>18661477946374.07</v>
      </c>
      <c r="AO22" s="230">
        <f>('Energy Use'!AO78-'E-electricity'!AO22-'E-Coal'!AO22)*'Energy Use 2020'!$AA84</f>
        <v>18056863027225.867</v>
      </c>
      <c r="AP22" s="230">
        <f>('Energy Use'!AP78-'E-electricity'!AP22-'E-Coal'!AP22)*'Energy Use 2020'!$AA84</f>
        <v>17452371689492.754</v>
      </c>
      <c r="AQ22" s="230">
        <f>('Energy Use'!AQ78-'E-electricity'!AQ22-'E-Coal'!AQ22)*'Energy Use 2020'!$AA84</f>
        <v>16846540466471.393</v>
      </c>
      <c r="AR22" s="133" t="str">
        <f>VLOOKUP($A22,'Sector Match'!$A$1:$B$43,2,0)</f>
        <v>refined petroleum and coke 19</v>
      </c>
    </row>
    <row r="23" spans="1:44" x14ac:dyDescent="0.2">
      <c r="A23" s="74" t="s">
        <v>1</v>
      </c>
      <c r="B23" s="230">
        <f>('Energy Use'!B79-'E-electricity'!B23)*'Energy Use 2019'!$R85</f>
        <v>533342304000.00018</v>
      </c>
      <c r="C23" s="230">
        <f>('Energy Use'!C79-'E-electricity'!C23-'E-Coal'!C23)*'Energy Use 2020'!$AA85</f>
        <v>46917455804999.992</v>
      </c>
      <c r="D23" s="230">
        <f>('Energy Use'!D79-'E-electricity'!D23-'E-Coal'!D23)*'Energy Use 2020'!$AA85</f>
        <v>51266078816833.891</v>
      </c>
      <c r="E23" s="230">
        <f>('Energy Use'!E79-'E-electricity'!E23-'E-Coal'!E23)*'Energy Use 2020'!$AA85</f>
        <v>57060995398502.063</v>
      </c>
      <c r="F23" s="230">
        <f>('Energy Use'!F79-'E-electricity'!F23-'E-Coal'!F23)*'Energy Use 2020'!$AA85</f>
        <v>63677560181812.375</v>
      </c>
      <c r="G23" s="230">
        <f>('Energy Use'!G79-'E-electricity'!G23-'E-Coal'!G23)*'Energy Use 2020'!$AA85</f>
        <v>67926048487765.016</v>
      </c>
      <c r="H23" s="230">
        <f>('Energy Use'!H79-'E-electricity'!H23-'E-Coal'!H23)*'Energy Use 2020'!$AA85</f>
        <v>72105130380720.109</v>
      </c>
      <c r="I23" s="230">
        <f>('Energy Use'!I79-'E-electricity'!I23-'E-Coal'!I23)*'Energy Use 2020'!$AA85</f>
        <v>75436708922134.719</v>
      </c>
      <c r="J23" s="230">
        <f>('Energy Use'!J79-'E-electricity'!J23-'E-Coal'!J23)*'Energy Use 2020'!$AA85</f>
        <v>77882984410841.875</v>
      </c>
      <c r="K23" s="230">
        <f>('Energy Use'!K79-'E-electricity'!K23-'E-Coal'!K23)*'Energy Use 2020'!$AA85</f>
        <v>80411709879555.219</v>
      </c>
      <c r="L23" s="230">
        <f>('Energy Use'!L79-'E-electricity'!L23-'E-Coal'!L23)*'Energy Use 2020'!$AA85</f>
        <v>82546513546704.438</v>
      </c>
      <c r="M23" s="230">
        <f>('Energy Use'!M79-'E-electricity'!M23-'E-Coal'!M23)*'Energy Use 2020'!$AA85</f>
        <v>84408397467712.75</v>
      </c>
      <c r="N23" s="230">
        <f>('Energy Use'!N79-'E-electricity'!N23-'E-Coal'!N23)*'Energy Use 2020'!$AA85</f>
        <v>85718333180088.5</v>
      </c>
      <c r="O23" s="230">
        <f>('Energy Use'!O79-'E-electricity'!O23-'E-Coal'!O23)*'Energy Use 2020'!$AA85</f>
        <v>87022017397384.172</v>
      </c>
      <c r="P23" s="230">
        <f>('Energy Use'!P79-'E-electricity'!P23-'E-Coal'!P23)*'Energy Use 2020'!$AA85</f>
        <v>88319456770357.688</v>
      </c>
      <c r="Q23" s="230">
        <f>('Energy Use'!Q79-'E-electricity'!Q23-'E-Coal'!Q23)*'Energy Use 2020'!$AA85</f>
        <v>89610657949167.281</v>
      </c>
      <c r="R23" s="230">
        <f>('Energy Use'!R79-'E-electricity'!R23-'E-Coal'!R23)*'Energy Use 2020'!$AA85</f>
        <v>90895627583371.422</v>
      </c>
      <c r="S23" s="230">
        <f>('Energy Use'!S79-'E-electricity'!S23-'E-Coal'!S23)*'Energy Use 2020'!$AA85</f>
        <v>91653705285376.563</v>
      </c>
      <c r="T23" s="230">
        <f>('Energy Use'!T79-'E-electricity'!T23-'E-Coal'!T23)*'Energy Use 2020'!$AA85</f>
        <v>92411587257484.719</v>
      </c>
      <c r="U23" s="230">
        <f>('Energy Use'!U79-'E-electricity'!U23-'E-Coal'!U23)*'Energy Use 2020'!$AA85</f>
        <v>93169273381246.891</v>
      </c>
      <c r="V23" s="230">
        <f>('Energy Use'!V79-'E-electricity'!V23-'E-Coal'!V23)*'Energy Use 2020'!$AA85</f>
        <v>93926763538219.219</v>
      </c>
      <c r="W23" s="230">
        <f>('Energy Use'!W79-'E-electricity'!W23-'E-Coal'!W23)*'Energy Use 2020'!$AA85</f>
        <v>94684057609962.844</v>
      </c>
      <c r="X23" s="230">
        <f>('Energy Use'!X79-'E-electricity'!X23-'E-Coal'!X23)*'Energy Use 2020'!$AA85</f>
        <v>95020195104307.563</v>
      </c>
      <c r="Y23" s="230">
        <f>('Energy Use'!Y79-'E-electricity'!Y23-'E-Coal'!Y23)*'Energy Use 2020'!$AA85</f>
        <v>95356241097842.609</v>
      </c>
      <c r="Z23" s="230">
        <f>('Energy Use'!Z79-'E-electricity'!Z23-'E-Coal'!Z23)*'Energy Use 2020'!$AA85</f>
        <v>95692195537066.406</v>
      </c>
      <c r="AA23" s="230">
        <f>('Energy Use'!AA79-'E-electricity'!AA23-'E-Coal'!AA23)*'Energy Use 2020'!$AA85</f>
        <v>96028058368479.719</v>
      </c>
      <c r="AB23" s="230">
        <f>('Energy Use'!AB79-'E-electricity'!AB23-'E-Coal'!AB23)*'Energy Use 2020'!$AA85</f>
        <v>96363829538585.672</v>
      </c>
      <c r="AC23" s="230">
        <f>('Energy Use'!AC79-'E-electricity'!AC23-'E-Coal'!AC23)*'Energy Use 2020'!$AA85</f>
        <v>96338353402886.641</v>
      </c>
      <c r="AD23" s="230">
        <f>('Energy Use'!AD79-'E-electricity'!AD23-'E-Coal'!AD23)*'Energy Use 2020'!$AA85</f>
        <v>96312875670308.469</v>
      </c>
      <c r="AE23" s="230">
        <f>('Energy Use'!AE79-'E-electricity'!AE23-'E-Coal'!AE23)*'Energy Use 2020'!$AA85</f>
        <v>96287396343085.688</v>
      </c>
      <c r="AF23" s="230">
        <f>('Energy Use'!AF79-'E-electricity'!AF23-'E-Coal'!AF23)*'Energy Use 2020'!$AA85</f>
        <v>96261915423452.672</v>
      </c>
      <c r="AG23" s="230">
        <f>('Energy Use'!AG79-'E-electricity'!AG23-'E-Coal'!AG23)*'Energy Use 2020'!$AA85</f>
        <v>96236432913643.828</v>
      </c>
      <c r="AH23" s="230">
        <f>('Energy Use'!AH79-'E-electricity'!AH23-'E-Coal'!AH23)*'Energy Use 2020'!$AA85</f>
        <v>95883033152669.094</v>
      </c>
      <c r="AI23" s="230">
        <f>('Energy Use'!AI79-'E-electricity'!AI23-'E-Coal'!AI23)*'Energy Use 2020'!$AA85</f>
        <v>95529713898158.063</v>
      </c>
      <c r="AJ23" s="230">
        <f>('Energy Use'!AJ79-'E-electricity'!AJ23-'E-Coal'!AJ23)*'Energy Use 2020'!$AA85</f>
        <v>95176475202964.094</v>
      </c>
      <c r="AK23" s="230">
        <f>('Energy Use'!AK79-'E-electricity'!AK23-'E-Coal'!AK23)*'Energy Use 2020'!$AA85</f>
        <v>94823317119938.375</v>
      </c>
      <c r="AL23" s="230">
        <f>('Energy Use'!AL79-'E-electricity'!AL23-'E-Coal'!AL23)*'Energy Use 2020'!$AA85</f>
        <v>94470239701929.781</v>
      </c>
      <c r="AM23" s="230">
        <f>('Energy Use'!AM79-'E-electricity'!AM23-'E-Coal'!AM23)*'Energy Use 2020'!$AA85</f>
        <v>94057019681786.563</v>
      </c>
      <c r="AN23" s="230">
        <f>('Energy Use'!AN79-'E-electricity'!AN23-'E-Coal'!AN23)*'Energy Use 2020'!$AA85</f>
        <v>93643895549436.766</v>
      </c>
      <c r="AO23" s="230">
        <f>('Energy Use'!AO79-'E-electricity'!AO23-'E-Coal'!AO23)*'Energy Use 2020'!$AA85</f>
        <v>93230867367023.328</v>
      </c>
      <c r="AP23" s="230">
        <f>('Energy Use'!AP79-'E-electricity'!AP23-'E-Coal'!AP23)*'Energy Use 2020'!$AA85</f>
        <v>92817935196686.625</v>
      </c>
      <c r="AQ23" s="230">
        <f>('Energy Use'!AQ79-'E-electricity'!AQ23-'E-Coal'!AQ23)*'Energy Use 2020'!$AA85</f>
        <v>92396594714833.813</v>
      </c>
      <c r="AR23" s="133" t="str">
        <f>VLOOKUP($A23,'Sector Match'!$A$1:$B$43,2,0)</f>
        <v>chemicals 20</v>
      </c>
    </row>
    <row r="24" spans="1:44" x14ac:dyDescent="0.2">
      <c r="A24" s="74" t="s">
        <v>22</v>
      </c>
      <c r="B24" s="230">
        <f>('Energy Use'!B80-'E-electricity'!B24)*'Energy Use 2019'!$R86</f>
        <v>11111298000</v>
      </c>
      <c r="C24" s="230">
        <f>('Energy Use'!C80-'E-electricity'!C24-'E-Coal'!C24)*'Energy Use 2020'!$AA86</f>
        <v>0</v>
      </c>
      <c r="D24" s="230">
        <f>('Energy Use'!D80-'E-electricity'!D24-'E-Coal'!D24)*'Energy Use 2020'!$AA86</f>
        <v>0</v>
      </c>
      <c r="E24" s="230">
        <f>('Energy Use'!E80-'E-electricity'!E24-'E-Coal'!E24)*'Energy Use 2020'!$AA86</f>
        <v>0</v>
      </c>
      <c r="F24" s="230">
        <f>('Energy Use'!F80-'E-electricity'!F24-'E-Coal'!F24)*'Energy Use 2020'!$AA86</f>
        <v>0</v>
      </c>
      <c r="G24" s="230">
        <f>('Energy Use'!G80-'E-electricity'!G24-'E-Coal'!G24)*'Energy Use 2020'!$AA86</f>
        <v>0</v>
      </c>
      <c r="H24" s="230">
        <f>('Energy Use'!H80-'E-electricity'!H24-'E-Coal'!H24)*'Energy Use 2020'!$AA86</f>
        <v>0</v>
      </c>
      <c r="I24" s="230">
        <f>('Energy Use'!I80-'E-electricity'!I24-'E-Coal'!I24)*'Energy Use 2020'!$AA86</f>
        <v>0</v>
      </c>
      <c r="J24" s="230">
        <f>('Energy Use'!J80-'E-electricity'!J24-'E-Coal'!J24)*'Energy Use 2020'!$AA86</f>
        <v>0</v>
      </c>
      <c r="K24" s="230">
        <f>('Energy Use'!K80-'E-electricity'!K24-'E-Coal'!K24)*'Energy Use 2020'!$AA86</f>
        <v>0</v>
      </c>
      <c r="L24" s="230">
        <f>('Energy Use'!L80-'E-electricity'!L24-'E-Coal'!L24)*'Energy Use 2020'!$AA86</f>
        <v>0</v>
      </c>
      <c r="M24" s="230">
        <f>('Energy Use'!M80-'E-electricity'!M24-'E-Coal'!M24)*'Energy Use 2020'!$AA86</f>
        <v>0</v>
      </c>
      <c r="N24" s="230">
        <f>('Energy Use'!N80-'E-electricity'!N24-'E-Coal'!N24)*'Energy Use 2020'!$AA86</f>
        <v>0</v>
      </c>
      <c r="O24" s="230">
        <f>('Energy Use'!O80-'E-electricity'!O24-'E-Coal'!O24)*'Energy Use 2020'!$AA86</f>
        <v>0</v>
      </c>
      <c r="P24" s="230">
        <f>('Energy Use'!P80-'E-electricity'!P24-'E-Coal'!P24)*'Energy Use 2020'!$AA86</f>
        <v>0</v>
      </c>
      <c r="Q24" s="230">
        <f>('Energy Use'!Q80-'E-electricity'!Q24-'E-Coal'!Q24)*'Energy Use 2020'!$AA86</f>
        <v>0</v>
      </c>
      <c r="R24" s="230">
        <f>('Energy Use'!R80-'E-electricity'!R24-'E-Coal'!R24)*'Energy Use 2020'!$AA86</f>
        <v>0</v>
      </c>
      <c r="S24" s="230">
        <f>('Energy Use'!S80-'E-electricity'!S24-'E-Coal'!S24)*'Energy Use 2020'!$AA86</f>
        <v>0</v>
      </c>
      <c r="T24" s="230">
        <f>('Energy Use'!T80-'E-electricity'!T24-'E-Coal'!T24)*'Energy Use 2020'!$AA86</f>
        <v>0</v>
      </c>
      <c r="U24" s="230">
        <f>('Energy Use'!U80-'E-electricity'!U24-'E-Coal'!U24)*'Energy Use 2020'!$AA86</f>
        <v>0</v>
      </c>
      <c r="V24" s="230">
        <f>('Energy Use'!V80-'E-electricity'!V24-'E-Coal'!V24)*'Energy Use 2020'!$AA86</f>
        <v>0</v>
      </c>
      <c r="W24" s="230">
        <f>('Energy Use'!W80-'E-electricity'!W24-'E-Coal'!W24)*'Energy Use 2020'!$AA86</f>
        <v>0</v>
      </c>
      <c r="X24" s="230">
        <f>('Energy Use'!X80-'E-electricity'!X24-'E-Coal'!X24)*'Energy Use 2020'!$AA86</f>
        <v>0</v>
      </c>
      <c r="Y24" s="230">
        <f>('Energy Use'!Y80-'E-electricity'!Y24-'E-Coal'!Y24)*'Energy Use 2020'!$AA86</f>
        <v>0</v>
      </c>
      <c r="Z24" s="230">
        <f>('Energy Use'!Z80-'E-electricity'!Z24-'E-Coal'!Z24)*'Energy Use 2020'!$AA86</f>
        <v>0</v>
      </c>
      <c r="AA24" s="230">
        <f>('Energy Use'!AA80-'E-electricity'!AA24-'E-Coal'!AA24)*'Energy Use 2020'!$AA86</f>
        <v>0</v>
      </c>
      <c r="AB24" s="230">
        <f>('Energy Use'!AB80-'E-electricity'!AB24-'E-Coal'!AB24)*'Energy Use 2020'!$AA86</f>
        <v>0</v>
      </c>
      <c r="AC24" s="230">
        <f>('Energy Use'!AC80-'E-electricity'!AC24-'E-Coal'!AC24)*'Energy Use 2020'!$AA86</f>
        <v>0</v>
      </c>
      <c r="AD24" s="230">
        <f>('Energy Use'!AD80-'E-electricity'!AD24-'E-Coal'!AD24)*'Energy Use 2020'!$AA86</f>
        <v>0</v>
      </c>
      <c r="AE24" s="230">
        <f>('Energy Use'!AE80-'E-electricity'!AE24-'E-Coal'!AE24)*'Energy Use 2020'!$AA86</f>
        <v>0</v>
      </c>
      <c r="AF24" s="230">
        <f>('Energy Use'!AF80-'E-electricity'!AF24-'E-Coal'!AF24)*'Energy Use 2020'!$AA86</f>
        <v>0</v>
      </c>
      <c r="AG24" s="230">
        <f>('Energy Use'!AG80-'E-electricity'!AG24-'E-Coal'!AG24)*'Energy Use 2020'!$AA86</f>
        <v>0</v>
      </c>
      <c r="AH24" s="230">
        <f>('Energy Use'!AH80-'E-electricity'!AH24-'E-Coal'!AH24)*'Energy Use 2020'!$AA86</f>
        <v>0</v>
      </c>
      <c r="AI24" s="230">
        <f>('Energy Use'!AI80-'E-electricity'!AI24-'E-Coal'!AI24)*'Energy Use 2020'!$AA86</f>
        <v>0</v>
      </c>
      <c r="AJ24" s="230">
        <f>('Energy Use'!AJ80-'E-electricity'!AJ24-'E-Coal'!AJ24)*'Energy Use 2020'!$AA86</f>
        <v>0</v>
      </c>
      <c r="AK24" s="230">
        <f>('Energy Use'!AK80-'E-electricity'!AK24-'E-Coal'!AK24)*'Energy Use 2020'!$AA86</f>
        <v>0</v>
      </c>
      <c r="AL24" s="230">
        <f>('Energy Use'!AL80-'E-electricity'!AL24-'E-Coal'!AL24)*'Energy Use 2020'!$AA86</f>
        <v>0</v>
      </c>
      <c r="AM24" s="230">
        <f>('Energy Use'!AM80-'E-electricity'!AM24-'E-Coal'!AM24)*'Energy Use 2020'!$AA86</f>
        <v>0</v>
      </c>
      <c r="AN24" s="230">
        <f>('Energy Use'!AN80-'E-electricity'!AN24-'E-Coal'!AN24)*'Energy Use 2020'!$AA86</f>
        <v>0</v>
      </c>
      <c r="AO24" s="230">
        <f>('Energy Use'!AO80-'E-electricity'!AO24-'E-Coal'!AO24)*'Energy Use 2020'!$AA86</f>
        <v>0</v>
      </c>
      <c r="AP24" s="230">
        <f>('Energy Use'!AP80-'E-electricity'!AP24-'E-Coal'!AP24)*'Energy Use 2020'!$AA86</f>
        <v>0</v>
      </c>
      <c r="AQ24" s="230">
        <f>('Energy Use'!AQ80-'E-electricity'!AQ24-'E-Coal'!AQ24)*'Energy Use 2020'!$AA86</f>
        <v>0</v>
      </c>
      <c r="AR24" s="133">
        <f>VLOOKUP($A24,'Sector Match'!$A$1:$B$43,2,0)</f>
        <v>0</v>
      </c>
    </row>
    <row r="25" spans="1:44" x14ac:dyDescent="0.2">
      <c r="A25" s="74" t="s">
        <v>23</v>
      </c>
      <c r="B25" s="230">
        <f>('Energy Use'!B81-'E-electricity'!B25)*'Energy Use 2019'!$R87</f>
        <v>0</v>
      </c>
      <c r="C25" s="230">
        <f>('Energy Use'!C81-'E-electricity'!C25-'E-Coal'!C25)*'Energy Use 2020'!$AA87</f>
        <v>0</v>
      </c>
      <c r="D25" s="230">
        <f>('Energy Use'!D81-'E-electricity'!D25-'E-Coal'!D25)*'Energy Use 2020'!$AA87</f>
        <v>0</v>
      </c>
      <c r="E25" s="230">
        <f>('Energy Use'!E81-'E-electricity'!E25-'E-Coal'!E25)*'Energy Use 2020'!$AA87</f>
        <v>0</v>
      </c>
      <c r="F25" s="230">
        <f>('Energy Use'!F81-'E-electricity'!F25-'E-Coal'!F25)*'Energy Use 2020'!$AA87</f>
        <v>0</v>
      </c>
      <c r="G25" s="230">
        <f>('Energy Use'!G81-'E-electricity'!G25-'E-Coal'!G25)*'Energy Use 2020'!$AA87</f>
        <v>0</v>
      </c>
      <c r="H25" s="230">
        <f>('Energy Use'!H81-'E-electricity'!H25-'E-Coal'!H25)*'Energy Use 2020'!$AA87</f>
        <v>0</v>
      </c>
      <c r="I25" s="230">
        <f>('Energy Use'!I81-'E-electricity'!I25-'E-Coal'!I25)*'Energy Use 2020'!$AA87</f>
        <v>0</v>
      </c>
      <c r="J25" s="230">
        <f>('Energy Use'!J81-'E-electricity'!J25-'E-Coal'!J25)*'Energy Use 2020'!$AA87</f>
        <v>0</v>
      </c>
      <c r="K25" s="230">
        <f>('Energy Use'!K81-'E-electricity'!K25-'E-Coal'!K25)*'Energy Use 2020'!$AA87</f>
        <v>0</v>
      </c>
      <c r="L25" s="230">
        <f>('Energy Use'!L81-'E-electricity'!L25-'E-Coal'!L25)*'Energy Use 2020'!$AA87</f>
        <v>0</v>
      </c>
      <c r="M25" s="230">
        <f>('Energy Use'!M81-'E-electricity'!M25-'E-Coal'!M25)*'Energy Use 2020'!$AA87</f>
        <v>0</v>
      </c>
      <c r="N25" s="230">
        <f>('Energy Use'!N81-'E-electricity'!N25-'E-Coal'!N25)*'Energy Use 2020'!$AA87</f>
        <v>0</v>
      </c>
      <c r="O25" s="230">
        <f>('Energy Use'!O81-'E-electricity'!O25-'E-Coal'!O25)*'Energy Use 2020'!$AA87</f>
        <v>0</v>
      </c>
      <c r="P25" s="230">
        <f>('Energy Use'!P81-'E-electricity'!P25-'E-Coal'!P25)*'Energy Use 2020'!$AA87</f>
        <v>0</v>
      </c>
      <c r="Q25" s="230">
        <f>('Energy Use'!Q81-'E-electricity'!Q25-'E-Coal'!Q25)*'Energy Use 2020'!$AA87</f>
        <v>0</v>
      </c>
      <c r="R25" s="230">
        <f>('Energy Use'!R81-'E-electricity'!R25-'E-Coal'!R25)*'Energy Use 2020'!$AA87</f>
        <v>0</v>
      </c>
      <c r="S25" s="230">
        <f>('Energy Use'!S81-'E-electricity'!S25-'E-Coal'!S25)*'Energy Use 2020'!$AA87</f>
        <v>0</v>
      </c>
      <c r="T25" s="230">
        <f>('Energy Use'!T81-'E-electricity'!T25-'E-Coal'!T25)*'Energy Use 2020'!$AA87</f>
        <v>0</v>
      </c>
      <c r="U25" s="230">
        <f>('Energy Use'!U81-'E-electricity'!U25-'E-Coal'!U25)*'Energy Use 2020'!$AA87</f>
        <v>0</v>
      </c>
      <c r="V25" s="230">
        <f>('Energy Use'!V81-'E-electricity'!V25-'E-Coal'!V25)*'Energy Use 2020'!$AA87</f>
        <v>0</v>
      </c>
      <c r="W25" s="230">
        <f>('Energy Use'!W81-'E-electricity'!W25-'E-Coal'!W25)*'Energy Use 2020'!$AA87</f>
        <v>0</v>
      </c>
      <c r="X25" s="230">
        <f>('Energy Use'!X81-'E-electricity'!X25-'E-Coal'!X25)*'Energy Use 2020'!$AA87</f>
        <v>0</v>
      </c>
      <c r="Y25" s="230">
        <f>('Energy Use'!Y81-'E-electricity'!Y25-'E-Coal'!Y25)*'Energy Use 2020'!$AA87</f>
        <v>0</v>
      </c>
      <c r="Z25" s="230">
        <f>('Energy Use'!Z81-'E-electricity'!Z25-'E-Coal'!Z25)*'Energy Use 2020'!$AA87</f>
        <v>0</v>
      </c>
      <c r="AA25" s="230">
        <f>('Energy Use'!AA81-'E-electricity'!AA25-'E-Coal'!AA25)*'Energy Use 2020'!$AA87</f>
        <v>0</v>
      </c>
      <c r="AB25" s="230">
        <f>('Energy Use'!AB81-'E-electricity'!AB25-'E-Coal'!AB25)*'Energy Use 2020'!$AA87</f>
        <v>0</v>
      </c>
      <c r="AC25" s="230">
        <f>('Energy Use'!AC81-'E-electricity'!AC25-'E-Coal'!AC25)*'Energy Use 2020'!$AA87</f>
        <v>0</v>
      </c>
      <c r="AD25" s="230">
        <f>('Energy Use'!AD81-'E-electricity'!AD25-'E-Coal'!AD25)*'Energy Use 2020'!$AA87</f>
        <v>0</v>
      </c>
      <c r="AE25" s="230">
        <f>('Energy Use'!AE81-'E-electricity'!AE25-'E-Coal'!AE25)*'Energy Use 2020'!$AA87</f>
        <v>0</v>
      </c>
      <c r="AF25" s="230">
        <f>('Energy Use'!AF81-'E-electricity'!AF25-'E-Coal'!AF25)*'Energy Use 2020'!$AA87</f>
        <v>0</v>
      </c>
      <c r="AG25" s="230">
        <f>('Energy Use'!AG81-'E-electricity'!AG25-'E-Coal'!AG25)*'Energy Use 2020'!$AA87</f>
        <v>0</v>
      </c>
      <c r="AH25" s="230">
        <f>('Energy Use'!AH81-'E-electricity'!AH25-'E-Coal'!AH25)*'Energy Use 2020'!$AA87</f>
        <v>0</v>
      </c>
      <c r="AI25" s="230">
        <f>('Energy Use'!AI81-'E-electricity'!AI25-'E-Coal'!AI25)*'Energy Use 2020'!$AA87</f>
        <v>0</v>
      </c>
      <c r="AJ25" s="230">
        <f>('Energy Use'!AJ81-'E-electricity'!AJ25-'E-Coal'!AJ25)*'Energy Use 2020'!$AA87</f>
        <v>0</v>
      </c>
      <c r="AK25" s="230">
        <f>('Energy Use'!AK81-'E-electricity'!AK25-'E-Coal'!AK25)*'Energy Use 2020'!$AA87</f>
        <v>0</v>
      </c>
      <c r="AL25" s="230">
        <f>('Energy Use'!AL81-'E-electricity'!AL25-'E-Coal'!AL25)*'Energy Use 2020'!$AA87</f>
        <v>0</v>
      </c>
      <c r="AM25" s="230">
        <f>('Energy Use'!AM81-'E-electricity'!AM25-'E-Coal'!AM25)*'Energy Use 2020'!$AA87</f>
        <v>0</v>
      </c>
      <c r="AN25" s="230">
        <f>('Energy Use'!AN81-'E-electricity'!AN25-'E-Coal'!AN25)*'Energy Use 2020'!$AA87</f>
        <v>0</v>
      </c>
      <c r="AO25" s="230">
        <f>('Energy Use'!AO81-'E-electricity'!AO25-'E-Coal'!AO25)*'Energy Use 2020'!$AA87</f>
        <v>0</v>
      </c>
      <c r="AP25" s="230">
        <f>('Energy Use'!AP81-'E-electricity'!AP25-'E-Coal'!AP25)*'Energy Use 2020'!$AA87</f>
        <v>0</v>
      </c>
      <c r="AQ25" s="230">
        <f>('Energy Use'!AQ81-'E-electricity'!AQ25-'E-Coal'!AQ25)*'Energy Use 2020'!$AA87</f>
        <v>0</v>
      </c>
      <c r="AR25" s="133" t="str">
        <f>VLOOKUP($A25,'Sector Match'!$A$1:$B$43,2,0)</f>
        <v>chemicals 20</v>
      </c>
    </row>
    <row r="26" spans="1:44" x14ac:dyDescent="0.2">
      <c r="A26" s="74" t="s">
        <v>24</v>
      </c>
      <c r="B26" s="230">
        <f>('Energy Use'!B82-'E-electricity'!B26)*'Energy Use 2019'!$R88</f>
        <v>2777824500</v>
      </c>
      <c r="C26" s="230">
        <f>('Energy Use'!C82-'E-electricity'!C26-'E-Coal'!C26)*'Energy Use 2020'!$AA88</f>
        <v>16666947000.000002</v>
      </c>
      <c r="D26" s="230">
        <f>('Energy Use'!D82-'E-electricity'!D26-'E-Coal'!D26)*'Energy Use 2020'!$AA88</f>
        <v>16991632914.228167</v>
      </c>
      <c r="E26" s="230">
        <f>('Energy Use'!E82-'E-electricity'!E26-'E-Coal'!E26)*'Energy Use 2020'!$AA88</f>
        <v>18758909103.865009</v>
      </c>
      <c r="F26" s="230">
        <f>('Energy Use'!F82-'E-electricity'!F26-'E-Coal'!F26)*'Energy Use 2020'!$AA88</f>
        <v>19322466037.889908</v>
      </c>
      <c r="G26" s="230">
        <f>('Energy Use'!G82-'E-electricity'!G26-'E-Coal'!G26)*'Energy Use 2020'!$AA88</f>
        <v>19904203305.288597</v>
      </c>
      <c r="H26" s="230">
        <f>('Energy Use'!H82-'E-electricity'!H26-'E-Coal'!H26)*'Energy Use 2020'!$AA88</f>
        <v>20627156896.975807</v>
      </c>
      <c r="I26" s="230">
        <f>('Energy Use'!I82-'E-electricity'!I26-'E-Coal'!I26)*'Energy Use 2020'!$AA88</f>
        <v>21396099151.551388</v>
      </c>
      <c r="J26" s="230">
        <f>('Energy Use'!J82-'E-electricity'!J26-'E-Coal'!J26)*'Energy Use 2020'!$AA88</f>
        <v>21882608087.529819</v>
      </c>
      <c r="K26" s="230">
        <f>('Energy Use'!K82-'E-electricity'!K26-'E-Coal'!K26)*'Energy Use 2020'!$AA88</f>
        <v>22255599821.521095</v>
      </c>
      <c r="L26" s="230">
        <f>('Energy Use'!L82-'E-electricity'!L26-'E-Coal'!L26)*'Energy Use 2020'!$AA88</f>
        <v>22425870178.353245</v>
      </c>
      <c r="M26" s="230">
        <f>('Energy Use'!M82-'E-electricity'!M26-'E-Coal'!M26)*'Energy Use 2020'!$AA88</f>
        <v>22416009625.422199</v>
      </c>
      <c r="N26" s="230">
        <f>('Energy Use'!N82-'E-electricity'!N26-'E-Coal'!N26)*'Energy Use 2020'!$AA88</f>
        <v>22415027800.234154</v>
      </c>
      <c r="O26" s="230">
        <f>('Energy Use'!O82-'E-electricity'!O26-'E-Coal'!O26)*'Energy Use 2020'!$AA88</f>
        <v>22304638233.612789</v>
      </c>
      <c r="P26" s="230">
        <f>('Energy Use'!P82-'E-electricity'!P26-'E-Coal'!P26)*'Energy Use 2020'!$AA88</f>
        <v>22114010632.359665</v>
      </c>
      <c r="Q26" s="230">
        <f>('Energy Use'!Q82-'E-electricity'!Q26-'E-Coal'!Q26)*'Energy Use 2020'!$AA88</f>
        <v>21872467278.598839</v>
      </c>
      <c r="R26" s="230">
        <f>('Energy Use'!R82-'E-electricity'!R26-'E-Coal'!R26)*'Energy Use 2020'!$AA88</f>
        <v>21608641717.096252</v>
      </c>
      <c r="S26" s="230">
        <f>('Energy Use'!S82-'E-electricity'!S26-'E-Coal'!S26)*'Energy Use 2020'!$AA88</f>
        <v>21417706711.041225</v>
      </c>
      <c r="T26" s="230">
        <f>('Energy Use'!T82-'E-electricity'!T26-'E-Coal'!T26)*'Energy Use 2020'!$AA88</f>
        <v>21231059249.911732</v>
      </c>
      <c r="U26" s="230">
        <f>('Energy Use'!U82-'E-electricity'!U26-'E-Coal'!U26)*'Energy Use 2020'!$AA88</f>
        <v>21048818271.707047</v>
      </c>
      <c r="V26" s="230">
        <f>('Energy Use'!V82-'E-electricity'!V26-'E-Coal'!V26)*'Energy Use 2020'!$AA88</f>
        <v>20871098132.785454</v>
      </c>
      <c r="W26" s="230">
        <f>('Energy Use'!W82-'E-electricity'!W26-'E-Coal'!W26)*'Energy Use 2020'!$AA88</f>
        <v>20698008965.40612</v>
      </c>
      <c r="X26" s="230">
        <f>('Energy Use'!X82-'E-electricity'!X26-'E-Coal'!X26)*'Energy Use 2020'!$AA88</f>
        <v>20529657039.955494</v>
      </c>
      <c r="Y26" s="230">
        <f>('Energy Use'!Y82-'E-electricity'!Y26-'E-Coal'!Y26)*'Energy Use 2020'!$AA88</f>
        <v>20366145131.555408</v>
      </c>
      <c r="Z26" s="230">
        <f>('Energy Use'!Z82-'E-electricity'!Z26-'E-Coal'!Z26)*'Energy Use 2020'!$AA88</f>
        <v>20207572890.830517</v>
      </c>
      <c r="AA26" s="230">
        <f>('Energy Use'!AA82-'E-electricity'!AA26-'E-Coal'!AA26)*'Energy Use 2020'!$AA88</f>
        <v>20054037218.692787</v>
      </c>
      <c r="AB26" s="230">
        <f>('Energy Use'!AB82-'E-electricity'!AB26-'E-Coal'!AB26)*'Energy Use 2020'!$AA88</f>
        <v>19905632645.082287</v>
      </c>
      <c r="AC26" s="230">
        <f>('Energy Use'!AC82-'E-electricity'!AC26-'E-Coal'!AC26)*'Energy Use 2020'!$AA88</f>
        <v>19762451711.683014</v>
      </c>
      <c r="AD26" s="230">
        <f>('Energy Use'!AD82-'E-electricity'!AD26-'E-Coal'!AD26)*'Energy Use 2020'!$AA88</f>
        <v>19624585358.715607</v>
      </c>
      <c r="AE26" s="230">
        <f>('Energy Use'!AE82-'E-electricity'!AE26-'E-Coal'!AE26)*'Energy Use 2020'!$AA88</f>
        <v>19492123315.990196</v>
      </c>
      <c r="AF26" s="230">
        <f>('Energy Use'!AF82-'E-electricity'!AF26-'E-Coal'!AF26)*'Energy Use 2020'!$AA88</f>
        <v>19365154498.485271</v>
      </c>
      <c r="AG26" s="230">
        <f>('Energy Use'!AG82-'E-electricity'!AG26-'E-Coal'!AG26)*'Energy Use 2020'!$AA88</f>
        <v>19243767406.802555</v>
      </c>
      <c r="AH26" s="230">
        <f>('Energy Use'!AH82-'E-electricity'!AH26-'E-Coal'!AH26)*'Energy Use 2020'!$AA88</f>
        <v>19128050532.93346</v>
      </c>
      <c r="AI26" s="230">
        <f>('Energy Use'!AI82-'E-electricity'!AI26-'E-Coal'!AI26)*'Energy Use 2020'!$AA88</f>
        <v>19018092771.859283</v>
      </c>
      <c r="AJ26" s="230">
        <f>('Energy Use'!AJ82-'E-electricity'!AJ26-'E-Coal'!AJ26)*'Energy Use 2020'!$AA88</f>
        <v>18913983839.595612</v>
      </c>
      <c r="AK26" s="230">
        <f>('Energy Use'!AK82-'E-electricity'!AK26-'E-Coal'!AK26)*'Energy Use 2020'!$AA88</f>
        <v>18815814698.38269</v>
      </c>
      <c r="AL26" s="230">
        <f>('Energy Use'!AL82-'E-electricity'!AL26-'E-Coal'!AL26)*'Energy Use 2020'!$AA88</f>
        <v>18723677989.817837</v>
      </c>
      <c r="AM26" s="230">
        <f>('Energy Use'!AM82-'E-electricity'!AM26-'E-Coal'!AM26)*'Energy Use 2020'!$AA88</f>
        <v>18637668476.821976</v>
      </c>
      <c r="AN26" s="230">
        <f>('Energy Use'!AN82-'E-electricity'!AN26-'E-Coal'!AN26)*'Energy Use 2020'!$AA88</f>
        <v>18557883495.433876</v>
      </c>
      <c r="AO26" s="230">
        <f>('Energy Use'!AO82-'E-electricity'!AO26-'E-Coal'!AO26)*'Energy Use 2020'!$AA88</f>
        <v>18484423417.529778</v>
      </c>
      <c r="AP26" s="230">
        <f>('Energy Use'!AP82-'E-electricity'!AP26-'E-Coal'!AP26)*'Energy Use 2020'!$AA88</f>
        <v>18417392125.676334</v>
      </c>
      <c r="AQ26" s="230">
        <f>('Energy Use'!AQ82-'E-electricity'!AQ26-'E-Coal'!AQ26)*'Energy Use 2020'!$AA88</f>
        <v>18355362918.568172</v>
      </c>
      <c r="AR26" s="133" t="str">
        <f>VLOOKUP($A26,'Sector Match'!$A$1:$B$43,2,0)</f>
        <v>rubber and plastic products 22</v>
      </c>
    </row>
    <row r="27" spans="1:44" x14ac:dyDescent="0.2">
      <c r="A27" s="74" t="s">
        <v>25</v>
      </c>
      <c r="B27" s="230">
        <f>('Energy Use'!B83-'E-electricity'!B27)*'Energy Use 2019'!$R89</f>
        <v>38889543000</v>
      </c>
      <c r="C27" s="230">
        <f>('Energy Use'!C83-'E-electricity'!C27-'E-Coal'!C27)*'Energy Use 2020'!$AA89</f>
        <v>144446874000</v>
      </c>
      <c r="D27" s="230">
        <f>('Energy Use'!D83-'E-electricity'!D27-'E-Coal'!D27)*'Energy Use 2020'!$AA89</f>
        <v>175353743120.1373</v>
      </c>
      <c r="E27" s="230">
        <f>('Energy Use'!E83-'E-electricity'!E27-'E-Coal'!E27)*'Energy Use 2020'!$AA89</f>
        <v>181930959564.67288</v>
      </c>
      <c r="F27" s="230">
        <f>('Energy Use'!F83-'E-electricity'!F27-'E-Coal'!F27)*'Energy Use 2020'!$AA89</f>
        <v>194848176514.9104</v>
      </c>
      <c r="G27" s="230">
        <f>('Energy Use'!G83-'E-electricity'!G27-'E-Coal'!G27)*'Energy Use 2020'!$AA89</f>
        <v>201549374211.42032</v>
      </c>
      <c r="H27" s="230">
        <f>('Energy Use'!H83-'E-electricity'!H27-'E-Coal'!H27)*'Energy Use 2020'!$AA89</f>
        <v>207190902378.39548</v>
      </c>
      <c r="I27" s="230">
        <f>('Energy Use'!I83-'E-electricity'!I27-'E-Coal'!I27)*'Energy Use 2020'!$AA89</f>
        <v>219781320527.71277</v>
      </c>
      <c r="J27" s="230">
        <f>('Energy Use'!J83-'E-electricity'!J27-'E-Coal'!J27)*'Energy Use 2020'!$AA89</f>
        <v>220357178864.24249</v>
      </c>
      <c r="K27" s="230">
        <f>('Energy Use'!K83-'E-electricity'!K27-'E-Coal'!K27)*'Energy Use 2020'!$AA89</f>
        <v>222116455984.16171</v>
      </c>
      <c r="L27" s="230">
        <f>('Energy Use'!L83-'E-electricity'!L27-'E-Coal'!L27)*'Energy Use 2020'!$AA89</f>
        <v>218987023594.41858</v>
      </c>
      <c r="M27" s="230">
        <f>('Energy Use'!M83-'E-electricity'!M27-'E-Coal'!M27)*'Energy Use 2020'!$AA89</f>
        <v>212741289923.35449</v>
      </c>
      <c r="N27" s="230">
        <f>('Energy Use'!N83-'E-electricity'!N27-'E-Coal'!N27)*'Energy Use 2020'!$AA89</f>
        <v>208495681281.51001</v>
      </c>
      <c r="O27" s="230">
        <f>('Energy Use'!O83-'E-electricity'!O27-'E-Coal'!O27)*'Energy Use 2020'!$AA89</f>
        <v>204293452764.12952</v>
      </c>
      <c r="P27" s="230">
        <f>('Energy Use'!P83-'E-electricity'!P27-'E-Coal'!P27)*'Energy Use 2020'!$AA89</f>
        <v>200134559021.2041</v>
      </c>
      <c r="Q27" s="230">
        <f>('Energy Use'!Q83-'E-electricity'!Q27-'E-Coal'!Q27)*'Energy Use 2020'!$AA89</f>
        <v>196018954708.31787</v>
      </c>
      <c r="R27" s="230">
        <f>('Energy Use'!R83-'E-electricity'!R27-'E-Coal'!R27)*'Energy Use 2020'!$AA89</f>
        <v>191946594486.64862</v>
      </c>
      <c r="S27" s="230">
        <f>('Energy Use'!S83-'E-electricity'!S27-'E-Coal'!S27)*'Energy Use 2020'!$AA89</f>
        <v>188732201070.46674</v>
      </c>
      <c r="T27" s="230">
        <f>('Energy Use'!T83-'E-electricity'!T27-'E-Coal'!T27)*'Energy Use 2020'!$AA89</f>
        <v>185515247998.04388</v>
      </c>
      <c r="U27" s="230">
        <f>('Energy Use'!U83-'E-electricity'!U27-'E-Coal'!U27)*'Energy Use 2020'!$AA89</f>
        <v>182295737643.99588</v>
      </c>
      <c r="V27" s="230">
        <f>('Energy Use'!V83-'E-electricity'!V27-'E-Coal'!V27)*'Energy Use 2020'!$AA89</f>
        <v>179073672382.80957</v>
      </c>
      <c r="W27" s="230">
        <f>('Energy Use'!W83-'E-electricity'!W27-'E-Coal'!W27)*'Energy Use 2020'!$AA89</f>
        <v>175849054588.84192</v>
      </c>
      <c r="X27" s="230">
        <f>('Energy Use'!X83-'E-electricity'!X27-'E-Coal'!X27)*'Energy Use 2020'!$AA89</f>
        <v>171398393297.20358</v>
      </c>
      <c r="Y27" s="230">
        <f>('Energy Use'!Y83-'E-electricity'!Y27-'E-Coal'!Y27)*'Energy Use 2020'!$AA89</f>
        <v>166944253612.59668</v>
      </c>
      <c r="Z27" s="230">
        <f>('Energy Use'!Z83-'E-electricity'!Z27-'E-Coal'!Z27)*'Energy Use 2020'!$AA89</f>
        <v>162486638790.08264</v>
      </c>
      <c r="AA27" s="230">
        <f>('Energy Use'!AA83-'E-electricity'!AA27-'E-Coal'!AA27)*'Energy Use 2020'!$AA89</f>
        <v>158025552084.54562</v>
      </c>
      <c r="AB27" s="230">
        <f>('Energy Use'!AB83-'E-electricity'!AB27-'E-Coal'!AB27)*'Energy Use 2020'!$AA89</f>
        <v>153560996750.69186</v>
      </c>
      <c r="AC27" s="230">
        <f>('Energy Use'!AC83-'E-electricity'!AC27-'E-Coal'!AC27)*'Energy Use 2020'!$AA89</f>
        <v>150124266355.19135</v>
      </c>
      <c r="AD27" s="230">
        <f>('Energy Use'!AD83-'E-electricity'!AD27-'E-Coal'!AD27)*'Energy Use 2020'!$AA89</f>
        <v>146684854298.49231</v>
      </c>
      <c r="AE27" s="230">
        <f>('Energy Use'!AE83-'E-electricity'!AE27-'E-Coal'!AE27)*'Energy Use 2020'!$AA89</f>
        <v>143242763093.64886</v>
      </c>
      <c r="AF27" s="230">
        <f>('Energy Use'!AF83-'E-electricity'!AF27-'E-Coal'!AF27)*'Energy Use 2020'!$AA89</f>
        <v>139797995253.57819</v>
      </c>
      <c r="AG27" s="230">
        <f>('Energy Use'!AG83-'E-electricity'!AG27-'E-Coal'!AG27)*'Energy Use 2020'!$AA89</f>
        <v>136350553291.06017</v>
      </c>
      <c r="AH27" s="230">
        <f>('Energy Use'!AH83-'E-electricity'!AH27-'E-Coal'!AH27)*'Energy Use 2020'!$AA89</f>
        <v>134295882042.4592</v>
      </c>
      <c r="AI27" s="230">
        <f>('Energy Use'!AI83-'E-electricity'!AI27-'E-Coal'!AI27)*'Energy Use 2020'!$AA89</f>
        <v>132239592409.37151</v>
      </c>
      <c r="AJ27" s="230">
        <f>('Energy Use'!AJ83-'E-electricity'!AJ27-'E-Coal'!AJ27)*'Energy Use 2020'!$AA89</f>
        <v>130181685903.4507</v>
      </c>
      <c r="AK27" s="230">
        <f>('Energy Use'!AK83-'E-electricity'!AK27-'E-Coal'!AK27)*'Energy Use 2020'!$AA89</f>
        <v>128122164036.26814</v>
      </c>
      <c r="AL27" s="230">
        <f>('Energy Use'!AL83-'E-electricity'!AL27-'E-Coal'!AL27)*'Energy Use 2020'!$AA89</f>
        <v>126061028319.31241</v>
      </c>
      <c r="AM27" s="230">
        <f>('Energy Use'!AM83-'E-electricity'!AM27-'E-Coal'!AM27)*'Energy Use 2020'!$AA89</f>
        <v>125054820649.57985</v>
      </c>
      <c r="AN27" s="230">
        <f>('Energy Use'!AN83-'E-electricity'!AN27-'E-Coal'!AN27)*'Energy Use 2020'!$AA89</f>
        <v>124047793672.42595</v>
      </c>
      <c r="AO27" s="230">
        <f>('Energy Use'!AO83-'E-electricity'!AO27-'E-Coal'!AO27)*'Energy Use 2020'!$AA89</f>
        <v>123039948142.99107</v>
      </c>
      <c r="AP27" s="230">
        <f>('Energy Use'!AP83-'E-electricity'!AP27-'E-Coal'!AP27)*'Energy Use 2020'!$AA89</f>
        <v>122031284816.37413</v>
      </c>
      <c r="AQ27" s="230">
        <f>('Energy Use'!AQ83-'E-electricity'!AQ27-'E-Coal'!AQ27)*'Energy Use 2020'!$AA89</f>
        <v>121011398923.63141</v>
      </c>
      <c r="AR27" s="133" t="str">
        <f>VLOOKUP($A27,'Sector Match'!$A$1:$B$43,2,0)</f>
        <v>cement and other nonmetallic minerals 239</v>
      </c>
    </row>
    <row r="28" spans="1:44" x14ac:dyDescent="0.2">
      <c r="A28" s="74" t="s">
        <v>26</v>
      </c>
      <c r="B28" s="230">
        <f>('Energy Use'!B84-'E-electricity'!B28)*'Energy Use 2019'!$R90</f>
        <v>0</v>
      </c>
      <c r="C28" s="230">
        <f>('Energy Use'!C84-'E-electricity'!C28-'E-Coal'!C28)*'Energy Use 2020'!$AA90</f>
        <v>0</v>
      </c>
      <c r="D28" s="230">
        <f>('Energy Use'!D84-'E-electricity'!D28-'E-Coal'!D28)*'Energy Use 2020'!$AA90</f>
        <v>0</v>
      </c>
      <c r="E28" s="230">
        <f>('Energy Use'!E84-'E-electricity'!E28-'E-Coal'!E28)*'Energy Use 2020'!$AA90</f>
        <v>0</v>
      </c>
      <c r="F28" s="230">
        <f>('Energy Use'!F84-'E-electricity'!F28-'E-Coal'!F28)*'Energy Use 2020'!$AA90</f>
        <v>0</v>
      </c>
      <c r="G28" s="230">
        <f>('Energy Use'!G84-'E-electricity'!G28-'E-Coal'!G28)*'Energy Use 2020'!$AA90</f>
        <v>0</v>
      </c>
      <c r="H28" s="230">
        <f>('Energy Use'!H84-'E-electricity'!H28-'E-Coal'!H28)*'Energy Use 2020'!$AA90</f>
        <v>0</v>
      </c>
      <c r="I28" s="230">
        <f>('Energy Use'!I84-'E-electricity'!I28-'E-Coal'!I28)*'Energy Use 2020'!$AA90</f>
        <v>0</v>
      </c>
      <c r="J28" s="230">
        <f>('Energy Use'!J84-'E-electricity'!J28-'E-Coal'!J28)*'Energy Use 2020'!$AA90</f>
        <v>0</v>
      </c>
      <c r="K28" s="230">
        <f>('Energy Use'!K84-'E-electricity'!K28-'E-Coal'!K28)*'Energy Use 2020'!$AA90</f>
        <v>0</v>
      </c>
      <c r="L28" s="230">
        <f>('Energy Use'!L84-'E-electricity'!L28-'E-Coal'!L28)*'Energy Use 2020'!$AA90</f>
        <v>0</v>
      </c>
      <c r="M28" s="230">
        <f>('Energy Use'!M84-'E-electricity'!M28-'E-Coal'!M28)*'Energy Use 2020'!$AA90</f>
        <v>0</v>
      </c>
      <c r="N28" s="230">
        <f>('Energy Use'!N84-'E-electricity'!N28-'E-Coal'!N28)*'Energy Use 2020'!$AA90</f>
        <v>0</v>
      </c>
      <c r="O28" s="230">
        <f>('Energy Use'!O84-'E-electricity'!O28-'E-Coal'!O28)*'Energy Use 2020'!$AA90</f>
        <v>0</v>
      </c>
      <c r="P28" s="230">
        <f>('Energy Use'!P84-'E-electricity'!P28-'E-Coal'!P28)*'Energy Use 2020'!$AA90</f>
        <v>0</v>
      </c>
      <c r="Q28" s="230">
        <f>('Energy Use'!Q84-'E-electricity'!Q28-'E-Coal'!Q28)*'Energy Use 2020'!$AA90</f>
        <v>0</v>
      </c>
      <c r="R28" s="230">
        <f>('Energy Use'!R84-'E-electricity'!R28-'E-Coal'!R28)*'Energy Use 2020'!$AA90</f>
        <v>0</v>
      </c>
      <c r="S28" s="230">
        <f>('Energy Use'!S84-'E-electricity'!S28-'E-Coal'!S28)*'Energy Use 2020'!$AA90</f>
        <v>0</v>
      </c>
      <c r="T28" s="230">
        <f>('Energy Use'!T84-'E-electricity'!T28-'E-Coal'!T28)*'Energy Use 2020'!$AA90</f>
        <v>0</v>
      </c>
      <c r="U28" s="230">
        <f>('Energy Use'!U84-'E-electricity'!U28-'E-Coal'!U28)*'Energy Use 2020'!$AA90</f>
        <v>0</v>
      </c>
      <c r="V28" s="230">
        <f>('Energy Use'!V84-'E-electricity'!V28-'E-Coal'!V28)*'Energy Use 2020'!$AA90</f>
        <v>0</v>
      </c>
      <c r="W28" s="230">
        <f>('Energy Use'!W84-'E-electricity'!W28-'E-Coal'!W28)*'Energy Use 2020'!$AA90</f>
        <v>0</v>
      </c>
      <c r="X28" s="230">
        <f>('Energy Use'!X84-'E-electricity'!X28-'E-Coal'!X28)*'Energy Use 2020'!$AA90</f>
        <v>0</v>
      </c>
      <c r="Y28" s="230">
        <f>('Energy Use'!Y84-'E-electricity'!Y28-'E-Coal'!Y28)*'Energy Use 2020'!$AA90</f>
        <v>0</v>
      </c>
      <c r="Z28" s="230">
        <f>('Energy Use'!Z84-'E-electricity'!Z28-'E-Coal'!Z28)*'Energy Use 2020'!$AA90</f>
        <v>0</v>
      </c>
      <c r="AA28" s="230">
        <f>('Energy Use'!AA84-'E-electricity'!AA28-'E-Coal'!AA28)*'Energy Use 2020'!$AA90</f>
        <v>0</v>
      </c>
      <c r="AB28" s="230">
        <f>('Energy Use'!AB84-'E-electricity'!AB28-'E-Coal'!AB28)*'Energy Use 2020'!$AA90</f>
        <v>0</v>
      </c>
      <c r="AC28" s="230">
        <f>('Energy Use'!AC84-'E-electricity'!AC28-'E-Coal'!AC28)*'Energy Use 2020'!$AA90</f>
        <v>0</v>
      </c>
      <c r="AD28" s="230">
        <f>('Energy Use'!AD84-'E-electricity'!AD28-'E-Coal'!AD28)*'Energy Use 2020'!$AA90</f>
        <v>0</v>
      </c>
      <c r="AE28" s="230">
        <f>('Energy Use'!AE84-'E-electricity'!AE28-'E-Coal'!AE28)*'Energy Use 2020'!$AA90</f>
        <v>0</v>
      </c>
      <c r="AF28" s="230">
        <f>('Energy Use'!AF84-'E-electricity'!AF28-'E-Coal'!AF28)*'Energy Use 2020'!$AA90</f>
        <v>0</v>
      </c>
      <c r="AG28" s="230">
        <f>('Energy Use'!AG84-'E-electricity'!AG28-'E-Coal'!AG28)*'Energy Use 2020'!$AA90</f>
        <v>0</v>
      </c>
      <c r="AH28" s="230">
        <f>('Energy Use'!AH84-'E-electricity'!AH28-'E-Coal'!AH28)*'Energy Use 2020'!$AA90</f>
        <v>0</v>
      </c>
      <c r="AI28" s="230">
        <f>('Energy Use'!AI84-'E-electricity'!AI28-'E-Coal'!AI28)*'Energy Use 2020'!$AA90</f>
        <v>0</v>
      </c>
      <c r="AJ28" s="230">
        <f>('Energy Use'!AJ84-'E-electricity'!AJ28-'E-Coal'!AJ28)*'Energy Use 2020'!$AA90</f>
        <v>0</v>
      </c>
      <c r="AK28" s="230">
        <f>('Energy Use'!AK84-'E-electricity'!AK28-'E-Coal'!AK28)*'Energy Use 2020'!$AA90</f>
        <v>0</v>
      </c>
      <c r="AL28" s="230">
        <f>('Energy Use'!AL84-'E-electricity'!AL28-'E-Coal'!AL28)*'Energy Use 2020'!$AA90</f>
        <v>0</v>
      </c>
      <c r="AM28" s="230">
        <f>('Energy Use'!AM84-'E-electricity'!AM28-'E-Coal'!AM28)*'Energy Use 2020'!$AA90</f>
        <v>0</v>
      </c>
      <c r="AN28" s="230">
        <f>('Energy Use'!AN84-'E-electricity'!AN28-'E-Coal'!AN28)*'Energy Use 2020'!$AA90</f>
        <v>0</v>
      </c>
      <c r="AO28" s="230">
        <f>('Energy Use'!AO84-'E-electricity'!AO28-'E-Coal'!AO28)*'Energy Use 2020'!$AA90</f>
        <v>0</v>
      </c>
      <c r="AP28" s="230">
        <f>('Energy Use'!AP84-'E-electricity'!AP28-'E-Coal'!AP28)*'Energy Use 2020'!$AA90</f>
        <v>0</v>
      </c>
      <c r="AQ28" s="230">
        <f>('Energy Use'!AQ84-'E-electricity'!AQ28-'E-Coal'!AQ28)*'Energy Use 2020'!$AA90</f>
        <v>0</v>
      </c>
      <c r="AR28" s="133" t="str">
        <f>VLOOKUP($A28,'Sector Match'!$A$1:$B$43,2,0)</f>
        <v>iron and steel 241</v>
      </c>
    </row>
    <row r="29" spans="1:44" x14ac:dyDescent="0.2">
      <c r="A29" s="74" t="s">
        <v>27</v>
      </c>
      <c r="B29" s="230">
        <f>('Energy Use'!B85-'E-electricity'!B29)*'Energy Use 2019'!$R91</f>
        <v>119446453500.00002</v>
      </c>
      <c r="C29" s="230">
        <f>('Energy Use'!C85-'E-electricity'!C29-'E-Coal'!C29)*'Energy Use 2020'!$AA91</f>
        <v>83334735000</v>
      </c>
      <c r="D29" s="230">
        <f>('Energy Use'!D85-'E-electricity'!D29-'E-Coal'!D29)*'Energy Use 2020'!$AA91</f>
        <v>88465258431.570831</v>
      </c>
      <c r="E29" s="230">
        <f>('Energy Use'!E85-'E-electricity'!E29-'E-Coal'!E29)*'Energy Use 2020'!$AA91</f>
        <v>103177109402.91196</v>
      </c>
      <c r="F29" s="230">
        <f>('Energy Use'!F85-'E-electricity'!F29-'E-Coal'!F29)*'Energy Use 2020'!$AA91</f>
        <v>114805230989.66843</v>
      </c>
      <c r="G29" s="230">
        <f>('Energy Use'!G85-'E-electricity'!G29-'E-Coal'!G29)*'Energy Use 2020'!$AA91</f>
        <v>123251205595.04715</v>
      </c>
      <c r="H29" s="230">
        <f>('Energy Use'!H85-'E-electricity'!H29-'E-Coal'!H29)*'Energy Use 2020'!$AA91</f>
        <v>131458124242.75316</v>
      </c>
      <c r="I29" s="230">
        <f>('Energy Use'!I85-'E-electricity'!I29-'E-Coal'!I29)*'Energy Use 2020'!$AA91</f>
        <v>140067135852.55609</v>
      </c>
      <c r="J29" s="230">
        <f>('Energy Use'!J85-'E-electricity'!J29-'E-Coal'!J29)*'Energy Use 2020'!$AA91</f>
        <v>145803893767.0477</v>
      </c>
      <c r="K29" s="230">
        <f>('Energy Use'!K85-'E-electricity'!K29-'E-Coal'!K29)*'Energy Use 2020'!$AA91</f>
        <v>151751621110.87433</v>
      </c>
      <c r="L29" s="230">
        <f>('Energy Use'!L85-'E-electricity'!L29-'E-Coal'!L29)*'Energy Use 2020'!$AA91</f>
        <v>156348315114.13242</v>
      </c>
      <c r="M29" s="230">
        <f>('Energy Use'!M85-'E-electricity'!M29-'E-Coal'!M29)*'Energy Use 2020'!$AA91</f>
        <v>159969499764.81342</v>
      </c>
      <c r="N29" s="230">
        <f>('Energy Use'!N85-'E-electricity'!N29-'E-Coal'!N29)*'Energy Use 2020'!$AA91</f>
        <v>162514228589.41406</v>
      </c>
      <c r="O29" s="230">
        <f>('Energy Use'!O85-'E-electricity'!O29-'E-Coal'!O29)*'Energy Use 2020'!$AA91</f>
        <v>165018616862.82428</v>
      </c>
      <c r="P29" s="230">
        <f>('Energy Use'!P85-'E-electricity'!P29-'E-Coal'!P29)*'Energy Use 2020'!$AA91</f>
        <v>167482867571.72443</v>
      </c>
      <c r="Q29" s="230">
        <f>('Energy Use'!Q85-'E-electricity'!Q29-'E-Coal'!Q29)*'Energy Use 2020'!$AA91</f>
        <v>169907183671.6824</v>
      </c>
      <c r="R29" s="230">
        <f>('Energy Use'!R85-'E-electricity'!R29-'E-Coal'!R29)*'Energy Use 2020'!$AA91</f>
        <v>172291768087.15411</v>
      </c>
      <c r="S29" s="230">
        <f>('Energy Use'!S85-'E-electricity'!S29-'E-Coal'!S29)*'Energy Use 2020'!$AA91</f>
        <v>173017801673.01218</v>
      </c>
      <c r="T29" s="230">
        <f>('Energy Use'!T85-'E-electricity'!T29-'E-Coal'!T29)*'Energy Use 2020'!$AA91</f>
        <v>173740421056.24472</v>
      </c>
      <c r="U29" s="230">
        <f>('Energy Use'!U85-'E-electricity'!U29-'E-Coal'!U29)*'Energy Use 2020'!$AA91</f>
        <v>174459624139.71194</v>
      </c>
      <c r="V29" s="230">
        <f>('Energy Use'!V85-'E-electricity'!V29-'E-Coal'!V29)*'Energy Use 2020'!$AA91</f>
        <v>175175408826.42206</v>
      </c>
      <c r="W29" s="230">
        <f>('Energy Use'!W85-'E-electricity'!W29-'E-Coal'!W29)*'Energy Use 2020'!$AA91</f>
        <v>175887773019.53128</v>
      </c>
      <c r="X29" s="230">
        <f>('Energy Use'!X85-'E-electricity'!X29-'E-Coal'!X29)*'Energy Use 2020'!$AA91</f>
        <v>175158510714.78061</v>
      </c>
      <c r="Y29" s="230">
        <f>('Energy Use'!Y85-'E-electricity'!Y29-'E-Coal'!Y29)*'Energy Use 2020'!$AA91</f>
        <v>174430576755.2905</v>
      </c>
      <c r="Z29" s="230">
        <f>('Energy Use'!Z85-'E-electricity'!Z29-'E-Coal'!Z29)*'Energy Use 2020'!$AA91</f>
        <v>173703972072.15594</v>
      </c>
      <c r="AA29" s="230">
        <f>('Energy Use'!AA85-'E-electricity'!AA29-'E-Coal'!AA29)*'Energy Use 2020'!$AA91</f>
        <v>172978697596.40662</v>
      </c>
      <c r="AB29" s="230">
        <f>('Energy Use'!AB85-'E-electricity'!AB29-'E-Coal'!AB29)*'Energy Use 2020'!$AA91</f>
        <v>172254754259.00723</v>
      </c>
      <c r="AC29" s="230">
        <f>('Energy Use'!AC85-'E-electricity'!AC29-'E-Coal'!AC29)*'Energy Use 2020'!$AA91</f>
        <v>169670239331.76138</v>
      </c>
      <c r="AD29" s="230">
        <f>('Energy Use'!AD85-'E-electricity'!AD29-'E-Coal'!AD29)*'Energy Use 2020'!$AA91</f>
        <v>167093275174.84317</v>
      </c>
      <c r="AE29" s="230">
        <f>('Energy Use'!AE85-'E-electricity'!AE29-'E-Coal'!AE29)*'Energy Use 2020'!$AA91</f>
        <v>164523866670.06421</v>
      </c>
      <c r="AF29" s="230">
        <f>('Energy Use'!AF85-'E-electricity'!AF29-'E-Coal'!AF29)*'Energy Use 2020'!$AA91</f>
        <v>161962018698.8927</v>
      </c>
      <c r="AG29" s="230">
        <f>('Energy Use'!AG85-'E-electricity'!AG29-'E-Coal'!AG29)*'Energy Use 2020'!$AA91</f>
        <v>159407736142.45358</v>
      </c>
      <c r="AH29" s="230">
        <f>('Energy Use'!AH85-'E-electricity'!AH29-'E-Coal'!AH29)*'Energy Use 2020'!$AA91</f>
        <v>155476264333.49609</v>
      </c>
      <c r="AI29" s="230">
        <f>('Energy Use'!AI85-'E-electricity'!AI29-'E-Coal'!AI29)*'Energy Use 2020'!$AA91</f>
        <v>151557040904.73541</v>
      </c>
      <c r="AJ29" s="230">
        <f>('Energy Use'!AJ85-'E-electricity'!AJ29-'E-Coal'!AJ29)*'Energy Use 2020'!$AA91</f>
        <v>147650073698.76575</v>
      </c>
      <c r="AK29" s="230">
        <f>('Energy Use'!AK85-'E-electricity'!AK29-'E-Coal'!AK29)*'Energy Use 2020'!$AA91</f>
        <v>143755370557.62976</v>
      </c>
      <c r="AL29" s="230">
        <f>('Energy Use'!AL85-'E-electricity'!AL29-'E-Coal'!AL29)*'Energy Use 2020'!$AA91</f>
        <v>139872939322.81772</v>
      </c>
      <c r="AM29" s="230">
        <f>('Energy Use'!AM85-'E-electricity'!AM29-'E-Coal'!AM29)*'Energy Use 2020'!$AA91</f>
        <v>135996911122.11717</v>
      </c>
      <c r="AN29" s="230">
        <f>('Energy Use'!AN85-'E-electricity'!AN29-'E-Coal'!AN29)*'Energy Use 2020'!$AA91</f>
        <v>132133190552.59924</v>
      </c>
      <c r="AO29" s="230">
        <f>('Energy Use'!AO85-'E-electricity'!AO29-'E-Coal'!AO29)*'Energy Use 2020'!$AA91</f>
        <v>128281785466.77487</v>
      </c>
      <c r="AP29" s="230">
        <f>('Energy Use'!AP85-'E-electricity'!AP29-'E-Coal'!AP29)*'Energy Use 2020'!$AA91</f>
        <v>124442703716.60234</v>
      </c>
      <c r="AQ29" s="230">
        <f>('Energy Use'!AQ85-'E-electricity'!AQ29-'E-Coal'!AQ29)*'Energy Use 2020'!$AA91</f>
        <v>120605443449.48196</v>
      </c>
      <c r="AR29" s="133" t="str">
        <f>VLOOKUP($A29,'Sector Match'!$A$1:$B$43,2,0)</f>
        <v>other metals 242</v>
      </c>
    </row>
    <row r="30" spans="1:44" x14ac:dyDescent="0.2">
      <c r="A30" s="74" t="s">
        <v>28</v>
      </c>
      <c r="B30" s="230">
        <f>('Energy Use'!B86-'E-electricity'!B30)*'Energy Use 2019'!$R92</f>
        <v>2777824500</v>
      </c>
      <c r="C30" s="230">
        <f>('Energy Use'!C86-'E-electricity'!C30-'E-Coal'!C30)*'Energy Use 2020'!$AA92</f>
        <v>0</v>
      </c>
      <c r="D30" s="230">
        <f>('Energy Use'!D86-'E-electricity'!D30-'E-Coal'!D30)*'Energy Use 2020'!$AA92</f>
        <v>0</v>
      </c>
      <c r="E30" s="230">
        <f>('Energy Use'!E86-'E-electricity'!E30-'E-Coal'!E30)*'Energy Use 2020'!$AA92</f>
        <v>0</v>
      </c>
      <c r="F30" s="230">
        <f>('Energy Use'!F86-'E-electricity'!F30-'E-Coal'!F30)*'Energy Use 2020'!$AA92</f>
        <v>0</v>
      </c>
      <c r="G30" s="230">
        <f>('Energy Use'!G86-'E-electricity'!G30-'E-Coal'!G30)*'Energy Use 2020'!$AA92</f>
        <v>0</v>
      </c>
      <c r="H30" s="230">
        <f>('Energy Use'!H86-'E-electricity'!H30-'E-Coal'!H30)*'Energy Use 2020'!$AA92</f>
        <v>0</v>
      </c>
      <c r="I30" s="230">
        <f>('Energy Use'!I86-'E-electricity'!I30-'E-Coal'!I30)*'Energy Use 2020'!$AA92</f>
        <v>0</v>
      </c>
      <c r="J30" s="230">
        <f>('Energy Use'!J86-'E-electricity'!J30-'E-Coal'!J30)*'Energy Use 2020'!$AA92</f>
        <v>0</v>
      </c>
      <c r="K30" s="230">
        <f>('Energy Use'!K86-'E-electricity'!K30-'E-Coal'!K30)*'Energy Use 2020'!$AA92</f>
        <v>0</v>
      </c>
      <c r="L30" s="230">
        <f>('Energy Use'!L86-'E-electricity'!L30-'E-Coal'!L30)*'Energy Use 2020'!$AA92</f>
        <v>0</v>
      </c>
      <c r="M30" s="230">
        <f>('Energy Use'!M86-'E-electricity'!M30-'E-Coal'!M30)*'Energy Use 2020'!$AA92</f>
        <v>0</v>
      </c>
      <c r="N30" s="230">
        <f>('Energy Use'!N86-'E-electricity'!N30-'E-Coal'!N30)*'Energy Use 2020'!$AA92</f>
        <v>0</v>
      </c>
      <c r="O30" s="230">
        <f>('Energy Use'!O86-'E-electricity'!O30-'E-Coal'!O30)*'Energy Use 2020'!$AA92</f>
        <v>0</v>
      </c>
      <c r="P30" s="230">
        <f>('Energy Use'!P86-'E-electricity'!P30-'E-Coal'!P30)*'Energy Use 2020'!$AA92</f>
        <v>0</v>
      </c>
      <c r="Q30" s="230">
        <f>('Energy Use'!Q86-'E-electricity'!Q30-'E-Coal'!Q30)*'Energy Use 2020'!$AA92</f>
        <v>0</v>
      </c>
      <c r="R30" s="230">
        <f>('Energy Use'!R86-'E-electricity'!R30-'E-Coal'!R30)*'Energy Use 2020'!$AA92</f>
        <v>0</v>
      </c>
      <c r="S30" s="230">
        <f>('Energy Use'!S86-'E-electricity'!S30-'E-Coal'!S30)*'Energy Use 2020'!$AA92</f>
        <v>0</v>
      </c>
      <c r="T30" s="230">
        <f>('Energy Use'!T86-'E-electricity'!T30-'E-Coal'!T30)*'Energy Use 2020'!$AA92</f>
        <v>0</v>
      </c>
      <c r="U30" s="230">
        <f>('Energy Use'!U86-'E-electricity'!U30-'E-Coal'!U30)*'Energy Use 2020'!$AA92</f>
        <v>0</v>
      </c>
      <c r="V30" s="230">
        <f>('Energy Use'!V86-'E-electricity'!V30-'E-Coal'!V30)*'Energy Use 2020'!$AA92</f>
        <v>0</v>
      </c>
      <c r="W30" s="230">
        <f>('Energy Use'!W86-'E-electricity'!W30-'E-Coal'!W30)*'Energy Use 2020'!$AA92</f>
        <v>0</v>
      </c>
      <c r="X30" s="230">
        <f>('Energy Use'!X86-'E-electricity'!X30-'E-Coal'!X30)*'Energy Use 2020'!$AA92</f>
        <v>0</v>
      </c>
      <c r="Y30" s="230">
        <f>('Energy Use'!Y86-'E-electricity'!Y30-'E-Coal'!Y30)*'Energy Use 2020'!$AA92</f>
        <v>0</v>
      </c>
      <c r="Z30" s="230">
        <f>('Energy Use'!Z86-'E-electricity'!Z30-'E-Coal'!Z30)*'Energy Use 2020'!$AA92</f>
        <v>0</v>
      </c>
      <c r="AA30" s="230">
        <f>('Energy Use'!AA86-'E-electricity'!AA30-'E-Coal'!AA30)*'Energy Use 2020'!$AA92</f>
        <v>0</v>
      </c>
      <c r="AB30" s="230">
        <f>('Energy Use'!AB86-'E-electricity'!AB30-'E-Coal'!AB30)*'Energy Use 2020'!$AA92</f>
        <v>0</v>
      </c>
      <c r="AC30" s="230">
        <f>('Energy Use'!AC86-'E-electricity'!AC30-'E-Coal'!AC30)*'Energy Use 2020'!$AA92</f>
        <v>0</v>
      </c>
      <c r="AD30" s="230">
        <f>('Energy Use'!AD86-'E-electricity'!AD30-'E-Coal'!AD30)*'Energy Use 2020'!$AA92</f>
        <v>0</v>
      </c>
      <c r="AE30" s="230">
        <f>('Energy Use'!AE86-'E-electricity'!AE30-'E-Coal'!AE30)*'Energy Use 2020'!$AA92</f>
        <v>0</v>
      </c>
      <c r="AF30" s="230">
        <f>('Energy Use'!AF86-'E-electricity'!AF30-'E-Coal'!AF30)*'Energy Use 2020'!$AA92</f>
        <v>0</v>
      </c>
      <c r="AG30" s="230">
        <f>('Energy Use'!AG86-'E-electricity'!AG30-'E-Coal'!AG30)*'Energy Use 2020'!$AA92</f>
        <v>0</v>
      </c>
      <c r="AH30" s="230">
        <f>('Energy Use'!AH86-'E-electricity'!AH30-'E-Coal'!AH30)*'Energy Use 2020'!$AA92</f>
        <v>0</v>
      </c>
      <c r="AI30" s="230">
        <f>('Energy Use'!AI86-'E-electricity'!AI30-'E-Coal'!AI30)*'Energy Use 2020'!$AA92</f>
        <v>0</v>
      </c>
      <c r="AJ30" s="230">
        <f>('Energy Use'!AJ86-'E-electricity'!AJ30-'E-Coal'!AJ30)*'Energy Use 2020'!$AA92</f>
        <v>0</v>
      </c>
      <c r="AK30" s="230">
        <f>('Energy Use'!AK86-'E-electricity'!AK30-'E-Coal'!AK30)*'Energy Use 2020'!$AA92</f>
        <v>0</v>
      </c>
      <c r="AL30" s="230">
        <f>('Energy Use'!AL86-'E-electricity'!AL30-'E-Coal'!AL30)*'Energy Use 2020'!$AA92</f>
        <v>0</v>
      </c>
      <c r="AM30" s="230">
        <f>('Energy Use'!AM86-'E-electricity'!AM30-'E-Coal'!AM30)*'Energy Use 2020'!$AA92</f>
        <v>0</v>
      </c>
      <c r="AN30" s="230">
        <f>('Energy Use'!AN86-'E-electricity'!AN30-'E-Coal'!AN30)*'Energy Use 2020'!$AA92</f>
        <v>0</v>
      </c>
      <c r="AO30" s="230">
        <f>('Energy Use'!AO86-'E-electricity'!AO30-'E-Coal'!AO30)*'Energy Use 2020'!$AA92</f>
        <v>0</v>
      </c>
      <c r="AP30" s="230">
        <f>('Energy Use'!AP86-'E-electricity'!AP30-'E-Coal'!AP30)*'Energy Use 2020'!$AA92</f>
        <v>0</v>
      </c>
      <c r="AQ30" s="230">
        <f>('Energy Use'!AQ86-'E-electricity'!AQ30-'E-Coal'!AQ30)*'Energy Use 2020'!$AA92</f>
        <v>0</v>
      </c>
      <c r="AR30" s="133" t="str">
        <f>VLOOKUP($A30,'Sector Match'!$A$1:$B$43,2,0)</f>
        <v>metal products except machinery and vehicles 25</v>
      </c>
    </row>
    <row r="31" spans="1:44" x14ac:dyDescent="0.2">
      <c r="A31" s="74" t="s">
        <v>29</v>
      </c>
      <c r="B31" s="230">
        <f>('Energy Use'!B87-'E-electricity'!B31)*'Energy Use 2019'!$R93</f>
        <v>0</v>
      </c>
      <c r="C31" s="230">
        <f>('Energy Use'!C87-'E-electricity'!C31-'E-Coal'!C31)*'Energy Use 2020'!$AA93</f>
        <v>0</v>
      </c>
      <c r="D31" s="230">
        <f>('Energy Use'!D87-'E-electricity'!D31-'E-Coal'!D31)*'Energy Use 2020'!$AA93</f>
        <v>0</v>
      </c>
      <c r="E31" s="230">
        <f>('Energy Use'!E87-'E-electricity'!E31-'E-Coal'!E31)*'Energy Use 2020'!$AA93</f>
        <v>0</v>
      </c>
      <c r="F31" s="230">
        <f>('Energy Use'!F87-'E-electricity'!F31-'E-Coal'!F31)*'Energy Use 2020'!$AA93</f>
        <v>0</v>
      </c>
      <c r="G31" s="230">
        <f>('Energy Use'!G87-'E-electricity'!G31-'E-Coal'!G31)*'Energy Use 2020'!$AA93</f>
        <v>0</v>
      </c>
      <c r="H31" s="230">
        <f>('Energy Use'!H87-'E-electricity'!H31-'E-Coal'!H31)*'Energy Use 2020'!$AA93</f>
        <v>0</v>
      </c>
      <c r="I31" s="230">
        <f>('Energy Use'!I87-'E-electricity'!I31-'E-Coal'!I31)*'Energy Use 2020'!$AA93</f>
        <v>0</v>
      </c>
      <c r="J31" s="230">
        <f>('Energy Use'!J87-'E-electricity'!J31-'E-Coal'!J31)*'Energy Use 2020'!$AA93</f>
        <v>0</v>
      </c>
      <c r="K31" s="230">
        <f>('Energy Use'!K87-'E-electricity'!K31-'E-Coal'!K31)*'Energy Use 2020'!$AA93</f>
        <v>0</v>
      </c>
      <c r="L31" s="230">
        <f>('Energy Use'!L87-'E-electricity'!L31-'E-Coal'!L31)*'Energy Use 2020'!$AA93</f>
        <v>0</v>
      </c>
      <c r="M31" s="230">
        <f>('Energy Use'!M87-'E-electricity'!M31-'E-Coal'!M31)*'Energy Use 2020'!$AA93</f>
        <v>0</v>
      </c>
      <c r="N31" s="230">
        <f>('Energy Use'!N87-'E-electricity'!N31-'E-Coal'!N31)*'Energy Use 2020'!$AA93</f>
        <v>0</v>
      </c>
      <c r="O31" s="230">
        <f>('Energy Use'!O87-'E-electricity'!O31-'E-Coal'!O31)*'Energy Use 2020'!$AA93</f>
        <v>0</v>
      </c>
      <c r="P31" s="230">
        <f>('Energy Use'!P87-'E-electricity'!P31-'E-Coal'!P31)*'Energy Use 2020'!$AA93</f>
        <v>0</v>
      </c>
      <c r="Q31" s="230">
        <f>('Energy Use'!Q87-'E-electricity'!Q31-'E-Coal'!Q31)*'Energy Use 2020'!$AA93</f>
        <v>0</v>
      </c>
      <c r="R31" s="230">
        <f>('Energy Use'!R87-'E-electricity'!R31-'E-Coal'!R31)*'Energy Use 2020'!$AA93</f>
        <v>0</v>
      </c>
      <c r="S31" s="230">
        <f>('Energy Use'!S87-'E-electricity'!S31-'E-Coal'!S31)*'Energy Use 2020'!$AA93</f>
        <v>0</v>
      </c>
      <c r="T31" s="230">
        <f>('Energy Use'!T87-'E-electricity'!T31-'E-Coal'!T31)*'Energy Use 2020'!$AA93</f>
        <v>0</v>
      </c>
      <c r="U31" s="230">
        <f>('Energy Use'!U87-'E-electricity'!U31-'E-Coal'!U31)*'Energy Use 2020'!$AA93</f>
        <v>0</v>
      </c>
      <c r="V31" s="230">
        <f>('Energy Use'!V87-'E-electricity'!V31-'E-Coal'!V31)*'Energy Use 2020'!$AA93</f>
        <v>0</v>
      </c>
      <c r="W31" s="230">
        <f>('Energy Use'!W87-'E-electricity'!W31-'E-Coal'!W31)*'Energy Use 2020'!$AA93</f>
        <v>0</v>
      </c>
      <c r="X31" s="230">
        <f>('Energy Use'!X87-'E-electricity'!X31-'E-Coal'!X31)*'Energy Use 2020'!$AA93</f>
        <v>0</v>
      </c>
      <c r="Y31" s="230">
        <f>('Energy Use'!Y87-'E-electricity'!Y31-'E-Coal'!Y31)*'Energy Use 2020'!$AA93</f>
        <v>0</v>
      </c>
      <c r="Z31" s="230">
        <f>('Energy Use'!Z87-'E-electricity'!Z31-'E-Coal'!Z31)*'Energy Use 2020'!$AA93</f>
        <v>0</v>
      </c>
      <c r="AA31" s="230">
        <f>('Energy Use'!AA87-'E-electricity'!AA31-'E-Coal'!AA31)*'Energy Use 2020'!$AA93</f>
        <v>0</v>
      </c>
      <c r="AB31" s="230">
        <f>('Energy Use'!AB87-'E-electricity'!AB31-'E-Coal'!AB31)*'Energy Use 2020'!$AA93</f>
        <v>0</v>
      </c>
      <c r="AC31" s="230">
        <f>('Energy Use'!AC87-'E-electricity'!AC31-'E-Coal'!AC31)*'Energy Use 2020'!$AA93</f>
        <v>0</v>
      </c>
      <c r="AD31" s="230">
        <f>('Energy Use'!AD87-'E-electricity'!AD31-'E-Coal'!AD31)*'Energy Use 2020'!$AA93</f>
        <v>0</v>
      </c>
      <c r="AE31" s="230">
        <f>('Energy Use'!AE87-'E-electricity'!AE31-'E-Coal'!AE31)*'Energy Use 2020'!$AA93</f>
        <v>0</v>
      </c>
      <c r="AF31" s="230">
        <f>('Energy Use'!AF87-'E-electricity'!AF31-'E-Coal'!AF31)*'Energy Use 2020'!$AA93</f>
        <v>0</v>
      </c>
      <c r="AG31" s="230">
        <f>('Energy Use'!AG87-'E-electricity'!AG31-'E-Coal'!AG31)*'Energy Use 2020'!$AA93</f>
        <v>0</v>
      </c>
      <c r="AH31" s="230">
        <f>('Energy Use'!AH87-'E-electricity'!AH31-'E-Coal'!AH31)*'Energy Use 2020'!$AA93</f>
        <v>0</v>
      </c>
      <c r="AI31" s="230">
        <f>('Energy Use'!AI87-'E-electricity'!AI31-'E-Coal'!AI31)*'Energy Use 2020'!$AA93</f>
        <v>0</v>
      </c>
      <c r="AJ31" s="230">
        <f>('Energy Use'!AJ87-'E-electricity'!AJ31-'E-Coal'!AJ31)*'Energy Use 2020'!$AA93</f>
        <v>0</v>
      </c>
      <c r="AK31" s="230">
        <f>('Energy Use'!AK87-'E-electricity'!AK31-'E-Coal'!AK31)*'Energy Use 2020'!$AA93</f>
        <v>0</v>
      </c>
      <c r="AL31" s="230">
        <f>('Energy Use'!AL87-'E-electricity'!AL31-'E-Coal'!AL31)*'Energy Use 2020'!$AA93</f>
        <v>0</v>
      </c>
      <c r="AM31" s="230">
        <f>('Energy Use'!AM87-'E-electricity'!AM31-'E-Coal'!AM31)*'Energy Use 2020'!$AA93</f>
        <v>0</v>
      </c>
      <c r="AN31" s="230">
        <f>('Energy Use'!AN87-'E-electricity'!AN31-'E-Coal'!AN31)*'Energy Use 2020'!$AA93</f>
        <v>0</v>
      </c>
      <c r="AO31" s="230">
        <f>('Energy Use'!AO87-'E-electricity'!AO31-'E-Coal'!AO31)*'Energy Use 2020'!$AA93</f>
        <v>0</v>
      </c>
      <c r="AP31" s="230">
        <f>('Energy Use'!AP87-'E-electricity'!AP31-'E-Coal'!AP31)*'Energy Use 2020'!$AA93</f>
        <v>0</v>
      </c>
      <c r="AQ31" s="230">
        <f>('Energy Use'!AQ87-'E-electricity'!AQ31-'E-Coal'!AQ31)*'Energy Use 2020'!$AA93</f>
        <v>0</v>
      </c>
      <c r="AR31" s="133" t="str">
        <f>VLOOKUP($A31,'Sector Match'!$A$1:$B$43,2,0)</f>
        <v>other manufacturing 31T33</v>
      </c>
    </row>
    <row r="32" spans="1:44" x14ac:dyDescent="0.2">
      <c r="A32" s="74" t="s">
        <v>30</v>
      </c>
      <c r="B32" s="230">
        <f>('Energy Use'!B88-'E-electricity'!B32)*'Energy Use 2019'!$R94</f>
        <v>0</v>
      </c>
      <c r="C32" s="230">
        <f>('Energy Use'!C88-'E-electricity'!C32-'E-Coal'!C32)*'Energy Use 2020'!$AA94</f>
        <v>2777824500</v>
      </c>
      <c r="D32" s="230">
        <f>('Energy Use'!D88-'E-electricity'!D32-'E-Coal'!D32)*'Energy Use 2020'!$AA94</f>
        <v>3110657846.8365507</v>
      </c>
      <c r="E32" s="230">
        <f>('Energy Use'!E88-'E-electricity'!E32-'E-Coal'!E32)*'Energy Use 2020'!$AA94</f>
        <v>3423480497.9068394</v>
      </c>
      <c r="F32" s="230">
        <f>('Energy Use'!F88-'E-electricity'!F32-'E-Coal'!F32)*'Energy Use 2020'!$AA94</f>
        <v>3570086755.1049657</v>
      </c>
      <c r="G32" s="230">
        <f>('Energy Use'!G88-'E-electricity'!G32-'E-Coal'!G32)*'Energy Use 2020'!$AA94</f>
        <v>3753164105.0820746</v>
      </c>
      <c r="H32" s="230">
        <f>('Energy Use'!H88-'E-electricity'!H32-'E-Coal'!H32)*'Energy Use 2020'!$AA94</f>
        <v>3986573023.2742677</v>
      </c>
      <c r="I32" s="230">
        <f>('Energy Use'!I88-'E-electricity'!I32-'E-Coal'!I32)*'Energy Use 2020'!$AA94</f>
        <v>4212137405.9877276</v>
      </c>
      <c r="J32" s="230">
        <f>('Energy Use'!J88-'E-electricity'!J32-'E-Coal'!J32)*'Energy Use 2020'!$AA94</f>
        <v>4407928378.3185415</v>
      </c>
      <c r="K32" s="230">
        <f>('Energy Use'!K88-'E-electricity'!K32-'E-Coal'!K32)*'Energy Use 2020'!$AA94</f>
        <v>4578767899.3722544</v>
      </c>
      <c r="L32" s="230">
        <f>('Energy Use'!L88-'E-electricity'!L32-'E-Coal'!L32)*'Energy Use 2020'!$AA94</f>
        <v>4728125263.9553633</v>
      </c>
      <c r="M32" s="230">
        <f>('Energy Use'!M88-'E-electricity'!M32-'E-Coal'!M32)*'Energy Use 2020'!$AA94</f>
        <v>4862104426.6990499</v>
      </c>
      <c r="N32" s="230">
        <f>('Energy Use'!N88-'E-electricity'!N32-'E-Coal'!N32)*'Energy Use 2020'!$AA94</f>
        <v>4993052722.9447136</v>
      </c>
      <c r="O32" s="230">
        <f>('Energy Use'!O88-'E-electricity'!O32-'E-Coal'!O32)*'Energy Use 2020'!$AA94</f>
        <v>5117790882.0020123</v>
      </c>
      <c r="P32" s="230">
        <f>('Energy Use'!P88-'E-electricity'!P32-'E-Coal'!P32)*'Energy Use 2020'!$AA94</f>
        <v>5238007121.966877</v>
      </c>
      <c r="Q32" s="230">
        <f>('Energy Use'!Q88-'E-electricity'!Q32-'E-Coal'!Q32)*'Energy Use 2020'!$AA94</f>
        <v>5355616197.9244289</v>
      </c>
      <c r="R32" s="230">
        <f>('Energy Use'!R88-'E-electricity'!R32-'E-Coal'!R32)*'Energy Use 2020'!$AA94</f>
        <v>5472745732.0757999</v>
      </c>
      <c r="S32" s="230">
        <f>('Energy Use'!S88-'E-electricity'!S32-'E-Coal'!S32)*'Energy Use 2020'!$AA94</f>
        <v>5597121117.9886456</v>
      </c>
      <c r="T32" s="230">
        <f>('Energy Use'!T88-'E-electricity'!T32-'E-Coal'!T32)*'Energy Use 2020'!$AA94</f>
        <v>5723237791.1077271</v>
      </c>
      <c r="U32" s="230">
        <f>('Energy Use'!U88-'E-electricity'!U32-'E-Coal'!U32)*'Energy Use 2020'!$AA94</f>
        <v>5850696781.0983734</v>
      </c>
      <c r="V32" s="230">
        <f>('Energy Use'!V88-'E-electricity'!V32-'E-Coal'!V32)*'Energy Use 2020'!$AA94</f>
        <v>5979063543.8626184</v>
      </c>
      <c r="W32" s="230">
        <f>('Energy Use'!W88-'E-electricity'!W32-'E-Coal'!W32)*'Energy Use 2020'!$AA94</f>
        <v>6107867227.3827219</v>
      </c>
      <c r="X32" s="230">
        <f>('Energy Use'!X88-'E-electricity'!X32-'E-Coal'!X32)*'Energy Use 2020'!$AA94</f>
        <v>6236600285.4749804</v>
      </c>
      <c r="Y32" s="230">
        <f>('Energy Use'!Y88-'E-electricity'!Y32-'E-Coal'!Y32)*'Energy Use 2020'!$AA94</f>
        <v>6364718484.690731</v>
      </c>
      <c r="Z32" s="230">
        <f>('Energy Use'!Z88-'E-electricity'!Z32-'E-Coal'!Z32)*'Energy Use 2020'!$AA94</f>
        <v>6491641349.7566853</v>
      </c>
      <c r="AA32" s="230">
        <f>('Energy Use'!AA88-'E-electricity'!AA32-'E-Coal'!AA32)*'Energy Use 2020'!$AA94</f>
        <v>6616753092.1667595</v>
      </c>
      <c r="AB32" s="230">
        <f>('Energy Use'!AB88-'E-electricity'!AB32-'E-Coal'!AB32)*'Energy Use 2020'!$AA94</f>
        <v>6739404064.6972504</v>
      </c>
      <c r="AC32" s="230">
        <f>('Energy Use'!AC88-'E-electricity'!AC32-'E-Coal'!AC32)*'Energy Use 2020'!$AA94</f>
        <v>6858912781.5974188</v>
      </c>
      <c r="AD32" s="230">
        <f>('Energy Use'!AD88-'E-electricity'!AD32-'E-Coal'!AD32)*'Energy Use 2020'!$AA94</f>
        <v>6974568539.9036989</v>
      </c>
      <c r="AE32" s="230">
        <f>('Energy Use'!AE88-'E-electricity'!AE32-'E-Coal'!AE32)*'Energy Use 2020'!$AA94</f>
        <v>7085634671.6439629</v>
      </c>
      <c r="AF32" s="230">
        <f>('Energy Use'!AF88-'E-electricity'!AF32-'E-Coal'!AF32)*'Energy Use 2020'!$AA94</f>
        <v>7191352449.5759611</v>
      </c>
      <c r="AG32" s="230">
        <f>('Energy Use'!AG88-'E-electricity'!AG32-'E-Coal'!AG32)*'Energy Use 2020'!$AA94</f>
        <v>7290945660.5003796</v>
      </c>
      <c r="AH32" s="230">
        <f>('Energy Use'!AH88-'E-electricity'!AH32-'E-Coal'!AH32)*'Energy Use 2020'!$AA94</f>
        <v>7383625850.1028652</v>
      </c>
      <c r="AI32" s="230">
        <f>('Energy Use'!AI88-'E-electricity'!AI32-'E-Coal'!AI32)*'Energy Use 2020'!$AA94</f>
        <v>7468598231.7493401</v>
      </c>
      <c r="AJ32" s="230">
        <f>('Energy Use'!AJ88-'E-electricity'!AJ32-'E-Coal'!AJ32)*'Energy Use 2020'!$AA94</f>
        <v>7545068238.7719164</v>
      </c>
      <c r="AK32" s="230">
        <f>('Energy Use'!AK88-'E-electricity'!AK32-'E-Coal'!AK32)*'Energy Use 2020'!$AA94</f>
        <v>7612248685.6751633</v>
      </c>
      <c r="AL32" s="230">
        <f>('Energy Use'!AL88-'E-electricity'!AL32-'E-Coal'!AL32)*'Energy Use 2020'!$AA94</f>
        <v>7669367488.560153</v>
      </c>
      <c r="AM32" s="230">
        <f>('Energy Use'!AM88-'E-electricity'!AM32-'E-Coal'!AM32)*'Energy Use 2020'!$AA94</f>
        <v>7715675879.157299</v>
      </c>
      <c r="AN32" s="230">
        <f>('Energy Use'!AN88-'E-electricity'!AN32-'E-Coal'!AN32)*'Energy Use 2020'!$AA94</f>
        <v>7750457030.4897623</v>
      </c>
      <c r="AO32" s="230">
        <f>('Energy Use'!AO88-'E-electricity'!AO32-'E-Coal'!AO32)*'Energy Use 2020'!$AA94</f>
        <v>7773034995.7270069</v>
      </c>
      <c r="AP32" s="230">
        <f>('Energy Use'!AP88-'E-electricity'!AP32-'E-Coal'!AP32)*'Energy Use 2020'!$AA94</f>
        <v>7782783845.6523514</v>
      </c>
      <c r="AQ32" s="230">
        <f>('Energy Use'!AQ88-'E-electricity'!AQ32-'E-Coal'!AQ32)*'Energy Use 2020'!$AA94</f>
        <v>7778480864.4949112</v>
      </c>
      <c r="AR32" s="133" t="str">
        <f>VLOOKUP($A32,'Sector Match'!$A$1:$B$43,2,0)</f>
        <v>glass and glass products 231</v>
      </c>
    </row>
    <row r="33" spans="1:44" x14ac:dyDescent="0.2">
      <c r="A33" s="74" t="s">
        <v>31</v>
      </c>
      <c r="B33" s="230">
        <f>('Energy Use'!B89-'E-electricity'!B33)*'Energy Use 2019'!$R95</f>
        <v>2777824500</v>
      </c>
      <c r="C33" s="230">
        <f>('Energy Use'!C89-'E-electricity'!C33-'E-Coal'!C33)*'Energy Use 2020'!$AA95</f>
        <v>2777824500</v>
      </c>
      <c r="D33" s="230">
        <f>('Energy Use'!D89-'E-electricity'!D33-'E-Coal'!D33)*'Energy Use 2020'!$AA95</f>
        <v>2842331415.6410165</v>
      </c>
      <c r="E33" s="230">
        <f>('Energy Use'!E89-'E-electricity'!E33-'E-Coal'!E33)*'Energy Use 2020'!$AA95</f>
        <v>3258531987.7212939</v>
      </c>
      <c r="F33" s="230">
        <f>('Energy Use'!F89-'E-electricity'!F33-'E-Coal'!F33)*'Energy Use 2020'!$AA95</f>
        <v>3593090055.5624943</v>
      </c>
      <c r="G33" s="230">
        <f>('Energy Use'!G89-'E-electricity'!G33-'E-Coal'!G33)*'Energy Use 2020'!$AA95</f>
        <v>3809924202.4391131</v>
      </c>
      <c r="H33" s="230">
        <f>('Energy Use'!H89-'E-electricity'!H33-'E-Coal'!H33)*'Energy Use 2020'!$AA95</f>
        <v>4024554272.0092831</v>
      </c>
      <c r="I33" s="230">
        <f>('Energy Use'!I89-'E-electricity'!I33-'E-Coal'!I33)*'Energy Use 2020'!$AA95</f>
        <v>4135259520.1833172</v>
      </c>
      <c r="J33" s="230">
        <f>('Energy Use'!J89-'E-electricity'!J33-'E-Coal'!J33)*'Energy Use 2020'!$AA95</f>
        <v>4241450115.212039</v>
      </c>
      <c r="K33" s="230">
        <f>('Energy Use'!K89-'E-electricity'!K33-'E-Coal'!K33)*'Energy Use 2020'!$AA95</f>
        <v>4347338471.1845617</v>
      </c>
      <c r="L33" s="230">
        <f>('Energy Use'!L89-'E-electricity'!L33-'E-Coal'!L33)*'Energy Use 2020'!$AA95</f>
        <v>4450904446.1854191</v>
      </c>
      <c r="M33" s="230">
        <f>('Energy Use'!M89-'E-electricity'!M33-'E-Coal'!M33)*'Energy Use 2020'!$AA95</f>
        <v>4552691475.2543926</v>
      </c>
      <c r="N33" s="230">
        <f>('Energy Use'!N89-'E-electricity'!N33-'E-Coal'!N33)*'Energy Use 2020'!$AA95</f>
        <v>4601432276.2358742</v>
      </c>
      <c r="O33" s="230">
        <f>('Energy Use'!O89-'E-electricity'!O33-'E-Coal'!O33)*'Energy Use 2020'!$AA95</f>
        <v>4649921471.4016275</v>
      </c>
      <c r="P33" s="230">
        <f>('Energy Use'!P89-'E-electricity'!P33-'E-Coal'!P33)*'Energy Use 2020'!$AA95</f>
        <v>4698159183.5898132</v>
      </c>
      <c r="Q33" s="230">
        <f>('Energy Use'!Q89-'E-electricity'!Q33-'E-Coal'!Q33)*'Energy Use 2020'!$AA95</f>
        <v>4746145535.623786</v>
      </c>
      <c r="R33" s="230">
        <f>('Energy Use'!R89-'E-electricity'!R33-'E-Coal'!R33)*'Energy Use 2020'!$AA95</f>
        <v>4793880650.3121052</v>
      </c>
      <c r="S33" s="230">
        <f>('Energy Use'!S89-'E-electricity'!S33-'E-Coal'!S33)*'Energy Use 2020'!$AA95</f>
        <v>4773770002.3605146</v>
      </c>
      <c r="T33" s="230">
        <f>('Energy Use'!T89-'E-electricity'!T33-'E-Coal'!T33)*'Energy Use 2020'!$AA95</f>
        <v>4753693379.9458809</v>
      </c>
      <c r="U33" s="230">
        <f>('Energy Use'!U89-'E-electricity'!U33-'E-Coal'!U33)*'Energy Use 2020'!$AA95</f>
        <v>4733650782.3245001</v>
      </c>
      <c r="V33" s="230">
        <f>('Energy Use'!V89-'E-electricity'!V33-'E-Coal'!V33)*'Energy Use 2020'!$AA95</f>
        <v>4713642208.7526112</v>
      </c>
      <c r="W33" s="230">
        <f>('Energy Use'!W89-'E-electricity'!W33-'E-Coal'!W33)*'Energy Use 2020'!$AA95</f>
        <v>4693667658.4863968</v>
      </c>
      <c r="X33" s="230">
        <f>('Energy Use'!X89-'E-electricity'!X33-'E-Coal'!X33)*'Energy Use 2020'!$AA95</f>
        <v>4673727130.7819815</v>
      </c>
      <c r="Y33" s="230">
        <f>('Energy Use'!Y89-'E-electricity'!Y33-'E-Coal'!Y33)*'Energy Use 2020'!$AA95</f>
        <v>4653820624.8954191</v>
      </c>
      <c r="Z33" s="230">
        <f>('Energy Use'!Z89-'E-electricity'!Z33-'E-Coal'!Z33)*'Energy Use 2020'!$AA95</f>
        <v>4633948140.0827141</v>
      </c>
      <c r="AA33" s="230">
        <f>('Energy Use'!AA89-'E-electricity'!AA33-'E-Coal'!AA33)*'Energy Use 2020'!$AA95</f>
        <v>4614109675.5998049</v>
      </c>
      <c r="AB33" s="230">
        <f>('Energy Use'!AB89-'E-electricity'!AB33-'E-Coal'!AB33)*'Energy Use 2020'!$AA95</f>
        <v>4594305230.7025728</v>
      </c>
      <c r="AC33" s="230">
        <f>('Energy Use'!AC89-'E-electricity'!AC33-'E-Coal'!AC33)*'Energy Use 2020'!$AA95</f>
        <v>4574534804.6468363</v>
      </c>
      <c r="AD33" s="230">
        <f>('Energy Use'!AD89-'E-electricity'!AD33-'E-Coal'!AD33)*'Energy Use 2020'!$AA95</f>
        <v>4554798396.6883564</v>
      </c>
      <c r="AE33" s="230">
        <f>('Energy Use'!AE89-'E-electricity'!AE33-'E-Coal'!AE33)*'Energy Use 2020'!$AA95</f>
        <v>4535096006.0828342</v>
      </c>
      <c r="AF33" s="230">
        <f>('Energy Use'!AF89-'E-electricity'!AF33-'E-Coal'!AF33)*'Energy Use 2020'!$AA95</f>
        <v>4515427632.0859089</v>
      </c>
      <c r="AG33" s="230">
        <f>('Energy Use'!AG89-'E-electricity'!AG33-'E-Coal'!AG33)*'Energy Use 2020'!$AA95</f>
        <v>4495793273.9531612</v>
      </c>
      <c r="AH33" s="230">
        <f>('Energy Use'!AH89-'E-electricity'!AH33-'E-Coal'!AH33)*'Energy Use 2020'!$AA95</f>
        <v>4484746165.8399963</v>
      </c>
      <c r="AI33" s="230">
        <f>('Energy Use'!AI89-'E-electricity'!AI33-'E-Coal'!AI33)*'Energy Use 2020'!$AA95</f>
        <v>4473712710.6816511</v>
      </c>
      <c r="AJ33" s="230">
        <f>('Energy Use'!AJ89-'E-electricity'!AJ33-'E-Coal'!AJ33)*'Energy Use 2020'!$AA95</f>
        <v>4462692908.1831245</v>
      </c>
      <c r="AK33" s="230">
        <f>('Energy Use'!AK89-'E-electricity'!AK33-'E-Coal'!AK33)*'Energy Use 2020'!$AA95</f>
        <v>4451686758.0493822</v>
      </c>
      <c r="AL33" s="230">
        <f>('Energy Use'!AL89-'E-electricity'!AL33-'E-Coal'!AL33)*'Energy Use 2020'!$AA95</f>
        <v>4440694259.9853802</v>
      </c>
      <c r="AM33" s="230">
        <f>('Energy Use'!AM89-'E-electricity'!AM33-'E-Coal'!AM33)*'Energy Use 2020'!$AA95</f>
        <v>4426881302.7467737</v>
      </c>
      <c r="AN33" s="230">
        <f>('Energy Use'!AN89-'E-electricity'!AN33-'E-Coal'!AN33)*'Energy Use 2020'!$AA95</f>
        <v>4413088783.628231</v>
      </c>
      <c r="AO33" s="230">
        <f>('Energy Use'!AO89-'E-electricity'!AO33-'E-Coal'!AO33)*'Energy Use 2020'!$AA95</f>
        <v>4399316702.1847172</v>
      </c>
      <c r="AP33" s="230">
        <f>('Energy Use'!AP89-'E-electricity'!AP33-'E-Coal'!AP33)*'Energy Use 2020'!$AA95</f>
        <v>4385565057.9711599</v>
      </c>
      <c r="AQ33" s="230">
        <f>('Energy Use'!AQ89-'E-electricity'!AQ33-'E-Coal'!AQ33)*'Energy Use 2020'!$AA95</f>
        <v>4371464333.1792078</v>
      </c>
      <c r="AR33" s="133" t="str">
        <f>VLOOKUP($A33,'Sector Match'!$A$1:$B$43,2,0)</f>
        <v>road vehicles 29</v>
      </c>
    </row>
    <row r="34" spans="1:44" x14ac:dyDescent="0.2">
      <c r="A34" s="74" t="s">
        <v>32</v>
      </c>
      <c r="B34" s="230">
        <f>('Energy Use'!B90-'E-electricity'!B34)*'Energy Use 2019'!$R96</f>
        <v>2777824500</v>
      </c>
      <c r="C34" s="230">
        <f>('Energy Use'!C90-'E-electricity'!C34-'E-Coal'!C34)*'Energy Use 2020'!$AA96</f>
        <v>0</v>
      </c>
      <c r="D34" s="230">
        <f>('Energy Use'!D90-'E-electricity'!D34-'E-Coal'!D34)*'Energy Use 2020'!$AA96</f>
        <v>0</v>
      </c>
      <c r="E34" s="230">
        <f>('Energy Use'!E90-'E-electricity'!E34-'E-Coal'!E34)*'Energy Use 2020'!$AA96</f>
        <v>0</v>
      </c>
      <c r="F34" s="230">
        <f>('Energy Use'!F90-'E-electricity'!F34-'E-Coal'!F34)*'Energy Use 2020'!$AA96</f>
        <v>0</v>
      </c>
      <c r="G34" s="230">
        <f>('Energy Use'!G90-'E-electricity'!G34-'E-Coal'!G34)*'Energy Use 2020'!$AA96</f>
        <v>0</v>
      </c>
      <c r="H34" s="230">
        <f>('Energy Use'!H90-'E-electricity'!H34-'E-Coal'!H34)*'Energy Use 2020'!$AA96</f>
        <v>0</v>
      </c>
      <c r="I34" s="230">
        <f>('Energy Use'!I90-'E-electricity'!I34-'E-Coal'!I34)*'Energy Use 2020'!$AA96</f>
        <v>0</v>
      </c>
      <c r="J34" s="230">
        <f>('Energy Use'!J90-'E-electricity'!J34-'E-Coal'!J34)*'Energy Use 2020'!$AA96</f>
        <v>0</v>
      </c>
      <c r="K34" s="230">
        <f>('Energy Use'!K90-'E-electricity'!K34-'E-Coal'!K34)*'Energy Use 2020'!$AA96</f>
        <v>0</v>
      </c>
      <c r="L34" s="230">
        <f>('Energy Use'!L90-'E-electricity'!L34-'E-Coal'!L34)*'Energy Use 2020'!$AA96</f>
        <v>0</v>
      </c>
      <c r="M34" s="230">
        <f>('Energy Use'!M90-'E-electricity'!M34-'E-Coal'!M34)*'Energy Use 2020'!$AA96</f>
        <v>0</v>
      </c>
      <c r="N34" s="230">
        <f>('Energy Use'!N90-'E-electricity'!N34-'E-Coal'!N34)*'Energy Use 2020'!$AA96</f>
        <v>0</v>
      </c>
      <c r="O34" s="230">
        <f>('Energy Use'!O90-'E-electricity'!O34-'E-Coal'!O34)*'Energy Use 2020'!$AA96</f>
        <v>0</v>
      </c>
      <c r="P34" s="230">
        <f>('Energy Use'!P90-'E-electricity'!P34-'E-Coal'!P34)*'Energy Use 2020'!$AA96</f>
        <v>0</v>
      </c>
      <c r="Q34" s="230">
        <f>('Energy Use'!Q90-'E-electricity'!Q34-'E-Coal'!Q34)*'Energy Use 2020'!$AA96</f>
        <v>0</v>
      </c>
      <c r="R34" s="230">
        <f>('Energy Use'!R90-'E-electricity'!R34-'E-Coal'!R34)*'Energy Use 2020'!$AA96</f>
        <v>0</v>
      </c>
      <c r="S34" s="230">
        <f>('Energy Use'!S90-'E-electricity'!S34-'E-Coal'!S34)*'Energy Use 2020'!$AA96</f>
        <v>0</v>
      </c>
      <c r="T34" s="230">
        <f>('Energy Use'!T90-'E-electricity'!T34-'E-Coal'!T34)*'Energy Use 2020'!$AA96</f>
        <v>0</v>
      </c>
      <c r="U34" s="230">
        <f>('Energy Use'!U90-'E-electricity'!U34-'E-Coal'!U34)*'Energy Use 2020'!$AA96</f>
        <v>0</v>
      </c>
      <c r="V34" s="230">
        <f>('Energy Use'!V90-'E-electricity'!V34-'E-Coal'!V34)*'Energy Use 2020'!$AA96</f>
        <v>0</v>
      </c>
      <c r="W34" s="230">
        <f>('Energy Use'!W90-'E-electricity'!W34-'E-Coal'!W34)*'Energy Use 2020'!$AA96</f>
        <v>0</v>
      </c>
      <c r="X34" s="230">
        <f>('Energy Use'!X90-'E-electricity'!X34-'E-Coal'!X34)*'Energy Use 2020'!$AA96</f>
        <v>0</v>
      </c>
      <c r="Y34" s="230">
        <f>('Energy Use'!Y90-'E-electricity'!Y34-'E-Coal'!Y34)*'Energy Use 2020'!$AA96</f>
        <v>0</v>
      </c>
      <c r="Z34" s="230">
        <f>('Energy Use'!Z90-'E-electricity'!Z34-'E-Coal'!Z34)*'Energy Use 2020'!$AA96</f>
        <v>0</v>
      </c>
      <c r="AA34" s="230">
        <f>('Energy Use'!AA90-'E-electricity'!AA34-'E-Coal'!AA34)*'Energy Use 2020'!$AA96</f>
        <v>0</v>
      </c>
      <c r="AB34" s="230">
        <f>('Energy Use'!AB90-'E-electricity'!AB34-'E-Coal'!AB34)*'Energy Use 2020'!$AA96</f>
        <v>0</v>
      </c>
      <c r="AC34" s="230">
        <f>('Energy Use'!AC90-'E-electricity'!AC34-'E-Coal'!AC34)*'Energy Use 2020'!$AA96</f>
        <v>0</v>
      </c>
      <c r="AD34" s="230">
        <f>('Energy Use'!AD90-'E-electricity'!AD34-'E-Coal'!AD34)*'Energy Use 2020'!$AA96</f>
        <v>0</v>
      </c>
      <c r="AE34" s="230">
        <f>('Energy Use'!AE90-'E-electricity'!AE34-'E-Coal'!AE34)*'Energy Use 2020'!$AA96</f>
        <v>0</v>
      </c>
      <c r="AF34" s="230">
        <f>('Energy Use'!AF90-'E-electricity'!AF34-'E-Coal'!AF34)*'Energy Use 2020'!$AA96</f>
        <v>0</v>
      </c>
      <c r="AG34" s="230">
        <f>('Energy Use'!AG90-'E-electricity'!AG34-'E-Coal'!AG34)*'Energy Use 2020'!$AA96</f>
        <v>0</v>
      </c>
      <c r="AH34" s="230">
        <f>('Energy Use'!AH90-'E-electricity'!AH34-'E-Coal'!AH34)*'Energy Use 2020'!$AA96</f>
        <v>0</v>
      </c>
      <c r="AI34" s="230">
        <f>('Energy Use'!AI90-'E-electricity'!AI34-'E-Coal'!AI34)*'Energy Use 2020'!$AA96</f>
        <v>0</v>
      </c>
      <c r="AJ34" s="230">
        <f>('Energy Use'!AJ90-'E-electricity'!AJ34-'E-Coal'!AJ34)*'Energy Use 2020'!$AA96</f>
        <v>0</v>
      </c>
      <c r="AK34" s="230">
        <f>('Energy Use'!AK90-'E-electricity'!AK34-'E-Coal'!AK34)*'Energy Use 2020'!$AA96</f>
        <v>0</v>
      </c>
      <c r="AL34" s="230">
        <f>('Energy Use'!AL90-'E-electricity'!AL34-'E-Coal'!AL34)*'Energy Use 2020'!$AA96</f>
        <v>0</v>
      </c>
      <c r="AM34" s="230">
        <f>('Energy Use'!AM90-'E-electricity'!AM34-'E-Coal'!AM34)*'Energy Use 2020'!$AA96</f>
        <v>0</v>
      </c>
      <c r="AN34" s="230">
        <f>('Energy Use'!AN90-'E-electricity'!AN34-'E-Coal'!AN34)*'Energy Use 2020'!$AA96</f>
        <v>0</v>
      </c>
      <c r="AO34" s="230">
        <f>('Energy Use'!AO90-'E-electricity'!AO34-'E-Coal'!AO34)*'Energy Use 2020'!$AA96</f>
        <v>0</v>
      </c>
      <c r="AP34" s="230">
        <f>('Energy Use'!AP90-'E-electricity'!AP34-'E-Coal'!AP34)*'Energy Use 2020'!$AA96</f>
        <v>0</v>
      </c>
      <c r="AQ34" s="230">
        <f>('Energy Use'!AQ90-'E-electricity'!AQ34-'E-Coal'!AQ34)*'Energy Use 2020'!$AA96</f>
        <v>0</v>
      </c>
      <c r="AR34" s="133" t="str">
        <f>VLOOKUP($A34,'Sector Match'!$A$1:$B$43,2,0)</f>
        <v>nonroad vehicles 30</v>
      </c>
    </row>
    <row r="35" spans="1:44" x14ac:dyDescent="0.2">
      <c r="A35" s="74" t="s">
        <v>33</v>
      </c>
      <c r="B35" s="230">
        <f>('Energy Use'!B91-'E-electricity'!B35)*'Energy Use 2019'!$R97</f>
        <v>0</v>
      </c>
      <c r="C35" s="230">
        <f>('Energy Use'!C91-'E-electricity'!C35-'E-Coal'!C35)*'Energy Use 2020'!$AA97</f>
        <v>0</v>
      </c>
      <c r="D35" s="230">
        <f>('Energy Use'!D91-'E-electricity'!D35-'E-Coal'!D35)*'Energy Use 2020'!$AA97</f>
        <v>0</v>
      </c>
      <c r="E35" s="230">
        <f>('Energy Use'!E91-'E-electricity'!E35-'E-Coal'!E35)*'Energy Use 2020'!$AA97</f>
        <v>0</v>
      </c>
      <c r="F35" s="230">
        <f>('Energy Use'!F91-'E-electricity'!F35-'E-Coal'!F35)*'Energy Use 2020'!$AA97</f>
        <v>0</v>
      </c>
      <c r="G35" s="230">
        <f>('Energy Use'!G91-'E-electricity'!G35-'E-Coal'!G35)*'Energy Use 2020'!$AA97</f>
        <v>0</v>
      </c>
      <c r="H35" s="230">
        <f>('Energy Use'!H91-'E-electricity'!H35-'E-Coal'!H35)*'Energy Use 2020'!$AA97</f>
        <v>0</v>
      </c>
      <c r="I35" s="230">
        <f>('Energy Use'!I91-'E-electricity'!I35-'E-Coal'!I35)*'Energy Use 2020'!$AA97</f>
        <v>0</v>
      </c>
      <c r="J35" s="230">
        <f>('Energy Use'!J91-'E-electricity'!J35-'E-Coal'!J35)*'Energy Use 2020'!$AA97</f>
        <v>0</v>
      </c>
      <c r="K35" s="230">
        <f>('Energy Use'!K91-'E-electricity'!K35-'E-Coal'!K35)*'Energy Use 2020'!$AA97</f>
        <v>0</v>
      </c>
      <c r="L35" s="230">
        <f>('Energy Use'!L91-'E-electricity'!L35-'E-Coal'!L35)*'Energy Use 2020'!$AA97</f>
        <v>0</v>
      </c>
      <c r="M35" s="230">
        <f>('Energy Use'!M91-'E-electricity'!M35-'E-Coal'!M35)*'Energy Use 2020'!$AA97</f>
        <v>0</v>
      </c>
      <c r="N35" s="230">
        <f>('Energy Use'!N91-'E-electricity'!N35-'E-Coal'!N35)*'Energy Use 2020'!$AA97</f>
        <v>0</v>
      </c>
      <c r="O35" s="230">
        <f>('Energy Use'!O91-'E-electricity'!O35-'E-Coal'!O35)*'Energy Use 2020'!$AA97</f>
        <v>0</v>
      </c>
      <c r="P35" s="230">
        <f>('Energy Use'!P91-'E-electricity'!P35-'E-Coal'!P35)*'Energy Use 2020'!$AA97</f>
        <v>0</v>
      </c>
      <c r="Q35" s="230">
        <f>('Energy Use'!Q91-'E-electricity'!Q35-'E-Coal'!Q35)*'Energy Use 2020'!$AA97</f>
        <v>0</v>
      </c>
      <c r="R35" s="230">
        <f>('Energy Use'!R91-'E-electricity'!R35-'E-Coal'!R35)*'Energy Use 2020'!$AA97</f>
        <v>0</v>
      </c>
      <c r="S35" s="230">
        <f>('Energy Use'!S91-'E-electricity'!S35-'E-Coal'!S35)*'Energy Use 2020'!$AA97</f>
        <v>0</v>
      </c>
      <c r="T35" s="230">
        <f>('Energy Use'!T91-'E-electricity'!T35-'E-Coal'!T35)*'Energy Use 2020'!$AA97</f>
        <v>0</v>
      </c>
      <c r="U35" s="230">
        <f>('Energy Use'!U91-'E-electricity'!U35-'E-Coal'!U35)*'Energy Use 2020'!$AA97</f>
        <v>0</v>
      </c>
      <c r="V35" s="230">
        <f>('Energy Use'!V91-'E-electricity'!V35-'E-Coal'!V35)*'Energy Use 2020'!$AA97</f>
        <v>0</v>
      </c>
      <c r="W35" s="230">
        <f>('Energy Use'!W91-'E-electricity'!W35-'E-Coal'!W35)*'Energy Use 2020'!$AA97</f>
        <v>0</v>
      </c>
      <c r="X35" s="230">
        <f>('Energy Use'!X91-'E-electricity'!X35-'E-Coal'!X35)*'Energy Use 2020'!$AA97</f>
        <v>0</v>
      </c>
      <c r="Y35" s="230">
        <f>('Energy Use'!Y91-'E-electricity'!Y35-'E-Coal'!Y35)*'Energy Use 2020'!$AA97</f>
        <v>0</v>
      </c>
      <c r="Z35" s="230">
        <f>('Energy Use'!Z91-'E-electricity'!Z35-'E-Coal'!Z35)*'Energy Use 2020'!$AA97</f>
        <v>0</v>
      </c>
      <c r="AA35" s="230">
        <f>('Energy Use'!AA91-'E-electricity'!AA35-'E-Coal'!AA35)*'Energy Use 2020'!$AA97</f>
        <v>0</v>
      </c>
      <c r="AB35" s="230">
        <f>('Energy Use'!AB91-'E-electricity'!AB35-'E-Coal'!AB35)*'Energy Use 2020'!$AA97</f>
        <v>0</v>
      </c>
      <c r="AC35" s="230">
        <f>('Energy Use'!AC91-'E-electricity'!AC35-'E-Coal'!AC35)*'Energy Use 2020'!$AA97</f>
        <v>0</v>
      </c>
      <c r="AD35" s="230">
        <f>('Energy Use'!AD91-'E-electricity'!AD35-'E-Coal'!AD35)*'Energy Use 2020'!$AA97</f>
        <v>0</v>
      </c>
      <c r="AE35" s="230">
        <f>('Energy Use'!AE91-'E-electricity'!AE35-'E-Coal'!AE35)*'Energy Use 2020'!$AA97</f>
        <v>0</v>
      </c>
      <c r="AF35" s="230">
        <f>('Energy Use'!AF91-'E-electricity'!AF35-'E-Coal'!AF35)*'Energy Use 2020'!$AA97</f>
        <v>0</v>
      </c>
      <c r="AG35" s="230">
        <f>('Energy Use'!AG91-'E-electricity'!AG35-'E-Coal'!AG35)*'Energy Use 2020'!$AA97</f>
        <v>0</v>
      </c>
      <c r="AH35" s="230">
        <f>('Energy Use'!AH91-'E-electricity'!AH35-'E-Coal'!AH35)*'Energy Use 2020'!$AA97</f>
        <v>0</v>
      </c>
      <c r="AI35" s="230">
        <f>('Energy Use'!AI91-'E-electricity'!AI35-'E-Coal'!AI35)*'Energy Use 2020'!$AA97</f>
        <v>0</v>
      </c>
      <c r="AJ35" s="230">
        <f>('Energy Use'!AJ91-'E-electricity'!AJ35-'E-Coal'!AJ35)*'Energy Use 2020'!$AA97</f>
        <v>0</v>
      </c>
      <c r="AK35" s="230">
        <f>('Energy Use'!AK91-'E-electricity'!AK35-'E-Coal'!AK35)*'Energy Use 2020'!$AA97</f>
        <v>0</v>
      </c>
      <c r="AL35" s="230">
        <f>('Energy Use'!AL91-'E-electricity'!AL35-'E-Coal'!AL35)*'Energy Use 2020'!$AA97</f>
        <v>0</v>
      </c>
      <c r="AM35" s="230">
        <f>('Energy Use'!AM91-'E-electricity'!AM35-'E-Coal'!AM35)*'Energy Use 2020'!$AA97</f>
        <v>0</v>
      </c>
      <c r="AN35" s="230">
        <f>('Energy Use'!AN91-'E-electricity'!AN35-'E-Coal'!AN35)*'Energy Use 2020'!$AA97</f>
        <v>0</v>
      </c>
      <c r="AO35" s="230">
        <f>('Energy Use'!AO91-'E-electricity'!AO35-'E-Coal'!AO35)*'Energy Use 2020'!$AA97</f>
        <v>0</v>
      </c>
      <c r="AP35" s="230">
        <f>('Energy Use'!AP91-'E-electricity'!AP35-'E-Coal'!AP35)*'Energy Use 2020'!$AA97</f>
        <v>0</v>
      </c>
      <c r="AQ35" s="230">
        <f>('Energy Use'!AQ91-'E-electricity'!AQ35-'E-Coal'!AQ35)*'Energy Use 2020'!$AA97</f>
        <v>0</v>
      </c>
      <c r="AR35" s="133" t="str">
        <f>VLOOKUP($A35,'Sector Match'!$A$1:$B$43,2,0)</f>
        <v>appliances and electrical equipment 27</v>
      </c>
    </row>
    <row r="36" spans="1:44" x14ac:dyDescent="0.2">
      <c r="A36" s="74" t="s">
        <v>34</v>
      </c>
      <c r="B36" s="230">
        <f>('Energy Use'!B92-'E-electricity'!B36)*'Energy Use 2019'!$R98</f>
        <v>2777824500</v>
      </c>
      <c r="C36" s="230">
        <f>('Energy Use'!C92-'E-electricity'!C36-'E-Coal'!C36)*'Energy Use 2020'!$AA98</f>
        <v>0</v>
      </c>
      <c r="D36" s="230">
        <f>('Energy Use'!D92-'E-electricity'!D36-'E-Coal'!D36)*'Energy Use 2020'!$AA98</f>
        <v>0</v>
      </c>
      <c r="E36" s="230">
        <f>('Energy Use'!E92-'E-electricity'!E36-'E-Coal'!E36)*'Energy Use 2020'!$AA98</f>
        <v>0</v>
      </c>
      <c r="F36" s="230">
        <f>('Energy Use'!F92-'E-electricity'!F36-'E-Coal'!F36)*'Energy Use 2020'!$AA98</f>
        <v>0</v>
      </c>
      <c r="G36" s="230">
        <f>('Energy Use'!G92-'E-electricity'!G36-'E-Coal'!G36)*'Energy Use 2020'!$AA98</f>
        <v>0</v>
      </c>
      <c r="H36" s="230">
        <f>('Energy Use'!H92-'E-electricity'!H36-'E-Coal'!H36)*'Energy Use 2020'!$AA98</f>
        <v>0</v>
      </c>
      <c r="I36" s="230">
        <f>('Energy Use'!I92-'E-electricity'!I36-'E-Coal'!I36)*'Energy Use 2020'!$AA98</f>
        <v>0</v>
      </c>
      <c r="J36" s="230">
        <f>('Energy Use'!J92-'E-electricity'!J36-'E-Coal'!J36)*'Energy Use 2020'!$AA98</f>
        <v>0</v>
      </c>
      <c r="K36" s="230">
        <f>('Energy Use'!K92-'E-electricity'!K36-'E-Coal'!K36)*'Energy Use 2020'!$AA98</f>
        <v>0</v>
      </c>
      <c r="L36" s="230">
        <f>('Energy Use'!L92-'E-electricity'!L36-'E-Coal'!L36)*'Energy Use 2020'!$AA98</f>
        <v>0</v>
      </c>
      <c r="M36" s="230">
        <f>('Energy Use'!M92-'E-electricity'!M36-'E-Coal'!M36)*'Energy Use 2020'!$AA98</f>
        <v>0</v>
      </c>
      <c r="N36" s="230">
        <f>('Energy Use'!N92-'E-electricity'!N36-'E-Coal'!N36)*'Energy Use 2020'!$AA98</f>
        <v>0</v>
      </c>
      <c r="O36" s="230">
        <f>('Energy Use'!O92-'E-electricity'!O36-'E-Coal'!O36)*'Energy Use 2020'!$AA98</f>
        <v>0</v>
      </c>
      <c r="P36" s="230">
        <f>('Energy Use'!P92-'E-electricity'!P36-'E-Coal'!P36)*'Energy Use 2020'!$AA98</f>
        <v>0</v>
      </c>
      <c r="Q36" s="230">
        <f>('Energy Use'!Q92-'E-electricity'!Q36-'E-Coal'!Q36)*'Energy Use 2020'!$AA98</f>
        <v>0</v>
      </c>
      <c r="R36" s="230">
        <f>('Energy Use'!R92-'E-electricity'!R36-'E-Coal'!R36)*'Energy Use 2020'!$AA98</f>
        <v>0</v>
      </c>
      <c r="S36" s="230">
        <f>('Energy Use'!S92-'E-electricity'!S36-'E-Coal'!S36)*'Energy Use 2020'!$AA98</f>
        <v>0</v>
      </c>
      <c r="T36" s="230">
        <f>('Energy Use'!T92-'E-electricity'!T36-'E-Coal'!T36)*'Energy Use 2020'!$AA98</f>
        <v>0</v>
      </c>
      <c r="U36" s="230">
        <f>('Energy Use'!U92-'E-electricity'!U36-'E-Coal'!U36)*'Energy Use 2020'!$AA98</f>
        <v>0</v>
      </c>
      <c r="V36" s="230">
        <f>('Energy Use'!V92-'E-electricity'!V36-'E-Coal'!V36)*'Energy Use 2020'!$AA98</f>
        <v>0</v>
      </c>
      <c r="W36" s="230">
        <f>('Energy Use'!W92-'E-electricity'!W36-'E-Coal'!W36)*'Energy Use 2020'!$AA98</f>
        <v>0</v>
      </c>
      <c r="X36" s="230">
        <f>('Energy Use'!X92-'E-electricity'!X36-'E-Coal'!X36)*'Energy Use 2020'!$AA98</f>
        <v>0</v>
      </c>
      <c r="Y36" s="230">
        <f>('Energy Use'!Y92-'E-electricity'!Y36-'E-Coal'!Y36)*'Energy Use 2020'!$AA98</f>
        <v>0</v>
      </c>
      <c r="Z36" s="230">
        <f>('Energy Use'!Z92-'E-electricity'!Z36-'E-Coal'!Z36)*'Energy Use 2020'!$AA98</f>
        <v>0</v>
      </c>
      <c r="AA36" s="230">
        <f>('Energy Use'!AA92-'E-electricity'!AA36-'E-Coal'!AA36)*'Energy Use 2020'!$AA98</f>
        <v>0</v>
      </c>
      <c r="AB36" s="230">
        <f>('Energy Use'!AB92-'E-electricity'!AB36-'E-Coal'!AB36)*'Energy Use 2020'!$AA98</f>
        <v>0</v>
      </c>
      <c r="AC36" s="230">
        <f>('Energy Use'!AC92-'E-electricity'!AC36-'E-Coal'!AC36)*'Energy Use 2020'!$AA98</f>
        <v>0</v>
      </c>
      <c r="AD36" s="230">
        <f>('Energy Use'!AD92-'E-electricity'!AD36-'E-Coal'!AD36)*'Energy Use 2020'!$AA98</f>
        <v>0</v>
      </c>
      <c r="AE36" s="230">
        <f>('Energy Use'!AE92-'E-electricity'!AE36-'E-Coal'!AE36)*'Energy Use 2020'!$AA98</f>
        <v>0</v>
      </c>
      <c r="AF36" s="230">
        <f>('Energy Use'!AF92-'E-electricity'!AF36-'E-Coal'!AF36)*'Energy Use 2020'!$AA98</f>
        <v>0</v>
      </c>
      <c r="AG36" s="230">
        <f>('Energy Use'!AG92-'E-electricity'!AG36-'E-Coal'!AG36)*'Energy Use 2020'!$AA98</f>
        <v>0</v>
      </c>
      <c r="AH36" s="230">
        <f>('Energy Use'!AH92-'E-electricity'!AH36-'E-Coal'!AH36)*'Energy Use 2020'!$AA98</f>
        <v>0</v>
      </c>
      <c r="AI36" s="230">
        <f>('Energy Use'!AI92-'E-electricity'!AI36-'E-Coal'!AI36)*'Energy Use 2020'!$AA98</f>
        <v>0</v>
      </c>
      <c r="AJ36" s="230">
        <f>('Energy Use'!AJ92-'E-electricity'!AJ36-'E-Coal'!AJ36)*'Energy Use 2020'!$AA98</f>
        <v>0</v>
      </c>
      <c r="AK36" s="230">
        <f>('Energy Use'!AK92-'E-electricity'!AK36-'E-Coal'!AK36)*'Energy Use 2020'!$AA98</f>
        <v>0</v>
      </c>
      <c r="AL36" s="230">
        <f>('Energy Use'!AL92-'E-electricity'!AL36-'E-Coal'!AL36)*'Energy Use 2020'!$AA98</f>
        <v>0</v>
      </c>
      <c r="AM36" s="230">
        <f>('Energy Use'!AM92-'E-electricity'!AM36-'E-Coal'!AM36)*'Energy Use 2020'!$AA98</f>
        <v>0</v>
      </c>
      <c r="AN36" s="230">
        <f>('Energy Use'!AN92-'E-electricity'!AN36-'E-Coal'!AN36)*'Energy Use 2020'!$AA98</f>
        <v>0</v>
      </c>
      <c r="AO36" s="230">
        <f>('Energy Use'!AO92-'E-electricity'!AO36-'E-Coal'!AO36)*'Energy Use 2020'!$AA98</f>
        <v>0</v>
      </c>
      <c r="AP36" s="230">
        <f>('Energy Use'!AP92-'E-electricity'!AP36-'E-Coal'!AP36)*'Energy Use 2020'!$AA98</f>
        <v>0</v>
      </c>
      <c r="AQ36" s="230">
        <f>('Energy Use'!AQ92-'E-electricity'!AQ36-'E-Coal'!AQ36)*'Energy Use 2020'!$AA98</f>
        <v>0</v>
      </c>
      <c r="AR36" s="133" t="str">
        <f>VLOOKUP($A36,'Sector Match'!$A$1:$B$43,2,0)</f>
        <v>computers and electronics 26</v>
      </c>
    </row>
    <row r="37" spans="1:44" x14ac:dyDescent="0.2">
      <c r="A37" s="74" t="s">
        <v>35</v>
      </c>
      <c r="B37" s="230">
        <f>('Energy Use'!B93-'E-electricity'!B37)*'Energy Use 2019'!$R99</f>
        <v>0</v>
      </c>
      <c r="C37" s="230">
        <f>('Energy Use'!C93-'E-electricity'!C37-'E-Coal'!C37)*'Energy Use 2020'!$AA99</f>
        <v>0</v>
      </c>
      <c r="D37" s="230">
        <f>('Energy Use'!D93-'E-electricity'!D37-'E-Coal'!D37)*'Energy Use 2020'!$AA99</f>
        <v>0</v>
      </c>
      <c r="E37" s="230">
        <f>('Energy Use'!E93-'E-electricity'!E37-'E-Coal'!E37)*'Energy Use 2020'!$AA99</f>
        <v>0</v>
      </c>
      <c r="F37" s="230">
        <f>('Energy Use'!F93-'E-electricity'!F37-'E-Coal'!F37)*'Energy Use 2020'!$AA99</f>
        <v>0</v>
      </c>
      <c r="G37" s="230">
        <f>('Energy Use'!G93-'E-electricity'!G37-'E-Coal'!G37)*'Energy Use 2020'!$AA99</f>
        <v>0</v>
      </c>
      <c r="H37" s="230">
        <f>('Energy Use'!H93-'E-electricity'!H37-'E-Coal'!H37)*'Energy Use 2020'!$AA99</f>
        <v>0</v>
      </c>
      <c r="I37" s="230">
        <f>('Energy Use'!I93-'E-electricity'!I37-'E-Coal'!I37)*'Energy Use 2020'!$AA99</f>
        <v>0</v>
      </c>
      <c r="J37" s="230">
        <f>('Energy Use'!J93-'E-electricity'!J37-'E-Coal'!J37)*'Energy Use 2020'!$AA99</f>
        <v>0</v>
      </c>
      <c r="K37" s="230">
        <f>('Energy Use'!K93-'E-electricity'!K37-'E-Coal'!K37)*'Energy Use 2020'!$AA99</f>
        <v>0</v>
      </c>
      <c r="L37" s="230">
        <f>('Energy Use'!L93-'E-electricity'!L37-'E-Coal'!L37)*'Energy Use 2020'!$AA99</f>
        <v>0</v>
      </c>
      <c r="M37" s="230">
        <f>('Energy Use'!M93-'E-electricity'!M37-'E-Coal'!M37)*'Energy Use 2020'!$AA99</f>
        <v>0</v>
      </c>
      <c r="N37" s="230">
        <f>('Energy Use'!N93-'E-electricity'!N37-'E-Coal'!N37)*'Energy Use 2020'!$AA99</f>
        <v>0</v>
      </c>
      <c r="O37" s="230">
        <f>('Energy Use'!O93-'E-electricity'!O37-'E-Coal'!O37)*'Energy Use 2020'!$AA99</f>
        <v>0</v>
      </c>
      <c r="P37" s="230">
        <f>('Energy Use'!P93-'E-electricity'!P37-'E-Coal'!P37)*'Energy Use 2020'!$AA99</f>
        <v>0</v>
      </c>
      <c r="Q37" s="230">
        <f>('Energy Use'!Q93-'E-electricity'!Q37-'E-Coal'!Q37)*'Energy Use 2020'!$AA99</f>
        <v>0</v>
      </c>
      <c r="R37" s="230">
        <f>('Energy Use'!R93-'E-electricity'!R37-'E-Coal'!R37)*'Energy Use 2020'!$AA99</f>
        <v>0</v>
      </c>
      <c r="S37" s="230">
        <f>('Energy Use'!S93-'E-electricity'!S37-'E-Coal'!S37)*'Energy Use 2020'!$AA99</f>
        <v>0</v>
      </c>
      <c r="T37" s="230">
        <f>('Energy Use'!T93-'E-electricity'!T37-'E-Coal'!T37)*'Energy Use 2020'!$AA99</f>
        <v>0</v>
      </c>
      <c r="U37" s="230">
        <f>('Energy Use'!U93-'E-electricity'!U37-'E-Coal'!U37)*'Energy Use 2020'!$AA99</f>
        <v>0</v>
      </c>
      <c r="V37" s="230">
        <f>('Energy Use'!V93-'E-electricity'!V37-'E-Coal'!V37)*'Energy Use 2020'!$AA99</f>
        <v>0</v>
      </c>
      <c r="W37" s="230">
        <f>('Energy Use'!W93-'E-electricity'!W37-'E-Coal'!W37)*'Energy Use 2020'!$AA99</f>
        <v>0</v>
      </c>
      <c r="X37" s="230">
        <f>('Energy Use'!X93-'E-electricity'!X37-'E-Coal'!X37)*'Energy Use 2020'!$AA99</f>
        <v>0</v>
      </c>
      <c r="Y37" s="230">
        <f>('Energy Use'!Y93-'E-electricity'!Y37-'E-Coal'!Y37)*'Energy Use 2020'!$AA99</f>
        <v>0</v>
      </c>
      <c r="Z37" s="230">
        <f>('Energy Use'!Z93-'E-electricity'!Z37-'E-Coal'!Z37)*'Energy Use 2020'!$AA99</f>
        <v>0</v>
      </c>
      <c r="AA37" s="230">
        <f>('Energy Use'!AA93-'E-electricity'!AA37-'E-Coal'!AA37)*'Energy Use 2020'!$AA99</f>
        <v>0</v>
      </c>
      <c r="AB37" s="230">
        <f>('Energy Use'!AB93-'E-electricity'!AB37-'E-Coal'!AB37)*'Energy Use 2020'!$AA99</f>
        <v>0</v>
      </c>
      <c r="AC37" s="230">
        <f>('Energy Use'!AC93-'E-electricity'!AC37-'E-Coal'!AC37)*'Energy Use 2020'!$AA99</f>
        <v>0</v>
      </c>
      <c r="AD37" s="230">
        <f>('Energy Use'!AD93-'E-electricity'!AD37-'E-Coal'!AD37)*'Energy Use 2020'!$AA99</f>
        <v>0</v>
      </c>
      <c r="AE37" s="230">
        <f>('Energy Use'!AE93-'E-electricity'!AE37-'E-Coal'!AE37)*'Energy Use 2020'!$AA99</f>
        <v>0</v>
      </c>
      <c r="AF37" s="230">
        <f>('Energy Use'!AF93-'E-electricity'!AF37-'E-Coal'!AF37)*'Energy Use 2020'!$AA99</f>
        <v>0</v>
      </c>
      <c r="AG37" s="230">
        <f>('Energy Use'!AG93-'E-electricity'!AG37-'E-Coal'!AG37)*'Energy Use 2020'!$AA99</f>
        <v>0</v>
      </c>
      <c r="AH37" s="230">
        <f>('Energy Use'!AH93-'E-electricity'!AH37-'E-Coal'!AH37)*'Energy Use 2020'!$AA99</f>
        <v>0</v>
      </c>
      <c r="AI37" s="230">
        <f>('Energy Use'!AI93-'E-electricity'!AI37-'E-Coal'!AI37)*'Energy Use 2020'!$AA99</f>
        <v>0</v>
      </c>
      <c r="AJ37" s="230">
        <f>('Energy Use'!AJ93-'E-electricity'!AJ37-'E-Coal'!AJ37)*'Energy Use 2020'!$AA99</f>
        <v>0</v>
      </c>
      <c r="AK37" s="230">
        <f>('Energy Use'!AK93-'E-electricity'!AK37-'E-Coal'!AK37)*'Energy Use 2020'!$AA99</f>
        <v>0</v>
      </c>
      <c r="AL37" s="230">
        <f>('Energy Use'!AL93-'E-electricity'!AL37-'E-Coal'!AL37)*'Energy Use 2020'!$AA99</f>
        <v>0</v>
      </c>
      <c r="AM37" s="230">
        <f>('Energy Use'!AM93-'E-electricity'!AM37-'E-Coal'!AM37)*'Energy Use 2020'!$AA99</f>
        <v>0</v>
      </c>
      <c r="AN37" s="230">
        <f>('Energy Use'!AN93-'E-electricity'!AN37-'E-Coal'!AN37)*'Energy Use 2020'!$AA99</f>
        <v>0</v>
      </c>
      <c r="AO37" s="230">
        <f>('Energy Use'!AO93-'E-electricity'!AO37-'E-Coal'!AO37)*'Energy Use 2020'!$AA99</f>
        <v>0</v>
      </c>
      <c r="AP37" s="230">
        <f>('Energy Use'!AP93-'E-electricity'!AP37-'E-Coal'!AP37)*'Energy Use 2020'!$AA99</f>
        <v>0</v>
      </c>
      <c r="AQ37" s="230">
        <f>('Energy Use'!AQ93-'E-electricity'!AQ37-'E-Coal'!AQ37)*'Energy Use 2020'!$AA99</f>
        <v>0</v>
      </c>
      <c r="AR37" s="133" t="str">
        <f>VLOOKUP($A37,'Sector Match'!$A$1:$B$43,2,0)</f>
        <v>computers and electronics 26</v>
      </c>
    </row>
    <row r="38" spans="1:44" x14ac:dyDescent="0.2">
      <c r="A38" s="74" t="s">
        <v>36</v>
      </c>
      <c r="B38" s="230">
        <f>('Energy Use'!B94-'E-electricity'!B38)*'Energy Use 2019'!$R100</f>
        <v>0</v>
      </c>
      <c r="C38" s="230">
        <f>('Energy Use'!C94-'E-electricity'!C38-'E-Coal'!C38)*'Energy Use 2020'!$AA100</f>
        <v>0</v>
      </c>
      <c r="D38" s="230">
        <f>('Energy Use'!D94-'E-electricity'!D38-'E-Coal'!D38)*'Energy Use 2020'!$AA100</f>
        <v>0</v>
      </c>
      <c r="E38" s="230">
        <f>('Energy Use'!E94-'E-electricity'!E38-'E-Coal'!E38)*'Energy Use 2020'!$AA100</f>
        <v>0</v>
      </c>
      <c r="F38" s="230">
        <f>('Energy Use'!F94-'E-electricity'!F38-'E-Coal'!F38)*'Energy Use 2020'!$AA100</f>
        <v>0</v>
      </c>
      <c r="G38" s="230">
        <f>('Energy Use'!G94-'E-electricity'!G38-'E-Coal'!G38)*'Energy Use 2020'!$AA100</f>
        <v>0</v>
      </c>
      <c r="H38" s="230">
        <f>('Energy Use'!H94-'E-electricity'!H38-'E-Coal'!H38)*'Energy Use 2020'!$AA100</f>
        <v>0</v>
      </c>
      <c r="I38" s="230">
        <f>('Energy Use'!I94-'E-electricity'!I38-'E-Coal'!I38)*'Energy Use 2020'!$AA100</f>
        <v>0</v>
      </c>
      <c r="J38" s="230">
        <f>('Energy Use'!J94-'E-electricity'!J38-'E-Coal'!J38)*'Energy Use 2020'!$AA100</f>
        <v>0</v>
      </c>
      <c r="K38" s="230">
        <f>('Energy Use'!K94-'E-electricity'!K38-'E-Coal'!K38)*'Energy Use 2020'!$AA100</f>
        <v>0</v>
      </c>
      <c r="L38" s="230">
        <f>('Energy Use'!L94-'E-electricity'!L38-'E-Coal'!L38)*'Energy Use 2020'!$AA100</f>
        <v>0</v>
      </c>
      <c r="M38" s="230">
        <f>('Energy Use'!M94-'E-electricity'!M38-'E-Coal'!M38)*'Energy Use 2020'!$AA100</f>
        <v>0</v>
      </c>
      <c r="N38" s="230">
        <f>('Energy Use'!N94-'E-electricity'!N38-'E-Coal'!N38)*'Energy Use 2020'!$AA100</f>
        <v>0</v>
      </c>
      <c r="O38" s="230">
        <f>('Energy Use'!O94-'E-electricity'!O38-'E-Coal'!O38)*'Energy Use 2020'!$AA100</f>
        <v>0</v>
      </c>
      <c r="P38" s="230">
        <f>('Energy Use'!P94-'E-electricity'!P38-'E-Coal'!P38)*'Energy Use 2020'!$AA100</f>
        <v>0</v>
      </c>
      <c r="Q38" s="230">
        <f>('Energy Use'!Q94-'E-electricity'!Q38-'E-Coal'!Q38)*'Energy Use 2020'!$AA100</f>
        <v>0</v>
      </c>
      <c r="R38" s="230">
        <f>('Energy Use'!R94-'E-electricity'!R38-'E-Coal'!R38)*'Energy Use 2020'!$AA100</f>
        <v>0</v>
      </c>
      <c r="S38" s="230">
        <f>('Energy Use'!S94-'E-electricity'!S38-'E-Coal'!S38)*'Energy Use 2020'!$AA100</f>
        <v>0</v>
      </c>
      <c r="T38" s="230">
        <f>('Energy Use'!T94-'E-electricity'!T38-'E-Coal'!T38)*'Energy Use 2020'!$AA100</f>
        <v>0</v>
      </c>
      <c r="U38" s="230">
        <f>('Energy Use'!U94-'E-electricity'!U38-'E-Coal'!U38)*'Energy Use 2020'!$AA100</f>
        <v>0</v>
      </c>
      <c r="V38" s="230">
        <f>('Energy Use'!V94-'E-electricity'!V38-'E-Coal'!V38)*'Energy Use 2020'!$AA100</f>
        <v>0</v>
      </c>
      <c r="W38" s="230">
        <f>('Energy Use'!W94-'E-electricity'!W38-'E-Coal'!W38)*'Energy Use 2020'!$AA100</f>
        <v>0</v>
      </c>
      <c r="X38" s="230">
        <f>('Energy Use'!X94-'E-electricity'!X38-'E-Coal'!X38)*'Energy Use 2020'!$AA100</f>
        <v>0</v>
      </c>
      <c r="Y38" s="230">
        <f>('Energy Use'!Y94-'E-electricity'!Y38-'E-Coal'!Y38)*'Energy Use 2020'!$AA100</f>
        <v>0</v>
      </c>
      <c r="Z38" s="230">
        <f>('Energy Use'!Z94-'E-electricity'!Z38-'E-Coal'!Z38)*'Energy Use 2020'!$AA100</f>
        <v>0</v>
      </c>
      <c r="AA38" s="230">
        <f>('Energy Use'!AA94-'E-electricity'!AA38-'E-Coal'!AA38)*'Energy Use 2020'!$AA100</f>
        <v>0</v>
      </c>
      <c r="AB38" s="230">
        <f>('Energy Use'!AB94-'E-electricity'!AB38-'E-Coal'!AB38)*'Energy Use 2020'!$AA100</f>
        <v>0</v>
      </c>
      <c r="AC38" s="230">
        <f>('Energy Use'!AC94-'E-electricity'!AC38-'E-Coal'!AC38)*'Energy Use 2020'!$AA100</f>
        <v>0</v>
      </c>
      <c r="AD38" s="230">
        <f>('Energy Use'!AD94-'E-electricity'!AD38-'E-Coal'!AD38)*'Energy Use 2020'!$AA100</f>
        <v>0</v>
      </c>
      <c r="AE38" s="230">
        <f>('Energy Use'!AE94-'E-electricity'!AE38-'E-Coal'!AE38)*'Energy Use 2020'!$AA100</f>
        <v>0</v>
      </c>
      <c r="AF38" s="230">
        <f>('Energy Use'!AF94-'E-electricity'!AF38-'E-Coal'!AF38)*'Energy Use 2020'!$AA100</f>
        <v>0</v>
      </c>
      <c r="AG38" s="230">
        <f>('Energy Use'!AG94-'E-electricity'!AG38-'E-Coal'!AG38)*'Energy Use 2020'!$AA100</f>
        <v>0</v>
      </c>
      <c r="AH38" s="230">
        <f>('Energy Use'!AH94-'E-electricity'!AH38-'E-Coal'!AH38)*'Energy Use 2020'!$AA100</f>
        <v>0</v>
      </c>
      <c r="AI38" s="230">
        <f>('Energy Use'!AI94-'E-electricity'!AI38-'E-Coal'!AI38)*'Energy Use 2020'!$AA100</f>
        <v>0</v>
      </c>
      <c r="AJ38" s="230">
        <f>('Energy Use'!AJ94-'E-electricity'!AJ38-'E-Coal'!AJ38)*'Energy Use 2020'!$AA100</f>
        <v>0</v>
      </c>
      <c r="AK38" s="230">
        <f>('Energy Use'!AK94-'E-electricity'!AK38-'E-Coal'!AK38)*'Energy Use 2020'!$AA100</f>
        <v>0</v>
      </c>
      <c r="AL38" s="230">
        <f>('Energy Use'!AL94-'E-electricity'!AL38-'E-Coal'!AL38)*'Energy Use 2020'!$AA100</f>
        <v>0</v>
      </c>
      <c r="AM38" s="230">
        <f>('Energy Use'!AM94-'E-electricity'!AM38-'E-Coal'!AM38)*'Energy Use 2020'!$AA100</f>
        <v>0</v>
      </c>
      <c r="AN38" s="230">
        <f>('Energy Use'!AN94-'E-electricity'!AN38-'E-Coal'!AN38)*'Energy Use 2020'!$AA100</f>
        <v>0</v>
      </c>
      <c r="AO38" s="230">
        <f>('Energy Use'!AO94-'E-electricity'!AO38-'E-Coal'!AO38)*'Energy Use 2020'!$AA100</f>
        <v>0</v>
      </c>
      <c r="AP38" s="230">
        <f>('Energy Use'!AP94-'E-electricity'!AP38-'E-Coal'!AP38)*'Energy Use 2020'!$AA100</f>
        <v>0</v>
      </c>
      <c r="AQ38" s="230">
        <f>('Energy Use'!AQ94-'E-electricity'!AQ38-'E-Coal'!AQ38)*'Energy Use 2020'!$AA100</f>
        <v>0</v>
      </c>
      <c r="AR38" s="133" t="str">
        <f>VLOOKUP($A38,'Sector Match'!$A$1:$B$43,2,0)</f>
        <v>other machinery 28</v>
      </c>
    </row>
    <row r="39" spans="1:44" x14ac:dyDescent="0.2">
      <c r="A39" s="74" t="s">
        <v>37</v>
      </c>
      <c r="B39" s="230">
        <f>('Energy Use'!B95-'E-electricity'!B39)*'Energy Use 2019'!$R101</f>
        <v>0</v>
      </c>
      <c r="C39" s="230">
        <f>('Energy Use'!C95-'E-electricity'!C39-'E-Coal'!C39)*'Energy Use 2020'!$AA101</f>
        <v>0</v>
      </c>
      <c r="D39" s="230">
        <f>('Energy Use'!D95-'E-electricity'!D39-'E-Coal'!D39)*'Energy Use 2020'!$AA101</f>
        <v>0</v>
      </c>
      <c r="E39" s="230">
        <f>('Energy Use'!E95-'E-electricity'!E39-'E-Coal'!E39)*'Energy Use 2020'!$AA101</f>
        <v>0</v>
      </c>
      <c r="F39" s="230">
        <f>('Energy Use'!F95-'E-electricity'!F39-'E-Coal'!F39)*'Energy Use 2020'!$AA101</f>
        <v>0</v>
      </c>
      <c r="G39" s="230">
        <f>('Energy Use'!G95-'E-electricity'!G39-'E-Coal'!G39)*'Energy Use 2020'!$AA101</f>
        <v>0</v>
      </c>
      <c r="H39" s="230">
        <f>('Energy Use'!H95-'E-electricity'!H39-'E-Coal'!H39)*'Energy Use 2020'!$AA101</f>
        <v>0</v>
      </c>
      <c r="I39" s="230">
        <f>('Energy Use'!I95-'E-electricity'!I39-'E-Coal'!I39)*'Energy Use 2020'!$AA101</f>
        <v>0</v>
      </c>
      <c r="J39" s="230">
        <f>('Energy Use'!J95-'E-electricity'!J39-'E-Coal'!J39)*'Energy Use 2020'!$AA101</f>
        <v>0</v>
      </c>
      <c r="K39" s="230">
        <f>('Energy Use'!K95-'E-electricity'!K39-'E-Coal'!K39)*'Energy Use 2020'!$AA101</f>
        <v>0</v>
      </c>
      <c r="L39" s="230">
        <f>('Energy Use'!L95-'E-electricity'!L39-'E-Coal'!L39)*'Energy Use 2020'!$AA101</f>
        <v>0</v>
      </c>
      <c r="M39" s="230">
        <f>('Energy Use'!M95-'E-electricity'!M39-'E-Coal'!M39)*'Energy Use 2020'!$AA101</f>
        <v>0</v>
      </c>
      <c r="N39" s="230">
        <f>('Energy Use'!N95-'E-electricity'!N39-'E-Coal'!N39)*'Energy Use 2020'!$AA101</f>
        <v>0</v>
      </c>
      <c r="O39" s="230">
        <f>('Energy Use'!O95-'E-electricity'!O39-'E-Coal'!O39)*'Energy Use 2020'!$AA101</f>
        <v>0</v>
      </c>
      <c r="P39" s="230">
        <f>('Energy Use'!P95-'E-electricity'!P39-'E-Coal'!P39)*'Energy Use 2020'!$AA101</f>
        <v>0</v>
      </c>
      <c r="Q39" s="230">
        <f>('Energy Use'!Q95-'E-electricity'!Q39-'E-Coal'!Q39)*'Energy Use 2020'!$AA101</f>
        <v>0</v>
      </c>
      <c r="R39" s="230">
        <f>('Energy Use'!R95-'E-electricity'!R39-'E-Coal'!R39)*'Energy Use 2020'!$AA101</f>
        <v>0</v>
      </c>
      <c r="S39" s="230">
        <f>('Energy Use'!S95-'E-electricity'!S39-'E-Coal'!S39)*'Energy Use 2020'!$AA101</f>
        <v>0</v>
      </c>
      <c r="T39" s="230">
        <f>('Energy Use'!T95-'E-electricity'!T39-'E-Coal'!T39)*'Energy Use 2020'!$AA101</f>
        <v>0</v>
      </c>
      <c r="U39" s="230">
        <f>('Energy Use'!U95-'E-electricity'!U39-'E-Coal'!U39)*'Energy Use 2020'!$AA101</f>
        <v>0</v>
      </c>
      <c r="V39" s="230">
        <f>('Energy Use'!V95-'E-electricity'!V39-'E-Coal'!V39)*'Energy Use 2020'!$AA101</f>
        <v>0</v>
      </c>
      <c r="W39" s="230">
        <f>('Energy Use'!W95-'E-electricity'!W39-'E-Coal'!W39)*'Energy Use 2020'!$AA101</f>
        <v>0</v>
      </c>
      <c r="X39" s="230">
        <f>('Energy Use'!X95-'E-electricity'!X39-'E-Coal'!X39)*'Energy Use 2020'!$AA101</f>
        <v>0</v>
      </c>
      <c r="Y39" s="230">
        <f>('Energy Use'!Y95-'E-electricity'!Y39-'E-Coal'!Y39)*'Energy Use 2020'!$AA101</f>
        <v>0</v>
      </c>
      <c r="Z39" s="230">
        <f>('Energy Use'!Z95-'E-electricity'!Z39-'E-Coal'!Z39)*'Energy Use 2020'!$AA101</f>
        <v>0</v>
      </c>
      <c r="AA39" s="230">
        <f>('Energy Use'!AA95-'E-electricity'!AA39-'E-Coal'!AA39)*'Energy Use 2020'!$AA101</f>
        <v>0</v>
      </c>
      <c r="AB39" s="230">
        <f>('Energy Use'!AB95-'E-electricity'!AB39-'E-Coal'!AB39)*'Energy Use 2020'!$AA101</f>
        <v>0</v>
      </c>
      <c r="AC39" s="230">
        <f>('Energy Use'!AC95-'E-electricity'!AC39-'E-Coal'!AC39)*'Energy Use 2020'!$AA101</f>
        <v>0</v>
      </c>
      <c r="AD39" s="230">
        <f>('Energy Use'!AD95-'E-electricity'!AD39-'E-Coal'!AD39)*'Energy Use 2020'!$AA101</f>
        <v>0</v>
      </c>
      <c r="AE39" s="230">
        <f>('Energy Use'!AE95-'E-electricity'!AE39-'E-Coal'!AE39)*'Energy Use 2020'!$AA101</f>
        <v>0</v>
      </c>
      <c r="AF39" s="230">
        <f>('Energy Use'!AF95-'E-electricity'!AF39-'E-Coal'!AF39)*'Energy Use 2020'!$AA101</f>
        <v>0</v>
      </c>
      <c r="AG39" s="230">
        <f>('Energy Use'!AG95-'E-electricity'!AG39-'E-Coal'!AG39)*'Energy Use 2020'!$AA101</f>
        <v>0</v>
      </c>
      <c r="AH39" s="230">
        <f>('Energy Use'!AH95-'E-electricity'!AH39-'E-Coal'!AH39)*'Energy Use 2020'!$AA101</f>
        <v>0</v>
      </c>
      <c r="AI39" s="230">
        <f>('Energy Use'!AI95-'E-electricity'!AI39-'E-Coal'!AI39)*'Energy Use 2020'!$AA101</f>
        <v>0</v>
      </c>
      <c r="AJ39" s="230">
        <f>('Energy Use'!AJ95-'E-electricity'!AJ39-'E-Coal'!AJ39)*'Energy Use 2020'!$AA101</f>
        <v>0</v>
      </c>
      <c r="AK39" s="230">
        <f>('Energy Use'!AK95-'E-electricity'!AK39-'E-Coal'!AK39)*'Energy Use 2020'!$AA101</f>
        <v>0</v>
      </c>
      <c r="AL39" s="230">
        <f>('Energy Use'!AL95-'E-electricity'!AL39-'E-Coal'!AL39)*'Energy Use 2020'!$AA101</f>
        <v>0</v>
      </c>
      <c r="AM39" s="230">
        <f>('Energy Use'!AM95-'E-electricity'!AM39-'E-Coal'!AM39)*'Energy Use 2020'!$AA101</f>
        <v>0</v>
      </c>
      <c r="AN39" s="230">
        <f>('Energy Use'!AN95-'E-electricity'!AN39-'E-Coal'!AN39)*'Energy Use 2020'!$AA101</f>
        <v>0</v>
      </c>
      <c r="AO39" s="230">
        <f>('Energy Use'!AO95-'E-electricity'!AO39-'E-Coal'!AO39)*'Energy Use 2020'!$AA101</f>
        <v>0</v>
      </c>
      <c r="AP39" s="230">
        <f>('Energy Use'!AP95-'E-electricity'!AP39-'E-Coal'!AP39)*'Energy Use 2020'!$AA101</f>
        <v>0</v>
      </c>
      <c r="AQ39" s="230">
        <f>('Energy Use'!AQ95-'E-electricity'!AQ39-'E-Coal'!AQ39)*'Energy Use 2020'!$AA101</f>
        <v>0</v>
      </c>
      <c r="AR39" s="133" t="str">
        <f>VLOOKUP($A39,'Sector Match'!$A$1:$B$43,2,0)</f>
        <v>water and waste 36T39</v>
      </c>
    </row>
    <row r="40" spans="1:44" x14ac:dyDescent="0.2">
      <c r="A40" s="74" t="s">
        <v>38</v>
      </c>
      <c r="B40" s="230">
        <f>('Energy Use'!B96-'E-electricity'!B40)*'Energy Use 2019'!$R102</f>
        <v>5555649000</v>
      </c>
      <c r="C40" s="230">
        <f>('Energy Use'!C96-'E-electricity'!C40-'E-Coal'!C40)*'Energy Use 2020'!$AA102</f>
        <v>0</v>
      </c>
      <c r="D40" s="230">
        <f>('Energy Use'!D96-'E-electricity'!D40-'E-Coal'!D40)*'Energy Use 2020'!$AA102</f>
        <v>0</v>
      </c>
      <c r="E40" s="230">
        <f>('Energy Use'!E96-'E-electricity'!E40-'E-Coal'!E40)*'Energy Use 2020'!$AA102</f>
        <v>0</v>
      </c>
      <c r="F40" s="230">
        <f>('Energy Use'!F96-'E-electricity'!F40-'E-Coal'!F40)*'Energy Use 2020'!$AA102</f>
        <v>0</v>
      </c>
      <c r="G40" s="230">
        <f>('Energy Use'!G96-'E-electricity'!G40-'E-Coal'!G40)*'Energy Use 2020'!$AA102</f>
        <v>0</v>
      </c>
      <c r="H40" s="230">
        <f>('Energy Use'!H96-'E-electricity'!H40-'E-Coal'!H40)*'Energy Use 2020'!$AA102</f>
        <v>0</v>
      </c>
      <c r="I40" s="230">
        <f>('Energy Use'!I96-'E-electricity'!I40-'E-Coal'!I40)*'Energy Use 2020'!$AA102</f>
        <v>0</v>
      </c>
      <c r="J40" s="230">
        <f>('Energy Use'!J96-'E-electricity'!J40-'E-Coal'!J40)*'Energy Use 2020'!$AA102</f>
        <v>0</v>
      </c>
      <c r="K40" s="230">
        <f>('Energy Use'!K96-'E-electricity'!K40-'E-Coal'!K40)*'Energy Use 2020'!$AA102</f>
        <v>0</v>
      </c>
      <c r="L40" s="230">
        <f>('Energy Use'!L96-'E-electricity'!L40-'E-Coal'!L40)*'Energy Use 2020'!$AA102</f>
        <v>0</v>
      </c>
      <c r="M40" s="230">
        <f>('Energy Use'!M96-'E-electricity'!M40-'E-Coal'!M40)*'Energy Use 2020'!$AA102</f>
        <v>0</v>
      </c>
      <c r="N40" s="230">
        <f>('Energy Use'!N96-'E-electricity'!N40-'E-Coal'!N40)*'Energy Use 2020'!$AA102</f>
        <v>0</v>
      </c>
      <c r="O40" s="230">
        <f>('Energy Use'!O96-'E-electricity'!O40-'E-Coal'!O40)*'Energy Use 2020'!$AA102</f>
        <v>0</v>
      </c>
      <c r="P40" s="230">
        <f>('Energy Use'!P96-'E-electricity'!P40-'E-Coal'!P40)*'Energy Use 2020'!$AA102</f>
        <v>0</v>
      </c>
      <c r="Q40" s="230">
        <f>('Energy Use'!Q96-'E-electricity'!Q40-'E-Coal'!Q40)*'Energy Use 2020'!$AA102</f>
        <v>0</v>
      </c>
      <c r="R40" s="230">
        <f>('Energy Use'!R96-'E-electricity'!R40-'E-Coal'!R40)*'Energy Use 2020'!$AA102</f>
        <v>0</v>
      </c>
      <c r="S40" s="230">
        <f>('Energy Use'!S96-'E-electricity'!S40-'E-Coal'!S40)*'Energy Use 2020'!$AA102</f>
        <v>0</v>
      </c>
      <c r="T40" s="230">
        <f>('Energy Use'!T96-'E-electricity'!T40-'E-Coal'!T40)*'Energy Use 2020'!$AA102</f>
        <v>0</v>
      </c>
      <c r="U40" s="230">
        <f>('Energy Use'!U96-'E-electricity'!U40-'E-Coal'!U40)*'Energy Use 2020'!$AA102</f>
        <v>0</v>
      </c>
      <c r="V40" s="230">
        <f>('Energy Use'!V96-'E-electricity'!V40-'E-Coal'!V40)*'Energy Use 2020'!$AA102</f>
        <v>0</v>
      </c>
      <c r="W40" s="230">
        <f>('Energy Use'!W96-'E-electricity'!W40-'E-Coal'!W40)*'Energy Use 2020'!$AA102</f>
        <v>0</v>
      </c>
      <c r="X40" s="230">
        <f>('Energy Use'!X96-'E-electricity'!X40-'E-Coal'!X40)*'Energy Use 2020'!$AA102</f>
        <v>0</v>
      </c>
      <c r="Y40" s="230">
        <f>('Energy Use'!Y96-'E-electricity'!Y40-'E-Coal'!Y40)*'Energy Use 2020'!$AA102</f>
        <v>0</v>
      </c>
      <c r="Z40" s="230">
        <f>('Energy Use'!Z96-'E-electricity'!Z40-'E-Coal'!Z40)*'Energy Use 2020'!$AA102</f>
        <v>0</v>
      </c>
      <c r="AA40" s="230">
        <f>('Energy Use'!AA96-'E-electricity'!AA40-'E-Coal'!AA40)*'Energy Use 2020'!$AA102</f>
        <v>0</v>
      </c>
      <c r="AB40" s="230">
        <f>('Energy Use'!AB96-'E-electricity'!AB40-'E-Coal'!AB40)*'Energy Use 2020'!$AA102</f>
        <v>0</v>
      </c>
      <c r="AC40" s="230">
        <f>('Energy Use'!AC96-'E-electricity'!AC40-'E-Coal'!AC40)*'Energy Use 2020'!$AA102</f>
        <v>0</v>
      </c>
      <c r="AD40" s="230">
        <f>('Energy Use'!AD96-'E-electricity'!AD40-'E-Coal'!AD40)*'Energy Use 2020'!$AA102</f>
        <v>0</v>
      </c>
      <c r="AE40" s="230">
        <f>('Energy Use'!AE96-'E-electricity'!AE40-'E-Coal'!AE40)*'Energy Use 2020'!$AA102</f>
        <v>0</v>
      </c>
      <c r="AF40" s="230">
        <f>('Energy Use'!AF96-'E-electricity'!AF40-'E-Coal'!AF40)*'Energy Use 2020'!$AA102</f>
        <v>0</v>
      </c>
      <c r="AG40" s="230">
        <f>('Energy Use'!AG96-'E-electricity'!AG40-'E-Coal'!AG40)*'Energy Use 2020'!$AA102</f>
        <v>0</v>
      </c>
      <c r="AH40" s="230">
        <f>('Energy Use'!AH96-'E-electricity'!AH40-'E-Coal'!AH40)*'Energy Use 2020'!$AA102</f>
        <v>0</v>
      </c>
      <c r="AI40" s="230">
        <f>('Energy Use'!AI96-'E-electricity'!AI40-'E-Coal'!AI40)*'Energy Use 2020'!$AA102</f>
        <v>0</v>
      </c>
      <c r="AJ40" s="230">
        <f>('Energy Use'!AJ96-'E-electricity'!AJ40-'E-Coal'!AJ40)*'Energy Use 2020'!$AA102</f>
        <v>0</v>
      </c>
      <c r="AK40" s="230">
        <f>('Energy Use'!AK96-'E-electricity'!AK40-'E-Coal'!AK40)*'Energy Use 2020'!$AA102</f>
        <v>0</v>
      </c>
      <c r="AL40" s="230">
        <f>('Energy Use'!AL96-'E-electricity'!AL40-'E-Coal'!AL40)*'Energy Use 2020'!$AA102</f>
        <v>0</v>
      </c>
      <c r="AM40" s="230">
        <f>('Energy Use'!AM96-'E-electricity'!AM40-'E-Coal'!AM40)*'Energy Use 2020'!$AA102</f>
        <v>0</v>
      </c>
      <c r="AN40" s="230">
        <f>('Energy Use'!AN96-'E-electricity'!AN40-'E-Coal'!AN40)*'Energy Use 2020'!$AA102</f>
        <v>0</v>
      </c>
      <c r="AO40" s="230">
        <f>('Energy Use'!AO96-'E-electricity'!AO40-'E-Coal'!AO40)*'Energy Use 2020'!$AA102</f>
        <v>0</v>
      </c>
      <c r="AP40" s="230">
        <f>('Energy Use'!AP96-'E-electricity'!AP40-'E-Coal'!AP40)*'Energy Use 2020'!$AA102</f>
        <v>0</v>
      </c>
      <c r="AQ40" s="230">
        <f>('Energy Use'!AQ96-'E-electricity'!AQ40-'E-Coal'!AQ40)*'Energy Use 2020'!$AA102</f>
        <v>0</v>
      </c>
      <c r="AR40" s="133" t="str">
        <f>VLOOKUP($A40,'Sector Match'!$A$1:$B$43,2,0)</f>
        <v>other machinery 28</v>
      </c>
    </row>
    <row r="41" spans="1:44" x14ac:dyDescent="0.2">
      <c r="A41" s="74" t="s">
        <v>39</v>
      </c>
      <c r="B41" s="230">
        <f>('Energy Use'!B97-'E-electricity'!B41)*'Energy Use 2019'!$R103</f>
        <v>66667788000</v>
      </c>
      <c r="C41" s="230">
        <f>('Energy Use'!C97-'E-electricity'!C41-'E-Coal'!C41)*'Energy Use 2020'!$AA103</f>
        <v>63889963500</v>
      </c>
      <c r="D41" s="230">
        <f>('Energy Use'!D97-'E-electricity'!D41-'E-Coal'!D41)*'Energy Use 2020'!$AA103</f>
        <v>45147545500.10067</v>
      </c>
      <c r="E41" s="230">
        <f>('Energy Use'!E97-'E-electricity'!E41-'E-Coal'!E41)*'Energy Use 2020'!$AA103</f>
        <v>48392024575.652786</v>
      </c>
      <c r="F41" s="230">
        <f>('Energy Use'!F97-'E-electricity'!F41-'E-Coal'!F41)*'Energy Use 2020'!$AA103</f>
        <v>51579534806.887009</v>
      </c>
      <c r="G41" s="230">
        <f>('Energy Use'!G97-'E-electricity'!G41-'E-Coal'!G41)*'Energy Use 2020'!$AA103</f>
        <v>55670316058.027969</v>
      </c>
      <c r="H41" s="230">
        <f>('Energy Use'!H97-'E-electricity'!H41-'E-Coal'!H41)*'Energy Use 2020'!$AA103</f>
        <v>60574168237.68438</v>
      </c>
      <c r="I41" s="230">
        <f>('Energy Use'!I97-'E-electricity'!I41-'E-Coal'!I41)*'Energy Use 2020'!$AA103</f>
        <v>65645527054.094269</v>
      </c>
      <c r="J41" s="230">
        <f>('Energy Use'!J97-'E-electricity'!J41-'E-Coal'!J41)*'Energy Use 2020'!$AA103</f>
        <v>68850018131.104279</v>
      </c>
      <c r="K41" s="230">
        <f>('Energy Use'!K97-'E-electricity'!K41-'E-Coal'!K41)*'Energy Use 2020'!$AA103</f>
        <v>71598391585.266373</v>
      </c>
      <c r="L41" s="230">
        <f>('Energy Use'!L97-'E-electricity'!L41-'E-Coal'!L41)*'Energy Use 2020'!$AA103</f>
        <v>73629829047.943649</v>
      </c>
      <c r="M41" s="230">
        <f>('Energy Use'!M97-'E-electricity'!M41-'E-Coal'!M41)*'Energy Use 2020'!$AA103</f>
        <v>75487149204.904205</v>
      </c>
      <c r="N41" s="230">
        <f>('Energy Use'!N97-'E-electricity'!N41-'E-Coal'!N41)*'Energy Use 2020'!$AA103</f>
        <v>78547957216.258179</v>
      </c>
      <c r="O41" s="230">
        <f>('Energy Use'!O97-'E-electricity'!O41-'E-Coal'!O41)*'Energy Use 2020'!$AA103</f>
        <v>82120844657.533798</v>
      </c>
      <c r="P41" s="230">
        <f>('Energy Use'!P97-'E-electricity'!P41-'E-Coal'!P41)*'Energy Use 2020'!$AA103</f>
        <v>86099289693.415665</v>
      </c>
      <c r="Q41" s="230">
        <f>('Energy Use'!Q97-'E-electricity'!Q41-'E-Coal'!Q41)*'Energy Use 2020'!$AA103</f>
        <v>90353375808.512787</v>
      </c>
      <c r="R41" s="230">
        <f>('Energy Use'!R97-'E-electricity'!R41-'E-Coal'!R41)*'Energy Use 2020'!$AA103</f>
        <v>94723744529.724884</v>
      </c>
      <c r="S41" s="230">
        <f>('Energy Use'!S97-'E-electricity'!S41-'E-Coal'!S41)*'Energy Use 2020'!$AA103</f>
        <v>99312474682.634872</v>
      </c>
      <c r="T41" s="230">
        <f>('Energy Use'!T97-'E-electricity'!T41-'E-Coal'!T41)*'Energy Use 2020'!$AA103</f>
        <v>103830516192.85519</v>
      </c>
      <c r="U41" s="230">
        <f>('Energy Use'!U97-'E-electricity'!U41-'E-Coal'!U41)*'Energy Use 2020'!$AA103</f>
        <v>108256876973.64546</v>
      </c>
      <c r="V41" s="230">
        <f>('Energy Use'!V97-'E-electricity'!V41-'E-Coal'!V41)*'Energy Use 2020'!$AA103</f>
        <v>112571448916.51709</v>
      </c>
      <c r="W41" s="230">
        <f>('Energy Use'!W97-'E-electricity'!W41-'E-Coal'!W41)*'Energy Use 2020'!$AA103</f>
        <v>116755220075.05342</v>
      </c>
      <c r="X41" s="230">
        <f>('Energy Use'!X97-'E-electricity'!X41-'E-Coal'!X41)*'Energy Use 2020'!$AA103</f>
        <v>120790465618.95647</v>
      </c>
      <c r="Y41" s="230">
        <f>('Energy Use'!Y97-'E-electricity'!Y41-'E-Coal'!Y41)*'Energy Use 2020'!$AA103</f>
        <v>124660915025.81456</v>
      </c>
      <c r="Z41" s="230">
        <f>('Energy Use'!Z97-'E-electricity'!Z41-'E-Coal'!Z41)*'Energy Use 2020'!$AA103</f>
        <v>128351893607.96753</v>
      </c>
      <c r="AA41" s="230">
        <f>('Energy Use'!AA97-'E-electricity'!AA41-'E-Coal'!AA41)*'Energy Use 2020'!$AA103</f>
        <v>131850437111.44707</v>
      </c>
      <c r="AB41" s="230">
        <f>('Energy Use'!AB97-'E-electricity'!AB41-'E-Coal'!AB41)*'Energy Use 2020'!$AA103</f>
        <v>135145378754.62082</v>
      </c>
      <c r="AC41" s="230">
        <f>('Energy Use'!AC97-'E-electricity'!AC41-'E-Coal'!AC41)*'Energy Use 2020'!$AA103</f>
        <v>138227408678.85867</v>
      </c>
      <c r="AD41" s="230">
        <f>('Energy Use'!AD97-'E-electricity'!AD41-'E-Coal'!AD41)*'Energy Use 2020'!$AA103</f>
        <v>141089106347.59418</v>
      </c>
      <c r="AE41" s="230">
        <f>('Energy Use'!AE97-'E-electricity'!AE41-'E-Coal'!AE41)*'Energy Use 2020'!$AA103</f>
        <v>143724946941.30276</v>
      </c>
      <c r="AF41" s="230">
        <f>('Energy Use'!AF97-'E-electricity'!AF41-'E-Coal'!AF41)*'Energy Use 2020'!$AA103</f>
        <v>146131283244.71426</v>
      </c>
      <c r="AG41" s="230">
        <f>('Energy Use'!AG97-'E-electricity'!AG41-'E-Coal'!AG41)*'Energy Use 2020'!$AA103</f>
        <v>148306304902.31445</v>
      </c>
      <c r="AH41" s="230">
        <f>('Energy Use'!AH97-'E-electricity'!AH41-'E-Coal'!AH41)*'Energy Use 2020'!$AA103</f>
        <v>150249977224.80173</v>
      </c>
      <c r="AI41" s="230">
        <f>('Energy Use'!AI97-'E-electricity'!AI41-'E-Coal'!AI41)*'Energy Use 2020'!$AA103</f>
        <v>151963961961.41379</v>
      </c>
      <c r="AJ41" s="230">
        <f>('Energy Use'!AJ97-'E-electricity'!AJ41-'E-Coal'!AJ41)*'Energy Use 2020'!$AA103</f>
        <v>153451522611.69339</v>
      </c>
      <c r="AK41" s="230">
        <f>('Energy Use'!AK97-'E-electricity'!AK41-'E-Coal'!AK41)*'Energy Use 2020'!$AA103</f>
        <v>154717416938.50684</v>
      </c>
      <c r="AL41" s="230">
        <f>('Energy Use'!AL97-'E-electricity'!AL41-'E-Coal'!AL41)*'Energy Use 2020'!$AA103</f>
        <v>155767779366.64993</v>
      </c>
      <c r="AM41" s="230">
        <f>('Energy Use'!AM97-'E-electricity'!AM41-'E-Coal'!AM41)*'Energy Use 2020'!$AA103</f>
        <v>156609995914.34326</v>
      </c>
      <c r="AN41" s="230">
        <f>('Energy Use'!AN97-'E-electricity'!AN41-'E-Coal'!AN41)*'Energy Use 2020'!$AA103</f>
        <v>157252574215.5397</v>
      </c>
      <c r="AO41" s="230">
        <f>('Energy Use'!AO97-'E-electricity'!AO41-'E-Coal'!AO41)*'Energy Use 2020'!$AA103</f>
        <v>157705011057.08151</v>
      </c>
      <c r="AP41" s="230">
        <f>('Energy Use'!AP97-'E-electricity'!AP41-'E-Coal'!AP41)*'Energy Use 2020'!$AA103</f>
        <v>157977659684.58786</v>
      </c>
      <c r="AQ41" s="230">
        <f>('Energy Use'!AQ97-'E-electricity'!AQ41-'E-Coal'!AQ41)*'Energy Use 2020'!$AA103</f>
        <v>158068419974.98459</v>
      </c>
      <c r="AR41" s="133">
        <f>VLOOKUP($A41,'Sector Match'!$A$1:$B$43,2,0)</f>
        <v>0</v>
      </c>
    </row>
    <row r="42" spans="1:44" x14ac:dyDescent="0.2">
      <c r="A42" s="74" t="s">
        <v>40</v>
      </c>
      <c r="B42" s="230">
        <f>('Energy Use'!B98-'E-electricity'!B42)*'Energy Use 2019'!$R104</f>
        <v>0</v>
      </c>
      <c r="C42" s="230">
        <f>('Energy Use'!C98-'E-electricity'!C42-'E-Coal'!C42)*'Energy Use 2020'!$AA104</f>
        <v>0</v>
      </c>
      <c r="D42" s="230">
        <f>('Energy Use'!D98-'E-electricity'!D42-'E-Coal'!D42)*'Energy Use 2020'!$AA104</f>
        <v>0</v>
      </c>
      <c r="E42" s="230">
        <f>('Energy Use'!E98-'E-electricity'!E42-'E-Coal'!E42)*'Energy Use 2020'!$AA104</f>
        <v>0</v>
      </c>
      <c r="F42" s="230">
        <f>('Energy Use'!F98-'E-electricity'!F42-'E-Coal'!F42)*'Energy Use 2020'!$AA104</f>
        <v>0</v>
      </c>
      <c r="G42" s="230">
        <f>('Energy Use'!G98-'E-electricity'!G42-'E-Coal'!G42)*'Energy Use 2020'!$AA104</f>
        <v>0</v>
      </c>
      <c r="H42" s="230">
        <f>('Energy Use'!H98-'E-electricity'!H42-'E-Coal'!H42)*'Energy Use 2020'!$AA104</f>
        <v>0</v>
      </c>
      <c r="I42" s="230">
        <f>('Energy Use'!I98-'E-electricity'!I42-'E-Coal'!I42)*'Energy Use 2020'!$AA104</f>
        <v>0</v>
      </c>
      <c r="J42" s="230">
        <f>('Energy Use'!J98-'E-electricity'!J42-'E-Coal'!J42)*'Energy Use 2020'!$AA104</f>
        <v>0</v>
      </c>
      <c r="K42" s="230">
        <f>('Energy Use'!K98-'E-electricity'!K42-'E-Coal'!K42)*'Energy Use 2020'!$AA104</f>
        <v>0</v>
      </c>
      <c r="L42" s="230">
        <f>('Energy Use'!L98-'E-electricity'!L42-'E-Coal'!L42)*'Energy Use 2020'!$AA104</f>
        <v>0</v>
      </c>
      <c r="M42" s="230">
        <f>('Energy Use'!M98-'E-electricity'!M42-'E-Coal'!M42)*'Energy Use 2020'!$AA104</f>
        <v>0</v>
      </c>
      <c r="N42" s="230">
        <f>('Energy Use'!N98-'E-electricity'!N42-'E-Coal'!N42)*'Energy Use 2020'!$AA104</f>
        <v>0</v>
      </c>
      <c r="O42" s="230">
        <f>('Energy Use'!O98-'E-electricity'!O42-'E-Coal'!O42)*'Energy Use 2020'!$AA104</f>
        <v>0</v>
      </c>
      <c r="P42" s="230">
        <f>('Energy Use'!P98-'E-electricity'!P42-'E-Coal'!P42)*'Energy Use 2020'!$AA104</f>
        <v>0</v>
      </c>
      <c r="Q42" s="230">
        <f>('Energy Use'!Q98-'E-electricity'!Q42-'E-Coal'!Q42)*'Energy Use 2020'!$AA104</f>
        <v>0</v>
      </c>
      <c r="R42" s="230">
        <f>('Energy Use'!R98-'E-electricity'!R42-'E-Coal'!R42)*'Energy Use 2020'!$AA104</f>
        <v>0</v>
      </c>
      <c r="S42" s="230">
        <f>('Energy Use'!S98-'E-electricity'!S42-'E-Coal'!S42)*'Energy Use 2020'!$AA104</f>
        <v>0</v>
      </c>
      <c r="T42" s="230">
        <f>('Energy Use'!T98-'E-electricity'!T42-'E-Coal'!T42)*'Energy Use 2020'!$AA104</f>
        <v>0</v>
      </c>
      <c r="U42" s="230">
        <f>('Energy Use'!U98-'E-electricity'!U42-'E-Coal'!U42)*'Energy Use 2020'!$AA104</f>
        <v>0</v>
      </c>
      <c r="V42" s="230">
        <f>('Energy Use'!V98-'E-electricity'!V42-'E-Coal'!V42)*'Energy Use 2020'!$AA104</f>
        <v>0</v>
      </c>
      <c r="W42" s="230">
        <f>('Energy Use'!W98-'E-electricity'!W42-'E-Coal'!W42)*'Energy Use 2020'!$AA104</f>
        <v>0</v>
      </c>
      <c r="X42" s="230">
        <f>('Energy Use'!X98-'E-electricity'!X42-'E-Coal'!X42)*'Energy Use 2020'!$AA104</f>
        <v>0</v>
      </c>
      <c r="Y42" s="230">
        <f>('Energy Use'!Y98-'E-electricity'!Y42-'E-Coal'!Y42)*'Energy Use 2020'!$AA104</f>
        <v>0</v>
      </c>
      <c r="Z42" s="230">
        <f>('Energy Use'!Z98-'E-electricity'!Z42-'E-Coal'!Z42)*'Energy Use 2020'!$AA104</f>
        <v>0</v>
      </c>
      <c r="AA42" s="230">
        <f>('Energy Use'!AA98-'E-electricity'!AA42-'E-Coal'!AA42)*'Energy Use 2020'!$AA104</f>
        <v>0</v>
      </c>
      <c r="AB42" s="230">
        <f>('Energy Use'!AB98-'E-electricity'!AB42-'E-Coal'!AB42)*'Energy Use 2020'!$AA104</f>
        <v>0</v>
      </c>
      <c r="AC42" s="230">
        <f>('Energy Use'!AC98-'E-electricity'!AC42-'E-Coal'!AC42)*'Energy Use 2020'!$AA104</f>
        <v>0</v>
      </c>
      <c r="AD42" s="230">
        <f>('Energy Use'!AD98-'E-electricity'!AD42-'E-Coal'!AD42)*'Energy Use 2020'!$AA104</f>
        <v>0</v>
      </c>
      <c r="AE42" s="230">
        <f>('Energy Use'!AE98-'E-electricity'!AE42-'E-Coal'!AE42)*'Energy Use 2020'!$AA104</f>
        <v>0</v>
      </c>
      <c r="AF42" s="230">
        <f>('Energy Use'!AF98-'E-electricity'!AF42-'E-Coal'!AF42)*'Energy Use 2020'!$AA104</f>
        <v>0</v>
      </c>
      <c r="AG42" s="230">
        <f>('Energy Use'!AG98-'E-electricity'!AG42-'E-Coal'!AG42)*'Energy Use 2020'!$AA104</f>
        <v>0</v>
      </c>
      <c r="AH42" s="230">
        <f>('Energy Use'!AH98-'E-electricity'!AH42-'E-Coal'!AH42)*'Energy Use 2020'!$AA104</f>
        <v>0</v>
      </c>
      <c r="AI42" s="230">
        <f>('Energy Use'!AI98-'E-electricity'!AI42-'E-Coal'!AI42)*'Energy Use 2020'!$AA104</f>
        <v>0</v>
      </c>
      <c r="AJ42" s="230">
        <f>('Energy Use'!AJ98-'E-electricity'!AJ42-'E-Coal'!AJ42)*'Energy Use 2020'!$AA104</f>
        <v>0</v>
      </c>
      <c r="AK42" s="230">
        <f>('Energy Use'!AK98-'E-electricity'!AK42-'E-Coal'!AK42)*'Energy Use 2020'!$AA104</f>
        <v>0</v>
      </c>
      <c r="AL42" s="230">
        <f>('Energy Use'!AL98-'E-electricity'!AL42-'E-Coal'!AL42)*'Energy Use 2020'!$AA104</f>
        <v>0</v>
      </c>
      <c r="AM42" s="230">
        <f>('Energy Use'!AM98-'E-electricity'!AM42-'E-Coal'!AM42)*'Energy Use 2020'!$AA104</f>
        <v>0</v>
      </c>
      <c r="AN42" s="230">
        <f>('Energy Use'!AN98-'E-electricity'!AN42-'E-Coal'!AN42)*'Energy Use 2020'!$AA104</f>
        <v>0</v>
      </c>
      <c r="AO42" s="230">
        <f>('Energy Use'!AO98-'E-electricity'!AO42-'E-Coal'!AO42)*'Energy Use 2020'!$AA104</f>
        <v>0</v>
      </c>
      <c r="AP42" s="230">
        <f>('Energy Use'!AP98-'E-electricity'!AP42-'E-Coal'!AP42)*'Energy Use 2020'!$AA104</f>
        <v>0</v>
      </c>
      <c r="AQ42" s="230">
        <f>('Energy Use'!AQ98-'E-electricity'!AQ42-'E-Coal'!AQ42)*'Energy Use 2020'!$AA104</f>
        <v>0</v>
      </c>
      <c r="AR42" s="133" t="str">
        <f>VLOOKUP($A42,'Sector Match'!$A$1:$B$43,2,0)</f>
        <v>energy pipelines and gas processing 352T353</v>
      </c>
    </row>
    <row r="43" spans="1:44" x14ac:dyDescent="0.2">
      <c r="A43" s="211" t="s">
        <v>41</v>
      </c>
      <c r="B43" s="230">
        <f>('Energy Use'!B99-'E-electricity'!B43)*'Energy Use 2019'!$R105</f>
        <v>0</v>
      </c>
      <c r="C43" s="230">
        <f>('Energy Use'!C99-'E-electricity'!C43-'E-Coal'!C43)*'Energy Use 2020'!$AA105</f>
        <v>13889122500.000086</v>
      </c>
      <c r="D43" s="230">
        <f>('Energy Use'!D99-'E-electricity'!D43-'E-Coal'!D43)*'Energy Use 2020'!$AA105</f>
        <v>16003287668.160831</v>
      </c>
      <c r="E43" s="230">
        <f>('Energy Use'!E99-'E-electricity'!E43-'E-Coal'!E43)*'Energy Use 2020'!$AA105</f>
        <v>16708029349.530928</v>
      </c>
      <c r="F43" s="230">
        <f>('Energy Use'!F99-'E-electricity'!F43-'E-Coal'!F43)*'Energy Use 2020'!$AA105</f>
        <v>17641385301.357567</v>
      </c>
      <c r="G43" s="230">
        <f>('Energy Use'!G99-'E-electricity'!G43-'E-Coal'!G43)*'Energy Use 2020'!$AA105</f>
        <v>18838069093.843742</v>
      </c>
      <c r="H43" s="230">
        <f>('Energy Use'!H99-'E-electricity'!H43-'E-Coal'!H43)*'Energy Use 2020'!$AA105</f>
        <v>20362074683.540363</v>
      </c>
      <c r="I43" s="230">
        <f>('Energy Use'!I99-'E-electricity'!I43-'E-Coal'!I43)*'Energy Use 2020'!$AA105</f>
        <v>21911008002.198009</v>
      </c>
      <c r="J43" s="230">
        <f>('Energy Use'!J99-'E-electricity'!J43-'E-Coal'!J43)*'Energy Use 2020'!$AA105</f>
        <v>23226704705.049263</v>
      </c>
      <c r="K43" s="230">
        <f>('Energy Use'!K99-'E-electricity'!K43-'E-Coal'!K43)*'Energy Use 2020'!$AA105</f>
        <v>24414367122.850704</v>
      </c>
      <c r="L43" s="230">
        <f>('Energy Use'!L99-'E-electricity'!L43-'E-Coal'!L43)*'Energy Use 2020'!$AA105</f>
        <v>25454457602.265785</v>
      </c>
      <c r="M43" s="230">
        <f>('Energy Use'!M99-'E-electricity'!M43-'E-Coal'!M43)*'Energy Use 2020'!$AA105</f>
        <v>26397691705.549259</v>
      </c>
      <c r="N43" s="230">
        <f>('Energy Use'!N99-'E-electricity'!N43-'E-Coal'!N43)*'Energy Use 2020'!$AA105</f>
        <v>27366788702.038013</v>
      </c>
      <c r="O43" s="230">
        <f>('Energy Use'!O99-'E-electricity'!O43-'E-Coal'!O43)*'Energy Use 2020'!$AA105</f>
        <v>28312985114.2775</v>
      </c>
      <c r="P43" s="230">
        <f>('Energy Use'!P99-'E-electricity'!P43-'E-Coal'!P43)*'Energy Use 2020'!$AA105</f>
        <v>29234969138.109444</v>
      </c>
      <c r="Q43" s="230">
        <f>('Energy Use'!Q99-'E-electricity'!Q43-'E-Coal'!Q43)*'Energy Use 2020'!$AA105</f>
        <v>30131864013.560467</v>
      </c>
      <c r="R43" s="230">
        <f>('Energy Use'!R99-'E-electricity'!R43-'E-Coal'!R43)*'Energy Use 2020'!$AA105</f>
        <v>31003231292.586441</v>
      </c>
      <c r="S43" s="230">
        <f>('Energy Use'!S99-'E-electricity'!S43-'E-Coal'!S43)*'Energy Use 2020'!$AA105</f>
        <v>31868350902.512463</v>
      </c>
      <c r="T43" s="230">
        <f>('Energy Use'!T99-'E-electricity'!T43-'E-Coal'!T43)*'Energy Use 2020'!$AA105</f>
        <v>32706731635.598835</v>
      </c>
      <c r="U43" s="230">
        <f>('Energy Use'!U99-'E-electricity'!U43-'E-Coal'!U43)*'Energy Use 2020'!$AA105</f>
        <v>33516263646.030537</v>
      </c>
      <c r="V43" s="230">
        <f>('Energy Use'!V99-'E-electricity'!V43-'E-Coal'!V43)*'Energy Use 2020'!$AA105</f>
        <v>34295008033.863724</v>
      </c>
      <c r="W43" s="230">
        <f>('Energy Use'!W99-'E-electricity'!W43-'E-Coal'!W43)*'Energy Use 2020'!$AA105</f>
        <v>35041206194.029861</v>
      </c>
      <c r="X43" s="230">
        <f>('Energy Use'!X99-'E-electricity'!X43-'E-Coal'!X43)*'Energy Use 2020'!$AA105</f>
        <v>35753287354.155426</v>
      </c>
      <c r="Y43" s="230">
        <f>('Energy Use'!Y99-'E-electricity'!Y43-'E-Coal'!Y43)*'Energy Use 2020'!$AA105</f>
        <v>36429874294.592606</v>
      </c>
      <c r="Z43" s="230">
        <f>('Energy Use'!Z99-'E-electricity'!Z43-'E-Coal'!Z43)*'Energy Use 2020'!$AA105</f>
        <v>37069787267.634682</v>
      </c>
      <c r="AA43" s="230">
        <f>('Energy Use'!AA99-'E-electricity'!AA43-'E-Coal'!AA43)*'Energy Use 2020'!$AA105</f>
        <v>37672046154.893799</v>
      </c>
      <c r="AB43" s="230">
        <f>('Energy Use'!AB99-'E-electricity'!AB43-'E-Coal'!AB43)*'Energy Use 2020'!$AA105</f>
        <v>38235870922.005989</v>
      </c>
      <c r="AC43" s="230">
        <f>('Energy Use'!AC99-'E-electricity'!AC43-'E-Coal'!AC43)*'Energy Use 2020'!$AA105</f>
        <v>38760680447.952545</v>
      </c>
      <c r="AD43" s="230">
        <f>('Energy Use'!AD99-'E-electricity'!AD43-'E-Coal'!AD43)*'Energy Use 2020'!$AA105</f>
        <v>39246089822.180916</v>
      </c>
      <c r="AE43" s="230">
        <f>('Energy Use'!AE99-'E-electricity'!AE43-'E-Coal'!AE43)*'Energy Use 2020'!$AA105</f>
        <v>39691906216.291023</v>
      </c>
      <c r="AF43" s="230">
        <f>('Energy Use'!AF99-'E-electricity'!AF43-'E-Coal'!AF43)*'Energy Use 2020'!$AA105</f>
        <v>40098123448.218742</v>
      </c>
      <c r="AG43" s="230">
        <f>('Energy Use'!AG99-'E-electricity'!AG43-'E-Coal'!AG43)*'Energy Use 2020'!$AA105</f>
        <v>40464915365.631317</v>
      </c>
      <c r="AH43" s="230">
        <f>('Energy Use'!AH99-'E-electricity'!AH43-'E-Coal'!AH43)*'Energy Use 2020'!$AA105</f>
        <v>40792628181.657104</v>
      </c>
      <c r="AI43" s="230">
        <f>('Energy Use'!AI99-'E-electricity'!AI43-'E-Coal'!AI43)*'Energy Use 2020'!$AA105</f>
        <v>41081771900.197441</v>
      </c>
      <c r="AJ43" s="230">
        <f>('Energy Use'!AJ99-'E-electricity'!AJ43-'E-Coal'!AJ43)*'Energy Use 2020'!$AA105</f>
        <v>41333010970.014992</v>
      </c>
      <c r="AK43" s="230">
        <f>('Energy Use'!AK99-'E-electricity'!AK43-'E-Coal'!AK43)*'Energy Use 2020'!$AA105</f>
        <v>41547154306.709427</v>
      </c>
      <c r="AL43" s="230">
        <f>('Energy Use'!AL99-'E-electricity'!AL43-'E-Coal'!AL43)*'Energy Use 2020'!$AA105</f>
        <v>41725144819.74247</v>
      </c>
      <c r="AM43" s="230">
        <f>('Energy Use'!AM99-'E-electricity'!AM43-'E-Coal'!AM43)*'Energy Use 2020'!$AA105</f>
        <v>41868048578.048668</v>
      </c>
      <c r="AN43" s="230">
        <f>('Energy Use'!AN99-'E-electricity'!AN43-'E-Coal'!AN43)*'Energy Use 2020'!$AA105</f>
        <v>41977043742.657127</v>
      </c>
      <c r="AO43" s="230">
        <f>('Energy Use'!AO99-'E-electricity'!AO43-'E-Coal'!AO43)*'Energy Use 2020'!$AA105</f>
        <v>42053409388.37619</v>
      </c>
      <c r="AP43" s="230">
        <f>('Energy Use'!AP99-'E-electricity'!AP43-'E-Coal'!AP43)*'Energy Use 2020'!$AA105</f>
        <v>42098514329.155693</v>
      </c>
      <c r="AQ43" s="230">
        <f>('Energy Use'!AQ99-'E-electricity'!AQ43-'E-Coal'!AQ43)*'Energy Use 2020'!$AA105</f>
        <v>42110295106.712479</v>
      </c>
      <c r="AR43" s="133" t="str">
        <f>VLOOKUP($A43,'Sector Match'!$A$1:$B$43,2,0)</f>
        <v>water and waste 36T39</v>
      </c>
    </row>
    <row r="44" spans="1:44" x14ac:dyDescent="0.2">
      <c r="A44" s="76" t="s">
        <v>88</v>
      </c>
      <c r="B44" s="241">
        <f>('Energy Use'!B100-'E-electricity'!B44)*'Energy Use 2019'!$R106</f>
        <v>0</v>
      </c>
      <c r="C44" s="241">
        <f>('Energy Use'!C100-'E-electricity'!C44-'E-Coal'!C44)*'Energy Use 2020'!$AA106</f>
        <v>0</v>
      </c>
      <c r="D44" s="241">
        <f>('Energy Use'!D100-'E-electricity'!D44-'E-Coal'!D44)*'Energy Use 2020'!$AA106</f>
        <v>0</v>
      </c>
      <c r="E44" s="241">
        <f>('Energy Use'!E100-'E-electricity'!E44-'E-Coal'!E44)*'Energy Use 2020'!$AA106</f>
        <v>0</v>
      </c>
      <c r="F44" s="241">
        <f>('Energy Use'!F100-'E-electricity'!F44-'E-Coal'!F44)*'Energy Use 2020'!$AA106</f>
        <v>0</v>
      </c>
      <c r="G44" s="241">
        <f>('Energy Use'!G100-'E-electricity'!G44-'E-Coal'!G44)*'Energy Use 2020'!$AA106</f>
        <v>0</v>
      </c>
      <c r="H44" s="241">
        <f>('Energy Use'!H100-'E-electricity'!H44-'E-Coal'!H44)*'Energy Use 2020'!$AA106</f>
        <v>0</v>
      </c>
      <c r="I44" s="241">
        <f>('Energy Use'!I100-'E-electricity'!I44-'E-Coal'!I44)*'Energy Use 2020'!$AA106</f>
        <v>0</v>
      </c>
      <c r="J44" s="241">
        <f>('Energy Use'!J100-'E-electricity'!J44-'E-Coal'!J44)*'Energy Use 2020'!$AA106</f>
        <v>0</v>
      </c>
      <c r="K44" s="241">
        <f>('Energy Use'!K100-'E-electricity'!K44-'E-Coal'!K44)*'Energy Use 2020'!$AA106</f>
        <v>0</v>
      </c>
      <c r="L44" s="241">
        <f>('Energy Use'!L100-'E-electricity'!L44-'E-Coal'!L44)*'Energy Use 2020'!$AA106</f>
        <v>0</v>
      </c>
      <c r="M44" s="241">
        <f>('Energy Use'!M100-'E-electricity'!M44-'E-Coal'!M44)*'Energy Use 2020'!$AA106</f>
        <v>0</v>
      </c>
      <c r="N44" s="241">
        <f>('Energy Use'!N100-'E-electricity'!N44-'E-Coal'!N44)*'Energy Use 2020'!$AA106</f>
        <v>0</v>
      </c>
      <c r="O44" s="241">
        <f>('Energy Use'!O100-'E-electricity'!O44-'E-Coal'!O44)*'Energy Use 2020'!$AA106</f>
        <v>0</v>
      </c>
      <c r="P44" s="241">
        <f>('Energy Use'!P100-'E-electricity'!P44-'E-Coal'!P44)*'Energy Use 2020'!$AA106</f>
        <v>0</v>
      </c>
      <c r="Q44" s="241">
        <f>('Energy Use'!Q100-'E-electricity'!Q44-'E-Coal'!Q44)*'Energy Use 2020'!$AA106</f>
        <v>0</v>
      </c>
      <c r="R44" s="241">
        <f>('Energy Use'!R100-'E-electricity'!R44-'E-Coal'!R44)*'Energy Use 2020'!$AA106</f>
        <v>0</v>
      </c>
      <c r="S44" s="241">
        <f>('Energy Use'!S100-'E-electricity'!S44-'E-Coal'!S44)*'Energy Use 2020'!$AA106</f>
        <v>0</v>
      </c>
      <c r="T44" s="241">
        <f>('Energy Use'!T100-'E-electricity'!T44-'E-Coal'!T44)*'Energy Use 2020'!$AA106</f>
        <v>0</v>
      </c>
      <c r="U44" s="241">
        <f>('Energy Use'!U100-'E-electricity'!U44-'E-Coal'!U44)*'Energy Use 2020'!$AA106</f>
        <v>0</v>
      </c>
      <c r="V44" s="241">
        <f>('Energy Use'!V100-'E-electricity'!V44-'E-Coal'!V44)*'Energy Use 2020'!$AA106</f>
        <v>0</v>
      </c>
      <c r="W44" s="241">
        <f>('Energy Use'!W100-'E-electricity'!W44-'E-Coal'!W44)*'Energy Use 2020'!$AA106</f>
        <v>0</v>
      </c>
      <c r="X44" s="241">
        <f>('Energy Use'!X100-'E-electricity'!X44-'E-Coal'!X44)*'Energy Use 2020'!$AA106</f>
        <v>0</v>
      </c>
      <c r="Y44" s="241">
        <f>('Energy Use'!Y100-'E-electricity'!Y44-'E-Coal'!Y44)*'Energy Use 2020'!$AA106</f>
        <v>0</v>
      </c>
      <c r="Z44" s="241">
        <f>('Energy Use'!Z100-'E-electricity'!Z44-'E-Coal'!Z44)*'Energy Use 2020'!$AA106</f>
        <v>0</v>
      </c>
      <c r="AA44" s="241">
        <f>('Energy Use'!AA100-'E-electricity'!AA44-'E-Coal'!AA44)*'Energy Use 2020'!$AA106</f>
        <v>0</v>
      </c>
      <c r="AB44" s="241">
        <f>('Energy Use'!AB100-'E-electricity'!AB44-'E-Coal'!AB44)*'Energy Use 2020'!$AA106</f>
        <v>0</v>
      </c>
      <c r="AC44" s="241">
        <f>('Energy Use'!AC100-'E-electricity'!AC44-'E-Coal'!AC44)*'Energy Use 2020'!$AA106</f>
        <v>0</v>
      </c>
      <c r="AD44" s="241">
        <f>('Energy Use'!AD100-'E-electricity'!AD44-'E-Coal'!AD44)*'Energy Use 2020'!$AA106</f>
        <v>0</v>
      </c>
      <c r="AE44" s="241">
        <f>('Energy Use'!AE100-'E-electricity'!AE44-'E-Coal'!AE44)*'Energy Use 2020'!$AA106</f>
        <v>0</v>
      </c>
      <c r="AF44" s="241">
        <f>('Energy Use'!AF100-'E-electricity'!AF44-'E-Coal'!AF44)*'Energy Use 2020'!$AA106</f>
        <v>0</v>
      </c>
      <c r="AG44" s="241">
        <f>('Energy Use'!AG100-'E-electricity'!AG44-'E-Coal'!AG44)*'Energy Use 2020'!$AA106</f>
        <v>0</v>
      </c>
      <c r="AH44" s="241">
        <f>('Energy Use'!AH100-'E-electricity'!AH44-'E-Coal'!AH44)*'Energy Use 2020'!$AA106</f>
        <v>0</v>
      </c>
      <c r="AI44" s="241">
        <f>('Energy Use'!AI100-'E-electricity'!AI44-'E-Coal'!AI44)*'Energy Use 2020'!$AA106</f>
        <v>0</v>
      </c>
      <c r="AJ44" s="241">
        <f>('Energy Use'!AJ100-'E-electricity'!AJ44-'E-Coal'!AJ44)*'Energy Use 2020'!$AA106</f>
        <v>0</v>
      </c>
      <c r="AK44" s="241">
        <f>('Energy Use'!AK100-'E-electricity'!AK44-'E-Coal'!AK44)*'Energy Use 2020'!$AA106</f>
        <v>0</v>
      </c>
      <c r="AL44" s="241">
        <f>('Energy Use'!AL100-'E-electricity'!AL44-'E-Coal'!AL44)*'Energy Use 2020'!$AA106</f>
        <v>0</v>
      </c>
      <c r="AM44" s="241">
        <f>('Energy Use'!AM100-'E-electricity'!AM44-'E-Coal'!AM44)*'Energy Use 2020'!$AA106</f>
        <v>0</v>
      </c>
      <c r="AN44" s="241">
        <f>('Energy Use'!AN100-'E-electricity'!AN44-'E-Coal'!AN44)*'Energy Use 2020'!$AA106</f>
        <v>0</v>
      </c>
      <c r="AO44" s="241">
        <f>('Energy Use'!AO100-'E-electricity'!AO44-'E-Coal'!AO44)*'Energy Use 2020'!$AA106</f>
        <v>0</v>
      </c>
      <c r="AP44" s="241">
        <f>('Energy Use'!AP100-'E-electricity'!AP44-'E-Coal'!AP44)*'Energy Use 2020'!$AA106</f>
        <v>0</v>
      </c>
      <c r="AQ44" s="241">
        <f>('Energy Use'!AQ100-'E-electricity'!AQ44-'E-Coal'!AQ44)*'Energy Use 2020'!$AA106</f>
        <v>0</v>
      </c>
      <c r="AR44" s="133" t="str">
        <f>VLOOKUP($A44,'Sector Match'!$A$1:$B$43,2,0)</f>
        <v>construction 41T43</v>
      </c>
    </row>
    <row r="49" spans="1:43" x14ac:dyDescent="0.2">
      <c r="B49" s="214">
        <v>2019</v>
      </c>
      <c r="C49" s="214">
        <v>2020</v>
      </c>
      <c r="D49" s="214">
        <v>2021</v>
      </c>
      <c r="E49" s="214">
        <v>2022</v>
      </c>
      <c r="F49" s="214">
        <v>2023</v>
      </c>
      <c r="G49" s="214">
        <v>2024</v>
      </c>
      <c r="H49" s="214">
        <v>2025</v>
      </c>
      <c r="I49" s="214">
        <v>2026</v>
      </c>
      <c r="J49" s="214">
        <v>2027</v>
      </c>
      <c r="K49" s="214">
        <v>2028</v>
      </c>
      <c r="L49" s="214">
        <v>2029</v>
      </c>
      <c r="M49" s="214">
        <v>2030</v>
      </c>
      <c r="N49" s="214">
        <v>2031</v>
      </c>
      <c r="O49" s="214">
        <v>2032</v>
      </c>
      <c r="P49" s="214">
        <v>2033</v>
      </c>
      <c r="Q49" s="214">
        <v>2034</v>
      </c>
      <c r="R49" s="214">
        <v>2035</v>
      </c>
      <c r="S49" s="214">
        <v>2036</v>
      </c>
      <c r="T49" s="214">
        <v>2037</v>
      </c>
      <c r="U49" s="214">
        <v>2038</v>
      </c>
      <c r="V49" s="214">
        <v>2039</v>
      </c>
      <c r="W49" s="214">
        <v>2040</v>
      </c>
      <c r="X49" s="214">
        <v>2041</v>
      </c>
      <c r="Y49" s="214">
        <v>2042</v>
      </c>
      <c r="Z49" s="214">
        <v>2043</v>
      </c>
      <c r="AA49" s="214">
        <v>2044</v>
      </c>
      <c r="AB49" s="214">
        <v>2045</v>
      </c>
      <c r="AC49" s="214">
        <v>2046</v>
      </c>
      <c r="AD49" s="214">
        <v>2047</v>
      </c>
      <c r="AE49" s="214">
        <v>2048</v>
      </c>
      <c r="AF49" s="214">
        <v>2049</v>
      </c>
      <c r="AG49" s="214">
        <v>2050</v>
      </c>
      <c r="AH49" s="214">
        <v>2051</v>
      </c>
      <c r="AI49" s="214">
        <v>2052</v>
      </c>
      <c r="AJ49" s="214">
        <v>2053</v>
      </c>
      <c r="AK49" s="214">
        <v>2054</v>
      </c>
      <c r="AL49" s="214">
        <v>2055</v>
      </c>
      <c r="AM49" s="214">
        <v>2056</v>
      </c>
      <c r="AN49" s="214">
        <v>2057</v>
      </c>
      <c r="AO49" s="214">
        <v>2058</v>
      </c>
      <c r="AP49" s="214">
        <v>2059</v>
      </c>
      <c r="AQ49" s="214">
        <v>2060</v>
      </c>
    </row>
    <row r="50" spans="1:43" x14ac:dyDescent="0.2">
      <c r="A50" s="277" t="s">
        <v>275</v>
      </c>
      <c r="B50" s="240">
        <f t="shared" ref="B50:B74" si="0">SUMIFS(B$2:B$44,$AR$2:$AR$44,$A50)</f>
        <v>0</v>
      </c>
      <c r="C50" s="240">
        <f t="shared" ref="C50:AQ56" si="1">SUMIFS(C$2:C$44,$AR$2:$AR$44,$A50)</f>
        <v>0</v>
      </c>
      <c r="D50" s="240">
        <f t="shared" si="1"/>
        <v>0</v>
      </c>
      <c r="E50" s="240">
        <f t="shared" si="1"/>
        <v>0</v>
      </c>
      <c r="F50" s="240">
        <f t="shared" si="1"/>
        <v>0</v>
      </c>
      <c r="G50" s="240">
        <f t="shared" si="1"/>
        <v>0</v>
      </c>
      <c r="H50" s="240">
        <f t="shared" si="1"/>
        <v>0</v>
      </c>
      <c r="I50" s="240">
        <f t="shared" si="1"/>
        <v>0</v>
      </c>
      <c r="J50" s="240">
        <f t="shared" si="1"/>
        <v>0</v>
      </c>
      <c r="K50" s="240">
        <f t="shared" si="1"/>
        <v>0</v>
      </c>
      <c r="L50" s="240">
        <f t="shared" si="1"/>
        <v>0</v>
      </c>
      <c r="M50" s="240">
        <f t="shared" si="1"/>
        <v>0</v>
      </c>
      <c r="N50" s="240">
        <f t="shared" si="1"/>
        <v>0</v>
      </c>
      <c r="O50" s="240">
        <f t="shared" si="1"/>
        <v>0</v>
      </c>
      <c r="P50" s="240">
        <f t="shared" si="1"/>
        <v>0</v>
      </c>
      <c r="Q50" s="240">
        <f t="shared" si="1"/>
        <v>0</v>
      </c>
      <c r="R50" s="240">
        <f t="shared" si="1"/>
        <v>0</v>
      </c>
      <c r="S50" s="240">
        <f t="shared" si="1"/>
        <v>0</v>
      </c>
      <c r="T50" s="240">
        <f t="shared" si="1"/>
        <v>0</v>
      </c>
      <c r="U50" s="240">
        <f t="shared" si="1"/>
        <v>0</v>
      </c>
      <c r="V50" s="240">
        <f t="shared" si="1"/>
        <v>0</v>
      </c>
      <c r="W50" s="240">
        <f t="shared" si="1"/>
        <v>0</v>
      </c>
      <c r="X50" s="240">
        <f t="shared" si="1"/>
        <v>0</v>
      </c>
      <c r="Y50" s="240">
        <f t="shared" si="1"/>
        <v>0</v>
      </c>
      <c r="Z50" s="240">
        <f t="shared" si="1"/>
        <v>0</v>
      </c>
      <c r="AA50" s="240">
        <f t="shared" si="1"/>
        <v>0</v>
      </c>
      <c r="AB50" s="240">
        <f t="shared" si="1"/>
        <v>0</v>
      </c>
      <c r="AC50" s="240">
        <f t="shared" si="1"/>
        <v>0</v>
      </c>
      <c r="AD50" s="240">
        <f t="shared" si="1"/>
        <v>0</v>
      </c>
      <c r="AE50" s="240">
        <f t="shared" si="1"/>
        <v>0</v>
      </c>
      <c r="AF50" s="240">
        <f t="shared" si="1"/>
        <v>0</v>
      </c>
      <c r="AG50" s="240">
        <f t="shared" si="1"/>
        <v>0</v>
      </c>
      <c r="AH50" s="240">
        <f t="shared" si="1"/>
        <v>0</v>
      </c>
      <c r="AI50" s="240">
        <f t="shared" si="1"/>
        <v>0</v>
      </c>
      <c r="AJ50" s="240">
        <f t="shared" si="1"/>
        <v>0</v>
      </c>
      <c r="AK50" s="240">
        <f t="shared" si="1"/>
        <v>0</v>
      </c>
      <c r="AL50" s="240">
        <f t="shared" si="1"/>
        <v>0</v>
      </c>
      <c r="AM50" s="240">
        <f t="shared" si="1"/>
        <v>0</v>
      </c>
      <c r="AN50" s="240">
        <f t="shared" si="1"/>
        <v>0</v>
      </c>
      <c r="AO50" s="240">
        <f t="shared" si="1"/>
        <v>0</v>
      </c>
      <c r="AP50" s="240">
        <f t="shared" si="1"/>
        <v>0</v>
      </c>
      <c r="AQ50" s="240">
        <f t="shared" si="1"/>
        <v>0</v>
      </c>
    </row>
    <row r="51" spans="1:43" x14ac:dyDescent="0.2">
      <c r="A51" s="278" t="s">
        <v>90</v>
      </c>
      <c r="B51" s="230">
        <f t="shared" si="0"/>
        <v>86112559500</v>
      </c>
      <c r="C51" s="230">
        <f t="shared" si="1"/>
        <v>33333894000.000011</v>
      </c>
      <c r="D51" s="230">
        <f t="shared" si="1"/>
        <v>38202395568.169647</v>
      </c>
      <c r="E51" s="230">
        <f t="shared" si="1"/>
        <v>42299802608.758125</v>
      </c>
      <c r="F51" s="230">
        <f t="shared" si="1"/>
        <v>46823701210.110603</v>
      </c>
      <c r="G51" s="230">
        <f t="shared" si="1"/>
        <v>49773766392.013451</v>
      </c>
      <c r="H51" s="230">
        <f t="shared" si="1"/>
        <v>52594641311.363968</v>
      </c>
      <c r="I51" s="230">
        <f t="shared" si="1"/>
        <v>54929158465.78479</v>
      </c>
      <c r="J51" s="230">
        <f t="shared" si="1"/>
        <v>55423659160.841431</v>
      </c>
      <c r="K51" s="230">
        <f t="shared" si="1"/>
        <v>56097060473.903473</v>
      </c>
      <c r="L51" s="230">
        <f t="shared" si="1"/>
        <v>56012656876.890007</v>
      </c>
      <c r="M51" s="230">
        <f t="shared" si="1"/>
        <v>55439433333.466713</v>
      </c>
      <c r="N51" s="230">
        <f t="shared" si="1"/>
        <v>55425513511.815643</v>
      </c>
      <c r="O51" s="230">
        <f t="shared" si="1"/>
        <v>55408415023.64225</v>
      </c>
      <c r="P51" s="230">
        <f t="shared" si="1"/>
        <v>55388146383.636398</v>
      </c>
      <c r="Q51" s="230">
        <f t="shared" si="1"/>
        <v>55364716105.186508</v>
      </c>
      <c r="R51" s="230">
        <f t="shared" si="1"/>
        <v>55338132700.379616</v>
      </c>
      <c r="S51" s="230">
        <f t="shared" si="1"/>
        <v>54820925050.385551</v>
      </c>
      <c r="T51" s="230">
        <f t="shared" si="1"/>
        <v>54303875127.646027</v>
      </c>
      <c r="U51" s="230">
        <f t="shared" si="1"/>
        <v>53786983452.868874</v>
      </c>
      <c r="V51" s="230">
        <f t="shared" si="1"/>
        <v>53270250546.726631</v>
      </c>
      <c r="W51" s="230">
        <f t="shared" si="1"/>
        <v>52753676929.856728</v>
      </c>
      <c r="X51" s="230">
        <f t="shared" si="1"/>
        <v>51932968386.223366</v>
      </c>
      <c r="Y51" s="230">
        <f t="shared" si="1"/>
        <v>51112527179.880486</v>
      </c>
      <c r="Z51" s="230">
        <f t="shared" si="1"/>
        <v>50292354143.130226</v>
      </c>
      <c r="AA51" s="230">
        <f t="shared" si="1"/>
        <v>49472450108.218369</v>
      </c>
      <c r="AB51" s="230">
        <f t="shared" si="1"/>
        <v>48652815907.334427</v>
      </c>
      <c r="AC51" s="230">
        <f t="shared" si="1"/>
        <v>47833452372.61161</v>
      </c>
      <c r="AD51" s="230">
        <f t="shared" si="1"/>
        <v>47014360336.126862</v>
      </c>
      <c r="AE51" s="230">
        <f t="shared" si="1"/>
        <v>46195540629.900772</v>
      </c>
      <c r="AF51" s="230">
        <f t="shared" si="1"/>
        <v>45376994085.897682</v>
      </c>
      <c r="AG51" s="230">
        <f t="shared" si="1"/>
        <v>44558721536.02565</v>
      </c>
      <c r="AH51" s="230">
        <f t="shared" si="1"/>
        <v>43538220461.154297</v>
      </c>
      <c r="AI51" s="230">
        <f t="shared" si="1"/>
        <v>42518067767.289299</v>
      </c>
      <c r="AJ51" s="230">
        <f t="shared" si="1"/>
        <v>41498264493.911118</v>
      </c>
      <c r="AK51" s="230">
        <f t="shared" si="1"/>
        <v>40478811680.429802</v>
      </c>
      <c r="AL51" s="230">
        <f t="shared" si="1"/>
        <v>39459710366.185051</v>
      </c>
      <c r="AM51" s="230">
        <f t="shared" si="1"/>
        <v>38643282440.922211</v>
      </c>
      <c r="AN51" s="230">
        <f t="shared" si="1"/>
        <v>37827134677.735519</v>
      </c>
      <c r="AO51" s="230">
        <f t="shared" si="1"/>
        <v>37011267908.065086</v>
      </c>
      <c r="AP51" s="230">
        <f t="shared" si="1"/>
        <v>36195682963.29467</v>
      </c>
      <c r="AQ51" s="230">
        <f t="shared" si="1"/>
        <v>35377431080.698151</v>
      </c>
    </row>
    <row r="52" spans="1:43" x14ac:dyDescent="0.2">
      <c r="A52" s="278" t="s">
        <v>91</v>
      </c>
      <c r="B52" s="230">
        <f t="shared" si="0"/>
        <v>106432345717499.97</v>
      </c>
      <c r="C52" s="230">
        <f t="shared" si="1"/>
        <v>98223874319999.984</v>
      </c>
      <c r="D52" s="230">
        <f t="shared" si="1"/>
        <v>102985536319021.5</v>
      </c>
      <c r="E52" s="230">
        <f t="shared" si="1"/>
        <v>112904646181612.59</v>
      </c>
      <c r="F52" s="230">
        <f t="shared" si="1"/>
        <v>123881311995816.77</v>
      </c>
      <c r="G52" s="230">
        <f t="shared" si="1"/>
        <v>130707984072211.61</v>
      </c>
      <c r="H52" s="230">
        <f t="shared" si="1"/>
        <v>137496867809384.73</v>
      </c>
      <c r="I52" s="230">
        <f t="shared" si="1"/>
        <v>140851504954465.53</v>
      </c>
      <c r="J52" s="230">
        <f t="shared" si="1"/>
        <v>144139392529875.78</v>
      </c>
      <c r="K52" s="230">
        <f t="shared" si="1"/>
        <v>147429489267649.72</v>
      </c>
      <c r="L52" s="230">
        <f t="shared" si="1"/>
        <v>150688952515732.19</v>
      </c>
      <c r="M52" s="230">
        <f t="shared" si="1"/>
        <v>153926721935674.41</v>
      </c>
      <c r="N52" s="230">
        <f t="shared" si="1"/>
        <v>156050692496260.5</v>
      </c>
      <c r="O52" s="230">
        <f t="shared" si="1"/>
        <v>158172588522370.38</v>
      </c>
      <c r="P52" s="230">
        <f t="shared" si="1"/>
        <v>160292410553929.06</v>
      </c>
      <c r="Q52" s="230">
        <f t="shared" si="1"/>
        <v>162410159130811.81</v>
      </c>
      <c r="R52" s="230">
        <f t="shared" si="1"/>
        <v>164525834792843.94</v>
      </c>
      <c r="S52" s="230">
        <f t="shared" si="1"/>
        <v>166680320472885.03</v>
      </c>
      <c r="T52" s="230">
        <f t="shared" si="1"/>
        <v>168833814369281.94</v>
      </c>
      <c r="U52" s="230">
        <f t="shared" si="1"/>
        <v>170986316515909.66</v>
      </c>
      <c r="V52" s="230">
        <f t="shared" si="1"/>
        <v>173137826946643.88</v>
      </c>
      <c r="W52" s="230">
        <f t="shared" si="1"/>
        <v>175288345695361.16</v>
      </c>
      <c r="X52" s="230">
        <f t="shared" si="1"/>
        <v>176342042187560.94</v>
      </c>
      <c r="Y52" s="230">
        <f t="shared" si="1"/>
        <v>177395243870235.13</v>
      </c>
      <c r="Z52" s="230">
        <f t="shared" si="1"/>
        <v>178447950760312.69</v>
      </c>
      <c r="AA52" s="230">
        <f t="shared" si="1"/>
        <v>179500162874722.88</v>
      </c>
      <c r="AB52" s="230">
        <f t="shared" si="1"/>
        <v>180551880230395.63</v>
      </c>
      <c r="AC52" s="230">
        <f t="shared" si="1"/>
        <v>181603102844260.88</v>
      </c>
      <c r="AD52" s="230">
        <f t="shared" si="1"/>
        <v>182653830733249.25</v>
      </c>
      <c r="AE52" s="230">
        <f t="shared" si="1"/>
        <v>183704063914291.75</v>
      </c>
      <c r="AF52" s="230">
        <f t="shared" si="1"/>
        <v>184753802404319.69</v>
      </c>
      <c r="AG52" s="230">
        <f t="shared" si="1"/>
        <v>185803046220264.91</v>
      </c>
      <c r="AH52" s="230">
        <f t="shared" si="1"/>
        <v>186851249360861.72</v>
      </c>
      <c r="AI52" s="230">
        <f t="shared" si="1"/>
        <v>187898958109288.72</v>
      </c>
      <c r="AJ52" s="230">
        <f t="shared" si="1"/>
        <v>188946172482470.41</v>
      </c>
      <c r="AK52" s="230">
        <f t="shared" si="1"/>
        <v>189992892497331.66</v>
      </c>
      <c r="AL52" s="230">
        <f t="shared" si="1"/>
        <v>191039118170797.81</v>
      </c>
      <c r="AM52" s="230">
        <f t="shared" si="1"/>
        <v>190995035025682.06</v>
      </c>
      <c r="AN52" s="230">
        <f t="shared" si="1"/>
        <v>190950953166553.72</v>
      </c>
      <c r="AO52" s="230">
        <f t="shared" si="1"/>
        <v>190906872593420.22</v>
      </c>
      <c r="AP52" s="230">
        <f t="shared" si="1"/>
        <v>190862793306289.13</v>
      </c>
      <c r="AQ52" s="230">
        <f t="shared" si="1"/>
        <v>190802807117147.28</v>
      </c>
    </row>
    <row r="53" spans="1:43" x14ac:dyDescent="0.2">
      <c r="A53" s="278" t="s">
        <v>92</v>
      </c>
      <c r="B53" s="230">
        <f t="shared" si="0"/>
        <v>0</v>
      </c>
      <c r="C53" s="230">
        <f t="shared" si="1"/>
        <v>0</v>
      </c>
      <c r="D53" s="230">
        <f t="shared" si="1"/>
        <v>0</v>
      </c>
      <c r="E53" s="230">
        <f t="shared" si="1"/>
        <v>0</v>
      </c>
      <c r="F53" s="230">
        <f t="shared" si="1"/>
        <v>0</v>
      </c>
      <c r="G53" s="230">
        <f t="shared" si="1"/>
        <v>0</v>
      </c>
      <c r="H53" s="230">
        <f t="shared" si="1"/>
        <v>0</v>
      </c>
      <c r="I53" s="230">
        <f t="shared" si="1"/>
        <v>0</v>
      </c>
      <c r="J53" s="230">
        <f t="shared" si="1"/>
        <v>0</v>
      </c>
      <c r="K53" s="230">
        <f t="shared" si="1"/>
        <v>0</v>
      </c>
      <c r="L53" s="230">
        <f t="shared" si="1"/>
        <v>0</v>
      </c>
      <c r="M53" s="230">
        <f t="shared" si="1"/>
        <v>0</v>
      </c>
      <c r="N53" s="230">
        <f t="shared" si="1"/>
        <v>0</v>
      </c>
      <c r="O53" s="230">
        <f t="shared" si="1"/>
        <v>0</v>
      </c>
      <c r="P53" s="230">
        <f t="shared" si="1"/>
        <v>0</v>
      </c>
      <c r="Q53" s="230">
        <f t="shared" si="1"/>
        <v>0</v>
      </c>
      <c r="R53" s="230">
        <f t="shared" si="1"/>
        <v>0</v>
      </c>
      <c r="S53" s="230">
        <f t="shared" si="1"/>
        <v>0</v>
      </c>
      <c r="T53" s="230">
        <f t="shared" si="1"/>
        <v>0</v>
      </c>
      <c r="U53" s="230">
        <f t="shared" si="1"/>
        <v>0</v>
      </c>
      <c r="V53" s="230">
        <f t="shared" si="1"/>
        <v>0</v>
      </c>
      <c r="W53" s="230">
        <f t="shared" si="1"/>
        <v>0</v>
      </c>
      <c r="X53" s="230">
        <f t="shared" si="1"/>
        <v>0</v>
      </c>
      <c r="Y53" s="230">
        <f t="shared" si="1"/>
        <v>0</v>
      </c>
      <c r="Z53" s="230">
        <f t="shared" si="1"/>
        <v>0</v>
      </c>
      <c r="AA53" s="230">
        <f t="shared" si="1"/>
        <v>0</v>
      </c>
      <c r="AB53" s="230">
        <f t="shared" si="1"/>
        <v>0</v>
      </c>
      <c r="AC53" s="230">
        <f t="shared" si="1"/>
        <v>0</v>
      </c>
      <c r="AD53" s="230">
        <f t="shared" si="1"/>
        <v>0</v>
      </c>
      <c r="AE53" s="230">
        <f t="shared" si="1"/>
        <v>0</v>
      </c>
      <c r="AF53" s="230">
        <f t="shared" si="1"/>
        <v>0</v>
      </c>
      <c r="AG53" s="230">
        <f t="shared" si="1"/>
        <v>0</v>
      </c>
      <c r="AH53" s="230">
        <f t="shared" si="1"/>
        <v>0</v>
      </c>
      <c r="AI53" s="230">
        <f t="shared" si="1"/>
        <v>0</v>
      </c>
      <c r="AJ53" s="230">
        <f t="shared" si="1"/>
        <v>0</v>
      </c>
      <c r="AK53" s="230">
        <f t="shared" si="1"/>
        <v>0</v>
      </c>
      <c r="AL53" s="230">
        <f t="shared" si="1"/>
        <v>0</v>
      </c>
      <c r="AM53" s="230">
        <f t="shared" si="1"/>
        <v>0</v>
      </c>
      <c r="AN53" s="230">
        <f t="shared" si="1"/>
        <v>0</v>
      </c>
      <c r="AO53" s="230">
        <f t="shared" si="1"/>
        <v>0</v>
      </c>
      <c r="AP53" s="230">
        <f t="shared" si="1"/>
        <v>0</v>
      </c>
      <c r="AQ53" s="230">
        <f t="shared" si="1"/>
        <v>0</v>
      </c>
    </row>
    <row r="54" spans="1:43" x14ac:dyDescent="0.2">
      <c r="A54" s="278" t="s">
        <v>93</v>
      </c>
      <c r="B54" s="230">
        <f t="shared" si="0"/>
        <v>0</v>
      </c>
      <c r="C54" s="230">
        <f t="shared" si="1"/>
        <v>0</v>
      </c>
      <c r="D54" s="230">
        <f t="shared" si="1"/>
        <v>0</v>
      </c>
      <c r="E54" s="230">
        <f t="shared" si="1"/>
        <v>0</v>
      </c>
      <c r="F54" s="230">
        <f t="shared" si="1"/>
        <v>0</v>
      </c>
      <c r="G54" s="230">
        <f t="shared" si="1"/>
        <v>0</v>
      </c>
      <c r="H54" s="230">
        <f t="shared" si="1"/>
        <v>0</v>
      </c>
      <c r="I54" s="230">
        <f t="shared" si="1"/>
        <v>0</v>
      </c>
      <c r="J54" s="230">
        <f t="shared" si="1"/>
        <v>0</v>
      </c>
      <c r="K54" s="230">
        <f t="shared" si="1"/>
        <v>0</v>
      </c>
      <c r="L54" s="230">
        <f t="shared" si="1"/>
        <v>0</v>
      </c>
      <c r="M54" s="230">
        <f t="shared" si="1"/>
        <v>0</v>
      </c>
      <c r="N54" s="230">
        <f t="shared" si="1"/>
        <v>0</v>
      </c>
      <c r="O54" s="230">
        <f t="shared" si="1"/>
        <v>0</v>
      </c>
      <c r="P54" s="230">
        <f t="shared" si="1"/>
        <v>0</v>
      </c>
      <c r="Q54" s="230">
        <f t="shared" si="1"/>
        <v>0</v>
      </c>
      <c r="R54" s="230">
        <f t="shared" si="1"/>
        <v>0</v>
      </c>
      <c r="S54" s="230">
        <f t="shared" si="1"/>
        <v>0</v>
      </c>
      <c r="T54" s="230">
        <f t="shared" si="1"/>
        <v>0</v>
      </c>
      <c r="U54" s="230">
        <f t="shared" si="1"/>
        <v>0</v>
      </c>
      <c r="V54" s="230">
        <f t="shared" si="1"/>
        <v>0</v>
      </c>
      <c r="W54" s="230">
        <f t="shared" si="1"/>
        <v>0</v>
      </c>
      <c r="X54" s="230">
        <f t="shared" si="1"/>
        <v>0</v>
      </c>
      <c r="Y54" s="230">
        <f t="shared" si="1"/>
        <v>0</v>
      </c>
      <c r="Z54" s="230">
        <f t="shared" si="1"/>
        <v>0</v>
      </c>
      <c r="AA54" s="230">
        <f t="shared" si="1"/>
        <v>0</v>
      </c>
      <c r="AB54" s="230">
        <f t="shared" si="1"/>
        <v>0</v>
      </c>
      <c r="AC54" s="230">
        <f t="shared" si="1"/>
        <v>0</v>
      </c>
      <c r="AD54" s="230">
        <f t="shared" si="1"/>
        <v>0</v>
      </c>
      <c r="AE54" s="230">
        <f t="shared" si="1"/>
        <v>0</v>
      </c>
      <c r="AF54" s="230">
        <f t="shared" si="1"/>
        <v>0</v>
      </c>
      <c r="AG54" s="230">
        <f t="shared" si="1"/>
        <v>0</v>
      </c>
      <c r="AH54" s="230">
        <f t="shared" si="1"/>
        <v>0</v>
      </c>
      <c r="AI54" s="230">
        <f t="shared" si="1"/>
        <v>0</v>
      </c>
      <c r="AJ54" s="230">
        <f t="shared" si="1"/>
        <v>0</v>
      </c>
      <c r="AK54" s="230">
        <f t="shared" si="1"/>
        <v>0</v>
      </c>
      <c r="AL54" s="230">
        <f t="shared" si="1"/>
        <v>0</v>
      </c>
      <c r="AM54" s="230">
        <f t="shared" si="1"/>
        <v>0</v>
      </c>
      <c r="AN54" s="230">
        <f t="shared" si="1"/>
        <v>0</v>
      </c>
      <c r="AO54" s="230">
        <f t="shared" si="1"/>
        <v>0</v>
      </c>
      <c r="AP54" s="230">
        <f t="shared" si="1"/>
        <v>0</v>
      </c>
      <c r="AQ54" s="230">
        <f t="shared" si="1"/>
        <v>0</v>
      </c>
    </row>
    <row r="55" spans="1:43" x14ac:dyDescent="0.2">
      <c r="A55" s="278" t="s">
        <v>94</v>
      </c>
      <c r="B55" s="230">
        <f t="shared" si="0"/>
        <v>0</v>
      </c>
      <c r="C55" s="230">
        <f t="shared" si="1"/>
        <v>0</v>
      </c>
      <c r="D55" s="230">
        <f t="shared" si="1"/>
        <v>0</v>
      </c>
      <c r="E55" s="230">
        <f t="shared" si="1"/>
        <v>0</v>
      </c>
      <c r="F55" s="230">
        <f t="shared" si="1"/>
        <v>0</v>
      </c>
      <c r="G55" s="230">
        <f t="shared" si="1"/>
        <v>0</v>
      </c>
      <c r="H55" s="230">
        <f t="shared" si="1"/>
        <v>0</v>
      </c>
      <c r="I55" s="230">
        <f t="shared" si="1"/>
        <v>0</v>
      </c>
      <c r="J55" s="230">
        <f t="shared" si="1"/>
        <v>0</v>
      </c>
      <c r="K55" s="230">
        <f t="shared" si="1"/>
        <v>0</v>
      </c>
      <c r="L55" s="230">
        <f t="shared" si="1"/>
        <v>0</v>
      </c>
      <c r="M55" s="230">
        <f t="shared" si="1"/>
        <v>0</v>
      </c>
      <c r="N55" s="230">
        <f t="shared" si="1"/>
        <v>0</v>
      </c>
      <c r="O55" s="230">
        <f t="shared" si="1"/>
        <v>0</v>
      </c>
      <c r="P55" s="230">
        <f t="shared" si="1"/>
        <v>0</v>
      </c>
      <c r="Q55" s="230">
        <f t="shared" si="1"/>
        <v>0</v>
      </c>
      <c r="R55" s="230">
        <f t="shared" si="1"/>
        <v>0</v>
      </c>
      <c r="S55" s="230">
        <f t="shared" si="1"/>
        <v>0</v>
      </c>
      <c r="T55" s="230">
        <f t="shared" si="1"/>
        <v>0</v>
      </c>
      <c r="U55" s="230">
        <f t="shared" si="1"/>
        <v>0</v>
      </c>
      <c r="V55" s="230">
        <f t="shared" si="1"/>
        <v>0</v>
      </c>
      <c r="W55" s="230">
        <f t="shared" si="1"/>
        <v>0</v>
      </c>
      <c r="X55" s="230">
        <f t="shared" si="1"/>
        <v>0</v>
      </c>
      <c r="Y55" s="230">
        <f t="shared" si="1"/>
        <v>0</v>
      </c>
      <c r="Z55" s="230">
        <f t="shared" si="1"/>
        <v>0</v>
      </c>
      <c r="AA55" s="230">
        <f t="shared" si="1"/>
        <v>0</v>
      </c>
      <c r="AB55" s="230">
        <f t="shared" si="1"/>
        <v>0</v>
      </c>
      <c r="AC55" s="230">
        <f t="shared" si="1"/>
        <v>0</v>
      </c>
      <c r="AD55" s="230">
        <f t="shared" si="1"/>
        <v>0</v>
      </c>
      <c r="AE55" s="230">
        <f t="shared" si="1"/>
        <v>0</v>
      </c>
      <c r="AF55" s="230">
        <f t="shared" si="1"/>
        <v>0</v>
      </c>
      <c r="AG55" s="230">
        <f t="shared" si="1"/>
        <v>0</v>
      </c>
      <c r="AH55" s="230">
        <f t="shared" si="1"/>
        <v>0</v>
      </c>
      <c r="AI55" s="230">
        <f t="shared" si="1"/>
        <v>0</v>
      </c>
      <c r="AJ55" s="230">
        <f t="shared" si="1"/>
        <v>0</v>
      </c>
      <c r="AK55" s="230">
        <f t="shared" si="1"/>
        <v>0</v>
      </c>
      <c r="AL55" s="230">
        <f t="shared" si="1"/>
        <v>0</v>
      </c>
      <c r="AM55" s="230">
        <f t="shared" si="1"/>
        <v>0</v>
      </c>
      <c r="AN55" s="230">
        <f t="shared" si="1"/>
        <v>0</v>
      </c>
      <c r="AO55" s="230">
        <f t="shared" si="1"/>
        <v>0</v>
      </c>
      <c r="AP55" s="230">
        <f t="shared" si="1"/>
        <v>0</v>
      </c>
      <c r="AQ55" s="230">
        <f t="shared" si="1"/>
        <v>0</v>
      </c>
    </row>
    <row r="56" spans="1:43" x14ac:dyDescent="0.2">
      <c r="A56" s="278" t="s">
        <v>95</v>
      </c>
      <c r="B56" s="230">
        <f t="shared" si="0"/>
        <v>0</v>
      </c>
      <c r="C56" s="230">
        <f t="shared" si="1"/>
        <v>0</v>
      </c>
      <c r="D56" s="230">
        <f t="shared" si="1"/>
        <v>0</v>
      </c>
      <c r="E56" s="230">
        <f t="shared" si="1"/>
        <v>0</v>
      </c>
      <c r="F56" s="230">
        <f t="shared" si="1"/>
        <v>0</v>
      </c>
      <c r="G56" s="230">
        <f t="shared" si="1"/>
        <v>0</v>
      </c>
      <c r="H56" s="230">
        <f t="shared" si="1"/>
        <v>0</v>
      </c>
      <c r="I56" s="230">
        <f t="shared" si="1"/>
        <v>0</v>
      </c>
      <c r="J56" s="230">
        <f t="shared" si="1"/>
        <v>0</v>
      </c>
      <c r="K56" s="230">
        <f t="shared" si="1"/>
        <v>0</v>
      </c>
      <c r="L56" s="230">
        <f t="shared" ref="L56:AQ63" si="2">SUMIFS(L$2:L$44,$AR$2:$AR$44,$A56)</f>
        <v>0</v>
      </c>
      <c r="M56" s="230">
        <f t="shared" si="2"/>
        <v>0</v>
      </c>
      <c r="N56" s="230">
        <f t="shared" si="2"/>
        <v>0</v>
      </c>
      <c r="O56" s="230">
        <f t="shared" si="2"/>
        <v>0</v>
      </c>
      <c r="P56" s="230">
        <f t="shared" si="2"/>
        <v>0</v>
      </c>
      <c r="Q56" s="230">
        <f t="shared" si="2"/>
        <v>0</v>
      </c>
      <c r="R56" s="230">
        <f t="shared" si="2"/>
        <v>0</v>
      </c>
      <c r="S56" s="230">
        <f t="shared" si="2"/>
        <v>0</v>
      </c>
      <c r="T56" s="230">
        <f t="shared" si="2"/>
        <v>0</v>
      </c>
      <c r="U56" s="230">
        <f t="shared" si="2"/>
        <v>0</v>
      </c>
      <c r="V56" s="230">
        <f t="shared" si="2"/>
        <v>0</v>
      </c>
      <c r="W56" s="230">
        <f t="shared" si="2"/>
        <v>0</v>
      </c>
      <c r="X56" s="230">
        <f t="shared" si="2"/>
        <v>0</v>
      </c>
      <c r="Y56" s="230">
        <f t="shared" si="2"/>
        <v>0</v>
      </c>
      <c r="Z56" s="230">
        <f t="shared" si="2"/>
        <v>0</v>
      </c>
      <c r="AA56" s="230">
        <f t="shared" si="2"/>
        <v>0</v>
      </c>
      <c r="AB56" s="230">
        <f t="shared" si="2"/>
        <v>0</v>
      </c>
      <c r="AC56" s="230">
        <f t="shared" si="2"/>
        <v>0</v>
      </c>
      <c r="AD56" s="230">
        <f t="shared" si="2"/>
        <v>0</v>
      </c>
      <c r="AE56" s="230">
        <f t="shared" si="2"/>
        <v>0</v>
      </c>
      <c r="AF56" s="230">
        <f t="shared" si="2"/>
        <v>0</v>
      </c>
      <c r="AG56" s="230">
        <f t="shared" si="2"/>
        <v>0</v>
      </c>
      <c r="AH56" s="230">
        <f t="shared" si="2"/>
        <v>0</v>
      </c>
      <c r="AI56" s="230">
        <f t="shared" si="2"/>
        <v>0</v>
      </c>
      <c r="AJ56" s="230">
        <f t="shared" si="2"/>
        <v>0</v>
      </c>
      <c r="AK56" s="230">
        <f t="shared" si="2"/>
        <v>0</v>
      </c>
      <c r="AL56" s="230">
        <f t="shared" si="2"/>
        <v>0</v>
      </c>
      <c r="AM56" s="230">
        <f t="shared" si="2"/>
        <v>0</v>
      </c>
      <c r="AN56" s="230">
        <f t="shared" si="2"/>
        <v>0</v>
      </c>
      <c r="AO56" s="230">
        <f t="shared" si="2"/>
        <v>0</v>
      </c>
      <c r="AP56" s="230">
        <f t="shared" si="2"/>
        <v>0</v>
      </c>
      <c r="AQ56" s="230">
        <f t="shared" si="2"/>
        <v>0</v>
      </c>
    </row>
    <row r="57" spans="1:43" x14ac:dyDescent="0.2">
      <c r="A57" s="278" t="s">
        <v>96</v>
      </c>
      <c r="B57" s="230">
        <f t="shared" si="0"/>
        <v>13889122500.000002</v>
      </c>
      <c r="C57" s="230">
        <f t="shared" ref="C57:AP68" si="3">SUMIFS(C$2:C$44,$AR$2:$AR$44,$A57)</f>
        <v>11111298000</v>
      </c>
      <c r="D57" s="230">
        <f t="shared" si="3"/>
        <v>11646776928.41206</v>
      </c>
      <c r="E57" s="230">
        <f t="shared" si="3"/>
        <v>12835090938.405289</v>
      </c>
      <c r="F57" s="230">
        <f t="shared" si="3"/>
        <v>14018322663.912994</v>
      </c>
      <c r="G57" s="230">
        <f t="shared" si="3"/>
        <v>14747670229.125397</v>
      </c>
      <c r="H57" s="230">
        <f t="shared" si="3"/>
        <v>15466262271.554356</v>
      </c>
      <c r="I57" s="230">
        <f t="shared" si="3"/>
        <v>15916216144.894032</v>
      </c>
      <c r="J57" s="230">
        <f t="shared" si="3"/>
        <v>16264244845.417637</v>
      </c>
      <c r="K57" s="230">
        <f t="shared" si="3"/>
        <v>16621083628.703228</v>
      </c>
      <c r="L57" s="230">
        <f t="shared" si="2"/>
        <v>16934067313.748116</v>
      </c>
      <c r="M57" s="230">
        <f t="shared" si="2"/>
        <v>17217582774.354492</v>
      </c>
      <c r="N57" s="230">
        <f t="shared" si="2"/>
        <v>17375956527.31739</v>
      </c>
      <c r="O57" s="230">
        <f t="shared" si="2"/>
        <v>17533639285.706791</v>
      </c>
      <c r="P57" s="230">
        <f t="shared" si="2"/>
        <v>17690632115.474541</v>
      </c>
      <c r="Q57" s="230">
        <f t="shared" si="2"/>
        <v>17846936082.414928</v>
      </c>
      <c r="R57" s="230">
        <f t="shared" si="2"/>
        <v>18002552252.164707</v>
      </c>
      <c r="S57" s="230">
        <f t="shared" si="2"/>
        <v>18088270292.44355</v>
      </c>
      <c r="T57" s="230">
        <f t="shared" si="2"/>
        <v>18173892820.28841</v>
      </c>
      <c r="U57" s="230">
        <f t="shared" si="2"/>
        <v>18259419821.166248</v>
      </c>
      <c r="V57" s="230">
        <f t="shared" si="2"/>
        <v>18344851280.545303</v>
      </c>
      <c r="W57" s="230">
        <f t="shared" si="2"/>
        <v>18430187183.895119</v>
      </c>
      <c r="X57" s="230">
        <f t="shared" si="2"/>
        <v>18326494582.842735</v>
      </c>
      <c r="Y57" s="230">
        <f t="shared" si="2"/>
        <v>18222895670.190617</v>
      </c>
      <c r="Z57" s="230">
        <f t="shared" si="2"/>
        <v>18119390460.589981</v>
      </c>
      <c r="AA57" s="230">
        <f t="shared" si="2"/>
        <v>18015978968.690788</v>
      </c>
      <c r="AB57" s="230">
        <f t="shared" si="2"/>
        <v>17912661209.141701</v>
      </c>
      <c r="AC57" s="230">
        <f t="shared" si="2"/>
        <v>17677515439.578327</v>
      </c>
      <c r="AD57" s="230">
        <f t="shared" si="2"/>
        <v>17442595991.17197</v>
      </c>
      <c r="AE57" s="230">
        <f t="shared" si="2"/>
        <v>17207902898.985264</v>
      </c>
      <c r="AF57" s="230">
        <f t="shared" si="2"/>
        <v>16973436198.077778</v>
      </c>
      <c r="AG57" s="230">
        <f t="shared" si="2"/>
        <v>16739195923.506016</v>
      </c>
      <c r="AH57" s="230">
        <f t="shared" si="2"/>
        <v>16486383497.441496</v>
      </c>
      <c r="AI57" s="230">
        <f t="shared" si="2"/>
        <v>16233816514.611338</v>
      </c>
      <c r="AJ57" s="230">
        <f t="shared" si="2"/>
        <v>15981495012.97871</v>
      </c>
      <c r="AK57" s="230">
        <f t="shared" si="2"/>
        <v>15729419030.503471</v>
      </c>
      <c r="AL57" s="230">
        <f t="shared" si="2"/>
        <v>15477588605.142141</v>
      </c>
      <c r="AM57" s="230">
        <f t="shared" si="2"/>
        <v>15188501302.496098</v>
      </c>
      <c r="AN57" s="230">
        <f t="shared" si="2"/>
        <v>14899697545.893301</v>
      </c>
      <c r="AO57" s="230">
        <f t="shared" si="2"/>
        <v>14611177379.110134</v>
      </c>
      <c r="AP57" s="230">
        <f t="shared" si="2"/>
        <v>14322940845.919155</v>
      </c>
      <c r="AQ57" s="230">
        <f t="shared" si="2"/>
        <v>14033817920.227459</v>
      </c>
    </row>
    <row r="58" spans="1:43" x14ac:dyDescent="0.2">
      <c r="A58" s="278" t="s">
        <v>97</v>
      </c>
      <c r="B58" s="230">
        <f t="shared" si="0"/>
        <v>22203151228500.004</v>
      </c>
      <c r="C58" s="230">
        <f t="shared" si="3"/>
        <v>20733682068000</v>
      </c>
      <c r="D58" s="230">
        <f t="shared" si="3"/>
        <v>21700726240464.121</v>
      </c>
      <c r="E58" s="230">
        <f t="shared" si="3"/>
        <v>23226073424025.59</v>
      </c>
      <c r="F58" s="230">
        <f t="shared" si="3"/>
        <v>25320347367439.539</v>
      </c>
      <c r="G58" s="230">
        <f t="shared" si="3"/>
        <v>26657623524149.449</v>
      </c>
      <c r="H58" s="230">
        <f t="shared" si="3"/>
        <v>27986779669966.883</v>
      </c>
      <c r="I58" s="230">
        <f t="shared" si="3"/>
        <v>28627193468908.957</v>
      </c>
      <c r="J58" s="230">
        <f t="shared" si="3"/>
        <v>29235260887559.156</v>
      </c>
      <c r="K58" s="230">
        <f t="shared" si="3"/>
        <v>29846095300803.664</v>
      </c>
      <c r="L58" s="230">
        <f t="shared" si="2"/>
        <v>30443071991839.434</v>
      </c>
      <c r="M58" s="230">
        <f t="shared" si="2"/>
        <v>31030770200728.227</v>
      </c>
      <c r="N58" s="230">
        <f t="shared" si="2"/>
        <v>31063695351446.164</v>
      </c>
      <c r="O58" s="230">
        <f t="shared" si="2"/>
        <v>31096590291560.043</v>
      </c>
      <c r="P58" s="230">
        <f t="shared" si="2"/>
        <v>31129455030905.082</v>
      </c>
      <c r="Q58" s="230">
        <f t="shared" si="2"/>
        <v>31162289579315.754</v>
      </c>
      <c r="R58" s="230">
        <f t="shared" si="2"/>
        <v>31195093946625.801</v>
      </c>
      <c r="S58" s="230">
        <f t="shared" si="2"/>
        <v>30837955620848.617</v>
      </c>
      <c r="T58" s="230">
        <f t="shared" si="2"/>
        <v>30480889694979.051</v>
      </c>
      <c r="U58" s="230">
        <f t="shared" si="2"/>
        <v>30123896169381.547</v>
      </c>
      <c r="V58" s="230">
        <f t="shared" si="2"/>
        <v>29766975044420.43</v>
      </c>
      <c r="W58" s="230">
        <f t="shared" si="2"/>
        <v>29410126320459.926</v>
      </c>
      <c r="X58" s="230">
        <f t="shared" si="2"/>
        <v>28743801421951.438</v>
      </c>
      <c r="Y58" s="230">
        <f t="shared" si="2"/>
        <v>28077612286018.559</v>
      </c>
      <c r="Z58" s="230">
        <f t="shared" si="2"/>
        <v>27411558913341.945</v>
      </c>
      <c r="AA58" s="230">
        <f t="shared" si="2"/>
        <v>26745641304602.07</v>
      </c>
      <c r="AB58" s="230">
        <f t="shared" si="2"/>
        <v>26079859460479.238</v>
      </c>
      <c r="AC58" s="230">
        <f t="shared" si="2"/>
        <v>25414213381653.578</v>
      </c>
      <c r="AD58" s="230">
        <f t="shared" si="2"/>
        <v>24748703068805.027</v>
      </c>
      <c r="AE58" s="230">
        <f t="shared" si="2"/>
        <v>24083328522613.328</v>
      </c>
      <c r="AF58" s="230">
        <f t="shared" si="2"/>
        <v>23418089743758.086</v>
      </c>
      <c r="AG58" s="230">
        <f t="shared" si="2"/>
        <v>22752986732918.684</v>
      </c>
      <c r="AH58" s="230">
        <f t="shared" si="2"/>
        <v>22176369758420.219</v>
      </c>
      <c r="AI58" s="230">
        <f t="shared" si="2"/>
        <v>21599870449935.383</v>
      </c>
      <c r="AJ58" s="230">
        <f t="shared" si="2"/>
        <v>21023488808052.711</v>
      </c>
      <c r="AK58" s="230">
        <f t="shared" si="2"/>
        <v>20447224833360.613</v>
      </c>
      <c r="AL58" s="230">
        <f t="shared" si="2"/>
        <v>19871078526447.316</v>
      </c>
      <c r="AM58" s="230">
        <f t="shared" si="2"/>
        <v>19266216446320.297</v>
      </c>
      <c r="AN58" s="230">
        <f t="shared" si="2"/>
        <v>18661477946374.07</v>
      </c>
      <c r="AO58" s="230">
        <f t="shared" si="2"/>
        <v>18056863027225.867</v>
      </c>
      <c r="AP58" s="230">
        <f t="shared" si="2"/>
        <v>17452371689492.754</v>
      </c>
      <c r="AQ58" s="230">
        <f t="shared" si="2"/>
        <v>16846540466471.393</v>
      </c>
    </row>
    <row r="59" spans="1:43" x14ac:dyDescent="0.2">
      <c r="A59" s="278" t="s">
        <v>98</v>
      </c>
      <c r="B59" s="230">
        <f t="shared" si="0"/>
        <v>533342304000.00018</v>
      </c>
      <c r="C59" s="230">
        <f t="shared" si="3"/>
        <v>46917455804999.992</v>
      </c>
      <c r="D59" s="230">
        <f t="shared" si="3"/>
        <v>51266078816833.891</v>
      </c>
      <c r="E59" s="230">
        <f t="shared" si="3"/>
        <v>57060995398502.063</v>
      </c>
      <c r="F59" s="230">
        <f t="shared" si="3"/>
        <v>63677560181812.375</v>
      </c>
      <c r="G59" s="230">
        <f t="shared" si="3"/>
        <v>67926048487765.016</v>
      </c>
      <c r="H59" s="230">
        <f t="shared" si="3"/>
        <v>72105130380720.109</v>
      </c>
      <c r="I59" s="230">
        <f t="shared" si="3"/>
        <v>75436708922134.719</v>
      </c>
      <c r="J59" s="230">
        <f t="shared" si="3"/>
        <v>77882984410841.875</v>
      </c>
      <c r="K59" s="230">
        <f t="shared" si="3"/>
        <v>80411709879555.219</v>
      </c>
      <c r="L59" s="230">
        <f t="shared" si="2"/>
        <v>82546513546704.438</v>
      </c>
      <c r="M59" s="230">
        <f t="shared" si="2"/>
        <v>84408397467712.75</v>
      </c>
      <c r="N59" s="230">
        <f t="shared" si="2"/>
        <v>85718333180088.5</v>
      </c>
      <c r="O59" s="230">
        <f t="shared" si="2"/>
        <v>87022017397384.172</v>
      </c>
      <c r="P59" s="230">
        <f t="shared" si="2"/>
        <v>88319456770357.688</v>
      </c>
      <c r="Q59" s="230">
        <f t="shared" si="2"/>
        <v>89610657949167.281</v>
      </c>
      <c r="R59" s="230">
        <f t="shared" si="2"/>
        <v>90895627583371.422</v>
      </c>
      <c r="S59" s="230">
        <f t="shared" si="2"/>
        <v>91653705285376.563</v>
      </c>
      <c r="T59" s="230">
        <f t="shared" si="2"/>
        <v>92411587257484.719</v>
      </c>
      <c r="U59" s="230">
        <f t="shared" si="2"/>
        <v>93169273381246.891</v>
      </c>
      <c r="V59" s="230">
        <f t="shared" si="2"/>
        <v>93926763538219.219</v>
      </c>
      <c r="W59" s="230">
        <f t="shared" si="2"/>
        <v>94684057609962.844</v>
      </c>
      <c r="X59" s="230">
        <f t="shared" si="2"/>
        <v>95020195104307.563</v>
      </c>
      <c r="Y59" s="230">
        <f t="shared" si="2"/>
        <v>95356241097842.609</v>
      </c>
      <c r="Z59" s="230">
        <f t="shared" si="2"/>
        <v>95692195537066.406</v>
      </c>
      <c r="AA59" s="230">
        <f t="shared" si="2"/>
        <v>96028058368479.719</v>
      </c>
      <c r="AB59" s="230">
        <f t="shared" si="2"/>
        <v>96363829538585.672</v>
      </c>
      <c r="AC59" s="230">
        <f t="shared" si="2"/>
        <v>96338353402886.641</v>
      </c>
      <c r="AD59" s="230">
        <f t="shared" si="2"/>
        <v>96312875670308.469</v>
      </c>
      <c r="AE59" s="230">
        <f t="shared" si="2"/>
        <v>96287396343085.688</v>
      </c>
      <c r="AF59" s="230">
        <f t="shared" si="2"/>
        <v>96261915423452.672</v>
      </c>
      <c r="AG59" s="230">
        <f t="shared" si="2"/>
        <v>96236432913643.828</v>
      </c>
      <c r="AH59" s="230">
        <f t="shared" si="2"/>
        <v>95883033152669.094</v>
      </c>
      <c r="AI59" s="230">
        <f t="shared" si="2"/>
        <v>95529713898158.063</v>
      </c>
      <c r="AJ59" s="230">
        <f t="shared" si="2"/>
        <v>95176475202964.094</v>
      </c>
      <c r="AK59" s="230">
        <f t="shared" si="2"/>
        <v>94823317119938.375</v>
      </c>
      <c r="AL59" s="230">
        <f t="shared" si="2"/>
        <v>94470239701929.781</v>
      </c>
      <c r="AM59" s="230">
        <f t="shared" si="2"/>
        <v>94057019681786.563</v>
      </c>
      <c r="AN59" s="230">
        <f t="shared" si="2"/>
        <v>93643895549436.766</v>
      </c>
      <c r="AO59" s="230">
        <f t="shared" si="2"/>
        <v>93230867367023.328</v>
      </c>
      <c r="AP59" s="230">
        <f t="shared" si="2"/>
        <v>92817935196686.625</v>
      </c>
      <c r="AQ59" s="230">
        <f t="shared" si="2"/>
        <v>92396594714833.813</v>
      </c>
    </row>
    <row r="60" spans="1:43" x14ac:dyDescent="0.2">
      <c r="A60" s="278" t="s">
        <v>99</v>
      </c>
      <c r="B60" s="230">
        <f t="shared" si="0"/>
        <v>2777824500</v>
      </c>
      <c r="C60" s="230">
        <f t="shared" si="3"/>
        <v>16666947000.000002</v>
      </c>
      <c r="D60" s="230">
        <f t="shared" si="3"/>
        <v>16991632914.228167</v>
      </c>
      <c r="E60" s="230">
        <f t="shared" si="3"/>
        <v>18758909103.865009</v>
      </c>
      <c r="F60" s="230">
        <f t="shared" si="3"/>
        <v>19322466037.889908</v>
      </c>
      <c r="G60" s="230">
        <f t="shared" si="3"/>
        <v>19904203305.288597</v>
      </c>
      <c r="H60" s="230">
        <f t="shared" si="3"/>
        <v>20627156896.975807</v>
      </c>
      <c r="I60" s="230">
        <f t="shared" si="3"/>
        <v>21396099151.551388</v>
      </c>
      <c r="J60" s="230">
        <f t="shared" si="3"/>
        <v>21882608087.529819</v>
      </c>
      <c r="K60" s="230">
        <f t="shared" si="3"/>
        <v>22255599821.521095</v>
      </c>
      <c r="L60" s="230">
        <f t="shared" si="2"/>
        <v>22425870178.353245</v>
      </c>
      <c r="M60" s="230">
        <f t="shared" si="2"/>
        <v>22416009625.422199</v>
      </c>
      <c r="N60" s="230">
        <f t="shared" si="2"/>
        <v>22415027800.234154</v>
      </c>
      <c r="O60" s="230">
        <f t="shared" si="2"/>
        <v>22304638233.612789</v>
      </c>
      <c r="P60" s="230">
        <f t="shared" si="2"/>
        <v>22114010632.359665</v>
      </c>
      <c r="Q60" s="230">
        <f t="shared" si="2"/>
        <v>21872467278.598839</v>
      </c>
      <c r="R60" s="230">
        <f t="shared" si="2"/>
        <v>21608641717.096252</v>
      </c>
      <c r="S60" s="230">
        <f t="shared" si="2"/>
        <v>21417706711.041225</v>
      </c>
      <c r="T60" s="230">
        <f t="shared" si="2"/>
        <v>21231059249.911732</v>
      </c>
      <c r="U60" s="230">
        <f t="shared" si="2"/>
        <v>21048818271.707047</v>
      </c>
      <c r="V60" s="230">
        <f t="shared" si="2"/>
        <v>20871098132.785454</v>
      </c>
      <c r="W60" s="230">
        <f t="shared" si="2"/>
        <v>20698008965.40612</v>
      </c>
      <c r="X60" s="230">
        <f t="shared" si="2"/>
        <v>20529657039.955494</v>
      </c>
      <c r="Y60" s="230">
        <f t="shared" si="2"/>
        <v>20366145131.555408</v>
      </c>
      <c r="Z60" s="230">
        <f t="shared" si="2"/>
        <v>20207572890.830517</v>
      </c>
      <c r="AA60" s="230">
        <f t="shared" si="2"/>
        <v>20054037218.692787</v>
      </c>
      <c r="AB60" s="230">
        <f t="shared" si="2"/>
        <v>19905632645.082287</v>
      </c>
      <c r="AC60" s="230">
        <f t="shared" si="2"/>
        <v>19762451711.683014</v>
      </c>
      <c r="AD60" s="230">
        <f t="shared" si="2"/>
        <v>19624585358.715607</v>
      </c>
      <c r="AE60" s="230">
        <f t="shared" si="2"/>
        <v>19492123315.990196</v>
      </c>
      <c r="AF60" s="230">
        <f t="shared" si="2"/>
        <v>19365154498.485271</v>
      </c>
      <c r="AG60" s="230">
        <f t="shared" si="2"/>
        <v>19243767406.802555</v>
      </c>
      <c r="AH60" s="230">
        <f t="shared" si="2"/>
        <v>19128050532.93346</v>
      </c>
      <c r="AI60" s="230">
        <f t="shared" si="2"/>
        <v>19018092771.859283</v>
      </c>
      <c r="AJ60" s="230">
        <f t="shared" si="2"/>
        <v>18913983839.595612</v>
      </c>
      <c r="AK60" s="230">
        <f t="shared" si="2"/>
        <v>18815814698.38269</v>
      </c>
      <c r="AL60" s="230">
        <f t="shared" si="2"/>
        <v>18723677989.817837</v>
      </c>
      <c r="AM60" s="230">
        <f t="shared" si="2"/>
        <v>18637668476.821976</v>
      </c>
      <c r="AN60" s="230">
        <f t="shared" si="2"/>
        <v>18557883495.433876</v>
      </c>
      <c r="AO60" s="230">
        <f t="shared" si="2"/>
        <v>18484423417.529778</v>
      </c>
      <c r="AP60" s="230">
        <f t="shared" si="2"/>
        <v>18417392125.676334</v>
      </c>
      <c r="AQ60" s="230">
        <f t="shared" si="2"/>
        <v>18355362918.568172</v>
      </c>
    </row>
    <row r="61" spans="1:43" x14ac:dyDescent="0.2">
      <c r="A61" s="278" t="s">
        <v>100</v>
      </c>
      <c r="B61" s="230">
        <f t="shared" si="0"/>
        <v>0</v>
      </c>
      <c r="C61" s="230">
        <f t="shared" si="3"/>
        <v>2777824500</v>
      </c>
      <c r="D61" s="230">
        <f t="shared" si="3"/>
        <v>3110657846.8365507</v>
      </c>
      <c r="E61" s="230">
        <f t="shared" si="3"/>
        <v>3423480497.9068394</v>
      </c>
      <c r="F61" s="230">
        <f t="shared" si="3"/>
        <v>3570086755.1049657</v>
      </c>
      <c r="G61" s="230">
        <f t="shared" si="3"/>
        <v>3753164105.0820746</v>
      </c>
      <c r="H61" s="230">
        <f t="shared" si="3"/>
        <v>3986573023.2742677</v>
      </c>
      <c r="I61" s="230">
        <f t="shared" si="3"/>
        <v>4212137405.9877276</v>
      </c>
      <c r="J61" s="230">
        <f t="shared" si="3"/>
        <v>4407928378.3185415</v>
      </c>
      <c r="K61" s="230">
        <f t="shared" si="3"/>
        <v>4578767899.3722544</v>
      </c>
      <c r="L61" s="230">
        <f t="shared" si="2"/>
        <v>4728125263.9553633</v>
      </c>
      <c r="M61" s="230">
        <f t="shared" si="2"/>
        <v>4862104426.6990499</v>
      </c>
      <c r="N61" s="230">
        <f t="shared" si="2"/>
        <v>4993052722.9447136</v>
      </c>
      <c r="O61" s="230">
        <f t="shared" si="2"/>
        <v>5117790882.0020123</v>
      </c>
      <c r="P61" s="230">
        <f t="shared" si="2"/>
        <v>5238007121.966877</v>
      </c>
      <c r="Q61" s="230">
        <f t="shared" si="2"/>
        <v>5355616197.9244289</v>
      </c>
      <c r="R61" s="230">
        <f t="shared" si="2"/>
        <v>5472745732.0757999</v>
      </c>
      <c r="S61" s="230">
        <f t="shared" si="2"/>
        <v>5597121117.9886456</v>
      </c>
      <c r="T61" s="230">
        <f t="shared" si="2"/>
        <v>5723237791.1077271</v>
      </c>
      <c r="U61" s="230">
        <f t="shared" si="2"/>
        <v>5850696781.0983734</v>
      </c>
      <c r="V61" s="230">
        <f t="shared" si="2"/>
        <v>5979063543.8626184</v>
      </c>
      <c r="W61" s="230">
        <f t="shared" si="2"/>
        <v>6107867227.3827219</v>
      </c>
      <c r="X61" s="230">
        <f t="shared" si="2"/>
        <v>6236600285.4749804</v>
      </c>
      <c r="Y61" s="230">
        <f t="shared" si="2"/>
        <v>6364718484.690731</v>
      </c>
      <c r="Z61" s="230">
        <f t="shared" si="2"/>
        <v>6491641349.7566853</v>
      </c>
      <c r="AA61" s="230">
        <f t="shared" si="2"/>
        <v>6616753092.1667595</v>
      </c>
      <c r="AB61" s="230">
        <f t="shared" si="2"/>
        <v>6739404064.6972504</v>
      </c>
      <c r="AC61" s="230">
        <f t="shared" si="2"/>
        <v>6858912781.5974188</v>
      </c>
      <c r="AD61" s="230">
        <f t="shared" si="2"/>
        <v>6974568539.9036989</v>
      </c>
      <c r="AE61" s="230">
        <f t="shared" si="2"/>
        <v>7085634671.6439629</v>
      </c>
      <c r="AF61" s="230">
        <f t="shared" si="2"/>
        <v>7191352449.5759611</v>
      </c>
      <c r="AG61" s="230">
        <f t="shared" si="2"/>
        <v>7290945660.5003796</v>
      </c>
      <c r="AH61" s="230">
        <f t="shared" si="2"/>
        <v>7383625850.1028652</v>
      </c>
      <c r="AI61" s="230">
        <f t="shared" si="2"/>
        <v>7468598231.7493401</v>
      </c>
      <c r="AJ61" s="230">
        <f t="shared" si="2"/>
        <v>7545068238.7719164</v>
      </c>
      <c r="AK61" s="230">
        <f t="shared" si="2"/>
        <v>7612248685.6751633</v>
      </c>
      <c r="AL61" s="230">
        <f t="shared" si="2"/>
        <v>7669367488.560153</v>
      </c>
      <c r="AM61" s="230">
        <f t="shared" si="2"/>
        <v>7715675879.157299</v>
      </c>
      <c r="AN61" s="230">
        <f t="shared" si="2"/>
        <v>7750457030.4897623</v>
      </c>
      <c r="AO61" s="230">
        <f t="shared" si="2"/>
        <v>7773034995.7270069</v>
      </c>
      <c r="AP61" s="230">
        <f t="shared" si="2"/>
        <v>7782783845.6523514</v>
      </c>
      <c r="AQ61" s="230">
        <f t="shared" si="2"/>
        <v>7778480864.4949112</v>
      </c>
    </row>
    <row r="62" spans="1:43" x14ac:dyDescent="0.2">
      <c r="A62" s="278" t="s">
        <v>101</v>
      </c>
      <c r="B62" s="230">
        <f t="shared" si="0"/>
        <v>38889543000</v>
      </c>
      <c r="C62" s="230">
        <f t="shared" si="3"/>
        <v>144446874000</v>
      </c>
      <c r="D62" s="230">
        <f t="shared" si="3"/>
        <v>175353743120.1373</v>
      </c>
      <c r="E62" s="230">
        <f t="shared" si="3"/>
        <v>181930959564.67288</v>
      </c>
      <c r="F62" s="230">
        <f t="shared" si="3"/>
        <v>194848176514.9104</v>
      </c>
      <c r="G62" s="230">
        <f t="shared" si="3"/>
        <v>201549374211.42032</v>
      </c>
      <c r="H62" s="230">
        <f t="shared" si="3"/>
        <v>207190902378.39548</v>
      </c>
      <c r="I62" s="230">
        <f t="shared" si="3"/>
        <v>219781320527.71277</v>
      </c>
      <c r="J62" s="230">
        <f t="shared" si="3"/>
        <v>220357178864.24249</v>
      </c>
      <c r="K62" s="230">
        <f t="shared" si="3"/>
        <v>222116455984.16171</v>
      </c>
      <c r="L62" s="230">
        <f t="shared" si="2"/>
        <v>218987023594.41858</v>
      </c>
      <c r="M62" s="230">
        <f t="shared" si="2"/>
        <v>212741289923.35449</v>
      </c>
      <c r="N62" s="230">
        <f t="shared" si="2"/>
        <v>208495681281.51001</v>
      </c>
      <c r="O62" s="230">
        <f t="shared" si="2"/>
        <v>204293452764.12952</v>
      </c>
      <c r="P62" s="230">
        <f t="shared" si="2"/>
        <v>200134559021.2041</v>
      </c>
      <c r="Q62" s="230">
        <f t="shared" si="2"/>
        <v>196018954708.31787</v>
      </c>
      <c r="R62" s="230">
        <f t="shared" si="2"/>
        <v>191946594486.64862</v>
      </c>
      <c r="S62" s="230">
        <f t="shared" si="2"/>
        <v>188732201070.46674</v>
      </c>
      <c r="T62" s="230">
        <f t="shared" si="2"/>
        <v>185515247998.04388</v>
      </c>
      <c r="U62" s="230">
        <f t="shared" si="2"/>
        <v>182295737643.99588</v>
      </c>
      <c r="V62" s="230">
        <f t="shared" si="2"/>
        <v>179073672382.80957</v>
      </c>
      <c r="W62" s="230">
        <f t="shared" si="2"/>
        <v>175849054588.84192</v>
      </c>
      <c r="X62" s="230">
        <f t="shared" si="2"/>
        <v>171398393297.20358</v>
      </c>
      <c r="Y62" s="230">
        <f t="shared" si="2"/>
        <v>166944253612.59668</v>
      </c>
      <c r="Z62" s="230">
        <f t="shared" si="2"/>
        <v>162486638790.08264</v>
      </c>
      <c r="AA62" s="230">
        <f t="shared" si="2"/>
        <v>158025552084.54562</v>
      </c>
      <c r="AB62" s="230">
        <f t="shared" si="2"/>
        <v>153560996750.69186</v>
      </c>
      <c r="AC62" s="230">
        <f t="shared" si="2"/>
        <v>150124266355.19135</v>
      </c>
      <c r="AD62" s="230">
        <f t="shared" si="2"/>
        <v>146684854298.49231</v>
      </c>
      <c r="AE62" s="230">
        <f t="shared" si="2"/>
        <v>143242763093.64886</v>
      </c>
      <c r="AF62" s="230">
        <f t="shared" si="2"/>
        <v>139797995253.57819</v>
      </c>
      <c r="AG62" s="230">
        <f t="shared" si="2"/>
        <v>136350553291.06017</v>
      </c>
      <c r="AH62" s="230">
        <f t="shared" si="2"/>
        <v>134295882042.4592</v>
      </c>
      <c r="AI62" s="230">
        <f t="shared" si="2"/>
        <v>132239592409.37151</v>
      </c>
      <c r="AJ62" s="230">
        <f t="shared" si="2"/>
        <v>130181685903.4507</v>
      </c>
      <c r="AK62" s="230">
        <f t="shared" si="2"/>
        <v>128122164036.26814</v>
      </c>
      <c r="AL62" s="230">
        <f t="shared" si="2"/>
        <v>126061028319.31241</v>
      </c>
      <c r="AM62" s="230">
        <f t="shared" si="2"/>
        <v>125054820649.57985</v>
      </c>
      <c r="AN62" s="230">
        <f t="shared" si="2"/>
        <v>124047793672.42595</v>
      </c>
      <c r="AO62" s="230">
        <f t="shared" si="2"/>
        <v>123039948142.99107</v>
      </c>
      <c r="AP62" s="230">
        <f t="shared" si="2"/>
        <v>122031284816.37413</v>
      </c>
      <c r="AQ62" s="230">
        <f t="shared" si="2"/>
        <v>121011398923.63141</v>
      </c>
    </row>
    <row r="63" spans="1:43" x14ac:dyDescent="0.2">
      <c r="A63" s="278" t="s">
        <v>102</v>
      </c>
      <c r="B63" s="230">
        <f t="shared" si="0"/>
        <v>0</v>
      </c>
      <c r="C63" s="230">
        <f t="shared" si="3"/>
        <v>0</v>
      </c>
      <c r="D63" s="230">
        <f t="shared" si="3"/>
        <v>0</v>
      </c>
      <c r="E63" s="230">
        <f t="shared" si="3"/>
        <v>0</v>
      </c>
      <c r="F63" s="230">
        <f t="shared" si="3"/>
        <v>0</v>
      </c>
      <c r="G63" s="230">
        <f t="shared" si="3"/>
        <v>0</v>
      </c>
      <c r="H63" s="230">
        <f t="shared" si="3"/>
        <v>0</v>
      </c>
      <c r="I63" s="230">
        <f t="shared" si="3"/>
        <v>0</v>
      </c>
      <c r="J63" s="230">
        <f t="shared" si="3"/>
        <v>0</v>
      </c>
      <c r="K63" s="230">
        <f t="shared" si="3"/>
        <v>0</v>
      </c>
      <c r="L63" s="230">
        <f t="shared" si="2"/>
        <v>0</v>
      </c>
      <c r="M63" s="230">
        <f t="shared" si="2"/>
        <v>0</v>
      </c>
      <c r="N63" s="230">
        <f t="shared" si="2"/>
        <v>0</v>
      </c>
      <c r="O63" s="230">
        <f t="shared" si="2"/>
        <v>0</v>
      </c>
      <c r="P63" s="230">
        <f t="shared" si="2"/>
        <v>0</v>
      </c>
      <c r="Q63" s="230">
        <f t="shared" si="2"/>
        <v>0</v>
      </c>
      <c r="R63" s="230">
        <f t="shared" si="2"/>
        <v>0</v>
      </c>
      <c r="S63" s="230">
        <f t="shared" si="2"/>
        <v>0</v>
      </c>
      <c r="T63" s="230">
        <f t="shared" si="2"/>
        <v>0</v>
      </c>
      <c r="U63" s="230">
        <f t="shared" si="2"/>
        <v>0</v>
      </c>
      <c r="V63" s="230">
        <f t="shared" si="2"/>
        <v>0</v>
      </c>
      <c r="W63" s="230">
        <f t="shared" si="2"/>
        <v>0</v>
      </c>
      <c r="X63" s="230">
        <f t="shared" si="2"/>
        <v>0</v>
      </c>
      <c r="Y63" s="230">
        <f t="shared" si="2"/>
        <v>0</v>
      </c>
      <c r="Z63" s="230">
        <f t="shared" si="2"/>
        <v>0</v>
      </c>
      <c r="AA63" s="230">
        <f t="shared" si="2"/>
        <v>0</v>
      </c>
      <c r="AB63" s="230">
        <f t="shared" si="2"/>
        <v>0</v>
      </c>
      <c r="AC63" s="230">
        <f t="shared" si="2"/>
        <v>0</v>
      </c>
      <c r="AD63" s="230">
        <f t="shared" si="2"/>
        <v>0</v>
      </c>
      <c r="AE63" s="230">
        <f t="shared" si="2"/>
        <v>0</v>
      </c>
      <c r="AF63" s="230">
        <f t="shared" si="2"/>
        <v>0</v>
      </c>
      <c r="AG63" s="230">
        <f t="shared" si="2"/>
        <v>0</v>
      </c>
      <c r="AH63" s="230">
        <f t="shared" si="2"/>
        <v>0</v>
      </c>
      <c r="AI63" s="230">
        <f t="shared" si="2"/>
        <v>0</v>
      </c>
      <c r="AJ63" s="230">
        <f t="shared" si="2"/>
        <v>0</v>
      </c>
      <c r="AK63" s="230">
        <f t="shared" si="2"/>
        <v>0</v>
      </c>
      <c r="AL63" s="230">
        <f t="shared" si="2"/>
        <v>0</v>
      </c>
      <c r="AM63" s="230">
        <f t="shared" si="2"/>
        <v>0</v>
      </c>
      <c r="AN63" s="230">
        <f t="shared" si="2"/>
        <v>0</v>
      </c>
      <c r="AO63" s="230">
        <f t="shared" si="2"/>
        <v>0</v>
      </c>
      <c r="AP63" s="230">
        <f t="shared" si="2"/>
        <v>0</v>
      </c>
      <c r="AQ63" s="230">
        <f t="shared" ref="AQ63:AQ74" si="4">SUMIFS(AQ$2:AQ$44,$AR$2:$AR$44,$A63)</f>
        <v>0</v>
      </c>
    </row>
    <row r="64" spans="1:43" x14ac:dyDescent="0.2">
      <c r="A64" s="278" t="s">
        <v>103</v>
      </c>
      <c r="B64" s="230">
        <f t="shared" si="0"/>
        <v>119446453500.00002</v>
      </c>
      <c r="C64" s="230">
        <f t="shared" si="3"/>
        <v>83334735000</v>
      </c>
      <c r="D64" s="230">
        <f t="shared" si="3"/>
        <v>88465258431.570831</v>
      </c>
      <c r="E64" s="230">
        <f t="shared" si="3"/>
        <v>103177109402.91196</v>
      </c>
      <c r="F64" s="230">
        <f t="shared" si="3"/>
        <v>114805230989.66843</v>
      </c>
      <c r="G64" s="230">
        <f t="shared" si="3"/>
        <v>123251205595.04715</v>
      </c>
      <c r="H64" s="230">
        <f t="shared" si="3"/>
        <v>131458124242.75316</v>
      </c>
      <c r="I64" s="230">
        <f t="shared" si="3"/>
        <v>140067135852.55609</v>
      </c>
      <c r="J64" s="230">
        <f t="shared" si="3"/>
        <v>145803893767.0477</v>
      </c>
      <c r="K64" s="230">
        <f t="shared" si="3"/>
        <v>151751621110.87433</v>
      </c>
      <c r="L64" s="230">
        <f t="shared" si="3"/>
        <v>156348315114.13242</v>
      </c>
      <c r="M64" s="230">
        <f t="shared" si="3"/>
        <v>159969499764.81342</v>
      </c>
      <c r="N64" s="230">
        <f t="shared" si="3"/>
        <v>162514228589.41406</v>
      </c>
      <c r="O64" s="230">
        <f t="shared" si="3"/>
        <v>165018616862.82428</v>
      </c>
      <c r="P64" s="230">
        <f t="shared" si="3"/>
        <v>167482867571.72443</v>
      </c>
      <c r="Q64" s="230">
        <f t="shared" si="3"/>
        <v>169907183671.6824</v>
      </c>
      <c r="R64" s="230">
        <f t="shared" si="3"/>
        <v>172291768087.15411</v>
      </c>
      <c r="S64" s="230">
        <f t="shared" si="3"/>
        <v>173017801673.01218</v>
      </c>
      <c r="T64" s="230">
        <f t="shared" si="3"/>
        <v>173740421056.24472</v>
      </c>
      <c r="U64" s="230">
        <f t="shared" si="3"/>
        <v>174459624139.71194</v>
      </c>
      <c r="V64" s="230">
        <f t="shared" si="3"/>
        <v>175175408826.42206</v>
      </c>
      <c r="W64" s="230">
        <f t="shared" si="3"/>
        <v>175887773019.53128</v>
      </c>
      <c r="X64" s="230">
        <f t="shared" si="3"/>
        <v>175158510714.78061</v>
      </c>
      <c r="Y64" s="230">
        <f t="shared" si="3"/>
        <v>174430576755.2905</v>
      </c>
      <c r="Z64" s="230">
        <f t="shared" si="3"/>
        <v>173703972072.15594</v>
      </c>
      <c r="AA64" s="230">
        <f t="shared" si="3"/>
        <v>172978697596.40662</v>
      </c>
      <c r="AB64" s="230">
        <f t="shared" si="3"/>
        <v>172254754259.00723</v>
      </c>
      <c r="AC64" s="230">
        <f t="shared" si="3"/>
        <v>169670239331.76138</v>
      </c>
      <c r="AD64" s="230">
        <f t="shared" si="3"/>
        <v>167093275174.84317</v>
      </c>
      <c r="AE64" s="230">
        <f t="shared" si="3"/>
        <v>164523866670.06421</v>
      </c>
      <c r="AF64" s="230">
        <f t="shared" si="3"/>
        <v>161962018698.8927</v>
      </c>
      <c r="AG64" s="230">
        <f t="shared" si="3"/>
        <v>159407736142.45358</v>
      </c>
      <c r="AH64" s="230">
        <f t="shared" si="3"/>
        <v>155476264333.49609</v>
      </c>
      <c r="AI64" s="230">
        <f t="shared" si="3"/>
        <v>151557040904.73541</v>
      </c>
      <c r="AJ64" s="230">
        <f t="shared" si="3"/>
        <v>147650073698.76575</v>
      </c>
      <c r="AK64" s="230">
        <f t="shared" si="3"/>
        <v>143755370557.62976</v>
      </c>
      <c r="AL64" s="230">
        <f t="shared" si="3"/>
        <v>139872939322.81772</v>
      </c>
      <c r="AM64" s="230">
        <f t="shared" si="3"/>
        <v>135996911122.11717</v>
      </c>
      <c r="AN64" s="230">
        <f t="shared" si="3"/>
        <v>132133190552.59924</v>
      </c>
      <c r="AO64" s="230">
        <f t="shared" si="3"/>
        <v>128281785466.77487</v>
      </c>
      <c r="AP64" s="230">
        <f t="shared" si="3"/>
        <v>124442703716.60234</v>
      </c>
      <c r="AQ64" s="230">
        <f t="shared" si="4"/>
        <v>120605443449.48196</v>
      </c>
    </row>
    <row r="65" spans="1:43" x14ac:dyDescent="0.2">
      <c r="A65" s="278" t="s">
        <v>104</v>
      </c>
      <c r="B65" s="230">
        <f t="shared" si="0"/>
        <v>2777824500</v>
      </c>
      <c r="C65" s="230">
        <f t="shared" si="3"/>
        <v>0</v>
      </c>
      <c r="D65" s="230">
        <f t="shared" si="3"/>
        <v>0</v>
      </c>
      <c r="E65" s="230">
        <f t="shared" si="3"/>
        <v>0</v>
      </c>
      <c r="F65" s="230">
        <f t="shared" si="3"/>
        <v>0</v>
      </c>
      <c r="G65" s="230">
        <f t="shared" si="3"/>
        <v>0</v>
      </c>
      <c r="H65" s="230">
        <f t="shared" si="3"/>
        <v>0</v>
      </c>
      <c r="I65" s="230">
        <f t="shared" si="3"/>
        <v>0</v>
      </c>
      <c r="J65" s="230">
        <f t="shared" si="3"/>
        <v>0</v>
      </c>
      <c r="K65" s="230">
        <f t="shared" si="3"/>
        <v>0</v>
      </c>
      <c r="L65" s="230">
        <f t="shared" si="3"/>
        <v>0</v>
      </c>
      <c r="M65" s="230">
        <f t="shared" si="3"/>
        <v>0</v>
      </c>
      <c r="N65" s="230">
        <f t="shared" si="3"/>
        <v>0</v>
      </c>
      <c r="O65" s="230">
        <f t="shared" si="3"/>
        <v>0</v>
      </c>
      <c r="P65" s="230">
        <f t="shared" si="3"/>
        <v>0</v>
      </c>
      <c r="Q65" s="230">
        <f t="shared" si="3"/>
        <v>0</v>
      </c>
      <c r="R65" s="230">
        <f t="shared" si="3"/>
        <v>0</v>
      </c>
      <c r="S65" s="230">
        <f t="shared" si="3"/>
        <v>0</v>
      </c>
      <c r="T65" s="230">
        <f t="shared" si="3"/>
        <v>0</v>
      </c>
      <c r="U65" s="230">
        <f t="shared" si="3"/>
        <v>0</v>
      </c>
      <c r="V65" s="230">
        <f t="shared" si="3"/>
        <v>0</v>
      </c>
      <c r="W65" s="230">
        <f t="shared" si="3"/>
        <v>0</v>
      </c>
      <c r="X65" s="230">
        <f t="shared" si="3"/>
        <v>0</v>
      </c>
      <c r="Y65" s="230">
        <f t="shared" si="3"/>
        <v>0</v>
      </c>
      <c r="Z65" s="230">
        <f t="shared" si="3"/>
        <v>0</v>
      </c>
      <c r="AA65" s="230">
        <f t="shared" si="3"/>
        <v>0</v>
      </c>
      <c r="AB65" s="230">
        <f t="shared" si="3"/>
        <v>0</v>
      </c>
      <c r="AC65" s="230">
        <f t="shared" si="3"/>
        <v>0</v>
      </c>
      <c r="AD65" s="230">
        <f t="shared" si="3"/>
        <v>0</v>
      </c>
      <c r="AE65" s="230">
        <f t="shared" si="3"/>
        <v>0</v>
      </c>
      <c r="AF65" s="230">
        <f t="shared" si="3"/>
        <v>0</v>
      </c>
      <c r="AG65" s="230">
        <f t="shared" si="3"/>
        <v>0</v>
      </c>
      <c r="AH65" s="230">
        <f t="shared" si="3"/>
        <v>0</v>
      </c>
      <c r="AI65" s="230">
        <f t="shared" si="3"/>
        <v>0</v>
      </c>
      <c r="AJ65" s="230">
        <f t="shared" si="3"/>
        <v>0</v>
      </c>
      <c r="AK65" s="230">
        <f t="shared" si="3"/>
        <v>0</v>
      </c>
      <c r="AL65" s="230">
        <f t="shared" si="3"/>
        <v>0</v>
      </c>
      <c r="AM65" s="230">
        <f t="shared" si="3"/>
        <v>0</v>
      </c>
      <c r="AN65" s="230">
        <f t="shared" si="3"/>
        <v>0</v>
      </c>
      <c r="AO65" s="230">
        <f t="shared" si="3"/>
        <v>0</v>
      </c>
      <c r="AP65" s="230">
        <f t="shared" si="3"/>
        <v>0</v>
      </c>
      <c r="AQ65" s="230">
        <f t="shared" si="4"/>
        <v>0</v>
      </c>
    </row>
    <row r="66" spans="1:43" x14ac:dyDescent="0.2">
      <c r="A66" s="278" t="s">
        <v>105</v>
      </c>
      <c r="B66" s="230">
        <f t="shared" si="0"/>
        <v>2777824500</v>
      </c>
      <c r="C66" s="230">
        <f t="shared" si="3"/>
        <v>0</v>
      </c>
      <c r="D66" s="230">
        <f t="shared" si="3"/>
        <v>0</v>
      </c>
      <c r="E66" s="230">
        <f t="shared" si="3"/>
        <v>0</v>
      </c>
      <c r="F66" s="230">
        <f t="shared" si="3"/>
        <v>0</v>
      </c>
      <c r="G66" s="230">
        <f t="shared" si="3"/>
        <v>0</v>
      </c>
      <c r="H66" s="230">
        <f t="shared" si="3"/>
        <v>0</v>
      </c>
      <c r="I66" s="230">
        <f t="shared" si="3"/>
        <v>0</v>
      </c>
      <c r="J66" s="230">
        <f t="shared" si="3"/>
        <v>0</v>
      </c>
      <c r="K66" s="230">
        <f t="shared" si="3"/>
        <v>0</v>
      </c>
      <c r="L66" s="230">
        <f t="shared" si="3"/>
        <v>0</v>
      </c>
      <c r="M66" s="230">
        <f t="shared" si="3"/>
        <v>0</v>
      </c>
      <c r="N66" s="230">
        <f t="shared" si="3"/>
        <v>0</v>
      </c>
      <c r="O66" s="230">
        <f t="shared" si="3"/>
        <v>0</v>
      </c>
      <c r="P66" s="230">
        <f t="shared" si="3"/>
        <v>0</v>
      </c>
      <c r="Q66" s="230">
        <f t="shared" si="3"/>
        <v>0</v>
      </c>
      <c r="R66" s="230">
        <f t="shared" si="3"/>
        <v>0</v>
      </c>
      <c r="S66" s="230">
        <f t="shared" si="3"/>
        <v>0</v>
      </c>
      <c r="T66" s="230">
        <f t="shared" si="3"/>
        <v>0</v>
      </c>
      <c r="U66" s="230">
        <f t="shared" si="3"/>
        <v>0</v>
      </c>
      <c r="V66" s="230">
        <f t="shared" si="3"/>
        <v>0</v>
      </c>
      <c r="W66" s="230">
        <f t="shared" si="3"/>
        <v>0</v>
      </c>
      <c r="X66" s="230">
        <f t="shared" si="3"/>
        <v>0</v>
      </c>
      <c r="Y66" s="230">
        <f t="shared" si="3"/>
        <v>0</v>
      </c>
      <c r="Z66" s="230">
        <f t="shared" si="3"/>
        <v>0</v>
      </c>
      <c r="AA66" s="230">
        <f t="shared" si="3"/>
        <v>0</v>
      </c>
      <c r="AB66" s="230">
        <f t="shared" si="3"/>
        <v>0</v>
      </c>
      <c r="AC66" s="230">
        <f t="shared" si="3"/>
        <v>0</v>
      </c>
      <c r="AD66" s="230">
        <f t="shared" si="3"/>
        <v>0</v>
      </c>
      <c r="AE66" s="230">
        <f t="shared" si="3"/>
        <v>0</v>
      </c>
      <c r="AF66" s="230">
        <f t="shared" si="3"/>
        <v>0</v>
      </c>
      <c r="AG66" s="230">
        <f t="shared" si="3"/>
        <v>0</v>
      </c>
      <c r="AH66" s="230">
        <f t="shared" si="3"/>
        <v>0</v>
      </c>
      <c r="AI66" s="230">
        <f t="shared" si="3"/>
        <v>0</v>
      </c>
      <c r="AJ66" s="230">
        <f t="shared" si="3"/>
        <v>0</v>
      </c>
      <c r="AK66" s="230">
        <f t="shared" si="3"/>
        <v>0</v>
      </c>
      <c r="AL66" s="230">
        <f t="shared" si="3"/>
        <v>0</v>
      </c>
      <c r="AM66" s="230">
        <f t="shared" si="3"/>
        <v>0</v>
      </c>
      <c r="AN66" s="230">
        <f t="shared" si="3"/>
        <v>0</v>
      </c>
      <c r="AO66" s="230">
        <f t="shared" si="3"/>
        <v>0</v>
      </c>
      <c r="AP66" s="230">
        <f t="shared" si="3"/>
        <v>0</v>
      </c>
      <c r="AQ66" s="230">
        <f t="shared" si="4"/>
        <v>0</v>
      </c>
    </row>
    <row r="67" spans="1:43" x14ac:dyDescent="0.2">
      <c r="A67" s="278" t="s">
        <v>106</v>
      </c>
      <c r="B67" s="230">
        <f t="shared" si="0"/>
        <v>0</v>
      </c>
      <c r="C67" s="230">
        <f t="shared" si="3"/>
        <v>0</v>
      </c>
      <c r="D67" s="230">
        <f t="shared" si="3"/>
        <v>0</v>
      </c>
      <c r="E67" s="230">
        <f t="shared" si="3"/>
        <v>0</v>
      </c>
      <c r="F67" s="230">
        <f t="shared" si="3"/>
        <v>0</v>
      </c>
      <c r="G67" s="230">
        <f t="shared" si="3"/>
        <v>0</v>
      </c>
      <c r="H67" s="230">
        <f t="shared" si="3"/>
        <v>0</v>
      </c>
      <c r="I67" s="230">
        <f t="shared" si="3"/>
        <v>0</v>
      </c>
      <c r="J67" s="230">
        <f t="shared" si="3"/>
        <v>0</v>
      </c>
      <c r="K67" s="230">
        <f t="shared" si="3"/>
        <v>0</v>
      </c>
      <c r="L67" s="230">
        <f t="shared" si="3"/>
        <v>0</v>
      </c>
      <c r="M67" s="230">
        <f t="shared" si="3"/>
        <v>0</v>
      </c>
      <c r="N67" s="230">
        <f t="shared" si="3"/>
        <v>0</v>
      </c>
      <c r="O67" s="230">
        <f t="shared" si="3"/>
        <v>0</v>
      </c>
      <c r="P67" s="230">
        <f t="shared" si="3"/>
        <v>0</v>
      </c>
      <c r="Q67" s="230">
        <f t="shared" si="3"/>
        <v>0</v>
      </c>
      <c r="R67" s="230">
        <f t="shared" si="3"/>
        <v>0</v>
      </c>
      <c r="S67" s="230">
        <f t="shared" si="3"/>
        <v>0</v>
      </c>
      <c r="T67" s="230">
        <f t="shared" si="3"/>
        <v>0</v>
      </c>
      <c r="U67" s="230">
        <f t="shared" si="3"/>
        <v>0</v>
      </c>
      <c r="V67" s="230">
        <f t="shared" si="3"/>
        <v>0</v>
      </c>
      <c r="W67" s="230">
        <f t="shared" si="3"/>
        <v>0</v>
      </c>
      <c r="X67" s="230">
        <f t="shared" si="3"/>
        <v>0</v>
      </c>
      <c r="Y67" s="230">
        <f t="shared" si="3"/>
        <v>0</v>
      </c>
      <c r="Z67" s="230">
        <f t="shared" si="3"/>
        <v>0</v>
      </c>
      <c r="AA67" s="230">
        <f t="shared" si="3"/>
        <v>0</v>
      </c>
      <c r="AB67" s="230">
        <f t="shared" si="3"/>
        <v>0</v>
      </c>
      <c r="AC67" s="230">
        <f t="shared" si="3"/>
        <v>0</v>
      </c>
      <c r="AD67" s="230">
        <f t="shared" si="3"/>
        <v>0</v>
      </c>
      <c r="AE67" s="230">
        <f t="shared" si="3"/>
        <v>0</v>
      </c>
      <c r="AF67" s="230">
        <f t="shared" si="3"/>
        <v>0</v>
      </c>
      <c r="AG67" s="230">
        <f t="shared" si="3"/>
        <v>0</v>
      </c>
      <c r="AH67" s="230">
        <f t="shared" si="3"/>
        <v>0</v>
      </c>
      <c r="AI67" s="230">
        <f t="shared" si="3"/>
        <v>0</v>
      </c>
      <c r="AJ67" s="230">
        <f t="shared" si="3"/>
        <v>0</v>
      </c>
      <c r="AK67" s="230">
        <f t="shared" si="3"/>
        <v>0</v>
      </c>
      <c r="AL67" s="230">
        <f t="shared" si="3"/>
        <v>0</v>
      </c>
      <c r="AM67" s="230">
        <f t="shared" si="3"/>
        <v>0</v>
      </c>
      <c r="AN67" s="230">
        <f t="shared" si="3"/>
        <v>0</v>
      </c>
      <c r="AO67" s="230">
        <f t="shared" si="3"/>
        <v>0</v>
      </c>
      <c r="AP67" s="230">
        <f t="shared" si="3"/>
        <v>0</v>
      </c>
      <c r="AQ67" s="230">
        <f t="shared" si="4"/>
        <v>0</v>
      </c>
    </row>
    <row r="68" spans="1:43" x14ac:dyDescent="0.2">
      <c r="A68" s="278" t="s">
        <v>107</v>
      </c>
      <c r="B68" s="230">
        <f t="shared" si="0"/>
        <v>5555649000</v>
      </c>
      <c r="C68" s="230">
        <f t="shared" si="3"/>
        <v>0</v>
      </c>
      <c r="D68" s="230">
        <f t="shared" si="3"/>
        <v>0</v>
      </c>
      <c r="E68" s="230">
        <f t="shared" si="3"/>
        <v>0</v>
      </c>
      <c r="F68" s="230">
        <f t="shared" si="3"/>
        <v>0</v>
      </c>
      <c r="G68" s="230">
        <f t="shared" si="3"/>
        <v>0</v>
      </c>
      <c r="H68" s="230">
        <f t="shared" si="3"/>
        <v>0</v>
      </c>
      <c r="I68" s="230">
        <f t="shared" si="3"/>
        <v>0</v>
      </c>
      <c r="J68" s="230">
        <f t="shared" si="3"/>
        <v>0</v>
      </c>
      <c r="K68" s="230">
        <f t="shared" si="3"/>
        <v>0</v>
      </c>
      <c r="L68" s="230">
        <f t="shared" si="3"/>
        <v>0</v>
      </c>
      <c r="M68" s="230">
        <f t="shared" si="3"/>
        <v>0</v>
      </c>
      <c r="N68" s="230">
        <f t="shared" si="3"/>
        <v>0</v>
      </c>
      <c r="O68" s="230">
        <f t="shared" si="3"/>
        <v>0</v>
      </c>
      <c r="P68" s="230">
        <f t="shared" si="3"/>
        <v>0</v>
      </c>
      <c r="Q68" s="230">
        <f t="shared" si="3"/>
        <v>0</v>
      </c>
      <c r="R68" s="230">
        <f t="shared" si="3"/>
        <v>0</v>
      </c>
      <c r="S68" s="230">
        <f t="shared" si="3"/>
        <v>0</v>
      </c>
      <c r="T68" s="230">
        <f t="shared" si="3"/>
        <v>0</v>
      </c>
      <c r="U68" s="230">
        <f t="shared" si="3"/>
        <v>0</v>
      </c>
      <c r="V68" s="230">
        <f t="shared" si="3"/>
        <v>0</v>
      </c>
      <c r="W68" s="230">
        <f t="shared" si="3"/>
        <v>0</v>
      </c>
      <c r="X68" s="230">
        <f t="shared" si="3"/>
        <v>0</v>
      </c>
      <c r="Y68" s="230">
        <f t="shared" si="3"/>
        <v>0</v>
      </c>
      <c r="Z68" s="230">
        <f t="shared" si="3"/>
        <v>0</v>
      </c>
      <c r="AA68" s="230">
        <f t="shared" si="3"/>
        <v>0</v>
      </c>
      <c r="AB68" s="230">
        <f t="shared" si="3"/>
        <v>0</v>
      </c>
      <c r="AC68" s="230">
        <f t="shared" si="3"/>
        <v>0</v>
      </c>
      <c r="AD68" s="230">
        <f t="shared" si="3"/>
        <v>0</v>
      </c>
      <c r="AE68" s="230">
        <f t="shared" si="3"/>
        <v>0</v>
      </c>
      <c r="AF68" s="230">
        <f t="shared" si="3"/>
        <v>0</v>
      </c>
      <c r="AG68" s="230">
        <f t="shared" si="3"/>
        <v>0</v>
      </c>
      <c r="AH68" s="230">
        <f t="shared" si="3"/>
        <v>0</v>
      </c>
      <c r="AI68" s="230">
        <f t="shared" ref="AI68:AP74" si="5">SUMIFS(AI$2:AI$44,$AR$2:$AR$44,$A68)</f>
        <v>0</v>
      </c>
      <c r="AJ68" s="230">
        <f t="shared" si="5"/>
        <v>0</v>
      </c>
      <c r="AK68" s="230">
        <f t="shared" si="5"/>
        <v>0</v>
      </c>
      <c r="AL68" s="230">
        <f t="shared" si="5"/>
        <v>0</v>
      </c>
      <c r="AM68" s="230">
        <f t="shared" si="5"/>
        <v>0</v>
      </c>
      <c r="AN68" s="230">
        <f t="shared" si="5"/>
        <v>0</v>
      </c>
      <c r="AO68" s="230">
        <f t="shared" si="5"/>
        <v>0</v>
      </c>
      <c r="AP68" s="230">
        <f t="shared" si="5"/>
        <v>0</v>
      </c>
      <c r="AQ68" s="230">
        <f t="shared" si="4"/>
        <v>0</v>
      </c>
    </row>
    <row r="69" spans="1:43" x14ac:dyDescent="0.2">
      <c r="A69" s="278" t="s">
        <v>108</v>
      </c>
      <c r="B69" s="230">
        <f t="shared" si="0"/>
        <v>2777824500</v>
      </c>
      <c r="C69" s="230">
        <f t="shared" ref="C69:AH74" si="6">SUMIFS(C$2:C$44,$AR$2:$AR$44,$A69)</f>
        <v>2777824500</v>
      </c>
      <c r="D69" s="230">
        <f t="shared" si="6"/>
        <v>2842331415.6410165</v>
      </c>
      <c r="E69" s="230">
        <f t="shared" si="6"/>
        <v>3258531987.7212939</v>
      </c>
      <c r="F69" s="230">
        <f t="shared" si="6"/>
        <v>3593090055.5624943</v>
      </c>
      <c r="G69" s="230">
        <f t="shared" si="6"/>
        <v>3809924202.4391131</v>
      </c>
      <c r="H69" s="230">
        <f t="shared" si="6"/>
        <v>4024554272.0092831</v>
      </c>
      <c r="I69" s="230">
        <f t="shared" si="6"/>
        <v>4135259520.1833172</v>
      </c>
      <c r="J69" s="230">
        <f t="shared" si="6"/>
        <v>4241450115.212039</v>
      </c>
      <c r="K69" s="230">
        <f t="shared" si="6"/>
        <v>4347338471.1845617</v>
      </c>
      <c r="L69" s="230">
        <f t="shared" si="6"/>
        <v>4450904446.1854191</v>
      </c>
      <c r="M69" s="230">
        <f t="shared" si="6"/>
        <v>4552691475.2543926</v>
      </c>
      <c r="N69" s="230">
        <f t="shared" si="6"/>
        <v>4601432276.2358742</v>
      </c>
      <c r="O69" s="230">
        <f t="shared" si="6"/>
        <v>4649921471.4016275</v>
      </c>
      <c r="P69" s="230">
        <f t="shared" si="6"/>
        <v>4698159183.5898132</v>
      </c>
      <c r="Q69" s="230">
        <f t="shared" si="6"/>
        <v>4746145535.623786</v>
      </c>
      <c r="R69" s="230">
        <f t="shared" si="6"/>
        <v>4793880650.3121052</v>
      </c>
      <c r="S69" s="230">
        <f t="shared" si="6"/>
        <v>4773770002.3605146</v>
      </c>
      <c r="T69" s="230">
        <f t="shared" si="6"/>
        <v>4753693379.9458809</v>
      </c>
      <c r="U69" s="230">
        <f t="shared" si="6"/>
        <v>4733650782.3245001</v>
      </c>
      <c r="V69" s="230">
        <f t="shared" si="6"/>
        <v>4713642208.7526112</v>
      </c>
      <c r="W69" s="230">
        <f t="shared" si="6"/>
        <v>4693667658.4863968</v>
      </c>
      <c r="X69" s="230">
        <f t="shared" si="6"/>
        <v>4673727130.7819815</v>
      </c>
      <c r="Y69" s="230">
        <f t="shared" si="6"/>
        <v>4653820624.8954191</v>
      </c>
      <c r="Z69" s="230">
        <f t="shared" si="6"/>
        <v>4633948140.0827141</v>
      </c>
      <c r="AA69" s="230">
        <f t="shared" si="6"/>
        <v>4614109675.5998049</v>
      </c>
      <c r="AB69" s="230">
        <f t="shared" si="6"/>
        <v>4594305230.7025728</v>
      </c>
      <c r="AC69" s="230">
        <f t="shared" si="6"/>
        <v>4574534804.6468363</v>
      </c>
      <c r="AD69" s="230">
        <f t="shared" si="6"/>
        <v>4554798396.6883564</v>
      </c>
      <c r="AE69" s="230">
        <f t="shared" si="6"/>
        <v>4535096006.0828342</v>
      </c>
      <c r="AF69" s="230">
        <f t="shared" si="6"/>
        <v>4515427632.0859089</v>
      </c>
      <c r="AG69" s="230">
        <f t="shared" si="6"/>
        <v>4495793273.9531612</v>
      </c>
      <c r="AH69" s="230">
        <f t="shared" si="6"/>
        <v>4484746165.8399963</v>
      </c>
      <c r="AI69" s="230">
        <f t="shared" si="5"/>
        <v>4473712710.6816511</v>
      </c>
      <c r="AJ69" s="230">
        <f t="shared" si="5"/>
        <v>4462692908.1831245</v>
      </c>
      <c r="AK69" s="230">
        <f t="shared" si="5"/>
        <v>4451686758.0493822</v>
      </c>
      <c r="AL69" s="230">
        <f t="shared" si="5"/>
        <v>4440694259.9853802</v>
      </c>
      <c r="AM69" s="230">
        <f t="shared" si="5"/>
        <v>4426881302.7467737</v>
      </c>
      <c r="AN69" s="230">
        <f t="shared" si="5"/>
        <v>4413088783.628231</v>
      </c>
      <c r="AO69" s="230">
        <f t="shared" si="5"/>
        <v>4399316702.1847172</v>
      </c>
      <c r="AP69" s="230">
        <f t="shared" si="5"/>
        <v>4385565057.9711599</v>
      </c>
      <c r="AQ69" s="230">
        <f t="shared" si="4"/>
        <v>4371464333.1792078</v>
      </c>
    </row>
    <row r="70" spans="1:43" x14ac:dyDescent="0.2">
      <c r="A70" s="278" t="s">
        <v>109</v>
      </c>
      <c r="B70" s="230">
        <f t="shared" si="0"/>
        <v>2777824500</v>
      </c>
      <c r="C70" s="230">
        <f t="shared" si="6"/>
        <v>0</v>
      </c>
      <c r="D70" s="230">
        <f t="shared" si="6"/>
        <v>0</v>
      </c>
      <c r="E70" s="230">
        <f t="shared" si="6"/>
        <v>0</v>
      </c>
      <c r="F70" s="230">
        <f t="shared" si="6"/>
        <v>0</v>
      </c>
      <c r="G70" s="230">
        <f t="shared" si="6"/>
        <v>0</v>
      </c>
      <c r="H70" s="230">
        <f t="shared" si="6"/>
        <v>0</v>
      </c>
      <c r="I70" s="230">
        <f t="shared" si="6"/>
        <v>0</v>
      </c>
      <c r="J70" s="230">
        <f t="shared" si="6"/>
        <v>0</v>
      </c>
      <c r="K70" s="230">
        <f t="shared" si="6"/>
        <v>0</v>
      </c>
      <c r="L70" s="230">
        <f t="shared" si="6"/>
        <v>0</v>
      </c>
      <c r="M70" s="230">
        <f t="shared" si="6"/>
        <v>0</v>
      </c>
      <c r="N70" s="230">
        <f t="shared" si="6"/>
        <v>0</v>
      </c>
      <c r="O70" s="230">
        <f t="shared" si="6"/>
        <v>0</v>
      </c>
      <c r="P70" s="230">
        <f t="shared" si="6"/>
        <v>0</v>
      </c>
      <c r="Q70" s="230">
        <f t="shared" si="6"/>
        <v>0</v>
      </c>
      <c r="R70" s="230">
        <f t="shared" si="6"/>
        <v>0</v>
      </c>
      <c r="S70" s="230">
        <f t="shared" si="6"/>
        <v>0</v>
      </c>
      <c r="T70" s="230">
        <f t="shared" si="6"/>
        <v>0</v>
      </c>
      <c r="U70" s="230">
        <f t="shared" si="6"/>
        <v>0</v>
      </c>
      <c r="V70" s="230">
        <f t="shared" si="6"/>
        <v>0</v>
      </c>
      <c r="W70" s="230">
        <f t="shared" si="6"/>
        <v>0</v>
      </c>
      <c r="X70" s="230">
        <f t="shared" si="6"/>
        <v>0</v>
      </c>
      <c r="Y70" s="230">
        <f t="shared" si="6"/>
        <v>0</v>
      </c>
      <c r="Z70" s="230">
        <f t="shared" si="6"/>
        <v>0</v>
      </c>
      <c r="AA70" s="230">
        <f t="shared" si="6"/>
        <v>0</v>
      </c>
      <c r="AB70" s="230">
        <f t="shared" si="6"/>
        <v>0</v>
      </c>
      <c r="AC70" s="230">
        <f t="shared" si="6"/>
        <v>0</v>
      </c>
      <c r="AD70" s="230">
        <f t="shared" si="6"/>
        <v>0</v>
      </c>
      <c r="AE70" s="230">
        <f t="shared" si="6"/>
        <v>0</v>
      </c>
      <c r="AF70" s="230">
        <f t="shared" si="6"/>
        <v>0</v>
      </c>
      <c r="AG70" s="230">
        <f t="shared" si="6"/>
        <v>0</v>
      </c>
      <c r="AH70" s="230">
        <f t="shared" si="6"/>
        <v>0</v>
      </c>
      <c r="AI70" s="230">
        <f t="shared" si="5"/>
        <v>0</v>
      </c>
      <c r="AJ70" s="230">
        <f t="shared" si="5"/>
        <v>0</v>
      </c>
      <c r="AK70" s="230">
        <f t="shared" si="5"/>
        <v>0</v>
      </c>
      <c r="AL70" s="230">
        <f t="shared" si="5"/>
        <v>0</v>
      </c>
      <c r="AM70" s="230">
        <f t="shared" si="5"/>
        <v>0</v>
      </c>
      <c r="AN70" s="230">
        <f t="shared" si="5"/>
        <v>0</v>
      </c>
      <c r="AO70" s="230">
        <f t="shared" si="5"/>
        <v>0</v>
      </c>
      <c r="AP70" s="230">
        <f t="shared" si="5"/>
        <v>0</v>
      </c>
      <c r="AQ70" s="230">
        <f t="shared" si="4"/>
        <v>0</v>
      </c>
    </row>
    <row r="71" spans="1:43" x14ac:dyDescent="0.2">
      <c r="A71" s="278" t="s">
        <v>110</v>
      </c>
      <c r="B71" s="230">
        <f t="shared" si="0"/>
        <v>0</v>
      </c>
      <c r="C71" s="230">
        <f t="shared" si="6"/>
        <v>0</v>
      </c>
      <c r="D71" s="230">
        <f t="shared" si="6"/>
        <v>0</v>
      </c>
      <c r="E71" s="230">
        <f t="shared" si="6"/>
        <v>0</v>
      </c>
      <c r="F71" s="230">
        <f t="shared" si="6"/>
        <v>0</v>
      </c>
      <c r="G71" s="230">
        <f t="shared" si="6"/>
        <v>0</v>
      </c>
      <c r="H71" s="230">
        <f t="shared" si="6"/>
        <v>0</v>
      </c>
      <c r="I71" s="230">
        <f t="shared" si="6"/>
        <v>0</v>
      </c>
      <c r="J71" s="230">
        <f t="shared" si="6"/>
        <v>0</v>
      </c>
      <c r="K71" s="230">
        <f t="shared" si="6"/>
        <v>0</v>
      </c>
      <c r="L71" s="230">
        <f t="shared" si="6"/>
        <v>0</v>
      </c>
      <c r="M71" s="230">
        <f t="shared" si="6"/>
        <v>0</v>
      </c>
      <c r="N71" s="230">
        <f t="shared" si="6"/>
        <v>0</v>
      </c>
      <c r="O71" s="230">
        <f t="shared" si="6"/>
        <v>0</v>
      </c>
      <c r="P71" s="230">
        <f t="shared" si="6"/>
        <v>0</v>
      </c>
      <c r="Q71" s="230">
        <f t="shared" si="6"/>
        <v>0</v>
      </c>
      <c r="R71" s="230">
        <f t="shared" si="6"/>
        <v>0</v>
      </c>
      <c r="S71" s="230">
        <f t="shared" si="6"/>
        <v>0</v>
      </c>
      <c r="T71" s="230">
        <f t="shared" si="6"/>
        <v>0</v>
      </c>
      <c r="U71" s="230">
        <f t="shared" si="6"/>
        <v>0</v>
      </c>
      <c r="V71" s="230">
        <f t="shared" si="6"/>
        <v>0</v>
      </c>
      <c r="W71" s="230">
        <f t="shared" si="6"/>
        <v>0</v>
      </c>
      <c r="X71" s="230">
        <f t="shared" si="6"/>
        <v>0</v>
      </c>
      <c r="Y71" s="230">
        <f t="shared" si="6"/>
        <v>0</v>
      </c>
      <c r="Z71" s="230">
        <f t="shared" si="6"/>
        <v>0</v>
      </c>
      <c r="AA71" s="230">
        <f t="shared" si="6"/>
        <v>0</v>
      </c>
      <c r="AB71" s="230">
        <f t="shared" si="6"/>
        <v>0</v>
      </c>
      <c r="AC71" s="230">
        <f t="shared" si="6"/>
        <v>0</v>
      </c>
      <c r="AD71" s="230">
        <f t="shared" si="6"/>
        <v>0</v>
      </c>
      <c r="AE71" s="230">
        <f t="shared" si="6"/>
        <v>0</v>
      </c>
      <c r="AF71" s="230">
        <f t="shared" si="6"/>
        <v>0</v>
      </c>
      <c r="AG71" s="230">
        <f t="shared" si="6"/>
        <v>0</v>
      </c>
      <c r="AH71" s="230">
        <f t="shared" si="6"/>
        <v>0</v>
      </c>
      <c r="AI71" s="230">
        <f t="shared" si="5"/>
        <v>0</v>
      </c>
      <c r="AJ71" s="230">
        <f t="shared" si="5"/>
        <v>0</v>
      </c>
      <c r="AK71" s="230">
        <f t="shared" si="5"/>
        <v>0</v>
      </c>
      <c r="AL71" s="230">
        <f t="shared" si="5"/>
        <v>0</v>
      </c>
      <c r="AM71" s="230">
        <f t="shared" si="5"/>
        <v>0</v>
      </c>
      <c r="AN71" s="230">
        <f t="shared" si="5"/>
        <v>0</v>
      </c>
      <c r="AO71" s="230">
        <f t="shared" si="5"/>
        <v>0</v>
      </c>
      <c r="AP71" s="230">
        <f t="shared" si="5"/>
        <v>0</v>
      </c>
      <c r="AQ71" s="230">
        <f t="shared" si="4"/>
        <v>0</v>
      </c>
    </row>
    <row r="72" spans="1:43" x14ac:dyDescent="0.2">
      <c r="A72" s="278" t="s">
        <v>111</v>
      </c>
      <c r="B72" s="230">
        <f t="shared" si="0"/>
        <v>0</v>
      </c>
      <c r="C72" s="230">
        <f t="shared" si="6"/>
        <v>0</v>
      </c>
      <c r="D72" s="230">
        <f t="shared" si="6"/>
        <v>0</v>
      </c>
      <c r="E72" s="230">
        <f t="shared" si="6"/>
        <v>0</v>
      </c>
      <c r="F72" s="230">
        <f t="shared" si="6"/>
        <v>0</v>
      </c>
      <c r="G72" s="230">
        <f t="shared" si="6"/>
        <v>0</v>
      </c>
      <c r="H72" s="230">
        <f t="shared" si="6"/>
        <v>0</v>
      </c>
      <c r="I72" s="230">
        <f t="shared" si="6"/>
        <v>0</v>
      </c>
      <c r="J72" s="230">
        <f t="shared" si="6"/>
        <v>0</v>
      </c>
      <c r="K72" s="230">
        <f t="shared" si="6"/>
        <v>0</v>
      </c>
      <c r="L72" s="230">
        <f t="shared" si="6"/>
        <v>0</v>
      </c>
      <c r="M72" s="230">
        <f t="shared" si="6"/>
        <v>0</v>
      </c>
      <c r="N72" s="230">
        <f t="shared" si="6"/>
        <v>0</v>
      </c>
      <c r="O72" s="230">
        <f t="shared" si="6"/>
        <v>0</v>
      </c>
      <c r="P72" s="230">
        <f t="shared" si="6"/>
        <v>0</v>
      </c>
      <c r="Q72" s="230">
        <f t="shared" si="6"/>
        <v>0</v>
      </c>
      <c r="R72" s="230">
        <f t="shared" si="6"/>
        <v>0</v>
      </c>
      <c r="S72" s="230">
        <f t="shared" si="6"/>
        <v>0</v>
      </c>
      <c r="T72" s="230">
        <f t="shared" si="6"/>
        <v>0</v>
      </c>
      <c r="U72" s="230">
        <f t="shared" si="6"/>
        <v>0</v>
      </c>
      <c r="V72" s="230">
        <f t="shared" si="6"/>
        <v>0</v>
      </c>
      <c r="W72" s="230">
        <f t="shared" si="6"/>
        <v>0</v>
      </c>
      <c r="X72" s="230">
        <f t="shared" si="6"/>
        <v>0</v>
      </c>
      <c r="Y72" s="230">
        <f t="shared" si="6"/>
        <v>0</v>
      </c>
      <c r="Z72" s="230">
        <f t="shared" si="6"/>
        <v>0</v>
      </c>
      <c r="AA72" s="230">
        <f t="shared" si="6"/>
        <v>0</v>
      </c>
      <c r="AB72" s="230">
        <f t="shared" si="6"/>
        <v>0</v>
      </c>
      <c r="AC72" s="230">
        <f t="shared" si="6"/>
        <v>0</v>
      </c>
      <c r="AD72" s="230">
        <f t="shared" si="6"/>
        <v>0</v>
      </c>
      <c r="AE72" s="230">
        <f t="shared" si="6"/>
        <v>0</v>
      </c>
      <c r="AF72" s="230">
        <f t="shared" si="6"/>
        <v>0</v>
      </c>
      <c r="AG72" s="230">
        <f t="shared" si="6"/>
        <v>0</v>
      </c>
      <c r="AH72" s="230">
        <f t="shared" si="6"/>
        <v>0</v>
      </c>
      <c r="AI72" s="230">
        <f t="shared" si="5"/>
        <v>0</v>
      </c>
      <c r="AJ72" s="230">
        <f t="shared" si="5"/>
        <v>0</v>
      </c>
      <c r="AK72" s="230">
        <f t="shared" si="5"/>
        <v>0</v>
      </c>
      <c r="AL72" s="230">
        <f t="shared" si="5"/>
        <v>0</v>
      </c>
      <c r="AM72" s="230">
        <f t="shared" si="5"/>
        <v>0</v>
      </c>
      <c r="AN72" s="230">
        <f t="shared" si="5"/>
        <v>0</v>
      </c>
      <c r="AO72" s="230">
        <f t="shared" si="5"/>
        <v>0</v>
      </c>
      <c r="AP72" s="230">
        <f t="shared" si="5"/>
        <v>0</v>
      </c>
      <c r="AQ72" s="230">
        <f t="shared" si="4"/>
        <v>0</v>
      </c>
    </row>
    <row r="73" spans="1:43" x14ac:dyDescent="0.2">
      <c r="A73" s="278" t="s">
        <v>112</v>
      </c>
      <c r="B73" s="230">
        <f t="shared" si="0"/>
        <v>0</v>
      </c>
      <c r="C73" s="230">
        <f t="shared" si="6"/>
        <v>13889122500.000086</v>
      </c>
      <c r="D73" s="230">
        <f t="shared" si="6"/>
        <v>16003287668.160831</v>
      </c>
      <c r="E73" s="230">
        <f t="shared" si="6"/>
        <v>16708029349.530928</v>
      </c>
      <c r="F73" s="230">
        <f t="shared" si="6"/>
        <v>17641385301.357567</v>
      </c>
      <c r="G73" s="230">
        <f t="shared" si="6"/>
        <v>18838069093.843742</v>
      </c>
      <c r="H73" s="230">
        <f t="shared" si="6"/>
        <v>20362074683.540363</v>
      </c>
      <c r="I73" s="230">
        <f t="shared" si="6"/>
        <v>21911008002.198009</v>
      </c>
      <c r="J73" s="230">
        <f t="shared" si="6"/>
        <v>23226704705.049263</v>
      </c>
      <c r="K73" s="230">
        <f t="shared" si="6"/>
        <v>24414367122.850704</v>
      </c>
      <c r="L73" s="230">
        <f t="shared" si="6"/>
        <v>25454457602.265785</v>
      </c>
      <c r="M73" s="230">
        <f t="shared" si="6"/>
        <v>26397691705.549259</v>
      </c>
      <c r="N73" s="230">
        <f t="shared" si="6"/>
        <v>27366788702.038013</v>
      </c>
      <c r="O73" s="230">
        <f t="shared" si="6"/>
        <v>28312985114.2775</v>
      </c>
      <c r="P73" s="230">
        <f t="shared" si="6"/>
        <v>29234969138.109444</v>
      </c>
      <c r="Q73" s="230">
        <f t="shared" si="6"/>
        <v>30131864013.560467</v>
      </c>
      <c r="R73" s="230">
        <f t="shared" si="6"/>
        <v>31003231292.586441</v>
      </c>
      <c r="S73" s="230">
        <f t="shared" si="6"/>
        <v>31868350902.512463</v>
      </c>
      <c r="T73" s="230">
        <f t="shared" si="6"/>
        <v>32706731635.598835</v>
      </c>
      <c r="U73" s="230">
        <f t="shared" si="6"/>
        <v>33516263646.030537</v>
      </c>
      <c r="V73" s="230">
        <f t="shared" si="6"/>
        <v>34295008033.863724</v>
      </c>
      <c r="W73" s="230">
        <f t="shared" si="6"/>
        <v>35041206194.029861</v>
      </c>
      <c r="X73" s="230">
        <f t="shared" si="6"/>
        <v>35753287354.155426</v>
      </c>
      <c r="Y73" s="230">
        <f t="shared" si="6"/>
        <v>36429874294.592606</v>
      </c>
      <c r="Z73" s="230">
        <f t="shared" si="6"/>
        <v>37069787267.634682</v>
      </c>
      <c r="AA73" s="230">
        <f t="shared" si="6"/>
        <v>37672046154.893799</v>
      </c>
      <c r="AB73" s="230">
        <f t="shared" si="6"/>
        <v>38235870922.005989</v>
      </c>
      <c r="AC73" s="230">
        <f t="shared" si="6"/>
        <v>38760680447.952545</v>
      </c>
      <c r="AD73" s="230">
        <f t="shared" si="6"/>
        <v>39246089822.180916</v>
      </c>
      <c r="AE73" s="230">
        <f t="shared" si="6"/>
        <v>39691906216.291023</v>
      </c>
      <c r="AF73" s="230">
        <f t="shared" si="6"/>
        <v>40098123448.218742</v>
      </c>
      <c r="AG73" s="230">
        <f t="shared" si="6"/>
        <v>40464915365.631317</v>
      </c>
      <c r="AH73" s="230">
        <f t="shared" si="6"/>
        <v>40792628181.657104</v>
      </c>
      <c r="AI73" s="230">
        <f t="shared" si="5"/>
        <v>41081771900.197441</v>
      </c>
      <c r="AJ73" s="230">
        <f t="shared" si="5"/>
        <v>41333010970.014992</v>
      </c>
      <c r="AK73" s="230">
        <f t="shared" si="5"/>
        <v>41547154306.709427</v>
      </c>
      <c r="AL73" s="230">
        <f t="shared" si="5"/>
        <v>41725144819.74247</v>
      </c>
      <c r="AM73" s="230">
        <f t="shared" si="5"/>
        <v>41868048578.048668</v>
      </c>
      <c r="AN73" s="230">
        <f t="shared" si="5"/>
        <v>41977043742.657127</v>
      </c>
      <c r="AO73" s="230">
        <f t="shared" si="5"/>
        <v>42053409388.37619</v>
      </c>
      <c r="AP73" s="230">
        <f t="shared" si="5"/>
        <v>42098514329.155693</v>
      </c>
      <c r="AQ73" s="230">
        <f t="shared" si="4"/>
        <v>42110295106.712479</v>
      </c>
    </row>
    <row r="74" spans="1:43" x14ac:dyDescent="0.2">
      <c r="A74" s="279" t="s">
        <v>276</v>
      </c>
      <c r="B74" s="239">
        <f t="shared" si="0"/>
        <v>0</v>
      </c>
      <c r="C74" s="239">
        <f t="shared" si="6"/>
        <v>0</v>
      </c>
      <c r="D74" s="239">
        <f t="shared" si="6"/>
        <v>0</v>
      </c>
      <c r="E74" s="239">
        <f t="shared" si="6"/>
        <v>0</v>
      </c>
      <c r="F74" s="239">
        <f t="shared" si="6"/>
        <v>0</v>
      </c>
      <c r="G74" s="239">
        <f t="shared" si="6"/>
        <v>0</v>
      </c>
      <c r="H74" s="239">
        <f t="shared" si="6"/>
        <v>0</v>
      </c>
      <c r="I74" s="239">
        <f t="shared" si="6"/>
        <v>0</v>
      </c>
      <c r="J74" s="239">
        <f t="shared" si="6"/>
        <v>0</v>
      </c>
      <c r="K74" s="239">
        <f t="shared" si="6"/>
        <v>0</v>
      </c>
      <c r="L74" s="239">
        <f t="shared" si="6"/>
        <v>0</v>
      </c>
      <c r="M74" s="239">
        <f t="shared" si="6"/>
        <v>0</v>
      </c>
      <c r="N74" s="239">
        <f t="shared" si="6"/>
        <v>0</v>
      </c>
      <c r="O74" s="239">
        <f t="shared" si="6"/>
        <v>0</v>
      </c>
      <c r="P74" s="239">
        <f t="shared" si="6"/>
        <v>0</v>
      </c>
      <c r="Q74" s="239">
        <f t="shared" si="6"/>
        <v>0</v>
      </c>
      <c r="R74" s="239">
        <f t="shared" si="6"/>
        <v>0</v>
      </c>
      <c r="S74" s="239">
        <f t="shared" si="6"/>
        <v>0</v>
      </c>
      <c r="T74" s="239">
        <f t="shared" si="6"/>
        <v>0</v>
      </c>
      <c r="U74" s="239">
        <f t="shared" si="6"/>
        <v>0</v>
      </c>
      <c r="V74" s="239">
        <f t="shared" si="6"/>
        <v>0</v>
      </c>
      <c r="W74" s="239">
        <f t="shared" si="6"/>
        <v>0</v>
      </c>
      <c r="X74" s="239">
        <f t="shared" si="6"/>
        <v>0</v>
      </c>
      <c r="Y74" s="239">
        <f t="shared" si="6"/>
        <v>0</v>
      </c>
      <c r="Z74" s="239">
        <f t="shared" si="6"/>
        <v>0</v>
      </c>
      <c r="AA74" s="239">
        <f t="shared" si="6"/>
        <v>0</v>
      </c>
      <c r="AB74" s="239">
        <f t="shared" si="6"/>
        <v>0</v>
      </c>
      <c r="AC74" s="239">
        <f t="shared" si="6"/>
        <v>0</v>
      </c>
      <c r="AD74" s="239">
        <f t="shared" si="6"/>
        <v>0</v>
      </c>
      <c r="AE74" s="239">
        <f t="shared" si="6"/>
        <v>0</v>
      </c>
      <c r="AF74" s="239">
        <f t="shared" si="6"/>
        <v>0</v>
      </c>
      <c r="AG74" s="239">
        <f t="shared" si="6"/>
        <v>0</v>
      </c>
      <c r="AH74" s="239">
        <f t="shared" si="6"/>
        <v>0</v>
      </c>
      <c r="AI74" s="239">
        <f t="shared" si="5"/>
        <v>0</v>
      </c>
      <c r="AJ74" s="239">
        <f t="shared" si="5"/>
        <v>0</v>
      </c>
      <c r="AK74" s="239">
        <f t="shared" si="5"/>
        <v>0</v>
      </c>
      <c r="AL74" s="239">
        <f t="shared" si="5"/>
        <v>0</v>
      </c>
      <c r="AM74" s="239">
        <f t="shared" si="5"/>
        <v>0</v>
      </c>
      <c r="AN74" s="239">
        <f t="shared" si="5"/>
        <v>0</v>
      </c>
      <c r="AO74" s="239">
        <f t="shared" si="5"/>
        <v>0</v>
      </c>
      <c r="AP74" s="239">
        <f t="shared" si="5"/>
        <v>0</v>
      </c>
      <c r="AQ74" s="239">
        <f t="shared" si="4"/>
        <v>0</v>
      </c>
    </row>
  </sheetData>
  <phoneticPr fontId="3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5384-2A66-4CC5-BF22-DBAEB0CCC14B}">
  <sheetPr codeName="Sheet41"/>
  <dimension ref="A1:AR74"/>
  <sheetViews>
    <sheetView topLeftCell="A21" workbookViewId="0">
      <selection activeCell="B2" sqref="B2"/>
    </sheetView>
  </sheetViews>
  <sheetFormatPr defaultColWidth="9" defaultRowHeight="12.75" x14ac:dyDescent="0.2"/>
  <cols>
    <col min="1" max="1" width="18" style="133" customWidth="1"/>
    <col min="2" max="16384" width="9" style="133"/>
  </cols>
  <sheetData>
    <row r="1" spans="1:44" x14ac:dyDescent="0.2">
      <c r="B1" s="214">
        <v>2019</v>
      </c>
      <c r="C1" s="214">
        <v>2020</v>
      </c>
      <c r="D1" s="214">
        <v>2021</v>
      </c>
      <c r="E1" s="214">
        <v>2022</v>
      </c>
      <c r="F1" s="214">
        <v>2023</v>
      </c>
      <c r="G1" s="214">
        <v>2024</v>
      </c>
      <c r="H1" s="214">
        <v>2025</v>
      </c>
      <c r="I1" s="214">
        <v>2026</v>
      </c>
      <c r="J1" s="214">
        <v>2027</v>
      </c>
      <c r="K1" s="214">
        <v>2028</v>
      </c>
      <c r="L1" s="214">
        <v>2029</v>
      </c>
      <c r="M1" s="214">
        <v>2030</v>
      </c>
      <c r="N1" s="214">
        <v>2031</v>
      </c>
      <c r="O1" s="214">
        <v>2032</v>
      </c>
      <c r="P1" s="214">
        <v>2033</v>
      </c>
      <c r="Q1" s="214">
        <v>2034</v>
      </c>
      <c r="R1" s="214">
        <v>2035</v>
      </c>
      <c r="S1" s="214">
        <v>2036</v>
      </c>
      <c r="T1" s="214">
        <v>2037</v>
      </c>
      <c r="U1" s="214">
        <v>2038</v>
      </c>
      <c r="V1" s="214">
        <v>2039</v>
      </c>
      <c r="W1" s="214">
        <v>2040</v>
      </c>
      <c r="X1" s="214">
        <v>2041</v>
      </c>
      <c r="Y1" s="214">
        <v>2042</v>
      </c>
      <c r="Z1" s="214">
        <v>2043</v>
      </c>
      <c r="AA1" s="214">
        <v>2044</v>
      </c>
      <c r="AB1" s="214">
        <v>2045</v>
      </c>
      <c r="AC1" s="214">
        <v>2046</v>
      </c>
      <c r="AD1" s="214">
        <v>2047</v>
      </c>
      <c r="AE1" s="214">
        <v>2048</v>
      </c>
      <c r="AF1" s="214">
        <v>2049</v>
      </c>
      <c r="AG1" s="214">
        <v>2050</v>
      </c>
      <c r="AH1" s="214">
        <v>2051</v>
      </c>
      <c r="AI1" s="214">
        <v>2052</v>
      </c>
      <c r="AJ1" s="214">
        <v>2053</v>
      </c>
      <c r="AK1" s="214">
        <v>2054</v>
      </c>
      <c r="AL1" s="214">
        <v>2055</v>
      </c>
      <c r="AM1" s="214">
        <v>2056</v>
      </c>
      <c r="AN1" s="214">
        <v>2057</v>
      </c>
      <c r="AO1" s="214">
        <v>2058</v>
      </c>
      <c r="AP1" s="214">
        <v>2059</v>
      </c>
      <c r="AQ1" s="214">
        <v>2060</v>
      </c>
    </row>
    <row r="2" spans="1:44" x14ac:dyDescent="0.2">
      <c r="A2" s="276" t="s">
        <v>287</v>
      </c>
      <c r="B2" s="241">
        <f>('Energy Use'!B58-'E-electricity'!B2)*'Energy Use 2019'!$S64</f>
        <v>472230165000</v>
      </c>
      <c r="C2" s="241">
        <f>('Energy Use'!C58-'E-electricity'!C2-'E-Coal'!C2)*'Energy Use 2020'!$AB64</f>
        <v>450007569000.00006</v>
      </c>
      <c r="D2" s="241">
        <f>('Energy Use'!D58-'E-electricity'!D2-'E-Coal'!D2)*'Energy Use 2020'!$AB64</f>
        <v>468913548824.86273</v>
      </c>
      <c r="E2" s="241">
        <f>('Energy Use'!E58-'E-electricity'!E2-'E-Coal'!E2)*'Energy Use 2020'!$AB64</f>
        <v>496220155258.60779</v>
      </c>
      <c r="F2" s="241">
        <f>('Energy Use'!F58-'E-electricity'!F2-'E-Coal'!F2)*'Energy Use 2020'!$AB64</f>
        <v>533967703832.88641</v>
      </c>
      <c r="G2" s="241">
        <f>('Energy Use'!G58-'E-electricity'!G2-'E-Coal'!G2)*'Energy Use 2020'!$AB64</f>
        <v>562225570303.5647</v>
      </c>
      <c r="H2" s="241">
        <f>('Energy Use'!H58-'E-electricity'!H2-'E-Coal'!H2)*'Energy Use 2020'!$AB64</f>
        <v>578315320344.87195</v>
      </c>
      <c r="I2" s="241">
        <f>('Energy Use'!I58-'E-electricity'!I2-'E-Coal'!I2)*'Energy Use 2020'!$AB64</f>
        <v>621422644705.43115</v>
      </c>
      <c r="J2" s="241">
        <f>('Energy Use'!J58-'E-electricity'!J2-'E-Coal'!J2)*'Energy Use 2020'!$AB64</f>
        <v>645481887379.52393</v>
      </c>
      <c r="K2" s="241">
        <f>('Energy Use'!K58-'E-electricity'!K2-'E-Coal'!K2)*'Energy Use 2020'!$AB64</f>
        <v>669393160952.20056</v>
      </c>
      <c r="L2" s="241">
        <f>('Energy Use'!L58-'E-electricity'!L2-'E-Coal'!L2)*'Energy Use 2020'!$AB64</f>
        <v>689120730176.02734</v>
      </c>
      <c r="M2" s="241">
        <f>('Energy Use'!M58-'E-electricity'!M2-'E-Coal'!M2)*'Energy Use 2020'!$AB64</f>
        <v>717453305358.59668</v>
      </c>
      <c r="N2" s="241">
        <f>('Energy Use'!N58-'E-electricity'!N2-'E-Coal'!N2)*'Energy Use 2020'!$AB64</f>
        <v>725505800367.69238</v>
      </c>
      <c r="O2" s="241">
        <f>('Energy Use'!O58-'E-electricity'!O2-'E-Coal'!O2)*'Energy Use 2020'!$AB64</f>
        <v>744215483814.46216</v>
      </c>
      <c r="P2" s="241">
        <f>('Energy Use'!P58-'E-electricity'!P2-'E-Coal'!P2)*'Energy Use 2020'!$AB64</f>
        <v>761646599632.08472</v>
      </c>
      <c r="Q2" s="241">
        <f>('Energy Use'!Q58-'E-electricity'!Q2-'E-Coal'!Q2)*'Energy Use 2020'!$AB64</f>
        <v>777763570510.65002</v>
      </c>
      <c r="R2" s="241">
        <f>('Energy Use'!R58-'E-electricity'!R2-'E-Coal'!R2)*'Energy Use 2020'!$AB64</f>
        <v>787669763735.2113</v>
      </c>
      <c r="S2" s="241">
        <f>('Energy Use'!S58-'E-electricity'!S2-'E-Coal'!S2)*'Energy Use 2020'!$AB64</f>
        <v>807659898735.61255</v>
      </c>
      <c r="T2" s="241">
        <f>('Energy Use'!T58-'E-electricity'!T2-'E-Coal'!T2)*'Energy Use 2020'!$AB64</f>
        <v>821488126429.97229</v>
      </c>
      <c r="U2" s="241">
        <f>('Energy Use'!U58-'E-electricity'!U2-'E-Coal'!U2)*'Energy Use 2020'!$AB64</f>
        <v>834034216648.15247</v>
      </c>
      <c r="V2" s="241">
        <f>('Energy Use'!V58-'E-electricity'!V2-'E-Coal'!V2)*'Energy Use 2020'!$AB64</f>
        <v>845314945612.0769</v>
      </c>
      <c r="W2" s="241">
        <f>('Energy Use'!W58-'E-electricity'!W2-'E-Coal'!W2)*'Energy Use 2020'!$AB64</f>
        <v>855357413708.48071</v>
      </c>
      <c r="X2" s="241">
        <f>('Energy Use'!X58-'E-electricity'!X2-'E-Coal'!X2)*'Energy Use 2020'!$AB64</f>
        <v>864198268936.21082</v>
      </c>
      <c r="Y2" s="241">
        <f>('Energy Use'!Y58-'E-electricity'!Y2-'E-Coal'!Y2)*'Energy Use 2020'!$AB64</f>
        <v>871882873533.59509</v>
      </c>
      <c r="Z2" s="241">
        <f>('Energy Use'!Z58-'E-electricity'!Z2-'E-Coal'!Z2)*'Energy Use 2020'!$AB64</f>
        <v>878464434404.31384</v>
      </c>
      <c r="AA2" s="241">
        <f>('Energy Use'!AA58-'E-electricity'!AA2-'E-Coal'!AA2)*'Energy Use 2020'!$AB64</f>
        <v>884003116839.39697</v>
      </c>
      <c r="AB2" s="241">
        <f>('Energy Use'!AB58-'E-electricity'!AB2-'E-Coal'!AB2)*'Energy Use 2020'!$AB64</f>
        <v>888565159596.02307</v>
      </c>
      <c r="AC2" s="241">
        <f>('Energy Use'!AC58-'E-electricity'!AC2-'E-Coal'!AC2)*'Energy Use 2020'!$AB64</f>
        <v>892222007721.97388</v>
      </c>
      <c r="AD2" s="241">
        <f>('Energy Use'!AD58-'E-electricity'!AD2-'E-Coal'!AD2)*'Energy Use 2020'!$AB64</f>
        <v>895049477686.54041</v>
      </c>
      <c r="AE2" s="241">
        <f>('Energy Use'!AE58-'E-electricity'!AE2-'E-Coal'!AE2)*'Energy Use 2020'!$AB64</f>
        <v>897126967467.84863</v>
      </c>
      <c r="AF2" s="241">
        <f>('Energy Use'!AF58-'E-electricity'!AF2-'E-Coal'!AF2)*'Energy Use 2020'!$AB64</f>
        <v>898536722319.72693</v>
      </c>
      <c r="AG2" s="241">
        <f>('Energy Use'!AG58-'E-electricity'!AG2-'E-Coal'!AG2)*'Energy Use 2020'!$AB64</f>
        <v>899363165057.6593</v>
      </c>
      <c r="AH2" s="241">
        <f>('Energy Use'!AH58-'E-electricity'!AH2-'E-Coal'!AH2)*'Energy Use 2020'!$AB64</f>
        <v>899692297913.03003</v>
      </c>
      <c r="AI2" s="241">
        <f>('Energy Use'!AI58-'E-electricity'!AI2-'E-Coal'!AI2)*'Energy Use 2020'!$AB64</f>
        <v>899611181350.22998</v>
      </c>
      <c r="AJ2" s="241">
        <f>('Energy Use'!AJ58-'E-electricity'!AJ2-'E-Coal'!AJ2)*'Energy Use 2020'!$AB64</f>
        <v>899207493755.06763</v>
      </c>
      <c r="AK2" s="241">
        <f>('Energy Use'!AK58-'E-electricity'!AK2-'E-Coal'!AK2)*'Energy Use 2020'!$AB64</f>
        <v>898569174610.98938</v>
      </c>
      <c r="AL2" s="241">
        <f>('Energy Use'!AL58-'E-electricity'!AL2-'E-Coal'!AL2)*'Energy Use 2020'!$AB64</f>
        <v>897784152699.78577</v>
      </c>
      <c r="AM2" s="241">
        <f>('Energy Use'!AM58-'E-electricity'!AM2-'E-Coal'!AM2)*'Energy Use 2020'!$AB64</f>
        <v>896940160007.78418</v>
      </c>
      <c r="AN2" s="241">
        <f>('Energy Use'!AN58-'E-electricity'!AN2-'E-Coal'!AN2)*'Energy Use 2020'!$AB64</f>
        <v>896124631393.76514</v>
      </c>
      <c r="AO2" s="241">
        <f>('Energy Use'!AO58-'E-electricity'!AO2-'E-Coal'!AO2)*'Energy Use 2020'!$AB64</f>
        <v>895424689683.65991</v>
      </c>
      <c r="AP2" s="241">
        <f>('Energy Use'!AP58-'E-electricity'!AP2-'E-Coal'!AP2)*'Energy Use 2020'!$AB64</f>
        <v>894927215699.69751</v>
      </c>
      <c r="AQ2" s="241">
        <f>('Energy Use'!AQ58-'E-electricity'!AQ2-'E-Coal'!AQ2)*'Energy Use 2020'!$AB64</f>
        <v>894734323320.83008</v>
      </c>
      <c r="AR2" s="133" t="str">
        <f>VLOOKUP($A2,'Sector Match'!$A$1:$B$43,2,0)</f>
        <v>agriculture and forestry 01T03</v>
      </c>
    </row>
    <row r="3" spans="1:44" x14ac:dyDescent="0.2">
      <c r="A3" s="276" t="s">
        <v>2</v>
      </c>
      <c r="B3" s="230">
        <f>('Energy Use'!B59-'E-electricity'!B3)*'Energy Use 2019'!$S65</f>
        <v>333338940000</v>
      </c>
      <c r="C3" s="230">
        <f>('Energy Use'!C59-'E-electricity'!C3-'E-Coal'!C3)*'Energy Use 2020'!$AB65</f>
        <v>394451079000.00012</v>
      </c>
      <c r="D3" s="230">
        <f>('Energy Use'!D59-'E-electricity'!D3-'E-Coal'!D3)*'Energy Use 2020'!$AB65</f>
        <v>452061680890.00751</v>
      </c>
      <c r="E3" s="230">
        <f>('Energy Use'!E59-'E-electricity'!E3-'E-Coal'!E3)*'Energy Use 2020'!$AB65</f>
        <v>500547664203.63782</v>
      </c>
      <c r="F3" s="230">
        <f>('Energy Use'!F59-'E-electricity'!F3-'E-Coal'!F3)*'Energy Use 2020'!$AB65</f>
        <v>554080464319.64209</v>
      </c>
      <c r="G3" s="230">
        <f>('Energy Use'!G59-'E-electricity'!G3-'E-Coal'!G3)*'Energy Use 2020'!$AB65</f>
        <v>588989568972.15918</v>
      </c>
      <c r="H3" s="230">
        <f>('Energy Use'!H59-'E-electricity'!H3-'E-Coal'!H3)*'Energy Use 2020'!$AB65</f>
        <v>622369922184.47363</v>
      </c>
      <c r="I3" s="230">
        <f>('Energy Use'!I59-'E-electricity'!I3-'E-Coal'!I3)*'Energy Use 2020'!$AB65</f>
        <v>649995041845.12</v>
      </c>
      <c r="J3" s="230">
        <f>('Energy Use'!J59-'E-electricity'!J3-'E-Coal'!J3)*'Energy Use 2020'!$AB65</f>
        <v>655846633403.29028</v>
      </c>
      <c r="K3" s="230">
        <f>('Energy Use'!K59-'E-electricity'!K3-'E-Coal'!K3)*'Energy Use 2020'!$AB65</f>
        <v>663815215607.85779</v>
      </c>
      <c r="L3" s="230">
        <f>('Energy Use'!L59-'E-electricity'!L3-'E-Coal'!L3)*'Energy Use 2020'!$AB65</f>
        <v>662816439709.86511</v>
      </c>
      <c r="M3" s="230">
        <f>('Energy Use'!M59-'E-electricity'!M3-'E-Coal'!M3)*'Energy Use 2020'!$AB65</f>
        <v>656033294446.02271</v>
      </c>
      <c r="N3" s="230">
        <f>('Energy Use'!N59-'E-electricity'!N3-'E-Coal'!N3)*'Energy Use 2020'!$AB65</f>
        <v>655868576556.48511</v>
      </c>
      <c r="O3" s="230">
        <f>('Energy Use'!O59-'E-electricity'!O3-'E-Coal'!O3)*'Energy Use 2020'!$AB65</f>
        <v>655666244446.43335</v>
      </c>
      <c r="P3" s="230">
        <f>('Energy Use'!P59-'E-electricity'!P3-'E-Coal'!P3)*'Energy Use 2020'!$AB65</f>
        <v>655426398873.03064</v>
      </c>
      <c r="Q3" s="230">
        <f>('Energy Use'!Q59-'E-electricity'!Q3-'E-Coal'!Q3)*'Energy Use 2020'!$AB65</f>
        <v>655149140578.04028</v>
      </c>
      <c r="R3" s="230">
        <f>('Energy Use'!R59-'E-electricity'!R3-'E-Coal'!R3)*'Energy Use 2020'!$AB65</f>
        <v>654834570287.82544</v>
      </c>
      <c r="S3" s="230">
        <f>('Energy Use'!S59-'E-electricity'!S3-'E-Coal'!S3)*'Energy Use 2020'!$AB65</f>
        <v>648714279762.89563</v>
      </c>
      <c r="T3" s="230">
        <f>('Energy Use'!T59-'E-electricity'!T3-'E-Coal'!T3)*'Energy Use 2020'!$AB65</f>
        <v>642595855677.14465</v>
      </c>
      <c r="U3" s="230">
        <f>('Energy Use'!U59-'E-electricity'!U3-'E-Coal'!U3)*'Energy Use 2020'!$AB65</f>
        <v>636479304192.28174</v>
      </c>
      <c r="V3" s="230">
        <f>('Energy Use'!V59-'E-electricity'!V3-'E-Coal'!V3)*'Energy Use 2020'!$AB65</f>
        <v>630364631469.59851</v>
      </c>
      <c r="W3" s="230">
        <f>('Energy Use'!W59-'E-electricity'!W3-'E-Coal'!W3)*'Energy Use 2020'!$AB65</f>
        <v>624251843669.97131</v>
      </c>
      <c r="X3" s="230">
        <f>('Energy Use'!X59-'E-electricity'!X3-'E-Coal'!X3)*'Energy Use 2020'!$AB65</f>
        <v>614540125903.64307</v>
      </c>
      <c r="Y3" s="230">
        <f>('Energy Use'!Y59-'E-electricity'!Y3-'E-Coal'!Y3)*'Energy Use 2020'!$AB65</f>
        <v>604831571628.58582</v>
      </c>
      <c r="Z3" s="230">
        <f>('Energy Use'!Z59-'E-electricity'!Z3-'E-Coal'!Z3)*'Energy Use 2020'!$AB65</f>
        <v>595126190693.70764</v>
      </c>
      <c r="AA3" s="230">
        <f>('Energy Use'!AA59-'E-electricity'!AA3-'E-Coal'!AA3)*'Energy Use 2020'!$AB65</f>
        <v>585423992947.25073</v>
      </c>
      <c r="AB3" s="230">
        <f>('Energy Use'!AB59-'E-electricity'!AB3-'E-Coal'!AB3)*'Energy Use 2020'!$AB65</f>
        <v>575724988236.79065</v>
      </c>
      <c r="AC3" s="230">
        <f>('Energy Use'!AC59-'E-electricity'!AC3-'E-Coal'!AC3)*'Energy Use 2020'!$AB65</f>
        <v>566029186409.23743</v>
      </c>
      <c r="AD3" s="230">
        <f>('Energy Use'!AD59-'E-electricity'!AD3-'E-Coal'!AD3)*'Energy Use 2020'!$AB65</f>
        <v>556336597310.83459</v>
      </c>
      <c r="AE3" s="230">
        <f>('Energy Use'!AE59-'E-electricity'!AE3-'E-Coal'!AE3)*'Energy Use 2020'!$AB65</f>
        <v>546647230787.15912</v>
      </c>
      <c r="AF3" s="230">
        <f>('Energy Use'!AF59-'E-electricity'!AF3-'E-Coal'!AF3)*'Energy Use 2020'!$AB65</f>
        <v>536961096683.12256</v>
      </c>
      <c r="AG3" s="230">
        <f>('Energy Use'!AG59-'E-electricity'!AG3-'E-Coal'!AG3)*'Energy Use 2020'!$AB65</f>
        <v>527278204842.97021</v>
      </c>
      <c r="AH3" s="230">
        <f>('Energy Use'!AH59-'E-electricity'!AH3-'E-Coal'!AH3)*'Energy Use 2020'!$AB65</f>
        <v>515202275456.99249</v>
      </c>
      <c r="AI3" s="230">
        <f>('Energy Use'!AI59-'E-electricity'!AI3-'E-Coal'!AI3)*'Energy Use 2020'!$AB65</f>
        <v>503130468579.59003</v>
      </c>
      <c r="AJ3" s="230">
        <f>('Energy Use'!AJ59-'E-electricity'!AJ3-'E-Coal'!AJ3)*'Energy Use 2020'!$AB65</f>
        <v>491062796511.28156</v>
      </c>
      <c r="AK3" s="230">
        <f>('Energy Use'!AK59-'E-electricity'!AK3-'E-Coal'!AK3)*'Energy Use 2020'!$AB65</f>
        <v>478999271551.75262</v>
      </c>
      <c r="AL3" s="230">
        <f>('Energy Use'!AL59-'E-electricity'!AL3-'E-Coal'!AL3)*'Energy Use 2020'!$AB65</f>
        <v>466939905999.85638</v>
      </c>
      <c r="AM3" s="230">
        <f>('Energy Use'!AM59-'E-electricity'!AM3-'E-Coal'!AM3)*'Energy Use 2020'!$AB65</f>
        <v>457278842217.57953</v>
      </c>
      <c r="AN3" s="230">
        <f>('Energy Use'!AN59-'E-electricity'!AN3-'E-Coal'!AN3)*'Energy Use 2020'!$AB65</f>
        <v>447621093686.53699</v>
      </c>
      <c r="AO3" s="230">
        <f>('Energy Use'!AO59-'E-electricity'!AO3-'E-Coal'!AO3)*'Energy Use 2020'!$AB65</f>
        <v>437966670245.43683</v>
      </c>
      <c r="AP3" s="230">
        <f>('Energy Use'!AP59-'E-electricity'!AP3-'E-Coal'!AP3)*'Energy Use 2020'!$AB65</f>
        <v>428315581732.32025</v>
      </c>
      <c r="AQ3" s="230">
        <f>('Energy Use'!AQ59-'E-electricity'!AQ3-'E-Coal'!AQ3)*'Energy Use 2020'!$AB65</f>
        <v>418632934454.9281</v>
      </c>
      <c r="AR3" s="133" t="str">
        <f>VLOOKUP($A3,'Sector Match'!$A$1:$B$43,2,0)</f>
        <v>coal mining 05</v>
      </c>
    </row>
    <row r="4" spans="1:44" x14ac:dyDescent="0.2">
      <c r="A4" s="74" t="s">
        <v>3</v>
      </c>
      <c r="B4" s="230">
        <f>('Energy Use'!B60-'E-electricity'!B4)*'Energy Use 2019'!$S66</f>
        <v>6814003498499.998</v>
      </c>
      <c r="C4" s="230">
        <f>('Energy Use'!C60-'E-electricity'!C4-'E-Coal'!C4)*'Energy Use 2020'!$AB66</f>
        <v>6141769969500</v>
      </c>
      <c r="D4" s="230">
        <f>('Energy Use'!D60-'E-electricity'!D4-'E-Coal'!D4)*'Energy Use 2020'!$AB66</f>
        <v>6439508506825.6943</v>
      </c>
      <c r="E4" s="230">
        <f>('Energy Use'!E60-'E-electricity'!E4-'E-Coal'!E4)*'Energy Use 2020'!$AB66</f>
        <v>7059733391050.4932</v>
      </c>
      <c r="F4" s="230">
        <f>('Energy Use'!F60-'E-electricity'!F4-'E-Coal'!F4)*'Energy Use 2020'!$AB66</f>
        <v>7746085430507.6602</v>
      </c>
      <c r="G4" s="230">
        <f>('Energy Use'!G60-'E-electricity'!G4-'E-Coal'!G4)*'Energy Use 2020'!$AB66</f>
        <v>8172945497275.4482</v>
      </c>
      <c r="H4" s="230">
        <f>('Energy Use'!H60-'E-electricity'!H4-'E-Coal'!H4)*'Energy Use 2020'!$AB66</f>
        <v>8597442724167.1279</v>
      </c>
      <c r="I4" s="230">
        <f>('Energy Use'!I60-'E-electricity'!I4-'E-Coal'!I4)*'Energy Use 2020'!$AB66</f>
        <v>8807202416694.6621</v>
      </c>
      <c r="J4" s="230">
        <f>('Energy Use'!J60-'E-electricity'!J4-'E-Coal'!J4)*'Energy Use 2020'!$AB66</f>
        <v>9012788373403.7148</v>
      </c>
      <c r="K4" s="230">
        <f>('Energy Use'!K60-'E-electricity'!K4-'E-Coal'!K4)*'Energy Use 2020'!$AB66</f>
        <v>9218512465236.8066</v>
      </c>
      <c r="L4" s="230">
        <f>('Energy Use'!L60-'E-electricity'!L4-'E-Coal'!L4)*'Energy Use 2020'!$AB66</f>
        <v>9422321097632.4629</v>
      </c>
      <c r="M4" s="230">
        <f>('Energy Use'!M60-'E-electricity'!M4-'E-Coal'!M4)*'Energy Use 2020'!$AB66</f>
        <v>9624773252256.1133</v>
      </c>
      <c r="N4" s="230">
        <f>('Energy Use'!N60-'E-electricity'!N4-'E-Coal'!N4)*'Energy Use 2020'!$AB66</f>
        <v>9757581479333.4844</v>
      </c>
      <c r="O4" s="230">
        <f>('Energy Use'!O60-'E-electricity'!O4-'E-Coal'!O4)*'Energy Use 2020'!$AB66</f>
        <v>9890259989337.1289</v>
      </c>
      <c r="P4" s="230">
        <f>('Energy Use'!P60-'E-electricity'!P4-'E-Coal'!P4)*'Energy Use 2020'!$AB66</f>
        <v>10022808816027.635</v>
      </c>
      <c r="Q4" s="230">
        <f>('Energy Use'!Q60-'E-electricity'!Q4-'E-Coal'!Q4)*'Energy Use 2020'!$AB66</f>
        <v>10155227993162.471</v>
      </c>
      <c r="R4" s="230">
        <f>('Energy Use'!R60-'E-electricity'!R4-'E-Coal'!R4)*'Energy Use 2020'!$AB66</f>
        <v>10287517554495.982</v>
      </c>
      <c r="S4" s="230">
        <f>('Energy Use'!S60-'E-electricity'!S4-'E-Coal'!S4)*'Energy Use 2020'!$AB66</f>
        <v>10422233839523.439</v>
      </c>
      <c r="T4" s="230">
        <f>('Energy Use'!T60-'E-electricity'!T4-'E-Coal'!T4)*'Energy Use 2020'!$AB66</f>
        <v>10556888110024.955</v>
      </c>
      <c r="U4" s="230">
        <f>('Energy Use'!U60-'E-electricity'!U4-'E-Coal'!U4)*'Energy Use 2020'!$AB66</f>
        <v>10691480368118.674</v>
      </c>
      <c r="V4" s="230">
        <f>('Energy Use'!V60-'E-electricity'!V4-'E-Coal'!V4)*'Energy Use 2020'!$AB66</f>
        <v>10826010615922.783</v>
      </c>
      <c r="W4" s="230">
        <f>('Energy Use'!W60-'E-electricity'!W4-'E-Coal'!W4)*'Energy Use 2020'!$AB66</f>
        <v>10960478855555.529</v>
      </c>
      <c r="X4" s="230">
        <f>('Energy Use'!X60-'E-electricity'!X4-'E-Coal'!X4)*'Energy Use 2020'!$AB66</f>
        <v>11026364685426.957</v>
      </c>
      <c r="Y4" s="230">
        <f>('Energy Use'!Y60-'E-electricity'!Y4-'E-Coal'!Y4)*'Energy Use 2020'!$AB66</f>
        <v>11092219575709.555</v>
      </c>
      <c r="Z4" s="230">
        <f>('Energy Use'!Z60-'E-electricity'!Z4-'E-Coal'!Z4)*'Energy Use 2020'!$AB66</f>
        <v>11158043527461.859</v>
      </c>
      <c r="AA4" s="230">
        <f>('Energy Use'!AA60-'E-electricity'!AA4-'E-Coal'!AA4)*'Energy Use 2020'!$AB66</f>
        <v>11223836541742.43</v>
      </c>
      <c r="AB4" s="230">
        <f>('Energy Use'!AB60-'E-electricity'!AB4-'E-Coal'!AB4)*'Energy Use 2020'!$AB66</f>
        <v>11289598619609.863</v>
      </c>
      <c r="AC4" s="230">
        <f>('Energy Use'!AC60-'E-electricity'!AC4-'E-Coal'!AC4)*'Energy Use 2020'!$AB66</f>
        <v>11355329762122.76</v>
      </c>
      <c r="AD4" s="230">
        <f>('Energy Use'!AD60-'E-electricity'!AD4-'E-Coal'!AD4)*'Energy Use 2020'!$AB66</f>
        <v>11421029970339.766</v>
      </c>
      <c r="AE4" s="230">
        <f>('Energy Use'!AE60-'E-electricity'!AE4-'E-Coal'!AE4)*'Energy Use 2020'!$AB66</f>
        <v>11486699245319.543</v>
      </c>
      <c r="AF4" s="230">
        <f>('Energy Use'!AF60-'E-electricity'!AF4-'E-Coal'!AF4)*'Energy Use 2020'!$AB66</f>
        <v>11552337588120.781</v>
      </c>
      <c r="AG4" s="230">
        <f>('Energy Use'!AG60-'E-electricity'!AG4-'E-Coal'!AG4)*'Energy Use 2020'!$AB66</f>
        <v>11617944999802.197</v>
      </c>
      <c r="AH4" s="230">
        <f>('Energy Use'!AH60-'E-electricity'!AH4-'E-Coal'!AH4)*'Energy Use 2020'!$AB66</f>
        <v>11683487339843.475</v>
      </c>
      <c r="AI4" s="230">
        <f>('Energy Use'!AI60-'E-electricity'!AI4-'E-Coal'!AI4)*'Energy Use 2020'!$AB66</f>
        <v>11748998766392.459</v>
      </c>
      <c r="AJ4" s="230">
        <f>('Energy Use'!AJ60-'E-electricity'!AJ4-'E-Coal'!AJ4)*'Energy Use 2020'!$AB66</f>
        <v>11814479280507.412</v>
      </c>
      <c r="AK4" s="230">
        <f>('Energy Use'!AK60-'E-electricity'!AK4-'E-Coal'!AK4)*'Energy Use 2020'!$AB66</f>
        <v>11879928883246.615</v>
      </c>
      <c r="AL4" s="230">
        <f>('Energy Use'!AL60-'E-electricity'!AL4-'E-Coal'!AL4)*'Energy Use 2020'!$AB66</f>
        <v>11945347575668.381</v>
      </c>
      <c r="AM4" s="230">
        <f>('Energy Use'!AM60-'E-electricity'!AM4-'E-Coal'!AM4)*'Energy Use 2020'!$AB66</f>
        <v>11942591132403.367</v>
      </c>
      <c r="AN4" s="230">
        <f>('Energy Use'!AN60-'E-electricity'!AN4-'E-Coal'!AN4)*'Energy Use 2020'!$AB66</f>
        <v>11939834769548.934</v>
      </c>
      <c r="AO4" s="230">
        <f>('Energy Use'!AO60-'E-electricity'!AO4-'E-Coal'!AO4)*'Energy Use 2020'!$AB66</f>
        <v>11937078487105.545</v>
      </c>
      <c r="AP4" s="230">
        <f>('Energy Use'!AP60-'E-electricity'!AP4-'E-Coal'!AP4)*'Energy Use 2020'!$AB66</f>
        <v>11934322285073.678</v>
      </c>
      <c r="AQ4" s="230">
        <f>('Energy Use'!AQ60-'E-electricity'!AQ4-'E-Coal'!AQ4)*'Energy Use 2020'!$AB66</f>
        <v>11930571451810.313</v>
      </c>
      <c r="AR4" s="133" t="str">
        <f>VLOOKUP($A4,'Sector Match'!$A$1:$B$43,2,0)</f>
        <v>oil and gas extraction 06</v>
      </c>
    </row>
    <row r="5" spans="1:44" x14ac:dyDescent="0.2">
      <c r="A5" s="74" t="s">
        <v>4</v>
      </c>
      <c r="B5" s="230">
        <f>('Energy Use'!B61-'E-electricity'!B5)*'Energy Use 2019'!$S67</f>
        <v>22222596000</v>
      </c>
      <c r="C5" s="230">
        <f>('Energy Use'!C61-'E-electricity'!C5-'E-Coal'!C5)*'Energy Use 2020'!$AB67</f>
        <v>5555649000</v>
      </c>
      <c r="D5" s="230">
        <f>('Energy Use'!D61-'E-electricity'!D5-'E-Coal'!D5)*'Energy Use 2020'!$AB67</f>
        <v>6736093001.921134</v>
      </c>
      <c r="E5" s="230">
        <f>('Energy Use'!E61-'E-electricity'!E5-'E-Coal'!E5)*'Energy Use 2020'!$AB67</f>
        <v>7896312319.3478794</v>
      </c>
      <c r="F5" s="230">
        <f>('Energy Use'!F61-'E-electricity'!F5-'E-Coal'!F5)*'Energy Use 2020'!$AB67</f>
        <v>8971657544.7766228</v>
      </c>
      <c r="G5" s="230">
        <f>('Energy Use'!G61-'E-electricity'!G5-'E-Coal'!G5)*'Energy Use 2020'!$AB67</f>
        <v>9738343486.5230408</v>
      </c>
      <c r="H5" s="230">
        <f>('Energy Use'!H61-'E-electricity'!H5-'E-Coal'!H5)*'Energy Use 2020'!$AB67</f>
        <v>10470021890.277348</v>
      </c>
      <c r="I5" s="230">
        <f>('Energy Use'!I61-'E-electricity'!I5-'E-Coal'!I5)*'Energy Use 2020'!$AB67</f>
        <v>11135706710.276205</v>
      </c>
      <c r="J5" s="230">
        <f>('Energy Use'!J61-'E-electricity'!J5-'E-Coal'!J5)*'Energy Use 2020'!$AB67</f>
        <v>11247814397.278357</v>
      </c>
      <c r="K5" s="230">
        <f>('Energy Use'!K61-'E-electricity'!K5-'E-Coal'!K5)*'Energy Use 2020'!$AB67</f>
        <v>11412751459.407658</v>
      </c>
      <c r="L5" s="230">
        <f>('Energy Use'!L61-'E-electricity'!L5-'E-Coal'!L5)*'Energy Use 2020'!$AB67</f>
        <v>11345877280.133436</v>
      </c>
      <c r="M5" s="230">
        <f>('Energy Use'!M61-'E-electricity'!M5-'E-Coal'!M5)*'Energy Use 2020'!$AB67</f>
        <v>11127158185.922455</v>
      </c>
      <c r="N5" s="230">
        <f>('Energy Use'!N61-'E-electricity'!N5-'E-Coal'!N5)*'Energy Use 2020'!$AB67</f>
        <v>11034848460.211226</v>
      </c>
      <c r="O5" s="230">
        <f>('Energy Use'!O61-'E-electricity'!O5-'E-Coal'!O5)*'Energy Use 2020'!$AB67</f>
        <v>10942596050.282345</v>
      </c>
      <c r="P5" s="230">
        <f>('Energy Use'!P61-'E-electricity'!P5-'E-Coal'!P5)*'Energy Use 2020'!$AB67</f>
        <v>10850402477.430264</v>
      </c>
      <c r="Q5" s="230">
        <f>('Energy Use'!Q61-'E-electricity'!Q5-'E-Coal'!Q5)*'Energy Use 2020'!$AB67</f>
        <v>10758269262.705027</v>
      </c>
      <c r="R5" s="230">
        <f>('Energy Use'!R61-'E-electricity'!R5-'E-Coal'!R5)*'Energy Use 2020'!$AB67</f>
        <v>10666197926.912291</v>
      </c>
      <c r="S5" s="230">
        <f>('Energy Use'!S61-'E-electricity'!S5-'E-Coal'!S5)*'Energy Use 2020'!$AB67</f>
        <v>10537624468.791927</v>
      </c>
      <c r="T5" s="230">
        <f>('Energy Use'!T61-'E-electricity'!T5-'E-Coal'!T5)*'Energy Use 2020'!$AB67</f>
        <v>10409210649.107435</v>
      </c>
      <c r="U5" s="230">
        <f>('Energy Use'!U61-'E-electricity'!U5-'E-Coal'!U5)*'Energy Use 2020'!$AB67</f>
        <v>10280956935.777853</v>
      </c>
      <c r="V5" s="230">
        <f>('Energy Use'!V61-'E-electricity'!V5-'E-Coal'!V5)*'Energy Use 2020'!$AB67</f>
        <v>10152863796.690508</v>
      </c>
      <c r="W5" s="230">
        <f>('Energy Use'!W61-'E-electricity'!W5-'E-Coal'!W5)*'Energy Use 2020'!$AB67</f>
        <v>10024931699.701006</v>
      </c>
      <c r="X5" s="230">
        <f>('Energy Use'!X61-'E-electricity'!X5-'E-Coal'!X5)*'Energy Use 2020'!$AB67</f>
        <v>9791711907.4758167</v>
      </c>
      <c r="Y5" s="230">
        <f>('Energy Use'!Y61-'E-electricity'!Y5-'E-Coal'!Y5)*'Energy Use 2020'!$AB67</f>
        <v>9558807148.8173046</v>
      </c>
      <c r="Z5" s="230">
        <f>('Energy Use'!Z61-'E-electricity'!Z5-'E-Coal'!Z5)*'Energy Use 2020'!$AB67</f>
        <v>9326218300.199667</v>
      </c>
      <c r="AA5" s="230">
        <f>('Energy Use'!AA61-'E-electricity'!AA5-'E-Coal'!AA5)*'Energy Use 2020'!$AB67</f>
        <v>9093946238.0376492</v>
      </c>
      <c r="AB5" s="230">
        <f>('Energy Use'!AB61-'E-electricity'!AB5-'E-Coal'!AB5)*'Energy Use 2020'!$AB67</f>
        <v>8861991838.6865273</v>
      </c>
      <c r="AC5" s="230">
        <f>('Energy Use'!AC61-'E-electricity'!AC5-'E-Coal'!AC5)*'Energy Use 2020'!$AB67</f>
        <v>8630355978.4421082</v>
      </c>
      <c r="AD5" s="230">
        <f>('Energy Use'!AD61-'E-electricity'!AD5-'E-Coal'!AD5)*'Energy Use 2020'!$AB67</f>
        <v>8399039533.54074</v>
      </c>
      <c r="AE5" s="230">
        <f>('Energy Use'!AE61-'E-electricity'!AE5-'E-Coal'!AE5)*'Energy Use 2020'!$AB67</f>
        <v>8168043380.1593094</v>
      </c>
      <c r="AF5" s="230">
        <f>('Energy Use'!AF61-'E-electricity'!AF5-'E-Coal'!AF5)*'Energy Use 2020'!$AB67</f>
        <v>7937368394.4152317</v>
      </c>
      <c r="AG5" s="230">
        <f>('Energy Use'!AG61-'E-electricity'!AG5-'E-Coal'!AG5)*'Energy Use 2020'!$AB67</f>
        <v>7707015452.3664665</v>
      </c>
      <c r="AH5" s="230">
        <f>('Energy Use'!AH61-'E-electricity'!AH5-'E-Coal'!AH5)*'Energy Use 2020'!$AB67</f>
        <v>7506893371.7315521</v>
      </c>
      <c r="AI5" s="230">
        <f>('Energy Use'!AI61-'E-electricity'!AI5-'E-Coal'!AI5)*'Energy Use 2020'!$AB67</f>
        <v>7307050578.1618614</v>
      </c>
      <c r="AJ5" s="230">
        <f>('Energy Use'!AJ61-'E-electricity'!AJ5-'E-Coal'!AJ5)*'Energy Use 2020'!$AB67</f>
        <v>7107487830.8210821</v>
      </c>
      <c r="AK5" s="230">
        <f>('Energy Use'!AK61-'E-electricity'!AK5-'E-Coal'!AK5)*'Energy Use 2020'!$AB67</f>
        <v>6908205888.8213406</v>
      </c>
      <c r="AL5" s="230">
        <f>('Energy Use'!AL61-'E-electricity'!AL5-'E-Coal'!AL5)*'Energy Use 2020'!$AB67</f>
        <v>6709205511.2232504</v>
      </c>
      <c r="AM5" s="230">
        <f>('Energy Use'!AM61-'E-electricity'!AM5-'E-Coal'!AM5)*'Energy Use 2020'!$AB67</f>
        <v>6500757853.8413639</v>
      </c>
      <c r="AN5" s="230">
        <f>('Energy Use'!AN61-'E-electricity'!AN5-'E-Coal'!AN5)*'Energy Use 2020'!$AB67</f>
        <v>6292607939.571558</v>
      </c>
      <c r="AO5" s="230">
        <f>('Energy Use'!AO61-'E-electricity'!AO5-'E-Coal'!AO5)*'Energy Use 2020'!$AB67</f>
        <v>6084756565.4222393</v>
      </c>
      <c r="AP5" s="230">
        <f>('Energy Use'!AP61-'E-electricity'!AP5-'E-Coal'!AP5)*'Energy Use 2020'!$AB67</f>
        <v>5877204528.3476877</v>
      </c>
      <c r="AQ5" s="230">
        <f>('Energy Use'!AQ61-'E-electricity'!AQ5-'E-Coal'!AQ5)*'Energy Use 2020'!$AB67</f>
        <v>5669479932.2405462</v>
      </c>
      <c r="AR5" s="133" t="str">
        <f>VLOOKUP($A5,'Sector Match'!$A$1:$B$43,2,0)</f>
        <v>other mining and quarrying 07T08</v>
      </c>
    </row>
    <row r="6" spans="1:44" x14ac:dyDescent="0.2">
      <c r="A6" s="74" t="s">
        <v>5</v>
      </c>
      <c r="B6" s="230">
        <f>('Energy Use'!B62-'E-electricity'!B6)*'Energy Use 2019'!$S68</f>
        <v>436118446500</v>
      </c>
      <c r="C6" s="230">
        <f>('Energy Use'!C62-'E-electricity'!C6-'E-Coal'!C6)*'Energy Use 2020'!$AB68</f>
        <v>441674095499.99969</v>
      </c>
      <c r="D6" s="230">
        <f>('Energy Use'!D62-'E-electricity'!D6-'E-Coal'!D6)*'Energy Use 2020'!$AB68</f>
        <v>434272387453.10754</v>
      </c>
      <c r="E6" s="230">
        <f>('Energy Use'!E62-'E-electricity'!E6-'E-Coal'!E6)*'Energy Use 2020'!$AB68</f>
        <v>529058155664.71875</v>
      </c>
      <c r="F6" s="230">
        <f>('Energy Use'!F62-'E-electricity'!F6-'E-Coal'!F6)*'Energy Use 2020'!$AB68</f>
        <v>570386947826.02783</v>
      </c>
      <c r="G6" s="230">
        <f>('Energy Use'!G62-'E-electricity'!G6-'E-Coal'!G6)*'Energy Use 2020'!$AB68</f>
        <v>596912171085.302</v>
      </c>
      <c r="H6" s="230">
        <f>('Energy Use'!H62-'E-electricity'!H6-'E-Coal'!H6)*'Energy Use 2020'!$AB68</f>
        <v>621921054387.11292</v>
      </c>
      <c r="I6" s="230">
        <f>('Energy Use'!I62-'E-electricity'!I6-'E-Coal'!I6)*'Energy Use 2020'!$AB68</f>
        <v>661453742957.71021</v>
      </c>
      <c r="J6" s="230">
        <f>('Energy Use'!J62-'E-electricity'!J6-'E-Coal'!J6)*'Energy Use 2020'!$AB68</f>
        <v>685384600808.75549</v>
      </c>
      <c r="K6" s="230">
        <f>('Energy Use'!K62-'E-electricity'!K6-'E-Coal'!K6)*'Energy Use 2020'!$AB68</f>
        <v>710214391212.29175</v>
      </c>
      <c r="L6" s="230">
        <f>('Energy Use'!L62-'E-electricity'!L6-'E-Coal'!L6)*'Energy Use 2020'!$AB68</f>
        <v>727695468913.62732</v>
      </c>
      <c r="M6" s="230">
        <f>('Energy Use'!M62-'E-electricity'!M6-'E-Coal'!M6)*'Energy Use 2020'!$AB68</f>
        <v>739886281543.91431</v>
      </c>
      <c r="N6" s="230">
        <f>('Energy Use'!N62-'E-electricity'!N6-'E-Coal'!N6)*'Energy Use 2020'!$AB68</f>
        <v>749003904206.22668</v>
      </c>
      <c r="O6" s="230">
        <f>('Energy Use'!O62-'E-electricity'!O6-'E-Coal'!O6)*'Energy Use 2020'!$AB68</f>
        <v>757837656242.8949</v>
      </c>
      <c r="P6" s="230">
        <f>('Energy Use'!P62-'E-electricity'!P6-'E-Coal'!P6)*'Energy Use 2020'!$AB68</f>
        <v>766389659185.39478</v>
      </c>
      <c r="Q6" s="230">
        <f>('Energy Use'!Q62-'E-electricity'!Q6-'E-Coal'!Q6)*'Energy Use 2020'!$AB68</f>
        <v>774662034231.15198</v>
      </c>
      <c r="R6" s="230">
        <f>('Energy Use'!R62-'E-electricity'!R6-'E-Coal'!R6)*'Energy Use 2020'!$AB68</f>
        <v>782656902243.5459</v>
      </c>
      <c r="S6" s="230">
        <f>('Energy Use'!S62-'E-electricity'!S6-'E-Coal'!S6)*'Energy Use 2020'!$AB68</f>
        <v>784445514623.30273</v>
      </c>
      <c r="T6" s="230">
        <f>('Energy Use'!T62-'E-electricity'!T6-'E-Coal'!T6)*'Energy Use 2020'!$AB68</f>
        <v>786201104035.7843</v>
      </c>
      <c r="U6" s="230">
        <f>('Energy Use'!U62-'E-electricity'!U6-'E-Coal'!U6)*'Energy Use 2020'!$AB68</f>
        <v>787923648529.34485</v>
      </c>
      <c r="V6" s="230">
        <f>('Energy Use'!V62-'E-electricity'!V6-'E-Coal'!V6)*'Energy Use 2020'!$AB68</f>
        <v>789613126153.91089</v>
      </c>
      <c r="W6" s="230">
        <f>('Energy Use'!W62-'E-electricity'!W6-'E-Coal'!W6)*'Energy Use 2020'!$AB68</f>
        <v>791269514960.98389</v>
      </c>
      <c r="X6" s="230">
        <f>('Energy Use'!X62-'E-electricity'!X6-'E-Coal'!X6)*'Energy Use 2020'!$AB68</f>
        <v>786391787278.35938</v>
      </c>
      <c r="Y6" s="230">
        <f>('Energy Use'!Y62-'E-electricity'!Y6-'E-Coal'!Y6)*'Energy Use 2020'!$AB68</f>
        <v>781527480882.51611</v>
      </c>
      <c r="Z6" s="230">
        <f>('Energy Use'!Z62-'E-electricity'!Z6-'E-Coal'!Z6)*'Energy Use 2020'!$AB68</f>
        <v>776676606025.22217</v>
      </c>
      <c r="AA6" s="230">
        <f>('Energy Use'!AA62-'E-electricity'!AA6-'E-Coal'!AA6)*'Energy Use 2020'!$AB68</f>
        <v>771839172957.51587</v>
      </c>
      <c r="AB6" s="230">
        <f>('Energy Use'!AB62-'E-electricity'!AB6-'E-Coal'!AB6)*'Energy Use 2020'!$AB68</f>
        <v>767015191929.71021</v>
      </c>
      <c r="AC6" s="230">
        <f>('Energy Use'!AC62-'E-electricity'!AC6-'E-Coal'!AC6)*'Energy Use 2020'!$AB68</f>
        <v>753801026771.75952</v>
      </c>
      <c r="AD6" s="230">
        <f>('Energy Use'!AD62-'E-electricity'!AD6-'E-Coal'!AD6)*'Energy Use 2020'!$AB68</f>
        <v>740661752316.78418</v>
      </c>
      <c r="AE6" s="230">
        <f>('Energy Use'!AE62-'E-electricity'!AE6-'E-Coal'!AE6)*'Energy Use 2020'!$AB68</f>
        <v>727597421179.09766</v>
      </c>
      <c r="AF6" s="230">
        <f>('Energy Use'!AF62-'E-electricity'!AF6-'E-Coal'!AF6)*'Energy Use 2020'!$AB68</f>
        <v>714608085969.25635</v>
      </c>
      <c r="AG6" s="230">
        <f>('Energy Use'!AG62-'E-electricity'!AG6-'E-Coal'!AG6)*'Energy Use 2020'!$AB68</f>
        <v>701693799294.06128</v>
      </c>
      <c r="AH6" s="230">
        <f>('Energy Use'!AH62-'E-electricity'!AH6-'E-Coal'!AH6)*'Energy Use 2020'!$AB68</f>
        <v>682667143910.30371</v>
      </c>
      <c r="AI6" s="230">
        <f>('Energy Use'!AI62-'E-electricity'!AI6-'E-Coal'!AI6)*'Energy Use 2020'!$AB68</f>
        <v>663761811791.10095</v>
      </c>
      <c r="AJ6" s="230">
        <f>('Energy Use'!AJ62-'E-electricity'!AJ6-'E-Coal'!AJ6)*'Energy Use 2020'!$AB68</f>
        <v>644977887298.10266</v>
      </c>
      <c r="AK6" s="230">
        <f>('Energy Use'!AK62-'E-electricity'!AK6-'E-Coal'!AK6)*'Energy Use 2020'!$AB68</f>
        <v>626315454786.93115</v>
      </c>
      <c r="AL6" s="230">
        <f>('Energy Use'!AL62-'E-electricity'!AL6-'E-Coal'!AL6)*'Energy Use 2020'!$AB68</f>
        <v>607774598607.17969</v>
      </c>
      <c r="AM6" s="230">
        <f>('Energy Use'!AM62-'E-electricity'!AM6-'E-Coal'!AM6)*'Energy Use 2020'!$AB68</f>
        <v>589339646297.8479</v>
      </c>
      <c r="AN6" s="230">
        <f>('Energy Use'!AN62-'E-electricity'!AN6-'E-Coal'!AN6)*'Energy Use 2020'!$AB68</f>
        <v>571026559086.62244</v>
      </c>
      <c r="AO6" s="230">
        <f>('Energy Use'!AO62-'E-electricity'!AO6-'E-Coal'!AO6)*'Energy Use 2020'!$AB68</f>
        <v>552835421387.42358</v>
      </c>
      <c r="AP6" s="230">
        <f>('Energy Use'!AP62-'E-electricity'!AP6-'E-Coal'!AP6)*'Energy Use 2020'!$AB68</f>
        <v>534766317608.13696</v>
      </c>
      <c r="AQ6" s="230">
        <f>('Energy Use'!AQ62-'E-electricity'!AQ6-'E-Coal'!AQ6)*'Energy Use 2020'!$AB68</f>
        <v>516776245920.33569</v>
      </c>
      <c r="AR6" s="133" t="str">
        <f>VLOOKUP($A6,'Sector Match'!$A$1:$B$43,2,0)</f>
        <v>other mining and quarrying 07T08</v>
      </c>
    </row>
    <row r="7" spans="1:44" x14ac:dyDescent="0.2">
      <c r="A7" s="74" t="s">
        <v>6</v>
      </c>
      <c r="B7" s="230">
        <f>('Energy Use'!B63-'E-electricity'!B7)*'Energy Use 2019'!$S69</f>
        <v>697233949500.00012</v>
      </c>
      <c r="C7" s="230">
        <f>('Energy Use'!C63-'E-electricity'!C7-'E-Coal'!C7)*'Energy Use 2020'!$AB69</f>
        <v>466674515999.99994</v>
      </c>
      <c r="D7" s="230">
        <f>('Energy Use'!D63-'E-electricity'!D7-'E-Coal'!D7)*'Energy Use 2020'!$AB69</f>
        <v>492173880621.5578</v>
      </c>
      <c r="E7" s="230">
        <f>('Energy Use'!E63-'E-electricity'!E7-'E-Coal'!E7)*'Energy Use 2020'!$AB69</f>
        <v>512292550575.10046</v>
      </c>
      <c r="F7" s="230">
        <f>('Energy Use'!F63-'E-electricity'!F7-'E-Coal'!F7)*'Energy Use 2020'!$AB69</f>
        <v>536351811427.93976</v>
      </c>
      <c r="G7" s="230">
        <f>('Energy Use'!G63-'E-electricity'!G7-'E-Coal'!G7)*'Energy Use 2020'!$AB69</f>
        <v>545277569743.79352</v>
      </c>
      <c r="H7" s="230">
        <f>('Energy Use'!H63-'E-electricity'!H7-'E-Coal'!H7)*'Energy Use 2020'!$AB69</f>
        <v>553075735617.27954</v>
      </c>
      <c r="I7" s="230">
        <f>('Energy Use'!I63-'E-electricity'!I7-'E-Coal'!I7)*'Energy Use 2020'!$AB69</f>
        <v>569407738438.60754</v>
      </c>
      <c r="J7" s="230">
        <f>('Energy Use'!J63-'E-electricity'!J7-'E-Coal'!J7)*'Energy Use 2020'!$AB69</f>
        <v>573532172791.22888</v>
      </c>
      <c r="K7" s="230">
        <f>('Energy Use'!K63-'E-electricity'!K7-'E-Coal'!K7)*'Energy Use 2020'!$AB69</f>
        <v>578841414190.53174</v>
      </c>
      <c r="L7" s="230">
        <f>('Energy Use'!L63-'E-electricity'!L7-'E-Coal'!L7)*'Energy Use 2020'!$AB69</f>
        <v>579194505966.50037</v>
      </c>
      <c r="M7" s="230">
        <f>('Energy Use'!M63-'E-electricity'!M7-'E-Coal'!M7)*'Energy Use 2020'!$AB69</f>
        <v>576396621559.34119</v>
      </c>
      <c r="N7" s="230">
        <f>('Energy Use'!N63-'E-electricity'!N7-'E-Coal'!N7)*'Energy Use 2020'!$AB69</f>
        <v>567265703307.33386</v>
      </c>
      <c r="O7" s="230">
        <f>('Energy Use'!O63-'E-electricity'!O7-'E-Coal'!O7)*'Energy Use 2020'!$AB69</f>
        <v>558194320189.80884</v>
      </c>
      <c r="P7" s="230">
        <f>('Energy Use'!P63-'E-electricity'!P7-'E-Coal'!P7)*'Energy Use 2020'!$AB69</f>
        <v>549182342118.04492</v>
      </c>
      <c r="Q7" s="230">
        <f>('Energy Use'!Q63-'E-electricity'!Q7-'E-Coal'!Q7)*'Energy Use 2020'!$AB69</f>
        <v>540229639023.00897</v>
      </c>
      <c r="R7" s="230">
        <f>('Energy Use'!R63-'E-electricity'!R7-'E-Coal'!R7)*'Energy Use 2020'!$AB69</f>
        <v>531336080855.35468</v>
      </c>
      <c r="S7" s="230">
        <f>('Energy Use'!S63-'E-electricity'!S7-'E-Coal'!S7)*'Energy Use 2020'!$AB69</f>
        <v>521848133509.2265</v>
      </c>
      <c r="T7" s="230">
        <f>('Energy Use'!T63-'E-electricity'!T7-'E-Coal'!T7)*'Energy Use 2020'!$AB69</f>
        <v>512366821807.56464</v>
      </c>
      <c r="U7" s="230">
        <f>('Energy Use'!U63-'E-electricity'!U7-'E-Coal'!U7)*'Energy Use 2020'!$AB69</f>
        <v>502892152140.22247</v>
      </c>
      <c r="V7" s="230">
        <f>('Energy Use'!V63-'E-electricity'!V7-'E-Coal'!V7)*'Energy Use 2020'!$AB69</f>
        <v>493424130896.60638</v>
      </c>
      <c r="W7" s="230">
        <f>('Energy Use'!W63-'E-electricity'!W7-'E-Coal'!W7)*'Energy Use 2020'!$AB69</f>
        <v>483962764465.67596</v>
      </c>
      <c r="X7" s="230">
        <f>('Energy Use'!X63-'E-electricity'!X7-'E-Coal'!X7)*'Energy Use 2020'!$AB69</f>
        <v>470973548552.62128</v>
      </c>
      <c r="Y7" s="230">
        <f>('Energy Use'!Y63-'E-electricity'!Y7-'E-Coal'!Y7)*'Energy Use 2020'!$AB69</f>
        <v>457993582520.89764</v>
      </c>
      <c r="Z7" s="230">
        <f>('Energy Use'!Z63-'E-electricity'!Z7-'E-Coal'!Z7)*'Energy Use 2020'!$AB69</f>
        <v>445022875189.28125</v>
      </c>
      <c r="AA7" s="230">
        <f>('Energy Use'!AA63-'E-electricity'!AA7-'E-Coal'!AA7)*'Energy Use 2020'!$AB69</f>
        <v>432061435375.93091</v>
      </c>
      <c r="AB7" s="230">
        <f>('Energy Use'!AB63-'E-electricity'!AB7-'E-Coal'!AB7)*'Energy Use 2020'!$AB69</f>
        <v>419109271898.38782</v>
      </c>
      <c r="AC7" s="230">
        <f>('Energy Use'!AC63-'E-electricity'!AC7-'E-Coal'!AC7)*'Energy Use 2020'!$AB69</f>
        <v>409253434567.07776</v>
      </c>
      <c r="AD7" s="230">
        <f>('Energy Use'!AD63-'E-electricity'!AD7-'E-Coal'!AD7)*'Energy Use 2020'!$AB69</f>
        <v>399404624609.11304</v>
      </c>
      <c r="AE7" s="230">
        <f>('Energy Use'!AE63-'E-electricity'!AE7-'E-Coal'!AE7)*'Energy Use 2020'!$AB69</f>
        <v>389562848713.47821</v>
      </c>
      <c r="AF7" s="230">
        <f>('Energy Use'!AF63-'E-electricity'!AF7-'E-Coal'!AF7)*'Energy Use 2020'!$AB69</f>
        <v>379728113568.68982</v>
      </c>
      <c r="AG7" s="230">
        <f>('Energy Use'!AG63-'E-electricity'!AG7-'E-Coal'!AG7)*'Energy Use 2020'!$AB69</f>
        <v>369900425862.79565</v>
      </c>
      <c r="AH7" s="230">
        <f>('Energy Use'!AH63-'E-electricity'!AH7-'E-Coal'!AH7)*'Energy Use 2020'!$AB69</f>
        <v>364041550389.18268</v>
      </c>
      <c r="AI7" s="230">
        <f>('Energy Use'!AI63-'E-electricity'!AI7-'E-Coal'!AI7)*'Energy Use 2020'!$AB69</f>
        <v>358186812421.20306</v>
      </c>
      <c r="AJ7" s="230">
        <f>('Energy Use'!AJ63-'E-electricity'!AJ7-'E-Coal'!AJ7)*'Energy Use 2020'!$AB69</f>
        <v>352336215911.88379</v>
      </c>
      <c r="AK7" s="230">
        <f>('Energy Use'!AK63-'E-electricity'!AK7-'E-Coal'!AK7)*'Energy Use 2020'!$AB69</f>
        <v>346489764813.97522</v>
      </c>
      <c r="AL7" s="230">
        <f>('Energy Use'!AL63-'E-electricity'!AL7-'E-Coal'!AL7)*'Energy Use 2020'!$AB69</f>
        <v>340647463079.9505</v>
      </c>
      <c r="AM7" s="230">
        <f>('Energy Use'!AM63-'E-electricity'!AM7-'E-Coal'!AM7)*'Energy Use 2020'!$AB69</f>
        <v>337906531937.72156</v>
      </c>
      <c r="AN7" s="230">
        <f>('Energy Use'!AN63-'E-electricity'!AN7-'E-Coal'!AN7)*'Energy Use 2020'!$AB69</f>
        <v>335167461319.25964</v>
      </c>
      <c r="AO7" s="230">
        <f>('Energy Use'!AO63-'E-electricity'!AO7-'E-Coal'!AO7)*'Energy Use 2020'!$AB69</f>
        <v>332430253035.7345</v>
      </c>
      <c r="AP7" s="230">
        <f>('Energy Use'!AP63-'E-electricity'!AP7-'E-Coal'!AP7)*'Energy Use 2020'!$AB69</f>
        <v>329694908898.18866</v>
      </c>
      <c r="AQ7" s="230">
        <f>('Energy Use'!AQ63-'E-electricity'!AQ7-'E-Coal'!AQ7)*'Energy Use 2020'!$AB69</f>
        <v>326934172574.08569</v>
      </c>
      <c r="AR7" s="133" t="str">
        <f>VLOOKUP($A7,'Sector Match'!$A$1:$B$43,2,0)</f>
        <v>other mining and quarrying 07T08</v>
      </c>
    </row>
    <row r="8" spans="1:44" x14ac:dyDescent="0.2">
      <c r="A8" s="74" t="s">
        <v>7</v>
      </c>
      <c r="B8" s="230">
        <f>('Energy Use'!B64-'E-electricity'!B8)*'Energy Use 2019'!$S70</f>
        <v>227781609000</v>
      </c>
      <c r="C8" s="230">
        <f>('Energy Use'!C64-'E-electricity'!C8-'E-Coal'!C8)*'Energy Use 2020'!$AB70</f>
        <v>91668208500</v>
      </c>
      <c r="D8" s="230">
        <f>('Energy Use'!D64-'E-electricity'!D8-'E-Coal'!D8)*'Energy Use 2020'!$AB70</f>
        <v>100824232865.58769</v>
      </c>
      <c r="E8" s="230">
        <f>('Energy Use'!E64-'E-electricity'!E8-'E-Coal'!E8)*'Energy Use 2020'!$AB70</f>
        <v>112136193648.19534</v>
      </c>
      <c r="F8" s="230">
        <f>('Energy Use'!F64-'E-electricity'!F8-'E-Coal'!F8)*'Energy Use 2020'!$AB70</f>
        <v>119128722924.39201</v>
      </c>
      <c r="G8" s="230">
        <f>('Energy Use'!G64-'E-electricity'!G8-'E-Coal'!G8)*'Energy Use 2020'!$AB70</f>
        <v>129534262123.51033</v>
      </c>
      <c r="H8" s="230">
        <f>('Energy Use'!H64-'E-electricity'!H8-'E-Coal'!H8)*'Energy Use 2020'!$AB70</f>
        <v>143399960701.35559</v>
      </c>
      <c r="I8" s="230">
        <f>('Energy Use'!I64-'E-electricity'!I8-'E-Coal'!I8)*'Energy Use 2020'!$AB70</f>
        <v>157774759564.49237</v>
      </c>
      <c r="J8" s="230">
        <f>('Energy Use'!J64-'E-electricity'!J8-'E-Coal'!J8)*'Energy Use 2020'!$AB70</f>
        <v>171541478878.93365</v>
      </c>
      <c r="K8" s="230">
        <f>('Energy Use'!K64-'E-electricity'!K8-'E-Coal'!K8)*'Energy Use 2020'!$AB70</f>
        <v>184821706237.38947</v>
      </c>
      <c r="L8" s="230">
        <f>('Energy Use'!L64-'E-electricity'!L8-'E-Coal'!L8)*'Energy Use 2020'!$AB70</f>
        <v>197781834867.85214</v>
      </c>
      <c r="M8" s="230">
        <f>('Energy Use'!M64-'E-electricity'!M8-'E-Coal'!M8)*'Energy Use 2020'!$AB70</f>
        <v>210742553474.52689</v>
      </c>
      <c r="N8" s="230">
        <f>('Energy Use'!N64-'E-electricity'!N8-'E-Coal'!N8)*'Energy Use 2020'!$AB70</f>
        <v>224094127824.20908</v>
      </c>
      <c r="O8" s="230">
        <f>('Energy Use'!O64-'E-electricity'!O8-'E-Coal'!O8)*'Energy Use 2020'!$AB70</f>
        <v>237805274883.23019</v>
      </c>
      <c r="P8" s="230">
        <f>('Energy Use'!P64-'E-electricity'!P8-'E-Coal'!P8)*'Energy Use 2020'!$AB70</f>
        <v>251774555285.20352</v>
      </c>
      <c r="Q8" s="230">
        <f>('Energy Use'!Q64-'E-electricity'!Q8-'E-Coal'!Q8)*'Energy Use 2020'!$AB70</f>
        <v>265881497198.11212</v>
      </c>
      <c r="R8" s="230">
        <f>('Energy Use'!R64-'E-electricity'!R8-'E-Coal'!R8)*'Energy Use 2020'!$AB70</f>
        <v>279986373741.35364</v>
      </c>
      <c r="S8" s="230">
        <f>('Energy Use'!S64-'E-electricity'!S8-'E-Coal'!S8)*'Energy Use 2020'!$AB70</f>
        <v>293967977170.76642</v>
      </c>
      <c r="T8" s="230">
        <f>('Energy Use'!T64-'E-electricity'!T8-'E-Coal'!T8)*'Energy Use 2020'!$AB70</f>
        <v>307722774968.25299</v>
      </c>
      <c r="U8" s="230">
        <f>('Energy Use'!U64-'E-electricity'!U8-'E-Coal'!U8)*'Energy Use 2020'!$AB70</f>
        <v>321183444391.89734</v>
      </c>
      <c r="V8" s="230">
        <f>('Energy Use'!V64-'E-electricity'!V8-'E-Coal'!V8)*'Energy Use 2020'!$AB70</f>
        <v>334285827110.67841</v>
      </c>
      <c r="W8" s="230">
        <f>('Energy Use'!W64-'E-electricity'!W8-'E-Coal'!W8)*'Energy Use 2020'!$AB70</f>
        <v>346969647874.85956</v>
      </c>
      <c r="X8" s="230">
        <f>('Energy Use'!X64-'E-electricity'!X8-'E-Coal'!X8)*'Energy Use 2020'!$AB70</f>
        <v>359179153155.93884</v>
      </c>
      <c r="Y8" s="230">
        <f>('Energy Use'!Y64-'E-electricity'!Y8-'E-Coal'!Y8)*'Energy Use 2020'!$AB70</f>
        <v>370863661127.8609</v>
      </c>
      <c r="Z8" s="230">
        <f>('Energy Use'!Z64-'E-electricity'!Z8-'E-Coal'!Z8)*'Energy Use 2020'!$AB70</f>
        <v>381978016841.46387</v>
      </c>
      <c r="AA8" s="230">
        <f>('Energy Use'!AA64-'E-electricity'!AA8-'E-Coal'!AA8)*'Energy Use 2020'!$AB70</f>
        <v>392482948930.15613</v>
      </c>
      <c r="AB8" s="230">
        <f>('Energy Use'!AB64-'E-electricity'!AB8-'E-Coal'!AB8)*'Energy Use 2020'!$AB70</f>
        <v>402345326600.7948</v>
      </c>
      <c r="AC8" s="230">
        <f>('Energy Use'!AC64-'E-electricity'!AC8-'E-Coal'!AC8)*'Energy Use 2020'!$AB70</f>
        <v>411538317943.12695</v>
      </c>
      <c r="AD8" s="230">
        <f>('Energy Use'!AD64-'E-electricity'!AD8-'E-Coal'!AD8)*'Energy Use 2020'!$AB70</f>
        <v>420041452677.49786</v>
      </c>
      <c r="AE8" s="230">
        <f>('Energy Use'!AE64-'E-electricity'!AE8-'E-Coal'!AE8)*'Energy Use 2020'!$AB70</f>
        <v>427840594309.22852</v>
      </c>
      <c r="AF8" s="230">
        <f>('Energy Use'!AF64-'E-electricity'!AF8-'E-Coal'!AF8)*'Energy Use 2020'!$AB70</f>
        <v>434927828236.4693</v>
      </c>
      <c r="AG8" s="230">
        <f>('Energy Use'!AG64-'E-electricity'!AG8-'E-Coal'!AG8)*'Energy Use 2020'!$AB70</f>
        <v>441301273645.87042</v>
      </c>
      <c r="AH8" s="230">
        <f>('Energy Use'!AH64-'E-electricity'!AH8-'E-Coal'!AH8)*'Energy Use 2020'!$AB70</f>
        <v>446964828018.06927</v>
      </c>
      <c r="AI8" s="230">
        <f>('Energy Use'!AI64-'E-electricity'!AI8-'E-Coal'!AI8)*'Energy Use 2020'!$AB70</f>
        <v>451927853754.29047</v>
      </c>
      <c r="AJ8" s="230">
        <f>('Energy Use'!AJ64-'E-electricity'!AJ8-'E-Coal'!AJ8)*'Energy Use 2020'!$AB70</f>
        <v>456204816837.14258</v>
      </c>
      <c r="AK8" s="230">
        <f>('Energy Use'!AK64-'E-electricity'!AK8-'E-Coal'!AK8)*'Energy Use 2020'!$AB70</f>
        <v>459814887571.75586</v>
      </c>
      <c r="AL8" s="230">
        <f>('Energy Use'!AL64-'E-electricity'!AL8-'E-Coal'!AL8)*'Energy Use 2020'!$AB70</f>
        <v>462781513342.78174</v>
      </c>
      <c r="AM8" s="230">
        <f>('Energy Use'!AM64-'E-electricity'!AM8-'E-Coal'!AM8)*'Energy Use 2020'!$AB70</f>
        <v>465131972998.18439</v>
      </c>
      <c r="AN8" s="230">
        <f>('Energy Use'!AN64-'E-electricity'!AN8-'E-Coal'!AN8)*'Energy Use 2020'!$AB70</f>
        <v>466896921964.9624</v>
      </c>
      <c r="AO8" s="230">
        <f>('Energy Use'!AO64-'E-electricity'!AO8-'E-Coal'!AO8)*'Energy Use 2020'!$AB70</f>
        <v>468109936549.47595</v>
      </c>
      <c r="AP8" s="230">
        <f>('Energy Use'!AP64-'E-electricity'!AP8-'E-Coal'!AP8)*'Energy Use 2020'!$AB70</f>
        <v>468807065110.37183</v>
      </c>
      <c r="AQ8" s="230">
        <f>('Energy Use'!AQ64-'E-electricity'!AQ8-'E-Coal'!AQ8)*'Energy Use 2020'!$AB70</f>
        <v>468987291123.95233</v>
      </c>
      <c r="AR8" s="133" t="str">
        <f>VLOOKUP($A8,'Sector Match'!$A$1:$B$43,2,0)</f>
        <v>Mining Support Service Activities 09</v>
      </c>
    </row>
    <row r="9" spans="1:44" x14ac:dyDescent="0.2">
      <c r="A9" s="74" t="s">
        <v>8</v>
      </c>
      <c r="B9" s="230">
        <f>('Energy Use'!B65-'E-electricity'!B9)*'Energy Use 2019'!$S71</f>
        <v>0</v>
      </c>
      <c r="C9" s="230">
        <f>('Energy Use'!C65-'E-electricity'!C9-'E-Coal'!C9)*'Energy Use 2020'!$AB71</f>
        <v>0</v>
      </c>
      <c r="D9" s="230">
        <f>('Energy Use'!D65-'E-electricity'!D9-'E-Coal'!D9)*'Energy Use 2020'!$AB71</f>
        <v>0</v>
      </c>
      <c r="E9" s="230">
        <f>('Energy Use'!E65-'E-electricity'!E9-'E-Coal'!E9)*'Energy Use 2020'!$AB71</f>
        <v>0</v>
      </c>
      <c r="F9" s="230">
        <f>('Energy Use'!F65-'E-electricity'!F9-'E-Coal'!F9)*'Energy Use 2020'!$AB71</f>
        <v>0</v>
      </c>
      <c r="G9" s="230">
        <f>('Energy Use'!G65-'E-electricity'!G9-'E-Coal'!G9)*'Energy Use 2020'!$AB71</f>
        <v>0</v>
      </c>
      <c r="H9" s="230">
        <f>('Energy Use'!H65-'E-electricity'!H9-'E-Coal'!H9)*'Energy Use 2020'!$AB71</f>
        <v>0</v>
      </c>
      <c r="I9" s="230">
        <f>('Energy Use'!I65-'E-electricity'!I9-'E-Coal'!I9)*'Energy Use 2020'!$AB71</f>
        <v>0</v>
      </c>
      <c r="J9" s="230">
        <f>('Energy Use'!J65-'E-electricity'!J9-'E-Coal'!J9)*'Energy Use 2020'!$AB71</f>
        <v>0</v>
      </c>
      <c r="K9" s="230">
        <f>('Energy Use'!K65-'E-electricity'!K9-'E-Coal'!K9)*'Energy Use 2020'!$AB71</f>
        <v>0</v>
      </c>
      <c r="L9" s="230">
        <f>('Energy Use'!L65-'E-electricity'!L9-'E-Coal'!L9)*'Energy Use 2020'!$AB71</f>
        <v>0</v>
      </c>
      <c r="M9" s="230">
        <f>('Energy Use'!M65-'E-electricity'!M9-'E-Coal'!M9)*'Energy Use 2020'!$AB71</f>
        <v>0</v>
      </c>
      <c r="N9" s="230">
        <f>('Energy Use'!N65-'E-electricity'!N9-'E-Coal'!N9)*'Energy Use 2020'!$AB71</f>
        <v>0</v>
      </c>
      <c r="O9" s="230">
        <f>('Energy Use'!O65-'E-electricity'!O9-'E-Coal'!O9)*'Energy Use 2020'!$AB71</f>
        <v>0</v>
      </c>
      <c r="P9" s="230">
        <f>('Energy Use'!P65-'E-electricity'!P9-'E-Coal'!P9)*'Energy Use 2020'!$AB71</f>
        <v>0</v>
      </c>
      <c r="Q9" s="230">
        <f>('Energy Use'!Q65-'E-electricity'!Q9-'E-Coal'!Q9)*'Energy Use 2020'!$AB71</f>
        <v>0</v>
      </c>
      <c r="R9" s="230">
        <f>('Energy Use'!R65-'E-electricity'!R9-'E-Coal'!R9)*'Energy Use 2020'!$AB71</f>
        <v>0</v>
      </c>
      <c r="S9" s="230">
        <f>('Energy Use'!S65-'E-electricity'!S9-'E-Coal'!S9)*'Energy Use 2020'!$AB71</f>
        <v>0</v>
      </c>
      <c r="T9" s="230">
        <f>('Energy Use'!T65-'E-electricity'!T9-'E-Coal'!T9)*'Energy Use 2020'!$AB71</f>
        <v>0</v>
      </c>
      <c r="U9" s="230">
        <f>('Energy Use'!U65-'E-electricity'!U9-'E-Coal'!U9)*'Energy Use 2020'!$AB71</f>
        <v>0</v>
      </c>
      <c r="V9" s="230">
        <f>('Energy Use'!V65-'E-electricity'!V9-'E-Coal'!V9)*'Energy Use 2020'!$AB71</f>
        <v>0</v>
      </c>
      <c r="W9" s="230">
        <f>('Energy Use'!W65-'E-electricity'!W9-'E-Coal'!W9)*'Energy Use 2020'!$AB71</f>
        <v>0</v>
      </c>
      <c r="X9" s="230">
        <f>('Energy Use'!X65-'E-electricity'!X9-'E-Coal'!X9)*'Energy Use 2020'!$AB71</f>
        <v>0</v>
      </c>
      <c r="Y9" s="230">
        <f>('Energy Use'!Y65-'E-electricity'!Y9-'E-Coal'!Y9)*'Energy Use 2020'!$AB71</f>
        <v>0</v>
      </c>
      <c r="Z9" s="230">
        <f>('Energy Use'!Z65-'E-electricity'!Z9-'E-Coal'!Z9)*'Energy Use 2020'!$AB71</f>
        <v>0</v>
      </c>
      <c r="AA9" s="230">
        <f>('Energy Use'!AA65-'E-electricity'!AA9-'E-Coal'!AA9)*'Energy Use 2020'!$AB71</f>
        <v>0</v>
      </c>
      <c r="AB9" s="230">
        <f>('Energy Use'!AB65-'E-electricity'!AB9-'E-Coal'!AB9)*'Energy Use 2020'!$AB71</f>
        <v>0</v>
      </c>
      <c r="AC9" s="230">
        <f>('Energy Use'!AC65-'E-electricity'!AC9-'E-Coal'!AC9)*'Energy Use 2020'!$AB71</f>
        <v>0</v>
      </c>
      <c r="AD9" s="230">
        <f>('Energy Use'!AD65-'E-electricity'!AD9-'E-Coal'!AD9)*'Energy Use 2020'!$AB71</f>
        <v>0</v>
      </c>
      <c r="AE9" s="230">
        <f>('Energy Use'!AE65-'E-electricity'!AE9-'E-Coal'!AE9)*'Energy Use 2020'!$AB71</f>
        <v>0</v>
      </c>
      <c r="AF9" s="230">
        <f>('Energy Use'!AF65-'E-electricity'!AF9-'E-Coal'!AF9)*'Energy Use 2020'!$AB71</f>
        <v>0</v>
      </c>
      <c r="AG9" s="230">
        <f>('Energy Use'!AG65-'E-electricity'!AG9-'E-Coal'!AG9)*'Energy Use 2020'!$AB71</f>
        <v>0</v>
      </c>
      <c r="AH9" s="230">
        <f>('Energy Use'!AH65-'E-electricity'!AH9-'E-Coal'!AH9)*'Energy Use 2020'!$AB71</f>
        <v>0</v>
      </c>
      <c r="AI9" s="230">
        <f>('Energy Use'!AI65-'E-electricity'!AI9-'E-Coal'!AI9)*'Energy Use 2020'!$AB71</f>
        <v>0</v>
      </c>
      <c r="AJ9" s="230">
        <f>('Energy Use'!AJ65-'E-electricity'!AJ9-'E-Coal'!AJ9)*'Energy Use 2020'!$AB71</f>
        <v>0</v>
      </c>
      <c r="AK9" s="230">
        <f>('Energy Use'!AK65-'E-electricity'!AK9-'E-Coal'!AK9)*'Energy Use 2020'!$AB71</f>
        <v>0</v>
      </c>
      <c r="AL9" s="230">
        <f>('Energy Use'!AL65-'E-electricity'!AL9-'E-Coal'!AL9)*'Energy Use 2020'!$AB71</f>
        <v>0</v>
      </c>
      <c r="AM9" s="230">
        <f>('Energy Use'!AM65-'E-electricity'!AM9-'E-Coal'!AM9)*'Energy Use 2020'!$AB71</f>
        <v>0</v>
      </c>
      <c r="AN9" s="230">
        <f>('Energy Use'!AN65-'E-electricity'!AN9-'E-Coal'!AN9)*'Energy Use 2020'!$AB71</f>
        <v>0</v>
      </c>
      <c r="AO9" s="230">
        <f>('Energy Use'!AO65-'E-electricity'!AO9-'E-Coal'!AO9)*'Energy Use 2020'!$AB71</f>
        <v>0</v>
      </c>
      <c r="AP9" s="230">
        <f>('Energy Use'!AP65-'E-electricity'!AP9-'E-Coal'!AP9)*'Energy Use 2020'!$AB71</f>
        <v>0</v>
      </c>
      <c r="AQ9" s="230">
        <f>('Energy Use'!AQ65-'E-electricity'!AQ9-'E-Coal'!AQ9)*'Energy Use 2020'!$AB71</f>
        <v>0</v>
      </c>
      <c r="AR9" s="133" t="str">
        <f>VLOOKUP($A9,'Sector Match'!$A$1:$B$43,2,0)</f>
        <v>Mining Support Service Activities 09</v>
      </c>
    </row>
    <row r="10" spans="1:44" x14ac:dyDescent="0.2">
      <c r="A10" s="74" t="s">
        <v>9</v>
      </c>
      <c r="B10" s="230">
        <f>('Energy Use'!B66-'E-electricity'!B10)*'Energy Use 2019'!$S72</f>
        <v>1313910988500</v>
      </c>
      <c r="C10" s="230">
        <f>('Energy Use'!C66-'E-electricity'!C10-'E-Coal'!C10)*'Energy Use 2020'!$AB72</f>
        <v>991683346500</v>
      </c>
      <c r="D10" s="230">
        <f>('Energy Use'!D66-'E-electricity'!D10-'E-Coal'!D10)*'Energy Use 2020'!$AB72</f>
        <v>1129196413708.9729</v>
      </c>
      <c r="E10" s="230">
        <f>('Energy Use'!E66-'E-electricity'!E10-'E-Coal'!E10)*'Energy Use 2020'!$AB72</f>
        <v>1179020874242.2668</v>
      </c>
      <c r="F10" s="230">
        <f>('Energy Use'!F66-'E-electricity'!F10-'E-Coal'!F10)*'Energy Use 2020'!$AB72</f>
        <v>1220557838794.2158</v>
      </c>
      <c r="G10" s="230">
        <f>('Energy Use'!G66-'E-electricity'!G10-'E-Coal'!G10)*'Energy Use 2020'!$AB72</f>
        <v>1242661672531.1833</v>
      </c>
      <c r="H10" s="230">
        <f>('Energy Use'!H66-'E-electricity'!H10-'E-Coal'!H10)*'Energy Use 2020'!$AB72</f>
        <v>1271250707077.0237</v>
      </c>
      <c r="I10" s="230">
        <f>('Energy Use'!I66-'E-electricity'!I10-'E-Coal'!I10)*'Energy Use 2020'!$AB72</f>
        <v>1314485351435.1296</v>
      </c>
      <c r="J10" s="230">
        <f>('Energy Use'!J66-'E-electricity'!J10-'E-Coal'!J10)*'Energy Use 2020'!$AB72</f>
        <v>1344050081618.9077</v>
      </c>
      <c r="K10" s="230">
        <f>('Energy Use'!K66-'E-electricity'!K10-'E-Coal'!K10)*'Energy Use 2020'!$AB72</f>
        <v>1375319319754.5203</v>
      </c>
      <c r="L10" s="230">
        <f>('Energy Use'!L66-'E-electricity'!L10-'E-Coal'!L10)*'Energy Use 2020'!$AB72</f>
        <v>1398618695478.4597</v>
      </c>
      <c r="M10" s="230">
        <f>('Energy Use'!M66-'E-electricity'!M10-'E-Coal'!M10)*'Energy Use 2020'!$AB72</f>
        <v>1414412313479.3789</v>
      </c>
      <c r="N10" s="230">
        <f>('Energy Use'!N66-'E-electricity'!N10-'E-Coal'!N10)*'Energy Use 2020'!$AB72</f>
        <v>1435227802126.1409</v>
      </c>
      <c r="O10" s="230">
        <f>('Energy Use'!O66-'E-electricity'!O10-'E-Coal'!O10)*'Energy Use 2020'!$AB72</f>
        <v>1451134758922.0762</v>
      </c>
      <c r="P10" s="230">
        <f>('Energy Use'!P66-'E-electricity'!P10-'E-Coal'!P10)*'Energy Use 2020'!$AB72</f>
        <v>1462352998588.6079</v>
      </c>
      <c r="Q10" s="230">
        <f>('Energy Use'!Q66-'E-electricity'!Q10-'E-Coal'!Q10)*'Energy Use 2020'!$AB72</f>
        <v>1469162168679.4465</v>
      </c>
      <c r="R10" s="230">
        <f>('Energy Use'!R66-'E-electricity'!R10-'E-Coal'!R10)*'Energy Use 2020'!$AB72</f>
        <v>1471891398659.8982</v>
      </c>
      <c r="S10" s="230">
        <f>('Energy Use'!S66-'E-electricity'!S10-'E-Coal'!S10)*'Energy Use 2020'!$AB72</f>
        <v>1474165879416.855</v>
      </c>
      <c r="T10" s="230">
        <f>('Energy Use'!T66-'E-electricity'!T10-'E-Coal'!T10)*'Energy Use 2020'!$AB72</f>
        <v>1473009497791.7073</v>
      </c>
      <c r="U10" s="230">
        <f>('Energy Use'!U66-'E-electricity'!U10-'E-Coal'!U10)*'Energy Use 2020'!$AB72</f>
        <v>1468711422995.0728</v>
      </c>
      <c r="V10" s="230">
        <f>('Energy Use'!V66-'E-electricity'!V10-'E-Coal'!V10)*'Energy Use 2020'!$AB72</f>
        <v>1461578884433.7976</v>
      </c>
      <c r="W10" s="230">
        <f>('Energy Use'!W66-'E-electricity'!W10-'E-Coal'!W10)*'Energy Use 2020'!$AB72</f>
        <v>1451931201406.7031</v>
      </c>
      <c r="X10" s="230">
        <f>('Energy Use'!X66-'E-electricity'!X10-'E-Coal'!X10)*'Energy Use 2020'!$AB72</f>
        <v>1440094313394.0415</v>
      </c>
      <c r="Y10" s="230">
        <f>('Energy Use'!Y66-'E-electricity'!Y10-'E-Coal'!Y10)*'Energy Use 2020'!$AB72</f>
        <v>1426395896088.1492</v>
      </c>
      <c r="Z10" s="230">
        <f>('Energy Use'!Z66-'E-electricity'!Z10-'E-Coal'!Z10)*'Energy Use 2020'!$AB72</f>
        <v>1411161120030.3691</v>
      </c>
      <c r="AA10" s="230">
        <f>('Energy Use'!AA66-'E-electricity'!AA10-'E-Coal'!AA10)*'Energy Use 2020'!$AB72</f>
        <v>1394709083113.9287</v>
      </c>
      <c r="AB10" s="230">
        <f>('Energy Use'!AB66-'E-electricity'!AB10-'E-Coal'!AB10)*'Energy Use 2020'!$AB72</f>
        <v>1377349925928.2539</v>
      </c>
      <c r="AC10" s="230">
        <f>('Energy Use'!AC66-'E-electricity'!AC10-'E-Coal'!AC10)*'Energy Use 2020'!$AB72</f>
        <v>1359382620343.9622</v>
      </c>
      <c r="AD10" s="230">
        <f>('Energy Use'!AD66-'E-electricity'!AD10-'E-Coal'!AD10)*'Energy Use 2020'!$AB72</f>
        <v>1341093407031.5078</v>
      </c>
      <c r="AE10" s="230">
        <f>('Energy Use'!AE66-'E-electricity'!AE10-'E-Coal'!AE10)*'Energy Use 2020'!$AB72</f>
        <v>1322754846746.3071</v>
      </c>
      <c r="AF10" s="230">
        <f>('Energy Use'!AF66-'E-electricity'!AF10-'E-Coal'!AF10)*'Energy Use 2020'!$AB72</f>
        <v>1304625443032.4729</v>
      </c>
      <c r="AG10" s="230">
        <f>('Energy Use'!AG66-'E-electricity'!AG10-'E-Coal'!AG10)*'Energy Use 2020'!$AB72</f>
        <v>1286949790227.8596</v>
      </c>
      <c r="AH10" s="230">
        <f>('Energy Use'!AH66-'E-electricity'!AH10-'E-Coal'!AH10)*'Energy Use 2020'!$AB72</f>
        <v>1269959199966.1777</v>
      </c>
      <c r="AI10" s="230">
        <f>('Energy Use'!AI66-'E-electricity'!AI10-'E-Coal'!AI10)*'Energy Use 2020'!$AB72</f>
        <v>1253872761413.1226</v>
      </c>
      <c r="AJ10" s="230">
        <f>('Energy Use'!AJ66-'E-electricity'!AJ10-'E-Coal'!AJ10)*'Energy Use 2020'!$AB72</f>
        <v>1238898794895.7266</v>
      </c>
      <c r="AK10" s="230">
        <f>('Energy Use'!AK66-'E-electricity'!AK10-'E-Coal'!AK10)*'Energy Use 2020'!$AB72</f>
        <v>1225236665073.0176</v>
      </c>
      <c r="AL10" s="230">
        <f>('Energy Use'!AL66-'E-electricity'!AL10-'E-Coal'!AL10)*'Energy Use 2020'!$AB72</f>
        <v>1213078928093.2461</v>
      </c>
      <c r="AM10" s="230">
        <f>('Energy Use'!AM66-'E-electricity'!AM10-'E-Coal'!AM10)*'Energy Use 2020'!$AB72</f>
        <v>1202613797104.6497</v>
      </c>
      <c r="AN10" s="230">
        <f>('Energy Use'!AN66-'E-electricity'!AN10-'E-Coal'!AN10)*'Energy Use 2020'!$AB72</f>
        <v>1194027921938.6958</v>
      </c>
      <c r="AO10" s="230">
        <f>('Energy Use'!AO66-'E-electricity'!AO10-'E-Coal'!AO10)*'Energy Use 2020'!$AB72</f>
        <v>1187509491779.6345</v>
      </c>
      <c r="AP10" s="230">
        <f>('Energy Use'!AP66-'E-electricity'!AP10-'E-Coal'!AP10)*'Energy Use 2020'!$AB72</f>
        <v>1183251684303.416</v>
      </c>
      <c r="AQ10" s="230">
        <f>('Energy Use'!AQ66-'E-electricity'!AQ10-'E-Coal'!AQ10)*'Energy Use 2020'!$AB72</f>
        <v>1181357011867.9153</v>
      </c>
      <c r="AR10" s="133" t="str">
        <f>VLOOKUP($A10,'Sector Match'!$A$1:$B$43,2,0)</f>
        <v>food beverage and tobacco 10T12</v>
      </c>
    </row>
    <row r="11" spans="1:44" x14ac:dyDescent="0.2">
      <c r="A11" s="74" t="s">
        <v>10</v>
      </c>
      <c r="B11" s="230">
        <f>('Energy Use'!B67-'E-electricity'!B11)*'Energy Use 2019'!$S73</f>
        <v>568300407012.90796</v>
      </c>
      <c r="C11" s="230">
        <f>('Energy Use'!C67-'E-electricity'!C11-'E-Coal'!C11)*'Energy Use 2020'!$AB73</f>
        <v>530564479500.00018</v>
      </c>
      <c r="D11" s="230">
        <f>('Energy Use'!D67-'E-electricity'!D11-'E-Coal'!D11)*'Energy Use 2020'!$AB73</f>
        <v>607337378137.65637</v>
      </c>
      <c r="E11" s="230">
        <f>('Energy Use'!E67-'E-electricity'!E11-'E-Coal'!E11)*'Energy Use 2020'!$AB73</f>
        <v>641304897458.34302</v>
      </c>
      <c r="F11" s="230">
        <f>('Energy Use'!F67-'E-electricity'!F11-'E-Coal'!F11)*'Energy Use 2020'!$AB73</f>
        <v>668168136891.06299</v>
      </c>
      <c r="G11" s="230">
        <f>('Energy Use'!G67-'E-electricity'!G11-'E-Coal'!G11)*'Energy Use 2020'!$AB73</f>
        <v>690605085559.25098</v>
      </c>
      <c r="H11" s="230">
        <f>('Energy Use'!H67-'E-electricity'!H11-'E-Coal'!H11)*'Energy Use 2020'!$AB73</f>
        <v>719124562167.47827</v>
      </c>
      <c r="I11" s="230">
        <f>('Energy Use'!I67-'E-electricity'!I11-'E-Coal'!I11)*'Energy Use 2020'!$AB73</f>
        <v>754802956021.22864</v>
      </c>
      <c r="J11" s="230">
        <f>('Energy Use'!J67-'E-electricity'!J11-'E-Coal'!J11)*'Energy Use 2020'!$AB73</f>
        <v>781783664145.37305</v>
      </c>
      <c r="K11" s="230">
        <f>('Energy Use'!K67-'E-electricity'!K11-'E-Coal'!K11)*'Energy Use 2020'!$AB73</f>
        <v>808658205086.2135</v>
      </c>
      <c r="L11" s="230">
        <f>('Energy Use'!L67-'E-electricity'!L11-'E-Coal'!L11)*'Energy Use 2020'!$AB73</f>
        <v>830470962732.48474</v>
      </c>
      <c r="M11" s="230">
        <f>('Energy Use'!M67-'E-electricity'!M11-'E-Coal'!M11)*'Energy Use 2020'!$AB73</f>
        <v>847867712183.12683</v>
      </c>
      <c r="N11" s="230">
        <f>('Energy Use'!N67-'E-electricity'!N11-'E-Coal'!N11)*'Energy Use 2020'!$AB73</f>
        <v>868287396775.84961</v>
      </c>
      <c r="O11" s="230">
        <f>('Energy Use'!O67-'E-electricity'!O11-'E-Coal'!O11)*'Energy Use 2020'!$AB73</f>
        <v>886254502803.86169</v>
      </c>
      <c r="P11" s="230">
        <f>('Energy Use'!P67-'E-electricity'!P11-'E-Coal'!P11)*'Energy Use 2020'!$AB73</f>
        <v>901825094142.82434</v>
      </c>
      <c r="Q11" s="230">
        <f>('Energy Use'!Q67-'E-electricity'!Q11-'E-Coal'!Q11)*'Energy Use 2020'!$AB73</f>
        <v>915091300752.07678</v>
      </c>
      <c r="R11" s="230">
        <f>('Energy Use'!R67-'E-electricity'!R11-'E-Coal'!R11)*'Energy Use 2020'!$AB73</f>
        <v>926177303062.18054</v>
      </c>
      <c r="S11" s="230">
        <f>('Energy Use'!S67-'E-electricity'!S11-'E-Coal'!S11)*'Energy Use 2020'!$AB73</f>
        <v>937114298015.48755</v>
      </c>
      <c r="T11" s="230">
        <f>('Energy Use'!T67-'E-electricity'!T11-'E-Coal'!T11)*'Energy Use 2020'!$AB73</f>
        <v>946130479283.76477</v>
      </c>
      <c r="U11" s="230">
        <f>('Energy Use'!U67-'E-electricity'!U11-'E-Coal'!U11)*'Energy Use 2020'!$AB73</f>
        <v>953303943519.77246</v>
      </c>
      <c r="V11" s="230">
        <f>('Energy Use'!V67-'E-electricity'!V11-'E-Coal'!V11)*'Energy Use 2020'!$AB73</f>
        <v>958728153536.41431</v>
      </c>
      <c r="W11" s="230">
        <f>('Energy Use'!W67-'E-electricity'!W11-'E-Coal'!W11)*'Energy Use 2020'!$AB73</f>
        <v>962509789265.72461</v>
      </c>
      <c r="X11" s="230">
        <f>('Energy Use'!X67-'E-electricity'!X11-'E-Coal'!X11)*'Energy Use 2020'!$AB73</f>
        <v>964766601993.11255</v>
      </c>
      <c r="Y11" s="230">
        <f>('Energy Use'!Y67-'E-electricity'!Y11-'E-Coal'!Y11)*'Energy Use 2020'!$AB73</f>
        <v>965625321170.0813</v>
      </c>
      <c r="Z11" s="230">
        <f>('Energy Use'!Z67-'E-electricity'!Z11-'E-Coal'!Z11)*'Energy Use 2020'!$AB73</f>
        <v>965219656398.00525</v>
      </c>
      <c r="AA11" s="230">
        <f>('Energy Use'!AA67-'E-electricity'!AA11-'E-Coal'!AA11)*'Energy Use 2020'!$AB73</f>
        <v>963688430159.11182</v>
      </c>
      <c r="AB11" s="230">
        <f>('Energy Use'!AB67-'E-electricity'!AB11-'E-Coal'!AB11)*'Energy Use 2020'!$AB73</f>
        <v>961173869848.57251</v>
      </c>
      <c r="AC11" s="230">
        <f>('Energy Use'!AC67-'E-electricity'!AC11-'E-Coal'!AC11)*'Energy Use 2020'!$AB73</f>
        <v>957820080889.0929</v>
      </c>
      <c r="AD11" s="230">
        <f>('Energy Use'!AD67-'E-electricity'!AD11-'E-Coal'!AD11)*'Energy Use 2020'!$AB73</f>
        <v>953771716395.88269</v>
      </c>
      <c r="AE11" s="230">
        <f>('Energy Use'!AE67-'E-electricity'!AE11-'E-Coal'!AE11)*'Energy Use 2020'!$AB73</f>
        <v>949172853166.61145</v>
      </c>
      <c r="AF11" s="230">
        <f>('Energy Use'!AF67-'E-electricity'!AF11-'E-Coal'!AF11)*'Energy Use 2020'!$AB73</f>
        <v>944166078814.67322</v>
      </c>
      <c r="AG11" s="230">
        <f>('Energy Use'!AG67-'E-electricity'!AG11-'E-Coal'!AG11)*'Energy Use 2020'!$AB73</f>
        <v>938891790719.51318</v>
      </c>
      <c r="AH11" s="230">
        <f>('Energy Use'!AH67-'E-electricity'!AH11-'E-Coal'!AH11)*'Energy Use 2020'!$AB73</f>
        <v>933487704174.62781</v>
      </c>
      <c r="AI11" s="230">
        <f>('Energy Use'!AI67-'E-electricity'!AI11-'E-Coal'!AI11)*'Energy Use 2020'!$AB73</f>
        <v>928088564681.61816</v>
      </c>
      <c r="AJ11" s="230">
        <f>('Energy Use'!AJ67-'E-electricity'!AJ11-'E-Coal'!AJ11)*'Energy Use 2020'!$AB73</f>
        <v>922826057754.57996</v>
      </c>
      <c r="AK11" s="230">
        <f>('Energy Use'!AK67-'E-electricity'!AK11-'E-Coal'!AK11)*'Energy Use 2020'!$AB73</f>
        <v>917828908833.64307</v>
      </c>
      <c r="AL11" s="230">
        <f>('Energy Use'!AL67-'E-electricity'!AL11-'E-Coal'!AL11)*'Energy Use 2020'!$AB73</f>
        <v>913223165921.69775</v>
      </c>
      <c r="AM11" s="230">
        <f>('Energy Use'!AM67-'E-electricity'!AM11-'E-Coal'!AM11)*'Energy Use 2020'!$AB73</f>
        <v>909132658312.18738</v>
      </c>
      <c r="AN11" s="230">
        <f>('Energy Use'!AN67-'E-electricity'!AN11-'E-Coal'!AN11)*'Energy Use 2020'!$AB73</f>
        <v>905679626230.37793</v>
      </c>
      <c r="AO11" s="230">
        <f>('Energy Use'!AO67-'E-electricity'!AO11-'E-Coal'!AO11)*'Energy Use 2020'!$AB73</f>
        <v>902985518335.3988</v>
      </c>
      <c r="AP11" s="230">
        <f>('Energy Use'!AP67-'E-electricity'!AP11-'E-Coal'!AP11)*'Energy Use 2020'!$AB73</f>
        <v>901171956809.38806</v>
      </c>
      <c r="AQ11" s="230">
        <f>('Energy Use'!AQ67-'E-electricity'!AQ11-'E-Coal'!AQ11)*'Energy Use 2020'!$AB73</f>
        <v>900286811764.57312</v>
      </c>
      <c r="AR11" s="133" t="str">
        <f>VLOOKUP($A11,'Sector Match'!$A$1:$B$43,2,0)</f>
        <v>food beverage and tobacco 10T12</v>
      </c>
    </row>
    <row r="12" spans="1:44" x14ac:dyDescent="0.2">
      <c r="A12" s="74" t="s">
        <v>11</v>
      </c>
      <c r="B12" s="230">
        <f>('Energy Use'!B68-'E-electricity'!B12)*'Energy Use 2019'!$S74</f>
        <v>155558172000</v>
      </c>
      <c r="C12" s="230">
        <f>('Energy Use'!C68-'E-electricity'!C12-'E-Coal'!C12)*'Energy Use 2020'!$AB74</f>
        <v>155558172000.00003</v>
      </c>
      <c r="D12" s="230">
        <f>('Energy Use'!D68-'E-electricity'!D12-'E-Coal'!D12)*'Energy Use 2020'!$AB74</f>
        <v>183620451598.09366</v>
      </c>
      <c r="E12" s="230">
        <f>('Energy Use'!E68-'E-electricity'!E12-'E-Coal'!E12)*'Energy Use 2020'!$AB74</f>
        <v>200396679707.94754</v>
      </c>
      <c r="F12" s="230">
        <f>('Energy Use'!F68-'E-electricity'!F12-'E-Coal'!F12)*'Energy Use 2020'!$AB74</f>
        <v>209976915485.31918</v>
      </c>
      <c r="G12" s="230">
        <f>('Energy Use'!G68-'E-electricity'!G12-'E-Coal'!G12)*'Energy Use 2020'!$AB74</f>
        <v>219575378651.84622</v>
      </c>
      <c r="H12" s="230">
        <f>('Energy Use'!H68-'E-electricity'!H12-'E-Coal'!H12)*'Energy Use 2020'!$AB74</f>
        <v>231796728697.27274</v>
      </c>
      <c r="I12" s="230">
        <f>('Energy Use'!I68-'E-electricity'!I12-'E-Coal'!I12)*'Energy Use 2020'!$AB74</f>
        <v>246350341114.01291</v>
      </c>
      <c r="J12" s="230">
        <f>('Energy Use'!J68-'E-electricity'!J12-'E-Coal'!J12)*'Energy Use 2020'!$AB74</f>
        <v>257784255958.79349</v>
      </c>
      <c r="K12" s="230">
        <f>('Energy Use'!K68-'E-electricity'!K12-'E-Coal'!K12)*'Energy Use 2020'!$AB74</f>
        <v>269060439774.12024</v>
      </c>
      <c r="L12" s="230">
        <f>('Energy Use'!L68-'E-electricity'!L12-'E-Coal'!L12)*'Energy Use 2020'!$AB74</f>
        <v>278568262546.86829</v>
      </c>
      <c r="M12" s="230">
        <f>('Energy Use'!M68-'E-electricity'!M12-'E-Coal'!M12)*'Energy Use 2020'!$AB74</f>
        <v>286630483409.91949</v>
      </c>
      <c r="N12" s="230">
        <f>('Energy Use'!N68-'E-electricity'!N12-'E-Coal'!N12)*'Energy Use 2020'!$AB74</f>
        <v>295938116324.99054</v>
      </c>
      <c r="O12" s="230">
        <f>('Energy Use'!O68-'E-electricity'!O12-'E-Coal'!O12)*'Energy Use 2020'!$AB74</f>
        <v>304640035705.02289</v>
      </c>
      <c r="P12" s="230">
        <f>('Energy Use'!P68-'E-electricity'!P12-'E-Coal'!P12)*'Energy Use 2020'!$AB74</f>
        <v>312750250011.47046</v>
      </c>
      <c r="Q12" s="230">
        <f>('Energy Use'!Q68-'E-electricity'!Q12-'E-Coal'!Q12)*'Energy Use 2020'!$AB74</f>
        <v>320294912879.10907</v>
      </c>
      <c r="R12" s="230">
        <f>('Energy Use'!R68-'E-electricity'!R12-'E-Coal'!R12)*'Energy Use 2020'!$AB74</f>
        <v>327311433350.99811</v>
      </c>
      <c r="S12" s="230">
        <f>('Energy Use'!S68-'E-electricity'!S12-'E-Coal'!S12)*'Energy Use 2020'!$AB74</f>
        <v>334497045749.50269</v>
      </c>
      <c r="T12" s="230">
        <f>('Energy Use'!T68-'E-electricity'!T12-'E-Coal'!T12)*'Energy Use 2020'!$AB74</f>
        <v>341220134270.2868</v>
      </c>
      <c r="U12" s="230">
        <f>('Energy Use'!U68-'E-electricity'!U12-'E-Coal'!U12)*'Energy Use 2020'!$AB74</f>
        <v>347474097081.89105</v>
      </c>
      <c r="V12" s="230">
        <f>('Energy Use'!V68-'E-electricity'!V12-'E-Coal'!V12)*'Energy Use 2020'!$AB74</f>
        <v>353256216372.71338</v>
      </c>
      <c r="W12" s="230">
        <f>('Energy Use'!W68-'E-electricity'!W12-'E-Coal'!W12)*'Energy Use 2020'!$AB74</f>
        <v>358567524815.11627</v>
      </c>
      <c r="X12" s="230">
        <f>('Energy Use'!X68-'E-electricity'!X12-'E-Coal'!X12)*'Energy Use 2020'!$AB74</f>
        <v>363412637661.60132</v>
      </c>
      <c r="Y12" s="230">
        <f>('Energy Use'!Y68-'E-electricity'!Y12-'E-Coal'!Y12)*'Energy Use 2020'!$AB74</f>
        <v>367799555890.12805</v>
      </c>
      <c r="Z12" s="230">
        <f>('Energy Use'!Z68-'E-electricity'!Z12-'E-Coal'!Z12)*'Energy Use 2020'!$AB74</f>
        <v>371739445922.56415</v>
      </c>
      <c r="AA12" s="230">
        <f>('Energy Use'!AA68-'E-electricity'!AA12-'E-Coal'!AA12)*'Energy Use 2020'!$AB74</f>
        <v>375246401422.29407</v>
      </c>
      <c r="AB12" s="230">
        <f>('Energy Use'!AB68-'E-electricity'!AB12-'E-Coal'!AB12)*'Energy Use 2020'!$AB74</f>
        <v>378337192548.28912</v>
      </c>
      <c r="AC12" s="230">
        <f>('Energy Use'!AC68-'E-electricity'!AC12-'E-Coal'!AC12)*'Energy Use 2020'!$AB74</f>
        <v>381031007819.14514</v>
      </c>
      <c r="AD12" s="230">
        <f>('Energy Use'!AD68-'E-electricity'!AD12-'E-Coal'!AD12)*'Energy Use 2020'!$AB74</f>
        <v>383349193438.21936</v>
      </c>
      <c r="AE12" s="230">
        <f>('Energy Use'!AE68-'E-electricity'!AE12-'E-Coal'!AE12)*'Energy Use 2020'!$AB74</f>
        <v>385314994566.90692</v>
      </c>
      <c r="AF12" s="230">
        <f>('Energy Use'!AF68-'E-electricity'!AF12-'E-Coal'!AF12)*'Energy Use 2020'!$AB74</f>
        <v>386953302623.867</v>
      </c>
      <c r="AG12" s="230">
        <f>('Energy Use'!AG68-'E-electricity'!AG12-'E-Coal'!AG12)*'Energy Use 2020'!$AB74</f>
        <v>388290412249.54138</v>
      </c>
      <c r="AH12" s="230">
        <f>('Energy Use'!AH68-'E-electricity'!AH12-'E-Coal'!AH12)*'Energy Use 2020'!$AB74</f>
        <v>389353791122.31561</v>
      </c>
      <c r="AI12" s="230">
        <f>('Energy Use'!AI68-'E-electricity'!AI12-'E-Coal'!AI12)*'Energy Use 2020'!$AB74</f>
        <v>390171865358.81226</v>
      </c>
      <c r="AJ12" s="230">
        <f>('Energy Use'!AJ68-'E-electricity'!AJ12-'E-Coal'!AJ12)*'Energy Use 2020'!$AB74</f>
        <v>390773822787.78186</v>
      </c>
      <c r="AK12" s="230">
        <f>('Energy Use'!AK68-'E-electricity'!AK12-'E-Coal'!AK12)*'Energy Use 2020'!$AB74</f>
        <v>391189435965.51794</v>
      </c>
      <c r="AL12" s="230">
        <f>('Energy Use'!AL68-'E-electricity'!AL12-'E-Coal'!AL12)*'Energy Use 2020'!$AB74</f>
        <v>391448906408.98273</v>
      </c>
      <c r="AM12" s="230">
        <f>('Energy Use'!AM68-'E-electricity'!AM12-'E-Coal'!AM12)*'Energy Use 2020'!$AB74</f>
        <v>391582731168.34589</v>
      </c>
      <c r="AN12" s="230">
        <f>('Energy Use'!AN68-'E-electricity'!AN12-'E-Coal'!AN12)*'Energy Use 2020'!$AB74</f>
        <v>391621592548.64136</v>
      </c>
      <c r="AO12" s="230">
        <f>('Energy Use'!AO68-'E-electricity'!AO12-'E-Coal'!AO12)*'Energy Use 2020'!$AB74</f>
        <v>391596271525.08252</v>
      </c>
      <c r="AP12" s="230">
        <f>('Energy Use'!AP68-'E-electricity'!AP12-'E-Coal'!AP12)*'Energy Use 2020'!$AB74</f>
        <v>391537585181.15894</v>
      </c>
      <c r="AQ12" s="230">
        <f>('Energy Use'!AQ68-'E-electricity'!AQ12-'E-Coal'!AQ12)*'Energy Use 2020'!$AB74</f>
        <v>391443711707.16199</v>
      </c>
      <c r="AR12" s="133" t="str">
        <f>VLOOKUP($A12,'Sector Match'!$A$1:$B$43,2,0)</f>
        <v>food beverage and tobacco 10T12</v>
      </c>
    </row>
    <row r="13" spans="1:44" x14ac:dyDescent="0.2">
      <c r="A13" s="74" t="s">
        <v>12</v>
      </c>
      <c r="B13" s="230">
        <f>('Energy Use'!B69-'E-electricity'!B13)*'Energy Use 2019'!$S75</f>
        <v>0</v>
      </c>
      <c r="C13" s="230">
        <f>('Energy Use'!C69-'E-electricity'!C13-'E-Coal'!C13)*'Energy Use 2020'!$AB75</f>
        <v>0</v>
      </c>
      <c r="D13" s="230">
        <f>('Energy Use'!D69-'E-electricity'!D13-'E-Coal'!D13)*'Energy Use 2020'!$AB75</f>
        <v>0</v>
      </c>
      <c r="E13" s="230">
        <f>('Energy Use'!E69-'E-electricity'!E13-'E-Coal'!E13)*'Energy Use 2020'!$AB75</f>
        <v>0</v>
      </c>
      <c r="F13" s="230">
        <f>('Energy Use'!F69-'E-electricity'!F13-'E-Coal'!F13)*'Energy Use 2020'!$AB75</f>
        <v>0</v>
      </c>
      <c r="G13" s="230">
        <f>('Energy Use'!G69-'E-electricity'!G13-'E-Coal'!G13)*'Energy Use 2020'!$AB75</f>
        <v>0</v>
      </c>
      <c r="H13" s="230">
        <f>('Energy Use'!H69-'E-electricity'!H13-'E-Coal'!H13)*'Energy Use 2020'!$AB75</f>
        <v>0</v>
      </c>
      <c r="I13" s="230">
        <f>('Energy Use'!I69-'E-electricity'!I13-'E-Coal'!I13)*'Energy Use 2020'!$AB75</f>
        <v>0</v>
      </c>
      <c r="J13" s="230">
        <f>('Energy Use'!J69-'E-electricity'!J13-'E-Coal'!J13)*'Energy Use 2020'!$AB75</f>
        <v>0</v>
      </c>
      <c r="K13" s="230">
        <f>('Energy Use'!K69-'E-electricity'!K13-'E-Coal'!K13)*'Energy Use 2020'!$AB75</f>
        <v>0</v>
      </c>
      <c r="L13" s="230">
        <f>('Energy Use'!L69-'E-electricity'!L13-'E-Coal'!L13)*'Energy Use 2020'!$AB75</f>
        <v>0</v>
      </c>
      <c r="M13" s="230">
        <f>('Energy Use'!M69-'E-electricity'!M13-'E-Coal'!M13)*'Energy Use 2020'!$AB75</f>
        <v>0</v>
      </c>
      <c r="N13" s="230">
        <f>('Energy Use'!N69-'E-electricity'!N13-'E-Coal'!N13)*'Energy Use 2020'!$AB75</f>
        <v>0</v>
      </c>
      <c r="O13" s="230">
        <f>('Energy Use'!O69-'E-electricity'!O13-'E-Coal'!O13)*'Energy Use 2020'!$AB75</f>
        <v>0</v>
      </c>
      <c r="P13" s="230">
        <f>('Energy Use'!P69-'E-electricity'!P13-'E-Coal'!P13)*'Energy Use 2020'!$AB75</f>
        <v>0</v>
      </c>
      <c r="Q13" s="230">
        <f>('Energy Use'!Q69-'E-electricity'!Q13-'E-Coal'!Q13)*'Energy Use 2020'!$AB75</f>
        <v>0</v>
      </c>
      <c r="R13" s="230">
        <f>('Energy Use'!R69-'E-electricity'!R13-'E-Coal'!R13)*'Energy Use 2020'!$AB75</f>
        <v>0</v>
      </c>
      <c r="S13" s="230">
        <f>('Energy Use'!S69-'E-electricity'!S13-'E-Coal'!S13)*'Energy Use 2020'!$AB75</f>
        <v>0</v>
      </c>
      <c r="T13" s="230">
        <f>('Energy Use'!T69-'E-electricity'!T13-'E-Coal'!T13)*'Energy Use 2020'!$AB75</f>
        <v>0</v>
      </c>
      <c r="U13" s="230">
        <f>('Energy Use'!U69-'E-electricity'!U13-'E-Coal'!U13)*'Energy Use 2020'!$AB75</f>
        <v>0</v>
      </c>
      <c r="V13" s="230">
        <f>('Energy Use'!V69-'E-electricity'!V13-'E-Coal'!V13)*'Energy Use 2020'!$AB75</f>
        <v>0</v>
      </c>
      <c r="W13" s="230">
        <f>('Energy Use'!W69-'E-electricity'!W13-'E-Coal'!W13)*'Energy Use 2020'!$AB75</f>
        <v>0</v>
      </c>
      <c r="X13" s="230">
        <f>('Energy Use'!X69-'E-electricity'!X13-'E-Coal'!X13)*'Energy Use 2020'!$AB75</f>
        <v>0</v>
      </c>
      <c r="Y13" s="230">
        <f>('Energy Use'!Y69-'E-electricity'!Y13-'E-Coal'!Y13)*'Energy Use 2020'!$AB75</f>
        <v>0</v>
      </c>
      <c r="Z13" s="230">
        <f>('Energy Use'!Z69-'E-electricity'!Z13-'E-Coal'!Z13)*'Energy Use 2020'!$AB75</f>
        <v>0</v>
      </c>
      <c r="AA13" s="230">
        <f>('Energy Use'!AA69-'E-electricity'!AA13-'E-Coal'!AA13)*'Energy Use 2020'!$AB75</f>
        <v>0</v>
      </c>
      <c r="AB13" s="230">
        <f>('Energy Use'!AB69-'E-electricity'!AB13-'E-Coal'!AB13)*'Energy Use 2020'!$AB75</f>
        <v>0</v>
      </c>
      <c r="AC13" s="230">
        <f>('Energy Use'!AC69-'E-electricity'!AC13-'E-Coal'!AC13)*'Energy Use 2020'!$AB75</f>
        <v>0</v>
      </c>
      <c r="AD13" s="230">
        <f>('Energy Use'!AD69-'E-electricity'!AD13-'E-Coal'!AD13)*'Energy Use 2020'!$AB75</f>
        <v>0</v>
      </c>
      <c r="AE13" s="230">
        <f>('Energy Use'!AE69-'E-electricity'!AE13-'E-Coal'!AE13)*'Energy Use 2020'!$AB75</f>
        <v>0</v>
      </c>
      <c r="AF13" s="230">
        <f>('Energy Use'!AF69-'E-electricity'!AF13-'E-Coal'!AF13)*'Energy Use 2020'!$AB75</f>
        <v>0</v>
      </c>
      <c r="AG13" s="230">
        <f>('Energy Use'!AG69-'E-electricity'!AG13-'E-Coal'!AG13)*'Energy Use 2020'!$AB75</f>
        <v>0</v>
      </c>
      <c r="AH13" s="230">
        <f>('Energy Use'!AH69-'E-electricity'!AH13-'E-Coal'!AH13)*'Energy Use 2020'!$AB75</f>
        <v>0</v>
      </c>
      <c r="AI13" s="230">
        <f>('Energy Use'!AI69-'E-electricity'!AI13-'E-Coal'!AI13)*'Energy Use 2020'!$AB75</f>
        <v>0</v>
      </c>
      <c r="AJ13" s="230">
        <f>('Energy Use'!AJ69-'E-electricity'!AJ13-'E-Coal'!AJ13)*'Energy Use 2020'!$AB75</f>
        <v>0</v>
      </c>
      <c r="AK13" s="230">
        <f>('Energy Use'!AK69-'E-electricity'!AK13-'E-Coal'!AK13)*'Energy Use 2020'!$AB75</f>
        <v>0</v>
      </c>
      <c r="AL13" s="230">
        <f>('Energy Use'!AL69-'E-electricity'!AL13-'E-Coal'!AL13)*'Energy Use 2020'!$AB75</f>
        <v>0</v>
      </c>
      <c r="AM13" s="230">
        <f>('Energy Use'!AM69-'E-electricity'!AM13-'E-Coal'!AM13)*'Energy Use 2020'!$AB75</f>
        <v>0</v>
      </c>
      <c r="AN13" s="230">
        <f>('Energy Use'!AN69-'E-electricity'!AN13-'E-Coal'!AN13)*'Energy Use 2020'!$AB75</f>
        <v>0</v>
      </c>
      <c r="AO13" s="230">
        <f>('Energy Use'!AO69-'E-electricity'!AO13-'E-Coal'!AO13)*'Energy Use 2020'!$AB75</f>
        <v>0</v>
      </c>
      <c r="AP13" s="230">
        <f>('Energy Use'!AP69-'E-electricity'!AP13-'E-Coal'!AP13)*'Energy Use 2020'!$AB75</f>
        <v>0</v>
      </c>
      <c r="AQ13" s="230">
        <f>('Energy Use'!AQ69-'E-electricity'!AQ13-'E-Coal'!AQ13)*'Energy Use 2020'!$AB75</f>
        <v>0</v>
      </c>
      <c r="AR13" s="133" t="str">
        <f>VLOOKUP($A13,'Sector Match'!$A$1:$B$43,2,0)</f>
        <v>food beverage and tobacco 10T12</v>
      </c>
    </row>
    <row r="14" spans="1:44" x14ac:dyDescent="0.2">
      <c r="A14" s="74" t="s">
        <v>13</v>
      </c>
      <c r="B14" s="230">
        <f>('Energy Use'!B70-'E-electricity'!B14)*'Energy Use 2019'!$S76</f>
        <v>2288927388000</v>
      </c>
      <c r="C14" s="230">
        <f>('Energy Use'!C70-'E-electricity'!C14-'E-Coal'!C14)*'Energy Use 2020'!$AB76</f>
        <v>1244465376000</v>
      </c>
      <c r="D14" s="230">
        <f>('Energy Use'!D70-'E-electricity'!D14-'E-Coal'!D14)*'Energy Use 2020'!$AB76</f>
        <v>1284318009385.7056</v>
      </c>
      <c r="E14" s="230">
        <f>('Energy Use'!E70-'E-electricity'!E14-'E-Coal'!E14)*'Energy Use 2020'!$AB76</f>
        <v>1305370933962.9243</v>
      </c>
      <c r="F14" s="230">
        <f>('Energy Use'!F70-'E-electricity'!F14-'E-Coal'!F14)*'Energy Use 2020'!$AB76</f>
        <v>1340253687976.2686</v>
      </c>
      <c r="G14" s="230">
        <f>('Energy Use'!G70-'E-electricity'!G14-'E-Coal'!G14)*'Energy Use 2020'!$AB76</f>
        <v>1351274054021.6772</v>
      </c>
      <c r="H14" s="230">
        <f>('Energy Use'!H70-'E-electricity'!H14-'E-Coal'!H14)*'Energy Use 2020'!$AB76</f>
        <v>1366618735974.7434</v>
      </c>
      <c r="I14" s="230">
        <f>('Energy Use'!I70-'E-electricity'!I14-'E-Coal'!I14)*'Energy Use 2020'!$AB76</f>
        <v>1386760267890.4902</v>
      </c>
      <c r="J14" s="230">
        <f>('Energy Use'!J70-'E-electricity'!J14-'E-Coal'!J14)*'Energy Use 2020'!$AB76</f>
        <v>1402332276841.4136</v>
      </c>
      <c r="K14" s="230">
        <f>('Energy Use'!K70-'E-electricity'!K14-'E-Coal'!K14)*'Energy Use 2020'!$AB76</f>
        <v>1414994109641.884</v>
      </c>
      <c r="L14" s="230">
        <f>('Energy Use'!L70-'E-electricity'!L14-'E-Coal'!L14)*'Energy Use 2020'!$AB76</f>
        <v>1421297287200.5837</v>
      </c>
      <c r="M14" s="230">
        <f>('Energy Use'!M70-'E-electricity'!M14-'E-Coal'!M14)*'Energy Use 2020'!$AB76</f>
        <v>1419886426887.4333</v>
      </c>
      <c r="N14" s="230">
        <f>('Energy Use'!N70-'E-electricity'!N14-'E-Coal'!N14)*'Energy Use 2020'!$AB76</f>
        <v>1413021074227.5376</v>
      </c>
      <c r="O14" s="230">
        <f>('Energy Use'!O70-'E-electricity'!O14-'E-Coal'!O14)*'Energy Use 2020'!$AB76</f>
        <v>1399436081948.1338</v>
      </c>
      <c r="P14" s="230">
        <f>('Energy Use'!P70-'E-electricity'!P14-'E-Coal'!P14)*'Energy Use 2020'!$AB76</f>
        <v>1381152250376.7825</v>
      </c>
      <c r="Q14" s="230">
        <f>('Energy Use'!Q70-'E-electricity'!Q14-'E-Coal'!Q14)*'Energy Use 2020'!$AB76</f>
        <v>1360156141638.1792</v>
      </c>
      <c r="R14" s="230">
        <f>('Energy Use'!R70-'E-electricity'!R14-'E-Coal'!R14)*'Energy Use 2020'!$AB76</f>
        <v>1338348957680.3447</v>
      </c>
      <c r="S14" s="230">
        <f>('Energy Use'!S70-'E-electricity'!S14-'E-Coal'!S14)*'Energy Use 2020'!$AB76</f>
        <v>1318491795627.6157</v>
      </c>
      <c r="T14" s="230">
        <f>('Energy Use'!T70-'E-electricity'!T14-'E-Coal'!T14)*'Energy Use 2020'!$AB76</f>
        <v>1299563326562.012</v>
      </c>
      <c r="U14" s="230">
        <f>('Energy Use'!U70-'E-electricity'!U14-'E-Coal'!U14)*'Energy Use 2020'!$AB76</f>
        <v>1281541614673.73</v>
      </c>
      <c r="V14" s="230">
        <f>('Energy Use'!V70-'E-electricity'!V14-'E-Coal'!V14)*'Energy Use 2020'!$AB76</f>
        <v>1264405954186.3525</v>
      </c>
      <c r="W14" s="230">
        <f>('Energy Use'!W70-'E-electricity'!W14-'E-Coal'!W14)*'Energy Use 2020'!$AB76</f>
        <v>1248136851843.5847</v>
      </c>
      <c r="X14" s="230">
        <f>('Energy Use'!X70-'E-electricity'!X14-'E-Coal'!X14)*'Energy Use 2020'!$AB76</f>
        <v>1232716011147.3384</v>
      </c>
      <c r="Y14" s="230">
        <f>('Energy Use'!Y70-'E-electricity'!Y14-'E-Coal'!Y14)*'Energy Use 2020'!$AB76</f>
        <v>1218126318412.7659</v>
      </c>
      <c r="Z14" s="230">
        <f>('Energy Use'!Z70-'E-electricity'!Z14-'E-Coal'!Z14)*'Energy Use 2020'!$AB76</f>
        <v>1204351830708.915</v>
      </c>
      <c r="AA14" s="230">
        <f>('Energy Use'!AA70-'E-electricity'!AA14-'E-Coal'!AA14)*'Energy Use 2020'!$AB76</f>
        <v>1191377765757.6909</v>
      </c>
      <c r="AB14" s="230">
        <f>('Energy Use'!AB70-'E-electricity'!AB14-'E-Coal'!AB14)*'Energy Use 2020'!$AB76</f>
        <v>1179190493868.2397</v>
      </c>
      <c r="AC14" s="230">
        <f>('Energy Use'!AC70-'E-electricity'!AC14-'E-Coal'!AC14)*'Energy Use 2020'!$AB76</f>
        <v>1167777531989.2463</v>
      </c>
      <c r="AD14" s="230">
        <f>('Energy Use'!AD70-'E-electricity'!AD14-'E-Coal'!AD14)*'Energy Use 2020'!$AB76</f>
        <v>1157127539967.3628</v>
      </c>
      <c r="AE14" s="230">
        <f>('Energy Use'!AE70-'E-electricity'!AE14-'E-Coal'!AE14)*'Energy Use 2020'!$AB76</f>
        <v>1147230319107.0151</v>
      </c>
      <c r="AF14" s="230">
        <f>('Energy Use'!AF70-'E-electricity'!AF14-'E-Coal'!AF14)*'Energy Use 2020'!$AB76</f>
        <v>1138076813134.2083</v>
      </c>
      <c r="AG14" s="230">
        <f>('Energy Use'!AG70-'E-electricity'!AG14-'E-Coal'!AG14)*'Energy Use 2020'!$AB76</f>
        <v>1129659111675.4087</v>
      </c>
      <c r="AH14" s="230">
        <f>('Energy Use'!AH70-'E-electricity'!AH14-'E-Coal'!AH14)*'Energy Use 2020'!$AB76</f>
        <v>1121970456372.1577</v>
      </c>
      <c r="AI14" s="230">
        <f>('Energy Use'!AI70-'E-electricity'!AI14-'E-Coal'!AI14)*'Energy Use 2020'!$AB76</f>
        <v>1115005249762.2429</v>
      </c>
      <c r="AJ14" s="230">
        <f>('Energy Use'!AJ70-'E-electricity'!AJ14-'E-Coal'!AJ14)*'Energy Use 2020'!$AB76</f>
        <v>1108759067070.0251</v>
      </c>
      <c r="AK14" s="230">
        <f>('Energy Use'!AK70-'E-electricity'!AK14-'E-Coal'!AK14)*'Energy Use 2020'!$AB76</f>
        <v>1103228671061.0066</v>
      </c>
      <c r="AL14" s="230">
        <f>('Energy Use'!AL70-'E-electricity'!AL14-'E-Coal'!AL14)*'Energy Use 2020'!$AB76</f>
        <v>1098412030129.908</v>
      </c>
      <c r="AM14" s="230">
        <f>('Energy Use'!AM70-'E-electricity'!AM14-'E-Coal'!AM14)*'Energy Use 2020'!$AB76</f>
        <v>1094308339806.79</v>
      </c>
      <c r="AN14" s="230">
        <f>('Energy Use'!AN70-'E-electricity'!AN14-'E-Coal'!AN14)*'Energy Use 2020'!$AB76</f>
        <v>1090918047882.7955</v>
      </c>
      <c r="AO14" s="230">
        <f>('Energy Use'!AO70-'E-electricity'!AO14-'E-Coal'!AO14)*'Energy Use 2020'!$AB76</f>
        <v>1088242883375.5376</v>
      </c>
      <c r="AP14" s="230">
        <f>('Energy Use'!AP70-'E-electricity'!AP14-'E-Coal'!AP14)*'Energy Use 2020'!$AB76</f>
        <v>1086285889574.7365</v>
      </c>
      <c r="AQ14" s="230">
        <f>('Energy Use'!AQ70-'E-electricity'!AQ14-'E-Coal'!AQ14)*'Energy Use 2020'!$AB76</f>
        <v>1084961002784.7267</v>
      </c>
      <c r="AR14" s="133" t="str">
        <f>VLOOKUP($A14,'Sector Match'!$A$1:$B$43,2,0)</f>
        <v>textiles apparel and leather 13T15</v>
      </c>
    </row>
    <row r="15" spans="1:44" x14ac:dyDescent="0.2">
      <c r="A15" s="74" t="s">
        <v>14</v>
      </c>
      <c r="B15" s="230">
        <f>('Energy Use'!B71-'E-electricity'!B15)*'Energy Use 2019'!$S77</f>
        <v>275004625500</v>
      </c>
      <c r="C15" s="230">
        <f>('Energy Use'!C71-'E-electricity'!C15-'E-Coal'!C15)*'Energy Use 2020'!$AB77</f>
        <v>111112980000.00002</v>
      </c>
      <c r="D15" s="230">
        <f>('Energy Use'!D71-'E-electricity'!D15-'E-Coal'!D15)*'Energy Use 2020'!$AB77</f>
        <v>118416993180.72626</v>
      </c>
      <c r="E15" s="230">
        <f>('Energy Use'!E71-'E-electricity'!E15-'E-Coal'!E15)*'Energy Use 2020'!$AB77</f>
        <v>125669161499.09206</v>
      </c>
      <c r="F15" s="230">
        <f>('Energy Use'!F71-'E-electricity'!F15-'E-Coal'!F15)*'Energy Use 2020'!$AB77</f>
        <v>128601569918.92029</v>
      </c>
      <c r="G15" s="230">
        <f>('Energy Use'!G71-'E-electricity'!G15-'E-Coal'!G15)*'Energy Use 2020'!$AB77</f>
        <v>129789347827.09833</v>
      </c>
      <c r="H15" s="230">
        <f>('Energy Use'!H71-'E-electricity'!H15-'E-Coal'!H15)*'Energy Use 2020'!$AB77</f>
        <v>131454677672.34492</v>
      </c>
      <c r="I15" s="230">
        <f>('Energy Use'!I71-'E-electricity'!I15-'E-Coal'!I15)*'Energy Use 2020'!$AB77</f>
        <v>133493041309.60916</v>
      </c>
      <c r="J15" s="230">
        <f>('Energy Use'!J71-'E-electricity'!J15-'E-Coal'!J15)*'Energy Use 2020'!$AB77</f>
        <v>134983796345.99626</v>
      </c>
      <c r="K15" s="230">
        <f>('Energy Use'!K71-'E-electricity'!K15-'E-Coal'!K15)*'Energy Use 2020'!$AB77</f>
        <v>136143012609.94777</v>
      </c>
      <c r="L15" s="230">
        <f>('Energy Use'!L71-'E-electricity'!L15-'E-Coal'!L15)*'Energy Use 2020'!$AB77</f>
        <v>136641754383.86899</v>
      </c>
      <c r="M15" s="230">
        <f>('Energy Use'!M71-'E-electricity'!M15-'E-Coal'!M15)*'Energy Use 2020'!$AB77</f>
        <v>136377111889.23277</v>
      </c>
      <c r="N15" s="230">
        <f>('Energy Use'!N71-'E-electricity'!N15-'E-Coal'!N15)*'Energy Use 2020'!$AB77</f>
        <v>135711523750.94257</v>
      </c>
      <c r="O15" s="230">
        <f>('Energy Use'!O71-'E-electricity'!O15-'E-Coal'!O15)*'Energy Use 2020'!$AB77</f>
        <v>134406696474.88293</v>
      </c>
      <c r="P15" s="230">
        <f>('Energy Use'!P71-'E-electricity'!P15-'E-Coal'!P15)*'Energy Use 2020'!$AB77</f>
        <v>132653788264.83362</v>
      </c>
      <c r="Q15" s="230">
        <f>('Energy Use'!Q71-'E-electricity'!Q15-'E-Coal'!Q15)*'Energy Use 2020'!$AB77</f>
        <v>130640731607.08636</v>
      </c>
      <c r="R15" s="230">
        <f>('Energy Use'!R71-'E-electricity'!R15-'E-Coal'!R15)*'Energy Use 2020'!$AB77</f>
        <v>128547422993.09999</v>
      </c>
      <c r="S15" s="230">
        <f>('Energy Use'!S71-'E-electricity'!S15-'E-Coal'!S15)*'Energy Use 2020'!$AB77</f>
        <v>126738153396.49564</v>
      </c>
      <c r="T15" s="230">
        <f>('Energy Use'!T71-'E-electricity'!T15-'E-Coal'!T15)*'Energy Use 2020'!$AB77</f>
        <v>125010820507.82347</v>
      </c>
      <c r="U15" s="230">
        <f>('Energy Use'!U71-'E-electricity'!U15-'E-Coal'!U15)*'Energy Use 2020'!$AB77</f>
        <v>123363274608.23367</v>
      </c>
      <c r="V15" s="230">
        <f>('Energy Use'!V71-'E-electricity'!V15-'E-Coal'!V15)*'Energy Use 2020'!$AB77</f>
        <v>121793482129.06406</v>
      </c>
      <c r="W15" s="230">
        <f>('Energy Use'!W71-'E-electricity'!W15-'E-Coal'!W15)*'Energy Use 2020'!$AB77</f>
        <v>120299522389.57623</v>
      </c>
      <c r="X15" s="230">
        <f>('Energy Use'!X71-'E-electricity'!X15-'E-Coal'!X15)*'Energy Use 2020'!$AB77</f>
        <v>118879584552.61086</v>
      </c>
      <c r="Y15" s="230">
        <f>('Energy Use'!Y71-'E-electricity'!Y15-'E-Coal'!Y15)*'Energy Use 2020'!$AB77</f>
        <v>117531964793.97147</v>
      </c>
      <c r="Z15" s="230">
        <f>('Energy Use'!Z71-'E-electricity'!Z15-'E-Coal'!Z15)*'Energy Use 2020'!$AB77</f>
        <v>116255063681.82019</v>
      </c>
      <c r="AA15" s="230">
        <f>('Energy Use'!AA71-'E-electricity'!AA15-'E-Coal'!AA15)*'Energy Use 2020'!$AB77</f>
        <v>115047383762.87219</v>
      </c>
      <c r="AB15" s="230">
        <f>('Energy Use'!AB71-'E-electricity'!AB15-'E-Coal'!AB15)*'Energy Use 2020'!$AB77</f>
        <v>113907527352.66504</v>
      </c>
      <c r="AC15" s="230">
        <f>('Energy Use'!AC71-'E-electricity'!AC15-'E-Coal'!AC15)*'Energy Use 2020'!$AB77</f>
        <v>112834194527.68552</v>
      </c>
      <c r="AD15" s="230">
        <f>('Energy Use'!AD71-'E-electricity'!AD15-'E-Coal'!AD15)*'Energy Use 2020'!$AB77</f>
        <v>111826181317.65192</v>
      </c>
      <c r="AE15" s="230">
        <f>('Energy Use'!AE71-'E-electricity'!AE15-'E-Coal'!AE15)*'Energy Use 2020'!$AB77</f>
        <v>110882378096.78198</v>
      </c>
      <c r="AF15" s="230">
        <f>('Energy Use'!AF71-'E-electricity'!AF15-'E-Coal'!AF15)*'Energy Use 2020'!$AB77</f>
        <v>110001768173.40585</v>
      </c>
      <c r="AG15" s="230">
        <f>('Energy Use'!AG71-'E-electricity'!AG15-'E-Coal'!AG15)*'Energy Use 2020'!$AB77</f>
        <v>109183426577.84853</v>
      </c>
      <c r="AH15" s="230">
        <f>('Energy Use'!AH71-'E-electricity'!AH15-'E-Coal'!AH15)*'Energy Use 2020'!$AB77</f>
        <v>108426519049.08064</v>
      </c>
      <c r="AI15" s="230">
        <f>('Energy Use'!AI71-'E-electricity'!AI15-'E-Coal'!AI15)*'Energy Use 2020'!$AB77</f>
        <v>107730301221.2204</v>
      </c>
      <c r="AJ15" s="230">
        <f>('Energy Use'!AJ71-'E-electricity'!AJ15-'E-Coal'!AJ15)*'Energy Use 2020'!$AB77</f>
        <v>107094118011.60091</v>
      </c>
      <c r="AK15" s="230">
        <f>('Energy Use'!AK71-'E-electricity'!AK15-'E-Coal'!AK15)*'Energy Use 2020'!$AB77</f>
        <v>106517403212.75055</v>
      </c>
      <c r="AL15" s="230">
        <f>('Energy Use'!AL71-'E-electricity'!AL15-'E-Coal'!AL15)*'Energy Use 2020'!$AB77</f>
        <v>105999679291.30751</v>
      </c>
      <c r="AM15" s="230">
        <f>('Energy Use'!AM71-'E-electricity'!AM15-'E-Coal'!AM15)*'Energy Use 2020'!$AB77</f>
        <v>105540557397.60036</v>
      </c>
      <c r="AN15" s="230">
        <f>('Energy Use'!AN71-'E-electricity'!AN15-'E-Coal'!AN15)*'Energy Use 2020'!$AB77</f>
        <v>105139737590.3558</v>
      </c>
      <c r="AO15" s="230">
        <f>('Energy Use'!AO71-'E-electricity'!AO15-'E-Coal'!AO15)*'Energy Use 2020'!$AB77</f>
        <v>104797009281.78615</v>
      </c>
      <c r="AP15" s="230">
        <f>('Energy Use'!AP71-'E-electricity'!AP15-'E-Coal'!AP15)*'Energy Use 2020'!$AB77</f>
        <v>104512251909.12566</v>
      </c>
      <c r="AQ15" s="230">
        <f>('Energy Use'!AQ71-'E-electricity'!AQ15-'E-Coal'!AQ15)*'Energy Use 2020'!$AB77</f>
        <v>104276741764.03947</v>
      </c>
      <c r="AR15" s="133" t="str">
        <f>VLOOKUP($A15,'Sector Match'!$A$1:$B$43,2,0)</f>
        <v>textiles apparel and leather 13T15</v>
      </c>
    </row>
    <row r="16" spans="1:44" x14ac:dyDescent="0.2">
      <c r="A16" s="74" t="s">
        <v>15</v>
      </c>
      <c r="B16" s="230">
        <f>('Energy Use'!B72-'E-electricity'!B16)*'Energy Use 2019'!$S78</f>
        <v>216670311000</v>
      </c>
      <c r="C16" s="230">
        <f>('Energy Use'!C72-'E-electricity'!C16-'E-Coal'!C16)*'Energy Use 2020'!$AB78</f>
        <v>125002102499.99994</v>
      </c>
      <c r="D16" s="230">
        <f>('Energy Use'!D72-'E-electricity'!D16-'E-Coal'!D16)*'Energy Use 2020'!$AB78</f>
        <v>127420991601.59247</v>
      </c>
      <c r="E16" s="230">
        <f>('Energy Use'!E72-'E-electricity'!E16-'E-Coal'!E16)*'Energy Use 2020'!$AB78</f>
        <v>144363208492.76761</v>
      </c>
      <c r="F16" s="230">
        <f>('Energy Use'!F72-'E-electricity'!F16-'E-Coal'!F16)*'Energy Use 2020'!$AB78</f>
        <v>145868663488.76993</v>
      </c>
      <c r="G16" s="230">
        <f>('Energy Use'!G72-'E-electricity'!G16-'E-Coal'!G16)*'Energy Use 2020'!$AB78</f>
        <v>144514282287.05762</v>
      </c>
      <c r="H16" s="230">
        <f>('Energy Use'!H72-'E-electricity'!H16-'E-Coal'!H16)*'Energy Use 2020'!$AB78</f>
        <v>143486776933.3931</v>
      </c>
      <c r="I16" s="230">
        <f>('Energy Use'!I72-'E-electricity'!I16-'E-Coal'!I16)*'Energy Use 2020'!$AB78</f>
        <v>143720046314.80545</v>
      </c>
      <c r="J16" s="230">
        <f>('Energy Use'!J72-'E-electricity'!J16-'E-Coal'!J16)*'Energy Use 2020'!$AB78</f>
        <v>143880396105.73514</v>
      </c>
      <c r="K16" s="230">
        <f>('Energy Use'!K72-'E-electricity'!K16-'E-Coal'!K16)*'Energy Use 2020'!$AB78</f>
        <v>144409629113.19119</v>
      </c>
      <c r="L16" s="230">
        <f>('Energy Use'!L72-'E-electricity'!L16-'E-Coal'!L16)*'Energy Use 2020'!$AB78</f>
        <v>144670960549.79639</v>
      </c>
      <c r="M16" s="230">
        <f>('Energy Use'!M72-'E-electricity'!M16-'E-Coal'!M16)*'Energy Use 2020'!$AB78</f>
        <v>144459601415.30771</v>
      </c>
      <c r="N16" s="230">
        <f>('Energy Use'!N72-'E-electricity'!N16-'E-Coal'!N16)*'Energy Use 2020'!$AB78</f>
        <v>144406564511.89377</v>
      </c>
      <c r="O16" s="230">
        <f>('Energy Use'!O72-'E-electricity'!O16-'E-Coal'!O16)*'Energy Use 2020'!$AB78</f>
        <v>143783463608.47018</v>
      </c>
      <c r="P16" s="230">
        <f>('Energy Use'!P72-'E-electricity'!P16-'E-Coal'!P16)*'Energy Use 2020'!$AB78</f>
        <v>142638188181.15344</v>
      </c>
      <c r="Q16" s="230">
        <f>('Energy Use'!Q72-'E-electricity'!Q16-'E-Coal'!Q16)*'Energy Use 2020'!$AB78</f>
        <v>141023320841.28879</v>
      </c>
      <c r="R16" s="230">
        <f>('Energy Use'!R72-'E-electricity'!R16-'E-Coal'!R16)*'Energy Use 2020'!$AB78</f>
        <v>138994524681.20978</v>
      </c>
      <c r="S16" s="230">
        <f>('Energy Use'!S72-'E-electricity'!S16-'E-Coal'!S16)*'Energy Use 2020'!$AB78</f>
        <v>137045886393.40851</v>
      </c>
      <c r="T16" s="230">
        <f>('Energy Use'!T72-'E-electricity'!T16-'E-Coal'!T16)*'Energy Use 2020'!$AB78</f>
        <v>134781147790.69434</v>
      </c>
      <c r="U16" s="230">
        <f>('Energy Use'!U72-'E-electricity'!U16-'E-Coal'!U16)*'Energy Use 2020'!$AB78</f>
        <v>132250427661.58417</v>
      </c>
      <c r="V16" s="230">
        <f>('Energy Use'!V72-'E-electricity'!V16-'E-Coal'!V16)*'Energy Use 2020'!$AB78</f>
        <v>129502979705.72391</v>
      </c>
      <c r="W16" s="230">
        <f>('Energy Use'!W72-'E-electricity'!W16-'E-Coal'!W16)*'Energy Use 2020'!$AB78</f>
        <v>126586423964.42728</v>
      </c>
      <c r="X16" s="230">
        <f>('Energy Use'!X72-'E-electricity'!X16-'E-Coal'!X16)*'Energy Use 2020'!$AB78</f>
        <v>123546130624.4899</v>
      </c>
      <c r="Y16" s="230">
        <f>('Energy Use'!Y72-'E-electricity'!Y16-'E-Coal'!Y16)*'Energy Use 2020'!$AB78</f>
        <v>120424752865.98047</v>
      </c>
      <c r="Z16" s="230">
        <f>('Energy Use'!Z72-'E-electricity'!Z16-'E-Coal'!Z16)*'Energy Use 2020'!$AB78</f>
        <v>117261900811.26126</v>
      </c>
      <c r="AA16" s="230">
        <f>('Energy Use'!AA72-'E-electricity'!AA16-'E-Coal'!AA16)*'Energy Use 2020'!$AB78</f>
        <v>114093945234.73347</v>
      </c>
      <c r="AB16" s="230">
        <f>('Energy Use'!AB72-'E-electricity'!AB16-'E-Coal'!AB16)*'Energy Use 2020'!$AB78</f>
        <v>110953937444.27402</v>
      </c>
      <c r="AC16" s="230">
        <f>('Energy Use'!AC72-'E-electricity'!AC16-'E-Coal'!AC16)*'Energy Use 2020'!$AB78</f>
        <v>107871630533.29729</v>
      </c>
      <c r="AD16" s="230">
        <f>('Energy Use'!AD72-'E-electricity'!AD16-'E-Coal'!AD16)*'Energy Use 2020'!$AB78</f>
        <v>104873586885.52467</v>
      </c>
      <c r="AE16" s="230">
        <f>('Energy Use'!AE72-'E-electricity'!AE16-'E-Coal'!AE16)*'Energy Use 2020'!$AB78</f>
        <v>101983357238.42598</v>
      </c>
      <c r="AF16" s="230">
        <f>('Energy Use'!AF72-'E-electricity'!AF16-'E-Coal'!AF16)*'Energy Use 2020'!$AB78</f>
        <v>99221717621.168762</v>
      </c>
      <c r="AG16" s="230">
        <f>('Energy Use'!AG72-'E-electricity'!AG16-'E-Coal'!AG16)*'Energy Use 2020'!$AB78</f>
        <v>96606951933.714844</v>
      </c>
      <c r="AH16" s="230">
        <f>('Energy Use'!AH72-'E-electricity'!AH16-'E-Coal'!AH16)*'Energy Use 2020'!$AB78</f>
        <v>94155169697.355072</v>
      </c>
      <c r="AI16" s="230">
        <f>('Energy Use'!AI72-'E-electricity'!AI16-'E-Coal'!AI16)*'Energy Use 2020'!$AB78</f>
        <v>91880650477.0159</v>
      </c>
      <c r="AJ16" s="230">
        <f>('Energy Use'!AJ72-'E-electricity'!AJ16-'E-Coal'!AJ16)*'Energy Use 2020'!$AB78</f>
        <v>89796208570.18364</v>
      </c>
      <c r="AK16" s="230">
        <f>('Energy Use'!AK72-'E-electricity'!AK16-'E-Coal'!AK16)*'Energy Use 2020'!$AB78</f>
        <v>87913573719.955521</v>
      </c>
      <c r="AL16" s="230">
        <f>('Energy Use'!AL72-'E-electricity'!AL16-'E-Coal'!AL16)*'Energy Use 2020'!$AB78</f>
        <v>86243785810.224731</v>
      </c>
      <c r="AM16" s="230">
        <f>('Energy Use'!AM72-'E-electricity'!AM16-'E-Coal'!AM16)*'Energy Use 2020'!$AB78</f>
        <v>84797603734.71553</v>
      </c>
      <c r="AN16" s="230">
        <f>('Energy Use'!AN72-'E-electricity'!AN16-'E-Coal'!AN16)*'Energy Use 2020'!$AB78</f>
        <v>83585930919.504074</v>
      </c>
      <c r="AO16" s="230">
        <f>('Energy Use'!AO72-'E-electricity'!AO16-'E-Coal'!AO16)*'Energy Use 2020'!$AB78</f>
        <v>82620262367.795532</v>
      </c>
      <c r="AP16" s="230">
        <f>('Energy Use'!AP72-'E-electricity'!AP16-'E-Coal'!AP16)*'Energy Use 2020'!$AB78</f>
        <v>81913160660.594162</v>
      </c>
      <c r="AQ16" s="230">
        <f>('Energy Use'!AQ72-'E-electricity'!AQ16-'E-Coal'!AQ16)*'Energy Use 2020'!$AB78</f>
        <v>81471978464.708252</v>
      </c>
      <c r="AR16" s="133" t="str">
        <f>VLOOKUP($A16,'Sector Match'!$A$1:$B$43,2,0)</f>
        <v>textiles apparel and leather 13T15</v>
      </c>
    </row>
    <row r="17" spans="1:44" x14ac:dyDescent="0.2">
      <c r="A17" s="74" t="s">
        <v>16</v>
      </c>
      <c r="B17" s="230">
        <f>('Energy Use'!B73-'E-electricity'!B17)*'Energy Use 2019'!$S79</f>
        <v>87343783875.365845</v>
      </c>
      <c r="C17" s="230">
        <f>('Energy Use'!C73-'E-electricity'!C17-'E-Coal'!C17)*'Energy Use 2020'!$AB79</f>
        <v>55775717865.182007</v>
      </c>
      <c r="D17" s="230">
        <f>('Energy Use'!D73-'E-electricity'!D17-'E-Coal'!D17)*'Energy Use 2020'!$AB79</f>
        <v>59848837001.364815</v>
      </c>
      <c r="E17" s="230">
        <f>('Energy Use'!E73-'E-electricity'!E17-'E-Coal'!E17)*'Energy Use 2020'!$AB79</f>
        <v>65229065706.453011</v>
      </c>
      <c r="F17" s="230">
        <f>('Energy Use'!F73-'E-electricity'!F17-'E-Coal'!F17)*'Energy Use 2020'!$AB79</f>
        <v>66646797302.033966</v>
      </c>
      <c r="G17" s="230">
        <f>('Energy Use'!G73-'E-electricity'!G17-'E-Coal'!G17)*'Energy Use 2020'!$AB79</f>
        <v>67194349377.637032</v>
      </c>
      <c r="H17" s="230">
        <f>('Energy Use'!H73-'E-electricity'!H17-'E-Coal'!H17)*'Energy Use 2020'!$AB79</f>
        <v>68090804629.039955</v>
      </c>
      <c r="I17" s="230">
        <f>('Energy Use'!I73-'E-electricity'!I17-'E-Coal'!I17)*'Energy Use 2020'!$AB79</f>
        <v>69405978961.927078</v>
      </c>
      <c r="J17" s="230">
        <f>('Energy Use'!J73-'E-electricity'!J17-'E-Coal'!J17)*'Energy Use 2020'!$AB79</f>
        <v>70601095477.773773</v>
      </c>
      <c r="K17" s="230">
        <f>('Energy Use'!K73-'E-electricity'!K17-'E-Coal'!K17)*'Energy Use 2020'!$AB79</f>
        <v>71839340997.636505</v>
      </c>
      <c r="L17" s="230">
        <f>('Energy Use'!L73-'E-electricity'!L17-'E-Coal'!L17)*'Energy Use 2020'!$AB79</f>
        <v>72907754457.30452</v>
      </c>
      <c r="M17" s="230">
        <f>('Energy Use'!M73-'E-electricity'!M17-'E-Coal'!M17)*'Energy Use 2020'!$AB79</f>
        <v>73739252205.532242</v>
      </c>
      <c r="N17" s="230">
        <f>('Energy Use'!N73-'E-electricity'!N17-'E-Coal'!N17)*'Energy Use 2020'!$AB79</f>
        <v>74561028855.535843</v>
      </c>
      <c r="O17" s="230">
        <f>('Energy Use'!O73-'E-electricity'!O17-'E-Coal'!O17)*'Energy Use 2020'!$AB79</f>
        <v>75116879053.407761</v>
      </c>
      <c r="P17" s="230">
        <f>('Energy Use'!P73-'E-electricity'!P17-'E-Coal'!P17)*'Energy Use 2020'!$AB79</f>
        <v>75421024727.672485</v>
      </c>
      <c r="Q17" s="230">
        <f>('Energy Use'!Q73-'E-electricity'!Q17-'E-Coal'!Q17)*'Energy Use 2020'!$AB79</f>
        <v>75490680508.671982</v>
      </c>
      <c r="R17" s="230">
        <f>('Energy Use'!R73-'E-electricity'!R17-'E-Coal'!R17)*'Energy Use 2020'!$AB79</f>
        <v>75345451295.841858</v>
      </c>
      <c r="S17" s="230">
        <f>('Energy Use'!S73-'E-electricity'!S17-'E-Coal'!S17)*'Energy Use 2020'!$AB79</f>
        <v>75166918532.645447</v>
      </c>
      <c r="T17" s="230">
        <f>('Energy Use'!T73-'E-electricity'!T17-'E-Coal'!T17)*'Energy Use 2020'!$AB79</f>
        <v>74811429756.780716</v>
      </c>
      <c r="U17" s="230">
        <f>('Energy Use'!U73-'E-electricity'!U17-'E-Coal'!U17)*'Energy Use 2020'!$AB79</f>
        <v>74296494619.759369</v>
      </c>
      <c r="V17" s="230">
        <f>('Energy Use'!V73-'E-electricity'!V17-'E-Coal'!V17)*'Energy Use 2020'!$AB79</f>
        <v>73640294140.873856</v>
      </c>
      <c r="W17" s="230">
        <f>('Energy Use'!W73-'E-electricity'!W17-'E-Coal'!W17)*'Energy Use 2020'!$AB79</f>
        <v>72861345651.897537</v>
      </c>
      <c r="X17" s="230">
        <f>('Energy Use'!X73-'E-electricity'!X17-'E-Coal'!X17)*'Energy Use 2020'!$AB79</f>
        <v>71978203749.574738</v>
      </c>
      <c r="Y17" s="230">
        <f>('Energy Use'!Y73-'E-electricity'!Y17-'E-Coal'!Y17)*'Energy Use 2020'!$AB79</f>
        <v>71009200849.925354</v>
      </c>
      <c r="Z17" s="230">
        <f>('Energy Use'!Z73-'E-electricity'!Z17-'E-Coal'!Z17)*'Energy Use 2020'!$AB79</f>
        <v>69972229245.864426</v>
      </c>
      <c r="AA17" s="230">
        <f>('Energy Use'!AA73-'E-electricity'!AA17-'E-Coal'!AA17)*'Energy Use 2020'!$AB79</f>
        <v>68884565095.345016</v>
      </c>
      <c r="AB17" s="230">
        <f>('Energy Use'!AB73-'E-electricity'!AB17-'E-Coal'!AB17)*'Energy Use 2020'!$AB79</f>
        <v>67762733538.000648</v>
      </c>
      <c r="AC17" s="230">
        <f>('Energy Use'!AC73-'E-electricity'!AC17-'E-Coal'!AC17)*'Energy Use 2020'!$AB79</f>
        <v>66622413164.877464</v>
      </c>
      <c r="AD17" s="230">
        <f>('Energy Use'!AD73-'E-electricity'!AD17-'E-Coal'!AD17)*'Energy Use 2020'!$AB79</f>
        <v>65478377345.869743</v>
      </c>
      <c r="AE17" s="230">
        <f>('Energy Use'!AE73-'E-electricity'!AE17-'E-Coal'!AE17)*'Energy Use 2020'!$AB79</f>
        <v>64344469440.248497</v>
      </c>
      <c r="AF17" s="230">
        <f>('Energy Use'!AF73-'E-electricity'!AF17-'E-Coal'!AF17)*'Energy Use 2020'!$AB79</f>
        <v>63233608657.192726</v>
      </c>
      <c r="AG17" s="230">
        <f>('Energy Use'!AG73-'E-electricity'!AG17-'E-Coal'!AG17)*'Energy Use 2020'!$AB79</f>
        <v>62157823271.166992</v>
      </c>
      <c r="AH17" s="230">
        <f>('Energy Use'!AH73-'E-electricity'!AH17-'E-Coal'!AH17)*'Energy Use 2020'!$AB79</f>
        <v>61128308004.893913</v>
      </c>
      <c r="AI17" s="230">
        <f>('Energy Use'!AI73-'E-electricity'!AI17-'E-Coal'!AI17)*'Energy Use 2020'!$AB79</f>
        <v>60155502644.431648</v>
      </c>
      <c r="AJ17" s="230">
        <f>('Energy Use'!AJ73-'E-electricity'!AJ17-'E-Coal'!AJ17)*'Energy Use 2020'!$AB79</f>
        <v>59249189322.238914</v>
      </c>
      <c r="AK17" s="230">
        <f>('Energy Use'!AK73-'E-electricity'!AK17-'E-Coal'!AK17)*'Energy Use 2020'!$AB79</f>
        <v>58418606374.262337</v>
      </c>
      <c r="AL17" s="230">
        <f>('Energy Use'!AL73-'E-electricity'!AL17-'E-Coal'!AL17)*'Energy Use 2020'!$AB79</f>
        <v>57672577229.619431</v>
      </c>
      <c r="AM17" s="230">
        <f>('Energy Use'!AM73-'E-electricity'!AM17-'E-Coal'!AM17)*'Energy Use 2020'!$AB79</f>
        <v>57019653415.310707</v>
      </c>
      <c r="AN17" s="230">
        <f>('Energy Use'!AN73-'E-electricity'!AN17-'E-Coal'!AN17)*'Energy Use 2020'!$AB79</f>
        <v>56468271448.510208</v>
      </c>
      <c r="AO17" s="230">
        <f>('Energy Use'!AO73-'E-electricity'!AO17-'E-Coal'!AO17)*'Energy Use 2020'!$AB79</f>
        <v>56026924146.928505</v>
      </c>
      <c r="AP17" s="230">
        <f>('Energy Use'!AP73-'E-electricity'!AP17-'E-Coal'!AP17)*'Energy Use 2020'!$AB79</f>
        <v>55704347722.417351</v>
      </c>
      <c r="AQ17" s="230">
        <f>('Energy Use'!AQ73-'E-electricity'!AQ17-'E-Coal'!AQ17)*'Energy Use 2020'!$AB79</f>
        <v>55505049434.430367</v>
      </c>
      <c r="AR17" s="133" t="str">
        <f>VLOOKUP($A17,'Sector Match'!$A$1:$B$43,2,0)</f>
        <v>wood products 16</v>
      </c>
    </row>
    <row r="18" spans="1:44" x14ac:dyDescent="0.2">
      <c r="A18" s="74" t="s">
        <v>17</v>
      </c>
      <c r="B18" s="230">
        <f>('Energy Use'!B74-'E-electricity'!B18)*'Energy Use 2019'!$S80</f>
        <v>58334314500</v>
      </c>
      <c r="C18" s="230">
        <f>('Energy Use'!C74-'E-electricity'!C18-'E-Coal'!C18)*'Energy Use 2020'!$AB80</f>
        <v>22222595999.999977</v>
      </c>
      <c r="D18" s="230">
        <f>('Energy Use'!D74-'E-electricity'!D18-'E-Coal'!D18)*'Energy Use 2020'!$AB80</f>
        <v>20862899811.192741</v>
      </c>
      <c r="E18" s="230">
        <f>('Energy Use'!E74-'E-electricity'!E18-'E-Coal'!E18)*'Energy Use 2020'!$AB80</f>
        <v>24469866910.744339</v>
      </c>
      <c r="F18" s="230">
        <f>('Energy Use'!F74-'E-electricity'!F18-'E-Coal'!F18)*'Energy Use 2020'!$AB80</f>
        <v>24534162029.089066</v>
      </c>
      <c r="G18" s="230">
        <f>('Energy Use'!G74-'E-electricity'!G18-'E-Coal'!G18)*'Energy Use 2020'!$AB80</f>
        <v>24498790867.297272</v>
      </c>
      <c r="H18" s="230">
        <f>('Energy Use'!H74-'E-electricity'!H18-'E-Coal'!H18)*'Energy Use 2020'!$AB80</f>
        <v>24584728068.338406</v>
      </c>
      <c r="I18" s="230">
        <f>('Energy Use'!I74-'E-electricity'!I18-'E-Coal'!I18)*'Energy Use 2020'!$AB80</f>
        <v>24751022286.054867</v>
      </c>
      <c r="J18" s="230">
        <f>('Energy Use'!J74-'E-electricity'!J18-'E-Coal'!J18)*'Energy Use 2020'!$AB80</f>
        <v>24928267517.966114</v>
      </c>
      <c r="K18" s="230">
        <f>('Energy Use'!K74-'E-electricity'!K18-'E-Coal'!K18)*'Energy Use 2020'!$AB80</f>
        <v>25108490141.40089</v>
      </c>
      <c r="L18" s="230">
        <f>('Energy Use'!L74-'E-electricity'!L18-'E-Coal'!L18)*'Energy Use 2020'!$AB80</f>
        <v>25245091587.860821</v>
      </c>
      <c r="M18" s="230">
        <f>('Energy Use'!M74-'E-electricity'!M18-'E-Coal'!M18)*'Energy Use 2020'!$AB80</f>
        <v>25306117144.211208</v>
      </c>
      <c r="N18" s="230">
        <f>('Energy Use'!N74-'E-electricity'!N18-'E-Coal'!N18)*'Energy Use 2020'!$AB80</f>
        <v>25396887376.643871</v>
      </c>
      <c r="O18" s="230">
        <f>('Energy Use'!O74-'E-electricity'!O18-'E-Coal'!O18)*'Energy Use 2020'!$AB80</f>
        <v>25391756174.414249</v>
      </c>
      <c r="P18" s="230">
        <f>('Energy Use'!P74-'E-electricity'!P18-'E-Coal'!P18)*'Energy Use 2020'!$AB80</f>
        <v>25297551160.921085</v>
      </c>
      <c r="Q18" s="230">
        <f>('Energy Use'!Q74-'E-electricity'!Q18-'E-Coal'!Q18)*'Energy Use 2020'!$AB80</f>
        <v>25121982995.790886</v>
      </c>
      <c r="R18" s="230">
        <f>('Energy Use'!R74-'E-electricity'!R18-'E-Coal'!R18)*'Energy Use 2020'!$AB80</f>
        <v>24873402388.393955</v>
      </c>
      <c r="S18" s="230">
        <f>('Energy Use'!S74-'E-electricity'!S18-'E-Coal'!S18)*'Energy Use 2020'!$AB80</f>
        <v>24684156128.27721</v>
      </c>
      <c r="T18" s="230">
        <f>('Energy Use'!T74-'E-electricity'!T18-'E-Coal'!T18)*'Energy Use 2020'!$AB80</f>
        <v>24437121153.339859</v>
      </c>
      <c r="U18" s="230">
        <f>('Energy Use'!U74-'E-electricity'!U18-'E-Coal'!U18)*'Energy Use 2020'!$AB80</f>
        <v>24139025444.204819</v>
      </c>
      <c r="V18" s="230">
        <f>('Energy Use'!V74-'E-electricity'!V18-'E-Coal'!V18)*'Energy Use 2020'!$AB80</f>
        <v>23796693463.508472</v>
      </c>
      <c r="W18" s="230">
        <f>('Energy Use'!W74-'E-electricity'!W18-'E-Coal'!W18)*'Energy Use 2020'!$AB80</f>
        <v>23416929483.420513</v>
      </c>
      <c r="X18" s="230">
        <f>('Energy Use'!X74-'E-electricity'!X18-'E-Coal'!X18)*'Energy Use 2020'!$AB80</f>
        <v>23006416487.0191</v>
      </c>
      <c r="Y18" s="230">
        <f>('Energy Use'!Y74-'E-electricity'!Y18-'E-Coal'!Y18)*'Energy Use 2020'!$AB80</f>
        <v>22571631363.235226</v>
      </c>
      <c r="Z18" s="230">
        <f>('Energy Use'!Z74-'E-electricity'!Z18-'E-Coal'!Z18)*'Energy Use 2020'!$AB80</f>
        <v>22118776503.747604</v>
      </c>
      <c r="AA18" s="230">
        <f>('Energy Use'!AA74-'E-electricity'!AA18-'E-Coal'!AA18)*'Energy Use 2020'!$AB80</f>
        <v>21653727399.591759</v>
      </c>
      <c r="AB18" s="230">
        <f>('Energy Use'!AB74-'E-electricity'!AB18-'E-Coal'!AB18)*'Energy Use 2020'!$AB80</f>
        <v>21181995429.990158</v>
      </c>
      <c r="AC18" s="230">
        <f>('Energy Use'!AC74-'E-electricity'!AC18-'E-Coal'!AC18)*'Energy Use 2020'!$AB80</f>
        <v>20708704734.843716</v>
      </c>
      <c r="AD18" s="230">
        <f>('Energy Use'!AD74-'E-electricity'!AD18-'E-Coal'!AD18)*'Energy Use 2020'!$AB80</f>
        <v>20238581859.739143</v>
      </c>
      <c r="AE18" s="230">
        <f>('Energy Use'!AE74-'E-electricity'!AE18-'E-Coal'!AE18)*'Energy Use 2020'!$AB80</f>
        <v>19775956749.256111</v>
      </c>
      <c r="AF18" s="230">
        <f>('Energy Use'!AF74-'E-electricity'!AF18-'E-Coal'!AF18)*'Energy Use 2020'!$AB80</f>
        <v>19324773629.794315</v>
      </c>
      <c r="AG18" s="230">
        <f>('Energy Use'!AG74-'E-electricity'!AG18-'E-Coal'!AG18)*'Energy Use 2020'!$AB80</f>
        <v>18888610355.090916</v>
      </c>
      <c r="AH18" s="230">
        <f>('Energy Use'!AH74-'E-electricity'!AH18-'E-Coal'!AH18)*'Energy Use 2020'!$AB80</f>
        <v>18470704874.007271</v>
      </c>
      <c r="AI18" s="230">
        <f>('Energy Use'!AI74-'E-electricity'!AI18-'E-Coal'!AI18)*'Energy Use 2020'!$AB80</f>
        <v>18073987609.617836</v>
      </c>
      <c r="AJ18" s="230">
        <f>('Energy Use'!AJ74-'E-electricity'!AJ18-'E-Coal'!AJ18)*'Energy Use 2020'!$AB80</f>
        <v>17701118700.932716</v>
      </c>
      <c r="AK18" s="230">
        <f>('Energy Use'!AK74-'E-electricity'!AK18-'E-Coal'!AK18)*'Energy Use 2020'!$AB80</f>
        <v>17354529245.118599</v>
      </c>
      <c r="AL18" s="230">
        <f>('Energy Use'!AL74-'E-electricity'!AL18-'E-Coal'!AL18)*'Energy Use 2020'!$AB80</f>
        <v>17036465882.108076</v>
      </c>
      <c r="AM18" s="230">
        <f>('Energy Use'!AM74-'E-electricity'!AM18-'E-Coal'!AM18)*'Energy Use 2020'!$AB80</f>
        <v>16749038280.275593</v>
      </c>
      <c r="AN18" s="230">
        <f>('Energy Use'!AN74-'E-electricity'!AN18-'E-Coal'!AN18)*'Energy Use 2020'!$AB80</f>
        <v>16494269308.810671</v>
      </c>
      <c r="AO18" s="230">
        <f>('Energy Use'!AO74-'E-electricity'!AO18-'E-Coal'!AO18)*'Energy Use 2020'!$AB80</f>
        <v>16274147919.101988</v>
      </c>
      <c r="AP18" s="230">
        <f>('Energy Use'!AP74-'E-electricity'!AP18-'E-Coal'!AP18)*'Energy Use 2020'!$AB80</f>
        <v>16090685005.690483</v>
      </c>
      <c r="AQ18" s="230">
        <f>('Energy Use'!AQ74-'E-electricity'!AQ18-'E-Coal'!AQ18)*'Energy Use 2020'!$AB80</f>
        <v>15944643396.352062</v>
      </c>
      <c r="AR18" s="133" t="str">
        <f>VLOOKUP($A18,'Sector Match'!$A$1:$B$43,2,0)</f>
        <v>wood products 16</v>
      </c>
    </row>
    <row r="19" spans="1:44" x14ac:dyDescent="0.2">
      <c r="A19" s="74" t="s">
        <v>18</v>
      </c>
      <c r="B19" s="230">
        <f>('Energy Use'!B75-'E-electricity'!B19)*'Energy Use 2019'!$S81</f>
        <v>3347278522500</v>
      </c>
      <c r="C19" s="230">
        <f>('Energy Use'!C75-'E-electricity'!C19-'E-Coal'!C19)*'Energy Use 2020'!$AB81</f>
        <v>1230576253500</v>
      </c>
      <c r="D19" s="230">
        <f>('Energy Use'!D75-'E-electricity'!D19-'E-Coal'!D19)*'Energy Use 2020'!$AB81</f>
        <v>1289880544821.6357</v>
      </c>
      <c r="E19" s="230">
        <f>('Energy Use'!E75-'E-electricity'!E19-'E-Coal'!E19)*'Energy Use 2020'!$AB81</f>
        <v>1421486321428.3857</v>
      </c>
      <c r="F19" s="230">
        <f>('Energy Use'!F75-'E-electricity'!F19-'E-Coal'!F19)*'Energy Use 2020'!$AB81</f>
        <v>1552529235028.364</v>
      </c>
      <c r="G19" s="230">
        <f>('Energy Use'!G75-'E-electricity'!G19-'E-Coal'!G19)*'Energy Use 2020'!$AB81</f>
        <v>1633304477875.6377</v>
      </c>
      <c r="H19" s="230">
        <f>('Energy Use'!H75-'E-electricity'!H19-'E-Coal'!H19)*'Energy Use 2020'!$AB81</f>
        <v>1712888546574.645</v>
      </c>
      <c r="I19" s="230">
        <f>('Energy Use'!I75-'E-electricity'!I19-'E-Coal'!I19)*'Energy Use 2020'!$AB81</f>
        <v>1762720938047.0139</v>
      </c>
      <c r="J19" s="230">
        <f>('Energy Use'!J75-'E-electricity'!J19-'E-Coal'!J19)*'Energy Use 2020'!$AB81</f>
        <v>1801265116630.0034</v>
      </c>
      <c r="K19" s="230">
        <f>('Energy Use'!K75-'E-electricity'!K19-'E-Coal'!K19)*'Energy Use 2020'!$AB81</f>
        <v>1840785011878.8823</v>
      </c>
      <c r="L19" s="230">
        <f>('Energy Use'!L75-'E-electricity'!L19-'E-Coal'!L19)*'Energy Use 2020'!$AB81</f>
        <v>1875447954997.6038</v>
      </c>
      <c r="M19" s="230">
        <f>('Energy Use'!M75-'E-electricity'!M19-'E-Coal'!M19)*'Energy Use 2020'!$AB81</f>
        <v>1906847292259.7598</v>
      </c>
      <c r="N19" s="230">
        <f>('Energy Use'!N75-'E-electricity'!N19-'E-Coal'!N19)*'Energy Use 2020'!$AB81</f>
        <v>1924387185400.4011</v>
      </c>
      <c r="O19" s="230">
        <f>('Energy Use'!O75-'E-electricity'!O19-'E-Coal'!O19)*'Energy Use 2020'!$AB81</f>
        <v>1941850550892.0273</v>
      </c>
      <c r="P19" s="230">
        <f>('Energy Use'!P75-'E-electricity'!P19-'E-Coal'!P19)*'Energy Use 2020'!$AB81</f>
        <v>1959237506788.8054</v>
      </c>
      <c r="Q19" s="230">
        <f>('Energy Use'!Q75-'E-electricity'!Q19-'E-Coal'!Q19)*'Energy Use 2020'!$AB81</f>
        <v>1976548171127.4534</v>
      </c>
      <c r="R19" s="230">
        <f>('Energy Use'!R75-'E-electricity'!R19-'E-Coal'!R19)*'Energy Use 2020'!$AB81</f>
        <v>1993782661927.2412</v>
      </c>
      <c r="S19" s="230">
        <f>('Energy Use'!S75-'E-electricity'!S19-'E-Coal'!S19)*'Energy Use 2020'!$AB81</f>
        <v>2003275934888.1233</v>
      </c>
      <c r="T19" s="230">
        <f>('Energy Use'!T75-'E-electricity'!T19-'E-Coal'!T19)*'Energy Use 2020'!$AB81</f>
        <v>2012758629846.9414</v>
      </c>
      <c r="U19" s="230">
        <f>('Energy Use'!U75-'E-electricity'!U19-'E-Coal'!U19)*'Energy Use 2020'!$AB81</f>
        <v>2022230745194.1621</v>
      </c>
      <c r="V19" s="230">
        <f>('Energy Use'!V75-'E-electricity'!V19-'E-Coal'!V19)*'Energy Use 2020'!$AB81</f>
        <v>2031692279320.3926</v>
      </c>
      <c r="W19" s="230">
        <f>('Energy Use'!W75-'E-electricity'!W19-'E-Coal'!W19)*'Energy Use 2020'!$AB81</f>
        <v>2041143230616.3843</v>
      </c>
      <c r="X19" s="230">
        <f>('Energy Use'!X75-'E-electricity'!X19-'E-Coal'!X19)*'Energy Use 2020'!$AB81</f>
        <v>2029659275049.8328</v>
      </c>
      <c r="Y19" s="230">
        <f>('Energy Use'!Y75-'E-electricity'!Y19-'E-Coal'!Y19)*'Energy Use 2020'!$AB81</f>
        <v>2018185695473.6108</v>
      </c>
      <c r="Z19" s="230">
        <f>('Energy Use'!Z75-'E-electricity'!Z19-'E-Coal'!Z19)*'Energy Use 2020'!$AB81</f>
        <v>2006722493510.3403</v>
      </c>
      <c r="AA19" s="230">
        <f>('Energy Use'!AA75-'E-electricity'!AA19-'E-Coal'!AA19)*'Energy Use 2020'!$AB81</f>
        <v>1995269670782.5046</v>
      </c>
      <c r="AB19" s="230">
        <f>('Energy Use'!AB75-'E-electricity'!AB19-'E-Coal'!AB19)*'Energy Use 2020'!$AB81</f>
        <v>1983827228912.4436</v>
      </c>
      <c r="AC19" s="230">
        <f>('Energy Use'!AC75-'E-electricity'!AC19-'E-Coal'!AC19)*'Energy Use 2020'!$AB81</f>
        <v>1957784834933.2998</v>
      </c>
      <c r="AD19" s="230">
        <f>('Energy Use'!AD75-'E-electricity'!AD19-'E-Coal'!AD19)*'Energy Use 2020'!$AB81</f>
        <v>1931767506022.2959</v>
      </c>
      <c r="AE19" s="230">
        <f>('Energy Use'!AE75-'E-electricity'!AE19-'E-Coal'!AE19)*'Energy Use 2020'!$AB81</f>
        <v>1905775246062.6182</v>
      </c>
      <c r="AF19" s="230">
        <f>('Energy Use'!AF75-'E-electricity'!AF19-'E-Coal'!AF19)*'Energy Use 2020'!$AB81</f>
        <v>1879808058937.114</v>
      </c>
      <c r="AG19" s="230">
        <f>('Energy Use'!AG75-'E-electricity'!AG19-'E-Coal'!AG19)*'Energy Use 2020'!$AB81</f>
        <v>1853865948528.2913</v>
      </c>
      <c r="AH19" s="230">
        <f>('Energy Use'!AH75-'E-electricity'!AH19-'E-Coal'!AH19)*'Energy Use 2020'!$AB81</f>
        <v>1825866972341.6458</v>
      </c>
      <c r="AI19" s="230">
        <f>('Energy Use'!AI75-'E-electricity'!AI19-'E-Coal'!AI19)*'Energy Use 2020'!$AB81</f>
        <v>1797895178993.2058</v>
      </c>
      <c r="AJ19" s="230">
        <f>('Energy Use'!AJ75-'E-electricity'!AJ19-'E-Coal'!AJ19)*'Energy Use 2020'!$AB81</f>
        <v>1769950572687.3923</v>
      </c>
      <c r="AK19" s="230">
        <f>('Energy Use'!AK75-'E-electricity'!AK19-'E-Coal'!AK19)*'Energy Use 2020'!$AB81</f>
        <v>1742033157628.2595</v>
      </c>
      <c r="AL19" s="230">
        <f>('Energy Use'!AL75-'E-electricity'!AL19-'E-Coal'!AL19)*'Energy Use 2020'!$AB81</f>
        <v>1714142938019.4922</v>
      </c>
      <c r="AM19" s="230">
        <f>('Energy Use'!AM75-'E-electricity'!AM19-'E-Coal'!AM19)*'Energy Use 2020'!$AB81</f>
        <v>1682126519251.4429</v>
      </c>
      <c r="AN19" s="230">
        <f>('Energy Use'!AN75-'E-electricity'!AN19-'E-Coal'!AN19)*'Energy Use 2020'!$AB81</f>
        <v>1650141503207.6831</v>
      </c>
      <c r="AO19" s="230">
        <f>('Energy Use'!AO75-'E-electricity'!AO19-'E-Coal'!AO19)*'Energy Use 2020'!$AB81</f>
        <v>1618187894736.4473</v>
      </c>
      <c r="AP19" s="230">
        <f>('Energy Use'!AP75-'E-electricity'!AP19-'E-Coal'!AP19)*'Energy Use 2020'!$AB81</f>
        <v>1586265698685.5464</v>
      </c>
      <c r="AQ19" s="230">
        <f>('Energy Use'!AQ75-'E-electricity'!AQ19-'E-Coal'!AQ19)*'Energy Use 2020'!$AB81</f>
        <v>1554245334665.1912</v>
      </c>
      <c r="AR19" s="133" t="str">
        <f>VLOOKUP($A19,'Sector Match'!$A$1:$B$43,2,0)</f>
        <v>pulp paper and printing 17T18</v>
      </c>
    </row>
    <row r="20" spans="1:44" x14ac:dyDescent="0.2">
      <c r="A20" s="74" t="s">
        <v>19</v>
      </c>
      <c r="B20" s="230">
        <f>('Energy Use'!B76-'E-electricity'!B20)*'Energy Use 2019'!$S82</f>
        <v>308338519500</v>
      </c>
      <c r="C20" s="230">
        <f>('Energy Use'!C76-'E-electricity'!C20-'E-Coal'!C20)*'Energy Use 2020'!$AB82</f>
        <v>144446874000.00003</v>
      </c>
      <c r="D20" s="230">
        <f>('Energy Use'!D76-'E-electricity'!D20-'E-Coal'!D20)*'Energy Use 2020'!$AB82</f>
        <v>160045508021.70511</v>
      </c>
      <c r="E20" s="230">
        <f>('Energy Use'!E76-'E-electricity'!E20-'E-Coal'!E20)*'Energy Use 2020'!$AB82</f>
        <v>171183104952.08994</v>
      </c>
      <c r="F20" s="230">
        <f>('Energy Use'!F76-'E-electricity'!F20-'E-Coal'!F20)*'Energy Use 2020'!$AB82</f>
        <v>176299642127.32388</v>
      </c>
      <c r="G20" s="230">
        <f>('Energy Use'!G76-'E-electricity'!G20-'E-Coal'!G20)*'Energy Use 2020'!$AB82</f>
        <v>180132492506.39395</v>
      </c>
      <c r="H20" s="230">
        <f>('Energy Use'!H76-'E-electricity'!H20-'E-Coal'!H20)*'Energy Use 2020'!$AB82</f>
        <v>185397056259.86566</v>
      </c>
      <c r="I20" s="230">
        <f>('Energy Use'!I76-'E-electricity'!I20-'E-Coal'!I20)*'Energy Use 2020'!$AB82</f>
        <v>191481019368.987</v>
      </c>
      <c r="J20" s="230">
        <f>('Energy Use'!J76-'E-electricity'!J20-'E-Coal'!J20)*'Energy Use 2020'!$AB82</f>
        <v>197174505334.73898</v>
      </c>
      <c r="K20" s="230">
        <f>('Energy Use'!K76-'E-electricity'!K20-'E-Coal'!K20)*'Energy Use 2020'!$AB82</f>
        <v>202745781126.08105</v>
      </c>
      <c r="L20" s="230">
        <f>('Energy Use'!L76-'E-electricity'!L20-'E-Coal'!L20)*'Energy Use 2020'!$AB82</f>
        <v>207826691115.34503</v>
      </c>
      <c r="M20" s="230">
        <f>('Energy Use'!M76-'E-electricity'!M20-'E-Coal'!M20)*'Energy Use 2020'!$AB82</f>
        <v>212293471142.22577</v>
      </c>
      <c r="N20" s="230">
        <f>('Energy Use'!N76-'E-electricity'!N20-'E-Coal'!N20)*'Energy Use 2020'!$AB82</f>
        <v>216549439072.6474</v>
      </c>
      <c r="O20" s="230">
        <f>('Energy Use'!O76-'E-electricity'!O20-'E-Coal'!O20)*'Energy Use 2020'!$AB82</f>
        <v>220134790196.39191</v>
      </c>
      <c r="P20" s="230">
        <f>('Energy Use'!P76-'E-electricity'!P20-'E-Coal'!P20)*'Energy Use 2020'!$AB82</f>
        <v>223071086480.55756</v>
      </c>
      <c r="Q20" s="230">
        <f>('Energy Use'!Q76-'E-electricity'!Q20-'E-Coal'!Q20)*'Energy Use 2020'!$AB82</f>
        <v>225388960222.0098</v>
      </c>
      <c r="R20" s="230">
        <f>('Energy Use'!R76-'E-electricity'!R20-'E-Coal'!R20)*'Energy Use 2020'!$AB82</f>
        <v>227126881515.01697</v>
      </c>
      <c r="S20" s="230">
        <f>('Energy Use'!S76-'E-electricity'!S20-'E-Coal'!S20)*'Energy Use 2020'!$AB82</f>
        <v>228632554757.60608</v>
      </c>
      <c r="T20" s="230">
        <f>('Energy Use'!T76-'E-electricity'!T20-'E-Coal'!T20)*'Energy Use 2020'!$AB82</f>
        <v>229634970695.16473</v>
      </c>
      <c r="U20" s="230">
        <f>('Energy Use'!U76-'E-electricity'!U20-'E-Coal'!U20)*'Energy Use 2020'!$AB82</f>
        <v>230164763052.34555</v>
      </c>
      <c r="V20" s="230">
        <f>('Energy Use'!V76-'E-electricity'!V20-'E-Coal'!V20)*'Energy Use 2020'!$AB82</f>
        <v>230255983089.67862</v>
      </c>
      <c r="W20" s="230">
        <f>('Energy Use'!W76-'E-electricity'!W20-'E-Coal'!W20)*'Energy Use 2020'!$AB82</f>
        <v>229945394392.62506</v>
      </c>
      <c r="X20" s="230">
        <f>('Energy Use'!X76-'E-electricity'!X20-'E-Coal'!X20)*'Energy Use 2020'!$AB82</f>
        <v>229271797923.70618</v>
      </c>
      <c r="Y20" s="230">
        <f>('Energy Use'!Y76-'E-electricity'!Y20-'E-Coal'!Y20)*'Energy Use 2020'!$AB82</f>
        <v>228275400524.68741</v>
      </c>
      <c r="Z20" s="230">
        <f>('Energy Use'!Z76-'E-electricity'!Z20-'E-Coal'!Z20)*'Energy Use 2020'!$AB82</f>
        <v>226997237309.87222</v>
      </c>
      <c r="AA20" s="230">
        <f>('Energy Use'!AA76-'E-electricity'!AA20-'E-Coal'!AA20)*'Energy Use 2020'!$AB82</f>
        <v>225478655728.2583</v>
      </c>
      <c r="AB20" s="230">
        <f>('Energy Use'!AB76-'E-electricity'!AB20-'E-Coal'!AB20)*'Energy Use 2020'!$AB82</f>
        <v>223760866582.40198</v>
      </c>
      <c r="AC20" s="230">
        <f>('Energy Use'!AC76-'E-electricity'!AC20-'E-Coal'!AC20)*'Energy Use 2020'!$AB82</f>
        <v>221884565044.66888</v>
      </c>
      <c r="AD20" s="230">
        <f>('Energy Use'!AD76-'E-electricity'!AD20-'E-Coal'!AD20)*'Energy Use 2020'!$AB82</f>
        <v>219889622755.80997</v>
      </c>
      <c r="AE20" s="230">
        <f>('Energy Use'!AE76-'E-electricity'!AE20-'E-Coal'!AE20)*'Energy Use 2020'!$AB82</f>
        <v>217814850456.28604</v>
      </c>
      <c r="AF20" s="230">
        <f>('Energy Use'!AF76-'E-electricity'!AF20-'E-Coal'!AF20)*'Energy Use 2020'!$AB82</f>
        <v>215697829300.81476</v>
      </c>
      <c r="AG20" s="230">
        <f>('Energy Use'!AG76-'E-electricity'!AG20-'E-Coal'!AG20)*'Energy Use 2020'!$AB82</f>
        <v>213574808041.00067</v>
      </c>
      <c r="AH20" s="230">
        <f>('Energy Use'!AH76-'E-electricity'!AH20-'E-Coal'!AH20)*'Energy Use 2020'!$AB82</f>
        <v>211480662618.88882</v>
      </c>
      <c r="AI20" s="230">
        <f>('Energy Use'!AI76-'E-electricity'!AI20-'E-Coal'!AI20)*'Energy Use 2020'!$AB82</f>
        <v>209448914377.59277</v>
      </c>
      <c r="AJ20" s="230">
        <f>('Energy Use'!AJ76-'E-electricity'!AJ20-'E-Coal'!AJ20)*'Energy Use 2020'!$AB82</f>
        <v>207511803041.10443</v>
      </c>
      <c r="AK20" s="230">
        <f>('Energy Use'!AK76-'E-electricity'!AK20-'E-Coal'!AK20)*'Energy Use 2020'!$AB82</f>
        <v>205700410819.36478</v>
      </c>
      <c r="AL20" s="230">
        <f>('Energy Use'!AL76-'E-electricity'!AL20-'E-Coal'!AL20)*'Energy Use 2020'!$AB82</f>
        <v>204044834432.79651</v>
      </c>
      <c r="AM20" s="230">
        <f>('Energy Use'!AM76-'E-electricity'!AM20-'E-Coal'!AM20)*'Energy Use 2020'!$AB82</f>
        <v>202574402501.64398</v>
      </c>
      <c r="AN20" s="230">
        <f>('Energy Use'!AN76-'E-electricity'!AN20-'E-Coal'!AN20)*'Energy Use 2020'!$AB82</f>
        <v>201317936593.2439</v>
      </c>
      <c r="AO20" s="230">
        <f>('Energy Use'!AO76-'E-electricity'!AO20-'E-Coal'!AO20)*'Energy Use 2020'!$AB82</f>
        <v>200304055254.84796</v>
      </c>
      <c r="AP20" s="230">
        <f>('Energy Use'!AP76-'E-electricity'!AP20-'E-Coal'!AP20)*'Energy Use 2020'!$AB82</f>
        <v>199561521578.93469</v>
      </c>
      <c r="AQ20" s="230">
        <f>('Energy Use'!AQ76-'E-electricity'!AQ20-'E-Coal'!AQ20)*'Energy Use 2020'!$AB82</f>
        <v>199103036040.06958</v>
      </c>
      <c r="AR20" s="133" t="str">
        <f>VLOOKUP($A20,'Sector Match'!$A$1:$B$43,2,0)</f>
        <v>pulp paper and printing 17T18</v>
      </c>
    </row>
    <row r="21" spans="1:44" x14ac:dyDescent="0.2">
      <c r="A21" s="74" t="s">
        <v>20</v>
      </c>
      <c r="B21" s="230">
        <f>('Energy Use'!B77-'E-electricity'!B21)*'Energy Use 2019'!$S83</f>
        <v>3627178244963.2549</v>
      </c>
      <c r="C21" s="230">
        <f>('Energy Use'!C77-'E-electricity'!C21-'E-Coal'!C21)*'Energy Use 2020'!$AB83</f>
        <v>3414845426209.5547</v>
      </c>
      <c r="D21" s="230">
        <f>('Energy Use'!D77-'E-electricity'!D21-'E-Coal'!D21)*'Energy Use 2020'!$AB83</f>
        <v>3995565280081.1973</v>
      </c>
      <c r="E21" s="230">
        <f>('Energy Use'!E77-'E-electricity'!E21-'E-Coal'!E21)*'Energy Use 2020'!$AB83</f>
        <v>4043823448253.8252</v>
      </c>
      <c r="F21" s="230">
        <f>('Energy Use'!F77-'E-electricity'!F21-'E-Coal'!F21)*'Energy Use 2020'!$AB83</f>
        <v>4171183695749.3018</v>
      </c>
      <c r="G21" s="230">
        <f>('Energy Use'!G77-'E-electricity'!G21-'E-Coal'!G21)*'Energy Use 2020'!$AB83</f>
        <v>4254438292645.4761</v>
      </c>
      <c r="H21" s="230">
        <f>('Energy Use'!H77-'E-electricity'!H21-'E-Coal'!H21)*'Energy Use 2020'!$AB83</f>
        <v>4370210634217.0542</v>
      </c>
      <c r="I21" s="230">
        <f>('Energy Use'!I77-'E-electricity'!I21-'E-Coal'!I21)*'Energy Use 2020'!$AB83</f>
        <v>4505258887183.6016</v>
      </c>
      <c r="J21" s="230">
        <f>('Energy Use'!J77-'E-electricity'!J21-'E-Coal'!J21)*'Energy Use 2020'!$AB83</f>
        <v>4639957068203.5928</v>
      </c>
      <c r="K21" s="230">
        <f>('Energy Use'!K77-'E-electricity'!K21-'E-Coal'!K21)*'Energy Use 2020'!$AB83</f>
        <v>4773567082532.1406</v>
      </c>
      <c r="L21" s="230">
        <f>('Energy Use'!L77-'E-electricity'!L21-'E-Coal'!L21)*'Energy Use 2020'!$AB83</f>
        <v>4900023211052.7393</v>
      </c>
      <c r="M21" s="230">
        <f>('Energy Use'!M77-'E-electricity'!M21-'E-Coal'!M21)*'Energy Use 2020'!$AB83</f>
        <v>5014859853030.3271</v>
      </c>
      <c r="N21" s="230">
        <f>('Energy Use'!N77-'E-electricity'!N21-'E-Coal'!N21)*'Energy Use 2020'!$AB83</f>
        <v>5118977739270.5723</v>
      </c>
      <c r="O21" s="230">
        <f>('Energy Use'!O77-'E-electricity'!O21-'E-Coal'!O21)*'Energy Use 2020'!$AB83</f>
        <v>5207605927851.625</v>
      </c>
      <c r="P21" s="230">
        <f>('Energy Use'!P77-'E-electricity'!P21-'E-Coal'!P21)*'Energy Use 2020'!$AB83</f>
        <v>5281337766655.4473</v>
      </c>
      <c r="Q21" s="230">
        <f>('Energy Use'!Q77-'E-electricity'!Q21-'E-Coal'!Q21)*'Energy Use 2020'!$AB83</f>
        <v>5340983808479.0449</v>
      </c>
      <c r="R21" s="230">
        <f>('Energy Use'!R77-'E-electricity'!R21-'E-Coal'!R21)*'Energy Use 2020'!$AB83</f>
        <v>5387541070129.8398</v>
      </c>
      <c r="S21" s="230">
        <f>('Energy Use'!S77-'E-electricity'!S21-'E-Coal'!S21)*'Energy Use 2020'!$AB83</f>
        <v>5425333326359.8867</v>
      </c>
      <c r="T21" s="230">
        <f>('Energy Use'!T77-'E-electricity'!T21-'E-Coal'!T21)*'Energy Use 2020'!$AB83</f>
        <v>5451825556004.0352</v>
      </c>
      <c r="U21" s="230">
        <f>('Energy Use'!U77-'E-electricity'!U21-'E-Coal'!U21)*'Energy Use 2020'!$AB83</f>
        <v>5467690766079.3447</v>
      </c>
      <c r="V21" s="230">
        <f>('Energy Use'!V77-'E-electricity'!V21-'E-Coal'!V21)*'Energy Use 2020'!$AB83</f>
        <v>5473677180643.6523</v>
      </c>
      <c r="W21" s="230">
        <f>('Energy Use'!W77-'E-electricity'!W21-'E-Coal'!W21)*'Energy Use 2020'!$AB83</f>
        <v>5470593367277.3496</v>
      </c>
      <c r="X21" s="230">
        <f>('Energy Use'!X77-'E-electricity'!X21-'E-Coal'!X21)*'Energy Use 2020'!$AB83</f>
        <v>5459293977805.2334</v>
      </c>
      <c r="Y21" s="230">
        <f>('Energy Use'!Y77-'E-electricity'!Y21-'E-Coal'!Y21)*'Energy Use 2020'!$AB83</f>
        <v>5440666375149.084</v>
      </c>
      <c r="Z21" s="230">
        <f>('Energy Use'!Z77-'E-electricity'!Z21-'E-Coal'!Z21)*'Energy Use 2020'!$AB83</f>
        <v>5415618363667.0186</v>
      </c>
      <c r="AA21" s="230">
        <f>('Energy Use'!AA77-'E-electricity'!AA21-'E-Coal'!AA21)*'Energy Use 2020'!$AB83</f>
        <v>5385067187310.4404</v>
      </c>
      <c r="AB21" s="230">
        <f>('Energy Use'!AB77-'E-electricity'!AB21-'E-Coal'!AB21)*'Energy Use 2020'!$AB83</f>
        <v>5349929910181.4023</v>
      </c>
      <c r="AC21" s="230">
        <f>('Energy Use'!AC77-'E-electricity'!AC21-'E-Coal'!AC21)*'Energy Use 2020'!$AB83</f>
        <v>5311115248970.7275</v>
      </c>
      <c r="AD21" s="230">
        <f>('Energy Use'!AD77-'E-electricity'!AD21-'E-Coal'!AD21)*'Energy Use 2020'!$AB83</f>
        <v>5269516887278.916</v>
      </c>
      <c r="AE21" s="230">
        <f>('Energy Use'!AE77-'E-electricity'!AE21-'E-Coal'!AE21)*'Energy Use 2020'!$AB83</f>
        <v>5226008268587.9863</v>
      </c>
      <c r="AF21" s="230">
        <f>('Energy Use'!AF77-'E-electricity'!AF21-'E-Coal'!AF21)*'Energy Use 2020'!$AB83</f>
        <v>5181438837972.7832</v>
      </c>
      <c r="AG21" s="230">
        <f>('Energy Use'!AG77-'E-electricity'!AG21-'E-Coal'!AG21)*'Energy Use 2020'!$AB83</f>
        <v>5136631682559.9795</v>
      </c>
      <c r="AH21" s="230">
        <f>('Energy Use'!AH77-'E-electricity'!AH21-'E-Coal'!AH21)*'Energy Use 2020'!$AB83</f>
        <v>5092382507105.9521</v>
      </c>
      <c r="AI21" s="230">
        <f>('Energy Use'!AI77-'E-electricity'!AI21-'E-Coal'!AI21)*'Energy Use 2020'!$AB83</f>
        <v>5049459873564.7041</v>
      </c>
      <c r="AJ21" s="230">
        <f>('Energy Use'!AJ77-'E-electricity'!AJ21-'E-Coal'!AJ21)*'Energy Use 2020'!$AB83</f>
        <v>5008606631757.5283</v>
      </c>
      <c r="AK21" s="230">
        <f>('Energy Use'!AK77-'E-electricity'!AK21-'E-Coal'!AK21)*'Energy Use 2020'!$AB83</f>
        <v>4970542471799.0488</v>
      </c>
      <c r="AL21" s="230">
        <f>('Energy Use'!AL77-'E-electricity'!AL21-'E-Coal'!AL21)*'Energy Use 2020'!$AB83</f>
        <v>4935967537349.084</v>
      </c>
      <c r="AM21" s="230">
        <f>('Energy Use'!AM77-'E-electricity'!AM21-'E-Coal'!AM21)*'Energy Use 2020'!$AB83</f>
        <v>4905567051665.8242</v>
      </c>
      <c r="AN21" s="230">
        <f>('Energy Use'!AN77-'E-electricity'!AN21-'E-Coal'!AN21)*'Energy Use 2020'!$AB83</f>
        <v>4880016925539.4951</v>
      </c>
      <c r="AO21" s="230">
        <f>('Energy Use'!AO77-'E-electricity'!AO21-'E-Coal'!AO21)*'Energy Use 2020'!$AB83</f>
        <v>4859990337318.374</v>
      </c>
      <c r="AP21" s="230">
        <f>('Energy Use'!AP77-'E-electricity'!AP21-'E-Coal'!AP21)*'Energy Use 2020'!$AB83</f>
        <v>4846165300385.3926</v>
      </c>
      <c r="AQ21" s="230">
        <f>('Energy Use'!AQ77-'E-electricity'!AQ21-'E-Coal'!AQ21)*'Energy Use 2020'!$AB83</f>
        <v>4838829296625.1084</v>
      </c>
      <c r="AR21" s="133" t="str">
        <f>VLOOKUP($A21,'Sector Match'!$A$1:$B$43,2,0)</f>
        <v>pulp paper and printing 17T18</v>
      </c>
    </row>
    <row r="22" spans="1:44" x14ac:dyDescent="0.2">
      <c r="A22" s="74" t="s">
        <v>21</v>
      </c>
      <c r="B22" s="230">
        <f>('Energy Use'!B78-'E-electricity'!B22)*'Energy Use 2019'!$S84</f>
        <v>1092416534536337.5</v>
      </c>
      <c r="C22" s="230">
        <f>('Energy Use'!C78-'E-electricity'!C22-'E-Coal'!C22)*'Energy Use 2020'!$AB84</f>
        <v>1169742151757934.8</v>
      </c>
      <c r="D22" s="230">
        <f>('Energy Use'!D78-'E-electricity'!D22-'E-Coal'!D22)*'Energy Use 2020'!$AB84</f>
        <v>1224300349739036</v>
      </c>
      <c r="E22" s="230">
        <f>('Energy Use'!E78-'E-electricity'!E22-'E-Coal'!E22)*'Energy Use 2020'!$AB84</f>
        <v>1310356598254146.5</v>
      </c>
      <c r="F22" s="230">
        <f>('Energy Use'!F78-'E-electricity'!F22-'E-Coal'!F22)*'Energy Use 2020'!$AB84</f>
        <v>1428510262466087.3</v>
      </c>
      <c r="G22" s="230">
        <f>('Energy Use'!G78-'E-electricity'!G22-'E-Coal'!G22)*'Energy Use 2020'!$AB84</f>
        <v>1503956017055847</v>
      </c>
      <c r="H22" s="230">
        <f>('Energy Use'!H78-'E-electricity'!H22-'E-Coal'!H22)*'Energy Use 2020'!$AB84</f>
        <v>1578943661070625</v>
      </c>
      <c r="I22" s="230">
        <f>('Energy Use'!I78-'E-electricity'!I22-'E-Coal'!I22)*'Energy Use 2020'!$AB84</f>
        <v>1615074195566769.8</v>
      </c>
      <c r="J22" s="230">
        <f>('Energy Use'!J78-'E-electricity'!J22-'E-Coal'!J22)*'Energy Use 2020'!$AB84</f>
        <v>1649379828708678.3</v>
      </c>
      <c r="K22" s="230">
        <f>('Energy Use'!K78-'E-electricity'!K22-'E-Coal'!K22)*'Energy Use 2020'!$AB84</f>
        <v>1683841568720560</v>
      </c>
      <c r="L22" s="230">
        <f>('Energy Use'!L78-'E-electricity'!L22-'E-Coal'!L22)*'Energy Use 2020'!$AB84</f>
        <v>1717521490927878.3</v>
      </c>
      <c r="M22" s="230">
        <f>('Energy Use'!M78-'E-electricity'!M22-'E-Coal'!M22)*'Energy Use 2020'!$AB84</f>
        <v>1750677944528122.8</v>
      </c>
      <c r="N22" s="230">
        <f>('Energy Use'!N78-'E-electricity'!N22-'E-Coal'!N22)*'Energy Use 2020'!$AB84</f>
        <v>1752535498652925.3</v>
      </c>
      <c r="O22" s="230">
        <f>('Energy Use'!O78-'E-electricity'!O22-'E-Coal'!O22)*'Energy Use 2020'!$AB84</f>
        <v>1754391348371492.3</v>
      </c>
      <c r="P22" s="230">
        <f>('Energy Use'!P78-'E-electricity'!P22-'E-Coal'!P22)*'Energy Use 2020'!$AB84</f>
        <v>1756245494238702.3</v>
      </c>
      <c r="Q22" s="230">
        <f>('Energy Use'!Q78-'E-electricity'!Q22-'E-Coal'!Q22)*'Energy Use 2020'!$AB84</f>
        <v>1758097936809391.5</v>
      </c>
      <c r="R22" s="230">
        <f>('Energy Use'!R78-'E-electricity'!R22-'E-Coal'!R22)*'Energy Use 2020'!$AB84</f>
        <v>1759948676638355</v>
      </c>
      <c r="S22" s="230">
        <f>('Energy Use'!S78-'E-electricity'!S22-'E-Coal'!S22)*'Energy Use 2020'!$AB84</f>
        <v>1739799831281331</v>
      </c>
      <c r="T22" s="230">
        <f>('Energy Use'!T78-'E-electricity'!T22-'E-Coal'!T22)*'Energy Use 2020'!$AB84</f>
        <v>1719655070544851</v>
      </c>
      <c r="U22" s="230">
        <f>('Energy Use'!U78-'E-electricity'!U22-'E-Coal'!U22)*'Energy Use 2020'!$AB84</f>
        <v>1699514394449476</v>
      </c>
      <c r="V22" s="230">
        <f>('Energy Use'!V78-'E-electricity'!V22-'E-Coal'!V22)*'Energy Use 2020'!$AB84</f>
        <v>1679377803015759.8</v>
      </c>
      <c r="W22" s="230">
        <f>('Energy Use'!W78-'E-electricity'!W22-'E-Coal'!W22)*'Energy Use 2020'!$AB84</f>
        <v>1659245296264252</v>
      </c>
      <c r="X22" s="230">
        <f>('Energy Use'!X78-'E-electricity'!X22-'E-Coal'!X22)*'Energy Use 2020'!$AB84</f>
        <v>1621652922753607.5</v>
      </c>
      <c r="Y22" s="230">
        <f>('Energy Use'!Y78-'E-electricity'!Y22-'E-Coal'!Y22)*'Energy Use 2020'!$AB84</f>
        <v>1584068208625739.3</v>
      </c>
      <c r="Z22" s="230">
        <f>('Energy Use'!Z78-'E-electricity'!Z22-'E-Coal'!Z22)*'Energy Use 2020'!$AB84</f>
        <v>1546491153919048.3</v>
      </c>
      <c r="AA22" s="230">
        <f>('Energy Use'!AA78-'E-electricity'!AA22-'E-Coal'!AA22)*'Energy Use 2020'!$AB84</f>
        <v>1508921758671925.5</v>
      </c>
      <c r="AB22" s="230">
        <f>('Energy Use'!AB78-'E-electricity'!AB22-'E-Coal'!AB22)*'Energy Use 2020'!$AB84</f>
        <v>1471360022922751</v>
      </c>
      <c r="AC22" s="230">
        <f>('Energy Use'!AC78-'E-electricity'!AC22-'E-Coal'!AC22)*'Energy Use 2020'!$AB84</f>
        <v>1433805946709897</v>
      </c>
      <c r="AD22" s="230">
        <f>('Energy Use'!AD78-'E-electricity'!AD22-'E-Coal'!AD22)*'Energy Use 2020'!$AB84</f>
        <v>1396259530071723.3</v>
      </c>
      <c r="AE22" s="230">
        <f>('Energy Use'!AE78-'E-electricity'!AE22-'E-Coal'!AE22)*'Energy Use 2020'!$AB84</f>
        <v>1358720773046579.3</v>
      </c>
      <c r="AF22" s="230">
        <f>('Energy Use'!AF78-'E-electricity'!AF22-'E-Coal'!AF22)*'Energy Use 2020'!$AB84</f>
        <v>1321189675672806.5</v>
      </c>
      <c r="AG22" s="230">
        <f>('Energy Use'!AG78-'E-electricity'!AG22-'E-Coal'!AG22)*'Energy Use 2020'!$AB84</f>
        <v>1283666237988734.3</v>
      </c>
      <c r="AH22" s="230">
        <f>('Energy Use'!AH78-'E-electricity'!AH22-'E-Coal'!AH22)*'Energy Use 2020'!$AB84</f>
        <v>1251134959739272.8</v>
      </c>
      <c r="AI22" s="230">
        <f>('Energy Use'!AI78-'E-electricity'!AI22-'E-Coal'!AI22)*'Energy Use 2020'!$AB84</f>
        <v>1218610319910112.5</v>
      </c>
      <c r="AJ22" s="230">
        <f>('Energy Use'!AJ78-'E-electricity'!AJ22-'E-Coal'!AJ22)*'Energy Use 2020'!$AB84</f>
        <v>1186092318534458</v>
      </c>
      <c r="AK22" s="230">
        <f>('Energy Use'!AK78-'E-electricity'!AK22-'E-Coal'!AK22)*'Energy Use 2020'!$AB84</f>
        <v>1153580955645505.8</v>
      </c>
      <c r="AL22" s="230">
        <f>('Energy Use'!AL78-'E-electricity'!AL22-'E-Coal'!AL22)*'Energy Use 2020'!$AB84</f>
        <v>1121076231276441.4</v>
      </c>
      <c r="AM22" s="230">
        <f>('Energy Use'!AM78-'E-electricity'!AM22-'E-Coal'!AM22)*'Energy Use 2020'!$AB84</f>
        <v>1086951435265579.8</v>
      </c>
      <c r="AN22" s="230">
        <f>('Energy Use'!AN78-'E-electricity'!AN22-'E-Coal'!AN22)*'Energy Use 2020'!$AB84</f>
        <v>1052833611337444.4</v>
      </c>
      <c r="AO22" s="230">
        <f>('Energy Use'!AO78-'E-electricity'!AO22-'E-Coal'!AO22)*'Energy Use 2020'!$AB84</f>
        <v>1018722759526857.5</v>
      </c>
      <c r="AP22" s="230">
        <f>('Energy Use'!AP78-'E-electricity'!AP22-'E-Coal'!AP22)*'Energy Use 2020'!$AB84</f>
        <v>984618879868632.75</v>
      </c>
      <c r="AQ22" s="230">
        <f>('Energy Use'!AQ78-'E-electricity'!AQ22-'E-Coal'!AQ22)*'Energy Use 2020'!$AB84</f>
        <v>950439407255184.5</v>
      </c>
      <c r="AR22" s="133" t="str">
        <f>VLOOKUP($A22,'Sector Match'!$A$1:$B$43,2,0)</f>
        <v>refined petroleum and coke 19</v>
      </c>
    </row>
    <row r="23" spans="1:44" x14ac:dyDescent="0.2">
      <c r="A23" s="74" t="s">
        <v>1</v>
      </c>
      <c r="B23" s="230">
        <f>('Energy Use'!B79-'E-electricity'!B23)*'Energy Use 2019'!$S85</f>
        <v>348392979369506.81</v>
      </c>
      <c r="C23" s="230">
        <f>('Energy Use'!C79-'E-electricity'!C23-'E-Coal'!C23)*'Energy Use 2020'!$AB85</f>
        <v>343317657279308.19</v>
      </c>
      <c r="D23" s="230">
        <f>('Energy Use'!D79-'E-electricity'!D23-'E-Coal'!D23)*'Energy Use 2020'!$AB85</f>
        <v>375138629648713.56</v>
      </c>
      <c r="E23" s="230">
        <f>('Energy Use'!E79-'E-electricity'!E23-'E-Coal'!E23)*'Energy Use 2020'!$AB85</f>
        <v>417542829765961.06</v>
      </c>
      <c r="F23" s="230">
        <f>('Energy Use'!F79-'E-electricity'!F23-'E-Coal'!F23)*'Energy Use 2020'!$AB85</f>
        <v>465959426140754</v>
      </c>
      <c r="G23" s="230">
        <f>('Energy Use'!G79-'E-electricity'!G23-'E-Coal'!G23)*'Energy Use 2020'!$AB85</f>
        <v>497047664561873.94</v>
      </c>
      <c r="H23" s="230">
        <f>('Energy Use'!H79-'E-electricity'!H23-'E-Coal'!H23)*'Energy Use 2020'!$AB85</f>
        <v>527628022777180.56</v>
      </c>
      <c r="I23" s="230">
        <f>('Energy Use'!I79-'E-electricity'!I23-'E-Coal'!I23)*'Energy Use 2020'!$AB85</f>
        <v>552006790130515.75</v>
      </c>
      <c r="J23" s="230">
        <f>('Energy Use'!J79-'E-electricity'!J23-'E-Coal'!J23)*'Energy Use 2020'!$AB85</f>
        <v>569907367973725</v>
      </c>
      <c r="K23" s="230">
        <f>('Energy Use'!K79-'E-electricity'!K23-'E-Coal'!K23)*'Energy Use 2020'!$AB85</f>
        <v>588411272094814.75</v>
      </c>
      <c r="L23" s="230">
        <f>('Energy Use'!L79-'E-electricity'!L23-'E-Coal'!L23)*'Energy Use 2020'!$AB85</f>
        <v>604032660364526.5</v>
      </c>
      <c r="M23" s="230">
        <f>('Energy Use'!M79-'E-electricity'!M23-'E-Coal'!M23)*'Energy Use 2020'!$AB85</f>
        <v>617656963194230.88</v>
      </c>
      <c r="N23" s="230">
        <f>('Energy Use'!N79-'E-electricity'!N23-'E-Coal'!N23)*'Energy Use 2020'!$AB85</f>
        <v>627242394719514.38</v>
      </c>
      <c r="O23" s="230">
        <f>('Energy Use'!O79-'E-electricity'!O23-'E-Coal'!O23)*'Energy Use 2020'!$AB85</f>
        <v>636782081039552.63</v>
      </c>
      <c r="P23" s="230">
        <f>('Energy Use'!P79-'E-electricity'!P23-'E-Coal'!P23)*'Energy Use 2020'!$AB85</f>
        <v>646276070821149.75</v>
      </c>
      <c r="Q23" s="230">
        <f>('Energy Use'!Q79-'E-electricity'!Q23-'E-Coal'!Q23)*'Energy Use 2020'!$AB85</f>
        <v>655724412726721.5</v>
      </c>
      <c r="R23" s="230">
        <f>('Energy Use'!R79-'E-electricity'!R23-'E-Coal'!R23)*'Energy Use 2020'!$AB85</f>
        <v>665127155414295</v>
      </c>
      <c r="S23" s="230">
        <f>('Energy Use'!S79-'E-electricity'!S23-'E-Coal'!S23)*'Energy Use 2020'!$AB85</f>
        <v>670674375659352.5</v>
      </c>
      <c r="T23" s="230">
        <f>('Energy Use'!T79-'E-electricity'!T23-'E-Coal'!T23)*'Energy Use 2020'!$AB85</f>
        <v>676220163654332.88</v>
      </c>
      <c r="U23" s="230">
        <f>('Energy Use'!U79-'E-electricity'!U23-'E-Coal'!U23)*'Energy Use 2020'!$AB85</f>
        <v>681764518532487.75</v>
      </c>
      <c r="V23" s="230">
        <f>('Energy Use'!V79-'E-electricity'!V23-'E-Coal'!V23)*'Energy Use 2020'!$AB85</f>
        <v>687307439427106.25</v>
      </c>
      <c r="W23" s="230">
        <f>('Energy Use'!W79-'E-electricity'!W23-'E-Coal'!W23)*'Energy Use 2020'!$AB85</f>
        <v>692848925471514.13</v>
      </c>
      <c r="X23" s="230">
        <f>('Energy Use'!X79-'E-electricity'!X23-'E-Coal'!X23)*'Energy Use 2020'!$AB85</f>
        <v>695308605671604.38</v>
      </c>
      <c r="Y23" s="230">
        <f>('Energy Use'!Y79-'E-electricity'!Y23-'E-Coal'!Y23)*'Energy Use 2020'!$AB85</f>
        <v>697767616316129.75</v>
      </c>
      <c r="Z23" s="230">
        <f>('Energy Use'!Z79-'E-electricity'!Z23-'E-Coal'!Z23)*'Energy Use 2020'!$AB85</f>
        <v>700225957013593.75</v>
      </c>
      <c r="AA23" s="230">
        <f>('Energy Use'!AA79-'E-electricity'!AA23-'E-Coal'!AA23)*'Energy Use 2020'!$AB85</f>
        <v>702683627372516.5</v>
      </c>
      <c r="AB23" s="230">
        <f>('Energy Use'!AB79-'E-electricity'!AB23-'E-Coal'!AB23)*'Energy Use 2020'!$AB85</f>
        <v>705140627001435.38</v>
      </c>
      <c r="AC23" s="230">
        <f>('Energy Use'!AC79-'E-electricity'!AC23-'E-Coal'!AC23)*'Energy Use 2020'!$AB85</f>
        <v>704954205826743.5</v>
      </c>
      <c r="AD23" s="230">
        <f>('Energy Use'!AD79-'E-electricity'!AD23-'E-Coal'!AD23)*'Energy Use 2020'!$AB85</f>
        <v>704767772966916.75</v>
      </c>
      <c r="AE23" s="230">
        <f>('Energy Use'!AE79-'E-electricity'!AE23-'E-Coal'!AE23)*'Energy Use 2020'!$AB85</f>
        <v>704581328438306</v>
      </c>
      <c r="AF23" s="230">
        <f>('Energy Use'!AF79-'E-electricity'!AF23-'E-Coal'!AF23)*'Energy Use 2020'!$AB85</f>
        <v>704394872257261.38</v>
      </c>
      <c r="AG23" s="230">
        <f>('Energy Use'!AG79-'E-electricity'!AG23-'E-Coal'!AG23)*'Energy Use 2020'!$AB85</f>
        <v>704208404440133.13</v>
      </c>
      <c r="AH23" s="230">
        <f>('Energy Use'!AH79-'E-electricity'!AH23-'E-Coal'!AH23)*'Energy Use 2020'!$AB85</f>
        <v>701622407907730</v>
      </c>
      <c r="AI23" s="230">
        <f>('Energy Use'!AI79-'E-electricity'!AI23-'E-Coal'!AI23)*'Energy Use 2020'!$AB85</f>
        <v>699037000479958.13</v>
      </c>
      <c r="AJ23" s="230">
        <f>('Energy Use'!AJ79-'E-electricity'!AJ23-'E-Coal'!AJ23)*'Energy Use 2020'!$AB85</f>
        <v>696452182543571.5</v>
      </c>
      <c r="AK23" s="230">
        <f>('Energy Use'!AK79-'E-electricity'!AK23-'E-Coal'!AK23)*'Energy Use 2020'!$AB85</f>
        <v>693867954485307.5</v>
      </c>
      <c r="AL23" s="230">
        <f>('Energy Use'!AL79-'E-electricity'!AL23-'E-Coal'!AL23)*'Energy Use 2020'!$AB85</f>
        <v>691284316691886.88</v>
      </c>
      <c r="AM23" s="230">
        <f>('Energy Use'!AM79-'E-electricity'!AM23-'E-Coal'!AM23)*'Energy Use 2020'!$AB85</f>
        <v>688260586465633.75</v>
      </c>
      <c r="AN23" s="230">
        <f>('Energy Use'!AN79-'E-electricity'!AN23-'E-Coal'!AN23)*'Energy Use 2020'!$AB85</f>
        <v>685237557896621.5</v>
      </c>
      <c r="AO23" s="230">
        <f>('Energy Use'!AO79-'E-electricity'!AO23-'E-Coal'!AO23)*'Energy Use 2020'!$AB85</f>
        <v>682215231439580.38</v>
      </c>
      <c r="AP23" s="230">
        <f>('Energy Use'!AP79-'E-electricity'!AP23-'E-Coal'!AP23)*'Energy Use 2020'!$AB85</f>
        <v>679193607549221.25</v>
      </c>
      <c r="AQ23" s="230">
        <f>('Energy Use'!AQ79-'E-electricity'!AQ23-'E-Coal'!AQ23)*'Energy Use 2020'!$AB85</f>
        <v>676110455987298.13</v>
      </c>
      <c r="AR23" s="133" t="str">
        <f>VLOOKUP($A23,'Sector Match'!$A$1:$B$43,2,0)</f>
        <v>chemicals 20</v>
      </c>
    </row>
    <row r="24" spans="1:44" x14ac:dyDescent="0.2">
      <c r="A24" s="74" t="s">
        <v>22</v>
      </c>
      <c r="B24" s="230">
        <f>('Energy Use'!B80-'E-electricity'!B24)*'Energy Use 2019'!$S86</f>
        <v>1461251701929.4934</v>
      </c>
      <c r="C24" s="230">
        <f>('Energy Use'!C80-'E-electricity'!C24-'E-Coal'!C24)*'Energy Use 2020'!$AB86</f>
        <v>1016735889649.8292</v>
      </c>
      <c r="D24" s="230">
        <f>('Energy Use'!D80-'E-electricity'!D24-'E-Coal'!D24)*'Energy Use 2020'!$AB86</f>
        <v>1331826598754.2935</v>
      </c>
      <c r="E24" s="230">
        <f>('Energy Use'!E80-'E-electricity'!E24-'E-Coal'!E24)*'Energy Use 2020'!$AB86</f>
        <v>1330666106632.103</v>
      </c>
      <c r="F24" s="230">
        <f>('Energy Use'!F80-'E-electricity'!F24-'E-Coal'!F24)*'Energy Use 2020'!$AB86</f>
        <v>1394053833234.0347</v>
      </c>
      <c r="G24" s="230">
        <f>('Energy Use'!G80-'E-electricity'!G24-'E-Coal'!G24)*'Energy Use 2020'!$AB86</f>
        <v>1460694413430.23</v>
      </c>
      <c r="H24" s="230">
        <f>('Energy Use'!H80-'E-electricity'!H24-'E-Coal'!H24)*'Energy Use 2020'!$AB86</f>
        <v>1539572716581.9014</v>
      </c>
      <c r="I24" s="230">
        <f>('Energy Use'!I80-'E-electricity'!I24-'E-Coal'!I24)*'Energy Use 2020'!$AB86</f>
        <v>1618690071254.7263</v>
      </c>
      <c r="J24" s="230">
        <f>('Energy Use'!J80-'E-electricity'!J24-'E-Coal'!J24)*'Energy Use 2020'!$AB86</f>
        <v>1670406077775.4597</v>
      </c>
      <c r="K24" s="230">
        <f>('Energy Use'!K80-'E-electricity'!K24-'E-Coal'!K24)*'Energy Use 2020'!$AB86</f>
        <v>1713850950835.2109</v>
      </c>
      <c r="L24" s="230">
        <f>('Energy Use'!L80-'E-electricity'!L24-'E-Coal'!L24)*'Energy Use 2020'!$AB86</f>
        <v>1746257376533.5188</v>
      </c>
      <c r="M24" s="230">
        <f>('Energy Use'!M80-'E-electricity'!M24-'E-Coal'!M24)*'Energy Use 2020'!$AB86</f>
        <v>1774892116147.7573</v>
      </c>
      <c r="N24" s="230">
        <f>('Energy Use'!N80-'E-electricity'!N24-'E-Coal'!N24)*'Energy Use 2020'!$AB86</f>
        <v>1817451497393.79</v>
      </c>
      <c r="O24" s="230">
        <f>('Energy Use'!O80-'E-electricity'!O24-'E-Coal'!O24)*'Energy Use 2020'!$AB86</f>
        <v>1865142085488.9102</v>
      </c>
      <c r="P24" s="230">
        <f>('Energy Use'!P80-'E-electricity'!P24-'E-Coal'!P24)*'Energy Use 2020'!$AB86</f>
        <v>1917178508498.6526</v>
      </c>
      <c r="Q24" s="230">
        <f>('Energy Use'!Q80-'E-electricity'!Q24-'E-Coal'!Q24)*'Energy Use 2020'!$AB86</f>
        <v>1972686331680.3501</v>
      </c>
      <c r="R24" s="230">
        <f>('Energy Use'!R80-'E-electricity'!R24-'E-Coal'!R24)*'Energy Use 2020'!$AB86</f>
        <v>2030680916656.9883</v>
      </c>
      <c r="S24" s="230">
        <f>('Energy Use'!S80-'E-electricity'!S24-'E-Coal'!S24)*'Energy Use 2020'!$AB86</f>
        <v>2093806992864.9683</v>
      </c>
      <c r="T24" s="230">
        <f>('Energy Use'!T80-'E-electricity'!T24-'E-Coal'!T24)*'Energy Use 2020'!$AB86</f>
        <v>2158371267562.7654</v>
      </c>
      <c r="U24" s="230">
        <f>('Energy Use'!U80-'E-electricity'!U24-'E-Coal'!U24)*'Energy Use 2020'!$AB86</f>
        <v>2224192594934.627</v>
      </c>
      <c r="V24" s="230">
        <f>('Energy Use'!V80-'E-electricity'!V24-'E-Coal'!V24)*'Energy Use 2020'!$AB86</f>
        <v>2291065745961.8843</v>
      </c>
      <c r="W24" s="230">
        <f>('Energy Use'!W80-'E-electricity'!W24-'E-Coal'!W24)*'Energy Use 2020'!$AB86</f>
        <v>2358760376664.4502</v>
      </c>
      <c r="X24" s="230">
        <f>('Energy Use'!X80-'E-electricity'!X24-'E-Coal'!X24)*'Energy Use 2020'!$AB86</f>
        <v>2427020210760.8462</v>
      </c>
      <c r="Y24" s="230">
        <f>('Energy Use'!Y80-'E-electricity'!Y24-'E-Coal'!Y24)*'Energy Use 2020'!$AB86</f>
        <v>2495562479216.5107</v>
      </c>
      <c r="Z24" s="230">
        <f>('Energy Use'!Z80-'E-electricity'!Z24-'E-Coal'!Z24)*'Energy Use 2020'!$AB86</f>
        <v>2564077660756.7261</v>
      </c>
      <c r="AA24" s="230">
        <f>('Energy Use'!AA80-'E-electricity'!AA24-'E-Coal'!AA24)*'Energy Use 2020'!$AB86</f>
        <v>2632229568189.4722</v>
      </c>
      <c r="AB24" s="230">
        <f>('Energy Use'!AB80-'E-electricity'!AB24-'E-Coal'!AB24)*'Energy Use 2020'!$AB86</f>
        <v>2699655825144.792</v>
      </c>
      <c r="AC24" s="230">
        <f>('Energy Use'!AC80-'E-electricity'!AC24-'E-Coal'!AC24)*'Energy Use 2020'!$AB86</f>
        <v>2765968776422.9004</v>
      </c>
      <c r="AD24" s="230">
        <f>('Energy Use'!AD80-'E-electricity'!AD24-'E-Coal'!AD24)*'Energy Use 2020'!$AB86</f>
        <v>2830756872391.4272</v>
      </c>
      <c r="AE24" s="230">
        <f>('Energy Use'!AE80-'E-electricity'!AE24-'E-Coal'!AE24)*'Energy Use 2020'!$AB86</f>
        <v>2893586563636.9194</v>
      </c>
      <c r="AF24" s="230">
        <f>('Energy Use'!AF80-'E-electricity'!AF24-'E-Coal'!AF24)*'Energy Use 2020'!$AB86</f>
        <v>2954004736233.2031</v>
      </c>
      <c r="AG24" s="230">
        <f>('Energy Use'!AG80-'E-electricity'!AG24-'E-Coal'!AG24)*'Energy Use 2020'!$AB86</f>
        <v>3011541710450.8457</v>
      </c>
      <c r="AH24" s="230">
        <f>('Energy Use'!AH80-'E-electricity'!AH24-'E-Coal'!AH24)*'Energy Use 2020'!$AB86</f>
        <v>3065714816448.2905</v>
      </c>
      <c r="AI24" s="230">
        <f>('Energy Use'!AI80-'E-electricity'!AI24-'E-Coal'!AI24)*'Energy Use 2020'!$AB86</f>
        <v>3116032549463.2847</v>
      </c>
      <c r="AJ24" s="230">
        <f>('Energy Use'!AJ80-'E-electricity'!AJ24-'E-Coal'!AJ24)*'Energy Use 2020'!$AB86</f>
        <v>3161999294329.0107</v>
      </c>
      <c r="AK24" s="230">
        <f>('Energy Use'!AK80-'E-electricity'!AK24-'E-Coal'!AK24)*'Energy Use 2020'!$AB86</f>
        <v>3203120594910.416</v>
      </c>
      <c r="AL24" s="230">
        <f>('Energy Use'!AL80-'E-electricity'!AL24-'E-Coal'!AL24)*'Energy Use 2020'!$AB86</f>
        <v>3238908928508.8027</v>
      </c>
      <c r="AM24" s="230">
        <f>('Energy Use'!AM80-'E-electricity'!AM24-'E-Coal'!AM24)*'Energy Use 2020'!$AB86</f>
        <v>3268889928713.6631</v>
      </c>
      <c r="AN24" s="230">
        <f>('Energy Use'!AN80-'E-electricity'!AN24-'E-Coal'!AN24)*'Energy Use 2020'!$AB86</f>
        <v>3292608982971.3999</v>
      </c>
      <c r="AO24" s="230">
        <f>('Energy Use'!AO80-'E-electricity'!AO24-'E-Coal'!AO24)*'Energy Use 2020'!$AB86</f>
        <v>3309638113756.6289</v>
      </c>
      <c r="AP24" s="230">
        <f>('Energy Use'!AP80-'E-electricity'!AP24-'E-Coal'!AP24)*'Energy Use 2020'!$AB86</f>
        <v>3319583035212.4614</v>
      </c>
      <c r="AQ24" s="230">
        <f>('Energy Use'!AQ80-'E-electricity'!AQ24-'E-Coal'!AQ24)*'Energy Use 2020'!$AB86</f>
        <v>3321813300507.9087</v>
      </c>
      <c r="AR24" s="133">
        <f>VLOOKUP($A24,'Sector Match'!$A$1:$B$43,2,0)</f>
        <v>0</v>
      </c>
    </row>
    <row r="25" spans="1:44" x14ac:dyDescent="0.2">
      <c r="A25" s="74" t="s">
        <v>23</v>
      </c>
      <c r="B25" s="230">
        <f>('Energy Use'!B81-'E-electricity'!B25)*'Energy Use 2019'!$S87</f>
        <v>194447715000</v>
      </c>
      <c r="C25" s="230">
        <f>('Energy Use'!C81-'E-electricity'!C25-'E-Coal'!C25)*'Energy Use 2020'!$AB87</f>
        <v>305560694999.99994</v>
      </c>
      <c r="D25" s="230">
        <f>('Energy Use'!D81-'E-electricity'!D25-'E-Coal'!D25)*'Energy Use 2020'!$AB87</f>
        <v>346938873047.96405</v>
      </c>
      <c r="E25" s="230">
        <f>('Energy Use'!E81-'E-electricity'!E25-'E-Coal'!E25)*'Energy Use 2020'!$AB87</f>
        <v>362411429325.00616</v>
      </c>
      <c r="F25" s="230">
        <f>('Energy Use'!F81-'E-electricity'!F25-'E-Coal'!F25)*'Energy Use 2020'!$AB87</f>
        <v>381847333955.71295</v>
      </c>
      <c r="G25" s="230">
        <f>('Energy Use'!G81-'E-electricity'!G25-'E-Coal'!G25)*'Energy Use 2020'!$AB87</f>
        <v>404868441696.94342</v>
      </c>
      <c r="H25" s="230">
        <f>('Energy Use'!H81-'E-electricity'!H25-'E-Coal'!H25)*'Energy Use 2020'!$AB87</f>
        <v>433228463892.66986</v>
      </c>
      <c r="I25" s="230">
        <f>('Energy Use'!I81-'E-electricity'!I25-'E-Coal'!I25)*'Energy Use 2020'!$AB87</f>
        <v>463387125087.02191</v>
      </c>
      <c r="J25" s="230">
        <f>('Energy Use'!J81-'E-electricity'!J25-'E-Coal'!J25)*'Energy Use 2020'!$AB87</f>
        <v>484615016046.19946</v>
      </c>
      <c r="K25" s="230">
        <f>('Energy Use'!K81-'E-electricity'!K25-'E-Coal'!K25)*'Energy Use 2020'!$AB87</f>
        <v>502405873483.38367</v>
      </c>
      <c r="L25" s="230">
        <f>('Energy Use'!L81-'E-electricity'!L25-'E-Coal'!L25)*'Energy Use 2020'!$AB87</f>
        <v>514135245280.36639</v>
      </c>
      <c r="M25" s="230">
        <f>('Energy Use'!M81-'E-electricity'!M25-'E-Coal'!M25)*'Energy Use 2020'!$AB87</f>
        <v>520908358156.10394</v>
      </c>
      <c r="N25" s="230">
        <f>('Energy Use'!N81-'E-electricity'!N25-'E-Coal'!N25)*'Energy Use 2020'!$AB87</f>
        <v>528093362396.14905</v>
      </c>
      <c r="O25" s="230">
        <f>('Energy Use'!O81-'E-electricity'!O25-'E-Coal'!O25)*'Energy Use 2020'!$AB87</f>
        <v>532803195466.00934</v>
      </c>
      <c r="P25" s="230">
        <f>('Energy Use'!P81-'E-electricity'!P25-'E-Coal'!P25)*'Energy Use 2020'!$AB87</f>
        <v>535588421346.64789</v>
      </c>
      <c r="Q25" s="230">
        <f>('Energy Use'!Q81-'E-electricity'!Q25-'E-Coal'!Q25)*'Energy Use 2020'!$AB87</f>
        <v>537038353970.97913</v>
      </c>
      <c r="R25" s="230">
        <f>('Energy Use'!R81-'E-electricity'!R25-'E-Coal'!R25)*'Energy Use 2020'!$AB87</f>
        <v>537762741284.08301</v>
      </c>
      <c r="S25" s="230">
        <f>('Energy Use'!S81-'E-electricity'!S25-'E-Coal'!S25)*'Energy Use 2020'!$AB87</f>
        <v>539388417783.57684</v>
      </c>
      <c r="T25" s="230">
        <f>('Energy Use'!T81-'E-electricity'!T25-'E-Coal'!T25)*'Energy Use 2020'!$AB87</f>
        <v>540914602200.32996</v>
      </c>
      <c r="U25" s="230">
        <f>('Energy Use'!U81-'E-electricity'!U25-'E-Coal'!U25)*'Energy Use 2020'!$AB87</f>
        <v>542343034474.91858</v>
      </c>
      <c r="V25" s="230">
        <f>('Energy Use'!V81-'E-electricity'!V25-'E-Coal'!V25)*'Energy Use 2020'!$AB87</f>
        <v>543675535937.80701</v>
      </c>
      <c r="W25" s="230">
        <f>('Energy Use'!W81-'E-electricity'!W25-'E-Coal'!W25)*'Energy Use 2020'!$AB87</f>
        <v>544914005368.89459</v>
      </c>
      <c r="X25" s="230">
        <f>('Energy Use'!X81-'E-electricity'!X25-'E-Coal'!X25)*'Energy Use 2020'!$AB87</f>
        <v>546060415065.54114</v>
      </c>
      <c r="Y25" s="230">
        <f>('Energy Use'!Y81-'E-electricity'!Y25-'E-Coal'!Y25)*'Energy Use 2020'!$AB87</f>
        <v>547116806928.81781</v>
      </c>
      <c r="Z25" s="230">
        <f>('Energy Use'!Z81-'E-electricity'!Z25-'E-Coal'!Z25)*'Energy Use 2020'!$AB87</f>
        <v>548085288577.35083</v>
      </c>
      <c r="AA25" s="230">
        <f>('Energy Use'!AA81-'E-electricity'!AA25-'E-Coal'!AA25)*'Energy Use 2020'!$AB87</f>
        <v>548968029497.69598</v>
      </c>
      <c r="AB25" s="230">
        <f>('Energy Use'!AB81-'E-electricity'!AB25-'E-Coal'!AB25)*'Energy Use 2020'!$AB87</f>
        <v>549767257239.77612</v>
      </c>
      <c r="AC25" s="230">
        <f>('Energy Use'!AC81-'E-electricity'!AC25-'E-Coal'!AC25)*'Energy Use 2020'!$AB87</f>
        <v>550485253665.4978</v>
      </c>
      <c r="AD25" s="230">
        <f>('Energy Use'!AD81-'E-electricity'!AD25-'E-Coal'!AD25)*'Energy Use 2020'!$AB87</f>
        <v>551124351258.2207</v>
      </c>
      <c r="AE25" s="230">
        <f>('Energy Use'!AE81-'E-electricity'!AE25-'E-Coal'!AE25)*'Energy Use 2020'!$AB87</f>
        <v>551686929500.33545</v>
      </c>
      <c r="AF25" s="230">
        <f>('Energy Use'!AF81-'E-electricity'!AF25-'E-Coal'!AF25)*'Energy Use 2020'!$AB87</f>
        <v>552175411325.75684</v>
      </c>
      <c r="AG25" s="230">
        <f>('Energy Use'!AG81-'E-electricity'!AG25-'E-Coal'!AG25)*'Energy Use 2020'!$AB87</f>
        <v>552592259653.74817</v>
      </c>
      <c r="AH25" s="230">
        <f>('Energy Use'!AH81-'E-electricity'!AH25-'E-Coal'!AH25)*'Energy Use 2020'!$AB87</f>
        <v>552939974010.00671</v>
      </c>
      <c r="AI25" s="230">
        <f>('Energy Use'!AI81-'E-electricity'!AI25-'E-Coal'!AI25)*'Energy Use 2020'!$AB87</f>
        <v>553221087240.57263</v>
      </c>
      <c r="AJ25" s="230">
        <f>('Energy Use'!AJ81-'E-electricity'!AJ25-'E-Coal'!AJ25)*'Energy Use 2020'!$AB87</f>
        <v>553438162323.6748</v>
      </c>
      <c r="AK25" s="230">
        <f>('Energy Use'!AK81-'E-electricity'!AK25-'E-Coal'!AK25)*'Energy Use 2020'!$AB87</f>
        <v>553593789284.22412</v>
      </c>
      <c r="AL25" s="230">
        <f>('Energy Use'!AL81-'E-electricity'!AL25-'E-Coal'!AL25)*'Energy Use 2020'!$AB87</f>
        <v>553690582215.26721</v>
      </c>
      <c r="AM25" s="230">
        <f>('Energy Use'!AM81-'E-electricity'!AM25-'E-Coal'!AM25)*'Energy Use 2020'!$AB87</f>
        <v>553731176410.32141</v>
      </c>
      <c r="AN25" s="230">
        <f>('Energy Use'!AN81-'E-electricity'!AN25-'E-Coal'!AN25)*'Energy Use 2020'!$AB87</f>
        <v>553718225610.12524</v>
      </c>
      <c r="AO25" s="230">
        <f>('Energy Use'!AO81-'E-electricity'!AO25-'E-Coal'!AO25)*'Energy Use 2020'!$AB87</f>
        <v>553654399366.98645</v>
      </c>
      <c r="AP25" s="230">
        <f>('Energy Use'!AP81-'E-electricity'!AP25-'E-Coal'!AP25)*'Energy Use 2020'!$AB87</f>
        <v>553542380529.51929</v>
      </c>
      <c r="AQ25" s="230">
        <f>('Energy Use'!AQ81-'E-electricity'!AQ25-'E-Coal'!AQ25)*'Energy Use 2020'!$AB87</f>
        <v>553338728222.2771</v>
      </c>
      <c r="AR25" s="133" t="str">
        <f>VLOOKUP($A25,'Sector Match'!$A$1:$B$43,2,0)</f>
        <v>chemicals 20</v>
      </c>
    </row>
    <row r="26" spans="1:44" x14ac:dyDescent="0.2">
      <c r="A26" s="74" t="s">
        <v>24</v>
      </c>
      <c r="B26" s="230">
        <f>('Energy Use'!B82-'E-electricity'!B26)*'Energy Use 2019'!$S88</f>
        <v>3238943367000</v>
      </c>
      <c r="C26" s="230">
        <f>('Energy Use'!C82-'E-electricity'!C26-'E-Coal'!C26)*'Energy Use 2020'!$AB88</f>
        <v>3711173532000</v>
      </c>
      <c r="D26" s="230">
        <f>('Energy Use'!D82-'E-electricity'!D26-'E-Coal'!D26)*'Energy Use 2020'!$AB88</f>
        <v>3783470262234.8047</v>
      </c>
      <c r="E26" s="230">
        <f>('Energy Use'!E82-'E-electricity'!E26-'E-Coal'!E26)*'Energy Use 2020'!$AB88</f>
        <v>4176983760460.6084</v>
      </c>
      <c r="F26" s="230">
        <f>('Energy Use'!F82-'E-electricity'!F26-'E-Coal'!F26)*'Energy Use 2020'!$AB88</f>
        <v>4302469104436.8193</v>
      </c>
      <c r="G26" s="230">
        <f>('Energy Use'!G82-'E-electricity'!G26-'E-Coal'!G26)*'Energy Use 2020'!$AB88</f>
        <v>4432002602644.2598</v>
      </c>
      <c r="H26" s="230">
        <f>('Energy Use'!H82-'E-electricity'!H26-'E-Coal'!H26)*'Energy Use 2020'!$AB88</f>
        <v>4592980269059.9463</v>
      </c>
      <c r="I26" s="230">
        <f>('Energy Use'!I82-'E-electricity'!I26-'E-Coal'!I26)*'Energy Use 2020'!$AB88</f>
        <v>4764198077745.4424</v>
      </c>
      <c r="J26" s="230">
        <f>('Energy Use'!J82-'E-electricity'!J26-'E-Coal'!J26)*'Energy Use 2020'!$AB88</f>
        <v>4872527400823.3057</v>
      </c>
      <c r="K26" s="230">
        <f>('Energy Use'!K82-'E-electricity'!K26-'E-Coal'!K26)*'Energy Use 2020'!$AB88</f>
        <v>4955580226925.3633</v>
      </c>
      <c r="L26" s="230">
        <f>('Energy Use'!L82-'E-electricity'!L26-'E-Coal'!L26)*'Energy Use 2020'!$AB88</f>
        <v>4993493759713.3213</v>
      </c>
      <c r="M26" s="230">
        <f>('Energy Use'!M82-'E-electricity'!M26-'E-Coal'!M26)*'Energy Use 2020'!$AB88</f>
        <v>4991298143260.6758</v>
      </c>
      <c r="N26" s="230">
        <f>('Energy Use'!N82-'E-electricity'!N26-'E-Coal'!N26)*'Energy Use 2020'!$AB88</f>
        <v>4991079523518.8037</v>
      </c>
      <c r="O26" s="230">
        <f>('Energy Use'!O82-'E-electricity'!O26-'E-Coal'!O26)*'Energy Use 2020'!$AB88</f>
        <v>4966499446684.4473</v>
      </c>
      <c r="P26" s="230">
        <f>('Energy Use'!P82-'E-electricity'!P26-'E-Coal'!P26)*'Energy Use 2020'!$AB88</f>
        <v>4924053034138.751</v>
      </c>
      <c r="Q26" s="230">
        <f>('Energy Use'!Q82-'E-electricity'!Q26-'E-Coal'!Q26)*'Energy Use 2020'!$AB88</f>
        <v>4870269380701.3408</v>
      </c>
      <c r="R26" s="230">
        <f>('Energy Use'!R82-'E-electricity'!R26-'E-Coal'!R26)*'Energy Use 2020'!$AB88</f>
        <v>4811524222340.0977</v>
      </c>
      <c r="S26" s="230">
        <f>('Energy Use'!S82-'E-electricity'!S26-'E-Coal'!S26)*'Energy Use 2020'!$AB88</f>
        <v>4769009360991.8457</v>
      </c>
      <c r="T26" s="230">
        <f>('Energy Use'!T82-'E-electricity'!T26-'E-Coal'!T26)*'Energy Use 2020'!$AB88</f>
        <v>4727449192980.3447</v>
      </c>
      <c r="U26" s="230">
        <f>('Energy Use'!U82-'E-electricity'!U26-'E-Coal'!U26)*'Energy Use 2020'!$AB88</f>
        <v>4686870201833.4355</v>
      </c>
      <c r="V26" s="230">
        <f>('Energy Use'!V82-'E-electricity'!V26-'E-Coal'!V26)*'Energy Use 2020'!$AB88</f>
        <v>4647297850900.2275</v>
      </c>
      <c r="W26" s="230">
        <f>('Energy Use'!W82-'E-electricity'!W26-'E-Coal'!W26)*'Energy Use 2020'!$AB88</f>
        <v>4608756662963.7617</v>
      </c>
      <c r="X26" s="230">
        <f>('Energy Use'!X82-'E-electricity'!X26-'E-Coal'!X26)*'Energy Use 2020'!$AB88</f>
        <v>4571270300896.7559</v>
      </c>
      <c r="Y26" s="230">
        <f>('Energy Use'!Y82-'E-electricity'!Y26-'E-Coal'!Y26)*'Energy Use 2020'!$AB88</f>
        <v>4534861649293.0039</v>
      </c>
      <c r="Z26" s="230">
        <f>('Energy Use'!Z82-'E-electricity'!Z26-'E-Coal'!Z26)*'Energy Use 2020'!$AB88</f>
        <v>4499552897024.9277</v>
      </c>
      <c r="AA26" s="230">
        <f>('Energy Use'!AA82-'E-electricity'!AA26-'E-Coal'!AA26)*'Energy Use 2020'!$AB88</f>
        <v>4465365620695.5938</v>
      </c>
      <c r="AB26" s="230">
        <f>('Energy Use'!AB82-'E-electricity'!AB26-'E-Coal'!AB26)*'Energy Use 2020'!$AB88</f>
        <v>4432320868971.6553</v>
      </c>
      <c r="AC26" s="230">
        <f>('Energy Use'!AC82-'E-electricity'!AC26-'E-Coal'!AC26)*'Energy Use 2020'!$AB88</f>
        <v>4400439247801.417</v>
      </c>
      <c r="AD26" s="230">
        <f>('Energy Use'!AD82-'E-electricity'!AD26-'E-Coal'!AD26)*'Energy Use 2020'!$AB88</f>
        <v>4369741006540.6743</v>
      </c>
      <c r="AE26" s="230">
        <f>('Energy Use'!AE82-'E-electricity'!AE26-'E-Coal'!AE26)*'Energy Use 2020'!$AB88</f>
        <v>4340246125027.1494</v>
      </c>
      <c r="AF26" s="230">
        <f>('Energy Use'!AF82-'E-electricity'!AF26-'E-Coal'!AF26)*'Energy Use 2020'!$AB88</f>
        <v>4311974401662.7197</v>
      </c>
      <c r="AG26" s="230">
        <f>('Energy Use'!AG82-'E-electricity'!AG26-'E-Coal'!AG26)*'Energy Use 2020'!$AB88</f>
        <v>4284945542581.3687</v>
      </c>
      <c r="AH26" s="230">
        <f>('Energy Use'!AH82-'E-electricity'!AH26-'E-Coal'!AH26)*'Energy Use 2020'!$AB88</f>
        <v>4259179251999.8501</v>
      </c>
      <c r="AI26" s="230">
        <f>('Energy Use'!AI82-'E-electricity'!AI26-'E-Coal'!AI26)*'Energy Use 2020'!$AB88</f>
        <v>4234695323867.3335</v>
      </c>
      <c r="AJ26" s="230">
        <f>('Energy Use'!AJ82-'E-electricity'!AJ26-'E-Coal'!AJ26)*'Energy Use 2020'!$AB88</f>
        <v>4211513734949.9556</v>
      </c>
      <c r="AK26" s="230">
        <f>('Energy Use'!AK82-'E-electricity'!AK26-'E-Coal'!AK26)*'Energy Use 2020'!$AB88</f>
        <v>4189654739506.5454</v>
      </c>
      <c r="AL26" s="230">
        <f>('Energy Use'!AL82-'E-electricity'!AL26-'E-Coal'!AL26)*'Energy Use 2020'!$AB88</f>
        <v>4169138965732.771</v>
      </c>
      <c r="AM26" s="230">
        <f>('Energy Use'!AM82-'E-electricity'!AM26-'E-Coal'!AM26)*'Energy Use 2020'!$AB88</f>
        <v>4149987514172.3594</v>
      </c>
      <c r="AN26" s="230">
        <f>('Energy Use'!AN82-'E-electricity'!AN26-'E-Coal'!AN26)*'Energy Use 2020'!$AB88</f>
        <v>4132222058316.6094</v>
      </c>
      <c r="AO26" s="230">
        <f>('Energy Use'!AO82-'E-electricity'!AO26-'E-Coal'!AO26)*'Energy Use 2020'!$AB88</f>
        <v>4115864947636.6304</v>
      </c>
      <c r="AP26" s="230">
        <f>('Energy Use'!AP82-'E-electricity'!AP26-'E-Coal'!AP26)*'Energy Use 2020'!$AB88</f>
        <v>4100939313317.2632</v>
      </c>
      <c r="AQ26" s="230">
        <f>('Energy Use'!AQ82-'E-electricity'!AQ26-'E-Coal'!AQ26)*'Energy Use 2020'!$AB88</f>
        <v>4087127476534.5127</v>
      </c>
      <c r="AR26" s="133" t="str">
        <f>VLOOKUP($A26,'Sector Match'!$A$1:$B$43,2,0)</f>
        <v>rubber and plastic products 22</v>
      </c>
    </row>
    <row r="27" spans="1:44" x14ac:dyDescent="0.2">
      <c r="A27" s="74" t="s">
        <v>25</v>
      </c>
      <c r="B27" s="230">
        <f>('Energy Use'!B83-'E-electricity'!B27)*'Energy Use 2019'!$S89</f>
        <v>171560917611909.72</v>
      </c>
      <c r="C27" s="230">
        <f>('Energy Use'!C83-'E-electricity'!C27-'E-Coal'!C27)*'Energy Use 2020'!$AB89</f>
        <v>142405459299772.25</v>
      </c>
      <c r="D27" s="230">
        <f>('Energy Use'!D83-'E-electricity'!D27-'E-Coal'!D27)*'Energy Use 2020'!$AB89</f>
        <v>172875532972471.47</v>
      </c>
      <c r="E27" s="230">
        <f>('Energy Use'!E83-'E-electricity'!E27-'E-Coal'!E27)*'Energy Use 2020'!$AB89</f>
        <v>179359796028922.94</v>
      </c>
      <c r="F27" s="230">
        <f>('Energy Use'!F83-'E-electricity'!F27-'E-Coal'!F27)*'Energy Use 2020'!$AB89</f>
        <v>192094458688866.53</v>
      </c>
      <c r="G27" s="230">
        <f>('Energy Use'!G83-'E-electricity'!G27-'E-Coal'!G27)*'Energy Use 2020'!$AB89</f>
        <v>198700950815723.31</v>
      </c>
      <c r="H27" s="230">
        <f>('Energy Use'!H83-'E-electricity'!H27-'E-Coal'!H27)*'Energy Use 2020'!$AB89</f>
        <v>204262749333915.53</v>
      </c>
      <c r="I27" s="230">
        <f>('Energy Use'!I83-'E-electricity'!I27-'E-Coal'!I27)*'Energy Use 2020'!$AB89</f>
        <v>216675231720552.16</v>
      </c>
      <c r="J27" s="230">
        <f>('Energy Use'!J83-'E-electricity'!J27-'E-Coal'!J27)*'Energy Use 2020'!$AB89</f>
        <v>217242951662384.31</v>
      </c>
      <c r="K27" s="230">
        <f>('Energy Use'!K83-'E-electricity'!K27-'E-Coal'!K27)*'Energy Use 2020'!$AB89</f>
        <v>218977365563911.03</v>
      </c>
      <c r="L27" s="230">
        <f>('Energy Use'!L83-'E-electricity'!L27-'E-Coal'!L27)*'Energy Use 2020'!$AB89</f>
        <v>215892160294540.13</v>
      </c>
      <c r="M27" s="230">
        <f>('Energy Use'!M83-'E-electricity'!M27-'E-Coal'!M27)*'Energy Use 2020'!$AB89</f>
        <v>209734695287080.47</v>
      </c>
      <c r="N27" s="230">
        <f>('Energy Use'!N83-'E-electricity'!N27-'E-Coal'!N27)*'Energy Use 2020'!$AB89</f>
        <v>205549088275266.91</v>
      </c>
      <c r="O27" s="230">
        <f>('Energy Use'!O83-'E-electricity'!O27-'E-Coal'!O27)*'Energy Use 2020'!$AB89</f>
        <v>201406248312526.25</v>
      </c>
      <c r="P27" s="230">
        <f>('Energy Use'!P83-'E-electricity'!P27-'E-Coal'!P27)*'Energy Use 2020'!$AB89</f>
        <v>197306130689764.53</v>
      </c>
      <c r="Q27" s="230">
        <f>('Energy Use'!Q83-'E-electricity'!Q27-'E-Coal'!Q27)*'Energy Use 2020'!$AB89</f>
        <v>193248690703401.88</v>
      </c>
      <c r="R27" s="230">
        <f>('Energy Use'!R83-'E-electricity'!R27-'E-Coal'!R27)*'Energy Use 2020'!$AB89</f>
        <v>189233883655373.03</v>
      </c>
      <c r="S27" s="230">
        <f>('Energy Use'!S83-'E-electricity'!S27-'E-Coal'!S27)*'Energy Use 2020'!$AB89</f>
        <v>186064918082594.03</v>
      </c>
      <c r="T27" s="230">
        <f>('Energy Use'!T83-'E-electricity'!T27-'E-Coal'!T27)*'Energy Use 2020'!$AB89</f>
        <v>182893429028257.06</v>
      </c>
      <c r="U27" s="230">
        <f>('Energy Use'!U83-'E-electricity'!U27-'E-Coal'!U27)*'Energy Use 2020'!$AB89</f>
        <v>179719418833418.41</v>
      </c>
      <c r="V27" s="230">
        <f>('Energy Use'!V83-'E-electricity'!V27-'E-Coal'!V27)*'Energy Use 2020'!$AB89</f>
        <v>176542889839007.09</v>
      </c>
      <c r="W27" s="230">
        <f>('Energy Use'!W83-'E-electricity'!W27-'E-Coal'!W27)*'Energy Use 2020'!$AB89</f>
        <v>173363844385824.19</v>
      </c>
      <c r="X27" s="230">
        <f>('Energy Use'!X83-'E-electricity'!X27-'E-Coal'!X27)*'Energy Use 2020'!$AB89</f>
        <v>168976082658121.63</v>
      </c>
      <c r="Y27" s="230">
        <f>('Energy Use'!Y83-'E-electricity'!Y27-'E-Coal'!Y27)*'Energy Use 2020'!$AB89</f>
        <v>164584891696302.78</v>
      </c>
      <c r="Z27" s="230">
        <f>('Energy Use'!Z83-'E-electricity'!Z27-'E-Coal'!Z27)*'Energy Use 2020'!$AB89</f>
        <v>160190274709426.44</v>
      </c>
      <c r="AA27" s="230">
        <f>('Energy Use'!AA83-'E-electricity'!AA27-'E-Coal'!AA27)*'Energy Use 2020'!$AB89</f>
        <v>155792234906376.72</v>
      </c>
      <c r="AB27" s="230">
        <f>('Energy Use'!AB83-'E-electricity'!AB27-'E-Coal'!AB27)*'Energy Use 2020'!$AB89</f>
        <v>151390775495862.31</v>
      </c>
      <c r="AC27" s="230">
        <f>('Energy Use'!AC83-'E-electricity'!AC27-'E-Coal'!AC27)*'Energy Use 2020'!$AB89</f>
        <v>148002615150760.34</v>
      </c>
      <c r="AD27" s="230">
        <f>('Energy Use'!AD83-'E-electricity'!AD27-'E-Coal'!AD27)*'Energy Use 2020'!$AB89</f>
        <v>144611811043394.19</v>
      </c>
      <c r="AE27" s="230">
        <f>('Energy Use'!AE83-'E-electricity'!AE27-'E-Coal'!AE27)*'Energy Use 2020'!$AB89</f>
        <v>141218365651301.91</v>
      </c>
      <c r="AF27" s="230">
        <f>('Energy Use'!AF83-'E-electricity'!AF27-'E-Coal'!AF27)*'Energy Use 2020'!$AB89</f>
        <v>137822281451886.48</v>
      </c>
      <c r="AG27" s="230">
        <f>('Energy Use'!AG83-'E-electricity'!AG27-'E-Coal'!AG27)*'Energy Use 2020'!$AB89</f>
        <v>134423560922415.63</v>
      </c>
      <c r="AH27" s="230">
        <f>('Energy Use'!AH83-'E-electricity'!AH27-'E-Coal'!AH27)*'Energy Use 2020'!$AB89</f>
        <v>132397927589104.06</v>
      </c>
      <c r="AI27" s="230">
        <f>('Energy Use'!AI83-'E-electricity'!AI27-'E-Coal'!AI27)*'Energy Use 2020'!$AB89</f>
        <v>130370698743340.23</v>
      </c>
      <c r="AJ27" s="230">
        <f>('Energy Use'!AJ83-'E-electricity'!AJ27-'E-Coal'!AJ27)*'Energy Use 2020'!$AB89</f>
        <v>128341875875414.11</v>
      </c>
      <c r="AK27" s="230">
        <f>('Energy Use'!AK83-'E-electricity'!AK27-'E-Coal'!AK27)*'Energy Use 2020'!$AB89</f>
        <v>126311460475534.59</v>
      </c>
      <c r="AL27" s="230">
        <f>('Energy Use'!AL83-'E-electricity'!AL27-'E-Coal'!AL27)*'Energy Use 2020'!$AB89</f>
        <v>124279454033828.94</v>
      </c>
      <c r="AM27" s="230">
        <f>('Energy Use'!AM83-'E-electricity'!AM27-'E-Coal'!AM27)*'Energy Use 2020'!$AB89</f>
        <v>123287466728106.98</v>
      </c>
      <c r="AN27" s="230">
        <f>('Energy Use'!AN83-'E-electricity'!AN27-'E-Coal'!AN27)*'Energy Use 2020'!$AB89</f>
        <v>122294671693935.03</v>
      </c>
      <c r="AO27" s="230">
        <f>('Energy Use'!AO83-'E-electricity'!AO27-'E-Coal'!AO27)*'Energy Use 2020'!$AB89</f>
        <v>121301069675781.31</v>
      </c>
      <c r="AP27" s="230">
        <f>('Energy Use'!AP83-'E-electricity'!AP27-'E-Coal'!AP27)*'Energy Use 2020'!$AB89</f>
        <v>120306661418073.2</v>
      </c>
      <c r="AQ27" s="230">
        <f>('Energy Use'!AQ83-'E-electricity'!AQ27-'E-Coal'!AQ27)*'Energy Use 2020'!$AB89</f>
        <v>119301189198650.95</v>
      </c>
      <c r="AR27" s="133" t="str">
        <f>VLOOKUP($A27,'Sector Match'!$A$1:$B$43,2,0)</f>
        <v>cement and other nonmetallic minerals 239</v>
      </c>
    </row>
    <row r="28" spans="1:44" x14ac:dyDescent="0.2">
      <c r="A28" s="74" t="s">
        <v>26</v>
      </c>
      <c r="B28" s="230">
        <f>('Energy Use'!B84-'E-electricity'!B28)*'Energy Use 2019'!$S90</f>
        <v>5830653625500</v>
      </c>
      <c r="C28" s="230">
        <f>('Energy Use'!C84-'E-electricity'!C28-'E-Coal'!C28)*'Energy Use 2020'!$AB90</f>
        <v>6472331085000</v>
      </c>
      <c r="D28" s="230">
        <f>('Energy Use'!D84-'E-electricity'!D28-'E-Coal'!D28)*'Energy Use 2020'!$AB90</f>
        <v>7581688215085.6279</v>
      </c>
      <c r="E28" s="230">
        <f>('Energy Use'!E84-'E-electricity'!E28-'E-Coal'!E28)*'Energy Use 2020'!$AB90</f>
        <v>8098231837032.3516</v>
      </c>
      <c r="F28" s="230">
        <f>('Energy Use'!F84-'E-electricity'!F28-'E-Coal'!F28)*'Energy Use 2020'!$AB90</f>
        <v>8896507917469.2969</v>
      </c>
      <c r="G28" s="230">
        <f>('Energy Use'!G84-'E-electricity'!G28-'E-Coal'!G28)*'Energy Use 2020'!$AB90</f>
        <v>9422408367453.3926</v>
      </c>
      <c r="H28" s="230">
        <f>('Energy Use'!H84-'E-electricity'!H28-'E-Coal'!H28)*'Energy Use 2020'!$AB90</f>
        <v>9920130287917.1504</v>
      </c>
      <c r="I28" s="230">
        <f>('Energy Use'!I84-'E-electricity'!I28-'E-Coal'!I28)*'Energy Use 2020'!$AB90</f>
        <v>10475610789816.758</v>
      </c>
      <c r="J28" s="230">
        <f>('Energy Use'!J84-'E-electricity'!J28-'E-Coal'!J28)*'Energy Use 2020'!$AB90</f>
        <v>10630302571314.672</v>
      </c>
      <c r="K28" s="230">
        <f>('Energy Use'!K84-'E-electricity'!K28-'E-Coal'!K28)*'Energy Use 2020'!$AB90</f>
        <v>10824150662656.535</v>
      </c>
      <c r="L28" s="230">
        <f>('Energy Use'!L84-'E-electricity'!L28-'E-Coal'!L28)*'Energy Use 2020'!$AB90</f>
        <v>10848866968715.609</v>
      </c>
      <c r="M28" s="230">
        <f>('Energy Use'!M84-'E-electricity'!M28-'E-Coal'!M28)*'Energy Use 2020'!$AB90</f>
        <v>10761828576927.559</v>
      </c>
      <c r="N28" s="230">
        <f>('Energy Use'!N84-'E-electricity'!N28-'E-Coal'!N28)*'Energy Use 2020'!$AB90</f>
        <v>10712874712138.354</v>
      </c>
      <c r="O28" s="230">
        <f>('Energy Use'!O84-'E-electricity'!O28-'E-Coal'!O28)*'Energy Use 2020'!$AB90</f>
        <v>10663764362757.924</v>
      </c>
      <c r="P28" s="230">
        <f>('Energy Use'!P84-'E-electricity'!P28-'E-Coal'!P28)*'Energy Use 2020'!$AB90</f>
        <v>10614497641951.813</v>
      </c>
      <c r="Q28" s="230">
        <f>('Energy Use'!Q84-'E-electricity'!Q28-'E-Coal'!Q28)*'Energy Use 2020'!$AB90</f>
        <v>10565074662871.803</v>
      </c>
      <c r="R28" s="230">
        <f>('Energy Use'!R84-'E-electricity'!R28-'E-Coal'!R28)*'Energy Use 2020'!$AB90</f>
        <v>10515495538655.893</v>
      </c>
      <c r="S28" s="230">
        <f>('Energy Use'!S84-'E-electricity'!S28-'E-Coal'!S28)*'Energy Use 2020'!$AB90</f>
        <v>10399107053737.496</v>
      </c>
      <c r="T28" s="230">
        <f>('Energy Use'!T84-'E-electricity'!T28-'E-Coal'!T28)*'Energy Use 2020'!$AB90</f>
        <v>10282650221665.734</v>
      </c>
      <c r="U28" s="230">
        <f>('Energy Use'!U84-'E-electricity'!U28-'E-Coal'!U28)*'Energy Use 2020'!$AB90</f>
        <v>10166125075331.268</v>
      </c>
      <c r="V28" s="230">
        <f>('Energy Use'!V84-'E-electricity'!V28-'E-Coal'!V28)*'Energy Use 2020'!$AB90</f>
        <v>10049531647622.98</v>
      </c>
      <c r="W28" s="230">
        <f>('Energy Use'!W84-'E-electricity'!W28-'E-Coal'!W28)*'Energy Use 2020'!$AB90</f>
        <v>9932869971427.9629</v>
      </c>
      <c r="X28" s="230">
        <f>('Energy Use'!X84-'E-electricity'!X28-'E-Coal'!X28)*'Energy Use 2020'!$AB90</f>
        <v>9711554112268.623</v>
      </c>
      <c r="Y28" s="230">
        <f>('Energy Use'!Y84-'E-electricity'!Y28-'E-Coal'!Y28)*'Energy Use 2020'!$AB90</f>
        <v>9490111206855.7754</v>
      </c>
      <c r="Z28" s="230">
        <f>('Energy Use'!Z84-'E-electricity'!Z28-'E-Coal'!Z28)*'Energy Use 2020'!$AB90</f>
        <v>9268541316810.1504</v>
      </c>
      <c r="AA28" s="230">
        <f>('Energy Use'!AA84-'E-electricity'!AA28-'E-Coal'!AA28)*'Energy Use 2020'!$AB90</f>
        <v>9046844503749.1426</v>
      </c>
      <c r="AB28" s="230">
        <f>('Energy Use'!AB84-'E-electricity'!AB28-'E-Coal'!AB28)*'Energy Use 2020'!$AB90</f>
        <v>8825020829286.7871</v>
      </c>
      <c r="AC28" s="230">
        <f>('Energy Use'!AC84-'E-electricity'!AC28-'E-Coal'!AC28)*'Energy Use 2020'!$AB90</f>
        <v>8603070355033.7646</v>
      </c>
      <c r="AD28" s="230">
        <f>('Energy Use'!AD84-'E-electricity'!AD28-'E-Coal'!AD28)*'Energy Use 2020'!$AB90</f>
        <v>8380993142597.4111</v>
      </c>
      <c r="AE28" s="230">
        <f>('Energy Use'!AE84-'E-electricity'!AE28-'E-Coal'!AE28)*'Energy Use 2020'!$AB90</f>
        <v>8158789253581.709</v>
      </c>
      <c r="AF28" s="230">
        <f>('Energy Use'!AF84-'E-electricity'!AF28-'E-Coal'!AF28)*'Energy Use 2020'!$AB90</f>
        <v>7936458749587.2832</v>
      </c>
      <c r="AG28" s="230">
        <f>('Energy Use'!AG84-'E-electricity'!AG28-'E-Coal'!AG28)*'Energy Use 2020'!$AB90</f>
        <v>7714001692211.417</v>
      </c>
      <c r="AH28" s="230">
        <f>('Energy Use'!AH84-'E-electricity'!AH28-'E-Coal'!AH28)*'Energy Use 2020'!$AB90</f>
        <v>7521383815620.2256</v>
      </c>
      <c r="AI28" s="230">
        <f>('Energy Use'!AI84-'E-electricity'!AI28-'E-Coal'!AI28)*'Energy Use 2020'!$AB90</f>
        <v>7328656272254.208</v>
      </c>
      <c r="AJ28" s="230">
        <f>('Energy Use'!AJ84-'E-electricity'!AJ28-'E-Coal'!AJ28)*'Energy Use 2020'!$AB90</f>
        <v>7135819115492.7881</v>
      </c>
      <c r="AK28" s="230">
        <f>('Energy Use'!AK84-'E-electricity'!AK28-'E-Coal'!AK28)*'Energy Use 2020'!$AB90</f>
        <v>6942872398712.498</v>
      </c>
      <c r="AL28" s="230">
        <f>('Energy Use'!AL84-'E-electricity'!AL28-'E-Coal'!AL28)*'Energy Use 2020'!$AB90</f>
        <v>6749816175286.9512</v>
      </c>
      <c r="AM28" s="230">
        <f>('Energy Use'!AM84-'E-electricity'!AM28-'E-Coal'!AM28)*'Energy Use 2020'!$AB90</f>
        <v>6546851906997.9307</v>
      </c>
      <c r="AN28" s="230">
        <f>('Energy Use'!AN84-'E-electricity'!AN28-'E-Coal'!AN28)*'Energy Use 2020'!$AB90</f>
        <v>6343772773849.3467</v>
      </c>
      <c r="AO28" s="230">
        <f>('Energy Use'!AO84-'E-electricity'!AO28-'E-Coal'!AO28)*'Energy Use 2020'!$AB90</f>
        <v>6140578831885.7119</v>
      </c>
      <c r="AP28" s="230">
        <f>('Energy Use'!AP84-'E-electricity'!AP28-'E-Coal'!AP28)*'Energy Use 2020'!$AB90</f>
        <v>5937270137148.4844</v>
      </c>
      <c r="AQ28" s="230">
        <f>('Energy Use'!AQ84-'E-electricity'!AQ28-'E-Coal'!AQ28)*'Energy Use 2020'!$AB90</f>
        <v>5733363774048.0186</v>
      </c>
      <c r="AR28" s="133" t="str">
        <f>VLOOKUP($A28,'Sector Match'!$A$1:$B$43,2,0)</f>
        <v>iron and steel 241</v>
      </c>
    </row>
    <row r="29" spans="1:44" x14ac:dyDescent="0.2">
      <c r="A29" s="74" t="s">
        <v>27</v>
      </c>
      <c r="B29" s="230">
        <f>('Energy Use'!B85-'E-electricity'!B29)*'Energy Use 2019'!$S91</f>
        <v>23221434483965.125</v>
      </c>
      <c r="C29" s="230">
        <f>('Energy Use'!C85-'E-electricity'!C29-'E-Coal'!C29)*'Energy Use 2020'!$AB91</f>
        <v>21997886783260.242</v>
      </c>
      <c r="D29" s="230">
        <f>('Energy Use'!D85-'E-electricity'!D29-'E-Coal'!D29)*'Energy Use 2020'!$AB91</f>
        <v>23352192086883.742</v>
      </c>
      <c r="E29" s="230">
        <f>('Energy Use'!E85-'E-electricity'!E29-'E-Coal'!E29)*'Energy Use 2020'!$AB91</f>
        <v>27235682351054.617</v>
      </c>
      <c r="F29" s="230">
        <f>('Energy Use'!F85-'E-electricity'!F29-'E-Coal'!F29)*'Energy Use 2020'!$AB91</f>
        <v>30305159948450.863</v>
      </c>
      <c r="G29" s="230">
        <f>('Energy Use'!G85-'E-electricity'!G29-'E-Coal'!G29)*'Energy Use 2020'!$AB91</f>
        <v>32534645566223.723</v>
      </c>
      <c r="H29" s="230">
        <f>('Energy Use'!H85-'E-electricity'!H29-'E-Coal'!H29)*'Energy Use 2020'!$AB91</f>
        <v>34701027534698.98</v>
      </c>
      <c r="I29" s="230">
        <f>('Energy Use'!I85-'E-electricity'!I29-'E-Coal'!I29)*'Energy Use 2020'!$AB91</f>
        <v>36973550063368.664</v>
      </c>
      <c r="J29" s="230">
        <f>('Energy Use'!J85-'E-electricity'!J29-'E-Coal'!J29)*'Energy Use 2020'!$AB91</f>
        <v>38487883205556.719</v>
      </c>
      <c r="K29" s="230">
        <f>('Energy Use'!K85-'E-electricity'!K29-'E-Coal'!K29)*'Energy Use 2020'!$AB91</f>
        <v>40057905990499.867</v>
      </c>
      <c r="L29" s="230">
        <f>('Energy Use'!L85-'E-electricity'!L29-'E-Coal'!L29)*'Energy Use 2020'!$AB91</f>
        <v>41271296232407.547</v>
      </c>
      <c r="M29" s="230">
        <f>('Energy Use'!M85-'E-electricity'!M29-'E-Coal'!M29)*'Energy Use 2020'!$AB91</f>
        <v>42227181074028.031</v>
      </c>
      <c r="N29" s="230">
        <f>('Energy Use'!N85-'E-electricity'!N29-'E-Coal'!N29)*'Energy Use 2020'!$AB91</f>
        <v>42898913654418</v>
      </c>
      <c r="O29" s="230">
        <f>('Energy Use'!O85-'E-electricity'!O29-'E-Coal'!O29)*'Energy Use 2020'!$AB91</f>
        <v>43559997531384.82</v>
      </c>
      <c r="P29" s="230">
        <f>('Energy Use'!P85-'E-electricity'!P29-'E-Coal'!P29)*'Energy Use 2020'!$AB91</f>
        <v>44210486287363.398</v>
      </c>
      <c r="Q29" s="230">
        <f>('Energy Use'!Q85-'E-electricity'!Q29-'E-Coal'!Q29)*'Energy Use 2020'!$AB91</f>
        <v>44850433496575.867</v>
      </c>
      <c r="R29" s="230">
        <f>('Energy Use'!R85-'E-electricity'!R29-'E-Coal'!R29)*'Energy Use 2020'!$AB91</f>
        <v>45479892725031.727</v>
      </c>
      <c r="S29" s="230">
        <f>('Energy Use'!S85-'E-electricity'!S29-'E-Coal'!S29)*'Energy Use 2020'!$AB91</f>
        <v>45671543956928.609</v>
      </c>
      <c r="T29" s="230">
        <f>('Energy Use'!T85-'E-electricity'!T29-'E-Coal'!T29)*'Energy Use 2020'!$AB91</f>
        <v>45862293941070.742</v>
      </c>
      <c r="U29" s="230">
        <f>('Energy Use'!U85-'E-electricity'!U29-'E-Coal'!U29)*'Energy Use 2020'!$AB91</f>
        <v>46052142123875.711</v>
      </c>
      <c r="V29" s="230">
        <f>('Energy Use'!V85-'E-electricity'!V29-'E-Coal'!V29)*'Energy Use 2020'!$AB91</f>
        <v>46241087951800.172</v>
      </c>
      <c r="W29" s="230">
        <f>('Energy Use'!W85-'E-electricity'!W29-'E-Coal'!W29)*'Energy Use 2020'!$AB91</f>
        <v>46429130871339.844</v>
      </c>
      <c r="X29" s="230">
        <f>('Energy Use'!X85-'E-electricity'!X29-'E-Coal'!X29)*'Energy Use 2020'!$AB91</f>
        <v>46236627353866.555</v>
      </c>
      <c r="Y29" s="230">
        <f>('Energy Use'!Y85-'E-electricity'!Y29-'E-Coal'!Y29)*'Energy Use 2020'!$AB91</f>
        <v>46044474479959.242</v>
      </c>
      <c r="Z29" s="230">
        <f>('Energy Use'!Z85-'E-electricity'!Z29-'E-Coal'!Z29)*'Energy Use 2020'!$AB91</f>
        <v>45852672495399.258</v>
      </c>
      <c r="AA29" s="230">
        <f>('Energy Use'!AA85-'E-electricity'!AA29-'E-Coal'!AA29)*'Energy Use 2020'!$AB91</f>
        <v>45661221645950.68</v>
      </c>
      <c r="AB29" s="230">
        <f>('Energy Use'!AB85-'E-electricity'!AB29-'E-Coal'!AB29)*'Energy Use 2020'!$AB91</f>
        <v>45470122177360.453</v>
      </c>
      <c r="AC29" s="230">
        <f>('Energy Use'!AC85-'E-electricity'!AC29-'E-Coal'!AC29)*'Energy Use 2020'!$AB91</f>
        <v>44787887251441.5</v>
      </c>
      <c r="AD29" s="230">
        <f>('Energy Use'!AD85-'E-electricity'!AD29-'E-Coal'!AD29)*'Energy Use 2020'!$AB91</f>
        <v>44107645503886.82</v>
      </c>
      <c r="AE29" s="230">
        <f>('Energy Use'!AE85-'E-electricity'!AE29-'E-Coal'!AE29)*'Energy Use 2020'!$AB91</f>
        <v>43429398223349.203</v>
      </c>
      <c r="AF29" s="230">
        <f>('Energy Use'!AF85-'E-electricity'!AF29-'E-Coal'!AF29)*'Energy Use 2020'!$AB91</f>
        <v>42753146698390.781</v>
      </c>
      <c r="AG29" s="230">
        <f>('Energy Use'!AG85-'E-electricity'!AG29-'E-Coal'!AG29)*'Energy Use 2020'!$AB91</f>
        <v>42078892217483.094</v>
      </c>
      <c r="AH29" s="230">
        <f>('Energy Use'!AH85-'E-electricity'!AH29-'E-Coal'!AH29)*'Energy Use 2020'!$AB91</f>
        <v>41041100812194.219</v>
      </c>
      <c r="AI29" s="230">
        <f>('Energy Use'!AI85-'E-electricity'!AI29-'E-Coal'!AI29)*'Energy Use 2020'!$AB91</f>
        <v>40006542614292.961</v>
      </c>
      <c r="AJ29" s="230">
        <f>('Energy Use'!AJ85-'E-electricity'!AJ29-'E-Coal'!AJ29)*'Energy Use 2020'!$AB91</f>
        <v>38975219693990.516</v>
      </c>
      <c r="AK29" s="230">
        <f>('Energy Use'!AK85-'E-electricity'!AK29-'E-Coal'!AK29)*'Energy Use 2020'!$AB91</f>
        <v>37947134121352.43</v>
      </c>
      <c r="AL29" s="230">
        <f>('Energy Use'!AL85-'E-electricity'!AL29-'E-Coal'!AL29)*'Energy Use 2020'!$AB91</f>
        <v>36922287966298.5</v>
      </c>
      <c r="AM29" s="230">
        <f>('Energy Use'!AM85-'E-electricity'!AM29-'E-Coal'!AM29)*'Energy Use 2020'!$AB91</f>
        <v>35899132021448.672</v>
      </c>
      <c r="AN29" s="230">
        <f>('Energy Use'!AN85-'E-electricity'!AN29-'E-Coal'!AN29)*'Energy Use 2020'!$AB91</f>
        <v>34879224924481.133</v>
      </c>
      <c r="AO29" s="230">
        <f>('Energy Use'!AO85-'E-electricity'!AO29-'E-Coal'!AO29)*'Energy Use 2020'!$AB91</f>
        <v>33862568748224.773</v>
      </c>
      <c r="AP29" s="230">
        <f>('Energy Use'!AP85-'E-electricity'!AP29-'E-Coal'!AP29)*'Energy Use 2020'!$AB91</f>
        <v>32849165565362.594</v>
      </c>
      <c r="AQ29" s="230">
        <f>('Energy Use'!AQ85-'E-electricity'!AQ29-'E-Coal'!AQ29)*'Energy Use 2020'!$AB91</f>
        <v>31836243199748.582</v>
      </c>
      <c r="AR29" s="133" t="str">
        <f>VLOOKUP($A29,'Sector Match'!$A$1:$B$43,2,0)</f>
        <v>other metals 242</v>
      </c>
    </row>
    <row r="30" spans="1:44" x14ac:dyDescent="0.2">
      <c r="A30" s="74" t="s">
        <v>28</v>
      </c>
      <c r="B30" s="230">
        <f>('Energy Use'!B86-'E-electricity'!B30)*'Energy Use 2019'!$S92</f>
        <v>1241687551500</v>
      </c>
      <c r="C30" s="230">
        <f>('Energy Use'!C86-'E-electricity'!C30-'E-Coal'!C30)*'Energy Use 2020'!$AB92</f>
        <v>583343145000</v>
      </c>
      <c r="D30" s="230">
        <f>('Energy Use'!D86-'E-electricity'!D30-'E-Coal'!D30)*'Energy Use 2020'!$AB92</f>
        <v>699162223854.69177</v>
      </c>
      <c r="E30" s="230">
        <f>('Energy Use'!E86-'E-electricity'!E30-'E-Coal'!E30)*'Energy Use 2020'!$AB92</f>
        <v>739137938381.92346</v>
      </c>
      <c r="F30" s="230">
        <f>('Energy Use'!F86-'E-electricity'!F30-'E-Coal'!F30)*'Energy Use 2020'!$AB92</f>
        <v>768088431647.00391</v>
      </c>
      <c r="G30" s="230">
        <f>('Energy Use'!G86-'E-electricity'!G30-'E-Coal'!G30)*'Energy Use 2020'!$AB92</f>
        <v>793337116268.995</v>
      </c>
      <c r="H30" s="230">
        <f>('Energy Use'!H86-'E-electricity'!H30-'E-Coal'!H30)*'Energy Use 2020'!$AB92</f>
        <v>823734531127.27295</v>
      </c>
      <c r="I30" s="230">
        <f>('Energy Use'!I86-'E-electricity'!I30-'E-Coal'!I30)*'Energy Use 2020'!$AB92</f>
        <v>859337091272.04834</v>
      </c>
      <c r="J30" s="230">
        <f>('Energy Use'!J86-'E-electricity'!J30-'E-Coal'!J30)*'Energy Use 2020'!$AB92</f>
        <v>880955564647.73206</v>
      </c>
      <c r="K30" s="230">
        <f>('Energy Use'!K86-'E-electricity'!K30-'E-Coal'!K30)*'Energy Use 2020'!$AB92</f>
        <v>900105884307.61792</v>
      </c>
      <c r="L30" s="230">
        <f>('Energy Use'!L86-'E-electricity'!L30-'E-Coal'!L30)*'Energy Use 2020'!$AB92</f>
        <v>911640608930.33752</v>
      </c>
      <c r="M30" s="230">
        <f>('Energy Use'!M86-'E-electricity'!M30-'E-Coal'!M30)*'Energy Use 2020'!$AB92</f>
        <v>917467854355.9469</v>
      </c>
      <c r="N30" s="230">
        <f>('Energy Use'!N86-'E-electricity'!N30-'E-Coal'!N30)*'Energy Use 2020'!$AB92</f>
        <v>927834174278.94336</v>
      </c>
      <c r="O30" s="230">
        <f>('Energy Use'!O86-'E-electricity'!O30-'E-Coal'!O30)*'Energy Use 2020'!$AB92</f>
        <v>936098556161.17322</v>
      </c>
      <c r="P30" s="230">
        <f>('Energy Use'!P86-'E-electricity'!P30-'E-Coal'!P30)*'Energy Use 2020'!$AB92</f>
        <v>942628693420.17749</v>
      </c>
      <c r="Q30" s="230">
        <f>('Energy Use'!Q86-'E-electricity'!Q30-'E-Coal'!Q30)*'Energy Use 2020'!$AB92</f>
        <v>947815422209.16553</v>
      </c>
      <c r="R30" s="230">
        <f>('Energy Use'!R86-'E-electricity'!R30-'E-Coal'!R30)*'Energy Use 2020'!$AB92</f>
        <v>952066070269.05249</v>
      </c>
      <c r="S30" s="230">
        <f>('Energy Use'!S86-'E-electricity'!S30-'E-Coal'!S30)*'Energy Use 2020'!$AB92</f>
        <v>958399177345.70178</v>
      </c>
      <c r="T30" s="230">
        <f>('Energy Use'!T86-'E-electricity'!T30-'E-Coal'!T30)*'Energy Use 2020'!$AB92</f>
        <v>964257135266.1283</v>
      </c>
      <c r="U30" s="230">
        <f>('Energy Use'!U86-'E-electricity'!U30-'E-Coal'!U30)*'Energy Use 2020'!$AB92</f>
        <v>969648893398.40137</v>
      </c>
      <c r="V30" s="230">
        <f>('Energy Use'!V86-'E-electricity'!V30-'E-Coal'!V30)*'Energy Use 2020'!$AB92</f>
        <v>974584496224.47668</v>
      </c>
      <c r="W30" s="230">
        <f>('Energy Use'!W86-'E-electricity'!W30-'E-Coal'!W30)*'Energy Use 2020'!$AB92</f>
        <v>979075017097.14502</v>
      </c>
      <c r="X30" s="230">
        <f>('Energy Use'!X86-'E-electricity'!X30-'E-Coal'!X30)*'Energy Use 2020'!$AB92</f>
        <v>983132491049.30908</v>
      </c>
      <c r="Y30" s="230">
        <f>('Energy Use'!Y86-'E-electricity'!Y30-'E-Coal'!Y30)*'Energy Use 2020'!$AB92</f>
        <v>986769847128.43677</v>
      </c>
      <c r="Z30" s="230">
        <f>('Energy Use'!Z86-'E-electricity'!Z30-'E-Coal'!Z30)*'Energy Use 2020'!$AB92</f>
        <v>990000840706.60791</v>
      </c>
      <c r="AA30" s="230">
        <f>('Energy Use'!AA86-'E-electricity'!AA30-'E-Coal'!AA30)*'Energy Use 2020'!$AB92</f>
        <v>992839986191.84155</v>
      </c>
      <c r="AB30" s="230">
        <f>('Energy Use'!AB86-'E-electricity'!AB30-'E-Coal'!AB30)*'Energy Use 2020'!$AB92</f>
        <v>995302490540.39539</v>
      </c>
      <c r="AC30" s="230">
        <f>('Energy Use'!AC86-'E-electricity'!AC30-'E-Coal'!AC30)*'Energy Use 2020'!$AB92</f>
        <v>997404187942.39941</v>
      </c>
      <c r="AD30" s="230">
        <f>('Energy Use'!AD86-'E-electricity'!AD30-'E-Coal'!AD30)*'Energy Use 2020'!$AB92</f>
        <v>999161476025.04529</v>
      </c>
      <c r="AE30" s="230">
        <f>('Energy Use'!AE86-'E-electricity'!AE30-'E-Coal'!AE30)*'Energy Use 2020'!$AB92</f>
        <v>1000591253889.1204</v>
      </c>
      <c r="AF30" s="230">
        <f>('Energy Use'!AF86-'E-electricity'!AF30-'E-Coal'!AF30)*'Energy Use 2020'!$AB92</f>
        <v>1001710862265.8048</v>
      </c>
      <c r="AG30" s="230">
        <f>('Energy Use'!AG86-'E-electricity'!AG30-'E-Coal'!AG30)*'Energy Use 2020'!$AB92</f>
        <v>1002538026052.2146</v>
      </c>
      <c r="AH30" s="230">
        <f>('Energy Use'!AH86-'E-electricity'!AH30-'E-Coal'!AH30)*'Energy Use 2020'!$AB92</f>
        <v>1003090799455.9491</v>
      </c>
      <c r="AI30" s="230">
        <f>('Energy Use'!AI86-'E-electricity'!AI30-'E-Coal'!AI30)*'Energy Use 2020'!$AB92</f>
        <v>1003387513951.5167</v>
      </c>
      <c r="AJ30" s="230">
        <f>('Energy Use'!AJ86-'E-electricity'!AJ30-'E-Coal'!AJ30)*'Energy Use 2020'!$AB92</f>
        <v>1003446729224.8412</v>
      </c>
      <c r="AK30" s="230">
        <f>('Energy Use'!AK86-'E-electricity'!AK30-'E-Coal'!AK30)*'Energy Use 2020'!$AB92</f>
        <v>1003287187256.6783</v>
      </c>
      <c r="AL30" s="230">
        <f>('Energy Use'!AL86-'E-electricity'!AL30-'E-Coal'!AL30)*'Energy Use 2020'!$AB92</f>
        <v>1002927769671.4786</v>
      </c>
      <c r="AM30" s="230">
        <f>('Energy Use'!AM86-'E-electricity'!AM30-'E-Coal'!AM30)*'Energy Use 2020'!$AB92</f>
        <v>1002387458455.5604</v>
      </c>
      <c r="AN30" s="230">
        <f>('Energy Use'!AN86-'E-electricity'!AN30-'E-Coal'!AN30)*'Energy Use 2020'!$AB92</f>
        <v>1001685300127.0564</v>
      </c>
      <c r="AO30" s="230">
        <f>('Energy Use'!AO86-'E-electricity'!AO30-'E-Coal'!AO30)*'Energy Use 2020'!$AB92</f>
        <v>1000840373420.657</v>
      </c>
      <c r="AP30" s="230">
        <f>('Energy Use'!AP86-'E-electricity'!AP30-'E-Coal'!AP30)*'Energy Use 2020'!$AB92</f>
        <v>999871760532.27417</v>
      </c>
      <c r="AQ30" s="230">
        <f>('Energy Use'!AQ86-'E-electricity'!AQ30-'E-Coal'!AQ30)*'Energy Use 2020'!$AB92</f>
        <v>998715254047.4906</v>
      </c>
      <c r="AR30" s="133" t="str">
        <f>VLOOKUP($A30,'Sector Match'!$A$1:$B$43,2,0)</f>
        <v>metal products except machinery and vehicles 25</v>
      </c>
    </row>
    <row r="31" spans="1:44" x14ac:dyDescent="0.2">
      <c r="A31" s="74" t="s">
        <v>29</v>
      </c>
      <c r="B31" s="230">
        <f>('Energy Use'!B87-'E-electricity'!B31)*'Energy Use 2019'!$S93</f>
        <v>961127277000</v>
      </c>
      <c r="C31" s="230">
        <f>('Energy Use'!C87-'E-electricity'!C31-'E-Coal'!C31)*'Energy Use 2020'!$AB93</f>
        <v>816680403000.00012</v>
      </c>
      <c r="D31" s="230">
        <f>('Energy Use'!D87-'E-electricity'!D31-'E-Coal'!D31)*'Energy Use 2020'!$AB93</f>
        <v>970176260167.38989</v>
      </c>
      <c r="E31" s="230">
        <f>('Energy Use'!E87-'E-electricity'!E31-'E-Coal'!E31)*'Energy Use 2020'!$AB93</f>
        <v>1026637906471.91</v>
      </c>
      <c r="F31" s="230">
        <f>('Energy Use'!F87-'E-electricity'!F31-'E-Coal'!F31)*'Energy Use 2020'!$AB93</f>
        <v>1071968965702.2382</v>
      </c>
      <c r="G31" s="230">
        <f>('Energy Use'!G87-'E-electricity'!G31-'E-Coal'!G31)*'Energy Use 2020'!$AB93</f>
        <v>1113058383284.8713</v>
      </c>
      <c r="H31" s="230">
        <f>('Energy Use'!H87-'E-electricity'!H31-'E-Coal'!H31)*'Energy Use 2020'!$AB93</f>
        <v>1161078491018.8032</v>
      </c>
      <c r="I31" s="230">
        <f>('Energy Use'!I87-'E-electricity'!I31-'E-Coal'!I31)*'Energy Use 2020'!$AB93</f>
        <v>1222813176794.6375</v>
      </c>
      <c r="J31" s="230">
        <f>('Energy Use'!J87-'E-electricity'!J31-'E-Coal'!J31)*'Energy Use 2020'!$AB93</f>
        <v>1253101389365.9968</v>
      </c>
      <c r="K31" s="230">
        <f>('Energy Use'!K87-'E-electricity'!K31-'E-Coal'!K31)*'Energy Use 2020'!$AB93</f>
        <v>1280725121946.7615</v>
      </c>
      <c r="L31" s="230">
        <f>('Energy Use'!L87-'E-electricity'!L31-'E-Coal'!L31)*'Energy Use 2020'!$AB93</f>
        <v>1292516116257.3735</v>
      </c>
      <c r="M31" s="230">
        <f>('Energy Use'!M87-'E-electricity'!M31-'E-Coal'!M31)*'Energy Use 2020'!$AB93</f>
        <v>1292990889406.5298</v>
      </c>
      <c r="N31" s="230">
        <f>('Energy Use'!N87-'E-electricity'!N31-'E-Coal'!N31)*'Energy Use 2020'!$AB93</f>
        <v>1306946942768.2759</v>
      </c>
      <c r="O31" s="230">
        <f>('Energy Use'!O87-'E-electricity'!O31-'E-Coal'!O31)*'Energy Use 2020'!$AB93</f>
        <v>1317972313801.4629</v>
      </c>
      <c r="P31" s="230">
        <f>('Energy Use'!P87-'E-electricity'!P31-'E-Coal'!P31)*'Energy Use 2020'!$AB93</f>
        <v>1326588624197.4719</v>
      </c>
      <c r="Q31" s="230">
        <f>('Energy Use'!Q87-'E-electricity'!Q31-'E-Coal'!Q31)*'Energy Use 2020'!$AB93</f>
        <v>1333348618104.425</v>
      </c>
      <c r="R31" s="230">
        <f>('Energy Use'!R87-'E-electricity'!R31-'E-Coal'!R31)*'Energy Use 2020'!$AB93</f>
        <v>1338826929719.261</v>
      </c>
      <c r="S31" s="230">
        <f>('Energy Use'!S87-'E-electricity'!S31-'E-Coal'!S31)*'Energy Use 2020'!$AB93</f>
        <v>1349505555580.4197</v>
      </c>
      <c r="T31" s="230">
        <f>('Energy Use'!T87-'E-electricity'!T31-'E-Coal'!T31)*'Energy Use 2020'!$AB93</f>
        <v>1359580538511.1951</v>
      </c>
      <c r="U31" s="230">
        <f>('Energy Use'!U87-'E-electricity'!U31-'E-Coal'!U31)*'Energy Use 2020'!$AB93</f>
        <v>1369052503276.7075</v>
      </c>
      <c r="V31" s="230">
        <f>('Energy Use'!V87-'E-electricity'!V31-'E-Coal'!V31)*'Energy Use 2020'!$AB93</f>
        <v>1377923308449.6306</v>
      </c>
      <c r="W31" s="230">
        <f>('Energy Use'!W87-'E-electricity'!W31-'E-Coal'!W31)*'Energy Use 2020'!$AB93</f>
        <v>1386196010685.4651</v>
      </c>
      <c r="X31" s="230">
        <f>('Energy Use'!X87-'E-electricity'!X31-'E-Coal'!X31)*'Energy Use 2020'!$AB93</f>
        <v>1393874826125.2852</v>
      </c>
      <c r="Y31" s="230">
        <f>('Energy Use'!Y87-'E-electricity'!Y31-'E-Coal'!Y31)*'Energy Use 2020'!$AB93</f>
        <v>1400965089217.3857</v>
      </c>
      <c r="Z31" s="230">
        <f>('Energy Use'!Z87-'E-electricity'!Z31-'E-Coal'!Z31)*'Energy Use 2020'!$AB93</f>
        <v>1407473209250.2937</v>
      </c>
      <c r="AA31" s="230">
        <f>('Energy Use'!AA87-'E-electricity'!AA31-'E-Coal'!AA31)*'Energy Use 2020'!$AB93</f>
        <v>1413406624888.6467</v>
      </c>
      <c r="AB31" s="230">
        <f>('Energy Use'!AB87-'E-electricity'!AB31-'E-Coal'!AB31)*'Energy Use 2020'!$AB93</f>
        <v>1418773757000.9412</v>
      </c>
      <c r="AC31" s="230">
        <f>('Energy Use'!AC87-'E-electricity'!AC31-'E-Coal'!AC31)*'Energy Use 2020'!$AB93</f>
        <v>1423583960063.6846</v>
      </c>
      <c r="AD31" s="230">
        <f>('Energy Use'!AD87-'E-electricity'!AD31-'E-Coal'!AD31)*'Energy Use 2020'!$AB93</f>
        <v>1427847472420.9614</v>
      </c>
      <c r="AE31" s="230">
        <f>('Energy Use'!AE87-'E-electricity'!AE31-'E-Coal'!AE31)*'Energy Use 2020'!$AB93</f>
        <v>1431575365671.0808</v>
      </c>
      <c r="AF31" s="230">
        <f>('Energy Use'!AF87-'E-electricity'!AF31-'E-Coal'!AF31)*'Energy Use 2020'!$AB93</f>
        <v>1434779493443.7009</v>
      </c>
      <c r="AG31" s="230">
        <f>('Energy Use'!AG87-'E-electricity'!AG31-'E-Coal'!AG31)*'Energy Use 2020'!$AB93</f>
        <v>1437472439821.3628</v>
      </c>
      <c r="AH31" s="230">
        <f>('Energy Use'!AH87-'E-electricity'!AH31-'E-Coal'!AH31)*'Energy Use 2020'!$AB93</f>
        <v>1439667467648.8284</v>
      </c>
      <c r="AI31" s="230">
        <f>('Energy Use'!AI87-'E-electricity'!AI31-'E-Coal'!AI31)*'Energy Use 2020'!$AB93</f>
        <v>1441378466962.3943</v>
      </c>
      <c r="AJ31" s="230">
        <f>('Energy Use'!AJ87-'E-electricity'!AJ31-'E-Coal'!AJ31)*'Energy Use 2020'!$AB93</f>
        <v>1442619903759.3411</v>
      </c>
      <c r="AK31" s="230">
        <f>('Energy Use'!AK87-'E-electricity'!AK31-'E-Coal'!AK31)*'Energy Use 2020'!$AB93</f>
        <v>1443406769315.0854</v>
      </c>
      <c r="AL31" s="230">
        <f>('Energy Use'!AL87-'E-electricity'!AL31-'E-Coal'!AL31)*'Energy Use 2020'!$AB93</f>
        <v>1443754530242.6169</v>
      </c>
      <c r="AM31" s="230">
        <f>('Energy Use'!AM87-'E-electricity'!AM31-'E-Coal'!AM31)*'Energy Use 2020'!$AB93</f>
        <v>1443679079475.4075</v>
      </c>
      <c r="AN31" s="230">
        <f>('Energy Use'!AN87-'E-electricity'!AN31-'E-Coal'!AN31)*'Energy Use 2020'!$AB93</f>
        <v>1443196688341.4541</v>
      </c>
      <c r="AO31" s="230">
        <f>('Energy Use'!AO87-'E-electricity'!AO31-'E-Coal'!AO31)*'Energy Use 2020'!$AB93</f>
        <v>1442323959882.3633</v>
      </c>
      <c r="AP31" s="230">
        <f>('Energy Use'!AP87-'E-electricity'!AP31-'E-Coal'!AP31)*'Energy Use 2020'!$AB93</f>
        <v>1441077783557.821</v>
      </c>
      <c r="AQ31" s="230">
        <f>('Energy Use'!AQ87-'E-electricity'!AQ31-'E-Coal'!AQ31)*'Energy Use 2020'!$AB93</f>
        <v>1439354664103.906</v>
      </c>
      <c r="AR31" s="133" t="str">
        <f>VLOOKUP($A31,'Sector Match'!$A$1:$B$43,2,0)</f>
        <v>other manufacturing 31T33</v>
      </c>
    </row>
    <row r="32" spans="1:44" x14ac:dyDescent="0.2">
      <c r="A32" s="74" t="s">
        <v>30</v>
      </c>
      <c r="B32" s="230">
        <f>('Energy Use'!B88-'E-electricity'!B32)*'Energy Use 2019'!$S94</f>
        <v>1641694279500</v>
      </c>
      <c r="C32" s="230">
        <f>('Energy Use'!C88-'E-electricity'!C32-'E-Coal'!C32)*'Energy Use 2020'!$AB94</f>
        <v>1347244882500</v>
      </c>
      <c r="D32" s="230">
        <f>('Energy Use'!D88-'E-electricity'!D32-'E-Coal'!D32)*'Energy Use 2020'!$AB94</f>
        <v>1508669055715.7271</v>
      </c>
      <c r="E32" s="230">
        <f>('Energy Use'!E88-'E-electricity'!E32-'E-Coal'!E32)*'Energy Use 2020'!$AB94</f>
        <v>1660388041484.8169</v>
      </c>
      <c r="F32" s="230">
        <f>('Energy Use'!F88-'E-electricity'!F32-'E-Coal'!F32)*'Energy Use 2020'!$AB94</f>
        <v>1731492076225.9084</v>
      </c>
      <c r="G32" s="230">
        <f>('Energy Use'!G88-'E-electricity'!G32-'E-Coal'!G32)*'Energy Use 2020'!$AB94</f>
        <v>1820284590964.8059</v>
      </c>
      <c r="H32" s="230">
        <f>('Energy Use'!H88-'E-electricity'!H32-'E-Coal'!H32)*'Energy Use 2020'!$AB94</f>
        <v>1933487916288.0198</v>
      </c>
      <c r="I32" s="230">
        <f>('Energy Use'!I88-'E-electricity'!I32-'E-Coal'!I32)*'Energy Use 2020'!$AB94</f>
        <v>2042886641904.0476</v>
      </c>
      <c r="J32" s="230">
        <f>('Energy Use'!J88-'E-electricity'!J32-'E-Coal'!J32)*'Energy Use 2020'!$AB94</f>
        <v>2137845263484.4922</v>
      </c>
      <c r="K32" s="230">
        <f>('Energy Use'!K88-'E-electricity'!K32-'E-Coal'!K32)*'Energy Use 2020'!$AB94</f>
        <v>2220702431195.543</v>
      </c>
      <c r="L32" s="230">
        <f>('Energy Use'!L88-'E-electricity'!L32-'E-Coal'!L32)*'Energy Use 2020'!$AB94</f>
        <v>2293140753018.3511</v>
      </c>
      <c r="M32" s="230">
        <f>('Energy Use'!M88-'E-electricity'!M32-'E-Coal'!M32)*'Energy Use 2020'!$AB94</f>
        <v>2358120646949.0391</v>
      </c>
      <c r="N32" s="230">
        <f>('Energy Use'!N88-'E-electricity'!N32-'E-Coal'!N32)*'Energy Use 2020'!$AB94</f>
        <v>2421630570628.186</v>
      </c>
      <c r="O32" s="230">
        <f>('Energy Use'!O88-'E-electricity'!O32-'E-Coal'!O32)*'Energy Use 2020'!$AB94</f>
        <v>2482128577770.9756</v>
      </c>
      <c r="P32" s="230">
        <f>('Energy Use'!P88-'E-electricity'!P32-'E-Coal'!P32)*'Energy Use 2020'!$AB94</f>
        <v>2540433454153.9351</v>
      </c>
      <c r="Q32" s="230">
        <f>('Energy Use'!Q88-'E-electricity'!Q32-'E-Coal'!Q32)*'Energy Use 2020'!$AB94</f>
        <v>2597473855993.3481</v>
      </c>
      <c r="R32" s="230">
        <f>('Energy Use'!R88-'E-electricity'!R32-'E-Coal'!R32)*'Energy Use 2020'!$AB94</f>
        <v>2654281680056.7627</v>
      </c>
      <c r="S32" s="230">
        <f>('Energy Use'!S88-'E-electricity'!S32-'E-Coal'!S32)*'Energy Use 2020'!$AB94</f>
        <v>2714603742224.4927</v>
      </c>
      <c r="T32" s="230">
        <f>('Energy Use'!T88-'E-electricity'!T32-'E-Coal'!T32)*'Energy Use 2020'!$AB94</f>
        <v>2775770328687.2476</v>
      </c>
      <c r="U32" s="230">
        <f>('Energy Use'!U88-'E-electricity'!U32-'E-Coal'!U32)*'Energy Use 2020'!$AB94</f>
        <v>2837587938832.7109</v>
      </c>
      <c r="V32" s="230">
        <f>('Energy Use'!V88-'E-electricity'!V32-'E-Coal'!V32)*'Energy Use 2020'!$AB94</f>
        <v>2899845818773.3696</v>
      </c>
      <c r="W32" s="230">
        <f>('Energy Use'!W88-'E-electricity'!W32-'E-Coal'!W32)*'Energy Use 2020'!$AB94</f>
        <v>2962315605280.6201</v>
      </c>
      <c r="X32" s="230">
        <f>('Energy Use'!X88-'E-electricity'!X32-'E-Coal'!X32)*'Energy Use 2020'!$AB94</f>
        <v>3024751138455.3652</v>
      </c>
      <c r="Y32" s="230">
        <f>('Energy Use'!Y88-'E-electricity'!Y32-'E-Coal'!Y32)*'Energy Use 2020'!$AB94</f>
        <v>3086888465075.0044</v>
      </c>
      <c r="Z32" s="230">
        <f>('Energy Use'!Z88-'E-electricity'!Z32-'E-Coal'!Z32)*'Energy Use 2020'!$AB94</f>
        <v>3148446054631.9917</v>
      </c>
      <c r="AA32" s="230">
        <f>('Energy Use'!AA88-'E-electricity'!AA32-'E-Coal'!AA32)*'Energy Use 2020'!$AB94</f>
        <v>3209125249700.8784</v>
      </c>
      <c r="AB32" s="230">
        <f>('Energy Use'!AB88-'E-electricity'!AB32-'E-Coal'!AB32)*'Energy Use 2020'!$AB94</f>
        <v>3268610971378.166</v>
      </c>
      <c r="AC32" s="230">
        <f>('Energy Use'!AC88-'E-electricity'!AC32-'E-Coal'!AC32)*'Energy Use 2020'!$AB94</f>
        <v>3326572699074.748</v>
      </c>
      <c r="AD32" s="230">
        <f>('Energy Use'!AD88-'E-electricity'!AD32-'E-Coal'!AD32)*'Energy Use 2020'!$AB94</f>
        <v>3382665741853.2935</v>
      </c>
      <c r="AE32" s="230">
        <f>('Energy Use'!AE88-'E-electricity'!AE32-'E-Coal'!AE32)*'Energy Use 2020'!$AB94</f>
        <v>3436532815747.3218</v>
      </c>
      <c r="AF32" s="230">
        <f>('Energy Use'!AF88-'E-electricity'!AF32-'E-Coal'!AF32)*'Energy Use 2020'!$AB94</f>
        <v>3487805938044.3408</v>
      </c>
      <c r="AG32" s="230">
        <f>('Energy Use'!AG88-'E-electricity'!AG32-'E-Coal'!AG32)*'Energy Use 2020'!$AB94</f>
        <v>3536108645342.6836</v>
      </c>
      <c r="AH32" s="230">
        <f>('Energy Use'!AH88-'E-electricity'!AH32-'E-Coal'!AH32)*'Energy Use 2020'!$AB94</f>
        <v>3581058537299.8892</v>
      </c>
      <c r="AI32" s="230">
        <f>('Energy Use'!AI88-'E-electricity'!AI32-'E-Coal'!AI32)*'Energy Use 2020'!$AB94</f>
        <v>3622270142398.4297</v>
      </c>
      <c r="AJ32" s="230">
        <f>('Energy Use'!AJ88-'E-electricity'!AJ32-'E-Coal'!AJ32)*'Energy Use 2020'!$AB94</f>
        <v>3659358095804.3789</v>
      </c>
      <c r="AK32" s="230">
        <f>('Energy Use'!AK88-'E-electricity'!AK32-'E-Coal'!AK32)*'Energy Use 2020'!$AB94</f>
        <v>3691940612552.4536</v>
      </c>
      <c r="AL32" s="230">
        <f>('Energy Use'!AL88-'E-electricity'!AL32-'E-Coal'!AL32)*'Energy Use 2020'!$AB94</f>
        <v>3719643231951.6738</v>
      </c>
      <c r="AM32" s="230">
        <f>('Energy Use'!AM88-'E-electricity'!AM32-'E-Coal'!AM32)*'Energy Use 2020'!$AB94</f>
        <v>3742102801391.2896</v>
      </c>
      <c r="AN32" s="230">
        <f>('Energy Use'!AN88-'E-electricity'!AN32-'E-Coal'!AN32)*'Energy Use 2020'!$AB94</f>
        <v>3758971659787.5347</v>
      </c>
      <c r="AO32" s="230">
        <f>('Energy Use'!AO88-'E-electricity'!AO32-'E-Coal'!AO32)*'Energy Use 2020'!$AB94</f>
        <v>3769921972927.5981</v>
      </c>
      <c r="AP32" s="230">
        <f>('Energy Use'!AP88-'E-electricity'!AP32-'E-Coal'!AP32)*'Energy Use 2020'!$AB94</f>
        <v>3774650165141.3901</v>
      </c>
      <c r="AQ32" s="230">
        <f>('Energy Use'!AQ88-'E-electricity'!AQ32-'E-Coal'!AQ32)*'Energy Use 2020'!$AB94</f>
        <v>3772563219280.0313</v>
      </c>
      <c r="AR32" s="133" t="str">
        <f>VLOOKUP($A32,'Sector Match'!$A$1:$B$43,2,0)</f>
        <v>glass and glass products 231</v>
      </c>
    </row>
    <row r="33" spans="1:44" x14ac:dyDescent="0.2">
      <c r="A33" s="74" t="s">
        <v>31</v>
      </c>
      <c r="B33" s="230">
        <f>('Energy Use'!B89-'E-electricity'!B33)*'Energy Use 2019'!$S95</f>
        <v>900015138000</v>
      </c>
      <c r="C33" s="230">
        <f>('Energy Use'!C89-'E-electricity'!C33-'E-Coal'!C33)*'Energy Use 2020'!$AB95</f>
        <v>636121810500</v>
      </c>
      <c r="D33" s="230">
        <f>('Energy Use'!D89-'E-electricity'!D33-'E-Coal'!D33)*'Energy Use 2020'!$AB95</f>
        <v>650893894181.79285</v>
      </c>
      <c r="E33" s="230">
        <f>('Energy Use'!E89-'E-electricity'!E33-'E-Coal'!E33)*'Energy Use 2020'!$AB95</f>
        <v>746203825188.17627</v>
      </c>
      <c r="F33" s="230">
        <f>('Energy Use'!F89-'E-electricity'!F33-'E-Coal'!F33)*'Energy Use 2020'!$AB95</f>
        <v>822817622723.81116</v>
      </c>
      <c r="G33" s="230">
        <f>('Energy Use'!G89-'E-electricity'!G33-'E-Coal'!G33)*'Energy Use 2020'!$AB95</f>
        <v>872472642358.55688</v>
      </c>
      <c r="H33" s="230">
        <f>('Energy Use'!H89-'E-electricity'!H33-'E-Coal'!H33)*'Energy Use 2020'!$AB95</f>
        <v>921622928290.12573</v>
      </c>
      <c r="I33" s="230">
        <f>('Energy Use'!I89-'E-electricity'!I33-'E-Coal'!I33)*'Energy Use 2020'!$AB95</f>
        <v>946974430121.97961</v>
      </c>
      <c r="J33" s="230">
        <f>('Energy Use'!J89-'E-electricity'!J33-'E-Coal'!J33)*'Energy Use 2020'!$AB95</f>
        <v>971292076383.55688</v>
      </c>
      <c r="K33" s="230">
        <f>('Energy Use'!K89-'E-electricity'!K33-'E-Coal'!K33)*'Energy Use 2020'!$AB95</f>
        <v>995540509901.26453</v>
      </c>
      <c r="L33" s="230">
        <f>('Energy Use'!L89-'E-electricity'!L33-'E-Coal'!L33)*'Energy Use 2020'!$AB95</f>
        <v>1019257118176.4611</v>
      </c>
      <c r="M33" s="230">
        <f>('Energy Use'!M89-'E-electricity'!M33-'E-Coal'!M33)*'Energy Use 2020'!$AB95</f>
        <v>1042566347833.2559</v>
      </c>
      <c r="N33" s="230">
        <f>('Energy Use'!N89-'E-electricity'!N33-'E-Coal'!N33)*'Energy Use 2020'!$AB95</f>
        <v>1053727991258.0153</v>
      </c>
      <c r="O33" s="230">
        <f>('Energy Use'!O89-'E-electricity'!O33-'E-Coal'!O33)*'Energy Use 2020'!$AB95</f>
        <v>1064832016950.9727</v>
      </c>
      <c r="P33" s="230">
        <f>('Energy Use'!P89-'E-electricity'!P33-'E-Coal'!P33)*'Energy Use 2020'!$AB95</f>
        <v>1075878453042.0671</v>
      </c>
      <c r="Q33" s="230">
        <f>('Energy Use'!Q89-'E-electricity'!Q33-'E-Coal'!Q33)*'Energy Use 2020'!$AB95</f>
        <v>1086867327657.847</v>
      </c>
      <c r="R33" s="230">
        <f>('Energy Use'!R89-'E-electricity'!R33-'E-Coal'!R33)*'Energy Use 2020'!$AB95</f>
        <v>1097798668921.472</v>
      </c>
      <c r="S33" s="230">
        <f>('Energy Use'!S89-'E-electricity'!S33-'E-Coal'!S33)*'Energy Use 2020'!$AB95</f>
        <v>1093193330540.5577</v>
      </c>
      <c r="T33" s="230">
        <f>('Energy Use'!T89-'E-electricity'!T33-'E-Coal'!T33)*'Energy Use 2020'!$AB95</f>
        <v>1088595784007.6067</v>
      </c>
      <c r="U33" s="230">
        <f>('Energy Use'!U89-'E-electricity'!U33-'E-Coal'!U33)*'Energy Use 2020'!$AB95</f>
        <v>1084006029152.3104</v>
      </c>
      <c r="V33" s="230">
        <f>('Energy Use'!V89-'E-electricity'!V33-'E-Coal'!V33)*'Energy Use 2020'!$AB95</f>
        <v>1079424065804.3479</v>
      </c>
      <c r="W33" s="230">
        <f>('Energy Use'!W89-'E-electricity'!W33-'E-Coal'!W33)*'Energy Use 2020'!$AB95</f>
        <v>1074849893793.3849</v>
      </c>
      <c r="X33" s="230">
        <f>('Energy Use'!X89-'E-electricity'!X33-'E-Coal'!X33)*'Energy Use 2020'!$AB95</f>
        <v>1070283512949.0737</v>
      </c>
      <c r="Y33" s="230">
        <f>('Energy Use'!Y89-'E-electricity'!Y33-'E-Coal'!Y33)*'Energy Use 2020'!$AB95</f>
        <v>1065724923101.051</v>
      </c>
      <c r="Z33" s="230">
        <f>('Energy Use'!Z89-'E-electricity'!Z33-'E-Coal'!Z33)*'Energy Use 2020'!$AB95</f>
        <v>1061174124078.9414</v>
      </c>
      <c r="AA33" s="230">
        <f>('Energy Use'!AA89-'E-electricity'!AA33-'E-Coal'!AA33)*'Energy Use 2020'!$AB95</f>
        <v>1056631115712.3553</v>
      </c>
      <c r="AB33" s="230">
        <f>('Energy Use'!AB89-'E-electricity'!AB33-'E-Coal'!AB33)*'Energy Use 2020'!$AB95</f>
        <v>1052095897830.889</v>
      </c>
      <c r="AC33" s="230">
        <f>('Energy Use'!AC89-'E-electricity'!AC33-'E-Coal'!AC33)*'Energy Use 2020'!$AB95</f>
        <v>1047568470264.1255</v>
      </c>
      <c r="AD33" s="230">
        <f>('Energy Use'!AD89-'E-electricity'!AD33-'E-Coal'!AD33)*'Energy Use 2020'!$AB95</f>
        <v>1043048832841.6335</v>
      </c>
      <c r="AE33" s="230">
        <f>('Energy Use'!AE89-'E-electricity'!AE33-'E-Coal'!AE33)*'Energy Use 2020'!$AB95</f>
        <v>1038536985392.9689</v>
      </c>
      <c r="AF33" s="230">
        <f>('Energy Use'!AF89-'E-electricity'!AF33-'E-Coal'!AF33)*'Energy Use 2020'!$AB95</f>
        <v>1034032927747.6731</v>
      </c>
      <c r="AG33" s="230">
        <f>('Energy Use'!AG89-'E-electricity'!AG33-'E-Coal'!AG33)*'Energy Use 2020'!$AB95</f>
        <v>1029536659735.2739</v>
      </c>
      <c r="AH33" s="230">
        <f>('Energy Use'!AH89-'E-electricity'!AH33-'E-Coal'!AH33)*'Energy Use 2020'!$AB95</f>
        <v>1027006871977.3591</v>
      </c>
      <c r="AI33" s="230">
        <f>('Energy Use'!AI89-'E-electricity'!AI33-'E-Coal'!AI33)*'Energy Use 2020'!$AB95</f>
        <v>1024480210746.0981</v>
      </c>
      <c r="AJ33" s="230">
        <f>('Energy Use'!AJ89-'E-electricity'!AJ33-'E-Coal'!AJ33)*'Energy Use 2020'!$AB95</f>
        <v>1021956675973.9354</v>
      </c>
      <c r="AK33" s="230">
        <f>('Energy Use'!AK89-'E-electricity'!AK33-'E-Coal'!AK33)*'Energy Use 2020'!$AB95</f>
        <v>1019436267593.3085</v>
      </c>
      <c r="AL33" s="230">
        <f>('Energy Use'!AL89-'E-electricity'!AL33-'E-Coal'!AL33)*'Energy Use 2020'!$AB95</f>
        <v>1016918985536.652</v>
      </c>
      <c r="AM33" s="230">
        <f>('Energy Use'!AM89-'E-electricity'!AM33-'E-Coal'!AM33)*'Energy Use 2020'!$AB95</f>
        <v>1013755818329.0112</v>
      </c>
      <c r="AN33" s="230">
        <f>('Energy Use'!AN89-'E-electricity'!AN33-'E-Coal'!AN33)*'Energy Use 2020'!$AB95</f>
        <v>1010597331450.865</v>
      </c>
      <c r="AO33" s="230">
        <f>('Energy Use'!AO89-'E-electricity'!AO33-'E-Coal'!AO33)*'Energy Use 2020'!$AB95</f>
        <v>1007443524800.3</v>
      </c>
      <c r="AP33" s="230">
        <f>('Energy Use'!AP89-'E-electricity'!AP33-'E-Coal'!AP33)*'Energy Use 2020'!$AB95</f>
        <v>1004294398275.3956</v>
      </c>
      <c r="AQ33" s="230">
        <f>('Energy Use'!AQ89-'E-electricity'!AQ33-'E-Coal'!AQ33)*'Energy Use 2020'!$AB95</f>
        <v>1001065332298.0385</v>
      </c>
      <c r="AR33" s="133" t="str">
        <f>VLOOKUP($A33,'Sector Match'!$A$1:$B$43,2,0)</f>
        <v>road vehicles 29</v>
      </c>
    </row>
    <row r="34" spans="1:44" x14ac:dyDescent="0.2">
      <c r="A34" s="74" t="s">
        <v>32</v>
      </c>
      <c r="B34" s="230">
        <f>('Energy Use'!B90-'E-electricity'!B34)*'Energy Use 2019'!$S96</f>
        <v>702789598500</v>
      </c>
      <c r="C34" s="230">
        <f>('Energy Use'!C90-'E-electricity'!C34-'E-Coal'!C34)*'Energy Use 2020'!$AB96</f>
        <v>602787916500</v>
      </c>
      <c r="D34" s="230">
        <f>('Energy Use'!D90-'E-electricity'!D34-'E-Coal'!D34)*'Energy Use 2020'!$AB96</f>
        <v>658292397779.03455</v>
      </c>
      <c r="E34" s="230">
        <f>('Energy Use'!E90-'E-electricity'!E34-'E-Coal'!E34)*'Energy Use 2020'!$AB96</f>
        <v>708680808045.47339</v>
      </c>
      <c r="F34" s="230">
        <f>('Energy Use'!F90-'E-electricity'!F34-'E-Coal'!F34)*'Energy Use 2020'!$AB96</f>
        <v>729855772459.62024</v>
      </c>
      <c r="G34" s="230">
        <f>('Energy Use'!G90-'E-electricity'!G34-'E-Coal'!G34)*'Energy Use 2020'!$AB96</f>
        <v>742960579398.2229</v>
      </c>
      <c r="H34" s="230">
        <f>('Energy Use'!H90-'E-electricity'!H34-'E-Coal'!H34)*'Energy Use 2020'!$AB96</f>
        <v>759712990639.31335</v>
      </c>
      <c r="I34" s="230">
        <f>('Energy Use'!I90-'E-electricity'!I34-'E-Coal'!I34)*'Energy Use 2020'!$AB96</f>
        <v>777052292241.0708</v>
      </c>
      <c r="J34" s="230">
        <f>('Energy Use'!J90-'E-electricity'!J34-'E-Coal'!J34)*'Energy Use 2020'!$AB96</f>
        <v>791325597487.39392</v>
      </c>
      <c r="K34" s="230">
        <f>('Energy Use'!K90-'E-electricity'!K34-'E-Coal'!K34)*'Energy Use 2020'!$AB96</f>
        <v>803395762551.38538</v>
      </c>
      <c r="L34" s="230">
        <f>('Energy Use'!L90-'E-electricity'!L34-'E-Coal'!L34)*'Energy Use 2020'!$AB96</f>
        <v>812738573175.84949</v>
      </c>
      <c r="M34" s="230">
        <f>('Energy Use'!M90-'E-electricity'!M34-'E-Coal'!M34)*'Energy Use 2020'!$AB96</f>
        <v>819434909043.03882</v>
      </c>
      <c r="N34" s="230">
        <f>('Energy Use'!N90-'E-electricity'!N34-'E-Coal'!N34)*'Energy Use 2020'!$AB96</f>
        <v>824850551897.12317</v>
      </c>
      <c r="O34" s="230">
        <f>('Energy Use'!O90-'E-electricity'!O34-'E-Coal'!O34)*'Energy Use 2020'!$AB96</f>
        <v>828159425155.33252</v>
      </c>
      <c r="P34" s="230">
        <f>('Energy Use'!P90-'E-electricity'!P34-'E-Coal'!P34)*'Energy Use 2020'!$AB96</f>
        <v>829714137415.32568</v>
      </c>
      <c r="Q34" s="230">
        <f>('Energy Use'!Q90-'E-electricity'!Q34-'E-Coal'!Q34)*'Energy Use 2020'!$AB96</f>
        <v>829883027723.91467</v>
      </c>
      <c r="R34" s="230">
        <f>('Energy Use'!R90-'E-electricity'!R34-'E-Coal'!R34)*'Energy Use 2020'!$AB96</f>
        <v>829043114658.39355</v>
      </c>
      <c r="S34" s="230">
        <f>('Energy Use'!S90-'E-electricity'!S34-'E-Coal'!S34)*'Energy Use 2020'!$AB96</f>
        <v>828284813337.87341</v>
      </c>
      <c r="T34" s="230">
        <f>('Energy Use'!T90-'E-electricity'!T34-'E-Coal'!T34)*'Energy Use 2020'!$AB96</f>
        <v>826948885624.59534</v>
      </c>
      <c r="U34" s="230">
        <f>('Energy Use'!U90-'E-electricity'!U34-'E-Coal'!U34)*'Energy Use 2020'!$AB96</f>
        <v>825086931813.06494</v>
      </c>
      <c r="V34" s="230">
        <f>('Energy Use'!V90-'E-electricity'!V34-'E-Coal'!V34)*'Energy Use 2020'!$AB96</f>
        <v>822751180719.06433</v>
      </c>
      <c r="W34" s="230">
        <f>('Energy Use'!W90-'E-electricity'!W34-'E-Coal'!W34)*'Energy Use 2020'!$AB96</f>
        <v>819994183868.36792</v>
      </c>
      <c r="X34" s="230">
        <f>('Energy Use'!X90-'E-electricity'!X34-'E-Coal'!X34)*'Energy Use 2020'!$AB96</f>
        <v>816868540415.97632</v>
      </c>
      <c r="Y34" s="230">
        <f>('Energy Use'!Y90-'E-electricity'!Y34-'E-Coal'!Y34)*'Energy Use 2020'!$AB96</f>
        <v>813426653787.651</v>
      </c>
      <c r="Z34" s="230">
        <f>('Energy Use'!Z90-'E-electricity'!Z34-'E-Coal'!Z34)*'Energy Use 2020'!$AB96</f>
        <v>809720520595.81189</v>
      </c>
      <c r="AA34" s="230">
        <f>('Energy Use'!AA90-'E-electricity'!AA34-'E-Coal'!AA34)*'Energy Use 2020'!$AB96</f>
        <v>805801551994.1897</v>
      </c>
      <c r="AB34" s="230">
        <f>('Energy Use'!AB90-'E-electricity'!AB34-'E-Coal'!AB34)*'Energy Use 2020'!$AB96</f>
        <v>801720427302.22583</v>
      </c>
      <c r="AC34" s="230">
        <f>('Energy Use'!AC90-'E-electricity'!AC34-'E-Coal'!AC34)*'Energy Use 2020'!$AB96</f>
        <v>797526979451.91028</v>
      </c>
      <c r="AD34" s="230">
        <f>('Energy Use'!AD90-'E-electricity'!AD34-'E-Coal'!AD34)*'Energy Use 2020'!$AB96</f>
        <v>793270111586.8877</v>
      </c>
      <c r="AE34" s="230">
        <f>('Energy Use'!AE90-'E-electricity'!AE34-'E-Coal'!AE34)*'Energy Use 2020'!$AB96</f>
        <v>788997743974.92273</v>
      </c>
      <c r="AF34" s="230">
        <f>('Energy Use'!AF90-'E-electricity'!AF34-'E-Coal'!AF34)*'Energy Use 2020'!$AB96</f>
        <v>784756790279.20337</v>
      </c>
      <c r="AG34" s="230">
        <f>('Energy Use'!AG90-'E-electricity'!AG34-'E-Coal'!AG34)*'Energy Use 2020'!$AB96</f>
        <v>780593162169.03235</v>
      </c>
      <c r="AH34" s="230">
        <f>('Energy Use'!AH90-'E-electricity'!AH34-'E-Coal'!AH34)*'Energy Use 2020'!$AB96</f>
        <v>776551801234.28333</v>
      </c>
      <c r="AI34" s="230">
        <f>('Energy Use'!AI90-'E-electricity'!AI34-'E-Coal'!AI34)*'Energy Use 2020'!$AB96</f>
        <v>772676737197.90222</v>
      </c>
      <c r="AJ34" s="230">
        <f>('Energy Use'!AJ90-'E-electricity'!AJ34-'E-Coal'!AJ34)*'Energy Use 2020'!$AB96</f>
        <v>769011171494.58093</v>
      </c>
      <c r="AK34" s="230">
        <f>('Energy Use'!AK90-'E-electricity'!AK34-'E-Coal'!AK34)*'Energy Use 2020'!$AB96</f>
        <v>765597585399.02295</v>
      </c>
      <c r="AL34" s="230">
        <f>('Energy Use'!AL90-'E-electricity'!AL34-'E-Coal'!AL34)*'Energy Use 2020'!$AB96</f>
        <v>762477872042.25842</v>
      </c>
      <c r="AM34" s="230">
        <f>('Energy Use'!AM90-'E-electricity'!AM34-'E-Coal'!AM34)*'Energy Use 2020'!$AB96</f>
        <v>759693491847.61804</v>
      </c>
      <c r="AN34" s="230">
        <f>('Energy Use'!AN90-'E-electricity'!AN34-'E-Coal'!AN34)*'Energy Use 2020'!$AB96</f>
        <v>757285651148.41577</v>
      </c>
      <c r="AO34" s="230">
        <f>('Energy Use'!AO90-'E-electricity'!AO34-'E-Coal'!AO34)*'Energy Use 2020'!$AB96</f>
        <v>755295504016.66187</v>
      </c>
      <c r="AP34" s="230">
        <f>('Energy Use'!AP90-'E-electricity'!AP34-'E-Coal'!AP34)*'Energy Use 2020'!$AB96</f>
        <v>753764377637.07117</v>
      </c>
      <c r="AQ34" s="230">
        <f>('Energy Use'!AQ90-'E-electricity'!AQ34-'E-Coal'!AQ34)*'Energy Use 2020'!$AB96</f>
        <v>752671219058.6405</v>
      </c>
      <c r="AR34" s="133" t="str">
        <f>VLOOKUP($A34,'Sector Match'!$A$1:$B$43,2,0)</f>
        <v>nonroad vehicles 30</v>
      </c>
    </row>
    <row r="35" spans="1:44" x14ac:dyDescent="0.2">
      <c r="A35" s="74" t="s">
        <v>33</v>
      </c>
      <c r="B35" s="230">
        <f>('Energy Use'!B91-'E-electricity'!B35)*'Energy Use 2019'!$S97</f>
        <v>1569470842500</v>
      </c>
      <c r="C35" s="230">
        <f>('Energy Use'!C91-'E-electricity'!C35-'E-Coal'!C35)*'Energy Use 2020'!$AB97</f>
        <v>1102796326500</v>
      </c>
      <c r="D35" s="230">
        <f>('Energy Use'!D91-'E-electricity'!D35-'E-Coal'!D35)*'Energy Use 2020'!$AB97</f>
        <v>1181453788936.4395</v>
      </c>
      <c r="E35" s="230">
        <f>('Energy Use'!E91-'E-electricity'!E35-'E-Coal'!E35)*'Energy Use 2020'!$AB97</f>
        <v>1519411345086.9343</v>
      </c>
      <c r="F35" s="230">
        <f>('Energy Use'!F91-'E-electricity'!F35-'E-Coal'!F35)*'Energy Use 2020'!$AB97</f>
        <v>1581905794495.176</v>
      </c>
      <c r="G35" s="230">
        <f>('Energy Use'!G91-'E-electricity'!G35-'E-Coal'!G35)*'Energy Use 2020'!$AB97</f>
        <v>1690158896903.521</v>
      </c>
      <c r="H35" s="230">
        <f>('Energy Use'!H91-'E-electricity'!H35-'E-Coal'!H35)*'Energy Use 2020'!$AB97</f>
        <v>1830769654320.8564</v>
      </c>
      <c r="I35" s="230">
        <f>('Energy Use'!I91-'E-electricity'!I35-'E-Coal'!I35)*'Energy Use 2020'!$AB97</f>
        <v>1964687190563.6877</v>
      </c>
      <c r="J35" s="230">
        <f>('Energy Use'!J91-'E-electricity'!J35-'E-Coal'!J35)*'Energy Use 2020'!$AB97</f>
        <v>2079954478377.0154</v>
      </c>
      <c r="K35" s="230">
        <f>('Energy Use'!K91-'E-electricity'!K35-'E-Coal'!K35)*'Energy Use 2020'!$AB97</f>
        <v>2180138490084.9927</v>
      </c>
      <c r="L35" s="230">
        <f>('Energy Use'!L91-'E-electricity'!L35-'E-Coal'!L35)*'Energy Use 2020'!$AB97</f>
        <v>2268233912756.4316</v>
      </c>
      <c r="M35" s="230">
        <f>('Energy Use'!M91-'E-electricity'!M35-'E-Coal'!M35)*'Energy Use 2020'!$AB97</f>
        <v>2349397622648.3643</v>
      </c>
      <c r="N35" s="230">
        <f>('Energy Use'!N91-'E-electricity'!N35-'E-Coal'!N35)*'Energy Use 2020'!$AB97</f>
        <v>2436032226147.7529</v>
      </c>
      <c r="O35" s="230">
        <f>('Energy Use'!O91-'E-electricity'!O35-'E-Coal'!O35)*'Energy Use 2020'!$AB97</f>
        <v>2522154756012.2183</v>
      </c>
      <c r="P35" s="230">
        <f>('Energy Use'!P91-'E-electricity'!P35-'E-Coal'!P35)*'Energy Use 2020'!$AB97</f>
        <v>2607280046784.5737</v>
      </c>
      <c r="Q35" s="230">
        <f>('Energy Use'!Q91-'E-electricity'!Q35-'E-Coal'!Q35)*'Energy Use 2020'!$AB97</f>
        <v>2690889893867.3989</v>
      </c>
      <c r="R35" s="230">
        <f>('Energy Use'!R91-'E-electricity'!R35-'E-Coal'!R35)*'Energy Use 2020'!$AB97</f>
        <v>2772435900503.6133</v>
      </c>
      <c r="S35" s="230">
        <f>('Energy Use'!S91-'E-electricity'!S35-'E-Coal'!S35)*'Energy Use 2020'!$AB97</f>
        <v>2859519362649.4492</v>
      </c>
      <c r="T35" s="230">
        <f>('Energy Use'!T91-'E-electricity'!T35-'E-Coal'!T35)*'Energy Use 2020'!$AB97</f>
        <v>2944219635911.6489</v>
      </c>
      <c r="U35" s="230">
        <f>('Energy Use'!U91-'E-electricity'!U35-'E-Coal'!U35)*'Energy Use 2020'!$AB97</f>
        <v>3026247492800.0571</v>
      </c>
      <c r="V35" s="230">
        <f>('Energy Use'!V91-'E-electricity'!V35-'E-Coal'!V35)*'Energy Use 2020'!$AB97</f>
        <v>3105325958685.7441</v>
      </c>
      <c r="W35" s="230">
        <f>('Energy Use'!W91-'E-electricity'!W35-'E-Coal'!W35)*'Energy Use 2020'!$AB97</f>
        <v>3181192107845.6167</v>
      </c>
      <c r="X35" s="230">
        <f>('Energy Use'!X91-'E-electricity'!X35-'E-Coal'!X35)*'Energy Use 2020'!$AB97</f>
        <v>3253598716429.5952</v>
      </c>
      <c r="Y35" s="230">
        <f>('Energy Use'!Y91-'E-electricity'!Y35-'E-Coal'!Y35)*'Energy Use 2020'!$AB97</f>
        <v>3322315757787.6245</v>
      </c>
      <c r="Z35" s="230">
        <f>('Energy Use'!Z91-'E-electricity'!Z35-'E-Coal'!Z35)*'Energy Use 2020'!$AB97</f>
        <v>3387131727952.3027</v>
      </c>
      <c r="AA35" s="230">
        <f>('Energy Use'!AA91-'E-electricity'!AA35-'E-Coal'!AA35)*'Energy Use 2020'!$AB97</f>
        <v>3447854791530.2202</v>
      </c>
      <c r="AB35" s="230">
        <f>('Energy Use'!AB91-'E-electricity'!AB35-'E-Coal'!AB35)*'Energy Use 2020'!$AB97</f>
        <v>3504313740764.9487</v>
      </c>
      <c r="AC35" s="230">
        <f>('Energy Use'!AC91-'E-electricity'!AC35-'E-Coal'!AC35)*'Energy Use 2020'!$AB97</f>
        <v>3556358763055.4043</v>
      </c>
      <c r="AD35" s="230">
        <f>('Energy Use'!AD91-'E-electricity'!AD35-'E-Coal'!AD35)*'Energy Use 2020'!$AB97</f>
        <v>3603862014701.9077</v>
      </c>
      <c r="AE35" s="230">
        <f>('Energy Use'!AE91-'E-electricity'!AE35-'E-Coal'!AE35)*'Energy Use 2020'!$AB97</f>
        <v>3646718001070.853</v>
      </c>
      <c r="AF35" s="230">
        <f>('Energy Use'!AF91-'E-electricity'!AF35-'E-Coal'!AF35)*'Energy Use 2020'!$AB97</f>
        <v>3684843765680.9717</v>
      </c>
      <c r="AG35" s="230">
        <f>('Energy Use'!AG91-'E-electricity'!AG35-'E-Coal'!AG35)*'Energy Use 2020'!$AB97</f>
        <v>3718178892888.8276</v>
      </c>
      <c r="AH35" s="230">
        <f>('Energy Use'!AH91-'E-electricity'!AH35-'E-Coal'!AH35)*'Energy Use 2020'!$AB97</f>
        <v>3746685330860.3262</v>
      </c>
      <c r="AI35" s="230">
        <f>('Energy Use'!AI91-'E-electricity'!AI35-'E-Coal'!AI35)*'Energy Use 2020'!$AB97</f>
        <v>3770347043335.5176</v>
      </c>
      <c r="AJ35" s="230">
        <f>('Energy Use'!AJ91-'E-electricity'!AJ35-'E-Coal'!AJ35)*'Energy Use 2020'!$AB97</f>
        <v>3789169500308.5151</v>
      </c>
      <c r="AK35" s="230">
        <f>('Energy Use'!AK91-'E-electricity'!AK35-'E-Coal'!AK35)*'Energy Use 2020'!$AB97</f>
        <v>3803179019138.2813</v>
      </c>
      <c r="AL35" s="230">
        <f>('Energy Use'!AL91-'E-electricity'!AL35-'E-Coal'!AL35)*'Energy Use 2020'!$AB97</f>
        <v>3812421968771.2974</v>
      </c>
      <c r="AM35" s="230">
        <f>('Energy Use'!AM91-'E-electricity'!AM35-'E-Coal'!AM35)*'Energy Use 2020'!$AB97</f>
        <v>3816963850689.1318</v>
      </c>
      <c r="AN35" s="230">
        <f>('Energy Use'!AN91-'E-electricity'!AN35-'E-Coal'!AN35)*'Energy Use 2020'!$AB97</f>
        <v>3816888270893.0918</v>
      </c>
      <c r="AO35" s="230">
        <f>('Energy Use'!AO91-'E-electricity'!AO35-'E-Coal'!AO35)*'Energy Use 2020'!$AB97</f>
        <v>3812295817708.1016</v>
      </c>
      <c r="AP35" s="230">
        <f>('Energy Use'!AP91-'E-electricity'!AP35-'E-Coal'!AP35)*'Energy Use 2020'!$AB97</f>
        <v>3803302860436.7295</v>
      </c>
      <c r="AQ35" s="230">
        <f>('Energy Use'!AQ91-'E-electricity'!AQ35-'E-Coal'!AQ35)*'Energy Use 2020'!$AB97</f>
        <v>3789724315588.8555</v>
      </c>
      <c r="AR35" s="133" t="str">
        <f>VLOOKUP($A35,'Sector Match'!$A$1:$B$43,2,0)</f>
        <v>appliances and electrical equipment 27</v>
      </c>
    </row>
    <row r="36" spans="1:44" x14ac:dyDescent="0.2">
      <c r="A36" s="74" t="s">
        <v>34</v>
      </c>
      <c r="B36" s="230">
        <f>('Energy Use'!B92-'E-electricity'!B36)*'Energy Use 2019'!$S98</f>
        <v>230559433500</v>
      </c>
      <c r="C36" s="230">
        <f>('Energy Use'!C92-'E-electricity'!C36-'E-Coal'!C36)*'Energy Use 2020'!$AB98</f>
        <v>319449817500</v>
      </c>
      <c r="D36" s="230">
        <f>('Energy Use'!D92-'E-electricity'!D36-'E-Coal'!D36)*'Energy Use 2020'!$AB98</f>
        <v>324502754201.95441</v>
      </c>
      <c r="E36" s="230">
        <f>('Energy Use'!E92-'E-electricity'!E36-'E-Coal'!E36)*'Energy Use 2020'!$AB98</f>
        <v>418476649185.97827</v>
      </c>
      <c r="F36" s="230">
        <f>('Energy Use'!F92-'E-electricity'!F36-'E-Coal'!F36)*'Energy Use 2020'!$AB98</f>
        <v>431718817591.6557</v>
      </c>
      <c r="G36" s="230">
        <f>('Energy Use'!G92-'E-electricity'!G36-'E-Coal'!G36)*'Energy Use 2020'!$AB98</f>
        <v>455486570333.63574</v>
      </c>
      <c r="H36" s="230">
        <f>('Energy Use'!H92-'E-electricity'!H36-'E-Coal'!H36)*'Energy Use 2020'!$AB98</f>
        <v>485251014353.05054</v>
      </c>
      <c r="I36" s="230">
        <f>('Energy Use'!I92-'E-electricity'!I36-'E-Coal'!I36)*'Energy Use 2020'!$AB98</f>
        <v>510981852734.84912</v>
      </c>
      <c r="J36" s="230">
        <f>('Energy Use'!J92-'E-electricity'!J36-'E-Coal'!J36)*'Energy Use 2020'!$AB98</f>
        <v>530702961724.49225</v>
      </c>
      <c r="K36" s="230">
        <f>('Energy Use'!K92-'E-electricity'!K36-'E-Coal'!K36)*'Energy Use 2020'!$AB98</f>
        <v>546262237936.46295</v>
      </c>
      <c r="L36" s="230">
        <f>('Energy Use'!L92-'E-electricity'!L36-'E-Coal'!L36)*'Energy Use 2020'!$AB98</f>
        <v>559456218959.61133</v>
      </c>
      <c r="M36" s="230">
        <f>('Energy Use'!M92-'E-electricity'!M36-'E-Coal'!M36)*'Energy Use 2020'!$AB98</f>
        <v>572549681007.7749</v>
      </c>
      <c r="N36" s="230">
        <f>('Energy Use'!N92-'E-electricity'!N36-'E-Coal'!N36)*'Energy Use 2020'!$AB98</f>
        <v>589788107677.91357</v>
      </c>
      <c r="O36" s="230">
        <f>('Energy Use'!O92-'E-electricity'!O36-'E-Coal'!O36)*'Energy Use 2020'!$AB98</f>
        <v>609103291974.24524</v>
      </c>
      <c r="P36" s="230">
        <f>('Energy Use'!P92-'E-electricity'!P36-'E-Coal'!P36)*'Energy Use 2020'!$AB98</f>
        <v>629957253518.16821</v>
      </c>
      <c r="Q36" s="230">
        <f>('Energy Use'!Q92-'E-electricity'!Q36-'E-Coal'!Q36)*'Energy Use 2020'!$AB98</f>
        <v>651732679682.00439</v>
      </c>
      <c r="R36" s="230">
        <f>('Energy Use'!R92-'E-electricity'!R36-'E-Coal'!R36)*'Energy Use 2020'!$AB98</f>
        <v>673719735493.37341</v>
      </c>
      <c r="S36" s="230">
        <f>('Energy Use'!S92-'E-electricity'!S36-'E-Coal'!S36)*'Energy Use 2020'!$AB98</f>
        <v>697897626418.33398</v>
      </c>
      <c r="T36" s="230">
        <f>('Energy Use'!T92-'E-electricity'!T36-'E-Coal'!T36)*'Energy Use 2020'!$AB98</f>
        <v>721601289245.82813</v>
      </c>
      <c r="U36" s="230">
        <f>('Energy Use'!U92-'E-electricity'!U36-'E-Coal'!U36)*'Energy Use 2020'!$AB98</f>
        <v>744736921969.01538</v>
      </c>
      <c r="V36" s="230">
        <f>('Energy Use'!V92-'E-electricity'!V36-'E-Coal'!V36)*'Energy Use 2020'!$AB98</f>
        <v>767211940001.48291</v>
      </c>
      <c r="W36" s="230">
        <f>('Energy Use'!W92-'E-electricity'!W36-'E-Coal'!W36)*'Energy Use 2020'!$AB98</f>
        <v>788935644760.95032</v>
      </c>
      <c r="X36" s="230">
        <f>('Energy Use'!X92-'E-electricity'!X36-'E-Coal'!X36)*'Energy Use 2020'!$AB98</f>
        <v>809819880917.66077</v>
      </c>
      <c r="Y36" s="230">
        <f>('Energy Use'!Y92-'E-electricity'!Y36-'E-Coal'!Y36)*'Energy Use 2020'!$AB98</f>
        <v>829779675241.11182</v>
      </c>
      <c r="Z36" s="230">
        <f>('Energy Use'!Z92-'E-electricity'!Z36-'E-Coal'!Z36)*'Energy Use 2020'!$AB98</f>
        <v>848733850225.76282</v>
      </c>
      <c r="AA36" s="230">
        <f>('Energy Use'!AA92-'E-electricity'!AA36-'E-Coal'!AA36)*'Energy Use 2020'!$AB98</f>
        <v>866605606020.06396</v>
      </c>
      <c r="AB36" s="230">
        <f>('Energy Use'!AB92-'E-electricity'!AB36-'E-Coal'!AB36)*'Energy Use 2020'!$AB98</f>
        <v>883323064616.45581</v>
      </c>
      <c r="AC36" s="230">
        <f>('Energy Use'!AC92-'E-electricity'!AC36-'E-Coal'!AC36)*'Energy Use 2020'!$AB98</f>
        <v>898819770774.95215</v>
      </c>
      <c r="AD36" s="230">
        <f>('Energy Use'!AD92-'E-electricity'!AD36-'E-Coal'!AD36)*'Energy Use 2020'!$AB98</f>
        <v>913035144739.55762</v>
      </c>
      <c r="AE36" s="230">
        <f>('Energy Use'!AE92-'E-electricity'!AE36-'E-Coal'!AE36)*'Energy Use 2020'!$AB98</f>
        <v>925914882454.75745</v>
      </c>
      <c r="AF36" s="230">
        <f>('Energy Use'!AF92-'E-electricity'!AF36-'E-Coal'!AF36)*'Energy Use 2020'!$AB98</f>
        <v>937411299686.67017</v>
      </c>
      <c r="AG36" s="230">
        <f>('Energy Use'!AG92-'E-electricity'!AG36-'E-Coal'!AG36)*'Energy Use 2020'!$AB98</f>
        <v>947483617188.39954</v>
      </c>
      <c r="AH36" s="230">
        <f>('Energy Use'!AH92-'E-electricity'!AH36-'E-Coal'!AH36)*'Energy Use 2020'!$AB98</f>
        <v>956098184808.89722</v>
      </c>
      <c r="AI36" s="230">
        <f>('Energy Use'!AI92-'E-electricity'!AI36-'E-Coal'!AI36)*'Energy Use 2020'!$AB98</f>
        <v>963228643216.68042</v>
      </c>
      <c r="AJ36" s="230">
        <f>('Energy Use'!AJ92-'E-electricity'!AJ36-'E-Coal'!AJ36)*'Energy Use 2020'!$AB98</f>
        <v>968856022681.83191</v>
      </c>
      <c r="AK36" s="230">
        <f>('Energy Use'!AK92-'E-electricity'!AK36-'E-Coal'!AK36)*'Energy Use 2020'!$AB98</f>
        <v>972968779119.39636</v>
      </c>
      <c r="AL36" s="230">
        <f>('Energy Use'!AL92-'E-electricity'!AL36-'E-Coal'!AL36)*'Energy Use 2020'!$AB98</f>
        <v>975562768333.63245</v>
      </c>
      <c r="AM36" s="230">
        <f>('Energy Use'!AM92-'E-electricity'!AM36-'E-Coal'!AM36)*'Energy Use 2020'!$AB98</f>
        <v>976641160104.58167</v>
      </c>
      <c r="AN36" s="230">
        <f>('Energy Use'!AN92-'E-electricity'!AN36-'E-Coal'!AN36)*'Energy Use 2020'!$AB98</f>
        <v>976214294416.71643</v>
      </c>
      <c r="AO36" s="230">
        <f>('Energy Use'!AO92-'E-electricity'!AO36-'E-Coal'!AO36)*'Energy Use 2020'!$AB98</f>
        <v>974299482735.29675</v>
      </c>
      <c r="AP36" s="230">
        <f>('Energy Use'!AP92-'E-electricity'!AP36-'E-Coal'!AP36)*'Energy Use 2020'!$AB98</f>
        <v>970920757782.5896</v>
      </c>
      <c r="AQ36" s="230">
        <f>('Energy Use'!AQ92-'E-electricity'!AQ36-'E-Coal'!AQ36)*'Energy Use 2020'!$AB98</f>
        <v>966028033139.45898</v>
      </c>
      <c r="AR36" s="133" t="str">
        <f>VLOOKUP($A36,'Sector Match'!$A$1:$B$43,2,0)</f>
        <v>computers and electronics 26</v>
      </c>
    </row>
    <row r="37" spans="1:44" x14ac:dyDescent="0.2">
      <c r="A37" s="74" t="s">
        <v>35</v>
      </c>
      <c r="B37" s="230">
        <f>('Energy Use'!B93-'E-electricity'!B37)*'Energy Use 2019'!$S99</f>
        <v>108335155499.99992</v>
      </c>
      <c r="C37" s="230">
        <f>('Energy Use'!C93-'E-electricity'!C37-'E-Coal'!C37)*'Energy Use 2020'!$AB99</f>
        <v>100001682000</v>
      </c>
      <c r="D37" s="230">
        <f>('Energy Use'!D93-'E-electricity'!D37-'E-Coal'!D37)*'Energy Use 2020'!$AB99</f>
        <v>99250770716.025986</v>
      </c>
      <c r="E37" s="230">
        <f>('Energy Use'!E93-'E-electricity'!E37-'E-Coal'!E37)*'Energy Use 2020'!$AB99</f>
        <v>123801663225.70976</v>
      </c>
      <c r="F37" s="230">
        <f>('Energy Use'!F93-'E-electricity'!F37-'E-Coal'!F37)*'Energy Use 2020'!$AB99</f>
        <v>126488540066.07275</v>
      </c>
      <c r="G37" s="230">
        <f>('Energy Use'!G93-'E-electricity'!G37-'E-Coal'!G37)*'Energy Use 2020'!$AB99</f>
        <v>130144566040.81114</v>
      </c>
      <c r="H37" s="230">
        <f>('Energy Use'!H93-'E-electricity'!H37-'E-Coal'!H37)*'Energy Use 2020'!$AB99</f>
        <v>134600804046.20116</v>
      </c>
      <c r="I37" s="230">
        <f>('Energy Use'!I93-'E-electricity'!I37-'E-Coal'!I37)*'Energy Use 2020'!$AB99</f>
        <v>138276637187.49075</v>
      </c>
      <c r="J37" s="230">
        <f>('Energy Use'!J93-'E-electricity'!J37-'E-Coal'!J37)*'Energy Use 2020'!$AB99</f>
        <v>140572266019.42242</v>
      </c>
      <c r="K37" s="230">
        <f>('Energy Use'!K93-'E-electricity'!K37-'E-Coal'!K37)*'Energy Use 2020'!$AB99</f>
        <v>142105858688.71594</v>
      </c>
      <c r="L37" s="230">
        <f>('Energy Use'!L93-'E-electricity'!L37-'E-Coal'!L37)*'Energy Use 2020'!$AB99</f>
        <v>143115596527.31152</v>
      </c>
      <c r="M37" s="230">
        <f>('Energy Use'!M93-'E-electricity'!M37-'E-Coal'!M37)*'Energy Use 2020'!$AB99</f>
        <v>144030374738.38052</v>
      </c>
      <c r="N37" s="230">
        <f>('Energy Use'!N93-'E-electricity'!N37-'E-Coal'!N37)*'Energy Use 2020'!$AB99</f>
        <v>145879179705.20285</v>
      </c>
      <c r="O37" s="230">
        <f>('Energy Use'!O93-'E-electricity'!O37-'E-Coal'!O37)*'Energy Use 2020'!$AB99</f>
        <v>148045473588.36649</v>
      </c>
      <c r="P37" s="230">
        <f>('Energy Use'!P93-'E-electricity'!P37-'E-Coal'!P37)*'Energy Use 2020'!$AB99</f>
        <v>150453925465.18402</v>
      </c>
      <c r="Q37" s="230">
        <f>('Energy Use'!Q93-'E-electricity'!Q37-'E-Coal'!Q37)*'Energy Use 2020'!$AB99</f>
        <v>153025018139.9397</v>
      </c>
      <c r="R37" s="230">
        <f>('Energy Use'!R93-'E-electricity'!R37-'E-Coal'!R37)*'Energy Use 2020'!$AB99</f>
        <v>155673908210.20047</v>
      </c>
      <c r="S37" s="230">
        <f>('Energy Use'!S93-'E-electricity'!S37-'E-Coal'!S37)*'Energy Use 2020'!$AB99</f>
        <v>158940515333.07562</v>
      </c>
      <c r="T37" s="230">
        <f>('Energy Use'!T93-'E-electricity'!T37-'E-Coal'!T37)*'Energy Use 2020'!$AB99</f>
        <v>162213431138.31329</v>
      </c>
      <c r="U37" s="230">
        <f>('Energy Use'!U93-'E-electricity'!U37-'E-Coal'!U37)*'Energy Use 2020'!$AB99</f>
        <v>165480568744.96533</v>
      </c>
      <c r="V37" s="230">
        <f>('Energy Use'!V93-'E-electricity'!V37-'E-Coal'!V37)*'Energy Use 2020'!$AB99</f>
        <v>168729023500.99304</v>
      </c>
      <c r="W37" s="230">
        <f>('Energy Use'!W93-'E-electricity'!W37-'E-Coal'!W37)*'Energy Use 2020'!$AB99</f>
        <v>171945085435.00897</v>
      </c>
      <c r="X37" s="230">
        <f>('Energy Use'!X93-'E-electricity'!X37-'E-Coal'!X37)*'Energy Use 2020'!$AB99</f>
        <v>175114261844.40414</v>
      </c>
      <c r="Y37" s="230">
        <f>('Energy Use'!Y93-'E-electricity'!Y37-'E-Coal'!Y37)*'Energy Use 2020'!$AB99</f>
        <v>178221310848.18677</v>
      </c>
      <c r="Z37" s="230">
        <f>('Energy Use'!Z93-'E-electricity'!Z37-'E-Coal'!Z37)*'Energy Use 2020'!$AB99</f>
        <v>181250286670.71588</v>
      </c>
      <c r="AA37" s="230">
        <f>('Energy Use'!AA93-'E-electricity'!AA37-'E-Coal'!AA37)*'Energy Use 2020'!$AB99</f>
        <v>184184597336.83673</v>
      </c>
      <c r="AB37" s="230">
        <f>('Energy Use'!AB93-'E-electricity'!AB37-'E-Coal'!AB37)*'Energy Use 2020'!$AB99</f>
        <v>187007075348.19058</v>
      </c>
      <c r="AC37" s="230">
        <f>('Energy Use'!AC93-'E-electricity'!AC37-'E-Coal'!AC37)*'Energy Use 2020'!$AB99</f>
        <v>189700061773.63583</v>
      </c>
      <c r="AD37" s="230">
        <f>('Energy Use'!AD93-'E-electricity'!AD37-'E-Coal'!AD37)*'Energy Use 2020'!$AB99</f>
        <v>192245504023.13937</v>
      </c>
      <c r="AE37" s="230">
        <f>('Energy Use'!AE93-'E-electricity'!AE37-'E-Coal'!AE37)*'Energy Use 2020'!$AB99</f>
        <v>194625067384.1749</v>
      </c>
      <c r="AF37" s="230">
        <f>('Energy Use'!AF93-'E-electricity'!AF37-'E-Coal'!AF37)*'Energy Use 2020'!$AB99</f>
        <v>196820260183.34729</v>
      </c>
      <c r="AG37" s="230">
        <f>('Energy Use'!AG93-'E-electricity'!AG37-'E-Coal'!AG37)*'Energy Use 2020'!$AB99</f>
        <v>198812572194.97549</v>
      </c>
      <c r="AH37" s="230">
        <f>('Energy Use'!AH93-'E-electricity'!AH37-'E-Coal'!AH37)*'Energy Use 2020'!$AB99</f>
        <v>200583625655.20303</v>
      </c>
      <c r="AI37" s="230">
        <f>('Energy Use'!AI93-'E-electricity'!AI37-'E-Coal'!AI37)*'Energy Use 2020'!$AB99</f>
        <v>202115337957.94809</v>
      </c>
      <c r="AJ37" s="230">
        <f>('Energy Use'!AJ93-'E-electricity'!AJ37-'E-Coal'!AJ37)*'Energy Use 2020'!$AB99</f>
        <v>203390094811.98611</v>
      </c>
      <c r="AK37" s="230">
        <f>('Energy Use'!AK93-'E-electricity'!AK37-'E-Coal'!AK37)*'Energy Use 2020'!$AB99</f>
        <v>204390932331.73276</v>
      </c>
      <c r="AL37" s="230">
        <f>('Energy Use'!AL93-'E-electricity'!AL37-'E-Coal'!AL37)*'Energy Use 2020'!$AB99</f>
        <v>205101726224.12415</v>
      </c>
      <c r="AM37" s="230">
        <f>('Energy Use'!AM93-'E-electricity'!AM37-'E-Coal'!AM37)*'Energy Use 2020'!$AB99</f>
        <v>205507385927.33923</v>
      </c>
      <c r="AN37" s="230">
        <f>('Energy Use'!AN93-'E-electricity'!AN37-'E-Coal'!AN37)*'Energy Use 2020'!$AB99</f>
        <v>205594051261.84769</v>
      </c>
      <c r="AO37" s="230">
        <f>('Energy Use'!AO93-'E-electricity'!AO37-'E-Coal'!AO37)*'Energy Use 2020'!$AB99</f>
        <v>205349288879.013</v>
      </c>
      <c r="AP37" s="230">
        <f>('Energy Use'!AP93-'E-electricity'!AP37-'E-Coal'!AP37)*'Energy Use 2020'!$AB99</f>
        <v>204762285546.22073</v>
      </c>
      <c r="AQ37" s="230">
        <f>('Energy Use'!AQ93-'E-electricity'!AQ37-'E-Coal'!AQ37)*'Energy Use 2020'!$AB99</f>
        <v>203807042683.1889</v>
      </c>
      <c r="AR37" s="133" t="str">
        <f>VLOOKUP($A37,'Sector Match'!$A$1:$B$43,2,0)</f>
        <v>computers and electronics 26</v>
      </c>
    </row>
    <row r="38" spans="1:44" x14ac:dyDescent="0.2">
      <c r="A38" s="74" t="s">
        <v>36</v>
      </c>
      <c r="B38" s="230">
        <f>('Energy Use'!B94-'E-electricity'!B38)*'Energy Use 2019'!$S100</f>
        <v>0</v>
      </c>
      <c r="C38" s="230">
        <f>('Energy Use'!C94-'E-electricity'!C38-'E-Coal'!C38)*'Energy Use 2020'!$AB100</f>
        <v>27778245000</v>
      </c>
      <c r="D38" s="230">
        <f>('Energy Use'!D94-'E-electricity'!D38-'E-Coal'!D38)*'Energy Use 2020'!$AB100</f>
        <v>21975259698.187729</v>
      </c>
      <c r="E38" s="230">
        <f>('Energy Use'!E94-'E-electricity'!E38-'E-Coal'!E38)*'Energy Use 2020'!$AB100</f>
        <v>34335395975.070789</v>
      </c>
      <c r="F38" s="230">
        <f>('Energy Use'!F94-'E-electricity'!F38-'E-Coal'!F38)*'Energy Use 2020'!$AB100</f>
        <v>34109335110.740696</v>
      </c>
      <c r="G38" s="230">
        <f>('Energy Use'!G94-'E-electricity'!G38-'E-Coal'!G38)*'Energy Use 2020'!$AB100</f>
        <v>34309152245.905315</v>
      </c>
      <c r="H38" s="230">
        <f>('Energy Use'!H94-'E-electricity'!H38-'E-Coal'!H38)*'Energy Use 2020'!$AB100</f>
        <v>34761240276.246307</v>
      </c>
      <c r="I38" s="230">
        <f>('Energy Use'!I94-'E-electricity'!I38-'E-Coal'!I38)*'Energy Use 2020'!$AB100</f>
        <v>35204238573.561432</v>
      </c>
      <c r="J38" s="230">
        <f>('Energy Use'!J94-'E-electricity'!J38-'E-Coal'!J38)*'Energy Use 2020'!$AB100</f>
        <v>35572945717.745583</v>
      </c>
      <c r="K38" s="230">
        <f>('Energy Use'!K94-'E-electricity'!K38-'E-Coal'!K38)*'Energy Use 2020'!$AB100</f>
        <v>35872808875.654243</v>
      </c>
      <c r="L38" s="230">
        <f>('Energy Use'!L94-'E-electricity'!L38-'E-Coal'!L38)*'Energy Use 2020'!$AB100</f>
        <v>36061712387.685333</v>
      </c>
      <c r="M38" s="230">
        <f>('Energy Use'!M94-'E-electricity'!M38-'E-Coal'!M38)*'Energy Use 2020'!$AB100</f>
        <v>36116903087.41362</v>
      </c>
      <c r="N38" s="230">
        <f>('Energy Use'!N94-'E-electricity'!N38-'E-Coal'!N38)*'Energy Use 2020'!$AB100</f>
        <v>36317255588.744926</v>
      </c>
      <c r="O38" s="230">
        <f>('Energy Use'!O94-'E-electricity'!O38-'E-Coal'!O38)*'Energy Use 2020'!$AB100</f>
        <v>36385668466.052383</v>
      </c>
      <c r="P38" s="230">
        <f>('Energy Use'!P94-'E-electricity'!P38-'E-Coal'!P38)*'Energy Use 2020'!$AB100</f>
        <v>36330972493.128761</v>
      </c>
      <c r="Q38" s="230">
        <f>('Energy Use'!Q94-'E-electricity'!Q38-'E-Coal'!Q38)*'Energy Use 2020'!$AB100</f>
        <v>36163230348.158234</v>
      </c>
      <c r="R38" s="230">
        <f>('Energy Use'!R94-'E-electricity'!R38-'E-Coal'!R38)*'Energy Use 2020'!$AB100</f>
        <v>35893417109.146011</v>
      </c>
      <c r="S38" s="230">
        <f>('Energy Use'!S94-'E-electricity'!S38-'E-Coal'!S38)*'Energy Use 2020'!$AB100</f>
        <v>35840809379.549088</v>
      </c>
      <c r="T38" s="230">
        <f>('Energy Use'!T94-'E-electricity'!T38-'E-Coal'!T38)*'Energy Use 2020'!$AB100</f>
        <v>35709575631.032043</v>
      </c>
      <c r="U38" s="230">
        <f>('Energy Use'!U94-'E-electricity'!U38-'E-Coal'!U38)*'Energy Use 2020'!$AB100</f>
        <v>35505500627.831001</v>
      </c>
      <c r="V38" s="230">
        <f>('Energy Use'!V94-'E-electricity'!V38-'E-Coal'!V38)*'Energy Use 2020'!$AB100</f>
        <v>35234718741.966972</v>
      </c>
      <c r="W38" s="230">
        <f>('Energy Use'!W94-'E-electricity'!W38-'E-Coal'!W38)*'Energy Use 2020'!$AB100</f>
        <v>34903605505.883957</v>
      </c>
      <c r="X38" s="230">
        <f>('Energy Use'!X94-'E-electricity'!X38-'E-Coal'!X38)*'Energy Use 2020'!$AB100</f>
        <v>34518676227.540474</v>
      </c>
      <c r="Y38" s="230">
        <f>('Energy Use'!Y94-'E-electricity'!Y38-'E-Coal'!Y38)*'Energy Use 2020'!$AB100</f>
        <v>34086493123.323868</v>
      </c>
      <c r="Z38" s="230">
        <f>('Energy Use'!Z94-'E-electricity'!Z38-'E-Coal'!Z38)*'Energy Use 2020'!$AB100</f>
        <v>33613582025.086586</v>
      </c>
      <c r="AA38" s="230">
        <f>('Energy Use'!AA94-'E-electricity'!AA38-'E-Coal'!AA38)*'Energy Use 2020'!$AB100</f>
        <v>33106359342.808212</v>
      </c>
      <c r="AB38" s="230">
        <f>('Energy Use'!AB94-'E-electricity'!AB38-'E-Coal'!AB38)*'Energy Use 2020'!$AB100</f>
        <v>32571069623.411568</v>
      </c>
      <c r="AC38" s="230">
        <f>('Energy Use'!AC94-'E-electricity'!AC38-'E-Coal'!AC38)*'Energy Use 2020'!$AB100</f>
        <v>32013733745.800591</v>
      </c>
      <c r="AD38" s="230">
        <f>('Energy Use'!AD94-'E-electricity'!AD38-'E-Coal'!AD38)*'Energy Use 2020'!$AB100</f>
        <v>31440107536.293598</v>
      </c>
      <c r="AE38" s="230">
        <f>('Energy Use'!AE94-'E-electricity'!AE38-'E-Coal'!AE38)*'Energy Use 2020'!$AB100</f>
        <v>30855650379.005623</v>
      </c>
      <c r="AF38" s="230">
        <f>('Energy Use'!AF94-'E-electricity'!AF38-'E-Coal'!AF38)*'Energy Use 2020'!$AB100</f>
        <v>30265503232.094757</v>
      </c>
      <c r="AG38" s="230">
        <f>('Energy Use'!AG94-'E-electricity'!AG38-'E-Coal'!AG38)*'Energy Use 2020'!$AB100</f>
        <v>29674475341.234688</v>
      </c>
      <c r="AH38" s="230">
        <f>('Energy Use'!AH94-'E-electricity'!AH38-'E-Coal'!AH38)*'Energy Use 2020'!$AB100</f>
        <v>29087038863.074806</v>
      </c>
      <c r="AI38" s="230">
        <f>('Energy Use'!AI94-'E-electricity'!AI38-'E-Coal'!AI38)*'Energy Use 2020'!$AB100</f>
        <v>28507330569.820606</v>
      </c>
      <c r="AJ38" s="230">
        <f>('Energy Use'!AJ94-'E-electricity'!AJ38-'E-Coal'!AJ38)*'Energy Use 2020'!$AB100</f>
        <v>27939159796.905315</v>
      </c>
      <c r="AK38" s="230">
        <f>('Energy Use'!AK94-'E-electricity'!AK38-'E-Coal'!AK38)*'Energy Use 2020'!$AB100</f>
        <v>27386021814.290989</v>
      </c>
      <c r="AL38" s="230">
        <f>('Energy Use'!AL94-'E-electricity'!AL38-'E-Coal'!AL38)*'Energy Use 2020'!$AB100</f>
        <v>26851115843.550777</v>
      </c>
      <c r="AM38" s="230">
        <f>('Energy Use'!AM94-'E-electricity'!AM38-'E-Coal'!AM38)*'Energy Use 2020'!$AB100</f>
        <v>26337367003.048161</v>
      </c>
      <c r="AN38" s="230">
        <f>('Energy Use'!AN94-'E-electricity'!AN38-'E-Coal'!AN38)*'Energy Use 2020'!$AB100</f>
        <v>25847451538.178871</v>
      </c>
      <c r="AO38" s="230">
        <f>('Energy Use'!AO94-'E-electricity'!AO38-'E-Coal'!AO38)*'Energy Use 2020'!$AB100</f>
        <v>25383824779.177986</v>
      </c>
      <c r="AP38" s="230">
        <f>('Energy Use'!AP94-'E-electricity'!AP38-'E-Coal'!AP38)*'Energy Use 2020'!$AB100</f>
        <v>24948751362.413151</v>
      </c>
      <c r="AQ38" s="230">
        <f>('Energy Use'!AQ94-'E-electricity'!AQ38-'E-Coal'!AQ38)*'Energy Use 2020'!$AB100</f>
        <v>24542291135.968975</v>
      </c>
      <c r="AR38" s="133" t="str">
        <f>VLOOKUP($A38,'Sector Match'!$A$1:$B$43,2,0)</f>
        <v>other machinery 28</v>
      </c>
    </row>
    <row r="39" spans="1:44" x14ac:dyDescent="0.2">
      <c r="A39" s="74" t="s">
        <v>37</v>
      </c>
      <c r="B39" s="230">
        <f>('Energy Use'!B95-'E-electricity'!B39)*'Energy Use 2019'!$S101</f>
        <v>522231006000</v>
      </c>
      <c r="C39" s="230">
        <f>('Energy Use'!C95-'E-electricity'!C39-'E-Coal'!C39)*'Energy Use 2020'!$AB101</f>
        <v>1058351134500</v>
      </c>
      <c r="D39" s="230">
        <f>('Energy Use'!D95-'E-electricity'!D39-'E-Coal'!D39)*'Energy Use 2020'!$AB101</f>
        <v>1501694782747.5811</v>
      </c>
      <c r="E39" s="230">
        <f>('Energy Use'!E95-'E-electricity'!E39-'E-Coal'!E39)*'Energy Use 2020'!$AB101</f>
        <v>1895208251553.7222</v>
      </c>
      <c r="F39" s="230">
        <f>('Energy Use'!F95-'E-electricity'!F39-'E-Coal'!F39)*'Energy Use 2020'!$AB101</f>
        <v>2036885304609.7434</v>
      </c>
      <c r="G39" s="230">
        <f>('Energy Use'!G95-'E-electricity'!G39-'E-Coal'!G39)*'Energy Use 2020'!$AB101</f>
        <v>2249817707676.9512</v>
      </c>
      <c r="H39" s="230">
        <f>('Energy Use'!H95-'E-electricity'!H39-'E-Coal'!H39)*'Energy Use 2020'!$AB101</f>
        <v>2529674506358.6694</v>
      </c>
      <c r="I39" s="230">
        <f>('Energy Use'!I95-'E-electricity'!I39-'E-Coal'!I39)*'Energy Use 2020'!$AB101</f>
        <v>2851904378289.5259</v>
      </c>
      <c r="J39" s="230">
        <f>('Energy Use'!J95-'E-electricity'!J39-'E-Coal'!J39)*'Energy Use 2020'!$AB101</f>
        <v>3114152981621.7095</v>
      </c>
      <c r="K39" s="230">
        <f>('Energy Use'!K95-'E-electricity'!K39-'E-Coal'!K39)*'Energy Use 2020'!$AB101</f>
        <v>3371564252802.4243</v>
      </c>
      <c r="L39" s="230">
        <f>('Energy Use'!L95-'E-electricity'!L39-'E-Coal'!L39)*'Energy Use 2020'!$AB101</f>
        <v>3596082965317.7627</v>
      </c>
      <c r="M39" s="230">
        <f>('Energy Use'!M95-'E-electricity'!M39-'E-Coal'!M39)*'Energy Use 2020'!$AB101</f>
        <v>3799456612183.4912</v>
      </c>
      <c r="N39" s="230">
        <f>('Energy Use'!N95-'E-electricity'!N39-'E-Coal'!N39)*'Energy Use 2020'!$AB101</f>
        <v>4046954824832.4146</v>
      </c>
      <c r="O39" s="230">
        <f>('Energy Use'!O95-'E-electricity'!O39-'E-Coal'!O39)*'Energy Use 2020'!$AB101</f>
        <v>4302413207558.7822</v>
      </c>
      <c r="P39" s="230">
        <f>('Energy Use'!P95-'E-electricity'!P39-'E-Coal'!P39)*'Energy Use 2020'!$AB101</f>
        <v>4566487176595.752</v>
      </c>
      <c r="Q39" s="230">
        <f>('Energy Use'!Q95-'E-electricity'!Q39-'E-Coal'!Q39)*'Energy Use 2020'!$AB101</f>
        <v>4840031605287.8945</v>
      </c>
      <c r="R39" s="230">
        <f>('Energy Use'!R95-'E-electricity'!R39-'E-Coal'!R39)*'Energy Use 2020'!$AB101</f>
        <v>5124121884564.5166</v>
      </c>
      <c r="S39" s="230">
        <f>('Energy Use'!S95-'E-electricity'!S39-'E-Coal'!S39)*'Energy Use 2020'!$AB101</f>
        <v>5436669905516.3164</v>
      </c>
      <c r="T39" s="230">
        <f>('Energy Use'!T95-'E-electricity'!T39-'E-Coal'!T39)*'Energy Use 2020'!$AB101</f>
        <v>5762514303076.7861</v>
      </c>
      <c r="U39" s="230">
        <f>('Energy Use'!U95-'E-electricity'!U39-'E-Coal'!U39)*'Energy Use 2020'!$AB101</f>
        <v>6101043466408.9902</v>
      </c>
      <c r="V39" s="230">
        <f>('Energy Use'!V95-'E-electricity'!V39-'E-Coal'!V39)*'Energy Use 2020'!$AB101</f>
        <v>6451441847377.7109</v>
      </c>
      <c r="W39" s="230">
        <f>('Energy Use'!W95-'E-electricity'!W39-'E-Coal'!W39)*'Energy Use 2020'!$AB101</f>
        <v>6812672838604.1611</v>
      </c>
      <c r="X39" s="230">
        <f>('Energy Use'!X95-'E-electricity'!X39-'E-Coal'!X39)*'Energy Use 2020'!$AB101</f>
        <v>7183463221596.4004</v>
      </c>
      <c r="Y39" s="230">
        <f>('Energy Use'!Y95-'E-electricity'!Y39-'E-Coal'!Y39)*'Energy Use 2020'!$AB101</f>
        <v>7562289824850.3584</v>
      </c>
      <c r="Z39" s="230">
        <f>('Energy Use'!Z95-'E-electricity'!Z39-'E-Coal'!Z39)*'Energy Use 2020'!$AB101</f>
        <v>7947369083703.3125</v>
      </c>
      <c r="AA39" s="230">
        <f>('Energy Use'!AA95-'E-electricity'!AA39-'E-Coal'!AA39)*'Energy Use 2020'!$AB101</f>
        <v>8336650231539.3789</v>
      </c>
      <c r="AB39" s="230">
        <f>('Energy Use'!AB95-'E-electricity'!AB39-'E-Coal'!AB39)*'Energy Use 2020'!$AB101</f>
        <v>8727812871249.9219</v>
      </c>
      <c r="AC39" s="230">
        <f>('Energy Use'!AC95-'E-electricity'!AC39-'E-Coal'!AC39)*'Energy Use 2020'!$AB101</f>
        <v>9118269672090.5332</v>
      </c>
      <c r="AD39" s="230">
        <f>('Energy Use'!AD95-'E-electricity'!AD39-'E-Coal'!AD39)*'Energy Use 2020'!$AB101</f>
        <v>9505174905816.748</v>
      </c>
      <c r="AE39" s="230">
        <f>('Energy Use'!AE95-'E-electricity'!AE39-'E-Coal'!AE39)*'Energy Use 2020'!$AB101</f>
        <v>9885439473166.4121</v>
      </c>
      <c r="AF39" s="230">
        <f>('Energy Use'!AF95-'E-electricity'!AF39-'E-Coal'!AF39)*'Energy Use 2020'!$AB101</f>
        <v>10255752974012.111</v>
      </c>
      <c r="AG39" s="230">
        <f>('Energy Use'!AG95-'E-electricity'!AG39-'E-Coal'!AG39)*'Energy Use 2020'!$AB101</f>
        <v>10612613239468.33</v>
      </c>
      <c r="AH39" s="230">
        <f>('Energy Use'!AH95-'E-electricity'!AH39-'E-Coal'!AH39)*'Energy Use 2020'!$AB101</f>
        <v>10952363570895.951</v>
      </c>
      <c r="AI39" s="230">
        <f>('Energy Use'!AI95-'E-electricity'!AI39-'E-Coal'!AI39)*'Energy Use 2020'!$AB101</f>
        <v>11271237719789.697</v>
      </c>
      <c r="AJ39" s="230">
        <f>('Energy Use'!AJ95-'E-electricity'!AJ39-'E-Coal'!AJ39)*'Energy Use 2020'!$AB101</f>
        <v>11565412396642.84</v>
      </c>
      <c r="AK39" s="230">
        <f>('Energy Use'!AK95-'E-electricity'!AK39-'E-Coal'!AK39)*'Energy Use 2020'!$AB101</f>
        <v>11831066820990.242</v>
      </c>
      <c r="AL39" s="230">
        <f>('Energy Use'!AL95-'E-electricity'!AL39-'E-Coal'!AL39)*'Energy Use 2020'!$AB101</f>
        <v>12064448526262.586</v>
      </c>
      <c r="AM39" s="230">
        <f>('Energy Use'!AM95-'E-electricity'!AM39-'E-Coal'!AM39)*'Energy Use 2020'!$AB101</f>
        <v>12261944321604.102</v>
      </c>
      <c r="AN39" s="230">
        <f>('Energy Use'!AN95-'E-electricity'!AN39-'E-Coal'!AN39)*'Energy Use 2020'!$AB101</f>
        <v>12420155000497.174</v>
      </c>
      <c r="AO39" s="230">
        <f>('Energy Use'!AO95-'E-electricity'!AO39-'E-Coal'!AO39)*'Energy Use 2020'!$AB101</f>
        <v>12535972087012.736</v>
      </c>
      <c r="AP39" s="230">
        <f>('Energy Use'!AP95-'E-electricity'!AP39-'E-Coal'!AP39)*'Energy Use 2020'!$AB101</f>
        <v>12606654640445.111</v>
      </c>
      <c r="AQ39" s="230">
        <f>('Energy Use'!AQ95-'E-electricity'!AQ39-'E-Coal'!AQ39)*'Energy Use 2020'!$AB101</f>
        <v>12628850983861.801</v>
      </c>
      <c r="AR39" s="133" t="str">
        <f>VLOOKUP($A39,'Sector Match'!$A$1:$B$43,2,0)</f>
        <v>water and waste 36T39</v>
      </c>
    </row>
    <row r="40" spans="1:44" x14ac:dyDescent="0.2">
      <c r="A40" s="74" t="s">
        <v>38</v>
      </c>
      <c r="B40" s="230">
        <f>('Energy Use'!B96-'E-electricity'!B40)*'Energy Use 2019'!$S102</f>
        <v>127779927000</v>
      </c>
      <c r="C40" s="230">
        <f>('Energy Use'!C96-'E-electricity'!C40-'E-Coal'!C40)*'Energy Use 2020'!$AB102</f>
        <v>69445612500</v>
      </c>
      <c r="D40" s="230">
        <f>('Energy Use'!D96-'E-electricity'!D40-'E-Coal'!D40)*'Energy Use 2020'!$AB102</f>
        <v>61369925407.149597</v>
      </c>
      <c r="E40" s="230">
        <f>('Energy Use'!E96-'E-electricity'!E40-'E-Coal'!E40)*'Energy Use 2020'!$AB102</f>
        <v>86518690117.495392</v>
      </c>
      <c r="F40" s="230">
        <f>('Energy Use'!F96-'E-electricity'!F40-'E-Coal'!F40)*'Energy Use 2020'!$AB102</f>
        <v>88583193598.728165</v>
      </c>
      <c r="G40" s="230">
        <f>('Energy Use'!G96-'E-electricity'!G40-'E-Coal'!G40)*'Energy Use 2020'!$AB102</f>
        <v>92927399382.066467</v>
      </c>
      <c r="H40" s="230">
        <f>('Energy Use'!H96-'E-electricity'!H40-'E-Coal'!H40)*'Energy Use 2020'!$AB102</f>
        <v>98814355914.463974</v>
      </c>
      <c r="I40" s="230">
        <f>('Energy Use'!I96-'E-electricity'!I40-'E-Coal'!I40)*'Energy Use 2020'!$AB102</f>
        <v>104642814567.532</v>
      </c>
      <c r="J40" s="230">
        <f>('Energy Use'!J96-'E-electricity'!J40-'E-Coal'!J40)*'Energy Use 2020'!$AB102</f>
        <v>109875279744.89946</v>
      </c>
      <c r="K40" s="230">
        <f>('Energy Use'!K96-'E-electricity'!K40-'E-Coal'!K40)*'Energy Use 2020'!$AB102</f>
        <v>114658221489.83322</v>
      </c>
      <c r="L40" s="230">
        <f>('Energy Use'!L96-'E-electricity'!L40-'E-Coal'!L40)*'Energy Use 2020'!$AB102</f>
        <v>118972720521.92114</v>
      </c>
      <c r="M40" s="230">
        <f>('Energy Use'!M96-'E-electricity'!M40-'E-Coal'!M40)*'Energy Use 2020'!$AB102</f>
        <v>122904506050.08939</v>
      </c>
      <c r="N40" s="230">
        <f>('Energy Use'!N96-'E-electricity'!N40-'E-Coal'!N40)*'Energy Use 2020'!$AB102</f>
        <v>127211675685.02251</v>
      </c>
      <c r="O40" s="230">
        <f>('Energy Use'!O96-'E-electricity'!O40-'E-Coal'!O40)*'Energy Use 2020'!$AB102</f>
        <v>131313611725.22682</v>
      </c>
      <c r="P40" s="230">
        <f>('Energy Use'!P96-'E-electricity'!P40-'E-Coal'!P40)*'Energy Use 2020'!$AB102</f>
        <v>135216333796.39317</v>
      </c>
      <c r="Q40" s="230">
        <f>('Energy Use'!Q96-'E-electricity'!Q40-'E-Coal'!Q40)*'Energy Use 2020'!$AB102</f>
        <v>138930691277.22266</v>
      </c>
      <c r="R40" s="230">
        <f>('Energy Use'!R96-'E-electricity'!R40-'E-Coal'!R40)*'Energy Use 2020'!$AB102</f>
        <v>142472098635.12836</v>
      </c>
      <c r="S40" s="230">
        <f>('Energy Use'!S96-'E-electricity'!S40-'E-Coal'!S40)*'Energy Use 2020'!$AB102</f>
        <v>146591802050.51489</v>
      </c>
      <c r="T40" s="230">
        <f>('Energy Use'!T96-'E-electricity'!T40-'E-Coal'!T40)*'Energy Use 2020'!$AB102</f>
        <v>150593343941.9166</v>
      </c>
      <c r="U40" s="230">
        <f>('Energy Use'!U96-'E-electricity'!U40-'E-Coal'!U40)*'Energy Use 2020'!$AB102</f>
        <v>154461975890.62793</v>
      </c>
      <c r="V40" s="230">
        <f>('Energy Use'!V96-'E-electricity'!V40-'E-Coal'!V40)*'Energy Use 2020'!$AB102</f>
        <v>158183285111.32715</v>
      </c>
      <c r="W40" s="230">
        <f>('Energy Use'!W96-'E-electricity'!W40-'E-Coal'!W40)*'Energy Use 2020'!$AB102</f>
        <v>161743287155.87952</v>
      </c>
      <c r="X40" s="230">
        <f>('Energy Use'!X96-'E-electricity'!X40-'E-Coal'!X40)*'Energy Use 2020'!$AB102</f>
        <v>165128516411.35098</v>
      </c>
      <c r="Y40" s="230">
        <f>('Energy Use'!Y96-'E-electricity'!Y40-'E-Coal'!Y40)*'Energy Use 2020'!$AB102</f>
        <v>168326113547.49945</v>
      </c>
      <c r="Z40" s="230">
        <f>('Energy Use'!Z96-'E-electricity'!Z40-'E-Coal'!Z40)*'Energy Use 2020'!$AB102</f>
        <v>171323909097.78986</v>
      </c>
      <c r="AA40" s="230">
        <f>('Energy Use'!AA96-'E-electricity'!AA40-'E-Coal'!AA40)*'Energy Use 2020'!$AB102</f>
        <v>174110502396.74414</v>
      </c>
      <c r="AB40" s="230">
        <f>('Energy Use'!AB96-'E-electricity'!AB40-'E-Coal'!AB40)*'Energy Use 2020'!$AB102</f>
        <v>176675335144.621</v>
      </c>
      <c r="AC40" s="230">
        <f>('Energy Use'!AC96-'E-electricity'!AC40-'E-Coal'!AC40)*'Energy Use 2020'!$AB102</f>
        <v>179008758927.36636</v>
      </c>
      <c r="AD40" s="230">
        <f>('Energy Use'!AD96-'E-electricity'!AD40-'E-Coal'!AD40)*'Energy Use 2020'!$AB102</f>
        <v>181102096084.61621</v>
      </c>
      <c r="AE40" s="230">
        <f>('Energy Use'!AE96-'E-electricity'!AE40-'E-Coal'!AE40)*'Energy Use 2020'!$AB102</f>
        <v>182947693390.34943</v>
      </c>
      <c r="AF40" s="230">
        <f>('Energy Use'!AF96-'E-electricity'!AF40-'E-Coal'!AF40)*'Energy Use 2020'!$AB102</f>
        <v>184538968088.56064</v>
      </c>
      <c r="AG40" s="230">
        <f>('Energy Use'!AG96-'E-electricity'!AG40-'E-Coal'!AG40)*'Energy Use 2020'!$AB102</f>
        <v>185870445908.90659</v>
      </c>
      <c r="AH40" s="230">
        <f>('Energy Use'!AH96-'E-electricity'!AH40-'E-Coal'!AH40)*'Energy Use 2020'!$AB102</f>
        <v>186937790773.53778</v>
      </c>
      <c r="AI40" s="230">
        <f>('Energy Use'!AI96-'E-electricity'!AI40-'E-Coal'!AI40)*'Energy Use 2020'!$AB102</f>
        <v>187737825995.04276</v>
      </c>
      <c r="AJ40" s="230">
        <f>('Energy Use'!AJ96-'E-electricity'!AJ40-'E-Coal'!AJ40)*'Energy Use 2020'!$AB102</f>
        <v>188268546855.36624</v>
      </c>
      <c r="AK40" s="230">
        <f>('Energy Use'!AK96-'E-electricity'!AK40-'E-Coal'!AK40)*'Energy Use 2020'!$AB102</f>
        <v>188529124545.54041</v>
      </c>
      <c r="AL40" s="230">
        <f>('Energy Use'!AL96-'E-electricity'!AL40-'E-Coal'!AL40)*'Energy Use 2020'!$AB102</f>
        <v>188519901534.82526</v>
      </c>
      <c r="AM40" s="230">
        <f>('Energy Use'!AM96-'E-electricity'!AM40-'E-Coal'!AM40)*'Energy Use 2020'!$AB102</f>
        <v>188242378524.32425</v>
      </c>
      <c r="AN40" s="230">
        <f>('Energy Use'!AN96-'E-electricity'!AN40-'E-Coal'!AN40)*'Energy Use 2020'!$AB102</f>
        <v>187699193223.14645</v>
      </c>
      <c r="AO40" s="230">
        <f>('Energy Use'!AO96-'E-electricity'!AO40-'E-Coal'!AO40)*'Energy Use 2020'!$AB102</f>
        <v>186894091263.77133</v>
      </c>
      <c r="AP40" s="230">
        <f>('Energy Use'!AP96-'E-electricity'!AP40-'E-Coal'!AP40)*'Energy Use 2020'!$AB102</f>
        <v>185831889646.48422</v>
      </c>
      <c r="AQ40" s="230">
        <f>('Energy Use'!AQ96-'E-electricity'!AQ40-'E-Coal'!AQ40)*'Energy Use 2020'!$AB102</f>
        <v>184503050224.10883</v>
      </c>
      <c r="AR40" s="133" t="str">
        <f>VLOOKUP($A40,'Sector Match'!$A$1:$B$43,2,0)</f>
        <v>other machinery 28</v>
      </c>
    </row>
    <row r="41" spans="1:44" x14ac:dyDescent="0.2">
      <c r="A41" s="74" t="s">
        <v>39</v>
      </c>
      <c r="B41" s="230">
        <f>('Energy Use'!B97-'E-electricity'!B41)*'Energy Use 2019'!$S103</f>
        <v>3961177737000</v>
      </c>
      <c r="C41" s="230">
        <f>('Energy Use'!C97-'E-electricity'!C41-'E-Coal'!C41)*'Energy Use 2020'!$AB103</f>
        <v>366672834000</v>
      </c>
      <c r="D41" s="230">
        <f>('Energy Use'!D97-'E-electricity'!D41-'E-Coal'!D41)*'Energy Use 2020'!$AB103</f>
        <v>259107652435.36035</v>
      </c>
      <c r="E41" s="230">
        <f>('Energy Use'!E97-'E-electricity'!E41-'E-Coal'!E41)*'Energy Use 2020'!$AB103</f>
        <v>277728141042.87683</v>
      </c>
      <c r="F41" s="230">
        <f>('Energy Use'!F97-'E-electricity'!F41-'E-Coal'!F41)*'Energy Use 2020'!$AB103</f>
        <v>296021678022.13416</v>
      </c>
      <c r="G41" s="230">
        <f>('Energy Use'!G97-'E-electricity'!G41-'E-Coal'!G41)*'Energy Use 2020'!$AB103</f>
        <v>319499205202.59528</v>
      </c>
      <c r="H41" s="230">
        <f>('Energy Use'!H97-'E-electricity'!H41-'E-Coal'!H41)*'Energy Use 2020'!$AB103</f>
        <v>347643052494.53644</v>
      </c>
      <c r="I41" s="230">
        <f>('Energy Use'!I97-'E-electricity'!I41-'E-Coal'!I41)*'Energy Use 2020'!$AB103</f>
        <v>376748242223.49756</v>
      </c>
      <c r="J41" s="230">
        <f>('Energy Use'!J97-'E-electricity'!J41-'E-Coal'!J41)*'Energy Use 2020'!$AB103</f>
        <v>395139234491.55499</v>
      </c>
      <c r="K41" s="230">
        <f>('Energy Use'!K97-'E-electricity'!K41-'E-Coal'!K41)*'Energy Use 2020'!$AB103</f>
        <v>410912508228.48529</v>
      </c>
      <c r="L41" s="230">
        <f>('Energy Use'!L97-'E-electricity'!L41-'E-Coal'!L41)*'Energy Use 2020'!$AB103</f>
        <v>422571192796.89398</v>
      </c>
      <c r="M41" s="230">
        <f>('Energy Use'!M97-'E-electricity'!M41-'E-Coal'!M41)*'Energy Use 2020'!$AB103</f>
        <v>433230595436.84149</v>
      </c>
      <c r="N41" s="230">
        <f>('Energy Use'!N97-'E-electricity'!N41-'E-Coal'!N41)*'Energy Use 2020'!$AB103</f>
        <v>450796971849.82959</v>
      </c>
      <c r="O41" s="230">
        <f>('Energy Use'!O97-'E-electricity'!O41-'E-Coal'!O41)*'Energy Use 2020'!$AB103</f>
        <v>471302238904.10699</v>
      </c>
      <c r="P41" s="230">
        <f>('Energy Use'!P97-'E-electricity'!P41-'E-Coal'!P41)*'Energy Use 2020'!$AB103</f>
        <v>494135053892.64642</v>
      </c>
      <c r="Q41" s="230">
        <f>('Energy Use'!Q97-'E-electricity'!Q41-'E-Coal'!Q41)*'Energy Use 2020'!$AB103</f>
        <v>518549808987.98639</v>
      </c>
      <c r="R41" s="230">
        <f>('Energy Use'!R97-'E-electricity'!R41-'E-Coal'!R41)*'Energy Use 2020'!$AB103</f>
        <v>543631925127.1167</v>
      </c>
      <c r="S41" s="230">
        <f>('Energy Use'!S97-'E-electricity'!S41-'E-Coal'!S41)*'Energy Use 2020'!$AB103</f>
        <v>569967246004.68701</v>
      </c>
      <c r="T41" s="230">
        <f>('Energy Use'!T97-'E-electricity'!T41-'E-Coal'!T41)*'Energy Use 2020'!$AB103</f>
        <v>595896875541.60364</v>
      </c>
      <c r="U41" s="230">
        <f>('Energy Use'!U97-'E-electricity'!U41-'E-Coal'!U41)*'Energy Use 2020'!$AB103</f>
        <v>621300337413.96521</v>
      </c>
      <c r="V41" s="230">
        <f>('Energy Use'!V97-'E-electricity'!V41-'E-Coal'!V41)*'Energy Use 2020'!$AB103</f>
        <v>646062228564.35889</v>
      </c>
      <c r="W41" s="230">
        <f>('Energy Use'!W97-'E-electricity'!W41-'E-Coal'!W41)*'Energy Use 2020'!$AB103</f>
        <v>670073436952.48047</v>
      </c>
      <c r="X41" s="230">
        <f>('Energy Use'!X97-'E-electricity'!X41-'E-Coal'!X41)*'Energy Use 2020'!$AB103</f>
        <v>693232237465.31531</v>
      </c>
      <c r="Y41" s="230">
        <f>('Energy Use'!Y97-'E-electricity'!Y41-'E-Coal'!Y41)*'Energy Use 2020'!$AB103</f>
        <v>715445251452.50085</v>
      </c>
      <c r="Z41" s="230">
        <f>('Energy Use'!Z97-'E-electricity'!Z41-'E-Coal'!Z41)*'Energy Use 2020'!$AB103</f>
        <v>736628258967.46582</v>
      </c>
      <c r="AA41" s="230">
        <f>('Energy Use'!AA97-'E-electricity'!AA41-'E-Coal'!AA41)*'Energy Use 2020'!$AB103</f>
        <v>756706856465.69617</v>
      </c>
      <c r="AB41" s="230">
        <f>('Energy Use'!AB97-'E-electricity'!AB41-'E-Coal'!AB41)*'Energy Use 2020'!$AB103</f>
        <v>775616956330.86731</v>
      </c>
      <c r="AC41" s="230">
        <f>('Energy Use'!AC97-'E-electricity'!AC41-'E-Coal'!AC41)*'Energy Use 2020'!$AB103</f>
        <v>793305128069.97144</v>
      </c>
      <c r="AD41" s="230">
        <f>('Energy Use'!AD97-'E-electricity'!AD41-'E-Coal'!AD41)*'Energy Use 2020'!$AB103</f>
        <v>809728784255.75793</v>
      </c>
      <c r="AE41" s="230">
        <f>('Energy Use'!AE97-'E-electricity'!AE41-'E-Coal'!AE41)*'Energy Use 2020'!$AB103</f>
        <v>824856217228.34619</v>
      </c>
      <c r="AF41" s="230">
        <f>('Energy Use'!AF97-'E-electricity'!AF41-'E-Coal'!AF41)*'Energy Use 2020'!$AB103</f>
        <v>838666495143.57751</v>
      </c>
      <c r="AG41" s="230">
        <f>('Energy Use'!AG97-'E-electricity'!AG41-'E-Coal'!AG41)*'Energy Use 2020'!$AB103</f>
        <v>851149228135.02209</v>
      </c>
      <c r="AH41" s="230">
        <f>('Energy Use'!AH97-'E-electricity'!AH41-'E-Coal'!AH41)*'Energy Use 2020'!$AB103</f>
        <v>862304217116.25342</v>
      </c>
      <c r="AI41" s="230">
        <f>('Energy Use'!AI97-'E-electricity'!AI41-'E-Coal'!AI41)*'Energy Use 2020'!$AB103</f>
        <v>872140999082.89648</v>
      </c>
      <c r="AJ41" s="230">
        <f>('Energy Use'!AJ97-'E-electricity'!AJ41-'E-Coal'!AJ41)*'Energy Use 2020'!$AB103</f>
        <v>880678303684.50122</v>
      </c>
      <c r="AK41" s="230">
        <f>('Energy Use'!AK97-'E-electricity'!AK41-'E-Coal'!AK41)*'Energy Use 2020'!$AB103</f>
        <v>887943436342.73474</v>
      </c>
      <c r="AL41" s="230">
        <f>('Energy Use'!AL97-'E-electricity'!AL41-'E-Coal'!AL41)*'Energy Use 2020'!$AB103</f>
        <v>893971603321.64294</v>
      </c>
      <c r="AM41" s="230">
        <f>('Energy Use'!AM97-'E-electricity'!AM41-'E-Coal'!AM41)*'Energy Use 2020'!$AB103</f>
        <v>898805193943.18738</v>
      </c>
      <c r="AN41" s="230">
        <f>('Energy Use'!AN97-'E-electricity'!AN41-'E-Coal'!AN41)*'Energy Use 2020'!$AB103</f>
        <v>902493034628.31482</v>
      </c>
      <c r="AO41" s="230">
        <f>('Energy Use'!AO97-'E-electricity'!AO41-'E-Coal'!AO41)*'Energy Use 2020'!$AB103</f>
        <v>905089628675.42419</v>
      </c>
      <c r="AP41" s="230">
        <f>('Energy Use'!AP97-'E-electricity'!AP41-'E-Coal'!AP41)*'Energy Use 2020'!$AB103</f>
        <v>906654394711.54773</v>
      </c>
      <c r="AQ41" s="230">
        <f>('Energy Use'!AQ97-'E-electricity'!AQ41-'E-Coal'!AQ41)*'Energy Use 2020'!$AB103</f>
        <v>907175279856.43323</v>
      </c>
      <c r="AR41" s="133">
        <f>VLOOKUP($A41,'Sector Match'!$A$1:$B$43,2,0)</f>
        <v>0</v>
      </c>
    </row>
    <row r="42" spans="1:44" x14ac:dyDescent="0.2">
      <c r="A42" s="74" t="s">
        <v>40</v>
      </c>
      <c r="B42" s="230">
        <f>('Energy Use'!B98-'E-electricity'!B42)*'Energy Use 2019'!$S104</f>
        <v>44445192000</v>
      </c>
      <c r="C42" s="230">
        <f>('Energy Use'!C98-'E-electricity'!C42-'E-Coal'!C42)*'Energy Use 2020'!$AB104</f>
        <v>2777824500</v>
      </c>
      <c r="D42" s="230">
        <f>('Energy Use'!D98-'E-electricity'!D42-'E-Coal'!D42)*'Energy Use 2020'!$AB104</f>
        <v>3411909165.6384907</v>
      </c>
      <c r="E42" s="230">
        <f>('Energy Use'!E98-'E-electricity'!E42-'E-Coal'!E42)*'Energy Use 2020'!$AB104</f>
        <v>3743652995.7544775</v>
      </c>
      <c r="F42" s="230">
        <f>('Energy Use'!F98-'E-electricity'!F42-'E-Coal'!F42)*'Energy Use 2020'!$AB104</f>
        <v>4014031232.2093673</v>
      </c>
      <c r="G42" s="230">
        <f>('Energy Use'!G98-'E-electricity'!G42-'E-Coal'!G42)*'Energy Use 2020'!$AB104</f>
        <v>4458400087.4698076</v>
      </c>
      <c r="H42" s="230">
        <f>('Energy Use'!H98-'E-electricity'!H42-'E-Coal'!H42)*'Energy Use 2020'!$AB104</f>
        <v>5046996828.9354048</v>
      </c>
      <c r="I42" s="230">
        <f>('Energy Use'!I98-'E-electricity'!I42-'E-Coal'!I42)*'Energy Use 2020'!$AB104</f>
        <v>5657109035.3414345</v>
      </c>
      <c r="J42" s="230">
        <f>('Energy Use'!J98-'E-electricity'!J42-'E-Coal'!J42)*'Energy Use 2020'!$AB104</f>
        <v>6194904317.2484388</v>
      </c>
      <c r="K42" s="230">
        <f>('Energy Use'!K98-'E-electricity'!K42-'E-Coal'!K42)*'Energy Use 2020'!$AB104</f>
        <v>6694474899.2835226</v>
      </c>
      <c r="L42" s="230">
        <f>('Energy Use'!L98-'E-electricity'!L42-'E-Coal'!L42)*'Energy Use 2020'!$AB104</f>
        <v>7150902875.4347458</v>
      </c>
      <c r="M42" s="230">
        <f>('Energy Use'!M98-'E-electricity'!M42-'E-Coal'!M42)*'Energy Use 2020'!$AB104</f>
        <v>7588470655.3983564</v>
      </c>
      <c r="N42" s="230">
        <f>('Energy Use'!N98-'E-electricity'!N42-'E-Coal'!N42)*'Energy Use 2020'!$AB104</f>
        <v>8064544173.491272</v>
      </c>
      <c r="O42" s="230">
        <f>('Energy Use'!O98-'E-electricity'!O42-'E-Coal'!O42)*'Energy Use 2020'!$AB104</f>
        <v>8560720544.1011257</v>
      </c>
      <c r="P42" s="230">
        <f>('Energy Use'!P98-'E-electricity'!P42-'E-Coal'!P42)*'Energy Use 2020'!$AB104</f>
        <v>9076475976.9552212</v>
      </c>
      <c r="Q42" s="230">
        <f>('Energy Use'!Q98-'E-electricity'!Q42-'E-Coal'!Q42)*'Energy Use 2020'!$AB104</f>
        <v>9611079515.7861786</v>
      </c>
      <c r="R42" s="230">
        <f>('Energy Use'!R98-'E-electricity'!R42-'E-Coal'!R42)*'Energy Use 2020'!$AB104</f>
        <v>10163576533.344641</v>
      </c>
      <c r="S42" s="230">
        <f>('Energy Use'!S98-'E-electricity'!S42-'E-Coal'!S42)*'Energy Use 2020'!$AB104</f>
        <v>10744984636.043999</v>
      </c>
      <c r="T42" s="230">
        <f>('Energy Use'!T98-'E-electricity'!T42-'E-Coal'!T42)*'Energy Use 2020'!$AB104</f>
        <v>11342956751.026995</v>
      </c>
      <c r="U42" s="230">
        <f>('Energy Use'!U98-'E-electricity'!U42-'E-Coal'!U42)*'Energy Use 2020'!$AB104</f>
        <v>11955777656.128382</v>
      </c>
      <c r="V42" s="230">
        <f>('Energy Use'!V98-'E-electricity'!V42-'E-Coal'!V42)*'Energy Use 2020'!$AB104</f>
        <v>12581438399.145643</v>
      </c>
      <c r="W42" s="230">
        <f>('Energy Use'!W98-'E-electricity'!W42-'E-Coal'!W42)*'Energy Use 2020'!$AB104</f>
        <v>13217627532.69109</v>
      </c>
      <c r="X42" s="230">
        <f>('Energy Use'!X98-'E-electricity'!X42-'E-Coal'!X42)*'Energy Use 2020'!$AB104</f>
        <v>13861725915.868711</v>
      </c>
      <c r="Y42" s="230">
        <f>('Energy Use'!Y98-'E-electricity'!Y42-'E-Coal'!Y42)*'Energy Use 2020'!$AB104</f>
        <v>14510805646.256809</v>
      </c>
      <c r="Z42" s="230">
        <f>('Energy Use'!Z98-'E-electricity'!Z42-'E-Coal'!Z42)*'Energy Use 2020'!$AB104</f>
        <v>15161633669.477642</v>
      </c>
      <c r="AA42" s="230">
        <f>('Energy Use'!AA98-'E-electricity'!AA42-'E-Coal'!AA42)*'Energy Use 2020'!$AB104</f>
        <v>15810680580.202148</v>
      </c>
      <c r="AB42" s="230">
        <f>('Energy Use'!AB98-'E-electricity'!AB42-'E-Coal'!AB42)*'Energy Use 2020'!$AB104</f>
        <v>16454135076.110132</v>
      </c>
      <c r="AC42" s="230">
        <f>('Energy Use'!AC98-'E-electricity'!AC42-'E-Coal'!AC42)*'Energy Use 2020'!$AB104</f>
        <v>17087924453.841522</v>
      </c>
      <c r="AD42" s="230">
        <f>('Energy Use'!AD98-'E-electricity'!AD42-'E-Coal'!AD42)*'Energy Use 2020'!$AB104</f>
        <v>17707741442.590176</v>
      </c>
      <c r="AE42" s="230">
        <f>('Energy Use'!AE98-'E-electricity'!AE42-'E-Coal'!AE42)*'Energy Use 2020'!$AB104</f>
        <v>18309077556.611092</v>
      </c>
      <c r="AF42" s="230">
        <f>('Energy Use'!AF98-'E-electricity'!AF42-'E-Coal'!AF42)*'Energy Use 2020'!$AB104</f>
        <v>18887263013.180412</v>
      </c>
      <c r="AG42" s="230">
        <f>('Energy Use'!AG98-'E-electricity'!AG42-'E-Coal'!AG42)*'Energy Use 2020'!$AB104</f>
        <v>19437513108.967503</v>
      </c>
      <c r="AH42" s="230">
        <f>('Energy Use'!AH98-'E-electricity'!AH42-'E-Coal'!AH42)*'Energy Use 2020'!$AB104</f>
        <v>19954980777.766354</v>
      </c>
      <c r="AI42" s="230">
        <f>('Energy Use'!AI98-'E-electricity'!AI42-'E-Coal'!AI42)*'Energy Use 2020'!$AB104</f>
        <v>20434814869.476318</v>
      </c>
      <c r="AJ42" s="230">
        <f>('Energy Use'!AJ98-'E-electricity'!AJ42-'E-Coal'!AJ42)*'Energy Use 2020'!$AB104</f>
        <v>20872223498.470501</v>
      </c>
      <c r="AK42" s="230">
        <f>('Energy Use'!AK98-'E-electricity'!AK42-'E-Coal'!AK42)*'Energy Use 2020'!$AB104</f>
        <v>21262541614.336311</v>
      </c>
      <c r="AL42" s="230">
        <f>('Energy Use'!AL98-'E-electricity'!AL42-'E-Coal'!AL42)*'Energy Use 2020'!$AB104</f>
        <v>21601301755.54195</v>
      </c>
      <c r="AM42" s="230">
        <f>('Energy Use'!AM98-'E-electricity'!AM42-'E-Coal'!AM42)*'Energy Use 2020'!$AB104</f>
        <v>21884306763.710876</v>
      </c>
      <c r="AN42" s="230">
        <f>('Energy Use'!AN98-'E-electricity'!AN42-'E-Coal'!AN42)*'Energy Use 2020'!$AB104</f>
        <v>22107703070.207481</v>
      </c>
      <c r="AO42" s="230">
        <f>('Energy Use'!AO98-'E-electricity'!AO42-'E-Coal'!AO42)*'Energy Use 2020'!$AB104</f>
        <v>22268053025.244499</v>
      </c>
      <c r="AP42" s="230">
        <f>('Energy Use'!AP98-'E-electricity'!AP42-'E-Coal'!AP42)*'Energy Use 2020'!$AB104</f>
        <v>22362404630.268417</v>
      </c>
      <c r="AQ42" s="230">
        <f>('Energy Use'!AQ98-'E-electricity'!AQ42-'E-Coal'!AQ42)*'Energy Use 2020'!$AB104</f>
        <v>22386490490.022408</v>
      </c>
      <c r="AR42" s="133" t="str">
        <f>VLOOKUP($A42,'Sector Match'!$A$1:$B$43,2,0)</f>
        <v>energy pipelines and gas processing 352T353</v>
      </c>
    </row>
    <row r="43" spans="1:44" x14ac:dyDescent="0.2">
      <c r="A43" s="211" t="s">
        <v>41</v>
      </c>
      <c r="B43" s="230">
        <f>('Energy Use'!B99-'E-electricity'!B43)*'Energy Use 2019'!$S105</f>
        <v>36111718500</v>
      </c>
      <c r="C43" s="230">
        <f>('Energy Use'!C99-'E-electricity'!C43-'E-Coal'!C43)*'Energy Use 2020'!$AB105</f>
        <v>36111718500.000221</v>
      </c>
      <c r="D43" s="230">
        <f>('Energy Use'!D99-'E-electricity'!D43-'E-Coal'!D43)*'Energy Use 2020'!$AB105</f>
        <v>41608547937.218163</v>
      </c>
      <c r="E43" s="230">
        <f>('Energy Use'!E99-'E-electricity'!E43-'E-Coal'!E43)*'Energy Use 2020'!$AB105</f>
        <v>43440876308.780418</v>
      </c>
      <c r="F43" s="230">
        <f>('Energy Use'!F99-'E-electricity'!F43-'E-Coal'!F43)*'Energy Use 2020'!$AB105</f>
        <v>45867601783.529678</v>
      </c>
      <c r="G43" s="230">
        <f>('Energy Use'!G99-'E-electricity'!G43-'E-Coal'!G43)*'Energy Use 2020'!$AB105</f>
        <v>48978979643.993729</v>
      </c>
      <c r="H43" s="230">
        <f>('Energy Use'!H99-'E-electricity'!H43-'E-Coal'!H43)*'Energy Use 2020'!$AB105</f>
        <v>52941394177.204948</v>
      </c>
      <c r="I43" s="230">
        <f>('Energy Use'!I99-'E-electricity'!I43-'E-Coal'!I43)*'Energy Use 2020'!$AB105</f>
        <v>56968620805.714828</v>
      </c>
      <c r="J43" s="230">
        <f>('Energy Use'!J99-'E-electricity'!J43-'E-Coal'!J43)*'Energy Use 2020'!$AB105</f>
        <v>60389432233.128082</v>
      </c>
      <c r="K43" s="230">
        <f>('Energy Use'!K99-'E-electricity'!K43-'E-Coal'!K43)*'Energy Use 2020'!$AB105</f>
        <v>63477354519.411827</v>
      </c>
      <c r="L43" s="230">
        <f>('Energy Use'!L99-'E-electricity'!L43-'E-Coal'!L43)*'Energy Use 2020'!$AB105</f>
        <v>66181589765.891045</v>
      </c>
      <c r="M43" s="230">
        <f>('Energy Use'!M99-'E-electricity'!M43-'E-Coal'!M43)*'Energy Use 2020'!$AB105</f>
        <v>68633998434.42807</v>
      </c>
      <c r="N43" s="230">
        <f>('Energy Use'!N99-'E-electricity'!N43-'E-Coal'!N43)*'Energy Use 2020'!$AB105</f>
        <v>71153650625.298828</v>
      </c>
      <c r="O43" s="230">
        <f>('Energy Use'!O99-'E-electricity'!O43-'E-Coal'!O43)*'Energy Use 2020'!$AB105</f>
        <v>73613761297.121506</v>
      </c>
      <c r="P43" s="230">
        <f>('Energy Use'!P99-'E-electricity'!P43-'E-Coal'!P43)*'Energy Use 2020'!$AB105</f>
        <v>76010919759.084564</v>
      </c>
      <c r="Q43" s="230">
        <f>('Energy Use'!Q99-'E-electricity'!Q43-'E-Coal'!Q43)*'Energy Use 2020'!$AB105</f>
        <v>78342846435.257217</v>
      </c>
      <c r="R43" s="230">
        <f>('Energy Use'!R99-'E-electricity'!R43-'E-Coal'!R43)*'Energy Use 2020'!$AB105</f>
        <v>80608401360.724747</v>
      </c>
      <c r="S43" s="230">
        <f>('Energy Use'!S99-'E-electricity'!S43-'E-Coal'!S43)*'Energy Use 2020'!$AB105</f>
        <v>82857712346.53241</v>
      </c>
      <c r="T43" s="230">
        <f>('Energy Use'!T99-'E-electricity'!T43-'E-Coal'!T43)*'Energy Use 2020'!$AB105</f>
        <v>85037502252.556976</v>
      </c>
      <c r="U43" s="230">
        <f>('Energy Use'!U99-'E-electricity'!U43-'E-Coal'!U43)*'Energy Use 2020'!$AB105</f>
        <v>87142285479.679398</v>
      </c>
      <c r="V43" s="230">
        <f>('Energy Use'!V99-'E-electricity'!V43-'E-Coal'!V43)*'Energy Use 2020'!$AB105</f>
        <v>89167020888.045685</v>
      </c>
      <c r="W43" s="230">
        <f>('Energy Use'!W99-'E-electricity'!W43-'E-Coal'!W43)*'Energy Use 2020'!$AB105</f>
        <v>91107136104.477631</v>
      </c>
      <c r="X43" s="230">
        <f>('Energy Use'!X99-'E-electricity'!X43-'E-Coal'!X43)*'Energy Use 2020'!$AB105</f>
        <v>92958547120.804108</v>
      </c>
      <c r="Y43" s="230">
        <f>('Energy Use'!Y99-'E-electricity'!Y43-'E-Coal'!Y43)*'Energy Use 2020'!$AB105</f>
        <v>94717673165.940781</v>
      </c>
      <c r="Z43" s="230">
        <f>('Energy Use'!Z99-'E-electricity'!Z43-'E-Coal'!Z43)*'Energy Use 2020'!$AB105</f>
        <v>96381446895.850189</v>
      </c>
      <c r="AA43" s="230">
        <f>('Energy Use'!AA99-'E-electricity'!AA43-'E-Coal'!AA43)*'Energy Use 2020'!$AB105</f>
        <v>97947320002.723892</v>
      </c>
      <c r="AB43" s="230">
        <f>('Energy Use'!AB99-'E-electricity'!AB43-'E-Coal'!AB43)*'Energy Use 2020'!$AB105</f>
        <v>99413264397.215576</v>
      </c>
      <c r="AC43" s="230">
        <f>('Energy Use'!AC99-'E-electricity'!AC43-'E-Coal'!AC43)*'Energy Use 2020'!$AB105</f>
        <v>100777769164.67662</v>
      </c>
      <c r="AD43" s="230">
        <f>('Energy Use'!AD99-'E-electricity'!AD43-'E-Coal'!AD43)*'Energy Use 2020'!$AB105</f>
        <v>102039833537.67039</v>
      </c>
      <c r="AE43" s="230">
        <f>('Energy Use'!AE99-'E-electricity'!AE43-'E-Coal'!AE43)*'Energy Use 2020'!$AB105</f>
        <v>103198956162.35666</v>
      </c>
      <c r="AF43" s="230">
        <f>('Energy Use'!AF99-'E-electricity'!AF43-'E-Coal'!AF43)*'Energy Use 2020'!$AB105</f>
        <v>104255120965.36874</v>
      </c>
      <c r="AG43" s="230">
        <f>('Energy Use'!AG99-'E-electricity'!AG43-'E-Coal'!AG43)*'Energy Use 2020'!$AB105</f>
        <v>105208779950.64143</v>
      </c>
      <c r="AH43" s="230">
        <f>('Energy Use'!AH99-'E-electricity'!AH43-'E-Coal'!AH43)*'Energy Use 2020'!$AB105</f>
        <v>106060833272.30849</v>
      </c>
      <c r="AI43" s="230">
        <f>('Energy Use'!AI99-'E-electricity'!AI43-'E-Coal'!AI43)*'Energy Use 2020'!$AB105</f>
        <v>106812606940.51335</v>
      </c>
      <c r="AJ43" s="230">
        <f>('Energy Use'!AJ99-'E-electricity'!AJ43-'E-Coal'!AJ43)*'Energy Use 2020'!$AB105</f>
        <v>107465828522.03897</v>
      </c>
      <c r="AK43" s="230">
        <f>('Energy Use'!AK99-'E-electricity'!AK43-'E-Coal'!AK43)*'Energy Use 2020'!$AB105</f>
        <v>108022601197.44452</v>
      </c>
      <c r="AL43" s="230">
        <f>('Energy Use'!AL99-'E-electricity'!AL43-'E-Coal'!AL43)*'Energy Use 2020'!$AB105</f>
        <v>108485376531.33041</v>
      </c>
      <c r="AM43" s="230">
        <f>('Energy Use'!AM99-'E-electricity'!AM43-'E-Coal'!AM43)*'Energy Use 2020'!$AB105</f>
        <v>108856926302.92654</v>
      </c>
      <c r="AN43" s="230">
        <f>('Energy Use'!AN99-'E-electricity'!AN43-'E-Coal'!AN43)*'Energy Use 2020'!$AB105</f>
        <v>109140313730.90854</v>
      </c>
      <c r="AO43" s="230">
        <f>('Energy Use'!AO99-'E-electricity'!AO43-'E-Coal'!AO43)*'Energy Use 2020'!$AB105</f>
        <v>109338864409.77811</v>
      </c>
      <c r="AP43" s="230">
        <f>('Energy Use'!AP99-'E-electricity'!AP43-'E-Coal'!AP43)*'Energy Use 2020'!$AB105</f>
        <v>109456137255.80481</v>
      </c>
      <c r="AQ43" s="230">
        <f>('Energy Use'!AQ99-'E-electricity'!AQ43-'E-Coal'!AQ43)*'Energy Use 2020'!$AB105</f>
        <v>109486767277.45245</v>
      </c>
      <c r="AR43" s="133" t="str">
        <f>VLOOKUP($A43,'Sector Match'!$A$1:$B$43,2,0)</f>
        <v>water and waste 36T39</v>
      </c>
    </row>
    <row r="44" spans="1:44" x14ac:dyDescent="0.2">
      <c r="A44" s="76" t="s">
        <v>88</v>
      </c>
      <c r="B44" s="241">
        <f>('Energy Use'!B100-'E-electricity'!B44)*'Energy Use 2019'!$S106</f>
        <v>45220205035499.992</v>
      </c>
      <c r="C44" s="241">
        <f>('Energy Use'!C100-'E-electricity'!C44-'E-Coal'!C44)*'Energy Use 2020'!$AB106</f>
        <v>48039696903000</v>
      </c>
      <c r="D44" s="241">
        <f>('Energy Use'!D100-'E-electricity'!D44-'E-Coal'!D44)*'Energy Use 2020'!$AB106</f>
        <v>50774660617436.5</v>
      </c>
      <c r="E44" s="241">
        <f>('Energy Use'!E100-'E-electricity'!E44-'E-Coal'!E44)*'Energy Use 2020'!$AB106</f>
        <v>52532199723618.867</v>
      </c>
      <c r="F44" s="241">
        <f>('Energy Use'!F100-'E-electricity'!F44-'E-Coal'!F44)*'Energy Use 2020'!$AB106</f>
        <v>57053174253354.734</v>
      </c>
      <c r="G44" s="241">
        <f>('Energy Use'!G100-'E-electricity'!G44-'E-Coal'!G44)*'Energy Use 2020'!$AB106</f>
        <v>59919371043914.078</v>
      </c>
      <c r="H44" s="241">
        <f>('Energy Use'!H100-'E-electricity'!H44-'E-Coal'!H44)*'Energy Use 2020'!$AB106</f>
        <v>62310617331004.969</v>
      </c>
      <c r="I44" s="241">
        <f>('Energy Use'!I100-'E-electricity'!I44-'E-Coal'!I44)*'Energy Use 2020'!$AB106</f>
        <v>65804278144332.258</v>
      </c>
      <c r="J44" s="241">
        <f>('Energy Use'!J100-'E-electricity'!J44-'E-Coal'!J44)*'Energy Use 2020'!$AB106</f>
        <v>68471625713815.273</v>
      </c>
      <c r="K44" s="241">
        <f>('Energy Use'!K100-'E-electricity'!K44-'E-Coal'!K44)*'Energy Use 2020'!$AB106</f>
        <v>71099021265798.672</v>
      </c>
      <c r="L44" s="241">
        <f>('Energy Use'!L100-'E-electricity'!L44-'E-Coal'!L44)*'Energy Use 2020'!$AB106</f>
        <v>73476958381874.844</v>
      </c>
      <c r="M44" s="241">
        <f>('Energy Use'!M100-'E-electricity'!M44-'E-Coal'!M44)*'Energy Use 2020'!$AB106</f>
        <v>76070982046959.969</v>
      </c>
      <c r="N44" s="241">
        <f>('Energy Use'!N100-'E-electricity'!N44-'E-Coal'!N44)*'Energy Use 2020'!$AB106</f>
        <v>77965508568702.891</v>
      </c>
      <c r="O44" s="241">
        <f>('Energy Use'!O100-'E-electricity'!O44-'E-Coal'!O44)*'Energy Use 2020'!$AB106</f>
        <v>80173850516638.859</v>
      </c>
      <c r="P44" s="241">
        <f>('Energy Use'!P100-'E-electricity'!P44-'E-Coal'!P44)*'Energy Use 2020'!$AB106</f>
        <v>82265381830841.984</v>
      </c>
      <c r="Q44" s="241">
        <f>('Energy Use'!Q100-'E-electricity'!Q44-'E-Coal'!Q44)*'Energy Use 2020'!$AB106</f>
        <v>84235702700925.234</v>
      </c>
      <c r="R44" s="241">
        <f>('Energy Use'!R100-'E-electricity'!R44-'E-Coal'!R44)*'Energy Use 2020'!$AB106</f>
        <v>85903758677030.672</v>
      </c>
      <c r="S44" s="241">
        <f>('Energy Use'!S100-'E-electricity'!S44-'E-Coal'!S44)*'Energy Use 2020'!$AB106</f>
        <v>87907441035066.141</v>
      </c>
      <c r="T44" s="241">
        <f>('Energy Use'!T100-'E-electricity'!T44-'E-Coal'!T44)*'Energy Use 2020'!$AB106</f>
        <v>89610225123603.109</v>
      </c>
      <c r="U44" s="241">
        <f>('Energy Use'!U100-'E-electricity'!U44-'E-Coal'!U44)*'Energy Use 2020'!$AB106</f>
        <v>91189935599661.828</v>
      </c>
      <c r="V44" s="241">
        <f>('Energy Use'!V100-'E-electricity'!V44-'E-Coal'!V44)*'Energy Use 2020'!$AB106</f>
        <v>92647609957840.734</v>
      </c>
      <c r="W44" s="241">
        <f>('Energy Use'!W100-'E-electricity'!W44-'E-Coal'!W44)*'Energy Use 2020'!$AB106</f>
        <v>93985328236227.922</v>
      </c>
      <c r="X44" s="241">
        <f>('Energy Use'!X100-'E-electricity'!X44-'E-Coal'!X44)*'Energy Use 2020'!$AB106</f>
        <v>95206148433528.719</v>
      </c>
      <c r="Y44" s="241">
        <f>('Energy Use'!Y100-'E-electricity'!Y44-'E-Coal'!Y44)*'Energy Use 2020'!$AB106</f>
        <v>96314035846765.938</v>
      </c>
      <c r="Z44" s="241">
        <f>('Energy Use'!Z100-'E-electricity'!Z44-'E-Coal'!Z44)*'Energy Use 2020'!$AB106</f>
        <v>97313788197538.531</v>
      </c>
      <c r="AA44" s="241">
        <f>('Energy Use'!AA100-'E-electricity'!AA44-'E-Coal'!AA44)*'Energy Use 2020'!$AB106</f>
        <v>98210958340216.531</v>
      </c>
      <c r="AB44" s="241">
        <f>('Energy Use'!AB100-'E-electricity'!AB44-'E-Coal'!AB44)*'Energy Use 2020'!$AB106</f>
        <v>99011776241125.547</v>
      </c>
      <c r="AC44" s="241">
        <f>('Energy Use'!AC100-'E-electricity'!AC44-'E-Coal'!AC44)*'Energy Use 2020'!$AB106</f>
        <v>99723071790570.875</v>
      </c>
      <c r="AD44" s="241">
        <f>('Energy Use'!AD100-'E-electricity'!AD44-'E-Coal'!AD44)*'Energy Use 2020'!$AB106</f>
        <v>100352199866059.61</v>
      </c>
      <c r="AE44" s="241">
        <f>('Energy Use'!AE100-'E-electricity'!AE44-'E-Coal'!AE44)*'Energy Use 2020'!$AB106</f>
        <v>100906968911679.38</v>
      </c>
      <c r="AF44" s="241">
        <f>('Energy Use'!AF100-'E-electricity'!AF44-'E-Coal'!AF44)*'Energy Use 2020'!$AB106</f>
        <v>101395574141159.91</v>
      </c>
      <c r="AG44" s="241">
        <f>('Energy Use'!AG100-'E-electricity'!AG44-'E-Coal'!AG44)*'Energy Use 2020'!$AB106</f>
        <v>101826536316026.52</v>
      </c>
      <c r="AH44" s="241">
        <f>('Energy Use'!AH100-'E-electricity'!AH44-'E-Coal'!AH44)*'Energy Use 2020'!$AB106</f>
        <v>102208646900127.98</v>
      </c>
      <c r="AI44" s="241">
        <f>('Energy Use'!AI100-'E-electricity'!AI44-'E-Coal'!AI44)*'Energy Use 2020'!$AB106</f>
        <v>102550920251779.16</v>
      </c>
      <c r="AJ44" s="241">
        <f>('Energy Use'!AJ100-'E-electricity'!AJ44-'E-Coal'!AJ44)*'Energy Use 2020'!$AB106</f>
        <v>102862553388128.59</v>
      </c>
      <c r="AK44" s="241">
        <f>('Energy Use'!AK100-'E-electricity'!AK44-'E-Coal'!AK44)*'Energy Use 2020'!$AB106</f>
        <v>103152893745941.2</v>
      </c>
      <c r="AL44" s="241">
        <f>('Energy Use'!AL100-'E-electricity'!AL44-'E-Coal'!AL44)*'Energy Use 2020'!$AB106</f>
        <v>103431415270946.14</v>
      </c>
      <c r="AM44" s="241">
        <f>('Energy Use'!AM100-'E-electricity'!AM44-'E-Coal'!AM44)*'Energy Use 2020'!$AB106</f>
        <v>103707703095920.83</v>
      </c>
      <c r="AN44" s="241">
        <f>('Energy Use'!AN100-'E-electricity'!AN44-'E-Coal'!AN44)*'Energy Use 2020'!$AB106</f>
        <v>103991447017048.45</v>
      </c>
      <c r="AO44" s="241">
        <f>('Energy Use'!AO100-'E-electricity'!AO44-'E-Coal'!AO44)*'Energy Use 2020'!$AB106</f>
        <v>104292443949774.92</v>
      </c>
      <c r="AP44" s="241">
        <f>('Energy Use'!AP100-'E-electricity'!AP44-'E-Coal'!AP44)*'Energy Use 2020'!$AB106</f>
        <v>104620609540133.78</v>
      </c>
      <c r="AQ44" s="241">
        <f>('Energy Use'!AQ100-'E-electricity'!AQ44-'E-Coal'!AQ44)*'Energy Use 2020'!$AB106</f>
        <v>104978250454366.88</v>
      </c>
      <c r="AR44" s="133" t="str">
        <f>VLOOKUP($A44,'Sector Match'!$A$1:$B$43,2,0)</f>
        <v>construction 41T43</v>
      </c>
    </row>
    <row r="49" spans="1:43" x14ac:dyDescent="0.2">
      <c r="B49" s="214">
        <v>2019</v>
      </c>
      <c r="C49" s="214">
        <v>2020</v>
      </c>
      <c r="D49" s="214">
        <v>2021</v>
      </c>
      <c r="E49" s="214">
        <v>2022</v>
      </c>
      <c r="F49" s="214">
        <v>2023</v>
      </c>
      <c r="G49" s="214">
        <v>2024</v>
      </c>
      <c r="H49" s="214">
        <v>2025</v>
      </c>
      <c r="I49" s="214">
        <v>2026</v>
      </c>
      <c r="J49" s="214">
        <v>2027</v>
      </c>
      <c r="K49" s="214">
        <v>2028</v>
      </c>
      <c r="L49" s="214">
        <v>2029</v>
      </c>
      <c r="M49" s="214">
        <v>2030</v>
      </c>
      <c r="N49" s="214">
        <v>2031</v>
      </c>
      <c r="O49" s="214">
        <v>2032</v>
      </c>
      <c r="P49" s="214">
        <v>2033</v>
      </c>
      <c r="Q49" s="214">
        <v>2034</v>
      </c>
      <c r="R49" s="214">
        <v>2035</v>
      </c>
      <c r="S49" s="214">
        <v>2036</v>
      </c>
      <c r="T49" s="214">
        <v>2037</v>
      </c>
      <c r="U49" s="214">
        <v>2038</v>
      </c>
      <c r="V49" s="214">
        <v>2039</v>
      </c>
      <c r="W49" s="214">
        <v>2040</v>
      </c>
      <c r="X49" s="214">
        <v>2041</v>
      </c>
      <c r="Y49" s="214">
        <v>2042</v>
      </c>
      <c r="Z49" s="214">
        <v>2043</v>
      </c>
      <c r="AA49" s="214">
        <v>2044</v>
      </c>
      <c r="AB49" s="214">
        <v>2045</v>
      </c>
      <c r="AC49" s="214">
        <v>2046</v>
      </c>
      <c r="AD49" s="214">
        <v>2047</v>
      </c>
      <c r="AE49" s="214">
        <v>2048</v>
      </c>
      <c r="AF49" s="214">
        <v>2049</v>
      </c>
      <c r="AG49" s="214">
        <v>2050</v>
      </c>
      <c r="AH49" s="214">
        <v>2051</v>
      </c>
      <c r="AI49" s="214">
        <v>2052</v>
      </c>
      <c r="AJ49" s="214">
        <v>2053</v>
      </c>
      <c r="AK49" s="214">
        <v>2054</v>
      </c>
      <c r="AL49" s="214">
        <v>2055</v>
      </c>
      <c r="AM49" s="214">
        <v>2056</v>
      </c>
      <c r="AN49" s="214">
        <v>2057</v>
      </c>
      <c r="AO49" s="214">
        <v>2058</v>
      </c>
      <c r="AP49" s="214">
        <v>2059</v>
      </c>
      <c r="AQ49" s="214">
        <v>2060</v>
      </c>
    </row>
    <row r="50" spans="1:43" x14ac:dyDescent="0.2">
      <c r="A50" s="277" t="s">
        <v>275</v>
      </c>
      <c r="B50" s="240">
        <f t="shared" ref="B50:B74" si="0">SUMIFS(B$2:B$44,$AR$2:$AR$44,$A50)</f>
        <v>472230165000</v>
      </c>
      <c r="C50" s="240">
        <f t="shared" ref="C50:AQ56" si="1">SUMIFS(C$2:C$44,$AR$2:$AR$44,$A50)</f>
        <v>450007569000.00006</v>
      </c>
      <c r="D50" s="240">
        <f t="shared" si="1"/>
        <v>468913548824.86273</v>
      </c>
      <c r="E50" s="240">
        <f t="shared" si="1"/>
        <v>496220155258.60779</v>
      </c>
      <c r="F50" s="240">
        <f t="shared" si="1"/>
        <v>533967703832.88641</v>
      </c>
      <c r="G50" s="240">
        <f t="shared" si="1"/>
        <v>562225570303.5647</v>
      </c>
      <c r="H50" s="240">
        <f t="shared" si="1"/>
        <v>578315320344.87195</v>
      </c>
      <c r="I50" s="240">
        <f t="shared" si="1"/>
        <v>621422644705.43115</v>
      </c>
      <c r="J50" s="240">
        <f t="shared" si="1"/>
        <v>645481887379.52393</v>
      </c>
      <c r="K50" s="240">
        <f t="shared" si="1"/>
        <v>669393160952.20056</v>
      </c>
      <c r="L50" s="240">
        <f t="shared" si="1"/>
        <v>689120730176.02734</v>
      </c>
      <c r="M50" s="240">
        <f t="shared" si="1"/>
        <v>717453305358.59668</v>
      </c>
      <c r="N50" s="240">
        <f t="shared" si="1"/>
        <v>725505800367.69238</v>
      </c>
      <c r="O50" s="240">
        <f t="shared" si="1"/>
        <v>744215483814.46216</v>
      </c>
      <c r="P50" s="240">
        <f t="shared" si="1"/>
        <v>761646599632.08472</v>
      </c>
      <c r="Q50" s="240">
        <f t="shared" si="1"/>
        <v>777763570510.65002</v>
      </c>
      <c r="R50" s="240">
        <f t="shared" si="1"/>
        <v>787669763735.2113</v>
      </c>
      <c r="S50" s="240">
        <f t="shared" si="1"/>
        <v>807659898735.61255</v>
      </c>
      <c r="T50" s="240">
        <f t="shared" si="1"/>
        <v>821488126429.97229</v>
      </c>
      <c r="U50" s="240">
        <f t="shared" si="1"/>
        <v>834034216648.15247</v>
      </c>
      <c r="V50" s="240">
        <f t="shared" si="1"/>
        <v>845314945612.0769</v>
      </c>
      <c r="W50" s="240">
        <f t="shared" si="1"/>
        <v>855357413708.48071</v>
      </c>
      <c r="X50" s="240">
        <f t="shared" si="1"/>
        <v>864198268936.21082</v>
      </c>
      <c r="Y50" s="240">
        <f t="shared" si="1"/>
        <v>871882873533.59509</v>
      </c>
      <c r="Z50" s="240">
        <f t="shared" si="1"/>
        <v>878464434404.31384</v>
      </c>
      <c r="AA50" s="240">
        <f t="shared" si="1"/>
        <v>884003116839.39697</v>
      </c>
      <c r="AB50" s="240">
        <f t="shared" si="1"/>
        <v>888565159596.02307</v>
      </c>
      <c r="AC50" s="240">
        <f t="shared" si="1"/>
        <v>892222007721.97388</v>
      </c>
      <c r="AD50" s="240">
        <f t="shared" si="1"/>
        <v>895049477686.54041</v>
      </c>
      <c r="AE50" s="240">
        <f t="shared" si="1"/>
        <v>897126967467.84863</v>
      </c>
      <c r="AF50" s="240">
        <f t="shared" si="1"/>
        <v>898536722319.72693</v>
      </c>
      <c r="AG50" s="240">
        <f t="shared" si="1"/>
        <v>899363165057.6593</v>
      </c>
      <c r="AH50" s="240">
        <f t="shared" si="1"/>
        <v>899692297913.03003</v>
      </c>
      <c r="AI50" s="240">
        <f t="shared" si="1"/>
        <v>899611181350.22998</v>
      </c>
      <c r="AJ50" s="240">
        <f t="shared" si="1"/>
        <v>899207493755.06763</v>
      </c>
      <c r="AK50" s="240">
        <f t="shared" si="1"/>
        <v>898569174610.98938</v>
      </c>
      <c r="AL50" s="240">
        <f t="shared" si="1"/>
        <v>897784152699.78577</v>
      </c>
      <c r="AM50" s="240">
        <f t="shared" si="1"/>
        <v>896940160007.78418</v>
      </c>
      <c r="AN50" s="240">
        <f t="shared" si="1"/>
        <v>896124631393.76514</v>
      </c>
      <c r="AO50" s="240">
        <f t="shared" si="1"/>
        <v>895424689683.65991</v>
      </c>
      <c r="AP50" s="240">
        <f t="shared" si="1"/>
        <v>894927215699.69751</v>
      </c>
      <c r="AQ50" s="240">
        <f t="shared" si="1"/>
        <v>894734323320.83008</v>
      </c>
    </row>
    <row r="51" spans="1:43" x14ac:dyDescent="0.2">
      <c r="A51" s="278" t="s">
        <v>90</v>
      </c>
      <c r="B51" s="230">
        <f t="shared" si="0"/>
        <v>333338940000</v>
      </c>
      <c r="C51" s="230">
        <f t="shared" si="1"/>
        <v>394451079000.00012</v>
      </c>
      <c r="D51" s="230">
        <f t="shared" si="1"/>
        <v>452061680890.00751</v>
      </c>
      <c r="E51" s="230">
        <f t="shared" si="1"/>
        <v>500547664203.63782</v>
      </c>
      <c r="F51" s="230">
        <f t="shared" si="1"/>
        <v>554080464319.64209</v>
      </c>
      <c r="G51" s="230">
        <f t="shared" si="1"/>
        <v>588989568972.15918</v>
      </c>
      <c r="H51" s="230">
        <f t="shared" si="1"/>
        <v>622369922184.47363</v>
      </c>
      <c r="I51" s="230">
        <f t="shared" si="1"/>
        <v>649995041845.12</v>
      </c>
      <c r="J51" s="230">
        <f t="shared" si="1"/>
        <v>655846633403.29028</v>
      </c>
      <c r="K51" s="230">
        <f t="shared" si="1"/>
        <v>663815215607.85779</v>
      </c>
      <c r="L51" s="230">
        <f t="shared" si="1"/>
        <v>662816439709.86511</v>
      </c>
      <c r="M51" s="230">
        <f t="shared" si="1"/>
        <v>656033294446.02271</v>
      </c>
      <c r="N51" s="230">
        <f t="shared" si="1"/>
        <v>655868576556.48511</v>
      </c>
      <c r="O51" s="230">
        <f t="shared" si="1"/>
        <v>655666244446.43335</v>
      </c>
      <c r="P51" s="230">
        <f t="shared" si="1"/>
        <v>655426398873.03064</v>
      </c>
      <c r="Q51" s="230">
        <f t="shared" si="1"/>
        <v>655149140578.04028</v>
      </c>
      <c r="R51" s="230">
        <f t="shared" si="1"/>
        <v>654834570287.82544</v>
      </c>
      <c r="S51" s="230">
        <f t="shared" si="1"/>
        <v>648714279762.89563</v>
      </c>
      <c r="T51" s="230">
        <f t="shared" si="1"/>
        <v>642595855677.14465</v>
      </c>
      <c r="U51" s="230">
        <f t="shared" si="1"/>
        <v>636479304192.28174</v>
      </c>
      <c r="V51" s="230">
        <f t="shared" si="1"/>
        <v>630364631469.59851</v>
      </c>
      <c r="W51" s="230">
        <f t="shared" si="1"/>
        <v>624251843669.97131</v>
      </c>
      <c r="X51" s="230">
        <f t="shared" si="1"/>
        <v>614540125903.64307</v>
      </c>
      <c r="Y51" s="230">
        <f t="shared" si="1"/>
        <v>604831571628.58582</v>
      </c>
      <c r="Z51" s="230">
        <f t="shared" si="1"/>
        <v>595126190693.70764</v>
      </c>
      <c r="AA51" s="230">
        <f t="shared" si="1"/>
        <v>585423992947.25073</v>
      </c>
      <c r="AB51" s="230">
        <f t="shared" si="1"/>
        <v>575724988236.79065</v>
      </c>
      <c r="AC51" s="230">
        <f t="shared" si="1"/>
        <v>566029186409.23743</v>
      </c>
      <c r="AD51" s="230">
        <f t="shared" si="1"/>
        <v>556336597310.83459</v>
      </c>
      <c r="AE51" s="230">
        <f t="shared" si="1"/>
        <v>546647230787.15912</v>
      </c>
      <c r="AF51" s="230">
        <f t="shared" si="1"/>
        <v>536961096683.12256</v>
      </c>
      <c r="AG51" s="230">
        <f t="shared" si="1"/>
        <v>527278204842.97021</v>
      </c>
      <c r="AH51" s="230">
        <f t="shared" si="1"/>
        <v>515202275456.99249</v>
      </c>
      <c r="AI51" s="230">
        <f t="shared" si="1"/>
        <v>503130468579.59003</v>
      </c>
      <c r="AJ51" s="230">
        <f t="shared" si="1"/>
        <v>491062796511.28156</v>
      </c>
      <c r="AK51" s="230">
        <f t="shared" si="1"/>
        <v>478999271551.75262</v>
      </c>
      <c r="AL51" s="230">
        <f t="shared" si="1"/>
        <v>466939905999.85638</v>
      </c>
      <c r="AM51" s="230">
        <f t="shared" si="1"/>
        <v>457278842217.57953</v>
      </c>
      <c r="AN51" s="230">
        <f t="shared" si="1"/>
        <v>447621093686.53699</v>
      </c>
      <c r="AO51" s="230">
        <f t="shared" si="1"/>
        <v>437966670245.43683</v>
      </c>
      <c r="AP51" s="230">
        <f t="shared" si="1"/>
        <v>428315581732.32025</v>
      </c>
      <c r="AQ51" s="230">
        <f t="shared" si="1"/>
        <v>418632934454.9281</v>
      </c>
    </row>
    <row r="52" spans="1:43" x14ac:dyDescent="0.2">
      <c r="A52" s="278" t="s">
        <v>91</v>
      </c>
      <c r="B52" s="230">
        <f t="shared" si="0"/>
        <v>6814003498499.998</v>
      </c>
      <c r="C52" s="230">
        <f t="shared" si="1"/>
        <v>6141769969500</v>
      </c>
      <c r="D52" s="230">
        <f t="shared" si="1"/>
        <v>6439508506825.6943</v>
      </c>
      <c r="E52" s="230">
        <f t="shared" si="1"/>
        <v>7059733391050.4932</v>
      </c>
      <c r="F52" s="230">
        <f t="shared" si="1"/>
        <v>7746085430507.6602</v>
      </c>
      <c r="G52" s="230">
        <f t="shared" si="1"/>
        <v>8172945497275.4482</v>
      </c>
      <c r="H52" s="230">
        <f t="shared" si="1"/>
        <v>8597442724167.1279</v>
      </c>
      <c r="I52" s="230">
        <f t="shared" si="1"/>
        <v>8807202416694.6621</v>
      </c>
      <c r="J52" s="230">
        <f t="shared" si="1"/>
        <v>9012788373403.7148</v>
      </c>
      <c r="K52" s="230">
        <f t="shared" si="1"/>
        <v>9218512465236.8066</v>
      </c>
      <c r="L52" s="230">
        <f t="shared" si="1"/>
        <v>9422321097632.4629</v>
      </c>
      <c r="M52" s="230">
        <f t="shared" si="1"/>
        <v>9624773252256.1133</v>
      </c>
      <c r="N52" s="230">
        <f t="shared" si="1"/>
        <v>9757581479333.4844</v>
      </c>
      <c r="O52" s="230">
        <f t="shared" si="1"/>
        <v>9890259989337.1289</v>
      </c>
      <c r="P52" s="230">
        <f t="shared" si="1"/>
        <v>10022808816027.635</v>
      </c>
      <c r="Q52" s="230">
        <f t="shared" si="1"/>
        <v>10155227993162.471</v>
      </c>
      <c r="R52" s="230">
        <f t="shared" si="1"/>
        <v>10287517554495.982</v>
      </c>
      <c r="S52" s="230">
        <f t="shared" si="1"/>
        <v>10422233839523.439</v>
      </c>
      <c r="T52" s="230">
        <f t="shared" si="1"/>
        <v>10556888110024.955</v>
      </c>
      <c r="U52" s="230">
        <f t="shared" si="1"/>
        <v>10691480368118.674</v>
      </c>
      <c r="V52" s="230">
        <f t="shared" si="1"/>
        <v>10826010615922.783</v>
      </c>
      <c r="W52" s="230">
        <f t="shared" si="1"/>
        <v>10960478855555.529</v>
      </c>
      <c r="X52" s="230">
        <f t="shared" si="1"/>
        <v>11026364685426.957</v>
      </c>
      <c r="Y52" s="230">
        <f t="shared" si="1"/>
        <v>11092219575709.555</v>
      </c>
      <c r="Z52" s="230">
        <f t="shared" si="1"/>
        <v>11158043527461.859</v>
      </c>
      <c r="AA52" s="230">
        <f t="shared" si="1"/>
        <v>11223836541742.43</v>
      </c>
      <c r="AB52" s="230">
        <f t="shared" si="1"/>
        <v>11289598619609.863</v>
      </c>
      <c r="AC52" s="230">
        <f t="shared" si="1"/>
        <v>11355329762122.76</v>
      </c>
      <c r="AD52" s="230">
        <f t="shared" si="1"/>
        <v>11421029970339.766</v>
      </c>
      <c r="AE52" s="230">
        <f t="shared" si="1"/>
        <v>11486699245319.543</v>
      </c>
      <c r="AF52" s="230">
        <f t="shared" si="1"/>
        <v>11552337588120.781</v>
      </c>
      <c r="AG52" s="230">
        <f t="shared" si="1"/>
        <v>11617944999802.197</v>
      </c>
      <c r="AH52" s="230">
        <f t="shared" si="1"/>
        <v>11683487339843.475</v>
      </c>
      <c r="AI52" s="230">
        <f t="shared" si="1"/>
        <v>11748998766392.459</v>
      </c>
      <c r="AJ52" s="230">
        <f t="shared" si="1"/>
        <v>11814479280507.412</v>
      </c>
      <c r="AK52" s="230">
        <f t="shared" si="1"/>
        <v>11879928883246.615</v>
      </c>
      <c r="AL52" s="230">
        <f t="shared" si="1"/>
        <v>11945347575668.381</v>
      </c>
      <c r="AM52" s="230">
        <f t="shared" si="1"/>
        <v>11942591132403.367</v>
      </c>
      <c r="AN52" s="230">
        <f t="shared" si="1"/>
        <v>11939834769548.934</v>
      </c>
      <c r="AO52" s="230">
        <f t="shared" si="1"/>
        <v>11937078487105.545</v>
      </c>
      <c r="AP52" s="230">
        <f t="shared" si="1"/>
        <v>11934322285073.678</v>
      </c>
      <c r="AQ52" s="230">
        <f t="shared" si="1"/>
        <v>11930571451810.313</v>
      </c>
    </row>
    <row r="53" spans="1:43" x14ac:dyDescent="0.2">
      <c r="A53" s="278" t="s">
        <v>92</v>
      </c>
      <c r="B53" s="230">
        <f t="shared" si="0"/>
        <v>1155574992000</v>
      </c>
      <c r="C53" s="230">
        <f t="shared" si="1"/>
        <v>913904260499.99963</v>
      </c>
      <c r="D53" s="230">
        <f t="shared" si="1"/>
        <v>933182361076.58643</v>
      </c>
      <c r="E53" s="230">
        <f t="shared" si="1"/>
        <v>1049247018559.1671</v>
      </c>
      <c r="F53" s="230">
        <f t="shared" si="1"/>
        <v>1115710416798.7441</v>
      </c>
      <c r="G53" s="230">
        <f t="shared" si="1"/>
        <v>1151928084315.6187</v>
      </c>
      <c r="H53" s="230">
        <f t="shared" si="1"/>
        <v>1185466811894.6699</v>
      </c>
      <c r="I53" s="230">
        <f t="shared" si="1"/>
        <v>1241997188106.594</v>
      </c>
      <c r="J53" s="230">
        <f t="shared" si="1"/>
        <v>1270164587997.2627</v>
      </c>
      <c r="K53" s="230">
        <f t="shared" si="1"/>
        <v>1300468556862.2312</v>
      </c>
      <c r="L53" s="230">
        <f t="shared" si="1"/>
        <v>1318235852160.2612</v>
      </c>
      <c r="M53" s="230">
        <f t="shared" si="1"/>
        <v>1327410061289.178</v>
      </c>
      <c r="N53" s="230">
        <f t="shared" si="1"/>
        <v>1327304455973.7717</v>
      </c>
      <c r="O53" s="230">
        <f t="shared" si="1"/>
        <v>1326974572482.9861</v>
      </c>
      <c r="P53" s="230">
        <f t="shared" si="1"/>
        <v>1326422403780.8701</v>
      </c>
      <c r="Q53" s="230">
        <f t="shared" si="1"/>
        <v>1325649942516.866</v>
      </c>
      <c r="R53" s="230">
        <f t="shared" si="1"/>
        <v>1324659181025.8127</v>
      </c>
      <c r="S53" s="230">
        <f t="shared" si="1"/>
        <v>1316831272601.321</v>
      </c>
      <c r="T53" s="230">
        <f t="shared" si="1"/>
        <v>1308977136492.4563</v>
      </c>
      <c r="U53" s="230">
        <f t="shared" si="1"/>
        <v>1301096757605.3452</v>
      </c>
      <c r="V53" s="230">
        <f t="shared" si="1"/>
        <v>1293190120847.2078</v>
      </c>
      <c r="W53" s="230">
        <f t="shared" si="1"/>
        <v>1285257211126.3608</v>
      </c>
      <c r="X53" s="230">
        <f t="shared" si="1"/>
        <v>1267157047738.4565</v>
      </c>
      <c r="Y53" s="230">
        <f t="shared" si="1"/>
        <v>1249079870552.231</v>
      </c>
      <c r="Z53" s="230">
        <f t="shared" si="1"/>
        <v>1231025699514.7031</v>
      </c>
      <c r="AA53" s="230">
        <f t="shared" si="1"/>
        <v>1212994554571.4844</v>
      </c>
      <c r="AB53" s="230">
        <f t="shared" si="1"/>
        <v>1194986455666.7847</v>
      </c>
      <c r="AC53" s="230">
        <f t="shared" si="1"/>
        <v>1171684817317.2793</v>
      </c>
      <c r="AD53" s="230">
        <f t="shared" si="1"/>
        <v>1148465416459.438</v>
      </c>
      <c r="AE53" s="230">
        <f t="shared" si="1"/>
        <v>1125328313272.7351</v>
      </c>
      <c r="AF53" s="230">
        <f t="shared" si="1"/>
        <v>1102273567932.3613</v>
      </c>
      <c r="AG53" s="230">
        <f t="shared" si="1"/>
        <v>1079301240609.2234</v>
      </c>
      <c r="AH53" s="230">
        <f t="shared" si="1"/>
        <v>1054215587671.218</v>
      </c>
      <c r="AI53" s="230">
        <f t="shared" si="1"/>
        <v>1029255674790.4658</v>
      </c>
      <c r="AJ53" s="230">
        <f t="shared" si="1"/>
        <v>1004421591040.8075</v>
      </c>
      <c r="AK53" s="230">
        <f t="shared" si="1"/>
        <v>979713425489.72766</v>
      </c>
      <c r="AL53" s="230">
        <f t="shared" si="1"/>
        <v>955131267198.35352</v>
      </c>
      <c r="AM53" s="230">
        <f t="shared" si="1"/>
        <v>933746936089.41077</v>
      </c>
      <c r="AN53" s="230">
        <f t="shared" si="1"/>
        <v>912486628345.45361</v>
      </c>
      <c r="AO53" s="230">
        <f t="shared" si="1"/>
        <v>891350430988.58032</v>
      </c>
      <c r="AP53" s="230">
        <f t="shared" si="1"/>
        <v>870338431034.67334</v>
      </c>
      <c r="AQ53" s="230">
        <f t="shared" si="1"/>
        <v>849379898426.66187</v>
      </c>
    </row>
    <row r="54" spans="1:43" x14ac:dyDescent="0.2">
      <c r="A54" s="278" t="s">
        <v>93</v>
      </c>
      <c r="B54" s="230">
        <f t="shared" si="0"/>
        <v>2037769567512.908</v>
      </c>
      <c r="C54" s="230">
        <f t="shared" si="1"/>
        <v>1677805998000.0002</v>
      </c>
      <c r="D54" s="230">
        <f t="shared" si="1"/>
        <v>1920154243444.7231</v>
      </c>
      <c r="E54" s="230">
        <f t="shared" si="1"/>
        <v>2020722451408.5574</v>
      </c>
      <c r="F54" s="230">
        <f t="shared" si="1"/>
        <v>2098702891170.5979</v>
      </c>
      <c r="G54" s="230">
        <f t="shared" si="1"/>
        <v>2152842136742.2805</v>
      </c>
      <c r="H54" s="230">
        <f t="shared" si="1"/>
        <v>2222171997941.7749</v>
      </c>
      <c r="I54" s="230">
        <f t="shared" si="1"/>
        <v>2315638648570.3711</v>
      </c>
      <c r="J54" s="230">
        <f t="shared" si="1"/>
        <v>2383618001723.0742</v>
      </c>
      <c r="K54" s="230">
        <f t="shared" si="1"/>
        <v>2453037964614.854</v>
      </c>
      <c r="L54" s="230">
        <f t="shared" si="1"/>
        <v>2507657920757.8125</v>
      </c>
      <c r="M54" s="230">
        <f t="shared" si="1"/>
        <v>2548910509072.4253</v>
      </c>
      <c r="N54" s="230">
        <f t="shared" si="1"/>
        <v>2599453315226.981</v>
      </c>
      <c r="O54" s="230">
        <f t="shared" si="1"/>
        <v>2642029297430.9609</v>
      </c>
      <c r="P54" s="230">
        <f t="shared" si="1"/>
        <v>2676928342742.9023</v>
      </c>
      <c r="Q54" s="230">
        <f t="shared" si="1"/>
        <v>2704548382310.6323</v>
      </c>
      <c r="R54" s="230">
        <f t="shared" si="1"/>
        <v>2725380135073.0767</v>
      </c>
      <c r="S54" s="230">
        <f t="shared" si="1"/>
        <v>2745777223181.8457</v>
      </c>
      <c r="T54" s="230">
        <f t="shared" si="1"/>
        <v>2760360111345.7588</v>
      </c>
      <c r="U54" s="230">
        <f t="shared" si="1"/>
        <v>2769489463596.7363</v>
      </c>
      <c r="V54" s="230">
        <f t="shared" si="1"/>
        <v>2773563254342.9253</v>
      </c>
      <c r="W54" s="230">
        <f t="shared" si="1"/>
        <v>2773008515487.5439</v>
      </c>
      <c r="X54" s="230">
        <f t="shared" si="1"/>
        <v>2768273553048.7559</v>
      </c>
      <c r="Y54" s="230">
        <f t="shared" si="1"/>
        <v>2759820773148.3584</v>
      </c>
      <c r="Z54" s="230">
        <f t="shared" si="1"/>
        <v>2748120222350.9385</v>
      </c>
      <c r="AA54" s="230">
        <f t="shared" si="1"/>
        <v>2733643914695.3345</v>
      </c>
      <c r="AB54" s="230">
        <f t="shared" si="1"/>
        <v>2716860988325.1152</v>
      </c>
      <c r="AC54" s="230">
        <f t="shared" si="1"/>
        <v>2698233709052.2002</v>
      </c>
      <c r="AD54" s="230">
        <f t="shared" si="1"/>
        <v>2678214316865.6099</v>
      </c>
      <c r="AE54" s="230">
        <f t="shared" si="1"/>
        <v>2657242694479.8252</v>
      </c>
      <c r="AF54" s="230">
        <f t="shared" si="1"/>
        <v>2635744824471.0132</v>
      </c>
      <c r="AG54" s="230">
        <f t="shared" si="1"/>
        <v>2614131993196.9146</v>
      </c>
      <c r="AH54" s="230">
        <f t="shared" si="1"/>
        <v>2592800695263.1211</v>
      </c>
      <c r="AI54" s="230">
        <f t="shared" si="1"/>
        <v>2572133191453.5527</v>
      </c>
      <c r="AJ54" s="230">
        <f t="shared" si="1"/>
        <v>2552498675438.0884</v>
      </c>
      <c r="AK54" s="230">
        <f t="shared" si="1"/>
        <v>2534255009872.1787</v>
      </c>
      <c r="AL54" s="230">
        <f t="shared" si="1"/>
        <v>2517751000423.9268</v>
      </c>
      <c r="AM54" s="230">
        <f t="shared" si="1"/>
        <v>2503329186585.1826</v>
      </c>
      <c r="AN54" s="230">
        <f t="shared" si="1"/>
        <v>2491329140717.7148</v>
      </c>
      <c r="AO54" s="230">
        <f t="shared" si="1"/>
        <v>2482091281640.1157</v>
      </c>
      <c r="AP54" s="230">
        <f t="shared" si="1"/>
        <v>2475961226293.9629</v>
      </c>
      <c r="AQ54" s="230">
        <f t="shared" si="1"/>
        <v>2473087535339.6504</v>
      </c>
    </row>
    <row r="55" spans="1:43" x14ac:dyDescent="0.2">
      <c r="A55" s="278" t="s">
        <v>94</v>
      </c>
      <c r="B55" s="230">
        <f t="shared" si="0"/>
        <v>2780602324500</v>
      </c>
      <c r="C55" s="230">
        <f t="shared" si="1"/>
        <v>1480580458500</v>
      </c>
      <c r="D55" s="230">
        <f t="shared" si="1"/>
        <v>1530155994168.0244</v>
      </c>
      <c r="E55" s="230">
        <f t="shared" si="1"/>
        <v>1575403303954.7839</v>
      </c>
      <c r="F55" s="230">
        <f t="shared" si="1"/>
        <v>1614723921383.959</v>
      </c>
      <c r="G55" s="230">
        <f t="shared" si="1"/>
        <v>1625577684135.8333</v>
      </c>
      <c r="H55" s="230">
        <f t="shared" si="1"/>
        <v>1641560190580.4814</v>
      </c>
      <c r="I55" s="230">
        <f t="shared" si="1"/>
        <v>1663973355514.9048</v>
      </c>
      <c r="J55" s="230">
        <f t="shared" si="1"/>
        <v>1681196469293.145</v>
      </c>
      <c r="K55" s="230">
        <f t="shared" si="1"/>
        <v>1695546751365.0229</v>
      </c>
      <c r="L55" s="230">
        <f t="shared" si="1"/>
        <v>1702610002134.249</v>
      </c>
      <c r="M55" s="230">
        <f t="shared" si="1"/>
        <v>1700723140191.9736</v>
      </c>
      <c r="N55" s="230">
        <f t="shared" si="1"/>
        <v>1693139162490.374</v>
      </c>
      <c r="O55" s="230">
        <f t="shared" si="1"/>
        <v>1677626242031.4868</v>
      </c>
      <c r="P55" s="230">
        <f t="shared" si="1"/>
        <v>1656444226822.7695</v>
      </c>
      <c r="Q55" s="230">
        <f t="shared" si="1"/>
        <v>1631820194086.5544</v>
      </c>
      <c r="R55" s="230">
        <f t="shared" si="1"/>
        <v>1605890905354.6545</v>
      </c>
      <c r="S55" s="230">
        <f t="shared" si="1"/>
        <v>1582275835417.5198</v>
      </c>
      <c r="T55" s="230">
        <f t="shared" si="1"/>
        <v>1559355294860.5298</v>
      </c>
      <c r="U55" s="230">
        <f t="shared" si="1"/>
        <v>1537155316943.5479</v>
      </c>
      <c r="V55" s="230">
        <f t="shared" si="1"/>
        <v>1515702416021.1404</v>
      </c>
      <c r="W55" s="230">
        <f t="shared" si="1"/>
        <v>1495022798197.5881</v>
      </c>
      <c r="X55" s="230">
        <f t="shared" si="1"/>
        <v>1475141726324.4392</v>
      </c>
      <c r="Y55" s="230">
        <f t="shared" si="1"/>
        <v>1456083036072.7178</v>
      </c>
      <c r="Z55" s="230">
        <f t="shared" si="1"/>
        <v>1437868795201.9966</v>
      </c>
      <c r="AA55" s="230">
        <f t="shared" si="1"/>
        <v>1420519094755.2964</v>
      </c>
      <c r="AB55" s="230">
        <f t="shared" si="1"/>
        <v>1404051958665.1787</v>
      </c>
      <c r="AC55" s="230">
        <f t="shared" si="1"/>
        <v>1388483357050.2292</v>
      </c>
      <c r="AD55" s="230">
        <f t="shared" si="1"/>
        <v>1373827308170.5393</v>
      </c>
      <c r="AE55" s="230">
        <f t="shared" si="1"/>
        <v>1360096054442.2231</v>
      </c>
      <c r="AF55" s="230">
        <f t="shared" si="1"/>
        <v>1347300298928.7827</v>
      </c>
      <c r="AG55" s="230">
        <f t="shared" si="1"/>
        <v>1335449490186.9722</v>
      </c>
      <c r="AH55" s="230">
        <f t="shared" si="1"/>
        <v>1324552145118.5933</v>
      </c>
      <c r="AI55" s="230">
        <f t="shared" si="1"/>
        <v>1314616201460.4792</v>
      </c>
      <c r="AJ55" s="230">
        <f t="shared" si="1"/>
        <v>1305649393651.8096</v>
      </c>
      <c r="AK55" s="230">
        <f t="shared" si="1"/>
        <v>1297659647993.7126</v>
      </c>
      <c r="AL55" s="230">
        <f t="shared" si="1"/>
        <v>1290655495231.4404</v>
      </c>
      <c r="AM55" s="230">
        <f t="shared" si="1"/>
        <v>1284646500939.106</v>
      </c>
      <c r="AN55" s="230">
        <f t="shared" si="1"/>
        <v>1279643716392.6555</v>
      </c>
      <c r="AO55" s="230">
        <f t="shared" si="1"/>
        <v>1275660155025.1191</v>
      </c>
      <c r="AP55" s="230">
        <f t="shared" si="1"/>
        <v>1272711302144.4563</v>
      </c>
      <c r="AQ55" s="230">
        <f t="shared" si="1"/>
        <v>1270709723013.4744</v>
      </c>
    </row>
    <row r="56" spans="1:43" x14ac:dyDescent="0.2">
      <c r="A56" s="278" t="s">
        <v>95</v>
      </c>
      <c r="B56" s="230">
        <f t="shared" si="0"/>
        <v>145678098375.36584</v>
      </c>
      <c r="C56" s="230">
        <f t="shared" si="1"/>
        <v>77998313865.181976</v>
      </c>
      <c r="D56" s="230">
        <f t="shared" si="1"/>
        <v>80711736812.557556</v>
      </c>
      <c r="E56" s="230">
        <f t="shared" si="1"/>
        <v>89698932617.197357</v>
      </c>
      <c r="F56" s="230">
        <f t="shared" si="1"/>
        <v>91180959331.123032</v>
      </c>
      <c r="G56" s="230">
        <f t="shared" si="1"/>
        <v>91693140244.934296</v>
      </c>
      <c r="H56" s="230">
        <f t="shared" si="1"/>
        <v>92675532697.378357</v>
      </c>
      <c r="I56" s="230">
        <f t="shared" si="1"/>
        <v>94157001247.981949</v>
      </c>
      <c r="J56" s="230">
        <f t="shared" si="1"/>
        <v>95529362995.739883</v>
      </c>
      <c r="K56" s="230">
        <f t="shared" si="1"/>
        <v>96947831139.037399</v>
      </c>
      <c r="L56" s="230">
        <f t="shared" ref="L56:AQ63" si="2">SUMIFS(L$2:L$44,$AR$2:$AR$44,$A56)</f>
        <v>98152846045.165344</v>
      </c>
      <c r="M56" s="230">
        <f t="shared" si="2"/>
        <v>99045369349.743454</v>
      </c>
      <c r="N56" s="230">
        <f t="shared" si="2"/>
        <v>99957916232.179718</v>
      </c>
      <c r="O56" s="230">
        <f t="shared" si="2"/>
        <v>100508635227.82201</v>
      </c>
      <c r="P56" s="230">
        <f t="shared" si="2"/>
        <v>100718575888.59357</v>
      </c>
      <c r="Q56" s="230">
        <f t="shared" si="2"/>
        <v>100612663504.46286</v>
      </c>
      <c r="R56" s="230">
        <f t="shared" si="2"/>
        <v>100218853684.23581</v>
      </c>
      <c r="S56" s="230">
        <f t="shared" si="2"/>
        <v>99851074660.922653</v>
      </c>
      <c r="T56" s="230">
        <f t="shared" si="2"/>
        <v>99248550910.120575</v>
      </c>
      <c r="U56" s="230">
        <f t="shared" si="2"/>
        <v>98435520063.964188</v>
      </c>
      <c r="V56" s="230">
        <f t="shared" si="2"/>
        <v>97436987604.382324</v>
      </c>
      <c r="W56" s="230">
        <f t="shared" si="2"/>
        <v>96278275135.318054</v>
      </c>
      <c r="X56" s="230">
        <f t="shared" si="2"/>
        <v>94984620236.593842</v>
      </c>
      <c r="Y56" s="230">
        <f t="shared" si="2"/>
        <v>93580832213.160583</v>
      </c>
      <c r="Z56" s="230">
        <f t="shared" si="2"/>
        <v>92091005749.61203</v>
      </c>
      <c r="AA56" s="230">
        <f t="shared" si="2"/>
        <v>90538292494.936768</v>
      </c>
      <c r="AB56" s="230">
        <f t="shared" si="2"/>
        <v>88944728967.990814</v>
      </c>
      <c r="AC56" s="230">
        <f t="shared" si="2"/>
        <v>87331117899.721176</v>
      </c>
      <c r="AD56" s="230">
        <f t="shared" si="2"/>
        <v>85716959205.608887</v>
      </c>
      <c r="AE56" s="230">
        <f t="shared" si="2"/>
        <v>84120426189.504608</v>
      </c>
      <c r="AF56" s="230">
        <f t="shared" si="2"/>
        <v>82558382286.987045</v>
      </c>
      <c r="AG56" s="230">
        <f t="shared" si="2"/>
        <v>81046433626.257904</v>
      </c>
      <c r="AH56" s="230">
        <f t="shared" si="2"/>
        <v>79599012878.901184</v>
      </c>
      <c r="AI56" s="230">
        <f t="shared" si="2"/>
        <v>78229490254.049484</v>
      </c>
      <c r="AJ56" s="230">
        <f t="shared" si="2"/>
        <v>76950308023.171631</v>
      </c>
      <c r="AK56" s="230">
        <f t="shared" si="2"/>
        <v>75773135619.380936</v>
      </c>
      <c r="AL56" s="230">
        <f t="shared" si="2"/>
        <v>74709043111.727509</v>
      </c>
      <c r="AM56" s="230">
        <f t="shared" si="2"/>
        <v>73768691695.586304</v>
      </c>
      <c r="AN56" s="230">
        <f t="shared" si="2"/>
        <v>72962540757.320877</v>
      </c>
      <c r="AO56" s="230">
        <f t="shared" si="2"/>
        <v>72301072066.030487</v>
      </c>
      <c r="AP56" s="230">
        <f t="shared" si="2"/>
        <v>71795032728.107834</v>
      </c>
      <c r="AQ56" s="230">
        <f t="shared" si="2"/>
        <v>71449692830.782425</v>
      </c>
    </row>
    <row r="57" spans="1:43" x14ac:dyDescent="0.2">
      <c r="A57" s="278" t="s">
        <v>96</v>
      </c>
      <c r="B57" s="230">
        <f t="shared" si="0"/>
        <v>7282795286963.2549</v>
      </c>
      <c r="C57" s="230">
        <f t="shared" ref="C57:AP68" si="3">SUMIFS(C$2:C$44,$AR$2:$AR$44,$A57)</f>
        <v>4789868553709.5547</v>
      </c>
      <c r="D57" s="230">
        <f t="shared" si="3"/>
        <v>5445491332924.5381</v>
      </c>
      <c r="E57" s="230">
        <f t="shared" si="3"/>
        <v>5636492874634.3008</v>
      </c>
      <c r="F57" s="230">
        <f t="shared" si="3"/>
        <v>5900012572904.9902</v>
      </c>
      <c r="G57" s="230">
        <f t="shared" si="3"/>
        <v>6067875263027.5078</v>
      </c>
      <c r="H57" s="230">
        <f t="shared" si="3"/>
        <v>6268496237051.5645</v>
      </c>
      <c r="I57" s="230">
        <f t="shared" si="3"/>
        <v>6459460844599.6025</v>
      </c>
      <c r="J57" s="230">
        <f t="shared" si="3"/>
        <v>6638396690168.335</v>
      </c>
      <c r="K57" s="230">
        <f t="shared" si="3"/>
        <v>6817097875537.1035</v>
      </c>
      <c r="L57" s="230">
        <f t="shared" si="2"/>
        <v>6983297857165.6875</v>
      </c>
      <c r="M57" s="230">
        <f t="shared" si="2"/>
        <v>7134000616432.3125</v>
      </c>
      <c r="N57" s="230">
        <f t="shared" si="2"/>
        <v>7259914363743.6211</v>
      </c>
      <c r="O57" s="230">
        <f t="shared" si="2"/>
        <v>7369591268940.0439</v>
      </c>
      <c r="P57" s="230">
        <f t="shared" si="2"/>
        <v>7463646359924.8105</v>
      </c>
      <c r="Q57" s="230">
        <f t="shared" si="2"/>
        <v>7542920939828.5078</v>
      </c>
      <c r="R57" s="230">
        <f t="shared" si="2"/>
        <v>7608450613572.0977</v>
      </c>
      <c r="S57" s="230">
        <f t="shared" si="2"/>
        <v>7657241816005.6162</v>
      </c>
      <c r="T57" s="230">
        <f t="shared" si="2"/>
        <v>7694219156546.1406</v>
      </c>
      <c r="U57" s="230">
        <f t="shared" si="2"/>
        <v>7720086274325.8525</v>
      </c>
      <c r="V57" s="230">
        <f t="shared" si="2"/>
        <v>7735625443053.7236</v>
      </c>
      <c r="W57" s="230">
        <f t="shared" si="2"/>
        <v>7741681992286.3594</v>
      </c>
      <c r="X57" s="230">
        <f t="shared" si="2"/>
        <v>7718225050778.7725</v>
      </c>
      <c r="Y57" s="230">
        <f t="shared" si="2"/>
        <v>7687127471147.3828</v>
      </c>
      <c r="Z57" s="230">
        <f t="shared" si="2"/>
        <v>7649338094487.2305</v>
      </c>
      <c r="AA57" s="230">
        <f t="shared" si="2"/>
        <v>7605815513821.2031</v>
      </c>
      <c r="AB57" s="230">
        <f t="shared" si="2"/>
        <v>7557518005676.248</v>
      </c>
      <c r="AC57" s="230">
        <f t="shared" si="2"/>
        <v>7490784648948.6963</v>
      </c>
      <c r="AD57" s="230">
        <f t="shared" si="2"/>
        <v>7421174016057.0215</v>
      </c>
      <c r="AE57" s="230">
        <f t="shared" si="2"/>
        <v>7349598365106.8906</v>
      </c>
      <c r="AF57" s="230">
        <f t="shared" si="2"/>
        <v>7276944726210.7119</v>
      </c>
      <c r="AG57" s="230">
        <f t="shared" si="2"/>
        <v>7204072439129.2715</v>
      </c>
      <c r="AH57" s="230">
        <f t="shared" si="2"/>
        <v>7129730142066.4863</v>
      </c>
      <c r="AI57" s="230">
        <f t="shared" si="2"/>
        <v>7056803966935.5029</v>
      </c>
      <c r="AJ57" s="230">
        <f t="shared" si="2"/>
        <v>6986069007486.0254</v>
      </c>
      <c r="AK57" s="230">
        <f t="shared" si="2"/>
        <v>6918276040246.6729</v>
      </c>
      <c r="AL57" s="230">
        <f t="shared" si="2"/>
        <v>6854155309801.373</v>
      </c>
      <c r="AM57" s="230">
        <f t="shared" si="2"/>
        <v>6790267973418.9111</v>
      </c>
      <c r="AN57" s="230">
        <f t="shared" si="2"/>
        <v>6731476365340.4219</v>
      </c>
      <c r="AO57" s="230">
        <f t="shared" si="2"/>
        <v>6678482287309.6689</v>
      </c>
      <c r="AP57" s="230">
        <f t="shared" si="2"/>
        <v>6631992520649.873</v>
      </c>
      <c r="AQ57" s="230">
        <f t="shared" si="2"/>
        <v>6592177667330.3691</v>
      </c>
    </row>
    <row r="58" spans="1:43" x14ac:dyDescent="0.2">
      <c r="A58" s="278" t="s">
        <v>97</v>
      </c>
      <c r="B58" s="230">
        <f t="shared" si="0"/>
        <v>1092416534536337.5</v>
      </c>
      <c r="C58" s="230">
        <f t="shared" si="3"/>
        <v>1169742151757934.8</v>
      </c>
      <c r="D58" s="230">
        <f t="shared" si="3"/>
        <v>1224300349739036</v>
      </c>
      <c r="E58" s="230">
        <f t="shared" si="3"/>
        <v>1310356598254146.5</v>
      </c>
      <c r="F58" s="230">
        <f t="shared" si="3"/>
        <v>1428510262466087.3</v>
      </c>
      <c r="G58" s="230">
        <f t="shared" si="3"/>
        <v>1503956017055847</v>
      </c>
      <c r="H58" s="230">
        <f t="shared" si="3"/>
        <v>1578943661070625</v>
      </c>
      <c r="I58" s="230">
        <f t="shared" si="3"/>
        <v>1615074195566769.8</v>
      </c>
      <c r="J58" s="230">
        <f t="shared" si="3"/>
        <v>1649379828708678.3</v>
      </c>
      <c r="K58" s="230">
        <f t="shared" si="3"/>
        <v>1683841568720560</v>
      </c>
      <c r="L58" s="230">
        <f t="shared" si="2"/>
        <v>1717521490927878.3</v>
      </c>
      <c r="M58" s="230">
        <f t="shared" si="2"/>
        <v>1750677944528122.8</v>
      </c>
      <c r="N58" s="230">
        <f t="shared" si="2"/>
        <v>1752535498652925.3</v>
      </c>
      <c r="O58" s="230">
        <f t="shared" si="2"/>
        <v>1754391348371492.3</v>
      </c>
      <c r="P58" s="230">
        <f t="shared" si="2"/>
        <v>1756245494238702.3</v>
      </c>
      <c r="Q58" s="230">
        <f t="shared" si="2"/>
        <v>1758097936809391.5</v>
      </c>
      <c r="R58" s="230">
        <f t="shared" si="2"/>
        <v>1759948676638355</v>
      </c>
      <c r="S58" s="230">
        <f t="shared" si="2"/>
        <v>1739799831281331</v>
      </c>
      <c r="T58" s="230">
        <f t="shared" si="2"/>
        <v>1719655070544851</v>
      </c>
      <c r="U58" s="230">
        <f t="shared" si="2"/>
        <v>1699514394449476</v>
      </c>
      <c r="V58" s="230">
        <f t="shared" si="2"/>
        <v>1679377803015759.8</v>
      </c>
      <c r="W58" s="230">
        <f t="shared" si="2"/>
        <v>1659245296264252</v>
      </c>
      <c r="X58" s="230">
        <f t="shared" si="2"/>
        <v>1621652922753607.5</v>
      </c>
      <c r="Y58" s="230">
        <f t="shared" si="2"/>
        <v>1584068208625739.3</v>
      </c>
      <c r="Z58" s="230">
        <f t="shared" si="2"/>
        <v>1546491153919048.3</v>
      </c>
      <c r="AA58" s="230">
        <f t="shared" si="2"/>
        <v>1508921758671925.5</v>
      </c>
      <c r="AB58" s="230">
        <f t="shared" si="2"/>
        <v>1471360022922751</v>
      </c>
      <c r="AC58" s="230">
        <f t="shared" si="2"/>
        <v>1433805946709897</v>
      </c>
      <c r="AD58" s="230">
        <f t="shared" si="2"/>
        <v>1396259530071723.3</v>
      </c>
      <c r="AE58" s="230">
        <f t="shared" si="2"/>
        <v>1358720773046579.3</v>
      </c>
      <c r="AF58" s="230">
        <f t="shared" si="2"/>
        <v>1321189675672806.5</v>
      </c>
      <c r="AG58" s="230">
        <f t="shared" si="2"/>
        <v>1283666237988734.3</v>
      </c>
      <c r="AH58" s="230">
        <f t="shared" si="2"/>
        <v>1251134959739272.8</v>
      </c>
      <c r="AI58" s="230">
        <f t="shared" si="2"/>
        <v>1218610319910112.5</v>
      </c>
      <c r="AJ58" s="230">
        <f t="shared" si="2"/>
        <v>1186092318534458</v>
      </c>
      <c r="AK58" s="230">
        <f t="shared" si="2"/>
        <v>1153580955645505.8</v>
      </c>
      <c r="AL58" s="230">
        <f t="shared" si="2"/>
        <v>1121076231276441.4</v>
      </c>
      <c r="AM58" s="230">
        <f t="shared" si="2"/>
        <v>1086951435265579.8</v>
      </c>
      <c r="AN58" s="230">
        <f t="shared" si="2"/>
        <v>1052833611337444.4</v>
      </c>
      <c r="AO58" s="230">
        <f t="shared" si="2"/>
        <v>1018722759526857.5</v>
      </c>
      <c r="AP58" s="230">
        <f t="shared" si="2"/>
        <v>984618879868632.75</v>
      </c>
      <c r="AQ58" s="230">
        <f t="shared" si="2"/>
        <v>950439407255184.5</v>
      </c>
    </row>
    <row r="59" spans="1:43" x14ac:dyDescent="0.2">
      <c r="A59" s="278" t="s">
        <v>98</v>
      </c>
      <c r="B59" s="230">
        <f t="shared" si="0"/>
        <v>348587427084506.81</v>
      </c>
      <c r="C59" s="230">
        <f t="shared" si="3"/>
        <v>343623217974308.19</v>
      </c>
      <c r="D59" s="230">
        <f t="shared" si="3"/>
        <v>375485568521761.5</v>
      </c>
      <c r="E59" s="230">
        <f t="shared" si="3"/>
        <v>417905241195286.06</v>
      </c>
      <c r="F59" s="230">
        <f t="shared" si="3"/>
        <v>466341273474709.69</v>
      </c>
      <c r="G59" s="230">
        <f t="shared" si="3"/>
        <v>497452533003570.88</v>
      </c>
      <c r="H59" s="230">
        <f t="shared" si="3"/>
        <v>528061251241073.25</v>
      </c>
      <c r="I59" s="230">
        <f t="shared" si="3"/>
        <v>552470177255602.75</v>
      </c>
      <c r="J59" s="230">
        <f t="shared" si="3"/>
        <v>570391982989771.25</v>
      </c>
      <c r="K59" s="230">
        <f t="shared" si="3"/>
        <v>588913677968298.13</v>
      </c>
      <c r="L59" s="230">
        <f t="shared" si="2"/>
        <v>604546795609806.88</v>
      </c>
      <c r="M59" s="230">
        <f t="shared" si="2"/>
        <v>618177871552387</v>
      </c>
      <c r="N59" s="230">
        <f t="shared" si="2"/>
        <v>627770488081910.5</v>
      </c>
      <c r="O59" s="230">
        <f t="shared" si="2"/>
        <v>637314884235018.63</v>
      </c>
      <c r="P59" s="230">
        <f t="shared" si="2"/>
        <v>646811659242496.38</v>
      </c>
      <c r="Q59" s="230">
        <f t="shared" si="2"/>
        <v>656261451080692.5</v>
      </c>
      <c r="R59" s="230">
        <f t="shared" si="2"/>
        <v>665664918155579.13</v>
      </c>
      <c r="S59" s="230">
        <f t="shared" si="2"/>
        <v>671213764077136.13</v>
      </c>
      <c r="T59" s="230">
        <f t="shared" si="2"/>
        <v>676761078256533.25</v>
      </c>
      <c r="U59" s="230">
        <f t="shared" si="2"/>
        <v>682306861566962.63</v>
      </c>
      <c r="V59" s="230">
        <f t="shared" si="2"/>
        <v>687851114963044</v>
      </c>
      <c r="W59" s="230">
        <f t="shared" si="2"/>
        <v>693393839476883</v>
      </c>
      <c r="X59" s="230">
        <f t="shared" si="2"/>
        <v>695854666086669.88</v>
      </c>
      <c r="Y59" s="230">
        <f t="shared" si="2"/>
        <v>698314733123058.63</v>
      </c>
      <c r="Z59" s="230">
        <f t="shared" si="2"/>
        <v>700774042302171.13</v>
      </c>
      <c r="AA59" s="230">
        <f t="shared" si="2"/>
        <v>703232595402014.25</v>
      </c>
      <c r="AB59" s="230">
        <f t="shared" si="2"/>
        <v>705690394258675.13</v>
      </c>
      <c r="AC59" s="230">
        <f t="shared" si="2"/>
        <v>705504691080409</v>
      </c>
      <c r="AD59" s="230">
        <f t="shared" si="2"/>
        <v>705318897318175</v>
      </c>
      <c r="AE59" s="230">
        <f t="shared" si="2"/>
        <v>705133015367806.38</v>
      </c>
      <c r="AF59" s="230">
        <f t="shared" si="2"/>
        <v>704947047668587.13</v>
      </c>
      <c r="AG59" s="230">
        <f t="shared" si="2"/>
        <v>704760996699786.88</v>
      </c>
      <c r="AH59" s="230">
        <f t="shared" si="2"/>
        <v>702175347881740</v>
      </c>
      <c r="AI59" s="230">
        <f t="shared" si="2"/>
        <v>699590221567198.75</v>
      </c>
      <c r="AJ59" s="230">
        <f t="shared" si="2"/>
        <v>697005620705895.13</v>
      </c>
      <c r="AK59" s="230">
        <f t="shared" si="2"/>
        <v>694421548274591.75</v>
      </c>
      <c r="AL59" s="230">
        <f t="shared" si="2"/>
        <v>691838007274102.13</v>
      </c>
      <c r="AM59" s="230">
        <f t="shared" si="2"/>
        <v>688814317642044.13</v>
      </c>
      <c r="AN59" s="230">
        <f t="shared" si="2"/>
        <v>685791276122231.63</v>
      </c>
      <c r="AO59" s="230">
        <f t="shared" si="2"/>
        <v>682768885838947.38</v>
      </c>
      <c r="AP59" s="230">
        <f t="shared" si="2"/>
        <v>679747149929750.75</v>
      </c>
      <c r="AQ59" s="230">
        <f t="shared" si="2"/>
        <v>676663794715520.38</v>
      </c>
    </row>
    <row r="60" spans="1:43" x14ac:dyDescent="0.2">
      <c r="A60" s="278" t="s">
        <v>99</v>
      </c>
      <c r="B60" s="230">
        <f t="shared" si="0"/>
        <v>3238943367000</v>
      </c>
      <c r="C60" s="230">
        <f t="shared" si="3"/>
        <v>3711173532000</v>
      </c>
      <c r="D60" s="230">
        <f t="shared" si="3"/>
        <v>3783470262234.8047</v>
      </c>
      <c r="E60" s="230">
        <f t="shared" si="3"/>
        <v>4176983760460.6084</v>
      </c>
      <c r="F60" s="230">
        <f t="shared" si="3"/>
        <v>4302469104436.8193</v>
      </c>
      <c r="G60" s="230">
        <f t="shared" si="3"/>
        <v>4432002602644.2598</v>
      </c>
      <c r="H60" s="230">
        <f t="shared" si="3"/>
        <v>4592980269059.9463</v>
      </c>
      <c r="I60" s="230">
        <f t="shared" si="3"/>
        <v>4764198077745.4424</v>
      </c>
      <c r="J60" s="230">
        <f t="shared" si="3"/>
        <v>4872527400823.3057</v>
      </c>
      <c r="K60" s="230">
        <f t="shared" si="3"/>
        <v>4955580226925.3633</v>
      </c>
      <c r="L60" s="230">
        <f t="shared" si="2"/>
        <v>4993493759713.3213</v>
      </c>
      <c r="M60" s="230">
        <f t="shared" si="2"/>
        <v>4991298143260.6758</v>
      </c>
      <c r="N60" s="230">
        <f t="shared" si="2"/>
        <v>4991079523518.8037</v>
      </c>
      <c r="O60" s="230">
        <f t="shared" si="2"/>
        <v>4966499446684.4473</v>
      </c>
      <c r="P60" s="230">
        <f t="shared" si="2"/>
        <v>4924053034138.751</v>
      </c>
      <c r="Q60" s="230">
        <f t="shared" si="2"/>
        <v>4870269380701.3408</v>
      </c>
      <c r="R60" s="230">
        <f t="shared" si="2"/>
        <v>4811524222340.0977</v>
      </c>
      <c r="S60" s="230">
        <f t="shared" si="2"/>
        <v>4769009360991.8457</v>
      </c>
      <c r="T60" s="230">
        <f t="shared" si="2"/>
        <v>4727449192980.3447</v>
      </c>
      <c r="U60" s="230">
        <f t="shared" si="2"/>
        <v>4686870201833.4355</v>
      </c>
      <c r="V60" s="230">
        <f t="shared" si="2"/>
        <v>4647297850900.2275</v>
      </c>
      <c r="W60" s="230">
        <f t="shared" si="2"/>
        <v>4608756662963.7617</v>
      </c>
      <c r="X60" s="230">
        <f t="shared" si="2"/>
        <v>4571270300896.7559</v>
      </c>
      <c r="Y60" s="230">
        <f t="shared" si="2"/>
        <v>4534861649293.0039</v>
      </c>
      <c r="Z60" s="230">
        <f t="shared" si="2"/>
        <v>4499552897024.9277</v>
      </c>
      <c r="AA60" s="230">
        <f t="shared" si="2"/>
        <v>4465365620695.5938</v>
      </c>
      <c r="AB60" s="230">
        <f t="shared" si="2"/>
        <v>4432320868971.6553</v>
      </c>
      <c r="AC60" s="230">
        <f t="shared" si="2"/>
        <v>4400439247801.417</v>
      </c>
      <c r="AD60" s="230">
        <f t="shared" si="2"/>
        <v>4369741006540.6743</v>
      </c>
      <c r="AE60" s="230">
        <f t="shared" si="2"/>
        <v>4340246125027.1494</v>
      </c>
      <c r="AF60" s="230">
        <f t="shared" si="2"/>
        <v>4311974401662.7197</v>
      </c>
      <c r="AG60" s="230">
        <f t="shared" si="2"/>
        <v>4284945542581.3687</v>
      </c>
      <c r="AH60" s="230">
        <f t="shared" si="2"/>
        <v>4259179251999.8501</v>
      </c>
      <c r="AI60" s="230">
        <f t="shared" si="2"/>
        <v>4234695323867.3335</v>
      </c>
      <c r="AJ60" s="230">
        <f t="shared" si="2"/>
        <v>4211513734949.9556</v>
      </c>
      <c r="AK60" s="230">
        <f t="shared" si="2"/>
        <v>4189654739506.5454</v>
      </c>
      <c r="AL60" s="230">
        <f t="shared" si="2"/>
        <v>4169138965732.771</v>
      </c>
      <c r="AM60" s="230">
        <f t="shared" si="2"/>
        <v>4149987514172.3594</v>
      </c>
      <c r="AN60" s="230">
        <f t="shared" si="2"/>
        <v>4132222058316.6094</v>
      </c>
      <c r="AO60" s="230">
        <f t="shared" si="2"/>
        <v>4115864947636.6304</v>
      </c>
      <c r="AP60" s="230">
        <f t="shared" si="2"/>
        <v>4100939313317.2632</v>
      </c>
      <c r="AQ60" s="230">
        <f t="shared" si="2"/>
        <v>4087127476534.5127</v>
      </c>
    </row>
    <row r="61" spans="1:43" x14ac:dyDescent="0.2">
      <c r="A61" s="278" t="s">
        <v>100</v>
      </c>
      <c r="B61" s="230">
        <f t="shared" si="0"/>
        <v>1641694279500</v>
      </c>
      <c r="C61" s="230">
        <f t="shared" si="3"/>
        <v>1347244882500</v>
      </c>
      <c r="D61" s="230">
        <f t="shared" si="3"/>
        <v>1508669055715.7271</v>
      </c>
      <c r="E61" s="230">
        <f t="shared" si="3"/>
        <v>1660388041484.8169</v>
      </c>
      <c r="F61" s="230">
        <f t="shared" si="3"/>
        <v>1731492076225.9084</v>
      </c>
      <c r="G61" s="230">
        <f t="shared" si="3"/>
        <v>1820284590964.8059</v>
      </c>
      <c r="H61" s="230">
        <f t="shared" si="3"/>
        <v>1933487916288.0198</v>
      </c>
      <c r="I61" s="230">
        <f t="shared" si="3"/>
        <v>2042886641904.0476</v>
      </c>
      <c r="J61" s="230">
        <f t="shared" si="3"/>
        <v>2137845263484.4922</v>
      </c>
      <c r="K61" s="230">
        <f t="shared" si="3"/>
        <v>2220702431195.543</v>
      </c>
      <c r="L61" s="230">
        <f t="shared" si="2"/>
        <v>2293140753018.3511</v>
      </c>
      <c r="M61" s="230">
        <f t="shared" si="2"/>
        <v>2358120646949.0391</v>
      </c>
      <c r="N61" s="230">
        <f t="shared" si="2"/>
        <v>2421630570628.186</v>
      </c>
      <c r="O61" s="230">
        <f t="shared" si="2"/>
        <v>2482128577770.9756</v>
      </c>
      <c r="P61" s="230">
        <f t="shared" si="2"/>
        <v>2540433454153.9351</v>
      </c>
      <c r="Q61" s="230">
        <f t="shared" si="2"/>
        <v>2597473855993.3481</v>
      </c>
      <c r="R61" s="230">
        <f t="shared" si="2"/>
        <v>2654281680056.7627</v>
      </c>
      <c r="S61" s="230">
        <f t="shared" si="2"/>
        <v>2714603742224.4927</v>
      </c>
      <c r="T61" s="230">
        <f t="shared" si="2"/>
        <v>2775770328687.2476</v>
      </c>
      <c r="U61" s="230">
        <f t="shared" si="2"/>
        <v>2837587938832.7109</v>
      </c>
      <c r="V61" s="230">
        <f t="shared" si="2"/>
        <v>2899845818773.3696</v>
      </c>
      <c r="W61" s="230">
        <f t="shared" si="2"/>
        <v>2962315605280.6201</v>
      </c>
      <c r="X61" s="230">
        <f t="shared" si="2"/>
        <v>3024751138455.3652</v>
      </c>
      <c r="Y61" s="230">
        <f t="shared" si="2"/>
        <v>3086888465075.0044</v>
      </c>
      <c r="Z61" s="230">
        <f t="shared" si="2"/>
        <v>3148446054631.9917</v>
      </c>
      <c r="AA61" s="230">
        <f t="shared" si="2"/>
        <v>3209125249700.8784</v>
      </c>
      <c r="AB61" s="230">
        <f t="shared" si="2"/>
        <v>3268610971378.166</v>
      </c>
      <c r="AC61" s="230">
        <f t="shared" si="2"/>
        <v>3326572699074.748</v>
      </c>
      <c r="AD61" s="230">
        <f t="shared" si="2"/>
        <v>3382665741853.2935</v>
      </c>
      <c r="AE61" s="230">
        <f t="shared" si="2"/>
        <v>3436532815747.3218</v>
      </c>
      <c r="AF61" s="230">
        <f t="shared" si="2"/>
        <v>3487805938044.3408</v>
      </c>
      <c r="AG61" s="230">
        <f t="shared" si="2"/>
        <v>3536108645342.6836</v>
      </c>
      <c r="AH61" s="230">
        <f t="shared" si="2"/>
        <v>3581058537299.8892</v>
      </c>
      <c r="AI61" s="230">
        <f t="shared" si="2"/>
        <v>3622270142398.4297</v>
      </c>
      <c r="AJ61" s="230">
        <f t="shared" si="2"/>
        <v>3659358095804.3789</v>
      </c>
      <c r="AK61" s="230">
        <f t="shared" si="2"/>
        <v>3691940612552.4536</v>
      </c>
      <c r="AL61" s="230">
        <f t="shared" si="2"/>
        <v>3719643231951.6738</v>
      </c>
      <c r="AM61" s="230">
        <f t="shared" si="2"/>
        <v>3742102801391.2896</v>
      </c>
      <c r="AN61" s="230">
        <f t="shared" si="2"/>
        <v>3758971659787.5347</v>
      </c>
      <c r="AO61" s="230">
        <f t="shared" si="2"/>
        <v>3769921972927.5981</v>
      </c>
      <c r="AP61" s="230">
        <f t="shared" si="2"/>
        <v>3774650165141.3901</v>
      </c>
      <c r="AQ61" s="230">
        <f t="shared" si="2"/>
        <v>3772563219280.0313</v>
      </c>
    </row>
    <row r="62" spans="1:43" x14ac:dyDescent="0.2">
      <c r="A62" s="278" t="s">
        <v>101</v>
      </c>
      <c r="B62" s="230">
        <f t="shared" si="0"/>
        <v>171560917611909.72</v>
      </c>
      <c r="C62" s="230">
        <f t="shared" si="3"/>
        <v>142405459299772.25</v>
      </c>
      <c r="D62" s="230">
        <f t="shared" si="3"/>
        <v>172875532972471.47</v>
      </c>
      <c r="E62" s="230">
        <f t="shared" si="3"/>
        <v>179359796028922.94</v>
      </c>
      <c r="F62" s="230">
        <f t="shared" si="3"/>
        <v>192094458688866.53</v>
      </c>
      <c r="G62" s="230">
        <f t="shared" si="3"/>
        <v>198700950815723.31</v>
      </c>
      <c r="H62" s="230">
        <f t="shared" si="3"/>
        <v>204262749333915.53</v>
      </c>
      <c r="I62" s="230">
        <f t="shared" si="3"/>
        <v>216675231720552.16</v>
      </c>
      <c r="J62" s="230">
        <f t="shared" si="3"/>
        <v>217242951662384.31</v>
      </c>
      <c r="K62" s="230">
        <f t="shared" si="3"/>
        <v>218977365563911.03</v>
      </c>
      <c r="L62" s="230">
        <f t="shared" si="2"/>
        <v>215892160294540.13</v>
      </c>
      <c r="M62" s="230">
        <f t="shared" si="2"/>
        <v>209734695287080.47</v>
      </c>
      <c r="N62" s="230">
        <f t="shared" si="2"/>
        <v>205549088275266.91</v>
      </c>
      <c r="O62" s="230">
        <f t="shared" si="2"/>
        <v>201406248312526.25</v>
      </c>
      <c r="P62" s="230">
        <f t="shared" si="2"/>
        <v>197306130689764.53</v>
      </c>
      <c r="Q62" s="230">
        <f t="shared" si="2"/>
        <v>193248690703401.88</v>
      </c>
      <c r="R62" s="230">
        <f t="shared" si="2"/>
        <v>189233883655373.03</v>
      </c>
      <c r="S62" s="230">
        <f t="shared" si="2"/>
        <v>186064918082594.03</v>
      </c>
      <c r="T62" s="230">
        <f t="shared" si="2"/>
        <v>182893429028257.06</v>
      </c>
      <c r="U62" s="230">
        <f t="shared" si="2"/>
        <v>179719418833418.41</v>
      </c>
      <c r="V62" s="230">
        <f t="shared" si="2"/>
        <v>176542889839007.09</v>
      </c>
      <c r="W62" s="230">
        <f t="shared" si="2"/>
        <v>173363844385824.19</v>
      </c>
      <c r="X62" s="230">
        <f t="shared" si="2"/>
        <v>168976082658121.63</v>
      </c>
      <c r="Y62" s="230">
        <f t="shared" si="2"/>
        <v>164584891696302.78</v>
      </c>
      <c r="Z62" s="230">
        <f t="shared" si="2"/>
        <v>160190274709426.44</v>
      </c>
      <c r="AA62" s="230">
        <f t="shared" si="2"/>
        <v>155792234906376.72</v>
      </c>
      <c r="AB62" s="230">
        <f t="shared" si="2"/>
        <v>151390775495862.31</v>
      </c>
      <c r="AC62" s="230">
        <f t="shared" si="2"/>
        <v>148002615150760.34</v>
      </c>
      <c r="AD62" s="230">
        <f t="shared" si="2"/>
        <v>144611811043394.19</v>
      </c>
      <c r="AE62" s="230">
        <f t="shared" si="2"/>
        <v>141218365651301.91</v>
      </c>
      <c r="AF62" s="230">
        <f t="shared" si="2"/>
        <v>137822281451886.48</v>
      </c>
      <c r="AG62" s="230">
        <f t="shared" si="2"/>
        <v>134423560922415.63</v>
      </c>
      <c r="AH62" s="230">
        <f t="shared" si="2"/>
        <v>132397927589104.06</v>
      </c>
      <c r="AI62" s="230">
        <f t="shared" si="2"/>
        <v>130370698743340.23</v>
      </c>
      <c r="AJ62" s="230">
        <f t="shared" si="2"/>
        <v>128341875875414.11</v>
      </c>
      <c r="AK62" s="230">
        <f t="shared" si="2"/>
        <v>126311460475534.59</v>
      </c>
      <c r="AL62" s="230">
        <f t="shared" si="2"/>
        <v>124279454033828.94</v>
      </c>
      <c r="AM62" s="230">
        <f t="shared" si="2"/>
        <v>123287466728106.98</v>
      </c>
      <c r="AN62" s="230">
        <f t="shared" si="2"/>
        <v>122294671693935.03</v>
      </c>
      <c r="AO62" s="230">
        <f t="shared" si="2"/>
        <v>121301069675781.31</v>
      </c>
      <c r="AP62" s="230">
        <f t="shared" si="2"/>
        <v>120306661418073.2</v>
      </c>
      <c r="AQ62" s="230">
        <f t="shared" si="2"/>
        <v>119301189198650.95</v>
      </c>
    </row>
    <row r="63" spans="1:43" x14ac:dyDescent="0.2">
      <c r="A63" s="278" t="s">
        <v>102</v>
      </c>
      <c r="B63" s="230">
        <f t="shared" si="0"/>
        <v>5830653625500</v>
      </c>
      <c r="C63" s="230">
        <f t="shared" si="3"/>
        <v>6472331085000</v>
      </c>
      <c r="D63" s="230">
        <f t="shared" si="3"/>
        <v>7581688215085.6279</v>
      </c>
      <c r="E63" s="230">
        <f t="shared" si="3"/>
        <v>8098231837032.3516</v>
      </c>
      <c r="F63" s="230">
        <f t="shared" si="3"/>
        <v>8896507917469.2969</v>
      </c>
      <c r="G63" s="230">
        <f t="shared" si="3"/>
        <v>9422408367453.3926</v>
      </c>
      <c r="H63" s="230">
        <f t="shared" si="3"/>
        <v>9920130287917.1504</v>
      </c>
      <c r="I63" s="230">
        <f t="shared" si="3"/>
        <v>10475610789816.758</v>
      </c>
      <c r="J63" s="230">
        <f t="shared" si="3"/>
        <v>10630302571314.672</v>
      </c>
      <c r="K63" s="230">
        <f t="shared" si="3"/>
        <v>10824150662656.535</v>
      </c>
      <c r="L63" s="230">
        <f t="shared" si="2"/>
        <v>10848866968715.609</v>
      </c>
      <c r="M63" s="230">
        <f t="shared" si="2"/>
        <v>10761828576927.559</v>
      </c>
      <c r="N63" s="230">
        <f t="shared" si="2"/>
        <v>10712874712138.354</v>
      </c>
      <c r="O63" s="230">
        <f t="shared" si="2"/>
        <v>10663764362757.924</v>
      </c>
      <c r="P63" s="230">
        <f t="shared" si="2"/>
        <v>10614497641951.813</v>
      </c>
      <c r="Q63" s="230">
        <f t="shared" si="2"/>
        <v>10565074662871.803</v>
      </c>
      <c r="R63" s="230">
        <f t="shared" si="2"/>
        <v>10515495538655.893</v>
      </c>
      <c r="S63" s="230">
        <f t="shared" si="2"/>
        <v>10399107053737.496</v>
      </c>
      <c r="T63" s="230">
        <f t="shared" si="2"/>
        <v>10282650221665.734</v>
      </c>
      <c r="U63" s="230">
        <f t="shared" si="2"/>
        <v>10166125075331.268</v>
      </c>
      <c r="V63" s="230">
        <f t="shared" si="2"/>
        <v>10049531647622.98</v>
      </c>
      <c r="W63" s="230">
        <f t="shared" si="2"/>
        <v>9932869971427.9629</v>
      </c>
      <c r="X63" s="230">
        <f t="shared" si="2"/>
        <v>9711554112268.623</v>
      </c>
      <c r="Y63" s="230">
        <f t="shared" si="2"/>
        <v>9490111206855.7754</v>
      </c>
      <c r="Z63" s="230">
        <f t="shared" si="2"/>
        <v>9268541316810.1504</v>
      </c>
      <c r="AA63" s="230">
        <f t="shared" si="2"/>
        <v>9046844503749.1426</v>
      </c>
      <c r="AB63" s="230">
        <f t="shared" si="2"/>
        <v>8825020829286.7871</v>
      </c>
      <c r="AC63" s="230">
        <f t="shared" si="2"/>
        <v>8603070355033.7646</v>
      </c>
      <c r="AD63" s="230">
        <f t="shared" si="2"/>
        <v>8380993142597.4111</v>
      </c>
      <c r="AE63" s="230">
        <f t="shared" si="2"/>
        <v>8158789253581.709</v>
      </c>
      <c r="AF63" s="230">
        <f t="shared" si="2"/>
        <v>7936458749587.2832</v>
      </c>
      <c r="AG63" s="230">
        <f t="shared" si="2"/>
        <v>7714001692211.417</v>
      </c>
      <c r="AH63" s="230">
        <f t="shared" si="2"/>
        <v>7521383815620.2256</v>
      </c>
      <c r="AI63" s="230">
        <f t="shared" si="2"/>
        <v>7328656272254.208</v>
      </c>
      <c r="AJ63" s="230">
        <f t="shared" si="2"/>
        <v>7135819115492.7881</v>
      </c>
      <c r="AK63" s="230">
        <f t="shared" si="2"/>
        <v>6942872398712.498</v>
      </c>
      <c r="AL63" s="230">
        <f t="shared" si="2"/>
        <v>6749816175286.9512</v>
      </c>
      <c r="AM63" s="230">
        <f t="shared" si="2"/>
        <v>6546851906997.9307</v>
      </c>
      <c r="AN63" s="230">
        <f t="shared" si="2"/>
        <v>6343772773849.3467</v>
      </c>
      <c r="AO63" s="230">
        <f t="shared" si="2"/>
        <v>6140578831885.7119</v>
      </c>
      <c r="AP63" s="230">
        <f t="shared" si="2"/>
        <v>5937270137148.4844</v>
      </c>
      <c r="AQ63" s="230">
        <f t="shared" ref="AQ63:AQ74" si="4">SUMIFS(AQ$2:AQ$44,$AR$2:$AR$44,$A63)</f>
        <v>5733363774048.0186</v>
      </c>
    </row>
    <row r="64" spans="1:43" x14ac:dyDescent="0.2">
      <c r="A64" s="278" t="s">
        <v>103</v>
      </c>
      <c r="B64" s="230">
        <f t="shared" si="0"/>
        <v>23221434483965.125</v>
      </c>
      <c r="C64" s="230">
        <f t="shared" si="3"/>
        <v>21997886783260.242</v>
      </c>
      <c r="D64" s="230">
        <f t="shared" si="3"/>
        <v>23352192086883.742</v>
      </c>
      <c r="E64" s="230">
        <f t="shared" si="3"/>
        <v>27235682351054.617</v>
      </c>
      <c r="F64" s="230">
        <f t="shared" si="3"/>
        <v>30305159948450.863</v>
      </c>
      <c r="G64" s="230">
        <f t="shared" si="3"/>
        <v>32534645566223.723</v>
      </c>
      <c r="H64" s="230">
        <f t="shared" si="3"/>
        <v>34701027534698.98</v>
      </c>
      <c r="I64" s="230">
        <f t="shared" si="3"/>
        <v>36973550063368.664</v>
      </c>
      <c r="J64" s="230">
        <f t="shared" si="3"/>
        <v>38487883205556.719</v>
      </c>
      <c r="K64" s="230">
        <f t="shared" si="3"/>
        <v>40057905990499.867</v>
      </c>
      <c r="L64" s="230">
        <f t="shared" si="3"/>
        <v>41271296232407.547</v>
      </c>
      <c r="M64" s="230">
        <f t="shared" si="3"/>
        <v>42227181074028.031</v>
      </c>
      <c r="N64" s="230">
        <f t="shared" si="3"/>
        <v>42898913654418</v>
      </c>
      <c r="O64" s="230">
        <f t="shared" si="3"/>
        <v>43559997531384.82</v>
      </c>
      <c r="P64" s="230">
        <f t="shared" si="3"/>
        <v>44210486287363.398</v>
      </c>
      <c r="Q64" s="230">
        <f t="shared" si="3"/>
        <v>44850433496575.867</v>
      </c>
      <c r="R64" s="230">
        <f t="shared" si="3"/>
        <v>45479892725031.727</v>
      </c>
      <c r="S64" s="230">
        <f t="shared" si="3"/>
        <v>45671543956928.609</v>
      </c>
      <c r="T64" s="230">
        <f t="shared" si="3"/>
        <v>45862293941070.742</v>
      </c>
      <c r="U64" s="230">
        <f t="shared" si="3"/>
        <v>46052142123875.711</v>
      </c>
      <c r="V64" s="230">
        <f t="shared" si="3"/>
        <v>46241087951800.172</v>
      </c>
      <c r="W64" s="230">
        <f t="shared" si="3"/>
        <v>46429130871339.844</v>
      </c>
      <c r="X64" s="230">
        <f t="shared" si="3"/>
        <v>46236627353866.555</v>
      </c>
      <c r="Y64" s="230">
        <f t="shared" si="3"/>
        <v>46044474479959.242</v>
      </c>
      <c r="Z64" s="230">
        <f t="shared" si="3"/>
        <v>45852672495399.258</v>
      </c>
      <c r="AA64" s="230">
        <f t="shared" si="3"/>
        <v>45661221645950.68</v>
      </c>
      <c r="AB64" s="230">
        <f t="shared" si="3"/>
        <v>45470122177360.453</v>
      </c>
      <c r="AC64" s="230">
        <f t="shared" si="3"/>
        <v>44787887251441.5</v>
      </c>
      <c r="AD64" s="230">
        <f t="shared" si="3"/>
        <v>44107645503886.82</v>
      </c>
      <c r="AE64" s="230">
        <f t="shared" si="3"/>
        <v>43429398223349.203</v>
      </c>
      <c r="AF64" s="230">
        <f t="shared" si="3"/>
        <v>42753146698390.781</v>
      </c>
      <c r="AG64" s="230">
        <f t="shared" si="3"/>
        <v>42078892217483.094</v>
      </c>
      <c r="AH64" s="230">
        <f t="shared" si="3"/>
        <v>41041100812194.219</v>
      </c>
      <c r="AI64" s="230">
        <f t="shared" si="3"/>
        <v>40006542614292.961</v>
      </c>
      <c r="AJ64" s="230">
        <f t="shared" si="3"/>
        <v>38975219693990.516</v>
      </c>
      <c r="AK64" s="230">
        <f t="shared" si="3"/>
        <v>37947134121352.43</v>
      </c>
      <c r="AL64" s="230">
        <f t="shared" si="3"/>
        <v>36922287966298.5</v>
      </c>
      <c r="AM64" s="230">
        <f t="shared" si="3"/>
        <v>35899132021448.672</v>
      </c>
      <c r="AN64" s="230">
        <f t="shared" si="3"/>
        <v>34879224924481.133</v>
      </c>
      <c r="AO64" s="230">
        <f t="shared" si="3"/>
        <v>33862568748224.773</v>
      </c>
      <c r="AP64" s="230">
        <f t="shared" si="3"/>
        <v>32849165565362.594</v>
      </c>
      <c r="AQ64" s="230">
        <f t="shared" si="4"/>
        <v>31836243199748.582</v>
      </c>
    </row>
    <row r="65" spans="1:43" x14ac:dyDescent="0.2">
      <c r="A65" s="278" t="s">
        <v>104</v>
      </c>
      <c r="B65" s="230">
        <f t="shared" si="0"/>
        <v>1241687551500</v>
      </c>
      <c r="C65" s="230">
        <f t="shared" si="3"/>
        <v>583343145000</v>
      </c>
      <c r="D65" s="230">
        <f t="shared" si="3"/>
        <v>699162223854.69177</v>
      </c>
      <c r="E65" s="230">
        <f t="shared" si="3"/>
        <v>739137938381.92346</v>
      </c>
      <c r="F65" s="230">
        <f t="shared" si="3"/>
        <v>768088431647.00391</v>
      </c>
      <c r="G65" s="230">
        <f t="shared" si="3"/>
        <v>793337116268.995</v>
      </c>
      <c r="H65" s="230">
        <f t="shared" si="3"/>
        <v>823734531127.27295</v>
      </c>
      <c r="I65" s="230">
        <f t="shared" si="3"/>
        <v>859337091272.04834</v>
      </c>
      <c r="J65" s="230">
        <f t="shared" si="3"/>
        <v>880955564647.73206</v>
      </c>
      <c r="K65" s="230">
        <f t="shared" si="3"/>
        <v>900105884307.61792</v>
      </c>
      <c r="L65" s="230">
        <f t="shared" si="3"/>
        <v>911640608930.33752</v>
      </c>
      <c r="M65" s="230">
        <f t="shared" si="3"/>
        <v>917467854355.9469</v>
      </c>
      <c r="N65" s="230">
        <f t="shared" si="3"/>
        <v>927834174278.94336</v>
      </c>
      <c r="O65" s="230">
        <f t="shared" si="3"/>
        <v>936098556161.17322</v>
      </c>
      <c r="P65" s="230">
        <f t="shared" si="3"/>
        <v>942628693420.17749</v>
      </c>
      <c r="Q65" s="230">
        <f t="shared" si="3"/>
        <v>947815422209.16553</v>
      </c>
      <c r="R65" s="230">
        <f t="shared" si="3"/>
        <v>952066070269.05249</v>
      </c>
      <c r="S65" s="230">
        <f t="shared" si="3"/>
        <v>958399177345.70178</v>
      </c>
      <c r="T65" s="230">
        <f t="shared" si="3"/>
        <v>964257135266.1283</v>
      </c>
      <c r="U65" s="230">
        <f t="shared" si="3"/>
        <v>969648893398.40137</v>
      </c>
      <c r="V65" s="230">
        <f t="shared" si="3"/>
        <v>974584496224.47668</v>
      </c>
      <c r="W65" s="230">
        <f t="shared" si="3"/>
        <v>979075017097.14502</v>
      </c>
      <c r="X65" s="230">
        <f t="shared" si="3"/>
        <v>983132491049.30908</v>
      </c>
      <c r="Y65" s="230">
        <f t="shared" si="3"/>
        <v>986769847128.43677</v>
      </c>
      <c r="Z65" s="230">
        <f t="shared" si="3"/>
        <v>990000840706.60791</v>
      </c>
      <c r="AA65" s="230">
        <f t="shared" si="3"/>
        <v>992839986191.84155</v>
      </c>
      <c r="AB65" s="230">
        <f t="shared" si="3"/>
        <v>995302490540.39539</v>
      </c>
      <c r="AC65" s="230">
        <f t="shared" si="3"/>
        <v>997404187942.39941</v>
      </c>
      <c r="AD65" s="230">
        <f t="shared" si="3"/>
        <v>999161476025.04529</v>
      </c>
      <c r="AE65" s="230">
        <f t="shared" si="3"/>
        <v>1000591253889.1204</v>
      </c>
      <c r="AF65" s="230">
        <f t="shared" si="3"/>
        <v>1001710862265.8048</v>
      </c>
      <c r="AG65" s="230">
        <f t="shared" si="3"/>
        <v>1002538026052.2146</v>
      </c>
      <c r="AH65" s="230">
        <f t="shared" si="3"/>
        <v>1003090799455.9491</v>
      </c>
      <c r="AI65" s="230">
        <f t="shared" si="3"/>
        <v>1003387513951.5167</v>
      </c>
      <c r="AJ65" s="230">
        <f t="shared" si="3"/>
        <v>1003446729224.8412</v>
      </c>
      <c r="AK65" s="230">
        <f t="shared" si="3"/>
        <v>1003287187256.6783</v>
      </c>
      <c r="AL65" s="230">
        <f t="shared" si="3"/>
        <v>1002927769671.4786</v>
      </c>
      <c r="AM65" s="230">
        <f t="shared" si="3"/>
        <v>1002387458455.5604</v>
      </c>
      <c r="AN65" s="230">
        <f t="shared" si="3"/>
        <v>1001685300127.0564</v>
      </c>
      <c r="AO65" s="230">
        <f t="shared" si="3"/>
        <v>1000840373420.657</v>
      </c>
      <c r="AP65" s="230">
        <f t="shared" si="3"/>
        <v>999871760532.27417</v>
      </c>
      <c r="AQ65" s="230">
        <f t="shared" si="4"/>
        <v>998715254047.4906</v>
      </c>
    </row>
    <row r="66" spans="1:43" x14ac:dyDescent="0.2">
      <c r="A66" s="278" t="s">
        <v>105</v>
      </c>
      <c r="B66" s="230">
        <f t="shared" si="0"/>
        <v>338894588999.99994</v>
      </c>
      <c r="C66" s="230">
        <f t="shared" si="3"/>
        <v>419451499500</v>
      </c>
      <c r="D66" s="230">
        <f t="shared" si="3"/>
        <v>423753524917.98041</v>
      </c>
      <c r="E66" s="230">
        <f t="shared" si="3"/>
        <v>542278312411.68805</v>
      </c>
      <c r="F66" s="230">
        <f t="shared" si="3"/>
        <v>558207357657.72852</v>
      </c>
      <c r="G66" s="230">
        <f t="shared" si="3"/>
        <v>585631136374.4469</v>
      </c>
      <c r="H66" s="230">
        <f t="shared" si="3"/>
        <v>619851818399.25171</v>
      </c>
      <c r="I66" s="230">
        <f t="shared" si="3"/>
        <v>649258489922.33984</v>
      </c>
      <c r="J66" s="230">
        <f t="shared" si="3"/>
        <v>671275227743.91467</v>
      </c>
      <c r="K66" s="230">
        <f t="shared" si="3"/>
        <v>688368096625.17896</v>
      </c>
      <c r="L66" s="230">
        <f t="shared" si="3"/>
        <v>702571815486.92285</v>
      </c>
      <c r="M66" s="230">
        <f t="shared" si="3"/>
        <v>716580055746.1554</v>
      </c>
      <c r="N66" s="230">
        <f t="shared" si="3"/>
        <v>735667287383.11646</v>
      </c>
      <c r="O66" s="230">
        <f t="shared" si="3"/>
        <v>757148765562.61169</v>
      </c>
      <c r="P66" s="230">
        <f t="shared" si="3"/>
        <v>780411178983.35229</v>
      </c>
      <c r="Q66" s="230">
        <f t="shared" si="3"/>
        <v>804757697821.94409</v>
      </c>
      <c r="R66" s="230">
        <f t="shared" si="3"/>
        <v>829393643703.57385</v>
      </c>
      <c r="S66" s="230">
        <f t="shared" si="3"/>
        <v>856838141751.40967</v>
      </c>
      <c r="T66" s="230">
        <f t="shared" si="3"/>
        <v>883814720384.14136</v>
      </c>
      <c r="U66" s="230">
        <f t="shared" si="3"/>
        <v>910217490713.98071</v>
      </c>
      <c r="V66" s="230">
        <f t="shared" si="3"/>
        <v>935940963502.47595</v>
      </c>
      <c r="W66" s="230">
        <f t="shared" si="3"/>
        <v>960880730195.95923</v>
      </c>
      <c r="X66" s="230">
        <f t="shared" si="3"/>
        <v>984934142762.06494</v>
      </c>
      <c r="Y66" s="230">
        <f t="shared" si="3"/>
        <v>1008000986089.2986</v>
      </c>
      <c r="Z66" s="230">
        <f t="shared" si="3"/>
        <v>1029984136896.4788</v>
      </c>
      <c r="AA66" s="230">
        <f t="shared" si="3"/>
        <v>1050790203356.9006</v>
      </c>
      <c r="AB66" s="230">
        <f t="shared" si="3"/>
        <v>1070330139964.6464</v>
      </c>
      <c r="AC66" s="230">
        <f t="shared" si="3"/>
        <v>1088519832548.588</v>
      </c>
      <c r="AD66" s="230">
        <f t="shared" si="3"/>
        <v>1105280648762.697</v>
      </c>
      <c r="AE66" s="230">
        <f t="shared" si="3"/>
        <v>1120539949838.9324</v>
      </c>
      <c r="AF66" s="230">
        <f t="shared" si="3"/>
        <v>1134231559870.0176</v>
      </c>
      <c r="AG66" s="230">
        <f t="shared" si="3"/>
        <v>1146296189383.375</v>
      </c>
      <c r="AH66" s="230">
        <f t="shared" si="3"/>
        <v>1156681810464.1003</v>
      </c>
      <c r="AI66" s="230">
        <f t="shared" si="3"/>
        <v>1165343981174.6284</v>
      </c>
      <c r="AJ66" s="230">
        <f t="shared" si="3"/>
        <v>1172246117493.8181</v>
      </c>
      <c r="AK66" s="230">
        <f t="shared" si="3"/>
        <v>1177359711451.1292</v>
      </c>
      <c r="AL66" s="230">
        <f t="shared" si="3"/>
        <v>1180664494557.7566</v>
      </c>
      <c r="AM66" s="230">
        <f t="shared" si="3"/>
        <v>1182148546031.9209</v>
      </c>
      <c r="AN66" s="230">
        <f t="shared" si="3"/>
        <v>1181808345678.5642</v>
      </c>
      <c r="AO66" s="230">
        <f t="shared" si="3"/>
        <v>1179648771614.3098</v>
      </c>
      <c r="AP66" s="230">
        <f t="shared" si="3"/>
        <v>1175683043328.8103</v>
      </c>
      <c r="AQ66" s="230">
        <f t="shared" si="4"/>
        <v>1169835075822.6479</v>
      </c>
    </row>
    <row r="67" spans="1:43" x14ac:dyDescent="0.2">
      <c r="A67" s="278" t="s">
        <v>106</v>
      </c>
      <c r="B67" s="230">
        <f t="shared" si="0"/>
        <v>1569470842500</v>
      </c>
      <c r="C67" s="230">
        <f t="shared" si="3"/>
        <v>1102796326500</v>
      </c>
      <c r="D67" s="230">
        <f t="shared" si="3"/>
        <v>1181453788936.4395</v>
      </c>
      <c r="E67" s="230">
        <f t="shared" si="3"/>
        <v>1519411345086.9343</v>
      </c>
      <c r="F67" s="230">
        <f t="shared" si="3"/>
        <v>1581905794495.176</v>
      </c>
      <c r="G67" s="230">
        <f t="shared" si="3"/>
        <v>1690158896903.521</v>
      </c>
      <c r="H67" s="230">
        <f t="shared" si="3"/>
        <v>1830769654320.8564</v>
      </c>
      <c r="I67" s="230">
        <f t="shared" si="3"/>
        <v>1964687190563.6877</v>
      </c>
      <c r="J67" s="230">
        <f t="shared" si="3"/>
        <v>2079954478377.0154</v>
      </c>
      <c r="K67" s="230">
        <f t="shared" si="3"/>
        <v>2180138490084.9927</v>
      </c>
      <c r="L67" s="230">
        <f t="shared" si="3"/>
        <v>2268233912756.4316</v>
      </c>
      <c r="M67" s="230">
        <f t="shared" si="3"/>
        <v>2349397622648.3643</v>
      </c>
      <c r="N67" s="230">
        <f t="shared" si="3"/>
        <v>2436032226147.7529</v>
      </c>
      <c r="O67" s="230">
        <f t="shared" si="3"/>
        <v>2522154756012.2183</v>
      </c>
      <c r="P67" s="230">
        <f t="shared" si="3"/>
        <v>2607280046784.5737</v>
      </c>
      <c r="Q67" s="230">
        <f t="shared" si="3"/>
        <v>2690889893867.3989</v>
      </c>
      <c r="R67" s="230">
        <f t="shared" si="3"/>
        <v>2772435900503.6133</v>
      </c>
      <c r="S67" s="230">
        <f t="shared" si="3"/>
        <v>2859519362649.4492</v>
      </c>
      <c r="T67" s="230">
        <f t="shared" si="3"/>
        <v>2944219635911.6489</v>
      </c>
      <c r="U67" s="230">
        <f t="shared" si="3"/>
        <v>3026247492800.0571</v>
      </c>
      <c r="V67" s="230">
        <f t="shared" si="3"/>
        <v>3105325958685.7441</v>
      </c>
      <c r="W67" s="230">
        <f t="shared" si="3"/>
        <v>3181192107845.6167</v>
      </c>
      <c r="X67" s="230">
        <f t="shared" si="3"/>
        <v>3253598716429.5952</v>
      </c>
      <c r="Y67" s="230">
        <f t="shared" si="3"/>
        <v>3322315757787.6245</v>
      </c>
      <c r="Z67" s="230">
        <f t="shared" si="3"/>
        <v>3387131727952.3027</v>
      </c>
      <c r="AA67" s="230">
        <f t="shared" si="3"/>
        <v>3447854791530.2202</v>
      </c>
      <c r="AB67" s="230">
        <f t="shared" si="3"/>
        <v>3504313740764.9487</v>
      </c>
      <c r="AC67" s="230">
        <f t="shared" si="3"/>
        <v>3556358763055.4043</v>
      </c>
      <c r="AD67" s="230">
        <f t="shared" si="3"/>
        <v>3603862014701.9077</v>
      </c>
      <c r="AE67" s="230">
        <f t="shared" si="3"/>
        <v>3646718001070.853</v>
      </c>
      <c r="AF67" s="230">
        <f t="shared" si="3"/>
        <v>3684843765680.9717</v>
      </c>
      <c r="AG67" s="230">
        <f t="shared" si="3"/>
        <v>3718178892888.8276</v>
      </c>
      <c r="AH67" s="230">
        <f t="shared" si="3"/>
        <v>3746685330860.3262</v>
      </c>
      <c r="AI67" s="230">
        <f t="shared" si="3"/>
        <v>3770347043335.5176</v>
      </c>
      <c r="AJ67" s="230">
        <f t="shared" si="3"/>
        <v>3789169500308.5151</v>
      </c>
      <c r="AK67" s="230">
        <f t="shared" si="3"/>
        <v>3803179019138.2813</v>
      </c>
      <c r="AL67" s="230">
        <f t="shared" si="3"/>
        <v>3812421968771.2974</v>
      </c>
      <c r="AM67" s="230">
        <f t="shared" si="3"/>
        <v>3816963850689.1318</v>
      </c>
      <c r="AN67" s="230">
        <f t="shared" si="3"/>
        <v>3816888270893.0918</v>
      </c>
      <c r="AO67" s="230">
        <f t="shared" si="3"/>
        <v>3812295817708.1016</v>
      </c>
      <c r="AP67" s="230">
        <f t="shared" si="3"/>
        <v>3803302860436.7295</v>
      </c>
      <c r="AQ67" s="230">
        <f t="shared" si="4"/>
        <v>3789724315588.8555</v>
      </c>
    </row>
    <row r="68" spans="1:43" x14ac:dyDescent="0.2">
      <c r="A68" s="278" t="s">
        <v>107</v>
      </c>
      <c r="B68" s="230">
        <f t="shared" si="0"/>
        <v>127779927000</v>
      </c>
      <c r="C68" s="230">
        <f t="shared" si="3"/>
        <v>97223857500</v>
      </c>
      <c r="D68" s="230">
        <f t="shared" si="3"/>
        <v>83345185105.337326</v>
      </c>
      <c r="E68" s="230">
        <f t="shared" si="3"/>
        <v>120854086092.56618</v>
      </c>
      <c r="F68" s="230">
        <f t="shared" si="3"/>
        <v>122692528709.46886</v>
      </c>
      <c r="G68" s="230">
        <f t="shared" si="3"/>
        <v>127236551627.97179</v>
      </c>
      <c r="H68" s="230">
        <f t="shared" si="3"/>
        <v>133575596190.71028</v>
      </c>
      <c r="I68" s="230">
        <f t="shared" si="3"/>
        <v>139847053141.09344</v>
      </c>
      <c r="J68" s="230">
        <f t="shared" si="3"/>
        <v>145448225462.64505</v>
      </c>
      <c r="K68" s="230">
        <f t="shared" si="3"/>
        <v>150531030365.48746</v>
      </c>
      <c r="L68" s="230">
        <f t="shared" si="3"/>
        <v>155034432909.60648</v>
      </c>
      <c r="M68" s="230">
        <f t="shared" si="3"/>
        <v>159021409137.50299</v>
      </c>
      <c r="N68" s="230">
        <f t="shared" si="3"/>
        <v>163528931273.76743</v>
      </c>
      <c r="O68" s="230">
        <f t="shared" si="3"/>
        <v>167699280191.27921</v>
      </c>
      <c r="P68" s="230">
        <f t="shared" si="3"/>
        <v>171547306289.52194</v>
      </c>
      <c r="Q68" s="230">
        <f t="shared" si="3"/>
        <v>175093921625.38089</v>
      </c>
      <c r="R68" s="230">
        <f t="shared" si="3"/>
        <v>178365515744.27435</v>
      </c>
      <c r="S68" s="230">
        <f t="shared" si="3"/>
        <v>182432611430.06396</v>
      </c>
      <c r="T68" s="230">
        <f t="shared" si="3"/>
        <v>186302919572.94864</v>
      </c>
      <c r="U68" s="230">
        <f t="shared" si="3"/>
        <v>189967476518.45892</v>
      </c>
      <c r="V68" s="230">
        <f t="shared" si="3"/>
        <v>193418003853.29413</v>
      </c>
      <c r="W68" s="230">
        <f t="shared" si="3"/>
        <v>196646892661.76349</v>
      </c>
      <c r="X68" s="230">
        <f t="shared" si="3"/>
        <v>199647192638.89145</v>
      </c>
      <c r="Y68" s="230">
        <f t="shared" si="3"/>
        <v>202412606670.8233</v>
      </c>
      <c r="Z68" s="230">
        <f t="shared" si="3"/>
        <v>204937491122.87643</v>
      </c>
      <c r="AA68" s="230">
        <f t="shared" si="3"/>
        <v>207216861739.55237</v>
      </c>
      <c r="AB68" s="230">
        <f t="shared" si="3"/>
        <v>209246404768.03256</v>
      </c>
      <c r="AC68" s="230">
        <f t="shared" si="3"/>
        <v>211022492673.16696</v>
      </c>
      <c r="AD68" s="230">
        <f t="shared" si="3"/>
        <v>212542203620.90982</v>
      </c>
      <c r="AE68" s="230">
        <f t="shared" si="3"/>
        <v>213803343769.35504</v>
      </c>
      <c r="AF68" s="230">
        <f t="shared" si="3"/>
        <v>214804471320.6554</v>
      </c>
      <c r="AG68" s="230">
        <f t="shared" si="3"/>
        <v>215544921250.14127</v>
      </c>
      <c r="AH68" s="230">
        <f t="shared" si="3"/>
        <v>216024829636.61258</v>
      </c>
      <c r="AI68" s="230">
        <f t="shared" ref="AI68:AP74" si="5">SUMIFS(AI$2:AI$44,$AR$2:$AR$44,$A68)</f>
        <v>216245156564.86337</v>
      </c>
      <c r="AJ68" s="230">
        <f t="shared" si="5"/>
        <v>216207706652.27155</v>
      </c>
      <c r="AK68" s="230">
        <f t="shared" si="5"/>
        <v>215915146359.83139</v>
      </c>
      <c r="AL68" s="230">
        <f t="shared" si="5"/>
        <v>215371017378.37604</v>
      </c>
      <c r="AM68" s="230">
        <f t="shared" si="5"/>
        <v>214579745527.37241</v>
      </c>
      <c r="AN68" s="230">
        <f t="shared" si="5"/>
        <v>213546644761.32532</v>
      </c>
      <c r="AO68" s="230">
        <f t="shared" si="5"/>
        <v>212277916042.94931</v>
      </c>
      <c r="AP68" s="230">
        <f t="shared" si="5"/>
        <v>210780641008.89737</v>
      </c>
      <c r="AQ68" s="230">
        <f t="shared" si="4"/>
        <v>209045341360.07779</v>
      </c>
    </row>
    <row r="69" spans="1:43" x14ac:dyDescent="0.2">
      <c r="A69" s="278" t="s">
        <v>108</v>
      </c>
      <c r="B69" s="230">
        <f t="shared" si="0"/>
        <v>900015138000</v>
      </c>
      <c r="C69" s="230">
        <f t="shared" ref="C69:AH74" si="6">SUMIFS(C$2:C$44,$AR$2:$AR$44,$A69)</f>
        <v>636121810500</v>
      </c>
      <c r="D69" s="230">
        <f t="shared" si="6"/>
        <v>650893894181.79285</v>
      </c>
      <c r="E69" s="230">
        <f t="shared" si="6"/>
        <v>746203825188.17627</v>
      </c>
      <c r="F69" s="230">
        <f t="shared" si="6"/>
        <v>822817622723.81116</v>
      </c>
      <c r="G69" s="230">
        <f t="shared" si="6"/>
        <v>872472642358.55688</v>
      </c>
      <c r="H69" s="230">
        <f t="shared" si="6"/>
        <v>921622928290.12573</v>
      </c>
      <c r="I69" s="230">
        <f t="shared" si="6"/>
        <v>946974430121.97961</v>
      </c>
      <c r="J69" s="230">
        <f t="shared" si="6"/>
        <v>971292076383.55688</v>
      </c>
      <c r="K69" s="230">
        <f t="shared" si="6"/>
        <v>995540509901.26453</v>
      </c>
      <c r="L69" s="230">
        <f t="shared" si="6"/>
        <v>1019257118176.4611</v>
      </c>
      <c r="M69" s="230">
        <f t="shared" si="6"/>
        <v>1042566347833.2559</v>
      </c>
      <c r="N69" s="230">
        <f t="shared" si="6"/>
        <v>1053727991258.0153</v>
      </c>
      <c r="O69" s="230">
        <f t="shared" si="6"/>
        <v>1064832016950.9727</v>
      </c>
      <c r="P69" s="230">
        <f t="shared" si="6"/>
        <v>1075878453042.0671</v>
      </c>
      <c r="Q69" s="230">
        <f t="shared" si="6"/>
        <v>1086867327657.847</v>
      </c>
      <c r="R69" s="230">
        <f t="shared" si="6"/>
        <v>1097798668921.472</v>
      </c>
      <c r="S69" s="230">
        <f t="shared" si="6"/>
        <v>1093193330540.5577</v>
      </c>
      <c r="T69" s="230">
        <f t="shared" si="6"/>
        <v>1088595784007.6067</v>
      </c>
      <c r="U69" s="230">
        <f t="shared" si="6"/>
        <v>1084006029152.3104</v>
      </c>
      <c r="V69" s="230">
        <f t="shared" si="6"/>
        <v>1079424065804.3479</v>
      </c>
      <c r="W69" s="230">
        <f t="shared" si="6"/>
        <v>1074849893793.3849</v>
      </c>
      <c r="X69" s="230">
        <f t="shared" si="6"/>
        <v>1070283512949.0737</v>
      </c>
      <c r="Y69" s="230">
        <f t="shared" si="6"/>
        <v>1065724923101.051</v>
      </c>
      <c r="Z69" s="230">
        <f t="shared" si="6"/>
        <v>1061174124078.9414</v>
      </c>
      <c r="AA69" s="230">
        <f t="shared" si="6"/>
        <v>1056631115712.3553</v>
      </c>
      <c r="AB69" s="230">
        <f t="shared" si="6"/>
        <v>1052095897830.889</v>
      </c>
      <c r="AC69" s="230">
        <f t="shared" si="6"/>
        <v>1047568470264.1255</v>
      </c>
      <c r="AD69" s="230">
        <f t="shared" si="6"/>
        <v>1043048832841.6335</v>
      </c>
      <c r="AE69" s="230">
        <f t="shared" si="6"/>
        <v>1038536985392.9689</v>
      </c>
      <c r="AF69" s="230">
        <f t="shared" si="6"/>
        <v>1034032927747.6731</v>
      </c>
      <c r="AG69" s="230">
        <f t="shared" si="6"/>
        <v>1029536659735.2739</v>
      </c>
      <c r="AH69" s="230">
        <f t="shared" si="6"/>
        <v>1027006871977.3591</v>
      </c>
      <c r="AI69" s="230">
        <f t="shared" si="5"/>
        <v>1024480210746.0981</v>
      </c>
      <c r="AJ69" s="230">
        <f t="shared" si="5"/>
        <v>1021956675973.9354</v>
      </c>
      <c r="AK69" s="230">
        <f t="shared" si="5"/>
        <v>1019436267593.3085</v>
      </c>
      <c r="AL69" s="230">
        <f t="shared" si="5"/>
        <v>1016918985536.652</v>
      </c>
      <c r="AM69" s="230">
        <f t="shared" si="5"/>
        <v>1013755818329.0112</v>
      </c>
      <c r="AN69" s="230">
        <f t="shared" si="5"/>
        <v>1010597331450.865</v>
      </c>
      <c r="AO69" s="230">
        <f t="shared" si="5"/>
        <v>1007443524800.3</v>
      </c>
      <c r="AP69" s="230">
        <f t="shared" si="5"/>
        <v>1004294398275.3956</v>
      </c>
      <c r="AQ69" s="230">
        <f t="shared" si="4"/>
        <v>1001065332298.0385</v>
      </c>
    </row>
    <row r="70" spans="1:43" x14ac:dyDescent="0.2">
      <c r="A70" s="278" t="s">
        <v>109</v>
      </c>
      <c r="B70" s="230">
        <f t="shared" si="0"/>
        <v>702789598500</v>
      </c>
      <c r="C70" s="230">
        <f t="shared" si="6"/>
        <v>602787916500</v>
      </c>
      <c r="D70" s="230">
        <f t="shared" si="6"/>
        <v>658292397779.03455</v>
      </c>
      <c r="E70" s="230">
        <f t="shared" si="6"/>
        <v>708680808045.47339</v>
      </c>
      <c r="F70" s="230">
        <f t="shared" si="6"/>
        <v>729855772459.62024</v>
      </c>
      <c r="G70" s="230">
        <f t="shared" si="6"/>
        <v>742960579398.2229</v>
      </c>
      <c r="H70" s="230">
        <f t="shared" si="6"/>
        <v>759712990639.31335</v>
      </c>
      <c r="I70" s="230">
        <f t="shared" si="6"/>
        <v>777052292241.0708</v>
      </c>
      <c r="J70" s="230">
        <f t="shared" si="6"/>
        <v>791325597487.39392</v>
      </c>
      <c r="K70" s="230">
        <f t="shared" si="6"/>
        <v>803395762551.38538</v>
      </c>
      <c r="L70" s="230">
        <f t="shared" si="6"/>
        <v>812738573175.84949</v>
      </c>
      <c r="M70" s="230">
        <f t="shared" si="6"/>
        <v>819434909043.03882</v>
      </c>
      <c r="N70" s="230">
        <f t="shared" si="6"/>
        <v>824850551897.12317</v>
      </c>
      <c r="O70" s="230">
        <f t="shared" si="6"/>
        <v>828159425155.33252</v>
      </c>
      <c r="P70" s="230">
        <f t="shared" si="6"/>
        <v>829714137415.32568</v>
      </c>
      <c r="Q70" s="230">
        <f t="shared" si="6"/>
        <v>829883027723.91467</v>
      </c>
      <c r="R70" s="230">
        <f t="shared" si="6"/>
        <v>829043114658.39355</v>
      </c>
      <c r="S70" s="230">
        <f t="shared" si="6"/>
        <v>828284813337.87341</v>
      </c>
      <c r="T70" s="230">
        <f t="shared" si="6"/>
        <v>826948885624.59534</v>
      </c>
      <c r="U70" s="230">
        <f t="shared" si="6"/>
        <v>825086931813.06494</v>
      </c>
      <c r="V70" s="230">
        <f t="shared" si="6"/>
        <v>822751180719.06433</v>
      </c>
      <c r="W70" s="230">
        <f t="shared" si="6"/>
        <v>819994183868.36792</v>
      </c>
      <c r="X70" s="230">
        <f t="shared" si="6"/>
        <v>816868540415.97632</v>
      </c>
      <c r="Y70" s="230">
        <f t="shared" si="6"/>
        <v>813426653787.651</v>
      </c>
      <c r="Z70" s="230">
        <f t="shared" si="6"/>
        <v>809720520595.81189</v>
      </c>
      <c r="AA70" s="230">
        <f t="shared" si="6"/>
        <v>805801551994.1897</v>
      </c>
      <c r="AB70" s="230">
        <f t="shared" si="6"/>
        <v>801720427302.22583</v>
      </c>
      <c r="AC70" s="230">
        <f t="shared" si="6"/>
        <v>797526979451.91028</v>
      </c>
      <c r="AD70" s="230">
        <f t="shared" si="6"/>
        <v>793270111586.8877</v>
      </c>
      <c r="AE70" s="230">
        <f t="shared" si="6"/>
        <v>788997743974.92273</v>
      </c>
      <c r="AF70" s="230">
        <f t="shared" si="6"/>
        <v>784756790279.20337</v>
      </c>
      <c r="AG70" s="230">
        <f t="shared" si="6"/>
        <v>780593162169.03235</v>
      </c>
      <c r="AH70" s="230">
        <f t="shared" si="6"/>
        <v>776551801234.28333</v>
      </c>
      <c r="AI70" s="230">
        <f t="shared" si="5"/>
        <v>772676737197.90222</v>
      </c>
      <c r="AJ70" s="230">
        <f t="shared" si="5"/>
        <v>769011171494.58093</v>
      </c>
      <c r="AK70" s="230">
        <f t="shared" si="5"/>
        <v>765597585399.02295</v>
      </c>
      <c r="AL70" s="230">
        <f t="shared" si="5"/>
        <v>762477872042.25842</v>
      </c>
      <c r="AM70" s="230">
        <f t="shared" si="5"/>
        <v>759693491847.61804</v>
      </c>
      <c r="AN70" s="230">
        <f t="shared" si="5"/>
        <v>757285651148.41577</v>
      </c>
      <c r="AO70" s="230">
        <f t="shared" si="5"/>
        <v>755295504016.66187</v>
      </c>
      <c r="AP70" s="230">
        <f t="shared" si="5"/>
        <v>753764377637.07117</v>
      </c>
      <c r="AQ70" s="230">
        <f t="shared" si="4"/>
        <v>752671219058.6405</v>
      </c>
    </row>
    <row r="71" spans="1:43" x14ac:dyDescent="0.2">
      <c r="A71" s="278" t="s">
        <v>110</v>
      </c>
      <c r="B71" s="230">
        <f t="shared" si="0"/>
        <v>961127277000</v>
      </c>
      <c r="C71" s="230">
        <f t="shared" si="6"/>
        <v>816680403000.00012</v>
      </c>
      <c r="D71" s="230">
        <f t="shared" si="6"/>
        <v>970176260167.38989</v>
      </c>
      <c r="E71" s="230">
        <f t="shared" si="6"/>
        <v>1026637906471.91</v>
      </c>
      <c r="F71" s="230">
        <f t="shared" si="6"/>
        <v>1071968965702.2382</v>
      </c>
      <c r="G71" s="230">
        <f t="shared" si="6"/>
        <v>1113058383284.8713</v>
      </c>
      <c r="H71" s="230">
        <f t="shared" si="6"/>
        <v>1161078491018.8032</v>
      </c>
      <c r="I71" s="230">
        <f t="shared" si="6"/>
        <v>1222813176794.6375</v>
      </c>
      <c r="J71" s="230">
        <f t="shared" si="6"/>
        <v>1253101389365.9968</v>
      </c>
      <c r="K71" s="230">
        <f t="shared" si="6"/>
        <v>1280725121946.7615</v>
      </c>
      <c r="L71" s="230">
        <f t="shared" si="6"/>
        <v>1292516116257.3735</v>
      </c>
      <c r="M71" s="230">
        <f t="shared" si="6"/>
        <v>1292990889406.5298</v>
      </c>
      <c r="N71" s="230">
        <f t="shared" si="6"/>
        <v>1306946942768.2759</v>
      </c>
      <c r="O71" s="230">
        <f t="shared" si="6"/>
        <v>1317972313801.4629</v>
      </c>
      <c r="P71" s="230">
        <f t="shared" si="6"/>
        <v>1326588624197.4719</v>
      </c>
      <c r="Q71" s="230">
        <f t="shared" si="6"/>
        <v>1333348618104.425</v>
      </c>
      <c r="R71" s="230">
        <f t="shared" si="6"/>
        <v>1338826929719.261</v>
      </c>
      <c r="S71" s="230">
        <f t="shared" si="6"/>
        <v>1349505555580.4197</v>
      </c>
      <c r="T71" s="230">
        <f t="shared" si="6"/>
        <v>1359580538511.1951</v>
      </c>
      <c r="U71" s="230">
        <f t="shared" si="6"/>
        <v>1369052503276.7075</v>
      </c>
      <c r="V71" s="230">
        <f t="shared" si="6"/>
        <v>1377923308449.6306</v>
      </c>
      <c r="W71" s="230">
        <f t="shared" si="6"/>
        <v>1386196010685.4651</v>
      </c>
      <c r="X71" s="230">
        <f t="shared" si="6"/>
        <v>1393874826125.2852</v>
      </c>
      <c r="Y71" s="230">
        <f t="shared" si="6"/>
        <v>1400965089217.3857</v>
      </c>
      <c r="Z71" s="230">
        <f t="shared" si="6"/>
        <v>1407473209250.2937</v>
      </c>
      <c r="AA71" s="230">
        <f t="shared" si="6"/>
        <v>1413406624888.6467</v>
      </c>
      <c r="AB71" s="230">
        <f t="shared" si="6"/>
        <v>1418773757000.9412</v>
      </c>
      <c r="AC71" s="230">
        <f t="shared" si="6"/>
        <v>1423583960063.6846</v>
      </c>
      <c r="AD71" s="230">
        <f t="shared" si="6"/>
        <v>1427847472420.9614</v>
      </c>
      <c r="AE71" s="230">
        <f t="shared" si="6"/>
        <v>1431575365671.0808</v>
      </c>
      <c r="AF71" s="230">
        <f t="shared" si="6"/>
        <v>1434779493443.7009</v>
      </c>
      <c r="AG71" s="230">
        <f t="shared" si="6"/>
        <v>1437472439821.3628</v>
      </c>
      <c r="AH71" s="230">
        <f t="shared" si="6"/>
        <v>1439667467648.8284</v>
      </c>
      <c r="AI71" s="230">
        <f t="shared" si="5"/>
        <v>1441378466962.3943</v>
      </c>
      <c r="AJ71" s="230">
        <f t="shared" si="5"/>
        <v>1442619903759.3411</v>
      </c>
      <c r="AK71" s="230">
        <f t="shared" si="5"/>
        <v>1443406769315.0854</v>
      </c>
      <c r="AL71" s="230">
        <f t="shared" si="5"/>
        <v>1443754530242.6169</v>
      </c>
      <c r="AM71" s="230">
        <f t="shared" si="5"/>
        <v>1443679079475.4075</v>
      </c>
      <c r="AN71" s="230">
        <f t="shared" si="5"/>
        <v>1443196688341.4541</v>
      </c>
      <c r="AO71" s="230">
        <f t="shared" si="5"/>
        <v>1442323959882.3633</v>
      </c>
      <c r="AP71" s="230">
        <f t="shared" si="5"/>
        <v>1441077783557.821</v>
      </c>
      <c r="AQ71" s="230">
        <f t="shared" si="4"/>
        <v>1439354664103.906</v>
      </c>
    </row>
    <row r="72" spans="1:43" x14ac:dyDescent="0.2">
      <c r="A72" s="278" t="s">
        <v>111</v>
      </c>
      <c r="B72" s="230">
        <f t="shared" si="0"/>
        <v>44445192000</v>
      </c>
      <c r="C72" s="230">
        <f t="shared" si="6"/>
        <v>2777824500</v>
      </c>
      <c r="D72" s="230">
        <f t="shared" si="6"/>
        <v>3411909165.6384907</v>
      </c>
      <c r="E72" s="230">
        <f t="shared" si="6"/>
        <v>3743652995.7544775</v>
      </c>
      <c r="F72" s="230">
        <f t="shared" si="6"/>
        <v>4014031232.2093673</v>
      </c>
      <c r="G72" s="230">
        <f t="shared" si="6"/>
        <v>4458400087.4698076</v>
      </c>
      <c r="H72" s="230">
        <f t="shared" si="6"/>
        <v>5046996828.9354048</v>
      </c>
      <c r="I72" s="230">
        <f t="shared" si="6"/>
        <v>5657109035.3414345</v>
      </c>
      <c r="J72" s="230">
        <f t="shared" si="6"/>
        <v>6194904317.2484388</v>
      </c>
      <c r="K72" s="230">
        <f t="shared" si="6"/>
        <v>6694474899.2835226</v>
      </c>
      <c r="L72" s="230">
        <f t="shared" si="6"/>
        <v>7150902875.4347458</v>
      </c>
      <c r="M72" s="230">
        <f t="shared" si="6"/>
        <v>7588470655.3983564</v>
      </c>
      <c r="N72" s="230">
        <f t="shared" si="6"/>
        <v>8064544173.491272</v>
      </c>
      <c r="O72" s="230">
        <f t="shared" si="6"/>
        <v>8560720544.1011257</v>
      </c>
      <c r="P72" s="230">
        <f t="shared" si="6"/>
        <v>9076475976.9552212</v>
      </c>
      <c r="Q72" s="230">
        <f t="shared" si="6"/>
        <v>9611079515.7861786</v>
      </c>
      <c r="R72" s="230">
        <f t="shared" si="6"/>
        <v>10163576533.344641</v>
      </c>
      <c r="S72" s="230">
        <f t="shared" si="6"/>
        <v>10744984636.043999</v>
      </c>
      <c r="T72" s="230">
        <f t="shared" si="6"/>
        <v>11342956751.026995</v>
      </c>
      <c r="U72" s="230">
        <f t="shared" si="6"/>
        <v>11955777656.128382</v>
      </c>
      <c r="V72" s="230">
        <f t="shared" si="6"/>
        <v>12581438399.145643</v>
      </c>
      <c r="W72" s="230">
        <f t="shared" si="6"/>
        <v>13217627532.69109</v>
      </c>
      <c r="X72" s="230">
        <f t="shared" si="6"/>
        <v>13861725915.868711</v>
      </c>
      <c r="Y72" s="230">
        <f t="shared" si="6"/>
        <v>14510805646.256809</v>
      </c>
      <c r="Z72" s="230">
        <f t="shared" si="6"/>
        <v>15161633669.477642</v>
      </c>
      <c r="AA72" s="230">
        <f t="shared" si="6"/>
        <v>15810680580.202148</v>
      </c>
      <c r="AB72" s="230">
        <f t="shared" si="6"/>
        <v>16454135076.110132</v>
      </c>
      <c r="AC72" s="230">
        <f t="shared" si="6"/>
        <v>17087924453.841522</v>
      </c>
      <c r="AD72" s="230">
        <f t="shared" si="6"/>
        <v>17707741442.590176</v>
      </c>
      <c r="AE72" s="230">
        <f t="shared" si="6"/>
        <v>18309077556.611092</v>
      </c>
      <c r="AF72" s="230">
        <f t="shared" si="6"/>
        <v>18887263013.180412</v>
      </c>
      <c r="AG72" s="230">
        <f t="shared" si="6"/>
        <v>19437513108.967503</v>
      </c>
      <c r="AH72" s="230">
        <f t="shared" si="6"/>
        <v>19954980777.766354</v>
      </c>
      <c r="AI72" s="230">
        <f t="shared" si="5"/>
        <v>20434814869.476318</v>
      </c>
      <c r="AJ72" s="230">
        <f t="shared" si="5"/>
        <v>20872223498.470501</v>
      </c>
      <c r="AK72" s="230">
        <f t="shared" si="5"/>
        <v>21262541614.336311</v>
      </c>
      <c r="AL72" s="230">
        <f t="shared" si="5"/>
        <v>21601301755.54195</v>
      </c>
      <c r="AM72" s="230">
        <f t="shared" si="5"/>
        <v>21884306763.710876</v>
      </c>
      <c r="AN72" s="230">
        <f t="shared" si="5"/>
        <v>22107703070.207481</v>
      </c>
      <c r="AO72" s="230">
        <f t="shared" si="5"/>
        <v>22268053025.244499</v>
      </c>
      <c r="AP72" s="230">
        <f t="shared" si="5"/>
        <v>22362404630.268417</v>
      </c>
      <c r="AQ72" s="230">
        <f t="shared" si="4"/>
        <v>22386490490.022408</v>
      </c>
    </row>
    <row r="73" spans="1:43" x14ac:dyDescent="0.2">
      <c r="A73" s="278" t="s">
        <v>112</v>
      </c>
      <c r="B73" s="230">
        <f t="shared" si="0"/>
        <v>558342724500</v>
      </c>
      <c r="C73" s="230">
        <f t="shared" si="6"/>
        <v>1094462853000.0002</v>
      </c>
      <c r="D73" s="230">
        <f t="shared" si="6"/>
        <v>1543303330684.7993</v>
      </c>
      <c r="E73" s="230">
        <f t="shared" si="6"/>
        <v>1938649127862.5027</v>
      </c>
      <c r="F73" s="230">
        <f t="shared" si="6"/>
        <v>2082752906393.2732</v>
      </c>
      <c r="G73" s="230">
        <f t="shared" si="6"/>
        <v>2298796687320.9448</v>
      </c>
      <c r="H73" s="230">
        <f t="shared" si="6"/>
        <v>2582615900535.8745</v>
      </c>
      <c r="I73" s="230">
        <f t="shared" si="6"/>
        <v>2908872999095.2407</v>
      </c>
      <c r="J73" s="230">
        <f t="shared" si="6"/>
        <v>3174542413854.8374</v>
      </c>
      <c r="K73" s="230">
        <f t="shared" si="6"/>
        <v>3435041607321.8359</v>
      </c>
      <c r="L73" s="230">
        <f t="shared" si="6"/>
        <v>3662264555083.6538</v>
      </c>
      <c r="M73" s="230">
        <f t="shared" si="6"/>
        <v>3868090610617.9194</v>
      </c>
      <c r="N73" s="230">
        <f t="shared" si="6"/>
        <v>4118108475457.7134</v>
      </c>
      <c r="O73" s="230">
        <f t="shared" si="6"/>
        <v>4376026968855.9038</v>
      </c>
      <c r="P73" s="230">
        <f t="shared" si="6"/>
        <v>4642498096354.8369</v>
      </c>
      <c r="Q73" s="230">
        <f t="shared" si="6"/>
        <v>4918374451723.1514</v>
      </c>
      <c r="R73" s="230">
        <f t="shared" si="6"/>
        <v>5204730285925.2412</v>
      </c>
      <c r="S73" s="230">
        <f t="shared" si="6"/>
        <v>5519527617862.8486</v>
      </c>
      <c r="T73" s="230">
        <f t="shared" si="6"/>
        <v>5847551805329.3428</v>
      </c>
      <c r="U73" s="230">
        <f t="shared" si="6"/>
        <v>6188185751888.6699</v>
      </c>
      <c r="V73" s="230">
        <f t="shared" si="6"/>
        <v>6540608868265.7568</v>
      </c>
      <c r="W73" s="230">
        <f t="shared" si="6"/>
        <v>6903779974708.6387</v>
      </c>
      <c r="X73" s="230">
        <f t="shared" si="6"/>
        <v>7276421768717.2041</v>
      </c>
      <c r="Y73" s="230">
        <f t="shared" si="6"/>
        <v>7657007498016.2988</v>
      </c>
      <c r="Z73" s="230">
        <f t="shared" si="6"/>
        <v>8043750530599.1631</v>
      </c>
      <c r="AA73" s="230">
        <f t="shared" si="6"/>
        <v>8434597551542.1025</v>
      </c>
      <c r="AB73" s="230">
        <f t="shared" si="6"/>
        <v>8827226135647.1367</v>
      </c>
      <c r="AC73" s="230">
        <f t="shared" si="6"/>
        <v>9219047441255.209</v>
      </c>
      <c r="AD73" s="230">
        <f t="shared" si="6"/>
        <v>9607214739354.418</v>
      </c>
      <c r="AE73" s="230">
        <f t="shared" si="6"/>
        <v>9988638429328.7695</v>
      </c>
      <c r="AF73" s="230">
        <f t="shared" si="6"/>
        <v>10360008094977.48</v>
      </c>
      <c r="AG73" s="230">
        <f t="shared" si="6"/>
        <v>10717822019418.971</v>
      </c>
      <c r="AH73" s="230">
        <f t="shared" si="6"/>
        <v>11058424404168.26</v>
      </c>
      <c r="AI73" s="230">
        <f t="shared" si="5"/>
        <v>11378050326730.211</v>
      </c>
      <c r="AJ73" s="230">
        <f t="shared" si="5"/>
        <v>11672878225164.879</v>
      </c>
      <c r="AK73" s="230">
        <f t="shared" si="5"/>
        <v>11939089422187.688</v>
      </c>
      <c r="AL73" s="230">
        <f t="shared" si="5"/>
        <v>12172933902793.916</v>
      </c>
      <c r="AM73" s="230">
        <f t="shared" si="5"/>
        <v>12370801247907.027</v>
      </c>
      <c r="AN73" s="230">
        <f t="shared" si="5"/>
        <v>12529295314228.082</v>
      </c>
      <c r="AO73" s="230">
        <f t="shared" si="5"/>
        <v>12645310951422.514</v>
      </c>
      <c r="AP73" s="230">
        <f t="shared" si="5"/>
        <v>12716110777700.916</v>
      </c>
      <c r="AQ73" s="230">
        <f t="shared" si="4"/>
        <v>12738337751139.254</v>
      </c>
    </row>
    <row r="74" spans="1:43" x14ac:dyDescent="0.2">
      <c r="A74" s="279" t="s">
        <v>276</v>
      </c>
      <c r="B74" s="239">
        <f t="shared" si="0"/>
        <v>45220205035499.992</v>
      </c>
      <c r="C74" s="239">
        <f t="shared" si="6"/>
        <v>48039696903000</v>
      </c>
      <c r="D74" s="239">
        <f t="shared" si="6"/>
        <v>50774660617436.5</v>
      </c>
      <c r="E74" s="239">
        <f t="shared" si="6"/>
        <v>52532199723618.867</v>
      </c>
      <c r="F74" s="239">
        <f t="shared" si="6"/>
        <v>57053174253354.734</v>
      </c>
      <c r="G74" s="239">
        <f t="shared" si="6"/>
        <v>59919371043914.078</v>
      </c>
      <c r="H74" s="239">
        <f t="shared" si="6"/>
        <v>62310617331004.969</v>
      </c>
      <c r="I74" s="239">
        <f t="shared" si="6"/>
        <v>65804278144332.258</v>
      </c>
      <c r="J74" s="239">
        <f t="shared" si="6"/>
        <v>68471625713815.273</v>
      </c>
      <c r="K74" s="239">
        <f t="shared" si="6"/>
        <v>71099021265798.672</v>
      </c>
      <c r="L74" s="239">
        <f t="shared" si="6"/>
        <v>73476958381874.844</v>
      </c>
      <c r="M74" s="239">
        <f t="shared" si="6"/>
        <v>76070982046959.969</v>
      </c>
      <c r="N74" s="239">
        <f t="shared" si="6"/>
        <v>77965508568702.891</v>
      </c>
      <c r="O74" s="239">
        <f t="shared" si="6"/>
        <v>80173850516638.859</v>
      </c>
      <c r="P74" s="239">
        <f t="shared" si="6"/>
        <v>82265381830841.984</v>
      </c>
      <c r="Q74" s="239">
        <f t="shared" si="6"/>
        <v>84235702700925.234</v>
      </c>
      <c r="R74" s="239">
        <f t="shared" si="6"/>
        <v>85903758677030.672</v>
      </c>
      <c r="S74" s="239">
        <f t="shared" si="6"/>
        <v>87907441035066.141</v>
      </c>
      <c r="T74" s="239">
        <f t="shared" si="6"/>
        <v>89610225123603.109</v>
      </c>
      <c r="U74" s="239">
        <f t="shared" si="6"/>
        <v>91189935599661.828</v>
      </c>
      <c r="V74" s="239">
        <f t="shared" si="6"/>
        <v>92647609957840.734</v>
      </c>
      <c r="W74" s="239">
        <f t="shared" si="6"/>
        <v>93985328236227.922</v>
      </c>
      <c r="X74" s="239">
        <f t="shared" si="6"/>
        <v>95206148433528.719</v>
      </c>
      <c r="Y74" s="239">
        <f t="shared" si="6"/>
        <v>96314035846765.938</v>
      </c>
      <c r="Z74" s="239">
        <f t="shared" si="6"/>
        <v>97313788197538.531</v>
      </c>
      <c r="AA74" s="239">
        <f t="shared" si="6"/>
        <v>98210958340216.531</v>
      </c>
      <c r="AB74" s="239">
        <f t="shared" si="6"/>
        <v>99011776241125.547</v>
      </c>
      <c r="AC74" s="239">
        <f t="shared" si="6"/>
        <v>99723071790570.875</v>
      </c>
      <c r="AD74" s="239">
        <f t="shared" si="6"/>
        <v>100352199866059.61</v>
      </c>
      <c r="AE74" s="239">
        <f t="shared" si="6"/>
        <v>100906968911679.38</v>
      </c>
      <c r="AF74" s="239">
        <f t="shared" si="6"/>
        <v>101395574141159.91</v>
      </c>
      <c r="AG74" s="239">
        <f t="shared" si="6"/>
        <v>101826536316026.52</v>
      </c>
      <c r="AH74" s="239">
        <f t="shared" si="6"/>
        <v>102208646900127.98</v>
      </c>
      <c r="AI74" s="239">
        <f t="shared" si="5"/>
        <v>102550920251779.16</v>
      </c>
      <c r="AJ74" s="239">
        <f t="shared" si="5"/>
        <v>102862553388128.59</v>
      </c>
      <c r="AK74" s="239">
        <f t="shared" si="5"/>
        <v>103152893745941.2</v>
      </c>
      <c r="AL74" s="239">
        <f t="shared" si="5"/>
        <v>103431415270946.14</v>
      </c>
      <c r="AM74" s="239">
        <f t="shared" si="5"/>
        <v>103707703095920.83</v>
      </c>
      <c r="AN74" s="239">
        <f t="shared" si="5"/>
        <v>103991447017048.45</v>
      </c>
      <c r="AO74" s="239">
        <f t="shared" si="5"/>
        <v>104292443949774.92</v>
      </c>
      <c r="AP74" s="239">
        <f t="shared" si="5"/>
        <v>104620609540133.78</v>
      </c>
      <c r="AQ74" s="239">
        <f t="shared" si="4"/>
        <v>104978250454366.88</v>
      </c>
    </row>
  </sheetData>
  <phoneticPr fontId="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F249-5247-4D91-9B6E-B67B5756136F}">
  <sheetPr codeName="Sheet42"/>
  <dimension ref="A1:AR74"/>
  <sheetViews>
    <sheetView topLeftCell="A34" workbookViewId="0">
      <selection activeCell="B50" sqref="B50:B74"/>
    </sheetView>
  </sheetViews>
  <sheetFormatPr defaultColWidth="9" defaultRowHeight="12.75" x14ac:dyDescent="0.2"/>
  <cols>
    <col min="1" max="1" width="18" style="133" customWidth="1"/>
    <col min="2" max="16384" width="9" style="133"/>
  </cols>
  <sheetData>
    <row r="1" spans="1:44" x14ac:dyDescent="0.2">
      <c r="B1" s="214">
        <v>2019</v>
      </c>
      <c r="C1" s="214">
        <v>2020</v>
      </c>
      <c r="D1" s="214">
        <v>2021</v>
      </c>
      <c r="E1" s="214">
        <v>2022</v>
      </c>
      <c r="F1" s="214">
        <v>2023</v>
      </c>
      <c r="G1" s="214">
        <v>2024</v>
      </c>
      <c r="H1" s="214">
        <v>2025</v>
      </c>
      <c r="I1" s="214">
        <v>2026</v>
      </c>
      <c r="J1" s="214">
        <v>2027</v>
      </c>
      <c r="K1" s="214">
        <v>2028</v>
      </c>
      <c r="L1" s="214">
        <v>2029</v>
      </c>
      <c r="M1" s="214">
        <v>2030</v>
      </c>
      <c r="N1" s="214">
        <v>2031</v>
      </c>
      <c r="O1" s="214">
        <v>2032</v>
      </c>
      <c r="P1" s="214">
        <v>2033</v>
      </c>
      <c r="Q1" s="214">
        <v>2034</v>
      </c>
      <c r="R1" s="214">
        <v>2035</v>
      </c>
      <c r="S1" s="214">
        <v>2036</v>
      </c>
      <c r="T1" s="214">
        <v>2037</v>
      </c>
      <c r="U1" s="214">
        <v>2038</v>
      </c>
      <c r="V1" s="214">
        <v>2039</v>
      </c>
      <c r="W1" s="214">
        <v>2040</v>
      </c>
      <c r="X1" s="214">
        <v>2041</v>
      </c>
      <c r="Y1" s="214">
        <v>2042</v>
      </c>
      <c r="Z1" s="214">
        <v>2043</v>
      </c>
      <c r="AA1" s="214">
        <v>2044</v>
      </c>
      <c r="AB1" s="214">
        <v>2045</v>
      </c>
      <c r="AC1" s="214">
        <v>2046</v>
      </c>
      <c r="AD1" s="214">
        <v>2047</v>
      </c>
      <c r="AE1" s="214">
        <v>2048</v>
      </c>
      <c r="AF1" s="214">
        <v>2049</v>
      </c>
      <c r="AG1" s="214">
        <v>2050</v>
      </c>
      <c r="AH1" s="214">
        <v>2051</v>
      </c>
      <c r="AI1" s="214">
        <v>2052</v>
      </c>
      <c r="AJ1" s="214">
        <v>2053</v>
      </c>
      <c r="AK1" s="214">
        <v>2054</v>
      </c>
      <c r="AL1" s="214">
        <v>2055</v>
      </c>
      <c r="AM1" s="214">
        <v>2056</v>
      </c>
      <c r="AN1" s="214">
        <v>2057</v>
      </c>
      <c r="AO1" s="214">
        <v>2058</v>
      </c>
      <c r="AP1" s="214">
        <v>2059</v>
      </c>
      <c r="AQ1" s="214">
        <v>2060</v>
      </c>
    </row>
    <row r="2" spans="1:44" x14ac:dyDescent="0.2">
      <c r="A2" s="276" t="s">
        <v>287</v>
      </c>
      <c r="B2" s="241">
        <f>('Energy Use'!B58-'E-electricity'!B2)*'Energy Use 2019'!$T64</f>
        <v>4402851832500</v>
      </c>
      <c r="C2" s="241">
        <f>('Energy Use'!C58-'E-electricity'!C2-'E-Coal'!C2)*'Energy Use 2020'!$AC64</f>
        <v>4538965233000</v>
      </c>
      <c r="D2" s="241">
        <f>('Energy Use'!D58-'E-electricity'!D2-'E-Coal'!D2)*'Energy Use 2020'!$AC64</f>
        <v>4729658881356.9482</v>
      </c>
      <c r="E2" s="241">
        <f>('Energy Use'!E58-'E-electricity'!E2-'E-Coal'!E2)*'Energy Use 2020'!$AC64</f>
        <v>5005084775880.0313</v>
      </c>
      <c r="F2" s="241">
        <f>('Energy Use'!F58-'E-electricity'!F2-'E-Coal'!F2)*'Energy Use 2020'!$AC64</f>
        <v>5385822395450.2236</v>
      </c>
      <c r="G2" s="241">
        <f>('Energy Use'!G58-'E-electricity'!G2-'E-Coal'!G2)*'Energy Use 2020'!$AC64</f>
        <v>5670843098000.1523</v>
      </c>
      <c r="H2" s="241">
        <f>('Energy Use'!H58-'E-electricity'!H2-'E-Coal'!H2)*'Energy Use 2020'!$AC64</f>
        <v>5833131070639.0166</v>
      </c>
      <c r="I2" s="241">
        <f>('Energy Use'!I58-'E-electricity'!I2-'E-Coal'!I2)*'Energy Use 2020'!$AC64</f>
        <v>6267929638572.0635</v>
      </c>
      <c r="J2" s="241">
        <f>('Energy Use'!J58-'E-electricity'!J2-'E-Coal'!J2)*'Energy Use 2020'!$AC64</f>
        <v>6510601259124.333</v>
      </c>
      <c r="K2" s="241">
        <f>('Energy Use'!K58-'E-electricity'!K2-'E-Coal'!K2)*'Energy Use 2020'!$AC64</f>
        <v>6751780401209.2324</v>
      </c>
      <c r="L2" s="241">
        <f>('Energy Use'!L58-'E-electricity'!L2-'E-Coal'!L2)*'Energy Use 2020'!$AC64</f>
        <v>6950760945108.8184</v>
      </c>
      <c r="M2" s="241">
        <f>('Energy Use'!M58-'E-electricity'!M2-'E-Coal'!M2)*'Energy Use 2020'!$AC64</f>
        <v>7236535191086.0918</v>
      </c>
      <c r="N2" s="241">
        <f>('Energy Use'!N58-'E-electricity'!N2-'E-Coal'!N2)*'Energy Use 2020'!$AC64</f>
        <v>7317756035807.4639</v>
      </c>
      <c r="O2" s="241">
        <f>('Energy Use'!O58-'E-electricity'!O2-'E-Coal'!O2)*'Energy Use 2020'!$AC64</f>
        <v>7506469756498.957</v>
      </c>
      <c r="P2" s="241">
        <f>('Energy Use'!P58-'E-electricity'!P2-'E-Coal'!P2)*'Energy Use 2020'!$AC64</f>
        <v>7682287307400.1621</v>
      </c>
      <c r="Q2" s="241">
        <f>('Energy Use'!Q58-'E-electricity'!Q2-'E-Coal'!Q2)*'Energy Use 2020'!$AC64</f>
        <v>7844849840829.6426</v>
      </c>
      <c r="R2" s="241">
        <f>('Energy Use'!R58-'E-electricity'!R2-'E-Coal'!R2)*'Energy Use 2020'!$AC64</f>
        <v>7944767863847.7471</v>
      </c>
      <c r="S2" s="241">
        <f>('Energy Use'!S58-'E-electricity'!S2-'E-Coal'!S2)*'Energy Use 2020'!$AC64</f>
        <v>8146396756382.6582</v>
      </c>
      <c r="T2" s="241">
        <f>('Energy Use'!T58-'E-electricity'!T2-'E-Coal'!T2)*'Energy Use 2020'!$AC64</f>
        <v>8285874065349.2256</v>
      </c>
      <c r="U2" s="241">
        <f>('Energy Use'!U58-'E-electricity'!U2-'E-Coal'!U2)*'Energy Use 2020'!$AC64</f>
        <v>8412419197549.8828</v>
      </c>
      <c r="V2" s="241">
        <f>('Energy Use'!V58-'E-electricity'!V2-'E-Coal'!V2)*'Energy Use 2020'!$AC64</f>
        <v>8526201365000.8242</v>
      </c>
      <c r="W2" s="241">
        <f>('Energy Use'!W58-'E-electricity'!W2-'E-Coal'!W2)*'Energy Use 2020'!$AC64</f>
        <v>8627493913578.1318</v>
      </c>
      <c r="X2" s="241">
        <f>('Energy Use'!X58-'E-electricity'!X2-'E-Coal'!X2)*'Energy Use 2020'!$AC64</f>
        <v>8716666490381.2861</v>
      </c>
      <c r="Y2" s="241">
        <f>('Energy Use'!Y58-'E-electricity'!Y2-'E-Coal'!Y2)*'Energy Use 2020'!$AC64</f>
        <v>8794176637987.002</v>
      </c>
      <c r="Z2" s="241">
        <f>('Energy Use'!Z58-'E-electricity'!Z2-'E-Coal'!Z2)*'Energy Use 2020'!$AC64</f>
        <v>8860561023559.5605</v>
      </c>
      <c r="AA2" s="241">
        <f>('Energy Use'!AA58-'E-electricity'!AA2-'E-Coal'!AA2)*'Energy Use 2020'!$AC64</f>
        <v>8916426499478.8555</v>
      </c>
      <c r="AB2" s="241">
        <f>('Energy Use'!AB58-'E-electricity'!AB2-'E-Coal'!AB2)*'Energy Use 2020'!$AC64</f>
        <v>8962441177653.7129</v>
      </c>
      <c r="AC2" s="241">
        <f>('Energy Use'!AC58-'E-electricity'!AC2-'E-Coal'!AC2)*'Energy Use 2020'!$AC64</f>
        <v>8999325682825.3398</v>
      </c>
      <c r="AD2" s="241">
        <f>('Energy Use'!AD58-'E-electricity'!AD2-'E-Coal'!AD2)*'Energy Use 2020'!$AC64</f>
        <v>9027844731727.2031</v>
      </c>
      <c r="AE2" s="241">
        <f>('Energy Use'!AE58-'E-electricity'!AE2-'E-Coal'!AE2)*'Energy Use 2020'!$AC64</f>
        <v>9048799165694.2266</v>
      </c>
      <c r="AF2" s="241">
        <f>('Energy Use'!AF58-'E-electricity'!AF2-'E-Coal'!AF2)*'Energy Use 2020'!$AC64</f>
        <v>9063018544879.2188</v>
      </c>
      <c r="AG2" s="241">
        <f>('Energy Use'!AG58-'E-electricity'!AG2-'E-Coal'!AG2)*'Energy Use 2020'!$AC64</f>
        <v>9071354393235.8965</v>
      </c>
      <c r="AH2" s="241">
        <f>('Energy Use'!AH58-'E-electricity'!AH2-'E-Coal'!AH2)*'Energy Use 2020'!$AC64</f>
        <v>9074674165369.6973</v>
      </c>
      <c r="AI2" s="241">
        <f>('Energy Use'!AI58-'E-electricity'!AI2-'E-Coal'!AI2)*'Energy Use 2020'!$AC64</f>
        <v>9073855989668.3691</v>
      </c>
      <c r="AJ2" s="241">
        <f>('Energy Use'!AJ58-'E-electricity'!AJ2-'E-Coal'!AJ2)*'Energy Use 2020'!$AC64</f>
        <v>9069784227134.4473</v>
      </c>
      <c r="AK2" s="241">
        <f>('Energy Use'!AK58-'E-electricity'!AK2-'E-Coal'!AK2)*'Energy Use 2020'!$AC64</f>
        <v>9063345872310.8418</v>
      </c>
      <c r="AL2" s="241">
        <f>('Energy Use'!AL58-'E-electricity'!AL2-'E-Coal'!AL2)*'Energy Use 2020'!$AC64</f>
        <v>9055427811799.0723</v>
      </c>
      <c r="AM2" s="241">
        <f>('Energy Use'!AM58-'E-electricity'!AM2-'E-Coal'!AM2)*'Energy Use 2020'!$AC64</f>
        <v>9046914947239.0078</v>
      </c>
      <c r="AN2" s="241">
        <f>('Energy Use'!AN58-'E-electricity'!AN2-'E-Coal'!AN2)*'Energy Use 2020'!$AC64</f>
        <v>9038689183317.3574</v>
      </c>
      <c r="AO2" s="241">
        <f>('Energy Use'!AO58-'E-electricity'!AO2-'E-Coal'!AO2)*'Energy Use 2020'!$AC64</f>
        <v>9031629277426.5449</v>
      </c>
      <c r="AP2" s="241">
        <f>('Energy Use'!AP58-'E-electricity'!AP2-'E-Coal'!AP2)*'Energy Use 2020'!$AC64</f>
        <v>9026611546008.0586</v>
      </c>
      <c r="AQ2" s="241">
        <f>('Energy Use'!AQ58-'E-electricity'!AQ2-'E-Coal'!AQ2)*'Energy Use 2020'!$AC64</f>
        <v>9024665952507.6309</v>
      </c>
      <c r="AR2" s="133" t="str">
        <f>VLOOKUP($A2,'Sector Match'!$A$1:$B$43,2,0)</f>
        <v>agriculture and forestry 01T03</v>
      </c>
    </row>
    <row r="3" spans="1:44" x14ac:dyDescent="0.2">
      <c r="A3" s="276" t="s">
        <v>2</v>
      </c>
      <c r="B3" s="230">
        <f>('Energy Use'!B59-'E-electricity'!B3)*'Energy Use 2019'!$T65</f>
        <v>57445410660000</v>
      </c>
      <c r="C3" s="230">
        <f>('Energy Use'!C59-'E-electricity'!C3-'E-Coal'!C3)*'Energy Use 2020'!$AC65</f>
        <v>38131196911500.016</v>
      </c>
      <c r="D3" s="230">
        <f>('Energy Use'!D59-'E-electricity'!D3-'E-Coal'!D3)*'Energy Use 2020'!$AC65</f>
        <v>43700356997022.063</v>
      </c>
      <c r="E3" s="230">
        <f>('Energy Use'!E59-'E-electricity'!E3-'E-Coal'!E3)*'Energy Use 2020'!$AC65</f>
        <v>48387449200868.57</v>
      </c>
      <c r="F3" s="230">
        <f>('Energy Use'!F59-'E-electricity'!F3-'E-Coal'!F3)*'Energy Use 2020'!$AC65</f>
        <v>53562412209265.688</v>
      </c>
      <c r="G3" s="230">
        <f>('Energy Use'!G59-'E-electricity'!G3-'E-Coal'!G3)*'Energy Use 2020'!$AC65</f>
        <v>56937040938597.383</v>
      </c>
      <c r="H3" s="230">
        <f>('Energy Use'!H59-'E-electricity'!H3-'E-Coal'!H3)*'Energy Use 2020'!$AC65</f>
        <v>60163886773424.438</v>
      </c>
      <c r="I3" s="230">
        <f>('Energy Use'!I59-'E-electricity'!I3-'E-Coal'!I3)*'Energy Use 2020'!$AC65</f>
        <v>62834379854985.656</v>
      </c>
      <c r="J3" s="230">
        <f>('Energy Use'!J59-'E-electricity'!J3-'E-Coal'!J3)*'Energy Use 2020'!$AC65</f>
        <v>63400047441739.195</v>
      </c>
      <c r="K3" s="230">
        <f>('Energy Use'!K59-'E-electricity'!K3-'E-Coal'!K3)*'Energy Use 2020'!$AC65</f>
        <v>64170362427106.086</v>
      </c>
      <c r="L3" s="230">
        <f>('Energy Use'!L59-'E-electricity'!L3-'E-Coal'!L3)*'Energy Use 2020'!$AC65</f>
        <v>64073811745755.766</v>
      </c>
      <c r="M3" s="230">
        <f>('Energy Use'!M59-'E-electricity'!M3-'E-Coal'!M3)*'Energy Use 2020'!$AC65</f>
        <v>63418091780708.133</v>
      </c>
      <c r="N3" s="230">
        <f>('Energy Use'!N59-'E-electricity'!N3-'E-Coal'!N3)*'Energy Use 2020'!$AC65</f>
        <v>63402168664724.445</v>
      </c>
      <c r="O3" s="230">
        <f>('Energy Use'!O59-'E-electricity'!O3-'E-Coal'!O3)*'Energy Use 2020'!$AC65</f>
        <v>63382609419128.102</v>
      </c>
      <c r="P3" s="230">
        <f>('Energy Use'!P59-'E-electricity'!P3-'E-Coal'!P3)*'Energy Use 2020'!$AC65</f>
        <v>63359423784014.734</v>
      </c>
      <c r="Q3" s="230">
        <f>('Energy Use'!Q59-'E-electricity'!Q3-'E-Coal'!Q3)*'Energy Use 2020'!$AC65</f>
        <v>63332621497991.266</v>
      </c>
      <c r="R3" s="230">
        <f>('Energy Use'!R59-'E-electricity'!R3-'E-Coal'!R3)*'Energy Use 2020'!$AC65</f>
        <v>63302212298175.914</v>
      </c>
      <c r="S3" s="230">
        <f>('Energy Use'!S59-'E-electricity'!S3-'E-Coal'!S3)*'Energy Use 2020'!$AC65</f>
        <v>62710569847220.203</v>
      </c>
      <c r="T3" s="230">
        <f>('Energy Use'!T59-'E-electricity'!T3-'E-Coal'!T3)*'Energy Use 2020'!$AC65</f>
        <v>62119107823099.75</v>
      </c>
      <c r="U3" s="230">
        <f>('Energy Use'!U59-'E-electricity'!U3-'E-Coal'!U3)*'Energy Use 2020'!$AC65</f>
        <v>61527826821460.922</v>
      </c>
      <c r="V3" s="230">
        <f>('Energy Use'!V59-'E-electricity'!V3-'E-Coal'!V3)*'Energy Use 2020'!$AC65</f>
        <v>60936727437909.711</v>
      </c>
      <c r="W3" s="230">
        <f>('Energy Use'!W59-'E-electricity'!W3-'E-Coal'!W3)*'Energy Use 2020'!$AC65</f>
        <v>60345810268011.945</v>
      </c>
      <c r="X3" s="230">
        <f>('Energy Use'!X59-'E-electricity'!X3-'E-Coal'!X3)*'Energy Use 2020'!$AC65</f>
        <v>59406988086474.008</v>
      </c>
      <c r="Y3" s="230">
        <f>('Energy Use'!Y59-'E-electricity'!Y3-'E-Coal'!Y3)*'Energy Use 2020'!$AC65</f>
        <v>58468471716518.289</v>
      </c>
      <c r="Z3" s="230">
        <f>('Energy Use'!Z59-'E-electricity'!Z3-'E-Coal'!Z3)*'Energy Use 2020'!$AC65</f>
        <v>57530262110229.047</v>
      </c>
      <c r="AA3" s="230">
        <f>('Energy Use'!AA59-'E-electricity'!AA3-'E-Coal'!AA3)*'Energy Use 2020'!$AC65</f>
        <v>56592360219626.133</v>
      </c>
      <c r="AB3" s="230">
        <f>('Energy Use'!AB59-'E-electricity'!AB3-'E-Coal'!AB3)*'Energy Use 2020'!$AC65</f>
        <v>55654766996664.969</v>
      </c>
      <c r="AC3" s="230">
        <f>('Energy Use'!AC59-'E-electricity'!AC3-'E-Coal'!AC3)*'Energy Use 2020'!$AC65</f>
        <v>54717483393236.633</v>
      </c>
      <c r="AD3" s="230">
        <f>('Energy Use'!AD59-'E-electricity'!AD3-'E-Coal'!AD3)*'Energy Use 2020'!$AC65</f>
        <v>53780510361167.789</v>
      </c>
      <c r="AE3" s="230">
        <f>('Energy Use'!AE59-'E-electricity'!AE3-'E-Coal'!AE3)*'Energy Use 2020'!$AC65</f>
        <v>52843848852220.664</v>
      </c>
      <c r="AF3" s="230">
        <f>('Energy Use'!AF59-'E-electricity'!AF3-'E-Coal'!AF3)*'Energy Use 2020'!$AC65</f>
        <v>51907499818093.125</v>
      </c>
      <c r="AG3" s="230">
        <f>('Energy Use'!AG59-'E-electricity'!AG3-'E-Coal'!AG3)*'Energy Use 2020'!$AC65</f>
        <v>50971464210418.68</v>
      </c>
      <c r="AH3" s="230">
        <f>('Energy Use'!AH59-'E-electricity'!AH3-'E-Coal'!AH3)*'Energy Use 2020'!$AC65</f>
        <v>49804096022522.086</v>
      </c>
      <c r="AI3" s="230">
        <f>('Energy Use'!AI59-'E-electricity'!AI3-'E-Coal'!AI3)*'Energy Use 2020'!$AC65</f>
        <v>48637126353465.016</v>
      </c>
      <c r="AJ3" s="230">
        <f>('Energy Use'!AJ59-'E-electricity'!AJ3-'E-Coal'!AJ3)*'Energy Use 2020'!$AC65</f>
        <v>47470556392326.492</v>
      </c>
      <c r="AK3" s="230">
        <f>('Energy Use'!AK59-'E-electricity'!AK3-'E-Coal'!AK3)*'Energy Use 2020'!$AC65</f>
        <v>46304387328104.992</v>
      </c>
      <c r="AL3" s="230">
        <f>('Energy Use'!AL59-'E-electricity'!AL3-'E-Coal'!AL3)*'Energy Use 2020'!$AC65</f>
        <v>45138620349718.516</v>
      </c>
      <c r="AM3" s="230">
        <f>('Energy Use'!AM59-'E-electricity'!AM3-'E-Coal'!AM3)*'Energy Use 2020'!$AC65</f>
        <v>44204694838878.273</v>
      </c>
      <c r="AN3" s="230">
        <f>('Energy Use'!AN59-'E-electricity'!AN3-'E-Coal'!AN3)*'Energy Use 2020'!$AC65</f>
        <v>43271089810106.289</v>
      </c>
      <c r="AO3" s="230">
        <f>('Energy Use'!AO59-'E-electricity'!AO3-'E-Coal'!AO3)*'Energy Use 2020'!$AC65</f>
        <v>42337806214500.789</v>
      </c>
      <c r="AP3" s="230">
        <f>('Energy Use'!AP59-'E-electricity'!AP3-'E-Coal'!AP3)*'Energy Use 2020'!$AC65</f>
        <v>41404845003095.5</v>
      </c>
      <c r="AQ3" s="230">
        <f>('Energy Use'!AQ59-'E-electricity'!AQ3-'E-Coal'!AQ3)*'Energy Use 2020'!$AC65</f>
        <v>40468833037061.961</v>
      </c>
      <c r="AR3" s="133" t="str">
        <f>VLOOKUP($A3,'Sector Match'!$A$1:$B$43,2,0)</f>
        <v>coal mining 05</v>
      </c>
    </row>
    <row r="4" spans="1:44" x14ac:dyDescent="0.2">
      <c r="A4" s="74" t="s">
        <v>3</v>
      </c>
      <c r="B4" s="230">
        <f>('Energy Use'!B60-'E-electricity'!B4)*'Energy Use 2019'!$T66</f>
        <v>471496819331999.81</v>
      </c>
      <c r="C4" s="230">
        <f>('Energy Use'!C60-'E-electricity'!C4-'E-Coal'!C4)*'Energy Use 2020'!$AC66</f>
        <v>454102082313000.06</v>
      </c>
      <c r="D4" s="230">
        <f>('Energy Use'!D60-'E-electricity'!D4-'E-Coal'!D4)*'Energy Use 2020'!$AC66</f>
        <v>476115881340942.44</v>
      </c>
      <c r="E4" s="230">
        <f>('Energy Use'!E60-'E-electricity'!E4-'E-Coal'!E4)*'Energy Use 2020'!$AC66</f>
        <v>521973250279777.75</v>
      </c>
      <c r="F4" s="230">
        <f>('Energy Use'!F60-'E-electricity'!F4-'E-Coal'!F4)*'Energy Use 2020'!$AC66</f>
        <v>572719841549891.25</v>
      </c>
      <c r="G4" s="230">
        <f>('Energy Use'!G60-'E-electricity'!G4-'E-Coal'!G4)*'Energy Use 2020'!$AC66</f>
        <v>604280457811672</v>
      </c>
      <c r="H4" s="230">
        <f>('Energy Use'!H60-'E-electricity'!H4-'E-Coal'!H4)*'Energy Use 2020'!$AC66</f>
        <v>635666373537086</v>
      </c>
      <c r="I4" s="230">
        <f>('Energy Use'!I60-'E-electricity'!I4-'E-Coal'!I4)*'Energy Use 2020'!$AC66</f>
        <v>651175308849725.75</v>
      </c>
      <c r="J4" s="230">
        <f>('Energy Use'!J60-'E-electricity'!J4-'E-Coal'!J4)*'Energy Use 2020'!$AC66</f>
        <v>666375651991768</v>
      </c>
      <c r="K4" s="230">
        <f>('Energy Use'!K60-'E-electricity'!K4-'E-Coal'!K4)*'Energy Use 2020'!$AC66</f>
        <v>681586208386305.75</v>
      </c>
      <c r="L4" s="230">
        <f>('Energy Use'!L60-'E-electricity'!L4-'E-Coal'!L4)*'Energy Use 2020'!$AC66</f>
        <v>696655142068914.25</v>
      </c>
      <c r="M4" s="230">
        <f>('Energy Use'!M60-'E-electricity'!M4-'E-Coal'!M4)*'Energy Use 2020'!$AC66</f>
        <v>711623782288247.88</v>
      </c>
      <c r="N4" s="230">
        <f>('Energy Use'!N60-'E-electricity'!N4-'E-Coal'!N4)*'Energy Use 2020'!$AC66</f>
        <v>721443181706269.63</v>
      </c>
      <c r="O4" s="230">
        <f>('Energy Use'!O60-'E-electricity'!O4-'E-Coal'!O4)*'Energy Use 2020'!$AC66</f>
        <v>731252990274490.25</v>
      </c>
      <c r="P4" s="230">
        <f>('Energy Use'!P60-'E-electricity'!P4-'E-Coal'!P4)*'Energy Use 2020'!$AC66</f>
        <v>741053210489055.5</v>
      </c>
      <c r="Q4" s="230">
        <f>('Energy Use'!Q60-'E-electricity'!Q4-'E-Coal'!Q4)*'Energy Use 2020'!$AC66</f>
        <v>750843844845880.5</v>
      </c>
      <c r="R4" s="230">
        <f>('Energy Use'!R60-'E-electricity'!R4-'E-Coal'!R4)*'Energy Use 2020'!$AC66</f>
        <v>760624895840649.75</v>
      </c>
      <c r="S4" s="230">
        <f>('Energy Use'!S60-'E-electricity'!S4-'E-Coal'!S4)*'Energy Use 2020'!$AC66</f>
        <v>770585370729197.13</v>
      </c>
      <c r="T4" s="230">
        <f>('Energy Use'!T60-'E-electricity'!T4-'E-Coal'!T4)*'Energy Use 2020'!$AC66</f>
        <v>780541260469570.13</v>
      </c>
      <c r="U4" s="230">
        <f>('Energy Use'!U60-'E-electricity'!U4-'E-Coal'!U4)*'Energy Use 2020'!$AC66</f>
        <v>790492565218377.25</v>
      </c>
      <c r="V4" s="230">
        <f>('Energy Use'!V60-'E-electricity'!V4-'E-Coal'!V4)*'Energy Use 2020'!$AC66</f>
        <v>800439285132230.38</v>
      </c>
      <c r="W4" s="230">
        <f>('Energy Use'!W60-'E-electricity'!W4-'E-Coal'!W4)*'Energy Use 2020'!$AC66</f>
        <v>810381420367745.38</v>
      </c>
      <c r="X4" s="230">
        <f>('Energy Use'!X60-'E-electricity'!X4-'E-Coal'!X4)*'Energy Use 2020'!$AC66</f>
        <v>815252799902979</v>
      </c>
      <c r="Y4" s="230">
        <f>('Energy Use'!Y60-'E-electricity'!Y4-'E-Coal'!Y4)*'Energy Use 2020'!$AC66</f>
        <v>820121891867726.88</v>
      </c>
      <c r="Z4" s="230">
        <f>('Energy Use'!Z60-'E-electricity'!Z4-'E-Coal'!Z4)*'Energy Use 2020'!$AC66</f>
        <v>824988696340253.38</v>
      </c>
      <c r="AA4" s="230">
        <f>('Energy Use'!AA60-'E-electricity'!AA4-'E-Coal'!AA4)*'Energy Use 2020'!$AC66</f>
        <v>829853213398825</v>
      </c>
      <c r="AB4" s="230">
        <f>('Energy Use'!AB60-'E-electricity'!AB4-'E-Coal'!AB4)*'Energy Use 2020'!$AC66</f>
        <v>834715443121711</v>
      </c>
      <c r="AC4" s="230">
        <f>('Energy Use'!AC60-'E-electricity'!AC4-'E-Coal'!AC4)*'Energy Use 2020'!$AC66</f>
        <v>839575385587180.63</v>
      </c>
      <c r="AD4" s="230">
        <f>('Energy Use'!AD60-'E-electricity'!AD4-'E-Coal'!AD4)*'Energy Use 2020'!$AC66</f>
        <v>844433040873506.63</v>
      </c>
      <c r="AE4" s="230">
        <f>('Energy Use'!AE60-'E-electricity'!AE4-'E-Coal'!AE4)*'Energy Use 2020'!$AC66</f>
        <v>849288409058963</v>
      </c>
      <c r="AF4" s="230">
        <f>('Energy Use'!AF60-'E-electricity'!AF4-'E-Coal'!AF4)*'Energy Use 2020'!$AC66</f>
        <v>854141490221825.88</v>
      </c>
      <c r="AG4" s="230">
        <f>('Energy Use'!AG60-'E-electricity'!AG4-'E-Coal'!AG4)*'Energy Use 2020'!$AC66</f>
        <v>858992284440373</v>
      </c>
      <c r="AH4" s="230">
        <f>('Energy Use'!AH60-'E-electricity'!AH4-'E-Coal'!AH4)*'Energy Use 2020'!$AC66</f>
        <v>863838267477870.88</v>
      </c>
      <c r="AI4" s="230">
        <f>('Energy Use'!AI60-'E-electricity'!AI4-'E-Coal'!AI4)*'Energy Use 2020'!$AC66</f>
        <v>868681964874374.13</v>
      </c>
      <c r="AJ4" s="230">
        <f>('Energy Use'!AJ60-'E-electricity'!AJ4-'E-Coal'!AJ4)*'Energy Use 2020'!$AC66</f>
        <v>873523376708127</v>
      </c>
      <c r="AK4" s="230">
        <f>('Energy Use'!AK60-'E-electricity'!AK4-'E-Coal'!AK4)*'Energy Use 2020'!$AC66</f>
        <v>878362503057375.63</v>
      </c>
      <c r="AL4" s="230">
        <f>('Energy Use'!AL60-'E-electricity'!AL4-'E-Coal'!AL4)*'Energy Use 2020'!$AC66</f>
        <v>883199344000367.88</v>
      </c>
      <c r="AM4" s="230">
        <f>('Energy Use'!AM60-'E-electricity'!AM4-'E-Coal'!AM4)*'Energy Use 2020'!$AC66</f>
        <v>882995541736096</v>
      </c>
      <c r="AN4" s="230">
        <f>('Energy Use'!AN60-'E-electricity'!AN4-'E-Coal'!AN4)*'Energy Use 2020'!$AC66</f>
        <v>882791745417115.63</v>
      </c>
      <c r="AO4" s="230">
        <f>('Energy Use'!AO60-'E-electricity'!AO4-'E-Coal'!AO4)*'Energy Use 2020'!$AC66</f>
        <v>882587955043461</v>
      </c>
      <c r="AP4" s="230">
        <f>('Energy Use'!AP60-'E-electricity'!AP4-'E-Coal'!AP4)*'Energy Use 2020'!$AC66</f>
        <v>882384170615167.25</v>
      </c>
      <c r="AQ4" s="230">
        <f>('Energy Use'!AQ60-'E-electricity'!AQ4-'E-Coal'!AQ4)*'Energy Use 2020'!$AC66</f>
        <v>882106846455558.25</v>
      </c>
      <c r="AR4" s="133" t="str">
        <f>VLOOKUP($A4,'Sector Match'!$A$1:$B$43,2,0)</f>
        <v>oil and gas extraction 06</v>
      </c>
    </row>
    <row r="5" spans="1:44" x14ac:dyDescent="0.2">
      <c r="A5" s="74" t="s">
        <v>4</v>
      </c>
      <c r="B5" s="230">
        <f>('Energy Use'!B61-'E-electricity'!B5)*'Energy Use 2019'!$T67</f>
        <v>55556490000</v>
      </c>
      <c r="C5" s="230">
        <f>('Energy Use'!C61-'E-electricity'!C5-'E-Coal'!C5)*'Energy Use 2020'!$AC67</f>
        <v>188892066000</v>
      </c>
      <c r="D5" s="230">
        <f>('Energy Use'!D61-'E-electricity'!D5-'E-Coal'!D5)*'Energy Use 2020'!$AC67</f>
        <v>229027162065.31854</v>
      </c>
      <c r="E5" s="230">
        <f>('Energy Use'!E61-'E-electricity'!E5-'E-Coal'!E5)*'Energy Use 2020'!$AC67</f>
        <v>268474618857.82788</v>
      </c>
      <c r="F5" s="230">
        <f>('Energy Use'!F61-'E-electricity'!F5-'E-Coal'!F5)*'Energy Use 2020'!$AC67</f>
        <v>305036356522.40515</v>
      </c>
      <c r="G5" s="230">
        <f>('Energy Use'!G61-'E-electricity'!G5-'E-Coal'!G5)*'Energy Use 2020'!$AC67</f>
        <v>331103678541.78339</v>
      </c>
      <c r="H5" s="230">
        <f>('Energy Use'!H61-'E-electricity'!H5-'E-Coal'!H5)*'Energy Use 2020'!$AC67</f>
        <v>355980744269.42975</v>
      </c>
      <c r="I5" s="230">
        <f>('Energy Use'!I61-'E-electricity'!I5-'E-Coal'!I5)*'Energy Use 2020'!$AC67</f>
        <v>378614028149.39093</v>
      </c>
      <c r="J5" s="230">
        <f>('Energy Use'!J61-'E-electricity'!J5-'E-Coal'!J5)*'Energy Use 2020'!$AC67</f>
        <v>382425689507.46411</v>
      </c>
      <c r="K5" s="230">
        <f>('Energy Use'!K61-'E-electricity'!K5-'E-Coal'!K5)*'Energy Use 2020'!$AC67</f>
        <v>388033549619.86029</v>
      </c>
      <c r="L5" s="230">
        <f>('Energy Use'!L61-'E-electricity'!L5-'E-Coal'!L5)*'Energy Use 2020'!$AC67</f>
        <v>385759827524.5368</v>
      </c>
      <c r="M5" s="230">
        <f>('Energy Use'!M61-'E-electricity'!M5-'E-Coal'!M5)*'Energy Use 2020'!$AC67</f>
        <v>378323378321.36346</v>
      </c>
      <c r="N5" s="230">
        <f>('Energy Use'!N61-'E-electricity'!N5-'E-Coal'!N5)*'Energy Use 2020'!$AC67</f>
        <v>375184847647.18164</v>
      </c>
      <c r="O5" s="230">
        <f>('Energy Use'!O61-'E-electricity'!O5-'E-Coal'!O5)*'Energy Use 2020'!$AC67</f>
        <v>372048265709.59967</v>
      </c>
      <c r="P5" s="230">
        <f>('Energy Use'!P61-'E-electricity'!P5-'E-Coal'!P5)*'Energy Use 2020'!$AC67</f>
        <v>368913684232.62891</v>
      </c>
      <c r="Q5" s="230">
        <f>('Energy Use'!Q61-'E-electricity'!Q5-'E-Coal'!Q5)*'Energy Use 2020'!$AC67</f>
        <v>365781154931.97089</v>
      </c>
      <c r="R5" s="230">
        <f>('Energy Use'!R61-'E-electricity'!R5-'E-Coal'!R5)*'Energy Use 2020'!$AC67</f>
        <v>362650729515.01788</v>
      </c>
      <c r="S5" s="230">
        <f>('Energy Use'!S61-'E-electricity'!S5-'E-Coal'!S5)*'Energy Use 2020'!$AC67</f>
        <v>358279231938.92548</v>
      </c>
      <c r="T5" s="230">
        <f>('Energy Use'!T61-'E-electricity'!T5-'E-Coal'!T5)*'Energy Use 2020'!$AC67</f>
        <v>353913162069.65277</v>
      </c>
      <c r="U5" s="230">
        <f>('Energy Use'!U61-'E-electricity'!U5-'E-Coal'!U5)*'Energy Use 2020'!$AC67</f>
        <v>349552535816.44696</v>
      </c>
      <c r="V5" s="230">
        <f>('Energy Use'!V61-'E-electricity'!V5-'E-Coal'!V5)*'Energy Use 2020'!$AC67</f>
        <v>345197369087.47723</v>
      </c>
      <c r="W5" s="230">
        <f>('Energy Use'!W61-'E-electricity'!W5-'E-Coal'!W5)*'Energy Use 2020'!$AC67</f>
        <v>340847677789.83417</v>
      </c>
      <c r="X5" s="230">
        <f>('Energy Use'!X61-'E-electricity'!X5-'E-Coal'!X5)*'Energy Use 2020'!$AC67</f>
        <v>332918204854.17773</v>
      </c>
      <c r="Y5" s="230">
        <f>('Energy Use'!Y61-'E-electricity'!Y5-'E-Coal'!Y5)*'Energy Use 2020'!$AC67</f>
        <v>324999443059.78833</v>
      </c>
      <c r="Z5" s="230">
        <f>('Energy Use'!Z61-'E-electricity'!Z5-'E-Coal'!Z5)*'Energy Use 2020'!$AC67</f>
        <v>317091422206.7887</v>
      </c>
      <c r="AA5" s="230">
        <f>('Energy Use'!AA61-'E-electricity'!AA5-'E-Coal'!AA5)*'Energy Use 2020'!$AC67</f>
        <v>309194172093.28009</v>
      </c>
      <c r="AB5" s="230">
        <f>('Energy Use'!AB61-'E-electricity'!AB5-'E-Coal'!AB5)*'Energy Use 2020'!$AC67</f>
        <v>301307722515.34192</v>
      </c>
      <c r="AC5" s="230">
        <f>('Energy Use'!AC61-'E-electricity'!AC5-'E-Coal'!AC5)*'Energy Use 2020'!$AC67</f>
        <v>293432103267.03168</v>
      </c>
      <c r="AD5" s="230">
        <f>('Energy Use'!AD61-'E-electricity'!AD5-'E-Coal'!AD5)*'Energy Use 2020'!$AC67</f>
        <v>285567344140.38513</v>
      </c>
      <c r="AE5" s="230">
        <f>('Energy Use'!AE61-'E-electricity'!AE5-'E-Coal'!AE5)*'Energy Use 2020'!$AC67</f>
        <v>277713474925.4165</v>
      </c>
      <c r="AF5" s="230">
        <f>('Energy Use'!AF61-'E-electricity'!AF5-'E-Coal'!AF5)*'Energy Use 2020'!$AC67</f>
        <v>269870525410.11786</v>
      </c>
      <c r="AG5" s="230">
        <f>('Energy Use'!AG61-'E-electricity'!AG5-'E-Coal'!AG5)*'Energy Use 2020'!$AC67</f>
        <v>262038525380.45984</v>
      </c>
      <c r="AH5" s="230">
        <f>('Energy Use'!AH61-'E-electricity'!AH5-'E-Coal'!AH5)*'Energy Use 2020'!$AC67</f>
        <v>255234374638.87274</v>
      </c>
      <c r="AI5" s="230">
        <f>('Energy Use'!AI61-'E-electricity'!AI5-'E-Coal'!AI5)*'Energy Use 2020'!$AC67</f>
        <v>248439719657.50327</v>
      </c>
      <c r="AJ5" s="230">
        <f>('Energy Use'!AJ61-'E-electricity'!AJ5-'E-Coal'!AJ5)*'Energy Use 2020'!$AC67</f>
        <v>241654586247.91678</v>
      </c>
      <c r="AK5" s="230">
        <f>('Energy Use'!AK61-'E-electricity'!AK5-'E-Coal'!AK5)*'Energy Use 2020'!$AC67</f>
        <v>234879000219.92557</v>
      </c>
      <c r="AL5" s="230">
        <f>('Energy Use'!AL61-'E-electricity'!AL5-'E-Coal'!AL5)*'Energy Use 2020'!$AC67</f>
        <v>228112987381.59048</v>
      </c>
      <c r="AM5" s="230">
        <f>('Energy Use'!AM61-'E-electricity'!AM5-'E-Coal'!AM5)*'Energy Use 2020'!$AC67</f>
        <v>221025767030.60635</v>
      </c>
      <c r="AN5" s="230">
        <f>('Energy Use'!AN61-'E-electricity'!AN5-'E-Coal'!AN5)*'Energy Use 2020'!$AC67</f>
        <v>213948669945.43295</v>
      </c>
      <c r="AO5" s="230">
        <f>('Energy Use'!AO61-'E-electricity'!AO5-'E-Coal'!AO5)*'Energy Use 2020'!$AC67</f>
        <v>206881723224.35614</v>
      </c>
      <c r="AP5" s="230">
        <f>('Energy Use'!AP61-'E-electricity'!AP5-'E-Coal'!AP5)*'Energy Use 2020'!$AC67</f>
        <v>199824953963.82138</v>
      </c>
      <c r="AQ5" s="230">
        <f>('Energy Use'!AQ61-'E-electricity'!AQ5-'E-Coal'!AQ5)*'Energy Use 2020'!$AC67</f>
        <v>192762317696.17853</v>
      </c>
      <c r="AR5" s="133" t="str">
        <f>VLOOKUP($A5,'Sector Match'!$A$1:$B$43,2,0)</f>
        <v>other mining and quarrying 07T08</v>
      </c>
    </row>
    <row r="6" spans="1:44" x14ac:dyDescent="0.2">
      <c r="A6" s="74" t="s">
        <v>5</v>
      </c>
      <c r="B6" s="230">
        <f>('Energy Use'!B62-'E-electricity'!B6)*'Energy Use 2019'!$T68</f>
        <v>2355595176000</v>
      </c>
      <c r="C6" s="230">
        <f>('Energy Use'!C62-'E-electricity'!C6-'E-Coal'!C6)*'Energy Use 2020'!$AC68</f>
        <v>2952827443499.998</v>
      </c>
      <c r="D6" s="230">
        <f>('Energy Use'!D62-'E-electricity'!D6-'E-Coal'!D6)*'Energy Use 2020'!$AC68</f>
        <v>2903343068318.5747</v>
      </c>
      <c r="E6" s="230">
        <f>('Energy Use'!E62-'E-electricity'!E6-'E-Coal'!E6)*'Energy Use 2020'!$AC68</f>
        <v>3537036600450.29</v>
      </c>
      <c r="F6" s="230">
        <f>('Energy Use'!F62-'E-electricity'!F6-'E-Coal'!F6)*'Energy Use 2020'!$AC68</f>
        <v>3813341670057.0293</v>
      </c>
      <c r="G6" s="230">
        <f>('Energy Use'!G62-'E-electricity'!G6-'E-Coal'!G6)*'Energy Use 2020'!$AC68</f>
        <v>3990676967696.0762</v>
      </c>
      <c r="H6" s="230">
        <f>('Energy Use'!H62-'E-electricity'!H6-'E-Coal'!H6)*'Energy Use 2020'!$AC68</f>
        <v>4157874722097.4907</v>
      </c>
      <c r="I6" s="230">
        <f>('Energy Use'!I62-'E-electricity'!I6-'E-Coal'!I6)*'Energy Use 2020'!$AC68</f>
        <v>4422171879019.1572</v>
      </c>
      <c r="J6" s="230">
        <f>('Energy Use'!J62-'E-electricity'!J6-'E-Coal'!J6)*'Energy Use 2020'!$AC68</f>
        <v>4582162456979.29</v>
      </c>
      <c r="K6" s="230">
        <f>('Energy Use'!K62-'E-electricity'!K6-'E-Coal'!K6)*'Energy Use 2020'!$AC68</f>
        <v>4748162879614.2529</v>
      </c>
      <c r="L6" s="230">
        <f>('Energy Use'!L62-'E-electricity'!L6-'E-Coal'!L6)*'Energy Use 2020'!$AC68</f>
        <v>4865033229277.8994</v>
      </c>
      <c r="M6" s="230">
        <f>('Energy Use'!M62-'E-electricity'!M6-'E-Coal'!M6)*'Energy Use 2020'!$AC68</f>
        <v>4946535328812.459</v>
      </c>
      <c r="N6" s="230">
        <f>('Energy Use'!N62-'E-electricity'!N6-'E-Coal'!N6)*'Energy Use 2020'!$AC68</f>
        <v>5007491510510.8115</v>
      </c>
      <c r="O6" s="230">
        <f>('Energy Use'!O62-'E-electricity'!O6-'E-Coal'!O6)*'Energy Use 2020'!$AC68</f>
        <v>5066549865321.9961</v>
      </c>
      <c r="P6" s="230">
        <f>('Energy Use'!P62-'E-electricity'!P6-'E-Coal'!P6)*'Energy Use 2020'!$AC68</f>
        <v>5123724576818.0801</v>
      </c>
      <c r="Q6" s="230">
        <f>('Energy Use'!Q62-'E-electricity'!Q6-'E-Coal'!Q6)*'Energy Use 2020'!$AC68</f>
        <v>5179029826337.8281</v>
      </c>
      <c r="R6" s="230">
        <f>('Energy Use'!R62-'E-electricity'!R6-'E-Coal'!R6)*'Energy Use 2020'!$AC68</f>
        <v>5232479792986.7256</v>
      </c>
      <c r="S6" s="230">
        <f>('Energy Use'!S62-'E-electricity'!S6-'E-Coal'!S6)*'Energy Use 2020'!$AC68</f>
        <v>5244437622921.8291</v>
      </c>
      <c r="T6" s="230">
        <f>('Energy Use'!T62-'E-electricity'!T6-'E-Coal'!T6)*'Energy Use 2020'!$AC68</f>
        <v>5256174676666.9111</v>
      </c>
      <c r="U6" s="230">
        <f>('Energy Use'!U62-'E-electricity'!U6-'E-Coal'!U6)*'Energy Use 2020'!$AC68</f>
        <v>5267690807463.4824</v>
      </c>
      <c r="V6" s="230">
        <f>('Energy Use'!V62-'E-electricity'!V6-'E-Coal'!V6)*'Energy Use 2020'!$AC68</f>
        <v>5278985868563.5684</v>
      </c>
      <c r="W6" s="230">
        <f>('Energy Use'!W62-'E-electricity'!W6-'E-Coal'!W6)*'Energy Use 2020'!$AC68</f>
        <v>5290059713229.7227</v>
      </c>
      <c r="X6" s="230">
        <f>('Energy Use'!X62-'E-electricity'!X6-'E-Coal'!X6)*'Energy Use 2020'!$AC68</f>
        <v>5257449496081.1074</v>
      </c>
      <c r="Y6" s="230">
        <f>('Energy Use'!Y62-'E-electricity'!Y6-'E-Coal'!Y6)*'Energy Use 2020'!$AC68</f>
        <v>5224929007409.5264</v>
      </c>
      <c r="Z6" s="230">
        <f>('Energy Use'!Z62-'E-electricity'!Z6-'E-Coal'!Z6)*'Energy Use 2020'!$AC68</f>
        <v>5192498315753.5293</v>
      </c>
      <c r="AA6" s="230">
        <f>('Energy Use'!AA62-'E-electricity'!AA6-'E-Coal'!AA6)*'Energy Use 2020'!$AC68</f>
        <v>5160157489646.7891</v>
      </c>
      <c r="AB6" s="230">
        <f>('Energy Use'!AB62-'E-electricity'!AB6-'E-Coal'!AB6)*'Energy Use 2020'!$AC68</f>
        <v>5127906597618.126</v>
      </c>
      <c r="AC6" s="230">
        <f>('Energy Use'!AC62-'E-electricity'!AC6-'E-Coal'!AC6)*'Energy Use 2020'!$AC68</f>
        <v>5039562839360.8838</v>
      </c>
      <c r="AD6" s="230">
        <f>('Energy Use'!AD62-'E-electricity'!AD6-'E-Coal'!AD6)*'Energy Use 2020'!$AC68</f>
        <v>4951719765488.9414</v>
      </c>
      <c r="AE6" s="230">
        <f>('Energy Use'!AE62-'E-electricity'!AE6-'E-Coal'!AE6)*'Energy Use 2020'!$AC68</f>
        <v>4864377727757.1123</v>
      </c>
      <c r="AF6" s="230">
        <f>('Energy Use'!AF62-'E-electricity'!AF6-'E-Coal'!AF6)*'Energy Use 2020'!$AC68</f>
        <v>4777537077895.0918</v>
      </c>
      <c r="AG6" s="230">
        <f>('Energy Use'!AG62-'E-electricity'!AG6-'E-Coal'!AG6)*'Energy Use 2020'!$AC68</f>
        <v>4691198167607.4668</v>
      </c>
      <c r="AH6" s="230">
        <f>('Energy Use'!AH62-'E-electricity'!AH6-'E-Coal'!AH6)*'Energy Use 2020'!$AC68</f>
        <v>4563994804884.6094</v>
      </c>
      <c r="AI6" s="230">
        <f>('Energy Use'!AI62-'E-electricity'!AI6-'E-Coal'!AI6)*'Energy Use 2020'!$AC68</f>
        <v>4437602553043.6504</v>
      </c>
      <c r="AJ6" s="230">
        <f>('Energy Use'!AJ62-'E-electricity'!AJ6-'E-Coal'!AJ6)*'Energy Use 2020'!$AC68</f>
        <v>4312021976087.3154</v>
      </c>
      <c r="AK6" s="230">
        <f>('Energy Use'!AK62-'E-electricity'!AK6-'E-Coal'!AK6)*'Energy Use 2020'!$AC68</f>
        <v>4187253637978.0366</v>
      </c>
      <c r="AL6" s="230">
        <f>('Energy Use'!AL62-'E-electricity'!AL6-'E-Coal'!AL6)*'Energy Use 2020'!$AC68</f>
        <v>4063298102637.937</v>
      </c>
      <c r="AM6" s="230">
        <f>('Energy Use'!AM62-'E-electricity'!AM6-'E-Coal'!AM6)*'Energy Use 2020'!$AC68</f>
        <v>3940050591286.8706</v>
      </c>
      <c r="AN6" s="230">
        <f>('Energy Use'!AN62-'E-electricity'!AN6-'E-Coal'!AN6)*'Energy Use 2020'!$AC68</f>
        <v>3817617813264.6519</v>
      </c>
      <c r="AO6" s="230">
        <f>('Energy Use'!AO62-'E-electricity'!AO6-'E-Coal'!AO6)*'Energy Use 2020'!$AC68</f>
        <v>3696000332923.4668</v>
      </c>
      <c r="AP6" s="230">
        <f>('Energy Use'!AP62-'E-electricity'!AP6-'E-Coal'!AP6)*'Energy Use 2020'!$AC68</f>
        <v>3575198714575.1548</v>
      </c>
      <c r="AQ6" s="230">
        <f>('Energy Use'!AQ62-'E-electricity'!AQ6-'E-Coal'!AQ6)*'Energy Use 2020'!$AC68</f>
        <v>3454925468008.2822</v>
      </c>
      <c r="AR6" s="133" t="str">
        <f>VLOOKUP($A6,'Sector Match'!$A$1:$B$43,2,0)</f>
        <v>other mining and quarrying 07T08</v>
      </c>
    </row>
    <row r="7" spans="1:44" x14ac:dyDescent="0.2">
      <c r="A7" s="74" t="s">
        <v>6</v>
      </c>
      <c r="B7" s="230">
        <f>('Energy Use'!B63-'E-electricity'!B7)*'Energy Use 2019'!$T69</f>
        <v>5755652364000</v>
      </c>
      <c r="C7" s="230">
        <f>('Energy Use'!C63-'E-electricity'!C7-'E-Coal'!C7)*'Energy Use 2020'!$AC69</f>
        <v>11464081711499.998</v>
      </c>
      <c r="D7" s="230">
        <f>('Energy Use'!D63-'E-electricity'!D7-'E-Coal'!D7)*'Energy Use 2020'!$AC69</f>
        <v>12090485745983.15</v>
      </c>
      <c r="E7" s="230">
        <f>('Energy Use'!E63-'E-electricity'!E7-'E-Coal'!E7)*'Energy Use 2020'!$AC69</f>
        <v>12584710453710.949</v>
      </c>
      <c r="F7" s="230">
        <f>('Energy Use'!F63-'E-electricity'!F7-'E-Coal'!F7)*'Energy Use 2020'!$AC69</f>
        <v>13175737653351.83</v>
      </c>
      <c r="G7" s="230">
        <f>('Energy Use'!G63-'E-electricity'!G7-'E-Coal'!G7)*'Energy Use 2020'!$AC69</f>
        <v>13395003156741.881</v>
      </c>
      <c r="H7" s="230">
        <f>('Energy Use'!H63-'E-electricity'!H7-'E-Coal'!H7)*'Energy Use 2020'!$AC69</f>
        <v>13586568814836.387</v>
      </c>
      <c r="I7" s="230">
        <f>('Energy Use'!I63-'E-electricity'!I7-'E-Coal'!I7)*'Energy Use 2020'!$AC69</f>
        <v>13987772241286.508</v>
      </c>
      <c r="J7" s="230">
        <f>('Energy Use'!J63-'E-electricity'!J7-'E-Coal'!J7)*'Energy Use 2020'!$AC69</f>
        <v>14089090935175.01</v>
      </c>
      <c r="K7" s="230">
        <f>('Energy Use'!K63-'E-electricity'!K7-'E-Coal'!K7)*'Energy Use 2020'!$AC69</f>
        <v>14219514978359.076</v>
      </c>
      <c r="L7" s="230">
        <f>('Energy Use'!L63-'E-electricity'!L7-'E-Coal'!L7)*'Energy Use 2020'!$AC69</f>
        <v>14228188845974.684</v>
      </c>
      <c r="M7" s="230">
        <f>('Energy Use'!M63-'E-electricity'!M7-'E-Coal'!M7)*'Energy Use 2020'!$AC69</f>
        <v>14159457483186.912</v>
      </c>
      <c r="N7" s="230">
        <f>('Energy Use'!N63-'E-electricity'!N7-'E-Coal'!N7)*'Energy Use 2020'!$AC69</f>
        <v>13935152128270.043</v>
      </c>
      <c r="O7" s="230">
        <f>('Energy Use'!O63-'E-electricity'!O7-'E-Coal'!O7)*'Energy Use 2020'!$AC69</f>
        <v>13712309282281.791</v>
      </c>
      <c r="P7" s="230">
        <f>('Energy Use'!P63-'E-electricity'!P7-'E-Coal'!P7)*'Energy Use 2020'!$AC69</f>
        <v>13490925749530.783</v>
      </c>
      <c r="Q7" s="230">
        <f>('Energy Use'!Q63-'E-electricity'!Q7-'E-Coal'!Q7)*'Energy Use 2020'!$AC69</f>
        <v>13270998334809.273</v>
      </c>
      <c r="R7" s="230">
        <f>('Energy Use'!R63-'E-electricity'!R7-'E-Coal'!R7)*'Energy Use 2020'!$AC69</f>
        <v>13052523843393.148</v>
      </c>
      <c r="S7" s="230">
        <f>('Energy Use'!S63-'E-electricity'!S7-'E-Coal'!S7)*'Energy Use 2020'!$AC69</f>
        <v>12819447898765.344</v>
      </c>
      <c r="T7" s="230">
        <f>('Energy Use'!T63-'E-electricity'!T7-'E-Coal'!T7)*'Energy Use 2020'!$AC69</f>
        <v>12586534961903.686</v>
      </c>
      <c r="U7" s="230">
        <f>('Energy Use'!U63-'E-electricity'!U7-'E-Coal'!U7)*'Energy Use 2020'!$AC69</f>
        <v>12353785189777.967</v>
      </c>
      <c r="V7" s="230">
        <f>('Energy Use'!V63-'E-electricity'!V7-'E-Coal'!V7)*'Energy Use 2020'!$AC69</f>
        <v>12121198739346.992</v>
      </c>
      <c r="W7" s="230">
        <f>('Energy Use'!W63-'E-electricity'!W7-'E-Coal'!W7)*'Energy Use 2020'!$AC69</f>
        <v>11888775767558.6</v>
      </c>
      <c r="X7" s="230">
        <f>('Energy Use'!X63-'E-electricity'!X7-'E-Coal'!X7)*'Energy Use 2020'!$AC69</f>
        <v>11569689493313.5</v>
      </c>
      <c r="Y7" s="230">
        <f>('Energy Use'!Y63-'E-electricity'!Y7-'E-Coal'!Y7)*'Energy Use 2020'!$AC69</f>
        <v>11250830446808.004</v>
      </c>
      <c r="Z7" s="230">
        <f>('Energy Use'!Z63-'E-electricity'!Z7-'E-Coal'!Z7)*'Energy Use 2020'!$AC69</f>
        <v>10932198844679.547</v>
      </c>
      <c r="AA7" s="230">
        <f>('Energy Use'!AA63-'E-electricity'!AA7-'E-Coal'!AA7)*'Energy Use 2020'!$AC69</f>
        <v>10613794903550.398</v>
      </c>
      <c r="AB7" s="230">
        <f>('Energy Use'!AB63-'E-electricity'!AB7-'E-Coal'!AB7)*'Energy Use 2020'!$AC69</f>
        <v>10295618840027.658</v>
      </c>
      <c r="AC7" s="230">
        <f>('Energy Use'!AC63-'E-electricity'!AC7-'E-Coal'!AC7)*'Energy Use 2020'!$AC69</f>
        <v>10053505502728.154</v>
      </c>
      <c r="AD7" s="230">
        <f>('Energy Use'!AD63-'E-electricity'!AD7-'E-Coal'!AD7)*'Energy Use 2020'!$AC69</f>
        <v>9811564796201.248</v>
      </c>
      <c r="AE7" s="230">
        <f>('Energy Use'!AE63-'E-electricity'!AE7-'E-Coal'!AE7)*'Energy Use 2020'!$AC69</f>
        <v>9569796884765.0273</v>
      </c>
      <c r="AF7" s="230">
        <f>('Energy Use'!AF63-'E-electricity'!AF7-'E-Coal'!AF7)*'Energy Use 2020'!$AC69</f>
        <v>9328201932726.0879</v>
      </c>
      <c r="AG7" s="230">
        <f>('Energy Use'!AG63-'E-electricity'!AG7-'E-Coal'!AG7)*'Energy Use 2020'!$AC69</f>
        <v>9086780104379.5098</v>
      </c>
      <c r="AH7" s="230">
        <f>('Energy Use'!AH63-'E-electricity'!AH7-'E-Coal'!AH7)*'Energy Use 2020'!$AC69</f>
        <v>8942854038429.5059</v>
      </c>
      <c r="AI7" s="230">
        <f>('Energy Use'!AI63-'E-electricity'!AI7-'E-Coal'!AI7)*'Energy Use 2020'!$AC69</f>
        <v>8799029612275.625</v>
      </c>
      <c r="AJ7" s="230">
        <f>('Energy Use'!AJ63-'E-electricity'!AJ7-'E-Coal'!AJ7)*'Energy Use 2020'!$AC69</f>
        <v>8655306923025.8594</v>
      </c>
      <c r="AK7" s="230">
        <f>('Energy Use'!AK63-'E-electricity'!AK7-'E-Coal'!AK7)*'Energy Use 2020'!$AC69</f>
        <v>8511686067781.4023</v>
      </c>
      <c r="AL7" s="230">
        <f>('Energy Use'!AL63-'E-electricity'!AL7-'E-Coal'!AL7)*'Energy Use 2020'!$AC69</f>
        <v>8368167143636.6406</v>
      </c>
      <c r="AM7" s="230">
        <f>('Energy Use'!AM63-'E-electricity'!AM7-'E-Coal'!AM7)*'Energy Use 2020'!$AC69</f>
        <v>8300834864922.4814</v>
      </c>
      <c r="AN7" s="230">
        <f>('Energy Use'!AN63-'E-electricity'!AN7-'E-Coal'!AN7)*'Energy Use 2020'!$AC69</f>
        <v>8233548290860.6221</v>
      </c>
      <c r="AO7" s="230">
        <f>('Energy Use'!AO63-'E-electricity'!AO7-'E-Coal'!AO7)*'Energy Use 2020'!$AC69</f>
        <v>8166307465943.3115</v>
      </c>
      <c r="AP7" s="230">
        <f>('Energy Use'!AP63-'E-electricity'!AP7-'E-Coal'!AP7)*'Energy Use 2020'!$AC69</f>
        <v>8099112434659.6709</v>
      </c>
      <c r="AQ7" s="230">
        <f>('Energy Use'!AQ63-'E-electricity'!AQ7-'E-Coal'!AQ7)*'Energy Use 2020'!$AC69</f>
        <v>8031293632221.7354</v>
      </c>
      <c r="AR7" s="133" t="str">
        <f>VLOOKUP($A7,'Sector Match'!$A$1:$B$43,2,0)</f>
        <v>other mining and quarrying 07T08</v>
      </c>
    </row>
    <row r="8" spans="1:44" x14ac:dyDescent="0.2">
      <c r="A8" s="74" t="s">
        <v>7</v>
      </c>
      <c r="B8" s="230">
        <f>('Energy Use'!B64-'E-electricity'!B8)*'Energy Use 2019'!$T70</f>
        <v>8630700721499.999</v>
      </c>
      <c r="C8" s="230">
        <f>('Energy Use'!C64-'E-electricity'!C8-'E-Coal'!C8)*'Energy Use 2020'!$AC70</f>
        <v>10769625586500</v>
      </c>
      <c r="D8" s="230">
        <f>('Energy Use'!D64-'E-electricity'!D8-'E-Coal'!D8)*'Energy Use 2020'!$AC70</f>
        <v>11845319721814.652</v>
      </c>
      <c r="E8" s="230">
        <f>('Energy Use'!E64-'E-electricity'!E8-'E-Coal'!E8)*'Energy Use 2020'!$AC70</f>
        <v>13174303720425.859</v>
      </c>
      <c r="F8" s="230">
        <f>('Energy Use'!F64-'E-electricity'!F8-'E-Coal'!F8)*'Energy Use 2020'!$AC70</f>
        <v>13995819962965.693</v>
      </c>
      <c r="G8" s="230">
        <f>('Energy Use'!G64-'E-electricity'!G8-'E-Coal'!G8)*'Energy Use 2020'!$AC70</f>
        <v>15218313159177.262</v>
      </c>
      <c r="H8" s="230">
        <f>('Energy Use'!H64-'E-electricity'!H8-'E-Coal'!H8)*'Energy Use 2020'!$AC70</f>
        <v>16847322655731.99</v>
      </c>
      <c r="I8" s="230">
        <f>('Energy Use'!I64-'E-electricity'!I8-'E-Coal'!I8)*'Energy Use 2020'!$AC70</f>
        <v>18536143722167.785</v>
      </c>
      <c r="J8" s="230">
        <f>('Energy Use'!J64-'E-electricity'!J8-'E-Coal'!J8)*'Energy Use 2020'!$AC70</f>
        <v>20153524654958.359</v>
      </c>
      <c r="K8" s="230">
        <f>('Energy Use'!K64-'E-electricity'!K8-'E-Coal'!K8)*'Energy Use 2020'!$AC70</f>
        <v>21713750154010.879</v>
      </c>
      <c r="L8" s="230">
        <f>('Energy Use'!L64-'E-electricity'!L8-'E-Coal'!L8)*'Energy Use 2020'!$AC70</f>
        <v>23236368902504.934</v>
      </c>
      <c r="M8" s="230">
        <f>('Energy Use'!M64-'E-electricity'!M8-'E-Coal'!M8)*'Energy Use 2020'!$AC70</f>
        <v>24759056964264.875</v>
      </c>
      <c r="N8" s="230">
        <f>('Energy Use'!N64-'E-electricity'!N8-'E-Coal'!N8)*'Energy Use 2020'!$AC70</f>
        <v>26327664653771.473</v>
      </c>
      <c r="O8" s="230">
        <f>('Energy Use'!O64-'E-electricity'!O8-'E-Coal'!O8)*'Energy Use 2020'!$AC70</f>
        <v>27938516688554.047</v>
      </c>
      <c r="P8" s="230">
        <f>('Energy Use'!P64-'E-electricity'!P8-'E-Coal'!P8)*'Energy Use 2020'!$AC70</f>
        <v>29579695480022.246</v>
      </c>
      <c r="Q8" s="230">
        <f>('Energy Use'!Q64-'E-electricity'!Q8-'E-Coal'!Q8)*'Energy Use 2020'!$AC70</f>
        <v>31237047413244.875</v>
      </c>
      <c r="R8" s="230">
        <f>('Energy Use'!R64-'E-electricity'!R8-'E-Coal'!R8)*'Energy Use 2020'!$AC70</f>
        <v>32894156696825.098</v>
      </c>
      <c r="S8" s="230">
        <f>('Energy Use'!S64-'E-electricity'!S8-'E-Coal'!S8)*'Energy Use 2020'!$AC70</f>
        <v>34536783257304.895</v>
      </c>
      <c r="T8" s="230">
        <f>('Energy Use'!T64-'E-electricity'!T8-'E-Coal'!T8)*'Energy Use 2020'!$AC70</f>
        <v>36152763592482.328</v>
      </c>
      <c r="U8" s="230">
        <f>('Energy Use'!U64-'E-electricity'!U8-'E-Coal'!U8)*'Energy Use 2020'!$AC70</f>
        <v>37734188300223.828</v>
      </c>
      <c r="V8" s="230">
        <f>('Energy Use'!V64-'E-electricity'!V8-'E-Coal'!V8)*'Energy Use 2020'!$AC70</f>
        <v>39273519748730.313</v>
      </c>
      <c r="W8" s="230">
        <f>('Energy Use'!W64-'E-electricity'!W8-'E-Coal'!W8)*'Energy Use 2020'!$AC70</f>
        <v>40763676509419.109</v>
      </c>
      <c r="X8" s="230">
        <f>('Energy Use'!X64-'E-electricity'!X8-'E-Coal'!X8)*'Energy Use 2020'!$AC70</f>
        <v>42198108387441.672</v>
      </c>
      <c r="Y8" s="230">
        <f>('Energy Use'!Y64-'E-electricity'!Y8-'E-Coal'!Y8)*'Energy Use 2020'!$AC70</f>
        <v>43570861036142.938</v>
      </c>
      <c r="Z8" s="230">
        <f>('Energy Use'!Z64-'E-electricity'!Z8-'E-Coal'!Z8)*'Energy Use 2020'!$AC70</f>
        <v>44876629433162.289</v>
      </c>
      <c r="AA8" s="230">
        <f>('Energy Use'!AA64-'E-electricity'!AA8-'E-Coal'!AA8)*'Energy Use 2020'!$AC70</f>
        <v>46110799787945.922</v>
      </c>
      <c r="AB8" s="230">
        <f>('Energy Use'!AB64-'E-electricity'!AB8-'E-Coal'!AB8)*'Energy Use 2020'!$AC70</f>
        <v>47269479734281.258</v>
      </c>
      <c r="AC8" s="230">
        <f>('Energy Use'!AC64-'E-electricity'!AC8-'E-Coal'!AC8)*'Energy Use 2020'!$AC70</f>
        <v>48349516929257.68</v>
      </c>
      <c r="AD8" s="230">
        <f>('Energy Use'!AD64-'E-electricity'!AD8-'E-Coal'!AD8)*'Energy Use 2020'!$AC70</f>
        <v>49348506425171.492</v>
      </c>
      <c r="AE8" s="230">
        <f>('Energy Use'!AE64-'E-electricity'!AE8-'E-Coal'!AE8)*'Energy Use 2020'!$AC70</f>
        <v>50264787398087.25</v>
      </c>
      <c r="AF8" s="230">
        <f>('Energy Use'!AF64-'E-electricity'!AF8-'E-Coal'!AF8)*'Energy Use 2020'!$AC70</f>
        <v>51097430002205.813</v>
      </c>
      <c r="AG8" s="230">
        <f>('Energy Use'!AG64-'E-electricity'!AG8-'E-Coal'!AG8)*'Energy Use 2020'!$AC70</f>
        <v>51846213270455.758</v>
      </c>
      <c r="AH8" s="230">
        <f>('Energy Use'!AH64-'E-electricity'!AH8-'E-Coal'!AH8)*'Energy Use 2020'!$AC70</f>
        <v>52511595097759.234</v>
      </c>
      <c r="AI8" s="230">
        <f>('Energy Use'!AI64-'E-electricity'!AI8-'E-Coal'!AI8)*'Energy Use 2020'!$AC70</f>
        <v>53094675424405.586</v>
      </c>
      <c r="AJ8" s="230">
        <f>('Energy Use'!AJ64-'E-electricity'!AJ8-'E-Coal'!AJ8)*'Energy Use 2020'!$AC70</f>
        <v>53597153784169.758</v>
      </c>
      <c r="AK8" s="230">
        <f>('Energy Use'!AK64-'E-electricity'!AK8-'E-Coal'!AK8)*'Energy Use 2020'!$AC70</f>
        <v>54021282397445.391</v>
      </c>
      <c r="AL8" s="230">
        <f>('Energy Use'!AL64-'E-electricity'!AL8-'E-Coal'!AL8)*'Energy Use 2020'!$AC70</f>
        <v>54369815976665.602</v>
      </c>
      <c r="AM8" s="230">
        <f>('Energy Use'!AM64-'E-electricity'!AM8-'E-Coal'!AM8)*'Energy Use 2020'!$AC70</f>
        <v>54645959373150.336</v>
      </c>
      <c r="AN8" s="230">
        <f>('Energy Use'!AN64-'E-electricity'!AN8-'E-Coal'!AN8)*'Energy Use 2020'!$AC70</f>
        <v>54853314135095.734</v>
      </c>
      <c r="AO8" s="230">
        <f>('Energy Use'!AO64-'E-electricity'!AO8-'E-Coal'!AO8)*'Energy Use 2020'!$AC70</f>
        <v>54995824969767.227</v>
      </c>
      <c r="AP8" s="230">
        <f>('Energy Use'!AP64-'E-electricity'!AP8-'E-Coal'!AP8)*'Energy Use 2020'!$AC70</f>
        <v>55077727013118.539</v>
      </c>
      <c r="AQ8" s="230">
        <f>('Energy Use'!AQ64-'E-electricity'!AQ8-'E-Coal'!AQ8)*'Energy Use 2020'!$AC70</f>
        <v>55098900839017.078</v>
      </c>
      <c r="AR8" s="133" t="str">
        <f>VLOOKUP($A8,'Sector Match'!$A$1:$B$43,2,0)</f>
        <v>Mining Support Service Activities 09</v>
      </c>
    </row>
    <row r="9" spans="1:44" x14ac:dyDescent="0.2">
      <c r="A9" s="74" t="s">
        <v>8</v>
      </c>
      <c r="B9" s="230">
        <f>('Energy Use'!B65-'E-electricity'!B9)*'Energy Use 2019'!$T71</f>
        <v>0</v>
      </c>
      <c r="C9" s="230">
        <f>('Energy Use'!C65-'E-electricity'!C9-'E-Coal'!C9)*'Energy Use 2020'!$AC71</f>
        <v>0</v>
      </c>
      <c r="D9" s="230">
        <f>('Energy Use'!D65-'E-electricity'!D9-'E-Coal'!D9)*'Energy Use 2020'!$AC71</f>
        <v>0</v>
      </c>
      <c r="E9" s="230">
        <f>('Energy Use'!E65-'E-electricity'!E9-'E-Coal'!E9)*'Energy Use 2020'!$AC71</f>
        <v>0</v>
      </c>
      <c r="F9" s="230">
        <f>('Energy Use'!F65-'E-electricity'!F9-'E-Coal'!F9)*'Energy Use 2020'!$AC71</f>
        <v>0</v>
      </c>
      <c r="G9" s="230">
        <f>('Energy Use'!G65-'E-electricity'!G9-'E-Coal'!G9)*'Energy Use 2020'!$AC71</f>
        <v>0</v>
      </c>
      <c r="H9" s="230">
        <f>('Energy Use'!H65-'E-electricity'!H9-'E-Coal'!H9)*'Energy Use 2020'!$AC71</f>
        <v>0</v>
      </c>
      <c r="I9" s="230">
        <f>('Energy Use'!I65-'E-electricity'!I9-'E-Coal'!I9)*'Energy Use 2020'!$AC71</f>
        <v>0</v>
      </c>
      <c r="J9" s="230">
        <f>('Energy Use'!J65-'E-electricity'!J9-'E-Coal'!J9)*'Energy Use 2020'!$AC71</f>
        <v>0</v>
      </c>
      <c r="K9" s="230">
        <f>('Energy Use'!K65-'E-electricity'!K9-'E-Coal'!K9)*'Energy Use 2020'!$AC71</f>
        <v>0</v>
      </c>
      <c r="L9" s="230">
        <f>('Energy Use'!L65-'E-electricity'!L9-'E-Coal'!L9)*'Energy Use 2020'!$AC71</f>
        <v>0</v>
      </c>
      <c r="M9" s="230">
        <f>('Energy Use'!M65-'E-electricity'!M9-'E-Coal'!M9)*'Energy Use 2020'!$AC71</f>
        <v>0</v>
      </c>
      <c r="N9" s="230">
        <f>('Energy Use'!N65-'E-electricity'!N9-'E-Coal'!N9)*'Energy Use 2020'!$AC71</f>
        <v>0</v>
      </c>
      <c r="O9" s="230">
        <f>('Energy Use'!O65-'E-electricity'!O9-'E-Coal'!O9)*'Energy Use 2020'!$AC71</f>
        <v>0</v>
      </c>
      <c r="P9" s="230">
        <f>('Energy Use'!P65-'E-electricity'!P9-'E-Coal'!P9)*'Energy Use 2020'!$AC71</f>
        <v>0</v>
      </c>
      <c r="Q9" s="230">
        <f>('Energy Use'!Q65-'E-electricity'!Q9-'E-Coal'!Q9)*'Energy Use 2020'!$AC71</f>
        <v>0</v>
      </c>
      <c r="R9" s="230">
        <f>('Energy Use'!R65-'E-electricity'!R9-'E-Coal'!R9)*'Energy Use 2020'!$AC71</f>
        <v>0</v>
      </c>
      <c r="S9" s="230">
        <f>('Energy Use'!S65-'E-electricity'!S9-'E-Coal'!S9)*'Energy Use 2020'!$AC71</f>
        <v>0</v>
      </c>
      <c r="T9" s="230">
        <f>('Energy Use'!T65-'E-electricity'!T9-'E-Coal'!T9)*'Energy Use 2020'!$AC71</f>
        <v>0</v>
      </c>
      <c r="U9" s="230">
        <f>('Energy Use'!U65-'E-electricity'!U9-'E-Coal'!U9)*'Energy Use 2020'!$AC71</f>
        <v>0</v>
      </c>
      <c r="V9" s="230">
        <f>('Energy Use'!V65-'E-electricity'!V9-'E-Coal'!V9)*'Energy Use 2020'!$AC71</f>
        <v>0</v>
      </c>
      <c r="W9" s="230">
        <f>('Energy Use'!W65-'E-electricity'!W9-'E-Coal'!W9)*'Energy Use 2020'!$AC71</f>
        <v>0</v>
      </c>
      <c r="X9" s="230">
        <f>('Energy Use'!X65-'E-electricity'!X9-'E-Coal'!X9)*'Energy Use 2020'!$AC71</f>
        <v>0</v>
      </c>
      <c r="Y9" s="230">
        <f>('Energy Use'!Y65-'E-electricity'!Y9-'E-Coal'!Y9)*'Energy Use 2020'!$AC71</f>
        <v>0</v>
      </c>
      <c r="Z9" s="230">
        <f>('Energy Use'!Z65-'E-electricity'!Z9-'E-Coal'!Z9)*'Energy Use 2020'!$AC71</f>
        <v>0</v>
      </c>
      <c r="AA9" s="230">
        <f>('Energy Use'!AA65-'E-electricity'!AA9-'E-Coal'!AA9)*'Energy Use 2020'!$AC71</f>
        <v>0</v>
      </c>
      <c r="AB9" s="230">
        <f>('Energy Use'!AB65-'E-electricity'!AB9-'E-Coal'!AB9)*'Energy Use 2020'!$AC71</f>
        <v>0</v>
      </c>
      <c r="AC9" s="230">
        <f>('Energy Use'!AC65-'E-electricity'!AC9-'E-Coal'!AC9)*'Energy Use 2020'!$AC71</f>
        <v>0</v>
      </c>
      <c r="AD9" s="230">
        <f>('Energy Use'!AD65-'E-electricity'!AD9-'E-Coal'!AD9)*'Energy Use 2020'!$AC71</f>
        <v>0</v>
      </c>
      <c r="AE9" s="230">
        <f>('Energy Use'!AE65-'E-electricity'!AE9-'E-Coal'!AE9)*'Energy Use 2020'!$AC71</f>
        <v>0</v>
      </c>
      <c r="AF9" s="230">
        <f>('Energy Use'!AF65-'E-electricity'!AF9-'E-Coal'!AF9)*'Energy Use 2020'!$AC71</f>
        <v>0</v>
      </c>
      <c r="AG9" s="230">
        <f>('Energy Use'!AG65-'E-electricity'!AG9-'E-Coal'!AG9)*'Energy Use 2020'!$AC71</f>
        <v>0</v>
      </c>
      <c r="AH9" s="230">
        <f>('Energy Use'!AH65-'E-electricity'!AH9-'E-Coal'!AH9)*'Energy Use 2020'!$AC71</f>
        <v>0</v>
      </c>
      <c r="AI9" s="230">
        <f>('Energy Use'!AI65-'E-electricity'!AI9-'E-Coal'!AI9)*'Energy Use 2020'!$AC71</f>
        <v>0</v>
      </c>
      <c r="AJ9" s="230">
        <f>('Energy Use'!AJ65-'E-electricity'!AJ9-'E-Coal'!AJ9)*'Energy Use 2020'!$AC71</f>
        <v>0</v>
      </c>
      <c r="AK9" s="230">
        <f>('Energy Use'!AK65-'E-electricity'!AK9-'E-Coal'!AK9)*'Energy Use 2020'!$AC71</f>
        <v>0</v>
      </c>
      <c r="AL9" s="230">
        <f>('Energy Use'!AL65-'E-electricity'!AL9-'E-Coal'!AL9)*'Energy Use 2020'!$AC71</f>
        <v>0</v>
      </c>
      <c r="AM9" s="230">
        <f>('Energy Use'!AM65-'E-electricity'!AM9-'E-Coal'!AM9)*'Energy Use 2020'!$AC71</f>
        <v>0</v>
      </c>
      <c r="AN9" s="230">
        <f>('Energy Use'!AN65-'E-electricity'!AN9-'E-Coal'!AN9)*'Energy Use 2020'!$AC71</f>
        <v>0</v>
      </c>
      <c r="AO9" s="230">
        <f>('Energy Use'!AO65-'E-electricity'!AO9-'E-Coal'!AO9)*'Energy Use 2020'!$AC71</f>
        <v>0</v>
      </c>
      <c r="AP9" s="230">
        <f>('Energy Use'!AP65-'E-electricity'!AP9-'E-Coal'!AP9)*'Energy Use 2020'!$AC71</f>
        <v>0</v>
      </c>
      <c r="AQ9" s="230">
        <f>('Energy Use'!AQ65-'E-electricity'!AQ9-'E-Coal'!AQ9)*'Energy Use 2020'!$AC71</f>
        <v>0</v>
      </c>
      <c r="AR9" s="133" t="str">
        <f>VLOOKUP($A9,'Sector Match'!$A$1:$B$43,2,0)</f>
        <v>Mining Support Service Activities 09</v>
      </c>
    </row>
    <row r="10" spans="1:44" x14ac:dyDescent="0.2">
      <c r="A10" s="74" t="s">
        <v>9</v>
      </c>
      <c r="B10" s="230">
        <f>('Energy Use'!B66-'E-electricity'!B10)*'Energy Use 2019'!$T72</f>
        <v>110776863235500</v>
      </c>
      <c r="C10" s="230">
        <f>('Energy Use'!C66-'E-electricity'!C10-'E-Coal'!C10)*'Energy Use 2020'!$AC72</f>
        <v>106426790068500</v>
      </c>
      <c r="D10" s="230">
        <f>('Energy Use'!D66-'E-electricity'!D10-'E-Coal'!D10)*'Energy Use 2020'!$AC72</f>
        <v>121184599995607.48</v>
      </c>
      <c r="E10" s="230">
        <f>('Energy Use'!E66-'E-electricity'!E10-'E-Coal'!E10)*'Energy Use 2020'!$AC72</f>
        <v>126531727604604.95</v>
      </c>
      <c r="F10" s="230">
        <f>('Energy Use'!F66-'E-electricity'!F10-'E-Coal'!F10)*'Energy Use 2020'!$AC72</f>
        <v>130989446716310.33</v>
      </c>
      <c r="G10" s="230">
        <f>('Energy Use'!G66-'E-electricity'!G10-'E-Coal'!G10)*'Energy Use 2020'!$AC72</f>
        <v>133361615293241.53</v>
      </c>
      <c r="H10" s="230">
        <f>('Energy Use'!H66-'E-electricity'!H10-'E-Coal'!H10)*'Energy Use 2020'!$AC72</f>
        <v>136429771261182.09</v>
      </c>
      <c r="I10" s="230">
        <f>('Energy Use'!I66-'E-electricity'!I10-'E-Coal'!I10)*'Energy Use 2020'!$AC72</f>
        <v>141069684228386.88</v>
      </c>
      <c r="J10" s="230">
        <f>('Energy Use'!J66-'E-electricity'!J10-'E-Coal'!J10)*'Energy Use 2020'!$AC72</f>
        <v>144242551196261.09</v>
      </c>
      <c r="K10" s="230">
        <f>('Energy Use'!K66-'E-electricity'!K10-'E-Coal'!K10)*'Energy Use 2020'!$AC72</f>
        <v>147598344811638.47</v>
      </c>
      <c r="L10" s="230">
        <f>('Energy Use'!L66-'E-electricity'!L10-'E-Coal'!L10)*'Energy Use 2020'!$AC72</f>
        <v>150098818150885.78</v>
      </c>
      <c r="M10" s="230">
        <f>('Energy Use'!M66-'E-electricity'!M10-'E-Coal'!M10)*'Energy Use 2020'!$AC72</f>
        <v>151793778617186.13</v>
      </c>
      <c r="N10" s="230">
        <f>('Energy Use'!N66-'E-electricity'!N10-'E-Coal'!N10)*'Energy Use 2020'!$AC72</f>
        <v>154027682865150.78</v>
      </c>
      <c r="O10" s="230">
        <f>('Energy Use'!O66-'E-electricity'!O10-'E-Coal'!O10)*'Energy Use 2020'!$AC72</f>
        <v>155734806774738.09</v>
      </c>
      <c r="P10" s="230">
        <f>('Energy Use'!P66-'E-electricity'!P10-'E-Coal'!P10)*'Energy Use 2020'!$AC72</f>
        <v>156938740714076.56</v>
      </c>
      <c r="Q10" s="230">
        <f>('Energy Use'!Q66-'E-electricity'!Q10-'E-Coal'!Q10)*'Energy Use 2020'!$AC72</f>
        <v>157669496270632.03</v>
      </c>
      <c r="R10" s="230">
        <f>('Energy Use'!R66-'E-electricity'!R10-'E-Coal'!R10)*'Energy Use 2020'!$AC72</f>
        <v>157962395397357.63</v>
      </c>
      <c r="S10" s="230">
        <f>('Energy Use'!S66-'E-electricity'!S10-'E-Coal'!S10)*'Energy Use 2020'!$AC72</f>
        <v>158206491143131.53</v>
      </c>
      <c r="T10" s="230">
        <f>('Energy Use'!T66-'E-electricity'!T10-'E-Coal'!T10)*'Energy Use 2020'!$AC72</f>
        <v>158082389044520.13</v>
      </c>
      <c r="U10" s="230">
        <f>('Energy Use'!U66-'E-electricity'!U10-'E-Coal'!U10)*'Energy Use 2020'!$AC72</f>
        <v>157621122546807.34</v>
      </c>
      <c r="V10" s="230">
        <f>('Energy Use'!V66-'E-electricity'!V10-'E-Coal'!V10)*'Energy Use 2020'!$AC72</f>
        <v>156855663303395.22</v>
      </c>
      <c r="W10" s="230">
        <f>('Energy Use'!W66-'E-electricity'!W10-'E-Coal'!W10)*'Energy Use 2020'!$AC72</f>
        <v>155820280446764.75</v>
      </c>
      <c r="X10" s="230">
        <f>('Energy Use'!X66-'E-electricity'!X10-'E-Coal'!X10)*'Energy Use 2020'!$AC72</f>
        <v>154549953582817.66</v>
      </c>
      <c r="Y10" s="230">
        <f>('Energy Use'!Y66-'E-electricity'!Y10-'E-Coal'!Y10)*'Energy Use 2020'!$AC72</f>
        <v>153079848646569.34</v>
      </c>
      <c r="Z10" s="230">
        <f>('Energy Use'!Z66-'E-electricity'!Z10-'E-Coal'!Z10)*'Energy Use 2020'!$AC72</f>
        <v>151444862721914.66</v>
      </c>
      <c r="AA10" s="230">
        <f>('Energy Use'!AA66-'E-electricity'!AA10-'E-Coal'!AA10)*'Energy Use 2020'!$AC72</f>
        <v>149679241180235.16</v>
      </c>
      <c r="AB10" s="230">
        <f>('Energy Use'!AB66-'E-electricity'!AB10-'E-Coal'!AB10)*'Energy Use 2020'!$AC72</f>
        <v>147816268101090.16</v>
      </c>
      <c r="AC10" s="230">
        <f>('Energy Use'!AC66-'E-electricity'!AC10-'E-Coal'!AC10)*'Energy Use 2020'!$AC72</f>
        <v>145888028944644.88</v>
      </c>
      <c r="AD10" s="230">
        <f>('Energy Use'!AD66-'E-electricity'!AD10-'E-Coal'!AD10)*'Energy Use 2020'!$AC72</f>
        <v>143925242867221.72</v>
      </c>
      <c r="AE10" s="230">
        <f>('Energy Use'!AE66-'E-electricity'!AE10-'E-Coal'!AE10)*'Energy Use 2020'!$AC72</f>
        <v>141957160905857.91</v>
      </c>
      <c r="AF10" s="230">
        <f>('Energy Use'!AF66-'E-electricity'!AF10-'E-Coal'!AF10)*'Energy Use 2020'!$AC72</f>
        <v>140011525487123.63</v>
      </c>
      <c r="AG10" s="230">
        <f>('Energy Use'!AG66-'E-electricity'!AG10-'E-Coal'!AG10)*'Energy Use 2020'!$AC72</f>
        <v>138114586310924.33</v>
      </c>
      <c r="AH10" s="230">
        <f>('Energy Use'!AH66-'E-electricity'!AH10-'E-Coal'!AH10)*'Energy Use 2020'!$AC72</f>
        <v>136291167586286.19</v>
      </c>
      <c r="AI10" s="230">
        <f>('Energy Use'!AI66-'E-electricity'!AI10-'E-Coal'!AI10)*'Energy Use 2020'!$AC72</f>
        <v>134564781815184.77</v>
      </c>
      <c r="AJ10" s="230">
        <f>('Energy Use'!AJ66-'E-electricity'!AJ10-'E-Coal'!AJ10)*'Energy Use 2020'!$AC72</f>
        <v>132957785795069.94</v>
      </c>
      <c r="AK10" s="230">
        <f>('Energy Use'!AK66-'E-electricity'!AK10-'E-Coal'!AK10)*'Energy Use 2020'!$AC72</f>
        <v>131491575207121.91</v>
      </c>
      <c r="AL10" s="230">
        <f>('Energy Use'!AL66-'E-electricity'!AL10-'E-Coal'!AL10)*'Energy Use 2020'!$AC72</f>
        <v>130186815047721.39</v>
      </c>
      <c r="AM10" s="230">
        <f>('Energy Use'!AM66-'E-electricity'!AM10-'E-Coal'!AM10)*'Energy Use 2020'!$AC72</f>
        <v>129063704225407.41</v>
      </c>
      <c r="AN10" s="230">
        <f>('Energy Use'!AN66-'E-electricity'!AN10-'E-Coal'!AN10)*'Energy Use 2020'!$AC72</f>
        <v>128142273874614.16</v>
      </c>
      <c r="AO10" s="230">
        <f>('Energy Use'!AO66-'E-electricity'!AO10-'E-Coal'!AO10)*'Energy Use 2020'!$AC72</f>
        <v>127442720332081.61</v>
      </c>
      <c r="AP10" s="230">
        <f>('Energy Use'!AP66-'E-electricity'!AP10-'E-Coal'!AP10)*'Energy Use 2020'!$AC72</f>
        <v>126985775296125.44</v>
      </c>
      <c r="AQ10" s="230">
        <f>('Energy Use'!AQ66-'E-electricity'!AQ10-'E-Coal'!AQ10)*'Energy Use 2020'!$AC72</f>
        <v>126782440324076.84</v>
      </c>
      <c r="AR10" s="133" t="str">
        <f>VLOOKUP($A10,'Sector Match'!$A$1:$B$43,2,0)</f>
        <v>food beverage and tobacco 10T12</v>
      </c>
    </row>
    <row r="11" spans="1:44" x14ac:dyDescent="0.2">
      <c r="A11" s="74" t="s">
        <v>10</v>
      </c>
      <c r="B11" s="230">
        <f>('Energy Use'!B67-'E-electricity'!B11)*'Energy Use 2019'!$T73</f>
        <v>85993113046500</v>
      </c>
      <c r="C11" s="230">
        <f>('Energy Use'!C67-'E-electricity'!C11-'E-Coal'!C11)*'Energy Use 2020'!$AC73</f>
        <v>92832116965500.031</v>
      </c>
      <c r="D11" s="230">
        <f>('Energy Use'!D67-'E-electricity'!D11-'E-Coal'!D11)*'Energy Use 2020'!$AC73</f>
        <v>106264962512996.52</v>
      </c>
      <c r="E11" s="230">
        <f>('Energy Use'!E67-'E-electricity'!E11-'E-Coal'!E11)*'Energy Use 2020'!$AC73</f>
        <v>112208211351624.94</v>
      </c>
      <c r="F11" s="230">
        <f>('Energy Use'!F67-'E-electricity'!F11-'E-Coal'!F11)*'Energy Use 2020'!$AC73</f>
        <v>116908434380955.14</v>
      </c>
      <c r="G11" s="230">
        <f>('Energy Use'!G67-'E-electricity'!G11-'E-Coal'!G11)*'Energy Use 2020'!$AC73</f>
        <v>120834195572275.44</v>
      </c>
      <c r="H11" s="230">
        <f>('Energy Use'!H67-'E-electricity'!H11-'E-Coal'!H11)*'Energy Use 2020'!$AC73</f>
        <v>125824208078926.45</v>
      </c>
      <c r="I11" s="230">
        <f>('Energy Use'!I67-'E-electricity'!I11-'E-Coal'!I11)*'Energy Use 2020'!$AC73</f>
        <v>132066806216091.3</v>
      </c>
      <c r="J11" s="230">
        <f>('Energy Use'!J67-'E-electricity'!J11-'E-Coal'!J11)*'Energy Use 2020'!$AC73</f>
        <v>136787582576304.83</v>
      </c>
      <c r="K11" s="230">
        <f>('Energy Use'!K67-'E-electricity'!K11-'E-Coal'!K11)*'Energy Use 2020'!$AC73</f>
        <v>141489783014534.91</v>
      </c>
      <c r="L11" s="230">
        <f>('Energy Use'!L67-'E-electricity'!L11-'E-Coal'!L11)*'Energy Use 2020'!$AC73</f>
        <v>145306330385114.69</v>
      </c>
      <c r="M11" s="230">
        <f>('Energy Use'!M67-'E-electricity'!M11-'E-Coal'!M11)*'Energy Use 2020'!$AC73</f>
        <v>148350215044229.91</v>
      </c>
      <c r="N11" s="230">
        <f>('Energy Use'!N67-'E-electricity'!N11-'E-Coal'!N11)*'Energy Use 2020'!$AC73</f>
        <v>151923018391895.91</v>
      </c>
      <c r="O11" s="230">
        <f>('Energy Use'!O67-'E-electricity'!O11-'E-Coal'!O11)*'Energy Use 2020'!$AC73</f>
        <v>155066697535090.34</v>
      </c>
      <c r="P11" s="230">
        <f>('Energy Use'!P67-'E-electricity'!P11-'E-Coal'!P11)*'Energy Use 2020'!$AC73</f>
        <v>157791061890885.06</v>
      </c>
      <c r="Q11" s="230">
        <f>('Energy Use'!Q67-'E-electricity'!Q11-'E-Coal'!Q11)*'Energy Use 2020'!$AC73</f>
        <v>160112231308029.59</v>
      </c>
      <c r="R11" s="230">
        <f>('Energy Use'!R67-'E-electricity'!R11-'E-Coal'!R11)*'Energy Use 2020'!$AC73</f>
        <v>162051933460916.28</v>
      </c>
      <c r="S11" s="230">
        <f>('Energy Use'!S67-'E-electricity'!S11-'E-Coal'!S11)*'Energy Use 2020'!$AC73</f>
        <v>163965564007222.91</v>
      </c>
      <c r="T11" s="230">
        <f>('Energy Use'!T67-'E-electricity'!T11-'E-Coal'!T11)*'Energy Use 2020'!$AC73</f>
        <v>165543112498346.25</v>
      </c>
      <c r="U11" s="230">
        <f>('Energy Use'!U67-'E-electricity'!U11-'E-Coal'!U11)*'Energy Use 2020'!$AC73</f>
        <v>166798243395221.34</v>
      </c>
      <c r="V11" s="230">
        <f>('Energy Use'!V67-'E-electricity'!V11-'E-Coal'!V11)*'Energy Use 2020'!$AC73</f>
        <v>167747309754101.72</v>
      </c>
      <c r="W11" s="230">
        <f>('Energy Use'!W67-'E-electricity'!W11-'E-Coal'!W11)*'Energy Use 2020'!$AC73</f>
        <v>168408977211891.34</v>
      </c>
      <c r="X11" s="230">
        <f>('Energy Use'!X67-'E-electricity'!X11-'E-Coal'!X11)*'Energy Use 2020'!$AC73</f>
        <v>168803848544543.59</v>
      </c>
      <c r="Y11" s="230">
        <f>('Energy Use'!Y67-'E-electricity'!Y11-'E-Coal'!Y11)*'Energy Use 2020'!$AC73</f>
        <v>168954097425041.59</v>
      </c>
      <c r="Z11" s="230">
        <f>('Energy Use'!Z67-'E-electricity'!Z11-'E-Coal'!Z11)*'Energy Use 2020'!$AC73</f>
        <v>168883118833324.25</v>
      </c>
      <c r="AA11" s="230">
        <f>('Energy Use'!AA67-'E-electricity'!AA11-'E-Coal'!AA11)*'Energy Use 2020'!$AC73</f>
        <v>168615202342865.72</v>
      </c>
      <c r="AB11" s="230">
        <f>('Energy Use'!AB67-'E-electricity'!AB11-'E-Coal'!AB11)*'Energy Use 2020'!$AC73</f>
        <v>168175233279944.72</v>
      </c>
      <c r="AC11" s="230">
        <f>('Energy Use'!AC67-'E-electricity'!AC11-'E-Coal'!AC11)*'Energy Use 2020'!$AC73</f>
        <v>167588425566662.78</v>
      </c>
      <c r="AD11" s="230">
        <f>('Energy Use'!AD67-'E-electricity'!AD11-'E-Coal'!AD11)*'Energy Use 2020'!$AC73</f>
        <v>166880088954104.72</v>
      </c>
      <c r="AE11" s="230">
        <f>('Energy Use'!AE67-'E-electricity'!AE11-'E-Coal'!AE11)*'Energy Use 2020'!$AC73</f>
        <v>166075432355889.97</v>
      </c>
      <c r="AF11" s="230">
        <f>('Energy Use'!AF67-'E-electricity'!AF11-'E-Coal'!AF11)*'Energy Use 2020'!$AC73</f>
        <v>165199404125170.47</v>
      </c>
      <c r="AG11" s="230">
        <f>('Energy Use'!AG67-'E-electricity'!AG11-'E-Coal'!AG11)*'Energy Use 2020'!$AC73</f>
        <v>164276569392960.25</v>
      </c>
      <c r="AH11" s="230">
        <f>('Energy Use'!AH67-'E-electricity'!AH11-'E-Coal'!AH11)*'Energy Use 2020'!$AC73</f>
        <v>163331024009486.31</v>
      </c>
      <c r="AI11" s="230">
        <f>('Energy Use'!AI67-'E-electricity'!AI11-'E-Coal'!AI11)*'Energy Use 2020'!$AC73</f>
        <v>162386344204685.84</v>
      </c>
      <c r="AJ11" s="230">
        <f>('Energy Use'!AJ67-'E-electricity'!AJ11-'E-Coal'!AJ11)*'Energy Use 2020'!$AC73</f>
        <v>161465570806807.88</v>
      </c>
      <c r="AK11" s="230">
        <f>('Energy Use'!AK67-'E-electricity'!AK11-'E-Coal'!AK11)*'Energy Use 2020'!$AC73</f>
        <v>160591226724144.06</v>
      </c>
      <c r="AL11" s="230">
        <f>('Energy Use'!AL67-'E-electricity'!AL11-'E-Coal'!AL11)*'Energy Use 2020'!$AC73</f>
        <v>159785366397577.06</v>
      </c>
      <c r="AM11" s="230">
        <f>('Energy Use'!AM67-'E-electricity'!AM11-'E-Coal'!AM11)*'Energy Use 2020'!$AC73</f>
        <v>159069656063533.97</v>
      </c>
      <c r="AN11" s="230">
        <f>('Energy Use'!AN67-'E-electricity'!AN11-'E-Coal'!AN11)*'Energy Use 2020'!$AC73</f>
        <v>158465483921429.31</v>
      </c>
      <c r="AO11" s="230">
        <f>('Energy Use'!AO67-'E-electricity'!AO11-'E-Coal'!AO11)*'Energy Use 2020'!$AC73</f>
        <v>157994099671469.59</v>
      </c>
      <c r="AP11" s="230">
        <f>('Energy Use'!AP67-'E-electricity'!AP11-'E-Coal'!AP11)*'Energy Use 2020'!$AC73</f>
        <v>157676783374936.84</v>
      </c>
      <c r="AQ11" s="230">
        <f>('Energy Use'!AQ67-'E-electricity'!AQ11-'E-Coal'!AQ11)*'Energy Use 2020'!$AC73</f>
        <v>157521910797697.75</v>
      </c>
      <c r="AR11" s="133" t="str">
        <f>VLOOKUP($A11,'Sector Match'!$A$1:$B$43,2,0)</f>
        <v>food beverage and tobacco 10T12</v>
      </c>
    </row>
    <row r="12" spans="1:44" x14ac:dyDescent="0.2">
      <c r="A12" s="74" t="s">
        <v>11</v>
      </c>
      <c r="B12" s="230">
        <f>('Energy Use'!B68-'E-electricity'!B12)*'Energy Use 2019'!$T74</f>
        <v>58875990277500</v>
      </c>
      <c r="C12" s="230">
        <f>('Energy Use'!C68-'E-electricity'!C12-'E-Coal'!C12)*'Energy Use 2020'!$AC74</f>
        <v>52334213580000.008</v>
      </c>
      <c r="D12" s="230">
        <f>('Energy Use'!D68-'E-electricity'!D12-'E-Coal'!D12)*'Energy Use 2020'!$AC74</f>
        <v>61775166216215.805</v>
      </c>
      <c r="E12" s="230">
        <f>('Energy Use'!E68-'E-electricity'!E12-'E-Coal'!E12)*'Energy Use 2020'!$AC74</f>
        <v>67419168673173.781</v>
      </c>
      <c r="F12" s="230">
        <f>('Energy Use'!F68-'E-electricity'!F12-'E-Coal'!F12)*'Energy Use 2020'!$AC74</f>
        <v>70642233709703.813</v>
      </c>
      <c r="G12" s="230">
        <f>('Energy Use'!G68-'E-electricity'!G12-'E-Coal'!G12)*'Energy Use 2020'!$AC74</f>
        <v>73871430960728.266</v>
      </c>
      <c r="H12" s="230">
        <f>('Energy Use'!H68-'E-electricity'!H12-'E-Coal'!H12)*'Energy Use 2020'!$AC74</f>
        <v>77983042297439.625</v>
      </c>
      <c r="I12" s="230">
        <f>('Energy Use'!I68-'E-electricity'!I12-'E-Coal'!I12)*'Energy Use 2020'!$AC74</f>
        <v>82879293331928.625</v>
      </c>
      <c r="J12" s="230">
        <f>('Energy Use'!J68-'E-electricity'!J12-'E-Coal'!J12)*'Energy Use 2020'!$AC74</f>
        <v>86725988968994.094</v>
      </c>
      <c r="K12" s="230">
        <f>('Energy Use'!K68-'E-electricity'!K12-'E-Coal'!K12)*'Energy Use 2020'!$AC74</f>
        <v>90519619381150.453</v>
      </c>
      <c r="L12" s="230">
        <f>('Energy Use'!L68-'E-electricity'!L12-'E-Coal'!L12)*'Energy Use 2020'!$AC74</f>
        <v>93718322613982.125</v>
      </c>
      <c r="M12" s="230">
        <f>('Energy Use'!M68-'E-electricity'!M12-'E-Coal'!M12)*'Energy Use 2020'!$AC74</f>
        <v>96430684061480.063</v>
      </c>
      <c r="N12" s="230">
        <f>('Energy Use'!N68-'E-electricity'!N12-'E-Coal'!N12)*'Energy Use 2020'!$AC74</f>
        <v>99562037706478.969</v>
      </c>
      <c r="O12" s="230">
        <f>('Energy Use'!O68-'E-electricity'!O12-'E-Coal'!O12)*'Energy Use 2020'!$AC74</f>
        <v>102489612012189.84</v>
      </c>
      <c r="P12" s="230">
        <f>('Energy Use'!P68-'E-electricity'!P12-'E-Coal'!P12)*'Energy Use 2020'!$AC74</f>
        <v>105218119825287.56</v>
      </c>
      <c r="Q12" s="230">
        <f>('Energy Use'!Q68-'E-electricity'!Q12-'E-Coal'!Q12)*'Energy Use 2020'!$AC74</f>
        <v>107756359975757.41</v>
      </c>
      <c r="R12" s="230">
        <f>('Energy Use'!R68-'E-electricity'!R12-'E-Coal'!R12)*'Energy Use 2020'!$AC74</f>
        <v>110116917934514.38</v>
      </c>
      <c r="S12" s="230">
        <f>('Energy Use'!S68-'E-electricity'!S12-'E-Coal'!S12)*'Energy Use 2020'!$AC74</f>
        <v>112534363248582.69</v>
      </c>
      <c r="T12" s="230">
        <f>('Energy Use'!T68-'E-electricity'!T12-'E-Coal'!T12)*'Energy Use 2020'!$AC74</f>
        <v>114796202315217.92</v>
      </c>
      <c r="U12" s="230">
        <f>('Energy Use'!U68-'E-electricity'!U12-'E-Coal'!U12)*'Energy Use 2020'!$AC74</f>
        <v>116900214089693.34</v>
      </c>
      <c r="V12" s="230">
        <f>('Energy Use'!V68-'E-electricity'!V12-'E-Coal'!V12)*'Energy Use 2020'!$AC74</f>
        <v>118845484222534.28</v>
      </c>
      <c r="W12" s="230">
        <f>('Energy Use'!W68-'E-electricity'!W12-'E-Coal'!W12)*'Energy Use 2020'!$AC74</f>
        <v>120632360134228.41</v>
      </c>
      <c r="X12" s="230">
        <f>('Energy Use'!X68-'E-electricity'!X12-'E-Coal'!X12)*'Energy Use 2020'!$AC74</f>
        <v>122262394527581.58</v>
      </c>
      <c r="Y12" s="230">
        <f>('Energy Use'!Y68-'E-electricity'!Y12-'E-Coal'!Y12)*'Energy Use 2020'!$AC74</f>
        <v>123738279160178.81</v>
      </c>
      <c r="Z12" s="230">
        <f>('Energy Use'!Z68-'E-electricity'!Z12-'E-Coal'!Z12)*'Energy Use 2020'!$AC74</f>
        <v>125063770735376.95</v>
      </c>
      <c r="AA12" s="230">
        <f>('Energy Use'!AA68-'E-electricity'!AA12-'E-Coal'!AA12)*'Energy Use 2020'!$AC74</f>
        <v>126243610764214.66</v>
      </c>
      <c r="AB12" s="230">
        <f>('Energy Use'!AB68-'E-electricity'!AB12-'E-Coal'!AB12)*'Energy Use 2020'!$AC74</f>
        <v>127283441207317.28</v>
      </c>
      <c r="AC12" s="230">
        <f>('Energy Use'!AC68-'E-electricity'!AC12-'E-Coal'!AC12)*'Energy Use 2020'!$AC74</f>
        <v>128189717630583.83</v>
      </c>
      <c r="AD12" s="230">
        <f>('Energy Use'!AD68-'E-electricity'!AD12-'E-Coal'!AD12)*'Energy Use 2020'!$AC74</f>
        <v>128969621506715.25</v>
      </c>
      <c r="AE12" s="230">
        <f>('Energy Use'!AE68-'E-electricity'!AE12-'E-Coal'!AE12)*'Energy Use 2020'!$AC74</f>
        <v>129630973172152.27</v>
      </c>
      <c r="AF12" s="230">
        <f>('Energy Use'!AF68-'E-electricity'!AF12-'E-Coal'!AF12)*'Energy Use 2020'!$AC74</f>
        <v>130182146811315.27</v>
      </c>
      <c r="AG12" s="230">
        <f>('Energy Use'!AG68-'E-electricity'!AG12-'E-Coal'!AG12)*'Energy Use 2020'!$AC74</f>
        <v>130631988692524.28</v>
      </c>
      <c r="AH12" s="230">
        <f>('Energy Use'!AH68-'E-electricity'!AH12-'E-Coal'!AH12)*'Energy Use 2020'!$AC74</f>
        <v>130989739727579.05</v>
      </c>
      <c r="AI12" s="230">
        <f>('Energy Use'!AI68-'E-electricity'!AI12-'E-Coal'!AI12)*'Energy Use 2020'!$AC74</f>
        <v>131264963274286.13</v>
      </c>
      <c r="AJ12" s="230">
        <f>('Energy Use'!AJ68-'E-electricity'!AJ12-'E-Coal'!AJ12)*'Energy Use 2020'!$AC74</f>
        <v>131467478952175.19</v>
      </c>
      <c r="AK12" s="230">
        <f>('Energy Use'!AK68-'E-electricity'!AK12-'E-Coal'!AK12)*'Energy Use 2020'!$AC74</f>
        <v>131607303099827.83</v>
      </c>
      <c r="AL12" s="230">
        <f>('Energy Use'!AL68-'E-electricity'!AL12-'E-Coal'!AL12)*'Energy Use 2020'!$AC74</f>
        <v>131694596370450.61</v>
      </c>
      <c r="AM12" s="230">
        <f>('Energy Use'!AM68-'E-electricity'!AM12-'E-Coal'!AM12)*'Energy Use 2020'!$AC74</f>
        <v>131739618843064.94</v>
      </c>
      <c r="AN12" s="230">
        <f>('Energy Use'!AN68-'E-electricity'!AN12-'E-Coal'!AN12)*'Energy Use 2020'!$AC74</f>
        <v>131752692921721.5</v>
      </c>
      <c r="AO12" s="230">
        <f>('Energy Use'!AO68-'E-electricity'!AO12-'E-Coal'!AO12)*'Energy Use 2020'!$AC74</f>
        <v>131744174205938.48</v>
      </c>
      <c r="AP12" s="230">
        <f>('Energy Use'!AP68-'E-electricity'!AP12-'E-Coal'!AP12)*'Energy Use 2020'!$AC74</f>
        <v>131724430443089.91</v>
      </c>
      <c r="AQ12" s="230">
        <f>('Energy Use'!AQ68-'E-electricity'!AQ12-'E-Coal'!AQ12)*'Energy Use 2020'!$AC74</f>
        <v>131692848724338.06</v>
      </c>
      <c r="AR12" s="133" t="str">
        <f>VLOOKUP($A12,'Sector Match'!$A$1:$B$43,2,0)</f>
        <v>food beverage and tobacco 10T12</v>
      </c>
    </row>
    <row r="13" spans="1:44" x14ac:dyDescent="0.2">
      <c r="A13" s="74" t="s">
        <v>12</v>
      </c>
      <c r="B13" s="230">
        <f>('Energy Use'!B69-'E-electricity'!B13)*'Energy Use 2019'!$T75</f>
        <v>4300072326000</v>
      </c>
      <c r="C13" s="230">
        <f>('Energy Use'!C69-'E-electricity'!C13-'E-Coal'!C13)*'Energy Use 2020'!$AC75</f>
        <v>4050068121000</v>
      </c>
      <c r="D13" s="230">
        <f>('Energy Use'!D69-'E-electricity'!D13-'E-Coal'!D13)*'Energy Use 2020'!$AC75</f>
        <v>4176604923684.2036</v>
      </c>
      <c r="E13" s="230">
        <f>('Energy Use'!E69-'E-electricity'!E13-'E-Coal'!E13)*'Energy Use 2020'!$AC75</f>
        <v>4766786668170.8594</v>
      </c>
      <c r="F13" s="230">
        <f>('Energy Use'!F69-'E-electricity'!F13-'E-Coal'!F13)*'Energy Use 2020'!$AC75</f>
        <v>4920918407569.9717</v>
      </c>
      <c r="G13" s="230">
        <f>('Energy Use'!G69-'E-electricity'!G13-'E-Coal'!G13)*'Energy Use 2020'!$AC75</f>
        <v>5056325020653.7803</v>
      </c>
      <c r="H13" s="230">
        <f>('Energy Use'!H69-'E-electricity'!H13-'E-Coal'!H13)*'Energy Use 2020'!$AC75</f>
        <v>5238919874854.6777</v>
      </c>
      <c r="I13" s="230">
        <f>('Energy Use'!I69-'E-electricity'!I13-'E-Coal'!I13)*'Energy Use 2020'!$AC75</f>
        <v>5444520603913.6641</v>
      </c>
      <c r="J13" s="230">
        <f>('Energy Use'!J69-'E-electricity'!J13-'E-Coal'!J13)*'Energy Use 2020'!$AC75</f>
        <v>5634342240423.9131</v>
      </c>
      <c r="K13" s="230">
        <f>('Energy Use'!K69-'E-electricity'!K13-'E-Coal'!K13)*'Energy Use 2020'!$AC75</f>
        <v>5819326298051.8047</v>
      </c>
      <c r="L13" s="230">
        <f>('Energy Use'!L69-'E-electricity'!L13-'E-Coal'!L13)*'Energy Use 2020'!$AC75</f>
        <v>5988855296401.4297</v>
      </c>
      <c r="M13" s="230">
        <f>('Energy Use'!M69-'E-electricity'!M13-'E-Coal'!M13)*'Energy Use 2020'!$AC75</f>
        <v>6140888321519.3037</v>
      </c>
      <c r="N13" s="230">
        <f>('Energy Use'!N69-'E-electricity'!N13-'E-Coal'!N13)*'Energy Use 2020'!$AC75</f>
        <v>6290399358201.6025</v>
      </c>
      <c r="O13" s="230">
        <f>('Energy Use'!O69-'E-electricity'!O13-'E-Coal'!O13)*'Energy Use 2020'!$AC75</f>
        <v>6422835119490.4727</v>
      </c>
      <c r="P13" s="230">
        <f>('Energy Use'!P69-'E-electricity'!P13-'E-Coal'!P13)*'Energy Use 2020'!$AC75</f>
        <v>6538767884658.5791</v>
      </c>
      <c r="Q13" s="230">
        <f>('Energy Use'!Q69-'E-electricity'!Q13-'E-Coal'!Q13)*'Energy Use 2020'!$AC75</f>
        <v>6639031316632.4863</v>
      </c>
      <c r="R13" s="230">
        <f>('Energy Use'!R69-'E-electricity'!R13-'E-Coal'!R13)*'Energy Use 2020'!$AC75</f>
        <v>6724689224941.2061</v>
      </c>
      <c r="S13" s="230">
        <f>('Energy Use'!S69-'E-electricity'!S13-'E-Coal'!S13)*'Energy Use 2020'!$AC75</f>
        <v>6806539879082.1328</v>
      </c>
      <c r="T13" s="230">
        <f>('Energy Use'!T69-'E-electricity'!T13-'E-Coal'!T13)*'Energy Use 2020'!$AC75</f>
        <v>6875645466811.2744</v>
      </c>
      <c r="U13" s="230">
        <f>('Energy Use'!U69-'E-electricity'!U13-'E-Coal'!U13)*'Energy Use 2020'!$AC75</f>
        <v>6932451388837.0029</v>
      </c>
      <c r="V13" s="230">
        <f>('Energy Use'!V69-'E-electricity'!V13-'E-Coal'!V13)*'Energy Use 2020'!$AC75</f>
        <v>6977499881548.4443</v>
      </c>
      <c r="W13" s="230">
        <f>('Energy Use'!W69-'E-electricity'!W13-'E-Coal'!W13)*'Energy Use 2020'!$AC75</f>
        <v>7011418001658.9541</v>
      </c>
      <c r="X13" s="230">
        <f>('Energy Use'!X69-'E-electricity'!X13-'E-Coal'!X13)*'Energy Use 2020'!$AC75</f>
        <v>7034905494214.2832</v>
      </c>
      <c r="Y13" s="230">
        <f>('Energy Use'!Y69-'E-electricity'!Y13-'E-Coal'!Y13)*'Energy Use 2020'!$AC75</f>
        <v>7048722811751.5098</v>
      </c>
      <c r="Z13" s="230">
        <f>('Energy Use'!Z69-'E-electricity'!Z13-'E-Coal'!Z13)*'Energy Use 2020'!$AC75</f>
        <v>7053679521201.7275</v>
      </c>
      <c r="AA13" s="230">
        <f>('Energy Use'!AA69-'E-electricity'!AA13-'E-Coal'!AA13)*'Energy Use 2020'!$AC75</f>
        <v>7050623301721.5293</v>
      </c>
      <c r="AB13" s="230">
        <f>('Energy Use'!AB69-'E-electricity'!AB13-'E-Coal'!AB13)*'Energy Use 2020'!$AC75</f>
        <v>7040429702428.957</v>
      </c>
      <c r="AC13" s="230">
        <f>('Energy Use'!AC69-'E-electricity'!AC13-'E-Coal'!AC13)*'Energy Use 2020'!$AC75</f>
        <v>7023992795254.9063</v>
      </c>
      <c r="AD13" s="230">
        <f>('Energy Use'!AD69-'E-electricity'!AD13-'E-Coal'!AD13)*'Energy Use 2020'!$AC75</f>
        <v>7002216825857.21</v>
      </c>
      <c r="AE13" s="230">
        <f>('Energy Use'!AE69-'E-electricity'!AE13-'E-Coal'!AE13)*'Energy Use 2020'!$AC75</f>
        <v>6976008935636.876</v>
      </c>
      <c r="AF13" s="230">
        <f>('Energy Use'!AF69-'E-electricity'!AF13-'E-Coal'!AF13)*'Energy Use 2020'!$AC75</f>
        <v>6946273001008.6621</v>
      </c>
      <c r="AG13" s="230">
        <f>('Energy Use'!AG69-'E-electricity'!AG13-'E-Coal'!AG13)*'Energy Use 2020'!$AC75</f>
        <v>6913904612683.207</v>
      </c>
      <c r="AH13" s="230">
        <f>('Energy Use'!AH69-'E-electricity'!AH13-'E-Coal'!AH13)*'Energy Use 2020'!$AC75</f>
        <v>6879787198125.3643</v>
      </c>
      <c r="AI13" s="230">
        <f>('Energy Use'!AI69-'E-electricity'!AI13-'E-Coal'!AI13)*'Energy Use 2020'!$AC75</f>
        <v>6844789274722.3965</v>
      </c>
      <c r="AJ13" s="230">
        <f>('Energy Use'!AJ69-'E-electricity'!AJ13-'E-Coal'!AJ13)*'Energy Use 2020'!$AC75</f>
        <v>6809762809568.2295</v>
      </c>
      <c r="AK13" s="230">
        <f>('Energy Use'!AK69-'E-electricity'!AK13-'E-Coal'!AK13)*'Energy Use 2020'!$AC75</f>
        <v>6775542654092.1396</v>
      </c>
      <c r="AL13" s="230">
        <f>('Energy Use'!AL69-'E-electricity'!AL13-'E-Coal'!AL13)*'Energy Use 2020'!$AC75</f>
        <v>6742947017913.1279</v>
      </c>
      <c r="AM13" s="230">
        <f>('Energy Use'!AM69-'E-electricity'!AM13-'E-Coal'!AM13)*'Energy Use 2020'!$AC75</f>
        <v>6712778946124.915</v>
      </c>
      <c r="AN13" s="230">
        <f>('Energy Use'!AN69-'E-electricity'!AN13-'E-Coal'!AN13)*'Energy Use 2020'!$AC75</f>
        <v>6685828767540.0518</v>
      </c>
      <c r="AO13" s="230">
        <f>('Energy Use'!AO69-'E-electricity'!AO13-'E-Coal'!AO13)*'Energy Use 2020'!$AC75</f>
        <v>6662877488079.5508</v>
      </c>
      <c r="AP13" s="230">
        <f>('Energy Use'!AP69-'E-electricity'!AP13-'E-Coal'!AP13)*'Energy Use 2020'!$AC75</f>
        <v>6644701113361.4844</v>
      </c>
      <c r="AQ13" s="230">
        <f>('Energy Use'!AQ69-'E-electricity'!AQ13-'E-Coal'!AQ13)*'Energy Use 2020'!$AC75</f>
        <v>6631522994172.9219</v>
      </c>
      <c r="AR13" s="133" t="str">
        <f>VLOOKUP($A13,'Sector Match'!$A$1:$B$43,2,0)</f>
        <v>food beverage and tobacco 10T12</v>
      </c>
    </row>
    <row r="14" spans="1:44" x14ac:dyDescent="0.2">
      <c r="A14" s="74" t="s">
        <v>13</v>
      </c>
      <c r="B14" s="230">
        <f>('Energy Use'!B70-'E-electricity'!B14)*'Energy Use 2019'!$T76</f>
        <v>158974896135000</v>
      </c>
      <c r="C14" s="230">
        <f>('Energy Use'!C70-'E-electricity'!C14-'E-Coal'!C14)*'Energy Use 2020'!$AC76</f>
        <v>179925248514000</v>
      </c>
      <c r="D14" s="230">
        <f>('Energy Use'!D70-'E-electricity'!D14-'E-Coal'!D14)*'Energy Use 2020'!$AC76</f>
        <v>185687156481988.66</v>
      </c>
      <c r="E14" s="230">
        <f>('Energy Use'!E70-'E-electricity'!E14-'E-Coal'!E14)*'Energy Use 2020'!$AC76</f>
        <v>188730995836264.56</v>
      </c>
      <c r="F14" s="230">
        <f>('Energy Use'!F70-'E-electricity'!F14-'E-Coal'!F14)*'Energy Use 2020'!$AC76</f>
        <v>193774356869640.31</v>
      </c>
      <c r="G14" s="230">
        <f>('Energy Use'!G70-'E-electricity'!G14-'E-Coal'!G14)*'Energy Use 2020'!$AC76</f>
        <v>195367685328330.5</v>
      </c>
      <c r="H14" s="230">
        <f>('Energy Use'!H70-'E-electricity'!H14-'E-Coal'!H14)*'Energy Use 2020'!$AC76</f>
        <v>197586224925348.38</v>
      </c>
      <c r="I14" s="230">
        <f>('Energy Use'!I70-'E-electricity'!I14-'E-Coal'!I14)*'Energy Use 2020'!$AC76</f>
        <v>200498294803131.31</v>
      </c>
      <c r="J14" s="230">
        <f>('Energy Use'!J70-'E-electricity'!J14-'E-Coal'!J14)*'Energy Use 2020'!$AC76</f>
        <v>202749701418687.56</v>
      </c>
      <c r="K14" s="230">
        <f>('Energy Use'!K70-'E-electricity'!K14-'E-Coal'!K14)*'Energy Use 2020'!$AC76</f>
        <v>204580353727062.72</v>
      </c>
      <c r="L14" s="230">
        <f>('Energy Use'!L70-'E-electricity'!L14-'E-Coal'!L14)*'Energy Use 2020'!$AC76</f>
        <v>205491669389634.38</v>
      </c>
      <c r="M14" s="230">
        <f>('Energy Use'!M70-'E-electricity'!M14-'E-Coal'!M14)*'Energy Use 2020'!$AC76</f>
        <v>205287686701680.41</v>
      </c>
      <c r="N14" s="230">
        <f>('Energy Use'!N70-'E-electricity'!N14-'E-Coal'!N14)*'Energy Use 2020'!$AC76</f>
        <v>204295091562201.03</v>
      </c>
      <c r="O14" s="230">
        <f>('Energy Use'!O70-'E-electricity'!O14-'E-Coal'!O14)*'Energy Use 2020'!$AC76</f>
        <v>202330968526661.88</v>
      </c>
      <c r="P14" s="230">
        <f>('Energy Use'!P70-'E-electricity'!P14-'E-Coal'!P14)*'Energy Use 2020'!$AC76</f>
        <v>199687485628136.03</v>
      </c>
      <c r="Q14" s="230">
        <f>('Energy Use'!Q70-'E-electricity'!Q14-'E-Coal'!Q14)*'Energy Use 2020'!$AC76</f>
        <v>196651860728098.5</v>
      </c>
      <c r="R14" s="230">
        <f>('Energy Use'!R70-'E-electricity'!R14-'E-Coal'!R14)*'Energy Use 2020'!$AC76</f>
        <v>193498970283194.81</v>
      </c>
      <c r="S14" s="230">
        <f>('Energy Use'!S70-'E-electricity'!S14-'E-Coal'!S14)*'Energy Use 2020'!$AC76</f>
        <v>190628014701767.69</v>
      </c>
      <c r="T14" s="230">
        <f>('Energy Use'!T70-'E-electricity'!T14-'E-Coal'!T14)*'Energy Use 2020'!$AC76</f>
        <v>187891329884095.19</v>
      </c>
      <c r="U14" s="230">
        <f>('Energy Use'!U70-'E-electricity'!U14-'E-Coal'!U14)*'Energy Use 2020'!$AC76</f>
        <v>185285744342961.69</v>
      </c>
      <c r="V14" s="230">
        <f>('Energy Use'!V70-'E-electricity'!V14-'E-Coal'!V14)*'Energy Use 2020'!$AC76</f>
        <v>182808264429817.91</v>
      </c>
      <c r="W14" s="230">
        <f>('Energy Use'!W70-'E-electricity'!W14-'E-Coal'!W14)*'Energy Use 2020'!$AC76</f>
        <v>180456071802706.81</v>
      </c>
      <c r="X14" s="230">
        <f>('Energy Use'!X70-'E-electricity'!X14-'E-Coal'!X14)*'Energy Use 2020'!$AC76</f>
        <v>178226521147400.41</v>
      </c>
      <c r="Y14" s="230">
        <f>('Energy Use'!Y70-'E-electricity'!Y14-'E-Coal'!Y14)*'Energy Use 2020'!$AC76</f>
        <v>176117138161231.38</v>
      </c>
      <c r="Z14" s="230">
        <f>('Energy Use'!Z70-'E-electricity'!Z14-'E-Coal'!Z14)*'Energy Use 2020'!$AC76</f>
        <v>174125617809548.75</v>
      </c>
      <c r="AA14" s="230">
        <f>('Energy Use'!AA70-'E-electricity'!AA14-'E-Coal'!AA14)*'Energy Use 2020'!$AC76</f>
        <v>172249822865306.13</v>
      </c>
      <c r="AB14" s="230">
        <f>('Energy Use'!AB70-'E-electricity'!AB14-'E-Coal'!AB14)*'Energy Use 2020'!$AC76</f>
        <v>170487782742932.19</v>
      </c>
      <c r="AC14" s="230">
        <f>('Energy Use'!AC70-'E-electricity'!AC14-'E-Coal'!AC14)*'Energy Use 2020'!$AC76</f>
        <v>168837692638409.5</v>
      </c>
      <c r="AD14" s="230">
        <f>('Energy Use'!AD70-'E-electricity'!AD14-'E-Coal'!AD14)*'Energy Use 2020'!$AC76</f>
        <v>167297912988317</v>
      </c>
      <c r="AE14" s="230">
        <f>('Energy Use'!AE70-'E-electricity'!AE14-'E-Coal'!AE14)*'Energy Use 2020'!$AC76</f>
        <v>165866969261606.19</v>
      </c>
      <c r="AF14" s="230">
        <f>('Energy Use'!AF70-'E-electricity'!AF14-'E-Coal'!AF14)*'Energy Use 2020'!$AC76</f>
        <v>164543552098948.5</v>
      </c>
      <c r="AG14" s="230">
        <f>('Energy Use'!AG70-'E-electricity'!AG14-'E-Coal'!AG14)*'Energy Use 2020'!$AC76</f>
        <v>163326517815713.31</v>
      </c>
      <c r="AH14" s="230">
        <f>('Energy Use'!AH70-'E-electricity'!AH14-'E-Coal'!AH14)*'Energy Use 2020'!$AC76</f>
        <v>162214889286020.97</v>
      </c>
      <c r="AI14" s="230">
        <f>('Energy Use'!AI70-'E-electricity'!AI14-'E-Coal'!AI14)*'Energy Use 2020'!$AC76</f>
        <v>161207857226785.72</v>
      </c>
      <c r="AJ14" s="230">
        <f>('Energy Use'!AJ70-'E-electricity'!AJ14-'E-Coal'!AJ14)*'Energy Use 2020'!$AC76</f>
        <v>160304781902365.34</v>
      </c>
      <c r="AK14" s="230">
        <f>('Energy Use'!AK70-'E-electricity'!AK14-'E-Coal'!AK14)*'Energy Use 2020'!$AC76</f>
        <v>159505195272240</v>
      </c>
      <c r="AL14" s="230">
        <f>('Energy Use'!AL70-'E-electricity'!AL14-'E-Coal'!AL14)*'Energy Use 2020'!$AC76</f>
        <v>158808803606192.84</v>
      </c>
      <c r="AM14" s="230">
        <f>('Energy Use'!AM70-'E-electricity'!AM14-'E-Coal'!AM14)*'Energy Use 2020'!$AC76</f>
        <v>158215490593672.75</v>
      </c>
      <c r="AN14" s="230">
        <f>('Energy Use'!AN70-'E-electricity'!AN14-'E-Coal'!AN14)*'Energy Use 2020'!$AC76</f>
        <v>157725320976483.09</v>
      </c>
      <c r="AO14" s="230">
        <f>('Energy Use'!AO70-'E-electricity'!AO14-'E-Coal'!AO14)*'Energy Use 2020'!$AC76</f>
        <v>157338544736607.84</v>
      </c>
      <c r="AP14" s="230">
        <f>('Energy Use'!AP70-'E-electricity'!AP14-'E-Coal'!AP14)*'Energy Use 2020'!$AC76</f>
        <v>157055601873961.66</v>
      </c>
      <c r="AQ14" s="230">
        <f>('Energy Use'!AQ70-'E-electricity'!AQ14-'E-Coal'!AQ14)*'Energy Use 2020'!$AC76</f>
        <v>156864049268688.19</v>
      </c>
      <c r="AR14" s="133" t="str">
        <f>VLOOKUP($A14,'Sector Match'!$A$1:$B$43,2,0)</f>
        <v>textiles apparel and leather 13T15</v>
      </c>
    </row>
    <row r="15" spans="1:44" x14ac:dyDescent="0.2">
      <c r="A15" s="74" t="s">
        <v>14</v>
      </c>
      <c r="B15" s="230">
        <f>('Energy Use'!B71-'E-electricity'!B15)*'Energy Use 2019'!$T77</f>
        <v>38353422871500</v>
      </c>
      <c r="C15" s="230">
        <f>('Energy Use'!C71-'E-electricity'!C15-'E-Coal'!C15)*'Energy Use 2020'!$AC77</f>
        <v>41084024355000</v>
      </c>
      <c r="D15" s="230">
        <f>('Energy Use'!D71-'E-electricity'!D15-'E-Coal'!D15)*'Energy Use 2020'!$AC77</f>
        <v>43784683228573.531</v>
      </c>
      <c r="E15" s="230">
        <f>('Energy Use'!E71-'E-electricity'!E15-'E-Coal'!E15)*'Energy Use 2020'!$AC77</f>
        <v>46466172464289.281</v>
      </c>
      <c r="F15" s="230">
        <f>('Energy Use'!F71-'E-electricity'!F15-'E-Coal'!F15)*'Energy Use 2020'!$AC77</f>
        <v>47550430477520.766</v>
      </c>
      <c r="G15" s="230">
        <f>('Energy Use'!G71-'E-electricity'!G15-'E-Coal'!G15)*'Energy Use 2020'!$AC77</f>
        <v>47989611359069.602</v>
      </c>
      <c r="H15" s="230">
        <f>('Energy Use'!H71-'E-electricity'!H15-'E-Coal'!H15)*'Energy Use 2020'!$AC77</f>
        <v>48605367069349.531</v>
      </c>
      <c r="I15" s="230">
        <f>('Energy Use'!I71-'E-electricity'!I15-'E-Coal'!I15)*'Energy Use 2020'!$AC77</f>
        <v>49359052024227.984</v>
      </c>
      <c r="J15" s="230">
        <f>('Energy Use'!J71-'E-electricity'!J15-'E-Coal'!J15)*'Energy Use 2020'!$AC77</f>
        <v>49910258698932.109</v>
      </c>
      <c r="K15" s="230">
        <f>('Energy Use'!K71-'E-electricity'!K15-'E-Coal'!K15)*'Energy Use 2020'!$AC77</f>
        <v>50338878912528.18</v>
      </c>
      <c r="L15" s="230">
        <f>('Energy Use'!L71-'E-electricity'!L15-'E-Coal'!L15)*'Energy Use 2020'!$AC77</f>
        <v>50523288683435.555</v>
      </c>
      <c r="M15" s="230">
        <f>('Energy Use'!M71-'E-electricity'!M15-'E-Coal'!M15)*'Energy Use 2020'!$AC77</f>
        <v>50425437121043.813</v>
      </c>
      <c r="N15" s="230">
        <f>('Energy Use'!N71-'E-electricity'!N15-'E-Coal'!N15)*'Energy Use 2020'!$AC77</f>
        <v>50179335906911.008</v>
      </c>
      <c r="O15" s="230">
        <f>('Energy Use'!O71-'E-electricity'!O15-'E-Coal'!O15)*'Energy Use 2020'!$AC77</f>
        <v>49696876021587.961</v>
      </c>
      <c r="P15" s="230">
        <f>('Energy Use'!P71-'E-electricity'!P15-'E-Coal'!P15)*'Energy Use 2020'!$AC77</f>
        <v>49048738210922.227</v>
      </c>
      <c r="Q15" s="230">
        <f>('Energy Use'!Q71-'E-electricity'!Q15-'E-Coal'!Q15)*'Energy Use 2020'!$AC77</f>
        <v>48304410511720.18</v>
      </c>
      <c r="R15" s="230">
        <f>('Energy Use'!R71-'E-electricity'!R15-'E-Coal'!R15)*'Energy Use 2020'!$AC77</f>
        <v>47530409651698.711</v>
      </c>
      <c r="S15" s="230">
        <f>('Energy Use'!S71-'E-electricity'!S15-'E-Coal'!S15)*'Energy Use 2020'!$AC77</f>
        <v>46861432218354.258</v>
      </c>
      <c r="T15" s="230">
        <f>('Energy Use'!T71-'E-electricity'!T15-'E-Coal'!T15)*'Energy Use 2020'!$AC77</f>
        <v>46222750882767.727</v>
      </c>
      <c r="U15" s="230">
        <f>('Energy Use'!U71-'E-electricity'!U15-'E-Coal'!U15)*'Energy Use 2020'!$AC77</f>
        <v>45613570786394.398</v>
      </c>
      <c r="V15" s="230">
        <f>('Energy Use'!V71-'E-electricity'!V15-'E-Coal'!V15)*'Energy Use 2020'!$AC77</f>
        <v>45033140017221.43</v>
      </c>
      <c r="W15" s="230">
        <f>('Energy Use'!W71-'E-electricity'!W15-'E-Coal'!W15)*'Energy Use 2020'!$AC77</f>
        <v>44480748403545.805</v>
      </c>
      <c r="X15" s="230">
        <f>('Energy Use'!X71-'E-electricity'!X15-'E-Coal'!X15)*'Energy Use 2020'!$AC77</f>
        <v>43955726388327.859</v>
      </c>
      <c r="Y15" s="230">
        <f>('Energy Use'!Y71-'E-electricity'!Y15-'E-Coal'!Y15)*'Energy Use 2020'!$AC77</f>
        <v>43457443982570.945</v>
      </c>
      <c r="Z15" s="230">
        <f>('Energy Use'!Z71-'E-electricity'!Z15-'E-Coal'!Z15)*'Energy Use 2020'!$AC77</f>
        <v>42985309796353.008</v>
      </c>
      <c r="AA15" s="230">
        <f>('Energy Use'!AA71-'E-electricity'!AA15-'E-Coal'!AA15)*'Energy Use 2020'!$AC77</f>
        <v>42538770146321.984</v>
      </c>
      <c r="AB15" s="230">
        <f>('Energy Use'!AB71-'E-electricity'!AB15-'E-Coal'!AB15)*'Energy Use 2020'!$AC77</f>
        <v>42117308238647.891</v>
      </c>
      <c r="AC15" s="230">
        <f>('Energy Use'!AC71-'E-electricity'!AC15-'E-Coal'!AC15)*'Energy Use 2020'!$AC77</f>
        <v>41720443426611.711</v>
      </c>
      <c r="AD15" s="230">
        <f>('Energy Use'!AD71-'E-electricity'!AD15-'E-Coal'!AD15)*'Energy Use 2020'!$AC77</f>
        <v>41347730542201.789</v>
      </c>
      <c r="AE15" s="230">
        <f>('Energy Use'!AE71-'E-electricity'!AE15-'E-Coal'!AE15)*'Energy Use 2020'!$AC77</f>
        <v>40998759301285.133</v>
      </c>
      <c r="AF15" s="230">
        <f>('Energy Use'!AF71-'E-electricity'!AF15-'E-Coal'!AF15)*'Energy Use 2020'!$AC77</f>
        <v>40673153782116.813</v>
      </c>
      <c r="AG15" s="230">
        <f>('Energy Use'!AG71-'E-electricity'!AG15-'E-Coal'!AG15)*'Energy Use 2020'!$AC77</f>
        <v>40370571977159.484</v>
      </c>
      <c r="AH15" s="230">
        <f>('Energy Use'!AH71-'E-electricity'!AH15-'E-Coal'!AH15)*'Energy Use 2020'!$AC77</f>
        <v>40090705418397.563</v>
      </c>
      <c r="AI15" s="230">
        <f>('Energy Use'!AI71-'E-electricity'!AI15-'E-Coal'!AI15)*'Energy Use 2020'!$AC77</f>
        <v>39833278876546.234</v>
      </c>
      <c r="AJ15" s="230">
        <f>('Energy Use'!AJ71-'E-electricity'!AJ15-'E-Coal'!AJ15)*'Energy Use 2020'!$AC77</f>
        <v>39598050134789.43</v>
      </c>
      <c r="AK15" s="230">
        <f>('Energy Use'!AK71-'E-electricity'!AK15-'E-Coal'!AK15)*'Energy Use 2020'!$AC77</f>
        <v>39384809837914.508</v>
      </c>
      <c r="AL15" s="230">
        <f>('Energy Use'!AL71-'E-electricity'!AL15-'E-Coal'!AL15)*'Energy Use 2020'!$AC77</f>
        <v>39193381417960.945</v>
      </c>
      <c r="AM15" s="230">
        <f>('Energy Use'!AM71-'E-electricity'!AM15-'E-Coal'!AM15)*'Energy Use 2020'!$AC77</f>
        <v>39023621097762.727</v>
      </c>
      <c r="AN15" s="230">
        <f>('Energy Use'!AN71-'E-electricity'!AN15-'E-Coal'!AN15)*'Energy Use 2020'!$AC77</f>
        <v>38875417974034.055</v>
      </c>
      <c r="AO15" s="230">
        <f>('Energy Use'!AO71-'E-electricity'!AO15-'E-Coal'!AO15)*'Energy Use 2020'!$AC77</f>
        <v>38748694181940.43</v>
      </c>
      <c r="AP15" s="230">
        <f>('Energy Use'!AP71-'E-electricity'!AP15-'E-Coal'!AP15)*'Energy Use 2020'!$AC77</f>
        <v>38643405143399.211</v>
      </c>
      <c r="AQ15" s="230">
        <f>('Energy Use'!AQ71-'E-electricity'!AQ15-'E-Coal'!AQ15)*'Energy Use 2020'!$AC77</f>
        <v>38556325267253.594</v>
      </c>
      <c r="AR15" s="133" t="str">
        <f>VLOOKUP($A15,'Sector Match'!$A$1:$B$43,2,0)</f>
        <v>textiles apparel and leather 13T15</v>
      </c>
    </row>
    <row r="16" spans="1:44" x14ac:dyDescent="0.2">
      <c r="A16" s="74" t="s">
        <v>15</v>
      </c>
      <c r="B16" s="230">
        <f>('Energy Use'!B72-'E-electricity'!B16)*'Energy Use 2019'!$T78</f>
        <v>7686240391500</v>
      </c>
      <c r="C16" s="230">
        <f>('Energy Use'!C72-'E-electricity'!C16-'E-Coal'!C16)*'Energy Use 2020'!$AC78</f>
        <v>10386285805499.996</v>
      </c>
      <c r="D16" s="230">
        <f>('Energy Use'!D72-'E-electricity'!D16-'E-Coal'!D16)*'Energy Use 2020'!$AC78</f>
        <v>10587268613296.764</v>
      </c>
      <c r="E16" s="230">
        <f>('Energy Use'!E72-'E-electricity'!E16-'E-Coal'!E16)*'Energy Use 2020'!$AC78</f>
        <v>11994978590099.072</v>
      </c>
      <c r="F16" s="230">
        <f>('Energy Use'!F72-'E-electricity'!F16-'E-Coal'!F16)*'Energy Use 2020'!$AC78</f>
        <v>12120065172989.129</v>
      </c>
      <c r="G16" s="230">
        <f>('Energy Use'!G72-'E-electricity'!G16-'E-Coal'!G16)*'Energy Use 2020'!$AC78</f>
        <v>12007531143806.855</v>
      </c>
      <c r="H16" s="230">
        <f>('Energy Use'!H72-'E-electricity'!H16-'E-Coal'!H16)*'Energy Use 2020'!$AC78</f>
        <v>11922156865643.486</v>
      </c>
      <c r="I16" s="230">
        <f>('Energy Use'!I72-'E-electricity'!I16-'E-Coal'!I16)*'Energy Use 2020'!$AC78</f>
        <v>11941538959356.836</v>
      </c>
      <c r="J16" s="230">
        <f>('Energy Use'!J72-'E-electricity'!J16-'E-Coal'!J16)*'Energy Use 2020'!$AC78</f>
        <v>11954862245318.75</v>
      </c>
      <c r="K16" s="230">
        <f>('Energy Use'!K72-'E-electricity'!K16-'E-Coal'!K16)*'Energy Use 2020'!$AC78</f>
        <v>11998835627871.6</v>
      </c>
      <c r="L16" s="230">
        <f>('Energy Use'!L72-'E-electricity'!L16-'E-Coal'!L16)*'Energy Use 2020'!$AC78</f>
        <v>12020549366570.861</v>
      </c>
      <c r="M16" s="230">
        <f>('Energy Use'!M72-'E-electricity'!M16-'E-Coal'!M16)*'Energy Use 2020'!$AC78</f>
        <v>12002987770929.68</v>
      </c>
      <c r="N16" s="230">
        <f>('Energy Use'!N72-'E-electricity'!N16-'E-Coal'!N16)*'Energy Use 2020'!$AC78</f>
        <v>11998580993554.908</v>
      </c>
      <c r="O16" s="230">
        <f>('Energy Use'!O72-'E-electricity'!O16-'E-Coal'!O16)*'Energy Use 2020'!$AC78</f>
        <v>11946808231823.779</v>
      </c>
      <c r="P16" s="230">
        <f>('Energy Use'!P72-'E-electricity'!P16-'E-Coal'!P16)*'Energy Use 2020'!$AC78</f>
        <v>11851648569096.285</v>
      </c>
      <c r="Q16" s="230">
        <f>('Energy Use'!Q72-'E-electricity'!Q16-'E-Coal'!Q16)*'Energy Use 2020'!$AC78</f>
        <v>11717471036123.975</v>
      </c>
      <c r="R16" s="230">
        <f>('Energy Use'!R72-'E-electricity'!R16-'E-Coal'!R16)*'Energy Use 2020'!$AC78</f>
        <v>11548900617400.965</v>
      </c>
      <c r="S16" s="230">
        <f>('Energy Use'!S72-'E-electricity'!S16-'E-Coal'!S16)*'Energy Use 2020'!$AC78</f>
        <v>11386990427221.211</v>
      </c>
      <c r="T16" s="230">
        <f>('Energy Use'!T72-'E-electricity'!T16-'E-Coal'!T16)*'Energy Use 2020'!$AC78</f>
        <v>11198815813097.916</v>
      </c>
      <c r="U16" s="230">
        <f>('Energy Use'!U72-'E-electricity'!U16-'E-Coal'!U16)*'Energy Use 2020'!$AC78</f>
        <v>10988541089481.406</v>
      </c>
      <c r="V16" s="230">
        <f>('Energy Use'!V72-'E-electricity'!V16-'E-Coal'!V16)*'Energy Use 2020'!$AC78</f>
        <v>10760258691548.928</v>
      </c>
      <c r="W16" s="230">
        <f>('Energy Use'!W72-'E-electricity'!W16-'E-Coal'!W16)*'Energy Use 2020'!$AC78</f>
        <v>10517925315622.082</v>
      </c>
      <c r="X16" s="230">
        <f>('Energy Use'!X72-'E-electricity'!X16-'E-Coal'!X16)*'Energy Use 2020'!$AC78</f>
        <v>10265310720110.395</v>
      </c>
      <c r="Y16" s="230">
        <f>('Energy Use'!Y72-'E-electricity'!Y16-'E-Coal'!Y16)*'Energy Use 2020'!$AC78</f>
        <v>10005958910353.357</v>
      </c>
      <c r="Z16" s="230">
        <f>('Energy Use'!Z72-'E-electricity'!Z16-'E-Coal'!Z16)*'Energy Use 2020'!$AC78</f>
        <v>9743161047406.7988</v>
      </c>
      <c r="AA16" s="230">
        <f>('Energy Use'!AA72-'E-electricity'!AA16-'E-Coal'!AA16)*'Energy Use 2020'!$AC78</f>
        <v>9479939138503.7461</v>
      </c>
      <c r="AB16" s="230">
        <f>('Energy Use'!AB72-'E-electricity'!AB16-'E-Coal'!AB16)*'Energy Use 2020'!$AC78</f>
        <v>9219039380092.0137</v>
      </c>
      <c r="AC16" s="230">
        <f>('Energy Use'!AC72-'E-electricity'!AC16-'E-Coal'!AC16)*'Energy Use 2020'!$AC78</f>
        <v>8962933923644.4141</v>
      </c>
      <c r="AD16" s="230">
        <f>('Energy Use'!AD72-'E-electricity'!AD16-'E-Coal'!AD16)*'Energy Use 2020'!$AC78</f>
        <v>8713829808110.5957</v>
      </c>
      <c r="AE16" s="230">
        <f>('Energy Use'!AE72-'E-electricity'!AE16-'E-Coal'!AE16)*'Energy Use 2020'!$AC78</f>
        <v>8473683838099.4404</v>
      </c>
      <c r="AF16" s="230">
        <f>('Energy Use'!AF72-'E-electricity'!AF16-'E-Coal'!AF16)*'Energy Use 2020'!$AC78</f>
        <v>8244222270790.002</v>
      </c>
      <c r="AG16" s="230">
        <f>('Energy Use'!AG72-'E-electricity'!AG16-'E-Coal'!AG16)*'Energy Use 2020'!$AC78</f>
        <v>8026964295114.6641</v>
      </c>
      <c r="AH16" s="230">
        <f>('Energy Use'!AH72-'E-electricity'!AH16-'E-Coal'!AH16)*'Energy Use 2020'!$AC78</f>
        <v>7823248433298.0146</v>
      </c>
      <c r="AI16" s="230">
        <f>('Energy Use'!AI72-'E-electricity'!AI16-'E-Coal'!AI16)*'Energy Use 2020'!$AC78</f>
        <v>7634261158523.6104</v>
      </c>
      <c r="AJ16" s="230">
        <f>('Energy Use'!AJ72-'E-electricity'!AJ16-'E-Coal'!AJ16)*'Energy Use 2020'!$AC78</f>
        <v>7461067196531.4814</v>
      </c>
      <c r="AK16" s="230">
        <f>('Energy Use'!AK72-'E-electricity'!AK16-'E-Coal'!AK16)*'Energy Use 2020'!$AC78</f>
        <v>7304641158642.5273</v>
      </c>
      <c r="AL16" s="230">
        <f>('Energy Use'!AL72-'E-electricity'!AL16-'E-Coal'!AL16)*'Energy Use 2020'!$AC78</f>
        <v>7165900336542.8955</v>
      </c>
      <c r="AM16" s="230">
        <f>('Energy Use'!AM72-'E-electricity'!AM16-'E-Coal'!AM16)*'Energy Use 2020'!$AC78</f>
        <v>7045738674757.8096</v>
      </c>
      <c r="AN16" s="230">
        <f>('Energy Use'!AN72-'E-electricity'!AN16-'E-Coal'!AN16)*'Energy Use 2020'!$AC78</f>
        <v>6945062126845.0176</v>
      </c>
      <c r="AO16" s="230">
        <f>('Energy Use'!AO72-'E-electricity'!AO16-'E-Coal'!AO16)*'Energy Use 2020'!$AC78</f>
        <v>6864825799848.6123</v>
      </c>
      <c r="AP16" s="230">
        <f>('Energy Use'!AP72-'E-electricity'!AP16-'E-Coal'!AP16)*'Energy Use 2020'!$AC78</f>
        <v>6806073504665.8145</v>
      </c>
      <c r="AQ16" s="230">
        <f>('Energy Use'!AQ72-'E-electricity'!AQ16-'E-Coal'!AQ16)*'Energy Use 2020'!$AC78</f>
        <v>6769416166212.0928</v>
      </c>
      <c r="AR16" s="133" t="str">
        <f>VLOOKUP($A16,'Sector Match'!$A$1:$B$43,2,0)</f>
        <v>textiles apparel and leather 13T15</v>
      </c>
    </row>
    <row r="17" spans="1:44" x14ac:dyDescent="0.2">
      <c r="A17" s="74" t="s">
        <v>16</v>
      </c>
      <c r="B17" s="230">
        <f>('Energy Use'!B73-'E-electricity'!B17)*'Energy Use 2019'!$T79</f>
        <v>10222394160000</v>
      </c>
      <c r="C17" s="230">
        <f>('Energy Use'!C73-'E-electricity'!C17-'E-Coal'!C17)*'Energy Use 2020'!$AC79</f>
        <v>11089075404000</v>
      </c>
      <c r="D17" s="230">
        <f>('Energy Use'!D73-'E-electricity'!D17-'E-Coal'!D17)*'Energy Use 2020'!$AC79</f>
        <v>11898874487891.346</v>
      </c>
      <c r="E17" s="230">
        <f>('Energy Use'!E73-'E-electricity'!E17-'E-Coal'!E17)*'Energy Use 2020'!$AC79</f>
        <v>12968547171364.455</v>
      </c>
      <c r="F17" s="230">
        <f>('Energy Use'!F73-'E-electricity'!F17-'E-Coal'!F17)*'Energy Use 2020'!$AC79</f>
        <v>13250414140858.799</v>
      </c>
      <c r="G17" s="230">
        <f>('Energy Use'!G73-'E-electricity'!G17-'E-Coal'!G17)*'Energy Use 2020'!$AC79</f>
        <v>13359275962568.664</v>
      </c>
      <c r="H17" s="230">
        <f>('Energy Use'!H73-'E-electricity'!H17-'E-Coal'!H17)*'Energy Use 2020'!$AC79</f>
        <v>13537505132171.596</v>
      </c>
      <c r="I17" s="230">
        <f>('Energy Use'!I73-'E-electricity'!I17-'E-Coal'!I17)*'Energy Use 2020'!$AC79</f>
        <v>13798982131571.988</v>
      </c>
      <c r="J17" s="230">
        <f>('Energy Use'!J73-'E-electricity'!J17-'E-Coal'!J17)*'Energy Use 2020'!$AC79</f>
        <v>14036589779990.313</v>
      </c>
      <c r="K17" s="230">
        <f>('Energy Use'!K73-'E-electricity'!K17-'E-Coal'!K17)*'Energy Use 2020'!$AC79</f>
        <v>14282772141490.576</v>
      </c>
      <c r="L17" s="230">
        <f>('Energy Use'!L73-'E-electricity'!L17-'E-Coal'!L17)*'Energy Use 2020'!$AC79</f>
        <v>14495189262603.113</v>
      </c>
      <c r="M17" s="230">
        <f>('Energy Use'!M73-'E-electricity'!M17-'E-Coal'!M17)*'Energy Use 2020'!$AC79</f>
        <v>14660503875866.197</v>
      </c>
      <c r="N17" s="230">
        <f>('Energy Use'!N73-'E-electricity'!N17-'E-Coal'!N17)*'Energy Use 2020'!$AC79</f>
        <v>14823885784444.467</v>
      </c>
      <c r="O17" s="230">
        <f>('Energy Use'!O73-'E-electricity'!O17-'E-Coal'!O17)*'Energy Use 2020'!$AC79</f>
        <v>14934397401209.83</v>
      </c>
      <c r="P17" s="230">
        <f>('Energy Use'!P73-'E-electricity'!P17-'E-Coal'!P17)*'Energy Use 2020'!$AC79</f>
        <v>14994866265525.916</v>
      </c>
      <c r="Q17" s="230">
        <f>('Energy Use'!Q73-'E-electricity'!Q17-'E-Coal'!Q17)*'Energy Use 2020'!$AC79</f>
        <v>15008714912166.285</v>
      </c>
      <c r="R17" s="230">
        <f>('Energy Use'!R73-'E-electricity'!R17-'E-Coal'!R17)*'Energy Use 2020'!$AC79</f>
        <v>14979841098371.016</v>
      </c>
      <c r="S17" s="230">
        <f>('Energy Use'!S73-'E-electricity'!S17-'E-Coal'!S17)*'Energy Use 2020'!$AC79</f>
        <v>14944346023651.316</v>
      </c>
      <c r="T17" s="230">
        <f>('Energy Use'!T73-'E-electricity'!T17-'E-Coal'!T17)*'Energy Use 2020'!$AC79</f>
        <v>14873669356604.77</v>
      </c>
      <c r="U17" s="230">
        <f>('Energy Use'!U73-'E-electricity'!U17-'E-Coal'!U17)*'Energy Use 2020'!$AC79</f>
        <v>14771292286776.619</v>
      </c>
      <c r="V17" s="230">
        <f>('Energy Use'!V73-'E-electricity'!V17-'E-Coal'!V17)*'Energy Use 2020'!$AC79</f>
        <v>14640829482011.094</v>
      </c>
      <c r="W17" s="230">
        <f>('Energy Use'!W73-'E-electricity'!W17-'E-Coal'!W17)*'Energy Use 2020'!$AC79</f>
        <v>14485962474275.414</v>
      </c>
      <c r="X17" s="230">
        <f>('Energy Use'!X73-'E-electricity'!X17-'E-Coal'!X17)*'Energy Use 2020'!$AC79</f>
        <v>14310380204389.42</v>
      </c>
      <c r="Y17" s="230">
        <f>('Energy Use'!Y73-'E-electricity'!Y17-'E-Coal'!Y17)*'Energy Use 2020'!$AC79</f>
        <v>14117727440208.422</v>
      </c>
      <c r="Z17" s="230">
        <f>('Energy Use'!Z73-'E-electricity'!Z17-'E-Coal'!Z17)*'Energy Use 2020'!$AC79</f>
        <v>13911561446307.039</v>
      </c>
      <c r="AA17" s="230">
        <f>('Energy Use'!AA73-'E-electricity'!AA17-'E-Coal'!AA17)*'Energy Use 2020'!$AC79</f>
        <v>13695316990099.57</v>
      </c>
      <c r="AB17" s="230">
        <f>('Energy Use'!AB73-'E-electricity'!AB17-'E-Coal'!AB17)*'Energy Use 2020'!$AC79</f>
        <v>13472279524942.281</v>
      </c>
      <c r="AC17" s="230">
        <f>('Energy Use'!AC73-'E-electricity'!AC17-'E-Coal'!AC17)*'Energy Use 2020'!$AC79</f>
        <v>13245566197238.539</v>
      </c>
      <c r="AD17" s="230">
        <f>('Energy Use'!AD73-'E-electricity'!AD17-'E-Coal'!AD17)*'Energy Use 2020'!$AC79</f>
        <v>13018114181425.527</v>
      </c>
      <c r="AE17" s="230">
        <f>('Energy Use'!AE73-'E-electricity'!AE17-'E-Coal'!AE17)*'Energy Use 2020'!$AC79</f>
        <v>12792675751443.883</v>
      </c>
      <c r="AF17" s="230">
        <f>('Energy Use'!AF73-'E-electricity'!AF17-'E-Coal'!AF17)*'Energy Use 2020'!$AC79</f>
        <v>12571819445901.975</v>
      </c>
      <c r="AG17" s="230">
        <f>('Energy Use'!AG73-'E-electricity'!AG17-'E-Coal'!AG17)*'Energy Use 2020'!$AC79</f>
        <v>12357936671806.697</v>
      </c>
      <c r="AH17" s="230">
        <f>('Energy Use'!AH73-'E-electricity'!AH17-'E-Coal'!AH17)*'Energy Use 2020'!$AC79</f>
        <v>12153253113185.967</v>
      </c>
      <c r="AI17" s="230">
        <f>('Energy Use'!AI73-'E-electricity'!AI17-'E-Coal'!AI17)*'Energy Use 2020'!$AC79</f>
        <v>11959844360982.07</v>
      </c>
      <c r="AJ17" s="230">
        <f>('Energy Use'!AJ73-'E-electricity'!AJ17-'E-Coal'!AJ17)*'Energy Use 2020'!$AC79</f>
        <v>11779655254429.686</v>
      </c>
      <c r="AK17" s="230">
        <f>('Energy Use'!AK73-'E-electricity'!AK17-'E-Coal'!AK17)*'Energy Use 2020'!$AC79</f>
        <v>11614522517605.9</v>
      </c>
      <c r="AL17" s="230">
        <f>('Energy Use'!AL73-'E-electricity'!AL17-'E-Coal'!AL17)*'Energy Use 2020'!$AC79</f>
        <v>11466200384692.734</v>
      </c>
      <c r="AM17" s="230">
        <f>('Energy Use'!AM73-'E-electricity'!AM17-'E-Coal'!AM17)*'Energy Use 2020'!$AC79</f>
        <v>11336389031525.793</v>
      </c>
      <c r="AN17" s="230">
        <f>('Energy Use'!AN73-'E-electricity'!AN17-'E-Coal'!AN17)*'Energy Use 2020'!$AC79</f>
        <v>11226765768208.309</v>
      </c>
      <c r="AO17" s="230">
        <f>('Energy Use'!AO73-'E-electricity'!AO17-'E-Coal'!AO17)*'Energy Use 2020'!$AC79</f>
        <v>11139019098260.982</v>
      </c>
      <c r="AP17" s="230">
        <f>('Energy Use'!AP73-'E-electricity'!AP17-'E-Coal'!AP17)*'Energy Use 2020'!$AC79</f>
        <v>11074885915724.393</v>
      </c>
      <c r="AQ17" s="230">
        <f>('Energy Use'!AQ73-'E-electricity'!AQ17-'E-Coal'!AQ17)*'Energy Use 2020'!$AC79</f>
        <v>11035262333492.467</v>
      </c>
      <c r="AR17" s="133" t="str">
        <f>VLOOKUP($A17,'Sector Match'!$A$1:$B$43,2,0)</f>
        <v>wood products 16</v>
      </c>
    </row>
    <row r="18" spans="1:44" x14ac:dyDescent="0.2">
      <c r="A18" s="74" t="s">
        <v>17</v>
      </c>
      <c r="B18" s="230">
        <f>('Energy Use'!B74-'E-electricity'!B18)*'Energy Use 2019'!$T80</f>
        <v>5933433132000</v>
      </c>
      <c r="C18" s="230">
        <f>('Energy Use'!C74-'E-electricity'!C18-'E-Coal'!C18)*'Energy Use 2020'!$AC80</f>
        <v>5933433131999.9941</v>
      </c>
      <c r="D18" s="230">
        <f>('Energy Use'!D74-'E-electricity'!D18-'E-Coal'!D18)*'Energy Use 2020'!$AC80</f>
        <v>5570394249588.4619</v>
      </c>
      <c r="E18" s="230">
        <f>('Energy Use'!E74-'E-electricity'!E18-'E-Coal'!E18)*'Energy Use 2020'!$AC80</f>
        <v>6533454465168.7383</v>
      </c>
      <c r="F18" s="230">
        <f>('Energy Use'!F74-'E-electricity'!F18-'E-Coal'!F18)*'Energy Use 2020'!$AC80</f>
        <v>6550621261766.7803</v>
      </c>
      <c r="G18" s="230">
        <f>('Energy Use'!G74-'E-electricity'!G18-'E-Coal'!G18)*'Energy Use 2020'!$AC80</f>
        <v>6541177161568.3721</v>
      </c>
      <c r="H18" s="230">
        <f>('Energy Use'!H74-'E-electricity'!H18-'E-Coal'!H18)*'Energy Use 2020'!$AC80</f>
        <v>6564122394246.3555</v>
      </c>
      <c r="I18" s="230">
        <f>('Energy Use'!I74-'E-electricity'!I18-'E-Coal'!I18)*'Energy Use 2020'!$AC80</f>
        <v>6608522950376.6504</v>
      </c>
      <c r="J18" s="230">
        <f>('Energy Use'!J74-'E-electricity'!J18-'E-Coal'!J18)*'Energy Use 2020'!$AC80</f>
        <v>6655847427296.9531</v>
      </c>
      <c r="K18" s="230">
        <f>('Energy Use'!K74-'E-electricity'!K18-'E-Coal'!K18)*'Energy Use 2020'!$AC80</f>
        <v>6703966867754.0381</v>
      </c>
      <c r="L18" s="230">
        <f>('Energy Use'!L74-'E-electricity'!L18-'E-Coal'!L18)*'Energy Use 2020'!$AC80</f>
        <v>6740439453958.8398</v>
      </c>
      <c r="M18" s="230">
        <f>('Energy Use'!M74-'E-electricity'!M18-'E-Coal'!M18)*'Energy Use 2020'!$AC80</f>
        <v>6756733277504.3926</v>
      </c>
      <c r="N18" s="230">
        <f>('Energy Use'!N74-'E-electricity'!N18-'E-Coal'!N18)*'Energy Use 2020'!$AC80</f>
        <v>6780968929563.9141</v>
      </c>
      <c r="O18" s="230">
        <f>('Energy Use'!O74-'E-electricity'!O18-'E-Coal'!O18)*'Energy Use 2020'!$AC80</f>
        <v>6779598898568.6055</v>
      </c>
      <c r="P18" s="230">
        <f>('Energy Use'!P74-'E-electricity'!P18-'E-Coal'!P18)*'Energy Use 2020'!$AC80</f>
        <v>6754446159965.9307</v>
      </c>
      <c r="Q18" s="230">
        <f>('Energy Use'!Q74-'E-electricity'!Q18-'E-Coal'!Q18)*'Energy Use 2020'!$AC80</f>
        <v>6707569459876.168</v>
      </c>
      <c r="R18" s="230">
        <f>('Energy Use'!R74-'E-electricity'!R18-'E-Coal'!R18)*'Energy Use 2020'!$AC80</f>
        <v>6641198437701.1865</v>
      </c>
      <c r="S18" s="230">
        <f>('Energy Use'!S74-'E-electricity'!S18-'E-Coal'!S18)*'Energy Use 2020'!$AC80</f>
        <v>6590669686250.0156</v>
      </c>
      <c r="T18" s="230">
        <f>('Energy Use'!T74-'E-electricity'!T18-'E-Coal'!T18)*'Energy Use 2020'!$AC80</f>
        <v>6524711347941.7422</v>
      </c>
      <c r="U18" s="230">
        <f>('Energy Use'!U74-'E-electricity'!U18-'E-Coal'!U18)*'Energy Use 2020'!$AC80</f>
        <v>6445119793602.6865</v>
      </c>
      <c r="V18" s="230">
        <f>('Energy Use'!V74-'E-electricity'!V18-'E-Coal'!V18)*'Energy Use 2020'!$AC80</f>
        <v>6353717154756.7627</v>
      </c>
      <c r="W18" s="230">
        <f>('Energy Use'!W74-'E-electricity'!W18-'E-Coal'!W18)*'Energy Use 2020'!$AC80</f>
        <v>6252320172073.2783</v>
      </c>
      <c r="X18" s="230">
        <f>('Energy Use'!X74-'E-electricity'!X18-'E-Coal'!X18)*'Energy Use 2020'!$AC80</f>
        <v>6142713202034.1006</v>
      </c>
      <c r="Y18" s="230">
        <f>('Energy Use'!Y74-'E-electricity'!Y18-'E-Coal'!Y18)*'Energy Use 2020'!$AC80</f>
        <v>6026625573983.8057</v>
      </c>
      <c r="Z18" s="230">
        <f>('Energy Use'!Z74-'E-electricity'!Z18-'E-Coal'!Z18)*'Energy Use 2020'!$AC80</f>
        <v>5905713326500.6104</v>
      </c>
      <c r="AA18" s="230">
        <f>('Energy Use'!AA74-'E-electricity'!AA18-'E-Coal'!AA18)*'Energy Use 2020'!$AC80</f>
        <v>5781545215691</v>
      </c>
      <c r="AB18" s="230">
        <f>('Energy Use'!AB74-'E-electricity'!AB18-'E-Coal'!AB18)*'Energy Use 2020'!$AC80</f>
        <v>5655592779807.3721</v>
      </c>
      <c r="AC18" s="230">
        <f>('Energy Use'!AC74-'E-electricity'!AC18-'E-Coal'!AC18)*'Energy Use 2020'!$AC80</f>
        <v>5529224164203.2725</v>
      </c>
      <c r="AD18" s="230">
        <f>('Energy Use'!AD74-'E-electricity'!AD18-'E-Coal'!AD18)*'Energy Use 2020'!$AC80</f>
        <v>5403701356550.3516</v>
      </c>
      <c r="AE18" s="230">
        <f>('Energy Use'!AE74-'E-electricity'!AE18-'E-Coal'!AE18)*'Energy Use 2020'!$AC80</f>
        <v>5280180452051.3828</v>
      </c>
      <c r="AF18" s="230">
        <f>('Energy Use'!AF74-'E-electricity'!AF18-'E-Coal'!AF18)*'Energy Use 2020'!$AC80</f>
        <v>5159714559155.083</v>
      </c>
      <c r="AG18" s="230">
        <f>('Energy Use'!AG74-'E-electricity'!AG18-'E-Coal'!AG18)*'Energy Use 2020'!$AC80</f>
        <v>5043258964809.2744</v>
      </c>
      <c r="AH18" s="230">
        <f>('Energy Use'!AH74-'E-electricity'!AH18-'E-Coal'!AH18)*'Energy Use 2020'!$AC80</f>
        <v>4931678201359.9414</v>
      </c>
      <c r="AI18" s="230">
        <f>('Energy Use'!AI74-'E-electricity'!AI18-'E-Coal'!AI18)*'Energy Use 2020'!$AC80</f>
        <v>4825754691767.9629</v>
      </c>
      <c r="AJ18" s="230">
        <f>('Energy Use'!AJ74-'E-electricity'!AJ18-'E-Coal'!AJ18)*'Energy Use 2020'!$AC80</f>
        <v>4726198693149.0361</v>
      </c>
      <c r="AK18" s="230">
        <f>('Energy Use'!AK74-'E-electricity'!AK18-'E-Coal'!AK18)*'Energy Use 2020'!$AC80</f>
        <v>4633659308446.667</v>
      </c>
      <c r="AL18" s="230">
        <f>('Energy Use'!AL74-'E-electricity'!AL18-'E-Coal'!AL18)*'Energy Use 2020'!$AC80</f>
        <v>4548736390522.8564</v>
      </c>
      <c r="AM18" s="230">
        <f>('Energy Use'!AM74-'E-electricity'!AM18-'E-Coal'!AM18)*'Energy Use 2020'!$AC80</f>
        <v>4471993220833.584</v>
      </c>
      <c r="AN18" s="230">
        <f>('Energy Use'!AN74-'E-electricity'!AN18-'E-Coal'!AN18)*'Energy Use 2020'!$AC80</f>
        <v>4403969905452.4492</v>
      </c>
      <c r="AO18" s="230">
        <f>('Energy Use'!AO74-'E-electricity'!AO18-'E-Coal'!AO18)*'Energy Use 2020'!$AC80</f>
        <v>4345197494400.231</v>
      </c>
      <c r="AP18" s="230">
        <f>('Energy Use'!AP74-'E-electricity'!AP18-'E-Coal'!AP18)*'Energy Use 2020'!$AC80</f>
        <v>4296212896519.3594</v>
      </c>
      <c r="AQ18" s="230">
        <f>('Energy Use'!AQ74-'E-electricity'!AQ18-'E-Coal'!AQ18)*'Energy Use 2020'!$AC80</f>
        <v>4257219786826.001</v>
      </c>
      <c r="AR18" s="133" t="str">
        <f>VLOOKUP($A18,'Sector Match'!$A$1:$B$43,2,0)</f>
        <v>wood products 16</v>
      </c>
    </row>
    <row r="19" spans="1:44" x14ac:dyDescent="0.2">
      <c r="A19" s="74" t="s">
        <v>18</v>
      </c>
      <c r="B19" s="230">
        <f>('Energy Use'!B75-'E-electricity'!B19)*'Energy Use 2019'!$T81</f>
        <v>77787419473500</v>
      </c>
      <c r="C19" s="230">
        <f>('Energy Use'!C75-'E-electricity'!C19-'E-Coal'!C19)*'Energy Use 2020'!$AC81</f>
        <v>75315155668500</v>
      </c>
      <c r="D19" s="230">
        <f>('Energy Use'!D75-'E-electricity'!D19-'E-Coal'!D19)*'Energy Use 2020'!$AC81</f>
        <v>78944765715009.047</v>
      </c>
      <c r="E19" s="230">
        <f>('Energy Use'!E75-'E-electricity'!E19-'E-Coal'!E19)*'Energy Use 2020'!$AC81</f>
        <v>86999455153245.641</v>
      </c>
      <c r="F19" s="230">
        <f>('Energy Use'!F75-'E-electricity'!F19-'E-Coal'!F19)*'Energy Use 2020'!$AC81</f>
        <v>95019695596668.25</v>
      </c>
      <c r="G19" s="230">
        <f>('Energy Use'!G75-'E-electricity'!G19-'E-Coal'!G19)*'Energy Use 2020'!$AC81</f>
        <v>99963395730569.219</v>
      </c>
      <c r="H19" s="230">
        <f>('Energy Use'!H75-'E-electricity'!H19-'E-Coal'!H19)*'Energy Use 2020'!$AC81</f>
        <v>104834192242163.31</v>
      </c>
      <c r="I19" s="230">
        <f>('Energy Use'!I75-'E-electricity'!I19-'E-Coal'!I19)*'Energy Use 2020'!$AC81</f>
        <v>107884092084127.97</v>
      </c>
      <c r="J19" s="230">
        <f>('Energy Use'!J75-'E-electricity'!J19-'E-Coal'!J19)*'Energy Use 2020'!$AC81</f>
        <v>110243117623452.09</v>
      </c>
      <c r="K19" s="230">
        <f>('Energy Use'!K75-'E-electricity'!K19-'E-Coal'!K19)*'Energy Use 2020'!$AC81</f>
        <v>112661860106257.64</v>
      </c>
      <c r="L19" s="230">
        <f>('Energy Use'!L75-'E-electricity'!L19-'E-Coal'!L19)*'Energy Use 2020'!$AC81</f>
        <v>114783341769413.16</v>
      </c>
      <c r="M19" s="230">
        <f>('Energy Use'!M75-'E-electricity'!M19-'E-Coal'!M19)*'Energy Use 2020'!$AC81</f>
        <v>116705080440268.33</v>
      </c>
      <c r="N19" s="230">
        <f>('Energy Use'!N75-'E-electricity'!N19-'E-Coal'!N19)*'Energy Use 2020'!$AC81</f>
        <v>117778577331289.09</v>
      </c>
      <c r="O19" s="230">
        <f>('Energy Use'!O75-'E-electricity'!O19-'E-Coal'!O19)*'Energy Use 2020'!$AC81</f>
        <v>118847390488342.06</v>
      </c>
      <c r="P19" s="230">
        <f>('Energy Use'!P75-'E-electricity'!P19-'E-Coal'!P19)*'Energy Use 2020'!$AC81</f>
        <v>119911527136715.31</v>
      </c>
      <c r="Q19" s="230">
        <f>('Energy Use'!Q75-'E-electricity'!Q19-'E-Coal'!Q19)*'Energy Use 2020'!$AC81</f>
        <v>120970994500628.98</v>
      </c>
      <c r="R19" s="230">
        <f>('Energy Use'!R75-'E-electricity'!R19-'E-Coal'!R19)*'Energy Use 2020'!$AC81</f>
        <v>122025799803235.41</v>
      </c>
      <c r="S19" s="230">
        <f>('Energy Use'!S75-'E-electricity'!S19-'E-Coal'!S19)*'Energy Use 2020'!$AC81</f>
        <v>122606818109755.5</v>
      </c>
      <c r="T19" s="230">
        <f>('Energy Use'!T75-'E-electricity'!T19-'E-Coal'!T19)*'Energy Use 2020'!$AC81</f>
        <v>123187189009119.91</v>
      </c>
      <c r="U19" s="230">
        <f>('Energy Use'!U75-'E-electricity'!U19-'E-Coal'!U19)*'Energy Use 2020'!$AC81</f>
        <v>123766912402820.13</v>
      </c>
      <c r="V19" s="230">
        <f>('Energy Use'!V75-'E-electricity'!V19-'E-Coal'!V19)*'Energy Use 2020'!$AC81</f>
        <v>124345988192356.2</v>
      </c>
      <c r="W19" s="230">
        <f>('Energy Use'!W75-'E-electricity'!W19-'E-Coal'!W19)*'Energy Use 2020'!$AC81</f>
        <v>124924416279237.08</v>
      </c>
      <c r="X19" s="230">
        <f>('Energy Use'!X75-'E-electricity'!X19-'E-Coal'!X19)*'Energy Use 2020'!$AC81</f>
        <v>124221561906153.75</v>
      </c>
      <c r="Y19" s="230">
        <f>('Energy Use'!Y75-'E-electricity'!Y19-'E-Coal'!Y19)*'Energy Use 2020'!$AC81</f>
        <v>123519342576469.53</v>
      </c>
      <c r="Z19" s="230">
        <f>('Energy Use'!Z75-'E-electricity'!Z19-'E-Coal'!Z19)*'Energy Use 2020'!$AC81</f>
        <v>122817758389494.03</v>
      </c>
      <c r="AA19" s="230">
        <f>('Energy Use'!AA75-'E-electricity'!AA19-'E-Coal'!AA19)*'Energy Use 2020'!$AC81</f>
        <v>122116809444528.31</v>
      </c>
      <c r="AB19" s="230">
        <f>('Energy Use'!AB75-'E-electricity'!AB19-'E-Coal'!AB19)*'Energy Use 2020'!$AC81</f>
        <v>121416495840864.73</v>
      </c>
      <c r="AC19" s="230">
        <f>('Energy Use'!AC75-'E-electricity'!AC19-'E-Coal'!AC19)*'Energy Use 2020'!$AC81</f>
        <v>119822619028321.8</v>
      </c>
      <c r="AD19" s="230">
        <f>('Energy Use'!AD75-'E-electricity'!AD19-'E-Coal'!AD19)*'Energy Use 2020'!$AC81</f>
        <v>118230276277161.42</v>
      </c>
      <c r="AE19" s="230">
        <f>('Energy Use'!AE75-'E-electricity'!AE19-'E-Coal'!AE19)*'Energy Use 2020'!$AC81</f>
        <v>116639467825046.86</v>
      </c>
      <c r="AF19" s="230">
        <f>('Energy Use'!AF75-'E-electricity'!AF19-'E-Coal'!AF19)*'Energy Use 2020'!$AC81</f>
        <v>115050193909620.69</v>
      </c>
      <c r="AG19" s="230">
        <f>('Energy Use'!AG75-'E-electricity'!AG19-'E-Coal'!AG19)*'Energy Use 2020'!$AC81</f>
        <v>113462454768504.64</v>
      </c>
      <c r="AH19" s="230">
        <f>('Energy Use'!AH75-'E-electricity'!AH19-'E-Coal'!AH19)*'Energy Use 2020'!$AC81</f>
        <v>111748828941532.81</v>
      </c>
      <c r="AI19" s="230">
        <f>('Energy Use'!AI75-'E-electricity'!AI19-'E-Coal'!AI19)*'Energy Use 2020'!$AC81</f>
        <v>110036866790164.3</v>
      </c>
      <c r="AJ19" s="230">
        <f>('Energy Use'!AJ75-'E-electricity'!AJ19-'E-Coal'!AJ19)*'Energy Use 2020'!$AC81</f>
        <v>108326568571722.94</v>
      </c>
      <c r="AK19" s="230">
        <f>('Energy Use'!AK75-'E-electricity'!AK19-'E-Coal'!AK19)*'Energy Use 2020'!$AC81</f>
        <v>106617934543510.16</v>
      </c>
      <c r="AL19" s="230">
        <f>('Energy Use'!AL75-'E-electricity'!AL19-'E-Coal'!AL19)*'Energy Use 2020'!$AC81</f>
        <v>104910964962804.72</v>
      </c>
      <c r="AM19" s="230">
        <f>('Energy Use'!AM75-'E-electricity'!AM19-'E-Coal'!AM19)*'Energy Use 2020'!$AC81</f>
        <v>102951458953644.17</v>
      </c>
      <c r="AN19" s="230">
        <f>('Energy Use'!AN75-'E-electricity'!AN19-'E-Coal'!AN19)*'Energy Use 2020'!$AC81</f>
        <v>100993874890451.27</v>
      </c>
      <c r="AO19" s="230">
        <f>('Energy Use'!AO75-'E-electricity'!AO19-'E-Coal'!AO19)*'Energy Use 2020'!$AC81</f>
        <v>99038213069953.266</v>
      </c>
      <c r="AP19" s="230">
        <f>('Energy Use'!AP75-'E-electricity'!AP19-'E-Coal'!AP19)*'Energy Use 2020'!$AC81</f>
        <v>97084473788851.516</v>
      </c>
      <c r="AQ19" s="230">
        <f>('Energy Use'!AQ75-'E-electricity'!AQ19-'E-Coal'!AQ19)*'Energy Use 2020'!$AC81</f>
        <v>95124726317781.781</v>
      </c>
      <c r="AR19" s="133" t="str">
        <f>VLOOKUP($A19,'Sector Match'!$A$1:$B$43,2,0)</f>
        <v>pulp paper and printing 17T18</v>
      </c>
    </row>
    <row r="20" spans="1:44" x14ac:dyDescent="0.2">
      <c r="A20" s="74" t="s">
        <v>19</v>
      </c>
      <c r="B20" s="230">
        <f>('Energy Use'!B76-'E-electricity'!B20)*'Energy Use 2019'!$T82</f>
        <v>17650296873000</v>
      </c>
      <c r="C20" s="230">
        <f>('Energy Use'!C76-'E-electricity'!C20-'E-Coal'!C20)*'Energy Use 2020'!$AC82</f>
        <v>16680836122500.006</v>
      </c>
      <c r="D20" s="230">
        <f>('Energy Use'!D76-'E-electricity'!D20-'E-Coal'!D20)*'Energy Use 2020'!$AC82</f>
        <v>18482178378275.754</v>
      </c>
      <c r="E20" s="230">
        <f>('Energy Use'!E76-'E-electricity'!E20-'E-Coal'!E20)*'Energy Use 2020'!$AC82</f>
        <v>19768356639178.852</v>
      </c>
      <c r="F20" s="230">
        <f>('Energy Use'!F76-'E-electricity'!F20-'E-Coal'!F20)*'Energy Use 2020'!$AC82</f>
        <v>20359218287972.691</v>
      </c>
      <c r="G20" s="230">
        <f>('Energy Use'!G76-'E-electricity'!G20-'E-Coal'!G20)*'Energy Use 2020'!$AC82</f>
        <v>20801838798094.152</v>
      </c>
      <c r="H20" s="230">
        <f>('Energy Use'!H76-'E-electricity'!H20-'E-Coal'!H20)*'Energy Use 2020'!$AC82</f>
        <v>21409794670009.488</v>
      </c>
      <c r="I20" s="230">
        <f>('Energy Use'!I76-'E-electricity'!I20-'E-Coal'!I20)*'Energy Use 2020'!$AC82</f>
        <v>22112375409822.441</v>
      </c>
      <c r="J20" s="230">
        <f>('Energy Use'!J76-'E-electricity'!J20-'E-Coal'!J20)*'Energy Use 2020'!$AC82</f>
        <v>22769863548752.074</v>
      </c>
      <c r="K20" s="230">
        <f>('Energy Use'!K76-'E-electricity'!K20-'E-Coal'!K20)*'Energy Use 2020'!$AC82</f>
        <v>23413238762733.016</v>
      </c>
      <c r="L20" s="230">
        <f>('Energy Use'!L76-'E-electricity'!L20-'E-Coal'!L20)*'Energy Use 2020'!$AC82</f>
        <v>23999986156685.52</v>
      </c>
      <c r="M20" s="230">
        <f>('Energy Use'!M76-'E-electricity'!M20-'E-Coal'!M20)*'Energy Use 2020'!$AC82</f>
        <v>24515813350174.344</v>
      </c>
      <c r="N20" s="230">
        <f>('Energy Use'!N76-'E-electricity'!N20-'E-Coal'!N20)*'Energy Use 2020'!$AC82</f>
        <v>25007295800600.918</v>
      </c>
      <c r="O20" s="230">
        <f>('Energy Use'!O76-'E-electricity'!O20-'E-Coal'!O20)*'Energy Use 2020'!$AC82</f>
        <v>25421334906333.336</v>
      </c>
      <c r="P20" s="230">
        <f>('Energy Use'!P76-'E-electricity'!P20-'E-Coal'!P20)*'Energy Use 2020'!$AC82</f>
        <v>25760420659918.234</v>
      </c>
      <c r="Q20" s="230">
        <f>('Energy Use'!Q76-'E-electricity'!Q20-'E-Coal'!Q20)*'Energy Use 2020'!$AC82</f>
        <v>26028090502560.941</v>
      </c>
      <c r="R20" s="230">
        <f>('Energy Use'!R76-'E-electricity'!R20-'E-Coal'!R20)*'Energy Use 2020'!$AC82</f>
        <v>26228786990339.941</v>
      </c>
      <c r="S20" s="230">
        <f>('Energy Use'!S76-'E-electricity'!S20-'E-Coal'!S20)*'Energy Use 2020'!$AC82</f>
        <v>26402663294604.32</v>
      </c>
      <c r="T20" s="230">
        <f>('Energy Use'!T76-'E-electricity'!T20-'E-Coal'!T20)*'Energy Use 2020'!$AC82</f>
        <v>26518423058162.777</v>
      </c>
      <c r="U20" s="230">
        <f>('Energy Use'!U76-'E-electricity'!U20-'E-Coal'!U20)*'Energy Use 2020'!$AC82</f>
        <v>26579603887102.598</v>
      </c>
      <c r="V20" s="230">
        <f>('Energy Use'!V76-'E-electricity'!V20-'E-Coal'!V20)*'Energy Use 2020'!$AC82</f>
        <v>26590138047183.082</v>
      </c>
      <c r="W20" s="230">
        <f>('Energy Use'!W76-'E-electricity'!W20-'E-Coal'!W20)*'Energy Use 2020'!$AC82</f>
        <v>26554271025532.953</v>
      </c>
      <c r="X20" s="230">
        <f>('Energy Use'!X76-'E-electricity'!X20-'E-Coal'!X20)*'Energy Use 2020'!$AC82</f>
        <v>26476483587151.074</v>
      </c>
      <c r="Y20" s="230">
        <f>('Energy Use'!Y76-'E-electricity'!Y20-'E-Coal'!Y20)*'Energy Use 2020'!$AC82</f>
        <v>26361418849052.848</v>
      </c>
      <c r="Z20" s="230">
        <f>('Energy Use'!Z76-'E-electricity'!Z20-'E-Coal'!Z20)*'Energy Use 2020'!$AC82</f>
        <v>26213815577803.516</v>
      </c>
      <c r="AA20" s="230">
        <f>('Energy Use'!AA76-'E-electricity'!AA20-'E-Coal'!AA20)*'Energy Use 2020'!$AC82</f>
        <v>26038448608619.063</v>
      </c>
      <c r="AB20" s="230">
        <f>('Energy Use'!AB76-'E-electricity'!AB20-'E-Coal'!AB20)*'Energy Use 2020'!$AC82</f>
        <v>25840076996679.305</v>
      </c>
      <c r="AC20" s="230">
        <f>('Energy Use'!AC76-'E-electricity'!AC20-'E-Coal'!AC20)*'Energy Use 2020'!$AC82</f>
        <v>25623400251793.016</v>
      </c>
      <c r="AD20" s="230">
        <f>('Energy Use'!AD76-'E-electricity'!AD20-'E-Coal'!AD20)*'Energy Use 2020'!$AC82</f>
        <v>25393022781704.594</v>
      </c>
      <c r="AE20" s="230">
        <f>('Energy Use'!AE76-'E-electricity'!AE20-'E-Coal'!AE20)*'Energy Use 2020'!$AC82</f>
        <v>25153426480576.879</v>
      </c>
      <c r="AF20" s="230">
        <f>('Energy Use'!AF76-'E-electricity'!AF20-'E-Coal'!AF20)*'Energy Use 2020'!$AC82</f>
        <v>24908951249065.246</v>
      </c>
      <c r="AG20" s="230">
        <f>('Energy Use'!AG76-'E-electricity'!AG20-'E-Coal'!AG20)*'Energy Use 2020'!$AC82</f>
        <v>24663783120888.637</v>
      </c>
      <c r="AH20" s="230">
        <f>('Energy Use'!AH76-'E-electricity'!AH20-'E-Coal'!AH20)*'Energy Use 2020'!$AC82</f>
        <v>24421949596662.066</v>
      </c>
      <c r="AI20" s="230">
        <f>('Energy Use'!AI76-'E-electricity'!AI20-'E-Coal'!AI20)*'Energy Use 2020'!$AC82</f>
        <v>24187321746873.938</v>
      </c>
      <c r="AJ20" s="230">
        <f>('Energy Use'!AJ76-'E-electricity'!AJ20-'E-Coal'!AJ20)*'Energy Use 2020'!$AC82</f>
        <v>23963622639650.617</v>
      </c>
      <c r="AK20" s="230">
        <f>('Energy Use'!AK76-'E-electricity'!AK20-'E-Coal'!AK20)*'Energy Use 2020'!$AC82</f>
        <v>23754441672505.492</v>
      </c>
      <c r="AL20" s="230">
        <f>('Energy Use'!AL76-'E-electricity'!AL20-'E-Coal'!AL20)*'Energy Use 2020'!$AC82</f>
        <v>23563254437864.289</v>
      </c>
      <c r="AM20" s="230">
        <f>('Energy Use'!AM76-'E-electricity'!AM20-'E-Coal'!AM20)*'Energy Use 2020'!$AC82</f>
        <v>23393447827353.313</v>
      </c>
      <c r="AN20" s="230">
        <f>('Energy Use'!AN76-'E-electricity'!AN20-'E-Coal'!AN20)*'Energy Use 2020'!$AC82</f>
        <v>23248350177739.035</v>
      </c>
      <c r="AO20" s="230">
        <f>('Energy Use'!AO76-'E-electricity'!AO20-'E-Coal'!AO20)*'Energy Use 2020'!$AC82</f>
        <v>23131266380872.348</v>
      </c>
      <c r="AP20" s="230">
        <f>('Energy Use'!AP76-'E-electricity'!AP20-'E-Coal'!AP20)*'Energy Use 2020'!$AC82</f>
        <v>23045518020798.133</v>
      </c>
      <c r="AQ20" s="230">
        <f>('Energy Use'!AQ76-'E-electricity'!AQ20-'E-Coal'!AQ20)*'Energy Use 2020'!$AC82</f>
        <v>22992571758088.805</v>
      </c>
      <c r="AR20" s="133" t="str">
        <f>VLOOKUP($A20,'Sector Match'!$A$1:$B$43,2,0)</f>
        <v>pulp paper and printing 17T18</v>
      </c>
    </row>
    <row r="21" spans="1:44" x14ac:dyDescent="0.2">
      <c r="A21" s="74" t="s">
        <v>20</v>
      </c>
      <c r="B21" s="230">
        <f>('Energy Use'!B77-'E-electricity'!B21)*'Energy Use 2019'!$T83</f>
        <v>49945284510000</v>
      </c>
      <c r="C21" s="230">
        <f>('Energy Use'!C77-'E-electricity'!C21-'E-Coal'!C21)*'Energy Use 2020'!$AC83</f>
        <v>58414871410500</v>
      </c>
      <c r="D21" s="230">
        <f>('Energy Use'!D77-'E-electricity'!D21-'E-Coal'!D21)*'Energy Use 2020'!$AC83</f>
        <v>68348754604472.32</v>
      </c>
      <c r="E21" s="230">
        <f>('Energy Use'!E77-'E-electricity'!E21-'E-Coal'!E21)*'Energy Use 2020'!$AC83</f>
        <v>69174266256236.719</v>
      </c>
      <c r="F21" s="230">
        <f>('Energy Use'!F77-'E-electricity'!F21-'E-Coal'!F21)*'Energy Use 2020'!$AC83</f>
        <v>71352910250824.719</v>
      </c>
      <c r="G21" s="230">
        <f>('Energy Use'!G77-'E-electricity'!G21-'E-Coal'!G21)*'Energy Use 2020'!$AC83</f>
        <v>72777076198336.203</v>
      </c>
      <c r="H21" s="230">
        <f>('Energy Use'!H77-'E-electricity'!H21-'E-Coal'!H21)*'Energy Use 2020'!$AC83</f>
        <v>74757495690794.141</v>
      </c>
      <c r="I21" s="230">
        <f>('Energy Use'!I77-'E-electricity'!I21-'E-Coal'!I21)*'Energy Use 2020'!$AC83</f>
        <v>77067651890165.672</v>
      </c>
      <c r="J21" s="230">
        <f>('Energy Use'!J77-'E-electricity'!J21-'E-Coal'!J21)*'Energy Use 2020'!$AC83</f>
        <v>79371819704942.828</v>
      </c>
      <c r="K21" s="230">
        <f>('Energy Use'!K77-'E-electricity'!K21-'E-Coal'!K21)*'Energy Use 2020'!$AC83</f>
        <v>81657373172825.688</v>
      </c>
      <c r="L21" s="230">
        <f>('Energy Use'!L77-'E-electricity'!L21-'E-Coal'!L21)*'Energy Use 2020'!$AC83</f>
        <v>83820551169084.172</v>
      </c>
      <c r="M21" s="230">
        <f>('Energy Use'!M77-'E-electricity'!M21-'E-Coal'!M21)*'Energy Use 2020'!$AC83</f>
        <v>85784964440281.766</v>
      </c>
      <c r="N21" s="230">
        <f>('Energy Use'!N77-'E-electricity'!N21-'E-Coal'!N21)*'Energy Use 2020'!$AC83</f>
        <v>87566021026204</v>
      </c>
      <c r="O21" s="230">
        <f>('Energy Use'!O77-'E-electricity'!O21-'E-Coal'!O21)*'Energy Use 2020'!$AC83</f>
        <v>89082108460080.734</v>
      </c>
      <c r="P21" s="230">
        <f>('Energy Use'!P77-'E-electricity'!P21-'E-Coal'!P21)*'Energy Use 2020'!$AC83</f>
        <v>90343376642097.922</v>
      </c>
      <c r="Q21" s="230">
        <f>('Energy Use'!Q77-'E-electricity'!Q21-'E-Coal'!Q21)*'Energy Use 2020'!$AC83</f>
        <v>91363691013146.391</v>
      </c>
      <c r="R21" s="230">
        <f>('Energy Use'!R77-'E-electricity'!R21-'E-Coal'!R21)*'Energy Use 2020'!$AC83</f>
        <v>92160106696176.281</v>
      </c>
      <c r="S21" s="230">
        <f>('Energy Use'!S77-'E-electricity'!S21-'E-Coal'!S21)*'Energy Use 2020'!$AC83</f>
        <v>92806586847531.578</v>
      </c>
      <c r="T21" s="230">
        <f>('Energy Use'!T77-'E-electricity'!T21-'E-Coal'!T21)*'Energy Use 2020'!$AC83</f>
        <v>93259767005017.672</v>
      </c>
      <c r="U21" s="230">
        <f>('Energy Use'!U77-'E-electricity'!U21-'E-Coal'!U21)*'Energy Use 2020'!$AC83</f>
        <v>93531159730245.203</v>
      </c>
      <c r="V21" s="230">
        <f>('Energy Use'!V77-'E-electricity'!V21-'E-Coal'!V21)*'Energy Use 2020'!$AC83</f>
        <v>93633564259100.313</v>
      </c>
      <c r="W21" s="230">
        <f>('Energy Use'!W77-'E-electricity'!W21-'E-Coal'!W21)*'Energy Use 2020'!$AC83</f>
        <v>93580812073052.891</v>
      </c>
      <c r="X21" s="230">
        <f>('Energy Use'!X77-'E-electricity'!X21-'E-Coal'!X21)*'Energy Use 2020'!$AC83</f>
        <v>93387522977750.125</v>
      </c>
      <c r="Y21" s="230">
        <f>('Energy Use'!Y77-'E-electricity'!Y21-'E-Coal'!Y21)*'Energy Use 2020'!$AC83</f>
        <v>93068876339898.453</v>
      </c>
      <c r="Z21" s="230">
        <f>('Energy Use'!Z77-'E-electricity'!Z21-'E-Coal'!Z21)*'Energy Use 2020'!$AC83</f>
        <v>92640401200560.234</v>
      </c>
      <c r="AA21" s="230">
        <f>('Energy Use'!AA77-'E-electricity'!AA21-'E-Coal'!AA21)*'Energy Use 2020'!$AC83</f>
        <v>92117788075933.422</v>
      </c>
      <c r="AB21" s="230">
        <f>('Energy Use'!AB77-'E-electricity'!AB21-'E-Coal'!AB21)*'Energy Use 2020'!$AC83</f>
        <v>91516724405685.203</v>
      </c>
      <c r="AC21" s="230">
        <f>('Energy Use'!AC77-'E-electricity'!AC21-'E-Coal'!AC21)*'Energy Use 2020'!$AC83</f>
        <v>90852754837381.641</v>
      </c>
      <c r="AD21" s="230">
        <f>('Energy Use'!AD77-'E-electricity'!AD21-'E-Coal'!AD21)*'Energy Use 2020'!$AC83</f>
        <v>90141166860232.156</v>
      </c>
      <c r="AE21" s="230">
        <f>('Energy Use'!AE77-'E-electricity'!AE21-'E-Coal'!AE21)*'Energy Use 2020'!$AC83</f>
        <v>89396901732864.391</v>
      </c>
      <c r="AF21" s="230">
        <f>('Energy Use'!AF77-'E-electricity'!AF21-'E-Coal'!AF21)*'Energy Use 2020'!$AC83</f>
        <v>88634490193459.453</v>
      </c>
      <c r="AG21" s="230">
        <f>('Energy Use'!AG77-'E-electricity'!AG21-'E-Coal'!AG21)*'Energy Use 2020'!$AC83</f>
        <v>87868012097080.594</v>
      </c>
      <c r="AH21" s="230">
        <f>('Energy Use'!AH77-'E-electricity'!AH21-'E-Coal'!AH21)*'Energy Use 2020'!$AC83</f>
        <v>87111078891750.469</v>
      </c>
      <c r="AI21" s="230">
        <f>('Energy Use'!AI77-'E-electricity'!AI21-'E-Coal'!AI21)*'Energy Use 2020'!$AC83</f>
        <v>86376837716537.125</v>
      </c>
      <c r="AJ21" s="230">
        <f>('Energy Use'!AJ77-'E-electricity'!AJ21-'E-Coal'!AJ21)*'Energy Use 2020'!$AC83</f>
        <v>85677995874809.266</v>
      </c>
      <c r="AK21" s="230">
        <f>('Energy Use'!AK77-'E-electricity'!AK21-'E-Coal'!AK21)*'Energy Use 2020'!$AC83</f>
        <v>85026864496429.031</v>
      </c>
      <c r="AL21" s="230">
        <f>('Energy Use'!AL77-'E-electricity'!AL21-'E-Coal'!AL21)*'Energy Use 2020'!$AC83</f>
        <v>84435420346594.406</v>
      </c>
      <c r="AM21" s="230">
        <f>('Energy Use'!AM77-'E-electricity'!AM21-'E-Coal'!AM21)*'Energy Use 2020'!$AC83</f>
        <v>83915384959816.875</v>
      </c>
      <c r="AN21" s="230">
        <f>('Energy Use'!AN77-'E-electricity'!AN21-'E-Coal'!AN21)*'Energy Use 2020'!$AC83</f>
        <v>83478320570097.703</v>
      </c>
      <c r="AO21" s="230">
        <f>('Energy Use'!AO77-'E-electricity'!AO21-'E-Coal'!AO21)*'Energy Use 2020'!$AC83</f>
        <v>83135742669865.672</v>
      </c>
      <c r="AP21" s="230">
        <f>('Energy Use'!AP77-'E-electricity'!AP21-'E-Coal'!AP21)*'Energy Use 2020'!$AC83</f>
        <v>82899249460396.484</v>
      </c>
      <c r="AQ21" s="230">
        <f>('Energy Use'!AQ77-'E-electricity'!AQ21-'E-Coal'!AQ21)*'Energy Use 2020'!$AC83</f>
        <v>82773758651051.234</v>
      </c>
      <c r="AR21" s="133" t="str">
        <f>VLOOKUP($A21,'Sector Match'!$A$1:$B$43,2,0)</f>
        <v>pulp paper and printing 17T18</v>
      </c>
    </row>
    <row r="22" spans="1:44" x14ac:dyDescent="0.2">
      <c r="A22" s="74" t="s">
        <v>21</v>
      </c>
      <c r="B22" s="230">
        <f>('Energy Use'!B78-'E-electricity'!B22)*'Energy Use 2019'!$T84</f>
        <v>503675138340000.13</v>
      </c>
      <c r="C22" s="230">
        <f>('Energy Use'!C78-'E-electricity'!C22-'E-Coal'!C22)*'Energy Use 2020'!$AC84</f>
        <v>377984135364000</v>
      </c>
      <c r="D22" s="230">
        <f>('Energy Use'!D78-'E-electricity'!D22-'E-Coal'!D22)*'Energy Use 2020'!$AC84</f>
        <v>395613775588482.63</v>
      </c>
      <c r="E22" s="230">
        <f>('Energy Use'!E78-'E-electricity'!E22-'E-Coal'!E22)*'Energy Use 2020'!$AC84</f>
        <v>423421525047429</v>
      </c>
      <c r="F22" s="230">
        <f>('Energy Use'!F78-'E-electricity'!F22-'E-Coal'!F22)*'Energy Use 2020'!$AC84</f>
        <v>461601059349173.81</v>
      </c>
      <c r="G22" s="230">
        <f>('Energy Use'!G78-'E-electricity'!G22-'E-Coal'!G22)*'Energy Use 2020'!$AC84</f>
        <v>485980191342184.38</v>
      </c>
      <c r="H22" s="230">
        <f>('Energy Use'!H78-'E-electricity'!H22-'E-Coal'!H22)*'Energy Use 2020'!$AC84</f>
        <v>510211291968345.94</v>
      </c>
      <c r="I22" s="230">
        <f>('Energy Use'!I78-'E-electricity'!I22-'E-Coal'!I22)*'Energy Use 2020'!$AC84</f>
        <v>521886316948202.06</v>
      </c>
      <c r="J22" s="230">
        <f>('Energy Use'!J78-'E-electricity'!J22-'E-Coal'!J22)*'Energy Use 2020'!$AC84</f>
        <v>532971653200957.88</v>
      </c>
      <c r="K22" s="230">
        <f>('Energy Use'!K78-'E-electricity'!K22-'E-Coal'!K22)*'Energy Use 2020'!$AC84</f>
        <v>544107432981103.5</v>
      </c>
      <c r="L22" s="230">
        <f>('Energy Use'!L78-'E-electricity'!L22-'E-Coal'!L22)*'Energy Use 2020'!$AC84</f>
        <v>554990580395709.5</v>
      </c>
      <c r="M22" s="230">
        <f>('Energy Use'!M78-'E-electricity'!M22-'E-Coal'!M22)*'Energy Use 2020'!$AC84</f>
        <v>565704577003415.25</v>
      </c>
      <c r="N22" s="230">
        <f>('Energy Use'!N78-'E-electricity'!N22-'E-Coal'!N22)*'Energy Use 2020'!$AC84</f>
        <v>566304816969719</v>
      </c>
      <c r="O22" s="230">
        <f>('Energy Use'!O78-'E-electricity'!O22-'E-Coal'!O22)*'Energy Use 2020'!$AC84</f>
        <v>566904506183435</v>
      </c>
      <c r="P22" s="230">
        <f>('Energy Use'!P78-'E-electricity'!P22-'E-Coal'!P22)*'Energy Use 2020'!$AC84</f>
        <v>567503644823863.38</v>
      </c>
      <c r="Q22" s="230">
        <f>('Energy Use'!Q78-'E-electricity'!Q22-'E-Coal'!Q22)*'Energy Use 2020'!$AC84</f>
        <v>568102233070291.25</v>
      </c>
      <c r="R22" s="230">
        <f>('Energy Use'!R78-'E-electricity'!R22-'E-Coal'!R22)*'Energy Use 2020'!$AC84</f>
        <v>568700271101991.75</v>
      </c>
      <c r="S22" s="230">
        <f>('Energy Use'!S78-'E-electricity'!S22-'E-Coal'!S22)*'Energy Use 2020'!$AC84</f>
        <v>562189482481258.5</v>
      </c>
      <c r="T22" s="230">
        <f>('Energy Use'!T78-'E-electricity'!T22-'E-Coal'!T22)*'Energy Use 2020'!$AC84</f>
        <v>555680013742656.69</v>
      </c>
      <c r="U22" s="230">
        <f>('Energy Use'!U78-'E-electricity'!U22-'E-Coal'!U22)*'Energy Use 2020'!$AC84</f>
        <v>549171864892830.44</v>
      </c>
      <c r="V22" s="230">
        <f>('Energy Use'!V78-'E-electricity'!V22-'E-Coal'!V22)*'Energy Use 2020'!$AC84</f>
        <v>542665035938421.31</v>
      </c>
      <c r="W22" s="230">
        <f>('Energy Use'!W78-'E-electricity'!W22-'E-Coal'!W22)*'Energy Use 2020'!$AC84</f>
        <v>536159526886069.56</v>
      </c>
      <c r="X22" s="230">
        <f>('Energy Use'!X78-'E-electricity'!X22-'E-Coal'!X22)*'Energy Use 2020'!$AC84</f>
        <v>524012131174675.25</v>
      </c>
      <c r="Y22" s="230">
        <f>('Energy Use'!Y78-'E-electricity'!Y22-'E-Coal'!Y22)*'Energy Use 2020'!$AC84</f>
        <v>511867210474694.19</v>
      </c>
      <c r="Z22" s="230">
        <f>('Energy Use'!Z78-'E-electricity'!Z22-'E-Coal'!Z22)*'Energy Use 2020'!$AC84</f>
        <v>499724764798535</v>
      </c>
      <c r="AA22" s="230">
        <f>('Energy Use'!AA78-'E-electricity'!AA22-'E-Coal'!AA22)*'Energy Use 2020'!$AC84</f>
        <v>487584794158603.06</v>
      </c>
      <c r="AB22" s="230">
        <f>('Energy Use'!AB78-'E-electricity'!AB22-'E-Coal'!AB22)*'Energy Use 2020'!$AC84</f>
        <v>475447298567300.5</v>
      </c>
      <c r="AC22" s="230">
        <f>('Energy Use'!AC78-'E-electricity'!AC22-'E-Coal'!AC22)*'Energy Use 2020'!$AC84</f>
        <v>463312278037026.5</v>
      </c>
      <c r="AD22" s="230">
        <f>('Energy Use'!AD78-'E-electricity'!AD22-'E-Coal'!AD22)*'Energy Use 2020'!$AC84</f>
        <v>451179732580176.5</v>
      </c>
      <c r="AE22" s="230">
        <f>('Energy Use'!AE78-'E-electricity'!AE22-'E-Coal'!AE22)*'Energy Use 2020'!$AC84</f>
        <v>439049662209142.69</v>
      </c>
      <c r="AF22" s="230">
        <f>('Energy Use'!AF78-'E-electricity'!AF22-'E-Coal'!AF22)*'Energy Use 2020'!$AC84</f>
        <v>426922066936314.31</v>
      </c>
      <c r="AG22" s="230">
        <f>('Energy Use'!AG78-'E-electricity'!AG22-'E-Coal'!AG22)*'Energy Use 2020'!$AC84</f>
        <v>414796946774077.06</v>
      </c>
      <c r="AH22" s="230">
        <f>('Energy Use'!AH78-'E-electricity'!AH22-'E-Coal'!AH22)*'Energy Use 2020'!$AC84</f>
        <v>404284965938874.13</v>
      </c>
      <c r="AI22" s="230">
        <f>('Energy Use'!AI78-'E-electricity'!AI22-'E-Coal'!AI22)*'Energy Use 2020'!$AC84</f>
        <v>393775130206807</v>
      </c>
      <c r="AJ22" s="230">
        <f>('Energy Use'!AJ78-'E-electricity'!AJ22-'E-Coal'!AJ22)*'Energy Use 2020'!$AC84</f>
        <v>383267439588605.13</v>
      </c>
      <c r="AK22" s="230">
        <f>('Energy Use'!AK78-'E-electricity'!AK22-'E-Coal'!AK22)*'Energy Use 2020'!$AC84</f>
        <v>372761894094995.38</v>
      </c>
      <c r="AL22" s="230">
        <f>('Energy Use'!AL78-'E-electricity'!AL22-'E-Coal'!AL22)*'Energy Use 2020'!$AC84</f>
        <v>362258493736701.38</v>
      </c>
      <c r="AM22" s="230">
        <f>('Energy Use'!AM78-'E-electricity'!AM22-'E-Coal'!AM22)*'Energy Use 2020'!$AC84</f>
        <v>351231592213785.56</v>
      </c>
      <c r="AN22" s="230">
        <f>('Energy Use'!AN78-'E-electricity'!AN22-'E-Coal'!AN22)*'Energy Use 2020'!$AC84</f>
        <v>340206943611872</v>
      </c>
      <c r="AO22" s="230">
        <f>('Energy Use'!AO78-'E-electricity'!AO22-'E-Coal'!AO22)*'Energy Use 2020'!$AC84</f>
        <v>329184547942213.06</v>
      </c>
      <c r="AP22" s="230">
        <f>('Energy Use'!AP78-'E-electricity'!AP22-'E-Coal'!AP22)*'Energy Use 2020'!$AC84</f>
        <v>318164405216058.13</v>
      </c>
      <c r="AQ22" s="230">
        <f>('Energy Use'!AQ78-'E-electricity'!AQ22-'E-Coal'!AQ22)*'Energy Use 2020'!$AC84</f>
        <v>307119835792295.75</v>
      </c>
      <c r="AR22" s="133" t="str">
        <f>VLOOKUP($A22,'Sector Match'!$A$1:$B$43,2,0)</f>
        <v>refined petroleum and coke 19</v>
      </c>
    </row>
    <row r="23" spans="1:44" x14ac:dyDescent="0.2">
      <c r="A23" s="74" t="s">
        <v>1</v>
      </c>
      <c r="B23" s="230">
        <f>('Energy Use'!B79-'E-electricity'!B23)*'Energy Use 2019'!$T85</f>
        <v>1034625735445500.4</v>
      </c>
      <c r="C23" s="230">
        <f>('Energy Use'!C79-'E-electricity'!C23-'E-Coal'!C23)*'Energy Use 2020'!$AC85</f>
        <v>1111168689542999.9</v>
      </c>
      <c r="D23" s="230">
        <f>('Energy Use'!D79-'E-electricity'!D23-'E-Coal'!D23)*'Energy Use 2020'!$AC85</f>
        <v>1214159221541562.5</v>
      </c>
      <c r="E23" s="230">
        <f>('Energy Use'!E79-'E-electricity'!E23-'E-Coal'!E23)*'Energy Use 2020'!$AC85</f>
        <v>1351403020327792</v>
      </c>
      <c r="F23" s="230">
        <f>('Energy Use'!F79-'E-electricity'!F23-'E-Coal'!F23)*'Energy Use 2020'!$AC85</f>
        <v>1508106308973800.8</v>
      </c>
      <c r="G23" s="230">
        <f>('Energy Use'!G79-'E-electricity'!G23-'E-Coal'!G23)*'Energy Use 2020'!$AC85</f>
        <v>1608725302533146</v>
      </c>
      <c r="H23" s="230">
        <f>('Energy Use'!H79-'E-electricity'!H23-'E-Coal'!H23)*'Energy Use 2020'!$AC85</f>
        <v>1707700510604699.5</v>
      </c>
      <c r="I23" s="230">
        <f>('Energy Use'!I79-'E-electricity'!I23-'E-Coal'!I23)*'Energy Use 2020'!$AC85</f>
        <v>1786603888856056.5</v>
      </c>
      <c r="J23" s="230">
        <f>('Energy Use'!J79-'E-electricity'!J23-'E-Coal'!J23)*'Energy Use 2020'!$AC85</f>
        <v>1844540208769597.3</v>
      </c>
      <c r="K23" s="230">
        <f>('Energy Use'!K79-'E-electricity'!K23-'E-Coal'!K23)*'Energy Use 2020'!$AC85</f>
        <v>1904429231246915.3</v>
      </c>
      <c r="L23" s="230">
        <f>('Energy Use'!L79-'E-electricity'!L23-'E-Coal'!L23)*'Energy Use 2020'!$AC85</f>
        <v>1954988814083565.8</v>
      </c>
      <c r="M23" s="230">
        <f>('Energy Use'!M79-'E-electricity'!M23-'E-Coal'!M23)*'Energy Use 2020'!$AC85</f>
        <v>1999084707202466</v>
      </c>
      <c r="N23" s="230">
        <f>('Energy Use'!N79-'E-electricity'!N23-'E-Coal'!N23)*'Energy Use 2020'!$AC85</f>
        <v>2030108545216099.8</v>
      </c>
      <c r="O23" s="230">
        <f>('Energy Use'!O79-'E-electricity'!O23-'E-Coal'!O23)*'Energy Use 2020'!$AC85</f>
        <v>2060984326062595</v>
      </c>
      <c r="P23" s="230">
        <f>('Energy Use'!P79-'E-electricity'!P23-'E-Coal'!P23)*'Energy Use 2020'!$AC85</f>
        <v>2091712207255054</v>
      </c>
      <c r="Q23" s="230">
        <f>('Energy Use'!Q79-'E-electricity'!Q23-'E-Coal'!Q23)*'Energy Use 2020'!$AC85</f>
        <v>2122292346292374.3</v>
      </c>
      <c r="R23" s="230">
        <f>('Energy Use'!R79-'E-electricity'!R23-'E-Coal'!R23)*'Energy Use 2020'!$AC85</f>
        <v>2152724900659250.3</v>
      </c>
      <c r="S23" s="230">
        <f>('Energy Use'!S79-'E-electricity'!S23-'E-Coal'!S23)*'Energy Use 2020'!$AC85</f>
        <v>2170678819776472.8</v>
      </c>
      <c r="T23" s="230">
        <f>('Energy Use'!T79-'E-electricity'!T23-'E-Coal'!T23)*'Energy Use 2020'!$AC85</f>
        <v>2188628103328330</v>
      </c>
      <c r="U23" s="230">
        <f>('Energy Use'!U79-'E-electricity'!U23-'E-Coal'!U23)*'Energy Use 2020'!$AC85</f>
        <v>2206572748509538</v>
      </c>
      <c r="V23" s="230">
        <f>('Energy Use'!V79-'E-electricity'!V23-'E-Coal'!V23)*'Energy Use 2020'!$AC85</f>
        <v>2224512752514933.3</v>
      </c>
      <c r="W23" s="230">
        <f>('Energy Use'!W79-'E-electricity'!W23-'E-Coal'!W23)*'Energy Use 2020'!$AC85</f>
        <v>2242448112539471.5</v>
      </c>
      <c r="X23" s="230">
        <f>('Energy Use'!X79-'E-electricity'!X23-'E-Coal'!X23)*'Energy Use 2020'!$AC85</f>
        <v>2250409018617791</v>
      </c>
      <c r="Y23" s="230">
        <f>('Energy Use'!Y79-'E-electricity'!Y23-'E-Coal'!Y23)*'Energy Use 2020'!$AC85</f>
        <v>2258367757638390.5</v>
      </c>
      <c r="Z23" s="230">
        <f>('Energy Use'!Z79-'E-electricity'!Z23-'E-Coal'!Z23)*'Energy Use 2020'!$AC85</f>
        <v>2266324328334167</v>
      </c>
      <c r="AA23" s="230">
        <f>('Energy Use'!AA79-'E-electricity'!AA23-'E-Coal'!AA23)*'Energy Use 2020'!$AC85</f>
        <v>2274278729438072.5</v>
      </c>
      <c r="AB23" s="230">
        <f>('Energy Use'!AB79-'E-electricity'!AB23-'E-Coal'!AB23)*'Energy Use 2020'!$AC85</f>
        <v>2282230959683114.5</v>
      </c>
      <c r="AC23" s="230">
        <f>('Energy Use'!AC79-'E-electricity'!AC23-'E-Coal'!AC23)*'Energy Use 2020'!$AC85</f>
        <v>2281627596098419</v>
      </c>
      <c r="AD23" s="230">
        <f>('Energy Use'!AD79-'E-electricity'!AD23-'E-Coal'!AD23)*'Energy Use 2020'!$AC85</f>
        <v>2281024194694066</v>
      </c>
      <c r="AE23" s="230">
        <f>('Energy Use'!AE79-'E-electricity'!AE23-'E-Coal'!AE23)*'Energy Use 2020'!$AC85</f>
        <v>2280420755522976.5</v>
      </c>
      <c r="AF23" s="230">
        <f>('Energy Use'!AF79-'E-electricity'!AF23-'E-Coal'!AF23)*'Energy Use 2020'!$AC85</f>
        <v>2279817278638070</v>
      </c>
      <c r="AG23" s="230">
        <f>('Energy Use'!AG79-'E-electricity'!AG23-'E-Coal'!AG23)*'Energy Use 2020'!$AC85</f>
        <v>2279213764092263</v>
      </c>
      <c r="AH23" s="230">
        <f>('Energy Use'!AH79-'E-electricity'!AH23-'E-Coal'!AH23)*'Energy Use 2020'!$AC85</f>
        <v>2270844027444155</v>
      </c>
      <c r="AI23" s="230">
        <f>('Energy Use'!AI79-'E-electricity'!AI23-'E-Coal'!AI23)*'Energy Use 2020'!$AC85</f>
        <v>2262476197469378</v>
      </c>
      <c r="AJ23" s="230">
        <f>('Energy Use'!AJ79-'E-electricity'!AJ23-'E-Coal'!AJ23)*'Energy Use 2020'!$AC85</f>
        <v>2254110275419685</v>
      </c>
      <c r="AK23" s="230">
        <f>('Energy Use'!AK79-'E-electricity'!AK23-'E-Coal'!AK23)*'Energy Use 2020'!$AC85</f>
        <v>2245746262546774.8</v>
      </c>
      <c r="AL23" s="230">
        <f>('Energy Use'!AL79-'E-electricity'!AL23-'E-Coal'!AL23)*'Energy Use 2020'!$AC85</f>
        <v>2237384160102293.5</v>
      </c>
      <c r="AM23" s="230">
        <f>('Energy Use'!AM79-'E-electricity'!AM23-'E-Coal'!AM23)*'Energy Use 2020'!$AC85</f>
        <v>2227597671461822</v>
      </c>
      <c r="AN23" s="230">
        <f>('Energy Use'!AN79-'E-electricity'!AN23-'E-Coal'!AN23)*'Energy Use 2020'!$AC85</f>
        <v>2217813453778117</v>
      </c>
      <c r="AO23" s="230">
        <f>('Energy Use'!AO79-'E-electricity'!AO23-'E-Coal'!AO23)*'Energy Use 2020'!$AC85</f>
        <v>2208031508522940.8</v>
      </c>
      <c r="AP23" s="230">
        <f>('Energy Use'!AP79-'E-electricity'!AP23-'E-Coal'!AP23)*'Energy Use 2020'!$AC85</f>
        <v>2198251837167993</v>
      </c>
      <c r="AQ23" s="230">
        <f>('Energy Use'!AQ79-'E-electricity'!AQ23-'E-Coal'!AQ23)*'Energy Use 2020'!$AC85</f>
        <v>2188273027724069.5</v>
      </c>
      <c r="AR23" s="133" t="str">
        <f>VLOOKUP($A23,'Sector Match'!$A$1:$B$43,2,0)</f>
        <v>chemicals 20</v>
      </c>
    </row>
    <row r="24" spans="1:44" x14ac:dyDescent="0.2">
      <c r="A24" s="74" t="s">
        <v>22</v>
      </c>
      <c r="B24" s="230">
        <f>('Energy Use'!B80-'E-electricity'!B24)*'Energy Use 2019'!$T86</f>
        <v>52686997291500</v>
      </c>
      <c r="C24" s="230">
        <f>('Energy Use'!C80-'E-electricity'!C24-'E-Coal'!C24)*'Energy Use 2020'!$AC86</f>
        <v>68381705716499.992</v>
      </c>
      <c r="D24" s="230">
        <f>('Energy Use'!D80-'E-electricity'!D24-'E-Coal'!D24)*'Energy Use 2020'!$AC86</f>
        <v>89573482620731.766</v>
      </c>
      <c r="E24" s="230">
        <f>('Energy Use'!E80-'E-electricity'!E24-'E-Coal'!E24)*'Energy Use 2020'!$AC86</f>
        <v>89495432429336.172</v>
      </c>
      <c r="F24" s="230">
        <f>('Energy Use'!F80-'E-electricity'!F24-'E-Coal'!F24)*'Energy Use 2020'!$AC86</f>
        <v>93758644646644.734</v>
      </c>
      <c r="G24" s="230">
        <f>('Energy Use'!G80-'E-electricity'!G24-'E-Coal'!G24)*'Energy Use 2020'!$AC86</f>
        <v>98240631158719.672</v>
      </c>
      <c r="H24" s="230">
        <f>('Energy Use'!H80-'E-electricity'!H24-'E-Coal'!H24)*'Energy Use 2020'!$AC86</f>
        <v>103545679370789.89</v>
      </c>
      <c r="I24" s="230">
        <f>('Energy Use'!I80-'E-electricity'!I24-'E-Coal'!I24)*'Energy Use 2020'!$AC86</f>
        <v>108866805259410.17</v>
      </c>
      <c r="J24" s="230">
        <f>('Energy Use'!J80-'E-electricity'!J24-'E-Coal'!J24)*'Energy Use 2020'!$AC86</f>
        <v>112345022931013.53</v>
      </c>
      <c r="K24" s="230">
        <f>('Energy Use'!K80-'E-electricity'!K24-'E-Coal'!K24)*'Energy Use 2020'!$AC86</f>
        <v>115266956301031.36</v>
      </c>
      <c r="L24" s="230">
        <f>('Energy Use'!L80-'E-electricity'!L24-'E-Coal'!L24)*'Energy Use 2020'!$AC86</f>
        <v>117446486588084.09</v>
      </c>
      <c r="M24" s="230">
        <f>('Energy Use'!M80-'E-electricity'!M24-'E-Coal'!M24)*'Energy Use 2020'!$AC86</f>
        <v>119372347922873.64</v>
      </c>
      <c r="N24" s="230">
        <f>('Energy Use'!N80-'E-electricity'!N24-'E-Coal'!N24)*'Energy Use 2020'!$AC86</f>
        <v>122234726553812.77</v>
      </c>
      <c r="O24" s="230">
        <f>('Energy Use'!O80-'E-electricity'!O24-'E-Coal'!O24)*'Energy Use 2020'!$AC86</f>
        <v>125442210221661.33</v>
      </c>
      <c r="P24" s="230">
        <f>('Energy Use'!P80-'E-electricity'!P24-'E-Coal'!P24)*'Energy Use 2020'!$AC86</f>
        <v>128941977861433.58</v>
      </c>
      <c r="Q24" s="230">
        <f>('Energy Use'!Q80-'E-electricity'!Q24-'E-Coal'!Q24)*'Energy Use 2020'!$AC86</f>
        <v>132675218389690.75</v>
      </c>
      <c r="R24" s="230">
        <f>('Energy Use'!R80-'E-electricity'!R24-'E-Coal'!R24)*'Energy Use 2020'!$AC86</f>
        <v>136575708854710.98</v>
      </c>
      <c r="S24" s="230">
        <f>('Energy Use'!S80-'E-electricity'!S24-'E-Coal'!S24)*'Energy Use 2020'!$AC86</f>
        <v>140821323483086.25</v>
      </c>
      <c r="T24" s="230">
        <f>('Energy Use'!T80-'E-electricity'!T24-'E-Coal'!T24)*'Energy Use 2020'!$AC86</f>
        <v>145163665754199.13</v>
      </c>
      <c r="U24" s="230">
        <f>('Energy Use'!U80-'E-electricity'!U24-'E-Coal'!U24)*'Energy Use 2020'!$AC86</f>
        <v>149590552504269.72</v>
      </c>
      <c r="V24" s="230">
        <f>('Energy Use'!V80-'E-electricity'!V24-'E-Coal'!V24)*'Energy Use 2020'!$AC86</f>
        <v>154088180826857.91</v>
      </c>
      <c r="W24" s="230">
        <f>('Energy Use'!W80-'E-electricity'!W24-'E-Coal'!W24)*'Energy Use 2020'!$AC86</f>
        <v>158641058680795.25</v>
      </c>
      <c r="X24" s="230">
        <f>('Energy Use'!X80-'E-electricity'!X24-'E-Coal'!X24)*'Energy Use 2020'!$AC86</f>
        <v>163231949919073.91</v>
      </c>
      <c r="Y24" s="230">
        <f>('Energy Use'!Y80-'E-electricity'!Y24-'E-Coal'!Y24)*'Energy Use 2020'!$AC86</f>
        <v>167841836595043.25</v>
      </c>
      <c r="Z24" s="230">
        <f>('Energy Use'!Z80-'E-electricity'!Z24-'E-Coal'!Z24)*'Energy Use 2020'!$AC86</f>
        <v>172449901510317.56</v>
      </c>
      <c r="AA24" s="230">
        <f>('Energy Use'!AA80-'E-electricity'!AA24-'E-Coal'!AA24)*'Energy Use 2020'!$AC86</f>
        <v>177033534020515.72</v>
      </c>
      <c r="AB24" s="230">
        <f>('Energy Use'!AB80-'E-electricity'!AB24-'E-Coal'!AB24)*'Energy Use 2020'!$AC86</f>
        <v>181568362098898.75</v>
      </c>
      <c r="AC24" s="230">
        <f>('Energy Use'!AC80-'E-electricity'!AC24-'E-Coal'!AC24)*'Energy Use 2020'!$AC86</f>
        <v>186028313562846.72</v>
      </c>
      <c r="AD24" s="230">
        <f>('Energy Use'!AD80-'E-electricity'!AD24-'E-Coal'!AD24)*'Energy Use 2020'!$AC86</f>
        <v>190385709183038.69</v>
      </c>
      <c r="AE24" s="230">
        <f>('Energy Use'!AE80-'E-electricity'!AE24-'E-Coal'!AE24)*'Energy Use 2020'!$AC86</f>
        <v>194611390110351.59</v>
      </c>
      <c r="AF24" s="230">
        <f>('Energy Use'!AF80-'E-electricity'!AF24-'E-Coal'!AF24)*'Energy Use 2020'!$AC86</f>
        <v>198674881662548.81</v>
      </c>
      <c r="AG24" s="230">
        <f>('Energy Use'!AG80-'E-electricity'!AG24-'E-Coal'!AG24)*'Energy Use 2020'!$AC86</f>
        <v>202544595005827.91</v>
      </c>
      <c r="AH24" s="230">
        <f>('Energy Use'!AH80-'E-electricity'!AH24-'E-Coal'!AH24)*'Energy Use 2020'!$AC86</f>
        <v>206188067641914.22</v>
      </c>
      <c r="AI24" s="230">
        <f>('Energy Use'!AI80-'E-electricity'!AI24-'E-Coal'!AI24)*'Energy Use 2020'!$AC86</f>
        <v>209572242870092.47</v>
      </c>
      <c r="AJ24" s="230">
        <f>('Energy Use'!AJ80-'E-electricity'!AJ24-'E-Coal'!AJ24)*'Energy Use 2020'!$AC86</f>
        <v>212663787539806.16</v>
      </c>
      <c r="AK24" s="230">
        <f>('Energy Use'!AK80-'E-electricity'!AK24-'E-Coal'!AK24)*'Energy Use 2020'!$AC86</f>
        <v>215429446452472.09</v>
      </c>
      <c r="AL24" s="230">
        <f>('Energy Use'!AL80-'E-electricity'!AL24-'E-Coal'!AL24)*'Energy Use 2020'!$AC86</f>
        <v>217836430725498.66</v>
      </c>
      <c r="AM24" s="230">
        <f>('Energy Use'!AM80-'E-electricity'!AM24-'E-Coal'!AM24)*'Energy Use 2020'!$AC86</f>
        <v>219852836317123.03</v>
      </c>
      <c r="AN24" s="230">
        <f>('Energy Use'!AN80-'E-electricity'!AN24-'E-Coal'!AN24)*'Energy Use 2020'!$AC86</f>
        <v>221448087753250.53</v>
      </c>
      <c r="AO24" s="230">
        <f>('Energy Use'!AO80-'E-electricity'!AO24-'E-Coal'!AO24)*'Energy Use 2020'!$AC86</f>
        <v>222593400928301.72</v>
      </c>
      <c r="AP24" s="230">
        <f>('Energy Use'!AP80-'E-electricity'!AP24-'E-Coal'!AP24)*'Energy Use 2020'!$AC86</f>
        <v>223262257707421.25</v>
      </c>
      <c r="AQ24" s="230">
        <f>('Energy Use'!AQ80-'E-electricity'!AQ24-'E-Coal'!AQ24)*'Energy Use 2020'!$AC86</f>
        <v>223412256686168.38</v>
      </c>
      <c r="AR24" s="133">
        <f>VLOOKUP($A24,'Sector Match'!$A$1:$B$43,2,0)</f>
        <v>0</v>
      </c>
    </row>
    <row r="25" spans="1:44" x14ac:dyDescent="0.2">
      <c r="A25" s="74" t="s">
        <v>23</v>
      </c>
      <c r="B25" s="230">
        <f>('Energy Use'!B81-'E-electricity'!B25)*'Energy Use 2019'!$T87</f>
        <v>50098064857500</v>
      </c>
      <c r="C25" s="230">
        <f>('Energy Use'!C81-'E-electricity'!C25-'E-Coal'!C25)*'Energy Use 2020'!$AC87</f>
        <v>64726088674499.984</v>
      </c>
      <c r="D25" s="230">
        <f>('Energy Use'!D81-'E-electricity'!D25-'E-Coal'!D25)*'Energy Use 2020'!$AC87</f>
        <v>73491115280823.734</v>
      </c>
      <c r="E25" s="230">
        <f>('Energy Use'!E81-'E-electricity'!E25-'E-Coal'!E25)*'Energy Use 2020'!$AC87</f>
        <v>76768624679108.797</v>
      </c>
      <c r="F25" s="230">
        <f>('Energy Use'!F81-'E-electricity'!F25-'E-Coal'!F25)*'Energy Use 2020'!$AC87</f>
        <v>80885679350018.781</v>
      </c>
      <c r="G25" s="230">
        <f>('Energy Use'!G81-'E-electricity'!G25-'E-Coal'!G25)*'Energy Use 2020'!$AC87</f>
        <v>85762177818004.344</v>
      </c>
      <c r="H25" s="230">
        <f>('Energy Use'!H81-'E-electricity'!H25-'E-Coal'!H25)*'Energy Use 2020'!$AC87</f>
        <v>91769603974210</v>
      </c>
      <c r="I25" s="230">
        <f>('Energy Use'!I81-'E-electricity'!I25-'E-Coal'!I25)*'Energy Use 2020'!$AC87</f>
        <v>98158030924115.422</v>
      </c>
      <c r="J25" s="230">
        <f>('Energy Use'!J81-'E-electricity'!J25-'E-Coal'!J25)*'Energy Use 2020'!$AC87</f>
        <v>102654677171749.94</v>
      </c>
      <c r="K25" s="230">
        <f>('Energy Use'!K81-'E-electricity'!K25-'E-Coal'!K25)*'Energy Use 2020'!$AC87</f>
        <v>106423265982148.39</v>
      </c>
      <c r="L25" s="230">
        <f>('Energy Use'!L81-'E-electricity'!L25-'E-Coal'!L25)*'Energy Use 2020'!$AC87</f>
        <v>108907866820707.42</v>
      </c>
      <c r="M25" s="230">
        <f>('Energy Use'!M81-'E-electricity'!M25-'E-Coal'!M25)*'Energy Use 2020'!$AC87</f>
        <v>110342596849048.89</v>
      </c>
      <c r="N25" s="230">
        <f>('Energy Use'!N81-'E-electricity'!N25-'E-Coal'!N25)*'Energy Use 2020'!$AC87</f>
        <v>111864576701751.53</v>
      </c>
      <c r="O25" s="230">
        <f>('Energy Use'!O81-'E-electricity'!O25-'E-Coal'!O25)*'Energy Use 2020'!$AC87</f>
        <v>112862247795940.75</v>
      </c>
      <c r="P25" s="230">
        <f>('Energy Use'!P81-'E-electricity'!P25-'E-Coal'!P25)*'Energy Use 2020'!$AC87</f>
        <v>113452234598165.84</v>
      </c>
      <c r="Q25" s="230">
        <f>('Energy Use'!Q81-'E-electricity'!Q25-'E-Coal'!Q25)*'Energy Use 2020'!$AC87</f>
        <v>113759369871616.22</v>
      </c>
      <c r="R25" s="230">
        <f>('Energy Use'!R81-'E-electricity'!R25-'E-Coal'!R25)*'Energy Use 2020'!$AC87</f>
        <v>113912814860549.25</v>
      </c>
      <c r="S25" s="230">
        <f>('Energy Use'!S81-'E-electricity'!S25-'E-Coal'!S25)*'Energy Use 2020'!$AC87</f>
        <v>114257177479773.84</v>
      </c>
      <c r="T25" s="230">
        <f>('Energy Use'!T81-'E-electricity'!T25-'E-Coal'!T25)*'Energy Use 2020'!$AC87</f>
        <v>114580464962453.52</v>
      </c>
      <c r="U25" s="230">
        <f>('Energy Use'!U81-'E-electricity'!U25-'E-Coal'!U25)*'Energy Use 2020'!$AC87</f>
        <v>114883045875455.25</v>
      </c>
      <c r="V25" s="230">
        <f>('Energy Use'!V81-'E-electricity'!V25-'E-Coal'!V25)*'Energy Use 2020'!$AC87</f>
        <v>115165306026244</v>
      </c>
      <c r="W25" s="230">
        <f>('Energy Use'!W81-'E-electricity'!W25-'E-Coal'!W25)*'Energy Use 2020'!$AC87</f>
        <v>115427647628187.38</v>
      </c>
      <c r="X25" s="230">
        <f>('Energy Use'!X81-'E-electricity'!X25-'E-Coal'!X25)*'Energy Use 2020'!$AC87</f>
        <v>115670488467656.13</v>
      </c>
      <c r="Y25" s="230">
        <f>('Energy Use'!Y81-'E-electricity'!Y25-'E-Coal'!Y25)*'Energy Use 2020'!$AC87</f>
        <v>115894261074985.3</v>
      </c>
      <c r="Z25" s="230">
        <f>('Energy Use'!Z81-'E-electricity'!Z25-'E-Coal'!Z25)*'Energy Use 2020'!$AC87</f>
        <v>116099411901280.47</v>
      </c>
      <c r="AA25" s="230">
        <f>('Energy Use'!AA81-'E-electricity'!AA25-'E-Coal'!AA25)*'Energy Use 2020'!$AC87</f>
        <v>116286400502961.94</v>
      </c>
      <c r="AB25" s="230">
        <f>('Energy Use'!AB81-'E-electricity'!AB25-'E-Coal'!AB25)*'Energy Use 2020'!$AC87</f>
        <v>116455698735854.77</v>
      </c>
      <c r="AC25" s="230">
        <f>('Energy Use'!AC81-'E-electricity'!AC25-'E-Coal'!AC25)*'Energy Use 2020'!$AC87</f>
        <v>116607789960543.3</v>
      </c>
      <c r="AD25" s="230">
        <f>('Energy Use'!AD81-'E-electricity'!AD25-'E-Coal'!AD25)*'Energy Use 2020'!$AC87</f>
        <v>116743168260616.34</v>
      </c>
      <c r="AE25" s="230">
        <f>('Energy Use'!AE81-'E-electricity'!AE25-'E-Coal'!AE25)*'Energy Use 2020'!$AC87</f>
        <v>116862337675339.22</v>
      </c>
      <c r="AF25" s="230">
        <f>('Energy Use'!AF81-'E-electricity'!AF25-'E-Coal'!AF25)*'Energy Use 2020'!$AC87</f>
        <v>116965811448195.08</v>
      </c>
      <c r="AG25" s="230">
        <f>('Energy Use'!AG81-'E-electricity'!AG25-'E-Coal'!AG25)*'Energy Use 2020'!$AC87</f>
        <v>117054111292654.42</v>
      </c>
      <c r="AH25" s="230">
        <f>('Energy Use'!AH81-'E-electricity'!AH25-'E-Coal'!AH25)*'Energy Use 2020'!$AC87</f>
        <v>117127766676428.8</v>
      </c>
      <c r="AI25" s="230">
        <f>('Energy Use'!AI81-'E-electricity'!AI25-'E-Coal'!AI25)*'Energy Use 2020'!$AC87</f>
        <v>117187314125387.13</v>
      </c>
      <c r="AJ25" s="230">
        <f>('Energy Use'!AJ81-'E-electricity'!AJ25-'E-Coal'!AJ25)*'Energy Use 2020'!$AC87</f>
        <v>117233296548217.67</v>
      </c>
      <c r="AK25" s="230">
        <f>('Energy Use'!AK81-'E-electricity'!AK25-'E-Coal'!AK25)*'Energy Use 2020'!$AC87</f>
        <v>117266262582833.67</v>
      </c>
      <c r="AL25" s="230">
        <f>('Energy Use'!AL81-'E-electricity'!AL25-'E-Coal'!AL25)*'Energy Use 2020'!$AC87</f>
        <v>117286765965435.83</v>
      </c>
      <c r="AM25" s="230">
        <f>('Energy Use'!AM81-'E-electricity'!AM25-'E-Coal'!AM25)*'Energy Use 2020'!$AC87</f>
        <v>117295364923062.72</v>
      </c>
      <c r="AN25" s="230">
        <f>('Energy Use'!AN81-'E-electricity'!AN25-'E-Coal'!AN25)*'Energy Use 2020'!$AC87</f>
        <v>117292621590377.53</v>
      </c>
      <c r="AO25" s="230">
        <f>('Energy Use'!AO81-'E-electricity'!AO25-'E-Coal'!AO25)*'Energy Use 2020'!$AC87</f>
        <v>117279101451365.02</v>
      </c>
      <c r="AP25" s="230">
        <f>('Energy Use'!AP81-'E-electricity'!AP25-'E-Coal'!AP25)*'Energy Use 2020'!$AC87</f>
        <v>117255372806530.27</v>
      </c>
      <c r="AQ25" s="230">
        <f>('Energy Use'!AQ81-'E-electricity'!AQ25-'E-Coal'!AQ25)*'Energy Use 2020'!$AC87</f>
        <v>117212233693702.52</v>
      </c>
      <c r="AR25" s="133" t="str">
        <f>VLOOKUP($A25,'Sector Match'!$A$1:$B$43,2,0)</f>
        <v>chemicals 20</v>
      </c>
    </row>
    <row r="26" spans="1:44" x14ac:dyDescent="0.2">
      <c r="A26" s="74" t="s">
        <v>24</v>
      </c>
      <c r="B26" s="230">
        <f>('Energy Use'!B82-'E-electricity'!B26)*'Energy Use 2019'!$T88</f>
        <v>59009325853500</v>
      </c>
      <c r="C26" s="230">
        <f>('Energy Use'!C82-'E-electricity'!C26-'E-Coal'!C26)*'Energy Use 2020'!$AC88</f>
        <v>66934459152000</v>
      </c>
      <c r="D26" s="230">
        <f>('Energy Use'!D82-'E-electricity'!D26-'E-Coal'!D26)*'Energy Use 2020'!$AC88</f>
        <v>68238397783540.313</v>
      </c>
      <c r="E26" s="230">
        <f>('Energy Use'!E82-'E-electricity'!E26-'E-Coal'!E26)*'Energy Use 2020'!$AC88</f>
        <v>75335778961121.875</v>
      </c>
      <c r="F26" s="230">
        <f>('Energy Use'!F82-'E-electricity'!F26-'E-Coal'!F26)*'Energy Use 2020'!$AC88</f>
        <v>77599023608165.875</v>
      </c>
      <c r="G26" s="230">
        <f>('Energy Use'!G82-'E-electricity'!G26-'E-Coal'!G26)*'Energy Use 2020'!$AC88</f>
        <v>79935280474039</v>
      </c>
      <c r="H26" s="230">
        <f>('Energy Use'!H82-'E-electricity'!H26-'E-Coal'!H26)*'Energy Use 2020'!$AC88</f>
        <v>82838662098254.844</v>
      </c>
      <c r="I26" s="230">
        <f>('Energy Use'!I82-'E-electricity'!I26-'E-Coal'!I26)*'Energy Use 2020'!$AC88</f>
        <v>85926734192630.375</v>
      </c>
      <c r="J26" s="230">
        <f>('Energy Use'!J82-'E-electricity'!J26-'E-Coal'!J26)*'Energy Use 2020'!$AC88</f>
        <v>87880554079519.75</v>
      </c>
      <c r="K26" s="230">
        <f>('Energy Use'!K82-'E-electricity'!K26-'E-Coal'!K26)*'Energy Use 2020'!$AC88</f>
        <v>89378488883228.703</v>
      </c>
      <c r="L26" s="230">
        <f>('Energy Use'!L82-'E-electricity'!L26-'E-Coal'!L26)*'Energy Use 2020'!$AC88</f>
        <v>90062294636266.625</v>
      </c>
      <c r="M26" s="230">
        <f>('Energy Use'!M82-'E-electricity'!M26-'E-Coal'!M26)*'Energy Use 2020'!$AC88</f>
        <v>90022694655695.547</v>
      </c>
      <c r="N26" s="230">
        <f>('Energy Use'!N82-'E-electricity'!N26-'E-Coal'!N26)*'Energy Use 2020'!$AC88</f>
        <v>90018751645740.344</v>
      </c>
      <c r="O26" s="230">
        <f>('Energy Use'!O82-'E-electricity'!O26-'E-Coal'!O26)*'Energy Use 2020'!$AC88</f>
        <v>89575427146188.953</v>
      </c>
      <c r="P26" s="230">
        <f>('Energy Use'!P82-'E-electricity'!P26-'E-Coal'!P26)*'Energy Use 2020'!$AC88</f>
        <v>88809866699556.406</v>
      </c>
      <c r="Q26" s="230">
        <f>('Energy Use'!Q82-'E-electricity'!Q26-'E-Coal'!Q26)*'Energy Use 2020'!$AC88</f>
        <v>87839828590852.938</v>
      </c>
      <c r="R26" s="230">
        <f>('Energy Use'!R82-'E-electricity'!R26-'E-Coal'!R26)*'Energy Use 2020'!$AC88</f>
        <v>86780305135858.531</v>
      </c>
      <c r="S26" s="230">
        <f>('Energy Use'!S82-'E-electricity'!S26-'E-Coal'!S26)*'Energy Use 2020'!$AC88</f>
        <v>86013510151541.563</v>
      </c>
      <c r="T26" s="230">
        <f>('Energy Use'!T82-'E-electricity'!T26-'E-Coal'!T26)*'Energy Use 2020'!$AC88</f>
        <v>85263933947645.5</v>
      </c>
      <c r="U26" s="230">
        <f>('Energy Use'!U82-'E-electricity'!U26-'E-Coal'!U26)*'Energy Use 2020'!$AC88</f>
        <v>84532054179175.5</v>
      </c>
      <c r="V26" s="230">
        <f>('Energy Use'!V82-'E-electricity'!V26-'E-Coal'!V26)*'Energy Use 2020'!$AC88</f>
        <v>83818330101266.375</v>
      </c>
      <c r="W26" s="230">
        <f>('Energy Use'!W82-'E-electricity'!W26-'E-Coal'!W26)*'Energy Use 2020'!$AC88</f>
        <v>83123204005070.969</v>
      </c>
      <c r="X26" s="230">
        <f>('Energy Use'!X82-'E-electricity'!X26-'E-Coal'!X26)*'Energy Use 2020'!$AC88</f>
        <v>82447102672461.25</v>
      </c>
      <c r="Y26" s="230">
        <f>('Energy Use'!Y82-'E-electricity'!Y26-'E-Coal'!Y26)*'Energy Use 2020'!$AC88</f>
        <v>81790438848326.516</v>
      </c>
      <c r="Z26" s="230">
        <f>('Energy Use'!Z82-'E-electricity'!Z26-'E-Coal'!Z26)*'Energy Use 2020'!$AC88</f>
        <v>81153612729575.359</v>
      </c>
      <c r="AA26" s="230">
        <f>('Energy Use'!AA82-'E-electricity'!AA26-'E-Coal'!AA26)*'Energy Use 2020'!$AC88</f>
        <v>80537013470270.219</v>
      </c>
      <c r="AB26" s="230">
        <f>('Energy Use'!AB82-'E-electricity'!AB26-'E-Coal'!AB26)*'Energy Use 2020'!$AC88</f>
        <v>79941020702650.453</v>
      </c>
      <c r="AC26" s="230">
        <f>('Energy Use'!AC82-'E-electricity'!AC26-'E-Coal'!AC26)*'Energy Use 2020'!$AC88</f>
        <v>79366006074118.984</v>
      </c>
      <c r="AD26" s="230">
        <f>('Energy Use'!AD82-'E-electricity'!AD26-'E-Coal'!AD26)*'Energy Use 2020'!$AC88</f>
        <v>78812334800601.859</v>
      </c>
      <c r="AE26" s="230">
        <f>('Energy Use'!AE82-'E-electricity'!AE26-'E-Coal'!AE26)*'Energy Use 2020'!$AC88</f>
        <v>78280367237016.609</v>
      </c>
      <c r="AF26" s="230">
        <f>('Energy Use'!AF82-'E-electricity'!AF26-'E-Coal'!AF26)*'Energy Use 2020'!$AC88</f>
        <v>77770460465916.844</v>
      </c>
      <c r="AG26" s="230">
        <f>('Energy Use'!AG82-'E-electricity'!AG26-'E-Coal'!AG26)*'Energy Use 2020'!$AC88</f>
        <v>77282969905719.063</v>
      </c>
      <c r="AH26" s="230">
        <f>('Energy Use'!AH82-'E-electricity'!AH26-'E-Coal'!AH26)*'Energy Use 2020'!$AC88</f>
        <v>76818250940260.766</v>
      </c>
      <c r="AI26" s="230">
        <f>('Energy Use'!AI82-'E-electricity'!AI26-'E-Coal'!AI26)*'Energy Use 2020'!$AC88</f>
        <v>76376660571786.875</v>
      </c>
      <c r="AJ26" s="230">
        <f>('Energy Use'!AJ82-'E-electricity'!AJ26-'E-Coal'!AJ26)*'Energy Use 2020'!$AC88</f>
        <v>75958559099815.969</v>
      </c>
      <c r="AK26" s="230">
        <f>('Energy Use'!AK82-'E-electricity'!AK26-'E-Coal'!AK26)*'Energy Use 2020'!$AC88</f>
        <v>75564311828704.891</v>
      </c>
      <c r="AL26" s="230">
        <f>('Energy Use'!AL82-'E-electricity'!AL26-'E-Coal'!AL26)*'Energy Use 2020'!$AC88</f>
        <v>75194290807108.422</v>
      </c>
      <c r="AM26" s="230">
        <f>('Energy Use'!AM82-'E-electricity'!AM26-'E-Coal'!AM26)*'Energy Use 2020'!$AC88</f>
        <v>74848876602917.047</v>
      </c>
      <c r="AN26" s="230">
        <f>('Energy Use'!AN82-'E-electricity'!AN26-'E-Coal'!AN26)*'Energy Use 2020'!$AC88</f>
        <v>74528460117662.438</v>
      </c>
      <c r="AO26" s="230">
        <f>('Energy Use'!AO82-'E-electricity'!AO26-'E-Coal'!AO26)*'Energy Use 2020'!$AC88</f>
        <v>74233444444799.594</v>
      </c>
      <c r="AP26" s="230">
        <f>('Energy Use'!AP82-'E-electricity'!AP26-'E-Coal'!AP26)*'Energy Use 2020'!$AC88</f>
        <v>73964246776716.156</v>
      </c>
      <c r="AQ26" s="230">
        <f>('Energy Use'!AQ82-'E-electricity'!AQ26-'E-Coal'!AQ26)*'Energy Use 2020'!$AC88</f>
        <v>73715137480969.781</v>
      </c>
      <c r="AR26" s="133" t="str">
        <f>VLOOKUP($A26,'Sector Match'!$A$1:$B$43,2,0)</f>
        <v>rubber and plastic products 22</v>
      </c>
    </row>
    <row r="27" spans="1:44" x14ac:dyDescent="0.2">
      <c r="A27" s="74" t="s">
        <v>25</v>
      </c>
      <c r="B27" s="230">
        <f>('Energy Use'!B83-'E-electricity'!B27)*'Energy Use 2019'!$T89</f>
        <v>632349524829000</v>
      </c>
      <c r="C27" s="230">
        <f>('Energy Use'!C83-'E-electricity'!C27-'E-Coal'!C27)*'Energy Use 2020'!$AC89</f>
        <v>802394051596500</v>
      </c>
      <c r="D27" s="230">
        <f>('Energy Use'!D83-'E-electricity'!D27-'E-Coal'!D27)*'Energy Use 2020'!$AC89</f>
        <v>974079926470259.63</v>
      </c>
      <c r="E27" s="230">
        <f>('Energy Use'!E83-'E-electricity'!E27-'E-Coal'!E27)*'Energy Use 2020'!$AC89</f>
        <v>1010615984364859.8</v>
      </c>
      <c r="F27" s="230">
        <f>('Energy Use'!F83-'E-electricity'!F27-'E-Coal'!F27)*'Energy Use 2020'!$AC89</f>
        <v>1082370379299374.4</v>
      </c>
      <c r="G27" s="230">
        <f>('Energy Use'!G83-'E-electricity'!G27-'E-Coal'!G27)*'Energy Use 2020'!$AC89</f>
        <v>1119595145895927.6</v>
      </c>
      <c r="H27" s="230">
        <f>('Energy Use'!H83-'E-electricity'!H27-'E-Coal'!H27)*'Energy Use 2020'!$AC89</f>
        <v>1150933509390695.8</v>
      </c>
      <c r="I27" s="230">
        <f>('Energy Use'!I83-'E-electricity'!I27-'E-Coal'!I27)*'Energy Use 2020'!$AC89</f>
        <v>1220872555839875.5</v>
      </c>
      <c r="J27" s="230">
        <f>('Energy Use'!J83-'E-electricity'!J27-'E-Coal'!J27)*'Energy Use 2020'!$AC89</f>
        <v>1224071415676701.8</v>
      </c>
      <c r="K27" s="230">
        <f>('Energy Use'!K83-'E-electricity'!K27-'E-Coal'!K27)*'Energy Use 2020'!$AC89</f>
        <v>1233844098581096.3</v>
      </c>
      <c r="L27" s="230">
        <f>('Energy Use'!L83-'E-electricity'!L27-'E-Coal'!L27)*'Energy Use 2020'!$AC89</f>
        <v>1216460282200249.3</v>
      </c>
      <c r="M27" s="230">
        <f>('Energy Use'!M83-'E-electricity'!M27-'E-Coal'!M27)*'Energy Use 2020'!$AC89</f>
        <v>1181765591988277</v>
      </c>
      <c r="N27" s="230">
        <f>('Energy Use'!N83-'E-electricity'!N27-'E-Coal'!N27)*'Energy Use 2020'!$AC89</f>
        <v>1158181480921791</v>
      </c>
      <c r="O27" s="230">
        <f>('Energy Use'!O83-'E-electricity'!O27-'E-Coal'!O27)*'Energy Use 2020'!$AC89</f>
        <v>1134838343944003</v>
      </c>
      <c r="P27" s="230">
        <f>('Energy Use'!P83-'E-electricity'!P27-'E-Coal'!P27)*'Energy Use 2020'!$AC89</f>
        <v>1111735929138229.9</v>
      </c>
      <c r="Q27" s="230">
        <f>('Energy Use'!Q83-'E-electricity'!Q27-'E-Coal'!Q27)*'Energy Use 2020'!$AC89</f>
        <v>1088873984618857.3</v>
      </c>
      <c r="R27" s="230">
        <f>('Energy Use'!R83-'E-electricity'!R27-'E-Coal'!R27)*'Energy Use 2020'!$AC89</f>
        <v>1066252258531343.4</v>
      </c>
      <c r="S27" s="230">
        <f>('Energy Use'!S83-'E-electricity'!S27-'E-Coal'!S27)*'Energy Use 2020'!$AC89</f>
        <v>1048396488550227.1</v>
      </c>
      <c r="T27" s="230">
        <f>('Energy Use'!T83-'E-electricity'!T27-'E-Coal'!T27)*'Energy Use 2020'!$AC89</f>
        <v>1030526499826364.5</v>
      </c>
      <c r="U27" s="230">
        <f>('Energy Use'!U83-'E-electricity'!U27-'E-Coal'!U27)*'Energy Use 2020'!$AC89</f>
        <v>1012642305550610</v>
      </c>
      <c r="V27" s="230">
        <f>('Energy Use'!V83-'E-electricity'!V27-'E-Coal'!V27)*'Energy Use 2020'!$AC89</f>
        <v>994743918913100.38</v>
      </c>
      <c r="W27" s="230">
        <f>('Energy Use'!W83-'E-electricity'!W27-'E-Coal'!W27)*'Energy Use 2020'!$AC89</f>
        <v>976831353103252</v>
      </c>
      <c r="X27" s="230">
        <f>('Energy Use'!X83-'E-electricity'!X27-'E-Coal'!X27)*'Energy Use 2020'!$AC89</f>
        <v>952108186397121.88</v>
      </c>
      <c r="Y27" s="230">
        <f>('Energy Use'!Y83-'E-electricity'!Y27-'E-Coal'!Y27)*'Energy Use 2020'!$AC89</f>
        <v>927365697418727.63</v>
      </c>
      <c r="Z27" s="230">
        <f>('Energy Use'!Z83-'E-electricity'!Z27-'E-Coal'!Z27)*'Energy Use 2020'!$AC89</f>
        <v>902603904249748.13</v>
      </c>
      <c r="AA27" s="230">
        <f>('Energy Use'!AA83-'E-electricity'!AA27-'E-Coal'!AA27)*'Energy Use 2020'!$AC89</f>
        <v>877822824970876.75</v>
      </c>
      <c r="AB27" s="230">
        <f>('Energy Use'!AB83-'E-electricity'!AB27-'E-Coal'!AB27)*'Energy Use 2020'!$AC89</f>
        <v>853022477661819.25</v>
      </c>
      <c r="AC27" s="230">
        <f>('Energy Use'!AC83-'E-electricity'!AC27-'E-Coal'!AC27)*'Energy Use 2020'!$AC89</f>
        <v>833931638587721.25</v>
      </c>
      <c r="AD27" s="230">
        <f>('Energy Use'!AD83-'E-electricity'!AD27-'E-Coal'!AD27)*'Energy Use 2020'!$AC89</f>
        <v>814825903040376.75</v>
      </c>
      <c r="AE27" s="230">
        <f>('Energy Use'!AE83-'E-electricity'!AE27-'E-Coal'!AE27)*'Energy Use 2020'!$AC89</f>
        <v>795705284979656.38</v>
      </c>
      <c r="AF27" s="230">
        <f>('Energy Use'!AF83-'E-electricity'!AF27-'E-Coal'!AF27)*'Energy Use 2020'!$AC89</f>
        <v>776569798364669.88</v>
      </c>
      <c r="AG27" s="230">
        <f>('Energy Use'!AG83-'E-electricity'!AG27-'E-Coal'!AG27)*'Energy Use 2020'!$AC89</f>
        <v>757419457153764.63</v>
      </c>
      <c r="AH27" s="230">
        <f>('Energy Use'!AH83-'E-electricity'!AH27-'E-Coal'!AH27)*'Energy Use 2020'!$AC89</f>
        <v>746005876906512.25</v>
      </c>
      <c r="AI27" s="230">
        <f>('Energy Use'!AI83-'E-electricity'!AI27-'E-Coal'!AI27)*'Energy Use 2020'!$AC89</f>
        <v>734583306626804.38</v>
      </c>
      <c r="AJ27" s="230">
        <f>('Energy Use'!AJ83-'E-electricity'!AJ27-'E-Coal'!AJ27)*'Energy Use 2020'!$AC89</f>
        <v>723151754711789.5</v>
      </c>
      <c r="AK27" s="230">
        <f>('Energy Use'!AK83-'E-electricity'!AK27-'E-Coal'!AK27)*'Energy Use 2020'!$AC89</f>
        <v>711711229558159.75</v>
      </c>
      <c r="AL27" s="230">
        <f>('Energy Use'!AL83-'E-electricity'!AL27-'E-Coal'!AL27)*'Energy Use 2020'!$AC89</f>
        <v>700261739562146.63</v>
      </c>
      <c r="AM27" s="230">
        <f>('Energy Use'!AM83-'E-electricity'!AM27-'E-Coal'!AM27)*'Energy Use 2020'!$AC89</f>
        <v>694672314007224.75</v>
      </c>
      <c r="AN27" s="230">
        <f>('Energy Use'!AN83-'E-electricity'!AN27-'E-Coal'!AN27)*'Energy Use 2020'!$AC89</f>
        <v>689078337246845</v>
      </c>
      <c r="AO27" s="230">
        <f>('Energy Use'!AO83-'E-electricity'!AO27-'E-Coal'!AO27)*'Energy Use 2020'!$AC89</f>
        <v>683479813475768.75</v>
      </c>
      <c r="AP27" s="230">
        <f>('Energy Use'!AP83-'E-electricity'!AP27-'E-Coal'!AP27)*'Energy Use 2020'!$AC89</f>
        <v>677876746888526.63</v>
      </c>
      <c r="AQ27" s="230">
        <f>('Energy Use'!AQ83-'E-electricity'!AQ27-'E-Coal'!AQ27)*'Energy Use 2020'!$AC89</f>
        <v>672211339593911.5</v>
      </c>
      <c r="AR27" s="133" t="str">
        <f>VLOOKUP($A27,'Sector Match'!$A$1:$B$43,2,0)</f>
        <v>cement and other nonmetallic minerals 239</v>
      </c>
    </row>
    <row r="28" spans="1:44" x14ac:dyDescent="0.2">
      <c r="A28" s="74" t="s">
        <v>26</v>
      </c>
      <c r="B28" s="230">
        <f>('Energy Use'!B84-'E-electricity'!B28)*'Energy Use 2019'!$T90</f>
        <v>485377608358500</v>
      </c>
      <c r="C28" s="230">
        <f>('Energy Use'!C84-'E-electricity'!C28-'E-Coal'!C28)*'Energy Use 2020'!$AC90</f>
        <v>509597460174000</v>
      </c>
      <c r="D28" s="230">
        <f>('Energy Use'!D84-'E-electricity'!D28-'E-Coal'!D28)*'Energy Use 2020'!$AC90</f>
        <v>596942431945874.88</v>
      </c>
      <c r="E28" s="230">
        <f>('Energy Use'!E84-'E-electricity'!E28-'E-Coal'!E28)*'Energy Use 2020'!$AC90</f>
        <v>637612372088952.38</v>
      </c>
      <c r="F28" s="230">
        <f>('Energy Use'!F84-'E-electricity'!F28-'E-Coal'!F28)*'Energy Use 2020'!$AC90</f>
        <v>700464450847887.25</v>
      </c>
      <c r="G28" s="230">
        <f>('Energy Use'!G84-'E-electricity'!G28-'E-Coal'!G28)*'Energy Use 2020'!$AC90</f>
        <v>741871098637793.88</v>
      </c>
      <c r="H28" s="230">
        <f>('Energy Use'!H84-'E-electricity'!H28-'E-Coal'!H28)*'Energy Use 2020'!$AC90</f>
        <v>781059116557500.88</v>
      </c>
      <c r="I28" s="230">
        <f>('Energy Use'!I84-'E-electricity'!I28-'E-Coal'!I28)*'Energy Use 2020'!$AC90</f>
        <v>824794742752559.5</v>
      </c>
      <c r="J28" s="230">
        <f>('Energy Use'!J84-'E-electricity'!J28-'E-Coal'!J28)*'Energy Use 2020'!$AC90</f>
        <v>836974363653570.5</v>
      </c>
      <c r="K28" s="230">
        <f>('Energy Use'!K84-'E-electricity'!K28-'E-Coal'!K28)*'Energy Use 2020'!$AC90</f>
        <v>852236947367238.88</v>
      </c>
      <c r="L28" s="230">
        <f>('Energy Use'!L84-'E-electricity'!L28-'E-Coal'!L28)*'Energy Use 2020'!$AC90</f>
        <v>854182979890479</v>
      </c>
      <c r="M28" s="230">
        <f>('Energy Use'!M84-'E-electricity'!M28-'E-Coal'!M28)*'Energy Use 2020'!$AC90</f>
        <v>847330032658589.88</v>
      </c>
      <c r="N28" s="230">
        <f>('Energy Use'!N84-'E-electricity'!N28-'E-Coal'!N28)*'Energy Use 2020'!$AC90</f>
        <v>843475661670045.25</v>
      </c>
      <c r="O28" s="230">
        <f>('Energy Use'!O84-'E-electricity'!O28-'E-Coal'!O28)*'Energy Use 2020'!$AC90</f>
        <v>839608969904148.75</v>
      </c>
      <c r="P28" s="230">
        <f>('Energy Use'!P84-'E-electricity'!P28-'E-Coal'!P28)*'Energy Use 2020'!$AC90</f>
        <v>835729966270963.13</v>
      </c>
      <c r="Q28" s="230">
        <f>('Energy Use'!Q84-'E-electricity'!Q28-'E-Coal'!Q28)*'Energy Use 2020'!$AC90</f>
        <v>831838659679466.88</v>
      </c>
      <c r="R28" s="230">
        <f>('Energy Use'!R84-'E-electricity'!R28-'E-Coal'!R28)*'Energy Use 2020'!$AC90</f>
        <v>827935059037554</v>
      </c>
      <c r="S28" s="230">
        <f>('Energy Use'!S84-'E-electricity'!S28-'E-Coal'!S28)*'Energy Use 2020'!$AC90</f>
        <v>818771239151180.75</v>
      </c>
      <c r="T28" s="230">
        <f>('Energy Use'!T84-'E-electricity'!T28-'E-Coal'!T28)*'Energy Use 2020'!$AC90</f>
        <v>809602037967820.75</v>
      </c>
      <c r="U28" s="230">
        <f>('Energy Use'!U84-'E-electricity'!U28-'E-Coal'!U28)*'Energy Use 2020'!$AC90</f>
        <v>800427458077112.38</v>
      </c>
      <c r="V28" s="230">
        <f>('Energy Use'!V84-'E-electricity'!V28-'E-Coal'!V28)*'Energy Use 2020'!$AC90</f>
        <v>791247502068554.13</v>
      </c>
      <c r="W28" s="230">
        <f>('Energy Use'!W84-'E-electricity'!W28-'E-Coal'!W28)*'Energy Use 2020'!$AC90</f>
        <v>782062172531503.25</v>
      </c>
      <c r="X28" s="230">
        <f>('Energy Use'!X84-'E-electricity'!X28-'E-Coal'!X28)*'Energy Use 2020'!$AC90</f>
        <v>764636920602533.75</v>
      </c>
      <c r="Y28" s="230">
        <f>('Energy Use'!Y84-'E-electricity'!Y28-'E-Coal'!Y28)*'Energy Use 2020'!$AC90</f>
        <v>747201665716783.5</v>
      </c>
      <c r="Z28" s="230">
        <f>('Energy Use'!Z84-'E-electricity'!Z28-'E-Coal'!Z28)*'Energy Use 2020'!$AC90</f>
        <v>729756412725946.63</v>
      </c>
      <c r="AA28" s="230">
        <f>('Energy Use'!AA84-'E-electricity'!AA28-'E-Coal'!AA28)*'Energy Use 2020'!$AC90</f>
        <v>712301166481454</v>
      </c>
      <c r="AB28" s="230">
        <f>('Energy Use'!AB84-'E-electricity'!AB28-'E-Coal'!AB28)*'Energy Use 2020'!$AC90</f>
        <v>694835931834471.88</v>
      </c>
      <c r="AC28" s="230">
        <f>('Energy Use'!AC84-'E-electricity'!AC28-'E-Coal'!AC28)*'Energy Use 2020'!$AC90</f>
        <v>677360713635903.13</v>
      </c>
      <c r="AD28" s="230">
        <f>('Energy Use'!AD84-'E-electricity'!AD28-'E-Coal'!AD28)*'Energy Use 2020'!$AC90</f>
        <v>659875516736386.38</v>
      </c>
      <c r="AE28" s="230">
        <f>('Energy Use'!AE84-'E-electricity'!AE28-'E-Coal'!AE28)*'Energy Use 2020'!$AC90</f>
        <v>642380345986296.88</v>
      </c>
      <c r="AF28" s="230">
        <f>('Energy Use'!AF84-'E-electricity'!AF28-'E-Coal'!AF28)*'Energy Use 2020'!$AC90</f>
        <v>624875206235745.25</v>
      </c>
      <c r="AG28" s="230">
        <f>('Energy Use'!AG84-'E-electricity'!AG28-'E-Coal'!AG28)*'Energy Use 2020'!$AC90</f>
        <v>607360102334578.88</v>
      </c>
      <c r="AH28" s="230">
        <f>('Energy Use'!AH84-'E-electricity'!AH28-'E-Coal'!AH28)*'Energy Use 2020'!$AC90</f>
        <v>592194379288910.63</v>
      </c>
      <c r="AI28" s="230">
        <f>('Energy Use'!AI84-'E-electricity'!AI28-'E-Coal'!AI28)*'Energy Use 2020'!$AC90</f>
        <v>577020021655613.38</v>
      </c>
      <c r="AJ28" s="230">
        <f>('Energy Use'!AJ84-'E-electricity'!AJ28-'E-Coal'!AJ28)*'Energy Use 2020'!$AC90</f>
        <v>561837033637503.44</v>
      </c>
      <c r="AK28" s="230">
        <f>('Energy Use'!AK84-'E-electricity'!AK28-'E-Coal'!AK28)*'Energy Use 2020'!$AC90</f>
        <v>546645419437169.63</v>
      </c>
      <c r="AL28" s="230">
        <f>('Energy Use'!AL84-'E-electricity'!AL28-'E-Coal'!AL28)*'Energy Use 2020'!$AC90</f>
        <v>531445183256970.69</v>
      </c>
      <c r="AM28" s="230">
        <f>('Energy Use'!AM84-'E-electricity'!AM28-'E-Coal'!AM28)*'Energy Use 2020'!$AC90</f>
        <v>515464839503255.13</v>
      </c>
      <c r="AN28" s="230">
        <f>('Energy Use'!AN84-'E-electricity'!AN28-'E-Coal'!AN28)*'Energy Use 2020'!$AC90</f>
        <v>499475451891935.81</v>
      </c>
      <c r="AO28" s="230">
        <f>('Energy Use'!AO84-'E-electricity'!AO28-'E-Coal'!AO28)*'Energy Use 2020'!$AC90</f>
        <v>483477024835664.25</v>
      </c>
      <c r="AP28" s="230">
        <f>('Energy Use'!AP84-'E-electricity'!AP28-'E-Coal'!AP28)*'Energy Use 2020'!$AC90</f>
        <v>467469562746851.44</v>
      </c>
      <c r="AQ28" s="230">
        <f>('Energy Use'!AQ84-'E-electricity'!AQ28-'E-Coal'!AQ28)*'Energy Use 2020'!$AC90</f>
        <v>451415043380539.56</v>
      </c>
      <c r="AR28" s="133" t="str">
        <f>VLOOKUP($A28,'Sector Match'!$A$1:$B$43,2,0)</f>
        <v>iron and steel 241</v>
      </c>
    </row>
    <row r="29" spans="1:44" x14ac:dyDescent="0.2">
      <c r="A29" s="74" t="s">
        <v>27</v>
      </c>
      <c r="B29" s="230">
        <f>('Energy Use'!B85-'E-electricity'!B29)*'Energy Use 2019'!$T91</f>
        <v>199039458898500.03</v>
      </c>
      <c r="C29" s="230">
        <f>('Energy Use'!C85-'E-electricity'!C29-'E-Coal'!C29)*'Energy Use 2020'!$AC91</f>
        <v>184811441809500</v>
      </c>
      <c r="D29" s="230">
        <f>('Energy Use'!D85-'E-electricity'!D29-'E-Coal'!D29)*'Energy Use 2020'!$AC91</f>
        <v>196189403623694.63</v>
      </c>
      <c r="E29" s="230">
        <f>('Energy Use'!E85-'E-electricity'!E29-'E-Coal'!E29)*'Energy Use 2020'!$AC91</f>
        <v>228815875522837.88</v>
      </c>
      <c r="F29" s="230">
        <f>('Energy Use'!F85-'E-electricity'!F29-'E-Coal'!F29)*'Energy Use 2020'!$AC91</f>
        <v>254603560765787.69</v>
      </c>
      <c r="G29" s="230">
        <f>('Energy Use'!G85-'E-electricity'!G29-'E-Coal'!G29)*'Energy Use 2020'!$AC91</f>
        <v>273334198648136.09</v>
      </c>
      <c r="H29" s="230">
        <f>('Energy Use'!H85-'E-electricity'!H29-'E-Coal'!H29)*'Energy Use 2020'!$AC91</f>
        <v>291534682133153.69</v>
      </c>
      <c r="I29" s="230">
        <f>('Energy Use'!I85-'E-electricity'!I29-'E-Coal'!I29)*'Energy Use 2020'!$AC91</f>
        <v>310626887180213.69</v>
      </c>
      <c r="J29" s="230">
        <f>('Energy Use'!J85-'E-electricity'!J29-'E-Coal'!J29)*'Energy Use 2020'!$AC91</f>
        <v>323349295207181.75</v>
      </c>
      <c r="K29" s="230">
        <f>('Energy Use'!K85-'E-electricity'!K29-'E-Coal'!K29)*'Energy Use 2020'!$AC91</f>
        <v>336539570137586</v>
      </c>
      <c r="L29" s="230">
        <f>('Energy Use'!L85-'E-electricity'!L29-'E-Coal'!L29)*'Energy Use 2020'!$AC91</f>
        <v>346733658428611.5</v>
      </c>
      <c r="M29" s="230">
        <f>('Energy Use'!M85-'E-electricity'!M29-'E-Coal'!M29)*'Energy Use 2020'!$AC91</f>
        <v>354764359628426.69</v>
      </c>
      <c r="N29" s="230">
        <f>('Energy Use'!N85-'E-electricity'!N29-'E-Coal'!N29)*'Energy Use 2020'!$AC91</f>
        <v>360407804742743.56</v>
      </c>
      <c r="O29" s="230">
        <f>('Energy Use'!O85-'E-electricity'!O29-'E-Coal'!O29)*'Energy Use 2020'!$AC91</f>
        <v>365961786616685.38</v>
      </c>
      <c r="P29" s="230">
        <f>('Energy Use'!P85-'E-electricity'!P29-'E-Coal'!P29)*'Energy Use 2020'!$AC91</f>
        <v>371426755413813.31</v>
      </c>
      <c r="Q29" s="230">
        <f>('Energy Use'!Q85-'E-electricity'!Q29-'E-Coal'!Q29)*'Energy Use 2020'!$AC91</f>
        <v>376803161228690.13</v>
      </c>
      <c r="R29" s="230">
        <f>('Energy Use'!R85-'E-electricity'!R29-'E-Coal'!R29)*'Energy Use 2020'!$AC91</f>
        <v>382091454086881.69</v>
      </c>
      <c r="S29" s="230">
        <f>('Energy Use'!S85-'E-electricity'!S29-'E-Coal'!S29)*'Energy Use 2020'!$AC91</f>
        <v>383701578770239.13</v>
      </c>
      <c r="T29" s="230">
        <f>('Energy Use'!T85-'E-electricity'!T29-'E-Coal'!T29)*'Energy Use 2020'!$AC91</f>
        <v>385304131776433.94</v>
      </c>
      <c r="U29" s="230">
        <f>('Energy Use'!U85-'E-electricity'!U29-'E-Coal'!U29)*'Energy Use 2020'!$AC91</f>
        <v>386899108454639.25</v>
      </c>
      <c r="V29" s="230">
        <f>('Energy Use'!V85-'E-electricity'!V29-'E-Coal'!V29)*'Energy Use 2020'!$AC91</f>
        <v>388486504154356.25</v>
      </c>
      <c r="W29" s="230">
        <f>('Energy Use'!W85-'E-electricity'!W29-'E-Coal'!W29)*'Energy Use 2020'!$AC91</f>
        <v>390066314225414.56</v>
      </c>
      <c r="X29" s="230">
        <f>('Energy Use'!X85-'E-electricity'!X29-'E-Coal'!X29)*'Energy Use 2020'!$AC91</f>
        <v>388449029212169</v>
      </c>
      <c r="Y29" s="230">
        <f>('Energy Use'!Y85-'E-electricity'!Y29-'E-Coal'!Y29)*'Energy Use 2020'!$AC91</f>
        <v>386834690070207.75</v>
      </c>
      <c r="Z29" s="230">
        <f>('Energy Use'!Z85-'E-electricity'!Z29-'E-Coal'!Z29)*'Energy Use 2020'!$AC91</f>
        <v>385223298864420.25</v>
      </c>
      <c r="AA29" s="230">
        <f>('Energy Use'!AA85-'E-electricity'!AA29-'E-Coal'!AA29)*'Energy Use 2020'!$AC91</f>
        <v>383614857659550.94</v>
      </c>
      <c r="AB29" s="230">
        <f>('Energy Use'!AB85-'E-electricity'!AB29-'E-Coal'!AB29)*'Energy Use 2020'!$AC91</f>
        <v>382009368520200.38</v>
      </c>
      <c r="AC29" s="230">
        <f>('Energy Use'!AC85-'E-electricity'!AC29-'E-Coal'!AC29)*'Energy Use 2020'!$AC91</f>
        <v>376277689766047.19</v>
      </c>
      <c r="AD29" s="230">
        <f>('Energy Use'!AD85-'E-electricity'!AD29-'E-Coal'!AD29)*'Energy Use 2020'!$AC91</f>
        <v>370562756355249.75</v>
      </c>
      <c r="AE29" s="230">
        <f>('Energy Use'!AE85-'E-electricity'!AE29-'E-Coal'!AE29)*'Energy Use 2020'!$AC91</f>
        <v>364864579114201.44</v>
      </c>
      <c r="AF29" s="230">
        <f>('Energy Use'!AF85-'E-electricity'!AF29-'E-Coal'!AF29)*'Energy Use 2020'!$AC91</f>
        <v>359183168868534.38</v>
      </c>
      <c r="AG29" s="230">
        <f>('Energy Use'!AG85-'E-electricity'!AG29-'E-Coal'!AG29)*'Energy Use 2020'!$AC91</f>
        <v>353518536443119.31</v>
      </c>
      <c r="AH29" s="230">
        <f>('Energy Use'!AH85-'E-electricity'!AH29-'E-Coal'!AH29)*'Energy Use 2020'!$AC91</f>
        <v>344799711412394.31</v>
      </c>
      <c r="AI29" s="230">
        <f>('Energy Use'!AI85-'E-electricity'!AI29-'E-Coal'!AI29)*'Energy Use 2020'!$AC91</f>
        <v>336108049614431.75</v>
      </c>
      <c r="AJ29" s="230">
        <f>('Energy Use'!AJ85-'E-electricity'!AJ29-'E-Coal'!AJ29)*'Energy Use 2020'!$AC91</f>
        <v>327443568441752.88</v>
      </c>
      <c r="AK29" s="230">
        <f>('Energy Use'!AK85-'E-electricity'!AK29-'E-Coal'!AK29)*'Energy Use 2020'!$AC91</f>
        <v>318806285285655.5</v>
      </c>
      <c r="AL29" s="230">
        <f>('Energy Use'!AL85-'E-electricity'!AL29-'E-Coal'!AL29)*'Energy Use 2020'!$AC91</f>
        <v>310196217536212.88</v>
      </c>
      <c r="AM29" s="230">
        <f>('Energy Use'!AM85-'E-electricity'!AM29-'E-Coal'!AM29)*'Energy Use 2020'!$AC91</f>
        <v>301600349795519.25</v>
      </c>
      <c r="AN29" s="230">
        <f>('Energy Use'!AN85-'E-electricity'!AN29-'E-Coal'!AN29)*'Energy Use 2020'!$AC91</f>
        <v>293031776688499.38</v>
      </c>
      <c r="AO29" s="230">
        <f>('Energy Use'!AO85-'E-electricity'!AO29-'E-Coal'!AO29)*'Energy Use 2020'!$AC91</f>
        <v>284490515629666.63</v>
      </c>
      <c r="AP29" s="230">
        <f>('Energy Use'!AP85-'E-electricity'!AP29-'E-Coal'!AP29)*'Energy Use 2020'!$AC91</f>
        <v>275976584032309.03</v>
      </c>
      <c r="AQ29" s="230">
        <f>('Energy Use'!AQ85-'E-electricity'!AQ29-'E-Coal'!AQ29)*'Energy Use 2020'!$AC91</f>
        <v>267466691937916.16</v>
      </c>
      <c r="AR29" s="133" t="str">
        <f>VLOOKUP($A29,'Sector Match'!$A$1:$B$43,2,0)</f>
        <v>other metals 242</v>
      </c>
    </row>
    <row r="30" spans="1:44" x14ac:dyDescent="0.2">
      <c r="A30" s="74" t="s">
        <v>28</v>
      </c>
      <c r="B30" s="230">
        <f>('Energy Use'!B86-'E-electricity'!B30)*'Energy Use 2019'!$T92</f>
        <v>223712096107500</v>
      </c>
      <c r="C30" s="230">
        <f>('Energy Use'!C86-'E-electricity'!C30-'E-Coal'!C30)*'Energy Use 2020'!$AC92</f>
        <v>263112758815500</v>
      </c>
      <c r="D30" s="230">
        <f>('Energy Use'!D86-'E-electricity'!D30-'E-Coal'!D30)*'Energy Use 2020'!$AC92</f>
        <v>315352127053774.06</v>
      </c>
      <c r="E30" s="230">
        <f>('Energy Use'!E86-'E-electricity'!E30-'E-Coal'!E30)*'Energy Use 2020'!$AC92</f>
        <v>333382887550463.81</v>
      </c>
      <c r="F30" s="230">
        <f>('Energy Use'!F86-'E-electricity'!F30-'E-Coal'!F30)*'Energy Use 2020'!$AC92</f>
        <v>346440800748440.75</v>
      </c>
      <c r="G30" s="230">
        <f>('Energy Use'!G86-'E-electricity'!G30-'E-Coal'!G30)*'Energy Use 2020'!$AC92</f>
        <v>357829039599442.56</v>
      </c>
      <c r="H30" s="230">
        <f>('Energy Use'!H86-'E-electricity'!H30-'E-Coal'!H30)*'Energy Use 2020'!$AC92</f>
        <v>371539576446876.94</v>
      </c>
      <c r="I30" s="230">
        <f>('Energy Use'!I86-'E-electricity'!I30-'E-Coal'!I30)*'Energy Use 2020'!$AC92</f>
        <v>387597856896176.88</v>
      </c>
      <c r="J30" s="230">
        <f>('Energy Use'!J86-'E-electricity'!J30-'E-Coal'!J30)*'Energy Use 2020'!$AC92</f>
        <v>397348714894612.06</v>
      </c>
      <c r="K30" s="230">
        <f>('Energy Use'!K86-'E-electricity'!K30-'E-Coal'!K30)*'Energy Use 2020'!$AC92</f>
        <v>405986329789206</v>
      </c>
      <c r="L30" s="230">
        <f>('Energy Use'!L86-'E-electricity'!L30-'E-Coal'!L30)*'Energy Use 2020'!$AC92</f>
        <v>411188984939393.5</v>
      </c>
      <c r="M30" s="230">
        <f>('Energy Use'!M86-'E-electricity'!M30-'E-Coal'!M30)*'Energy Use 2020'!$AC92</f>
        <v>413817322365433</v>
      </c>
      <c r="N30" s="230">
        <f>('Energy Use'!N86-'E-electricity'!N30-'E-Coal'!N30)*'Energy Use 2020'!$AC92</f>
        <v>418492976921558.25</v>
      </c>
      <c r="O30" s="230">
        <f>('Energy Use'!O86-'E-electricity'!O30-'E-Coal'!O30)*'Energy Use 2020'!$AC92</f>
        <v>422220567338238.88</v>
      </c>
      <c r="P30" s="230">
        <f>('Energy Use'!P86-'E-electricity'!P30-'E-Coal'!P30)*'Energy Use 2020'!$AC92</f>
        <v>425165939105075.19</v>
      </c>
      <c r="Q30" s="230">
        <f>('Energy Use'!Q86-'E-electricity'!Q30-'E-Coal'!Q30)*'Energy Use 2020'!$AC92</f>
        <v>427505376077285.5</v>
      </c>
      <c r="R30" s="230">
        <f>('Energy Use'!R86-'E-electricity'!R30-'E-Coal'!R30)*'Energy Use 2020'!$AC92</f>
        <v>429422600522925.63</v>
      </c>
      <c r="S30" s="230">
        <f>('Energy Use'!S86-'E-electricity'!S30-'E-Coal'!S30)*'Energy Use 2020'!$AC92</f>
        <v>432279103233369.19</v>
      </c>
      <c r="T30" s="230">
        <f>('Energy Use'!T86-'E-electricity'!T30-'E-Coal'!T30)*'Energy Use 2020'!$AC92</f>
        <v>434921293310821</v>
      </c>
      <c r="U30" s="230">
        <f>('Energy Use'!U86-'E-electricity'!U30-'E-Coal'!U30)*'Energy Use 2020'!$AC92</f>
        <v>437353207303824.69</v>
      </c>
      <c r="V30" s="230">
        <f>('Energy Use'!V86-'E-electricity'!V30-'E-Coal'!V30)*'Energy Use 2020'!$AC92</f>
        <v>439579375704220.06</v>
      </c>
      <c r="W30" s="230">
        <f>('Energy Use'!W86-'E-electricity'!W30-'E-Coal'!W30)*'Energy Use 2020'!$AC92</f>
        <v>441604793068688</v>
      </c>
      <c r="X30" s="230">
        <f>('Energy Use'!X86-'E-electricity'!X30-'E-Coal'!X30)*'Energy Use 2020'!$AC92</f>
        <v>443434887712854.81</v>
      </c>
      <c r="Y30" s="230">
        <f>('Energy Use'!Y86-'E-electricity'!Y30-'E-Coal'!Y30)*'Energy Use 2020'!$AC92</f>
        <v>445075491191230.5</v>
      </c>
      <c r="Z30" s="230">
        <f>('Energy Use'!Z86-'E-electricity'!Z30-'E-Coal'!Z30)*'Energy Use 2020'!$AC92</f>
        <v>446532807766139</v>
      </c>
      <c r="AA30" s="230">
        <f>('Energy Use'!AA86-'E-electricity'!AA30-'E-Coal'!AA30)*'Energy Use 2020'!$AC92</f>
        <v>447813384057643</v>
      </c>
      <c r="AB30" s="230">
        <f>('Energy Use'!AB86-'E-electricity'!AB30-'E-Coal'!AB30)*'Energy Use 2020'!$AC92</f>
        <v>448924079054741.44</v>
      </c>
      <c r="AC30" s="230">
        <f>('Energy Use'!AC86-'E-electricity'!AC30-'E-Coal'!AC30)*'Energy Use 2020'!$AC92</f>
        <v>449872034655791.13</v>
      </c>
      <c r="AD30" s="230">
        <f>('Energy Use'!AD86-'E-electricity'!AD30-'E-Coal'!AD30)*'Energy Use 2020'!$AC92</f>
        <v>450664646893410.81</v>
      </c>
      <c r="AE30" s="230">
        <f>('Energy Use'!AE86-'E-electricity'!AE30-'E-Coal'!AE30)*'Energy Use 2020'!$AC92</f>
        <v>451309537986302.81</v>
      </c>
      <c r="AF30" s="230">
        <f>('Energy Use'!AF86-'E-electricity'!AF30-'E-Coal'!AF30)*'Energy Use 2020'!$AC92</f>
        <v>451814529347403.63</v>
      </c>
      <c r="AG30" s="230">
        <f>('Energy Use'!AG86-'E-electricity'!AG30-'E-Coal'!AG30)*'Energy Use 2020'!$AC92</f>
        <v>452187615664951.06</v>
      </c>
      <c r="AH30" s="230">
        <f>('Energy Use'!AH86-'E-electricity'!AH30-'E-Coal'!AH30)*'Energy Use 2020'!$AC92</f>
        <v>452436940160324.06</v>
      </c>
      <c r="AI30" s="230">
        <f>('Energy Use'!AI86-'E-electricity'!AI30-'E-Coal'!AI30)*'Energy Use 2020'!$AC92</f>
        <v>452570771114160.5</v>
      </c>
      <c r="AJ30" s="230">
        <f>('Energy Use'!AJ86-'E-electricity'!AJ30-'E-Coal'!AJ30)*'Energy Use 2020'!$AC92</f>
        <v>452597479740227.31</v>
      </c>
      <c r="AK30" s="230">
        <f>('Energy Use'!AK86-'E-electricity'!AK30-'E-Coal'!AK30)*'Energy Use 2020'!$AC92</f>
        <v>452525519475072.94</v>
      </c>
      <c r="AL30" s="230">
        <f>('Energy Use'!AL86-'E-electricity'!AL30-'E-Coal'!AL30)*'Energy Use 2020'!$AC92</f>
        <v>452363406740537.06</v>
      </c>
      <c r="AM30" s="230">
        <f>('Energy Use'!AM86-'E-electricity'!AM30-'E-Coal'!AM30)*'Energy Use 2020'!$AC92</f>
        <v>452119703225963</v>
      </c>
      <c r="AN30" s="230">
        <f>('Energy Use'!AN86-'E-electricity'!AN30-'E-Coal'!AN30)*'Energy Use 2020'!$AC92</f>
        <v>451802999727307.88</v>
      </c>
      <c r="AO30" s="230">
        <f>('Energy Use'!AO86-'E-electricity'!AO30-'E-Coal'!AO30)*'Energy Use 2020'!$AC92</f>
        <v>451421901571577.19</v>
      </c>
      <c r="AP30" s="230">
        <f>('Energy Use'!AP86-'E-electricity'!AP30-'E-Coal'!AP30)*'Energy Use 2020'!$AC92</f>
        <v>450985015646935.63</v>
      </c>
      <c r="AQ30" s="230">
        <f>('Energy Use'!AQ86-'E-electricity'!AQ30-'E-Coal'!AQ30)*'Energy Use 2020'!$AC92</f>
        <v>450463381657734.56</v>
      </c>
      <c r="AR30" s="133" t="str">
        <f>VLOOKUP($A30,'Sector Match'!$A$1:$B$43,2,0)</f>
        <v>metal products except machinery and vehicles 25</v>
      </c>
    </row>
    <row r="31" spans="1:44" x14ac:dyDescent="0.2">
      <c r="A31" s="74" t="s">
        <v>29</v>
      </c>
      <c r="B31" s="230">
        <f>('Energy Use'!B87-'E-electricity'!B31)*'Energy Use 2019'!$T93</f>
        <v>77065185103500</v>
      </c>
      <c r="C31" s="230">
        <f>('Energy Use'!C87-'E-electricity'!C31-'E-Coal'!C31)*'Energy Use 2020'!$AC93</f>
        <v>78481875598500.016</v>
      </c>
      <c r="D31" s="230">
        <f>('Energy Use'!D87-'E-electricity'!D31-'E-Coal'!D31)*'Energy Use 2020'!$AC93</f>
        <v>93232618634385.266</v>
      </c>
      <c r="E31" s="230">
        <f>('Energy Use'!E87-'E-electricity'!E31-'E-Coal'!E31)*'Energy Use 2020'!$AC93</f>
        <v>98658506025683.25</v>
      </c>
      <c r="F31" s="230">
        <f>('Energy Use'!F87-'E-electricity'!F31-'E-Coal'!F31)*'Energy Use 2020'!$AC93</f>
        <v>103014759142807.27</v>
      </c>
      <c r="G31" s="230">
        <f>('Energy Use'!G87-'E-electricity'!G31-'E-Coal'!G31)*'Energy Use 2020'!$AC93</f>
        <v>106963396268528.81</v>
      </c>
      <c r="H31" s="230">
        <f>('Energy Use'!H87-'E-electricity'!H31-'E-Coal'!H31)*'Energy Use 2020'!$AC93</f>
        <v>111578063288279.75</v>
      </c>
      <c r="I31" s="230">
        <f>('Energy Use'!I87-'E-electricity'!I31-'E-Coal'!I31)*'Energy Use 2020'!$AC93</f>
        <v>117510682598567.67</v>
      </c>
      <c r="J31" s="230">
        <f>('Energy Use'!J87-'E-electricity'!J31-'E-Coal'!J31)*'Energy Use 2020'!$AC93</f>
        <v>120421338618222.81</v>
      </c>
      <c r="K31" s="230">
        <f>('Energy Use'!K87-'E-electricity'!K31-'E-Coal'!K31)*'Energy Use 2020'!$AC93</f>
        <v>123075941735924.67</v>
      </c>
      <c r="L31" s="230">
        <f>('Energy Use'!L87-'E-electricity'!L31-'E-Coal'!L31)*'Energy Use 2020'!$AC93</f>
        <v>124209040247005.36</v>
      </c>
      <c r="M31" s="230">
        <f>('Energy Use'!M87-'E-electricity'!M31-'E-Coal'!M31)*'Energy Use 2020'!$AC93</f>
        <v>124254665300689.41</v>
      </c>
      <c r="N31" s="230">
        <f>('Energy Use'!N87-'E-electricity'!N31-'E-Coal'!N31)*'Energy Use 2020'!$AC93</f>
        <v>125595823040925.5</v>
      </c>
      <c r="O31" s="230">
        <f>('Energy Use'!O87-'E-electricity'!O31-'E-Coal'!O31)*'Energy Use 2020'!$AC93</f>
        <v>126655346196709.97</v>
      </c>
      <c r="P31" s="230">
        <f>('Energy Use'!P87-'E-electricity'!P31-'E-Coal'!P31)*'Energy Use 2020'!$AC93</f>
        <v>127483361902895.16</v>
      </c>
      <c r="Q31" s="230">
        <f>('Energy Use'!Q87-'E-electricity'!Q31-'E-Coal'!Q31)*'Energy Use 2020'!$AC93</f>
        <v>128132988120082.72</v>
      </c>
      <c r="R31" s="230">
        <f>('Energy Use'!R87-'E-electricity'!R31-'E-Coal'!R31)*'Energy Use 2020'!$AC93</f>
        <v>128659446412783.28</v>
      </c>
      <c r="S31" s="230">
        <f>('Energy Use'!S87-'E-electricity'!S31-'E-Coal'!S31)*'Energy Use 2020'!$AC93</f>
        <v>129685647829297.95</v>
      </c>
      <c r="T31" s="230">
        <f>('Energy Use'!T87-'E-electricity'!T31-'E-Coal'!T31)*'Energy Use 2020'!$AC93</f>
        <v>130653839981485.7</v>
      </c>
      <c r="U31" s="230">
        <f>('Energy Use'!U87-'E-electricity'!U31-'E-Coal'!U31)*'Energy Use 2020'!$AC93</f>
        <v>131564082908424.56</v>
      </c>
      <c r="V31" s="230">
        <f>('Energy Use'!V87-'E-electricity'!V31-'E-Coal'!V31)*'Energy Use 2020'!$AC93</f>
        <v>132416555216419.78</v>
      </c>
      <c r="W31" s="230">
        <f>('Energy Use'!W87-'E-electricity'!W31-'E-Coal'!W31)*'Energy Use 2020'!$AC93</f>
        <v>133211550645906.28</v>
      </c>
      <c r="X31" s="230">
        <f>('Energy Use'!X87-'E-electricity'!X31-'E-Coal'!X31)*'Energy Use 2020'!$AC93</f>
        <v>133949474362305.03</v>
      </c>
      <c r="Y31" s="230">
        <f>('Energy Use'!Y87-'E-electricity'!Y31-'E-Coal'!Y31)*'Energy Use 2020'!$AC93</f>
        <v>134630838998839.47</v>
      </c>
      <c r="Z31" s="230">
        <f>('Energy Use'!Z87-'E-electricity'!Z31-'E-Coal'!Z31)*'Energy Use 2020'!$AC93</f>
        <v>135256260479416.84</v>
      </c>
      <c r="AA31" s="230">
        <f>('Energy Use'!AA87-'E-electricity'!AA31-'E-Coal'!AA31)*'Energy Use 2020'!$AC93</f>
        <v>135826453649588.23</v>
      </c>
      <c r="AB31" s="230">
        <f>('Energy Use'!AB87-'E-electricity'!AB31-'E-Coal'!AB31)*'Energy Use 2020'!$AC93</f>
        <v>136342227743359.16</v>
      </c>
      <c r="AC31" s="230">
        <f>('Energy Use'!AC87-'E-electricity'!AC31-'E-Coal'!AC31)*'Energy Use 2020'!$AC93</f>
        <v>136804481713194.83</v>
      </c>
      <c r="AD31" s="230">
        <f>('Energy Use'!AD87-'E-electricity'!AD31-'E-Coal'!AD31)*'Energy Use 2020'!$AC93</f>
        <v>137214199450032.05</v>
      </c>
      <c r="AE31" s="230">
        <f>('Energy Use'!AE87-'E-electricity'!AE31-'E-Coal'!AE31)*'Energy Use 2020'!$AC93</f>
        <v>137572444919404.92</v>
      </c>
      <c r="AF31" s="230">
        <f>('Energy Use'!AF87-'E-electricity'!AF31-'E-Coal'!AF31)*'Energy Use 2020'!$AC93</f>
        <v>137880357238996.19</v>
      </c>
      <c r="AG31" s="230">
        <f>('Energy Use'!AG87-'E-electricity'!AG31-'E-Coal'!AG31)*'Energy Use 2020'!$AC93</f>
        <v>138139145722016.88</v>
      </c>
      <c r="AH31" s="230">
        <f>('Energy Use'!AH87-'E-electricity'!AH31-'E-Coal'!AH31)*'Energy Use 2020'!$AC93</f>
        <v>138350084909803.91</v>
      </c>
      <c r="AI31" s="230">
        <f>('Energy Use'!AI87-'E-electricity'!AI31-'E-Coal'!AI31)*'Energy Use 2020'!$AC93</f>
        <v>138514509615947.38</v>
      </c>
      <c r="AJ31" s="230">
        <f>('Energy Use'!AJ87-'E-electricity'!AJ31-'E-Coal'!AJ31)*'Energy Use 2020'!$AC93</f>
        <v>138633810003104.31</v>
      </c>
      <c r="AK31" s="230">
        <f>('Energy Use'!AK87-'E-electricity'!AK31-'E-Coal'!AK31)*'Energy Use 2020'!$AC93</f>
        <v>138709426712445.95</v>
      </c>
      <c r="AL31" s="230">
        <f>('Energy Use'!AL87-'E-electricity'!AL31-'E-Coal'!AL31)*'Energy Use 2020'!$AC93</f>
        <v>138742846064437.61</v>
      </c>
      <c r="AM31" s="230">
        <f>('Energy Use'!AM87-'E-electricity'!AM31-'E-Coal'!AM31)*'Energy Use 2020'!$AC93</f>
        <v>138735595348362.89</v>
      </c>
      <c r="AN31" s="230">
        <f>('Energy Use'!AN87-'E-electricity'!AN31-'E-Coal'!AN31)*'Energy Use 2020'!$AC93</f>
        <v>138689238216704.42</v>
      </c>
      <c r="AO31" s="230">
        <f>('Energy Use'!AO87-'E-electricity'!AO31-'E-Coal'!AO31)*'Energy Use 2020'!$AC93</f>
        <v>138605370199171.45</v>
      </c>
      <c r="AP31" s="230">
        <f>('Energy Use'!AP87-'E-electricity'!AP31-'E-Coal'!AP31)*'Energy Use 2020'!$AC93</f>
        <v>138485614349860.95</v>
      </c>
      <c r="AQ31" s="230">
        <f>('Energy Use'!AQ87-'E-electricity'!AQ31-'E-Coal'!AQ31)*'Energy Use 2020'!$AC93</f>
        <v>138320024914719.92</v>
      </c>
      <c r="AR31" s="133" t="str">
        <f>VLOOKUP($A31,'Sector Match'!$A$1:$B$43,2,0)</f>
        <v>other manufacturing 31T33</v>
      </c>
    </row>
    <row r="32" spans="1:44" x14ac:dyDescent="0.2">
      <c r="A32" s="74" t="s">
        <v>30</v>
      </c>
      <c r="B32" s="230">
        <f>('Energy Use'!B88-'E-electricity'!B32)*'Energy Use 2019'!$T94</f>
        <v>72915115300500</v>
      </c>
      <c r="C32" s="230">
        <f>('Energy Use'!C88-'E-electricity'!C32-'E-Coal'!C32)*'Energy Use 2020'!$AC94</f>
        <v>64467750996000</v>
      </c>
      <c r="D32" s="230">
        <f>('Energy Use'!D88-'E-electricity'!D32-'E-Coal'!D32)*'Energy Use 2020'!$AC94</f>
        <v>72192147309382.656</v>
      </c>
      <c r="E32" s="230">
        <f>('Energy Use'!E88-'E-electricity'!E32-'E-Coal'!E32)*'Energy Use 2020'!$AC94</f>
        <v>79452135395421.922</v>
      </c>
      <c r="F32" s="230">
        <f>('Energy Use'!F88-'E-electricity'!F32-'E-Coal'!F32)*'Energy Use 2020'!$AC94</f>
        <v>82854573412476.047</v>
      </c>
      <c r="G32" s="230">
        <f>('Energy Use'!G88-'E-electricity'!G32-'E-Coal'!G32)*'Energy Use 2020'!$AC94</f>
        <v>87103432550744.781</v>
      </c>
      <c r="H32" s="230">
        <f>('Energy Use'!H88-'E-electricity'!H32-'E-Coal'!H32)*'Energy Use 2020'!$AC94</f>
        <v>92520386724149.203</v>
      </c>
      <c r="I32" s="230">
        <f>('Energy Use'!I88-'E-electricity'!I32-'E-Coal'!I32)*'Energy Use 2020'!$AC94</f>
        <v>97755284918163.172</v>
      </c>
      <c r="J32" s="230">
        <f>('Energy Use'!J88-'E-electricity'!J32-'E-Coal'!J32)*'Energy Use 2020'!$AC94</f>
        <v>102299201804016.69</v>
      </c>
      <c r="K32" s="230">
        <f>('Energy Use'!K88-'E-electricity'!K32-'E-Coal'!K32)*'Energy Use 2020'!$AC94</f>
        <v>106264045408631.27</v>
      </c>
      <c r="L32" s="230">
        <f>('Energy Use'!L88-'E-electricity'!L32-'E-Coal'!L32)*'Energy Use 2020'!$AC94</f>
        <v>109730331125876.06</v>
      </c>
      <c r="M32" s="230">
        <f>('Energy Use'!M88-'E-electricity'!M32-'E-Coal'!M32)*'Energy Use 2020'!$AC94</f>
        <v>112839719534831.53</v>
      </c>
      <c r="N32" s="230">
        <f>('Energy Use'!N88-'E-electricity'!N32-'E-Coal'!N32)*'Energy Use 2020'!$AC94</f>
        <v>115878767594100.89</v>
      </c>
      <c r="O32" s="230">
        <f>('Energy Use'!O88-'E-electricity'!O32-'E-Coal'!O32)*'Energy Use 2020'!$AC94</f>
        <v>118773690789502.67</v>
      </c>
      <c r="P32" s="230">
        <f>('Energy Use'!P88-'E-electricity'!P32-'E-Coal'!P32)*'Energy Use 2020'!$AC94</f>
        <v>121563669286607.27</v>
      </c>
      <c r="Q32" s="230">
        <f>('Energy Use'!Q88-'E-electricity'!Q32-'E-Coal'!Q32)*'Energy Use 2020'!$AC94</f>
        <v>124293140721430.14</v>
      </c>
      <c r="R32" s="230">
        <f>('Energy Use'!R88-'E-electricity'!R32-'E-Coal'!R32)*'Energy Use 2020'!$AC94</f>
        <v>127011482950015.14</v>
      </c>
      <c r="S32" s="230">
        <f>('Energy Use'!S88-'E-electricity'!S32-'E-Coal'!S32)*'Energy Use 2020'!$AC94</f>
        <v>129897986906280.47</v>
      </c>
      <c r="T32" s="230">
        <f>('Energy Use'!T88-'E-electricity'!T32-'E-Coal'!T32)*'Energy Use 2020'!$AC94</f>
        <v>132824902656028.13</v>
      </c>
      <c r="U32" s="230">
        <f>('Energy Use'!U88-'E-electricity'!U32-'E-Coal'!U32)*'Energy Use 2020'!$AC94</f>
        <v>135782970895731.05</v>
      </c>
      <c r="V32" s="230">
        <f>('Energy Use'!V88-'E-electricity'!V32-'E-Coal'!V32)*'Energy Use 2020'!$AC94</f>
        <v>138762106725963.63</v>
      </c>
      <c r="W32" s="230">
        <f>('Energy Use'!W88-'E-electricity'!W32-'E-Coal'!W32)*'Energy Use 2020'!$AC94</f>
        <v>141751382613098.19</v>
      </c>
      <c r="X32" s="230">
        <f>('Energy Use'!X88-'E-electricity'!X32-'E-Coal'!X32)*'Energy Use 2020'!$AC94</f>
        <v>144739019425303.31</v>
      </c>
      <c r="Y32" s="230">
        <f>('Energy Use'!Y88-'E-electricity'!Y32-'E-Coal'!Y32)*'Energy Use 2020'!$AC94</f>
        <v>147712386592702.47</v>
      </c>
      <c r="Z32" s="230">
        <f>('Energy Use'!Z88-'E-electricity'!Z32-'E-Coal'!Z32)*'Energy Use 2020'!$AC94</f>
        <v>150658012445153.13</v>
      </c>
      <c r="AA32" s="230">
        <f>('Energy Use'!AA88-'E-electricity'!AA32-'E-Coal'!AA32)*'Energy Use 2020'!$AC94</f>
        <v>153561605763006.16</v>
      </c>
      <c r="AB32" s="230">
        <f>('Energy Use'!AB88-'E-electricity'!AB32-'E-Coal'!AB32)*'Energy Use 2020'!$AC94</f>
        <v>156408089533493.75</v>
      </c>
      <c r="AC32" s="230">
        <f>('Energy Use'!AC88-'E-electricity'!AC32-'E-Coal'!AC32)*'Energy Use 2020'!$AC94</f>
        <v>159181647835312.88</v>
      </c>
      <c r="AD32" s="230">
        <f>('Energy Use'!AD88-'E-electricity'!AD32-'E-Coal'!AD32)*'Energy Use 2020'!$AC94</f>
        <v>161865786674085.03</v>
      </c>
      <c r="AE32" s="230">
        <f>('Energy Use'!AE88-'E-electricity'!AE32-'E-Coal'!AE32)*'Energy Use 2020'!$AC94</f>
        <v>164443409459513.06</v>
      </c>
      <c r="AF32" s="230">
        <f>('Energy Use'!AF88-'E-electricity'!AF32-'E-Coal'!AF32)*'Energy Use 2020'!$AC94</f>
        <v>166896907649758.88</v>
      </c>
      <c r="AG32" s="230">
        <f>('Energy Use'!AG88-'E-electricity'!AG32-'E-Coal'!AG32)*'Energy Use 2020'!$AC94</f>
        <v>169208266888892.78</v>
      </c>
      <c r="AH32" s="230">
        <f>('Energy Use'!AH88-'E-electricity'!AH32-'E-Coal'!AH32)*'Energy Use 2020'!$AC94</f>
        <v>171359188729187.28</v>
      </c>
      <c r="AI32" s="230">
        <f>('Energy Use'!AI88-'E-electricity'!AI32-'E-Coal'!AI32)*'Energy Use 2020'!$AC94</f>
        <v>173331227762438.66</v>
      </c>
      <c r="AJ32" s="230">
        <f>('Energy Use'!AJ88-'E-electricity'!AJ32-'E-Coal'!AJ32)*'Energy Use 2020'!$AC94</f>
        <v>175105943685418.59</v>
      </c>
      <c r="AK32" s="230">
        <f>('Energy Use'!AK88-'E-electricity'!AK32-'E-Coal'!AK32)*'Energy Use 2020'!$AC94</f>
        <v>176665067497149.16</v>
      </c>
      <c r="AL32" s="230">
        <f>('Energy Use'!AL88-'E-electricity'!AL32-'E-Coal'!AL32)*'Energy Use 2020'!$AC94</f>
        <v>177990680674504</v>
      </c>
      <c r="AM32" s="230">
        <f>('Energy Use'!AM88-'E-electricity'!AM32-'E-Coal'!AM32)*'Energy Use 2020'!$AC94</f>
        <v>179065405803482.56</v>
      </c>
      <c r="AN32" s="230">
        <f>('Energy Use'!AN88-'E-electricity'!AN32-'E-Coal'!AN32)*'Energy Use 2020'!$AC94</f>
        <v>179872606763606.38</v>
      </c>
      <c r="AO32" s="230">
        <f>('Energy Use'!AO88-'E-electricity'!AO32-'E-Coal'!AO32)*'Energy Use 2020'!$AC94</f>
        <v>180396596180832.34</v>
      </c>
      <c r="AP32" s="230">
        <f>('Energy Use'!AP88-'E-electricity'!AP32-'E-Coal'!AP32)*'Energy Use 2020'!$AC94</f>
        <v>180622847489899.75</v>
      </c>
      <c r="AQ32" s="230">
        <f>('Energy Use'!AQ88-'E-electricity'!AQ32-'E-Coal'!AQ32)*'Energy Use 2020'!$AC94</f>
        <v>180522983903197.88</v>
      </c>
      <c r="AR32" s="133" t="str">
        <f>VLOOKUP($A32,'Sector Match'!$A$1:$B$43,2,0)</f>
        <v>glass and glass products 231</v>
      </c>
    </row>
    <row r="33" spans="1:44" x14ac:dyDescent="0.2">
      <c r="A33" s="74" t="s">
        <v>31</v>
      </c>
      <c r="B33" s="230">
        <f>('Energy Use'!B89-'E-electricity'!B33)*'Energy Use 2019'!$T95</f>
        <v>94468255596000</v>
      </c>
      <c r="C33" s="230">
        <f>('Energy Use'!C89-'E-electricity'!C33-'E-Coal'!C33)*'Energy Use 2020'!$AC95</f>
        <v>102360055000500</v>
      </c>
      <c r="D33" s="230">
        <f>('Energy Use'!D89-'E-electricity'!D33-'E-Coal'!D33)*'Energy Use 2020'!$AC95</f>
        <v>104737070334955.83</v>
      </c>
      <c r="E33" s="230">
        <f>('Energy Use'!E89-'E-electricity'!E33-'E-Coal'!E33)*'Energy Use 2020'!$AC95</f>
        <v>120073645215541.95</v>
      </c>
      <c r="F33" s="230">
        <f>('Energy Use'!F89-'E-electricity'!F33-'E-Coal'!F33)*'Energy Use 2020'!$AC95</f>
        <v>132401775457422.34</v>
      </c>
      <c r="G33" s="230">
        <f>('Energy Use'!G89-'E-electricity'!G33-'E-Coal'!G33)*'Energy Use 2020'!$AC95</f>
        <v>140391896935678.88</v>
      </c>
      <c r="H33" s="230">
        <f>('Energy Use'!H89-'E-electricity'!H33-'E-Coal'!H33)*'Energy Use 2020'!$AC95</f>
        <v>148300800369270.06</v>
      </c>
      <c r="I33" s="230">
        <f>('Energy Use'!I89-'E-electricity'!I33-'E-Coal'!I33)*'Energy Use 2020'!$AC95</f>
        <v>152380178059235.06</v>
      </c>
      <c r="J33" s="230">
        <f>('Energy Use'!J89-'E-electricity'!J33-'E-Coal'!J33)*'Energy Use 2020'!$AC95</f>
        <v>156293195295448.41</v>
      </c>
      <c r="K33" s="230">
        <f>('Energy Use'!K89-'E-electricity'!K33-'E-Coal'!K33)*'Energy Use 2020'!$AC95</f>
        <v>160195075324679.91</v>
      </c>
      <c r="L33" s="230">
        <f>('Energy Use'!L89-'E-electricity'!L33-'E-Coal'!L33)*'Energy Use 2020'!$AC95</f>
        <v>164011377937486.53</v>
      </c>
      <c r="M33" s="230">
        <f>('Energy Use'!M89-'E-electricity'!M33-'E-Coal'!M33)*'Energy Use 2020'!$AC95</f>
        <v>167762128171649.13</v>
      </c>
      <c r="N33" s="230">
        <f>('Energy Use'!N89-'E-electricity'!N33-'E-Coal'!N33)*'Energy Use 2020'!$AC95</f>
        <v>169558177947015.75</v>
      </c>
      <c r="O33" s="230">
        <f>('Energy Use'!O89-'E-electricity'!O33-'E-Coal'!O33)*'Energy Use 2020'!$AC95</f>
        <v>171344956299678.56</v>
      </c>
      <c r="P33" s="230">
        <f>('Energy Use'!P89-'E-electricity'!P33-'E-Coal'!P33)*'Energy Use 2020'!$AC95</f>
        <v>173122467756101</v>
      </c>
      <c r="Q33" s="230">
        <f>('Energy Use'!Q89-'E-electricity'!Q33-'E-Coal'!Q33)*'Energy Use 2020'!$AC95</f>
        <v>174890716842200.91</v>
      </c>
      <c r="R33" s="230">
        <f>('Energy Use'!R89-'E-electricity'!R33-'E-Coal'!R33)*'Energy Use 2020'!$AC95</f>
        <v>176649708083350.75</v>
      </c>
      <c r="S33" s="230">
        <f>('Energy Use'!S89-'E-electricity'!S33-'E-Coal'!S33)*'Energy Use 2020'!$AC95</f>
        <v>175908650816982.59</v>
      </c>
      <c r="T33" s="230">
        <f>('Energy Use'!T89-'E-electricity'!T33-'E-Coal'!T33)*'Energy Use 2020'!$AC95</f>
        <v>175168847357625.75</v>
      </c>
      <c r="U33" s="230">
        <f>('Energy Use'!U89-'E-electricity'!U33-'E-Coal'!U33)*'Energy Use 2020'!$AC95</f>
        <v>174430297677875.5</v>
      </c>
      <c r="V33" s="230">
        <f>('Energy Use'!V89-'E-electricity'!V33-'E-Coal'!V33)*'Energy Use 2020'!$AC95</f>
        <v>173693001750324.97</v>
      </c>
      <c r="W33" s="230">
        <f>('Energy Use'!W89-'E-electricity'!W33-'E-Coal'!W33)*'Energy Use 2020'!$AC95</f>
        <v>172956959547565.25</v>
      </c>
      <c r="X33" s="230">
        <f>('Energy Use'!X89-'E-electricity'!X33-'E-Coal'!X33)*'Energy Use 2020'!$AC95</f>
        <v>172222171042185.22</v>
      </c>
      <c r="Y33" s="230">
        <f>('Energy Use'!Y89-'E-electricity'!Y33-'E-Coal'!Y33)*'Energy Use 2020'!$AC95</f>
        <v>171488636206771.31</v>
      </c>
      <c r="Z33" s="230">
        <f>('Energy Use'!Z89-'E-electricity'!Z33-'E-Coal'!Z33)*'Energy Use 2020'!$AC95</f>
        <v>170756355013907.91</v>
      </c>
      <c r="AA33" s="230">
        <f>('Energy Use'!AA89-'E-electricity'!AA33-'E-Coal'!AA33)*'Energy Use 2020'!$AC95</f>
        <v>170025327436177.22</v>
      </c>
      <c r="AB33" s="230">
        <f>('Energy Use'!AB89-'E-electricity'!AB33-'E-Coal'!AB33)*'Energy Use 2020'!$AC95</f>
        <v>169295553446159.09</v>
      </c>
      <c r="AC33" s="230">
        <f>('Energy Use'!AC89-'E-electricity'!AC33-'E-Coal'!AC33)*'Energy Use 2020'!$AC95</f>
        <v>168567033016431.28</v>
      </c>
      <c r="AD33" s="230">
        <f>('Energy Use'!AD89-'E-electricity'!AD33-'E-Coal'!AD33)*'Energy Use 2020'!$AC95</f>
        <v>167839766119569.22</v>
      </c>
      <c r="AE33" s="230">
        <f>('Energy Use'!AE89-'E-electricity'!AE33-'E-Coal'!AE33)*'Energy Use 2020'!$AC95</f>
        <v>167113752728146.34</v>
      </c>
      <c r="AF33" s="230">
        <f>('Energy Use'!AF89-'E-electricity'!AF33-'E-Coal'!AF33)*'Energy Use 2020'!$AC95</f>
        <v>166388992814733.66</v>
      </c>
      <c r="AG33" s="230">
        <f>('Energy Use'!AG89-'E-electricity'!AG33-'E-Coal'!AG33)*'Energy Use 2020'!$AC95</f>
        <v>165665486351900.03</v>
      </c>
      <c r="AH33" s="230">
        <f>('Energy Use'!AH89-'E-electricity'!AH33-'E-Coal'!AH33)*'Energy Use 2020'!$AC95</f>
        <v>165258411465038.03</v>
      </c>
      <c r="AI33" s="230">
        <f>('Energy Use'!AI89-'E-electricity'!AI33-'E-Coal'!AI33)*'Energy Use 2020'!$AC95</f>
        <v>164851839675908.16</v>
      </c>
      <c r="AJ33" s="230">
        <f>('Energy Use'!AJ89-'E-electricity'!AJ33-'E-Coal'!AJ33)*'Energy Use 2020'!$AC95</f>
        <v>164445770973639.94</v>
      </c>
      <c r="AK33" s="230">
        <f>('Energy Use'!AK89-'E-electricity'!AK33-'E-Coal'!AK33)*'Energy Use 2020'!$AC95</f>
        <v>164040205347361.66</v>
      </c>
      <c r="AL33" s="230">
        <f>('Energy Use'!AL89-'E-electricity'!AL33-'E-Coal'!AL33)*'Energy Use 2020'!$AC95</f>
        <v>163635142786201.25</v>
      </c>
      <c r="AM33" s="230">
        <f>('Energy Use'!AM89-'E-electricity'!AM33-'E-Coal'!AM33)*'Energy Use 2020'!$AC95</f>
        <v>163126149124915.88</v>
      </c>
      <c r="AN33" s="230">
        <f>('Energy Use'!AN89-'E-electricity'!AN33-'E-Coal'!AN33)*'Energy Use 2020'!$AC95</f>
        <v>162617908587916.69</v>
      </c>
      <c r="AO33" s="230">
        <f>('Energy Use'!AO89-'E-electricity'!AO33-'E-Coal'!AO33)*'Energy Use 2020'!$AC95</f>
        <v>162110421158804.63</v>
      </c>
      <c r="AP33" s="230">
        <f>('Energy Use'!AP89-'E-electricity'!AP33-'E-Coal'!AP33)*'Energy Use 2020'!$AC95</f>
        <v>161603686821179.28</v>
      </c>
      <c r="AQ33" s="230">
        <f>('Energy Use'!AQ89-'E-electricity'!AQ33-'E-Coal'!AQ33)*'Energy Use 2020'!$AC95</f>
        <v>161084089213320.63</v>
      </c>
      <c r="AR33" s="133" t="str">
        <f>VLOOKUP($A33,'Sector Match'!$A$1:$B$43,2,0)</f>
        <v>road vehicles 29</v>
      </c>
    </row>
    <row r="34" spans="1:44" x14ac:dyDescent="0.2">
      <c r="A34" s="74" t="s">
        <v>32</v>
      </c>
      <c r="B34" s="230">
        <f>('Energy Use'!B90-'E-electricity'!B34)*'Energy Use 2019'!$T96</f>
        <v>78067979748000</v>
      </c>
      <c r="C34" s="230">
        <f>('Energy Use'!C90-'E-electricity'!C34-'E-Coal'!C34)*'Energy Use 2020'!$AC96</f>
        <v>80020790371500</v>
      </c>
      <c r="D34" s="230">
        <f>('Energy Use'!D90-'E-electricity'!D34-'E-Coal'!D34)*'Energy Use 2020'!$AC96</f>
        <v>87389074206546.781</v>
      </c>
      <c r="E34" s="230">
        <f>('Energy Use'!E90-'E-electricity'!E34-'E-Coal'!E34)*'Energy Use 2020'!$AC96</f>
        <v>94078193720580.438</v>
      </c>
      <c r="F34" s="230">
        <f>('Energy Use'!F90-'E-electricity'!F34-'E-Coal'!F34)*'Energy Use 2020'!$AC96</f>
        <v>96889194641678.719</v>
      </c>
      <c r="G34" s="230">
        <f>('Energy Use'!G90-'E-electricity'!G34-'E-Coal'!G34)*'Energy Use 2020'!$AC96</f>
        <v>98628872860482.078</v>
      </c>
      <c r="H34" s="230">
        <f>('Energy Use'!H90-'E-electricity'!H34-'E-Coal'!H34)*'Energy Use 2020'!$AC96</f>
        <v>100852774752749.78</v>
      </c>
      <c r="I34" s="230">
        <f>('Energy Use'!I90-'E-electricity'!I34-'E-Coal'!I34)*'Energy Use 2020'!$AC96</f>
        <v>103154587016537</v>
      </c>
      <c r="J34" s="230">
        <f>('Energy Use'!J90-'E-electricity'!J34-'E-Coal'!J34)*'Energy Use 2020'!$AC96</f>
        <v>105049384731886.44</v>
      </c>
      <c r="K34" s="230">
        <f>('Energy Use'!K90-'E-electricity'!K34-'E-Coal'!K34)*'Energy Use 2020'!$AC96</f>
        <v>106651713049851.42</v>
      </c>
      <c r="L34" s="230">
        <f>('Energy Use'!L90-'E-electricity'!L34-'E-Coal'!L34)*'Energy Use 2020'!$AC96</f>
        <v>107891981923855.75</v>
      </c>
      <c r="M34" s="230">
        <f>('Energy Use'!M90-'E-electricity'!M34-'E-Coal'!M34)*'Energy Use 2020'!$AC96</f>
        <v>108780928224897.78</v>
      </c>
      <c r="N34" s="230">
        <f>('Energy Use'!N90-'E-electricity'!N34-'E-Coal'!N34)*'Energy Use 2020'!$AC96</f>
        <v>109499861052997.36</v>
      </c>
      <c r="O34" s="230">
        <f>('Energy Use'!O90-'E-electricity'!O34-'E-Coal'!O34)*'Energy Use 2020'!$AC96</f>
        <v>109939117790090.63</v>
      </c>
      <c r="P34" s="230">
        <f>('Energy Use'!P90-'E-electricity'!P34-'E-Coal'!P34)*'Energy Use 2020'!$AC96</f>
        <v>110145507633747.88</v>
      </c>
      <c r="Q34" s="230">
        <f>('Energy Use'!Q90-'E-electricity'!Q34-'E-Coal'!Q34)*'Energy Use 2020'!$AC96</f>
        <v>110167928016787.14</v>
      </c>
      <c r="R34" s="230">
        <f>('Energy Use'!R90-'E-electricity'!R34-'E-Coal'!R34)*'Energy Use 2020'!$AC96</f>
        <v>110056428589697.44</v>
      </c>
      <c r="S34" s="230">
        <f>('Energy Use'!S90-'E-electricity'!S34-'E-Coal'!S34)*'Energy Use 2020'!$AC96</f>
        <v>109955763215779.36</v>
      </c>
      <c r="T34" s="230">
        <f>('Energy Use'!T90-'E-electricity'!T34-'E-Coal'!T34)*'Energy Use 2020'!$AC96</f>
        <v>109778417272754.47</v>
      </c>
      <c r="U34" s="230">
        <f>('Energy Use'!U90-'E-electricity'!U34-'E-Coal'!U34)*'Energy Use 2020'!$AC96</f>
        <v>109531240759165.72</v>
      </c>
      <c r="V34" s="230">
        <f>('Energy Use'!V90-'E-electricity'!V34-'E-Coal'!V34)*'Energy Use 2020'!$AC96</f>
        <v>109221167110479.66</v>
      </c>
      <c r="W34" s="230">
        <f>('Energy Use'!W90-'E-electricity'!W34-'E-Coal'!W34)*'Energy Use 2020'!$AC96</f>
        <v>108855172602286.06</v>
      </c>
      <c r="X34" s="230">
        <f>('Energy Use'!X90-'E-electricity'!X34-'E-Coal'!X34)*'Energy Use 2020'!$AC96</f>
        <v>108440239833009.36</v>
      </c>
      <c r="Y34" s="230">
        <f>('Energy Use'!Y90-'E-electricity'!Y34-'E-Coal'!Y34)*'Energy Use 2020'!$AC96</f>
        <v>107983325417792</v>
      </c>
      <c r="Z34" s="230">
        <f>('Energy Use'!Z90-'E-electricity'!Z34-'E-Coal'!Z34)*'Energy Use 2020'!$AC96</f>
        <v>107491331966836.64</v>
      </c>
      <c r="AA34" s="230">
        <f>('Energy Use'!AA90-'E-electricity'!AA34-'E-Coal'!AA34)*'Energy Use 2020'!$AC96</f>
        <v>106971084370030.53</v>
      </c>
      <c r="AB34" s="230">
        <f>('Energy Use'!AB90-'E-electricity'!AB34-'E-Coal'!AB34)*'Energy Use 2020'!$AC96</f>
        <v>106429310365415.77</v>
      </c>
      <c r="AC34" s="230">
        <f>('Energy Use'!AC90-'E-electricity'!AC34-'E-Coal'!AC34)*'Energy Use 2020'!$AC96</f>
        <v>105872625332125.27</v>
      </c>
      <c r="AD34" s="230">
        <f>('Energy Use'!AD90-'E-electricity'!AD34-'E-Coal'!AD34)*'Energy Use 2020'!$AC96</f>
        <v>105307521218817.86</v>
      </c>
      <c r="AE34" s="230">
        <f>('Energy Use'!AE90-'E-electricity'!AE34-'E-Coal'!AE34)*'Energy Use 2020'!$AC96</f>
        <v>104740359496247.02</v>
      </c>
      <c r="AF34" s="230">
        <f>('Energy Use'!AF90-'E-electricity'!AF34-'E-Coal'!AF34)*'Energy Use 2020'!$AC96</f>
        <v>104177368007248.91</v>
      </c>
      <c r="AG34" s="230">
        <f>('Energy Use'!AG90-'E-electricity'!AG34-'E-Coal'!AG34)*'Energy Use 2020'!$AC96</f>
        <v>103624641578817.13</v>
      </c>
      <c r="AH34" s="230">
        <f>('Energy Use'!AH90-'E-electricity'!AH34-'E-Coal'!AH34)*'Energy Use 2020'!$AC96</f>
        <v>103088146258783.41</v>
      </c>
      <c r="AI34" s="230">
        <f>('Energy Use'!AI90-'E-electricity'!AI34-'E-Coal'!AI34)*'Energy Use 2020'!$AC96</f>
        <v>102573727043594.33</v>
      </c>
      <c r="AJ34" s="230">
        <f>('Energy Use'!AJ90-'E-electricity'!AJ34-'E-Coal'!AJ34)*'Energy Use 2020'!$AC96</f>
        <v>102087118973476.48</v>
      </c>
      <c r="AK34" s="230">
        <f>('Energy Use'!AK90-'E-electricity'!AK34-'E-Coal'!AK34)*'Energy Use 2020'!$AC96</f>
        <v>101633961486588.28</v>
      </c>
      <c r="AL34" s="230">
        <f>('Energy Use'!AL90-'E-electricity'!AL34-'E-Coal'!AL34)*'Energy Use 2020'!$AC96</f>
        <v>101219815944337.97</v>
      </c>
      <c r="AM34" s="230">
        <f>('Energy Use'!AM90-'E-electricity'!AM34-'E-Coal'!AM34)*'Energy Use 2020'!$AC96</f>
        <v>100850186265688.19</v>
      </c>
      <c r="AN34" s="230">
        <f>('Energy Use'!AN90-'E-electricity'!AN34-'E-Coal'!AN34)*'Energy Use 2020'!$AC96</f>
        <v>100530542638859.05</v>
      </c>
      <c r="AO34" s="230">
        <f>('Energy Use'!AO90-'E-electricity'!AO34-'E-Coal'!AO34)*'Energy Use 2020'!$AC96</f>
        <v>100266348314322.48</v>
      </c>
      <c r="AP34" s="230">
        <f>('Energy Use'!AP90-'E-electricity'!AP34-'E-Coal'!AP34)*'Energy Use 2020'!$AC96</f>
        <v>100063089523461.34</v>
      </c>
      <c r="AQ34" s="230">
        <f>('Energy Use'!AQ90-'E-electricity'!AQ34-'E-Coal'!AQ34)*'Energy Use 2020'!$AC96</f>
        <v>99917971462775.375</v>
      </c>
      <c r="AR34" s="133" t="str">
        <f>VLOOKUP($A34,'Sector Match'!$A$1:$B$43,2,0)</f>
        <v>nonroad vehicles 30</v>
      </c>
    </row>
    <row r="35" spans="1:44" x14ac:dyDescent="0.2">
      <c r="A35" s="74" t="s">
        <v>33</v>
      </c>
      <c r="B35" s="230">
        <f>('Energy Use'!B91-'E-electricity'!B35)*'Energy Use 2019'!$T97</f>
        <v>42250710645000</v>
      </c>
      <c r="C35" s="230">
        <f>('Energy Use'!C91-'E-electricity'!C35-'E-Coal'!C35)*'Energy Use 2020'!$AC97</f>
        <v>55098148957500</v>
      </c>
      <c r="D35" s="230">
        <f>('Energy Use'!D91-'E-electricity'!D35-'E-Coal'!D35)*'Energy Use 2020'!$AC97</f>
        <v>59028050134897.422</v>
      </c>
      <c r="E35" s="230">
        <f>('Energy Use'!E91-'E-electricity'!E35-'E-Coal'!E35)*'Energy Use 2020'!$AC97</f>
        <v>75913158765237.641</v>
      </c>
      <c r="F35" s="230">
        <f>('Energy Use'!F91-'E-electricity'!F35-'E-Coal'!F35)*'Energy Use 2020'!$AC97</f>
        <v>79035519984412.641</v>
      </c>
      <c r="G35" s="230">
        <f>('Energy Use'!G91-'E-electricity'!G35-'E-Coal'!G35)*'Energy Use 2020'!$AC97</f>
        <v>84444084937232.594</v>
      </c>
      <c r="H35" s="230">
        <f>('Energy Use'!H91-'E-electricity'!H35-'E-Coal'!H35)*'Energy Use 2020'!$AC97</f>
        <v>91469310059078.563</v>
      </c>
      <c r="I35" s="230">
        <f>('Energy Use'!I91-'E-electricity'!I35-'E-Coal'!I35)*'Energy Use 2020'!$AC97</f>
        <v>98160127014687.016</v>
      </c>
      <c r="J35" s="230">
        <f>('Energy Use'!J91-'E-electricity'!J35-'E-Coal'!J35)*'Energy Use 2020'!$AC97</f>
        <v>103919136218156.42</v>
      </c>
      <c r="K35" s="230">
        <f>('Energy Use'!K91-'E-electricity'!K35-'E-Coal'!K35)*'Energy Use 2020'!$AC97</f>
        <v>108924551513440.38</v>
      </c>
      <c r="L35" s="230">
        <f>('Energy Use'!L91-'E-electricity'!L35-'E-Coal'!L35)*'Energy Use 2020'!$AC97</f>
        <v>113325994104594</v>
      </c>
      <c r="M35" s="230">
        <f>('Energy Use'!M91-'E-electricity'!M35-'E-Coal'!M35)*'Energy Use 2020'!$AC97</f>
        <v>117381112960277.84</v>
      </c>
      <c r="N35" s="230">
        <f>('Energy Use'!N91-'E-electricity'!N35-'E-Coal'!N35)*'Energy Use 2020'!$AC97</f>
        <v>121709569787508</v>
      </c>
      <c r="O35" s="230">
        <f>('Energy Use'!O91-'E-electricity'!O35-'E-Coal'!O35)*'Energy Use 2020'!$AC97</f>
        <v>126012442280862.36</v>
      </c>
      <c r="P35" s="230">
        <f>('Energy Use'!P91-'E-electricity'!P35-'E-Coal'!P35)*'Energy Use 2020'!$AC97</f>
        <v>130265490498670.09</v>
      </c>
      <c r="Q35" s="230">
        <f>('Energy Use'!Q91-'E-electricity'!Q35-'E-Coal'!Q35)*'Energy Use 2020'!$AC97</f>
        <v>134442823790579</v>
      </c>
      <c r="R35" s="230">
        <f>('Energy Use'!R91-'E-electricity'!R35-'E-Coal'!R35)*'Energy Use 2020'!$AC97</f>
        <v>138517043039015.53</v>
      </c>
      <c r="S35" s="230">
        <f>('Energy Use'!S91-'E-electricity'!S35-'E-Coal'!S35)*'Energy Use 2020'!$AC97</f>
        <v>142867925839173.34</v>
      </c>
      <c r="T35" s="230">
        <f>('Energy Use'!T91-'E-electricity'!T35-'E-Coal'!T35)*'Energy Use 2020'!$AC97</f>
        <v>147099739240069.41</v>
      </c>
      <c r="U35" s="230">
        <f>('Energy Use'!U91-'E-electricity'!U35-'E-Coal'!U35)*'Energy Use 2020'!$AC97</f>
        <v>151198032795186.75</v>
      </c>
      <c r="V35" s="230">
        <f>('Energy Use'!V91-'E-electricity'!V35-'E-Coal'!V35)*'Energy Use 2020'!$AC97</f>
        <v>155148968238115.19</v>
      </c>
      <c r="W35" s="230">
        <f>('Energy Use'!W91-'E-electricity'!W35-'E-Coal'!W35)*'Energy Use 2020'!$AC97</f>
        <v>158939409216921.41</v>
      </c>
      <c r="X35" s="230">
        <f>('Energy Use'!X91-'E-electricity'!X35-'E-Coal'!X35)*'Energy Use 2020'!$AC97</f>
        <v>162557003880052.94</v>
      </c>
      <c r="Y35" s="230">
        <f>('Energy Use'!Y91-'E-electricity'!Y35-'E-Coal'!Y35)*'Energy Use 2020'!$AC97</f>
        <v>165990259586190.28</v>
      </c>
      <c r="Z35" s="230">
        <f>('Energy Use'!Z91-'E-electricity'!Z35-'E-Coal'!Z35)*'Energy Use 2020'!$AC97</f>
        <v>169228609128297.03</v>
      </c>
      <c r="AA35" s="230">
        <f>('Energy Use'!AA91-'E-electricity'!AA35-'E-Coal'!AA35)*'Energy Use 2020'!$AC97</f>
        <v>172262467984891.5</v>
      </c>
      <c r="AB35" s="230">
        <f>('Energy Use'!AB91-'E-electricity'!AB35-'E-Coal'!AB35)*'Energy Use 2020'!$AC97</f>
        <v>175083282236959.09</v>
      </c>
      <c r="AC35" s="230">
        <f>('Energy Use'!AC91-'E-electricity'!AC35-'E-Coal'!AC35)*'Energy Use 2020'!$AC97</f>
        <v>177683566914871.41</v>
      </c>
      <c r="AD35" s="230">
        <f>('Energy Use'!AD91-'E-electricity'!AD35-'E-Coal'!AD35)*'Energy Use 2020'!$AC97</f>
        <v>180056934664010.94</v>
      </c>
      <c r="AE35" s="230">
        <f>('Energy Use'!AE91-'E-electricity'!AE35-'E-Coal'!AE35)*'Energy Use 2020'!$AC97</f>
        <v>182198114738640.75</v>
      </c>
      <c r="AF35" s="230">
        <f>('Energy Use'!AF91-'E-electricity'!AF35-'E-Coal'!AF35)*'Energy Use 2020'!$AC97</f>
        <v>184102962449073.25</v>
      </c>
      <c r="AG35" s="230">
        <f>('Energy Use'!AG91-'E-electricity'!AG35-'E-Coal'!AG35)*'Energy Use 2020'!$AC97</f>
        <v>185768459295843.59</v>
      </c>
      <c r="AH35" s="230">
        <f>('Energy Use'!AH91-'E-electricity'!AH35-'E-Coal'!AH35)*'Energy Use 2020'!$AC97</f>
        <v>187192704124973.72</v>
      </c>
      <c r="AI35" s="230">
        <f>('Energy Use'!AI91-'E-electricity'!AI35-'E-Coal'!AI35)*'Energy Use 2020'!$AC97</f>
        <v>188374895729370.25</v>
      </c>
      <c r="AJ35" s="230">
        <f>('Energy Use'!AJ91-'E-electricity'!AJ35-'E-Coal'!AJ35)*'Energy Use 2020'!$AC97</f>
        <v>189315307402063.97</v>
      </c>
      <c r="AK35" s="230">
        <f>('Energy Use'!AK91-'E-electricity'!AK35-'E-Coal'!AK35)*'Energy Use 2020'!$AC97</f>
        <v>190015254016644.34</v>
      </c>
      <c r="AL35" s="230">
        <f>('Energy Use'!AL91-'E-electricity'!AL35-'E-Coal'!AL35)*'Energy Use 2020'!$AC97</f>
        <v>190477052268460.16</v>
      </c>
      <c r="AM35" s="230">
        <f>('Energy Use'!AM91-'E-electricity'!AM35-'E-Coal'!AM35)*'Energy Use 2020'!$AC97</f>
        <v>190703974756722.75</v>
      </c>
      <c r="AN35" s="230">
        <f>('Energy Use'!AN91-'E-electricity'!AN35-'E-Coal'!AN35)*'Energy Use 2020'!$AC97</f>
        <v>190700198622580.53</v>
      </c>
      <c r="AO35" s="230">
        <f>('Energy Use'!AO91-'E-electricity'!AO35-'E-Coal'!AO35)*'Energy Use 2020'!$AC97</f>
        <v>190470749481713.34</v>
      </c>
      <c r="AP35" s="230">
        <f>('Energy Use'!AP91-'E-electricity'!AP35-'E-Coal'!AP35)*'Energy Use 2020'!$AC97</f>
        <v>190021441402424.5</v>
      </c>
      <c r="AQ35" s="230">
        <f>('Energy Use'!AQ91-'E-electricity'!AQ35-'E-Coal'!AQ35)*'Energy Use 2020'!$AC97</f>
        <v>189343027203287.03</v>
      </c>
      <c r="AR35" s="133" t="str">
        <f>VLOOKUP($A35,'Sector Match'!$A$1:$B$43,2,0)</f>
        <v>appliances and electrical equipment 27</v>
      </c>
    </row>
    <row r="36" spans="1:44" x14ac:dyDescent="0.2">
      <c r="A36" s="74" t="s">
        <v>34</v>
      </c>
      <c r="B36" s="230">
        <f>('Energy Use'!B92-'E-electricity'!B36)*'Energy Use 2019'!$T98</f>
        <v>121588156189500</v>
      </c>
      <c r="C36" s="230">
        <f>('Energy Use'!C92-'E-electricity'!C36-'E-Coal'!C36)*'Energy Use 2020'!$AC98</f>
        <v>99712788252000</v>
      </c>
      <c r="D36" s="230">
        <f>('Energy Use'!D92-'E-electricity'!D36-'E-Coal'!D36)*'Energy Use 2020'!$AC98</f>
        <v>101290007520290.05</v>
      </c>
      <c r="E36" s="230">
        <f>('Energy Use'!E92-'E-electricity'!E36-'E-Coal'!E36)*'Energy Use 2020'!$AC98</f>
        <v>130622937384172.84</v>
      </c>
      <c r="F36" s="230">
        <f>('Energy Use'!F92-'E-electricity'!F36-'E-Coal'!F36)*'Energy Use 2020'!$AC98</f>
        <v>134756336315391.94</v>
      </c>
      <c r="G36" s="230">
        <f>('Energy Use'!G92-'E-electricity'!G36-'E-Coal'!G36)*'Energy Use 2020'!$AC98</f>
        <v>142175181988662.5</v>
      </c>
      <c r="H36" s="230">
        <f>('Energy Use'!H92-'E-electricity'!H36-'E-Coal'!H36)*'Energy Use 2020'!$AC98</f>
        <v>151465829662757.41</v>
      </c>
      <c r="I36" s="230">
        <f>('Energy Use'!I92-'E-electricity'!I36-'E-Coal'!I36)*'Energy Use 2020'!$AC98</f>
        <v>159497431180609.94</v>
      </c>
      <c r="J36" s="230">
        <f>('Energy Use'!J92-'E-electricity'!J36-'E-Coal'!J36)*'Energy Use 2020'!$AC98</f>
        <v>165653160991846.72</v>
      </c>
      <c r="K36" s="230">
        <f>('Energy Use'!K92-'E-electricity'!K36-'E-Coal'!K36)*'Energy Use 2020'!$AC98</f>
        <v>170509819938845.88</v>
      </c>
      <c r="L36" s="230">
        <f>('Energy Use'!L92-'E-electricity'!L36-'E-Coal'!L36)*'Energy Use 2020'!$AC98</f>
        <v>174628177702384.41</v>
      </c>
      <c r="M36" s="230">
        <f>('Energy Use'!M92-'E-electricity'!M36-'E-Coal'!M36)*'Energy Use 2020'!$AC98</f>
        <v>178715159560479.03</v>
      </c>
      <c r="N36" s="230">
        <f>('Energy Use'!N92-'E-electricity'!N36-'E-Coal'!N36)*'Energy Use 2020'!$AC98</f>
        <v>184095947071359.88</v>
      </c>
      <c r="O36" s="230">
        <f>('Energy Use'!O92-'E-electricity'!O36-'E-Coal'!O36)*'Energy Use 2020'!$AC98</f>
        <v>190124971901804.41</v>
      </c>
      <c r="P36" s="230">
        <f>('Energy Use'!P92-'E-electricity'!P36-'E-Coal'!P36)*'Energy Use 2020'!$AC98</f>
        <v>196634309324244.91</v>
      </c>
      <c r="Q36" s="230">
        <f>('Energy Use'!Q92-'E-electricity'!Q36-'E-Coal'!Q36)*'Energy Use 2020'!$AC98</f>
        <v>203431271911871.56</v>
      </c>
      <c r="R36" s="230">
        <f>('Energy Use'!R92-'E-electricity'!R36-'E-Coal'!R36)*'Energy Use 2020'!$AC98</f>
        <v>210294292393653.31</v>
      </c>
      <c r="S36" s="230">
        <f>('Energy Use'!S92-'E-electricity'!S36-'E-Coal'!S36)*'Energy Use 2020'!$AC98</f>
        <v>217841158242717.56</v>
      </c>
      <c r="T36" s="230">
        <f>('Energy Use'!T92-'E-electricity'!T36-'E-Coal'!T36)*'Energy Use 2020'!$AC98</f>
        <v>225239998945810.81</v>
      </c>
      <c r="U36" s="230">
        <f>('Energy Use'!U92-'E-electricity'!U36-'E-Coal'!U36)*'Energy Use 2020'!$AC98</f>
        <v>232461535226085</v>
      </c>
      <c r="V36" s="230">
        <f>('Energy Use'!V92-'E-electricity'!V36-'E-Coal'!V36)*'Energy Use 2020'!$AC98</f>
        <v>239476867811245.5</v>
      </c>
      <c r="W36" s="230">
        <f>('Energy Use'!W92-'E-electricity'!W36-'E-Coal'!W36)*'Energy Use 2020'!$AC98</f>
        <v>246257686124687.59</v>
      </c>
      <c r="X36" s="230">
        <f>('Energy Use'!X92-'E-electricity'!X36-'E-Coal'!X36)*'Energy Use 2020'!$AC98</f>
        <v>252776473438437.81</v>
      </c>
      <c r="Y36" s="230">
        <f>('Energy Use'!Y92-'E-electricity'!Y36-'E-Coal'!Y36)*'Energy Use 2020'!$AC98</f>
        <v>259006706282216.97</v>
      </c>
      <c r="Z36" s="230">
        <f>('Energy Use'!Z92-'E-electricity'!Z36-'E-Coal'!Z36)*'Energy Use 2020'!$AC98</f>
        <v>264923045980034.63</v>
      </c>
      <c r="AA36" s="230">
        <f>('Energy Use'!AA92-'E-electricity'!AA36-'E-Coal'!AA36)*'Energy Use 2020'!$AC98</f>
        <v>270501520293010.56</v>
      </c>
      <c r="AB36" s="230">
        <f>('Energy Use'!AB92-'E-electricity'!AB36-'E-Coal'!AB36)*'Energy Use 2020'!$AC98</f>
        <v>275719693282367.81</v>
      </c>
      <c r="AC36" s="230">
        <f>('Energy Use'!AC92-'E-electricity'!AC36-'E-Coal'!AC36)*'Energy Use 2020'!$AC98</f>
        <v>280556821667284.19</v>
      </c>
      <c r="AD36" s="230">
        <f>('Energy Use'!AD92-'E-electricity'!AD36-'E-Coal'!AD36)*'Energy Use 2020'!$AC98</f>
        <v>284993996135401.44</v>
      </c>
      <c r="AE36" s="230">
        <f>('Energy Use'!AE92-'E-electricity'!AE36-'E-Coal'!AE36)*'Energy Use 2020'!$AC98</f>
        <v>289014266266051.94</v>
      </c>
      <c r="AF36" s="230">
        <f>('Energy Use'!AF92-'E-electricity'!AF36-'E-Coal'!AF36)*'Energy Use 2020'!$AC98</f>
        <v>292602747943936.63</v>
      </c>
      <c r="AG36" s="230">
        <f>('Energy Use'!AG92-'E-electricity'!AG36-'E-Coal'!AG36)*'Energy Use 2020'!$AC98</f>
        <v>295746712370389.5</v>
      </c>
      <c r="AH36" s="230">
        <f>('Energy Use'!AH92-'E-electricity'!AH36-'E-Coal'!AH36)*'Energy Use 2020'!$AC98</f>
        <v>298435656016523.25</v>
      </c>
      <c r="AI36" s="230">
        <f>('Energy Use'!AI92-'E-electricity'!AI36-'E-Coal'!AI36)*'Energy Use 2020'!$AC98</f>
        <v>300661351103530.13</v>
      </c>
      <c r="AJ36" s="230">
        <f>('Energy Use'!AJ92-'E-electricity'!AJ36-'E-Coal'!AJ36)*'Energy Use 2020'!$AC98</f>
        <v>302417876436409</v>
      </c>
      <c r="AK36" s="230">
        <f>('Energy Use'!AK92-'E-electricity'!AK36-'E-Coal'!AK36)*'Energy Use 2020'!$AC98</f>
        <v>303701628654520.44</v>
      </c>
      <c r="AL36" s="230">
        <f>('Energy Use'!AL92-'E-electricity'!AL36-'E-Coal'!AL36)*'Energy Use 2020'!$AC98</f>
        <v>304511314192209.31</v>
      </c>
      <c r="AM36" s="230">
        <f>('Energy Use'!AM92-'E-electricity'!AM36-'E-Coal'!AM36)*'Energy Use 2020'!$AC98</f>
        <v>304847922461861.44</v>
      </c>
      <c r="AN36" s="230">
        <f>('Energy Use'!AN92-'E-electricity'!AN36-'E-Coal'!AN36)*'Energy Use 2020'!$AC98</f>
        <v>304714680977238.75</v>
      </c>
      <c r="AO36" s="230">
        <f>('Energy Use'!AO92-'E-electricity'!AO36-'E-Coal'!AO36)*'Energy Use 2020'!$AC98</f>
        <v>304116993324054</v>
      </c>
      <c r="AP36" s="230">
        <f>('Energy Use'!AP92-'E-electricity'!AP36-'E-Coal'!AP36)*'Energy Use 2020'!$AC98</f>
        <v>303062361055337.69</v>
      </c>
      <c r="AQ36" s="230">
        <f>('Energy Use'!AQ92-'E-electricity'!AQ36-'E-Coal'!AQ36)*'Energy Use 2020'!$AC98</f>
        <v>301535150239774.06</v>
      </c>
      <c r="AR36" s="133" t="str">
        <f>VLOOKUP($A36,'Sector Match'!$A$1:$B$43,2,0)</f>
        <v>computers and electronics 26</v>
      </c>
    </row>
    <row r="37" spans="1:44" x14ac:dyDescent="0.2">
      <c r="A37" s="74" t="s">
        <v>35</v>
      </c>
      <c r="B37" s="230">
        <f>('Energy Use'!B93-'E-electricity'!B37)*'Energy Use 2019'!$T99</f>
        <v>3775063495499.9971</v>
      </c>
      <c r="C37" s="230">
        <f>('Energy Use'!C93-'E-electricity'!C37-'E-Coal'!C37)*'Energy Use 2020'!$AC99</f>
        <v>3161164281000.0005</v>
      </c>
      <c r="D37" s="230">
        <f>('Energy Use'!D93-'E-electricity'!D37-'E-Coal'!D37)*'Energy Use 2020'!$AC99</f>
        <v>3137427140967.7104</v>
      </c>
      <c r="E37" s="230">
        <f>('Energy Use'!E93-'E-electricity'!E37-'E-Coal'!E37)*'Energy Use 2020'!$AC99</f>
        <v>3913508131968.27</v>
      </c>
      <c r="F37" s="230">
        <f>('Energy Use'!F93-'E-electricity'!F37-'E-Coal'!F37)*'Energy Use 2020'!$AC99</f>
        <v>3998443294310.8555</v>
      </c>
      <c r="G37" s="230">
        <f>('Energy Use'!G93-'E-electricity'!G37-'E-Coal'!G37)*'Energy Use 2020'!$AC99</f>
        <v>4114014337623.4189</v>
      </c>
      <c r="H37" s="230">
        <f>('Energy Use'!H93-'E-electricity'!H37-'E-Coal'!H37)*'Energy Use 2020'!$AC99</f>
        <v>4254880972349.3589</v>
      </c>
      <c r="I37" s="230">
        <f>('Energy Use'!I93-'E-electricity'!I37-'E-Coal'!I37)*'Energy Use 2020'!$AC99</f>
        <v>4371078142204.5688</v>
      </c>
      <c r="J37" s="230">
        <f>('Energy Use'!J93-'E-electricity'!J37-'E-Coal'!J37)*'Energy Use 2020'!$AC99</f>
        <v>4443645520280.6309</v>
      </c>
      <c r="K37" s="230">
        <f>('Energy Use'!K93-'E-electricity'!K37-'E-Coal'!K37)*'Energy Use 2020'!$AC99</f>
        <v>4492124088548.8535</v>
      </c>
      <c r="L37" s="230">
        <f>('Energy Use'!L93-'E-electricity'!L37-'E-Coal'!L37)*'Energy Use 2020'!$AC99</f>
        <v>4524043023557.792</v>
      </c>
      <c r="M37" s="230">
        <f>('Energy Use'!M93-'E-electricity'!M37-'E-Coal'!M37)*'Energy Use 2020'!$AC99</f>
        <v>4552960179229.918</v>
      </c>
      <c r="N37" s="230">
        <f>('Energy Use'!N93-'E-electricity'!N37-'E-Coal'!N37)*'Energy Use 2020'!$AC99</f>
        <v>4611402958458.9121</v>
      </c>
      <c r="O37" s="230">
        <f>('Energy Use'!O93-'E-electricity'!O37-'E-Coal'!O37)*'Energy Use 2020'!$AC99</f>
        <v>4679881915098.918</v>
      </c>
      <c r="P37" s="230">
        <f>('Energy Use'!P93-'E-electricity'!P37-'E-Coal'!P37)*'Energy Use 2020'!$AC99</f>
        <v>4756015754982.7617</v>
      </c>
      <c r="Q37" s="230">
        <f>('Energy Use'!Q93-'E-electricity'!Q37-'E-Coal'!Q37)*'Energy Use 2020'!$AC99</f>
        <v>4837290851201.4268</v>
      </c>
      <c r="R37" s="230">
        <f>('Energy Use'!R93-'E-electricity'!R37-'E-Coal'!R37)*'Energy Use 2020'!$AC99</f>
        <v>4921025209533.5596</v>
      </c>
      <c r="S37" s="230">
        <f>('Energy Use'!S93-'E-electricity'!S37-'E-Coal'!S37)*'Energy Use 2020'!$AC99</f>
        <v>5024286290251.1123</v>
      </c>
      <c r="T37" s="230">
        <f>('Energy Use'!T93-'E-electricity'!T37-'E-Coal'!T37)*'Energy Use 2020'!$AC99</f>
        <v>5127746795427.793</v>
      </c>
      <c r="U37" s="230">
        <f>('Energy Use'!U93-'E-electricity'!U37-'E-Coal'!U37)*'Energy Use 2020'!$AC99</f>
        <v>5231024645326.96</v>
      </c>
      <c r="V37" s="230">
        <f>('Energy Use'!V93-'E-electricity'!V37-'E-Coal'!V37)*'Energy Use 2020'!$AC99</f>
        <v>5333711909559.1689</v>
      </c>
      <c r="W37" s="230">
        <f>('Energy Use'!W93-'E-electricity'!W37-'E-Coal'!W37)*'Energy Use 2020'!$AC99</f>
        <v>5435375200695.5615</v>
      </c>
      <c r="X37" s="230">
        <f>('Energy Use'!X93-'E-electricity'!X37-'E-Coal'!X37)*'Energy Use 2020'!$AC99</f>
        <v>5535556388303.665</v>
      </c>
      <c r="Y37" s="230">
        <f>('Energy Use'!Y93-'E-electricity'!Y37-'E-Coal'!Y37)*'Energy Use 2020'!$AC99</f>
        <v>5633773659589.9033</v>
      </c>
      <c r="Z37" s="230">
        <f>('Energy Use'!Z93-'E-electricity'!Z37-'E-Coal'!Z37)*'Energy Use 2020'!$AC99</f>
        <v>5729522950868.7412</v>
      </c>
      <c r="AA37" s="230">
        <f>('Energy Use'!AA93-'E-electricity'!AA37-'E-Coal'!AA37)*'Energy Use 2020'!$AC99</f>
        <v>5822279771370.0059</v>
      </c>
      <c r="AB37" s="230">
        <f>('Energy Use'!AB93-'E-electricity'!AB37-'E-Coal'!AB37)*'Energy Use 2020'!$AC99</f>
        <v>5911501437395.5811</v>
      </c>
      <c r="AC37" s="230">
        <f>('Energy Use'!AC93-'E-electricity'!AC37-'E-Coal'!AC37)*'Energy Use 2020'!$AC99</f>
        <v>5996629730511.0439</v>
      </c>
      <c r="AD37" s="230">
        <f>('Energy Use'!AD93-'E-electricity'!AD37-'E-Coal'!AD37)*'Energy Use 2020'!$AC99</f>
        <v>6077093988287.0166</v>
      </c>
      <c r="AE37" s="230">
        <f>('Energy Use'!AE93-'E-electricity'!AE37-'E-Coal'!AE37)*'Energy Use 2020'!$AC99</f>
        <v>6152314630088.6396</v>
      </c>
      <c r="AF37" s="230">
        <f>('Energy Use'!AF93-'E-electricity'!AF37-'E-Coal'!AF37)*'Energy Use 2020'!$AC99</f>
        <v>6221707113573.5889</v>
      </c>
      <c r="AG37" s="230">
        <f>('Energy Use'!AG93-'E-electricity'!AG37-'E-Coal'!AG37)*'Energy Use 2020'!$AC99</f>
        <v>6284686309941.1699</v>
      </c>
      <c r="AH37" s="230">
        <f>('Energy Use'!AH93-'E-electricity'!AH37-'E-Coal'!AH37)*'Energy Use 2020'!$AC99</f>
        <v>6340671277656.1406</v>
      </c>
      <c r="AI37" s="230">
        <f>('Energy Use'!AI93-'E-electricity'!AI37-'E-Coal'!AI37)*'Energy Use 2020'!$AC99</f>
        <v>6389090405448.4707</v>
      </c>
      <c r="AJ37" s="230">
        <f>('Energy Use'!AJ93-'E-electricity'!AJ37-'E-Coal'!AJ37)*'Energy Use 2020'!$AC99</f>
        <v>6429386886001.1172</v>
      </c>
      <c r="AK37" s="230">
        <f>('Energy Use'!AK93-'E-electricity'!AK37-'E-Coal'!AK37)*'Energy Use 2020'!$AC99</f>
        <v>6461024472041.9961</v>
      </c>
      <c r="AL37" s="230">
        <f>('Energy Use'!AL93-'E-electricity'!AL37-'E-Coal'!AL37)*'Energy Use 2020'!$AC99</f>
        <v>6483493456751.4805</v>
      </c>
      <c r="AM37" s="230">
        <f>('Energy Use'!AM93-'E-electricity'!AM37-'E-Coal'!AM37)*'Energy Use 2020'!$AC99</f>
        <v>6496316810703.1123</v>
      </c>
      <c r="AN37" s="230">
        <f>('Energy Use'!AN93-'E-electricity'!AN37-'E-Coal'!AN37)*'Energy Use 2020'!$AC99</f>
        <v>6499056398221.7412</v>
      </c>
      <c r="AO37" s="230">
        <f>('Energy Use'!AO93-'E-electricity'!AO37-'E-Coal'!AO37)*'Energy Use 2020'!$AC99</f>
        <v>6491319187342.1338</v>
      </c>
      <c r="AP37" s="230">
        <f>('Energy Use'!AP93-'E-electricity'!AP37-'E-Coal'!AP37)*'Energy Use 2020'!$AC99</f>
        <v>6472763359766.6445</v>
      </c>
      <c r="AQ37" s="230">
        <f>('Energy Use'!AQ93-'E-electricity'!AQ37-'E-Coal'!AQ37)*'Energy Use 2020'!$AC99</f>
        <v>6442567071485.25</v>
      </c>
      <c r="AR37" s="133" t="str">
        <f>VLOOKUP($A37,'Sector Match'!$A$1:$B$43,2,0)</f>
        <v>computers and electronics 26</v>
      </c>
    </row>
    <row r="38" spans="1:44" x14ac:dyDescent="0.2">
      <c r="A38" s="74" t="s">
        <v>36</v>
      </c>
      <c r="B38" s="230">
        <f>('Energy Use'!B94-'E-electricity'!B38)*'Energy Use 2019'!$T100</f>
        <v>15783598809000</v>
      </c>
      <c r="C38" s="230">
        <f>('Energy Use'!C94-'E-electricity'!C38-'E-Coal'!C38)*'Energy Use 2020'!$AC100</f>
        <v>14764137217500</v>
      </c>
      <c r="D38" s="230">
        <f>('Energy Use'!D94-'E-electricity'!D38-'E-Coal'!D38)*'Energy Use 2020'!$AC100</f>
        <v>11679850529586.777</v>
      </c>
      <c r="E38" s="230">
        <f>('Energy Use'!E94-'E-electricity'!E38-'E-Coal'!E38)*'Energy Use 2020'!$AC100</f>
        <v>18249262960750.125</v>
      </c>
      <c r="F38" s="230">
        <f>('Energy Use'!F94-'E-electricity'!F38-'E-Coal'!F38)*'Energy Use 2020'!$AC100</f>
        <v>18129111611358.68</v>
      </c>
      <c r="G38" s="230">
        <f>('Energy Use'!G94-'E-electricity'!G38-'E-Coal'!G38)*'Energy Use 2020'!$AC100</f>
        <v>18235314418698.676</v>
      </c>
      <c r="H38" s="230">
        <f>('Energy Use'!H94-'E-electricity'!H38-'E-Coal'!H38)*'Energy Use 2020'!$AC100</f>
        <v>18475599206824.914</v>
      </c>
      <c r="I38" s="230">
        <f>('Energy Use'!I94-'E-electricity'!I38-'E-Coal'!I38)*'Energy Use 2020'!$AC100</f>
        <v>18711052801847.898</v>
      </c>
      <c r="J38" s="230">
        <f>('Energy Use'!J94-'E-electricity'!J38-'E-Coal'!J38)*'Energy Use 2020'!$AC100</f>
        <v>18907020648981.777</v>
      </c>
      <c r="K38" s="230">
        <f>('Energy Use'!K94-'E-electricity'!K38-'E-Coal'!K38)*'Energy Use 2020'!$AC100</f>
        <v>19066397917410.23</v>
      </c>
      <c r="L38" s="230">
        <f>('Energy Use'!L94-'E-electricity'!L38-'E-Coal'!L38)*'Energy Use 2020'!$AC100</f>
        <v>19166800134054.754</v>
      </c>
      <c r="M38" s="230">
        <f>('Energy Use'!M94-'E-electricity'!M38-'E-Coal'!M38)*'Energy Use 2020'!$AC100</f>
        <v>19196133990960.34</v>
      </c>
      <c r="N38" s="230">
        <f>('Energy Use'!N94-'E-electricity'!N38-'E-Coal'!N38)*'Energy Use 2020'!$AC100</f>
        <v>19302621345417.93</v>
      </c>
      <c r="O38" s="230">
        <f>('Energy Use'!O94-'E-electricity'!O38-'E-Coal'!O38)*'Energy Use 2020'!$AC100</f>
        <v>19338982789706.844</v>
      </c>
      <c r="P38" s="230">
        <f>('Energy Use'!P94-'E-electricity'!P38-'E-Coal'!P38)*'Energy Use 2020'!$AC100</f>
        <v>19309911880097.938</v>
      </c>
      <c r="Q38" s="230">
        <f>('Energy Use'!Q94-'E-electricity'!Q38-'E-Coal'!Q38)*'Energy Use 2020'!$AC100</f>
        <v>19220756930046.102</v>
      </c>
      <c r="R38" s="230">
        <f>('Energy Use'!R94-'E-electricity'!R38-'E-Coal'!R38)*'Energy Use 2020'!$AC100</f>
        <v>19077351193511.102</v>
      </c>
      <c r="S38" s="230">
        <f>('Energy Use'!S94-'E-electricity'!S38-'E-Coal'!S38)*'Energy Use 2020'!$AC100</f>
        <v>19049390185230.34</v>
      </c>
      <c r="T38" s="230">
        <f>('Energy Use'!T94-'E-electricity'!T38-'E-Coal'!T38)*'Energy Use 2020'!$AC100</f>
        <v>18979639447893.531</v>
      </c>
      <c r="U38" s="230">
        <f>('Energy Use'!U94-'E-electricity'!U38-'E-Coal'!U38)*'Energy Use 2020'!$AC100</f>
        <v>18871173583692.176</v>
      </c>
      <c r="V38" s="230">
        <f>('Energy Use'!V94-'E-electricity'!V38-'E-Coal'!V38)*'Energy Use 2020'!$AC100</f>
        <v>18727253011355.445</v>
      </c>
      <c r="W38" s="230">
        <f>('Energy Use'!W94-'E-electricity'!W38-'E-Coal'!W38)*'Energy Use 2020'!$AC100</f>
        <v>18551266326377.324</v>
      </c>
      <c r="X38" s="230">
        <f>('Energy Use'!X94-'E-electricity'!X38-'E-Coal'!X38)*'Energy Use 2020'!$AC100</f>
        <v>18346676414937.762</v>
      </c>
      <c r="Y38" s="230">
        <f>('Energy Use'!Y94-'E-electricity'!Y38-'E-Coal'!Y38)*'Energy Use 2020'!$AC100</f>
        <v>18116971095046.637</v>
      </c>
      <c r="Z38" s="230">
        <f>('Energy Use'!Z94-'E-electricity'!Z38-'E-Coal'!Z38)*'Energy Use 2020'!$AC100</f>
        <v>17865618846333.52</v>
      </c>
      <c r="AA38" s="230">
        <f>('Energy Use'!AA94-'E-electricity'!AA38-'E-Coal'!AA38)*'Energy Use 2020'!$AC100</f>
        <v>17596029990702.566</v>
      </c>
      <c r="AB38" s="230">
        <f>('Energy Use'!AB94-'E-electricity'!AB38-'E-Coal'!AB38)*'Energy Use 2020'!$AC100</f>
        <v>17311523504843.248</v>
      </c>
      <c r="AC38" s="230">
        <f>('Energy Use'!AC94-'E-electricity'!AC38-'E-Coal'!AC38)*'Energy Use 2020'!$AC100</f>
        <v>17015299485893.014</v>
      </c>
      <c r="AD38" s="230">
        <f>('Energy Use'!AD94-'E-electricity'!AD38-'E-Coal'!AD38)*'Energy Use 2020'!$AC100</f>
        <v>16710417155540.047</v>
      </c>
      <c r="AE38" s="230">
        <f>('Energy Use'!AE94-'E-electricity'!AE38-'E-Coal'!AE38)*'Energy Use 2020'!$AC100</f>
        <v>16399778176441.488</v>
      </c>
      <c r="AF38" s="230">
        <f>('Energy Use'!AF94-'E-electricity'!AF38-'E-Coal'!AF38)*'Energy Use 2020'!$AC100</f>
        <v>16086114967858.363</v>
      </c>
      <c r="AG38" s="230">
        <f>('Energy Use'!AG94-'E-electricity'!AG38-'E-Coal'!AG38)*'Energy Use 2020'!$AC100</f>
        <v>15771983643866.236</v>
      </c>
      <c r="AH38" s="230">
        <f>('Energy Use'!AH94-'E-electricity'!AH38-'E-Coal'!AH38)*'Energy Use 2020'!$AC100</f>
        <v>15459761155724.26</v>
      </c>
      <c r="AI38" s="230">
        <f>('Energy Use'!AI94-'E-electricity'!AI38-'E-Coal'!AI38)*'Energy Use 2020'!$AC100</f>
        <v>15151646197859.652</v>
      </c>
      <c r="AJ38" s="230">
        <f>('Energy Use'!AJ94-'E-electricity'!AJ38-'E-Coal'!AJ38)*'Energy Use 2020'!$AC100</f>
        <v>14849663432055.176</v>
      </c>
      <c r="AK38" s="230">
        <f>('Energy Use'!AK94-'E-electricity'!AK38-'E-Coal'!AK38)*'Energy Use 2020'!$AC100</f>
        <v>14555670594295.66</v>
      </c>
      <c r="AL38" s="230">
        <f>('Energy Use'!AL94-'E-electricity'!AL38-'E-Coal'!AL38)*'Energy Use 2020'!$AC100</f>
        <v>14271368070847.238</v>
      </c>
      <c r="AM38" s="230">
        <f>('Energy Use'!AM94-'E-electricity'!AM38-'E-Coal'!AM38)*'Energy Use 2020'!$AC100</f>
        <v>13998310562120.096</v>
      </c>
      <c r="AN38" s="230">
        <f>('Energy Use'!AN94-'E-electricity'!AN38-'E-Coal'!AN38)*'Energy Use 2020'!$AC100</f>
        <v>13737920492542.07</v>
      </c>
      <c r="AO38" s="230">
        <f>('Energy Use'!AO94-'E-electricity'!AO38-'E-Coal'!AO38)*'Energy Use 2020'!$AC100</f>
        <v>13491502870133.1</v>
      </c>
      <c r="AP38" s="230">
        <f>('Energy Use'!AP94-'E-electricity'!AP38-'E-Coal'!AP38)*'Energy Use 2020'!$AC100</f>
        <v>13260261349122.59</v>
      </c>
      <c r="AQ38" s="230">
        <f>('Energy Use'!AQ94-'E-electricity'!AQ38-'E-Coal'!AQ38)*'Energy Use 2020'!$AC100</f>
        <v>13044227738767.51</v>
      </c>
      <c r="AR38" s="133" t="str">
        <f>VLOOKUP($A38,'Sector Match'!$A$1:$B$43,2,0)</f>
        <v>other machinery 28</v>
      </c>
    </row>
    <row r="39" spans="1:44" x14ac:dyDescent="0.2">
      <c r="A39" s="74" t="s">
        <v>37</v>
      </c>
      <c r="B39" s="230">
        <f>('Energy Use'!B95-'E-electricity'!B39)*'Energy Use 2019'!$T101</f>
        <v>68156701932000</v>
      </c>
      <c r="C39" s="230">
        <f>('Energy Use'!C95-'E-electricity'!C39-'E-Coal'!C39)*'Energy Use 2020'!$AC101</f>
        <v>56859289690500</v>
      </c>
      <c r="D39" s="230">
        <f>('Energy Use'!D95-'E-electricity'!D39-'E-Coal'!D39)*'Energy Use 2020'!$AC101</f>
        <v>80677665375486.188</v>
      </c>
      <c r="E39" s="230">
        <f>('Energy Use'!E95-'E-electricity'!E39-'E-Coal'!E39)*'Energy Use 2020'!$AC101</f>
        <v>101818944097252.33</v>
      </c>
      <c r="F39" s="230">
        <f>('Energy Use'!F95-'E-electricity'!F39-'E-Coal'!F39)*'Energy Use 2020'!$AC101</f>
        <v>109430460105136.05</v>
      </c>
      <c r="G39" s="230">
        <f>('Energy Use'!G95-'E-electricity'!G39-'E-Coal'!G39)*'Energy Use 2020'!$AC101</f>
        <v>120870127712439.66</v>
      </c>
      <c r="H39" s="230">
        <f>('Energy Use'!H95-'E-electricity'!H39-'E-Coal'!H39)*'Energy Use 2020'!$AC101</f>
        <v>135905268951851.97</v>
      </c>
      <c r="I39" s="230">
        <f>('Energy Use'!I95-'E-electricity'!I39-'E-Coal'!I39)*'Energy Use 2020'!$AC101</f>
        <v>153216878528105.78</v>
      </c>
      <c r="J39" s="230">
        <f>('Energy Use'!J95-'E-electricity'!J39-'E-Coal'!J39)*'Energy Use 2020'!$AC101</f>
        <v>167306029870904.91</v>
      </c>
      <c r="K39" s="230">
        <f>('Energy Use'!K95-'E-electricity'!K39-'E-Coal'!K39)*'Energy Use 2020'!$AC101</f>
        <v>181135298400558.59</v>
      </c>
      <c r="L39" s="230">
        <f>('Energy Use'!L95-'E-electricity'!L39-'E-Coal'!L39)*'Energy Use 2020'!$AC101</f>
        <v>193197433640654.28</v>
      </c>
      <c r="M39" s="230">
        <f>('Energy Use'!M95-'E-electricity'!M39-'E-Coal'!M39)*'Energy Use 2020'!$AC101</f>
        <v>204123562715968.19</v>
      </c>
      <c r="N39" s="230">
        <f>('Energy Use'!N95-'E-electricity'!N39-'E-Coal'!N39)*'Energy Use 2020'!$AC101</f>
        <v>217420258030169.81</v>
      </c>
      <c r="O39" s="230">
        <f>('Energy Use'!O95-'E-electricity'!O39-'E-Coal'!O39)*'Energy Use 2020'!$AC101</f>
        <v>231144608780894.25</v>
      </c>
      <c r="P39" s="230">
        <f>('Energy Use'!P95-'E-electricity'!P39-'E-Coal'!P39)*'Energy Use 2020'!$AC101</f>
        <v>245331826818211.16</v>
      </c>
      <c r="Q39" s="230">
        <f>('Energy Use'!Q95-'E-electricity'!Q39-'E-Coal'!Q39)*'Energy Use 2020'!$AC101</f>
        <v>260027839707711.06</v>
      </c>
      <c r="R39" s="230">
        <f>('Energy Use'!R95-'E-electricity'!R39-'E-Coal'!R39)*'Energy Use 2020'!$AC101</f>
        <v>275290422191997.59</v>
      </c>
      <c r="S39" s="230">
        <f>('Energy Use'!S95-'E-electricity'!S39-'E-Coal'!S39)*'Energy Use 2020'!$AC101</f>
        <v>292081880042030.13</v>
      </c>
      <c r="T39" s="230">
        <f>('Energy Use'!T95-'E-electricity'!T39-'E-Coal'!T39)*'Energy Use 2020'!$AC101</f>
        <v>309587677873172.5</v>
      </c>
      <c r="U39" s="230">
        <f>('Energy Use'!U95-'E-electricity'!U39-'E-Coal'!U39)*'Energy Use 2020'!$AC101</f>
        <v>327774957254397.94</v>
      </c>
      <c r="V39" s="230">
        <f>('Energy Use'!V95-'E-electricity'!V39-'E-Coal'!V39)*'Energy Use 2020'!$AC101</f>
        <v>346599903343764.69</v>
      </c>
      <c r="W39" s="230">
        <f>('Energy Use'!W95-'E-electricity'!W39-'E-Coal'!W39)*'Energy Use 2020'!$AC101</f>
        <v>366006825022017.25</v>
      </c>
      <c r="X39" s="230">
        <f>('Energy Use'!X95-'E-electricity'!X39-'E-Coal'!X39)*'Energy Use 2020'!$AC101</f>
        <v>385927319377576.69</v>
      </c>
      <c r="Y39" s="230">
        <f>('Energy Use'!Y95-'E-electricity'!Y39-'E-Coal'!Y39)*'Energy Use 2020'!$AC101</f>
        <v>406279554920897.63</v>
      </c>
      <c r="Z39" s="230">
        <f>('Energy Use'!Z95-'E-electricity'!Z39-'E-Coal'!Z39)*'Energy Use 2020'!$AC101</f>
        <v>426967710693761.44</v>
      </c>
      <c r="AA39" s="230">
        <f>('Energy Use'!AA95-'E-electricity'!AA39-'E-Coal'!AA39)*'Energy Use 2020'!$AC101</f>
        <v>447881610470812.44</v>
      </c>
      <c r="AB39" s="230">
        <f>('Energy Use'!AB95-'E-electricity'!AB39-'E-Coal'!AB39)*'Energy Use 2020'!$AC101</f>
        <v>468896592287702.5</v>
      </c>
      <c r="AC39" s="230">
        <f>('Energy Use'!AC95-'E-electricity'!AC39-'E-Coal'!AC39)*'Energy Use 2020'!$AC101</f>
        <v>489873653328139.44</v>
      </c>
      <c r="AD39" s="230">
        <f>('Energy Use'!AD95-'E-electricity'!AD39-'E-Coal'!AD39)*'Energy Use 2020'!$AC101</f>
        <v>510659908522737.56</v>
      </c>
      <c r="AE39" s="230">
        <f>('Energy Use'!AE95-'E-electricity'!AE39-'E-Coal'!AE39)*'Energy Use 2020'!$AC101</f>
        <v>531089397837908.88</v>
      </c>
      <c r="AF39" s="230">
        <f>('Energy Use'!AF95-'E-electricity'!AF39-'E-Coal'!AF39)*'Energy Use 2020'!$AC101</f>
        <v>550984271981768.81</v>
      </c>
      <c r="AG39" s="230">
        <f>('Energy Use'!AG95-'E-electricity'!AG39-'E-Coal'!AG39)*'Energy Use 2020'!$AC101</f>
        <v>570156378999152.88</v>
      </c>
      <c r="AH39" s="230">
        <f>('Energy Use'!AH95-'E-electricity'!AH39-'E-Coal'!AH39)*'Energy Use 2020'!$AC101</f>
        <v>588409264915142.38</v>
      </c>
      <c r="AI39" s="230">
        <f>('Energy Use'!AI95-'E-electricity'!AI39-'E-Coal'!AI39)*'Energy Use 2020'!$AC101</f>
        <v>605540590252953.63</v>
      </c>
      <c r="AJ39" s="230">
        <f>('Energy Use'!AJ95-'E-electricity'!AJ39-'E-Coal'!AJ39)*'Energy Use 2020'!$AC101</f>
        <v>621344951041685.75</v>
      </c>
      <c r="AK39" s="230">
        <f>('Energy Use'!AK95-'E-electricity'!AK39-'E-Coal'!AK39)*'Energy Use 2020'!$AC101</f>
        <v>635617078107216</v>
      </c>
      <c r="AL39" s="230">
        <f>('Energy Use'!AL95-'E-electricity'!AL39-'E-Coal'!AL39)*'Energy Use 2020'!$AC101</f>
        <v>648155372399130.88</v>
      </c>
      <c r="AM39" s="230">
        <f>('Energy Use'!AM95-'E-electricity'!AM39-'E-Coal'!AM39)*'Energy Use 2020'!$AC101</f>
        <v>658765717372478.63</v>
      </c>
      <c r="AN39" s="230">
        <f>('Energy Use'!AN95-'E-electricity'!AN39-'E-Coal'!AN39)*'Energy Use 2020'!$AC101</f>
        <v>667265492664505.63</v>
      </c>
      <c r="AO39" s="230">
        <f>('Energy Use'!AO95-'E-electricity'!AO39-'E-Coal'!AO39)*'Energy Use 2020'!$AC101</f>
        <v>673487697241637</v>
      </c>
      <c r="AP39" s="230">
        <f>('Energy Use'!AP95-'E-electricity'!AP39-'E-Coal'!AP39)*'Energy Use 2020'!$AC101</f>
        <v>677285075683126</v>
      </c>
      <c r="AQ39" s="230">
        <f>('Energy Use'!AQ95-'E-electricity'!AQ39-'E-Coal'!AQ39)*'Energy Use 2020'!$AC101</f>
        <v>678477561125110.75</v>
      </c>
      <c r="AR39" s="133" t="str">
        <f>VLOOKUP($A39,'Sector Match'!$A$1:$B$43,2,0)</f>
        <v>water and waste 36T39</v>
      </c>
    </row>
    <row r="40" spans="1:44" x14ac:dyDescent="0.2">
      <c r="A40" s="74" t="s">
        <v>38</v>
      </c>
      <c r="B40" s="230">
        <f>('Energy Use'!B96-'E-electricity'!B40)*'Energy Use 2019'!$T102</f>
        <v>2194481355000</v>
      </c>
      <c r="C40" s="230">
        <f>('Energy Use'!C96-'E-electricity'!C40-'E-Coal'!C40)*'Energy Use 2020'!$AC102</f>
        <v>2219481775500</v>
      </c>
      <c r="D40" s="230">
        <f>('Energy Use'!D96-'E-electricity'!D40-'E-Coal'!D40)*'Energy Use 2020'!$AC102</f>
        <v>1961382816012.501</v>
      </c>
      <c r="E40" s="230">
        <f>('Energy Use'!E96-'E-electricity'!E40-'E-Coal'!E40)*'Energy Use 2020'!$AC102</f>
        <v>2765137336155.1528</v>
      </c>
      <c r="F40" s="230">
        <f>('Energy Use'!F96-'E-electricity'!F40-'E-Coal'!F40)*'Energy Use 2020'!$AC102</f>
        <v>2831118867415.3521</v>
      </c>
      <c r="G40" s="230">
        <f>('Energy Use'!G96-'E-electricity'!G40-'E-Coal'!G40)*'Energy Use 2020'!$AC102</f>
        <v>2969959684250.8442</v>
      </c>
      <c r="H40" s="230">
        <f>('Energy Use'!H96-'E-electricity'!H40-'E-Coal'!H40)*'Energy Use 2020'!$AC102</f>
        <v>3158106815026.2686</v>
      </c>
      <c r="I40" s="230">
        <f>('Energy Use'!I96-'E-electricity'!I40-'E-Coal'!I40)*'Energy Use 2020'!$AC102</f>
        <v>3344384353578.3228</v>
      </c>
      <c r="J40" s="230">
        <f>('Energy Use'!J96-'E-electricity'!J40-'E-Coal'!J40)*'Energy Use 2020'!$AC102</f>
        <v>3511613940646.9863</v>
      </c>
      <c r="K40" s="230">
        <f>('Energy Use'!K96-'E-electricity'!K40-'E-Coal'!K40)*'Energy Use 2020'!$AC102</f>
        <v>3664476758815.0693</v>
      </c>
      <c r="L40" s="230">
        <f>('Energy Use'!L96-'E-electricity'!L40-'E-Coal'!L40)*'Energy Use 2020'!$AC102</f>
        <v>3802368147880.5991</v>
      </c>
      <c r="M40" s="230">
        <f>('Energy Use'!M96-'E-electricity'!M40-'E-Coal'!M40)*'Energy Use 2020'!$AC102</f>
        <v>3928028013360.8564</v>
      </c>
      <c r="N40" s="230">
        <f>('Energy Use'!N96-'E-electricity'!N40-'E-Coal'!N40)*'Energy Use 2020'!$AC102</f>
        <v>4065685154893.3188</v>
      </c>
      <c r="O40" s="230">
        <f>('Energy Use'!O96-'E-electricity'!O40-'E-Coal'!O40)*'Energy Use 2020'!$AC102</f>
        <v>4196783030738.2485</v>
      </c>
      <c r="P40" s="230">
        <f>('Energy Use'!P96-'E-electricity'!P40-'E-Coal'!P40)*'Energy Use 2020'!$AC102</f>
        <v>4321514028132.7256</v>
      </c>
      <c r="Q40" s="230">
        <f>('Energy Use'!Q96-'E-electricity'!Q40-'E-Coal'!Q40)*'Energy Use 2020'!$AC102</f>
        <v>4440224893220.0361</v>
      </c>
      <c r="R40" s="230">
        <f>('Energy Use'!R96-'E-electricity'!R40-'E-Coal'!R40)*'Energy Use 2020'!$AC102</f>
        <v>4553408272378.7021</v>
      </c>
      <c r="S40" s="230">
        <f>('Energy Use'!S96-'E-electricity'!S40-'E-Coal'!S40)*'Energy Use 2020'!$AC102</f>
        <v>4685073993534.4551</v>
      </c>
      <c r="T40" s="230">
        <f>('Energy Use'!T96-'E-electricity'!T40-'E-Coal'!T40)*'Energy Use 2020'!$AC102</f>
        <v>4812963272383.6533</v>
      </c>
      <c r="U40" s="230">
        <f>('Energy Use'!U96-'E-electricity'!U40-'E-Coal'!U40)*'Energy Use 2020'!$AC102</f>
        <v>4936604749464.4688</v>
      </c>
      <c r="V40" s="230">
        <f>('Energy Use'!V96-'E-electricity'!V40-'E-Coal'!V40)*'Energy Use 2020'!$AC102</f>
        <v>5055537792158.0146</v>
      </c>
      <c r="W40" s="230">
        <f>('Energy Use'!W96-'E-electricity'!W40-'E-Coal'!W40)*'Energy Use 2020'!$AC102</f>
        <v>5169315457501.9082</v>
      </c>
      <c r="X40" s="230">
        <f>('Energy Use'!X96-'E-electricity'!X40-'E-Coal'!X40)*'Energy Use 2020'!$AC102</f>
        <v>5277507384506.7773</v>
      </c>
      <c r="Y40" s="230">
        <f>('Energy Use'!Y96-'E-electricity'!Y40-'E-Coal'!Y40)*'Energy Use 2020'!$AC102</f>
        <v>5379702588978.082</v>
      </c>
      <c r="Z40" s="230">
        <f>('Energy Use'!Z96-'E-electricity'!Z40-'E-Coal'!Z40)*'Energy Use 2020'!$AC102</f>
        <v>5475512134765.3623</v>
      </c>
      <c r="AA40" s="230">
        <f>('Energy Use'!AA96-'E-electricity'!AA40-'E-Coal'!AA40)*'Energy Use 2020'!$AC102</f>
        <v>5564571656599.9424</v>
      </c>
      <c r="AB40" s="230">
        <f>('Energy Use'!AB96-'E-electricity'!AB40-'E-Coal'!AB40)*'Energy Use 2020'!$AC102</f>
        <v>5646543711222.0869</v>
      </c>
      <c r="AC40" s="230">
        <f>('Energy Use'!AC96-'E-electricity'!AC40-'E-Coal'!AC40)*'Energy Use 2020'!$AC102</f>
        <v>5721119935318.6289</v>
      </c>
      <c r="AD40" s="230">
        <f>('Energy Use'!AD96-'E-electricity'!AD40-'E-Coal'!AD40)*'Energy Use 2020'!$AC102</f>
        <v>5788022990864.334</v>
      </c>
      <c r="AE40" s="230">
        <f>('Energy Use'!AE96-'E-electricity'!AE40-'E-Coal'!AE40)*'Energy Use 2020'!$AC102</f>
        <v>5847008280755.5674</v>
      </c>
      <c r="AF40" s="230">
        <f>('Energy Use'!AF96-'E-electricity'!AF40-'E-Coal'!AF40)*'Energy Use 2020'!$AC102</f>
        <v>5897865420110.3975</v>
      </c>
      <c r="AG40" s="230">
        <f>('Energy Use'!AG96-'E-electricity'!AG40-'E-Coal'!AG40)*'Energy Use 2020'!$AC102</f>
        <v>5940419451248.6533</v>
      </c>
      <c r="AH40" s="230">
        <f>('Energy Use'!AH96-'E-electricity'!AH40-'E-Coal'!AH40)*'Energy Use 2020'!$AC102</f>
        <v>5974531793122.2666</v>
      </c>
      <c r="AI40" s="230">
        <f>('Energy Use'!AI96-'E-electricity'!AI40-'E-Coal'!AI40)*'Energy Use 2020'!$AC102</f>
        <v>6000100918801.5654</v>
      </c>
      <c r="AJ40" s="230">
        <f>('Energy Use'!AJ96-'E-electricity'!AJ40-'E-Coal'!AJ40)*'Energy Use 2020'!$AC102</f>
        <v>6017062757497.5049</v>
      </c>
      <c r="AK40" s="230">
        <f>('Energy Use'!AK96-'E-electricity'!AK40-'E-Coal'!AK40)*'Energy Use 2020'!$AC102</f>
        <v>6025390820475.4707</v>
      </c>
      <c r="AL40" s="230">
        <f>('Energy Use'!AL96-'E-electricity'!AL40-'E-Coal'!AL40)*'Energy Use 2020'!$AC102</f>
        <v>6025096053053.0146</v>
      </c>
      <c r="AM40" s="230">
        <f>('Energy Use'!AM96-'E-electricity'!AM40-'E-Coal'!AM40)*'Energy Use 2020'!$AC102</f>
        <v>6016226417637.4023</v>
      </c>
      <c r="AN40" s="230">
        <f>('Energy Use'!AN96-'E-electricity'!AN40-'E-Coal'!AN40)*'Energy Use 2020'!$AC102</f>
        <v>5998866215411.7598</v>
      </c>
      <c r="AO40" s="230">
        <f>('Energy Use'!AO96-'E-electricity'!AO40-'E-Coal'!AO40)*'Energy Use 2020'!$AC102</f>
        <v>5973135156790.1309</v>
      </c>
      <c r="AP40" s="230">
        <f>('Energy Use'!AP96-'E-electricity'!AP40-'E-Coal'!AP40)*'Energy Use 2020'!$AC102</f>
        <v>5939187193101.6357</v>
      </c>
      <c r="AQ40" s="230">
        <f>('Energy Use'!AQ96-'E-electricity'!AQ40-'E-Coal'!AQ40)*'Energy Use 2020'!$AC102</f>
        <v>5896717485162.5176</v>
      </c>
      <c r="AR40" s="133" t="str">
        <f>VLOOKUP($A40,'Sector Match'!$A$1:$B$43,2,0)</f>
        <v>other machinery 28</v>
      </c>
    </row>
    <row r="41" spans="1:44" x14ac:dyDescent="0.2">
      <c r="A41" s="74" t="s">
        <v>39</v>
      </c>
      <c r="B41" s="230">
        <f>('Energy Use'!B97-'E-electricity'!B41)*'Energy Use 2019'!$T103</f>
        <v>4427852253000</v>
      </c>
      <c r="C41" s="230">
        <f>('Energy Use'!C97-'E-electricity'!C41-'E-Coal'!C41)*'Energy Use 2020'!$AC103</f>
        <v>9122375658000</v>
      </c>
      <c r="D41" s="230">
        <f>('Energy Use'!D97-'E-electricity'!D41-'E-Coal'!D41)*'Energy Use 2020'!$AC103</f>
        <v>6446284322710.0254</v>
      </c>
      <c r="E41" s="230">
        <f>('Energy Use'!E97-'E-electricity'!E41-'E-Coal'!E41)*'Energy Use 2020'!$AC103</f>
        <v>6909539508975.8145</v>
      </c>
      <c r="F41" s="230">
        <f>('Energy Use'!F97-'E-electricity'!F41-'E-Coal'!F41)*'Energy Use 2020'!$AC103</f>
        <v>7364660535035.5186</v>
      </c>
      <c r="G41" s="230">
        <f>('Energy Use'!G97-'E-electricity'!G41-'E-Coal'!G41)*'Energy Use 2020'!$AC103</f>
        <v>7948752953676.6875</v>
      </c>
      <c r="H41" s="230">
        <f>('Energy Use'!H97-'E-electricity'!H41-'E-Coal'!H41)*'Energy Use 2020'!$AC103</f>
        <v>8648937760545.8906</v>
      </c>
      <c r="I41" s="230">
        <f>('Energy Use'!I97-'E-electricity'!I41-'E-Coal'!I41)*'Energy Use 2020'!$AC103</f>
        <v>9373039601984.5898</v>
      </c>
      <c r="J41" s="230">
        <f>('Energy Use'!J97-'E-electricity'!J41-'E-Coal'!J41)*'Energy Use 2020'!$AC103</f>
        <v>9830585197502.0195</v>
      </c>
      <c r="K41" s="230">
        <f>('Energy Use'!K97-'E-electricity'!K41-'E-Coal'!K41)*'Energy Use 2020'!$AC103</f>
        <v>10223005128957.164</v>
      </c>
      <c r="L41" s="230">
        <f>('Energy Use'!L97-'E-electricity'!L41-'E-Coal'!L41)*'Energy Use 2020'!$AC103</f>
        <v>10513059069280.301</v>
      </c>
      <c r="M41" s="230">
        <f>('Energy Use'!M97-'E-electricity'!M41-'E-Coal'!M41)*'Energy Use 2020'!$AC103</f>
        <v>10778252086474.146</v>
      </c>
      <c r="N41" s="230">
        <f>('Energy Use'!N97-'E-electricity'!N41-'E-Coal'!N41)*'Energy Use 2020'!$AC103</f>
        <v>11215282239051.82</v>
      </c>
      <c r="O41" s="230">
        <f>('Energy Use'!O97-'E-electricity'!O41-'E-Coal'!O41)*'Energy Use 2020'!$AC103</f>
        <v>11725428428493.086</v>
      </c>
      <c r="P41" s="230">
        <f>('Energy Use'!P97-'E-electricity'!P41-'E-Coal'!P41)*'Energy Use 2020'!$AC103</f>
        <v>12293481189268.566</v>
      </c>
      <c r="Q41" s="230">
        <f>('Energy Use'!Q97-'E-electricity'!Q41-'E-Coal'!Q41)*'Energy Use 2020'!$AC103</f>
        <v>12900890702398.086</v>
      </c>
      <c r="R41" s="230">
        <f>('Energy Use'!R97-'E-electricity'!R41-'E-Coal'!R41)*'Energy Use 2020'!$AC103</f>
        <v>13524903349374.629</v>
      </c>
      <c r="S41" s="230">
        <f>('Energy Use'!S97-'E-electricity'!S41-'E-Coal'!S41)*'Energy Use 2020'!$AC103</f>
        <v>14180094211207.518</v>
      </c>
      <c r="T41" s="230">
        <f>('Energy Use'!T97-'E-electricity'!T41-'E-Coal'!T41)*'Energy Use 2020'!$AC103</f>
        <v>14825191964232.018</v>
      </c>
      <c r="U41" s="230">
        <f>('Energy Use'!U97-'E-electricity'!U41-'E-Coal'!U41)*'Energy Use 2020'!$AC103</f>
        <v>15457199303541.377</v>
      </c>
      <c r="V41" s="230">
        <f>('Energy Use'!V97-'E-electricity'!V41-'E-Coal'!V41)*'Energy Use 2020'!$AC103</f>
        <v>16073245140949.654</v>
      </c>
      <c r="W41" s="230">
        <f>('Energy Use'!W97-'E-electricity'!W41-'E-Coal'!W41)*'Energy Use 2020'!$AC103</f>
        <v>16670614901151.104</v>
      </c>
      <c r="X41" s="230">
        <f>('Energy Use'!X97-'E-electricity'!X41-'E-Coal'!X41)*'Energy Use 2020'!$AC103</f>
        <v>17246777786637.088</v>
      </c>
      <c r="Y41" s="230">
        <f>('Energy Use'!Y97-'E-electricity'!Y41-'E-Coal'!Y41)*'Energy Use 2020'!$AC103</f>
        <v>17799410649772.824</v>
      </c>
      <c r="Z41" s="230">
        <f>('Energy Use'!Z97-'E-electricity'!Z41-'E-Coal'!Z41)*'Energy Use 2020'!$AC103</f>
        <v>18326418200372.406</v>
      </c>
      <c r="AA41" s="230">
        <f>('Energy Use'!AA97-'E-electricity'!AA41-'E-Coal'!AA41)*'Energy Use 2020'!$AC103</f>
        <v>18825949368434.438</v>
      </c>
      <c r="AB41" s="230">
        <f>('Energy Use'!AB97-'E-electricity'!AB41-'E-Coal'!AB41)*'Energy Use 2020'!$AC103</f>
        <v>19296409731746.727</v>
      </c>
      <c r="AC41" s="230">
        <f>('Energy Use'!AC97-'E-electricity'!AC41-'E-Coal'!AC41)*'Energy Use 2020'!$AC103</f>
        <v>19736470004407.469</v>
      </c>
      <c r="AD41" s="230">
        <f>('Energy Use'!AD97-'E-electricity'!AD41-'E-Coal'!AD41)*'Energy Use 2020'!$AC103</f>
        <v>20145070662847.793</v>
      </c>
      <c r="AE41" s="230">
        <f>('Energy Use'!AE97-'E-electricity'!AE41-'E-Coal'!AE41)*'Energy Use 2020'!$AC103</f>
        <v>20521422858923.398</v>
      </c>
      <c r="AF41" s="230">
        <f>('Energy Use'!AF97-'E-electricity'!AF41-'E-Coal'!AF41)*'Energy Use 2020'!$AC103</f>
        <v>20865005833723.547</v>
      </c>
      <c r="AG41" s="230">
        <f>('Energy Use'!AG97-'E-electricity'!AG41-'E-Coal'!AG41)*'Energy Use 2020'!$AC103</f>
        <v>21175561099965.246</v>
      </c>
      <c r="AH41" s="230">
        <f>('Energy Use'!AH97-'E-electricity'!AH41-'E-Coal'!AH41)*'Energy Use 2020'!$AC103</f>
        <v>21453083704619.516</v>
      </c>
      <c r="AI41" s="230">
        <f>('Energy Use'!AI97-'E-electricity'!AI41-'E-Coal'!AI41)*'Energy Use 2020'!$AC103</f>
        <v>21697810916577.516</v>
      </c>
      <c r="AJ41" s="230">
        <f>('Energy Use'!AJ97-'E-electricity'!AJ41-'E-Coal'!AJ41)*'Energy Use 2020'!$AC103</f>
        <v>21910208706817.438</v>
      </c>
      <c r="AK41" s="230">
        <f>('Energy Use'!AK97-'E-electricity'!AK41-'E-Coal'!AK41)*'Energy Use 2020'!$AC103</f>
        <v>22090956401132.887</v>
      </c>
      <c r="AL41" s="230">
        <f>('Energy Use'!AL97-'E-electricity'!AL41-'E-Coal'!AL41)*'Energy Use 2020'!$AC103</f>
        <v>22240929888699.055</v>
      </c>
      <c r="AM41" s="230">
        <f>('Energy Use'!AM97-'E-electricity'!AM41-'E-Coal'!AM41)*'Energy Use 2020'!$AC103</f>
        <v>22361183764465.355</v>
      </c>
      <c r="AN41" s="230">
        <f>('Energy Use'!AN97-'E-electricity'!AN41-'E-Coal'!AN41)*'Energy Use 2020'!$AC103</f>
        <v>22452932770601.406</v>
      </c>
      <c r="AO41" s="230">
        <f>('Energy Use'!AO97-'E-electricity'!AO41-'E-Coal'!AO41)*'Energy Use 2020'!$AC103</f>
        <v>22517532883106.766</v>
      </c>
      <c r="AP41" s="230">
        <f>('Energy Use'!AP97-'E-electricity'!AP41-'E-Coal'!AP41)*'Energy Use 2020'!$AC103</f>
        <v>22556462365399.414</v>
      </c>
      <c r="AQ41" s="230">
        <f>('Energy Use'!AQ97-'E-electricity'!AQ41-'E-Coal'!AQ41)*'Energy Use 2020'!$AC103</f>
        <v>22569421356428.23</v>
      </c>
      <c r="AR41" s="133">
        <f>VLOOKUP($A41,'Sector Match'!$A$1:$B$43,2,0)</f>
        <v>0</v>
      </c>
    </row>
    <row r="42" spans="1:44" x14ac:dyDescent="0.2">
      <c r="A42" s="74" t="s">
        <v>40</v>
      </c>
      <c r="B42" s="230">
        <f>('Energy Use'!B98-'E-electricity'!B42)*'Energy Use 2019'!$T104</f>
        <v>51798093451500</v>
      </c>
      <c r="C42" s="230">
        <f>('Energy Use'!C98-'E-electricity'!C42-'E-Coal'!C42)*'Energy Use 2020'!$AC104</f>
        <v>46200777083999.992</v>
      </c>
      <c r="D42" s="230">
        <f>('Energy Use'!D98-'E-electricity'!D42-'E-Coal'!D42)*'Energy Use 2020'!$AC104</f>
        <v>56746873242899.375</v>
      </c>
      <c r="E42" s="230">
        <f>('Energy Use'!E98-'E-electricity'!E42-'E-Coal'!E42)*'Energy Use 2020'!$AC104</f>
        <v>62264436625388.469</v>
      </c>
      <c r="F42" s="230">
        <f>('Energy Use'!F98-'E-electricity'!F42-'E-Coal'!F42)*'Energy Use 2020'!$AC104</f>
        <v>66761367454106.195</v>
      </c>
      <c r="G42" s="230">
        <f>('Energy Use'!G98-'E-electricity'!G42-'E-Coal'!G42)*'Energy Use 2020'!$AC104</f>
        <v>74152110254797.828</v>
      </c>
      <c r="H42" s="230">
        <f>('Energy Use'!H98-'E-electricity'!H42-'E-Coal'!H42)*'Energy Use 2020'!$AC104</f>
        <v>83941651258853.641</v>
      </c>
      <c r="I42" s="230">
        <f>('Energy Use'!I98-'E-electricity'!I42-'E-Coal'!I42)*'Energy Use 2020'!$AC104</f>
        <v>94089037475798.734</v>
      </c>
      <c r="J42" s="230">
        <f>('Energy Use'!J98-'E-electricity'!J42-'E-Coal'!J42)*'Energy Use 2020'!$AC104</f>
        <v>103033648604476.02</v>
      </c>
      <c r="K42" s="230">
        <f>('Energy Use'!K98-'E-electricity'!K42-'E-Coal'!K42)*'Energy Use 2020'!$AC104</f>
        <v>111342506524883.55</v>
      </c>
      <c r="L42" s="230">
        <f>('Energy Use'!L98-'E-electricity'!L42-'E-Coal'!L42)*'Energy Use 2020'!$AC104</f>
        <v>118933816624230.69</v>
      </c>
      <c r="M42" s="230">
        <f>('Energy Use'!M98-'E-electricity'!M42-'E-Coal'!M42)*'Energy Use 2020'!$AC104</f>
        <v>126211443940585.45</v>
      </c>
      <c r="N42" s="230">
        <f>('Energy Use'!N98-'E-electricity'!N42-'E-Coal'!N42)*'Energy Use 2020'!$AC104</f>
        <v>134129498693506.83</v>
      </c>
      <c r="O42" s="230">
        <f>('Energy Use'!O98-'E-electricity'!O42-'E-Coal'!O42)*'Energy Use 2020'!$AC104</f>
        <v>142381904089489.91</v>
      </c>
      <c r="P42" s="230">
        <f>('Energy Use'!P98-'E-electricity'!P42-'E-Coal'!P42)*'Energy Use 2020'!$AC104</f>
        <v>150959948448719.22</v>
      </c>
      <c r="Q42" s="230">
        <f>('Energy Use'!Q98-'E-electricity'!Q42-'E-Coal'!Q42)*'Energy Use 2020'!$AC104</f>
        <v>159851474506555.72</v>
      </c>
      <c r="R42" s="230">
        <f>('Energy Use'!R98-'E-electricity'!R42-'E-Coal'!R42)*'Energy Use 2020'!$AC104</f>
        <v>169040604902588.06</v>
      </c>
      <c r="S42" s="230">
        <f>('Energy Use'!S98-'E-electricity'!S42-'E-Coal'!S42)*'Energy Use 2020'!$AC104</f>
        <v>178710584466683.78</v>
      </c>
      <c r="T42" s="230">
        <f>('Energy Use'!T98-'E-electricity'!T42-'E-Coal'!T42)*'Energy Use 2020'!$AC104</f>
        <v>188656056683080.97</v>
      </c>
      <c r="U42" s="230">
        <f>('Energy Use'!U98-'E-electricity'!U42-'E-Coal'!U42)*'Energy Use 2020'!$AC104</f>
        <v>198848493976727.25</v>
      </c>
      <c r="V42" s="230">
        <f>('Energy Use'!V98-'E-electricity'!V42-'E-Coal'!V42)*'Energy Use 2020'!$AC104</f>
        <v>209254483454590.34</v>
      </c>
      <c r="W42" s="230">
        <f>('Energy Use'!W98-'E-electricity'!W42-'E-Coal'!W42)*'Energy Use 2020'!$AC104</f>
        <v>219835581123718.19</v>
      </c>
      <c r="X42" s="230">
        <f>('Energy Use'!X98-'E-electricity'!X42-'E-Coal'!X42)*'Energy Use 2020'!$AC104</f>
        <v>230548225432728.41</v>
      </c>
      <c r="Y42" s="230">
        <f>('Energy Use'!Y98-'E-electricity'!Y42-'E-Coal'!Y42)*'Energy Use 2020'!$AC104</f>
        <v>241343719508543.25</v>
      </c>
      <c r="Z42" s="230">
        <f>('Energy Use'!Z98-'E-electricity'!Z42-'E-Coal'!Z42)*'Energy Use 2020'!$AC104</f>
        <v>252168291190752.13</v>
      </c>
      <c r="AA42" s="230">
        <f>('Energy Use'!AA98-'E-electricity'!AA42-'E-Coal'!AA42)*'Energy Use 2020'!$AC104</f>
        <v>262963239409922.13</v>
      </c>
      <c r="AB42" s="230">
        <f>('Energy Use'!AB98-'E-electricity'!AB42-'E-Coal'!AB42)*'Energy Use 2020'!$AC104</f>
        <v>273665174585863.69</v>
      </c>
      <c r="AC42" s="230">
        <f>('Energy Use'!AC98-'E-electricity'!AC42-'E-Coal'!AC42)*'Energy Use 2020'!$AC104</f>
        <v>284206359516292.19</v>
      </c>
      <c r="AD42" s="230">
        <f>('Energy Use'!AD98-'E-electricity'!AD42-'E-Coal'!AD42)*'Energy Use 2020'!$AC104</f>
        <v>294515155673159.75</v>
      </c>
      <c r="AE42" s="230">
        <f>('Energy Use'!AE98-'E-electricity'!AE42-'E-Coal'!AE42)*'Energy Use 2020'!$AC104</f>
        <v>304516577921555.69</v>
      </c>
      <c r="AF42" s="230">
        <f>('Energy Use'!AF98-'E-electricity'!AF42-'E-Coal'!AF42)*'Energy Use 2020'!$AC104</f>
        <v>314132958435216.56</v>
      </c>
      <c r="AG42" s="230">
        <f>('Energy Use'!AG98-'E-electricity'!AG42-'E-Coal'!AG42)*'Energy Use 2020'!$AC104</f>
        <v>323284718028347.5</v>
      </c>
      <c r="AH42" s="230">
        <f>('Energy Use'!AH98-'E-electricity'!AH42-'E-Coal'!AH42)*'Energy Use 2020'!$AC104</f>
        <v>331891240295810</v>
      </c>
      <c r="AI42" s="230">
        <f>('Energy Use'!AI98-'E-electricity'!AI42-'E-Coal'!AI42)*'Energy Use 2020'!$AC104</f>
        <v>339871840909130.06</v>
      </c>
      <c r="AJ42" s="230">
        <f>('Energy Use'!AJ98-'E-electricity'!AJ42-'E-Coal'!AJ42)*'Energy Use 2020'!$AC104</f>
        <v>347146821226561.31</v>
      </c>
      <c r="AK42" s="230">
        <f>('Energy Use'!AK98-'E-electricity'!AK42-'E-Coal'!AK42)*'Energy Use 2020'!$AC104</f>
        <v>353638592129641.5</v>
      </c>
      <c r="AL42" s="230">
        <f>('Energy Use'!AL98-'E-electricity'!AL42-'E-Coal'!AL42)*'Energy Use 2020'!$AC104</f>
        <v>359272850798173.69</v>
      </c>
      <c r="AM42" s="230">
        <f>('Energy Use'!AM98-'E-electricity'!AM42-'E-Coal'!AM42)*'Energy Use 2020'!$AC104</f>
        <v>363979790094039.25</v>
      </c>
      <c r="AN42" s="230">
        <f>('Energy Use'!AN98-'E-electricity'!AN42-'E-Coal'!AN42)*'Energy Use 2020'!$AC104</f>
        <v>367695317463690.81</v>
      </c>
      <c r="AO42" s="230">
        <f>('Energy Use'!AO98-'E-electricity'!AO42-'E-Coal'!AO42)*'Energy Use 2020'!$AC104</f>
        <v>370362257915866.44</v>
      </c>
      <c r="AP42" s="230">
        <f>('Energy Use'!AP98-'E-electricity'!AP42-'E-Coal'!AP42)*'Energy Use 2020'!$AC104</f>
        <v>371931513810624.25</v>
      </c>
      <c r="AQ42" s="230">
        <f>('Energy Use'!AQ98-'E-electricity'!AQ42-'E-Coal'!AQ42)*'Energy Use 2020'!$AC104</f>
        <v>372332109830052.63</v>
      </c>
      <c r="AR42" s="133" t="str">
        <f>VLOOKUP($A42,'Sector Match'!$A$1:$B$43,2,0)</f>
        <v>energy pipelines and gas processing 352T353</v>
      </c>
    </row>
    <row r="43" spans="1:44" x14ac:dyDescent="0.2">
      <c r="A43" s="211" t="s">
        <v>41</v>
      </c>
      <c r="B43" s="230">
        <f>('Energy Use'!B99-'E-electricity'!B43)*'Energy Use 2019'!$T105</f>
        <v>1569470842500</v>
      </c>
      <c r="C43" s="230">
        <f>('Energy Use'!C99-'E-electricity'!C43-'E-Coal'!C43)*'Energy Use 2020'!$AC105</f>
        <v>1730584663500.0107</v>
      </c>
      <c r="D43" s="230">
        <f>('Energy Use'!D99-'E-electricity'!D43-'E-Coal'!D43)*'Energy Use 2020'!$AC105</f>
        <v>1994009643452.8396</v>
      </c>
      <c r="E43" s="230">
        <f>('Energy Use'!E99-'E-electricity'!E43-'E-Coal'!E43)*'Energy Use 2020'!$AC105</f>
        <v>2081820456951.5537</v>
      </c>
      <c r="F43" s="230">
        <f>('Energy Use'!F99-'E-electricity'!F43-'E-Coal'!F43)*'Energy Use 2020'!$AC105</f>
        <v>2198116608549.1528</v>
      </c>
      <c r="G43" s="230">
        <f>('Energy Use'!G99-'E-electricity'!G43-'E-Coal'!G43)*'Energy Use 2020'!$AC105</f>
        <v>2347223409092.9302</v>
      </c>
      <c r="H43" s="230">
        <f>('Energy Use'!H99-'E-electricity'!H43-'E-Coal'!H43)*'Energy Use 2020'!$AC105</f>
        <v>2537114505569.1294</v>
      </c>
      <c r="I43" s="230">
        <f>('Energy Use'!I99-'E-electricity'!I43-'E-Coal'!I43)*'Energy Use 2020'!$AC105</f>
        <v>2730111597073.8721</v>
      </c>
      <c r="J43" s="230">
        <f>('Energy Use'!J99-'E-electricity'!J43-'E-Coal'!J43)*'Energy Use 2020'!$AC105</f>
        <v>2894047406249.1382</v>
      </c>
      <c r="K43" s="230">
        <f>('Energy Use'!K99-'E-electricity'!K43-'E-Coal'!K43)*'Energy Use 2020'!$AC105</f>
        <v>3042030143507.1978</v>
      </c>
      <c r="L43" s="230">
        <f>('Energy Use'!L99-'E-electricity'!L43-'E-Coal'!L43)*'Energy Use 2020'!$AC105</f>
        <v>3171625417242.3169</v>
      </c>
      <c r="M43" s="230">
        <f>('Energy Use'!M99-'E-electricity'!M43-'E-Coal'!M43)*'Energy Use 2020'!$AC105</f>
        <v>3289152386511.4375</v>
      </c>
      <c r="N43" s="230">
        <f>('Energy Use'!N99-'E-electricity'!N43-'E-Coal'!N43)*'Energy Use 2020'!$AC105</f>
        <v>3409901872273.9365</v>
      </c>
      <c r="O43" s="230">
        <f>('Energy Use'!O99-'E-electricity'!O43-'E-Coal'!O43)*'Energy Use 2020'!$AC105</f>
        <v>3527797945238.9766</v>
      </c>
      <c r="P43" s="230">
        <f>('Energy Use'!P99-'E-electricity'!P43-'E-Coal'!P43)*'Energy Use 2020'!$AC105</f>
        <v>3642677154608.437</v>
      </c>
      <c r="Q43" s="230">
        <f>('Energy Use'!Q99-'E-electricity'!Q43-'E-Coal'!Q43)*'Energy Use 2020'!$AC105</f>
        <v>3754430256089.6343</v>
      </c>
      <c r="R43" s="230">
        <f>('Energy Use'!R99-'E-electricity'!R43-'E-Coal'!R43)*'Energy Use 2020'!$AC105</f>
        <v>3863002619056.2705</v>
      </c>
      <c r="S43" s="230">
        <f>('Energy Use'!S99-'E-electricity'!S43-'E-Coal'!S43)*'Energy Use 2020'!$AC105</f>
        <v>3970796522453.0532</v>
      </c>
      <c r="T43" s="230">
        <f>('Energy Use'!T99-'E-electricity'!T43-'E-Coal'!T43)*'Energy Use 2020'!$AC105</f>
        <v>4075258761795.6147</v>
      </c>
      <c r="U43" s="230">
        <f>('Energy Use'!U99-'E-electricity'!U43-'E-Coal'!U43)*'Energy Use 2020'!$AC105</f>
        <v>4176126450295.4053</v>
      </c>
      <c r="V43" s="230">
        <f>('Energy Use'!V99-'E-electricity'!V43-'E-Coal'!V43)*'Energy Use 2020'!$AC105</f>
        <v>4273158001019.4204</v>
      </c>
      <c r="W43" s="230">
        <f>('Energy Use'!W99-'E-electricity'!W43-'E-Coal'!W43)*'Energy Use 2020'!$AC105</f>
        <v>4366134291776.1201</v>
      </c>
      <c r="X43" s="230">
        <f>('Energy Use'!X99-'E-electricity'!X43-'E-Coal'!X43)*'Energy Use 2020'!$AC105</f>
        <v>4454859604327.7656</v>
      </c>
      <c r="Y43" s="230">
        <f>('Energy Use'!Y99-'E-electricity'!Y43-'E-Coal'!Y43)*'Energy Use 2020'!$AC105</f>
        <v>4539162337106.2383</v>
      </c>
      <c r="Z43" s="230">
        <f>('Energy Use'!Z99-'E-electricity'!Z43-'E-Coal'!Z43)*'Energy Use 2020'!$AC105</f>
        <v>4618895493547.2813</v>
      </c>
      <c r="AA43" s="230">
        <f>('Energy Use'!AA99-'E-electricity'!AA43-'E-Coal'!AA43)*'Energy Use 2020'!$AC105</f>
        <v>4693936950899.7676</v>
      </c>
      <c r="AB43" s="230">
        <f>('Energy Use'!AB99-'E-electricity'!AB43-'E-Coal'!AB43)*'Energy Use 2020'!$AC105</f>
        <v>4764189516881.9463</v>
      </c>
      <c r="AC43" s="230">
        <f>('Energy Use'!AC99-'E-electricity'!AC43-'E-Coal'!AC43)*'Energy Use 2020'!$AC105</f>
        <v>4829580783814.8867</v>
      </c>
      <c r="AD43" s="230">
        <f>('Energy Use'!AD99-'E-electricity'!AD43-'E-Coal'!AD43)*'Energy Use 2020'!$AC105</f>
        <v>4890062791843.7422</v>
      </c>
      <c r="AE43" s="230">
        <f>('Energy Use'!AE99-'E-electricity'!AE43-'E-Coal'!AE43)*'Energy Use 2020'!$AC105</f>
        <v>4945611514549.8613</v>
      </c>
      <c r="AF43" s="230">
        <f>('Energy Use'!AF99-'E-electricity'!AF43-'E-Coal'!AF43)*'Energy Use 2020'!$AC105</f>
        <v>4996226181648.0557</v>
      </c>
      <c r="AG43" s="230">
        <f>('Energy Use'!AG99-'E-electricity'!AG43-'E-Coal'!AG43)*'Energy Use 2020'!$AC105</f>
        <v>5041928454557.6621</v>
      </c>
      <c r="AH43" s="230">
        <f>('Energy Use'!AH99-'E-electricity'!AH43-'E-Coal'!AH43)*'Energy Use 2020'!$AC105</f>
        <v>5082761471434.4756</v>
      </c>
      <c r="AI43" s="230">
        <f>('Energy Use'!AI99-'E-electricity'!AI43-'E-Coal'!AI43)*'Energy Use 2020'!$AC105</f>
        <v>5118788778764.6006</v>
      </c>
      <c r="AJ43" s="230">
        <f>('Energy Use'!AJ99-'E-electricity'!AJ43-'E-Coal'!AJ43)*'Energy Use 2020'!$AC105</f>
        <v>5150093166863.8672</v>
      </c>
      <c r="AK43" s="230">
        <f>('Energy Use'!AK99-'E-electricity'!AK43-'E-Coal'!AK43)*'Energy Use 2020'!$AC105</f>
        <v>5176775426615.9951</v>
      </c>
      <c r="AL43" s="230">
        <f>('Energy Use'!AL99-'E-electricity'!AL43-'E-Coal'!AL43)*'Energy Use 2020'!$AC105</f>
        <v>5198953044539.9111</v>
      </c>
      <c r="AM43" s="230">
        <f>('Energy Use'!AM99-'E-electricity'!AM43-'E-Coal'!AM43)*'Energy Use 2020'!$AC105</f>
        <v>5216758852824.8643</v>
      </c>
      <c r="AN43" s="230">
        <f>('Energy Use'!AN99-'E-electricity'!AN43-'E-Coal'!AN43)*'Energy Use 2020'!$AC105</f>
        <v>5230339650335.0781</v>
      </c>
      <c r="AO43" s="230">
        <f>('Energy Use'!AO99-'E-electricity'!AO43-'E-Coal'!AO43)*'Energy Use 2020'!$AC105</f>
        <v>5239854809791.6738</v>
      </c>
      <c r="AP43" s="230">
        <f>('Energy Use'!AP99-'E-electricity'!AP43-'E-Coal'!AP43)*'Energy Use 2020'!$AC105</f>
        <v>5245474885412.7998</v>
      </c>
      <c r="AQ43" s="230">
        <f>('Energy Use'!AQ99-'E-electricity'!AQ43-'E-Coal'!AQ43)*'Energy Use 2020'!$AC105</f>
        <v>5246942770296.375</v>
      </c>
      <c r="AR43" s="133" t="str">
        <f>VLOOKUP($A43,'Sector Match'!$A$1:$B$43,2,0)</f>
        <v>water and waste 36T39</v>
      </c>
    </row>
    <row r="44" spans="1:44" x14ac:dyDescent="0.2">
      <c r="A44" s="76" t="s">
        <v>88</v>
      </c>
      <c r="B44" s="241">
        <f>('Energy Use'!B100-'E-electricity'!B44)*'Energy Use 2019'!$T106</f>
        <v>9975167779500</v>
      </c>
      <c r="C44" s="241">
        <f>('Energy Use'!C100-'E-electricity'!C44-'E-Coal'!C44)*'Energy Use 2020'!$AC106</f>
        <v>9361268565000</v>
      </c>
      <c r="D44" s="241">
        <f>('Energy Use'!D100-'E-electricity'!D44-'E-Coal'!D44)*'Energy Use 2020'!$AC106</f>
        <v>9894218010914.8262</v>
      </c>
      <c r="E44" s="241">
        <f>('Energy Use'!E100-'E-electricity'!E44-'E-Coal'!E44)*'Energy Use 2020'!$AC106</f>
        <v>10236701345472.164</v>
      </c>
      <c r="F44" s="241">
        <f>('Energy Use'!F100-'E-electricity'!F44-'E-Coal'!F44)*'Energy Use 2020'!$AC106</f>
        <v>11117682273262.719</v>
      </c>
      <c r="G44" s="241">
        <f>('Energy Use'!G100-'E-electricity'!G44-'E-Coal'!G44)*'Energy Use 2020'!$AC106</f>
        <v>11676204488145.627</v>
      </c>
      <c r="H44" s="241">
        <f>('Energy Use'!H100-'E-electricity'!H44-'E-Coal'!H44)*'Energy Use 2020'!$AC106</f>
        <v>12142175344367.223</v>
      </c>
      <c r="I44" s="241">
        <f>('Energy Use'!I100-'E-electricity'!I44-'E-Coal'!I44)*'Energy Use 2020'!$AC106</f>
        <v>12822968506210.23</v>
      </c>
      <c r="J44" s="241">
        <f>('Energy Use'!J100-'E-electricity'!J44-'E-Coal'!J44)*'Energy Use 2020'!$AC106</f>
        <v>13342741913701.715</v>
      </c>
      <c r="K44" s="241">
        <f>('Energy Use'!K100-'E-electricity'!K44-'E-Coal'!K44)*'Energy Use 2020'!$AC106</f>
        <v>13854730060468.457</v>
      </c>
      <c r="L44" s="241">
        <f>('Energy Use'!L100-'E-electricity'!L44-'E-Coal'!L44)*'Energy Use 2020'!$AC106</f>
        <v>14318107421470.928</v>
      </c>
      <c r="M44" s="241">
        <f>('Energy Use'!M100-'E-electricity'!M44-'E-Coal'!M44)*'Energy Use 2020'!$AC106</f>
        <v>14823592546447.041</v>
      </c>
      <c r="N44" s="241">
        <f>('Energy Use'!N100-'E-electricity'!N44-'E-Coal'!N44)*'Energy Use 2020'!$AC106</f>
        <v>15192769970887.518</v>
      </c>
      <c r="O44" s="241">
        <f>('Energy Use'!O100-'E-electricity'!O44-'E-Coal'!O44)*'Energy Use 2020'!$AC106</f>
        <v>15623099123457.441</v>
      </c>
      <c r="P44" s="241">
        <f>('Energy Use'!P100-'E-electricity'!P44-'E-Coal'!P44)*'Energy Use 2020'!$AC106</f>
        <v>16030665940206.863</v>
      </c>
      <c r="Q44" s="241">
        <f>('Energy Use'!Q100-'E-electricity'!Q44-'E-Coal'!Q44)*'Energy Use 2020'!$AC106</f>
        <v>16414613050891.525</v>
      </c>
      <c r="R44" s="241">
        <f>('Energy Use'!R100-'E-electricity'!R44-'E-Coal'!R44)*'Energy Use 2020'!$AC106</f>
        <v>16739659231039.285</v>
      </c>
      <c r="S44" s="241">
        <f>('Energy Use'!S100-'E-electricity'!S44-'E-Coal'!S44)*'Energy Use 2020'!$AC106</f>
        <v>17130107337121.135</v>
      </c>
      <c r="T44" s="241">
        <f>('Energy Use'!T100-'E-electricity'!T44-'E-Coal'!T44)*'Energy Use 2020'!$AC106</f>
        <v>17461920820315.861</v>
      </c>
      <c r="U44" s="241">
        <f>('Energy Use'!U100-'E-electricity'!U44-'E-Coal'!U44)*'Energy Use 2020'!$AC106</f>
        <v>17769751530638.395</v>
      </c>
      <c r="V44" s="241">
        <f>('Energy Use'!V100-'E-electricity'!V44-'E-Coal'!V44)*'Energy Use 2020'!$AC106</f>
        <v>18053801639755.02</v>
      </c>
      <c r="W44" s="241">
        <f>('Energy Use'!W100-'E-electricity'!W44-'E-Coal'!W44)*'Energy Use 2020'!$AC106</f>
        <v>18314476474851.863</v>
      </c>
      <c r="X44" s="241">
        <f>('Energy Use'!X100-'E-electricity'!X44-'E-Coal'!X44)*'Energy Use 2020'!$AC106</f>
        <v>18552371933675.945</v>
      </c>
      <c r="Y44" s="241">
        <f>('Energy Use'!Y100-'E-electricity'!Y44-'E-Coal'!Y44)*'Energy Use 2020'!$AC106</f>
        <v>18768260714906.973</v>
      </c>
      <c r="Z44" s="241">
        <f>('Energy Use'!Z100-'E-electricity'!Z44-'E-Coal'!Z44)*'Energy Use 2020'!$AC106</f>
        <v>18963077727865.438</v>
      </c>
      <c r="AA44" s="241">
        <f>('Energy Use'!AA100-'E-electricity'!AA44-'E-Coal'!AA44)*'Energy Use 2020'!$AC106</f>
        <v>19137905031024.039</v>
      </c>
      <c r="AB44" s="241">
        <f>('Energy Use'!AB100-'E-electricity'!AB44-'E-Coal'!AB44)*'Energy Use 2020'!$AC106</f>
        <v>19293956628460.34</v>
      </c>
      <c r="AC44" s="241">
        <f>('Energy Use'!AC100-'E-electricity'!AC44-'E-Coal'!AC44)*'Energy Use 2020'!$AC106</f>
        <v>19432563428600.895</v>
      </c>
      <c r="AD44" s="241">
        <f>('Energy Use'!AD100-'E-electricity'!AD44-'E-Coal'!AD44)*'Energy Use 2020'!$AC106</f>
        <v>19555158641645.707</v>
      </c>
      <c r="AE44" s="241">
        <f>('Energy Use'!AE100-'E-electricity'!AE44-'E-Coal'!AE44)*'Energy Use 2020'!$AC106</f>
        <v>19663263862169.512</v>
      </c>
      <c r="AF44" s="241">
        <f>('Energy Use'!AF100-'E-electricity'!AF44-'E-Coal'!AF44)*'Energy Use 2020'!$AC106</f>
        <v>19758476052718.219</v>
      </c>
      <c r="AG44" s="241">
        <f>('Energy Use'!AG100-'E-electricity'!AG44-'E-Coal'!AG44)*'Energy Use 2020'!$AC106</f>
        <v>19842455613797.234</v>
      </c>
      <c r="AH44" s="241">
        <f>('Energy Use'!AH100-'E-electricity'!AH44-'E-Coal'!AH44)*'Energy Use 2020'!$AC106</f>
        <v>19916915696393.625</v>
      </c>
      <c r="AI44" s="241">
        <f>('Energy Use'!AI100-'E-electricity'!AI44-'E-Coal'!AI44)*'Energy Use 2020'!$AC106</f>
        <v>19983612885885.035</v>
      </c>
      <c r="AJ44" s="241">
        <f>('Energy Use'!AJ100-'E-electricity'!AJ44-'E-Coal'!AJ44)*'Energy Use 2020'!$AC106</f>
        <v>20044339361512.281</v>
      </c>
      <c r="AK44" s="241">
        <f>('Energy Use'!AK100-'E-electricity'!AK44-'E-Coal'!AK44)*'Energy Use 2020'!$AC106</f>
        <v>20100916614075.508</v>
      </c>
      <c r="AL44" s="241">
        <f>('Energy Use'!AL100-'E-electricity'!AL44-'E-Coal'!AL44)*'Energy Use 2020'!$AC106</f>
        <v>20155190786578.496</v>
      </c>
      <c r="AM44" s="241">
        <f>('Energy Use'!AM100-'E-electricity'!AM44-'E-Coal'!AM44)*'Energy Use 2020'!$AC106</f>
        <v>20209029688519.324</v>
      </c>
      <c r="AN44" s="241">
        <f>('Energy Use'!AN100-'E-electricity'!AN44-'E-Coal'!AN44)*'Energy Use 2020'!$AC106</f>
        <v>20264321524659.031</v>
      </c>
      <c r="AO44" s="241">
        <f>('Energy Use'!AO100-'E-electricity'!AO44-'E-Coal'!AO44)*'Energy Use 2020'!$AC106</f>
        <v>20322975373582.832</v>
      </c>
      <c r="AP44" s="241">
        <f>('Energy Use'!AP100-'E-electricity'!AP44-'E-Coal'!AP44)*'Energy Use 2020'!$AC106</f>
        <v>20386923450344.102</v>
      </c>
      <c r="AQ44" s="241">
        <f>('Energy Use'!AQ100-'E-electricity'!AQ44-'E-Coal'!AQ44)*'Energy Use 2020'!$AC106</f>
        <v>20456615244085.598</v>
      </c>
      <c r="AR44" s="133" t="str">
        <f>VLOOKUP($A44,'Sector Match'!$A$1:$B$43,2,0)</f>
        <v>construction 41T43</v>
      </c>
    </row>
    <row r="49" spans="1:43" x14ac:dyDescent="0.2">
      <c r="B49" s="214">
        <v>2019</v>
      </c>
      <c r="C49" s="214">
        <v>2020</v>
      </c>
      <c r="D49" s="214">
        <v>2021</v>
      </c>
      <c r="E49" s="214">
        <v>2022</v>
      </c>
      <c r="F49" s="214">
        <v>2023</v>
      </c>
      <c r="G49" s="214">
        <v>2024</v>
      </c>
      <c r="H49" s="214">
        <v>2025</v>
      </c>
      <c r="I49" s="214">
        <v>2026</v>
      </c>
      <c r="J49" s="214">
        <v>2027</v>
      </c>
      <c r="K49" s="214">
        <v>2028</v>
      </c>
      <c r="L49" s="214">
        <v>2029</v>
      </c>
      <c r="M49" s="214">
        <v>2030</v>
      </c>
      <c r="N49" s="214">
        <v>2031</v>
      </c>
      <c r="O49" s="214">
        <v>2032</v>
      </c>
      <c r="P49" s="214">
        <v>2033</v>
      </c>
      <c r="Q49" s="214">
        <v>2034</v>
      </c>
      <c r="R49" s="214">
        <v>2035</v>
      </c>
      <c r="S49" s="214">
        <v>2036</v>
      </c>
      <c r="T49" s="214">
        <v>2037</v>
      </c>
      <c r="U49" s="214">
        <v>2038</v>
      </c>
      <c r="V49" s="214">
        <v>2039</v>
      </c>
      <c r="W49" s="214">
        <v>2040</v>
      </c>
      <c r="X49" s="214">
        <v>2041</v>
      </c>
      <c r="Y49" s="214">
        <v>2042</v>
      </c>
      <c r="Z49" s="214">
        <v>2043</v>
      </c>
      <c r="AA49" s="214">
        <v>2044</v>
      </c>
      <c r="AB49" s="214">
        <v>2045</v>
      </c>
      <c r="AC49" s="214">
        <v>2046</v>
      </c>
      <c r="AD49" s="214">
        <v>2047</v>
      </c>
      <c r="AE49" s="214">
        <v>2048</v>
      </c>
      <c r="AF49" s="214">
        <v>2049</v>
      </c>
      <c r="AG49" s="214">
        <v>2050</v>
      </c>
      <c r="AH49" s="214">
        <v>2051</v>
      </c>
      <c r="AI49" s="214">
        <v>2052</v>
      </c>
      <c r="AJ49" s="214">
        <v>2053</v>
      </c>
      <c r="AK49" s="214">
        <v>2054</v>
      </c>
      <c r="AL49" s="214">
        <v>2055</v>
      </c>
      <c r="AM49" s="214">
        <v>2056</v>
      </c>
      <c r="AN49" s="214">
        <v>2057</v>
      </c>
      <c r="AO49" s="214">
        <v>2058</v>
      </c>
      <c r="AP49" s="214">
        <v>2059</v>
      </c>
      <c r="AQ49" s="214">
        <v>2060</v>
      </c>
    </row>
    <row r="50" spans="1:43" x14ac:dyDescent="0.2">
      <c r="A50" s="277" t="s">
        <v>275</v>
      </c>
      <c r="B50" s="240">
        <f t="shared" ref="B50:B74" si="0">SUMIFS(B$2:B$44,$AR$2:$AR$44,$A50)</f>
        <v>4402851832500</v>
      </c>
      <c r="C50" s="240">
        <f t="shared" ref="C50:AQ56" si="1">SUMIFS(C$2:C$44,$AR$2:$AR$44,$A50)</f>
        <v>4538965233000</v>
      </c>
      <c r="D50" s="240">
        <f t="shared" si="1"/>
        <v>4729658881356.9482</v>
      </c>
      <c r="E50" s="240">
        <f t="shared" si="1"/>
        <v>5005084775880.0313</v>
      </c>
      <c r="F50" s="240">
        <f t="shared" si="1"/>
        <v>5385822395450.2236</v>
      </c>
      <c r="G50" s="240">
        <f t="shared" si="1"/>
        <v>5670843098000.1523</v>
      </c>
      <c r="H50" s="240">
        <f t="shared" si="1"/>
        <v>5833131070639.0166</v>
      </c>
      <c r="I50" s="240">
        <f t="shared" si="1"/>
        <v>6267929638572.0635</v>
      </c>
      <c r="J50" s="240">
        <f t="shared" si="1"/>
        <v>6510601259124.333</v>
      </c>
      <c r="K50" s="240">
        <f t="shared" si="1"/>
        <v>6751780401209.2324</v>
      </c>
      <c r="L50" s="240">
        <f t="shared" si="1"/>
        <v>6950760945108.8184</v>
      </c>
      <c r="M50" s="240">
        <f t="shared" si="1"/>
        <v>7236535191086.0918</v>
      </c>
      <c r="N50" s="240">
        <f t="shared" si="1"/>
        <v>7317756035807.4639</v>
      </c>
      <c r="O50" s="240">
        <f t="shared" si="1"/>
        <v>7506469756498.957</v>
      </c>
      <c r="P50" s="240">
        <f t="shared" si="1"/>
        <v>7682287307400.1621</v>
      </c>
      <c r="Q50" s="240">
        <f t="shared" si="1"/>
        <v>7844849840829.6426</v>
      </c>
      <c r="R50" s="240">
        <f t="shared" si="1"/>
        <v>7944767863847.7471</v>
      </c>
      <c r="S50" s="240">
        <f t="shared" si="1"/>
        <v>8146396756382.6582</v>
      </c>
      <c r="T50" s="240">
        <f t="shared" si="1"/>
        <v>8285874065349.2256</v>
      </c>
      <c r="U50" s="240">
        <f t="shared" si="1"/>
        <v>8412419197549.8828</v>
      </c>
      <c r="V50" s="240">
        <f t="shared" si="1"/>
        <v>8526201365000.8242</v>
      </c>
      <c r="W50" s="240">
        <f t="shared" si="1"/>
        <v>8627493913578.1318</v>
      </c>
      <c r="X50" s="240">
        <f t="shared" si="1"/>
        <v>8716666490381.2861</v>
      </c>
      <c r="Y50" s="240">
        <f t="shared" si="1"/>
        <v>8794176637987.002</v>
      </c>
      <c r="Z50" s="240">
        <f t="shared" si="1"/>
        <v>8860561023559.5605</v>
      </c>
      <c r="AA50" s="240">
        <f t="shared" si="1"/>
        <v>8916426499478.8555</v>
      </c>
      <c r="AB50" s="240">
        <f t="shared" si="1"/>
        <v>8962441177653.7129</v>
      </c>
      <c r="AC50" s="240">
        <f t="shared" si="1"/>
        <v>8999325682825.3398</v>
      </c>
      <c r="AD50" s="240">
        <f t="shared" si="1"/>
        <v>9027844731727.2031</v>
      </c>
      <c r="AE50" s="240">
        <f t="shared" si="1"/>
        <v>9048799165694.2266</v>
      </c>
      <c r="AF50" s="240">
        <f t="shared" si="1"/>
        <v>9063018544879.2188</v>
      </c>
      <c r="AG50" s="240">
        <f t="shared" si="1"/>
        <v>9071354393235.8965</v>
      </c>
      <c r="AH50" s="240">
        <f t="shared" si="1"/>
        <v>9074674165369.6973</v>
      </c>
      <c r="AI50" s="240">
        <f t="shared" si="1"/>
        <v>9073855989668.3691</v>
      </c>
      <c r="AJ50" s="240">
        <f t="shared" si="1"/>
        <v>9069784227134.4473</v>
      </c>
      <c r="AK50" s="240">
        <f t="shared" si="1"/>
        <v>9063345872310.8418</v>
      </c>
      <c r="AL50" s="240">
        <f t="shared" si="1"/>
        <v>9055427811799.0723</v>
      </c>
      <c r="AM50" s="240">
        <f t="shared" si="1"/>
        <v>9046914947239.0078</v>
      </c>
      <c r="AN50" s="240">
        <f t="shared" si="1"/>
        <v>9038689183317.3574</v>
      </c>
      <c r="AO50" s="240">
        <f t="shared" si="1"/>
        <v>9031629277426.5449</v>
      </c>
      <c r="AP50" s="240">
        <f t="shared" si="1"/>
        <v>9026611546008.0586</v>
      </c>
      <c r="AQ50" s="240">
        <f t="shared" si="1"/>
        <v>9024665952507.6309</v>
      </c>
    </row>
    <row r="51" spans="1:43" x14ac:dyDescent="0.2">
      <c r="A51" s="278" t="s">
        <v>90</v>
      </c>
      <c r="B51" s="230">
        <f t="shared" si="0"/>
        <v>57445410660000</v>
      </c>
      <c r="C51" s="230">
        <f t="shared" si="1"/>
        <v>38131196911500.016</v>
      </c>
      <c r="D51" s="230">
        <f t="shared" si="1"/>
        <v>43700356997022.063</v>
      </c>
      <c r="E51" s="230">
        <f t="shared" si="1"/>
        <v>48387449200868.57</v>
      </c>
      <c r="F51" s="230">
        <f t="shared" si="1"/>
        <v>53562412209265.688</v>
      </c>
      <c r="G51" s="230">
        <f t="shared" si="1"/>
        <v>56937040938597.383</v>
      </c>
      <c r="H51" s="230">
        <f t="shared" si="1"/>
        <v>60163886773424.438</v>
      </c>
      <c r="I51" s="230">
        <f t="shared" si="1"/>
        <v>62834379854985.656</v>
      </c>
      <c r="J51" s="230">
        <f t="shared" si="1"/>
        <v>63400047441739.195</v>
      </c>
      <c r="K51" s="230">
        <f t="shared" si="1"/>
        <v>64170362427106.086</v>
      </c>
      <c r="L51" s="230">
        <f t="shared" si="1"/>
        <v>64073811745755.766</v>
      </c>
      <c r="M51" s="230">
        <f t="shared" si="1"/>
        <v>63418091780708.133</v>
      </c>
      <c r="N51" s="230">
        <f t="shared" si="1"/>
        <v>63402168664724.445</v>
      </c>
      <c r="O51" s="230">
        <f t="shared" si="1"/>
        <v>63382609419128.102</v>
      </c>
      <c r="P51" s="230">
        <f t="shared" si="1"/>
        <v>63359423784014.734</v>
      </c>
      <c r="Q51" s="230">
        <f t="shared" si="1"/>
        <v>63332621497991.266</v>
      </c>
      <c r="R51" s="230">
        <f t="shared" si="1"/>
        <v>63302212298175.914</v>
      </c>
      <c r="S51" s="230">
        <f t="shared" si="1"/>
        <v>62710569847220.203</v>
      </c>
      <c r="T51" s="230">
        <f t="shared" si="1"/>
        <v>62119107823099.75</v>
      </c>
      <c r="U51" s="230">
        <f t="shared" si="1"/>
        <v>61527826821460.922</v>
      </c>
      <c r="V51" s="230">
        <f t="shared" si="1"/>
        <v>60936727437909.711</v>
      </c>
      <c r="W51" s="230">
        <f t="shared" si="1"/>
        <v>60345810268011.945</v>
      </c>
      <c r="X51" s="230">
        <f t="shared" si="1"/>
        <v>59406988086474.008</v>
      </c>
      <c r="Y51" s="230">
        <f t="shared" si="1"/>
        <v>58468471716518.289</v>
      </c>
      <c r="Z51" s="230">
        <f t="shared" si="1"/>
        <v>57530262110229.047</v>
      </c>
      <c r="AA51" s="230">
        <f t="shared" si="1"/>
        <v>56592360219626.133</v>
      </c>
      <c r="AB51" s="230">
        <f t="shared" si="1"/>
        <v>55654766996664.969</v>
      </c>
      <c r="AC51" s="230">
        <f t="shared" si="1"/>
        <v>54717483393236.633</v>
      </c>
      <c r="AD51" s="230">
        <f t="shared" si="1"/>
        <v>53780510361167.789</v>
      </c>
      <c r="AE51" s="230">
        <f t="shared" si="1"/>
        <v>52843848852220.664</v>
      </c>
      <c r="AF51" s="230">
        <f t="shared" si="1"/>
        <v>51907499818093.125</v>
      </c>
      <c r="AG51" s="230">
        <f t="shared" si="1"/>
        <v>50971464210418.68</v>
      </c>
      <c r="AH51" s="230">
        <f t="shared" si="1"/>
        <v>49804096022522.086</v>
      </c>
      <c r="AI51" s="230">
        <f t="shared" si="1"/>
        <v>48637126353465.016</v>
      </c>
      <c r="AJ51" s="230">
        <f t="shared" si="1"/>
        <v>47470556392326.492</v>
      </c>
      <c r="AK51" s="230">
        <f t="shared" si="1"/>
        <v>46304387328104.992</v>
      </c>
      <c r="AL51" s="230">
        <f t="shared" si="1"/>
        <v>45138620349718.516</v>
      </c>
      <c r="AM51" s="230">
        <f t="shared" si="1"/>
        <v>44204694838878.273</v>
      </c>
      <c r="AN51" s="230">
        <f t="shared" si="1"/>
        <v>43271089810106.289</v>
      </c>
      <c r="AO51" s="230">
        <f t="shared" si="1"/>
        <v>42337806214500.789</v>
      </c>
      <c r="AP51" s="230">
        <f t="shared" si="1"/>
        <v>41404845003095.5</v>
      </c>
      <c r="AQ51" s="230">
        <f t="shared" si="1"/>
        <v>40468833037061.961</v>
      </c>
    </row>
    <row r="52" spans="1:43" x14ac:dyDescent="0.2">
      <c r="A52" s="278" t="s">
        <v>91</v>
      </c>
      <c r="B52" s="230">
        <f t="shared" si="0"/>
        <v>471496819331999.81</v>
      </c>
      <c r="C52" s="230">
        <f t="shared" si="1"/>
        <v>454102082313000.06</v>
      </c>
      <c r="D52" s="230">
        <f t="shared" si="1"/>
        <v>476115881340942.44</v>
      </c>
      <c r="E52" s="230">
        <f t="shared" si="1"/>
        <v>521973250279777.75</v>
      </c>
      <c r="F52" s="230">
        <f t="shared" si="1"/>
        <v>572719841549891.25</v>
      </c>
      <c r="G52" s="230">
        <f t="shared" si="1"/>
        <v>604280457811672</v>
      </c>
      <c r="H52" s="230">
        <f t="shared" si="1"/>
        <v>635666373537086</v>
      </c>
      <c r="I52" s="230">
        <f t="shared" si="1"/>
        <v>651175308849725.75</v>
      </c>
      <c r="J52" s="230">
        <f t="shared" si="1"/>
        <v>666375651991768</v>
      </c>
      <c r="K52" s="230">
        <f t="shared" si="1"/>
        <v>681586208386305.75</v>
      </c>
      <c r="L52" s="230">
        <f t="shared" si="1"/>
        <v>696655142068914.25</v>
      </c>
      <c r="M52" s="230">
        <f t="shared" si="1"/>
        <v>711623782288247.88</v>
      </c>
      <c r="N52" s="230">
        <f t="shared" si="1"/>
        <v>721443181706269.63</v>
      </c>
      <c r="O52" s="230">
        <f t="shared" si="1"/>
        <v>731252990274490.25</v>
      </c>
      <c r="P52" s="230">
        <f t="shared" si="1"/>
        <v>741053210489055.5</v>
      </c>
      <c r="Q52" s="230">
        <f t="shared" si="1"/>
        <v>750843844845880.5</v>
      </c>
      <c r="R52" s="230">
        <f t="shared" si="1"/>
        <v>760624895840649.75</v>
      </c>
      <c r="S52" s="230">
        <f t="shared" si="1"/>
        <v>770585370729197.13</v>
      </c>
      <c r="T52" s="230">
        <f t="shared" si="1"/>
        <v>780541260469570.13</v>
      </c>
      <c r="U52" s="230">
        <f t="shared" si="1"/>
        <v>790492565218377.25</v>
      </c>
      <c r="V52" s="230">
        <f t="shared" si="1"/>
        <v>800439285132230.38</v>
      </c>
      <c r="W52" s="230">
        <f t="shared" si="1"/>
        <v>810381420367745.38</v>
      </c>
      <c r="X52" s="230">
        <f t="shared" si="1"/>
        <v>815252799902979</v>
      </c>
      <c r="Y52" s="230">
        <f t="shared" si="1"/>
        <v>820121891867726.88</v>
      </c>
      <c r="Z52" s="230">
        <f t="shared" si="1"/>
        <v>824988696340253.38</v>
      </c>
      <c r="AA52" s="230">
        <f t="shared" si="1"/>
        <v>829853213398825</v>
      </c>
      <c r="AB52" s="230">
        <f t="shared" si="1"/>
        <v>834715443121711</v>
      </c>
      <c r="AC52" s="230">
        <f t="shared" si="1"/>
        <v>839575385587180.63</v>
      </c>
      <c r="AD52" s="230">
        <f t="shared" si="1"/>
        <v>844433040873506.63</v>
      </c>
      <c r="AE52" s="230">
        <f t="shared" si="1"/>
        <v>849288409058963</v>
      </c>
      <c r="AF52" s="230">
        <f t="shared" si="1"/>
        <v>854141490221825.88</v>
      </c>
      <c r="AG52" s="230">
        <f t="shared" si="1"/>
        <v>858992284440373</v>
      </c>
      <c r="AH52" s="230">
        <f t="shared" si="1"/>
        <v>863838267477870.88</v>
      </c>
      <c r="AI52" s="230">
        <f t="shared" si="1"/>
        <v>868681964874374.13</v>
      </c>
      <c r="AJ52" s="230">
        <f t="shared" si="1"/>
        <v>873523376708127</v>
      </c>
      <c r="AK52" s="230">
        <f t="shared" si="1"/>
        <v>878362503057375.63</v>
      </c>
      <c r="AL52" s="230">
        <f t="shared" si="1"/>
        <v>883199344000367.88</v>
      </c>
      <c r="AM52" s="230">
        <f t="shared" si="1"/>
        <v>882995541736096</v>
      </c>
      <c r="AN52" s="230">
        <f t="shared" si="1"/>
        <v>882791745417115.63</v>
      </c>
      <c r="AO52" s="230">
        <f t="shared" si="1"/>
        <v>882587955043461</v>
      </c>
      <c r="AP52" s="230">
        <f t="shared" si="1"/>
        <v>882384170615167.25</v>
      </c>
      <c r="AQ52" s="230">
        <f t="shared" si="1"/>
        <v>882106846455558.25</v>
      </c>
    </row>
    <row r="53" spans="1:43" x14ac:dyDescent="0.2">
      <c r="A53" s="278" t="s">
        <v>92</v>
      </c>
      <c r="B53" s="230">
        <f t="shared" si="0"/>
        <v>8166804030000</v>
      </c>
      <c r="C53" s="230">
        <f t="shared" si="1"/>
        <v>14605801220999.996</v>
      </c>
      <c r="D53" s="230">
        <f t="shared" si="1"/>
        <v>15222855976367.043</v>
      </c>
      <c r="E53" s="230">
        <f t="shared" si="1"/>
        <v>16390221673019.066</v>
      </c>
      <c r="F53" s="230">
        <f t="shared" si="1"/>
        <v>17294115679931.266</v>
      </c>
      <c r="G53" s="230">
        <f t="shared" si="1"/>
        <v>17716783802979.742</v>
      </c>
      <c r="H53" s="230">
        <f t="shared" si="1"/>
        <v>18100424281203.309</v>
      </c>
      <c r="I53" s="230">
        <f t="shared" si="1"/>
        <v>18788558148455.055</v>
      </c>
      <c r="J53" s="230">
        <f t="shared" si="1"/>
        <v>19053679081661.766</v>
      </c>
      <c r="K53" s="230">
        <f t="shared" si="1"/>
        <v>19355711407593.188</v>
      </c>
      <c r="L53" s="230">
        <f t="shared" si="1"/>
        <v>19478981902777.121</v>
      </c>
      <c r="M53" s="230">
        <f t="shared" si="1"/>
        <v>19484316190320.734</v>
      </c>
      <c r="N53" s="230">
        <f t="shared" si="1"/>
        <v>19317828486428.035</v>
      </c>
      <c r="O53" s="230">
        <f t="shared" si="1"/>
        <v>19150907413313.387</v>
      </c>
      <c r="P53" s="230">
        <f t="shared" si="1"/>
        <v>18983564010581.492</v>
      </c>
      <c r="Q53" s="230">
        <f t="shared" si="1"/>
        <v>18815809316079.07</v>
      </c>
      <c r="R53" s="230">
        <f t="shared" si="1"/>
        <v>18647654365894.891</v>
      </c>
      <c r="S53" s="230">
        <f t="shared" si="1"/>
        <v>18422164753626.098</v>
      </c>
      <c r="T53" s="230">
        <f t="shared" si="1"/>
        <v>18196622800640.25</v>
      </c>
      <c r="U53" s="230">
        <f t="shared" si="1"/>
        <v>17971028533057.898</v>
      </c>
      <c r="V53" s="230">
        <f t="shared" si="1"/>
        <v>17745381976998.039</v>
      </c>
      <c r="W53" s="230">
        <f t="shared" si="1"/>
        <v>17519683158578.156</v>
      </c>
      <c r="X53" s="230">
        <f t="shared" si="1"/>
        <v>17160057194248.785</v>
      </c>
      <c r="Y53" s="230">
        <f t="shared" si="1"/>
        <v>16800758897277.318</v>
      </c>
      <c r="Z53" s="230">
        <f t="shared" si="1"/>
        <v>16441788582639.865</v>
      </c>
      <c r="AA53" s="230">
        <f t="shared" si="1"/>
        <v>16083146565290.469</v>
      </c>
      <c r="AB53" s="230">
        <f t="shared" si="1"/>
        <v>15724833160161.125</v>
      </c>
      <c r="AC53" s="230">
        <f t="shared" si="1"/>
        <v>15386500445356.07</v>
      </c>
      <c r="AD53" s="230">
        <f t="shared" si="1"/>
        <v>15048851905830.574</v>
      </c>
      <c r="AE53" s="230">
        <f t="shared" si="1"/>
        <v>14711888087447.557</v>
      </c>
      <c r="AF53" s="230">
        <f t="shared" si="1"/>
        <v>14375609536031.297</v>
      </c>
      <c r="AG53" s="230">
        <f t="shared" si="1"/>
        <v>14040016797367.438</v>
      </c>
      <c r="AH53" s="230">
        <f t="shared" si="1"/>
        <v>13762083217952.988</v>
      </c>
      <c r="AI53" s="230">
        <f t="shared" si="1"/>
        <v>13485071884976.777</v>
      </c>
      <c r="AJ53" s="230">
        <f t="shared" si="1"/>
        <v>13208983485361.092</v>
      </c>
      <c r="AK53" s="230">
        <f t="shared" si="1"/>
        <v>12933818705979.363</v>
      </c>
      <c r="AL53" s="230">
        <f t="shared" si="1"/>
        <v>12659578233656.168</v>
      </c>
      <c r="AM53" s="230">
        <f t="shared" si="1"/>
        <v>12461911223239.959</v>
      </c>
      <c r="AN53" s="230">
        <f t="shared" si="1"/>
        <v>12265114774070.707</v>
      </c>
      <c r="AO53" s="230">
        <f t="shared" si="1"/>
        <v>12069189522091.135</v>
      </c>
      <c r="AP53" s="230">
        <f t="shared" si="1"/>
        <v>11874136103198.646</v>
      </c>
      <c r="AQ53" s="230">
        <f t="shared" si="1"/>
        <v>11678981417926.195</v>
      </c>
    </row>
    <row r="54" spans="1:43" x14ac:dyDescent="0.2">
      <c r="A54" s="278" t="s">
        <v>93</v>
      </c>
      <c r="B54" s="230">
        <f t="shared" si="0"/>
        <v>259946038885500</v>
      </c>
      <c r="C54" s="230">
        <f t="shared" si="1"/>
        <v>255643188735000.03</v>
      </c>
      <c r="D54" s="230">
        <f t="shared" si="1"/>
        <v>293401333648504</v>
      </c>
      <c r="E54" s="230">
        <f t="shared" si="1"/>
        <v>310925894297574.5</v>
      </c>
      <c r="F54" s="230">
        <f t="shared" si="1"/>
        <v>323461033214539.25</v>
      </c>
      <c r="G54" s="230">
        <f t="shared" si="1"/>
        <v>333123566846899</v>
      </c>
      <c r="H54" s="230">
        <f t="shared" si="1"/>
        <v>345475941512402.88</v>
      </c>
      <c r="I54" s="230">
        <f t="shared" si="1"/>
        <v>361460304380320.5</v>
      </c>
      <c r="J54" s="230">
        <f t="shared" si="1"/>
        <v>373390464981983.94</v>
      </c>
      <c r="K54" s="230">
        <f t="shared" si="1"/>
        <v>385427073505375.63</v>
      </c>
      <c r="L54" s="230">
        <f t="shared" si="1"/>
        <v>395112326446384.06</v>
      </c>
      <c r="M54" s="230">
        <f t="shared" si="1"/>
        <v>402715566044415.38</v>
      </c>
      <c r="N54" s="230">
        <f t="shared" si="1"/>
        <v>411803138321727.25</v>
      </c>
      <c r="O54" s="230">
        <f t="shared" si="1"/>
        <v>419713951441508.75</v>
      </c>
      <c r="P54" s="230">
        <f t="shared" si="1"/>
        <v>426486690314907.75</v>
      </c>
      <c r="Q54" s="230">
        <f t="shared" si="1"/>
        <v>432177118871051.5</v>
      </c>
      <c r="R54" s="230">
        <f t="shared" si="1"/>
        <v>436855936017729.44</v>
      </c>
      <c r="S54" s="230">
        <f t="shared" si="1"/>
        <v>441512958278019.25</v>
      </c>
      <c r="T54" s="230">
        <f t="shared" si="1"/>
        <v>445297349324895.56</v>
      </c>
      <c r="U54" s="230">
        <f t="shared" si="1"/>
        <v>448252031420559</v>
      </c>
      <c r="V54" s="230">
        <f t="shared" si="1"/>
        <v>450425957161579.69</v>
      </c>
      <c r="W54" s="230">
        <f t="shared" si="1"/>
        <v>451873035794543.44</v>
      </c>
      <c r="X54" s="230">
        <f t="shared" si="1"/>
        <v>452651102149157.13</v>
      </c>
      <c r="Y54" s="230">
        <f t="shared" si="1"/>
        <v>452820948043541.25</v>
      </c>
      <c r="Z54" s="230">
        <f t="shared" si="1"/>
        <v>452445431811817.56</v>
      </c>
      <c r="AA54" s="230">
        <f t="shared" si="1"/>
        <v>451588677589037</v>
      </c>
      <c r="AB54" s="230">
        <f t="shared" si="1"/>
        <v>450315372290781.06</v>
      </c>
      <c r="AC54" s="230">
        <f t="shared" si="1"/>
        <v>448690164937146.38</v>
      </c>
      <c r="AD54" s="230">
        <f t="shared" si="1"/>
        <v>446777170153898.88</v>
      </c>
      <c r="AE54" s="230">
        <f t="shared" si="1"/>
        <v>444639575369537</v>
      </c>
      <c r="AF54" s="230">
        <f t="shared" si="1"/>
        <v>442339349424618.06</v>
      </c>
      <c r="AG54" s="230">
        <f t="shared" si="1"/>
        <v>439937049009092.06</v>
      </c>
      <c r="AH54" s="230">
        <f t="shared" si="1"/>
        <v>437491718521476.94</v>
      </c>
      <c r="AI54" s="230">
        <f t="shared" si="1"/>
        <v>435060878568879.13</v>
      </c>
      <c r="AJ54" s="230">
        <f t="shared" si="1"/>
        <v>432700598363621.25</v>
      </c>
      <c r="AK54" s="230">
        <f t="shared" si="1"/>
        <v>430465647685185.94</v>
      </c>
      <c r="AL54" s="230">
        <f t="shared" si="1"/>
        <v>428409724833662.19</v>
      </c>
      <c r="AM54" s="230">
        <f t="shared" si="1"/>
        <v>426585758078131.25</v>
      </c>
      <c r="AN54" s="230">
        <f t="shared" si="1"/>
        <v>425046279485305.06</v>
      </c>
      <c r="AO54" s="230">
        <f t="shared" si="1"/>
        <v>423843871697569.25</v>
      </c>
      <c r="AP54" s="230">
        <f t="shared" si="1"/>
        <v>423031690227513.63</v>
      </c>
      <c r="AQ54" s="230">
        <f t="shared" si="1"/>
        <v>422628722840285.63</v>
      </c>
    </row>
    <row r="55" spans="1:43" x14ac:dyDescent="0.2">
      <c r="A55" s="278" t="s">
        <v>94</v>
      </c>
      <c r="B55" s="230">
        <f t="shared" si="0"/>
        <v>205014559398000</v>
      </c>
      <c r="C55" s="230">
        <f t="shared" si="1"/>
        <v>231395558674500</v>
      </c>
      <c r="D55" s="230">
        <f t="shared" si="1"/>
        <v>240059108323858.94</v>
      </c>
      <c r="E55" s="230">
        <f t="shared" si="1"/>
        <v>247192146890652.91</v>
      </c>
      <c r="F55" s="230">
        <f t="shared" si="1"/>
        <v>253444852520150.19</v>
      </c>
      <c r="G55" s="230">
        <f t="shared" si="1"/>
        <v>255364827831206.94</v>
      </c>
      <c r="H55" s="230">
        <f t="shared" si="1"/>
        <v>258113748860341.41</v>
      </c>
      <c r="I55" s="230">
        <f t="shared" si="1"/>
        <v>261798885786716.16</v>
      </c>
      <c r="J55" s="230">
        <f t="shared" si="1"/>
        <v>264614822362938.44</v>
      </c>
      <c r="K55" s="230">
        <f t="shared" si="1"/>
        <v>266918068267462.5</v>
      </c>
      <c r="L55" s="230">
        <f t="shared" si="1"/>
        <v>268035507439640.81</v>
      </c>
      <c r="M55" s="230">
        <f t="shared" si="1"/>
        <v>267716111593653.91</v>
      </c>
      <c r="N55" s="230">
        <f t="shared" si="1"/>
        <v>266473008462666.94</v>
      </c>
      <c r="O55" s="230">
        <f t="shared" si="1"/>
        <v>263974652780073.63</v>
      </c>
      <c r="P55" s="230">
        <f t="shared" si="1"/>
        <v>260587872408154.53</v>
      </c>
      <c r="Q55" s="230">
        <f t="shared" si="1"/>
        <v>256673742275942.66</v>
      </c>
      <c r="R55" s="230">
        <f t="shared" si="1"/>
        <v>252578280552294.5</v>
      </c>
      <c r="S55" s="230">
        <f t="shared" si="1"/>
        <v>248876437347343.16</v>
      </c>
      <c r="T55" s="230">
        <f t="shared" si="1"/>
        <v>245312896579960.81</v>
      </c>
      <c r="U55" s="230">
        <f t="shared" si="1"/>
        <v>241887856218837.5</v>
      </c>
      <c r="V55" s="230">
        <f t="shared" si="1"/>
        <v>238601663138588.28</v>
      </c>
      <c r="W55" s="230">
        <f t="shared" si="1"/>
        <v>235454745521874.72</v>
      </c>
      <c r="X55" s="230">
        <f t="shared" si="1"/>
        <v>232447558255838.66</v>
      </c>
      <c r="Y55" s="230">
        <f t="shared" si="1"/>
        <v>229580541054155.66</v>
      </c>
      <c r="Z55" s="230">
        <f t="shared" si="1"/>
        <v>226854088653308.56</v>
      </c>
      <c r="AA55" s="230">
        <f t="shared" si="1"/>
        <v>224268532150131.88</v>
      </c>
      <c r="AB55" s="230">
        <f t="shared" si="1"/>
        <v>221824130361672.06</v>
      </c>
      <c r="AC55" s="230">
        <f t="shared" si="1"/>
        <v>219521069988665.63</v>
      </c>
      <c r="AD55" s="230">
        <f t="shared" si="1"/>
        <v>217359473338629.38</v>
      </c>
      <c r="AE55" s="230">
        <f t="shared" si="1"/>
        <v>215339412400990.75</v>
      </c>
      <c r="AF55" s="230">
        <f t="shared" si="1"/>
        <v>213460928151855.31</v>
      </c>
      <c r="AG55" s="230">
        <f t="shared" si="1"/>
        <v>211724054087987.47</v>
      </c>
      <c r="AH55" s="230">
        <f t="shared" si="1"/>
        <v>210128843137716.53</v>
      </c>
      <c r="AI55" s="230">
        <f t="shared" si="1"/>
        <v>208675397261855.56</v>
      </c>
      <c r="AJ55" s="230">
        <f t="shared" si="1"/>
        <v>207363899233686.25</v>
      </c>
      <c r="AK55" s="230">
        <f t="shared" si="1"/>
        <v>206194646268797.03</v>
      </c>
      <c r="AL55" s="230">
        <f t="shared" si="1"/>
        <v>205168085360696.69</v>
      </c>
      <c r="AM55" s="230">
        <f t="shared" si="1"/>
        <v>204284850366193.28</v>
      </c>
      <c r="AN55" s="230">
        <f t="shared" si="1"/>
        <v>203545801077362.19</v>
      </c>
      <c r="AO55" s="230">
        <f t="shared" si="1"/>
        <v>202952064718396.91</v>
      </c>
      <c r="AP55" s="230">
        <f t="shared" si="1"/>
        <v>202505080522026.69</v>
      </c>
      <c r="AQ55" s="230">
        <f t="shared" si="1"/>
        <v>202189790702153.88</v>
      </c>
    </row>
    <row r="56" spans="1:43" x14ac:dyDescent="0.2">
      <c r="A56" s="278" t="s">
        <v>95</v>
      </c>
      <c r="B56" s="230">
        <f t="shared" si="0"/>
        <v>16155827292000</v>
      </c>
      <c r="C56" s="230">
        <f t="shared" si="1"/>
        <v>17022508535999.994</v>
      </c>
      <c r="D56" s="230">
        <f t="shared" si="1"/>
        <v>17469268737479.809</v>
      </c>
      <c r="E56" s="230">
        <f t="shared" si="1"/>
        <v>19502001636533.195</v>
      </c>
      <c r="F56" s="230">
        <f t="shared" si="1"/>
        <v>19801035402625.578</v>
      </c>
      <c r="G56" s="230">
        <f t="shared" si="1"/>
        <v>19900453124137.035</v>
      </c>
      <c r="H56" s="230">
        <f t="shared" si="1"/>
        <v>20101627526417.953</v>
      </c>
      <c r="I56" s="230">
        <f t="shared" si="1"/>
        <v>20407505081948.641</v>
      </c>
      <c r="J56" s="230">
        <f t="shared" si="1"/>
        <v>20692437207287.266</v>
      </c>
      <c r="K56" s="230">
        <f t="shared" si="1"/>
        <v>20986739009244.613</v>
      </c>
      <c r="L56" s="230">
        <f t="shared" ref="L56:AQ63" si="2">SUMIFS(L$2:L$44,$AR$2:$AR$44,$A56)</f>
        <v>21235628716561.953</v>
      </c>
      <c r="M56" s="230">
        <f t="shared" si="2"/>
        <v>21417237153370.59</v>
      </c>
      <c r="N56" s="230">
        <f t="shared" si="2"/>
        <v>21604854714008.383</v>
      </c>
      <c r="O56" s="230">
        <f t="shared" si="2"/>
        <v>21713996299778.438</v>
      </c>
      <c r="P56" s="230">
        <f t="shared" si="2"/>
        <v>21749312425491.848</v>
      </c>
      <c r="Q56" s="230">
        <f t="shared" si="2"/>
        <v>21716284372042.453</v>
      </c>
      <c r="R56" s="230">
        <f t="shared" si="2"/>
        <v>21621039536072.203</v>
      </c>
      <c r="S56" s="230">
        <f t="shared" si="2"/>
        <v>21535015709901.332</v>
      </c>
      <c r="T56" s="230">
        <f t="shared" si="2"/>
        <v>21398380704546.512</v>
      </c>
      <c r="U56" s="230">
        <f t="shared" si="2"/>
        <v>21216412080379.305</v>
      </c>
      <c r="V56" s="230">
        <f t="shared" si="2"/>
        <v>20994546636767.855</v>
      </c>
      <c r="W56" s="230">
        <f t="shared" si="2"/>
        <v>20738282646348.691</v>
      </c>
      <c r="X56" s="230">
        <f t="shared" si="2"/>
        <v>20453093406423.52</v>
      </c>
      <c r="Y56" s="230">
        <f t="shared" si="2"/>
        <v>20144353014192.227</v>
      </c>
      <c r="Z56" s="230">
        <f t="shared" si="2"/>
        <v>19817274772807.648</v>
      </c>
      <c r="AA56" s="230">
        <f t="shared" si="2"/>
        <v>19476862205790.57</v>
      </c>
      <c r="AB56" s="230">
        <f t="shared" si="2"/>
        <v>19127872304749.652</v>
      </c>
      <c r="AC56" s="230">
        <f t="shared" si="2"/>
        <v>18774790361441.813</v>
      </c>
      <c r="AD56" s="230">
        <f t="shared" si="2"/>
        <v>18421815537975.879</v>
      </c>
      <c r="AE56" s="230">
        <f t="shared" si="2"/>
        <v>18072856203495.266</v>
      </c>
      <c r="AF56" s="230">
        <f t="shared" si="2"/>
        <v>17731534005057.059</v>
      </c>
      <c r="AG56" s="230">
        <f t="shared" si="2"/>
        <v>17401195636615.973</v>
      </c>
      <c r="AH56" s="230">
        <f t="shared" si="2"/>
        <v>17084931314545.908</v>
      </c>
      <c r="AI56" s="230">
        <f t="shared" si="2"/>
        <v>16785599052750.033</v>
      </c>
      <c r="AJ56" s="230">
        <f t="shared" si="2"/>
        <v>16505853947578.723</v>
      </c>
      <c r="AK56" s="230">
        <f t="shared" si="2"/>
        <v>16248181826052.566</v>
      </c>
      <c r="AL56" s="230">
        <f t="shared" si="2"/>
        <v>16014936775215.59</v>
      </c>
      <c r="AM56" s="230">
        <f t="shared" si="2"/>
        <v>15808382252359.377</v>
      </c>
      <c r="AN56" s="230">
        <f t="shared" si="2"/>
        <v>15630735673660.758</v>
      </c>
      <c r="AO56" s="230">
        <f t="shared" si="2"/>
        <v>15484216592661.213</v>
      </c>
      <c r="AP56" s="230">
        <f t="shared" si="2"/>
        <v>15371098812243.752</v>
      </c>
      <c r="AQ56" s="230">
        <f t="shared" si="2"/>
        <v>15292482120318.469</v>
      </c>
    </row>
    <row r="57" spans="1:43" x14ac:dyDescent="0.2">
      <c r="A57" s="278" t="s">
        <v>96</v>
      </c>
      <c r="B57" s="230">
        <f t="shared" si="0"/>
        <v>145383000856500</v>
      </c>
      <c r="C57" s="230">
        <f t="shared" ref="C57:AP68" si="3">SUMIFS(C$2:C$44,$AR$2:$AR$44,$A57)</f>
        <v>150410863201500</v>
      </c>
      <c r="D57" s="230">
        <f t="shared" si="3"/>
        <v>165775698697757.13</v>
      </c>
      <c r="E57" s="230">
        <f t="shared" si="3"/>
        <v>175942078048661.22</v>
      </c>
      <c r="F57" s="230">
        <f t="shared" si="3"/>
        <v>186731824135465.66</v>
      </c>
      <c r="G57" s="230">
        <f t="shared" si="3"/>
        <v>193542310726999.56</v>
      </c>
      <c r="H57" s="230">
        <f t="shared" si="3"/>
        <v>201001482602966.94</v>
      </c>
      <c r="I57" s="230">
        <f t="shared" si="3"/>
        <v>207064119384116.06</v>
      </c>
      <c r="J57" s="230">
        <f t="shared" si="3"/>
        <v>212384800877147</v>
      </c>
      <c r="K57" s="230">
        <f t="shared" si="3"/>
        <v>217732472041816.34</v>
      </c>
      <c r="L57" s="230">
        <f t="shared" si="2"/>
        <v>222603879095182.84</v>
      </c>
      <c r="M57" s="230">
        <f t="shared" si="2"/>
        <v>227005858230724.44</v>
      </c>
      <c r="N57" s="230">
        <f t="shared" si="2"/>
        <v>230351894158094</v>
      </c>
      <c r="O57" s="230">
        <f t="shared" si="2"/>
        <v>233350833854756.13</v>
      </c>
      <c r="P57" s="230">
        <f t="shared" si="2"/>
        <v>236015324438731.5</v>
      </c>
      <c r="Q57" s="230">
        <f t="shared" si="2"/>
        <v>238362776016336.31</v>
      </c>
      <c r="R57" s="230">
        <f t="shared" si="2"/>
        <v>240414693489751.63</v>
      </c>
      <c r="S57" s="230">
        <f t="shared" si="2"/>
        <v>241816068251891.38</v>
      </c>
      <c r="T57" s="230">
        <f t="shared" si="2"/>
        <v>242965379072300.38</v>
      </c>
      <c r="U57" s="230">
        <f t="shared" si="2"/>
        <v>243877676020167.94</v>
      </c>
      <c r="V57" s="230">
        <f t="shared" si="2"/>
        <v>244569690498639.59</v>
      </c>
      <c r="W57" s="230">
        <f t="shared" si="2"/>
        <v>245059499377822.94</v>
      </c>
      <c r="X57" s="230">
        <f t="shared" si="2"/>
        <v>244085568471054.94</v>
      </c>
      <c r="Y57" s="230">
        <f t="shared" si="2"/>
        <v>242949637765420.81</v>
      </c>
      <c r="Z57" s="230">
        <f t="shared" si="2"/>
        <v>241671975167857.81</v>
      </c>
      <c r="AA57" s="230">
        <f t="shared" si="2"/>
        <v>240273046129080.81</v>
      </c>
      <c r="AB57" s="230">
        <f t="shared" si="2"/>
        <v>238773297243229.25</v>
      </c>
      <c r="AC57" s="230">
        <f t="shared" si="2"/>
        <v>236298774117496.44</v>
      </c>
      <c r="AD57" s="230">
        <f t="shared" si="2"/>
        <v>233764465919098.16</v>
      </c>
      <c r="AE57" s="230">
        <f t="shared" si="2"/>
        <v>231189796038488.13</v>
      </c>
      <c r="AF57" s="230">
        <f t="shared" si="2"/>
        <v>228593635352145.38</v>
      </c>
      <c r="AG57" s="230">
        <f t="shared" si="2"/>
        <v>225994249986473.88</v>
      </c>
      <c r="AH57" s="230">
        <f t="shared" si="2"/>
        <v>223281857429945.34</v>
      </c>
      <c r="AI57" s="230">
        <f t="shared" si="2"/>
        <v>220601026253575.38</v>
      </c>
      <c r="AJ57" s="230">
        <f t="shared" si="2"/>
        <v>217968187086182.81</v>
      </c>
      <c r="AK57" s="230">
        <f t="shared" si="2"/>
        <v>215399240712444.69</v>
      </c>
      <c r="AL57" s="230">
        <f t="shared" si="2"/>
        <v>212909639747263.41</v>
      </c>
      <c r="AM57" s="230">
        <f t="shared" si="2"/>
        <v>210260291740814.38</v>
      </c>
      <c r="AN57" s="230">
        <f t="shared" si="2"/>
        <v>207720545638288</v>
      </c>
      <c r="AO57" s="230">
        <f t="shared" si="2"/>
        <v>205305222120691.28</v>
      </c>
      <c r="AP57" s="230">
        <f t="shared" si="2"/>
        <v>203029241270046.13</v>
      </c>
      <c r="AQ57" s="230">
        <f t="shared" si="2"/>
        <v>200891056726921.81</v>
      </c>
    </row>
    <row r="58" spans="1:43" x14ac:dyDescent="0.2">
      <c r="A58" s="278" t="s">
        <v>97</v>
      </c>
      <c r="B58" s="230">
        <f t="shared" si="0"/>
        <v>503675138340000.13</v>
      </c>
      <c r="C58" s="230">
        <f t="shared" si="3"/>
        <v>377984135364000</v>
      </c>
      <c r="D58" s="230">
        <f t="shared" si="3"/>
        <v>395613775588482.63</v>
      </c>
      <c r="E58" s="230">
        <f t="shared" si="3"/>
        <v>423421525047429</v>
      </c>
      <c r="F58" s="230">
        <f t="shared" si="3"/>
        <v>461601059349173.81</v>
      </c>
      <c r="G58" s="230">
        <f t="shared" si="3"/>
        <v>485980191342184.38</v>
      </c>
      <c r="H58" s="230">
        <f t="shared" si="3"/>
        <v>510211291968345.94</v>
      </c>
      <c r="I58" s="230">
        <f t="shared" si="3"/>
        <v>521886316948202.06</v>
      </c>
      <c r="J58" s="230">
        <f t="shared" si="3"/>
        <v>532971653200957.88</v>
      </c>
      <c r="K58" s="230">
        <f t="shared" si="3"/>
        <v>544107432981103.5</v>
      </c>
      <c r="L58" s="230">
        <f t="shared" si="2"/>
        <v>554990580395709.5</v>
      </c>
      <c r="M58" s="230">
        <f t="shared" si="2"/>
        <v>565704577003415.25</v>
      </c>
      <c r="N58" s="230">
        <f t="shared" si="2"/>
        <v>566304816969719</v>
      </c>
      <c r="O58" s="230">
        <f t="shared" si="2"/>
        <v>566904506183435</v>
      </c>
      <c r="P58" s="230">
        <f t="shared" si="2"/>
        <v>567503644823863.38</v>
      </c>
      <c r="Q58" s="230">
        <f t="shared" si="2"/>
        <v>568102233070291.25</v>
      </c>
      <c r="R58" s="230">
        <f t="shared" si="2"/>
        <v>568700271101991.75</v>
      </c>
      <c r="S58" s="230">
        <f t="shared" si="2"/>
        <v>562189482481258.5</v>
      </c>
      <c r="T58" s="230">
        <f t="shared" si="2"/>
        <v>555680013742656.69</v>
      </c>
      <c r="U58" s="230">
        <f t="shared" si="2"/>
        <v>549171864892830.44</v>
      </c>
      <c r="V58" s="230">
        <f t="shared" si="2"/>
        <v>542665035938421.31</v>
      </c>
      <c r="W58" s="230">
        <f t="shared" si="2"/>
        <v>536159526886069.56</v>
      </c>
      <c r="X58" s="230">
        <f t="shared" si="2"/>
        <v>524012131174675.25</v>
      </c>
      <c r="Y58" s="230">
        <f t="shared" si="2"/>
        <v>511867210474694.19</v>
      </c>
      <c r="Z58" s="230">
        <f t="shared" si="2"/>
        <v>499724764798535</v>
      </c>
      <c r="AA58" s="230">
        <f t="shared" si="2"/>
        <v>487584794158603.06</v>
      </c>
      <c r="AB58" s="230">
        <f t="shared" si="2"/>
        <v>475447298567300.5</v>
      </c>
      <c r="AC58" s="230">
        <f t="shared" si="2"/>
        <v>463312278037026.5</v>
      </c>
      <c r="AD58" s="230">
        <f t="shared" si="2"/>
        <v>451179732580176.5</v>
      </c>
      <c r="AE58" s="230">
        <f t="shared" si="2"/>
        <v>439049662209142.69</v>
      </c>
      <c r="AF58" s="230">
        <f t="shared" si="2"/>
        <v>426922066936314.31</v>
      </c>
      <c r="AG58" s="230">
        <f t="shared" si="2"/>
        <v>414796946774077.06</v>
      </c>
      <c r="AH58" s="230">
        <f t="shared" si="2"/>
        <v>404284965938874.13</v>
      </c>
      <c r="AI58" s="230">
        <f t="shared" si="2"/>
        <v>393775130206807</v>
      </c>
      <c r="AJ58" s="230">
        <f t="shared" si="2"/>
        <v>383267439588605.13</v>
      </c>
      <c r="AK58" s="230">
        <f t="shared" si="2"/>
        <v>372761894094995.38</v>
      </c>
      <c r="AL58" s="230">
        <f t="shared" si="2"/>
        <v>362258493736701.38</v>
      </c>
      <c r="AM58" s="230">
        <f t="shared" si="2"/>
        <v>351231592213785.56</v>
      </c>
      <c r="AN58" s="230">
        <f t="shared" si="2"/>
        <v>340206943611872</v>
      </c>
      <c r="AO58" s="230">
        <f t="shared" si="2"/>
        <v>329184547942213.06</v>
      </c>
      <c r="AP58" s="230">
        <f t="shared" si="2"/>
        <v>318164405216058.13</v>
      </c>
      <c r="AQ58" s="230">
        <f t="shared" si="2"/>
        <v>307119835792295.75</v>
      </c>
    </row>
    <row r="59" spans="1:43" x14ac:dyDescent="0.2">
      <c r="A59" s="278" t="s">
        <v>98</v>
      </c>
      <c r="B59" s="230">
        <f t="shared" si="0"/>
        <v>1084723800303000.4</v>
      </c>
      <c r="C59" s="230">
        <f t="shared" si="3"/>
        <v>1175894778217499.8</v>
      </c>
      <c r="D59" s="230">
        <f t="shared" si="3"/>
        <v>1287650336822386.3</v>
      </c>
      <c r="E59" s="230">
        <f t="shared" si="3"/>
        <v>1428171645006900.8</v>
      </c>
      <c r="F59" s="230">
        <f t="shared" si="3"/>
        <v>1588991988323819.5</v>
      </c>
      <c r="G59" s="230">
        <f t="shared" si="3"/>
        <v>1694487480351150.3</v>
      </c>
      <c r="H59" s="230">
        <f t="shared" si="3"/>
        <v>1799470114578909.5</v>
      </c>
      <c r="I59" s="230">
        <f t="shared" si="3"/>
        <v>1884761919780172</v>
      </c>
      <c r="J59" s="230">
        <f t="shared" si="3"/>
        <v>1947194885941347.3</v>
      </c>
      <c r="K59" s="230">
        <f t="shared" si="3"/>
        <v>2010852497229063.8</v>
      </c>
      <c r="L59" s="230">
        <f t="shared" si="2"/>
        <v>2063896680904273.3</v>
      </c>
      <c r="M59" s="230">
        <f t="shared" si="2"/>
        <v>2109427304051515</v>
      </c>
      <c r="N59" s="230">
        <f t="shared" si="2"/>
        <v>2141973121917851.3</v>
      </c>
      <c r="O59" s="230">
        <f t="shared" si="2"/>
        <v>2173846573858535.8</v>
      </c>
      <c r="P59" s="230">
        <f t="shared" si="2"/>
        <v>2205164441853219.8</v>
      </c>
      <c r="Q59" s="230">
        <f t="shared" si="2"/>
        <v>2236051716163990.5</v>
      </c>
      <c r="R59" s="230">
        <f t="shared" si="2"/>
        <v>2266637715519799.5</v>
      </c>
      <c r="S59" s="230">
        <f t="shared" si="2"/>
        <v>2284935997256246.5</v>
      </c>
      <c r="T59" s="230">
        <f t="shared" si="2"/>
        <v>2303208568290783.5</v>
      </c>
      <c r="U59" s="230">
        <f t="shared" si="2"/>
        <v>2321455794384993</v>
      </c>
      <c r="V59" s="230">
        <f t="shared" si="2"/>
        <v>2339678058541177</v>
      </c>
      <c r="W59" s="230">
        <f t="shared" si="2"/>
        <v>2357875760167659</v>
      </c>
      <c r="X59" s="230">
        <f t="shared" si="2"/>
        <v>2366079507085447</v>
      </c>
      <c r="Y59" s="230">
        <f t="shared" si="2"/>
        <v>2374262018713376</v>
      </c>
      <c r="Z59" s="230">
        <f t="shared" si="2"/>
        <v>2382423740235447.5</v>
      </c>
      <c r="AA59" s="230">
        <f t="shared" si="2"/>
        <v>2390565129941034.5</v>
      </c>
      <c r="AB59" s="230">
        <f t="shared" si="2"/>
        <v>2398686658418969.5</v>
      </c>
      <c r="AC59" s="230">
        <f t="shared" si="2"/>
        <v>2398235386058962.5</v>
      </c>
      <c r="AD59" s="230">
        <f t="shared" si="2"/>
        <v>2397767362954682.5</v>
      </c>
      <c r="AE59" s="230">
        <f t="shared" si="2"/>
        <v>2397283093198315.5</v>
      </c>
      <c r="AF59" s="230">
        <f t="shared" si="2"/>
        <v>2396783090086265</v>
      </c>
      <c r="AG59" s="230">
        <f t="shared" si="2"/>
        <v>2396267875384917.5</v>
      </c>
      <c r="AH59" s="230">
        <f t="shared" si="2"/>
        <v>2387971794120584</v>
      </c>
      <c r="AI59" s="230">
        <f t="shared" si="2"/>
        <v>2379663511594765</v>
      </c>
      <c r="AJ59" s="230">
        <f t="shared" si="2"/>
        <v>2371343571967902.5</v>
      </c>
      <c r="AK59" s="230">
        <f t="shared" si="2"/>
        <v>2363012525129608.5</v>
      </c>
      <c r="AL59" s="230">
        <f t="shared" si="2"/>
        <v>2354670926067729.5</v>
      </c>
      <c r="AM59" s="230">
        <f t="shared" si="2"/>
        <v>2344893036384884.5</v>
      </c>
      <c r="AN59" s="230">
        <f t="shared" si="2"/>
        <v>2335106075368494.5</v>
      </c>
      <c r="AO59" s="230">
        <f t="shared" si="2"/>
        <v>2325310609974306</v>
      </c>
      <c r="AP59" s="230">
        <f t="shared" si="2"/>
        <v>2315507209974523.5</v>
      </c>
      <c r="AQ59" s="230">
        <f t="shared" si="2"/>
        <v>2305485261417772</v>
      </c>
    </row>
    <row r="60" spans="1:43" x14ac:dyDescent="0.2">
      <c r="A60" s="278" t="s">
        <v>99</v>
      </c>
      <c r="B60" s="230">
        <f t="shared" si="0"/>
        <v>59009325853500</v>
      </c>
      <c r="C60" s="230">
        <f t="shared" si="3"/>
        <v>66934459152000</v>
      </c>
      <c r="D60" s="230">
        <f t="shared" si="3"/>
        <v>68238397783540.313</v>
      </c>
      <c r="E60" s="230">
        <f t="shared" si="3"/>
        <v>75335778961121.875</v>
      </c>
      <c r="F60" s="230">
        <f t="shared" si="3"/>
        <v>77599023608165.875</v>
      </c>
      <c r="G60" s="230">
        <f t="shared" si="3"/>
        <v>79935280474039</v>
      </c>
      <c r="H60" s="230">
        <f t="shared" si="3"/>
        <v>82838662098254.844</v>
      </c>
      <c r="I60" s="230">
        <f t="shared" si="3"/>
        <v>85926734192630.375</v>
      </c>
      <c r="J60" s="230">
        <f t="shared" si="3"/>
        <v>87880554079519.75</v>
      </c>
      <c r="K60" s="230">
        <f t="shared" si="3"/>
        <v>89378488883228.703</v>
      </c>
      <c r="L60" s="230">
        <f t="shared" si="2"/>
        <v>90062294636266.625</v>
      </c>
      <c r="M60" s="230">
        <f t="shared" si="2"/>
        <v>90022694655695.547</v>
      </c>
      <c r="N60" s="230">
        <f t="shared" si="2"/>
        <v>90018751645740.344</v>
      </c>
      <c r="O60" s="230">
        <f t="shared" si="2"/>
        <v>89575427146188.953</v>
      </c>
      <c r="P60" s="230">
        <f t="shared" si="2"/>
        <v>88809866699556.406</v>
      </c>
      <c r="Q60" s="230">
        <f t="shared" si="2"/>
        <v>87839828590852.938</v>
      </c>
      <c r="R60" s="230">
        <f t="shared" si="2"/>
        <v>86780305135858.531</v>
      </c>
      <c r="S60" s="230">
        <f t="shared" si="2"/>
        <v>86013510151541.563</v>
      </c>
      <c r="T60" s="230">
        <f t="shared" si="2"/>
        <v>85263933947645.5</v>
      </c>
      <c r="U60" s="230">
        <f t="shared" si="2"/>
        <v>84532054179175.5</v>
      </c>
      <c r="V60" s="230">
        <f t="shared" si="2"/>
        <v>83818330101266.375</v>
      </c>
      <c r="W60" s="230">
        <f t="shared" si="2"/>
        <v>83123204005070.969</v>
      </c>
      <c r="X60" s="230">
        <f t="shared" si="2"/>
        <v>82447102672461.25</v>
      </c>
      <c r="Y60" s="230">
        <f t="shared" si="2"/>
        <v>81790438848326.516</v>
      </c>
      <c r="Z60" s="230">
        <f t="shared" si="2"/>
        <v>81153612729575.359</v>
      </c>
      <c r="AA60" s="230">
        <f t="shared" si="2"/>
        <v>80537013470270.219</v>
      </c>
      <c r="AB60" s="230">
        <f t="shared" si="2"/>
        <v>79941020702650.453</v>
      </c>
      <c r="AC60" s="230">
        <f t="shared" si="2"/>
        <v>79366006074118.984</v>
      </c>
      <c r="AD60" s="230">
        <f t="shared" si="2"/>
        <v>78812334800601.859</v>
      </c>
      <c r="AE60" s="230">
        <f t="shared" si="2"/>
        <v>78280367237016.609</v>
      </c>
      <c r="AF60" s="230">
        <f t="shared" si="2"/>
        <v>77770460465916.844</v>
      </c>
      <c r="AG60" s="230">
        <f t="shared" si="2"/>
        <v>77282969905719.063</v>
      </c>
      <c r="AH60" s="230">
        <f t="shared" si="2"/>
        <v>76818250940260.766</v>
      </c>
      <c r="AI60" s="230">
        <f t="shared" si="2"/>
        <v>76376660571786.875</v>
      </c>
      <c r="AJ60" s="230">
        <f t="shared" si="2"/>
        <v>75958559099815.969</v>
      </c>
      <c r="AK60" s="230">
        <f t="shared" si="2"/>
        <v>75564311828704.891</v>
      </c>
      <c r="AL60" s="230">
        <f t="shared" si="2"/>
        <v>75194290807108.422</v>
      </c>
      <c r="AM60" s="230">
        <f t="shared" si="2"/>
        <v>74848876602917.047</v>
      </c>
      <c r="AN60" s="230">
        <f t="shared" si="2"/>
        <v>74528460117662.438</v>
      </c>
      <c r="AO60" s="230">
        <f t="shared" si="2"/>
        <v>74233444444799.594</v>
      </c>
      <c r="AP60" s="230">
        <f t="shared" si="2"/>
        <v>73964246776716.156</v>
      </c>
      <c r="AQ60" s="230">
        <f t="shared" si="2"/>
        <v>73715137480969.781</v>
      </c>
    </row>
    <row r="61" spans="1:43" x14ac:dyDescent="0.2">
      <c r="A61" s="278" t="s">
        <v>100</v>
      </c>
      <c r="B61" s="230">
        <f t="shared" si="0"/>
        <v>72915115300500</v>
      </c>
      <c r="C61" s="230">
        <f t="shared" si="3"/>
        <v>64467750996000</v>
      </c>
      <c r="D61" s="230">
        <f t="shared" si="3"/>
        <v>72192147309382.656</v>
      </c>
      <c r="E61" s="230">
        <f t="shared" si="3"/>
        <v>79452135395421.922</v>
      </c>
      <c r="F61" s="230">
        <f t="shared" si="3"/>
        <v>82854573412476.047</v>
      </c>
      <c r="G61" s="230">
        <f t="shared" si="3"/>
        <v>87103432550744.781</v>
      </c>
      <c r="H61" s="230">
        <f t="shared" si="3"/>
        <v>92520386724149.203</v>
      </c>
      <c r="I61" s="230">
        <f t="shared" si="3"/>
        <v>97755284918163.172</v>
      </c>
      <c r="J61" s="230">
        <f t="shared" si="3"/>
        <v>102299201804016.69</v>
      </c>
      <c r="K61" s="230">
        <f t="shared" si="3"/>
        <v>106264045408631.27</v>
      </c>
      <c r="L61" s="230">
        <f t="shared" si="2"/>
        <v>109730331125876.06</v>
      </c>
      <c r="M61" s="230">
        <f t="shared" si="2"/>
        <v>112839719534831.53</v>
      </c>
      <c r="N61" s="230">
        <f t="shared" si="2"/>
        <v>115878767594100.89</v>
      </c>
      <c r="O61" s="230">
        <f t="shared" si="2"/>
        <v>118773690789502.67</v>
      </c>
      <c r="P61" s="230">
        <f t="shared" si="2"/>
        <v>121563669286607.27</v>
      </c>
      <c r="Q61" s="230">
        <f t="shared" si="2"/>
        <v>124293140721430.14</v>
      </c>
      <c r="R61" s="230">
        <f t="shared" si="2"/>
        <v>127011482950015.14</v>
      </c>
      <c r="S61" s="230">
        <f t="shared" si="2"/>
        <v>129897986906280.47</v>
      </c>
      <c r="T61" s="230">
        <f t="shared" si="2"/>
        <v>132824902656028.13</v>
      </c>
      <c r="U61" s="230">
        <f t="shared" si="2"/>
        <v>135782970895731.05</v>
      </c>
      <c r="V61" s="230">
        <f t="shared" si="2"/>
        <v>138762106725963.63</v>
      </c>
      <c r="W61" s="230">
        <f t="shared" si="2"/>
        <v>141751382613098.19</v>
      </c>
      <c r="X61" s="230">
        <f t="shared" si="2"/>
        <v>144739019425303.31</v>
      </c>
      <c r="Y61" s="230">
        <f t="shared" si="2"/>
        <v>147712386592702.47</v>
      </c>
      <c r="Z61" s="230">
        <f t="shared" si="2"/>
        <v>150658012445153.13</v>
      </c>
      <c r="AA61" s="230">
        <f t="shared" si="2"/>
        <v>153561605763006.16</v>
      </c>
      <c r="AB61" s="230">
        <f t="shared" si="2"/>
        <v>156408089533493.75</v>
      </c>
      <c r="AC61" s="230">
        <f t="shared" si="2"/>
        <v>159181647835312.88</v>
      </c>
      <c r="AD61" s="230">
        <f t="shared" si="2"/>
        <v>161865786674085.03</v>
      </c>
      <c r="AE61" s="230">
        <f t="shared" si="2"/>
        <v>164443409459513.06</v>
      </c>
      <c r="AF61" s="230">
        <f t="shared" si="2"/>
        <v>166896907649758.88</v>
      </c>
      <c r="AG61" s="230">
        <f t="shared" si="2"/>
        <v>169208266888892.78</v>
      </c>
      <c r="AH61" s="230">
        <f t="shared" si="2"/>
        <v>171359188729187.28</v>
      </c>
      <c r="AI61" s="230">
        <f t="shared" si="2"/>
        <v>173331227762438.66</v>
      </c>
      <c r="AJ61" s="230">
        <f t="shared" si="2"/>
        <v>175105943685418.59</v>
      </c>
      <c r="AK61" s="230">
        <f t="shared" si="2"/>
        <v>176665067497149.16</v>
      </c>
      <c r="AL61" s="230">
        <f t="shared" si="2"/>
        <v>177990680674504</v>
      </c>
      <c r="AM61" s="230">
        <f t="shared" si="2"/>
        <v>179065405803482.56</v>
      </c>
      <c r="AN61" s="230">
        <f t="shared" si="2"/>
        <v>179872606763606.38</v>
      </c>
      <c r="AO61" s="230">
        <f t="shared" si="2"/>
        <v>180396596180832.34</v>
      </c>
      <c r="AP61" s="230">
        <f t="shared" si="2"/>
        <v>180622847489899.75</v>
      </c>
      <c r="AQ61" s="230">
        <f t="shared" si="2"/>
        <v>180522983903197.88</v>
      </c>
    </row>
    <row r="62" spans="1:43" x14ac:dyDescent="0.2">
      <c r="A62" s="278" t="s">
        <v>101</v>
      </c>
      <c r="B62" s="230">
        <f t="shared" si="0"/>
        <v>632349524829000</v>
      </c>
      <c r="C62" s="230">
        <f t="shared" si="3"/>
        <v>802394051596500</v>
      </c>
      <c r="D62" s="230">
        <f t="shared" si="3"/>
        <v>974079926470259.63</v>
      </c>
      <c r="E62" s="230">
        <f t="shared" si="3"/>
        <v>1010615984364859.8</v>
      </c>
      <c r="F62" s="230">
        <f t="shared" si="3"/>
        <v>1082370379299374.4</v>
      </c>
      <c r="G62" s="230">
        <f t="shared" si="3"/>
        <v>1119595145895927.6</v>
      </c>
      <c r="H62" s="230">
        <f t="shared" si="3"/>
        <v>1150933509390695.8</v>
      </c>
      <c r="I62" s="230">
        <f t="shared" si="3"/>
        <v>1220872555839875.5</v>
      </c>
      <c r="J62" s="230">
        <f t="shared" si="3"/>
        <v>1224071415676701.8</v>
      </c>
      <c r="K62" s="230">
        <f t="shared" si="3"/>
        <v>1233844098581096.3</v>
      </c>
      <c r="L62" s="230">
        <f t="shared" si="2"/>
        <v>1216460282200249.3</v>
      </c>
      <c r="M62" s="230">
        <f t="shared" si="2"/>
        <v>1181765591988277</v>
      </c>
      <c r="N62" s="230">
        <f t="shared" si="2"/>
        <v>1158181480921791</v>
      </c>
      <c r="O62" s="230">
        <f t="shared" si="2"/>
        <v>1134838343944003</v>
      </c>
      <c r="P62" s="230">
        <f t="shared" si="2"/>
        <v>1111735929138229.9</v>
      </c>
      <c r="Q62" s="230">
        <f t="shared" si="2"/>
        <v>1088873984618857.3</v>
      </c>
      <c r="R62" s="230">
        <f t="shared" si="2"/>
        <v>1066252258531343.4</v>
      </c>
      <c r="S62" s="230">
        <f t="shared" si="2"/>
        <v>1048396488550227.1</v>
      </c>
      <c r="T62" s="230">
        <f t="shared" si="2"/>
        <v>1030526499826364.5</v>
      </c>
      <c r="U62" s="230">
        <f t="shared" si="2"/>
        <v>1012642305550610</v>
      </c>
      <c r="V62" s="230">
        <f t="shared" si="2"/>
        <v>994743918913100.38</v>
      </c>
      <c r="W62" s="230">
        <f t="shared" si="2"/>
        <v>976831353103252</v>
      </c>
      <c r="X62" s="230">
        <f t="shared" si="2"/>
        <v>952108186397121.88</v>
      </c>
      <c r="Y62" s="230">
        <f t="shared" si="2"/>
        <v>927365697418727.63</v>
      </c>
      <c r="Z62" s="230">
        <f t="shared" si="2"/>
        <v>902603904249748.13</v>
      </c>
      <c r="AA62" s="230">
        <f t="shared" si="2"/>
        <v>877822824970876.75</v>
      </c>
      <c r="AB62" s="230">
        <f t="shared" si="2"/>
        <v>853022477661819.25</v>
      </c>
      <c r="AC62" s="230">
        <f t="shared" si="2"/>
        <v>833931638587721.25</v>
      </c>
      <c r="AD62" s="230">
        <f t="shared" si="2"/>
        <v>814825903040376.75</v>
      </c>
      <c r="AE62" s="230">
        <f t="shared" si="2"/>
        <v>795705284979656.38</v>
      </c>
      <c r="AF62" s="230">
        <f t="shared" si="2"/>
        <v>776569798364669.88</v>
      </c>
      <c r="AG62" s="230">
        <f t="shared" si="2"/>
        <v>757419457153764.63</v>
      </c>
      <c r="AH62" s="230">
        <f t="shared" si="2"/>
        <v>746005876906512.25</v>
      </c>
      <c r="AI62" s="230">
        <f t="shared" si="2"/>
        <v>734583306626804.38</v>
      </c>
      <c r="AJ62" s="230">
        <f t="shared" si="2"/>
        <v>723151754711789.5</v>
      </c>
      <c r="AK62" s="230">
        <f t="shared" si="2"/>
        <v>711711229558159.75</v>
      </c>
      <c r="AL62" s="230">
        <f t="shared" si="2"/>
        <v>700261739562146.63</v>
      </c>
      <c r="AM62" s="230">
        <f t="shared" si="2"/>
        <v>694672314007224.75</v>
      </c>
      <c r="AN62" s="230">
        <f t="shared" si="2"/>
        <v>689078337246845</v>
      </c>
      <c r="AO62" s="230">
        <f t="shared" si="2"/>
        <v>683479813475768.75</v>
      </c>
      <c r="AP62" s="230">
        <f t="shared" si="2"/>
        <v>677876746888526.63</v>
      </c>
      <c r="AQ62" s="230">
        <f t="shared" si="2"/>
        <v>672211339593911.5</v>
      </c>
    </row>
    <row r="63" spans="1:43" x14ac:dyDescent="0.2">
      <c r="A63" s="278" t="s">
        <v>102</v>
      </c>
      <c r="B63" s="230">
        <f t="shared" si="0"/>
        <v>485377608358500</v>
      </c>
      <c r="C63" s="230">
        <f t="shared" si="3"/>
        <v>509597460174000</v>
      </c>
      <c r="D63" s="230">
        <f t="shared" si="3"/>
        <v>596942431945874.88</v>
      </c>
      <c r="E63" s="230">
        <f t="shared" si="3"/>
        <v>637612372088952.38</v>
      </c>
      <c r="F63" s="230">
        <f t="shared" si="3"/>
        <v>700464450847887.25</v>
      </c>
      <c r="G63" s="230">
        <f t="shared" si="3"/>
        <v>741871098637793.88</v>
      </c>
      <c r="H63" s="230">
        <f t="shared" si="3"/>
        <v>781059116557500.88</v>
      </c>
      <c r="I63" s="230">
        <f t="shared" si="3"/>
        <v>824794742752559.5</v>
      </c>
      <c r="J63" s="230">
        <f t="shared" si="3"/>
        <v>836974363653570.5</v>
      </c>
      <c r="K63" s="230">
        <f t="shared" si="3"/>
        <v>852236947367238.88</v>
      </c>
      <c r="L63" s="230">
        <f t="shared" si="2"/>
        <v>854182979890479</v>
      </c>
      <c r="M63" s="230">
        <f t="shared" si="2"/>
        <v>847330032658589.88</v>
      </c>
      <c r="N63" s="230">
        <f t="shared" si="2"/>
        <v>843475661670045.25</v>
      </c>
      <c r="O63" s="230">
        <f t="shared" si="2"/>
        <v>839608969904148.75</v>
      </c>
      <c r="P63" s="230">
        <f t="shared" si="2"/>
        <v>835729966270963.13</v>
      </c>
      <c r="Q63" s="230">
        <f t="shared" si="2"/>
        <v>831838659679466.88</v>
      </c>
      <c r="R63" s="230">
        <f t="shared" si="2"/>
        <v>827935059037554</v>
      </c>
      <c r="S63" s="230">
        <f t="shared" si="2"/>
        <v>818771239151180.75</v>
      </c>
      <c r="T63" s="230">
        <f t="shared" si="2"/>
        <v>809602037967820.75</v>
      </c>
      <c r="U63" s="230">
        <f t="shared" si="2"/>
        <v>800427458077112.38</v>
      </c>
      <c r="V63" s="230">
        <f t="shared" si="2"/>
        <v>791247502068554.13</v>
      </c>
      <c r="W63" s="230">
        <f t="shared" si="2"/>
        <v>782062172531503.25</v>
      </c>
      <c r="X63" s="230">
        <f t="shared" si="2"/>
        <v>764636920602533.75</v>
      </c>
      <c r="Y63" s="230">
        <f t="shared" si="2"/>
        <v>747201665716783.5</v>
      </c>
      <c r="Z63" s="230">
        <f t="shared" si="2"/>
        <v>729756412725946.63</v>
      </c>
      <c r="AA63" s="230">
        <f t="shared" si="2"/>
        <v>712301166481454</v>
      </c>
      <c r="AB63" s="230">
        <f t="shared" si="2"/>
        <v>694835931834471.88</v>
      </c>
      <c r="AC63" s="230">
        <f t="shared" si="2"/>
        <v>677360713635903.13</v>
      </c>
      <c r="AD63" s="230">
        <f t="shared" si="2"/>
        <v>659875516736386.38</v>
      </c>
      <c r="AE63" s="230">
        <f t="shared" si="2"/>
        <v>642380345986296.88</v>
      </c>
      <c r="AF63" s="230">
        <f t="shared" si="2"/>
        <v>624875206235745.25</v>
      </c>
      <c r="AG63" s="230">
        <f t="shared" si="2"/>
        <v>607360102334578.88</v>
      </c>
      <c r="AH63" s="230">
        <f t="shared" si="2"/>
        <v>592194379288910.63</v>
      </c>
      <c r="AI63" s="230">
        <f t="shared" si="2"/>
        <v>577020021655613.38</v>
      </c>
      <c r="AJ63" s="230">
        <f t="shared" si="2"/>
        <v>561837033637503.44</v>
      </c>
      <c r="AK63" s="230">
        <f t="shared" si="2"/>
        <v>546645419437169.63</v>
      </c>
      <c r="AL63" s="230">
        <f t="shared" si="2"/>
        <v>531445183256970.69</v>
      </c>
      <c r="AM63" s="230">
        <f t="shared" si="2"/>
        <v>515464839503255.13</v>
      </c>
      <c r="AN63" s="230">
        <f t="shared" si="2"/>
        <v>499475451891935.81</v>
      </c>
      <c r="AO63" s="230">
        <f t="shared" si="2"/>
        <v>483477024835664.25</v>
      </c>
      <c r="AP63" s="230">
        <f t="shared" si="2"/>
        <v>467469562746851.44</v>
      </c>
      <c r="AQ63" s="230">
        <f t="shared" ref="AQ63:AQ74" si="4">SUMIFS(AQ$2:AQ$44,$AR$2:$AR$44,$A63)</f>
        <v>451415043380539.56</v>
      </c>
    </row>
    <row r="64" spans="1:43" x14ac:dyDescent="0.2">
      <c r="A64" s="278" t="s">
        <v>103</v>
      </c>
      <c r="B64" s="230">
        <f t="shared" si="0"/>
        <v>199039458898500.03</v>
      </c>
      <c r="C64" s="230">
        <f t="shared" si="3"/>
        <v>184811441809500</v>
      </c>
      <c r="D64" s="230">
        <f t="shared" si="3"/>
        <v>196189403623694.63</v>
      </c>
      <c r="E64" s="230">
        <f t="shared" si="3"/>
        <v>228815875522837.88</v>
      </c>
      <c r="F64" s="230">
        <f t="shared" si="3"/>
        <v>254603560765787.69</v>
      </c>
      <c r="G64" s="230">
        <f t="shared" si="3"/>
        <v>273334198648136.09</v>
      </c>
      <c r="H64" s="230">
        <f t="shared" si="3"/>
        <v>291534682133153.69</v>
      </c>
      <c r="I64" s="230">
        <f t="shared" si="3"/>
        <v>310626887180213.69</v>
      </c>
      <c r="J64" s="230">
        <f t="shared" si="3"/>
        <v>323349295207181.75</v>
      </c>
      <c r="K64" s="230">
        <f t="shared" si="3"/>
        <v>336539570137586</v>
      </c>
      <c r="L64" s="230">
        <f t="shared" si="3"/>
        <v>346733658428611.5</v>
      </c>
      <c r="M64" s="230">
        <f t="shared" si="3"/>
        <v>354764359628426.69</v>
      </c>
      <c r="N64" s="230">
        <f t="shared" si="3"/>
        <v>360407804742743.56</v>
      </c>
      <c r="O64" s="230">
        <f t="shared" si="3"/>
        <v>365961786616685.38</v>
      </c>
      <c r="P64" s="230">
        <f t="shared" si="3"/>
        <v>371426755413813.31</v>
      </c>
      <c r="Q64" s="230">
        <f t="shared" si="3"/>
        <v>376803161228690.13</v>
      </c>
      <c r="R64" s="230">
        <f t="shared" si="3"/>
        <v>382091454086881.69</v>
      </c>
      <c r="S64" s="230">
        <f t="shared" si="3"/>
        <v>383701578770239.13</v>
      </c>
      <c r="T64" s="230">
        <f t="shared" si="3"/>
        <v>385304131776433.94</v>
      </c>
      <c r="U64" s="230">
        <f t="shared" si="3"/>
        <v>386899108454639.25</v>
      </c>
      <c r="V64" s="230">
        <f t="shared" si="3"/>
        <v>388486504154356.25</v>
      </c>
      <c r="W64" s="230">
        <f t="shared" si="3"/>
        <v>390066314225414.56</v>
      </c>
      <c r="X64" s="230">
        <f t="shared" si="3"/>
        <v>388449029212169</v>
      </c>
      <c r="Y64" s="230">
        <f t="shared" si="3"/>
        <v>386834690070207.75</v>
      </c>
      <c r="Z64" s="230">
        <f t="shared" si="3"/>
        <v>385223298864420.25</v>
      </c>
      <c r="AA64" s="230">
        <f t="shared" si="3"/>
        <v>383614857659550.94</v>
      </c>
      <c r="AB64" s="230">
        <f t="shared" si="3"/>
        <v>382009368520200.38</v>
      </c>
      <c r="AC64" s="230">
        <f t="shared" si="3"/>
        <v>376277689766047.19</v>
      </c>
      <c r="AD64" s="230">
        <f t="shared" si="3"/>
        <v>370562756355249.75</v>
      </c>
      <c r="AE64" s="230">
        <f t="shared" si="3"/>
        <v>364864579114201.44</v>
      </c>
      <c r="AF64" s="230">
        <f t="shared" si="3"/>
        <v>359183168868534.38</v>
      </c>
      <c r="AG64" s="230">
        <f t="shared" si="3"/>
        <v>353518536443119.31</v>
      </c>
      <c r="AH64" s="230">
        <f t="shared" si="3"/>
        <v>344799711412394.31</v>
      </c>
      <c r="AI64" s="230">
        <f t="shared" si="3"/>
        <v>336108049614431.75</v>
      </c>
      <c r="AJ64" s="230">
        <f t="shared" si="3"/>
        <v>327443568441752.88</v>
      </c>
      <c r="AK64" s="230">
        <f t="shared" si="3"/>
        <v>318806285285655.5</v>
      </c>
      <c r="AL64" s="230">
        <f t="shared" si="3"/>
        <v>310196217536212.88</v>
      </c>
      <c r="AM64" s="230">
        <f t="shared" si="3"/>
        <v>301600349795519.25</v>
      </c>
      <c r="AN64" s="230">
        <f t="shared" si="3"/>
        <v>293031776688499.38</v>
      </c>
      <c r="AO64" s="230">
        <f t="shared" si="3"/>
        <v>284490515629666.63</v>
      </c>
      <c r="AP64" s="230">
        <f t="shared" si="3"/>
        <v>275976584032309.03</v>
      </c>
      <c r="AQ64" s="230">
        <f t="shared" si="4"/>
        <v>267466691937916.16</v>
      </c>
    </row>
    <row r="65" spans="1:43" x14ac:dyDescent="0.2">
      <c r="A65" s="278" t="s">
        <v>104</v>
      </c>
      <c r="B65" s="230">
        <f t="shared" si="0"/>
        <v>223712096107500</v>
      </c>
      <c r="C65" s="230">
        <f t="shared" si="3"/>
        <v>263112758815500</v>
      </c>
      <c r="D65" s="230">
        <f t="shared" si="3"/>
        <v>315352127053774.06</v>
      </c>
      <c r="E65" s="230">
        <f t="shared" si="3"/>
        <v>333382887550463.81</v>
      </c>
      <c r="F65" s="230">
        <f t="shared" si="3"/>
        <v>346440800748440.75</v>
      </c>
      <c r="G65" s="230">
        <f t="shared" si="3"/>
        <v>357829039599442.56</v>
      </c>
      <c r="H65" s="230">
        <f t="shared" si="3"/>
        <v>371539576446876.94</v>
      </c>
      <c r="I65" s="230">
        <f t="shared" si="3"/>
        <v>387597856896176.88</v>
      </c>
      <c r="J65" s="230">
        <f t="shared" si="3"/>
        <v>397348714894612.06</v>
      </c>
      <c r="K65" s="230">
        <f t="shared" si="3"/>
        <v>405986329789206</v>
      </c>
      <c r="L65" s="230">
        <f t="shared" si="3"/>
        <v>411188984939393.5</v>
      </c>
      <c r="M65" s="230">
        <f t="shared" si="3"/>
        <v>413817322365433</v>
      </c>
      <c r="N65" s="230">
        <f t="shared" si="3"/>
        <v>418492976921558.25</v>
      </c>
      <c r="O65" s="230">
        <f t="shared" si="3"/>
        <v>422220567338238.88</v>
      </c>
      <c r="P65" s="230">
        <f t="shared" si="3"/>
        <v>425165939105075.19</v>
      </c>
      <c r="Q65" s="230">
        <f t="shared" si="3"/>
        <v>427505376077285.5</v>
      </c>
      <c r="R65" s="230">
        <f t="shared" si="3"/>
        <v>429422600522925.63</v>
      </c>
      <c r="S65" s="230">
        <f t="shared" si="3"/>
        <v>432279103233369.19</v>
      </c>
      <c r="T65" s="230">
        <f t="shared" si="3"/>
        <v>434921293310821</v>
      </c>
      <c r="U65" s="230">
        <f t="shared" si="3"/>
        <v>437353207303824.69</v>
      </c>
      <c r="V65" s="230">
        <f t="shared" si="3"/>
        <v>439579375704220.06</v>
      </c>
      <c r="W65" s="230">
        <f t="shared" si="3"/>
        <v>441604793068688</v>
      </c>
      <c r="X65" s="230">
        <f t="shared" si="3"/>
        <v>443434887712854.81</v>
      </c>
      <c r="Y65" s="230">
        <f t="shared" si="3"/>
        <v>445075491191230.5</v>
      </c>
      <c r="Z65" s="230">
        <f t="shared" si="3"/>
        <v>446532807766139</v>
      </c>
      <c r="AA65" s="230">
        <f t="shared" si="3"/>
        <v>447813384057643</v>
      </c>
      <c r="AB65" s="230">
        <f t="shared" si="3"/>
        <v>448924079054741.44</v>
      </c>
      <c r="AC65" s="230">
        <f t="shared" si="3"/>
        <v>449872034655791.13</v>
      </c>
      <c r="AD65" s="230">
        <f t="shared" si="3"/>
        <v>450664646893410.81</v>
      </c>
      <c r="AE65" s="230">
        <f t="shared" si="3"/>
        <v>451309537986302.81</v>
      </c>
      <c r="AF65" s="230">
        <f t="shared" si="3"/>
        <v>451814529347403.63</v>
      </c>
      <c r="AG65" s="230">
        <f t="shared" si="3"/>
        <v>452187615664951.06</v>
      </c>
      <c r="AH65" s="230">
        <f t="shared" si="3"/>
        <v>452436940160324.06</v>
      </c>
      <c r="AI65" s="230">
        <f t="shared" si="3"/>
        <v>452570771114160.5</v>
      </c>
      <c r="AJ65" s="230">
        <f t="shared" si="3"/>
        <v>452597479740227.31</v>
      </c>
      <c r="AK65" s="230">
        <f t="shared" si="3"/>
        <v>452525519475072.94</v>
      </c>
      <c r="AL65" s="230">
        <f t="shared" si="3"/>
        <v>452363406740537.06</v>
      </c>
      <c r="AM65" s="230">
        <f t="shared" si="3"/>
        <v>452119703225963</v>
      </c>
      <c r="AN65" s="230">
        <f t="shared" si="3"/>
        <v>451802999727307.88</v>
      </c>
      <c r="AO65" s="230">
        <f t="shared" si="3"/>
        <v>451421901571577.19</v>
      </c>
      <c r="AP65" s="230">
        <f t="shared" si="3"/>
        <v>450985015646935.63</v>
      </c>
      <c r="AQ65" s="230">
        <f t="shared" si="4"/>
        <v>450463381657734.56</v>
      </c>
    </row>
    <row r="66" spans="1:43" x14ac:dyDescent="0.2">
      <c r="A66" s="278" t="s">
        <v>105</v>
      </c>
      <c r="B66" s="230">
        <f t="shared" si="0"/>
        <v>125363219685000</v>
      </c>
      <c r="C66" s="230">
        <f t="shared" si="3"/>
        <v>102873952533000</v>
      </c>
      <c r="D66" s="230">
        <f t="shared" si="3"/>
        <v>104427434661257.75</v>
      </c>
      <c r="E66" s="230">
        <f t="shared" si="3"/>
        <v>134536445516141.11</v>
      </c>
      <c r="F66" s="230">
        <f t="shared" si="3"/>
        <v>138754779609702.8</v>
      </c>
      <c r="G66" s="230">
        <f t="shared" si="3"/>
        <v>146289196326285.91</v>
      </c>
      <c r="H66" s="230">
        <f t="shared" si="3"/>
        <v>155720710635106.75</v>
      </c>
      <c r="I66" s="230">
        <f t="shared" si="3"/>
        <v>163868509322814.5</v>
      </c>
      <c r="J66" s="230">
        <f t="shared" si="3"/>
        <v>170096806512127.34</v>
      </c>
      <c r="K66" s="230">
        <f t="shared" si="3"/>
        <v>175001944027394.72</v>
      </c>
      <c r="L66" s="230">
        <f t="shared" si="3"/>
        <v>179152220725942.19</v>
      </c>
      <c r="M66" s="230">
        <f t="shared" si="3"/>
        <v>183268119739708.94</v>
      </c>
      <c r="N66" s="230">
        <f t="shared" si="3"/>
        <v>188707350029818.78</v>
      </c>
      <c r="O66" s="230">
        <f t="shared" si="3"/>
        <v>194804853816903.31</v>
      </c>
      <c r="P66" s="230">
        <f t="shared" si="3"/>
        <v>201390325079227.66</v>
      </c>
      <c r="Q66" s="230">
        <f t="shared" si="3"/>
        <v>208268562763073</v>
      </c>
      <c r="R66" s="230">
        <f t="shared" si="3"/>
        <v>215215317603186.88</v>
      </c>
      <c r="S66" s="230">
        <f t="shared" si="3"/>
        <v>222865444532968.69</v>
      </c>
      <c r="T66" s="230">
        <f t="shared" si="3"/>
        <v>230367745741238.59</v>
      </c>
      <c r="U66" s="230">
        <f t="shared" si="3"/>
        <v>237692559871411.97</v>
      </c>
      <c r="V66" s="230">
        <f t="shared" si="3"/>
        <v>244810579720804.66</v>
      </c>
      <c r="W66" s="230">
        <f t="shared" si="3"/>
        <v>251693061325383.16</v>
      </c>
      <c r="X66" s="230">
        <f t="shared" si="3"/>
        <v>258312029826741.47</v>
      </c>
      <c r="Y66" s="230">
        <f t="shared" si="3"/>
        <v>264640479941806.88</v>
      </c>
      <c r="Z66" s="230">
        <f t="shared" si="3"/>
        <v>270652568930903.38</v>
      </c>
      <c r="AA66" s="230">
        <f t="shared" si="3"/>
        <v>276323800064380.56</v>
      </c>
      <c r="AB66" s="230">
        <f t="shared" si="3"/>
        <v>281631194719763.38</v>
      </c>
      <c r="AC66" s="230">
        <f t="shared" si="3"/>
        <v>286553451397795.25</v>
      </c>
      <c r="AD66" s="230">
        <f t="shared" si="3"/>
        <v>291071090123688.44</v>
      </c>
      <c r="AE66" s="230">
        <f t="shared" si="3"/>
        <v>295166580896140.56</v>
      </c>
      <c r="AF66" s="230">
        <f t="shared" si="3"/>
        <v>298824455057510.19</v>
      </c>
      <c r="AG66" s="230">
        <f t="shared" si="3"/>
        <v>302031398680330.69</v>
      </c>
      <c r="AH66" s="230">
        <f t="shared" si="3"/>
        <v>304776327294179.38</v>
      </c>
      <c r="AI66" s="230">
        <f t="shared" si="3"/>
        <v>307050441508978.63</v>
      </c>
      <c r="AJ66" s="230">
        <f t="shared" si="3"/>
        <v>308847263322410.13</v>
      </c>
      <c r="AK66" s="230">
        <f t="shared" si="3"/>
        <v>310162653126562.44</v>
      </c>
      <c r="AL66" s="230">
        <f t="shared" si="3"/>
        <v>310994807648960.81</v>
      </c>
      <c r="AM66" s="230">
        <f t="shared" si="3"/>
        <v>311344239272564.56</v>
      </c>
      <c r="AN66" s="230">
        <f t="shared" si="3"/>
        <v>311213737375460.5</v>
      </c>
      <c r="AO66" s="230">
        <f t="shared" si="3"/>
        <v>310608312511396.13</v>
      </c>
      <c r="AP66" s="230">
        <f t="shared" si="3"/>
        <v>309535124415104.31</v>
      </c>
      <c r="AQ66" s="230">
        <f t="shared" si="4"/>
        <v>307977717311259.31</v>
      </c>
    </row>
    <row r="67" spans="1:43" x14ac:dyDescent="0.2">
      <c r="A67" s="278" t="s">
        <v>106</v>
      </c>
      <c r="B67" s="230">
        <f t="shared" si="0"/>
        <v>42250710645000</v>
      </c>
      <c r="C67" s="230">
        <f t="shared" si="3"/>
        <v>55098148957500</v>
      </c>
      <c r="D67" s="230">
        <f t="shared" si="3"/>
        <v>59028050134897.422</v>
      </c>
      <c r="E67" s="230">
        <f t="shared" si="3"/>
        <v>75913158765237.641</v>
      </c>
      <c r="F67" s="230">
        <f t="shared" si="3"/>
        <v>79035519984412.641</v>
      </c>
      <c r="G67" s="230">
        <f t="shared" si="3"/>
        <v>84444084937232.594</v>
      </c>
      <c r="H67" s="230">
        <f t="shared" si="3"/>
        <v>91469310059078.563</v>
      </c>
      <c r="I67" s="230">
        <f t="shared" si="3"/>
        <v>98160127014687.016</v>
      </c>
      <c r="J67" s="230">
        <f t="shared" si="3"/>
        <v>103919136218156.42</v>
      </c>
      <c r="K67" s="230">
        <f t="shared" si="3"/>
        <v>108924551513440.38</v>
      </c>
      <c r="L67" s="230">
        <f t="shared" si="3"/>
        <v>113325994104594</v>
      </c>
      <c r="M67" s="230">
        <f t="shared" si="3"/>
        <v>117381112960277.84</v>
      </c>
      <c r="N67" s="230">
        <f t="shared" si="3"/>
        <v>121709569787508</v>
      </c>
      <c r="O67" s="230">
        <f t="shared" si="3"/>
        <v>126012442280862.36</v>
      </c>
      <c r="P67" s="230">
        <f t="shared" si="3"/>
        <v>130265490498670.09</v>
      </c>
      <c r="Q67" s="230">
        <f t="shared" si="3"/>
        <v>134442823790579</v>
      </c>
      <c r="R67" s="230">
        <f t="shared" si="3"/>
        <v>138517043039015.53</v>
      </c>
      <c r="S67" s="230">
        <f t="shared" si="3"/>
        <v>142867925839173.34</v>
      </c>
      <c r="T67" s="230">
        <f t="shared" si="3"/>
        <v>147099739240069.41</v>
      </c>
      <c r="U67" s="230">
        <f t="shared" si="3"/>
        <v>151198032795186.75</v>
      </c>
      <c r="V67" s="230">
        <f t="shared" si="3"/>
        <v>155148968238115.19</v>
      </c>
      <c r="W67" s="230">
        <f t="shared" si="3"/>
        <v>158939409216921.41</v>
      </c>
      <c r="X67" s="230">
        <f t="shared" si="3"/>
        <v>162557003880052.94</v>
      </c>
      <c r="Y67" s="230">
        <f t="shared" si="3"/>
        <v>165990259586190.28</v>
      </c>
      <c r="Z67" s="230">
        <f t="shared" si="3"/>
        <v>169228609128297.03</v>
      </c>
      <c r="AA67" s="230">
        <f t="shared" si="3"/>
        <v>172262467984891.5</v>
      </c>
      <c r="AB67" s="230">
        <f t="shared" si="3"/>
        <v>175083282236959.09</v>
      </c>
      <c r="AC67" s="230">
        <f t="shared" si="3"/>
        <v>177683566914871.41</v>
      </c>
      <c r="AD67" s="230">
        <f t="shared" si="3"/>
        <v>180056934664010.94</v>
      </c>
      <c r="AE67" s="230">
        <f t="shared" si="3"/>
        <v>182198114738640.75</v>
      </c>
      <c r="AF67" s="230">
        <f t="shared" si="3"/>
        <v>184102962449073.25</v>
      </c>
      <c r="AG67" s="230">
        <f t="shared" si="3"/>
        <v>185768459295843.59</v>
      </c>
      <c r="AH67" s="230">
        <f t="shared" si="3"/>
        <v>187192704124973.72</v>
      </c>
      <c r="AI67" s="230">
        <f t="shared" si="3"/>
        <v>188374895729370.25</v>
      </c>
      <c r="AJ67" s="230">
        <f t="shared" si="3"/>
        <v>189315307402063.97</v>
      </c>
      <c r="AK67" s="230">
        <f t="shared" si="3"/>
        <v>190015254016644.34</v>
      </c>
      <c r="AL67" s="230">
        <f t="shared" si="3"/>
        <v>190477052268460.16</v>
      </c>
      <c r="AM67" s="230">
        <f t="shared" si="3"/>
        <v>190703974756722.75</v>
      </c>
      <c r="AN67" s="230">
        <f t="shared" si="3"/>
        <v>190700198622580.53</v>
      </c>
      <c r="AO67" s="230">
        <f t="shared" si="3"/>
        <v>190470749481713.34</v>
      </c>
      <c r="AP67" s="230">
        <f t="shared" si="3"/>
        <v>190021441402424.5</v>
      </c>
      <c r="AQ67" s="230">
        <f t="shared" si="4"/>
        <v>189343027203287.03</v>
      </c>
    </row>
    <row r="68" spans="1:43" x14ac:dyDescent="0.2">
      <c r="A68" s="278" t="s">
        <v>107</v>
      </c>
      <c r="B68" s="230">
        <f t="shared" si="0"/>
        <v>17978080164000</v>
      </c>
      <c r="C68" s="230">
        <f t="shared" si="3"/>
        <v>16983618993000</v>
      </c>
      <c r="D68" s="230">
        <f t="shared" si="3"/>
        <v>13641233345599.277</v>
      </c>
      <c r="E68" s="230">
        <f t="shared" si="3"/>
        <v>21014400296905.277</v>
      </c>
      <c r="F68" s="230">
        <f t="shared" si="3"/>
        <v>20960230478774.031</v>
      </c>
      <c r="G68" s="230">
        <f t="shared" si="3"/>
        <v>21205274102949.52</v>
      </c>
      <c r="H68" s="230">
        <f t="shared" si="3"/>
        <v>21633706021851.184</v>
      </c>
      <c r="I68" s="230">
        <f t="shared" si="3"/>
        <v>22055437155426.223</v>
      </c>
      <c r="J68" s="230">
        <f t="shared" si="3"/>
        <v>22418634589628.766</v>
      </c>
      <c r="K68" s="230">
        <f t="shared" si="3"/>
        <v>22730874676225.301</v>
      </c>
      <c r="L68" s="230">
        <f t="shared" si="3"/>
        <v>22969168281935.352</v>
      </c>
      <c r="M68" s="230">
        <f t="shared" si="3"/>
        <v>23124162004321.195</v>
      </c>
      <c r="N68" s="230">
        <f t="shared" si="3"/>
        <v>23368306500311.25</v>
      </c>
      <c r="O68" s="230">
        <f t="shared" si="3"/>
        <v>23535765820445.094</v>
      </c>
      <c r="P68" s="230">
        <f t="shared" si="3"/>
        <v>23631425908230.664</v>
      </c>
      <c r="Q68" s="230">
        <f t="shared" si="3"/>
        <v>23660981823266.137</v>
      </c>
      <c r="R68" s="230">
        <f t="shared" si="3"/>
        <v>23630759465889.805</v>
      </c>
      <c r="S68" s="230">
        <f t="shared" si="3"/>
        <v>23734464178764.797</v>
      </c>
      <c r="T68" s="230">
        <f t="shared" si="3"/>
        <v>23792602720277.184</v>
      </c>
      <c r="U68" s="230">
        <f t="shared" si="3"/>
        <v>23807778333156.645</v>
      </c>
      <c r="V68" s="230">
        <f t="shared" si="3"/>
        <v>23782790803513.461</v>
      </c>
      <c r="W68" s="230">
        <f t="shared" si="3"/>
        <v>23720581783879.234</v>
      </c>
      <c r="X68" s="230">
        <f t="shared" si="3"/>
        <v>23624183799444.539</v>
      </c>
      <c r="Y68" s="230">
        <f t="shared" si="3"/>
        <v>23496673684024.719</v>
      </c>
      <c r="Z68" s="230">
        <f t="shared" si="3"/>
        <v>23341130981098.883</v>
      </c>
      <c r="AA68" s="230">
        <f t="shared" si="3"/>
        <v>23160601647302.508</v>
      </c>
      <c r="AB68" s="230">
        <f t="shared" si="3"/>
        <v>22958067216065.336</v>
      </c>
      <c r="AC68" s="230">
        <f t="shared" si="3"/>
        <v>22736419421211.641</v>
      </c>
      <c r="AD68" s="230">
        <f t="shared" si="3"/>
        <v>22498440146404.383</v>
      </c>
      <c r="AE68" s="230">
        <f t="shared" si="3"/>
        <v>22246786457197.055</v>
      </c>
      <c r="AF68" s="230">
        <f t="shared" si="3"/>
        <v>21983980387968.762</v>
      </c>
      <c r="AG68" s="230">
        <f t="shared" si="3"/>
        <v>21712403095114.891</v>
      </c>
      <c r="AH68" s="230">
        <f t="shared" si="3"/>
        <v>21434292948846.527</v>
      </c>
      <c r="AI68" s="230">
        <f t="shared" ref="AI68:AP74" si="5">SUMIFS(AI$2:AI$44,$AR$2:$AR$44,$A68)</f>
        <v>21151747116661.219</v>
      </c>
      <c r="AJ68" s="230">
        <f t="shared" si="5"/>
        <v>20866726189552.68</v>
      </c>
      <c r="AK68" s="230">
        <f t="shared" si="5"/>
        <v>20581061414771.133</v>
      </c>
      <c r="AL68" s="230">
        <f t="shared" si="5"/>
        <v>20296464123900.254</v>
      </c>
      <c r="AM68" s="230">
        <f t="shared" si="5"/>
        <v>20014536979757.5</v>
      </c>
      <c r="AN68" s="230">
        <f t="shared" si="5"/>
        <v>19736786707953.828</v>
      </c>
      <c r="AO68" s="230">
        <f t="shared" si="5"/>
        <v>19464638026923.23</v>
      </c>
      <c r="AP68" s="230">
        <f t="shared" si="5"/>
        <v>19199448542224.227</v>
      </c>
      <c r="AQ68" s="230">
        <f t="shared" si="4"/>
        <v>18940945223930.027</v>
      </c>
    </row>
    <row r="69" spans="1:43" x14ac:dyDescent="0.2">
      <c r="A69" s="278" t="s">
        <v>108</v>
      </c>
      <c r="B69" s="230">
        <f t="shared" si="0"/>
        <v>94468255596000</v>
      </c>
      <c r="C69" s="230">
        <f t="shared" ref="C69:AH74" si="6">SUMIFS(C$2:C$44,$AR$2:$AR$44,$A69)</f>
        <v>102360055000500</v>
      </c>
      <c r="D69" s="230">
        <f t="shared" si="6"/>
        <v>104737070334955.83</v>
      </c>
      <c r="E69" s="230">
        <f t="shared" si="6"/>
        <v>120073645215541.95</v>
      </c>
      <c r="F69" s="230">
        <f t="shared" si="6"/>
        <v>132401775457422.34</v>
      </c>
      <c r="G69" s="230">
        <f t="shared" si="6"/>
        <v>140391896935678.88</v>
      </c>
      <c r="H69" s="230">
        <f t="shared" si="6"/>
        <v>148300800369270.06</v>
      </c>
      <c r="I69" s="230">
        <f t="shared" si="6"/>
        <v>152380178059235.06</v>
      </c>
      <c r="J69" s="230">
        <f t="shared" si="6"/>
        <v>156293195295448.41</v>
      </c>
      <c r="K69" s="230">
        <f t="shared" si="6"/>
        <v>160195075324679.91</v>
      </c>
      <c r="L69" s="230">
        <f t="shared" si="6"/>
        <v>164011377937486.53</v>
      </c>
      <c r="M69" s="230">
        <f t="shared" si="6"/>
        <v>167762128171649.13</v>
      </c>
      <c r="N69" s="230">
        <f t="shared" si="6"/>
        <v>169558177947015.75</v>
      </c>
      <c r="O69" s="230">
        <f t="shared" si="6"/>
        <v>171344956299678.56</v>
      </c>
      <c r="P69" s="230">
        <f t="shared" si="6"/>
        <v>173122467756101</v>
      </c>
      <c r="Q69" s="230">
        <f t="shared" si="6"/>
        <v>174890716842200.91</v>
      </c>
      <c r="R69" s="230">
        <f t="shared" si="6"/>
        <v>176649708083350.75</v>
      </c>
      <c r="S69" s="230">
        <f t="shared" si="6"/>
        <v>175908650816982.59</v>
      </c>
      <c r="T69" s="230">
        <f t="shared" si="6"/>
        <v>175168847357625.75</v>
      </c>
      <c r="U69" s="230">
        <f t="shared" si="6"/>
        <v>174430297677875.5</v>
      </c>
      <c r="V69" s="230">
        <f t="shared" si="6"/>
        <v>173693001750324.97</v>
      </c>
      <c r="W69" s="230">
        <f t="shared" si="6"/>
        <v>172956959547565.25</v>
      </c>
      <c r="X69" s="230">
        <f t="shared" si="6"/>
        <v>172222171042185.22</v>
      </c>
      <c r="Y69" s="230">
        <f t="shared" si="6"/>
        <v>171488636206771.31</v>
      </c>
      <c r="Z69" s="230">
        <f t="shared" si="6"/>
        <v>170756355013907.91</v>
      </c>
      <c r="AA69" s="230">
        <f t="shared" si="6"/>
        <v>170025327436177.22</v>
      </c>
      <c r="AB69" s="230">
        <f t="shared" si="6"/>
        <v>169295553446159.09</v>
      </c>
      <c r="AC69" s="230">
        <f t="shared" si="6"/>
        <v>168567033016431.28</v>
      </c>
      <c r="AD69" s="230">
        <f t="shared" si="6"/>
        <v>167839766119569.22</v>
      </c>
      <c r="AE69" s="230">
        <f t="shared" si="6"/>
        <v>167113752728146.34</v>
      </c>
      <c r="AF69" s="230">
        <f t="shared" si="6"/>
        <v>166388992814733.66</v>
      </c>
      <c r="AG69" s="230">
        <f t="shared" si="6"/>
        <v>165665486351900.03</v>
      </c>
      <c r="AH69" s="230">
        <f t="shared" si="6"/>
        <v>165258411465038.03</v>
      </c>
      <c r="AI69" s="230">
        <f t="shared" si="5"/>
        <v>164851839675908.16</v>
      </c>
      <c r="AJ69" s="230">
        <f t="shared" si="5"/>
        <v>164445770973639.94</v>
      </c>
      <c r="AK69" s="230">
        <f t="shared" si="5"/>
        <v>164040205347361.66</v>
      </c>
      <c r="AL69" s="230">
        <f t="shared" si="5"/>
        <v>163635142786201.25</v>
      </c>
      <c r="AM69" s="230">
        <f t="shared" si="5"/>
        <v>163126149124915.88</v>
      </c>
      <c r="AN69" s="230">
        <f t="shared" si="5"/>
        <v>162617908587916.69</v>
      </c>
      <c r="AO69" s="230">
        <f t="shared" si="5"/>
        <v>162110421158804.63</v>
      </c>
      <c r="AP69" s="230">
        <f t="shared" si="5"/>
        <v>161603686821179.28</v>
      </c>
      <c r="AQ69" s="230">
        <f t="shared" si="4"/>
        <v>161084089213320.63</v>
      </c>
    </row>
    <row r="70" spans="1:43" x14ac:dyDescent="0.2">
      <c r="A70" s="278" t="s">
        <v>109</v>
      </c>
      <c r="B70" s="230">
        <f t="shared" si="0"/>
        <v>78067979748000</v>
      </c>
      <c r="C70" s="230">
        <f t="shared" si="6"/>
        <v>80020790371500</v>
      </c>
      <c r="D70" s="230">
        <f t="shared" si="6"/>
        <v>87389074206546.781</v>
      </c>
      <c r="E70" s="230">
        <f t="shared" si="6"/>
        <v>94078193720580.438</v>
      </c>
      <c r="F70" s="230">
        <f t="shared" si="6"/>
        <v>96889194641678.719</v>
      </c>
      <c r="G70" s="230">
        <f t="shared" si="6"/>
        <v>98628872860482.078</v>
      </c>
      <c r="H70" s="230">
        <f t="shared" si="6"/>
        <v>100852774752749.78</v>
      </c>
      <c r="I70" s="230">
        <f t="shared" si="6"/>
        <v>103154587016537</v>
      </c>
      <c r="J70" s="230">
        <f t="shared" si="6"/>
        <v>105049384731886.44</v>
      </c>
      <c r="K70" s="230">
        <f t="shared" si="6"/>
        <v>106651713049851.42</v>
      </c>
      <c r="L70" s="230">
        <f t="shared" si="6"/>
        <v>107891981923855.75</v>
      </c>
      <c r="M70" s="230">
        <f t="shared" si="6"/>
        <v>108780928224897.78</v>
      </c>
      <c r="N70" s="230">
        <f t="shared" si="6"/>
        <v>109499861052997.36</v>
      </c>
      <c r="O70" s="230">
        <f t="shared" si="6"/>
        <v>109939117790090.63</v>
      </c>
      <c r="P70" s="230">
        <f t="shared" si="6"/>
        <v>110145507633747.88</v>
      </c>
      <c r="Q70" s="230">
        <f t="shared" si="6"/>
        <v>110167928016787.14</v>
      </c>
      <c r="R70" s="230">
        <f t="shared" si="6"/>
        <v>110056428589697.44</v>
      </c>
      <c r="S70" s="230">
        <f t="shared" si="6"/>
        <v>109955763215779.36</v>
      </c>
      <c r="T70" s="230">
        <f t="shared" si="6"/>
        <v>109778417272754.47</v>
      </c>
      <c r="U70" s="230">
        <f t="shared" si="6"/>
        <v>109531240759165.72</v>
      </c>
      <c r="V70" s="230">
        <f t="shared" si="6"/>
        <v>109221167110479.66</v>
      </c>
      <c r="W70" s="230">
        <f t="shared" si="6"/>
        <v>108855172602286.06</v>
      </c>
      <c r="X70" s="230">
        <f t="shared" si="6"/>
        <v>108440239833009.36</v>
      </c>
      <c r="Y70" s="230">
        <f t="shared" si="6"/>
        <v>107983325417792</v>
      </c>
      <c r="Z70" s="230">
        <f t="shared" si="6"/>
        <v>107491331966836.64</v>
      </c>
      <c r="AA70" s="230">
        <f t="shared" si="6"/>
        <v>106971084370030.53</v>
      </c>
      <c r="AB70" s="230">
        <f t="shared" si="6"/>
        <v>106429310365415.77</v>
      </c>
      <c r="AC70" s="230">
        <f t="shared" si="6"/>
        <v>105872625332125.27</v>
      </c>
      <c r="AD70" s="230">
        <f t="shared" si="6"/>
        <v>105307521218817.86</v>
      </c>
      <c r="AE70" s="230">
        <f t="shared" si="6"/>
        <v>104740359496247.02</v>
      </c>
      <c r="AF70" s="230">
        <f t="shared" si="6"/>
        <v>104177368007248.91</v>
      </c>
      <c r="AG70" s="230">
        <f t="shared" si="6"/>
        <v>103624641578817.13</v>
      </c>
      <c r="AH70" s="230">
        <f t="shared" si="6"/>
        <v>103088146258783.41</v>
      </c>
      <c r="AI70" s="230">
        <f t="shared" si="5"/>
        <v>102573727043594.33</v>
      </c>
      <c r="AJ70" s="230">
        <f t="shared" si="5"/>
        <v>102087118973476.48</v>
      </c>
      <c r="AK70" s="230">
        <f t="shared" si="5"/>
        <v>101633961486588.28</v>
      </c>
      <c r="AL70" s="230">
        <f t="shared" si="5"/>
        <v>101219815944337.97</v>
      </c>
      <c r="AM70" s="230">
        <f t="shared" si="5"/>
        <v>100850186265688.19</v>
      </c>
      <c r="AN70" s="230">
        <f t="shared" si="5"/>
        <v>100530542638859.05</v>
      </c>
      <c r="AO70" s="230">
        <f t="shared" si="5"/>
        <v>100266348314322.48</v>
      </c>
      <c r="AP70" s="230">
        <f t="shared" si="5"/>
        <v>100063089523461.34</v>
      </c>
      <c r="AQ70" s="230">
        <f t="shared" si="4"/>
        <v>99917971462775.375</v>
      </c>
    </row>
    <row r="71" spans="1:43" x14ac:dyDescent="0.2">
      <c r="A71" s="278" t="s">
        <v>110</v>
      </c>
      <c r="B71" s="230">
        <f t="shared" si="0"/>
        <v>77065185103500</v>
      </c>
      <c r="C71" s="230">
        <f t="shared" si="6"/>
        <v>78481875598500.016</v>
      </c>
      <c r="D71" s="230">
        <f t="shared" si="6"/>
        <v>93232618634385.266</v>
      </c>
      <c r="E71" s="230">
        <f t="shared" si="6"/>
        <v>98658506025683.25</v>
      </c>
      <c r="F71" s="230">
        <f t="shared" si="6"/>
        <v>103014759142807.27</v>
      </c>
      <c r="G71" s="230">
        <f t="shared" si="6"/>
        <v>106963396268528.81</v>
      </c>
      <c r="H71" s="230">
        <f t="shared" si="6"/>
        <v>111578063288279.75</v>
      </c>
      <c r="I71" s="230">
        <f t="shared" si="6"/>
        <v>117510682598567.67</v>
      </c>
      <c r="J71" s="230">
        <f t="shared" si="6"/>
        <v>120421338618222.81</v>
      </c>
      <c r="K71" s="230">
        <f t="shared" si="6"/>
        <v>123075941735924.67</v>
      </c>
      <c r="L71" s="230">
        <f t="shared" si="6"/>
        <v>124209040247005.36</v>
      </c>
      <c r="M71" s="230">
        <f t="shared" si="6"/>
        <v>124254665300689.41</v>
      </c>
      <c r="N71" s="230">
        <f t="shared" si="6"/>
        <v>125595823040925.5</v>
      </c>
      <c r="O71" s="230">
        <f t="shared" si="6"/>
        <v>126655346196709.97</v>
      </c>
      <c r="P71" s="230">
        <f t="shared" si="6"/>
        <v>127483361902895.16</v>
      </c>
      <c r="Q71" s="230">
        <f t="shared" si="6"/>
        <v>128132988120082.72</v>
      </c>
      <c r="R71" s="230">
        <f t="shared" si="6"/>
        <v>128659446412783.28</v>
      </c>
      <c r="S71" s="230">
        <f t="shared" si="6"/>
        <v>129685647829297.95</v>
      </c>
      <c r="T71" s="230">
        <f t="shared" si="6"/>
        <v>130653839981485.7</v>
      </c>
      <c r="U71" s="230">
        <f t="shared" si="6"/>
        <v>131564082908424.56</v>
      </c>
      <c r="V71" s="230">
        <f t="shared" si="6"/>
        <v>132416555216419.78</v>
      </c>
      <c r="W71" s="230">
        <f t="shared" si="6"/>
        <v>133211550645906.28</v>
      </c>
      <c r="X71" s="230">
        <f t="shared" si="6"/>
        <v>133949474362305.03</v>
      </c>
      <c r="Y71" s="230">
        <f t="shared" si="6"/>
        <v>134630838998839.47</v>
      </c>
      <c r="Z71" s="230">
        <f t="shared" si="6"/>
        <v>135256260479416.84</v>
      </c>
      <c r="AA71" s="230">
        <f t="shared" si="6"/>
        <v>135826453649588.23</v>
      </c>
      <c r="AB71" s="230">
        <f t="shared" si="6"/>
        <v>136342227743359.16</v>
      </c>
      <c r="AC71" s="230">
        <f t="shared" si="6"/>
        <v>136804481713194.83</v>
      </c>
      <c r="AD71" s="230">
        <f t="shared" si="6"/>
        <v>137214199450032.05</v>
      </c>
      <c r="AE71" s="230">
        <f t="shared" si="6"/>
        <v>137572444919404.92</v>
      </c>
      <c r="AF71" s="230">
        <f t="shared" si="6"/>
        <v>137880357238996.19</v>
      </c>
      <c r="AG71" s="230">
        <f t="shared" si="6"/>
        <v>138139145722016.88</v>
      </c>
      <c r="AH71" s="230">
        <f t="shared" si="6"/>
        <v>138350084909803.91</v>
      </c>
      <c r="AI71" s="230">
        <f t="shared" si="5"/>
        <v>138514509615947.38</v>
      </c>
      <c r="AJ71" s="230">
        <f t="shared" si="5"/>
        <v>138633810003104.31</v>
      </c>
      <c r="AK71" s="230">
        <f t="shared" si="5"/>
        <v>138709426712445.95</v>
      </c>
      <c r="AL71" s="230">
        <f t="shared" si="5"/>
        <v>138742846064437.61</v>
      </c>
      <c r="AM71" s="230">
        <f t="shared" si="5"/>
        <v>138735595348362.89</v>
      </c>
      <c r="AN71" s="230">
        <f t="shared" si="5"/>
        <v>138689238216704.42</v>
      </c>
      <c r="AO71" s="230">
        <f t="shared" si="5"/>
        <v>138605370199171.45</v>
      </c>
      <c r="AP71" s="230">
        <f t="shared" si="5"/>
        <v>138485614349860.95</v>
      </c>
      <c r="AQ71" s="230">
        <f t="shared" si="4"/>
        <v>138320024914719.92</v>
      </c>
    </row>
    <row r="72" spans="1:43" x14ac:dyDescent="0.2">
      <c r="A72" s="278" t="s">
        <v>111</v>
      </c>
      <c r="B72" s="230">
        <f t="shared" si="0"/>
        <v>51798093451500</v>
      </c>
      <c r="C72" s="230">
        <f t="shared" si="6"/>
        <v>46200777083999.992</v>
      </c>
      <c r="D72" s="230">
        <f t="shared" si="6"/>
        <v>56746873242899.375</v>
      </c>
      <c r="E72" s="230">
        <f t="shared" si="6"/>
        <v>62264436625388.469</v>
      </c>
      <c r="F72" s="230">
        <f t="shared" si="6"/>
        <v>66761367454106.195</v>
      </c>
      <c r="G72" s="230">
        <f t="shared" si="6"/>
        <v>74152110254797.828</v>
      </c>
      <c r="H72" s="230">
        <f t="shared" si="6"/>
        <v>83941651258853.641</v>
      </c>
      <c r="I72" s="230">
        <f t="shared" si="6"/>
        <v>94089037475798.734</v>
      </c>
      <c r="J72" s="230">
        <f t="shared" si="6"/>
        <v>103033648604476.02</v>
      </c>
      <c r="K72" s="230">
        <f t="shared" si="6"/>
        <v>111342506524883.55</v>
      </c>
      <c r="L72" s="230">
        <f t="shared" si="6"/>
        <v>118933816624230.69</v>
      </c>
      <c r="M72" s="230">
        <f t="shared" si="6"/>
        <v>126211443940585.45</v>
      </c>
      <c r="N72" s="230">
        <f t="shared" si="6"/>
        <v>134129498693506.83</v>
      </c>
      <c r="O72" s="230">
        <f t="shared" si="6"/>
        <v>142381904089489.91</v>
      </c>
      <c r="P72" s="230">
        <f t="shared" si="6"/>
        <v>150959948448719.22</v>
      </c>
      <c r="Q72" s="230">
        <f t="shared" si="6"/>
        <v>159851474506555.72</v>
      </c>
      <c r="R72" s="230">
        <f t="shared" si="6"/>
        <v>169040604902588.06</v>
      </c>
      <c r="S72" s="230">
        <f t="shared" si="6"/>
        <v>178710584466683.78</v>
      </c>
      <c r="T72" s="230">
        <f t="shared" si="6"/>
        <v>188656056683080.97</v>
      </c>
      <c r="U72" s="230">
        <f t="shared" si="6"/>
        <v>198848493976727.25</v>
      </c>
      <c r="V72" s="230">
        <f t="shared" si="6"/>
        <v>209254483454590.34</v>
      </c>
      <c r="W72" s="230">
        <f t="shared" si="6"/>
        <v>219835581123718.19</v>
      </c>
      <c r="X72" s="230">
        <f t="shared" si="6"/>
        <v>230548225432728.41</v>
      </c>
      <c r="Y72" s="230">
        <f t="shared" si="6"/>
        <v>241343719508543.25</v>
      </c>
      <c r="Z72" s="230">
        <f t="shared" si="6"/>
        <v>252168291190752.13</v>
      </c>
      <c r="AA72" s="230">
        <f t="shared" si="6"/>
        <v>262963239409922.13</v>
      </c>
      <c r="AB72" s="230">
        <f t="shared" si="6"/>
        <v>273665174585863.69</v>
      </c>
      <c r="AC72" s="230">
        <f t="shared" si="6"/>
        <v>284206359516292.19</v>
      </c>
      <c r="AD72" s="230">
        <f t="shared" si="6"/>
        <v>294515155673159.75</v>
      </c>
      <c r="AE72" s="230">
        <f t="shared" si="6"/>
        <v>304516577921555.69</v>
      </c>
      <c r="AF72" s="230">
        <f t="shared" si="6"/>
        <v>314132958435216.56</v>
      </c>
      <c r="AG72" s="230">
        <f t="shared" si="6"/>
        <v>323284718028347.5</v>
      </c>
      <c r="AH72" s="230">
        <f t="shared" si="6"/>
        <v>331891240295810</v>
      </c>
      <c r="AI72" s="230">
        <f t="shared" si="5"/>
        <v>339871840909130.06</v>
      </c>
      <c r="AJ72" s="230">
        <f t="shared" si="5"/>
        <v>347146821226561.31</v>
      </c>
      <c r="AK72" s="230">
        <f t="shared" si="5"/>
        <v>353638592129641.5</v>
      </c>
      <c r="AL72" s="230">
        <f t="shared" si="5"/>
        <v>359272850798173.69</v>
      </c>
      <c r="AM72" s="230">
        <f t="shared" si="5"/>
        <v>363979790094039.25</v>
      </c>
      <c r="AN72" s="230">
        <f t="shared" si="5"/>
        <v>367695317463690.81</v>
      </c>
      <c r="AO72" s="230">
        <f t="shared" si="5"/>
        <v>370362257915866.44</v>
      </c>
      <c r="AP72" s="230">
        <f t="shared" si="5"/>
        <v>371931513810624.25</v>
      </c>
      <c r="AQ72" s="230">
        <f t="shared" si="4"/>
        <v>372332109830052.63</v>
      </c>
    </row>
    <row r="73" spans="1:43" x14ac:dyDescent="0.2">
      <c r="A73" s="278" t="s">
        <v>112</v>
      </c>
      <c r="B73" s="230">
        <f t="shared" si="0"/>
        <v>69726172774500</v>
      </c>
      <c r="C73" s="230">
        <f t="shared" si="6"/>
        <v>58589874354000.008</v>
      </c>
      <c r="D73" s="230">
        <f t="shared" si="6"/>
        <v>82671675018939.031</v>
      </c>
      <c r="E73" s="230">
        <f t="shared" si="6"/>
        <v>103900764554203.88</v>
      </c>
      <c r="F73" s="230">
        <f t="shared" si="6"/>
        <v>111628576713685.2</v>
      </c>
      <c r="G73" s="230">
        <f t="shared" si="6"/>
        <v>123217351121532.59</v>
      </c>
      <c r="H73" s="230">
        <f t="shared" si="6"/>
        <v>138442383457421.09</v>
      </c>
      <c r="I73" s="230">
        <f t="shared" si="6"/>
        <v>155946990125179.66</v>
      </c>
      <c r="J73" s="230">
        <f t="shared" si="6"/>
        <v>170200077277154.03</v>
      </c>
      <c r="K73" s="230">
        <f t="shared" si="6"/>
        <v>184177328544065.78</v>
      </c>
      <c r="L73" s="230">
        <f t="shared" si="6"/>
        <v>196369059057896.59</v>
      </c>
      <c r="M73" s="230">
        <f t="shared" si="6"/>
        <v>207412715102479.63</v>
      </c>
      <c r="N73" s="230">
        <f t="shared" si="6"/>
        <v>220830159902443.75</v>
      </c>
      <c r="O73" s="230">
        <f t="shared" si="6"/>
        <v>234672406726133.22</v>
      </c>
      <c r="P73" s="230">
        <f t="shared" si="6"/>
        <v>248974503972819.59</v>
      </c>
      <c r="Q73" s="230">
        <f t="shared" si="6"/>
        <v>263782269963800.69</v>
      </c>
      <c r="R73" s="230">
        <f t="shared" si="6"/>
        <v>279153424811053.88</v>
      </c>
      <c r="S73" s="230">
        <f t="shared" si="6"/>
        <v>296052676564483.19</v>
      </c>
      <c r="T73" s="230">
        <f t="shared" si="6"/>
        <v>313662936634968.13</v>
      </c>
      <c r="U73" s="230">
        <f t="shared" si="6"/>
        <v>331951083704693.31</v>
      </c>
      <c r="V73" s="230">
        <f t="shared" si="6"/>
        <v>350873061344784.13</v>
      </c>
      <c r="W73" s="230">
        <f t="shared" si="6"/>
        <v>370372959313793.38</v>
      </c>
      <c r="X73" s="230">
        <f t="shared" si="6"/>
        <v>390382178981904.44</v>
      </c>
      <c r="Y73" s="230">
        <f t="shared" si="6"/>
        <v>410818717258003.88</v>
      </c>
      <c r="Z73" s="230">
        <f t="shared" si="6"/>
        <v>431586606187308.75</v>
      </c>
      <c r="AA73" s="230">
        <f t="shared" si="6"/>
        <v>452575547421712.19</v>
      </c>
      <c r="AB73" s="230">
        <f t="shared" si="6"/>
        <v>473660781804584.44</v>
      </c>
      <c r="AC73" s="230">
        <f t="shared" si="6"/>
        <v>494703234111954.31</v>
      </c>
      <c r="AD73" s="230">
        <f t="shared" si="6"/>
        <v>515549971314581.31</v>
      </c>
      <c r="AE73" s="230">
        <f t="shared" si="6"/>
        <v>536035009352458.75</v>
      </c>
      <c r="AF73" s="230">
        <f t="shared" si="6"/>
        <v>555980498163416.88</v>
      </c>
      <c r="AG73" s="230">
        <f t="shared" si="6"/>
        <v>575198307453710.5</v>
      </c>
      <c r="AH73" s="230">
        <f t="shared" si="6"/>
        <v>593492026386576.88</v>
      </c>
      <c r="AI73" s="230">
        <f t="shared" si="5"/>
        <v>610659379031718.25</v>
      </c>
      <c r="AJ73" s="230">
        <f t="shared" si="5"/>
        <v>626495044208549.63</v>
      </c>
      <c r="AK73" s="230">
        <f t="shared" si="5"/>
        <v>640793853533832</v>
      </c>
      <c r="AL73" s="230">
        <f t="shared" si="5"/>
        <v>653354325443670.75</v>
      </c>
      <c r="AM73" s="230">
        <f t="shared" si="5"/>
        <v>663982476225303.5</v>
      </c>
      <c r="AN73" s="230">
        <f t="shared" si="5"/>
        <v>672495832314840.75</v>
      </c>
      <c r="AO73" s="230">
        <f t="shared" si="5"/>
        <v>678727552051428.63</v>
      </c>
      <c r="AP73" s="230">
        <f t="shared" si="5"/>
        <v>682530550568538.75</v>
      </c>
      <c r="AQ73" s="230">
        <f t="shared" si="4"/>
        <v>683724503895407.13</v>
      </c>
    </row>
    <row r="74" spans="1:43" x14ac:dyDescent="0.2">
      <c r="A74" s="279" t="s">
        <v>276</v>
      </c>
      <c r="B74" s="239">
        <f t="shared" si="0"/>
        <v>9975167779500</v>
      </c>
      <c r="C74" s="239">
        <f t="shared" si="6"/>
        <v>9361268565000</v>
      </c>
      <c r="D74" s="239">
        <f t="shared" si="6"/>
        <v>9894218010914.8262</v>
      </c>
      <c r="E74" s="239">
        <f t="shared" si="6"/>
        <v>10236701345472.164</v>
      </c>
      <c r="F74" s="239">
        <f t="shared" si="6"/>
        <v>11117682273262.719</v>
      </c>
      <c r="G74" s="239">
        <f t="shared" si="6"/>
        <v>11676204488145.627</v>
      </c>
      <c r="H74" s="239">
        <f t="shared" si="6"/>
        <v>12142175344367.223</v>
      </c>
      <c r="I74" s="239">
        <f t="shared" si="6"/>
        <v>12822968506210.23</v>
      </c>
      <c r="J74" s="239">
        <f t="shared" si="6"/>
        <v>13342741913701.715</v>
      </c>
      <c r="K74" s="239">
        <f t="shared" si="6"/>
        <v>13854730060468.457</v>
      </c>
      <c r="L74" s="239">
        <f t="shared" si="6"/>
        <v>14318107421470.928</v>
      </c>
      <c r="M74" s="239">
        <f t="shared" si="6"/>
        <v>14823592546447.041</v>
      </c>
      <c r="N74" s="239">
        <f t="shared" si="6"/>
        <v>15192769970887.518</v>
      </c>
      <c r="O74" s="239">
        <f t="shared" si="6"/>
        <v>15623099123457.441</v>
      </c>
      <c r="P74" s="239">
        <f t="shared" si="6"/>
        <v>16030665940206.863</v>
      </c>
      <c r="Q74" s="239">
        <f t="shared" si="6"/>
        <v>16414613050891.525</v>
      </c>
      <c r="R74" s="239">
        <f t="shared" si="6"/>
        <v>16739659231039.285</v>
      </c>
      <c r="S74" s="239">
        <f t="shared" si="6"/>
        <v>17130107337121.135</v>
      </c>
      <c r="T74" s="239">
        <f t="shared" si="6"/>
        <v>17461920820315.861</v>
      </c>
      <c r="U74" s="239">
        <f t="shared" si="6"/>
        <v>17769751530638.395</v>
      </c>
      <c r="V74" s="239">
        <f t="shared" si="6"/>
        <v>18053801639755.02</v>
      </c>
      <c r="W74" s="239">
        <f t="shared" si="6"/>
        <v>18314476474851.863</v>
      </c>
      <c r="X74" s="239">
        <f t="shared" si="6"/>
        <v>18552371933675.945</v>
      </c>
      <c r="Y74" s="239">
        <f t="shared" si="6"/>
        <v>18768260714906.973</v>
      </c>
      <c r="Z74" s="239">
        <f t="shared" si="6"/>
        <v>18963077727865.438</v>
      </c>
      <c r="AA74" s="239">
        <f t="shared" si="6"/>
        <v>19137905031024.039</v>
      </c>
      <c r="AB74" s="239">
        <f t="shared" si="6"/>
        <v>19293956628460.34</v>
      </c>
      <c r="AC74" s="239">
        <f t="shared" si="6"/>
        <v>19432563428600.895</v>
      </c>
      <c r="AD74" s="239">
        <f t="shared" si="6"/>
        <v>19555158641645.707</v>
      </c>
      <c r="AE74" s="239">
        <f t="shared" si="6"/>
        <v>19663263862169.512</v>
      </c>
      <c r="AF74" s="239">
        <f t="shared" si="6"/>
        <v>19758476052718.219</v>
      </c>
      <c r="AG74" s="239">
        <f t="shared" si="6"/>
        <v>19842455613797.234</v>
      </c>
      <c r="AH74" s="239">
        <f t="shared" si="6"/>
        <v>19916915696393.625</v>
      </c>
      <c r="AI74" s="239">
        <f t="shared" si="5"/>
        <v>19983612885885.035</v>
      </c>
      <c r="AJ74" s="239">
        <f t="shared" si="5"/>
        <v>20044339361512.281</v>
      </c>
      <c r="AK74" s="239">
        <f t="shared" si="5"/>
        <v>20100916614075.508</v>
      </c>
      <c r="AL74" s="239">
        <f t="shared" si="5"/>
        <v>20155190786578.496</v>
      </c>
      <c r="AM74" s="239">
        <f t="shared" si="5"/>
        <v>20209029688519.324</v>
      </c>
      <c r="AN74" s="239">
        <f t="shared" si="5"/>
        <v>20264321524659.031</v>
      </c>
      <c r="AO74" s="239">
        <f t="shared" si="5"/>
        <v>20322975373582.832</v>
      </c>
      <c r="AP74" s="239">
        <f t="shared" si="5"/>
        <v>20386923450344.102</v>
      </c>
      <c r="AQ74" s="239">
        <f t="shared" si="4"/>
        <v>20456615244085.598</v>
      </c>
    </row>
  </sheetData>
  <phoneticPr fontId="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5748-53F8-4320-BAE7-AF3D7BBD7D10}">
  <sheetPr codeName="Sheet43"/>
  <dimension ref="A1:AR74"/>
  <sheetViews>
    <sheetView topLeftCell="A34" workbookViewId="0">
      <selection activeCell="C50" sqref="C50:C74"/>
    </sheetView>
  </sheetViews>
  <sheetFormatPr defaultColWidth="9" defaultRowHeight="12.75" x14ac:dyDescent="0.2"/>
  <cols>
    <col min="1" max="1" width="18" style="133" customWidth="1"/>
    <col min="2" max="16384" width="9" style="133"/>
  </cols>
  <sheetData>
    <row r="1" spans="1:44" x14ac:dyDescent="0.2">
      <c r="B1" s="214">
        <v>2019</v>
      </c>
      <c r="C1" s="214">
        <v>2020</v>
      </c>
      <c r="D1" s="214">
        <v>2024</v>
      </c>
      <c r="E1" s="214">
        <v>2025</v>
      </c>
      <c r="F1" s="214">
        <v>2026</v>
      </c>
      <c r="G1" s="214">
        <v>2027</v>
      </c>
      <c r="H1" s="214">
        <v>2028</v>
      </c>
      <c r="I1" s="214">
        <v>2029</v>
      </c>
      <c r="J1" s="214">
        <v>2030</v>
      </c>
      <c r="K1" s="214">
        <v>2031</v>
      </c>
      <c r="L1" s="214">
        <v>2032</v>
      </c>
      <c r="M1" s="214">
        <v>2033</v>
      </c>
      <c r="N1" s="214">
        <v>2034</v>
      </c>
      <c r="O1" s="214">
        <v>2035</v>
      </c>
      <c r="P1" s="214">
        <v>2036</v>
      </c>
      <c r="Q1" s="214">
        <v>2037</v>
      </c>
      <c r="R1" s="214">
        <v>2038</v>
      </c>
      <c r="S1" s="214">
        <v>2039</v>
      </c>
      <c r="T1" s="214">
        <v>2040</v>
      </c>
      <c r="U1" s="214">
        <v>2041</v>
      </c>
      <c r="V1" s="214">
        <v>2042</v>
      </c>
      <c r="W1" s="214">
        <v>2043</v>
      </c>
      <c r="X1" s="214">
        <v>2044</v>
      </c>
      <c r="Y1" s="214">
        <v>2045</v>
      </c>
      <c r="Z1" s="214">
        <v>2046</v>
      </c>
      <c r="AA1" s="214">
        <v>2047</v>
      </c>
      <c r="AB1" s="214">
        <v>2048</v>
      </c>
      <c r="AC1" s="214">
        <v>2049</v>
      </c>
      <c r="AD1" s="214">
        <v>2050</v>
      </c>
      <c r="AE1" s="214">
        <v>2051</v>
      </c>
      <c r="AF1" s="214">
        <v>2052</v>
      </c>
      <c r="AG1" s="214">
        <v>2053</v>
      </c>
      <c r="AH1" s="214">
        <v>2054</v>
      </c>
      <c r="AI1" s="214">
        <v>2055</v>
      </c>
      <c r="AJ1" s="214">
        <v>2056</v>
      </c>
      <c r="AK1" s="214">
        <v>2057</v>
      </c>
      <c r="AL1" s="214">
        <v>2058</v>
      </c>
      <c r="AM1" s="214">
        <v>2059</v>
      </c>
      <c r="AN1" s="215">
        <v>2060</v>
      </c>
    </row>
    <row r="2" spans="1:44" x14ac:dyDescent="0.2">
      <c r="A2" s="276" t="s">
        <v>287</v>
      </c>
      <c r="B2" s="241">
        <f>('Energy Use'!B58-'E-electricity'!B2)*'Energy Use 2019'!$U64</f>
        <v>661122231000</v>
      </c>
      <c r="C2" s="241">
        <f>('Energy Use'!C58-'E-electricity'!C2-'E-Coal'!C2)*'Energy Use 2020'!$AD64</f>
        <v>1061128959000.0001</v>
      </c>
      <c r="D2" s="241">
        <f>('Energy Use'!D58-'E-electricity'!D2-'E-Coal'!D2)*'Energy Use 2020'!$AD64</f>
        <v>1105709726241.3428</v>
      </c>
      <c r="E2" s="241">
        <f>('Energy Use'!E58-'E-electricity'!E2-'E-Coal'!E2)*'Energy Use 2020'!$AD64</f>
        <v>1170099378449.3098</v>
      </c>
      <c r="F2" s="241">
        <f>('Energy Use'!F58-'E-electricity'!F2-'E-Coal'!F2)*'Energy Use 2020'!$AD64</f>
        <v>1259109030025.6951</v>
      </c>
      <c r="G2" s="241">
        <f>('Energy Use'!G58-'E-electricity'!G2-'E-Coal'!G2)*'Energy Use 2020'!$AD64</f>
        <v>1325741776888.6526</v>
      </c>
      <c r="H2" s="241">
        <f>('Energy Use'!H58-'E-electricity'!H2-'E-Coal'!H2)*'Energy Use 2020'!$AD64</f>
        <v>1363681804763.834</v>
      </c>
      <c r="I2" s="241">
        <f>('Energy Use'!I58-'E-electricity'!I2-'E-Coal'!I2)*'Energy Use 2020'!$AD64</f>
        <v>1465329939984.4116</v>
      </c>
      <c r="J2" s="241">
        <f>('Energy Use'!J58-'E-electricity'!J2-'E-Coal'!J2)*'Energy Use 2020'!$AD64</f>
        <v>1522062228265.2971</v>
      </c>
      <c r="K2" s="241">
        <f>('Energy Use'!K58-'E-electricity'!K2-'E-Coal'!K2)*'Energy Use 2020'!$AD64</f>
        <v>1578445601751.4854</v>
      </c>
      <c r="L2" s="241">
        <f>('Energy Use'!L58-'E-electricity'!L2-'E-Coal'!L2)*'Energy Use 2020'!$AD64</f>
        <v>1624963697081.7434</v>
      </c>
      <c r="M2" s="241">
        <f>('Energy Use'!M58-'E-electricity'!M2-'E-Coal'!M2)*'Energy Use 2020'!$AD64</f>
        <v>1691772608931.9995</v>
      </c>
      <c r="N2" s="241">
        <f>('Energy Use'!N58-'E-electricity'!N2-'E-Coal'!N2)*'Energy Use 2020'!$AD64</f>
        <v>1710760590990.4844</v>
      </c>
      <c r="O2" s="241">
        <f>('Energy Use'!O58-'E-electricity'!O2-'E-Coal'!O2)*'Energy Use 2020'!$AD64</f>
        <v>1754878486525.4602</v>
      </c>
      <c r="P2" s="241">
        <f>('Energy Use'!P58-'E-electricity'!P2-'E-Coal'!P2)*'Energy Use 2020'!$AD64</f>
        <v>1795981488021.3354</v>
      </c>
      <c r="Q2" s="241">
        <f>('Energy Use'!Q58-'E-electricity'!Q2-'E-Coal'!Q2)*'Energy Use 2020'!$AD64</f>
        <v>1833985703302.8909</v>
      </c>
      <c r="R2" s="241">
        <f>('Energy Use'!R58-'E-electricity'!R2-'E-Coal'!R2)*'Energy Use 2020'!$AD64</f>
        <v>1857344751523.7698</v>
      </c>
      <c r="S2" s="241">
        <f>('Energy Use'!S58-'E-electricity'!S2-'E-Coal'!S2)*'Energy Use 2020'!$AD64</f>
        <v>1904481983438.2961</v>
      </c>
      <c r="T2" s="241">
        <f>('Energy Use'!T58-'E-electricity'!T2-'E-Coal'!T2)*'Energy Use 2020'!$AD64</f>
        <v>1937089285779.3174</v>
      </c>
      <c r="U2" s="241">
        <f>('Energy Use'!U58-'E-electricity'!U2-'E-Coal'!U2)*'Energy Use 2020'!$AD64</f>
        <v>1966673276293.7917</v>
      </c>
      <c r="V2" s="241">
        <f>('Energy Use'!V58-'E-electricity'!V2-'E-Coal'!V2)*'Energy Use 2020'!$AD64</f>
        <v>1993273513727.2432</v>
      </c>
      <c r="W2" s="241">
        <f>('Energy Use'!W58-'E-electricity'!W2-'E-Coal'!W2)*'Energy Use 2020'!$AD64</f>
        <v>2016953901460.7385</v>
      </c>
      <c r="X2" s="241">
        <f>('Energy Use'!X58-'E-electricity'!X2-'E-Coal'!X2)*'Energy Use 2020'!$AD64</f>
        <v>2037800856380.4478</v>
      </c>
      <c r="Y2" s="241">
        <f>('Energy Use'!Y58-'E-electricity'!Y2-'E-Coal'!Y2)*'Energy Use 2020'!$AD64</f>
        <v>2055921343764.4033</v>
      </c>
      <c r="Z2" s="241">
        <f>('Energy Use'!Z58-'E-electricity'!Z2-'E-Coal'!Z2)*'Energy Use 2020'!$AD64</f>
        <v>2071440826805.2339</v>
      </c>
      <c r="AA2" s="241">
        <f>('Energy Use'!AA58-'E-electricity'!AA2-'E-Coal'!AA2)*'Energy Use 2020'!$AD64</f>
        <v>2084501176744.7507</v>
      </c>
      <c r="AB2" s="241">
        <f>('Energy Use'!AB58-'E-electricity'!AB2-'E-Coal'!AB2)*'Energy Use 2020'!$AD64</f>
        <v>2095258586207.9063</v>
      </c>
      <c r="AC2" s="241">
        <f>('Energy Use'!AC58-'E-electricity'!AC2-'E-Coal'!AC2)*'Energy Use 2020'!$AD64</f>
        <v>2103881524381.4443</v>
      </c>
      <c r="AD2" s="241">
        <f>('Energy Use'!AD58-'E-electricity'!AD2-'E-Coal'!AD2)*'Energy Use 2020'!$AD64</f>
        <v>2110548768371.9658</v>
      </c>
      <c r="AE2" s="241">
        <f>('Energy Use'!AE58-'E-electricity'!AE2-'E-Coal'!AE2)*'Energy Use 2020'!$AD64</f>
        <v>2115447540572.3345</v>
      </c>
      <c r="AF2" s="241">
        <f>('Energy Use'!AF58-'E-electricity'!AF2-'E-Coal'!AF2)*'Energy Use 2020'!$AD64</f>
        <v>2118771777321.8252</v>
      </c>
      <c r="AG2" s="241">
        <f>('Energy Use'!AG58-'E-electricity'!AG2-'E-Coal'!AG2)*'Energy Use 2020'!$AD64</f>
        <v>2120720549703.8633</v>
      </c>
      <c r="AH2" s="241">
        <f>('Energy Use'!AH58-'E-electricity'!AH2-'E-Coal'!AH2)*'Energy Use 2020'!$AD64</f>
        <v>2121496653103.5645</v>
      </c>
      <c r="AI2" s="241">
        <f>('Energy Use'!AI58-'E-electricity'!AI2-'E-Coal'!AI2)*'Energy Use 2020'!$AD64</f>
        <v>2121305378245.604</v>
      </c>
      <c r="AJ2" s="241">
        <f>('Energy Use'!AJ58-'E-electricity'!AJ2-'E-Coal'!AJ2)*'Energy Use 2020'!$AD64</f>
        <v>2120353472928.6162</v>
      </c>
      <c r="AK2" s="241">
        <f>('Energy Use'!AK58-'E-electricity'!AK2-'E-Coal'!AK2)*'Energy Use 2020'!$AD64</f>
        <v>2118848300625.9131</v>
      </c>
      <c r="AL2" s="241">
        <f>('Energy Use'!AL58-'E-electricity'!AL2-'E-Coal'!AL2)*'Energy Use 2020'!$AD64</f>
        <v>2116997199576.0381</v>
      </c>
      <c r="AM2" s="241">
        <f>('Energy Use'!AM58-'E-electricity'!AM2-'E-Coal'!AM2)*'Energy Use 2020'!$AD64</f>
        <v>2115007043968.9724</v>
      </c>
      <c r="AN2" s="241">
        <f>('Energy Use'!AN58-'E-electricity'!AN2-'E-Coal'!AN2)*'Energy Use 2020'!$AD64</f>
        <v>2113084007360.6067</v>
      </c>
      <c r="AO2" s="241">
        <f>('Energy Use'!AO58-'E-electricity'!AO2-'E-Coal'!AO2)*'Energy Use 2020'!$AD64</f>
        <v>2111433527525.6672</v>
      </c>
      <c r="AP2" s="241">
        <f>('Energy Use'!AP58-'E-electricity'!AP2-'E-Coal'!AP2)*'Energy Use 2020'!$AD64</f>
        <v>2110260471588.1755</v>
      </c>
      <c r="AQ2" s="241">
        <f>('Energy Use'!AQ58-'E-electricity'!AQ2-'E-Coal'!AQ2)*'Energy Use 2020'!$AD64</f>
        <v>2109805626596.0313</v>
      </c>
      <c r="AR2" s="133" t="str">
        <f>VLOOKUP($A2,'Sector Match'!$A$1:$B$43,2,0)</f>
        <v>agriculture and forestry 01T03</v>
      </c>
    </row>
    <row r="3" spans="1:44" x14ac:dyDescent="0.2">
      <c r="A3" s="276" t="s">
        <v>2</v>
      </c>
      <c r="B3" s="230">
        <f>('Energy Use'!B59-'E-electricity'!B3)*'Energy Use 2019'!$U65</f>
        <v>6683445747000</v>
      </c>
      <c r="C3" s="230">
        <f>('Energy Use'!C59-'E-electricity'!C3-'E-Coal'!C3)*'Energy Use 2020'!$AD65</f>
        <v>5944544430000.002</v>
      </c>
      <c r="D3" s="230">
        <f>('Energy Use'!D59-'E-electricity'!D3-'E-Coal'!D3)*'Energy Use 2020'!$AD65</f>
        <v>6812760542990.2529</v>
      </c>
      <c r="E3" s="230">
        <f>('Energy Use'!E59-'E-electricity'!E3-'E-Coal'!E3)*'Energy Use 2020'!$AD65</f>
        <v>7543464798561.8652</v>
      </c>
      <c r="F3" s="230">
        <f>('Energy Use'!F59-'E-electricity'!F3-'E-Coal'!F3)*'Energy Use 2020'!$AD65</f>
        <v>8350226715803.0566</v>
      </c>
      <c r="G3" s="230">
        <f>('Energy Use'!G59-'E-electricity'!G3-'E-Coal'!G3)*'Energy Use 2020'!$AD65</f>
        <v>8876321673242.3984</v>
      </c>
      <c r="H3" s="230">
        <f>('Energy Use'!H59-'E-electricity'!H3-'E-Coal'!H3)*'Energy Use 2020'!$AD65</f>
        <v>9379377700526.5742</v>
      </c>
      <c r="I3" s="230">
        <f>('Energy Use'!I59-'E-electricity'!I3-'E-Coal'!I3)*'Energy Use 2020'!$AD65</f>
        <v>9795699926398.2871</v>
      </c>
      <c r="J3" s="230">
        <f>('Energy Use'!J59-'E-electricity'!J3-'E-Coal'!J3)*'Energy Use 2020'!$AD65</f>
        <v>9883885883683.3887</v>
      </c>
      <c r="K3" s="230">
        <f>('Energy Use'!K59-'E-electricity'!K3-'E-Coal'!K3)*'Energy Use 2020'!$AD65</f>
        <v>10003975784512.785</v>
      </c>
      <c r="L3" s="230">
        <f>('Energy Use'!L59-'E-electricity'!L3-'E-Coal'!L3)*'Energy Use 2020'!$AD65</f>
        <v>9988923809712.0508</v>
      </c>
      <c r="M3" s="230">
        <f>('Energy Use'!M59-'E-electricity'!M3-'E-Coal'!M3)*'Energy Use 2020'!$AD65</f>
        <v>9886698944468.2285</v>
      </c>
      <c r="N3" s="230">
        <f>('Energy Use'!N59-'E-electricity'!N3-'E-Coal'!N3)*'Energy Use 2020'!$AD65</f>
        <v>9884216576273.7891</v>
      </c>
      <c r="O3" s="230">
        <f>('Energy Use'!O59-'E-electricity'!O3-'E-Coal'!O3)*'Energy Use 2020'!$AD65</f>
        <v>9881167345882.8672</v>
      </c>
      <c r="P3" s="230">
        <f>('Energy Use'!P59-'E-electricity'!P3-'E-Coal'!P3)*'Energy Use 2020'!$AD65</f>
        <v>9877552771748.4902</v>
      </c>
      <c r="Q3" s="230">
        <f>('Energy Use'!Q59-'E-electricity'!Q3-'E-Coal'!Q3)*'Energy Use 2020'!$AD65</f>
        <v>9873374372091.5938</v>
      </c>
      <c r="R3" s="230">
        <f>('Energy Use'!R59-'E-electricity'!R3-'E-Coal'!R3)*'Energy Use 2020'!$AD65</f>
        <v>9868633664901.0313</v>
      </c>
      <c r="S3" s="230">
        <f>('Energy Use'!S59-'E-electricity'!S3-'E-Coal'!S3)*'Energy Use 2020'!$AD65</f>
        <v>9776398300652.0898</v>
      </c>
      <c r="T3" s="230">
        <f>('Energy Use'!T59-'E-electricity'!T3-'E-Coal'!T3)*'Energy Use 2020'!$AD65</f>
        <v>9684191064430.207</v>
      </c>
      <c r="U3" s="230">
        <f>('Energy Use'!U59-'E-electricity'!U3-'E-Coal'!U3)*'Energy Use 2020'!$AD65</f>
        <v>9592012049094.9492</v>
      </c>
      <c r="V3" s="230">
        <f>('Energy Use'!V59-'E-electricity'!V3-'E-Coal'!V3)*'Energy Use 2020'!$AD65</f>
        <v>9499861347499.582</v>
      </c>
      <c r="W3" s="230">
        <f>('Energy Use'!W59-'E-electricity'!W3-'E-Coal'!W3)*'Energy Use 2020'!$AD65</f>
        <v>9407739052491.1152</v>
      </c>
      <c r="X3" s="230">
        <f>('Energy Use'!X59-'E-electricity'!X3-'E-Coal'!X3)*'Energy Use 2020'!$AD65</f>
        <v>9261379362209.832</v>
      </c>
      <c r="Y3" s="230">
        <f>('Energy Use'!Y59-'E-electricity'!Y3-'E-Coal'!Y3)*'Energy Use 2020'!$AD65</f>
        <v>9115067347078.6855</v>
      </c>
      <c r="Z3" s="230">
        <f>('Energy Use'!Z59-'E-electricity'!Z3-'E-Coal'!Z3)*'Energy Use 2020'!$AD65</f>
        <v>8968803155524.8887</v>
      </c>
      <c r="AA3" s="230">
        <f>('Energy Use'!AA59-'E-electricity'!AA3-'E-Coal'!AA3)*'Energy Use 2020'!$AD65</f>
        <v>8822586935965.6094</v>
      </c>
      <c r="AB3" s="230">
        <f>('Energy Use'!AB59-'E-electricity'!AB3-'E-Coal'!AB3)*'Energy Use 2020'!$AD65</f>
        <v>8676418836807.9717</v>
      </c>
      <c r="AC3" s="230">
        <f>('Energy Use'!AC59-'E-electricity'!AC3-'E-Coal'!AC3)*'Energy Use 2020'!$AD65</f>
        <v>8530299006449.0703</v>
      </c>
      <c r="AD3" s="230">
        <f>('Energy Use'!AD59-'E-electricity'!AD3-'E-Coal'!AD3)*'Energy Use 2020'!$AD65</f>
        <v>8384227593275.957</v>
      </c>
      <c r="AE3" s="230">
        <f>('Energy Use'!AE59-'E-electricity'!AE3-'E-Coal'!AE3)*'Energy Use 2020'!$AD65</f>
        <v>8238204745665.6377</v>
      </c>
      <c r="AF3" s="230">
        <f>('Energy Use'!AF59-'E-electricity'!AF3-'E-Coal'!AF3)*'Energy Use 2020'!$AD65</f>
        <v>8092230611985.0859</v>
      </c>
      <c r="AG3" s="230">
        <f>('Energy Use'!AG59-'E-electricity'!AG3-'E-Coal'!AG3)*'Energy Use 2020'!$AD65</f>
        <v>7946305340591.2402</v>
      </c>
      <c r="AH3" s="230">
        <f>('Energy Use'!AH59-'E-electricity'!AH3-'E-Coal'!AH3)*'Energy Use 2020'!$AD65</f>
        <v>7764315982239.1816</v>
      </c>
      <c r="AI3" s="230">
        <f>('Energy Use'!AI59-'E-electricity'!AI3-'E-Coal'!AI3)*'Energy Use 2020'!$AD65</f>
        <v>7582388751833.2578</v>
      </c>
      <c r="AJ3" s="230">
        <f>('Energy Use'!AJ59-'E-electricity'!AJ3-'E-Coal'!AJ3)*'Energy Use 2020'!$AD65</f>
        <v>7400523834747.4824</v>
      </c>
      <c r="AK3" s="230">
        <f>('Energy Use'!AK59-'E-electricity'!AK3-'E-Coal'!AK3)*'Energy Use 2020'!$AD65</f>
        <v>7218721416343.3135</v>
      </c>
      <c r="AL3" s="230">
        <f>('Energy Use'!AL59-'E-electricity'!AL3-'E-Coal'!AL3)*'Energy Use 2020'!$AD65</f>
        <v>7036981681969.666</v>
      </c>
      <c r="AM3" s="230">
        <f>('Energy Use'!AM59-'E-electricity'!AM3-'E-Coal'!AM3)*'Energy Use 2020'!$AD65</f>
        <v>6891385368631.1279</v>
      </c>
      <c r="AN3" s="230">
        <f>('Energy Use'!AN59-'E-electricity'!AN3-'E-Coal'!AN3)*'Energy Use 2020'!$AD65</f>
        <v>6745839017529.501</v>
      </c>
      <c r="AO3" s="230">
        <f>('Energy Use'!AO59-'E-electricity'!AO3-'E-Coal'!AO3)*'Energy Use 2020'!$AD65</f>
        <v>6600342776938.2734</v>
      </c>
      <c r="AP3" s="230">
        <f>('Energy Use'!AP59-'E-electricity'!AP3-'E-Coal'!AP3)*'Energy Use 2020'!$AD65</f>
        <v>6454896795120.8828</v>
      </c>
      <c r="AQ3" s="230">
        <f>('Energy Use'!AQ59-'E-electricity'!AQ3-'E-Coal'!AQ3)*'Energy Use 2020'!$AD65</f>
        <v>6308975209391.1699</v>
      </c>
      <c r="AR3" s="133" t="str">
        <f>VLOOKUP($A3,'Sector Match'!$A$1:$B$43,2,0)</f>
        <v>coal mining 05</v>
      </c>
    </row>
    <row r="4" spans="1:44" x14ac:dyDescent="0.2">
      <c r="A4" s="74" t="s">
        <v>3</v>
      </c>
      <c r="B4" s="230">
        <f>('Energy Use'!B60-'E-electricity'!B4)*'Energy Use 2019'!$U66</f>
        <v>26317109312999.992</v>
      </c>
      <c r="C4" s="230">
        <f>('Energy Use'!C60-'E-electricity'!C4-'E-Coal'!C4)*'Energy Use 2020'!$AD66</f>
        <v>25436538946500</v>
      </c>
      <c r="D4" s="230">
        <f>('Energy Use'!D60-'E-electricity'!D4-'E-Coal'!D4)*'Energy Use 2020'!$AD66</f>
        <v>26669642422886.875</v>
      </c>
      <c r="E4" s="230">
        <f>('Energy Use'!E60-'E-electricity'!E4-'E-Coal'!E4)*'Energy Use 2020'!$AD66</f>
        <v>29238344035210.027</v>
      </c>
      <c r="F4" s="230">
        <f>('Energy Use'!F60-'E-electricity'!F4-'E-Coal'!F4)*'Energy Use 2020'!$AD66</f>
        <v>32080915552762.844</v>
      </c>
      <c r="G4" s="230">
        <f>('Energy Use'!G60-'E-electricity'!G4-'E-Coal'!G4)*'Energy Use 2020'!$AD66</f>
        <v>33848784223677.648</v>
      </c>
      <c r="H4" s="230">
        <f>('Energy Use'!H60-'E-electricity'!H4-'E-Coal'!H4)*'Energy Use 2020'!$AD66</f>
        <v>35606867039890.727</v>
      </c>
      <c r="I4" s="230">
        <f>('Energy Use'!I60-'E-electricity'!I4-'E-Coal'!I4)*'Energy Use 2020'!$AD66</f>
        <v>36475600420476.266</v>
      </c>
      <c r="J4" s="230">
        <f>('Energy Use'!J60-'E-electricity'!J4-'E-Coal'!J4)*'Energy Use 2020'!$AD66</f>
        <v>37327048003282.594</v>
      </c>
      <c r="K4" s="230">
        <f>('Energy Use'!K60-'E-electricity'!K4-'E-Coal'!K4)*'Energy Use 2020'!$AD66</f>
        <v>38179067681670.484</v>
      </c>
      <c r="L4" s="230">
        <f>('Energy Use'!L60-'E-electricity'!L4-'E-Coal'!L4)*'Energy Use 2020'!$AD66</f>
        <v>39023154360479.625</v>
      </c>
      <c r="M4" s="230">
        <f>('Energy Use'!M60-'E-electricity'!M4-'E-Coal'!M4)*'Energy Use 2020'!$AD66</f>
        <v>39861623098556.859</v>
      </c>
      <c r="N4" s="230">
        <f>('Energy Use'!N60-'E-electricity'!N4-'E-Coal'!N4)*'Energy Use 2020'!$AD66</f>
        <v>40411656990618.141</v>
      </c>
      <c r="O4" s="230">
        <f>('Energy Use'!O60-'E-electricity'!O4-'E-Coal'!O4)*'Energy Use 2020'!$AD66</f>
        <v>40961153650999.586</v>
      </c>
      <c r="P4" s="230">
        <f>('Energy Use'!P60-'E-electricity'!P4-'E-Coal'!P4)*'Energy Use 2020'!$AD66</f>
        <v>41510113219522.859</v>
      </c>
      <c r="Q4" s="230">
        <f>('Energy Use'!Q60-'E-electricity'!Q4-'E-Coal'!Q4)*'Energy Use 2020'!$AD66</f>
        <v>42058535835996.719</v>
      </c>
      <c r="R4" s="230">
        <f>('Energy Use'!R60-'E-electricity'!R4-'E-Coal'!R4)*'Energy Use 2020'!$AD66</f>
        <v>42606421640216.969</v>
      </c>
      <c r="S4" s="230">
        <f>('Energy Use'!S60-'E-electricity'!S4-'E-Coal'!S4)*'Energy Use 2020'!$AD66</f>
        <v>43164357878116.75</v>
      </c>
      <c r="T4" s="230">
        <f>('Energy Use'!T60-'E-electricity'!T4-'E-Coal'!T4)*'Energy Use 2020'!$AD66</f>
        <v>43722037278832.43</v>
      </c>
      <c r="U4" s="230">
        <f>('Energy Use'!U60-'E-electricity'!U4-'E-Coal'!U4)*'Energy Use 2020'!$AD66</f>
        <v>44279459851136.445</v>
      </c>
      <c r="V4" s="230">
        <f>('Energy Use'!V60-'E-electricity'!V4-'E-Coal'!V4)*'Energy Use 2020'!$AD66</f>
        <v>44836625603801.414</v>
      </c>
      <c r="W4" s="230">
        <f>('Energy Use'!W60-'E-electricity'!W4-'E-Coal'!W4)*'Energy Use 2020'!$AD66</f>
        <v>45393534545600.172</v>
      </c>
      <c r="X4" s="230">
        <f>('Energy Use'!X60-'E-electricity'!X4-'E-Coal'!X4)*'Energy Use 2020'!$AD66</f>
        <v>45666404986184.828</v>
      </c>
      <c r="Y4" s="230">
        <f>('Energy Use'!Y60-'E-electricity'!Y4-'E-Coal'!Y4)*'Energy Use 2020'!$AD66</f>
        <v>45939147288454.273</v>
      </c>
      <c r="Z4" s="230">
        <f>('Energy Use'!Z60-'E-electricity'!Z4-'E-Coal'!Z4)*'Energy Use 2020'!$AD66</f>
        <v>46211761456792.516</v>
      </c>
      <c r="AA4" s="230">
        <f>('Energy Use'!AA60-'E-electricity'!AA4-'E-Coal'!AA4)*'Energy Use 2020'!$AD66</f>
        <v>46484247495583.641</v>
      </c>
      <c r="AB4" s="230">
        <f>('Energy Use'!AB60-'E-electricity'!AB4-'E-Coal'!AB4)*'Energy Use 2020'!$AD66</f>
        <v>46756605409211.906</v>
      </c>
      <c r="AC4" s="230">
        <f>('Energy Use'!AC60-'E-electricity'!AC4-'E-Coal'!AC4)*'Energy Use 2020'!$AD66</f>
        <v>47028835202061.563</v>
      </c>
      <c r="AD4" s="230">
        <f>('Energy Use'!AD60-'E-electricity'!AD4-'E-Coal'!AD4)*'Energy Use 2020'!$AD66</f>
        <v>47300936878517.07</v>
      </c>
      <c r="AE4" s="230">
        <f>('Energy Use'!AE60-'E-electricity'!AE4-'E-Coal'!AE4)*'Energy Use 2020'!$AD66</f>
        <v>47572910442962.938</v>
      </c>
      <c r="AF4" s="230">
        <f>('Energy Use'!AF60-'E-electricity'!AF4-'E-Coal'!AF4)*'Energy Use 2020'!$AD66</f>
        <v>47844755899783.813</v>
      </c>
      <c r="AG4" s="230">
        <f>('Energy Use'!AG60-'E-electricity'!AG4-'E-Coal'!AG4)*'Energy Use 2020'!$AD66</f>
        <v>48116473253364.414</v>
      </c>
      <c r="AH4" s="230">
        <f>('Energy Use'!AH60-'E-electricity'!AH4-'E-Coal'!AH4)*'Energy Use 2020'!$AD66</f>
        <v>48387921108524.063</v>
      </c>
      <c r="AI4" s="230">
        <f>('Energy Use'!AI60-'E-electricity'!AI4-'E-Coal'!AI4)*'Energy Use 2020'!$AD66</f>
        <v>48659240933449.008</v>
      </c>
      <c r="AJ4" s="230">
        <f>('Energy Use'!AJ60-'E-electricity'!AJ4-'E-Coal'!AJ4)*'Energy Use 2020'!$AD66</f>
        <v>48930432732522.102</v>
      </c>
      <c r="AK4" s="230">
        <f>('Energy Use'!AK60-'E-electricity'!AK4-'E-Coal'!AK4)*'Energy Use 2020'!$AD66</f>
        <v>49201496510126.305</v>
      </c>
      <c r="AL4" s="230">
        <f>('Energy Use'!AL60-'E-electricity'!AL4-'E-Coal'!AL4)*'Energy Use 2020'!$AD66</f>
        <v>49472432270644.672</v>
      </c>
      <c r="AM4" s="230">
        <f>('Energy Use'!AM60-'E-electricity'!AM4-'E-Coal'!AM4)*'Energy Use 2020'!$AD66</f>
        <v>49461016281961.844</v>
      </c>
      <c r="AN4" s="230">
        <f>('Energy Use'!AN60-'E-electricity'!AN4-'E-Coal'!AN4)*'Energy Use 2020'!$AD66</f>
        <v>49449600626304.648</v>
      </c>
      <c r="AO4" s="230">
        <f>('Energy Use'!AO60-'E-electricity'!AO4-'E-Coal'!AO4)*'Energy Use 2020'!$AD66</f>
        <v>49438185303675.023</v>
      </c>
      <c r="AP4" s="230">
        <f>('Energy Use'!AP60-'E-electricity'!AP4-'E-Coal'!AP4)*'Energy Use 2020'!$AD66</f>
        <v>49426770314074.93</v>
      </c>
      <c r="AQ4" s="230">
        <f>('Energy Use'!AQ60-'E-electricity'!AQ4-'E-Coal'!AQ4)*'Energy Use 2020'!$AD66</f>
        <v>49411235994675.273</v>
      </c>
      <c r="AR4" s="133" t="str">
        <f>VLOOKUP($A4,'Sector Match'!$A$1:$B$43,2,0)</f>
        <v>oil and gas extraction 06</v>
      </c>
    </row>
    <row r="5" spans="1:44" x14ac:dyDescent="0.2">
      <c r="A5" s="74" t="s">
        <v>4</v>
      </c>
      <c r="B5" s="230">
        <f>('Energy Use'!B61-'E-electricity'!B5)*'Energy Use 2019'!$U67</f>
        <v>1536136948500</v>
      </c>
      <c r="C5" s="230">
        <f>('Energy Use'!C61-'E-electricity'!C5-'E-Coal'!C5)*'Energy Use 2020'!$AD67</f>
        <v>1236131902500</v>
      </c>
      <c r="D5" s="230">
        <f>('Energy Use'!D61-'E-electricity'!D5-'E-Coal'!D5)*'Energy Use 2020'!$AD67</f>
        <v>1498780692927.4521</v>
      </c>
      <c r="E5" s="230">
        <f>('Energy Use'!E61-'E-electricity'!E5-'E-Coal'!E5)*'Energy Use 2020'!$AD67</f>
        <v>1756929491054.9031</v>
      </c>
      <c r="F5" s="230">
        <f>('Energy Use'!F61-'E-electricity'!F5-'E-Coal'!F5)*'Energy Use 2020'!$AD67</f>
        <v>1996193803712.7983</v>
      </c>
      <c r="G5" s="230">
        <f>('Energy Use'!G61-'E-electricity'!G5-'E-Coal'!G5)*'Energy Use 2020'!$AD67</f>
        <v>2166781425751.3765</v>
      </c>
      <c r="H5" s="230">
        <f>('Energy Use'!H61-'E-electricity'!H5-'E-Coal'!H5)*'Energy Use 2020'!$AD67</f>
        <v>2329579870586.7095</v>
      </c>
      <c r="I5" s="230">
        <f>('Energy Use'!I61-'E-electricity'!I5-'E-Coal'!I5)*'Energy Use 2020'!$AD67</f>
        <v>2477694743036.4556</v>
      </c>
      <c r="J5" s="230">
        <f>('Energy Use'!J61-'E-electricity'!J5-'E-Coal'!J5)*'Energy Use 2020'!$AD67</f>
        <v>2502638703394.4341</v>
      </c>
      <c r="K5" s="230">
        <f>('Energy Use'!K61-'E-electricity'!K5-'E-Coal'!K5)*'Energy Use 2020'!$AD67</f>
        <v>2539337199718.2036</v>
      </c>
      <c r="L5" s="230">
        <f>('Energy Use'!L61-'E-electricity'!L5-'E-Coal'!L5)*'Energy Use 2020'!$AD67</f>
        <v>2524457694829.6895</v>
      </c>
      <c r="M5" s="230">
        <f>('Energy Use'!M61-'E-electricity'!M5-'E-Coal'!M5)*'Energy Use 2020'!$AD67</f>
        <v>2475792696367.7461</v>
      </c>
      <c r="N5" s="230">
        <f>('Energy Use'!N61-'E-electricity'!N5-'E-Coal'!N5)*'Energy Use 2020'!$AD67</f>
        <v>2455253782396.9976</v>
      </c>
      <c r="O5" s="230">
        <f>('Energy Use'!O61-'E-electricity'!O5-'E-Coal'!O5)*'Energy Use 2020'!$AD67</f>
        <v>2434727621187.8218</v>
      </c>
      <c r="P5" s="230">
        <f>('Energy Use'!P61-'E-electricity'!P5-'E-Coal'!P5)*'Energy Use 2020'!$AD67</f>
        <v>2414214551228.2334</v>
      </c>
      <c r="Q5" s="230">
        <f>('Energy Use'!Q61-'E-electricity'!Q5-'E-Coal'!Q5)*'Energy Use 2020'!$AD67</f>
        <v>2393714910951.8682</v>
      </c>
      <c r="R5" s="230">
        <f>('Energy Use'!R61-'E-electricity'!R5-'E-Coal'!R5)*'Energy Use 2020'!$AD67</f>
        <v>2373229038737.9844</v>
      </c>
      <c r="S5" s="230">
        <f>('Energy Use'!S61-'E-electricity'!S5-'E-Coal'!S5)*'Energy Use 2020'!$AD67</f>
        <v>2344621444306.2036</v>
      </c>
      <c r="T5" s="230">
        <f>('Energy Use'!T61-'E-electricity'!T5-'E-Coal'!T5)*'Energy Use 2020'!$AD67</f>
        <v>2316049369426.4043</v>
      </c>
      <c r="U5" s="230">
        <f>('Energy Use'!U61-'E-electricity'!U5-'E-Coal'!U5)*'Energy Use 2020'!$AD67</f>
        <v>2287512918210.5723</v>
      </c>
      <c r="V5" s="230">
        <f>('Energy Use'!V61-'E-electricity'!V5-'E-Coal'!V5)*'Energy Use 2020'!$AD67</f>
        <v>2259012194763.6377</v>
      </c>
      <c r="W5" s="230">
        <f>('Energy Use'!W61-'E-electricity'!W5-'E-Coal'!W5)*'Energy Use 2020'!$AD67</f>
        <v>2230547303183.4736</v>
      </c>
      <c r="X5" s="230">
        <f>('Energy Use'!X61-'E-electricity'!X5-'E-Coal'!X5)*'Energy Use 2020'!$AD67</f>
        <v>2178655899413.3689</v>
      </c>
      <c r="Y5" s="230">
        <f>('Energy Use'!Y61-'E-electricity'!Y5-'E-Coal'!Y5)*'Energy Use 2020'!$AD67</f>
        <v>2126834590611.8503</v>
      </c>
      <c r="Z5" s="230">
        <f>('Energy Use'!Z61-'E-electricity'!Z5-'E-Coal'!Z5)*'Energy Use 2020'!$AD67</f>
        <v>2075083571794.4258</v>
      </c>
      <c r="AA5" s="230">
        <f>('Energy Use'!AA61-'E-electricity'!AA5-'E-Coal'!AA5)*'Energy Use 2020'!$AD67</f>
        <v>2023403037963.377</v>
      </c>
      <c r="AB5" s="230">
        <f>('Energy Use'!AB61-'E-electricity'!AB5-'E-Coal'!AB5)*'Energy Use 2020'!$AD67</f>
        <v>1971793184107.7524</v>
      </c>
      <c r="AC5" s="230">
        <f>('Energy Use'!AC61-'E-electricity'!AC5-'E-Coal'!AC5)*'Energy Use 2020'!$AD67</f>
        <v>1920254205203.3691</v>
      </c>
      <c r="AD5" s="230">
        <f>('Energy Use'!AD61-'E-electricity'!AD5-'E-Coal'!AD5)*'Energy Use 2020'!$AD67</f>
        <v>1868786296212.8145</v>
      </c>
      <c r="AE5" s="230">
        <f>('Energy Use'!AE61-'E-electricity'!AE5-'E-Coal'!AE5)*'Energy Use 2020'!$AD67</f>
        <v>1817389652085.4463</v>
      </c>
      <c r="AF5" s="230">
        <f>('Energy Use'!AF61-'E-electricity'!AF5-'E-Coal'!AF5)*'Energy Use 2020'!$AD67</f>
        <v>1766064467757.3889</v>
      </c>
      <c r="AG5" s="230">
        <f>('Energy Use'!AG61-'E-electricity'!AG5-'E-Coal'!AG5)*'Energy Use 2020'!$AD67</f>
        <v>1714810938151.5386</v>
      </c>
      <c r="AH5" s="230">
        <f>('Energy Use'!AH61-'E-electricity'!AH5-'E-Coal'!AH5)*'Energy Use 2020'!$AD67</f>
        <v>1670283775210.2703</v>
      </c>
      <c r="AI5" s="230">
        <f>('Energy Use'!AI61-'E-electricity'!AI5-'E-Coal'!AI5)*'Energy Use 2020'!$AD67</f>
        <v>1625818753641.0142</v>
      </c>
      <c r="AJ5" s="230">
        <f>('Energy Use'!AJ61-'E-electricity'!AJ5-'E-Coal'!AJ5)*'Energy Use 2020'!$AD67</f>
        <v>1581416042357.6907</v>
      </c>
      <c r="AK5" s="230">
        <f>('Energy Use'!AK61-'E-electricity'!AK5-'E-Coal'!AK5)*'Energy Use 2020'!$AD67</f>
        <v>1537075810262.7483</v>
      </c>
      <c r="AL5" s="230">
        <f>('Energy Use'!AL61-'E-electricity'!AL5-'E-Coal'!AL5)*'Energy Use 2020'!$AD67</f>
        <v>1492798226247.1731</v>
      </c>
      <c r="AM5" s="230">
        <f>('Energy Use'!AM61-'E-electricity'!AM5-'E-Coal'!AM5)*'Energy Use 2020'!$AD67</f>
        <v>1446418622479.7034</v>
      </c>
      <c r="AN5" s="230">
        <f>('Energy Use'!AN61-'E-electricity'!AN5-'E-Coal'!AN5)*'Energy Use 2020'!$AD67</f>
        <v>1400105266554.6716</v>
      </c>
      <c r="AO5" s="230">
        <f>('Energy Use'!AO61-'E-electricity'!AO5-'E-Coal'!AO5)*'Energy Use 2020'!$AD67</f>
        <v>1353858335806.4482</v>
      </c>
      <c r="AP5" s="230">
        <f>('Energy Use'!AP61-'E-electricity'!AP5-'E-Coal'!AP5)*'Energy Use 2020'!$AD67</f>
        <v>1307678007557.3606</v>
      </c>
      <c r="AQ5" s="230">
        <f>('Energy Use'!AQ61-'E-electricity'!AQ5-'E-Coal'!AQ5)*'Energy Use 2020'!$AD67</f>
        <v>1261459284923.5212</v>
      </c>
      <c r="AR5" s="133" t="str">
        <f>VLOOKUP($A5,'Sector Match'!$A$1:$B$43,2,0)</f>
        <v>other mining and quarrying 07T08</v>
      </c>
    </row>
    <row r="6" spans="1:44" x14ac:dyDescent="0.2">
      <c r="A6" s="74" t="s">
        <v>5</v>
      </c>
      <c r="B6" s="230">
        <f>('Energy Use'!B62-'E-electricity'!B6)*'Energy Use 2019'!$U68</f>
        <v>0</v>
      </c>
      <c r="C6" s="230">
        <f>('Energy Use'!C62-'E-electricity'!C6-'E-Coal'!C6)*'Energy Use 2020'!$AD68</f>
        <v>2777824499.9999981</v>
      </c>
      <c r="D6" s="230">
        <f>('Energy Use'!D62-'E-electricity'!D6-'E-Coal'!D6)*'Energy Use 2020'!$AD68</f>
        <v>2731272877.0635695</v>
      </c>
      <c r="E6" s="230">
        <f>('Energy Use'!E62-'E-electricity'!E6-'E-Coal'!E6)*'Energy Use 2020'!$AD68</f>
        <v>3327409784.0548353</v>
      </c>
      <c r="F6" s="230">
        <f>('Energy Use'!F62-'E-electricity'!F6-'E-Coal'!F6)*'Energy Use 2020'!$AD68</f>
        <v>3587339294.5033202</v>
      </c>
      <c r="G6" s="230">
        <f>('Energy Use'!G62-'E-electricity'!G6-'E-Coal'!G6)*'Energy Use 2020'!$AD68</f>
        <v>3754164598.0207677</v>
      </c>
      <c r="H6" s="230">
        <f>('Energy Use'!H62-'E-electricity'!H6-'E-Coal'!H6)*'Energy Use 2020'!$AD68</f>
        <v>3911453172.2459931</v>
      </c>
      <c r="I6" s="230">
        <f>('Energy Use'!I62-'E-electricity'!I6-'E-Coal'!I6)*'Energy Use 2020'!$AD68</f>
        <v>4160086433.696291</v>
      </c>
      <c r="J6" s="230">
        <f>('Energy Use'!J62-'E-electricity'!J6-'E-Coal'!J6)*'Energy Use 2020'!$AD68</f>
        <v>4310594973.6399717</v>
      </c>
      <c r="K6" s="230">
        <f>('Energy Use'!K62-'E-electricity'!K6-'E-Coal'!K6)*'Energy Use 2020'!$AD68</f>
        <v>4466757177.4357977</v>
      </c>
      <c r="L6" s="230">
        <f>('Energy Use'!L62-'E-electricity'!L6-'E-Coal'!L6)*'Energy Use 2020'!$AD68</f>
        <v>4576701062.3498583</v>
      </c>
      <c r="M6" s="230">
        <f>('Energy Use'!M62-'E-electricity'!M6-'E-Coal'!M6)*'Energy Use 2020'!$AD68</f>
        <v>4653372839.8988323</v>
      </c>
      <c r="N6" s="230">
        <f>('Energy Use'!N62-'E-electricity'!N6-'E-Coal'!N6)*'Energy Use 2020'!$AD68</f>
        <v>4710716378.6555147</v>
      </c>
      <c r="O6" s="230">
        <f>('Energy Use'!O62-'E-electricity'!O6-'E-Coal'!O6)*'Energy Use 2020'!$AD68</f>
        <v>4766274567.5653772</v>
      </c>
      <c r="P6" s="230">
        <f>('Energy Use'!P62-'E-electricity'!P6-'E-Coal'!P6)*'Energy Use 2020'!$AD68</f>
        <v>4820060749.5936785</v>
      </c>
      <c r="Q6" s="230">
        <f>('Energy Use'!Q62-'E-electricity'!Q6-'E-Coal'!Q6)*'Energy Use 2020'!$AD68</f>
        <v>4872088265.6047297</v>
      </c>
      <c r="R6" s="230">
        <f>('Energy Use'!R62-'E-electricity'!R6-'E-Coal'!R6)*'Energy Use 2020'!$AD68</f>
        <v>4922370454.3619242</v>
      </c>
      <c r="S6" s="230">
        <f>('Energy Use'!S62-'E-electricity'!S6-'E-Coal'!S6)*'Energy Use 2020'!$AD68</f>
        <v>4933619588.8258038</v>
      </c>
      <c r="T6" s="230">
        <f>('Energy Use'!T62-'E-electricity'!T6-'E-Coal'!T6)*'Energy Use 2020'!$AD68</f>
        <v>4944661031.6716003</v>
      </c>
      <c r="U6" s="230">
        <f>('Energy Use'!U62-'E-electricity'!U6-'E-Coal'!U6)*'Energy Use 2020'!$AD68</f>
        <v>4955494644.8386478</v>
      </c>
      <c r="V6" s="230">
        <f>('Energy Use'!V62-'E-electricity'!V6-'E-Coal'!V6)*'Energy Use 2020'!$AD68</f>
        <v>4966120290.2761698</v>
      </c>
      <c r="W6" s="230">
        <f>('Energy Use'!W62-'E-electricity'!W6-'E-Coal'!W6)*'Energy Use 2020'!$AD68</f>
        <v>4976537829.9432945</v>
      </c>
      <c r="X6" s="230">
        <f>('Energy Use'!X62-'E-electricity'!X6-'E-Coal'!X6)*'Energy Use 2020'!$AD68</f>
        <v>4945860297.3481722</v>
      </c>
      <c r="Y6" s="230">
        <f>('Energy Use'!Y62-'E-electricity'!Y6-'E-Coal'!Y6)*'Energy Use 2020'!$AD68</f>
        <v>4915267175.3617373</v>
      </c>
      <c r="Z6" s="230">
        <f>('Energy Use'!Z62-'E-electricity'!Z6-'E-Coal'!Z6)*'Energy Use 2020'!$AD68</f>
        <v>4884758528.4605169</v>
      </c>
      <c r="AA6" s="230">
        <f>('Energy Use'!AA62-'E-electricity'!AA6-'E-Coal'!AA6)*'Energy Use 2020'!$AD68</f>
        <v>4854334421.1164522</v>
      </c>
      <c r="AB6" s="230">
        <f>('Energy Use'!AB62-'E-electricity'!AB6-'E-Coal'!AB6)*'Energy Use 2020'!$AD68</f>
        <v>4823994917.7969198</v>
      </c>
      <c r="AC6" s="230">
        <f>('Energy Use'!AC62-'E-electricity'!AC6-'E-Coal'!AC6)*'Energy Use 2020'!$AD68</f>
        <v>4740886960.8286772</v>
      </c>
      <c r="AD6" s="230">
        <f>('Energy Use'!AD62-'E-electricity'!AD6-'E-Coal'!AD6)*'Energy Use 2020'!$AD68</f>
        <v>4658250014.5709696</v>
      </c>
      <c r="AE6" s="230">
        <f>('Energy Use'!AE62-'E-electricity'!AE6-'E-Coal'!AE6)*'Energy Use 2020'!$AD68</f>
        <v>4576084409.9314318</v>
      </c>
      <c r="AF6" s="230">
        <f>('Energy Use'!AF62-'E-electricity'!AF6-'E-Coal'!AF6)*'Energy Use 2020'!$AD68</f>
        <v>4494390477.7940655</v>
      </c>
      <c r="AG6" s="230">
        <f>('Energy Use'!AG62-'E-electricity'!AG6-'E-Coal'!AG6)*'Energy Use 2020'!$AD68</f>
        <v>4413168549.0192537</v>
      </c>
      <c r="AH6" s="230">
        <f>('Energy Use'!AH62-'E-electricity'!AH6-'E-Coal'!AH6)*'Energy Use 2020'!$AD68</f>
        <v>4293504049.7503386</v>
      </c>
      <c r="AI6" s="230">
        <f>('Energy Use'!AI62-'E-electricity'!AI6-'E-Coal'!AI6)*'Energy Use 2020'!$AD68</f>
        <v>4174602589.8811383</v>
      </c>
      <c r="AJ6" s="230">
        <f>('Energy Use'!AJ62-'E-electricity'!AJ6-'E-Coal'!AJ6)*'Energy Use 2020'!$AD68</f>
        <v>4056464699.9880672</v>
      </c>
      <c r="AK6" s="230">
        <f>('Energy Use'!AK62-'E-electricity'!AK6-'E-Coal'!AK6)*'Energy Use 2020'!$AD68</f>
        <v>3939090910.6096301</v>
      </c>
      <c r="AL6" s="230">
        <f>('Energy Use'!AL62-'E-electricity'!AL6-'E-Coal'!AL6)*'Energy Use 2020'!$AD68</f>
        <v>3822481752.2464132</v>
      </c>
      <c r="AM6" s="230">
        <f>('Energy Use'!AM62-'E-electricity'!AM6-'E-Coal'!AM6)*'Energy Use 2020'!$AD68</f>
        <v>3706538655.961308</v>
      </c>
      <c r="AN6" s="230">
        <f>('Energy Use'!AN62-'E-electricity'!AN6-'E-Coal'!AN6)*'Energy Use 2020'!$AD68</f>
        <v>3591362006.8341036</v>
      </c>
      <c r="AO6" s="230">
        <f>('Energy Use'!AO62-'E-electricity'!AO6-'E-Coal'!AO6)*'Energy Use 2020'!$AD68</f>
        <v>3476952335.7699594</v>
      </c>
      <c r="AP6" s="230">
        <f>('Energy Use'!AP62-'E-electricity'!AP6-'E-Coal'!AP6)*'Energy Use 2020'!$AD68</f>
        <v>3363310173.6360817</v>
      </c>
      <c r="AQ6" s="230">
        <f>('Energy Use'!AQ62-'E-electricity'!AQ6-'E-Coal'!AQ6)*'Energy Use 2020'!$AD68</f>
        <v>3250165068.6813569</v>
      </c>
      <c r="AR6" s="133" t="str">
        <f>VLOOKUP($A6,'Sector Match'!$A$1:$B$43,2,0)</f>
        <v>other mining and quarrying 07T08</v>
      </c>
    </row>
    <row r="7" spans="1:44" x14ac:dyDescent="0.2">
      <c r="A7" s="74" t="s">
        <v>6</v>
      </c>
      <c r="B7" s="230">
        <f>('Energy Use'!B63-'E-electricity'!B7)*'Energy Use 2019'!$U69</f>
        <v>21292024792500</v>
      </c>
      <c r="C7" s="230">
        <f>('Energy Use'!C63-'E-electricity'!C7-'E-Coal'!C7)*'Energy Use 2020'!$AD69</f>
        <v>21686475871499.996</v>
      </c>
      <c r="D7" s="230">
        <f>('Energy Use'!D63-'E-electricity'!D7-'E-Coal'!D7)*'Energy Use 2020'!$AD69</f>
        <v>22871437416741.082</v>
      </c>
      <c r="E7" s="230">
        <f>('Energy Use'!E63-'E-electricity'!E7-'E-Coal'!E7)*'Energy Use 2020'!$AD69</f>
        <v>23806356799641.719</v>
      </c>
      <c r="F7" s="230">
        <f>('Energy Use'!F63-'E-electricity'!F7-'E-Coal'!F7)*'Energy Use 2020'!$AD69</f>
        <v>24924396379868.605</v>
      </c>
      <c r="G7" s="230">
        <f>('Energy Use'!G63-'E-electricity'!G7-'E-Coal'!G7)*'Energy Use 2020'!$AD69</f>
        <v>25339178493986.879</v>
      </c>
      <c r="H7" s="230">
        <f>('Energy Use'!H63-'E-electricity'!H7-'E-Coal'!H7)*'Energy Use 2020'!$AD69</f>
        <v>25701561118833.938</v>
      </c>
      <c r="I7" s="230">
        <f>('Energy Use'!I63-'E-electricity'!I7-'E-Coal'!I7)*'Energy Use 2020'!$AD69</f>
        <v>26460513178513.148</v>
      </c>
      <c r="J7" s="230">
        <f>('Energy Use'!J63-'E-electricity'!J7-'E-Coal'!J7)*'Energy Use 2020'!$AD69</f>
        <v>26652176624887.641</v>
      </c>
      <c r="K7" s="230">
        <f>('Energy Use'!K63-'E-electricity'!K7-'E-Coal'!K7)*'Energy Use 2020'!$AD69</f>
        <v>26898898336818.344</v>
      </c>
      <c r="L7" s="230">
        <f>('Energy Use'!L63-'E-electricity'!L7-'E-Coal'!L7)*'Energy Use 2020'!$AD69</f>
        <v>26915306595717.07</v>
      </c>
      <c r="M7" s="230">
        <f>('Energy Use'!M63-'E-electricity'!M7-'E-Coal'!M7)*'Energy Use 2020'!$AD69</f>
        <v>26785288241153.434</v>
      </c>
      <c r="N7" s="230">
        <f>('Energy Use'!N63-'E-electricity'!N7-'E-Coal'!N7)*'Energy Use 2020'!$AD69</f>
        <v>26360972295954.5</v>
      </c>
      <c r="O7" s="230">
        <f>('Energy Use'!O63-'E-electricity'!O7-'E-Coal'!O7)*'Energy Use 2020'!$AD69</f>
        <v>25939422962629.984</v>
      </c>
      <c r="P7" s="230">
        <f>('Energy Use'!P63-'E-electricity'!P7-'E-Coal'!P7)*'Energy Use 2020'!$AD69</f>
        <v>25520634195926.051</v>
      </c>
      <c r="Q7" s="230">
        <f>('Energy Use'!Q63-'E-electricity'!Q7-'E-Coal'!Q7)*'Energy Use 2020'!$AD69</f>
        <v>25104599951503.754</v>
      </c>
      <c r="R7" s="230">
        <f>('Energy Use'!R63-'E-electricity'!R7-'E-Coal'!R7)*'Energy Use 2020'!$AD69</f>
        <v>24691314185939.012</v>
      </c>
      <c r="S7" s="230">
        <f>('Energy Use'!S63-'E-electricity'!S7-'E-Coal'!S7)*'Energy Use 2020'!$AD69</f>
        <v>24250407013729.352</v>
      </c>
      <c r="T7" s="230">
        <f>('Energy Use'!T63-'E-electricity'!T7-'E-Coal'!T7)*'Energy Use 2020'!$AD69</f>
        <v>23809808201497.957</v>
      </c>
      <c r="U7" s="230">
        <f>('Energy Use'!U63-'E-electricity'!U7-'E-Coal'!U7)*'Energy Use 2020'!$AD69</f>
        <v>23369518046182.84</v>
      </c>
      <c r="V7" s="230">
        <f>('Energy Use'!V63-'E-electricity'!V7-'E-Coal'!V7)*'Energy Use 2020'!$AD69</f>
        <v>22929536844701.227</v>
      </c>
      <c r="W7" s="230">
        <f>('Energy Use'!W63-'E-electricity'!W7-'E-Coal'!W7)*'Energy Use 2020'!$AD69</f>
        <v>22489864893949.594</v>
      </c>
      <c r="X7" s="230">
        <f>('Energy Use'!X63-'E-electricity'!X7-'E-Coal'!X7)*'Energy Use 2020'!$AD69</f>
        <v>21886252937799.488</v>
      </c>
      <c r="Y7" s="230">
        <f>('Energy Use'!Y63-'E-electricity'!Y7-'E-Coal'!Y7)*'Energy Use 2020'!$AD69</f>
        <v>21283070825837.191</v>
      </c>
      <c r="Z7" s="230">
        <f>('Energy Use'!Z63-'E-electricity'!Z7-'E-Coal'!Z7)*'Energy Use 2020'!$AD69</f>
        <v>20680318967873.328</v>
      </c>
      <c r="AA7" s="230">
        <f>('Energy Use'!AA63-'E-electricity'!AA7-'E-Coal'!AA7)*'Energy Use 2020'!$AD69</f>
        <v>20077997773689.836</v>
      </c>
      <c r="AB7" s="230">
        <f>('Energy Use'!AB63-'E-electricity'!AB7-'E-Coal'!AB7)*'Energy Use 2020'!$AD69</f>
        <v>19476107653039.961</v>
      </c>
      <c r="AC7" s="230">
        <f>('Energy Use'!AC63-'E-electricity'!AC7-'E-Coal'!AC7)*'Energy Use 2020'!$AD69</f>
        <v>19018104545626.047</v>
      </c>
      <c r="AD7" s="230">
        <f>('Energy Use'!AD63-'E-electricity'!AD7-'E-Coal'!AD7)*'Energy Use 2020'!$AD69</f>
        <v>18560428001924.676</v>
      </c>
      <c r="AE7" s="230">
        <f>('Energy Use'!AE63-'E-electricity'!AE7-'E-Coal'!AE7)*'Energy Use 2020'!$AD69</f>
        <v>18103078332774.551</v>
      </c>
      <c r="AF7" s="230">
        <f>('Energy Use'!AF63-'E-electricity'!AF7-'E-Coal'!AF7)*'Energy Use 2020'!$AD69</f>
        <v>17646055848992.625</v>
      </c>
      <c r="AG7" s="230">
        <f>('Energy Use'!AG63-'E-electricity'!AG7-'E-Coal'!AG7)*'Energy Use 2020'!$AD69</f>
        <v>17189360861374.08</v>
      </c>
      <c r="AH7" s="230">
        <f>('Energy Use'!AH63-'E-electricity'!AH7-'E-Coal'!AH7)*'Energy Use 2020'!$AD69</f>
        <v>16917097523144.936</v>
      </c>
      <c r="AI7" s="230">
        <f>('Energy Use'!AI63-'E-electricity'!AI7-'E-Coal'!AI7)*'Energy Use 2020'!$AD69</f>
        <v>16645026455787.691</v>
      </c>
      <c r="AJ7" s="230">
        <f>('Energy Use'!AJ63-'E-electricity'!AJ7-'E-Coal'!AJ7)*'Energy Use 2020'!$AD69</f>
        <v>16373147843000.457</v>
      </c>
      <c r="AK7" s="230">
        <f>('Energy Use'!AK63-'E-electricity'!AK7-'E-Coal'!AK7)*'Energy Use 2020'!$AD69</f>
        <v>16101461868468.479</v>
      </c>
      <c r="AL7" s="230">
        <f>('Energy Use'!AL63-'E-electricity'!AL7-'E-Coal'!AL7)*'Energy Use 2020'!$AD69</f>
        <v>15829968715864.127</v>
      </c>
      <c r="AM7" s="230">
        <f>('Energy Use'!AM63-'E-electricity'!AM7-'E-Coal'!AM7)*'Energy Use 2020'!$AD69</f>
        <v>15702596993082.096</v>
      </c>
      <c r="AN7" s="230">
        <f>('Energy Use'!AN63-'E-electricity'!AN7-'E-Coal'!AN7)*'Energy Use 2020'!$AD69</f>
        <v>15575311729282.5</v>
      </c>
      <c r="AO7" s="230">
        <f>('Energy Use'!AO63-'E-electricity'!AO7-'E-Coal'!AO7)*'Energy Use 2020'!$AD69</f>
        <v>15448113008630.828</v>
      </c>
      <c r="AP7" s="230">
        <f>('Energy Use'!AP63-'E-electricity'!AP7-'E-Coal'!AP7)*'Energy Use 2020'!$AD69</f>
        <v>15321000915286.66</v>
      </c>
      <c r="AQ7" s="230">
        <f>('Energy Use'!AQ63-'E-electricity'!AQ7-'E-Coal'!AQ7)*'Energy Use 2020'!$AD69</f>
        <v>15192708840987.422</v>
      </c>
      <c r="AR7" s="133" t="str">
        <f>VLOOKUP($A7,'Sector Match'!$A$1:$B$43,2,0)</f>
        <v>other mining and quarrying 07T08</v>
      </c>
    </row>
    <row r="8" spans="1:44" x14ac:dyDescent="0.2">
      <c r="A8" s="74" t="s">
        <v>7</v>
      </c>
      <c r="B8" s="230">
        <f>('Energy Use'!B64-'E-electricity'!B8)*'Energy Use 2019'!$U70</f>
        <v>2633377626000</v>
      </c>
      <c r="C8" s="230">
        <f>('Energy Use'!C64-'E-electricity'!C8-'E-Coal'!C8)*'Energy Use 2020'!$AD70</f>
        <v>2377817772000</v>
      </c>
      <c r="D8" s="230">
        <f>('Energy Use'!D64-'E-electricity'!D8-'E-Coal'!D8)*'Energy Use 2020'!$AD70</f>
        <v>2615319494937.6685</v>
      </c>
      <c r="E8" s="230">
        <f>('Energy Use'!E64-'E-electricity'!E8-'E-Coal'!E8)*'Energy Use 2020'!$AD70</f>
        <v>2908744901904.7031</v>
      </c>
      <c r="F8" s="230">
        <f>('Energy Use'!F64-'E-electricity'!F8-'E-Coal'!F8)*'Energy Use 2020'!$AD70</f>
        <v>3090126873432.7139</v>
      </c>
      <c r="G8" s="230">
        <f>('Energy Use'!G64-'E-electricity'!G8-'E-Coal'!G8)*'Energy Use 2020'!$AD70</f>
        <v>3360040253870.4497</v>
      </c>
      <c r="H8" s="230">
        <f>('Energy Use'!H64-'E-electricity'!H8-'E-Coal'!H8)*'Energy Use 2020'!$AD70</f>
        <v>3719708071526.0723</v>
      </c>
      <c r="I8" s="230">
        <f>('Energy Use'!I64-'E-electricity'!I8-'E-Coal'!I8)*'Energy Use 2020'!$AD70</f>
        <v>4092581642036.5293</v>
      </c>
      <c r="J8" s="230">
        <f>('Energy Use'!J64-'E-electricity'!J8-'E-Coal'!J8)*'Energy Use 2020'!$AD70</f>
        <v>4449681997586.8848</v>
      </c>
      <c r="K8" s="230">
        <f>('Energy Use'!K64-'E-electricity'!K8-'E-Coal'!K8)*'Energy Use 2020'!$AD70</f>
        <v>4794163046642.5869</v>
      </c>
      <c r="L8" s="230">
        <f>('Energy Use'!L64-'E-electricity'!L8-'E-Coal'!L8)*'Energy Use 2020'!$AD70</f>
        <v>5130340928693.377</v>
      </c>
      <c r="M8" s="230">
        <f>('Energy Use'!M64-'E-electricity'!M8-'E-Coal'!M8)*'Energy Use 2020'!$AD70</f>
        <v>5466534114369.5459</v>
      </c>
      <c r="N8" s="230">
        <f>('Energy Use'!N64-'E-electricity'!N8-'E-Coal'!N8)*'Energy Use 2020'!$AD70</f>
        <v>5812865861137.0596</v>
      </c>
      <c r="O8" s="230">
        <f>('Energy Use'!O64-'E-electricity'!O8-'E-Coal'!O8)*'Energy Use 2020'!$AD70</f>
        <v>6168524706061.9707</v>
      </c>
      <c r="P8" s="230">
        <f>('Energy Use'!P64-'E-electricity'!P8-'E-Coal'!P8)*'Energy Use 2020'!$AD70</f>
        <v>6530879373458.6123</v>
      </c>
      <c r="Q8" s="230">
        <f>('Energy Use'!Q64-'E-electricity'!Q8-'E-Coal'!Q8)*'Energy Use 2020'!$AD70</f>
        <v>6896804897017.6963</v>
      </c>
      <c r="R8" s="230">
        <f>('Energy Use'!R64-'E-electricity'!R8-'E-Coal'!R8)*'Energy Use 2020'!$AD70</f>
        <v>7262676846139.3555</v>
      </c>
      <c r="S8" s="230">
        <f>('Energy Use'!S64-'E-electricity'!S8-'E-Coal'!S8)*'Energy Use 2020'!$AD70</f>
        <v>7625351165399.2744</v>
      </c>
      <c r="T8" s="230">
        <f>('Energy Use'!T64-'E-electricity'!T8-'E-Coal'!T8)*'Energy Use 2020'!$AD70</f>
        <v>7982142284024.9863</v>
      </c>
      <c r="U8" s="230">
        <f>('Energy Use'!U64-'E-electricity'!U8-'E-Coal'!U8)*'Energy Use 2020'!$AD70</f>
        <v>8331303890892.8525</v>
      </c>
      <c r="V8" s="230">
        <f>('Energy Use'!V64-'E-electricity'!V8-'E-Coal'!V8)*'Energy Use 2020'!$AD70</f>
        <v>8671171757780.0215</v>
      </c>
      <c r="W8" s="230">
        <f>('Energy Use'!W64-'E-electricity'!W8-'E-Coal'!W8)*'Energy Use 2020'!$AD70</f>
        <v>9000182381238.7813</v>
      </c>
      <c r="X8" s="230">
        <f>('Energy Use'!X64-'E-electricity'!X8-'E-Coal'!X8)*'Energy Use 2020'!$AD70</f>
        <v>9316889548529.8086</v>
      </c>
      <c r="Y8" s="230">
        <f>('Energy Use'!Y64-'E-electricity'!Y8-'E-Coal'!Y8)*'Energy Use 2020'!$AD70</f>
        <v>9619978603801.4824</v>
      </c>
      <c r="Z8" s="230">
        <f>('Energy Use'!Z64-'E-electricity'!Z8-'E-Coal'!Z8)*'Energy Use 2020'!$AD70</f>
        <v>9908278255039.1836</v>
      </c>
      <c r="AA8" s="230">
        <f>('Energy Use'!AA64-'E-electricity'!AA8-'E-Coal'!AA8)*'Energy Use 2020'!$AD70</f>
        <v>10180769826794.352</v>
      </c>
      <c r="AB8" s="230">
        <f>('Energy Use'!AB64-'E-electricity'!AB8-'E-Coal'!AB8)*'Energy Use 2020'!$AD70</f>
        <v>10436593926372.131</v>
      </c>
      <c r="AC8" s="230">
        <f>('Energy Use'!AC64-'E-electricity'!AC8-'E-Coal'!AC8)*'Energy Use 2020'!$AD70</f>
        <v>10675054550282.324</v>
      </c>
      <c r="AD8" s="230">
        <f>('Energy Use'!AD64-'E-electricity'!AD8-'E-Coal'!AD8)*'Energy Use 2020'!$AD70</f>
        <v>10895620711876.914</v>
      </c>
      <c r="AE8" s="230">
        <f>('Energy Use'!AE64-'E-electricity'!AE8-'E-Coal'!AE8)*'Energy Use 2020'!$AD70</f>
        <v>11097925719051.504</v>
      </c>
      <c r="AF8" s="230">
        <f>('Energy Use'!AF64-'E-electricity'!AF8-'E-Coal'!AF8)*'Energy Use 2020'!$AD70</f>
        <v>11281764271830.84</v>
      </c>
      <c r="AG8" s="230">
        <f>('Energy Use'!AG64-'E-electricity'!AG8-'E-Coal'!AG8)*'Energy Use 2020'!$AD70</f>
        <v>11447087583056.518</v>
      </c>
      <c r="AH8" s="230">
        <f>('Energy Use'!AH64-'E-electricity'!AH8-'E-Coal'!AH8)*'Energy Use 2020'!$AD70</f>
        <v>11593996751014.16</v>
      </c>
      <c r="AI8" s="230">
        <f>('Energy Use'!AI64-'E-electricity'!AI8-'E-Coal'!AI8)*'Energy Use 2020'!$AD70</f>
        <v>11722734630717.354</v>
      </c>
      <c r="AJ8" s="230">
        <f>('Energy Use'!AJ64-'E-electricity'!AJ8-'E-Coal'!AJ8)*'Energy Use 2020'!$AD70</f>
        <v>11833676460987.697</v>
      </c>
      <c r="AK8" s="230">
        <f>('Energy Use'!AK64-'E-electricity'!AK8-'E-Coal'!AK8)*'Energy Use 2020'!$AD70</f>
        <v>11927319507921.91</v>
      </c>
      <c r="AL8" s="230">
        <f>('Energy Use'!AL64-'E-electricity'!AL8-'E-Coal'!AL8)*'Energy Use 2020'!$AD70</f>
        <v>12004271982467.309</v>
      </c>
      <c r="AM8" s="230">
        <f>('Energy Use'!AM64-'E-electricity'!AM8-'E-Coal'!AM8)*'Energy Use 2020'!$AD70</f>
        <v>12065241481407.449</v>
      </c>
      <c r="AN8" s="230">
        <f>('Energy Use'!AN64-'E-electricity'!AN8-'E-Coal'!AN8)*'Energy Use 2020'!$AD70</f>
        <v>12111023187939.631</v>
      </c>
      <c r="AO8" s="230">
        <f>('Energy Use'!AO64-'E-electricity'!AO8-'E-Coal'!AO8)*'Energy Use 2020'!$AD70</f>
        <v>12142488051101.559</v>
      </c>
      <c r="AP8" s="230">
        <f>('Energy Use'!AP64-'E-electricity'!AP8-'E-Coal'!AP8)*'Energy Use 2020'!$AD70</f>
        <v>12160571143469.039</v>
      </c>
      <c r="AQ8" s="230">
        <f>('Energy Use'!AQ64-'E-electricity'!AQ8-'E-Coal'!AQ8)*'Energy Use 2020'!$AD70</f>
        <v>12165246097033.432</v>
      </c>
      <c r="AR8" s="133" t="str">
        <f>VLOOKUP($A8,'Sector Match'!$A$1:$B$43,2,0)</f>
        <v>Mining Support Service Activities 09</v>
      </c>
    </row>
    <row r="9" spans="1:44" x14ac:dyDescent="0.2">
      <c r="A9" s="74" t="s">
        <v>8</v>
      </c>
      <c r="B9" s="230">
        <f>('Energy Use'!B65-'E-electricity'!B9)*'Energy Use 2019'!$U71</f>
        <v>0</v>
      </c>
      <c r="C9" s="230">
        <f>('Energy Use'!C65-'E-electricity'!C9-'E-Coal'!C9)*'Energy Use 2020'!$AD71</f>
        <v>0</v>
      </c>
      <c r="D9" s="230">
        <f>('Energy Use'!D65-'E-electricity'!D9-'E-Coal'!D9)*'Energy Use 2020'!$AD71</f>
        <v>0</v>
      </c>
      <c r="E9" s="230">
        <f>('Energy Use'!E65-'E-electricity'!E9-'E-Coal'!E9)*'Energy Use 2020'!$AD71</f>
        <v>0</v>
      </c>
      <c r="F9" s="230">
        <f>('Energy Use'!F65-'E-electricity'!F9-'E-Coal'!F9)*'Energy Use 2020'!$AD71</f>
        <v>0</v>
      </c>
      <c r="G9" s="230">
        <f>('Energy Use'!G65-'E-electricity'!G9-'E-Coal'!G9)*'Energy Use 2020'!$AD71</f>
        <v>0</v>
      </c>
      <c r="H9" s="230">
        <f>('Energy Use'!H65-'E-electricity'!H9-'E-Coal'!H9)*'Energy Use 2020'!$AD71</f>
        <v>0</v>
      </c>
      <c r="I9" s="230">
        <f>('Energy Use'!I65-'E-electricity'!I9-'E-Coal'!I9)*'Energy Use 2020'!$AD71</f>
        <v>0</v>
      </c>
      <c r="J9" s="230">
        <f>('Energy Use'!J65-'E-electricity'!J9-'E-Coal'!J9)*'Energy Use 2020'!$AD71</f>
        <v>0</v>
      </c>
      <c r="K9" s="230">
        <f>('Energy Use'!K65-'E-electricity'!K9-'E-Coal'!K9)*'Energy Use 2020'!$AD71</f>
        <v>0</v>
      </c>
      <c r="L9" s="230">
        <f>('Energy Use'!L65-'E-electricity'!L9-'E-Coal'!L9)*'Energy Use 2020'!$AD71</f>
        <v>0</v>
      </c>
      <c r="M9" s="230">
        <f>('Energy Use'!M65-'E-electricity'!M9-'E-Coal'!M9)*'Energy Use 2020'!$AD71</f>
        <v>0</v>
      </c>
      <c r="N9" s="230">
        <f>('Energy Use'!N65-'E-electricity'!N9-'E-Coal'!N9)*'Energy Use 2020'!$AD71</f>
        <v>0</v>
      </c>
      <c r="O9" s="230">
        <f>('Energy Use'!O65-'E-electricity'!O9-'E-Coal'!O9)*'Energy Use 2020'!$AD71</f>
        <v>0</v>
      </c>
      <c r="P9" s="230">
        <f>('Energy Use'!P65-'E-electricity'!P9-'E-Coal'!P9)*'Energy Use 2020'!$AD71</f>
        <v>0</v>
      </c>
      <c r="Q9" s="230">
        <f>('Energy Use'!Q65-'E-electricity'!Q9-'E-Coal'!Q9)*'Energy Use 2020'!$AD71</f>
        <v>0</v>
      </c>
      <c r="R9" s="230">
        <f>('Energy Use'!R65-'E-electricity'!R9-'E-Coal'!R9)*'Energy Use 2020'!$AD71</f>
        <v>0</v>
      </c>
      <c r="S9" s="230">
        <f>('Energy Use'!S65-'E-electricity'!S9-'E-Coal'!S9)*'Energy Use 2020'!$AD71</f>
        <v>0</v>
      </c>
      <c r="T9" s="230">
        <f>('Energy Use'!T65-'E-electricity'!T9-'E-Coal'!T9)*'Energy Use 2020'!$AD71</f>
        <v>0</v>
      </c>
      <c r="U9" s="230">
        <f>('Energy Use'!U65-'E-electricity'!U9-'E-Coal'!U9)*'Energy Use 2020'!$AD71</f>
        <v>0</v>
      </c>
      <c r="V9" s="230">
        <f>('Energy Use'!V65-'E-electricity'!V9-'E-Coal'!V9)*'Energy Use 2020'!$AD71</f>
        <v>0</v>
      </c>
      <c r="W9" s="230">
        <f>('Energy Use'!W65-'E-electricity'!W9-'E-Coal'!W9)*'Energy Use 2020'!$AD71</f>
        <v>0</v>
      </c>
      <c r="X9" s="230">
        <f>('Energy Use'!X65-'E-electricity'!X9-'E-Coal'!X9)*'Energy Use 2020'!$AD71</f>
        <v>0</v>
      </c>
      <c r="Y9" s="230">
        <f>('Energy Use'!Y65-'E-electricity'!Y9-'E-Coal'!Y9)*'Energy Use 2020'!$AD71</f>
        <v>0</v>
      </c>
      <c r="Z9" s="230">
        <f>('Energy Use'!Z65-'E-electricity'!Z9-'E-Coal'!Z9)*'Energy Use 2020'!$AD71</f>
        <v>0</v>
      </c>
      <c r="AA9" s="230">
        <f>('Energy Use'!AA65-'E-electricity'!AA9-'E-Coal'!AA9)*'Energy Use 2020'!$AD71</f>
        <v>0</v>
      </c>
      <c r="AB9" s="230">
        <f>('Energy Use'!AB65-'E-electricity'!AB9-'E-Coal'!AB9)*'Energy Use 2020'!$AD71</f>
        <v>0</v>
      </c>
      <c r="AC9" s="230">
        <f>('Energy Use'!AC65-'E-electricity'!AC9-'E-Coal'!AC9)*'Energy Use 2020'!$AD71</f>
        <v>0</v>
      </c>
      <c r="AD9" s="230">
        <f>('Energy Use'!AD65-'E-electricity'!AD9-'E-Coal'!AD9)*'Energy Use 2020'!$AD71</f>
        <v>0</v>
      </c>
      <c r="AE9" s="230">
        <f>('Energy Use'!AE65-'E-electricity'!AE9-'E-Coal'!AE9)*'Energy Use 2020'!$AD71</f>
        <v>0</v>
      </c>
      <c r="AF9" s="230">
        <f>('Energy Use'!AF65-'E-electricity'!AF9-'E-Coal'!AF9)*'Energy Use 2020'!$AD71</f>
        <v>0</v>
      </c>
      <c r="AG9" s="230">
        <f>('Energy Use'!AG65-'E-electricity'!AG9-'E-Coal'!AG9)*'Energy Use 2020'!$AD71</f>
        <v>0</v>
      </c>
      <c r="AH9" s="230">
        <f>('Energy Use'!AH65-'E-electricity'!AH9-'E-Coal'!AH9)*'Energy Use 2020'!$AD71</f>
        <v>0</v>
      </c>
      <c r="AI9" s="230">
        <f>('Energy Use'!AI65-'E-electricity'!AI9-'E-Coal'!AI9)*'Energy Use 2020'!$AD71</f>
        <v>0</v>
      </c>
      <c r="AJ9" s="230">
        <f>('Energy Use'!AJ65-'E-electricity'!AJ9-'E-Coal'!AJ9)*'Energy Use 2020'!$AD71</f>
        <v>0</v>
      </c>
      <c r="AK9" s="230">
        <f>('Energy Use'!AK65-'E-electricity'!AK9-'E-Coal'!AK9)*'Energy Use 2020'!$AD71</f>
        <v>0</v>
      </c>
      <c r="AL9" s="230">
        <f>('Energy Use'!AL65-'E-electricity'!AL9-'E-Coal'!AL9)*'Energy Use 2020'!$AD71</f>
        <v>0</v>
      </c>
      <c r="AM9" s="230">
        <f>('Energy Use'!AM65-'E-electricity'!AM9-'E-Coal'!AM9)*'Energy Use 2020'!$AD71</f>
        <v>0</v>
      </c>
      <c r="AN9" s="230">
        <f>('Energy Use'!AN65-'E-electricity'!AN9-'E-Coal'!AN9)*'Energy Use 2020'!$AD71</f>
        <v>0</v>
      </c>
      <c r="AO9" s="230">
        <f>('Energy Use'!AO65-'E-electricity'!AO9-'E-Coal'!AO9)*'Energy Use 2020'!$AD71</f>
        <v>0</v>
      </c>
      <c r="AP9" s="230">
        <f>('Energy Use'!AP65-'E-electricity'!AP9-'E-Coal'!AP9)*'Energy Use 2020'!$AD71</f>
        <v>0</v>
      </c>
      <c r="AQ9" s="230">
        <f>('Energy Use'!AQ65-'E-electricity'!AQ9-'E-Coal'!AQ9)*'Energy Use 2020'!$AD71</f>
        <v>0</v>
      </c>
      <c r="AR9" s="133" t="str">
        <f>VLOOKUP($A9,'Sector Match'!$A$1:$B$43,2,0)</f>
        <v>Mining Support Service Activities 09</v>
      </c>
    </row>
    <row r="10" spans="1:44" x14ac:dyDescent="0.2">
      <c r="A10" s="74" t="s">
        <v>9</v>
      </c>
      <c r="B10" s="230">
        <f>('Energy Use'!B66-'E-electricity'!B10)*'Energy Use 2019'!$U72</f>
        <v>72134546616000</v>
      </c>
      <c r="C10" s="230">
        <f>('Energy Use'!C66-'E-electricity'!C10-'E-Coal'!C10)*'Energy Use 2020'!$AD72</f>
        <v>82723613610000</v>
      </c>
      <c r="D10" s="230">
        <f>('Energy Use'!D66-'E-electricity'!D10-'E-Coal'!D10)*'Energy Use 2020'!$AD72</f>
        <v>94194591597347.938</v>
      </c>
      <c r="E10" s="230">
        <f>('Energy Use'!E66-'E-electricity'!E10-'E-Coal'!E10)*'Energy Use 2020'!$AD72</f>
        <v>98350816904579</v>
      </c>
      <c r="F10" s="230">
        <f>('Energy Use'!F66-'E-electricity'!F10-'E-Coal'!F10)*'Energy Use 2020'!$AD72</f>
        <v>101815721118464.27</v>
      </c>
      <c r="G10" s="230">
        <f>('Energy Use'!G66-'E-electricity'!G10-'E-Coal'!G10)*'Energy Use 2020'!$AD72</f>
        <v>103659564728231.48</v>
      </c>
      <c r="H10" s="230">
        <f>('Energy Use'!H66-'E-electricity'!H10-'E-Coal'!H10)*'Energy Use 2020'!$AD72</f>
        <v>106044386713595.98</v>
      </c>
      <c r="I10" s="230">
        <f>('Energy Use'!I66-'E-electricity'!I10-'E-Coal'!I10)*'Energy Use 2020'!$AD72</f>
        <v>109650906906829.58</v>
      </c>
      <c r="J10" s="230">
        <f>('Energy Use'!J66-'E-electricity'!J10-'E-Coal'!J10)*'Energy Use 2020'!$AD72</f>
        <v>112117118853252.3</v>
      </c>
      <c r="K10" s="230">
        <f>('Energy Use'!K66-'E-electricity'!K10-'E-Coal'!K10)*'Energy Use 2020'!$AD72</f>
        <v>114725516364956.89</v>
      </c>
      <c r="L10" s="230">
        <f>('Energy Use'!L66-'E-electricity'!L10-'E-Coal'!L10)*'Energy Use 2020'!$AD72</f>
        <v>116669088939351.63</v>
      </c>
      <c r="M10" s="230">
        <f>('Energy Use'!M66-'E-electricity'!M10-'E-Coal'!M10)*'Energy Use 2020'!$AD72</f>
        <v>117986550967551.56</v>
      </c>
      <c r="N10" s="230">
        <f>('Energy Use'!N66-'E-electricity'!N10-'E-Coal'!N10)*'Energy Use 2020'!$AD72</f>
        <v>119722924222175</v>
      </c>
      <c r="O10" s="230">
        <f>('Energy Use'!O66-'E-electricity'!O10-'E-Coal'!O10)*'Energy Use 2020'!$AD72</f>
        <v>121049840674228.09</v>
      </c>
      <c r="P10" s="230">
        <f>('Energy Use'!P66-'E-electricity'!P10-'E-Coal'!P10)*'Energy Use 2020'!$AD72</f>
        <v>121985636688988.08</v>
      </c>
      <c r="Q10" s="230">
        <f>('Energy Use'!Q66-'E-electricity'!Q10-'E-Coal'!Q10)*'Energy Use 2020'!$AD72</f>
        <v>122553639729058.59</v>
      </c>
      <c r="R10" s="230">
        <f>('Energy Use'!R66-'E-electricity'!R10-'E-Coal'!R10)*'Energy Use 2020'!$AD72</f>
        <v>122781304907820.08</v>
      </c>
      <c r="S10" s="230">
        <f>('Energy Use'!S66-'E-electricity'!S10-'E-Coal'!S10)*'Energy Use 2020'!$AD72</f>
        <v>122971036103736.53</v>
      </c>
      <c r="T10" s="230">
        <f>('Energy Use'!T66-'E-electricity'!T10-'E-Coal'!T10)*'Energy Use 2020'!$AD72</f>
        <v>122874573793381.08</v>
      </c>
      <c r="U10" s="230">
        <f>('Energy Use'!U66-'E-electricity'!U10-'E-Coal'!U10)*'Energy Use 2020'!$AD72</f>
        <v>122516039710905.52</v>
      </c>
      <c r="V10" s="230">
        <f>('Energy Use'!V66-'E-electricity'!V10-'E-Coal'!V10)*'Energy Use 2020'!$AD72</f>
        <v>121921062124477.58</v>
      </c>
      <c r="W10" s="230">
        <f>('Energy Use'!W66-'E-electricity'!W10-'E-Coal'!W10)*'Energy Use 2020'!$AD72</f>
        <v>121116277809220.22</v>
      </c>
      <c r="X10" s="230">
        <f>('Energy Use'!X66-'E-electricity'!X10-'E-Coal'!X10)*'Energy Use 2020'!$AD72</f>
        <v>120128875778360.09</v>
      </c>
      <c r="Y10" s="230">
        <f>('Energy Use'!Y66-'E-electricity'!Y10-'E-Coal'!Y10)*'Energy Use 2020'!$AD72</f>
        <v>118986189875364.39</v>
      </c>
      <c r="Z10" s="230">
        <f>('Energy Use'!Z66-'E-electricity'!Z10-'E-Coal'!Z10)*'Energy Use 2020'!$AD72</f>
        <v>117715344970600.53</v>
      </c>
      <c r="AA10" s="230">
        <f>('Energy Use'!AA66-'E-electricity'!AA10-'E-Coal'!AA10)*'Energy Use 2020'!$AD72</f>
        <v>116342959370119.88</v>
      </c>
      <c r="AB10" s="230">
        <f>('Energy Use'!AB66-'E-electricity'!AB10-'E-Coal'!AB10)*'Energy Use 2020'!$AD72</f>
        <v>114894904185275.63</v>
      </c>
      <c r="AC10" s="230">
        <f>('Energy Use'!AC66-'E-electricity'!AC10-'E-Coal'!AC10)*'Energy Use 2020'!$AD72</f>
        <v>113396118862305.88</v>
      </c>
      <c r="AD10" s="230">
        <f>('Energy Use'!AD66-'E-electricity'!AD10-'E-Coal'!AD10)*'Energy Use 2020'!$AD72</f>
        <v>111870480844252.95</v>
      </c>
      <c r="AE10" s="230">
        <f>('Energy Use'!AE66-'E-electricity'!AE10-'E-Coal'!AE10)*'Energy Use 2020'!$AD72</f>
        <v>110340726431666.75</v>
      </c>
      <c r="AF10" s="230">
        <f>('Energy Use'!AF66-'E-electricity'!AF10-'E-Coal'!AF10)*'Energy Use 2020'!$AD72</f>
        <v>108828419309543.53</v>
      </c>
      <c r="AG10" s="230">
        <f>('Energy Use'!AG66-'E-electricity'!AG10-'E-Coal'!AG10)*'Energy Use 2020'!$AD72</f>
        <v>107353962893517.25</v>
      </c>
      <c r="AH10" s="230">
        <f>('Energy Use'!AH66-'E-electricity'!AH10-'E-Coal'!AH10)*'Energy Use 2020'!$AD72</f>
        <v>105936652591016.17</v>
      </c>
      <c r="AI10" s="230">
        <f>('Energy Use'!AI66-'E-electricity'!AI10-'E-Coal'!AI10)*'Energy Use 2020'!$AD72</f>
        <v>104594764243369.16</v>
      </c>
      <c r="AJ10" s="230">
        <f>('Energy Use'!AJ66-'E-electricity'!AJ10-'E-Coal'!AJ10)*'Energy Use 2020'!$AD72</f>
        <v>103345675383738.75</v>
      </c>
      <c r="AK10" s="230">
        <f>('Energy Use'!AK66-'E-electricity'!AK10-'E-Coal'!AK10)*'Energy Use 2020'!$AD72</f>
        <v>102206016487043.33</v>
      </c>
      <c r="AL10" s="230">
        <f>('Energy Use'!AL66-'E-electricity'!AL10-'E-Coal'!AL10)*'Energy Use 2020'!$AD72</f>
        <v>101191850080159.3</v>
      </c>
      <c r="AM10" s="230">
        <f>('Energy Use'!AM66-'E-electricity'!AM10-'E-Coal'!AM10)*'Energy Use 2020'!$AD72</f>
        <v>100318876408337.45</v>
      </c>
      <c r="AN10" s="230">
        <f>('Energy Use'!AN66-'E-electricity'!AN10-'E-Coal'!AN10)*'Energy Use 2020'!$AD72</f>
        <v>99602665309059.844</v>
      </c>
      <c r="AO10" s="230">
        <f>('Energy Use'!AO66-'E-electricity'!AO10-'E-Coal'!AO10)*'Energy Use 2020'!$AD72</f>
        <v>99058915028564.469</v>
      </c>
      <c r="AP10" s="230">
        <f>('Energy Use'!AP66-'E-electricity'!AP10-'E-Coal'!AP10)*'Energy Use 2020'!$AD72</f>
        <v>98703739939932.031</v>
      </c>
      <c r="AQ10" s="230">
        <f>('Energy Use'!AQ66-'E-electricity'!AQ10-'E-Coal'!AQ10)*'Energy Use 2020'!$AD72</f>
        <v>98545691354135.891</v>
      </c>
      <c r="AR10" s="133" t="str">
        <f>VLOOKUP($A10,'Sector Match'!$A$1:$B$43,2,0)</f>
        <v>food beverage and tobacco 10T12</v>
      </c>
    </row>
    <row r="11" spans="1:44" x14ac:dyDescent="0.2">
      <c r="A11" s="74" t="s">
        <v>10</v>
      </c>
      <c r="B11" s="230">
        <f>('Energy Use'!B67-'E-electricity'!B11)*'Energy Use 2019'!$U73</f>
        <v>69126162682500</v>
      </c>
      <c r="C11" s="230">
        <f>('Energy Use'!C67-'E-electricity'!C11-'E-Coal'!C11)*'Energy Use 2020'!$AD73</f>
        <v>83315290228500.031</v>
      </c>
      <c r="D11" s="230">
        <f>('Energy Use'!D67-'E-electricity'!D11-'E-Coal'!D11)*'Energy Use 2020'!$AD73</f>
        <v>95371047028705.375</v>
      </c>
      <c r="E11" s="230">
        <f>('Energy Use'!E67-'E-electricity'!E11-'E-Coal'!E11)*'Energy Use 2020'!$AD73</f>
        <v>100705014604544.92</v>
      </c>
      <c r="F11" s="230">
        <f>('Energy Use'!F67-'E-electricity'!F11-'E-Coal'!F11)*'Energy Use 2020'!$AD73</f>
        <v>104923387066877.75</v>
      </c>
      <c r="G11" s="230">
        <f>('Energy Use'!G67-'E-electricity'!G11-'E-Coal'!G11)*'Energy Use 2020'!$AD73</f>
        <v>108446692833395.89</v>
      </c>
      <c r="H11" s="230">
        <f>('Energy Use'!H67-'E-electricity'!H11-'E-Coal'!H11)*'Energy Use 2020'!$AD73</f>
        <v>112925146560676.3</v>
      </c>
      <c r="I11" s="230">
        <f>('Energy Use'!I67-'E-electricity'!I11-'E-Coal'!I11)*'Energy Use 2020'!$AD73</f>
        <v>118527775182956.59</v>
      </c>
      <c r="J11" s="230">
        <f>('Energy Use'!J67-'E-electricity'!J11-'E-Coal'!J11)*'Energy Use 2020'!$AD73</f>
        <v>122764593919959.03</v>
      </c>
      <c r="K11" s="230">
        <f>('Energy Use'!K67-'E-electricity'!K11-'E-Coal'!K11)*'Energy Use 2020'!$AD73</f>
        <v>126984741074087.97</v>
      </c>
      <c r="L11" s="230">
        <f>('Energy Use'!L67-'E-electricity'!L11-'E-Coal'!L11)*'Energy Use 2020'!$AD73</f>
        <v>130410029242070.22</v>
      </c>
      <c r="M11" s="230">
        <f>('Energy Use'!M67-'E-electricity'!M11-'E-Coal'!M11)*'Energy Use 2020'!$AD73</f>
        <v>133141865400568.17</v>
      </c>
      <c r="N11" s="230">
        <f>('Energy Use'!N67-'E-electricity'!N11-'E-Coal'!N11)*'Energy Use 2020'!$AD73</f>
        <v>136348397337686.16</v>
      </c>
      <c r="O11" s="230">
        <f>('Energy Use'!O67-'E-electricity'!O11-'E-Coal'!O11)*'Energy Use 2020'!$AD73</f>
        <v>139169797395791.75</v>
      </c>
      <c r="P11" s="230">
        <f>('Energy Use'!P67-'E-electricity'!P11-'E-Coal'!P11)*'Energy Use 2020'!$AD73</f>
        <v>141614869364532.63</v>
      </c>
      <c r="Q11" s="230">
        <f>('Energy Use'!Q67-'E-electricity'!Q11-'E-Coal'!Q11)*'Energy Use 2020'!$AD73</f>
        <v>143698080541659.88</v>
      </c>
      <c r="R11" s="230">
        <f>('Energy Use'!R67-'E-electricity'!R11-'E-Coal'!R11)*'Energy Use 2020'!$AD73</f>
        <v>145438931155727.66</v>
      </c>
      <c r="S11" s="230">
        <f>('Energy Use'!S67-'E-electricity'!S11-'E-Coal'!S11)*'Energy Use 2020'!$AD73</f>
        <v>147156382933918.94</v>
      </c>
      <c r="T11" s="230">
        <f>('Energy Use'!T67-'E-electricity'!T11-'E-Coal'!T11)*'Energy Use 2020'!$AD73</f>
        <v>148572206623863.66</v>
      </c>
      <c r="U11" s="230">
        <f>('Energy Use'!U67-'E-electricity'!U11-'E-Coal'!U11)*'Energy Use 2020'!$AD73</f>
        <v>149698665853343.13</v>
      </c>
      <c r="V11" s="230">
        <f>('Energy Use'!V67-'E-electricity'!V11-'E-Coal'!V11)*'Energy Use 2020'!$AD73</f>
        <v>150550437219987.81</v>
      </c>
      <c r="W11" s="230">
        <f>('Energy Use'!W67-'E-electricity'!W11-'E-Coal'!W11)*'Energy Use 2020'!$AD73</f>
        <v>151144272824329.19</v>
      </c>
      <c r="X11" s="230">
        <f>('Energy Use'!X67-'E-electricity'!X11-'E-Coal'!X11)*'Energy Use 2020'!$AD73</f>
        <v>151498663317169.75</v>
      </c>
      <c r="Y11" s="230">
        <f>('Energy Use'!Y67-'E-electricity'!Y11-'E-Coal'!Y11)*'Energy Use 2020'!$AD73</f>
        <v>151633509203425.38</v>
      </c>
      <c r="Z11" s="230">
        <f>('Energy Use'!Z67-'E-electricity'!Z11-'E-Coal'!Z11)*'Energy Use 2020'!$AD73</f>
        <v>151569807090813.44</v>
      </c>
      <c r="AA11" s="230">
        <f>('Energy Use'!AA67-'E-electricity'!AA11-'E-Coal'!AA11)*'Energy Use 2020'!$AD73</f>
        <v>151329356469959.38</v>
      </c>
      <c r="AB11" s="230">
        <f>('Energy Use'!AB67-'E-electricity'!AB11-'E-Coal'!AB11)*'Energy Use 2020'!$AD73</f>
        <v>150934491509781.34</v>
      </c>
      <c r="AC11" s="230">
        <f>('Energy Use'!AC67-'E-electricity'!AC11-'E-Coal'!AC11)*'Energy Use 2020'!$AD73</f>
        <v>150407841288516.03</v>
      </c>
      <c r="AD11" s="230">
        <f>('Energy Use'!AD67-'E-electricity'!AD11-'E-Coal'!AD11)*'Energy Use 2020'!$AD73</f>
        <v>149772120889328.31</v>
      </c>
      <c r="AE11" s="230">
        <f>('Energy Use'!AE67-'E-electricity'!AE11-'E-Coal'!AE11)*'Energy Use 2020'!$AD73</f>
        <v>149049954895425</v>
      </c>
      <c r="AF11" s="230">
        <f>('Energy Use'!AF67-'E-electricity'!AF11-'E-Coal'!AF11)*'Energy Use 2020'!$AD73</f>
        <v>148263734041301</v>
      </c>
      <c r="AG11" s="230">
        <f>('Energy Use'!AG67-'E-electricity'!AG11-'E-Coal'!AG11)*'Energy Use 2020'!$AD73</f>
        <v>147435505125918.09</v>
      </c>
      <c r="AH11" s="230">
        <f>('Energy Use'!AH67-'E-electricity'!AH11-'E-Coal'!AH11)*'Energy Use 2020'!$AD73</f>
        <v>146586893776490.09</v>
      </c>
      <c r="AI11" s="230">
        <f>('Energy Use'!AI67-'E-electricity'!AI11-'E-Coal'!AI11)*'Energy Use 2020'!$AD73</f>
        <v>145739059269611.38</v>
      </c>
      <c r="AJ11" s="230">
        <f>('Energy Use'!AJ67-'E-electricity'!AJ11-'E-Coal'!AJ11)*'Energy Use 2020'!$AD73</f>
        <v>144912680367712.63</v>
      </c>
      <c r="AK11" s="230">
        <f>('Energy Use'!AK67-'E-electricity'!AK11-'E-Coal'!AK11)*'Energy Use 2020'!$AD73</f>
        <v>144127971008625.41</v>
      </c>
      <c r="AL11" s="230">
        <f>('Energy Use'!AL67-'E-electricity'!AL11-'E-Coal'!AL11)*'Energy Use 2020'!$AD73</f>
        <v>143404724688426.59</v>
      </c>
      <c r="AM11" s="230">
        <f>('Energy Use'!AM67-'E-electricity'!AM11-'E-Coal'!AM11)*'Energy Use 2020'!$AD73</f>
        <v>142762386496112.22</v>
      </c>
      <c r="AN11" s="230">
        <f>('Energy Use'!AN67-'E-electricity'!AN11-'E-Coal'!AN11)*'Energy Use 2020'!$AD73</f>
        <v>142220151987056.13</v>
      </c>
      <c r="AO11" s="230">
        <f>('Energy Use'!AO67-'E-electricity'!AO11-'E-Coal'!AO11)*'Energy Use 2020'!$AD73</f>
        <v>141797092415882.81</v>
      </c>
      <c r="AP11" s="230">
        <f>('Energy Use'!AP67-'E-electricity'!AP11-'E-Coal'!AP11)*'Energy Use 2020'!$AD73</f>
        <v>141512306285779.97</v>
      </c>
      <c r="AQ11" s="230">
        <f>('Energy Use'!AQ67-'E-electricity'!AQ11-'E-Coal'!AQ11)*'Energy Use 2020'!$AD73</f>
        <v>141373310708140.53</v>
      </c>
      <c r="AR11" s="133" t="str">
        <f>VLOOKUP($A11,'Sector Match'!$A$1:$B$43,2,0)</f>
        <v>food beverage and tobacco 10T12</v>
      </c>
    </row>
    <row r="12" spans="1:44" x14ac:dyDescent="0.2">
      <c r="A12" s="74" t="s">
        <v>11</v>
      </c>
      <c r="B12" s="230">
        <f>('Energy Use'!B68-'E-electricity'!B12)*'Energy Use 2019'!$U74</f>
        <v>51734203488000</v>
      </c>
      <c r="C12" s="230">
        <f>('Energy Use'!C68-'E-electricity'!C12-'E-Coal'!C12)*'Energy Use 2020'!$AD74</f>
        <v>55789827258000.008</v>
      </c>
      <c r="D12" s="230">
        <f>('Energy Use'!D68-'E-electricity'!D12-'E-Coal'!D12)*'Energy Use 2020'!$AD74</f>
        <v>65854163391002.023</v>
      </c>
      <c r="E12" s="230">
        <f>('Energy Use'!E68-'E-electricity'!E12-'E-Coal'!E12)*'Energy Use 2020'!$AD74</f>
        <v>71870837772400.328</v>
      </c>
      <c r="F12" s="230">
        <f>('Energy Use'!F68-'E-electricity'!F12-'E-Coal'!F12)*'Energy Use 2020'!$AD74</f>
        <v>75306720903699.125</v>
      </c>
      <c r="G12" s="230">
        <f>('Energy Use'!G68-'E-electricity'!G12-'E-Coal'!G12)*'Energy Use 2020'!$AD74</f>
        <v>78749141157922.859</v>
      </c>
      <c r="H12" s="230">
        <f>('Energy Use'!H68-'E-electricity'!H12-'E-Coal'!H12)*'Energy Use 2020'!$AD74</f>
        <v>83132241056357.609</v>
      </c>
      <c r="I12" s="230">
        <f>('Energy Use'!I68-'E-electricity'!I12-'E-Coal'!I12)*'Energy Use 2020'!$AD74</f>
        <v>88351790195247.063</v>
      </c>
      <c r="J12" s="230">
        <f>('Energy Use'!J68-'E-electricity'!J12-'E-Coal'!J12)*'Energy Use 2020'!$AD74</f>
        <v>92452482083507.297</v>
      </c>
      <c r="K12" s="230">
        <f>('Energy Use'!K68-'E-electricity'!K12-'E-Coal'!K12)*'Energy Use 2020'!$AD74</f>
        <v>96496604864704.125</v>
      </c>
      <c r="L12" s="230">
        <f>('Energy Use'!L68-'E-electricity'!L12-'E-Coal'!L12)*'Energy Use 2020'!$AD74</f>
        <v>99906517589130.406</v>
      </c>
      <c r="M12" s="230">
        <f>('Energy Use'!M68-'E-electricity'!M12-'E-Coal'!M12)*'Energy Use 2020'!$AD74</f>
        <v>102797975514371.84</v>
      </c>
      <c r="N12" s="230">
        <f>('Energy Use'!N68-'E-electricity'!N12-'E-Coal'!N12)*'Energy Use 2020'!$AD74</f>
        <v>106136091576269.83</v>
      </c>
      <c r="O12" s="230">
        <f>('Energy Use'!O68-'E-electricity'!O12-'E-Coal'!O12)*'Energy Use 2020'!$AD74</f>
        <v>109256972805351.42</v>
      </c>
      <c r="P12" s="230">
        <f>('Energy Use'!P68-'E-electricity'!P12-'E-Coal'!P12)*'Energy Use 2020'!$AD74</f>
        <v>112165643236256.66</v>
      </c>
      <c r="Q12" s="230">
        <f>('Energy Use'!Q68-'E-electricity'!Q12-'E-Coal'!Q12)*'Energy Use 2020'!$AD74</f>
        <v>114871482683286.19</v>
      </c>
      <c r="R12" s="230">
        <f>('Energy Use'!R68-'E-electricity'!R12-'E-Coal'!R12)*'Energy Use 2020'!$AD74</f>
        <v>117387907632525.83</v>
      </c>
      <c r="S12" s="230">
        <f>('Energy Use'!S68-'E-electricity'!S12-'E-Coal'!S12)*'Energy Use 2020'!$AD74</f>
        <v>119964976193446.63</v>
      </c>
      <c r="T12" s="230">
        <f>('Energy Use'!T68-'E-electricity'!T12-'E-Coal'!T12)*'Energy Use 2020'!$AD74</f>
        <v>122376163869365.02</v>
      </c>
      <c r="U12" s="230">
        <f>('Energy Use'!U68-'E-electricity'!U12-'E-Coal'!U12)*'Energy Use 2020'!$AD74</f>
        <v>124619102960583.92</v>
      </c>
      <c r="V12" s="230">
        <f>('Energy Use'!V68-'E-electricity'!V12-'E-Coal'!V12)*'Energy Use 2020'!$AD74</f>
        <v>126692818743385.27</v>
      </c>
      <c r="W12" s="230">
        <f>('Energy Use'!W68-'E-electricity'!W12-'E-Coal'!W12)*'Energy Use 2020'!$AD74</f>
        <v>128597681578335.64</v>
      </c>
      <c r="X12" s="230">
        <f>('Energy Use'!X68-'E-electricity'!X12-'E-Coal'!X12)*'Energy Use 2020'!$AD74</f>
        <v>130335346692778.58</v>
      </c>
      <c r="Y12" s="230">
        <f>('Energy Use'!Y68-'E-electricity'!Y12-'E-Coal'!Y12)*'Energy Use 2020'!$AD74</f>
        <v>131908683580309.5</v>
      </c>
      <c r="Z12" s="230">
        <f>('Energy Use'!Z68-'E-electricity'!Z12-'E-Coal'!Z12)*'Energy Use 2020'!$AD74</f>
        <v>133321696998371.05</v>
      </c>
      <c r="AA12" s="230">
        <f>('Energy Use'!AA68-'E-electricity'!AA12-'E-Coal'!AA12)*'Energy Use 2020'!$AD74</f>
        <v>134579441538667.03</v>
      </c>
      <c r="AB12" s="230">
        <f>('Energy Use'!AB68-'E-electricity'!AB12-'E-Coal'!AB12)*'Energy Use 2020'!$AD74</f>
        <v>135687931698925.7</v>
      </c>
      <c r="AC12" s="230">
        <f>('Energy Use'!AC68-'E-electricity'!AC12-'E-Coal'!AC12)*'Energy Use 2020'!$AD74</f>
        <v>136654049304280.55</v>
      </c>
      <c r="AD12" s="230">
        <f>('Energy Use'!AD68-'E-electricity'!AD12-'E-Coal'!AD12)*'Energy Use 2020'!$AD74</f>
        <v>137485450018092.83</v>
      </c>
      <c r="AE12" s="230">
        <f>('Energy Use'!AE68-'E-electricity'!AE12-'E-Coal'!AE12)*'Energy Use 2020'!$AD74</f>
        <v>138190470551459.98</v>
      </c>
      <c r="AF12" s="230">
        <f>('Energy Use'!AF68-'E-electricity'!AF12-'E-Coal'!AF12)*'Energy Use 2020'!$AD74</f>
        <v>138778038033888.31</v>
      </c>
      <c r="AG12" s="230">
        <f>('Energy Use'!AG68-'E-electricity'!AG12-'E-Coal'!AG12)*'Energy Use 2020'!$AD74</f>
        <v>139257582850353.38</v>
      </c>
      <c r="AH12" s="230">
        <f>('Energy Use'!AH68-'E-electricity'!AH12-'E-Coal'!AH12)*'Energy Use 2020'!$AD74</f>
        <v>139638956087510.47</v>
      </c>
      <c r="AI12" s="230">
        <f>('Energy Use'!AI68-'E-electricity'!AI12-'E-Coal'!AI12)*'Energy Use 2020'!$AD74</f>
        <v>139932352569042.59</v>
      </c>
      <c r="AJ12" s="230">
        <f>('Energy Use'!AJ68-'E-electricity'!AJ12-'E-Coal'!AJ12)*'Energy Use 2020'!$AD74</f>
        <v>140148240301246.63</v>
      </c>
      <c r="AK12" s="230">
        <f>('Energy Use'!AK68-'E-electricity'!AK12-'E-Coal'!AK12)*'Energy Use 2020'!$AD74</f>
        <v>140297296998776.13</v>
      </c>
      <c r="AL12" s="230">
        <f>('Energy Use'!AL68-'E-electricity'!AL12-'E-Coal'!AL12)*'Energy Use 2020'!$AD74</f>
        <v>140390354219964.44</v>
      </c>
      <c r="AM12" s="230">
        <f>('Energy Use'!AM68-'E-electricity'!AM12-'E-Coal'!AM12)*'Energy Use 2020'!$AD74</f>
        <v>140438349514018.91</v>
      </c>
      <c r="AN12" s="230">
        <f>('Energy Use'!AN68-'E-electricity'!AN12-'E-Coal'!AN12)*'Energy Use 2020'!$AD74</f>
        <v>140452286870480.59</v>
      </c>
      <c r="AO12" s="230">
        <f>('Energy Use'!AO68-'E-electricity'!AO12-'E-Coal'!AO12)*'Energy Use 2020'!$AD74</f>
        <v>140443205666245.67</v>
      </c>
      <c r="AP12" s="230">
        <f>('Energy Use'!AP68-'E-electricity'!AP12-'E-Coal'!AP12)*'Energy Use 2020'!$AD74</f>
        <v>140422158228185.66</v>
      </c>
      <c r="AQ12" s="230">
        <f>('Energy Use'!AQ68-'E-electricity'!AQ12-'E-Coal'!AQ12)*'Energy Use 2020'!$AD74</f>
        <v>140388491177261.45</v>
      </c>
      <c r="AR12" s="133" t="str">
        <f>VLOOKUP($A12,'Sector Match'!$A$1:$B$43,2,0)</f>
        <v>food beverage and tobacco 10T12</v>
      </c>
    </row>
    <row r="13" spans="1:44" x14ac:dyDescent="0.2">
      <c r="A13" s="74" t="s">
        <v>12</v>
      </c>
      <c r="B13" s="230">
        <f>('Energy Use'!B69-'E-electricity'!B13)*'Energy Use 2019'!$U75</f>
        <v>2441707735500</v>
      </c>
      <c r="C13" s="230">
        <f>('Energy Use'!C69-'E-electricity'!C13-'E-Coal'!C13)*'Energy Use 2020'!$AD75</f>
        <v>2036145358499.9998</v>
      </c>
      <c r="D13" s="230">
        <f>('Energy Use'!D69-'E-electricity'!D13-'E-Coal'!D13)*'Energy Use 2020'!$AD75</f>
        <v>2099760911564.1433</v>
      </c>
      <c r="E13" s="230">
        <f>('Energy Use'!E69-'E-electricity'!E13-'E-Coal'!E13)*'Energy Use 2020'!$AD75</f>
        <v>2396470938113.333</v>
      </c>
      <c r="F13" s="230">
        <f>('Energy Use'!F69-'E-electricity'!F13-'E-Coal'!F13)*'Energy Use 2020'!$AD75</f>
        <v>2473959665808.4971</v>
      </c>
      <c r="G13" s="230">
        <f>('Energy Use'!G69-'E-electricity'!G13-'E-Coal'!G13)*'Energy Use 2020'!$AD75</f>
        <v>2542034458257.353</v>
      </c>
      <c r="H13" s="230">
        <f>('Energy Use'!H69-'E-electricity'!H13-'E-Coal'!H13)*'Energy Use 2020'!$AD75</f>
        <v>2633832831459.8618</v>
      </c>
      <c r="I13" s="230">
        <f>('Energy Use'!I69-'E-electricity'!I13-'E-Coal'!I13)*'Energy Use 2020'!$AD75</f>
        <v>2737197258346.1699</v>
      </c>
      <c r="J13" s="230">
        <f>('Energy Use'!J69-'E-electricity'!J13-'E-Coal'!J13)*'Energy Use 2020'!$AD75</f>
        <v>2832628849266.6172</v>
      </c>
      <c r="K13" s="230">
        <f>('Energy Use'!K69-'E-electricity'!K13-'E-Coal'!K13)*'Energy Use 2020'!$AD75</f>
        <v>2925628378924.5352</v>
      </c>
      <c r="L13" s="230">
        <f>('Energy Use'!L69-'E-electricity'!L13-'E-Coal'!L13)*'Energy Use 2020'!$AD75</f>
        <v>3010857978231.9937</v>
      </c>
      <c r="M13" s="230">
        <f>('Energy Use'!M69-'E-electricity'!M13-'E-Coal'!M13)*'Energy Use 2020'!$AD75</f>
        <v>3087291590997.0156</v>
      </c>
      <c r="N13" s="230">
        <f>('Energy Use'!N69-'E-electricity'!N13-'E-Coal'!N13)*'Energy Use 2020'!$AD75</f>
        <v>3162457290508.7612</v>
      </c>
      <c r="O13" s="230">
        <f>('Energy Use'!O69-'E-electricity'!O13-'E-Coal'!O13)*'Energy Use 2020'!$AD75</f>
        <v>3229038506575.1138</v>
      </c>
      <c r="P13" s="230">
        <f>('Energy Use'!P69-'E-electricity'!P13-'E-Coal'!P13)*'Energy Use 2020'!$AD75</f>
        <v>3287322948871.5625</v>
      </c>
      <c r="Q13" s="230">
        <f>('Energy Use'!Q69-'E-electricity'!Q13-'E-Coal'!Q13)*'Energy Use 2020'!$AD75</f>
        <v>3337729736002.4771</v>
      </c>
      <c r="R13" s="230">
        <f>('Energy Use'!R69-'E-electricity'!R13-'E-Coal'!R13)*'Energy Use 2020'!$AD75</f>
        <v>3380793691277.0254</v>
      </c>
      <c r="S13" s="230">
        <f>('Energy Use'!S69-'E-electricity'!S13-'E-Coal'!S13)*'Energy Use 2020'!$AD75</f>
        <v>3421943574325.9277</v>
      </c>
      <c r="T13" s="230">
        <f>('Energy Use'!T69-'E-electricity'!T13-'E-Coal'!T13)*'Energy Use 2020'!$AD75</f>
        <v>3456685958280.2905</v>
      </c>
      <c r="U13" s="230">
        <f>('Energy Use'!U69-'E-electricity'!U13-'E-Coal'!U13)*'Energy Use 2020'!$AD75</f>
        <v>3485244765444.1172</v>
      </c>
      <c r="V13" s="230">
        <f>('Energy Use'!V69-'E-electricity'!V13-'E-Coal'!V13)*'Energy Use 2020'!$AD75</f>
        <v>3507892601628.9497</v>
      </c>
      <c r="W13" s="230">
        <f>('Energy Use'!W69-'E-electricity'!W13-'E-Coal'!W13)*'Energy Use 2020'!$AD75</f>
        <v>3524944715511.6685</v>
      </c>
      <c r="X13" s="230">
        <f>('Energy Use'!X69-'E-electricity'!X13-'E-Coal'!X13)*'Energy Use 2020'!$AD75</f>
        <v>3536752899354.6426</v>
      </c>
      <c r="Y13" s="230">
        <f>('Energy Use'!Y69-'E-electricity'!Y13-'E-Coal'!Y13)*'Energy Use 2020'!$AD75</f>
        <v>3543699465715.9507</v>
      </c>
      <c r="Z13" s="230">
        <f>('Energy Use'!Z69-'E-electricity'!Z13-'E-Coal'!Z13)*'Energy Use 2020'!$AD75</f>
        <v>3546191419095.2437</v>
      </c>
      <c r="AA13" s="230">
        <f>('Energy Use'!AA69-'E-electricity'!AA13-'E-Coal'!AA13)*'Energy Use 2020'!$AD75</f>
        <v>3544654924665.2129</v>
      </c>
      <c r="AB13" s="230">
        <f>('Energy Use'!AB69-'E-electricity'!AB13-'E-Coal'!AB13)*'Energy Use 2020'!$AD75</f>
        <v>3539530159040.0723</v>
      </c>
      <c r="AC13" s="230">
        <f>('Energy Use'!AC69-'E-electricity'!AC13-'E-Coal'!AC13)*'Energy Use 2020'!$AD75</f>
        <v>3531266611057.5073</v>
      </c>
      <c r="AD13" s="230">
        <f>('Energy Use'!AD69-'E-electricity'!AD13-'E-Coal'!AD13)*'Energy Use 2020'!$AD75</f>
        <v>3520318884330.1333</v>
      </c>
      <c r="AE13" s="230">
        <f>('Energy Use'!AE69-'E-electricity'!AE13-'E-Coal'!AE13)*'Energy Use 2020'!$AD75</f>
        <v>3507143038286.5771</v>
      </c>
      <c r="AF13" s="230">
        <f>('Energy Use'!AF69-'E-electricity'!AF13-'E-Coal'!AF13)*'Energy Use 2020'!$AD75</f>
        <v>3492193490904.9028</v>
      </c>
      <c r="AG13" s="230">
        <f>('Energy Use'!AG69-'E-electricity'!AG13-'E-Coal'!AG13)*'Energy Use 2020'!$AD75</f>
        <v>3475920494579.4175</v>
      </c>
      <c r="AH13" s="230">
        <f>('Energy Use'!AH69-'E-electricity'!AH13-'E-Coal'!AH13)*'Energy Use 2020'!$AD75</f>
        <v>3458768186711.8599</v>
      </c>
      <c r="AI13" s="230">
        <f>('Energy Use'!AI69-'E-electricity'!AI13-'E-Coal'!AI13)*'Energy Use 2020'!$AD75</f>
        <v>3441173208759.6133</v>
      </c>
      <c r="AJ13" s="230">
        <f>('Energy Use'!AJ69-'E-electricity'!AJ13-'E-Coal'!AJ13)*'Energy Use 2020'!$AD75</f>
        <v>3423563881627.9229</v>
      </c>
      <c r="AK13" s="230">
        <f>('Energy Use'!AK69-'E-electricity'!AK13-'E-Coal'!AK13)*'Energy Use 2020'!$AD75</f>
        <v>3406359921433.1533</v>
      </c>
      <c r="AL13" s="230">
        <f>('Energy Use'!AL69-'E-electricity'!AL13-'E-Coal'!AL13)*'Energy Use 2020'!$AD75</f>
        <v>3389972677729.9878</v>
      </c>
      <c r="AM13" s="230">
        <f>('Energy Use'!AM69-'E-electricity'!AM13-'E-Coal'!AM13)*'Energy Use 2020'!$AD75</f>
        <v>3374805876206.8325</v>
      </c>
      <c r="AN13" s="230">
        <f>('Energy Use'!AN69-'E-electricity'!AN13-'E-Coal'!AN13)*'Energy Use 2020'!$AD75</f>
        <v>3361256849524.5933</v>
      </c>
      <c r="AO13" s="230">
        <f>('Energy Use'!AO69-'E-electricity'!AO13-'E-Coal'!AO13)*'Energy Use 2020'!$AD75</f>
        <v>3349718243321.2007</v>
      </c>
      <c r="AP13" s="230">
        <f>('Energy Use'!AP69-'E-electricity'!AP13-'E-Coal'!AP13)*'Energy Use 2020'!$AD75</f>
        <v>3340580189364.8613</v>
      </c>
      <c r="AQ13" s="230">
        <f>('Energy Use'!AQ69-'E-electricity'!AQ13-'E-Coal'!AQ13)*'Energy Use 2020'!$AD75</f>
        <v>3333954975808.4712</v>
      </c>
      <c r="AR13" s="133" t="str">
        <f>VLOOKUP($A13,'Sector Match'!$A$1:$B$43,2,0)</f>
        <v>food beverage and tobacco 10T12</v>
      </c>
    </row>
    <row r="14" spans="1:44" x14ac:dyDescent="0.2">
      <c r="A14" s="74" t="s">
        <v>13</v>
      </c>
      <c r="B14" s="230">
        <f>('Energy Use'!B70-'E-electricity'!B14)*'Energy Use 2019'!$U76</f>
        <v>306691269571500</v>
      </c>
      <c r="C14" s="230">
        <f>('Energy Use'!C70-'E-electricity'!C14-'E-Coal'!C14)*'Energy Use 2020'!$AD76</f>
        <v>303588439605000</v>
      </c>
      <c r="D14" s="230">
        <f>('Energy Use'!D70-'E-electricity'!D14-'E-Coal'!D14)*'Energy Use 2020'!$AD76</f>
        <v>313310525102151.25</v>
      </c>
      <c r="E14" s="230">
        <f>('Energy Use'!E70-'E-electricity'!E14-'E-Coal'!E14)*'Energy Use 2020'!$AD76</f>
        <v>318446404850017.81</v>
      </c>
      <c r="F14" s="230">
        <f>('Energy Use'!F70-'E-electricity'!F14-'E-Coal'!F14)*'Energy Use 2020'!$AD76</f>
        <v>326956083836889.25</v>
      </c>
      <c r="G14" s="230">
        <f>('Energy Use'!G70-'E-electricity'!G14-'E-Coal'!G14)*'Energy Use 2020'!$AD76</f>
        <v>329644511973279.25</v>
      </c>
      <c r="H14" s="230">
        <f>('Energy Use'!H70-'E-electricity'!H14-'E-Coal'!H14)*'Energy Use 2020'!$AD76</f>
        <v>333387860836338.63</v>
      </c>
      <c r="I14" s="230">
        <f>('Energy Use'!I70-'E-electricity'!I14-'E-Coal'!I14)*'Energy Use 2020'!$AD76</f>
        <v>338301405530695.69</v>
      </c>
      <c r="J14" s="230">
        <f>('Energy Use'!J70-'E-electricity'!J14-'E-Coal'!J14)*'Energy Use 2020'!$AD76</f>
        <v>342100211017852.88</v>
      </c>
      <c r="K14" s="230">
        <f>('Energy Use'!K70-'E-electricity'!K14-'E-Coal'!K14)*'Energy Use 2020'!$AD76</f>
        <v>345189076434735.5</v>
      </c>
      <c r="L14" s="230">
        <f>('Energy Use'!L70-'E-electricity'!L14-'E-Coal'!L14)*'Energy Use 2020'!$AD76</f>
        <v>346726742228017.38</v>
      </c>
      <c r="M14" s="230">
        <f>('Energy Use'!M70-'E-electricity'!M14-'E-Coal'!M14)*'Energy Use 2020'!$AD76</f>
        <v>346382561594927.69</v>
      </c>
      <c r="N14" s="230">
        <f>('Energy Use'!N70-'E-electricity'!N14-'E-Coal'!N14)*'Energy Use 2020'!$AD76</f>
        <v>344707752683766.94</v>
      </c>
      <c r="O14" s="230">
        <f>('Energy Use'!O70-'E-electricity'!O14-'E-Coal'!O14)*'Energy Use 2020'!$AD76</f>
        <v>341393681687749</v>
      </c>
      <c r="P14" s="230">
        <f>('Energy Use'!P70-'E-electricity'!P14-'E-Coal'!P14)*'Energy Use 2020'!$AD76</f>
        <v>336933324651068.19</v>
      </c>
      <c r="Q14" s="230">
        <f>('Energy Use'!Q70-'E-electricity'!Q14-'E-Coal'!Q14)*'Energy Use 2020'!$AD76</f>
        <v>331811305177760.25</v>
      </c>
      <c r="R14" s="230">
        <f>('Energy Use'!R70-'E-electricity'!R14-'E-Coal'!R14)*'Energy Use 2020'!$AD76</f>
        <v>326491423180546.56</v>
      </c>
      <c r="S14" s="230">
        <f>('Energy Use'!S70-'E-electricity'!S14-'E-Coal'!S14)*'Energy Use 2020'!$AD76</f>
        <v>321647250768174.38</v>
      </c>
      <c r="T14" s="230">
        <f>('Energy Use'!T70-'E-electricity'!T14-'E-Coal'!T14)*'Energy Use 2020'!$AD76</f>
        <v>317029633839201.56</v>
      </c>
      <c r="U14" s="230">
        <f>('Energy Use'!U70-'E-electricity'!U14-'E-Coal'!U14)*'Energy Use 2020'!$AD76</f>
        <v>312633221133241</v>
      </c>
      <c r="V14" s="230">
        <f>('Energy Use'!V70-'E-electricity'!V14-'E-Coal'!V14)*'Energy Use 2020'!$AD76</f>
        <v>308452961457648.38</v>
      </c>
      <c r="W14" s="230">
        <f>('Energy Use'!W70-'E-electricity'!W14-'E-Coal'!W14)*'Energy Use 2020'!$AD76</f>
        <v>304484099415145.88</v>
      </c>
      <c r="X14" s="230">
        <f>('Energy Use'!X70-'E-electricity'!X14-'E-Coal'!X14)*'Energy Use 2020'!$AD76</f>
        <v>300722171558688.81</v>
      </c>
      <c r="Y14" s="230">
        <f>('Energy Use'!Y70-'E-electricity'!Y14-'E-Coal'!Y14)*'Energy Use 2020'!$AD76</f>
        <v>297163002989578.5</v>
      </c>
      <c r="Z14" s="230">
        <f>('Energy Use'!Z70-'E-electricity'!Z14-'E-Coal'!Z14)*'Energy Use 2020'!$AD76</f>
        <v>293802704415574.38</v>
      </c>
      <c r="AA14" s="230">
        <f>('Energy Use'!AA70-'E-electricity'!AA14-'E-Coal'!AA14)*'Energy Use 2020'!$AD76</f>
        <v>290637669686736.69</v>
      </c>
      <c r="AB14" s="230">
        <f>('Energy Use'!AB70-'E-electricity'!AB14-'E-Coal'!AB14)*'Energy Use 2020'!$AD76</f>
        <v>287664573827812.31</v>
      </c>
      <c r="AC14" s="230">
        <f>('Energy Use'!AC70-'E-electricity'!AC14-'E-Coal'!AC14)*'Energy Use 2020'!$AD76</f>
        <v>284880371587287.31</v>
      </c>
      <c r="AD14" s="230">
        <f>('Energy Use'!AD70-'E-electricity'!AD14-'E-Coal'!AD14)*'Energy Use 2020'!$AD76</f>
        <v>282282296524627.38</v>
      </c>
      <c r="AE14" s="230">
        <f>('Energy Use'!AE70-'E-electricity'!AE14-'E-Coal'!AE14)*'Energy Use 2020'!$AD76</f>
        <v>279867860658941.25</v>
      </c>
      <c r="AF14" s="230">
        <f>('Energy Use'!AF70-'E-electricity'!AF14-'E-Coal'!AF14)*'Energy Use 2020'!$AD76</f>
        <v>277634854704101.84</v>
      </c>
      <c r="AG14" s="230">
        <f>('Energy Use'!AG70-'E-electricity'!AG14-'E-Coal'!AG14)*'Energy Use 2020'!$AD76</f>
        <v>275581348917422.78</v>
      </c>
      <c r="AH14" s="230">
        <f>('Energy Use'!AH70-'E-electricity'!AH14-'E-Coal'!AH14)*'Energy Use 2020'!$AD76</f>
        <v>273705694591323.91</v>
      </c>
      <c r="AI14" s="230">
        <f>('Energy Use'!AI70-'E-electricity'!AI14-'E-Coal'!AI14)*'Energy Use 2020'!$AD76</f>
        <v>272006526219900.75</v>
      </c>
      <c r="AJ14" s="230">
        <f>('Energy Use'!AJ70-'E-electricity'!AJ14-'E-Coal'!AJ14)*'Energy Use 2020'!$AD76</f>
        <v>270482764375185.38</v>
      </c>
      <c r="AK14" s="230">
        <f>('Energy Use'!AK70-'E-electricity'!AK14-'E-Coal'!AK14)*'Energy Use 2020'!$AD76</f>
        <v>269133619330931.72</v>
      </c>
      <c r="AL14" s="230">
        <f>('Energy Use'!AL70-'E-electricity'!AL14-'E-Coal'!AL14)*'Energy Use 2020'!$AD76</f>
        <v>267958595475217.97</v>
      </c>
      <c r="AM14" s="230">
        <f>('Energy Use'!AM70-'E-electricity'!AM14-'E-Coal'!AM14)*'Energy Use 2020'!$AD76</f>
        <v>266957496556884.09</v>
      </c>
      <c r="AN14" s="230">
        <f>('Energy Use'!AN70-'E-electricity'!AN14-'E-Coal'!AN14)*'Energy Use 2020'!$AD76</f>
        <v>266130431814979.31</v>
      </c>
      <c r="AO14" s="230">
        <f>('Energy Use'!AO70-'E-electricity'!AO14-'E-Coal'!AO14)*'Energy Use 2020'!$AD76</f>
        <v>265477823044893.97</v>
      </c>
      <c r="AP14" s="230">
        <f>('Energy Use'!AP70-'E-electricity'!AP14-'E-Coal'!AP14)*'Energy Use 2020'!$AD76</f>
        <v>265000412659872.66</v>
      </c>
      <c r="AQ14" s="230">
        <f>('Energy Use'!AQ70-'E-electricity'!AQ14-'E-Coal'!AQ14)*'Energy Use 2020'!$AD76</f>
        <v>264677205344515.13</v>
      </c>
      <c r="AR14" s="133" t="str">
        <f>VLOOKUP($A14,'Sector Match'!$A$1:$B$43,2,0)</f>
        <v>textiles apparel and leather 13T15</v>
      </c>
    </row>
    <row r="15" spans="1:44" x14ac:dyDescent="0.2">
      <c r="A15" s="74" t="s">
        <v>14</v>
      </c>
      <c r="B15" s="230">
        <f>('Energy Use'!B71-'E-electricity'!B15)*'Energy Use 2019'!$U77</f>
        <v>5622316788000</v>
      </c>
      <c r="C15" s="230">
        <f>('Energy Use'!C71-'E-electricity'!C15-'E-Coal'!C15)*'Energy Use 2020'!$AD77</f>
        <v>3044495652000</v>
      </c>
      <c r="D15" s="230">
        <f>('Energy Use'!D71-'E-electricity'!D15-'E-Coal'!D15)*'Energy Use 2020'!$AD77</f>
        <v>3244625613151.8989</v>
      </c>
      <c r="E15" s="230">
        <f>('Energy Use'!E71-'E-electricity'!E15-'E-Coal'!E15)*'Energy Use 2020'!$AD77</f>
        <v>3443335025075.1221</v>
      </c>
      <c r="F15" s="230">
        <f>('Energy Use'!F71-'E-electricity'!F15-'E-Coal'!F15)*'Energy Use 2020'!$AD77</f>
        <v>3523683015778.415</v>
      </c>
      <c r="G15" s="230">
        <f>('Energy Use'!G71-'E-electricity'!G15-'E-Coal'!G15)*'Energy Use 2020'!$AD77</f>
        <v>3556228130462.4937</v>
      </c>
      <c r="H15" s="230">
        <f>('Energy Use'!H71-'E-electricity'!H15-'E-Coal'!H15)*'Energy Use 2020'!$AD77</f>
        <v>3601858168222.2505</v>
      </c>
      <c r="I15" s="230">
        <f>('Energy Use'!I71-'E-electricity'!I15-'E-Coal'!I15)*'Energy Use 2020'!$AD77</f>
        <v>3657709331883.2905</v>
      </c>
      <c r="J15" s="230">
        <f>('Energy Use'!J71-'E-electricity'!J15-'E-Coal'!J15)*'Energy Use 2020'!$AD77</f>
        <v>3698556019880.2969</v>
      </c>
      <c r="K15" s="230">
        <f>('Energy Use'!K71-'E-electricity'!K15-'E-Coal'!K15)*'Energy Use 2020'!$AD77</f>
        <v>3730318545512.5684</v>
      </c>
      <c r="L15" s="230">
        <f>('Energy Use'!L71-'E-electricity'!L15-'E-Coal'!L15)*'Energy Use 2020'!$AD77</f>
        <v>3743984070118.0098</v>
      </c>
      <c r="M15" s="230">
        <f>('Energy Use'!M71-'E-electricity'!M15-'E-Coal'!M15)*'Energy Use 2020'!$AD77</f>
        <v>3736732865764.9775</v>
      </c>
      <c r="N15" s="230">
        <f>('Energy Use'!N71-'E-electricity'!N15-'E-Coal'!N15)*'Energy Use 2020'!$AD77</f>
        <v>3718495750775.8262</v>
      </c>
      <c r="O15" s="230">
        <f>('Energy Use'!O71-'E-electricity'!O15-'E-Coal'!O15)*'Energy Use 2020'!$AD77</f>
        <v>3682743483411.792</v>
      </c>
      <c r="P15" s="230">
        <f>('Energy Use'!P71-'E-electricity'!P15-'E-Coal'!P15)*'Energy Use 2020'!$AD77</f>
        <v>3634713798456.4409</v>
      </c>
      <c r="Q15" s="230">
        <f>('Energy Use'!Q71-'E-electricity'!Q15-'E-Coal'!Q15)*'Energy Use 2020'!$AD77</f>
        <v>3579556046034.166</v>
      </c>
      <c r="R15" s="230">
        <f>('Energy Use'!R71-'E-electricity'!R15-'E-Coal'!R15)*'Energy Use 2020'!$AD77</f>
        <v>3522199390010.939</v>
      </c>
      <c r="S15" s="230">
        <f>('Energy Use'!S71-'E-electricity'!S15-'E-Coal'!S15)*'Energy Use 2020'!$AD77</f>
        <v>3472625403063.98</v>
      </c>
      <c r="T15" s="230">
        <f>('Energy Use'!T71-'E-electricity'!T15-'E-Coal'!T15)*'Energy Use 2020'!$AD77</f>
        <v>3425296481914.3628</v>
      </c>
      <c r="U15" s="230">
        <f>('Energy Use'!U71-'E-electricity'!U15-'E-Coal'!U15)*'Energy Use 2020'!$AD77</f>
        <v>3380153724265.6021</v>
      </c>
      <c r="V15" s="230">
        <f>('Energy Use'!V71-'E-electricity'!V15-'E-Coal'!V15)*'Energy Use 2020'!$AD77</f>
        <v>3337141410336.3545</v>
      </c>
      <c r="W15" s="230">
        <f>('Energy Use'!W71-'E-electricity'!W15-'E-Coal'!W15)*'Energy Use 2020'!$AD77</f>
        <v>3296206913474.3882</v>
      </c>
      <c r="X15" s="230">
        <f>('Energy Use'!X71-'E-electricity'!X15-'E-Coal'!X15)*'Energy Use 2020'!$AD77</f>
        <v>3257300616741.5371</v>
      </c>
      <c r="Y15" s="230">
        <f>('Energy Use'!Y71-'E-electricity'!Y15-'E-Coal'!Y15)*'Energy Use 2020'!$AD77</f>
        <v>3220375835354.8179</v>
      </c>
      <c r="Z15" s="230">
        <f>('Energy Use'!Z71-'E-electricity'!Z15-'E-Coal'!Z15)*'Energy Use 2020'!$AD77</f>
        <v>3185388744881.873</v>
      </c>
      <c r="AA15" s="230">
        <f>('Energy Use'!AA71-'E-electricity'!AA15-'E-Coal'!AA15)*'Energy Use 2020'!$AD77</f>
        <v>3152298315102.6973</v>
      </c>
      <c r="AB15" s="230">
        <f>('Energy Use'!AB71-'E-electricity'!AB15-'E-Coal'!AB15)*'Energy Use 2020'!$AD77</f>
        <v>3121066249463.0215</v>
      </c>
      <c r="AC15" s="230">
        <f>('Energy Use'!AC71-'E-electricity'!AC15-'E-Coal'!AC15)*'Energy Use 2020'!$AD77</f>
        <v>3091656930058.5825</v>
      </c>
      <c r="AD15" s="230">
        <f>('Energy Use'!AD71-'E-electricity'!AD15-'E-Coal'!AD15)*'Energy Use 2020'!$AD77</f>
        <v>3064037368103.6621</v>
      </c>
      <c r="AE15" s="230">
        <f>('Energy Use'!AE71-'E-electricity'!AE15-'E-Coal'!AE15)*'Energy Use 2020'!$AD77</f>
        <v>3038177159851.8262</v>
      </c>
      <c r="AF15" s="230">
        <f>('Energy Use'!AF71-'E-electricity'!AF15-'E-Coal'!AF15)*'Energy Use 2020'!$AD77</f>
        <v>3014048447951.3198</v>
      </c>
      <c r="AG15" s="230">
        <f>('Energy Use'!AG71-'E-electricity'!AG15-'E-Coal'!AG15)*'Energy Use 2020'!$AD77</f>
        <v>2991625888233.0488</v>
      </c>
      <c r="AH15" s="230">
        <f>('Energy Use'!AH71-'E-electricity'!AH15-'E-Coal'!AH15)*'Energy Use 2020'!$AD77</f>
        <v>2970886621944.8091</v>
      </c>
      <c r="AI15" s="230">
        <f>('Energy Use'!AI71-'E-electricity'!AI15-'E-Coal'!AI15)*'Energy Use 2020'!$AD77</f>
        <v>2951810253461.4385</v>
      </c>
      <c r="AJ15" s="230">
        <f>('Energy Use'!AJ71-'E-electricity'!AJ15-'E-Coal'!AJ15)*'Energy Use 2020'!$AD77</f>
        <v>2934378833517.8643</v>
      </c>
      <c r="AK15" s="230">
        <f>('Energy Use'!AK71-'E-electricity'!AK15-'E-Coal'!AK15)*'Energy Use 2020'!$AD77</f>
        <v>2918576848029.3647</v>
      </c>
      <c r="AL15" s="230">
        <f>('Energy Use'!AL71-'E-electricity'!AL15-'E-Coal'!AL15)*'Energy Use 2020'!$AD77</f>
        <v>2904391212581.8252</v>
      </c>
      <c r="AM15" s="230">
        <f>('Energy Use'!AM71-'E-electricity'!AM15-'E-Coal'!AM15)*'Energy Use 2020'!$AD77</f>
        <v>2891811272694.2495</v>
      </c>
      <c r="AN15" s="230">
        <f>('Energy Use'!AN71-'E-electricity'!AN15-'E-Coal'!AN15)*'Energy Use 2020'!$AD77</f>
        <v>2880828809975.7485</v>
      </c>
      <c r="AO15" s="230">
        <f>('Energy Use'!AO71-'E-electricity'!AO15-'E-Coal'!AO15)*'Energy Use 2020'!$AD77</f>
        <v>2871438054320.9404</v>
      </c>
      <c r="AP15" s="230">
        <f>('Energy Use'!AP71-'E-electricity'!AP15-'E-Coal'!AP15)*'Energy Use 2020'!$AD77</f>
        <v>2863635702310.043</v>
      </c>
      <c r="AQ15" s="230">
        <f>('Energy Use'!AQ71-'E-electricity'!AQ15-'E-Coal'!AQ15)*'Energy Use 2020'!$AD77</f>
        <v>2857182724334.6812</v>
      </c>
      <c r="AR15" s="133" t="str">
        <f>VLOOKUP($A15,'Sector Match'!$A$1:$B$43,2,0)</f>
        <v>textiles apparel and leather 13T15</v>
      </c>
    </row>
    <row r="16" spans="1:44" x14ac:dyDescent="0.2">
      <c r="A16" s="74" t="s">
        <v>15</v>
      </c>
      <c r="B16" s="230">
        <f>('Energy Use'!B72-'E-electricity'!B16)*'Energy Use 2019'!$U78</f>
        <v>2158369636500</v>
      </c>
      <c r="C16" s="230">
        <f>('Energy Use'!C72-'E-electricity'!C16-'E-Coal'!C16)*'Energy Use 2020'!$AD78</f>
        <v>1750029434999.9993</v>
      </c>
      <c r="D16" s="230">
        <f>('Energy Use'!D72-'E-electricity'!D16-'E-Coal'!D16)*'Energy Use 2020'!$AD78</f>
        <v>1783893882422.2947</v>
      </c>
      <c r="E16" s="230">
        <f>('Energy Use'!E72-'E-electricity'!E16-'E-Coal'!E16)*'Energy Use 2020'!$AD78</f>
        <v>2021084918898.7468</v>
      </c>
      <c r="F16" s="230">
        <f>('Energy Use'!F72-'E-electricity'!F16-'E-Coal'!F16)*'Energy Use 2020'!$AD78</f>
        <v>2042161288842.7791</v>
      </c>
      <c r="G16" s="230">
        <f>('Energy Use'!G72-'E-electricity'!G16-'E-Coal'!G16)*'Energy Use 2020'!$AD78</f>
        <v>2023199952018.8069</v>
      </c>
      <c r="H16" s="230">
        <f>('Energy Use'!H72-'E-electricity'!H16-'E-Coal'!H16)*'Energy Use 2020'!$AD78</f>
        <v>2008814877067.5034</v>
      </c>
      <c r="I16" s="230">
        <f>('Energy Use'!I72-'E-electricity'!I16-'E-Coal'!I16)*'Energy Use 2020'!$AD78</f>
        <v>2012080648407.2764</v>
      </c>
      <c r="J16" s="230">
        <f>('Energy Use'!J72-'E-electricity'!J16-'E-Coal'!J16)*'Energy Use 2020'!$AD78</f>
        <v>2014325545480.292</v>
      </c>
      <c r="K16" s="230">
        <f>('Energy Use'!K72-'E-electricity'!K16-'E-Coal'!K16)*'Energy Use 2020'!$AD78</f>
        <v>2021734807584.677</v>
      </c>
      <c r="L16" s="230">
        <f>('Energy Use'!L72-'E-electricity'!L16-'E-Coal'!L16)*'Energy Use 2020'!$AD78</f>
        <v>2025393447697.1497</v>
      </c>
      <c r="M16" s="230">
        <f>('Energy Use'!M72-'E-electricity'!M16-'E-Coal'!M16)*'Energy Use 2020'!$AD78</f>
        <v>2022434419814.3081</v>
      </c>
      <c r="N16" s="230">
        <f>('Energy Use'!N72-'E-electricity'!N16-'E-Coal'!N16)*'Energy Use 2020'!$AD78</f>
        <v>2021691903166.5129</v>
      </c>
      <c r="O16" s="230">
        <f>('Energy Use'!O72-'E-electricity'!O16-'E-Coal'!O16)*'Energy Use 2020'!$AD78</f>
        <v>2012968490518.5828</v>
      </c>
      <c r="P16" s="230">
        <f>('Energy Use'!P72-'E-electricity'!P16-'E-Coal'!P16)*'Energy Use 2020'!$AD78</f>
        <v>1996934634536.1484</v>
      </c>
      <c r="Q16" s="230">
        <f>('Energy Use'!Q72-'E-electricity'!Q16-'E-Coal'!Q16)*'Energy Use 2020'!$AD78</f>
        <v>1974326491778.0432</v>
      </c>
      <c r="R16" s="230">
        <f>('Energy Use'!R72-'E-electricity'!R16-'E-Coal'!R16)*'Energy Use 2020'!$AD78</f>
        <v>1945923345536.937</v>
      </c>
      <c r="S16" s="230">
        <f>('Energy Use'!S72-'E-electricity'!S16-'E-Coal'!S16)*'Energy Use 2020'!$AD78</f>
        <v>1918642409507.7192</v>
      </c>
      <c r="T16" s="230">
        <f>('Energy Use'!T72-'E-electricity'!T16-'E-Coal'!T16)*'Energy Use 2020'!$AD78</f>
        <v>1886936069069.7209</v>
      </c>
      <c r="U16" s="230">
        <f>('Energy Use'!U72-'E-electricity'!U16-'E-Coal'!U16)*'Energy Use 2020'!$AD78</f>
        <v>1851505987262.1785</v>
      </c>
      <c r="V16" s="230">
        <f>('Energy Use'!V72-'E-electricity'!V16-'E-Coal'!V16)*'Energy Use 2020'!$AD78</f>
        <v>1813041715880.1348</v>
      </c>
      <c r="W16" s="230">
        <f>('Energy Use'!W72-'E-electricity'!W16-'E-Coal'!W16)*'Energy Use 2020'!$AD78</f>
        <v>1772209935501.9822</v>
      </c>
      <c r="X16" s="230">
        <f>('Energy Use'!X72-'E-electricity'!X16-'E-Coal'!X16)*'Energy Use 2020'!$AD78</f>
        <v>1729645828742.8586</v>
      </c>
      <c r="Y16" s="230">
        <f>('Energy Use'!Y72-'E-electricity'!Y16-'E-Coal'!Y16)*'Energy Use 2020'!$AD78</f>
        <v>1685946540123.7268</v>
      </c>
      <c r="Z16" s="230">
        <f>('Energy Use'!Z72-'E-electricity'!Z16-'E-Coal'!Z16)*'Energy Use 2020'!$AD78</f>
        <v>1641666611357.6577</v>
      </c>
      <c r="AA16" s="230">
        <f>('Energy Use'!AA72-'E-electricity'!AA16-'E-Coal'!AA16)*'Energy Use 2020'!$AD78</f>
        <v>1597315233286.2688</v>
      </c>
      <c r="AB16" s="230">
        <f>('Energy Use'!AB72-'E-electricity'!AB16-'E-Coal'!AB16)*'Energy Use 2020'!$AD78</f>
        <v>1553355124219.8364</v>
      </c>
      <c r="AC16" s="230">
        <f>('Energy Use'!AC72-'E-electricity'!AC16-'E-Coal'!AC16)*'Energy Use 2020'!$AD78</f>
        <v>1510202827466.1624</v>
      </c>
      <c r="AD16" s="230">
        <f>('Energy Use'!AD72-'E-electricity'!AD16-'E-Coal'!AD16)*'Energy Use 2020'!$AD78</f>
        <v>1468230216397.3455</v>
      </c>
      <c r="AE16" s="230">
        <f>('Energy Use'!AE72-'E-electricity'!AE16-'E-Coal'!AE16)*'Energy Use 2020'!$AD78</f>
        <v>1427767001337.9639</v>
      </c>
      <c r="AF16" s="230">
        <f>('Energy Use'!AF72-'E-electricity'!AF16-'E-Coal'!AF16)*'Energy Use 2020'!$AD78</f>
        <v>1389104046696.3628</v>
      </c>
      <c r="AG16" s="230">
        <f>('Energy Use'!AG72-'E-electricity'!AG16-'E-Coal'!AG16)*'Energy Use 2020'!$AD78</f>
        <v>1352497327072.0081</v>
      </c>
      <c r="AH16" s="230">
        <f>('Energy Use'!AH72-'E-electricity'!AH16-'E-Coal'!AH16)*'Energy Use 2020'!$AD78</f>
        <v>1318172375762.9709</v>
      </c>
      <c r="AI16" s="230">
        <f>('Energy Use'!AI72-'E-electricity'!AI16-'E-Coal'!AI16)*'Energy Use 2020'!$AD78</f>
        <v>1286329106678.2227</v>
      </c>
      <c r="AJ16" s="230">
        <f>('Energy Use'!AJ72-'E-electricity'!AJ16-'E-Coal'!AJ16)*'Energy Use 2020'!$AD78</f>
        <v>1257146919982.571</v>
      </c>
      <c r="AK16" s="230">
        <f>('Energy Use'!AK72-'E-electricity'!AK16-'E-Coal'!AK16)*'Energy Use 2020'!$AD78</f>
        <v>1230790032079.3774</v>
      </c>
      <c r="AL16" s="230">
        <f>('Energy Use'!AL72-'E-electricity'!AL16-'E-Coal'!AL16)*'Energy Use 2020'!$AD78</f>
        <v>1207413001343.1462</v>
      </c>
      <c r="AM16" s="230">
        <f>('Energy Use'!AM72-'E-electricity'!AM16-'E-Coal'!AM16)*'Energy Use 2020'!$AD78</f>
        <v>1187166452286.0176</v>
      </c>
      <c r="AN16" s="230">
        <f>('Energy Use'!AN72-'E-electricity'!AN16-'E-Coal'!AN16)*'Energy Use 2020'!$AD78</f>
        <v>1170203032873.0571</v>
      </c>
      <c r="AO16" s="230">
        <f>('Energy Use'!AO72-'E-electricity'!AO16-'E-Coal'!AO16)*'Energy Use 2020'!$AD78</f>
        <v>1156683673149.1377</v>
      </c>
      <c r="AP16" s="230">
        <f>('Energy Use'!AP72-'E-electricity'!AP16-'E-Coal'!AP16)*'Energy Use 2020'!$AD78</f>
        <v>1146784249248.3184</v>
      </c>
      <c r="AQ16" s="230">
        <f>('Energy Use'!AQ72-'E-electricity'!AQ16-'E-Coal'!AQ16)*'Energy Use 2020'!$AD78</f>
        <v>1140607698505.9155</v>
      </c>
      <c r="AR16" s="133" t="str">
        <f>VLOOKUP($A16,'Sector Match'!$A$1:$B$43,2,0)</f>
        <v>textiles apparel and leather 13T15</v>
      </c>
    </row>
    <row r="17" spans="1:44" x14ac:dyDescent="0.2">
      <c r="A17" s="74" t="s">
        <v>16</v>
      </c>
      <c r="B17" s="230">
        <f>('Energy Use'!B73-'E-electricity'!B17)*'Energy Use 2019'!$U79</f>
        <v>6363995929500</v>
      </c>
      <c r="C17" s="230">
        <f>('Energy Use'!C73-'E-electricity'!C17-'E-Coal'!C17)*'Energy Use 2020'!$AD79</f>
        <v>6575110591500</v>
      </c>
      <c r="D17" s="230">
        <f>('Energy Use'!D73-'E-electricity'!D17-'E-Coal'!D17)*'Energy Use 2020'!$AD79</f>
        <v>7055269517244.1914</v>
      </c>
      <c r="E17" s="230">
        <f>('Energy Use'!E73-'E-electricity'!E17-'E-Coal'!E17)*'Energy Use 2020'!$AD79</f>
        <v>7689516822299.5146</v>
      </c>
      <c r="F17" s="230">
        <f>('Energy Use'!F73-'E-electricity'!F17-'E-Coal'!F17)*'Energy Use 2020'!$AD79</f>
        <v>7856645859572.3379</v>
      </c>
      <c r="G17" s="230">
        <f>('Energy Use'!G73-'E-electricity'!G17-'E-Coal'!G17)*'Energy Use 2020'!$AD79</f>
        <v>7921193938727.4609</v>
      </c>
      <c r="H17" s="230">
        <f>('Energy Use'!H73-'E-electricity'!H17-'E-Coal'!H17)*'Energy Use 2020'!$AD79</f>
        <v>8026872406776.0928</v>
      </c>
      <c r="I17" s="230">
        <f>('Energy Use'!I73-'E-electricity'!I17-'E-Coal'!I17)*'Energy Use 2020'!$AD79</f>
        <v>8181911499356.4365</v>
      </c>
      <c r="J17" s="230">
        <f>('Energy Use'!J73-'E-electricity'!J17-'E-Coal'!J17)*'Energy Use 2020'!$AD79</f>
        <v>8322797597504.2754</v>
      </c>
      <c r="K17" s="230">
        <f>('Energy Use'!K73-'E-electricity'!K17-'E-Coal'!K17)*'Energy Use 2020'!$AD79</f>
        <v>8468767950628.3047</v>
      </c>
      <c r="L17" s="230">
        <f>('Energy Use'!L73-'E-electricity'!L17-'E-Coal'!L17)*'Energy Use 2020'!$AD79</f>
        <v>8594717681508.4082</v>
      </c>
      <c r="M17" s="230">
        <f>('Energy Use'!M73-'E-electricity'!M17-'E-Coal'!M17)*'Energy Use 2020'!$AD79</f>
        <v>8692738645835.4922</v>
      </c>
      <c r="N17" s="230">
        <f>('Energy Use'!N73-'E-electricity'!N17-'E-Coal'!N17)*'Energy Use 2020'!$AD79</f>
        <v>8789613640225.4629</v>
      </c>
      <c r="O17" s="230">
        <f>('Energy Use'!O73-'E-electricity'!O17-'E-Coal'!O17)*'Energy Use 2020'!$AD79</f>
        <v>8855139942050.0156</v>
      </c>
      <c r="P17" s="230">
        <f>('Energy Use'!P73-'E-electricity'!P17-'E-Coal'!P17)*'Energy Use 2020'!$AD79</f>
        <v>8890994100826.6133</v>
      </c>
      <c r="Q17" s="230">
        <f>('Energy Use'!Q73-'E-electricity'!Q17-'E-Coal'!Q17)*'Energy Use 2020'!$AD79</f>
        <v>8899205460194.7891</v>
      </c>
      <c r="R17" s="230">
        <f>('Energy Use'!R73-'E-electricity'!R17-'E-Coal'!R17)*'Energy Use 2020'!$AD79</f>
        <v>8882085140241.5313</v>
      </c>
      <c r="S17" s="230">
        <f>('Energy Use'!S73-'E-electricity'!S17-'E-Coal'!S17)*'Energy Use 2020'!$AD79</f>
        <v>8861038837170.0059</v>
      </c>
      <c r="T17" s="230">
        <f>('Energy Use'!T73-'E-electricity'!T17-'E-Coal'!T17)*'Energy Use 2020'!$AD79</f>
        <v>8819132105982.8379</v>
      </c>
      <c r="U17" s="230">
        <f>('Energy Use'!U73-'E-electricity'!U17-'E-Coal'!U17)*'Energy Use 2020'!$AD79</f>
        <v>8758429068837.7393</v>
      </c>
      <c r="V17" s="230">
        <f>('Energy Use'!V73-'E-electricity'!V17-'E-Coal'!V17)*'Energy Use 2020'!$AD79</f>
        <v>8681072991963.9922</v>
      </c>
      <c r="W17" s="230">
        <f>('Energy Use'!W73-'E-electricity'!W17-'E-Coal'!W17)*'Energy Use 2020'!$AD79</f>
        <v>8589246787727.9316</v>
      </c>
      <c r="X17" s="230">
        <f>('Energy Use'!X73-'E-electricity'!X17-'E-Coal'!X17)*'Energy Use 2020'!$AD79</f>
        <v>8485137761470.3789</v>
      </c>
      <c r="Y17" s="230">
        <f>('Energy Use'!Y73-'E-electricity'!Y17-'E-Coal'!Y17)*'Energy Use 2020'!$AD79</f>
        <v>8370907026796.9268</v>
      </c>
      <c r="Z17" s="230">
        <f>('Energy Use'!Z73-'E-electricity'!Z17-'E-Coal'!Z17)*'Energy Use 2020'!$AD79</f>
        <v>8248663813479.1475</v>
      </c>
      <c r="AA17" s="230">
        <f>('Energy Use'!AA73-'E-electricity'!AA17-'E-Coal'!AA17)*'Energy Use 2020'!$AD79</f>
        <v>8120444718328.0771</v>
      </c>
      <c r="AB17" s="230">
        <f>('Energy Use'!AB73-'E-electricity'!AB17-'E-Coal'!AB17)*'Energy Use 2020'!$AD79</f>
        <v>7988197804493.5811</v>
      </c>
      <c r="AC17" s="230">
        <f>('Energy Use'!AC73-'E-electricity'!AC17-'E-Coal'!AC17)*'Energy Use 2020'!$AD79</f>
        <v>7853771339895.6973</v>
      </c>
      <c r="AD17" s="230">
        <f>('Energy Use'!AD73-'E-electricity'!AD17-'E-Coal'!AD17)*'Energy Use 2020'!$AD79</f>
        <v>7718906880619.7949</v>
      </c>
      <c r="AE17" s="230">
        <f>('Energy Use'!AE73-'E-electricity'!AE17-'E-Coal'!AE17)*'Energy Use 2020'!$AD79</f>
        <v>7585236348614.1455</v>
      </c>
      <c r="AF17" s="230">
        <f>('Energy Use'!AF73-'E-electricity'!AF17-'E-Coal'!AF17)*'Energy Use 2020'!$AD79</f>
        <v>7454282722557.6084</v>
      </c>
      <c r="AG17" s="230">
        <f>('Energy Use'!AG73-'E-electricity'!AG17-'E-Coal'!AG17)*'Energy Use 2020'!$AD79</f>
        <v>7327463953448.5098</v>
      </c>
      <c r="AH17" s="230">
        <f>('Energy Use'!AH73-'E-electricity'!AH17-'E-Coal'!AH17)*'Energy Use 2020'!$AD79</f>
        <v>7206099729186.168</v>
      </c>
      <c r="AI17" s="230">
        <f>('Energy Use'!AI73-'E-electricity'!AI17-'E-Coal'!AI17)*'Energy Use 2020'!$AD79</f>
        <v>7091420742095.3301</v>
      </c>
      <c r="AJ17" s="230">
        <f>('Energy Use'!AJ73-'E-electricity'!AJ17-'E-Coal'!AJ17)*'Energy Use 2020'!$AD79</f>
        <v>6984580157123.0127</v>
      </c>
      <c r="AK17" s="230">
        <f>('Energy Use'!AK73-'E-electricity'!AK17-'E-Coal'!AK17)*'Energy Use 2020'!$AD79</f>
        <v>6886667033861.0127</v>
      </c>
      <c r="AL17" s="230">
        <f>('Energy Use'!AL73-'E-electricity'!AL17-'E-Coal'!AL17)*'Energy Use 2020'!$AD79</f>
        <v>6798721520683.291</v>
      </c>
      <c r="AM17" s="230">
        <f>('Energy Use'!AM73-'E-electricity'!AM17-'E-Coal'!AM17)*'Energy Use 2020'!$AD79</f>
        <v>6721751712831.0498</v>
      </c>
      <c r="AN17" s="230">
        <f>('Energy Use'!AN73-'E-electricity'!AN17-'E-Coal'!AN17)*'Energy Use 2020'!$AD79</f>
        <v>6656752147632.5313</v>
      </c>
      <c r="AO17" s="230">
        <f>('Energy Use'!AO73-'E-electricity'!AO17-'E-Coal'!AO17)*'Energy Use 2020'!$AD79</f>
        <v>6604723999394.7246</v>
      </c>
      <c r="AP17" s="230">
        <f>('Energy Use'!AP73-'E-electricity'!AP17-'E-Coal'!AP17)*'Energy Use 2020'!$AD79</f>
        <v>6566697134899.709</v>
      </c>
      <c r="AQ17" s="230">
        <f>('Energy Use'!AQ73-'E-electricity'!AQ17-'E-Coal'!AQ17)*'Energy Use 2020'!$AD79</f>
        <v>6543202891627.4219</v>
      </c>
      <c r="AR17" s="133" t="str">
        <f>VLOOKUP($A17,'Sector Match'!$A$1:$B$43,2,0)</f>
        <v>wood products 16</v>
      </c>
    </row>
    <row r="18" spans="1:44" x14ac:dyDescent="0.2">
      <c r="A18" s="74" t="s">
        <v>17</v>
      </c>
      <c r="B18" s="230">
        <f>('Energy Use'!B74-'E-electricity'!B18)*'Energy Use 2019'!$U80</f>
        <v>575009671500</v>
      </c>
      <c r="C18" s="230">
        <f>('Energy Use'!C74-'E-electricity'!C18-'E-Coal'!C18)*'Energy Use 2020'!$AD80</f>
        <v>722234369999.99927</v>
      </c>
      <c r="D18" s="230">
        <f>('Energy Use'!D74-'E-electricity'!D18-'E-Coal'!D18)*'Energy Use 2020'!$AD80</f>
        <v>678044243863.76416</v>
      </c>
      <c r="E18" s="230">
        <f>('Energy Use'!E74-'E-electricity'!E18-'E-Coal'!E18)*'Energy Use 2020'!$AD80</f>
        <v>795270674599.19104</v>
      </c>
      <c r="F18" s="230">
        <f>('Energy Use'!F74-'E-electricity'!F18-'E-Coal'!F18)*'Energy Use 2020'!$AD80</f>
        <v>797360265945.39465</v>
      </c>
      <c r="G18" s="230">
        <f>('Energy Use'!G74-'E-electricity'!G18-'E-Coal'!G18)*'Energy Use 2020'!$AD80</f>
        <v>796210703187.16138</v>
      </c>
      <c r="H18" s="230">
        <f>('Energy Use'!H74-'E-electricity'!H18-'E-Coal'!H18)*'Energy Use 2020'!$AD80</f>
        <v>799003662220.99829</v>
      </c>
      <c r="I18" s="230">
        <f>('Energy Use'!I74-'E-electricity'!I18-'E-Coal'!I18)*'Energy Use 2020'!$AD80</f>
        <v>804408224296.78333</v>
      </c>
      <c r="J18" s="230">
        <f>('Energy Use'!J74-'E-electricity'!J18-'E-Coal'!J18)*'Energy Use 2020'!$AD80</f>
        <v>810168694333.8988</v>
      </c>
      <c r="K18" s="230">
        <f>('Energy Use'!K74-'E-electricity'!K18-'E-Coal'!K18)*'Energy Use 2020'!$AD80</f>
        <v>816025929595.52893</v>
      </c>
      <c r="L18" s="230">
        <f>('Energy Use'!L74-'E-electricity'!L18-'E-Coal'!L18)*'Energy Use 2020'!$AD80</f>
        <v>820465476605.47668</v>
      </c>
      <c r="M18" s="230">
        <f>('Energy Use'!M74-'E-electricity'!M18-'E-Coal'!M18)*'Energy Use 2020'!$AD80</f>
        <v>822448807186.86426</v>
      </c>
      <c r="N18" s="230">
        <f>('Energy Use'!N74-'E-electricity'!N18-'E-Coal'!N18)*'Energy Use 2020'!$AD80</f>
        <v>825398839740.92578</v>
      </c>
      <c r="O18" s="230">
        <f>('Energy Use'!O74-'E-electricity'!O18-'E-Coal'!O18)*'Energy Use 2020'!$AD80</f>
        <v>825232075668.46326</v>
      </c>
      <c r="P18" s="230">
        <f>('Energy Use'!P74-'E-electricity'!P18-'E-Coal'!P18)*'Energy Use 2020'!$AD80</f>
        <v>822170412729.9353</v>
      </c>
      <c r="Q18" s="230">
        <f>('Energy Use'!Q74-'E-electricity'!Q18-'E-Coal'!Q18)*'Energy Use 2020'!$AD80</f>
        <v>816464447363.20386</v>
      </c>
      <c r="R18" s="230">
        <f>('Energy Use'!R74-'E-electricity'!R18-'E-Coal'!R18)*'Energy Use 2020'!$AD80</f>
        <v>808385577622.80359</v>
      </c>
      <c r="S18" s="230">
        <f>('Energy Use'!S74-'E-electricity'!S18-'E-Coal'!S18)*'Energy Use 2020'!$AD80</f>
        <v>802235074169.0094</v>
      </c>
      <c r="T18" s="230">
        <f>('Energy Use'!T74-'E-electricity'!T18-'E-Coal'!T18)*'Energy Use 2020'!$AD80</f>
        <v>794206437483.54541</v>
      </c>
      <c r="U18" s="230">
        <f>('Energy Use'!U74-'E-electricity'!U18-'E-Coal'!U18)*'Energy Use 2020'!$AD80</f>
        <v>784518326936.65662</v>
      </c>
      <c r="V18" s="230">
        <f>('Energy Use'!V74-'E-electricity'!V18-'E-Coal'!V18)*'Energy Use 2020'!$AD80</f>
        <v>773392537564.02539</v>
      </c>
      <c r="W18" s="230">
        <f>('Energy Use'!W74-'E-electricity'!W18-'E-Coal'!W18)*'Energy Use 2020'!$AD80</f>
        <v>761050208211.16675</v>
      </c>
      <c r="X18" s="230">
        <f>('Energy Use'!X74-'E-electricity'!X18-'E-Coal'!X18)*'Energy Use 2020'!$AD80</f>
        <v>747708535828.12085</v>
      </c>
      <c r="Y18" s="230">
        <f>('Energy Use'!Y74-'E-electricity'!Y18-'E-Coal'!Y18)*'Energy Use 2020'!$AD80</f>
        <v>733578019305.1449</v>
      </c>
      <c r="Z18" s="230">
        <f>('Energy Use'!Z74-'E-electricity'!Z18-'E-Coal'!Z18)*'Energy Use 2020'!$AD80</f>
        <v>718860236371.79712</v>
      </c>
      <c r="AA18" s="230">
        <f>('Energy Use'!AA74-'E-electricity'!AA18-'E-Coal'!AA18)*'Energy Use 2020'!$AD80</f>
        <v>703746140486.7323</v>
      </c>
      <c r="AB18" s="230">
        <f>('Energy Use'!AB74-'E-electricity'!AB18-'E-Coal'!AB18)*'Energy Use 2020'!$AD80</f>
        <v>688414851474.68018</v>
      </c>
      <c r="AC18" s="230">
        <f>('Energy Use'!AC74-'E-electricity'!AC18-'E-Coal'!AC18)*'Energy Use 2020'!$AD80</f>
        <v>673032903882.42078</v>
      </c>
      <c r="AD18" s="230">
        <f>('Energy Use'!AD74-'E-electricity'!AD18-'E-Coal'!AD18)*'Energy Use 2020'!$AD80</f>
        <v>657753910441.52222</v>
      </c>
      <c r="AE18" s="230">
        <f>('Energy Use'!AE74-'E-electricity'!AE18-'E-Coal'!AE18)*'Energy Use 2020'!$AD80</f>
        <v>642718594350.82373</v>
      </c>
      <c r="AF18" s="230">
        <f>('Energy Use'!AF74-'E-electricity'!AF18-'E-Coal'!AF18)*'Energy Use 2020'!$AD80</f>
        <v>628055142968.31531</v>
      </c>
      <c r="AG18" s="230">
        <f>('Energy Use'!AG74-'E-electricity'!AG18-'E-Coal'!AG18)*'Energy Use 2020'!$AD80</f>
        <v>613879836540.45471</v>
      </c>
      <c r="AH18" s="230">
        <f>('Energy Use'!AH74-'E-electricity'!AH18-'E-Coal'!AH18)*'Energy Use 2020'!$AD80</f>
        <v>600297908405.23633</v>
      </c>
      <c r="AI18" s="230">
        <f>('Energy Use'!AI74-'E-electricity'!AI18-'E-Coal'!AI18)*'Energy Use 2020'!$AD80</f>
        <v>587404597312.57971</v>
      </c>
      <c r="AJ18" s="230">
        <f>('Energy Use'!AJ74-'E-electricity'!AJ18-'E-Coal'!AJ18)*'Energy Use 2020'!$AD80</f>
        <v>575286357780.31335</v>
      </c>
      <c r="AK18" s="230">
        <f>('Energy Use'!AK74-'E-electricity'!AK18-'E-Coal'!AK18)*'Energy Use 2020'!$AD80</f>
        <v>564022200466.35449</v>
      </c>
      <c r="AL18" s="230">
        <f>('Energy Use'!AL74-'E-electricity'!AL18-'E-Coal'!AL18)*'Energy Use 2020'!$AD80</f>
        <v>553685141168.51245</v>
      </c>
      <c r="AM18" s="230">
        <f>('Energy Use'!AM74-'E-electricity'!AM18-'E-Coal'!AM18)*'Energy Use 2020'!$AD80</f>
        <v>544343744108.95685</v>
      </c>
      <c r="AN18" s="230">
        <f>('Energy Use'!AN74-'E-electricity'!AN18-'E-Coal'!AN18)*'Energy Use 2020'!$AD80</f>
        <v>536063752536.34686</v>
      </c>
      <c r="AO18" s="230">
        <f>('Energy Use'!AO74-'E-electricity'!AO18-'E-Coal'!AO18)*'Energy Use 2020'!$AD80</f>
        <v>528909807370.81464</v>
      </c>
      <c r="AP18" s="230">
        <f>('Energy Use'!AP74-'E-electricity'!AP18-'E-Coal'!AP18)*'Energy Use 2020'!$AD80</f>
        <v>522947262684.94073</v>
      </c>
      <c r="AQ18" s="230">
        <f>('Energy Use'!AQ74-'E-electricity'!AQ18-'E-Coal'!AQ18)*'Energy Use 2020'!$AD80</f>
        <v>518200910381.44208</v>
      </c>
      <c r="AR18" s="133" t="str">
        <f>VLOOKUP($A18,'Sector Match'!$A$1:$B$43,2,0)</f>
        <v>wood products 16</v>
      </c>
    </row>
    <row r="19" spans="1:44" x14ac:dyDescent="0.2">
      <c r="A19" s="74" t="s">
        <v>18</v>
      </c>
      <c r="B19" s="230">
        <f>('Energy Use'!B75-'E-electricity'!B19)*'Energy Use 2019'!$U81</f>
        <v>202861745410500</v>
      </c>
      <c r="C19" s="230">
        <f>('Energy Use'!C75-'E-electricity'!C19-'E-Coal'!C19)*'Energy Use 2020'!$AD81</f>
        <v>215167507945500</v>
      </c>
      <c r="D19" s="230">
        <f>('Energy Use'!D75-'E-electricity'!D19-'E-Coal'!D19)*'Energy Use 2020'!$AD81</f>
        <v>225536923524467.44</v>
      </c>
      <c r="E19" s="230">
        <f>('Energy Use'!E75-'E-electricity'!E19-'E-Coal'!E19)*'Energy Use 2020'!$AD81</f>
        <v>248548327249483.78</v>
      </c>
      <c r="F19" s="230">
        <f>('Energy Use'!F75-'E-electricity'!F19-'E-Coal'!F19)*'Energy Use 2020'!$AD81</f>
        <v>271461313806009.13</v>
      </c>
      <c r="G19" s="230">
        <f>('Energy Use'!G75-'E-electricity'!G19-'E-Coal'!G19)*'Energy Use 2020'!$AD81</f>
        <v>285584947069456</v>
      </c>
      <c r="H19" s="230">
        <f>('Energy Use'!H75-'E-electricity'!H19-'E-Coal'!H19)*'Energy Use 2020'!$AD81</f>
        <v>299500302323082.19</v>
      </c>
      <c r="I19" s="230">
        <f>('Energy Use'!I75-'E-electricity'!I19-'E-Coal'!I19)*'Energy Use 2020'!$AD81</f>
        <v>308213546591836.69</v>
      </c>
      <c r="J19" s="230">
        <f>('Energy Use'!J75-'E-electricity'!J19-'E-Coal'!J19)*'Energy Use 2020'!$AD81</f>
        <v>314953035370301.19</v>
      </c>
      <c r="K19" s="230">
        <f>('Energy Use'!K75-'E-electricity'!K19-'E-Coal'!K19)*'Energy Use 2020'!$AD81</f>
        <v>321863129198930.81</v>
      </c>
      <c r="L19" s="230">
        <f>('Energy Use'!L75-'E-electricity'!L19-'E-Coal'!L19)*'Energy Use 2020'!$AD81</f>
        <v>327923980013903.81</v>
      </c>
      <c r="M19" s="230">
        <f>('Energy Use'!M75-'E-electricity'!M19-'E-Coal'!M19)*'Energy Use 2020'!$AD81</f>
        <v>333414186029681.13</v>
      </c>
      <c r="N19" s="230">
        <f>('Energy Use'!N75-'E-electricity'!N19-'E-Coal'!N19)*'Energy Use 2020'!$AD81</f>
        <v>336481054162369.44</v>
      </c>
      <c r="O19" s="230">
        <f>('Energy Use'!O75-'E-electricity'!O19-'E-Coal'!O19)*'Energy Use 2020'!$AD81</f>
        <v>339534541357890.56</v>
      </c>
      <c r="P19" s="230">
        <f>('Energy Use'!P75-'E-electricity'!P19-'E-Coal'!P19)*'Energy Use 2020'!$AD81</f>
        <v>342574668258135.63</v>
      </c>
      <c r="Q19" s="230">
        <f>('Energy Use'!Q75-'E-electricity'!Q19-'E-Coal'!Q19)*'Energy Use 2020'!$AD81</f>
        <v>345601455501944.5</v>
      </c>
      <c r="R19" s="230">
        <f>('Energy Use'!R75-'E-electricity'!R19-'E-Coal'!R19)*'Energy Use 2020'!$AD81</f>
        <v>348614923725106.5</v>
      </c>
      <c r="S19" s="230">
        <f>('Energy Use'!S75-'E-electricity'!S19-'E-Coal'!S19)*'Energy Use 2020'!$AD81</f>
        <v>350274832145596.25</v>
      </c>
      <c r="T19" s="230">
        <f>('Energy Use'!T75-'E-electricity'!T19-'E-Coal'!T19)*'Energy Use 2020'!$AD81</f>
        <v>351932890991680</v>
      </c>
      <c r="U19" s="230">
        <f>('Energy Use'!U75-'E-electricity'!U19-'E-Coal'!U19)*'Energy Use 2020'!$AD81</f>
        <v>353589099981929.13</v>
      </c>
      <c r="V19" s="230">
        <f>('Energy Use'!V75-'E-electricity'!V19-'E-Coal'!V19)*'Energy Use 2020'!$AD81</f>
        <v>355243458834939.69</v>
      </c>
      <c r="W19" s="230">
        <f>('Energy Use'!W75-'E-electricity'!W19-'E-Coal'!W19)*'Energy Use 2020'!$AD81</f>
        <v>356895967269332.94</v>
      </c>
      <c r="X19" s="230">
        <f>('Energy Use'!X75-'E-electricity'!X19-'E-Coal'!X19)*'Energy Use 2020'!$AD81</f>
        <v>354887985973103.81</v>
      </c>
      <c r="Y19" s="230">
        <f>('Energy Use'!Y75-'E-electricity'!Y19-'E-Coal'!Y19)*'Energy Use 2020'!$AD81</f>
        <v>352881818929323.75</v>
      </c>
      <c r="Z19" s="230">
        <f>('Energy Use'!Z75-'E-electricity'!Z19-'E-Coal'!Z19)*'Energy Use 2020'!$AD81</f>
        <v>350877466421709.81</v>
      </c>
      <c r="AA19" s="230">
        <f>('Energy Use'!AA75-'E-electricity'!AA19-'E-Coal'!AA19)*'Energy Use 2020'!$AD81</f>
        <v>348874928733954.88</v>
      </c>
      <c r="AB19" s="230">
        <f>('Energy Use'!AB75-'E-electricity'!AB19-'E-Coal'!AB19)*'Energy Use 2020'!$AD81</f>
        <v>346874206149726.75</v>
      </c>
      <c r="AC19" s="230">
        <f>('Energy Use'!AC75-'E-electricity'!AC19-'E-Coal'!AC19)*'Energy Use 2020'!$AD81</f>
        <v>342320667108574.44</v>
      </c>
      <c r="AD19" s="230">
        <f>('Energy Use'!AD75-'E-electricity'!AD19-'E-Coal'!AD19)*'Energy Use 2020'!$AD81</f>
        <v>337771510720047.44</v>
      </c>
      <c r="AE19" s="230">
        <f>('Energy Use'!AE75-'E-electricity'!AE19-'E-Coal'!AE19)*'Energy Use 2020'!$AD81</f>
        <v>333226737663124.88</v>
      </c>
      <c r="AF19" s="230">
        <f>('Energy Use'!AF75-'E-electricity'!AF19-'E-Coal'!AF19)*'Energy Use 2020'!$AD81</f>
        <v>328686348616726.63</v>
      </c>
      <c r="AG19" s="230">
        <f>('Energy Use'!AG75-'E-electricity'!AG19-'E-Coal'!AG19)*'Energy Use 2020'!$AD81</f>
        <v>324150344259713.13</v>
      </c>
      <c r="AH19" s="230">
        <f>('Energy Use'!AH75-'E-electricity'!AH19-'E-Coal'!AH19)*'Energy Use 2020'!$AD81</f>
        <v>319254694832080.19</v>
      </c>
      <c r="AI19" s="230">
        <f>('Energy Use'!AI75-'E-electricity'!AI19-'E-Coal'!AI19)*'Energy Use 2020'!$AD81</f>
        <v>314363798351319.94</v>
      </c>
      <c r="AJ19" s="230">
        <f>('Energy Use'!AJ75-'E-electricity'!AJ19-'E-Coal'!AJ19)*'Energy Use 2020'!$AD81</f>
        <v>309477655552579.5</v>
      </c>
      <c r="AK19" s="230">
        <f>('Energy Use'!AK75-'E-electricity'!AK19-'E-Coal'!AK19)*'Energy Use 2020'!$AD81</f>
        <v>304596267170942.13</v>
      </c>
      <c r="AL19" s="230">
        <f>('Energy Use'!AL75-'E-electricity'!AL19-'E-Coal'!AL19)*'Energy Use 2020'!$AD81</f>
        <v>299719633941426.31</v>
      </c>
      <c r="AM19" s="230">
        <f>('Energy Use'!AM75-'E-electricity'!AM19-'E-Coal'!AM19)*'Energy Use 2020'!$AD81</f>
        <v>294121530597511.31</v>
      </c>
      <c r="AN19" s="230">
        <f>('Energy Use'!AN75-'E-electricity'!AN19-'E-Coal'!AN19)*'Energy Use 2020'!$AD81</f>
        <v>288528918051837.31</v>
      </c>
      <c r="AO19" s="230">
        <f>('Energy Use'!AO75-'E-electricity'!AO19-'E-Coal'!AO19)*'Energy Use 2020'!$AD81</f>
        <v>282941797152122.94</v>
      </c>
      <c r="AP19" s="230">
        <f>('Energy Use'!AP75-'E-electricity'!AP19-'E-Coal'!AP19)*'Energy Use 2020'!$AD81</f>
        <v>277360168746012.94</v>
      </c>
      <c r="AQ19" s="230">
        <f>('Energy Use'!AQ75-'E-electricity'!AQ19-'E-Coal'!AQ19)*'Energy Use 2020'!$AD81</f>
        <v>271761375570724.69</v>
      </c>
      <c r="AR19" s="133" t="str">
        <f>VLOOKUP($A19,'Sector Match'!$A$1:$B$43,2,0)</f>
        <v>pulp paper and printing 17T18</v>
      </c>
    </row>
    <row r="20" spans="1:44" x14ac:dyDescent="0.2">
      <c r="A20" s="74" t="s">
        <v>19</v>
      </c>
      <c r="B20" s="230">
        <f>('Energy Use'!B76-'E-electricity'!B20)*'Energy Use 2019'!$U82</f>
        <v>4627855617000</v>
      </c>
      <c r="C20" s="230">
        <f>('Energy Use'!C76-'E-electricity'!C20-'E-Coal'!C20)*'Energy Use 2020'!$AD82</f>
        <v>4747302070500.001</v>
      </c>
      <c r="D20" s="230">
        <f>('Energy Use'!D76-'E-electricity'!D20-'E-Coal'!D20)*'Energy Use 2020'!$AD82</f>
        <v>5259957177097.9619</v>
      </c>
      <c r="E20" s="230">
        <f>('Energy Use'!E76-'E-electricity'!E20-'E-Coal'!E20)*'Energy Use 2020'!$AD82</f>
        <v>5625998583906.1865</v>
      </c>
      <c r="F20" s="230">
        <f>('Energy Use'!F76-'E-electricity'!F20-'E-Coal'!F20)*'Energy Use 2020'!$AD82</f>
        <v>5794155546069.1631</v>
      </c>
      <c r="G20" s="230">
        <f>('Energy Use'!G76-'E-electricity'!G20-'E-Coal'!G20)*'Energy Use 2020'!$AD82</f>
        <v>5920123647950.5244</v>
      </c>
      <c r="H20" s="230">
        <f>('Energy Use'!H76-'E-electricity'!H20-'E-Coal'!H20)*'Energy Use 2020'!$AD82</f>
        <v>6093145560540.585</v>
      </c>
      <c r="I20" s="230">
        <f>('Energy Use'!I76-'E-electricity'!I20-'E-Coal'!I20)*'Energy Use 2020'!$AD82</f>
        <v>6293097348107.6689</v>
      </c>
      <c r="J20" s="230">
        <f>('Energy Use'!J76-'E-electricity'!J20-'E-Coal'!J20)*'Energy Use 2020'!$AD82</f>
        <v>6480215954174.4023</v>
      </c>
      <c r="K20" s="230">
        <f>('Energy Use'!K76-'E-electricity'!K20-'E-Coal'!K20)*'Energy Use 2020'!$AD82</f>
        <v>6663318075855.2412</v>
      </c>
      <c r="L20" s="230">
        <f>('Energy Use'!L76-'E-electricity'!L20-'E-Coal'!L20)*'Energy Use 2020'!$AD82</f>
        <v>6830304136848.5508</v>
      </c>
      <c r="M20" s="230">
        <f>('Energy Use'!M76-'E-electricity'!M20-'E-Coal'!M20)*'Energy Use 2020'!$AD82</f>
        <v>6977106580424.3047</v>
      </c>
      <c r="N20" s="230">
        <f>('Energy Use'!N76-'E-electricity'!N20-'E-Coal'!N20)*'Energy Use 2020'!$AD82</f>
        <v>7116980603368.3545</v>
      </c>
      <c r="O20" s="230">
        <f>('Energy Use'!O76-'E-electricity'!O20-'E-Coal'!O20)*'Energy Use 2020'!$AD82</f>
        <v>7234814547031.418</v>
      </c>
      <c r="P20" s="230">
        <f>('Energy Use'!P76-'E-electricity'!P20-'E-Coal'!P20)*'Energy Use 2020'!$AD82</f>
        <v>7331317053755.248</v>
      </c>
      <c r="Q20" s="230">
        <f>('Energy Use'!Q76-'E-electricity'!Q20-'E-Coal'!Q20)*'Energy Use 2020'!$AD82</f>
        <v>7407494865757.9756</v>
      </c>
      <c r="R20" s="230">
        <f>('Energy Use'!R76-'E-electricity'!R20-'E-Coal'!R20)*'Energy Use 2020'!$AD82</f>
        <v>7464612317483.9229</v>
      </c>
      <c r="S20" s="230">
        <f>('Energy Use'!S76-'E-electricity'!S20-'E-Coal'!S20)*'Energy Use 2020'!$AD82</f>
        <v>7514096847706.707</v>
      </c>
      <c r="T20" s="230">
        <f>('Energy Use'!T76-'E-electricity'!T20-'E-Coal'!T20)*'Energy Use 2020'!$AD82</f>
        <v>7547041633039.1641</v>
      </c>
      <c r="U20" s="230">
        <f>('Energy Use'!U76-'E-electricity'!U20-'E-Coal'!U20)*'Energy Use 2020'!$AD82</f>
        <v>7564453462624.2031</v>
      </c>
      <c r="V20" s="230">
        <f>('Energy Use'!V76-'E-electricity'!V20-'E-Coal'!V20)*'Energy Use 2020'!$AD82</f>
        <v>7567451444235.7842</v>
      </c>
      <c r="W20" s="230">
        <f>('Energy Use'!W76-'E-electricity'!W20-'E-Coal'!W20)*'Energy Use 2020'!$AD82</f>
        <v>7557243827249.9268</v>
      </c>
      <c r="X20" s="230">
        <f>('Energy Use'!X76-'E-electricity'!X20-'E-Coal'!X20)*'Energy Use 2020'!$AD82</f>
        <v>7535105820223.3438</v>
      </c>
      <c r="Y20" s="230">
        <f>('Energy Use'!Y76-'E-electricity'!Y20-'E-Coal'!Y20)*'Energy Use 2020'!$AD82</f>
        <v>7502358836474.8232</v>
      </c>
      <c r="Z20" s="230">
        <f>('Energy Use'!Z76-'E-electricity'!Z20-'E-Coal'!Z20)*'Energy Use 2020'!$AD82</f>
        <v>7460351510818.6846</v>
      </c>
      <c r="AA20" s="230">
        <f>('Energy Use'!AA76-'E-electricity'!AA20-'E-Coal'!AA20)*'Energy Use 2020'!$AD82</f>
        <v>7410442743069.1045</v>
      </c>
      <c r="AB20" s="230">
        <f>('Energy Use'!AB76-'E-electricity'!AB20-'E-Coal'!AB20)*'Energy Use 2020'!$AD82</f>
        <v>7353986942102.4033</v>
      </c>
      <c r="AC20" s="230">
        <f>('Energy Use'!AC76-'E-electricity'!AC20-'E-Coal'!AC20)*'Energy Use 2020'!$AD82</f>
        <v>7292321570410.3682</v>
      </c>
      <c r="AD20" s="230">
        <f>('Energy Use'!AD76-'E-electricity'!AD20-'E-Coal'!AD20)*'Energy Use 2020'!$AD82</f>
        <v>7226757024801.5234</v>
      </c>
      <c r="AE20" s="230">
        <f>('Energy Use'!AE76-'E-electricity'!AE20-'E-Coal'!AE20)*'Energy Use 2020'!$AD82</f>
        <v>7158568835188.3232</v>
      </c>
      <c r="AF20" s="230">
        <f>('Energy Use'!AF76-'E-electricity'!AF20-'E-Coal'!AF20)*'Energy Use 2020'!$AD82</f>
        <v>7088992120674.8545</v>
      </c>
      <c r="AG20" s="230">
        <f>('Energy Use'!AG76-'E-electricity'!AG20-'E-Coal'!AG20)*'Energy Use 2020'!$AD82</f>
        <v>7019218210424.4258</v>
      </c>
      <c r="AH20" s="230">
        <f>('Energy Use'!AH76-'E-electricity'!AH20-'E-Coal'!AH20)*'Energy Use 2020'!$AD82</f>
        <v>6950393315686.1729</v>
      </c>
      <c r="AI20" s="230">
        <f>('Energy Use'!AI76-'E-electricity'!AI20-'E-Coal'!AI20)*'Energy Use 2020'!$AD82</f>
        <v>6883619128294.3477</v>
      </c>
      <c r="AJ20" s="230">
        <f>('Energy Use'!AJ76-'E-electricity'!AJ20-'E-Coal'!AJ20)*'Energy Use 2020'!$AD82</f>
        <v>6819955219177.8359</v>
      </c>
      <c r="AK20" s="230">
        <f>('Energy Use'!AK76-'E-electricity'!AK20-'E-Coal'!AK20)*'Energy Use 2020'!$AD82</f>
        <v>6760423117121.0459</v>
      </c>
      <c r="AL20" s="230">
        <f>('Energy Use'!AL76-'E-electricity'!AL20-'E-Coal'!AL20)*'Energy Use 2020'!$AD82</f>
        <v>6706011962416.3311</v>
      </c>
      <c r="AM20" s="230">
        <f>('Energy Use'!AM76-'E-electricity'!AM20-'E-Coal'!AM20)*'Energy Use 2020'!$AD82</f>
        <v>6657685651448.2607</v>
      </c>
      <c r="AN20" s="230">
        <f>('Energy Use'!AN76-'E-electricity'!AN20-'E-Coal'!AN20)*'Energy Use 2020'!$AD82</f>
        <v>6616391416112.5742</v>
      </c>
      <c r="AO20" s="230">
        <f>('Energy Use'!AO76-'E-electricity'!AO20-'E-Coal'!AO20)*'Energy Use 2020'!$AD82</f>
        <v>6583069815971.8301</v>
      </c>
      <c r="AP20" s="230">
        <f>('Energy Use'!AP76-'E-electricity'!AP20-'E-Coal'!AP20)*'Energy Use 2020'!$AD82</f>
        <v>6558666161123.0645</v>
      </c>
      <c r="AQ20" s="230">
        <f>('Energy Use'!AQ76-'E-electricity'!AQ20-'E-Coal'!AQ20)*'Energy Use 2020'!$AD82</f>
        <v>6543597857547.6709</v>
      </c>
      <c r="AR20" s="133" t="str">
        <f>VLOOKUP($A20,'Sector Match'!$A$1:$B$43,2,0)</f>
        <v>pulp paper and printing 17T18</v>
      </c>
    </row>
    <row r="21" spans="1:44" x14ac:dyDescent="0.2">
      <c r="A21" s="74" t="s">
        <v>20</v>
      </c>
      <c r="B21" s="230">
        <f>('Energy Use'!B77-'E-electricity'!B21)*'Energy Use 2019'!$U83</f>
        <v>822236052000</v>
      </c>
      <c r="C21" s="230">
        <f>('Energy Use'!C77-'E-electricity'!C21-'E-Coal'!C21)*'Energy Use 2020'!$AD83</f>
        <v>1019461591500</v>
      </c>
      <c r="D21" s="230">
        <f>('Energy Use'!D77-'E-electricity'!D21-'E-Coal'!D21)*'Energy Use 2020'!$AD83</f>
        <v>1192828614762.5347</v>
      </c>
      <c r="E21" s="230">
        <f>('Energy Use'!E77-'E-electricity'!E21-'E-Coal'!E21)*'Energy Use 2020'!$AD83</f>
        <v>1207235518381.2295</v>
      </c>
      <c r="F21" s="230">
        <f>('Energy Use'!F77-'E-electricity'!F21-'E-Coal'!F21)*'Energy Use 2020'!$AD83</f>
        <v>1245257409389.5415</v>
      </c>
      <c r="G21" s="230">
        <f>('Energy Use'!G77-'E-electricity'!G21-'E-Coal'!G21)*'Energy Use 2020'!$AD83</f>
        <v>1270112081639.1357</v>
      </c>
      <c r="H21" s="230">
        <f>('Energy Use'!H77-'E-electricity'!H21-'E-Coal'!H21)*'Energy Use 2020'!$AD83</f>
        <v>1304674540801.8188</v>
      </c>
      <c r="I21" s="230">
        <f>('Energy Use'!I77-'E-electricity'!I21-'E-Coal'!I21)*'Energy Use 2020'!$AD83</f>
        <v>1344991594640.2966</v>
      </c>
      <c r="J21" s="230">
        <f>('Energy Use'!J77-'E-electricity'!J21-'E-Coal'!J21)*'Energy Use 2020'!$AD83</f>
        <v>1385204138652.0527</v>
      </c>
      <c r="K21" s="230">
        <f>('Energy Use'!K77-'E-electricity'!K21-'E-Coal'!K21)*'Energy Use 2020'!$AD83</f>
        <v>1425091823407.0583</v>
      </c>
      <c r="L21" s="230">
        <f>('Energy Use'!L77-'E-electricity'!L21-'E-Coal'!L21)*'Energy Use 2020'!$AD83</f>
        <v>1462843800421.0325</v>
      </c>
      <c r="M21" s="230">
        <f>('Energy Use'!M77-'E-electricity'!M21-'E-Coal'!M21)*'Energy Use 2020'!$AD83</f>
        <v>1497126917570.1843</v>
      </c>
      <c r="N21" s="230">
        <f>('Energy Use'!N77-'E-electricity'!N21-'E-Coal'!N21)*'Energy Use 2020'!$AD83</f>
        <v>1528210077351.1279</v>
      </c>
      <c r="O21" s="230">
        <f>('Energy Use'!O77-'E-electricity'!O21-'E-Coal'!O21)*'Energy Use 2020'!$AD83</f>
        <v>1554668971651.0356</v>
      </c>
      <c r="P21" s="230">
        <f>('Energy Use'!P77-'E-electricity'!P21-'E-Coal'!P21)*'Energy Use 2020'!$AD83</f>
        <v>1576680737441.1494</v>
      </c>
      <c r="Q21" s="230">
        <f>('Energy Use'!Q77-'E-electricity'!Q21-'E-Coal'!Q21)*'Energy Use 2020'!$AD83</f>
        <v>1594487355643.384</v>
      </c>
      <c r="R21" s="230">
        <f>('Energy Use'!R77-'E-electricity'!R21-'E-Coal'!R21)*'Energy Use 2020'!$AD83</f>
        <v>1608386473797.9312</v>
      </c>
      <c r="S21" s="230">
        <f>('Energy Use'!S77-'E-electricity'!S21-'E-Coal'!S21)*'Energy Use 2020'!$AD83</f>
        <v>1619668903563.8445</v>
      </c>
      <c r="T21" s="230">
        <f>('Energy Use'!T77-'E-electricity'!T21-'E-Coal'!T21)*'Energy Use 2020'!$AD83</f>
        <v>1627577844445.3604</v>
      </c>
      <c r="U21" s="230">
        <f>('Energy Use'!U77-'E-electricity'!U21-'E-Coal'!U21)*'Energy Use 2020'!$AD83</f>
        <v>1632314214703.5042</v>
      </c>
      <c r="V21" s="230">
        <f>('Energy Use'!V77-'E-electricity'!V21-'E-Coal'!V21)*'Energy Use 2020'!$AD83</f>
        <v>1634101387754.5205</v>
      </c>
      <c r="W21" s="230">
        <f>('Energy Use'!W77-'E-electricity'!W21-'E-Coal'!W21)*'Energy Use 2020'!$AD83</f>
        <v>1633180751857.4543</v>
      </c>
      <c r="X21" s="230">
        <f>('Energy Use'!X77-'E-electricity'!X21-'E-Coal'!X21)*'Energy Use 2020'!$AD83</f>
        <v>1629807453175.8188</v>
      </c>
      <c r="Y21" s="230">
        <f>('Energy Use'!Y77-'E-electricity'!Y21-'E-Coal'!Y21)*'Energy Use 2020'!$AD83</f>
        <v>1624246403383.0771</v>
      </c>
      <c r="Z21" s="230">
        <f>('Energy Use'!Z77-'E-electricity'!Z21-'E-Coal'!Z21)*'Energy Use 2020'!$AD83</f>
        <v>1616768616701.0132</v>
      </c>
      <c r="AA21" s="230">
        <f>('Energy Use'!AA77-'E-electricity'!AA21-'E-Coal'!AA21)*'Energy Use 2020'!$AD83</f>
        <v>1607647925430.0044</v>
      </c>
      <c r="AB21" s="230">
        <f>('Energy Use'!AB77-'E-electricity'!AB21-'E-Coal'!AB21)*'Energy Use 2020'!$AD83</f>
        <v>1597158108178.5376</v>
      </c>
      <c r="AC21" s="230">
        <f>('Energy Use'!AC77-'E-electricity'!AC21-'E-Coal'!AC21)*'Energy Use 2020'!$AD83</f>
        <v>1585570451534.5029</v>
      </c>
      <c r="AD21" s="230">
        <f>('Energy Use'!AD77-'E-electricity'!AD21-'E-Coal'!AD21)*'Energy Use 2020'!$AD83</f>
        <v>1573151754135.0137</v>
      </c>
      <c r="AE21" s="230">
        <f>('Energy Use'!AE77-'E-electricity'!AE21-'E-Coal'!AE21)*'Energy Use 2020'!$AD83</f>
        <v>1560162772169.9192</v>
      </c>
      <c r="AF21" s="230">
        <f>('Energy Use'!AF77-'E-electricity'!AF21-'E-Coal'!AF21)*'Energy Use 2020'!$AD83</f>
        <v>1546857097389.3015</v>
      </c>
      <c r="AG21" s="230">
        <f>('Energy Use'!AG77-'E-electricity'!AG21-'E-Coal'!AG21)*'Energy Use 2020'!$AD83</f>
        <v>1533480452690.5024</v>
      </c>
      <c r="AH21" s="230">
        <f>('Energy Use'!AH77-'E-electricity'!AH21-'E-Coal'!AH21)*'Energy Use 2020'!$AD83</f>
        <v>1520270386289.0496</v>
      </c>
      <c r="AI21" s="230">
        <f>('Energy Use'!AI77-'E-electricity'!AI21-'E-Coal'!AI21)*'Energy Use 2020'!$AD83</f>
        <v>1507456343238.8188</v>
      </c>
      <c r="AJ21" s="230">
        <f>('Energy Use'!AJ77-'E-electricity'!AJ21-'E-Coal'!AJ21)*'Energy Use 2020'!$AD83</f>
        <v>1495260092541.4902</v>
      </c>
      <c r="AK21" s="230">
        <f>('Energy Use'!AK77-'E-electricity'!AK21-'E-Coal'!AK21)*'Energy Use 2020'!$AD83</f>
        <v>1483896489143.062</v>
      </c>
      <c r="AL21" s="230">
        <f>('Energy Use'!AL77-'E-electricity'!AL21-'E-Coal'!AL21)*'Energy Use 2020'!$AD83</f>
        <v>1473574552627.3311</v>
      </c>
      <c r="AM21" s="230">
        <f>('Energy Use'!AM77-'E-electricity'!AM21-'E-Coal'!AM21)*'Energy Use 2020'!$AD83</f>
        <v>1464498848269.1899</v>
      </c>
      <c r="AN21" s="230">
        <f>('Energy Use'!AN77-'E-electricity'!AN21-'E-Coal'!AN21)*'Energy Use 2020'!$AD83</f>
        <v>1456871161216.6941</v>
      </c>
      <c r="AO21" s="230">
        <f>('Energy Use'!AO77-'E-electricity'!AO21-'E-Coal'!AO21)*'Energy Use 2020'!$AD83</f>
        <v>1450892460879.7708</v>
      </c>
      <c r="AP21" s="230">
        <f>('Energy Use'!AP77-'E-electricity'!AP21-'E-Coal'!AP21)*'Energy Use 2020'!$AD83</f>
        <v>1446765160110.5857</v>
      </c>
      <c r="AQ21" s="230">
        <f>('Energy Use'!AQ77-'E-electricity'!AQ21-'E-Coal'!AQ21)*'Energy Use 2020'!$AD83</f>
        <v>1444575083215.3599</v>
      </c>
      <c r="AR21" s="133" t="str">
        <f>VLOOKUP($A21,'Sector Match'!$A$1:$B$43,2,0)</f>
        <v>pulp paper and printing 17T18</v>
      </c>
    </row>
    <row r="22" spans="1:44" x14ac:dyDescent="0.2">
      <c r="A22" s="74" t="s">
        <v>21</v>
      </c>
      <c r="B22" s="230">
        <f>('Energy Use'!B78-'E-electricity'!B22)*'Energy Use 2019'!$U84</f>
        <v>600935107558500.13</v>
      </c>
      <c r="C22" s="230">
        <f>('Energy Use'!C78-'E-electricity'!C22-'E-Coal'!C22)*'Energy Use 2020'!$AD84</f>
        <v>629546699908500</v>
      </c>
      <c r="D22" s="230">
        <f>('Energy Use'!D78-'E-electricity'!D22-'E-Coal'!D22)*'Energy Use 2020'!$AD84</f>
        <v>658909524391091.38</v>
      </c>
      <c r="E22" s="230">
        <f>('Energy Use'!E78-'E-electricity'!E22-'E-Coal'!E22)*'Energy Use 2020'!$AD84</f>
        <v>705224370084028.88</v>
      </c>
      <c r="F22" s="230">
        <f>('Energy Use'!F78-'E-electricity'!F22-'E-Coal'!F22)*'Energy Use 2020'!$AD84</f>
        <v>768813810949212.88</v>
      </c>
      <c r="G22" s="230">
        <f>('Energy Use'!G78-'E-electricity'!G22-'E-Coal'!G22)*'Energy Use 2020'!$AD84</f>
        <v>809418166150664.88</v>
      </c>
      <c r="H22" s="230">
        <f>('Energy Use'!H78-'E-electricity'!H22-'E-Coal'!H22)*'Energy Use 2020'!$AD84</f>
        <v>849775969579797</v>
      </c>
      <c r="I22" s="230">
        <f>('Energy Use'!I78-'E-electricity'!I22-'E-Coal'!I22)*'Energy Use 2020'!$AD84</f>
        <v>869221159892717.63</v>
      </c>
      <c r="J22" s="230">
        <f>('Energy Use'!J78-'E-electricity'!J22-'E-Coal'!J22)*'Energy Use 2020'!$AD84</f>
        <v>887684201598364.75</v>
      </c>
      <c r="K22" s="230">
        <f>('Energy Use'!K78-'E-electricity'!K22-'E-Coal'!K22)*'Energy Use 2020'!$AD84</f>
        <v>906231258883579.5</v>
      </c>
      <c r="L22" s="230">
        <f>('Energy Use'!L78-'E-electricity'!L22-'E-Coal'!L22)*'Energy Use 2020'!$AD84</f>
        <v>924357547524992.75</v>
      </c>
      <c r="M22" s="230">
        <f>('Energy Use'!M78-'E-electricity'!M22-'E-Coal'!M22)*'Energy Use 2020'!$AD84</f>
        <v>942202109177604.63</v>
      </c>
      <c r="N22" s="230">
        <f>('Energy Use'!N78-'E-electricity'!N22-'E-Coal'!N22)*'Energy Use 2020'!$AD84</f>
        <v>943201831267992.88</v>
      </c>
      <c r="O22" s="230">
        <f>('Energy Use'!O78-'E-electricity'!O22-'E-Coal'!O22)*'Energy Use 2020'!$AD84</f>
        <v>944200636059368.63</v>
      </c>
      <c r="P22" s="230">
        <f>('Energy Use'!P78-'E-electricity'!P22-'E-Coal'!P22)*'Energy Use 2020'!$AD84</f>
        <v>945198523850363.25</v>
      </c>
      <c r="Q22" s="230">
        <f>('Energy Use'!Q78-'E-electricity'!Q22-'E-Coal'!Q22)*'Energy Use 2020'!$AD84</f>
        <v>946195494939585.63</v>
      </c>
      <c r="R22" s="230">
        <f>('Energy Use'!R78-'E-electricity'!R22-'E-Coal'!R22)*'Energy Use 2020'!$AD84</f>
        <v>947191549625622.38</v>
      </c>
      <c r="S22" s="230">
        <f>('Energy Use'!S78-'E-electricity'!S22-'E-Coal'!S22)*'Energy Use 2020'!$AD84</f>
        <v>936347587917977.63</v>
      </c>
      <c r="T22" s="230">
        <f>('Energy Use'!T78-'E-electricity'!T22-'E-Coal'!T22)*'Energy Use 2020'!$AD84</f>
        <v>925505824523337</v>
      </c>
      <c r="U22" s="230">
        <f>('Energy Use'!U78-'E-electricity'!U22-'E-Coal'!U22)*'Energy Use 2020'!$AD84</f>
        <v>914666259452766.38</v>
      </c>
      <c r="V22" s="230">
        <f>('Energy Use'!V78-'E-electricity'!V22-'E-Coal'!V22)*'Energy Use 2020'!$AD84</f>
        <v>903828892717327.88</v>
      </c>
      <c r="W22" s="230">
        <f>('Energy Use'!W78-'E-electricity'!W22-'E-Coal'!W22)*'Energy Use 2020'!$AD84</f>
        <v>892993724328080.75</v>
      </c>
      <c r="X22" s="230">
        <f>('Energy Use'!X78-'E-electricity'!X22-'E-Coal'!X22)*'Energy Use 2020'!$AD84</f>
        <v>872761782912797.5</v>
      </c>
      <c r="Y22" s="230">
        <f>('Energy Use'!Y78-'E-electricity'!Y22-'E-Coal'!Y22)*'Energy Use 2020'!$AD84</f>
        <v>852533963721495.75</v>
      </c>
      <c r="Z22" s="230">
        <f>('Energy Use'!Z78-'E-electricity'!Z22-'E-Coal'!Z22)*'Energy Use 2020'!$AD84</f>
        <v>832310266774842.5</v>
      </c>
      <c r="AA22" s="230">
        <f>('Energy Use'!AA78-'E-electricity'!AA22-'E-Coal'!AA22)*'Energy Use 2020'!$AD84</f>
        <v>812090692093499.63</v>
      </c>
      <c r="AB22" s="230">
        <f>('Energy Use'!AB78-'E-electricity'!AB22-'E-Coal'!AB22)*'Energy Use 2020'!$AD84</f>
        <v>791875239698123.13</v>
      </c>
      <c r="AC22" s="230">
        <f>('Energy Use'!AC78-'E-electricity'!AC22-'E-Coal'!AC22)*'Energy Use 2020'!$AD84</f>
        <v>771663909609364.25</v>
      </c>
      <c r="AD22" s="230">
        <f>('Energy Use'!AD78-'E-electricity'!AD22-'E-Coal'!AD22)*'Energy Use 2020'!$AD84</f>
        <v>751456701847868.38</v>
      </c>
      <c r="AE22" s="230">
        <f>('Energy Use'!AE78-'E-electricity'!AE22-'E-Coal'!AE22)*'Energy Use 2020'!$AD84</f>
        <v>731253616434274.75</v>
      </c>
      <c r="AF22" s="230">
        <f>('Energy Use'!AF78-'E-electricity'!AF22-'E-Coal'!AF22)*'Energy Use 2020'!$AD84</f>
        <v>711054653389218.38</v>
      </c>
      <c r="AG22" s="230">
        <f>('Energy Use'!AG78-'E-electricity'!AG22-'E-Coal'!AG22)*'Energy Use 2020'!$AD84</f>
        <v>690859812733328</v>
      </c>
      <c r="AH22" s="230">
        <f>('Energy Use'!AH78-'E-electricity'!AH22-'E-Coal'!AH22)*'Energy Use 2020'!$AD84</f>
        <v>673351715897648.75</v>
      </c>
      <c r="AI22" s="230">
        <f>('Energy Use'!AI78-'E-electricity'!AI22-'E-Coal'!AI22)*'Energy Use 2020'!$AD84</f>
        <v>655847191811388.75</v>
      </c>
      <c r="AJ22" s="230">
        <f>('Energy Use'!AJ78-'E-electricity'!AJ22-'E-Coal'!AJ22)*'Energy Use 2020'!$AD84</f>
        <v>638346240492418.25</v>
      </c>
      <c r="AK22" s="230">
        <f>('Energy Use'!AK78-'E-electricity'!AK22-'E-Coal'!AK22)*'Energy Use 2020'!$AD84</f>
        <v>620848861958603.5</v>
      </c>
      <c r="AL22" s="230">
        <f>('Energy Use'!AL78-'E-electricity'!AL22-'E-Coal'!AL22)*'Energy Use 2020'!$AD84</f>
        <v>603355056227804.75</v>
      </c>
      <c r="AM22" s="230">
        <f>('Energy Use'!AM78-'E-electricity'!AM22-'E-Coal'!AM22)*'Energy Use 2020'!$AD84</f>
        <v>584989339747978</v>
      </c>
      <c r="AN22" s="230">
        <f>('Energy Use'!AN78-'E-electricity'!AN22-'E-Coal'!AN22)*'Energy Use 2020'!$AD84</f>
        <v>566627375592255.5</v>
      </c>
      <c r="AO22" s="230">
        <f>('Energy Use'!AO78-'E-electricity'!AO22-'E-Coal'!AO22)*'Energy Use 2020'!$AD84</f>
        <v>548269163779378.38</v>
      </c>
      <c r="AP22" s="230">
        <f>('Energy Use'!AP78-'E-electricity'!AP22-'E-Coal'!AP22)*'Energy Use 2020'!$AD84</f>
        <v>529914704328082.94</v>
      </c>
      <c r="AQ22" s="230">
        <f>('Energy Use'!AQ78-'E-electricity'!AQ22-'E-Coal'!AQ22)*'Energy Use 2020'!$AD84</f>
        <v>511519561299278</v>
      </c>
      <c r="AR22" s="133" t="str">
        <f>VLOOKUP($A22,'Sector Match'!$A$1:$B$43,2,0)</f>
        <v>refined petroleum and coke 19</v>
      </c>
    </row>
    <row r="23" spans="1:44" x14ac:dyDescent="0.2">
      <c r="A23" s="74" t="s">
        <v>1</v>
      </c>
      <c r="B23" s="230">
        <f>('Energy Use'!B79-'E-electricity'!B23)*'Energy Use 2019'!$U85</f>
        <v>1375181463496500.5</v>
      </c>
      <c r="C23" s="230">
        <f>('Energy Use'!C79-'E-electricity'!C23-'E-Coal'!C23)*'Energy Use 2020'!$AD85</f>
        <v>1579926573917999.8</v>
      </c>
      <c r="D23" s="230">
        <f>('Energy Use'!D79-'E-electricity'!D23-'E-Coal'!D23)*'Energy Use 2020'!$AD85</f>
        <v>1726364715937105.5</v>
      </c>
      <c r="E23" s="230">
        <f>('Energy Use'!E79-'E-electricity'!E23-'E-Coal'!E23)*'Energy Use 2020'!$AD85</f>
        <v>1921506215916733.5</v>
      </c>
      <c r="F23" s="230">
        <f>('Energy Use'!F79-'E-electricity'!F23-'E-Coal'!F23)*'Energy Use 2020'!$AD85</f>
        <v>2144316390719262</v>
      </c>
      <c r="G23" s="230">
        <f>('Energy Use'!G79-'E-electricity'!G23-'E-Coal'!G23)*'Energy Use 2020'!$AD85</f>
        <v>2287382536536127</v>
      </c>
      <c r="H23" s="230">
        <f>('Energy Use'!H79-'E-electricity'!H23-'E-Coal'!H23)*'Energy Use 2020'!$AD85</f>
        <v>2428111449133208.5</v>
      </c>
      <c r="I23" s="230">
        <f>('Energy Use'!I79-'E-electricity'!I23-'E-Coal'!I23)*'Energy Use 2020'!$AD85</f>
        <v>2540301025067438</v>
      </c>
      <c r="J23" s="230">
        <f>('Energy Use'!J79-'E-electricity'!J23-'E-Coal'!J23)*'Energy Use 2020'!$AD85</f>
        <v>2622678374508470.5</v>
      </c>
      <c r="K23" s="230">
        <f>('Energy Use'!K79-'E-electricity'!K23-'E-Coal'!K23)*'Energy Use 2020'!$AD85</f>
        <v>2707832194075508.5</v>
      </c>
      <c r="L23" s="230">
        <f>('Energy Use'!L79-'E-electricity'!L23-'E-Coal'!L23)*'Energy Use 2020'!$AD85</f>
        <v>2779720854403659</v>
      </c>
      <c r="M23" s="230">
        <f>('Energy Use'!M79-'E-electricity'!M23-'E-Coal'!M23)*'Energy Use 2020'!$AD85</f>
        <v>2842419051351461</v>
      </c>
      <c r="N23" s="230">
        <f>('Energy Use'!N79-'E-electricity'!N23-'E-Coal'!N23)*'Energy Use 2020'!$AD85</f>
        <v>2886530612956771</v>
      </c>
      <c r="O23" s="230">
        <f>('Energy Use'!O79-'E-electricity'!O23-'E-Coal'!O23)*'Energy Use 2020'!$AD85</f>
        <v>2930431657963636</v>
      </c>
      <c r="P23" s="230">
        <f>('Energy Use'!P79-'E-electricity'!P23-'E-Coal'!P23)*'Energy Use 2020'!$AD85</f>
        <v>2974122410333672.5</v>
      </c>
      <c r="Q23" s="230">
        <f>('Energy Use'!Q79-'E-electricity'!Q23-'E-Coal'!Q23)*'Energy Use 2020'!$AD85</f>
        <v>3017603094008299.5</v>
      </c>
      <c r="R23" s="230">
        <f>('Energy Use'!R79-'E-electricity'!R23-'E-Coal'!R23)*'Energy Use 2020'!$AD85</f>
        <v>3060873932908743</v>
      </c>
      <c r="S23" s="230">
        <f>('Energy Use'!S79-'E-electricity'!S23-'E-Coal'!S23)*'Energy Use 2020'!$AD85</f>
        <v>3086401896561984.5</v>
      </c>
      <c r="T23" s="230">
        <f>('Energy Use'!T79-'E-electricity'!T23-'E-Coal'!T23)*'Energy Use 2020'!$AD85</f>
        <v>3111923269089168</v>
      </c>
      <c r="U23" s="230">
        <f>('Energy Use'!U79-'E-electricity'!U23-'E-Coal'!U23)*'Energy Use 2020'!$AD85</f>
        <v>3137438046501569.5</v>
      </c>
      <c r="V23" s="230">
        <f>('Energy Use'!V79-'E-electricity'!V23-'E-Coal'!V23)*'Energy Use 2020'!$AD85</f>
        <v>3162946224810640.5</v>
      </c>
      <c r="W23" s="230">
        <f>('Energy Use'!W79-'E-electricity'!W23-'E-Coal'!W23)*'Energy Use 2020'!$AD85</f>
        <v>3188447800027999</v>
      </c>
      <c r="X23" s="230">
        <f>('Energy Use'!X79-'E-electricity'!X23-'E-Coal'!X23)*'Energy Use 2020'!$AD85</f>
        <v>3199767095814469.5</v>
      </c>
      <c r="Y23" s="230">
        <f>('Energy Use'!Y79-'E-electricity'!Y23-'E-Coal'!Y23)*'Energy Use 2020'!$AD85</f>
        <v>3211083310347741.5</v>
      </c>
      <c r="Z23" s="230">
        <f>('Energy Use'!Z79-'E-electricity'!Z23-'E-Coal'!Z23)*'Energy Use 2020'!$AD85</f>
        <v>3222396441826171.5</v>
      </c>
      <c r="AA23" s="230">
        <f>('Energy Use'!AA79-'E-electricity'!AA23-'E-Coal'!AA23)*'Energy Use 2020'!$AD85</f>
        <v>3233706488448194.5</v>
      </c>
      <c r="AB23" s="230">
        <f>('Energy Use'!AB79-'E-electricity'!AB23-'E-Coal'!AB23)*'Energy Use 2020'!$AD85</f>
        <v>3245013448412323.5</v>
      </c>
      <c r="AC23" s="230">
        <f>('Energy Use'!AC79-'E-electricity'!AC23-'E-Coal'!AC23)*'Energy Use 2020'!$AD85</f>
        <v>3244155549724062.5</v>
      </c>
      <c r="AD23" s="230">
        <f>('Energy Use'!AD79-'E-electricity'!AD23-'E-Coal'!AD23)*'Energy Use 2020'!$AD85</f>
        <v>3243297597261535.5</v>
      </c>
      <c r="AE23" s="230">
        <f>('Energy Use'!AE79-'E-electricity'!AE23-'E-Coal'!AE23)*'Energy Use 2020'!$AD85</f>
        <v>3242439591099987.5</v>
      </c>
      <c r="AF23" s="230">
        <f>('Energy Use'!AF79-'E-electricity'!AF23-'E-Coal'!AF23)*'Energy Use 2020'!$AD85</f>
        <v>3241581531314662</v>
      </c>
      <c r="AG23" s="230">
        <f>('Energy Use'!AG79-'E-electricity'!AG23-'E-Coal'!AG23)*'Energy Use 2020'!$AD85</f>
        <v>3240723417980800.5</v>
      </c>
      <c r="AH23" s="230">
        <f>('Energy Use'!AH79-'E-electricity'!AH23-'E-Coal'!AH23)*'Energy Use 2020'!$AD85</f>
        <v>3228822822264339.5</v>
      </c>
      <c r="AI23" s="230">
        <f>('Energy Use'!AI79-'E-electricity'!AI23-'E-Coal'!AI23)*'Energy Use 2020'!$AD85</f>
        <v>3216924937570868.5</v>
      </c>
      <c r="AJ23" s="230">
        <f>('Energy Use'!AJ79-'E-electricity'!AJ23-'E-Coal'!AJ23)*'Energy Use 2020'!$AD85</f>
        <v>3205029765680205.5</v>
      </c>
      <c r="AK23" s="230">
        <f>('Energy Use'!AK79-'E-electricity'!AK23-'E-Coal'!AK23)*'Energy Use 2020'!$AD85</f>
        <v>3193137308372091.5</v>
      </c>
      <c r="AL23" s="230">
        <f>('Energy Use'!AL79-'E-electricity'!AL23-'E-Coal'!AL23)*'Energy Use 2020'!$AD85</f>
        <v>3181247567426192.5</v>
      </c>
      <c r="AM23" s="230">
        <f>('Energy Use'!AM79-'E-electricity'!AM23-'E-Coal'!AM23)*'Energy Use 2020'!$AD85</f>
        <v>3167332548389086</v>
      </c>
      <c r="AN23" s="230">
        <f>('Energy Use'!AN79-'E-electricity'!AN23-'E-Coal'!AN23)*'Energy Use 2020'!$AD85</f>
        <v>3153420758335101</v>
      </c>
      <c r="AO23" s="230">
        <f>('Energy Use'!AO79-'E-electricity'!AO23-'E-Coal'!AO23)*'Energy Use 2020'!$AD85</f>
        <v>3139512199356877.5</v>
      </c>
      <c r="AP23" s="230">
        <f>('Energy Use'!AP79-'E-electricity'!AP23-'E-Coal'!AP23)*'Energy Use 2020'!$AD85</f>
        <v>3125606873546967</v>
      </c>
      <c r="AQ23" s="230">
        <f>('Energy Use'!AQ79-'E-electricity'!AQ23-'E-Coal'!AQ23)*'Energy Use 2020'!$AD85</f>
        <v>3111418401207089.5</v>
      </c>
      <c r="AR23" s="133" t="str">
        <f>VLOOKUP($A23,'Sector Match'!$A$1:$B$43,2,0)</f>
        <v>chemicals 20</v>
      </c>
    </row>
    <row r="24" spans="1:44" x14ac:dyDescent="0.2">
      <c r="A24" s="74" t="s">
        <v>22</v>
      </c>
      <c r="B24" s="230">
        <f>('Energy Use'!B80-'E-electricity'!B24)*'Energy Use 2019'!$U86</f>
        <v>96943297225500</v>
      </c>
      <c r="C24" s="230">
        <f>('Energy Use'!C80-'E-electricity'!C24-'E-Coal'!C24)*'Energy Use 2020'!$AD86</f>
        <v>104682316282500</v>
      </c>
      <c r="D24" s="230">
        <f>('Energy Use'!D80-'E-electricity'!D24-'E-Coal'!D24)*'Energy Use 2020'!$AD86</f>
        <v>137123804385679.67</v>
      </c>
      <c r="E24" s="230">
        <f>('Energy Use'!E80-'E-electricity'!E24-'E-Coal'!E24)*'Energy Use 2020'!$AD86</f>
        <v>137004321042350.14</v>
      </c>
      <c r="F24" s="230">
        <f>('Energy Use'!F80-'E-electricity'!F24-'E-Coal'!F24)*'Energy Use 2020'!$AD86</f>
        <v>143530670817272.88</v>
      </c>
      <c r="G24" s="230">
        <f>('Energy Use'!G80-'E-electricity'!G24-'E-Coal'!G24)*'Energy Use 2020'!$AD86</f>
        <v>150391931803889.63</v>
      </c>
      <c r="H24" s="230">
        <f>('Energy Use'!H80-'E-electricity'!H24-'E-Coal'!H24)*'Energy Use 2020'!$AD86</f>
        <v>158513178985587.91</v>
      </c>
      <c r="I24" s="230">
        <f>('Energy Use'!I80-'E-electricity'!I24-'E-Coal'!I24)*'Energy Use 2020'!$AD86</f>
        <v>166659038721244.34</v>
      </c>
      <c r="J24" s="230">
        <f>('Energy Use'!J80-'E-electricity'!J24-'E-Coal'!J24)*'Energy Use 2020'!$AD86</f>
        <v>171983677505595.5</v>
      </c>
      <c r="K24" s="230">
        <f>('Energy Use'!K80-'E-electricity'!K24-'E-Coal'!K24)*'Energy Use 2020'!$AD86</f>
        <v>176456726985593.97</v>
      </c>
      <c r="L24" s="230">
        <f>('Energy Use'!L80-'E-electricity'!L24-'E-Coal'!L24)*'Energy Use 2020'!$AD86</f>
        <v>179793266729168.81</v>
      </c>
      <c r="M24" s="230">
        <f>('Energy Use'!M80-'E-electricity'!M24-'E-Coal'!M24)*'Energy Use 2020'!$AD86</f>
        <v>182741476681703.41</v>
      </c>
      <c r="N24" s="230">
        <f>('Energy Use'!N80-'E-electricity'!N24-'E-Coal'!N24)*'Energy Use 2020'!$AD86</f>
        <v>187123356630801.22</v>
      </c>
      <c r="O24" s="230">
        <f>('Energy Use'!O80-'E-electricity'!O24-'E-Coal'!O24)*'Energy Use 2020'!$AD86</f>
        <v>192033541544595.5</v>
      </c>
      <c r="P24" s="230">
        <f>('Energy Use'!P80-'E-electricity'!P24-'E-Coal'!P24)*'Energy Use 2020'!$AD86</f>
        <v>197391170155101.13</v>
      </c>
      <c r="Q24" s="230">
        <f>('Energy Use'!Q80-'E-electricity'!Q24-'E-Coal'!Q24)*'Energy Use 2020'!$AD86</f>
        <v>203106211358634.13</v>
      </c>
      <c r="R24" s="230">
        <f>('Energy Use'!R80-'E-electricity'!R24-'E-Coal'!R24)*'Energy Use 2020'!$AD86</f>
        <v>209077287573212.97</v>
      </c>
      <c r="S24" s="230">
        <f>('Energy Use'!S80-'E-electricity'!S24-'E-Coal'!S24)*'Energy Use 2020'!$AD86</f>
        <v>215576698032258.41</v>
      </c>
      <c r="T24" s="230">
        <f>('Energy Use'!T80-'E-electricity'!T24-'E-Coal'!T24)*'Energy Use 2020'!$AD86</f>
        <v>222224184260754.53</v>
      </c>
      <c r="U24" s="230">
        <f>('Energy Use'!U80-'E-electricity'!U24-'E-Coal'!U24)*'Energy Use 2020'!$AD86</f>
        <v>229001095629987.56</v>
      </c>
      <c r="V24" s="230">
        <f>('Energy Use'!V80-'E-electricity'!V24-'E-Coal'!V24)*'Energy Use 2020'!$AD86</f>
        <v>235886301923879.44</v>
      </c>
      <c r="W24" s="230">
        <f>('Energy Use'!W80-'E-electricity'!W24-'E-Coal'!W24)*'Energy Use 2020'!$AD86</f>
        <v>242856087109955.28</v>
      </c>
      <c r="X24" s="230">
        <f>('Energy Use'!X80-'E-electricity'!X24-'E-Coal'!X24)*'Energy Use 2020'!$AD86</f>
        <v>249884065186671.84</v>
      </c>
      <c r="Y24" s="230">
        <f>('Energy Use'!Y80-'E-electricity'!Y24-'E-Coal'!Y24)*'Energy Use 2020'!$AD86</f>
        <v>256941122479758.09</v>
      </c>
      <c r="Z24" s="230">
        <f>('Energy Use'!Z80-'E-electricity'!Z24-'E-Coal'!Z24)*'Energy Use 2020'!$AD86</f>
        <v>263995390925633.41</v>
      </c>
      <c r="AA24" s="230">
        <f>('Energy Use'!AA80-'E-electricity'!AA24-'E-Coal'!AA24)*'Energy Use 2020'!$AD86</f>
        <v>271012256959139.41</v>
      </c>
      <c r="AB24" s="230">
        <f>('Energy Use'!AB80-'E-electricity'!AB24-'E-Coal'!AB24)*'Energy Use 2020'!$AD86</f>
        <v>277954410598245.09</v>
      </c>
      <c r="AC24" s="230">
        <f>('Energy Use'!AC80-'E-electricity'!AC24-'E-Coal'!AC24)*'Energy Use 2020'!$AD86</f>
        <v>284781939172761.88</v>
      </c>
      <c r="AD24" s="230">
        <f>('Energy Use'!AD80-'E-electricity'!AD24-'E-Coal'!AD24)*'Energy Use 2020'!$AD86</f>
        <v>291452469860779.69</v>
      </c>
      <c r="AE24" s="230">
        <f>('Energy Use'!AE80-'E-electricity'!AE24-'E-Coal'!AE24)*'Energy Use 2020'!$AD86</f>
        <v>297921364760474.44</v>
      </c>
      <c r="AF24" s="230">
        <f>('Energy Use'!AF80-'E-electricity'!AF24-'E-Coal'!AF24)*'Energy Use 2020'!$AD86</f>
        <v>304141971623396.5</v>
      </c>
      <c r="AG24" s="230">
        <f>('Energy Use'!AG80-'E-electricity'!AG24-'E-Coal'!AG24)*'Energy Use 2020'!$AD86</f>
        <v>310065932599204.81</v>
      </c>
      <c r="AH24" s="230">
        <f>('Energy Use'!AH80-'E-electricity'!AH24-'E-Coal'!AH24)*'Energy Use 2020'!$AD86</f>
        <v>315643552385974.63</v>
      </c>
      <c r="AI24" s="230">
        <f>('Energy Use'!AI80-'E-electricity'!AI24-'E-Coal'!AI24)*'Energy Use 2020'!$AD86</f>
        <v>320824226045392.81</v>
      </c>
      <c r="AJ24" s="230">
        <f>('Energy Use'!AJ80-'E-electricity'!AJ24-'E-Coal'!AJ24)*'Energy Use 2020'!$AD86</f>
        <v>325556925435170.63</v>
      </c>
      <c r="AK24" s="230">
        <f>('Energy Use'!AK80-'E-electricity'!AK24-'E-Coal'!AK24)*'Energy Use 2020'!$AD86</f>
        <v>329790741746005.25</v>
      </c>
      <c r="AL24" s="230">
        <f>('Energy Use'!AL80-'E-electricity'!AL24-'E-Coal'!AL24)*'Energy Use 2020'!$AD86</f>
        <v>333475480029671.25</v>
      </c>
      <c r="AM24" s="230">
        <f>('Energy Use'!AM80-'E-electricity'!AM24-'E-Coal'!AM24)*'Energy Use 2020'!$AD86</f>
        <v>336562299898882.13</v>
      </c>
      <c r="AN24" s="230">
        <f>('Energy Use'!AN80-'E-electricity'!AN24-'E-Coal'!AN24)*'Energy Use 2020'!$AD86</f>
        <v>339004394807703.88</v>
      </c>
      <c r="AO24" s="230">
        <f>('Energy Use'!AO80-'E-electricity'!AO24-'E-Coal'!AO24)*'Energy Use 2020'!$AD86</f>
        <v>340757700531464</v>
      </c>
      <c r="AP24" s="230">
        <f>('Energy Use'!AP80-'E-electricity'!AP24-'E-Coal'!AP24)*'Energy Use 2020'!$AD86</f>
        <v>341781621712807</v>
      </c>
      <c r="AQ24" s="230">
        <f>('Energy Use'!AQ80-'E-electricity'!AQ24-'E-Coal'!AQ24)*'Energy Use 2020'!$AD86</f>
        <v>342011248048838.38</v>
      </c>
      <c r="AR24" s="133">
        <f>VLOOKUP($A24,'Sector Match'!$A$1:$B$43,2,0)</f>
        <v>0</v>
      </c>
    </row>
    <row r="25" spans="1:44" x14ac:dyDescent="0.2">
      <c r="A25" s="74" t="s">
        <v>23</v>
      </c>
      <c r="B25" s="230">
        <f>('Energy Use'!B81-'E-electricity'!B25)*'Energy Use 2019'!$U87</f>
        <v>108682383562500</v>
      </c>
      <c r="C25" s="230">
        <f>('Energy Use'!C81-'E-electricity'!C25-'E-Coal'!C25)*'Energy Use 2020'!$AD87</f>
        <v>104860097050499.98</v>
      </c>
      <c r="D25" s="230">
        <f>('Energy Use'!D81-'E-electricity'!D25-'E-Coal'!D25)*'Energy Use 2020'!$AD87</f>
        <v>119059959260796.33</v>
      </c>
      <c r="E25" s="230">
        <f>('Energy Use'!E81-'E-electricity'!E25-'E-Coal'!E25)*'Energy Use 2020'!$AD87</f>
        <v>124369718596269.63</v>
      </c>
      <c r="F25" s="230">
        <f>('Energy Use'!F81-'E-electricity'!F25-'E-Coal'!F25)*'Energy Use 2020'!$AD87</f>
        <v>131039590995401.89</v>
      </c>
      <c r="G25" s="230">
        <f>('Energy Use'!G81-'E-electricity'!G25-'E-Coal'!G25)*'Energy Use 2020'!$AD87</f>
        <v>138939807323799.25</v>
      </c>
      <c r="H25" s="230">
        <f>('Energy Use'!H81-'E-electricity'!H25-'E-Coal'!H25)*'Energy Use 2020'!$AD87</f>
        <v>148672193486221.78</v>
      </c>
      <c r="I25" s="230">
        <f>('Energy Use'!I81-'E-electricity'!I25-'E-Coal'!I25)*'Energy Use 2020'!$AD87</f>
        <v>159021823499181.75</v>
      </c>
      <c r="J25" s="230">
        <f>('Energy Use'!J81-'E-electricity'!J25-'E-Coal'!J25)*'Energy Use 2020'!$AD87</f>
        <v>166306656733890.78</v>
      </c>
      <c r="K25" s="230">
        <f>('Energy Use'!K81-'E-electricity'!K25-'E-Coal'!K25)*'Energy Use 2020'!$AD87</f>
        <v>172411993801129.56</v>
      </c>
      <c r="L25" s="230">
        <f>('Energy Use'!L81-'E-electricity'!L25-'E-Coal'!L25)*'Energy Use 2020'!$AD87</f>
        <v>176437194309895.91</v>
      </c>
      <c r="M25" s="230">
        <f>('Energy Use'!M81-'E-electricity'!M25-'E-Coal'!M25)*'Energy Use 2020'!$AD87</f>
        <v>178761541927588.81</v>
      </c>
      <c r="N25" s="230">
        <f>('Energy Use'!N81-'E-electricity'!N25-'E-Coal'!N25)*'Energy Use 2020'!$AD87</f>
        <v>181227239428111.19</v>
      </c>
      <c r="O25" s="230">
        <f>('Energy Use'!O81-'E-electricity'!O25-'E-Coal'!O25)*'Energy Use 2020'!$AD87</f>
        <v>182843525687694.44</v>
      </c>
      <c r="P25" s="230">
        <f>('Energy Use'!P81-'E-electricity'!P25-'E-Coal'!P25)*'Energy Use 2020'!$AD87</f>
        <v>183799339249223.75</v>
      </c>
      <c r="Q25" s="230">
        <f>('Energy Use'!Q81-'E-electricity'!Q25-'E-Coal'!Q25)*'Energy Use 2020'!$AD87</f>
        <v>184296916582277.19</v>
      </c>
      <c r="R25" s="230">
        <f>('Energy Use'!R81-'E-electricity'!R25-'E-Coal'!R25)*'Energy Use 2020'!$AD87</f>
        <v>184545506552116.81</v>
      </c>
      <c r="S25" s="230">
        <f>('Energy Use'!S81-'E-electricity'!S25-'E-Coal'!S25)*'Energy Use 2020'!$AD87</f>
        <v>185103394390111.28</v>
      </c>
      <c r="T25" s="230">
        <f>('Energy Use'!T81-'E-electricity'!T25-'E-Coal'!T25)*'Energy Use 2020'!$AD87</f>
        <v>185627139258729.59</v>
      </c>
      <c r="U25" s="230">
        <f>('Energy Use'!U81-'E-electricity'!U25-'E-Coal'!U25)*'Energy Use 2020'!$AD87</f>
        <v>186117338258124.56</v>
      </c>
      <c r="V25" s="230">
        <f>('Energy Use'!V81-'E-electricity'!V25-'E-Coal'!V25)*'Energy Use 2020'!$AD87</f>
        <v>186574616419238.88</v>
      </c>
      <c r="W25" s="230">
        <f>('Energy Use'!W81-'E-electricity'!W25-'E-Coal'!W25)*'Energy Use 2020'!$AD87</f>
        <v>186999625351549.09</v>
      </c>
      <c r="X25" s="230">
        <f>('Energy Use'!X81-'E-electricity'!X25-'E-Coal'!X25)*'Energy Use 2020'!$AD87</f>
        <v>187393041893719.22</v>
      </c>
      <c r="Y25" s="230">
        <f>('Energy Use'!Y81-'E-electricity'!Y25-'E-Coal'!Y25)*'Energy Use 2020'!$AD87</f>
        <v>187755566770508.59</v>
      </c>
      <c r="Z25" s="230">
        <f>('Energy Use'!Z81-'E-electricity'!Z25-'E-Coal'!Z25)*'Energy Use 2020'!$AD87</f>
        <v>188087923259149.25</v>
      </c>
      <c r="AA25" s="230">
        <f>('Energy Use'!AA81-'E-electricity'!AA25-'E-Coal'!AA25)*'Energy Use 2020'!$AD87</f>
        <v>188390855868259.31</v>
      </c>
      <c r="AB25" s="230">
        <f>('Energy Use'!AB81-'E-electricity'!AB25-'E-Coal'!AB25)*'Energy Use 2020'!$AD87</f>
        <v>188665129032221</v>
      </c>
      <c r="AC25" s="230">
        <f>('Energy Use'!AC81-'E-electricity'!AC25-'E-Coal'!AC25)*'Energy Use 2020'!$AD87</f>
        <v>188911525823807.97</v>
      </c>
      <c r="AD25" s="230">
        <f>('Energy Use'!AD81-'E-electricity'!AD25-'E-Coal'!AD25)*'Energy Use 2020'!$AD87</f>
        <v>189130846687696.09</v>
      </c>
      <c r="AE25" s="230">
        <f>('Energy Use'!AE81-'E-electricity'!AE25-'E-Coal'!AE25)*'Energy Use 2020'!$AD87</f>
        <v>189323908197346.94</v>
      </c>
      <c r="AF25" s="230">
        <f>('Energy Use'!AF81-'E-electricity'!AF25-'E-Coal'!AF25)*'Energy Use 2020'!$AD87</f>
        <v>189491541837599.97</v>
      </c>
      <c r="AG25" s="230">
        <f>('Energy Use'!AG81-'E-electricity'!AG25-'E-Coal'!AG25)*'Energy Use 2020'!$AD87</f>
        <v>189634592815175.81</v>
      </c>
      <c r="AH25" s="230">
        <f>('Energy Use'!AH81-'E-electricity'!AH25-'E-Coal'!AH25)*'Energy Use 2020'!$AD87</f>
        <v>189753918899124.97</v>
      </c>
      <c r="AI25" s="230">
        <f>('Energy Use'!AI81-'E-electricity'!AI25-'E-Coal'!AI25)*'Energy Use 2020'!$AD87</f>
        <v>189850389293130.72</v>
      </c>
      <c r="AJ25" s="230">
        <f>('Energy Use'!AJ81-'E-electricity'!AJ25-'E-Coal'!AJ25)*'Energy Use 2020'!$AD87</f>
        <v>189924883541421.81</v>
      </c>
      <c r="AK25" s="230">
        <f>('Energy Use'!AK81-'E-electricity'!AK25-'E-Coal'!AK25)*'Energy Use 2020'!$AD87</f>
        <v>189978290469910.69</v>
      </c>
      <c r="AL25" s="230">
        <f>('Energy Use'!AL81-'E-electricity'!AL25-'E-Coal'!AL25)*'Energy Use 2020'!$AD87</f>
        <v>190011507164037.5</v>
      </c>
      <c r="AM25" s="230">
        <f>('Energy Use'!AM81-'E-electricity'!AM25-'E-Coal'!AM25)*'Energy Use 2020'!$AD87</f>
        <v>190025437984665.69</v>
      </c>
      <c r="AN25" s="230">
        <f>('Energy Use'!AN81-'E-electricity'!AN25-'E-Coal'!AN25)*'Energy Use 2020'!$AD87</f>
        <v>190020993623242</v>
      </c>
      <c r="AO25" s="230">
        <f>('Energy Use'!AO81-'E-electricity'!AO25-'E-Coal'!AO25)*'Energy Use 2020'!$AD87</f>
        <v>189999090197312.5</v>
      </c>
      <c r="AP25" s="230">
        <f>('Energy Use'!AP81-'E-electricity'!AP25-'E-Coal'!AP25)*'Energy Use 2020'!$AD87</f>
        <v>189960648387352.94</v>
      </c>
      <c r="AQ25" s="230">
        <f>('Energy Use'!AQ81-'E-electricity'!AQ25-'E-Coal'!AQ25)*'Energy Use 2020'!$AD87</f>
        <v>189890760469661.25</v>
      </c>
      <c r="AR25" s="133" t="str">
        <f>VLOOKUP($A25,'Sector Match'!$A$1:$B$43,2,0)</f>
        <v>chemicals 20</v>
      </c>
    </row>
    <row r="26" spans="1:44" x14ac:dyDescent="0.2">
      <c r="A26" s="74" t="s">
        <v>24</v>
      </c>
      <c r="B26" s="230">
        <f>('Energy Use'!B82-'E-electricity'!B26)*'Energy Use 2019'!$U88</f>
        <v>29733833448000</v>
      </c>
      <c r="C26" s="230">
        <f>('Energy Use'!C82-'E-electricity'!C26-'E-Coal'!C26)*'Energy Use 2020'!$AD88</f>
        <v>29608831345500.004</v>
      </c>
      <c r="D26" s="230">
        <f>('Energy Use'!D82-'E-electricity'!D26-'E-Coal'!D26)*'Energy Use 2020'!$AD88</f>
        <v>30185635872126.34</v>
      </c>
      <c r="E26" s="230">
        <f>('Energy Use'!E82-'E-electricity'!E26-'E-Coal'!E26)*'Energy Use 2020'!$AD88</f>
        <v>33325202023016.191</v>
      </c>
      <c r="F26" s="230">
        <f>('Energy Use'!F82-'E-electricity'!F26-'E-Coal'!F26)*'Energy Use 2020'!$AD88</f>
        <v>34326360916311.426</v>
      </c>
      <c r="G26" s="230">
        <f>('Energy Use'!G82-'E-electricity'!G26-'E-Coal'!G26)*'Energy Use 2020'!$AD88</f>
        <v>35359817171845.188</v>
      </c>
      <c r="H26" s="230">
        <f>('Energy Use'!H82-'E-electricity'!H26-'E-Coal'!H26)*'Energy Use 2020'!$AD88</f>
        <v>36644144227477.523</v>
      </c>
      <c r="I26" s="230">
        <f>('Energy Use'!I82-'E-electricity'!I26-'E-Coal'!I26)*'Energy Use 2020'!$AD88</f>
        <v>38010170142731.039</v>
      </c>
      <c r="J26" s="230">
        <f>('Energy Use'!J82-'E-electricity'!J26-'E-Coal'!J26)*'Energy Use 2020'!$AD88</f>
        <v>38874453267496.727</v>
      </c>
      <c r="K26" s="230">
        <f>('Energy Use'!K82-'E-electricity'!K26-'E-Coal'!K26)*'Energy Use 2020'!$AD88</f>
        <v>39537073082932.227</v>
      </c>
      <c r="L26" s="230">
        <f>('Energy Use'!L82-'E-electricity'!L26-'E-Coal'!L26)*'Energy Use 2020'!$AD88</f>
        <v>39839558371844.539</v>
      </c>
      <c r="M26" s="230">
        <f>('Energy Use'!M82-'E-electricity'!M26-'E-Coal'!M26)*'Energy Use 2020'!$AD88</f>
        <v>39822041099562.539</v>
      </c>
      <c r="N26" s="230">
        <f>('Energy Use'!N82-'E-electricity'!N26-'E-Coal'!N26)*'Energy Use 2020'!$AD88</f>
        <v>39820296887115.977</v>
      </c>
      <c r="O26" s="230">
        <f>('Energy Use'!O82-'E-electricity'!O26-'E-Coal'!O26)*'Energy Use 2020'!$AD88</f>
        <v>39624189822013.125</v>
      </c>
      <c r="P26" s="230">
        <f>('Energy Use'!P82-'E-electricity'!P26-'E-Coal'!P26)*'Energy Use 2020'!$AD88</f>
        <v>39285539888386.945</v>
      </c>
      <c r="Q26" s="230">
        <f>('Energy Use'!Q82-'E-electricity'!Q26-'E-Coal'!Q26)*'Energy Use 2020'!$AD88</f>
        <v>38856438120430.844</v>
      </c>
      <c r="R26" s="230">
        <f>('Energy Use'!R82-'E-electricity'!R26-'E-Coal'!R26)*'Energy Use 2020'!$AD88</f>
        <v>38387752010421.492</v>
      </c>
      <c r="S26" s="230">
        <f>('Energy Use'!S82-'E-electricity'!S26-'E-Coal'!S26)*'Energy Use 2020'!$AD88</f>
        <v>38048555972164.742</v>
      </c>
      <c r="T26" s="230">
        <f>('Energy Use'!T82-'E-electricity'!T26-'E-Coal'!T26)*'Energy Use 2020'!$AD88</f>
        <v>37716976757468.188</v>
      </c>
      <c r="U26" s="230">
        <f>('Energy Use'!U82-'E-electricity'!U26-'E-Coal'!U26)*'Energy Use 2020'!$AD88</f>
        <v>37393225659687.57</v>
      </c>
      <c r="V26" s="230">
        <f>('Energy Use'!V82-'E-electricity'!V26-'E-Coal'!V26)*'Energy Use 2020'!$AD88</f>
        <v>37077505832893.359</v>
      </c>
      <c r="W26" s="230">
        <f>('Energy Use'!W82-'E-electricity'!W26-'E-Coal'!W26)*'Energy Use 2020'!$AD88</f>
        <v>36770012927043.969</v>
      </c>
      <c r="X26" s="230">
        <f>('Energy Use'!X82-'E-electricity'!X26-'E-Coal'!X26)*'Energy Use 2020'!$AD88</f>
        <v>36470935731480.938</v>
      </c>
      <c r="Y26" s="230">
        <f>('Energy Use'!Y82-'E-electricity'!Y26-'E-Coal'!Y26)*'Energy Use 2020'!$AD88</f>
        <v>36180456826208.188</v>
      </c>
      <c r="Z26" s="230">
        <f>('Energy Use'!Z82-'E-electricity'!Z26-'E-Coal'!Z26)*'Energy Use 2020'!$AD88</f>
        <v>35898753240560.414</v>
      </c>
      <c r="AA26" s="230">
        <f>('Energy Use'!AA82-'E-electricity'!AA26-'E-Coal'!AA26)*'Energy Use 2020'!$AD88</f>
        <v>35625997119007.734</v>
      </c>
      <c r="AB26" s="230">
        <f>('Energy Use'!AB82-'E-electricity'!AB26-'E-Coal'!AB26)*'Energy Use 2020'!$AD88</f>
        <v>35362356393988.68</v>
      </c>
      <c r="AC26" s="230">
        <f>('Energy Use'!AC82-'E-electricity'!AC26-'E-Coal'!AC26)*'Energy Use 2020'!$AD88</f>
        <v>35107995465804.875</v>
      </c>
      <c r="AD26" s="230">
        <f>('Energy Use'!AD82-'E-electricity'!AD26-'E-Coal'!AD26)*'Energy Use 2020'!$AD88</f>
        <v>34863075889758.273</v>
      </c>
      <c r="AE26" s="230">
        <f>('Energy Use'!AE82-'E-electricity'!AE26-'E-Coal'!AE26)*'Energy Use 2020'!$AD88</f>
        <v>34627757070856.582</v>
      </c>
      <c r="AF26" s="230">
        <f>('Energy Use'!AF82-'E-electricity'!AF26-'E-Coal'!AF26)*'Energy Use 2020'!$AD88</f>
        <v>34402196966559.082</v>
      </c>
      <c r="AG26" s="230">
        <f>('Energy Use'!AG82-'E-electricity'!AG26-'E-Coal'!AG26)*'Energy Use 2020'!$AD88</f>
        <v>34186552798184.742</v>
      </c>
      <c r="AH26" s="230">
        <f>('Energy Use'!AH82-'E-electricity'!AH26-'E-Coal'!AH26)*'Energy Use 2020'!$AD88</f>
        <v>33980981771756.293</v>
      </c>
      <c r="AI26" s="230">
        <f>('Energy Use'!AI82-'E-electricity'!AI26-'E-Coal'!AI26)*'Energy Use 2020'!$AD88</f>
        <v>33785641809208.02</v>
      </c>
      <c r="AJ26" s="230">
        <f>('Energy Use'!AJ82-'E-electricity'!AJ26-'E-Coal'!AJ26)*'Energy Use 2020'!$AD88</f>
        <v>33600692291041.605</v>
      </c>
      <c r="AK26" s="230">
        <f>('Energy Use'!AK82-'E-electricity'!AK26-'E-Coal'!AK26)*'Energy Use 2020'!$AD88</f>
        <v>33426294811676.852</v>
      </c>
      <c r="AL26" s="230">
        <f>('Energy Use'!AL82-'E-electricity'!AL26-'E-Coal'!AL26)*'Energy Use 2020'!$AD88</f>
        <v>33262613948911.387</v>
      </c>
      <c r="AM26" s="230">
        <f>('Energy Use'!AM82-'E-electricity'!AM26-'E-Coal'!AM26)*'Energy Use 2020'!$AD88</f>
        <v>33109818049074.242</v>
      </c>
      <c r="AN26" s="230">
        <f>('Energy Use'!AN82-'E-electricity'!AN26-'E-Coal'!AN26)*'Energy Use 2020'!$AD88</f>
        <v>32968080029638.281</v>
      </c>
      <c r="AO26" s="230">
        <f>('Energy Use'!AO82-'E-electricity'!AO26-'E-Coal'!AO26)*'Energy Use 2020'!$AD88</f>
        <v>32837578201241.652</v>
      </c>
      <c r="AP26" s="230">
        <f>('Energy Use'!AP82-'E-electricity'!AP26-'E-Coal'!AP26)*'Energy Use 2020'!$AD88</f>
        <v>32718497111264.008</v>
      </c>
      <c r="AQ26" s="230">
        <f>('Energy Use'!AQ82-'E-electricity'!AQ26-'E-Coal'!AQ26)*'Energy Use 2020'!$AD88</f>
        <v>32608302224836.359</v>
      </c>
      <c r="AR26" s="133" t="str">
        <f>VLOOKUP($A26,'Sector Match'!$A$1:$B$43,2,0)</f>
        <v>rubber and plastic products 22</v>
      </c>
    </row>
    <row r="27" spans="1:44" x14ac:dyDescent="0.2">
      <c r="A27" s="74" t="s">
        <v>25</v>
      </c>
      <c r="B27" s="230">
        <f>('Energy Use'!B83-'E-electricity'!B27)*'Energy Use 2019'!$U89</f>
        <v>23855956806000</v>
      </c>
      <c r="C27" s="230">
        <f>('Energy Use'!C83-'E-electricity'!C27-'E-Coal'!C27)*'Energy Use 2020'!$AD89</f>
        <v>45331318015500</v>
      </c>
      <c r="D27" s="230">
        <f>('Energy Use'!D83-'E-electricity'!D27-'E-Coal'!D27)*'Energy Use 2020'!$AD89</f>
        <v>55030725653413.859</v>
      </c>
      <c r="E27" s="230">
        <f>('Energy Use'!E83-'E-electricity'!E27-'E-Coal'!E27)*'Energy Use 2020'!$AD89</f>
        <v>57094833252613.398</v>
      </c>
      <c r="F27" s="230">
        <f>('Energy Use'!F83-'E-electricity'!F27-'E-Coal'!F27)*'Energy Use 2020'!$AD89</f>
        <v>61148603702823.516</v>
      </c>
      <c r="G27" s="230">
        <f>('Energy Use'!G83-'E-electricity'!G27-'E-Coal'!G27)*'Energy Use 2020'!$AD89</f>
        <v>63251619956849.391</v>
      </c>
      <c r="H27" s="230">
        <f>('Energy Use'!H83-'E-electricity'!H27-'E-Coal'!H27)*'Energy Use 2020'!$AD89</f>
        <v>65022083382943</v>
      </c>
      <c r="I27" s="230">
        <f>('Energy Use'!I83-'E-electricity'!I27-'E-Coal'!I27)*'Energy Use 2020'!$AD89</f>
        <v>68973295570995.094</v>
      </c>
      <c r="J27" s="230">
        <f>('Energy Use'!J83-'E-electricity'!J27-'E-Coal'!J27)*'Energy Use 2020'!$AD89</f>
        <v>69154015420876.414</v>
      </c>
      <c r="K27" s="230">
        <f>('Energy Use'!K83-'E-electricity'!K27-'E-Coal'!K27)*'Energy Use 2020'!$AD89</f>
        <v>69706123946260.289</v>
      </c>
      <c r="L27" s="230">
        <f>('Energy Use'!L83-'E-electricity'!L27-'E-Coal'!L27)*'Energy Use 2020'!$AD89</f>
        <v>68724023808409.938</v>
      </c>
      <c r="M27" s="230">
        <f>('Energy Use'!M83-'E-electricity'!M27-'E-Coal'!M27)*'Energy Use 2020'!$AD89</f>
        <v>66763944428061.961</v>
      </c>
      <c r="N27" s="230">
        <f>('Energy Use'!N83-'E-electricity'!N27-'E-Coal'!N27)*'Energy Use 2020'!$AD89</f>
        <v>65431558131403.109</v>
      </c>
      <c r="O27" s="230">
        <f>('Energy Use'!O83-'E-electricity'!O27-'E-Coal'!O27)*'Energy Use 2020'!$AD89</f>
        <v>64112785685727.492</v>
      </c>
      <c r="P27" s="230">
        <f>('Energy Use'!P83-'E-electricity'!P27-'E-Coal'!P27)*'Energy Use 2020'!$AD89</f>
        <v>62807612858981.344</v>
      </c>
      <c r="Q27" s="230">
        <f>('Energy Use'!Q83-'E-electricity'!Q27-'E-Coal'!Q27)*'Energy Use 2020'!$AD89</f>
        <v>61516025420866.148</v>
      </c>
      <c r="R27" s="230">
        <f>('Energy Use'!R83-'E-electricity'!R27-'E-Coal'!R27)*'Energy Use 2020'!$AD89</f>
        <v>60238009142838.82</v>
      </c>
      <c r="S27" s="230">
        <f>('Energy Use'!S83-'E-electricity'!S27-'E-Coal'!S27)*'Energy Use 2020'!$AD89</f>
        <v>59229245947479.742</v>
      </c>
      <c r="T27" s="230">
        <f>('Energy Use'!T83-'E-electricity'!T27-'E-Coal'!T27)*'Energy Use 2020'!$AD89</f>
        <v>58219679463078.422</v>
      </c>
      <c r="U27" s="230">
        <f>('Energy Use'!U83-'E-electricity'!U27-'E-Coal'!U27)*'Energy Use 2020'!$AD89</f>
        <v>57209310434853.25</v>
      </c>
      <c r="V27" s="230">
        <f>('Energy Use'!V83-'E-electricity'!V27-'E-Coal'!V27)*'Energy Use 2020'!$AD89</f>
        <v>56198139607982.102</v>
      </c>
      <c r="W27" s="230">
        <f>('Energy Use'!W83-'E-electricity'!W27-'E-Coal'!W27)*'Energy Use 2020'!$AD89</f>
        <v>55186167727602.133</v>
      </c>
      <c r="X27" s="230">
        <f>('Energy Use'!X83-'E-electricity'!X27-'E-Coal'!X27)*'Energy Use 2020'!$AD89</f>
        <v>53789430388789.719</v>
      </c>
      <c r="Y27" s="230">
        <f>('Energy Use'!Y83-'E-electricity'!Y27-'E-Coal'!Y27)*'Energy Use 2020'!$AD89</f>
        <v>52391601436614.719</v>
      </c>
      <c r="Z27" s="230">
        <f>('Energy Use'!Z83-'E-electricity'!Z27-'E-Coal'!Z27)*'Energy Use 2020'!$AD89</f>
        <v>50992681892603.055</v>
      </c>
      <c r="AA27" s="230">
        <f>('Energy Use'!AA83-'E-electricity'!AA27-'E-Coal'!AA27)*'Energy Use 2020'!$AD89</f>
        <v>49592672778225</v>
      </c>
      <c r="AB27" s="230">
        <f>('Energy Use'!AB83-'E-electricity'!AB27-'E-Coal'!AB27)*'Energy Use 2020'!$AD89</f>
        <v>48191575114895.016</v>
      </c>
      <c r="AC27" s="230">
        <f>('Energy Use'!AC83-'E-electricity'!AC27-'E-Coal'!AC27)*'Energy Use 2020'!$AD89</f>
        <v>47113036589430.141</v>
      </c>
      <c r="AD27" s="230">
        <f>('Energy Use'!AD83-'E-electricity'!AD27-'E-Coal'!AD27)*'Energy Use 2020'!$AD89</f>
        <v>46033656486482.617</v>
      </c>
      <c r="AE27" s="230">
        <f>('Energy Use'!AE83-'E-electricity'!AE27-'E-Coal'!AE27)*'Energy Use 2020'!$AD89</f>
        <v>44953435594716.461</v>
      </c>
      <c r="AF27" s="230">
        <f>('Energy Use'!AF83-'E-electricity'!AF27-'E-Coal'!AF27)*'Energy Use 2020'!$AD89</f>
        <v>43872374702752.742</v>
      </c>
      <c r="AG27" s="230">
        <f>('Energy Use'!AG83-'E-electricity'!AG27-'E-Coal'!AG27)*'Energy Use 2020'!$AD89</f>
        <v>42790474599169.438</v>
      </c>
      <c r="AH27" s="230">
        <f>('Energy Use'!AH83-'E-electricity'!AH27-'E-Coal'!AH27)*'Energy Use 2020'!$AD89</f>
        <v>42145663443286.375</v>
      </c>
      <c r="AI27" s="230">
        <f>('Energy Use'!AI83-'E-electricity'!AI27-'E-Coal'!AI27)*'Energy Use 2020'!$AD89</f>
        <v>41500344394779.492</v>
      </c>
      <c r="AJ27" s="230">
        <f>('Energy Use'!AJ83-'E-electricity'!AJ27-'E-Coal'!AJ27)*'Energy Use 2020'!$AD89</f>
        <v>40854517928046.383</v>
      </c>
      <c r="AK27" s="230">
        <f>('Energy Use'!AK83-'E-electricity'!AK27-'E-Coal'!AK27)*'Energy Use 2020'!$AD89</f>
        <v>40208184517458.844</v>
      </c>
      <c r="AL27" s="230">
        <f>('Energy Use'!AL83-'E-electricity'!AL27-'E-Coal'!AL27)*'Energy Use 2020'!$AD89</f>
        <v>39561344637362.68</v>
      </c>
      <c r="AM27" s="230">
        <f>('Energy Use'!AM83-'E-electricity'!AM27-'E-Coal'!AM27)*'Energy Use 2020'!$AD89</f>
        <v>39245569580394.109</v>
      </c>
      <c r="AN27" s="230">
        <f>('Energy Use'!AN83-'E-electricity'!AN27-'E-Coal'!AN27)*'Energy Use 2020'!$AD89</f>
        <v>38929537402698.445</v>
      </c>
      <c r="AO27" s="230">
        <f>('Energy Use'!AO83-'E-electricity'!AO27-'E-Coal'!AO27)*'Energy Use 2020'!$AD89</f>
        <v>38613248341259.063</v>
      </c>
      <c r="AP27" s="230">
        <f>('Energy Use'!AP83-'E-electricity'!AP27-'E-Coal'!AP27)*'Energy Use 2020'!$AD89</f>
        <v>38296702633046.336</v>
      </c>
      <c r="AQ27" s="230">
        <f>('Energy Use'!AQ83-'E-electricity'!AQ27-'E-Coal'!AQ27)*'Energy Use 2020'!$AD89</f>
        <v>37976634981437.328</v>
      </c>
      <c r="AR27" s="133" t="str">
        <f>VLOOKUP($A27,'Sector Match'!$A$1:$B$43,2,0)</f>
        <v>cement and other nonmetallic minerals 239</v>
      </c>
    </row>
    <row r="28" spans="1:44" x14ac:dyDescent="0.2">
      <c r="A28" s="74" t="s">
        <v>26</v>
      </c>
      <c r="B28" s="230">
        <f>('Energy Use'!B84-'E-electricity'!B28)*'Energy Use 2019'!$U90</f>
        <v>184453102449000</v>
      </c>
      <c r="C28" s="230">
        <f>('Energy Use'!C84-'E-electricity'!C28-'E-Coal'!C28)*'Energy Use 2020'!$AD90</f>
        <v>177597431583000</v>
      </c>
      <c r="D28" s="230">
        <f>('Energy Use'!D84-'E-electricity'!D28-'E-Coal'!D28)*'Energy Use 2020'!$AD90</f>
        <v>208037619889821.72</v>
      </c>
      <c r="E28" s="230">
        <f>('Energy Use'!E84-'E-electricity'!E28-'E-Coal'!E28)*'Energy Use 2020'!$AD90</f>
        <v>222211310844989.91</v>
      </c>
      <c r="F28" s="230">
        <f>('Energy Use'!F84-'E-electricity'!F28-'E-Coal'!F28)*'Energy Use 2020'!$AD90</f>
        <v>244115595362867.84</v>
      </c>
      <c r="G28" s="230">
        <f>('Energy Use'!G84-'E-electricity'!G28-'E-Coal'!G28)*'Energy Use 2020'!$AD90</f>
        <v>258546032860414.28</v>
      </c>
      <c r="H28" s="230">
        <f>('Energy Use'!H84-'E-electricity'!H28-'E-Coal'!H28)*'Energy Use 2020'!$AD90</f>
        <v>272203266020470.03</v>
      </c>
      <c r="I28" s="230">
        <f>('Energy Use'!I84-'E-electricity'!I28-'E-Coal'!I28)*'Energy Use 2020'!$AD90</f>
        <v>287445364908216.56</v>
      </c>
      <c r="J28" s="230">
        <f>('Energy Use'!J84-'E-electricity'!J28-'E-Coal'!J28)*'Energy Use 2020'!$AD90</f>
        <v>291690027722932.31</v>
      </c>
      <c r="K28" s="230">
        <f>('Energy Use'!K84-'E-electricity'!K28-'E-Coal'!K28)*'Energy Use 2020'!$AD90</f>
        <v>297009119513426.19</v>
      </c>
      <c r="L28" s="230">
        <f>('Energy Use'!L84-'E-electricity'!L28-'E-Coal'!L28)*'Energy Use 2020'!$AD90</f>
        <v>297687322222259.19</v>
      </c>
      <c r="M28" s="230">
        <f>('Energy Use'!M84-'E-electricity'!M28-'E-Coal'!M28)*'Energy Use 2020'!$AD90</f>
        <v>295299033578234.63</v>
      </c>
      <c r="N28" s="230">
        <f>('Energy Use'!N84-'E-electricity'!N28-'E-Coal'!N28)*'Energy Use 2020'!$AD90</f>
        <v>293955764740709.69</v>
      </c>
      <c r="O28" s="230">
        <f>('Energy Use'!O84-'E-electricity'!O28-'E-Coal'!O28)*'Energy Use 2020'!$AD90</f>
        <v>292608202046594.5</v>
      </c>
      <c r="P28" s="230">
        <f>('Energy Use'!P84-'E-electricity'!P28-'E-Coal'!P28)*'Energy Use 2020'!$AD90</f>
        <v>291256348601093.25</v>
      </c>
      <c r="Q28" s="230">
        <f>('Energy Use'!Q84-'E-electricity'!Q28-'E-Coal'!Q28)*'Energy Use 2020'!$AD90</f>
        <v>289900207509032.56</v>
      </c>
      <c r="R28" s="230">
        <f>('Energy Use'!R84-'E-electricity'!R28-'E-Coal'!R28)*'Energy Use 2020'!$AD90</f>
        <v>288539781874860.94</v>
      </c>
      <c r="S28" s="230">
        <f>('Energy Use'!S84-'E-electricity'!S28-'E-Coal'!S28)*'Energy Use 2020'!$AD90</f>
        <v>285346141791267.44</v>
      </c>
      <c r="T28" s="230">
        <f>('Energy Use'!T84-'E-electricity'!T28-'E-Coal'!T28)*'Energy Use 2020'!$AD90</f>
        <v>282150626296985.88</v>
      </c>
      <c r="U28" s="230">
        <f>('Energy Use'!U84-'E-electricity'!U28-'E-Coal'!U28)*'Energy Use 2020'!$AD90</f>
        <v>278953236294519.03</v>
      </c>
      <c r="V28" s="230">
        <f>('Energy Use'!V84-'E-electricity'!V28-'E-Coal'!V28)*'Energy Use 2020'!$AD90</f>
        <v>275753972686320.91</v>
      </c>
      <c r="W28" s="230">
        <f>('Energy Use'!W84-'E-electricity'!W28-'E-Coal'!W28)*'Energy Use 2020'!$AD90</f>
        <v>272552836374796.31</v>
      </c>
      <c r="X28" s="230">
        <f>('Energy Use'!X84-'E-electricity'!X28-'E-Coal'!X28)*'Energy Use 2020'!$AD90</f>
        <v>266480043181880.81</v>
      </c>
      <c r="Y28" s="230">
        <f>('Energy Use'!Y84-'E-electricity'!Y28-'E-Coal'!Y28)*'Energy Use 2020'!$AD90</f>
        <v>260403763905200.5</v>
      </c>
      <c r="Z28" s="230">
        <f>('Energy Use'!Z84-'E-electricity'!Z28-'E-Coal'!Z28)*'Energy Use 2020'!$AD90</f>
        <v>254324000235596.66</v>
      </c>
      <c r="AA28" s="230">
        <f>('Energy Use'!AA84-'E-electricity'!AA28-'E-Coal'!AA28)*'Energy Use 2020'!$AD90</f>
        <v>248240753863818.78</v>
      </c>
      <c r="AB28" s="230">
        <f>('Energy Use'!AB84-'E-electricity'!AB28-'E-Coal'!AB28)*'Energy Use 2020'!$AD90</f>
        <v>242154026480524.25</v>
      </c>
      <c r="AC28" s="230">
        <f>('Energy Use'!AC84-'E-electricity'!AC28-'E-Coal'!AC28)*'Energy Use 2020'!$AD90</f>
        <v>236063819776278.44</v>
      </c>
      <c r="AD28" s="230">
        <f>('Energy Use'!AD84-'E-electricity'!AD28-'E-Coal'!AD28)*'Energy Use 2020'!$AD90</f>
        <v>229970135441554.94</v>
      </c>
      <c r="AE28" s="230">
        <f>('Energy Use'!AE84-'E-electricity'!AE28-'E-Coal'!AE28)*'Energy Use 2020'!$AD90</f>
        <v>223872975166735.22</v>
      </c>
      <c r="AF28" s="230">
        <f>('Energy Use'!AF84-'E-electricity'!AF28-'E-Coal'!AF28)*'Energy Use 2020'!$AD90</f>
        <v>217772340642108.78</v>
      </c>
      <c r="AG28" s="230">
        <f>('Energy Use'!AG84-'E-electricity'!AG28-'E-Coal'!AG28)*'Energy Use 2020'!$AD90</f>
        <v>211668233557873.31</v>
      </c>
      <c r="AH28" s="230">
        <f>('Energy Use'!AH84-'E-electricity'!AH28-'E-Coal'!AH28)*'Energy Use 2020'!$AD90</f>
        <v>206382898226550.91</v>
      </c>
      <c r="AI28" s="230">
        <f>('Energy Use'!AI84-'E-electricity'!AI28-'E-Coal'!AI28)*'Energy Use 2020'!$AD90</f>
        <v>201094553695408</v>
      </c>
      <c r="AJ28" s="230">
        <f>('Energy Use'!AJ84-'E-electricity'!AJ28-'E-Coal'!AJ28)*'Energy Use 2020'!$AD90</f>
        <v>195803201429148.5</v>
      </c>
      <c r="AK28" s="230">
        <f>('Energy Use'!AK84-'E-electricity'!AK28-'E-Coal'!AK28)*'Energy Use 2020'!$AD90</f>
        <v>190508842892396.97</v>
      </c>
      <c r="AL28" s="230">
        <f>('Energy Use'!AL84-'E-electricity'!AL28-'E-Coal'!AL28)*'Energy Use 2020'!$AD90</f>
        <v>185211479549697.84</v>
      </c>
      <c r="AM28" s="230">
        <f>('Energy Use'!AM84-'E-electricity'!AM28-'E-Coal'!AM28)*'Energy Use 2020'!$AD90</f>
        <v>179642244558800.75</v>
      </c>
      <c r="AN28" s="230">
        <f>('Energy Use'!AN84-'E-electricity'!AN28-'E-Coal'!AN28)*'Energy Use 2020'!$AD90</f>
        <v>174069857735315.09</v>
      </c>
      <c r="AO28" s="230">
        <f>('Energy Use'!AO84-'E-electricity'!AO28-'E-Coal'!AO28)*'Energy Use 2020'!$AD90</f>
        <v>168494320617073.47</v>
      </c>
      <c r="AP28" s="230">
        <f>('Energy Use'!AP84-'E-electricity'!AP28-'E-Coal'!AP28)*'Energy Use 2020'!$AD90</f>
        <v>162915634741824.59</v>
      </c>
      <c r="AQ28" s="230">
        <f>('Energy Use'!AQ84-'E-electricity'!AQ28-'E-Coal'!AQ28)*'Energy Use 2020'!$AD90</f>
        <v>157320549154500.47</v>
      </c>
      <c r="AR28" s="133" t="str">
        <f>VLOOKUP($A28,'Sector Match'!$A$1:$B$43,2,0)</f>
        <v>iron and steel 241</v>
      </c>
    </row>
    <row r="29" spans="1:44" x14ac:dyDescent="0.2">
      <c r="A29" s="74" t="s">
        <v>27</v>
      </c>
      <c r="B29" s="230">
        <f>('Energy Use'!B85-'E-electricity'!B29)*'Energy Use 2019'!$U91</f>
        <v>207047926932000.06</v>
      </c>
      <c r="C29" s="230">
        <f>('Energy Use'!C85-'E-electricity'!C29-'E-Coal'!C29)*'Energy Use 2020'!$AD91</f>
        <v>205222896235500</v>
      </c>
      <c r="D29" s="230">
        <f>('Energy Use'!D85-'E-electricity'!D29-'E-Coal'!D29)*'Energy Use 2020'!$AD91</f>
        <v>217857494255534.03</v>
      </c>
      <c r="E29" s="230">
        <f>('Energy Use'!E85-'E-electricity'!E29-'E-Coal'!E29)*'Energy Use 2020'!$AD91</f>
        <v>254087388852591.09</v>
      </c>
      <c r="F29" s="230">
        <f>('Energy Use'!F85-'E-electricity'!F29-'E-Coal'!F29)*'Energy Use 2020'!$AD91</f>
        <v>282723188676190.44</v>
      </c>
      <c r="G29" s="230">
        <f>('Energy Use'!G85-'E-electricity'!G29-'E-Coal'!G29)*'Energy Use 2020'!$AD91</f>
        <v>303522527271882.94</v>
      </c>
      <c r="H29" s="230">
        <f>('Energy Use'!H85-'E-electricity'!H29-'E-Coal'!H29)*'Energy Use 2020'!$AD91</f>
        <v>323733158697678.69</v>
      </c>
      <c r="I29" s="230">
        <f>('Energy Use'!I85-'E-electricity'!I29-'E-Coal'!I29)*'Energy Use 2020'!$AD91</f>
        <v>344933997655033.06</v>
      </c>
      <c r="J29" s="230">
        <f>('Energy Use'!J85-'E-electricity'!J29-'E-Coal'!J29)*'Energy Use 2020'!$AD91</f>
        <v>359061528920523.94</v>
      </c>
      <c r="K29" s="230">
        <f>('Energy Use'!K85-'E-electricity'!K29-'E-Coal'!K29)*'Energy Use 2020'!$AD91</f>
        <v>373708600535009.44</v>
      </c>
      <c r="L29" s="230">
        <f>('Energy Use'!L85-'E-electricity'!L29-'E-Coal'!L29)*'Energy Use 2020'!$AD91</f>
        <v>385028572410566.31</v>
      </c>
      <c r="M29" s="230">
        <f>('Energy Use'!M85-'E-electricity'!M29-'E-Coal'!M29)*'Energy Use 2020'!$AD91</f>
        <v>393946222437488.31</v>
      </c>
      <c r="N29" s="230">
        <f>('Energy Use'!N85-'E-electricity'!N29-'E-Coal'!N29)*'Energy Use 2020'!$AD91</f>
        <v>400212956465244</v>
      </c>
      <c r="O29" s="230">
        <f>('Energy Use'!O85-'E-electricity'!O29-'E-Coal'!O29)*'Energy Use 2020'!$AD91</f>
        <v>406380346506953.13</v>
      </c>
      <c r="P29" s="230">
        <f>('Energy Use'!P85-'E-electricity'!P29-'E-Coal'!P29)*'Energy Use 2020'!$AD91</f>
        <v>412448892444381</v>
      </c>
      <c r="Q29" s="230">
        <f>('Energy Use'!Q85-'E-electricity'!Q29-'E-Coal'!Q29)*'Energy Use 2020'!$AD91</f>
        <v>418419094082674.19</v>
      </c>
      <c r="R29" s="230">
        <f>('Energy Use'!R85-'E-electricity'!R29-'E-Coal'!R29)*'Energy Use 2020'!$AD91</f>
        <v>424291451150361.94</v>
      </c>
      <c r="S29" s="230">
        <f>('Energy Use'!S85-'E-electricity'!S29-'E-Coal'!S29)*'Energy Use 2020'!$AD91</f>
        <v>426079405660015.56</v>
      </c>
      <c r="T29" s="230">
        <f>('Energy Use'!T85-'E-electricity'!T29-'E-Coal'!T29)*'Energy Use 2020'!$AD91</f>
        <v>427858952240476.81</v>
      </c>
      <c r="U29" s="230">
        <f>('Energy Use'!U85-'E-electricity'!U29-'E-Coal'!U29)*'Energy Use 2020'!$AD91</f>
        <v>429630085727259.31</v>
      </c>
      <c r="V29" s="230">
        <f>('Energy Use'!V85-'E-electricity'!V29-'E-Coal'!V29)*'Energy Use 2020'!$AD91</f>
        <v>431392800956241.19</v>
      </c>
      <c r="W29" s="230">
        <f>('Energy Use'!W85-'E-electricity'!W29-'E-Coal'!W29)*'Energy Use 2020'!$AD91</f>
        <v>433147092763665.06</v>
      </c>
      <c r="X29" s="230">
        <f>('Energy Use'!X85-'E-electricity'!X29-'E-Coal'!X29)*'Energy Use 2020'!$AD91</f>
        <v>431351187103242.56</v>
      </c>
      <c r="Y29" s="230">
        <f>('Energy Use'!Y85-'E-electricity'!Y29-'E-Coal'!Y29)*'Energy Use 2020'!$AD91</f>
        <v>429558552670136.88</v>
      </c>
      <c r="Z29" s="230">
        <f>('Energy Use'!Z85-'E-electricity'!Z29-'E-Coal'!Z29)*'Energy Use 2020'!$AD91</f>
        <v>427769191757293.63</v>
      </c>
      <c r="AA29" s="230">
        <f>('Energy Use'!AA85-'E-electricity'!AA29-'E-Coal'!AA29)*'Energy Use 2020'!$AD91</f>
        <v>425983106657497.44</v>
      </c>
      <c r="AB29" s="230">
        <f>('Energy Use'!AB85-'E-electricity'!AB29-'E-Coal'!AB29)*'Energy Use 2020'!$AD91</f>
        <v>424200299663373.19</v>
      </c>
      <c r="AC29" s="230">
        <f>('Energy Use'!AC85-'E-electricity'!AC29-'E-Coal'!AC29)*'Energy Use 2020'!$AD91</f>
        <v>417835587053039.94</v>
      </c>
      <c r="AD29" s="230">
        <f>('Energy Use'!AD85-'E-electricity'!AD29-'E-Coal'!AD29)*'Energy Use 2020'!$AD91</f>
        <v>411489469221407.94</v>
      </c>
      <c r="AE29" s="230">
        <f>('Energy Use'!AE85-'E-electricity'!AE29-'E-Coal'!AE29)*'Energy Use 2020'!$AD91</f>
        <v>405161958190589.13</v>
      </c>
      <c r="AF29" s="230">
        <f>('Energy Use'!AF85-'E-electricity'!AF29-'E-Coal'!AF29)*'Energy Use 2020'!$AD91</f>
        <v>398853065981849.81</v>
      </c>
      <c r="AG29" s="230">
        <f>('Energy Use'!AG85-'E-electricity'!AG29-'E-Coal'!AG29)*'Energy Use 2020'!$AD91</f>
        <v>392562804615610.94</v>
      </c>
      <c r="AH29" s="230">
        <f>('Energy Use'!AH85-'E-electricity'!AH29-'E-Coal'!AH29)*'Energy Use 2020'!$AD91</f>
        <v>382881031089811.94</v>
      </c>
      <c r="AI29" s="230">
        <f>('Energy Use'!AI85-'E-electricity'!AI29-'E-Coal'!AI29)*'Energy Use 2020'!$AD91</f>
        <v>373229420833364.88</v>
      </c>
      <c r="AJ29" s="230">
        <f>('Energy Use'!AJ85-'E-electricity'!AJ29-'E-Coal'!AJ29)*'Energy Use 2020'!$AD91</f>
        <v>363607993159703.88</v>
      </c>
      <c r="AK29" s="230">
        <f>('Energy Use'!AK85-'E-electricity'!AK29-'E-Coal'!AK29)*'Energy Use 2020'!$AD91</f>
        <v>354016767380904.25</v>
      </c>
      <c r="AL29" s="230">
        <f>('Energy Use'!AL85-'E-electricity'!AL29-'E-Coal'!AL29)*'Energy Use 2020'!$AD91</f>
        <v>344455762807681.69</v>
      </c>
      <c r="AM29" s="230">
        <f>('Energy Use'!AM85-'E-electricity'!AM29-'E-Coal'!AM29)*'Energy Use 2020'!$AD91</f>
        <v>334910526559696.5</v>
      </c>
      <c r="AN29" s="230">
        <f>('Energy Use'!AN85-'E-electricity'!AN29-'E-Coal'!AN29)*'Energy Use 2020'!$AD91</f>
        <v>325395599494515.94</v>
      </c>
      <c r="AO29" s="230">
        <f>('Energy Use'!AO85-'E-electricity'!AO29-'E-Coal'!AO29)*'Energy Use 2020'!$AD91</f>
        <v>315911000949995.38</v>
      </c>
      <c r="AP29" s="230">
        <f>('Energy Use'!AP85-'E-electricity'!AP29-'E-Coal'!AP29)*'Energy Use 2020'!$AD91</f>
        <v>306456750262628.81</v>
      </c>
      <c r="AQ29" s="230">
        <f>('Energy Use'!AQ85-'E-electricity'!AQ29-'E-Coal'!AQ29)*'Energy Use 2020'!$AD91</f>
        <v>297006985220142.56</v>
      </c>
      <c r="AR29" s="133" t="str">
        <f>VLOOKUP($A29,'Sector Match'!$A$1:$B$43,2,0)</f>
        <v>other metals 242</v>
      </c>
    </row>
    <row r="30" spans="1:44" x14ac:dyDescent="0.2">
      <c r="A30" s="74" t="s">
        <v>28</v>
      </c>
      <c r="B30" s="230">
        <f>('Energy Use'!B86-'E-electricity'!B30)*'Energy Use 2019'!$U92</f>
        <v>6036212638500</v>
      </c>
      <c r="C30" s="230">
        <f>('Energy Use'!C86-'E-electricity'!C30-'E-Coal'!C30)*'Energy Use 2020'!$AD92</f>
        <v>5963989201500</v>
      </c>
      <c r="D30" s="230">
        <f>('Energy Use'!D86-'E-electricity'!D30-'E-Coal'!D30)*'Energy Use 2020'!$AD92</f>
        <v>7148101402933.4443</v>
      </c>
      <c r="E30" s="230">
        <f>('Energy Use'!E86-'E-electricity'!E30-'E-Coal'!E30)*'Energy Use 2020'!$AD92</f>
        <v>7556805493838.0469</v>
      </c>
      <c r="F30" s="230">
        <f>('Energy Use'!F86-'E-electricity'!F30-'E-Coal'!F30)*'Energy Use 2020'!$AD92</f>
        <v>7852789822600.5596</v>
      </c>
      <c r="G30" s="230">
        <f>('Energy Use'!G86-'E-electricity'!G30-'E-Coal'!G30)*'Energy Use 2020'!$AD92</f>
        <v>8110927564902.5361</v>
      </c>
      <c r="H30" s="230">
        <f>('Energy Use'!H86-'E-electricity'!H30-'E-Coal'!H30)*'Energy Use 2020'!$AD92</f>
        <v>8421704944429.7861</v>
      </c>
      <c r="I30" s="230">
        <f>('Energy Use'!I86-'E-electricity'!I30-'E-Coal'!I30)*'Energy Use 2020'!$AD92</f>
        <v>8785698737909.9434</v>
      </c>
      <c r="J30" s="230">
        <f>('Energy Use'!J86-'E-electricity'!J30-'E-Coal'!J30)*'Energy Use 2020'!$AD92</f>
        <v>9006721891898.4805</v>
      </c>
      <c r="K30" s="230">
        <f>('Energy Use'!K86-'E-electricity'!K30-'E-Coal'!K30)*'Energy Use 2020'!$AD92</f>
        <v>9202511112421.2188</v>
      </c>
      <c r="L30" s="230">
        <f>('Energy Use'!L86-'E-electricity'!L30-'E-Coal'!L30)*'Energy Use 2020'!$AD92</f>
        <v>9320439939873.5</v>
      </c>
      <c r="M30" s="230">
        <f>('Energy Use'!M86-'E-electricity'!M30-'E-Coal'!M30)*'Energy Use 2020'!$AD92</f>
        <v>9380016587153.4199</v>
      </c>
      <c r="N30" s="230">
        <f>('Energy Use'!N86-'E-electricity'!N30-'E-Coal'!N30)*'Energy Use 2020'!$AD92</f>
        <v>9485999867509.0078</v>
      </c>
      <c r="O30" s="230">
        <f>('Energy Use'!O86-'E-electricity'!O30-'E-Coal'!O30)*'Energy Use 2020'!$AD92</f>
        <v>9570493333704.9473</v>
      </c>
      <c r="P30" s="230">
        <f>('Energy Use'!P86-'E-electricity'!P30-'E-Coal'!P30)*'Energy Use 2020'!$AD92</f>
        <v>9637256213205.3398</v>
      </c>
      <c r="Q30" s="230">
        <f>('Energy Use'!Q86-'E-electricity'!Q30-'E-Coal'!Q30)*'Energy Use 2020'!$AD92</f>
        <v>9690284340395.6133</v>
      </c>
      <c r="R30" s="230">
        <f>('Energy Use'!R86-'E-electricity'!R30-'E-Coal'!R30)*'Energy Use 2020'!$AD92</f>
        <v>9733742156512.6465</v>
      </c>
      <c r="S30" s="230">
        <f>('Energy Use'!S86-'E-electricity'!S30-'E-Coal'!S30)*'Energy Use 2020'!$AD92</f>
        <v>9798490636958.1992</v>
      </c>
      <c r="T30" s="230">
        <f>('Energy Use'!T86-'E-electricity'!T30-'E-Coal'!T30)*'Energy Use 2020'!$AD92</f>
        <v>9858381282935.1309</v>
      </c>
      <c r="U30" s="230">
        <f>('Energy Use'!U86-'E-electricity'!U30-'E-Coal'!U30)*'Energy Use 2020'!$AD92</f>
        <v>9913505591077.9434</v>
      </c>
      <c r="V30" s="230">
        <f>('Energy Use'!V86-'E-electricity'!V30-'E-Coal'!V30)*'Energy Use 2020'!$AD92</f>
        <v>9963966254256.9121</v>
      </c>
      <c r="W30" s="230">
        <f>('Energy Use'!W86-'E-electricity'!W30-'E-Coal'!W30)*'Energy Use 2020'!$AD92</f>
        <v>10009876484321.766</v>
      </c>
      <c r="X30" s="230">
        <f>('Energy Use'!X86-'E-electricity'!X30-'E-Coal'!X30)*'Energy Use 2020'!$AD92</f>
        <v>10051359325156.508</v>
      </c>
      <c r="Y30" s="230">
        <f>('Energy Use'!Y86-'E-electricity'!Y30-'E-Coal'!Y30)*'Energy Use 2020'!$AD92</f>
        <v>10088546960879.781</v>
      </c>
      <c r="Z30" s="230">
        <f>('Energy Use'!Z86-'E-electricity'!Z30-'E-Coal'!Z30)*'Energy Use 2020'!$AD92</f>
        <v>10121580023795.654</v>
      </c>
      <c r="AA30" s="230">
        <f>('Energy Use'!AA86-'E-electricity'!AA30-'E-Coal'!AA30)*'Energy Use 2020'!$AD92</f>
        <v>10150606906447.066</v>
      </c>
      <c r="AB30" s="230">
        <f>('Energy Use'!AB86-'E-electricity'!AB30-'E-Coal'!AB30)*'Energy Use 2020'!$AD92</f>
        <v>10175783081858.232</v>
      </c>
      <c r="AC30" s="230">
        <f>('Energy Use'!AC86-'E-electricity'!AC30-'E-Coal'!AC30)*'Energy Use 2020'!$AD92</f>
        <v>10197270435773.008</v>
      </c>
      <c r="AD30" s="230">
        <f>('Energy Use'!AD86-'E-electricity'!AD30-'E-Coal'!AD30)*'Energy Use 2020'!$AD92</f>
        <v>10215236614408.439</v>
      </c>
      <c r="AE30" s="230">
        <f>('Energy Use'!AE86-'E-electricity'!AE30-'E-Coal'!AE30)*'Energy Use 2020'!$AD92</f>
        <v>10229854390952.102</v>
      </c>
      <c r="AF30" s="230">
        <f>('Energy Use'!AF86-'E-electricity'!AF30-'E-Coal'!AF30)*'Energy Use 2020'!$AD92</f>
        <v>10241301053736.586</v>
      </c>
      <c r="AG30" s="230">
        <f>('Energy Use'!AG86-'E-electricity'!AG30-'E-Coal'!AG30)*'Energy Use 2020'!$AD92</f>
        <v>10249757818733.834</v>
      </c>
      <c r="AH30" s="230">
        <f>('Energy Use'!AH86-'E-electricity'!AH30-'E-Coal'!AH30)*'Energy Use 2020'!$AD92</f>
        <v>10255409268723.443</v>
      </c>
      <c r="AI30" s="230">
        <f>('Energy Use'!AI86-'E-electricity'!AI30-'E-Coal'!AI30)*'Energy Use 2020'!$AD92</f>
        <v>10258442821209.078</v>
      </c>
      <c r="AJ30" s="230">
        <f>('Energy Use'!AJ86-'E-electricity'!AJ30-'E-Coal'!AJ30)*'Energy Use 2020'!$AD92</f>
        <v>10259048226884.449</v>
      </c>
      <c r="AK30" s="230">
        <f>('Energy Use'!AK86-'E-electricity'!AK30-'E-Coal'!AK30)*'Energy Use 2020'!$AD92</f>
        <v>10257417100190.898</v>
      </c>
      <c r="AL30" s="230">
        <f>('Energy Use'!AL86-'E-electricity'!AL30-'E-Coal'!AL30)*'Energy Use 2020'!$AD92</f>
        <v>10253742483260.309</v>
      </c>
      <c r="AM30" s="230">
        <f>('Energy Use'!AM86-'E-electricity'!AM30-'E-Coal'!AM30)*'Energy Use 2020'!$AD92</f>
        <v>10248218444305.184</v>
      </c>
      <c r="AN30" s="230">
        <f>('Energy Use'!AN86-'E-electricity'!AN30-'E-Coal'!AN30)*'Energy Use 2020'!$AD92</f>
        <v>10241039711299.002</v>
      </c>
      <c r="AO30" s="230">
        <f>('Energy Use'!AO86-'E-electricity'!AO30-'E-Coal'!AO30)*'Energy Use 2020'!$AD92</f>
        <v>10232401341591.193</v>
      </c>
      <c r="AP30" s="230">
        <f>('Energy Use'!AP86-'E-electricity'!AP30-'E-Coal'!AP30)*'Energy Use 2020'!$AD92</f>
        <v>10222498427918.061</v>
      </c>
      <c r="AQ30" s="230">
        <f>('Energy Use'!AQ86-'E-electricity'!AQ30-'E-Coal'!AQ30)*'Energy Use 2020'!$AD92</f>
        <v>10210674525904.582</v>
      </c>
      <c r="AR30" s="133" t="str">
        <f>VLOOKUP($A30,'Sector Match'!$A$1:$B$43,2,0)</f>
        <v>metal products except machinery and vehicles 25</v>
      </c>
    </row>
    <row r="31" spans="1:44" x14ac:dyDescent="0.2">
      <c r="A31" s="74" t="s">
        <v>29</v>
      </c>
      <c r="B31" s="230">
        <f>('Energy Use'!B87-'E-electricity'!B31)*'Energy Use 2019'!$U93</f>
        <v>3255610314000</v>
      </c>
      <c r="C31" s="230">
        <f>('Energy Use'!C87-'E-electricity'!C31-'E-Coal'!C31)*'Energy Use 2020'!$AD93</f>
        <v>3327833751000.0005</v>
      </c>
      <c r="D31" s="230">
        <f>('Energy Use'!D87-'E-electricity'!D31-'E-Coal'!D31)*'Energy Use 2020'!$AD93</f>
        <v>3953303264219.5</v>
      </c>
      <c r="E31" s="230">
        <f>('Energy Use'!E87-'E-electricity'!E31-'E-Coal'!E31)*'Energy Use 2020'!$AD93</f>
        <v>4183374870589.6196</v>
      </c>
      <c r="F31" s="230">
        <f>('Energy Use'!F87-'E-electricity'!F31-'E-Coal'!F31)*'Energy Use 2020'!$AD93</f>
        <v>4368091227589.3921</v>
      </c>
      <c r="G31" s="230">
        <f>('Energy Use'!G87-'E-electricity'!G31-'E-Coal'!G31)*'Energy Use 2020'!$AD93</f>
        <v>4535523616242.4346</v>
      </c>
      <c r="H31" s="230">
        <f>('Energy Use'!H87-'E-electricity'!H31-'E-Coal'!H31)*'Energy Use 2020'!$AD93</f>
        <v>4731197388573.2178</v>
      </c>
      <c r="I31" s="230">
        <f>('Energy Use'!I87-'E-electricity'!I31-'E-Coal'!I31)*'Energy Use 2020'!$AD93</f>
        <v>4982755734013.5225</v>
      </c>
      <c r="J31" s="230">
        <f>('Energy Use'!J87-'E-electricity'!J31-'E-Coal'!J31)*'Energy Use 2020'!$AD93</f>
        <v>5106175049185.252</v>
      </c>
      <c r="K31" s="230">
        <f>('Energy Use'!K87-'E-electricity'!K31-'E-Coal'!K31)*'Energy Use 2020'!$AD93</f>
        <v>5218737061538.1641</v>
      </c>
      <c r="L31" s="230">
        <f>('Energy Use'!L87-'E-electricity'!L31-'E-Coal'!L31)*'Energy Use 2020'!$AD93</f>
        <v>5266783358082.7666</v>
      </c>
      <c r="M31" s="230">
        <f>('Energy Use'!M87-'E-electricity'!M31-'E-Coal'!M31)*'Energy Use 2020'!$AD93</f>
        <v>5268717977921.8457</v>
      </c>
      <c r="N31" s="230">
        <f>('Energy Use'!N87-'E-electricity'!N31-'E-Coal'!N31)*'Energy Use 2020'!$AD93</f>
        <v>5325586521892.498</v>
      </c>
      <c r="O31" s="230">
        <f>('Energy Use'!O87-'E-electricity'!O31-'E-Coal'!O31)*'Energy Use 2020'!$AD93</f>
        <v>5370513033789.6338</v>
      </c>
      <c r="P31" s="230">
        <f>('Energy Use'!P87-'E-electricity'!P31-'E-Coal'!P31)*'Energy Use 2020'!$AD93</f>
        <v>5405623033294.4609</v>
      </c>
      <c r="Q31" s="230">
        <f>('Energy Use'!Q87-'E-electricity'!Q31-'E-Coal'!Q31)*'Energy Use 2020'!$AD93</f>
        <v>5433168858806.4658</v>
      </c>
      <c r="R31" s="230">
        <f>('Energy Use'!R87-'E-electricity'!R31-'E-Coal'!R31)*'Energy Use 2020'!$AD93</f>
        <v>5455492046951.2744</v>
      </c>
      <c r="S31" s="230">
        <f>('Energy Use'!S87-'E-electricity'!S31-'E-Coal'!S31)*'Energy Use 2020'!$AD93</f>
        <v>5499005631242.6621</v>
      </c>
      <c r="T31" s="230">
        <f>('Energy Use'!T87-'E-electricity'!T31-'E-Coal'!T31)*'Energy Use 2020'!$AD93</f>
        <v>5540059473253.1006</v>
      </c>
      <c r="U31" s="230">
        <f>('Energy Use'!U87-'E-electricity'!U31-'E-Coal'!U31)*'Energy Use 2020'!$AD93</f>
        <v>5578656118794.2031</v>
      </c>
      <c r="V31" s="230">
        <f>('Energy Use'!V87-'E-electricity'!V31-'E-Coal'!V31)*'Energy Use 2020'!$AD93</f>
        <v>5614803141233.5283</v>
      </c>
      <c r="W31" s="230">
        <f>('Energy Use'!W87-'E-electricity'!W31-'E-Coal'!W31)*'Energy Use 2020'!$AD93</f>
        <v>5648512995922.4053</v>
      </c>
      <c r="X31" s="230">
        <f>('Energy Use'!X87-'E-electricity'!X31-'E-Coal'!X31)*'Energy Use 2020'!$AD93</f>
        <v>5679802862918.6787</v>
      </c>
      <c r="Y31" s="230">
        <f>('Energy Use'!Y87-'E-electricity'!Y31-'E-Coal'!Y31)*'Energy Use 2020'!$AD93</f>
        <v>5708694479191.9326</v>
      </c>
      <c r="Z31" s="230">
        <f>('Energy Use'!Z87-'E-electricity'!Z31-'E-Coal'!Z31)*'Energy Use 2020'!$AD93</f>
        <v>5735213961502.8975</v>
      </c>
      <c r="AA31" s="230">
        <f>('Energy Use'!AA87-'E-electricity'!AA31-'E-Coal'!AA31)*'Energy Use 2020'!$AD93</f>
        <v>5759391621144.8936</v>
      </c>
      <c r="AB31" s="230">
        <f>('Energy Use'!AB87-'E-electricity'!AB31-'E-Coal'!AB31)*'Energy Use 2020'!$AD93</f>
        <v>5781261771724.9238</v>
      </c>
      <c r="AC31" s="230">
        <f>('Energy Use'!AC87-'E-electricity'!AC31-'E-Coal'!AC31)*'Energy Use 2020'!$AD93</f>
        <v>5800862531143.8574</v>
      </c>
      <c r="AD31" s="230">
        <f>('Energy Use'!AD87-'E-electricity'!AD31-'E-Coal'!AD31)*'Energy Use 2020'!$AD93</f>
        <v>5818235618912.625</v>
      </c>
      <c r="AE31" s="230">
        <f>('Energy Use'!AE87-'E-electricity'!AE31-'E-Coal'!AE31)*'Energy Use 2020'!$AD93</f>
        <v>5833426149911.4102</v>
      </c>
      <c r="AF31" s="230">
        <f>('Energy Use'!AF87-'E-electricity'!AF31-'E-Coal'!AF31)*'Energy Use 2020'!$AD93</f>
        <v>5846482425665.1484</v>
      </c>
      <c r="AG31" s="230">
        <f>('Energy Use'!AG87-'E-electricity'!AG31-'E-Coal'!AG31)*'Energy Use 2020'!$AD93</f>
        <v>5857455724170.042</v>
      </c>
      <c r="AH31" s="230">
        <f>('Energy Use'!AH87-'E-electricity'!AH31-'E-Coal'!AH31)*'Energy Use 2020'!$AD93</f>
        <v>5866400089262.9121</v>
      </c>
      <c r="AI31" s="230">
        <f>('Energy Use'!AI87-'E-electricity'!AI31-'E-Coal'!AI31)*'Energy Use 2020'!$AD93</f>
        <v>5873372120479.416</v>
      </c>
      <c r="AJ31" s="230">
        <f>('Energy Use'!AJ87-'E-electricity'!AJ31-'E-Coal'!AJ31)*'Energy Use 2020'!$AD93</f>
        <v>5878430764298.2676</v>
      </c>
      <c r="AK31" s="230">
        <f>('Energy Use'!AK87-'E-electricity'!AK31-'E-Coal'!AK31)*'Energy Use 2020'!$AD93</f>
        <v>5881637107617.2529</v>
      </c>
      <c r="AL31" s="230">
        <f>('Energy Use'!AL87-'E-electricity'!AL31-'E-Coal'!AL31)*'Energy Use 2020'!$AD93</f>
        <v>5883054174253.9287</v>
      </c>
      <c r="AM31" s="230">
        <f>('Energy Use'!AM87-'E-electricity'!AM31-'E-Coal'!AM31)*'Energy Use 2020'!$AD93</f>
        <v>5882746725209.3135</v>
      </c>
      <c r="AN31" s="230">
        <f>('Energy Use'!AN87-'E-electricity'!AN31-'E-Coal'!AN31)*'Energy Use 2020'!$AD93</f>
        <v>5880781063377.7617</v>
      </c>
      <c r="AO31" s="230">
        <f>('Energy Use'!AO87-'E-electricity'!AO31-'E-Coal'!AO31)*'Energy Use 2020'!$AD93</f>
        <v>5877224843330.1738</v>
      </c>
      <c r="AP31" s="230">
        <f>('Energy Use'!AP87-'E-electricity'!AP31-'E-Coal'!AP31)*'Energy Use 2020'!$AD93</f>
        <v>5872146886742.4141</v>
      </c>
      <c r="AQ31" s="230">
        <f>('Energy Use'!AQ87-'E-electricity'!AQ31-'E-Coal'!AQ31)*'Energy Use 2020'!$AD93</f>
        <v>5865125468015.2363</v>
      </c>
      <c r="AR31" s="133" t="str">
        <f>VLOOKUP($A31,'Sector Match'!$A$1:$B$43,2,0)</f>
        <v>other manufacturing 31T33</v>
      </c>
    </row>
    <row r="32" spans="1:44" x14ac:dyDescent="0.2">
      <c r="A32" s="74" t="s">
        <v>30</v>
      </c>
      <c r="B32" s="230">
        <f>('Energy Use'!B88-'E-electricity'!B32)*'Energy Use 2019'!$U94</f>
        <v>9050152221000</v>
      </c>
      <c r="C32" s="230">
        <f>('Energy Use'!C88-'E-electricity'!C32-'E-Coal'!C32)*'Energy Use 2020'!$AD94</f>
        <v>7891799404500</v>
      </c>
      <c r="D32" s="230">
        <f>('Energy Use'!D88-'E-electricity'!D32-'E-Coal'!D32)*'Energy Use 2020'!$AD94</f>
        <v>8837378942862.6406</v>
      </c>
      <c r="E32" s="230">
        <f>('Energy Use'!E88-'E-electricity'!E32-'E-Coal'!E32)*'Energy Use 2020'!$AD94</f>
        <v>9726108094553.3301</v>
      </c>
      <c r="F32" s="230">
        <f>('Energy Use'!F88-'E-electricity'!F32-'E-Coal'!F32)*'Energy Use 2020'!$AD94</f>
        <v>10142616471253.207</v>
      </c>
      <c r="G32" s="230">
        <f>('Energy Use'!G88-'E-electricity'!G32-'E-Coal'!G32)*'Energy Use 2020'!$AD94</f>
        <v>10662739222538.174</v>
      </c>
      <c r="H32" s="230">
        <f>('Energy Use'!H88-'E-electricity'!H32-'E-Coal'!H32)*'Energy Use 2020'!$AD94</f>
        <v>11325853959122.193</v>
      </c>
      <c r="I32" s="230">
        <f>('Energy Use'!I88-'E-electricity'!I32-'E-Coal'!I32)*'Energy Use 2020'!$AD94</f>
        <v>11966682370411.133</v>
      </c>
      <c r="J32" s="230">
        <f>('Energy Use'!J88-'E-electricity'!J32-'E-Coal'!J32)*'Energy Use 2020'!$AD94</f>
        <v>12522924522802.975</v>
      </c>
      <c r="K32" s="230">
        <f>('Energy Use'!K88-'E-electricity'!K32-'E-Coal'!K32)*'Energy Use 2020'!$AD94</f>
        <v>13008279602116.574</v>
      </c>
      <c r="L32" s="230">
        <f>('Energy Use'!L88-'E-electricity'!L32-'E-Coal'!L32)*'Energy Use 2020'!$AD94</f>
        <v>13432603874897.188</v>
      </c>
      <c r="M32" s="230">
        <f>('Energy Use'!M88-'E-electricity'!M32-'E-Coal'!M32)*'Energy Use 2020'!$AD94</f>
        <v>13813238676252</v>
      </c>
      <c r="N32" s="230">
        <f>('Energy Use'!N88-'E-electricity'!N32-'E-Coal'!N32)*'Energy Use 2020'!$AD94</f>
        <v>14185262785885.93</v>
      </c>
      <c r="O32" s="230">
        <f>('Energy Use'!O88-'E-electricity'!O32-'E-Coal'!O32)*'Energy Use 2020'!$AD94</f>
        <v>14539643895767.715</v>
      </c>
      <c r="P32" s="230">
        <f>('Energy Use'!P88-'E-electricity'!P32-'E-Coal'!P32)*'Energy Use 2020'!$AD94</f>
        <v>14881178233507.896</v>
      </c>
      <c r="Q32" s="230">
        <f>('Energy Use'!Q88-'E-electricity'!Q32-'E-Coal'!Q32)*'Energy Use 2020'!$AD94</f>
        <v>15215305618303.303</v>
      </c>
      <c r="R32" s="230">
        <f>('Energy Use'!R88-'E-electricity'!R32-'E-Coal'!R32)*'Energy Use 2020'!$AD94</f>
        <v>15548070624827.346</v>
      </c>
      <c r="S32" s="230">
        <f>('Energy Use'!S88-'E-electricity'!S32-'E-Coal'!S32)*'Energy Use 2020'!$AD94</f>
        <v>15901421096205.74</v>
      </c>
      <c r="T32" s="230">
        <f>('Energy Use'!T88-'E-electricity'!T32-'E-Coal'!T32)*'Energy Use 2020'!$AD94</f>
        <v>16259718564537.053</v>
      </c>
      <c r="U32" s="230">
        <f>('Energy Use'!U88-'E-electricity'!U32-'E-Coal'!U32)*'Energy Use 2020'!$AD94</f>
        <v>16621829555100.479</v>
      </c>
      <c r="V32" s="230">
        <f>('Energy Use'!V88-'E-electricity'!V32-'E-Coal'!V32)*'Energy Use 2020'!$AD94</f>
        <v>16986519528113.697</v>
      </c>
      <c r="W32" s="230">
        <f>('Energy Use'!W88-'E-electricity'!W32-'E-Coal'!W32)*'Energy Use 2020'!$AD94</f>
        <v>17352450792994.313</v>
      </c>
      <c r="X32" s="230">
        <f>('Energy Use'!X88-'E-electricity'!X32-'E-Coal'!X32)*'Energy Use 2020'!$AD94</f>
        <v>17718181411034.418</v>
      </c>
      <c r="Y32" s="230">
        <f>('Energy Use'!Y88-'E-electricity'!Y32-'E-Coal'!Y32)*'Energy Use 2020'!$AD94</f>
        <v>18082165215006.367</v>
      </c>
      <c r="Z32" s="230">
        <f>('Energy Use'!Z88-'E-electricity'!Z32-'E-Coal'!Z32)*'Energy Use 2020'!$AD94</f>
        <v>18442753074658.742</v>
      </c>
      <c r="AA32" s="230">
        <f>('Energy Use'!AA88-'E-electricity'!AA32-'E-Coal'!AA32)*'Energy Use 2020'!$AD94</f>
        <v>18798195534845.762</v>
      </c>
      <c r="AB32" s="230">
        <f>('Energy Use'!AB88-'E-electricity'!AB32-'E-Coal'!AB32)*'Energy Use 2020'!$AD94</f>
        <v>19146646947804.887</v>
      </c>
      <c r="AC32" s="230">
        <f>('Energy Use'!AC88-'E-electricity'!AC32-'E-Coal'!AC32)*'Energy Use 2020'!$AD94</f>
        <v>19486171212518.266</v>
      </c>
      <c r="AD32" s="230">
        <f>('Energy Use'!AD88-'E-electricity'!AD32-'E-Coal'!AD32)*'Energy Use 2020'!$AD94</f>
        <v>19814749221866.406</v>
      </c>
      <c r="AE32" s="230">
        <f>('Energy Use'!AE88-'E-electricity'!AE32-'E-Coal'!AE32)*'Energy Use 2020'!$AD94</f>
        <v>20130288102140.496</v>
      </c>
      <c r="AF32" s="230">
        <f>('Energy Use'!AF88-'E-electricity'!AF32-'E-Coal'!AF32)*'Energy Use 2020'!$AD94</f>
        <v>20430632309245.305</v>
      </c>
      <c r="AG32" s="230">
        <f>('Energy Use'!AG88-'E-electricity'!AG32-'E-Coal'!AG32)*'Energy Use 2020'!$AD94</f>
        <v>20713576621481.578</v>
      </c>
      <c r="AH32" s="230">
        <f>('Energy Use'!AH88-'E-electricity'!AH32-'E-Coal'!AH32)*'Energy Use 2020'!$AD94</f>
        <v>20976881040142.238</v>
      </c>
      <c r="AI32" s="230">
        <f>('Energy Use'!AI88-'E-electricity'!AI32-'E-Coal'!AI32)*'Energy Use 2020'!$AD94</f>
        <v>21218287576399.875</v>
      </c>
      <c r="AJ32" s="230">
        <f>('Energy Use'!AJ88-'E-electricity'!AJ32-'E-Coal'!AJ32)*'Energy Use 2020'!$AD94</f>
        <v>21435538866351.012</v>
      </c>
      <c r="AK32" s="230">
        <f>('Energy Use'!AK88-'E-electricity'!AK32-'E-Coal'!AK32)*'Energy Use 2020'!$AD94</f>
        <v>21626398516003.137</v>
      </c>
      <c r="AL32" s="230">
        <f>('Energy Use'!AL88-'E-electricity'!AL32-'E-Coal'!AL32)*'Energy Use 2020'!$AD94</f>
        <v>21788673034999.395</v>
      </c>
      <c r="AM32" s="230">
        <f>('Energy Use'!AM88-'E-electricity'!AM32-'E-Coal'!AM32)*'Energy Use 2020'!$AD94</f>
        <v>21920235172685.883</v>
      </c>
      <c r="AN32" s="230">
        <f>('Energy Use'!AN88-'E-electricity'!AN32-'E-Coal'!AN32)*'Energy Use 2020'!$AD94</f>
        <v>22019048423621.414</v>
      </c>
      <c r="AO32" s="230">
        <f>('Energy Use'!AO88-'E-electricity'!AO32-'E-Coal'!AO32)*'Energy Use 2020'!$AD94</f>
        <v>22083192422860.426</v>
      </c>
      <c r="AP32" s="230">
        <f>('Energy Use'!AP88-'E-electricity'!AP32-'E-Coal'!AP32)*'Energy Use 2020'!$AD94</f>
        <v>22110888905498.328</v>
      </c>
      <c r="AQ32" s="230">
        <f>('Energy Use'!AQ88-'E-electricity'!AQ32-'E-Coal'!AQ32)*'Energy Use 2020'!$AD94</f>
        <v>22098664136030.039</v>
      </c>
      <c r="AR32" s="133" t="str">
        <f>VLOOKUP($A32,'Sector Match'!$A$1:$B$43,2,0)</f>
        <v>glass and glass products 231</v>
      </c>
    </row>
    <row r="33" spans="1:44" x14ac:dyDescent="0.2">
      <c r="A33" s="74" t="s">
        <v>31</v>
      </c>
      <c r="B33" s="230">
        <f>('Energy Use'!B89-'E-electricity'!B33)*'Energy Use 2019'!$U95</f>
        <v>28253252989500</v>
      </c>
      <c r="C33" s="230">
        <f>('Energy Use'!C89-'E-electricity'!C33-'E-Coal'!C33)*'Energy Use 2020'!$AD95</f>
        <v>24744860646000</v>
      </c>
      <c r="D33" s="230">
        <f>('Energy Use'!D89-'E-electricity'!D33-'E-Coal'!D33)*'Energy Use 2020'!$AD95</f>
        <v>25319488250530.176</v>
      </c>
      <c r="E33" s="230">
        <f>('Energy Use'!E89-'E-electricity'!E33-'E-Coal'!E33)*'Energy Use 2020'!$AD95</f>
        <v>29027002946621.289</v>
      </c>
      <c r="F33" s="230">
        <f>('Energy Use'!F89-'E-electricity'!F33-'E-Coal'!F33)*'Energy Use 2020'!$AD95</f>
        <v>32007246214950.699</v>
      </c>
      <c r="G33" s="230">
        <f>('Energy Use'!G89-'E-electricity'!G33-'E-Coal'!G33)*'Energy Use 2020'!$AD95</f>
        <v>33938804795327.621</v>
      </c>
      <c r="H33" s="230">
        <f>('Energy Use'!H89-'E-electricity'!H33-'E-Coal'!H33)*'Energy Use 2020'!$AD95</f>
        <v>35850729455058.695</v>
      </c>
      <c r="I33" s="230">
        <f>('Energy Use'!I89-'E-electricity'!I33-'E-Coal'!I33)*'Energy Use 2020'!$AD95</f>
        <v>36836891805792.992</v>
      </c>
      <c r="J33" s="230">
        <f>('Energy Use'!J89-'E-electricity'!J33-'E-Coal'!J33)*'Energy Use 2020'!$AD95</f>
        <v>37782837626308.844</v>
      </c>
      <c r="K33" s="230">
        <f>('Energy Use'!K89-'E-electricity'!K33-'E-Coal'!K33)*'Energy Use 2020'!$AD95</f>
        <v>38726091101312.078</v>
      </c>
      <c r="L33" s="230">
        <f>('Energy Use'!L89-'E-electricity'!L33-'E-Coal'!L33)*'Energy Use 2020'!$AD95</f>
        <v>39648656806619.719</v>
      </c>
      <c r="M33" s="230">
        <f>('Energy Use'!M89-'E-electricity'!M33-'E-Coal'!M33)*'Energy Use 2020'!$AD95</f>
        <v>40555375661566.133</v>
      </c>
      <c r="N33" s="230">
        <f>('Energy Use'!N89-'E-electricity'!N33-'E-Coal'!N33)*'Energy Use 2020'!$AD95</f>
        <v>40989558716709.172</v>
      </c>
      <c r="O33" s="230">
        <f>('Energy Use'!O89-'E-electricity'!O33-'E-Coal'!O33)*'Energy Use 2020'!$AD95</f>
        <v>41421500467245.703</v>
      </c>
      <c r="P33" s="230">
        <f>('Energy Use'!P89-'E-electricity'!P33-'E-Coal'!P33)*'Energy Use 2020'!$AD95</f>
        <v>41851202007418.055</v>
      </c>
      <c r="Q33" s="230">
        <f>('Energy Use'!Q89-'E-electricity'!Q33-'E-Coal'!Q33)*'Energy Use 2020'!$AD95</f>
        <v>42278664431336.688</v>
      </c>
      <c r="R33" s="230">
        <f>('Energy Use'!R89-'E-electricity'!R33-'E-Coal'!R33)*'Energy Use 2020'!$AD95</f>
        <v>42703888832980.234</v>
      </c>
      <c r="S33" s="230">
        <f>('Energy Use'!S89-'E-electricity'!S33-'E-Coal'!S33)*'Energy Use 2020'!$AD95</f>
        <v>42524743181027.461</v>
      </c>
      <c r="T33" s="230">
        <f>('Energy Use'!T89-'E-electricity'!T33-'E-Coal'!T33)*'Energy Use 2020'!$AD95</f>
        <v>42345900628557.906</v>
      </c>
      <c r="U33" s="230">
        <f>('Energy Use'!U89-'E-electricity'!U33-'E-Coal'!U33)*'Energy Use 2020'!$AD95</f>
        <v>42167361168946.648</v>
      </c>
      <c r="V33" s="230">
        <f>('Energy Use'!V89-'E-electricity'!V33-'E-Coal'!V33)*'Energy Use 2020'!$AD95</f>
        <v>41989124795568.266</v>
      </c>
      <c r="W33" s="230">
        <f>('Energy Use'!W89-'E-electricity'!W33-'E-Coal'!W33)*'Energy Use 2020'!$AD95</f>
        <v>41811191501796.828</v>
      </c>
      <c r="X33" s="230">
        <f>('Energy Use'!X89-'E-electricity'!X33-'E-Coal'!X33)*'Energy Use 2020'!$AD95</f>
        <v>41633561281005.891</v>
      </c>
      <c r="Y33" s="230">
        <f>('Energy Use'!Y89-'E-electricity'!Y33-'E-Coal'!Y33)*'Energy Use 2020'!$AD95</f>
        <v>41456234126568.398</v>
      </c>
      <c r="Z33" s="230">
        <f>('Energy Use'!Z89-'E-electricity'!Z33-'E-Coal'!Z33)*'Energy Use 2020'!$AD95</f>
        <v>41279210031856.813</v>
      </c>
      <c r="AA33" s="230">
        <f>('Energy Use'!AA89-'E-electricity'!AA33-'E-Coal'!AA33)*'Energy Use 2020'!$AD95</f>
        <v>41102488990243.063</v>
      </c>
      <c r="AB33" s="230">
        <f>('Energy Use'!AB89-'E-electricity'!AB33-'E-Coal'!AB33)*'Energy Use 2020'!$AD95</f>
        <v>40926070995098.516</v>
      </c>
      <c r="AC33" s="230">
        <f>('Energy Use'!AC89-'E-electricity'!AC33-'E-Coal'!AC33)*'Energy Use 2020'!$AD95</f>
        <v>40749956039794.023</v>
      </c>
      <c r="AD33" s="230">
        <f>('Energy Use'!AD89-'E-electricity'!AD33-'E-Coal'!AD33)*'Energy Use 2020'!$AD95</f>
        <v>40574144117699.875</v>
      </c>
      <c r="AE33" s="230">
        <f>('Energy Use'!AE89-'E-electricity'!AE33-'E-Coal'!AE33)*'Energy Use 2020'!$AD95</f>
        <v>40398635222185.883</v>
      </c>
      <c r="AF33" s="230">
        <f>('Energy Use'!AF89-'E-electricity'!AF33-'E-Coal'!AF33)*'Energy Use 2020'!$AD95</f>
        <v>40223429346621.273</v>
      </c>
      <c r="AG33" s="230">
        <f>('Energy Use'!AG89-'E-electricity'!AG33-'E-Coal'!AG33)*'Energy Use 2020'!$AD95</f>
        <v>40048526484374.766</v>
      </c>
      <c r="AH33" s="230">
        <f>('Energy Use'!AH89-'E-electricity'!AH33-'E-Coal'!AH33)*'Energy Use 2020'!$AD95</f>
        <v>39950118845302.688</v>
      </c>
      <c r="AI33" s="230">
        <f>('Energy Use'!AI89-'E-electricity'!AI33-'E-Coal'!AI33)*'Energy Use 2020'!$AD95</f>
        <v>39851832826752.156</v>
      </c>
      <c r="AJ33" s="230">
        <f>('Energy Use'!AJ89-'E-electricity'!AJ33-'E-Coal'!AJ33)*'Energy Use 2020'!$AD95</f>
        <v>39753668426095.273</v>
      </c>
      <c r="AK33" s="230">
        <f>('Energy Use'!AK89-'E-electricity'!AK33-'E-Coal'!AK33)*'Energy Use 2020'!$AD95</f>
        <v>39655625640703.898</v>
      </c>
      <c r="AL33" s="230">
        <f>('Energy Use'!AL89-'E-electricity'!AL33-'E-Coal'!AL33)*'Energy Use 2020'!$AD95</f>
        <v>39557704467949.766</v>
      </c>
      <c r="AM33" s="230">
        <f>('Energy Use'!AM89-'E-electricity'!AM33-'E-Coal'!AM33)*'Energy Use 2020'!$AD95</f>
        <v>39434658644868.266</v>
      </c>
      <c r="AN33" s="230">
        <f>('Energy Use'!AN89-'E-electricity'!AN33-'E-Coal'!AN33)*'Energy Use 2020'!$AD95</f>
        <v>39311794884560.289</v>
      </c>
      <c r="AO33" s="230">
        <f>('Energy Use'!AO89-'E-electricity'!AO33-'E-Coal'!AO33)*'Energy Use 2020'!$AD95</f>
        <v>39189113183061.461</v>
      </c>
      <c r="AP33" s="230">
        <f>('Energy Use'!AP89-'E-electricity'!AP33-'E-Coal'!AP33)*'Energy Use 2020'!$AD95</f>
        <v>39066613536407.094</v>
      </c>
      <c r="AQ33" s="230">
        <f>('Energy Use'!AQ89-'E-electricity'!AQ33-'E-Coal'!AQ33)*'Energy Use 2020'!$AD95</f>
        <v>38941004279960.383</v>
      </c>
      <c r="AR33" s="133" t="str">
        <f>VLOOKUP($A33,'Sector Match'!$A$1:$B$43,2,0)</f>
        <v>road vehicles 29</v>
      </c>
    </row>
    <row r="34" spans="1:44" x14ac:dyDescent="0.2">
      <c r="A34" s="74" t="s">
        <v>32</v>
      </c>
      <c r="B34" s="230">
        <f>('Energy Use'!B90-'E-electricity'!B34)*'Energy Use 2019'!$U96</f>
        <v>6313995088500</v>
      </c>
      <c r="C34" s="230">
        <f>('Energy Use'!C90-'E-electricity'!C34-'E-Coal'!C34)*'Energy Use 2020'!$AD96</f>
        <v>5611205490000</v>
      </c>
      <c r="D34" s="230">
        <f>('Energy Use'!D90-'E-electricity'!D34-'E-Coal'!D34)*'Energy Use 2020'!$AD96</f>
        <v>6127883149832.4883</v>
      </c>
      <c r="E34" s="230">
        <f>('Energy Use'!E90-'E-electricity'!E34-'E-Coal'!E34)*'Energy Use 2020'!$AD96</f>
        <v>6596936554156.0205</v>
      </c>
      <c r="F34" s="230">
        <f>('Energy Use'!F90-'E-electricity'!F34-'E-Coal'!F34)*'Energy Use 2020'!$AD96</f>
        <v>6794049126121.8105</v>
      </c>
      <c r="G34" s="230">
        <f>('Energy Use'!G90-'E-electricity'!G34-'E-Coal'!G34)*'Energy Use 2020'!$AD96</f>
        <v>6916038573200.0488</v>
      </c>
      <c r="H34" s="230">
        <f>('Energy Use'!H90-'E-electricity'!H34-'E-Coal'!H34)*'Energy Use 2020'!$AD96</f>
        <v>7071982677840.6133</v>
      </c>
      <c r="I34" s="230">
        <f>('Energy Use'!I90-'E-electricity'!I34-'E-Coal'!I34)*'Energy Use 2020'!$AD96</f>
        <v>7233390001506.7432</v>
      </c>
      <c r="J34" s="230">
        <f>('Energy Use'!J90-'E-electricity'!J34-'E-Coal'!J34)*'Energy Use 2020'!$AD96</f>
        <v>7366256713937.9531</v>
      </c>
      <c r="K34" s="230">
        <f>('Energy Use'!K90-'E-electricity'!K34-'E-Coal'!K34)*'Energy Use 2020'!$AD96</f>
        <v>7478614932505.9844</v>
      </c>
      <c r="L34" s="230">
        <f>('Energy Use'!L90-'E-electricity'!L34-'E-Coal'!L34)*'Energy Use 2020'!$AD96</f>
        <v>7565584874724.499</v>
      </c>
      <c r="M34" s="230">
        <f>('Energy Use'!M90-'E-electricity'!M34-'E-Coal'!M34)*'Energy Use 2020'!$AD96</f>
        <v>7627919429801.5596</v>
      </c>
      <c r="N34" s="230">
        <f>('Energy Use'!N90-'E-electricity'!N34-'E-Coal'!N34)*'Energy Use 2020'!$AD96</f>
        <v>7678332326415.6172</v>
      </c>
      <c r="O34" s="230">
        <f>('Energy Use'!O90-'E-electricity'!O34-'E-Coal'!O34)*'Energy Use 2020'!$AD96</f>
        <v>7709133819418.3037</v>
      </c>
      <c r="P34" s="230">
        <f>('Energy Use'!P90-'E-electricity'!P34-'E-Coal'!P34)*'Energy Use 2020'!$AD96</f>
        <v>7723606256124.2314</v>
      </c>
      <c r="Q34" s="230">
        <f>('Energy Use'!Q90-'E-electricity'!Q34-'E-Coal'!Q34)*'Energy Use 2020'!$AD96</f>
        <v>7725178414757.1787</v>
      </c>
      <c r="R34" s="230">
        <f>('Energy Use'!R90-'E-electricity'!R34-'E-Coal'!R34)*'Energy Use 2020'!$AD96</f>
        <v>7717359869170.3008</v>
      </c>
      <c r="S34" s="230">
        <f>('Energy Use'!S90-'E-electricity'!S34-'E-Coal'!S34)*'Energy Use 2020'!$AD96</f>
        <v>7710301027384.8135</v>
      </c>
      <c r="T34" s="230">
        <f>('Energy Use'!T90-'E-electricity'!T34-'E-Coal'!T34)*'Energy Use 2020'!$AD96</f>
        <v>7697865202588.3994</v>
      </c>
      <c r="U34" s="230">
        <f>('Energy Use'!U90-'E-electricity'!U34-'E-Coal'!U34)*'Energy Use 2020'!$AD96</f>
        <v>7680532729319.7754</v>
      </c>
      <c r="V34" s="230">
        <f>('Energy Use'!V90-'E-electricity'!V34-'E-Coal'!V34)*'Energy Use 2020'!$AD96</f>
        <v>7658789792868.71</v>
      </c>
      <c r="W34" s="230">
        <f>('Energy Use'!W90-'E-electricity'!W34-'E-Coal'!W34)*'Energy Use 2020'!$AD96</f>
        <v>7633125582553.4717</v>
      </c>
      <c r="X34" s="230">
        <f>('Energy Use'!X90-'E-electricity'!X34-'E-Coal'!X34)*'Energy Use 2020'!$AD96</f>
        <v>7604029731061.1621</v>
      </c>
      <c r="Y34" s="230">
        <f>('Energy Use'!Y90-'E-electricity'!Y34-'E-Coal'!Y34)*'Energy Use 2020'!$AD96</f>
        <v>7571990049083.2031</v>
      </c>
      <c r="Z34" s="230">
        <f>('Energy Use'!Z90-'E-electricity'!Z34-'E-Coal'!Z34)*'Energy Use 2020'!$AD96</f>
        <v>7537490560384.9775</v>
      </c>
      <c r="AA34" s="230">
        <f>('Energy Use'!AA90-'E-electricity'!AA34-'E-Coal'!AA34)*'Energy Use 2020'!$AD96</f>
        <v>7501009838839.9238</v>
      </c>
      <c r="AB34" s="230">
        <f>('Energy Use'!AB90-'E-electricity'!AB34-'E-Coal'!AB34)*'Energy Use 2020'!$AD96</f>
        <v>7463019645854.8223</v>
      </c>
      <c r="AC34" s="230">
        <f>('Energy Use'!AC90-'E-electricity'!AC34-'E-Coal'!AC34)*'Energy Use 2020'!$AD96</f>
        <v>7423983864022.3916</v>
      </c>
      <c r="AD34" s="230">
        <f>('Energy Use'!AD90-'E-electricity'!AD34-'E-Coal'!AD34)*'Energy Use 2020'!$AD96</f>
        <v>7384357720762.7344</v>
      </c>
      <c r="AE34" s="230">
        <f>('Energy Use'!AE90-'E-electricity'!AE34-'E-Coal'!AE34)*'Energy Use 2020'!$AD96</f>
        <v>7344587294144.4434</v>
      </c>
      <c r="AF34" s="230">
        <f>('Energy Use'!AF90-'E-electricity'!AF34-'E-Coal'!AF34)*'Energy Use 2020'!$AD96</f>
        <v>7305109291999.959</v>
      </c>
      <c r="AG34" s="230">
        <f>('Energy Use'!AG90-'E-electricity'!AG34-'E-Coal'!AG34)*'Energy Use 2020'!$AD96</f>
        <v>7266351094845.3711</v>
      </c>
      <c r="AH34" s="230">
        <f>('Energy Use'!AH90-'E-electricity'!AH34-'E-Coal'!AH34)*'Energy Use 2020'!$AD96</f>
        <v>7228731052964.2969</v>
      </c>
      <c r="AI34" s="230">
        <f>('Energy Use'!AI90-'E-electricity'!AI34-'E-Coal'!AI34)*'Energy Use 2020'!$AD96</f>
        <v>7192659028293.8369</v>
      </c>
      <c r="AJ34" s="230">
        <f>('Energy Use'!AJ90-'E-electricity'!AJ34-'E-Coal'!AJ34)*'Energy Use 2020'!$AD96</f>
        <v>7158537172438.0361</v>
      </c>
      <c r="AK34" s="230">
        <f>('Energy Use'!AK90-'E-electricity'!AK34-'E-Coal'!AK34)*'Energy Use 2020'!$AD96</f>
        <v>7126760933207.4951</v>
      </c>
      <c r="AL34" s="230">
        <f>('Energy Use'!AL90-'E-electricity'!AL34-'E-Coal'!AL34)*'Energy Use 2020'!$AD96</f>
        <v>7097720283527.0146</v>
      </c>
      <c r="AM34" s="230">
        <f>('Energy Use'!AM90-'E-electricity'!AM34-'E-Coal'!AM34)*'Energy Use 2020'!$AD96</f>
        <v>7071801168351.0996</v>
      </c>
      <c r="AN34" s="230">
        <f>('Energy Use'!AN90-'E-electricity'!AN34-'E-Coal'!AN34)*'Energy Use 2020'!$AD96</f>
        <v>7049387167372.3506</v>
      </c>
      <c r="AO34" s="230">
        <f>('Energy Use'!AO90-'E-electricity'!AO34-'E-Coal'!AO34)*'Energy Use 2020'!$AD96</f>
        <v>7030861373795.6543</v>
      </c>
      <c r="AP34" s="230">
        <f>('Energy Use'!AP90-'E-electricity'!AP34-'E-Coal'!AP34)*'Energy Use 2020'!$AD96</f>
        <v>7016608492289.7881</v>
      </c>
      <c r="AQ34" s="230">
        <f>('Energy Use'!AQ90-'E-electricity'!AQ34-'E-Coal'!AQ34)*'Energy Use 2020'!$AD96</f>
        <v>7006432546075.8242</v>
      </c>
      <c r="AR34" s="133" t="str">
        <f>VLOOKUP($A34,'Sector Match'!$A$1:$B$43,2,0)</f>
        <v>nonroad vehicles 30</v>
      </c>
    </row>
    <row r="35" spans="1:44" x14ac:dyDescent="0.2">
      <c r="A35" s="74" t="s">
        <v>33</v>
      </c>
      <c r="B35" s="230">
        <f>('Energy Use'!B91-'E-electricity'!B35)*'Energy Use 2019'!$U97</f>
        <v>13397447563500</v>
      </c>
      <c r="C35" s="230">
        <f>('Energy Use'!C91-'E-electricity'!C35-'E-Coal'!C35)*'Energy Use 2020'!$AD97</f>
        <v>13236333742500</v>
      </c>
      <c r="D35" s="230">
        <f>('Energy Use'!D91-'E-electricity'!D35-'E-Coal'!D35)*'Energy Use 2020'!$AD97</f>
        <v>14180421421365.576</v>
      </c>
      <c r="E35" s="230">
        <f>('Energy Use'!E91-'E-electricity'!E35-'E-Coal'!E35)*'Energy Use 2020'!$AD97</f>
        <v>18236763373650.484</v>
      </c>
      <c r="F35" s="230">
        <f>('Energy Use'!F91-'E-electricity'!F35-'E-Coal'!F35)*'Energy Use 2020'!$AD97</f>
        <v>18986854183298.523</v>
      </c>
      <c r="G35" s="230">
        <f>('Energy Use'!G91-'E-electricity'!G35-'E-Coal'!G35)*'Energy Use 2020'!$AD97</f>
        <v>20286164090038.484</v>
      </c>
      <c r="H35" s="230">
        <f>('Energy Use'!H91-'E-electricity'!H35-'E-Coal'!H35)*'Energy Use 2020'!$AD97</f>
        <v>21973847362314.563</v>
      </c>
      <c r="I35" s="230">
        <f>('Energy Use'!I91-'E-electricity'!I35-'E-Coal'!I35)*'Energy Use 2020'!$AD97</f>
        <v>23581195120997.41</v>
      </c>
      <c r="J35" s="230">
        <f>('Energy Use'!J91-'E-electricity'!J35-'E-Coal'!J35)*'Energy Use 2020'!$AD97</f>
        <v>24964692920570.473</v>
      </c>
      <c r="K35" s="230">
        <f>('Energy Use'!K91-'E-electricity'!K35-'E-Coal'!K35)*'Energy Use 2020'!$AD97</f>
        <v>26167153413740.527</v>
      </c>
      <c r="L35" s="230">
        <f>('Energy Use'!L91-'E-electricity'!L35-'E-Coal'!L35)*'Energy Use 2020'!$AD97</f>
        <v>27224520388625.684</v>
      </c>
      <c r="M35" s="230">
        <f>('Energy Use'!M91-'E-electricity'!M35-'E-Coal'!M35)*'Energy Use 2020'!$AD97</f>
        <v>28198689349923.063</v>
      </c>
      <c r="N35" s="230">
        <f>('Energy Use'!N91-'E-electricity'!N35-'E-Coal'!N35)*'Energy Use 2020'!$AD97</f>
        <v>29238522815098.344</v>
      </c>
      <c r="O35" s="230">
        <f>('Energy Use'!O91-'E-electricity'!O35-'E-Coal'!O35)*'Energy Use 2020'!$AD97</f>
        <v>30272210106796.527</v>
      </c>
      <c r="P35" s="230">
        <f>('Energy Use'!P91-'E-electricity'!P35-'E-Coal'!P35)*'Energy Use 2020'!$AD97</f>
        <v>31293928017452.129</v>
      </c>
      <c r="Q35" s="230">
        <f>('Energy Use'!Q91-'E-electricity'!Q35-'E-Coal'!Q35)*'Energy Use 2020'!$AD97</f>
        <v>32297456786594.852</v>
      </c>
      <c r="R35" s="230">
        <f>('Energy Use'!R91-'E-electricity'!R35-'E-Coal'!R35)*'Energy Use 2020'!$AD97</f>
        <v>33276214271787.699</v>
      </c>
      <c r="S35" s="230">
        <f>('Energy Use'!S91-'E-electricity'!S35-'E-Coal'!S35)*'Energy Use 2020'!$AD97</f>
        <v>34321435171346.66</v>
      </c>
      <c r="T35" s="230">
        <f>('Energy Use'!T91-'E-electricity'!T35-'E-Coal'!T35)*'Energy Use 2020'!$AD97</f>
        <v>35338051801307.32</v>
      </c>
      <c r="U35" s="230">
        <f>('Energy Use'!U91-'E-electricity'!U35-'E-Coal'!U35)*'Energy Use 2020'!$AD97</f>
        <v>36322592703255.094</v>
      </c>
      <c r="V35" s="230">
        <f>('Energy Use'!V91-'E-electricity'!V35-'E-Coal'!V35)*'Energy Use 2020'!$AD97</f>
        <v>37271733483973.727</v>
      </c>
      <c r="W35" s="230">
        <f>('Energy Use'!W91-'E-electricity'!W35-'E-Coal'!W35)*'Energy Use 2020'!$AD97</f>
        <v>38182318372504.688</v>
      </c>
      <c r="X35" s="230">
        <f>('Energy Use'!X91-'E-electricity'!X35-'E-Coal'!X35)*'Energy Use 2020'!$AD97</f>
        <v>39051380059916.93</v>
      </c>
      <c r="Y35" s="230">
        <f>('Energy Use'!Y91-'E-electricity'!Y35-'E-Coal'!Y35)*'Energy Use 2020'!$AD97</f>
        <v>39876157646997.563</v>
      </c>
      <c r="Z35" s="230">
        <f>('Energy Use'!Z91-'E-electricity'!Z35-'E-Coal'!Z35)*'Energy Use 2020'!$AD97</f>
        <v>40654112553382.172</v>
      </c>
      <c r="AA35" s="230">
        <f>('Energy Use'!AA91-'E-electricity'!AA35-'E-Coal'!AA35)*'Energy Use 2020'!$AD97</f>
        <v>41382942271137.281</v>
      </c>
      <c r="AB35" s="230">
        <f>('Energy Use'!AB91-'E-electricity'!AB35-'E-Coal'!AB35)*'Energy Use 2020'!$AD97</f>
        <v>42060591875931.938</v>
      </c>
      <c r="AC35" s="230">
        <f>('Energy Use'!AC91-'E-electricity'!AC35-'E-Coal'!AC35)*'Energy Use 2020'!$AD97</f>
        <v>42685263239191.438</v>
      </c>
      <c r="AD35" s="230">
        <f>('Energy Use'!AD91-'E-electricity'!AD35-'E-Coal'!AD35)*'Energy Use 2020'!$AD97</f>
        <v>43255421914495.188</v>
      </c>
      <c r="AE35" s="230">
        <f>('Energy Use'!AE91-'E-electricity'!AE35-'E-Coal'!AE35)*'Energy Use 2020'!$AD97</f>
        <v>43769801700510.367</v>
      </c>
      <c r="AF35" s="230">
        <f>('Energy Use'!AF91-'E-electricity'!AF35-'E-Coal'!AF35)*'Energy Use 2020'!$AD97</f>
        <v>44227406910503.352</v>
      </c>
      <c r="AG35" s="230">
        <f>('Energy Use'!AG91-'E-electricity'!AG35-'E-Coal'!AG35)*'Energy Use 2020'!$AD97</f>
        <v>44627512404572.453</v>
      </c>
      <c r="AH35" s="230">
        <f>('Energy Use'!AH91-'E-electricity'!AH35-'E-Coal'!AH35)*'Energy Use 2020'!$AD97</f>
        <v>44969661464860.086</v>
      </c>
      <c r="AI35" s="230">
        <f>('Energy Use'!AI91-'E-electricity'!AI35-'E-Coal'!AI35)*'Energy Use 2020'!$AD97</f>
        <v>45253661615853.25</v>
      </c>
      <c r="AJ35" s="230">
        <f>('Energy Use'!AJ91-'E-electricity'!AJ35-'E-Coal'!AJ35)*'Energy Use 2020'!$AD97</f>
        <v>45479578511259.633</v>
      </c>
      <c r="AK35" s="230">
        <f>('Energy Use'!AK91-'E-electricity'!AK35-'E-Coal'!AK35)*'Energy Use 2020'!$AD97</f>
        <v>45647728025677.352</v>
      </c>
      <c r="AL35" s="230">
        <f>('Energy Use'!AL91-'E-electricity'!AL35-'E-Coal'!AL35)*'Energy Use 2020'!$AD97</f>
        <v>45758666703262.547</v>
      </c>
      <c r="AM35" s="230">
        <f>('Energy Use'!AM91-'E-electricity'!AM35-'E-Coal'!AM35)*'Energy Use 2020'!$AD97</f>
        <v>45813180726785.172</v>
      </c>
      <c r="AN35" s="230">
        <f>('Energy Use'!AN91-'E-electricity'!AN35-'E-Coal'!AN35)*'Energy Use 2020'!$AD97</f>
        <v>45812273578855.367</v>
      </c>
      <c r="AO35" s="230">
        <f>('Energy Use'!AO91-'E-electricity'!AO35-'E-Coal'!AO35)*'Energy Use 2020'!$AD97</f>
        <v>45757152572743.336</v>
      </c>
      <c r="AP35" s="230">
        <f>('Energy Use'!AP91-'E-electricity'!AP35-'E-Coal'!AP35)*'Energy Use 2020'!$AD97</f>
        <v>45649214433201.547</v>
      </c>
      <c r="AQ35" s="230">
        <f>('Energy Use'!AQ91-'E-electricity'!AQ35-'E-Coal'!AQ35)*'Energy Use 2020'!$AD97</f>
        <v>45486237692143.313</v>
      </c>
      <c r="AR35" s="133" t="str">
        <f>VLOOKUP($A35,'Sector Match'!$A$1:$B$43,2,0)</f>
        <v>appliances and electrical equipment 27</v>
      </c>
    </row>
    <row r="36" spans="1:44" x14ac:dyDescent="0.2">
      <c r="A36" s="74" t="s">
        <v>34</v>
      </c>
      <c r="B36" s="230">
        <f>('Energy Use'!B92-'E-electricity'!B36)*'Energy Use 2019'!$U98</f>
        <v>14766915042000</v>
      </c>
      <c r="C36" s="230">
        <f>('Energy Use'!C92-'E-electricity'!C36-'E-Coal'!C36)*'Energy Use 2020'!$AD98</f>
        <v>11891866684500</v>
      </c>
      <c r="D36" s="230">
        <f>('Energy Use'!D92-'E-electricity'!D36-'E-Coal'!D36)*'Energy Use 2020'!$AD98</f>
        <v>12079967745552.756</v>
      </c>
      <c r="E36" s="230">
        <f>('Energy Use'!E92-'E-electricity'!E36-'E-Coal'!E36)*'Energy Use 2020'!$AD98</f>
        <v>15578248131871.07</v>
      </c>
      <c r="F36" s="230">
        <f>('Energy Use'!F92-'E-electricity'!F36-'E-Coal'!F36)*'Energy Use 2020'!$AD98</f>
        <v>16071202244433.723</v>
      </c>
      <c r="G36" s="230">
        <f>('Energy Use'!G92-'E-electricity'!G36-'E-Coal'!G36)*'Energy Use 2020'!$AD98</f>
        <v>16955982674767.779</v>
      </c>
      <c r="H36" s="230">
        <f>('Energy Use'!H92-'E-electricity'!H36-'E-Coal'!H36)*'Energy Use 2020'!$AD98</f>
        <v>18063996456047.039</v>
      </c>
      <c r="I36" s="230">
        <f>('Energy Use'!I92-'E-electricity'!I36-'E-Coal'!I36)*'Energy Use 2020'!$AD98</f>
        <v>19021854883112.078</v>
      </c>
      <c r="J36" s="230">
        <f>('Energy Use'!J92-'E-electricity'!J36-'E-Coal'!J36)*'Energy Use 2020'!$AD98</f>
        <v>19755994601239.578</v>
      </c>
      <c r="K36" s="230">
        <f>('Energy Use'!K92-'E-electricity'!K36-'E-Coal'!K36)*'Energy Use 2020'!$AD98</f>
        <v>20335205570486.938</v>
      </c>
      <c r="L36" s="230">
        <f>('Energy Use'!L92-'E-electricity'!L36-'E-Coal'!L36)*'Energy Use 2020'!$AD98</f>
        <v>20826365855357.359</v>
      </c>
      <c r="M36" s="230">
        <f>('Energy Use'!M92-'E-electricity'!M36-'E-Coal'!M36)*'Energy Use 2020'!$AD98</f>
        <v>21313784212124.211</v>
      </c>
      <c r="N36" s="230">
        <f>('Energy Use'!N92-'E-electricity'!N36-'E-Coal'!N36)*'Energy Use 2020'!$AD98</f>
        <v>21955503382340.418</v>
      </c>
      <c r="O36" s="230">
        <f>('Energy Use'!O92-'E-electricity'!O36-'E-Coal'!O36)*'Energy Use 2020'!$AD98</f>
        <v>22674532112536.902</v>
      </c>
      <c r="P36" s="230">
        <f>('Energy Use'!P92-'E-electricity'!P36-'E-Coal'!P36)*'Energy Use 2020'!$AD98</f>
        <v>23450843498358.941</v>
      </c>
      <c r="Q36" s="230">
        <f>('Energy Use'!Q92-'E-electricity'!Q36-'E-Coal'!Q36)*'Energy Use 2020'!$AD98</f>
        <v>24261457406249.223</v>
      </c>
      <c r="R36" s="230">
        <f>('Energy Use'!R92-'E-electricity'!R36-'E-Coal'!R36)*'Energy Use 2020'!$AD98</f>
        <v>25079949457801.145</v>
      </c>
      <c r="S36" s="230">
        <f>('Energy Use'!S92-'E-electricity'!S36-'E-Coal'!S36)*'Energy Use 2020'!$AD98</f>
        <v>25979997727799.027</v>
      </c>
      <c r="T36" s="230">
        <f>('Energy Use'!T92-'E-electricity'!T36-'E-Coal'!T36)*'Energy Use 2020'!$AD98</f>
        <v>26862392341403.391</v>
      </c>
      <c r="U36" s="230">
        <f>('Energy Use'!U92-'E-electricity'!U36-'E-Coal'!U36)*'Energy Use 2020'!$AD98</f>
        <v>27723641416950.914</v>
      </c>
      <c r="V36" s="230">
        <f>('Energy Use'!V92-'E-electricity'!V36-'E-Coal'!V36)*'Energy Use 2020'!$AD98</f>
        <v>28560298392576.945</v>
      </c>
      <c r="W36" s="230">
        <f>('Energy Use'!W92-'E-electricity'!W36-'E-Coal'!W36)*'Energy Use 2020'!$AD98</f>
        <v>29368986914970.684</v>
      </c>
      <c r="X36" s="230">
        <f>('Energy Use'!X92-'E-electricity'!X36-'E-Coal'!X36)*'Energy Use 2020'!$AD98</f>
        <v>30146425306160.918</v>
      </c>
      <c r="Y36" s="230">
        <f>('Energy Use'!Y92-'E-electricity'!Y36-'E-Coal'!Y36)*'Energy Use 2020'!$AD98</f>
        <v>30889450345280</v>
      </c>
      <c r="Z36" s="230">
        <f>('Energy Use'!Z92-'E-electricity'!Z36-'E-Coal'!Z36)*'Energy Use 2020'!$AD98</f>
        <v>31595040111447.746</v>
      </c>
      <c r="AA36" s="230">
        <f>('Energy Use'!AA92-'E-electricity'!AA36-'E-Coal'!AA36)*'Energy Use 2020'!$AD98</f>
        <v>32260335646712.121</v>
      </c>
      <c r="AB36" s="230">
        <f>('Energy Use'!AB92-'E-electricity'!AB36-'E-Coal'!AB36)*'Energy Use 2020'!$AD98</f>
        <v>32882661214113.457</v>
      </c>
      <c r="AC36" s="230">
        <f>('Energy Use'!AC92-'E-electricity'!AC36-'E-Coal'!AC36)*'Energy Use 2020'!$AD98</f>
        <v>33459542945109.305</v>
      </c>
      <c r="AD36" s="230">
        <f>('Energy Use'!AD92-'E-electricity'!AD36-'E-Coal'!AD36)*'Energy Use 2020'!$AD98</f>
        <v>33988725692435.188</v>
      </c>
      <c r="AE36" s="230">
        <f>('Energy Use'!AE92-'E-electricity'!AE36-'E-Coal'!AE36)*'Energy Use 2020'!$AD98</f>
        <v>34468187928598.406</v>
      </c>
      <c r="AF36" s="230">
        <f>('Energy Use'!AF92-'E-electricity'!AF36-'E-Coal'!AF36)*'Energy Use 2020'!$AD98</f>
        <v>34896154556162.043</v>
      </c>
      <c r="AG36" s="230">
        <f>('Energy Use'!AG92-'E-electricity'!AG36-'E-Coal'!AG36)*'Energy Use 2020'!$AD98</f>
        <v>35271107523335.117</v>
      </c>
      <c r="AH36" s="230">
        <f>('Energy Use'!AH92-'E-electricity'!AH36-'E-Coal'!AH36)*'Energy Use 2020'!$AD98</f>
        <v>35591794166668.602</v>
      </c>
      <c r="AI36" s="230">
        <f>('Energy Use'!AI92-'E-electricity'!AI36-'E-Coal'!AI36)*'Energy Use 2020'!$AD98</f>
        <v>35857233231396.602</v>
      </c>
      <c r="AJ36" s="230">
        <f>('Energy Use'!AJ92-'E-electricity'!AJ36-'E-Coal'!AJ36)*'Energy Use 2020'!$AD98</f>
        <v>36066718548703.672</v>
      </c>
      <c r="AK36" s="230">
        <f>('Energy Use'!AK92-'E-electricity'!AK36-'E-Coal'!AK36)*'Energy Use 2020'!$AD98</f>
        <v>36219820377479.445</v>
      </c>
      <c r="AL36" s="230">
        <f>('Energy Use'!AL92-'E-electricity'!AL36-'E-Coal'!AL36)*'Energy Use 2020'!$AD98</f>
        <v>36316384445532.875</v>
      </c>
      <c r="AM36" s="230">
        <f>('Energy Use'!AM92-'E-electricity'!AM36-'E-Coal'!AM36)*'Energy Use 2020'!$AD98</f>
        <v>36356528751371.43</v>
      </c>
      <c r="AN36" s="230">
        <f>('Energy Use'!AN92-'E-electricity'!AN36-'E-Coal'!AN36)*'Energy Use 2020'!$AD98</f>
        <v>36340638212156.203</v>
      </c>
      <c r="AO36" s="230">
        <f>('Energy Use'!AO92-'E-electricity'!AO36-'E-Coal'!AO36)*'Energy Use 2020'!$AD98</f>
        <v>36269357265998.305</v>
      </c>
      <c r="AP36" s="230">
        <f>('Energy Use'!AP92-'E-electricity'!AP36-'E-Coal'!AP36)*'Energy Use 2020'!$AD98</f>
        <v>36143580557106.664</v>
      </c>
      <c r="AQ36" s="230">
        <f>('Energy Use'!AQ92-'E-electricity'!AQ36-'E-Coal'!AQ36)*'Energy Use 2020'!$AD98</f>
        <v>35961443564087.164</v>
      </c>
      <c r="AR36" s="133" t="str">
        <f>VLOOKUP($A36,'Sector Match'!$A$1:$B$43,2,0)</f>
        <v>computers and electronics 26</v>
      </c>
    </row>
    <row r="37" spans="1:44" x14ac:dyDescent="0.2">
      <c r="A37" s="74" t="s">
        <v>35</v>
      </c>
      <c r="B37" s="230">
        <f>('Energy Use'!B93-'E-electricity'!B37)*'Energy Use 2019'!$U99</f>
        <v>544453601999.99963</v>
      </c>
      <c r="C37" s="230">
        <f>('Energy Use'!C93-'E-electricity'!C37-'E-Coal'!C37)*'Energy Use 2020'!$AD99</f>
        <v>647233108500</v>
      </c>
      <c r="D37" s="230">
        <f>('Energy Use'!D93-'E-electricity'!D37-'E-Coal'!D37)*'Energy Use 2020'!$AD99</f>
        <v>642373043800.94592</v>
      </c>
      <c r="E37" s="230">
        <f>('Energy Use'!E93-'E-electricity'!E37-'E-Coal'!E37)*'Energy Use 2020'!$AD99</f>
        <v>801271875877.51038</v>
      </c>
      <c r="F37" s="230">
        <f>('Energy Use'!F93-'E-electricity'!F37-'E-Coal'!F37)*'Energy Use 2020'!$AD99</f>
        <v>818661939872.08203</v>
      </c>
      <c r="G37" s="230">
        <f>('Energy Use'!G93-'E-electricity'!G37-'E-Coal'!G37)*'Energy Use 2020'!$AD99</f>
        <v>842324552430.80542</v>
      </c>
      <c r="H37" s="230">
        <f>('Energy Use'!H93-'E-electricity'!H37-'E-Coal'!H37)*'Energy Use 2020'!$AD99</f>
        <v>871166315076.80188</v>
      </c>
      <c r="I37" s="230">
        <f>('Energy Use'!I93-'E-electricity'!I37-'E-Coal'!I37)*'Energy Use 2020'!$AD99</f>
        <v>894957124019.03735</v>
      </c>
      <c r="J37" s="230">
        <f>('Energy Use'!J93-'E-electricity'!J37-'E-Coal'!J37)*'Energy Use 2020'!$AD99</f>
        <v>909814943959.03943</v>
      </c>
      <c r="K37" s="230">
        <f>('Energy Use'!K93-'E-electricity'!K37-'E-Coal'!K37)*'Energy Use 2020'!$AD99</f>
        <v>919740696513.07813</v>
      </c>
      <c r="L37" s="230">
        <f>('Energy Use'!L93-'E-electricity'!L37-'E-Coal'!L37)*'Energy Use 2020'!$AD99</f>
        <v>926275944190.65515</v>
      </c>
      <c r="M37" s="230">
        <f>('Energy Use'!M93-'E-electricity'!M37-'E-Coal'!M37)*'Energy Use 2020'!$AD99</f>
        <v>932196592056.7406</v>
      </c>
      <c r="N37" s="230">
        <f>('Energy Use'!N93-'E-electricity'!N37-'E-Coal'!N37)*'Energy Use 2020'!$AD99</f>
        <v>944162468647.56287</v>
      </c>
      <c r="O37" s="230">
        <f>('Energy Use'!O93-'E-electricity'!O37-'E-Coal'!O37)*'Energy Use 2020'!$AD99</f>
        <v>958183204058.03857</v>
      </c>
      <c r="P37" s="230">
        <f>('Energy Use'!P93-'E-electricity'!P37-'E-Coal'!P37)*'Energy Use 2020'!$AD99</f>
        <v>973771239816.32996</v>
      </c>
      <c r="Q37" s="230">
        <f>('Energy Use'!Q93-'E-electricity'!Q37-'E-Coal'!Q37)*'Energy Use 2020'!$AD99</f>
        <v>990411922961.27637</v>
      </c>
      <c r="R37" s="230">
        <f>('Energy Use'!R93-'E-electricity'!R37-'E-Coal'!R37)*'Energy Use 2020'!$AD99</f>
        <v>1007556128138.2418</v>
      </c>
      <c r="S37" s="230">
        <f>('Energy Use'!S93-'E-electricity'!S37-'E-Coal'!S37)*'Energy Use 2020'!$AD99</f>
        <v>1028698335350.1838</v>
      </c>
      <c r="T37" s="230">
        <f>('Energy Use'!T93-'E-electricity'!T37-'E-Coal'!T37)*'Energy Use 2020'!$AD99</f>
        <v>1049881373756.3055</v>
      </c>
      <c r="U37" s="230">
        <f>('Energy Use'!U93-'E-electricity'!U37-'E-Coal'!U37)*'Energy Use 2020'!$AD99</f>
        <v>1071027014377.1367</v>
      </c>
      <c r="V37" s="230">
        <f>('Energy Use'!V93-'E-electricity'!V37-'E-Coal'!V37)*'Energy Use 2020'!$AD99</f>
        <v>1092051735436.9828</v>
      </c>
      <c r="W37" s="230">
        <f>('Energy Use'!W93-'E-electricity'!W37-'E-Coal'!W37)*'Energy Use 2020'!$AD99</f>
        <v>1112866802954.3638</v>
      </c>
      <c r="X37" s="230">
        <f>('Energy Use'!X93-'E-electricity'!X37-'E-Coal'!X37)*'Energy Use 2020'!$AD99</f>
        <v>1133378416937.3936</v>
      </c>
      <c r="Y37" s="230">
        <f>('Energy Use'!Y93-'E-electricity'!Y37-'E-Coal'!Y37)*'Energy Use 2020'!$AD99</f>
        <v>1153487928545.2087</v>
      </c>
      <c r="Z37" s="230">
        <f>('Energy Use'!Z93-'E-electricity'!Z37-'E-Coal'!Z37)*'Energy Use 2020'!$AD99</f>
        <v>1173092133174.3557</v>
      </c>
      <c r="AA37" s="230">
        <f>('Energy Use'!AA93-'E-electricity'!AA37-'E-Coal'!AA37)*'Energy Use 2020'!$AD99</f>
        <v>1192083643874.5266</v>
      </c>
      <c r="AB37" s="230">
        <f>('Energy Use'!AB93-'E-electricity'!AB37-'E-Coal'!AB37)*'Energy Use 2020'!$AD99</f>
        <v>1210351348781.3447</v>
      </c>
      <c r="AC37" s="230">
        <f>('Energy Use'!AC93-'E-electricity'!AC37-'E-Coal'!AC37)*'Energy Use 2020'!$AD99</f>
        <v>1227780955368.2542</v>
      </c>
      <c r="AD37" s="230">
        <f>('Energy Use'!AD93-'E-electricity'!AD37-'E-Coal'!AD37)*'Energy Use 2020'!$AD99</f>
        <v>1244255623260.8743</v>
      </c>
      <c r="AE37" s="230">
        <f>('Energy Use'!AE93-'E-electricity'!AE37-'E-Coal'!AE37)*'Energy Use 2020'!$AD99</f>
        <v>1259656686125.3542</v>
      </c>
      <c r="AF37" s="230">
        <f>('Energy Use'!AF93-'E-electricity'!AF37-'E-Coal'!AF37)*'Energy Use 2020'!$AD99</f>
        <v>1273864461742.22</v>
      </c>
      <c r="AG37" s="230">
        <f>('Energy Use'!AG93-'E-electricity'!AG37-'E-Coal'!AG37)*'Energy Use 2020'!$AD99</f>
        <v>1286759147817.4802</v>
      </c>
      <c r="AH37" s="230">
        <f>('Energy Use'!AH93-'E-electricity'!AH37-'E-Coal'!AH37)*'Energy Use 2020'!$AD99</f>
        <v>1298221799379.5085</v>
      </c>
      <c r="AI37" s="230">
        <f>('Energy Use'!AI93-'E-electricity'!AI37-'E-Coal'!AI37)*'Energy Use 2020'!$AD99</f>
        <v>1308135381783.3862</v>
      </c>
      <c r="AJ37" s="230">
        <f>('Energy Use'!AJ93-'E-electricity'!AJ37-'E-Coal'!AJ37)*'Energy Use 2020'!$AD99</f>
        <v>1316385891422.0212</v>
      </c>
      <c r="AK37" s="230">
        <f>('Energy Use'!AK93-'E-electricity'!AK37-'E-Coal'!AK37)*'Energy Use 2020'!$AD99</f>
        <v>1322863534258.1592</v>
      </c>
      <c r="AL37" s="230">
        <f>('Energy Use'!AL93-'E-electricity'!AL37-'E-Coal'!AL37)*'Energy Use 2020'!$AD99</f>
        <v>1327463950283.9146</v>
      </c>
      <c r="AM37" s="230">
        <f>('Energy Use'!AM93-'E-electricity'!AM37-'E-Coal'!AM37)*'Energy Use 2020'!$AD99</f>
        <v>1330089470029.7234</v>
      </c>
      <c r="AN37" s="230">
        <f>('Energy Use'!AN93-'E-electricity'!AN37-'E-Coal'!AN37)*'Energy Use 2020'!$AD99</f>
        <v>1330650387333.6252</v>
      </c>
      <c r="AO37" s="230">
        <f>('Energy Use'!AO93-'E-electricity'!AO37-'E-Coal'!AO37)*'Energy Use 2020'!$AD99</f>
        <v>1329066230800.2786</v>
      </c>
      <c r="AP37" s="230">
        <f>('Energy Use'!AP93-'E-electricity'!AP37-'E-Coal'!AP37)*'Energy Use 2020'!$AD99</f>
        <v>1325267014785.262</v>
      </c>
      <c r="AQ37" s="230">
        <f>('Energy Use'!AQ93-'E-electricity'!AQ37-'E-Coal'!AQ37)*'Energy Use 2020'!$AD99</f>
        <v>1319084470699.5283</v>
      </c>
      <c r="AR37" s="133" t="str">
        <f>VLOOKUP($A37,'Sector Match'!$A$1:$B$43,2,0)</f>
        <v>computers and electronics 26</v>
      </c>
    </row>
    <row r="38" spans="1:44" x14ac:dyDescent="0.2">
      <c r="A38" s="74" t="s">
        <v>36</v>
      </c>
      <c r="B38" s="230">
        <f>('Energy Use'!B94-'E-electricity'!B38)*'Energy Use 2019'!$U100</f>
        <v>652788757500</v>
      </c>
      <c r="C38" s="230">
        <f>('Energy Use'!C94-'E-electricity'!C38-'E-Coal'!C38)*'Energy Use 2020'!$AD100</f>
        <v>783346509000</v>
      </c>
      <c r="D38" s="230">
        <f>('Energy Use'!D94-'E-electricity'!D38-'E-Coal'!D38)*'Energy Use 2020'!$AD100</f>
        <v>619702323488.89404</v>
      </c>
      <c r="E38" s="230">
        <f>('Energy Use'!E94-'E-electricity'!E38-'E-Coal'!E38)*'Energy Use 2020'!$AD100</f>
        <v>968258166496.99622</v>
      </c>
      <c r="F38" s="230">
        <f>('Energy Use'!F94-'E-electricity'!F38-'E-Coal'!F38)*'Energy Use 2020'!$AD100</f>
        <v>961883250122.8877</v>
      </c>
      <c r="G38" s="230">
        <f>('Energy Use'!G94-'E-electricity'!G38-'E-Coal'!G38)*'Energy Use 2020'!$AD100</f>
        <v>967518093334.52991</v>
      </c>
      <c r="H38" s="230">
        <f>('Energy Use'!H94-'E-electricity'!H38-'E-Coal'!H38)*'Energy Use 2020'!$AD100</f>
        <v>980266975790.146</v>
      </c>
      <c r="I38" s="230">
        <f>('Energy Use'!I94-'E-electricity'!I38-'E-Coal'!I38)*'Energy Use 2020'!$AD100</f>
        <v>992759527774.43237</v>
      </c>
      <c r="J38" s="230">
        <f>('Energy Use'!J94-'E-electricity'!J38-'E-Coal'!J38)*'Energy Use 2020'!$AD100</f>
        <v>1003157069240.4255</v>
      </c>
      <c r="K38" s="230">
        <f>('Energy Use'!K94-'E-electricity'!K38-'E-Coal'!K38)*'Energy Use 2020'!$AD100</f>
        <v>1011613210293.4497</v>
      </c>
      <c r="L38" s="230">
        <f>('Energy Use'!L94-'E-electricity'!L38-'E-Coal'!L38)*'Energy Use 2020'!$AD100</f>
        <v>1016940289332.7264</v>
      </c>
      <c r="M38" s="230">
        <f>('Energy Use'!M94-'E-electricity'!M38-'E-Coal'!M38)*'Energy Use 2020'!$AD100</f>
        <v>1018496667065.0641</v>
      </c>
      <c r="N38" s="230">
        <f>('Energy Use'!N94-'E-electricity'!N38-'E-Coal'!N38)*'Energy Use 2020'!$AD100</f>
        <v>1024146607602.6071</v>
      </c>
      <c r="O38" s="230">
        <f>('Energy Use'!O94-'E-electricity'!O38-'E-Coal'!O38)*'Energy Use 2020'!$AD100</f>
        <v>1026075850742.6774</v>
      </c>
      <c r="P38" s="230">
        <f>('Energy Use'!P94-'E-electricity'!P38-'E-Coal'!P38)*'Energy Use 2020'!$AD100</f>
        <v>1024533424306.2312</v>
      </c>
      <c r="Q38" s="230">
        <f>('Energy Use'!Q94-'E-electricity'!Q38-'E-Coal'!Q38)*'Energy Use 2020'!$AD100</f>
        <v>1019803095818.0621</v>
      </c>
      <c r="R38" s="230">
        <f>('Energy Use'!R94-'E-electricity'!R38-'E-Coal'!R38)*'Energy Use 2020'!$AD100</f>
        <v>1012194362477.9175</v>
      </c>
      <c r="S38" s="230">
        <f>('Energy Use'!S94-'E-electricity'!S38-'E-Coal'!S38)*'Energy Use 2020'!$AD100</f>
        <v>1010710824503.2842</v>
      </c>
      <c r="T38" s="230">
        <f>('Energy Use'!T94-'E-electricity'!T38-'E-Coal'!T38)*'Energy Use 2020'!$AD100</f>
        <v>1007010032795.1036</v>
      </c>
      <c r="U38" s="230">
        <f>('Energy Use'!U94-'E-electricity'!U38-'E-Coal'!U38)*'Energy Use 2020'!$AD100</f>
        <v>1001255117704.8342</v>
      </c>
      <c r="V38" s="230">
        <f>('Energy Use'!V94-'E-electricity'!V38-'E-Coal'!V38)*'Energy Use 2020'!$AD100</f>
        <v>993619068523.46851</v>
      </c>
      <c r="W38" s="230">
        <f>('Energy Use'!W94-'E-electricity'!W38-'E-Coal'!W38)*'Energy Use 2020'!$AD100</f>
        <v>984281675265.92761</v>
      </c>
      <c r="X38" s="230">
        <f>('Energy Use'!X94-'E-electricity'!X38-'E-Coal'!X38)*'Energy Use 2020'!$AD100</f>
        <v>973426669616.64136</v>
      </c>
      <c r="Y38" s="230">
        <f>('Energy Use'!Y94-'E-electricity'!Y38-'E-Coal'!Y38)*'Energy Use 2020'!$AD100</f>
        <v>961239106077.73315</v>
      </c>
      <c r="Z38" s="230">
        <f>('Energy Use'!Z94-'E-electricity'!Z38-'E-Coal'!Z38)*'Energy Use 2020'!$AD100</f>
        <v>947903013107.44177</v>
      </c>
      <c r="AA38" s="230">
        <f>('Energy Use'!AA94-'E-electricity'!AA38-'E-Coal'!AA38)*'Energy Use 2020'!$AD100</f>
        <v>933599333467.19165</v>
      </c>
      <c r="AB38" s="230">
        <f>('Energy Use'!AB94-'E-electricity'!AB38-'E-Coal'!AB38)*'Energy Use 2020'!$AD100</f>
        <v>918504163380.20618</v>
      </c>
      <c r="AC38" s="230">
        <f>('Energy Use'!AC94-'E-electricity'!AC38-'E-Coal'!AC38)*'Energy Use 2020'!$AD100</f>
        <v>902787291631.57666</v>
      </c>
      <c r="AD38" s="230">
        <f>('Energy Use'!AD94-'E-electricity'!AD38-'E-Coal'!AD38)*'Energy Use 2020'!$AD100</f>
        <v>886611032523.47949</v>
      </c>
      <c r="AE38" s="230">
        <f>('Energy Use'!AE94-'E-electricity'!AE38-'E-Coal'!AE38)*'Energy Use 2020'!$AD100</f>
        <v>870129340687.95862</v>
      </c>
      <c r="AF38" s="230">
        <f>('Energy Use'!AF94-'E-electricity'!AF38-'E-Coal'!AF38)*'Energy Use 2020'!$AD100</f>
        <v>853487191145.07214</v>
      </c>
      <c r="AG38" s="230">
        <f>('Energy Use'!AG94-'E-electricity'!AG38-'E-Coal'!AG38)*'Energy Use 2020'!$AD100</f>
        <v>836820204622.81824</v>
      </c>
      <c r="AH38" s="230">
        <f>('Energy Use'!AH94-'E-electricity'!AH38-'E-Coal'!AH38)*'Energy Use 2020'!$AD100</f>
        <v>820254495938.70959</v>
      </c>
      <c r="AI38" s="230">
        <f>('Energy Use'!AI94-'E-electricity'!AI38-'E-Coal'!AI38)*'Energy Use 2020'!$AD100</f>
        <v>803906722068.94116</v>
      </c>
      <c r="AJ38" s="230">
        <f>('Energy Use'!AJ94-'E-electricity'!AJ38-'E-Coal'!AJ38)*'Energy Use 2020'!$AD100</f>
        <v>787884306272.72998</v>
      </c>
      <c r="AK38" s="230">
        <f>('Energy Use'!AK94-'E-electricity'!AK38-'E-Coal'!AK38)*'Energy Use 2020'!$AD100</f>
        <v>772285815163.00586</v>
      </c>
      <c r="AL38" s="230">
        <f>('Energy Use'!AL94-'E-electricity'!AL38-'E-Coal'!AL38)*'Energy Use 2020'!$AD100</f>
        <v>757201466788.13196</v>
      </c>
      <c r="AM38" s="230">
        <f>('Energy Use'!AM94-'E-electricity'!AM38-'E-Coal'!AM38)*'Energy Use 2020'!$AD100</f>
        <v>742713749485.95813</v>
      </c>
      <c r="AN38" s="230">
        <f>('Energy Use'!AN94-'E-electricity'!AN38-'E-Coal'!AN38)*'Energy Use 2020'!$AD100</f>
        <v>728898133376.64417</v>
      </c>
      <c r="AO38" s="230">
        <f>('Energy Use'!AO94-'E-electricity'!AO38-'E-Coal'!AO38)*'Energy Use 2020'!$AD100</f>
        <v>715823858772.81921</v>
      </c>
      <c r="AP38" s="230">
        <f>('Energy Use'!AP94-'E-electricity'!AP38-'E-Coal'!AP38)*'Energy Use 2020'!$AD100</f>
        <v>703554788420.0509</v>
      </c>
      <c r="AQ38" s="230">
        <f>('Energy Use'!AQ94-'E-electricity'!AQ38-'E-Coal'!AQ38)*'Energy Use 2020'!$AD100</f>
        <v>692092610034.32507</v>
      </c>
      <c r="AR38" s="133" t="str">
        <f>VLOOKUP($A38,'Sector Match'!$A$1:$B$43,2,0)</f>
        <v>other machinery 28</v>
      </c>
    </row>
    <row r="39" spans="1:44" x14ac:dyDescent="0.2">
      <c r="A39" s="74" t="s">
        <v>37</v>
      </c>
      <c r="B39" s="230">
        <f>('Energy Use'!B95-'E-electricity'!B39)*'Energy Use 2019'!$U101</f>
        <v>186114241500</v>
      </c>
      <c r="C39" s="230">
        <f>('Energy Use'!C95-'E-electricity'!C39-'E-Coal'!C39)*'Energy Use 2020'!$AD101</f>
        <v>377784132000</v>
      </c>
      <c r="D39" s="230">
        <f>('Energy Use'!D95-'E-electricity'!D39-'E-Coal'!D39)*'Energy Use 2020'!$AD101</f>
        <v>536038032686.8006</v>
      </c>
      <c r="E39" s="230">
        <f>('Energy Use'!E95-'E-electricity'!E39-'E-Coal'!E39)*'Energy Use 2020'!$AD101</f>
        <v>676504782706.84045</v>
      </c>
      <c r="F39" s="230">
        <f>('Energy Use'!F95-'E-electricity'!F39-'E-Coal'!F39)*'Energy Use 2020'!$AD101</f>
        <v>727077169099.54089</v>
      </c>
      <c r="G39" s="230">
        <f>('Energy Use'!G95-'E-electricity'!G39-'E-Coal'!G39)*'Energy Use 2020'!$AD101</f>
        <v>803084536073.66235</v>
      </c>
      <c r="H39" s="230">
        <f>('Energy Use'!H95-'E-electricity'!H39-'E-Coal'!H39)*'Energy Use 2020'!$AD101</f>
        <v>902980926154.27563</v>
      </c>
      <c r="I39" s="230">
        <f>('Energy Use'!I95-'E-electricity'!I39-'E-Coal'!I39)*'Energy Use 2020'!$AD101</f>
        <v>1018002612722.7705</v>
      </c>
      <c r="J39" s="230">
        <f>('Energy Use'!J95-'E-electricity'!J39-'E-Coal'!J39)*'Energy Use 2020'!$AD101</f>
        <v>1111613662731.1089</v>
      </c>
      <c r="K39" s="230">
        <f>('Energy Use'!K95-'E-electricity'!K39-'E-Coal'!K39)*'Energy Use 2020'!$AD101</f>
        <v>1203498001000.3406</v>
      </c>
      <c r="L39" s="230">
        <f>('Energy Use'!L95-'E-electricity'!L39-'E-Coal'!L39)*'Energy Use 2020'!$AD101</f>
        <v>1283641163473.0071</v>
      </c>
      <c r="M39" s="230">
        <f>('Energy Use'!M95-'E-electricity'!M39-'E-Coal'!M39)*'Energy Use 2020'!$AD101</f>
        <v>1356236480989.3828</v>
      </c>
      <c r="N39" s="230">
        <f>('Energy Use'!N95-'E-electricity'!N39-'E-Coal'!N39)*'Energy Use 2020'!$AD101</f>
        <v>1444582299677.7124</v>
      </c>
      <c r="O39" s="230">
        <f>('Energy Use'!O95-'E-electricity'!O39-'E-Coal'!O39)*'Energy Use 2020'!$AD101</f>
        <v>1535769543905.4971</v>
      </c>
      <c r="P39" s="230">
        <f>('Energy Use'!P95-'E-electricity'!P39-'E-Coal'!P39)*'Energy Use 2020'!$AD101</f>
        <v>1630032168023.6807</v>
      </c>
      <c r="Q39" s="230">
        <f>('Energy Use'!Q95-'E-electricity'!Q39-'E-Coal'!Q39)*'Energy Use 2020'!$AD101</f>
        <v>1727675323672.3196</v>
      </c>
      <c r="R39" s="230">
        <f>('Energy Use'!R95-'E-electricity'!R39-'E-Coal'!R39)*'Energy Use 2020'!$AD101</f>
        <v>1829082877429.8538</v>
      </c>
      <c r="S39" s="230">
        <f>('Energy Use'!S95-'E-electricity'!S39-'E-Coal'!S39)*'Energy Use 2020'!$AD101</f>
        <v>1940648575197.4255</v>
      </c>
      <c r="T39" s="230">
        <f>('Energy Use'!T95-'E-electricity'!T39-'E-Coal'!T39)*'Energy Use 2020'!$AD101</f>
        <v>2056960486137.6453</v>
      </c>
      <c r="U39" s="230">
        <f>('Energy Use'!U95-'E-electricity'!U39-'E-Coal'!U39)*'Energy Use 2020'!$AD101</f>
        <v>2177800292471.4504</v>
      </c>
      <c r="V39" s="230">
        <f>('Energy Use'!V95-'E-electricity'!V39-'E-Coal'!V39)*'Energy Use 2020'!$AD101</f>
        <v>2302876879903.855</v>
      </c>
      <c r="W39" s="230">
        <f>('Energy Use'!W95-'E-electricity'!W39-'E-Coal'!W39)*'Energy Use 2020'!$AD101</f>
        <v>2431820225853.4541</v>
      </c>
      <c r="X39" s="230">
        <f>('Energy Use'!X95-'E-electricity'!X39-'E-Coal'!X39)*'Energy Use 2020'!$AD101</f>
        <v>2564175848128.8989</v>
      </c>
      <c r="Y39" s="230">
        <f>('Energy Use'!Y95-'E-electricity'!Y39-'E-Coal'!Y39)*'Energy Use 2020'!$AD101</f>
        <v>2699400042466.27</v>
      </c>
      <c r="Z39" s="230">
        <f>('Energy Use'!Z95-'E-electricity'!Z39-'E-Coal'!Z39)*'Energy Use 2020'!$AD101</f>
        <v>2836856155862.6001</v>
      </c>
      <c r="AA39" s="230">
        <f>('Energy Use'!AA95-'E-electricity'!AA39-'E-Coal'!AA39)*'Energy Use 2020'!$AD101</f>
        <v>2975812156140.0405</v>
      </c>
      <c r="AB39" s="230">
        <f>('Energy Use'!AB95-'E-electricity'!AB39-'E-Coal'!AB39)*'Energy Use 2020'!$AD101</f>
        <v>3115439765065.5889</v>
      </c>
      <c r="AC39" s="230">
        <f>('Energy Use'!AC95-'E-electricity'!AC39-'E-Coal'!AC39)*'Energy Use 2020'!$AD101</f>
        <v>3254815421008.6943</v>
      </c>
      <c r="AD39" s="230">
        <f>('Energy Use'!AD95-'E-electricity'!AD39-'E-Coal'!AD39)*'Energy Use 2020'!$AD101</f>
        <v>3392923325960.834</v>
      </c>
      <c r="AE39" s="230">
        <f>('Energy Use'!AE95-'E-electricity'!AE39-'E-Coal'!AE39)*'Energy Use 2020'!$AD101</f>
        <v>3528660809319.2446</v>
      </c>
      <c r="AF39" s="230">
        <f>('Energy Use'!AF95-'E-electricity'!AF39-'E-Coal'!AF39)*'Energy Use 2020'!$AD101</f>
        <v>3660846205946.5806</v>
      </c>
      <c r="AG39" s="230">
        <f>('Energy Use'!AG95-'E-electricity'!AG39-'E-Coal'!AG39)*'Energy Use 2020'!$AD101</f>
        <v>3788229397815.4668</v>
      </c>
      <c r="AH39" s="230">
        <f>('Energy Use'!AH95-'E-electricity'!AH39-'E-Coal'!AH39)*'Energy Use 2020'!$AD101</f>
        <v>3909505106671.521</v>
      </c>
      <c r="AI39" s="230">
        <f>('Energy Use'!AI95-'E-electricity'!AI39-'E-Coal'!AI39)*'Energy Use 2020'!$AD101</f>
        <v>4023328949846.1914</v>
      </c>
      <c r="AJ39" s="230">
        <f>('Energy Use'!AJ95-'E-electricity'!AJ39-'E-Coal'!AJ39)*'Energy Use 2020'!$AD101</f>
        <v>4128336183578.5464</v>
      </c>
      <c r="AK39" s="230">
        <f>('Energy Use'!AK95-'E-electricity'!AK39-'E-Coal'!AK39)*'Energy Use 2020'!$AD101</f>
        <v>4223162959723.5513</v>
      </c>
      <c r="AL39" s="230">
        <f>('Energy Use'!AL95-'E-electricity'!AL39-'E-Coal'!AL39)*'Energy Use 2020'!$AD101</f>
        <v>4306469815148.8496</v>
      </c>
      <c r="AM39" s="230">
        <f>('Energy Use'!AM95-'E-electricity'!AM39-'E-Coal'!AM39)*'Energy Use 2020'!$AD101</f>
        <v>4376967001937.4224</v>
      </c>
      <c r="AN39" s="230">
        <f>('Energy Use'!AN95-'E-electricity'!AN39-'E-Coal'!AN39)*'Energy Use 2020'!$AD101</f>
        <v>4433441155033.1123</v>
      </c>
      <c r="AO39" s="230">
        <f>('Energy Use'!AO95-'E-electricity'!AO39-'E-Coal'!AO39)*'Energy Use 2020'!$AD101</f>
        <v>4474782687227.6436</v>
      </c>
      <c r="AP39" s="230">
        <f>('Energy Use'!AP95-'E-electricity'!AP39-'E-Coal'!AP39)*'Energy Use 2020'!$AD101</f>
        <v>4500013204988.2813</v>
      </c>
      <c r="AQ39" s="230">
        <f>('Energy Use'!AQ95-'E-electricity'!AQ39-'E-Coal'!AQ39)*'Energy Use 2020'!$AD101</f>
        <v>4507936309200.0137</v>
      </c>
      <c r="AR39" s="133" t="str">
        <f>VLOOKUP($A39,'Sector Match'!$A$1:$B$43,2,0)</f>
        <v>water and waste 36T39</v>
      </c>
    </row>
    <row r="40" spans="1:44" x14ac:dyDescent="0.2">
      <c r="A40" s="74" t="s">
        <v>38</v>
      </c>
      <c r="B40" s="230">
        <f>('Energy Use'!B96-'E-electricity'!B40)*'Energy Use 2019'!$U102</f>
        <v>141669049500</v>
      </c>
      <c r="C40" s="230">
        <f>('Energy Use'!C96-'E-electricity'!C40-'E-Coal'!C40)*'Energy Use 2020'!$AD102</f>
        <v>275004625500</v>
      </c>
      <c r="D40" s="230">
        <f>('Energy Use'!D96-'E-electricity'!D40-'E-Coal'!D40)*'Energy Use 2020'!$AD102</f>
        <v>243024904612.31238</v>
      </c>
      <c r="E40" s="230">
        <f>('Energy Use'!E96-'E-electricity'!E40-'E-Coal'!E40)*'Energy Use 2020'!$AD102</f>
        <v>342614012865.28174</v>
      </c>
      <c r="F40" s="230">
        <f>('Energy Use'!F96-'E-electricity'!F40-'E-Coal'!F40)*'Energy Use 2020'!$AD102</f>
        <v>350789446650.9635</v>
      </c>
      <c r="G40" s="230">
        <f>('Energy Use'!G96-'E-electricity'!G40-'E-Coal'!G40)*'Energy Use 2020'!$AD102</f>
        <v>367992501552.98322</v>
      </c>
      <c r="H40" s="230">
        <f>('Energy Use'!H96-'E-electricity'!H40-'E-Coal'!H40)*'Energy Use 2020'!$AD102</f>
        <v>391304849421.27734</v>
      </c>
      <c r="I40" s="230">
        <f>('Energy Use'!I96-'E-electricity'!I40-'E-Coal'!I40)*'Energy Use 2020'!$AD102</f>
        <v>414385545687.4267</v>
      </c>
      <c r="J40" s="230">
        <f>('Energy Use'!J96-'E-electricity'!J40-'E-Coal'!J40)*'Energy Use 2020'!$AD102</f>
        <v>435106107789.80182</v>
      </c>
      <c r="K40" s="230">
        <f>('Energy Use'!K96-'E-electricity'!K40-'E-Coal'!K40)*'Energy Use 2020'!$AD102</f>
        <v>454046557099.73956</v>
      </c>
      <c r="L40" s="230">
        <f>('Energy Use'!L96-'E-electricity'!L40-'E-Coal'!L40)*'Energy Use 2020'!$AD102</f>
        <v>471131973266.80768</v>
      </c>
      <c r="M40" s="230">
        <f>('Energy Use'!M96-'E-electricity'!M40-'E-Coal'!M40)*'Energy Use 2020'!$AD102</f>
        <v>486701843958.35394</v>
      </c>
      <c r="N40" s="230">
        <f>('Energy Use'!N96-'E-electricity'!N40-'E-Coal'!N40)*'Energy Use 2020'!$AD102</f>
        <v>503758235712.68909</v>
      </c>
      <c r="O40" s="230">
        <f>('Energy Use'!O96-'E-electricity'!O40-'E-Coal'!O40)*'Energy Use 2020'!$AD102</f>
        <v>520001902431.89819</v>
      </c>
      <c r="P40" s="230">
        <f>('Energy Use'!P96-'E-electricity'!P40-'E-Coal'!P40)*'Energy Use 2020'!$AD102</f>
        <v>535456681833.71698</v>
      </c>
      <c r="Q40" s="230">
        <f>('Energy Use'!Q96-'E-electricity'!Q40-'E-Coal'!Q40)*'Energy Use 2020'!$AD102</f>
        <v>550165537457.80176</v>
      </c>
      <c r="R40" s="230">
        <f>('Energy Use'!R96-'E-electricity'!R40-'E-Coal'!R40)*'Energy Use 2020'!$AD102</f>
        <v>564189510595.10828</v>
      </c>
      <c r="S40" s="230">
        <f>('Energy Use'!S96-'E-electricity'!S40-'E-Coal'!S40)*'Energy Use 2020'!$AD102</f>
        <v>580503536120.03894</v>
      </c>
      <c r="T40" s="230">
        <f>('Energy Use'!T96-'E-electricity'!T40-'E-Coal'!T40)*'Energy Use 2020'!$AD102</f>
        <v>596349642009.98962</v>
      </c>
      <c r="U40" s="230">
        <f>('Energy Use'!U96-'E-electricity'!U40-'E-Coal'!U40)*'Energy Use 2020'!$AD102</f>
        <v>611669424526.8866</v>
      </c>
      <c r="V40" s="230">
        <f>('Energy Use'!V96-'E-electricity'!V40-'E-Coal'!V40)*'Energy Use 2020'!$AD102</f>
        <v>626405809040.85547</v>
      </c>
      <c r="W40" s="230">
        <f>('Energy Use'!W96-'E-electricity'!W40-'E-Coal'!W40)*'Energy Use 2020'!$AD102</f>
        <v>640503417137.28284</v>
      </c>
      <c r="X40" s="230">
        <f>('Energy Use'!X96-'E-electricity'!X40-'E-Coal'!X40)*'Energy Use 2020'!$AD102</f>
        <v>653908924988.94995</v>
      </c>
      <c r="Y40" s="230">
        <f>('Energy Use'!Y96-'E-electricity'!Y40-'E-Coal'!Y40)*'Energy Use 2020'!$AD102</f>
        <v>666571409648.0979</v>
      </c>
      <c r="Z40" s="230">
        <f>('Energy Use'!Z96-'E-electricity'!Z40-'E-Coal'!Z40)*'Energy Use 2020'!$AD102</f>
        <v>678442680027.2478</v>
      </c>
      <c r="AA40" s="230">
        <f>('Energy Use'!AA96-'E-electricity'!AA40-'E-Coal'!AA40)*'Energy Use 2020'!$AD102</f>
        <v>689477589491.10681</v>
      </c>
      <c r="AB40" s="230">
        <f>('Energy Use'!AB96-'E-electricity'!AB40-'E-Coal'!AB40)*'Energy Use 2020'!$AD102</f>
        <v>699634327172.69922</v>
      </c>
      <c r="AC40" s="230">
        <f>('Energy Use'!AC96-'E-electricity'!AC40-'E-Coal'!AC40)*'Energy Use 2020'!$AD102</f>
        <v>708874685352.37073</v>
      </c>
      <c r="AD40" s="230">
        <f>('Energy Use'!AD96-'E-electricity'!AD40-'E-Coal'!AD40)*'Energy Use 2020'!$AD102</f>
        <v>717164300495.0802</v>
      </c>
      <c r="AE40" s="230">
        <f>('Energy Use'!AE96-'E-electricity'!AE40-'E-Coal'!AE40)*'Energy Use 2020'!$AD102</f>
        <v>724472865825.78381</v>
      </c>
      <c r="AF40" s="230">
        <f>('Energy Use'!AF96-'E-electricity'!AF40-'E-Coal'!AF40)*'Energy Use 2020'!$AD102</f>
        <v>730774313630.70007</v>
      </c>
      <c r="AG40" s="230">
        <f>('Energy Use'!AG96-'E-electricity'!AG40-'E-Coal'!AG40)*'Energy Use 2020'!$AD102</f>
        <v>736046965799.27002</v>
      </c>
      <c r="AH40" s="230">
        <f>('Energy Use'!AH96-'E-electricity'!AH40-'E-Coal'!AH40)*'Energy Use 2020'!$AD102</f>
        <v>740273651463.20959</v>
      </c>
      <c r="AI40" s="230">
        <f>('Energy Use'!AI96-'E-electricity'!AI40-'E-Coal'!AI40)*'Energy Use 2020'!$AD102</f>
        <v>743441790940.36926</v>
      </c>
      <c r="AJ40" s="230">
        <f>('Energy Use'!AJ96-'E-electricity'!AJ40-'E-Coal'!AJ40)*'Energy Use 2020'!$AD102</f>
        <v>745543445547.25037</v>
      </c>
      <c r="AK40" s="230">
        <f>('Energy Use'!AK96-'E-electricity'!AK40-'E-Coal'!AK40)*'Energy Use 2020'!$AD102</f>
        <v>746575333200.33997</v>
      </c>
      <c r="AL40" s="230">
        <f>('Energy Use'!AL96-'E-electricity'!AL40-'E-Coal'!AL40)*'Energy Use 2020'!$AD102</f>
        <v>746538810077.90808</v>
      </c>
      <c r="AM40" s="230">
        <f>('Energy Use'!AM96-'E-electricity'!AM40-'E-Coal'!AM40)*'Energy Use 2020'!$AD102</f>
        <v>745439818956.3241</v>
      </c>
      <c r="AN40" s="230">
        <f>('Energy Use'!AN96-'E-electricity'!AN40-'E-Coal'!AN40)*'Energy Use 2020'!$AD102</f>
        <v>743288805163.65991</v>
      </c>
      <c r="AO40" s="230">
        <f>('Energy Use'!AO96-'E-electricity'!AO40-'E-Coal'!AO40)*'Energy Use 2020'!$AD102</f>
        <v>740100601404.53442</v>
      </c>
      <c r="AP40" s="230">
        <f>('Energy Use'!AP96-'E-electricity'!AP40-'E-Coal'!AP40)*'Energy Use 2020'!$AD102</f>
        <v>735894283000.07751</v>
      </c>
      <c r="AQ40" s="230">
        <f>('Energy Use'!AQ96-'E-electricity'!AQ40-'E-Coal'!AQ40)*'Energy Use 2020'!$AD102</f>
        <v>730632078887.47095</v>
      </c>
      <c r="AR40" s="133" t="str">
        <f>VLOOKUP($A40,'Sector Match'!$A$1:$B$43,2,0)</f>
        <v>other machinery 28</v>
      </c>
    </row>
    <row r="41" spans="1:44" x14ac:dyDescent="0.2">
      <c r="A41" s="74" t="s">
        <v>39</v>
      </c>
      <c r="B41" s="230">
        <f>('Energy Use'!B97-'E-electricity'!B41)*'Energy Use 2019'!$U103</f>
        <v>90801527256000</v>
      </c>
      <c r="C41" s="230">
        <f>('Energy Use'!C97-'E-electricity'!C41-'E-Coal'!C41)*'Energy Use 2020'!$AD103</f>
        <v>95521051081500</v>
      </c>
      <c r="D41" s="230">
        <f>('Energy Use'!D97-'E-electricity'!D41-'E-Coal'!D41)*'Energy Use 2020'!$AD103</f>
        <v>67499506396172.25</v>
      </c>
      <c r="E41" s="230">
        <f>('Energy Use'!E97-'E-electricity'!E41-'E-Coal'!E41)*'Energy Use 2020'!$AD103</f>
        <v>72350284742737.938</v>
      </c>
      <c r="F41" s="230">
        <f>('Energy Use'!F97-'E-electricity'!F41-'E-Coal'!F41)*'Energy Use 2020'!$AD103</f>
        <v>77115889713235.813</v>
      </c>
      <c r="G41" s="230">
        <f>('Energy Use'!G97-'E-electricity'!G41-'E-Coal'!G41)*'Energy Use 2020'!$AD103</f>
        <v>83231963403800.328</v>
      </c>
      <c r="H41" s="230">
        <f>('Energy Use'!H97-'E-electricity'!H41-'E-Coal'!H41)*'Energy Use 2020'!$AD103</f>
        <v>90563648834315.344</v>
      </c>
      <c r="I41" s="230">
        <f>('Energy Use'!I97-'E-electricity'!I41-'E-Coal'!I41)*'Energy Use 2020'!$AD103</f>
        <v>98145771252571.297</v>
      </c>
      <c r="J41" s="230">
        <f>('Energy Use'!J97-'E-electricity'!J41-'E-Coal'!J41)*'Energy Use 2020'!$AD103</f>
        <v>102936764064099.27</v>
      </c>
      <c r="K41" s="230">
        <f>('Energy Use'!K97-'E-electricity'!K41-'E-Coal'!K41)*'Energy Use 2020'!$AD103</f>
        <v>107045821367067.61</v>
      </c>
      <c r="L41" s="230">
        <f>('Energy Use'!L97-'E-electricity'!L41-'E-Coal'!L41)*'Energy Use 2020'!$AD103</f>
        <v>110082997020506.02</v>
      </c>
      <c r="M41" s="230">
        <f>('Energy Use'!M97-'E-electricity'!M41-'E-Coal'!M41)*'Energy Use 2020'!$AD103</f>
        <v>112859852161262.66</v>
      </c>
      <c r="N41" s="230">
        <f>('Energy Use'!N97-'E-electricity'!N41-'E-Coal'!N41)*'Energy Use 2020'!$AD103</f>
        <v>117436026295455.23</v>
      </c>
      <c r="O41" s="230">
        <f>('Energy Use'!O97-'E-electricity'!O41-'E-Coal'!O41)*'Energy Use 2020'!$AD103</f>
        <v>122777803706026.73</v>
      </c>
      <c r="P41" s="230">
        <f>('Energy Use'!P97-'E-electricity'!P41-'E-Coal'!P41)*'Energy Use 2020'!$AD103</f>
        <v>128725924986412.38</v>
      </c>
      <c r="Q41" s="230">
        <f>('Energy Use'!Q97-'E-electricity'!Q41-'E-Coal'!Q41)*'Energy Use 2020'!$AD103</f>
        <v>135086153649014.31</v>
      </c>
      <c r="R41" s="230">
        <f>('Energy Use'!R97-'E-electricity'!R41-'E-Coal'!R41)*'Energy Use 2020'!$AD103</f>
        <v>141620234919289.13</v>
      </c>
      <c r="S41" s="230">
        <f>('Energy Use'!S97-'E-electricity'!S41-'E-Coal'!S41)*'Energy Use 2020'!$AD103</f>
        <v>148480785517902.84</v>
      </c>
      <c r="T41" s="230">
        <f>('Energy Use'!T97-'E-electricity'!T41-'E-Coal'!T41)*'Energy Use 2020'!$AD103</f>
        <v>155235650448857.03</v>
      </c>
      <c r="U41" s="230">
        <f>('Energy Use'!U97-'E-electricity'!U41-'E-Coal'!U41)*'Energy Use 2020'!$AD103</f>
        <v>161853444717075.94</v>
      </c>
      <c r="V41" s="230">
        <f>('Energy Use'!V97-'E-electricity'!V41-'E-Coal'!V41)*'Energy Use 2020'!$AD103</f>
        <v>168304104951837.97</v>
      </c>
      <c r="W41" s="230">
        <f>('Energy Use'!W97-'E-electricity'!W41-'E-Coal'!W41)*'Energy Use 2020'!$AD103</f>
        <v>174559206640037.5</v>
      </c>
      <c r="X41" s="230">
        <f>('Energy Use'!X97-'E-electricity'!X41-'E-Coal'!X41)*'Energy Use 2020'!$AD103</f>
        <v>180592249619089.41</v>
      </c>
      <c r="Y41" s="230">
        <f>('Energy Use'!Y97-'E-electricity'!Y41-'E-Coal'!Y41)*'Energy Use 2020'!$AD103</f>
        <v>186378908043160.22</v>
      </c>
      <c r="Z41" s="230">
        <f>('Energy Use'!Z97-'E-electricity'!Z41-'E-Coal'!Z41)*'Energy Use 2020'!$AD103</f>
        <v>191897241978138.25</v>
      </c>
      <c r="AA41" s="230">
        <f>('Energy Use'!AA97-'E-electricity'!AA41-'E-Coal'!AA41)*'Energy Use 2020'!$AD103</f>
        <v>197127868737014.34</v>
      </c>
      <c r="AB41" s="230">
        <f>('Energy Use'!AB97-'E-electricity'!AB41-'E-Coal'!AB41)*'Energy Use 2020'!$AD103</f>
        <v>202054093010223.75</v>
      </c>
      <c r="AC41" s="230">
        <f>('Energy Use'!AC97-'E-electricity'!AC41-'E-Coal'!AC41)*'Energy Use 2020'!$AD103</f>
        <v>206661995749561.44</v>
      </c>
      <c r="AD41" s="230">
        <f>('Energy Use'!AD97-'E-electricity'!AD41-'E-Coal'!AD41)*'Energy Use 2020'!$AD103</f>
        <v>210940482607596.59</v>
      </c>
      <c r="AE41" s="230">
        <f>('Energy Use'!AE97-'E-electricity'!AE41-'E-Coal'!AE41)*'Energy Use 2020'!$AD103</f>
        <v>214881293498720.78</v>
      </c>
      <c r="AF41" s="230">
        <f>('Energy Use'!AF97-'E-electricity'!AF41-'E-Coal'!AF41)*'Energy Use 2020'!$AD103</f>
        <v>218478975518956.09</v>
      </c>
      <c r="AG41" s="230">
        <f>('Energy Use'!AG97-'E-electricity'!AG41-'E-Coal'!AG41)*'Energy Use 2020'!$AD103</f>
        <v>221730822029386.41</v>
      </c>
      <c r="AH41" s="230">
        <f>('Energy Use'!AH97-'E-electricity'!AH41-'E-Coal'!AH41)*'Energy Use 2020'!$AD103</f>
        <v>224636781166489.47</v>
      </c>
      <c r="AI41" s="230">
        <f>('Energy Use'!AI97-'E-electricity'!AI41-'E-Coal'!AI41)*'Energy Use 2020'!$AD103</f>
        <v>227199337389875.5</v>
      </c>
      <c r="AJ41" s="230">
        <f>('Energy Use'!AJ97-'E-electricity'!AJ41-'E-Coal'!AJ41)*'Energy Use 2020'!$AD103</f>
        <v>229423369915143.53</v>
      </c>
      <c r="AK41" s="230">
        <f>('Energy Use'!AK97-'E-electricity'!AK41-'E-Coal'!AK41)*'Energy Use 2020'!$AD103</f>
        <v>231315992011497.16</v>
      </c>
      <c r="AL41" s="230">
        <f>('Energy Use'!AL97-'E-electricity'!AL41-'E-Coal'!AL41)*'Energy Use 2020'!$AD103</f>
        <v>232886375177434.41</v>
      </c>
      <c r="AM41" s="230">
        <f>('Energy Use'!AM97-'E-electricity'!AM41-'E-Coal'!AM41)*'Energy Use 2020'!$AD103</f>
        <v>234145562152457.47</v>
      </c>
      <c r="AN41" s="230">
        <f>('Energy Use'!AN97-'E-electricity'!AN41-'E-Coal'!AN41)*'Energy Use 2020'!$AD103</f>
        <v>235106272589120.16</v>
      </c>
      <c r="AO41" s="230">
        <f>('Energy Use'!AO97-'E-electricity'!AO41-'E-Coal'!AO41)*'Energy Use 2020'!$AD103</f>
        <v>235782705009559.19</v>
      </c>
      <c r="AP41" s="230">
        <f>('Energy Use'!AP97-'E-electricity'!AP41-'E-Coal'!AP41)*'Energy Use 2020'!$AD103</f>
        <v>236190338416257.53</v>
      </c>
      <c r="AQ41" s="230">
        <f>('Energy Use'!AQ97-'E-electricity'!AQ41-'E-Coal'!AQ41)*'Energy Use 2020'!$AD103</f>
        <v>236326032942599.78</v>
      </c>
      <c r="AR41" s="133">
        <f>VLOOKUP($A41,'Sector Match'!$A$1:$B$43,2,0)</f>
        <v>0</v>
      </c>
    </row>
    <row r="42" spans="1:44" x14ac:dyDescent="0.2">
      <c r="A42" s="74" t="s">
        <v>40</v>
      </c>
      <c r="B42" s="230">
        <f>('Energy Use'!B98-'E-electricity'!B42)*'Energy Use 2019'!$U104</f>
        <v>20850350697000</v>
      </c>
      <c r="C42" s="230">
        <f>('Energy Use'!C98-'E-electricity'!C42-'E-Coal'!C42)*'Energy Use 2020'!$AD104</f>
        <v>38553426235500</v>
      </c>
      <c r="D42" s="230">
        <f>('Energy Use'!D98-'E-electricity'!D42-'E-Coal'!D42)*'Energy Use 2020'!$AD104</f>
        <v>47353887309896.617</v>
      </c>
      <c r="E42" s="230">
        <f>('Energy Use'!E98-'E-electricity'!E42-'E-Coal'!E42)*'Energy Use 2020'!$AD104</f>
        <v>51958159928076.398</v>
      </c>
      <c r="F42" s="230">
        <f>('Energy Use'!F98-'E-electricity'!F42-'E-Coal'!F42)*'Energy Use 2020'!$AD104</f>
        <v>55710739471833.813</v>
      </c>
      <c r="G42" s="230">
        <f>('Energy Use'!G98-'E-electricity'!G42-'E-Coal'!G42)*'Energy Use 2020'!$AD104</f>
        <v>61878134813993.469</v>
      </c>
      <c r="H42" s="230">
        <f>('Energy Use'!H98-'E-electricity'!H42-'E-Coal'!H42)*'Energy Use 2020'!$AD104</f>
        <v>70047268988794.484</v>
      </c>
      <c r="I42" s="230">
        <f>('Energy Use'!I98-'E-electricity'!I42-'E-Coal'!I42)*'Energy Use 2020'!$AD104</f>
        <v>78515016301503.781</v>
      </c>
      <c r="J42" s="230">
        <f>('Energy Use'!J98-'E-electricity'!J42-'E-Coal'!J42)*'Energy Use 2020'!$AD104</f>
        <v>85979077019091.078</v>
      </c>
      <c r="K42" s="230">
        <f>('Energy Use'!K98-'E-electricity'!K42-'E-Coal'!K42)*'Energy Use 2020'!$AD104</f>
        <v>92912617127156.016</v>
      </c>
      <c r="L42" s="230">
        <f>('Energy Use'!L98-'E-electricity'!L42-'E-Coal'!L42)*'Energy Use 2020'!$AD104</f>
        <v>99247381008158.844</v>
      </c>
      <c r="M42" s="230">
        <f>('Energy Use'!M98-'E-electricity'!M42-'E-Coal'!M42)*'Energy Use 2020'!$AD104</f>
        <v>105320384226273.8</v>
      </c>
      <c r="N42" s="230">
        <f>('Energy Use'!N98-'E-electricity'!N42-'E-Coal'!N42)*'Energy Use 2020'!$AD104</f>
        <v>111927808583885.38</v>
      </c>
      <c r="O42" s="230">
        <f>('Energy Use'!O98-'E-electricity'!O42-'E-Coal'!O42)*'Energy Use 2020'!$AD104</f>
        <v>118814240431579.53</v>
      </c>
      <c r="P42" s="230">
        <f>('Energy Use'!P98-'E-electricity'!P42-'E-Coal'!P42)*'Energy Use 2020'!$AD104</f>
        <v>125972410084161.52</v>
      </c>
      <c r="Q42" s="230">
        <f>('Energy Use'!Q98-'E-electricity'!Q42-'E-Coal'!Q42)*'Energy Use 2020'!$AD104</f>
        <v>133392172599596.38</v>
      </c>
      <c r="R42" s="230">
        <f>('Energy Use'!R98-'E-electricity'!R42-'E-Coal'!R42)*'Energy Use 2020'!$AD104</f>
        <v>141060278706290.28</v>
      </c>
      <c r="S42" s="230">
        <f>('Energy Use'!S98-'E-electricity'!S42-'E-Coal'!S42)*'Energy Use 2020'!$AD104</f>
        <v>149129641763654.66</v>
      </c>
      <c r="T42" s="230">
        <f>('Energy Use'!T98-'E-electricity'!T42-'E-Coal'!T42)*'Energy Use 2020'!$AD104</f>
        <v>157428896747503.66</v>
      </c>
      <c r="U42" s="230">
        <f>('Energy Use'!U98-'E-electricity'!U42-'E-Coal'!U42)*'Energy Use 2020'!$AD104</f>
        <v>165934238089405.81</v>
      </c>
      <c r="V42" s="230">
        <f>('Energy Use'!V98-'E-electricity'!V42-'E-Coal'!V42)*'Energy Use 2020'!$AD104</f>
        <v>174617783541742.41</v>
      </c>
      <c r="W42" s="230">
        <f>('Energy Use'!W98-'E-electricity'!W42-'E-Coal'!W42)*'Energy Use 2020'!$AD104</f>
        <v>183447452526219.66</v>
      </c>
      <c r="X42" s="230">
        <f>('Energy Use'!X98-'E-electricity'!X42-'E-Coal'!X42)*'Energy Use 2020'!$AD104</f>
        <v>192386893986341.88</v>
      </c>
      <c r="Y42" s="230">
        <f>('Energy Use'!Y98-'E-electricity'!Y42-'E-Coal'!Y42)*'Energy Use 2020'!$AD104</f>
        <v>201395471564398.28</v>
      </c>
      <c r="Z42" s="230">
        <f>('Energy Use'!Z98-'E-electricity'!Z42-'E-Coal'!Z42)*'Energy Use 2020'!$AD104</f>
        <v>210428313698680.22</v>
      </c>
      <c r="AA42" s="230">
        <f>('Energy Use'!AA98-'E-electricity'!AA42-'E-Coal'!AA42)*'Energy Use 2020'!$AD104</f>
        <v>219436435772625.66</v>
      </c>
      <c r="AB42" s="230">
        <f>('Energy Use'!AB98-'E-electricity'!AB42-'E-Coal'!AB42)*'Energy Use 2020'!$AD104</f>
        <v>228366940721332.53</v>
      </c>
      <c r="AC42" s="230">
        <f>('Energy Use'!AC98-'E-electricity'!AC42-'E-Coal'!AC42)*'Energy Use 2020'!$AD104</f>
        <v>237163303494866.5</v>
      </c>
      <c r="AD42" s="230">
        <f>('Energy Use'!AD98-'E-electricity'!AD42-'E-Coal'!AD42)*'Energy Use 2020'!$AD104</f>
        <v>245765743481709.06</v>
      </c>
      <c r="AE42" s="230">
        <f>('Energy Use'!AE98-'E-electricity'!AE42-'E-Coal'!AE42)*'Energy Use 2020'!$AD104</f>
        <v>254111687408205.38</v>
      </c>
      <c r="AF42" s="230">
        <f>('Energy Use'!AF98-'E-electricity'!AF42-'E-Coal'!AF42)*'Energy Use 2020'!$AD104</f>
        <v>262136323359930.97</v>
      </c>
      <c r="AG42" s="230">
        <f>('Energy Use'!AG98-'E-electricity'!AG42-'E-Coal'!AG42)*'Energy Use 2020'!$AD104</f>
        <v>269773244439360</v>
      </c>
      <c r="AH42" s="230">
        <f>('Energy Use'!AH98-'E-electricity'!AH42-'E-Coal'!AH42)*'Energy Use 2020'!$AD104</f>
        <v>276955178214619.28</v>
      </c>
      <c r="AI42" s="230">
        <f>('Energy Use'!AI98-'E-electricity'!AI42-'E-Coal'!AI42)*'Energy Use 2020'!$AD104</f>
        <v>283614795573461.81</v>
      </c>
      <c r="AJ42" s="230">
        <f>('Energy Use'!AJ98-'E-electricity'!AJ42-'E-Coal'!AJ42)*'Energy Use 2020'!$AD104</f>
        <v>289685589935272.13</v>
      </c>
      <c r="AK42" s="230">
        <f>('Energy Use'!AK98-'E-electricity'!AK42-'E-Coal'!AK42)*'Energy Use 2020'!$AD104</f>
        <v>295102815065373.69</v>
      </c>
      <c r="AL42" s="230">
        <f>('Energy Use'!AL98-'E-electricity'!AL42-'E-Coal'!AL42)*'Energy Use 2020'!$AD104</f>
        <v>299804467065166.75</v>
      </c>
      <c r="AM42" s="230">
        <f>('Energy Use'!AM98-'E-electricity'!AM42-'E-Coal'!AM42)*'Energy Use 2020'!$AD104</f>
        <v>303732293573543.25</v>
      </c>
      <c r="AN42" s="230">
        <f>('Energy Use'!AN98-'E-electricity'!AN42-'E-Coal'!AN42)*'Energy Use 2020'!$AD104</f>
        <v>306832810911409.63</v>
      </c>
      <c r="AO42" s="230">
        <f>('Energy Use'!AO98-'E-electricity'!AO42-'E-Coal'!AO42)*'Energy Use 2020'!$AD104</f>
        <v>309058307937368.38</v>
      </c>
      <c r="AP42" s="230">
        <f>('Energy Use'!AP98-'E-electricity'!AP42-'E-Coal'!AP42)*'Energy Use 2020'!$AD104</f>
        <v>310367813863495.38</v>
      </c>
      <c r="AQ42" s="230">
        <f>('Energy Use'!AQ98-'E-electricity'!AQ42-'E-Coal'!AQ42)*'Energy Use 2020'!$AD104</f>
        <v>310702101511021</v>
      </c>
      <c r="AR42" s="133" t="str">
        <f>VLOOKUP($A42,'Sector Match'!$A$1:$B$43,2,0)</f>
        <v>energy pipelines and gas processing 352T353</v>
      </c>
    </row>
    <row r="43" spans="1:44" x14ac:dyDescent="0.2">
      <c r="A43" s="211" t="s">
        <v>41</v>
      </c>
      <c r="B43" s="230">
        <f>('Energy Use'!B99-'E-electricity'!B43)*'Energy Use 2019'!$U105</f>
        <v>1394467899000</v>
      </c>
      <c r="C43" s="230">
        <f>('Energy Use'!C99-'E-electricity'!C43-'E-Coal'!C43)*'Energy Use 2020'!$AD105</f>
        <v>1902809782500.0117</v>
      </c>
      <c r="D43" s="230">
        <f>('Energy Use'!D99-'E-electricity'!D43-'E-Coal'!D43)*'Energy Use 2020'!$AD105</f>
        <v>2192450410538.0339</v>
      </c>
      <c r="E43" s="230">
        <f>('Energy Use'!E99-'E-electricity'!E43-'E-Coal'!E43)*'Energy Use 2020'!$AD105</f>
        <v>2289000020885.7373</v>
      </c>
      <c r="F43" s="230">
        <f>('Energy Use'!F99-'E-electricity'!F43-'E-Coal'!F43)*'Energy Use 2020'!$AD105</f>
        <v>2416869786285.9868</v>
      </c>
      <c r="G43" s="230">
        <f>('Energy Use'!G99-'E-electricity'!G43-'E-Coal'!G43)*'Energy Use 2020'!$AD105</f>
        <v>2580815465856.5923</v>
      </c>
      <c r="H43" s="230">
        <f>('Energy Use'!H99-'E-electricity'!H43-'E-Coal'!H43)*'Energy Use 2020'!$AD105</f>
        <v>2789604231645.0298</v>
      </c>
      <c r="I43" s="230">
        <f>('Energy Use'!I99-'E-electricity'!I43-'E-Coal'!I43)*'Energy Use 2020'!$AD105</f>
        <v>3001808096301.1274</v>
      </c>
      <c r="J43" s="230">
        <f>('Energy Use'!J99-'E-electricity'!J43-'E-Coal'!J43)*'Energy Use 2020'!$AD105</f>
        <v>3182058544591.749</v>
      </c>
      <c r="K43" s="230">
        <f>('Energy Use'!K99-'E-electricity'!K43-'E-Coal'!K43)*'Energy Use 2020'!$AD105</f>
        <v>3344768295830.5464</v>
      </c>
      <c r="L43" s="230">
        <f>('Energy Use'!L99-'E-electricity'!L43-'E-Coal'!L43)*'Energy Use 2020'!$AD105</f>
        <v>3487260691510.4126</v>
      </c>
      <c r="M43" s="230">
        <f>('Energy Use'!M99-'E-electricity'!M43-'E-Coal'!M43)*'Energy Use 2020'!$AD105</f>
        <v>3616483763660.2485</v>
      </c>
      <c r="N43" s="230">
        <f>('Energy Use'!N99-'E-electricity'!N43-'E-Coal'!N43)*'Energy Use 2020'!$AD105</f>
        <v>3749250052179.2075</v>
      </c>
      <c r="O43" s="230">
        <f>('Energy Use'!O99-'E-electricity'!O43-'E-Coal'!O43)*'Energy Use 2020'!$AD105</f>
        <v>3878878960656.0176</v>
      </c>
      <c r="P43" s="230">
        <f>('Energy Use'!P99-'E-electricity'!P43-'E-Coal'!P43)*'Energy Use 2020'!$AD105</f>
        <v>4005190771920.9941</v>
      </c>
      <c r="Q43" s="230">
        <f>('Energy Use'!Q99-'E-electricity'!Q43-'E-Coal'!Q43)*'Energy Use 2020'!$AD105</f>
        <v>4128065369857.7842</v>
      </c>
      <c r="R43" s="230">
        <f>('Energy Use'!R99-'E-electricity'!R43-'E-Coal'!R43)*'Energy Use 2020'!$AD105</f>
        <v>4247442687084.3428</v>
      </c>
      <c r="S43" s="230">
        <f>('Energy Use'!S99-'E-electricity'!S43-'E-Coal'!S43)*'Energy Use 2020'!$AD105</f>
        <v>4365964073644.2075</v>
      </c>
      <c r="T43" s="230">
        <f>('Energy Use'!T99-'E-electricity'!T43-'E-Coal'!T43)*'Energy Use 2020'!$AD105</f>
        <v>4480822234077.04</v>
      </c>
      <c r="U43" s="230">
        <f>('Energy Use'!U99-'E-electricity'!U43-'E-Coal'!U43)*'Energy Use 2020'!$AD105</f>
        <v>4591728119506.1836</v>
      </c>
      <c r="V43" s="230">
        <f>('Energy Use'!V99-'E-electricity'!V43-'E-Coal'!V43)*'Energy Use 2020'!$AD105</f>
        <v>4698416100639.3301</v>
      </c>
      <c r="W43" s="230">
        <f>('Energy Use'!W99-'E-electricity'!W43-'E-Coal'!W43)*'Energy Use 2020'!$AD105</f>
        <v>4800645248582.0908</v>
      </c>
      <c r="X43" s="230">
        <f>('Energy Use'!X99-'E-electricity'!X43-'E-Coal'!X43)*'Energy Use 2020'!$AD105</f>
        <v>4898200367519.293</v>
      </c>
      <c r="Y43" s="230">
        <f>('Energy Use'!Y99-'E-electricity'!Y43-'E-Coal'!Y43)*'Energy Use 2020'!$AD105</f>
        <v>4990892778359.1865</v>
      </c>
      <c r="Z43" s="230">
        <f>('Energy Use'!Z99-'E-electricity'!Z43-'E-Coal'!Z43)*'Energy Use 2020'!$AD105</f>
        <v>5078560855665.9521</v>
      </c>
      <c r="AA43" s="230">
        <f>('Energy Use'!AA99-'E-electricity'!AA43-'E-Coal'!AA43)*'Energy Use 2020'!$AD105</f>
        <v>5161070323220.4512</v>
      </c>
      <c r="AB43" s="230">
        <f>('Energy Use'!AB99-'E-electricity'!AB43-'E-Coal'!AB43)*'Energy Use 2020'!$AD105</f>
        <v>5238314316314.8213</v>
      </c>
      <c r="AC43" s="230">
        <f>('Energy Use'!AC99-'E-electricity'!AC43-'E-Coal'!AC43)*'Energy Use 2020'!$AD105</f>
        <v>5310213221369.499</v>
      </c>
      <c r="AD43" s="230">
        <f>('Energy Use'!AD99-'E-electricity'!AD43-'E-Coal'!AD43)*'Energy Use 2020'!$AD105</f>
        <v>5376714305638.7861</v>
      </c>
      <c r="AE43" s="230">
        <f>('Energy Use'!AE99-'E-electricity'!AE43-'E-Coal'!AE43)*'Energy Use 2020'!$AD105</f>
        <v>5437791151631.8701</v>
      </c>
      <c r="AF43" s="230">
        <f>('Energy Use'!AF99-'E-electricity'!AF43-'E-Coal'!AF43)*'Energy Use 2020'!$AD105</f>
        <v>5493442912405.9688</v>
      </c>
      <c r="AG43" s="230">
        <f>('Energy Use'!AG99-'E-electricity'!AG43-'E-Coal'!AG43)*'Energy Use 2020'!$AD105</f>
        <v>5543693405091.4902</v>
      </c>
      <c r="AH43" s="230">
        <f>('Energy Use'!AH99-'E-electricity'!AH43-'E-Coal'!AH43)*'Energy Use 2020'!$AD105</f>
        <v>5588590060887.0234</v>
      </c>
      <c r="AI43" s="230">
        <f>('Energy Use'!AI99-'E-electricity'!AI43-'E-Coal'!AI43)*'Energy Use 2020'!$AD105</f>
        <v>5628202750327.0498</v>
      </c>
      <c r="AJ43" s="230">
        <f>('Energy Use'!AJ99-'E-electricity'!AJ43-'E-Coal'!AJ43)*'Energy Use 2020'!$AD105</f>
        <v>5662622502892.0537</v>
      </c>
      <c r="AK43" s="230">
        <f>('Energy Use'!AK99-'E-electricity'!AK43-'E-Coal'!AK43)*'Energy Use 2020'!$AD105</f>
        <v>5691960140019.1924</v>
      </c>
      <c r="AL43" s="230">
        <f>('Energy Use'!AL99-'E-electricity'!AL43-'E-Coal'!AL43)*'Energy Use 2020'!$AD105</f>
        <v>5716344840304.7178</v>
      </c>
      <c r="AM43" s="230">
        <f>('Energy Use'!AM99-'E-electricity'!AM43-'E-Coal'!AM43)*'Energy Use 2020'!$AD105</f>
        <v>5735922655192.668</v>
      </c>
      <c r="AN43" s="230">
        <f>('Energy Use'!AN99-'E-electricity'!AN43-'E-Coal'!AN43)*'Energy Use 2020'!$AD105</f>
        <v>5750854992744.0273</v>
      </c>
      <c r="AO43" s="230">
        <f>('Energy Use'!AO99-'E-electricity'!AO43-'E-Coal'!AO43)*'Energy Use 2020'!$AD105</f>
        <v>5761317086207.5381</v>
      </c>
      <c r="AP43" s="230">
        <f>('Energy Use'!AP99-'E-electricity'!AP43-'E-Coal'!AP43)*'Energy Use 2020'!$AD105</f>
        <v>5767496463094.3301</v>
      </c>
      <c r="AQ43" s="230">
        <f>('Energy Use'!AQ99-'E-electricity'!AQ43-'E-Coal'!AQ43)*'Energy Use 2020'!$AD105</f>
        <v>5769110429619.6094</v>
      </c>
      <c r="AR43" s="133" t="str">
        <f>VLOOKUP($A43,'Sector Match'!$A$1:$B$43,2,0)</f>
        <v>water and waste 36T39</v>
      </c>
    </row>
    <row r="44" spans="1:44" x14ac:dyDescent="0.2">
      <c r="A44" s="76" t="s">
        <v>88</v>
      </c>
      <c r="B44" s="241">
        <f>('Energy Use'!B100-'E-electricity'!B44)*'Energy Use 2019'!$U106</f>
        <v>21789255378000</v>
      </c>
      <c r="C44" s="241">
        <f>('Energy Use'!C100-'E-electricity'!C44-'E-Coal'!C44)*'Energy Use 2020'!$AD106</f>
        <v>18311419104000</v>
      </c>
      <c r="D44" s="241">
        <f>('Energy Use'!D100-'E-electricity'!D44-'E-Coal'!D44)*'Energy Use 2020'!$AD106</f>
        <v>19353912500875.531</v>
      </c>
      <c r="E44" s="241">
        <f>('Energy Use'!E100-'E-electricity'!E44-'E-Coal'!E44)*'Energy Use 2020'!$AD106</f>
        <v>20023838358858.309</v>
      </c>
      <c r="F44" s="241">
        <f>('Energy Use'!F100-'E-electricity'!F44-'E-Coal'!F44)*'Energy Use 2020'!$AD106</f>
        <v>21747110250845.059</v>
      </c>
      <c r="G44" s="241">
        <f>('Energy Use'!G100-'E-electricity'!G44-'E-Coal'!G44)*'Energy Use 2020'!$AD106</f>
        <v>22839626108562.602</v>
      </c>
      <c r="H44" s="241">
        <f>('Energy Use'!H100-'E-electricity'!H44-'E-Coal'!H44)*'Energy Use 2020'!$AD106</f>
        <v>23751103819011.496</v>
      </c>
      <c r="I44" s="241">
        <f>('Energy Use'!I100-'E-electricity'!I44-'E-Coal'!I44)*'Energy Use 2020'!$AD106</f>
        <v>25082791807993.426</v>
      </c>
      <c r="J44" s="241">
        <f>('Energy Use'!J100-'E-electricity'!J44-'E-Coal'!J44)*'Energy Use 2020'!$AD106</f>
        <v>26099511778967.867</v>
      </c>
      <c r="K44" s="241">
        <f>('Energy Use'!K100-'E-electricity'!K44-'E-Coal'!K44)*'Energy Use 2020'!$AD106</f>
        <v>27101003133118.125</v>
      </c>
      <c r="L44" s="241">
        <f>('Energy Use'!L100-'E-electricity'!L44-'E-Coal'!L44)*'Energy Use 2020'!$AD106</f>
        <v>28007407751435.125</v>
      </c>
      <c r="M44" s="241">
        <f>('Energy Use'!M100-'E-electricity'!M44-'E-Coal'!M44)*'Energy Use 2020'!$AD106</f>
        <v>28996178654652.492</v>
      </c>
      <c r="N44" s="241">
        <f>('Energy Use'!N100-'E-electricity'!N44-'E-Coal'!N44)*'Energy Use 2020'!$AD106</f>
        <v>29718320370353.27</v>
      </c>
      <c r="O44" s="241">
        <f>('Energy Use'!O100-'E-electricity'!O44-'E-Coal'!O44)*'Energy Use 2020'!$AD106</f>
        <v>30560079947130.996</v>
      </c>
      <c r="P44" s="241">
        <f>('Energy Use'!P100-'E-electricity'!P44-'E-Coal'!P44)*'Energy Use 2020'!$AD106</f>
        <v>31357314503811.172</v>
      </c>
      <c r="Q44" s="241">
        <f>('Energy Use'!Q100-'E-electricity'!Q44-'E-Coal'!Q44)*'Energy Use 2020'!$AD106</f>
        <v>32108346952960.516</v>
      </c>
      <c r="R44" s="241">
        <f>('Energy Use'!R100-'E-electricity'!R44-'E-Coal'!R44)*'Energy Use 2020'!$AD106</f>
        <v>32744164288133.82</v>
      </c>
      <c r="S44" s="241">
        <f>('Energy Use'!S100-'E-electricity'!S44-'E-Coal'!S44)*'Energy Use 2020'!$AD106</f>
        <v>33507913224422.113</v>
      </c>
      <c r="T44" s="241">
        <f>('Energy Use'!T100-'E-electricity'!T44-'E-Coal'!T44)*'Energy Use 2020'!$AD106</f>
        <v>34156967966623.789</v>
      </c>
      <c r="U44" s="241">
        <f>('Energy Use'!U100-'E-electricity'!U44-'E-Coal'!U44)*'Energy Use 2020'!$AD106</f>
        <v>34759110412453.5</v>
      </c>
      <c r="V44" s="241">
        <f>('Energy Use'!V100-'E-electricity'!V44-'E-Coal'!V44)*'Energy Use 2020'!$AD106</f>
        <v>35314736026488.156</v>
      </c>
      <c r="W44" s="241">
        <f>('Energy Use'!W100-'E-electricity'!W44-'E-Coal'!W44)*'Energy Use 2020'!$AD106</f>
        <v>35824637662380.859</v>
      </c>
      <c r="X44" s="241">
        <f>('Energy Use'!X100-'E-electricity'!X44-'E-Coal'!X44)*'Energy Use 2020'!$AD106</f>
        <v>36289980945635.555</v>
      </c>
      <c r="Y44" s="241">
        <f>('Energy Use'!Y100-'E-electricity'!Y44-'E-Coal'!Y44)*'Energy Use 2020'!$AD106</f>
        <v>36712277339070.258</v>
      </c>
      <c r="Z44" s="241">
        <f>('Energy Use'!Z100-'E-electricity'!Z44-'E-Coal'!Z44)*'Energy Use 2020'!$AD106</f>
        <v>37093355602993.758</v>
      </c>
      <c r="AA44" s="241">
        <f>('Energy Use'!AA100-'E-electricity'!AA44-'E-Coal'!AA44)*'Energy Use 2020'!$AD106</f>
        <v>37435332333682.633</v>
      </c>
      <c r="AB44" s="241">
        <f>('Energy Use'!AB100-'E-electricity'!AB44-'E-Coal'!AB44)*'Energy Use 2020'!$AD106</f>
        <v>37740582223979.398</v>
      </c>
      <c r="AC44" s="241">
        <f>('Energy Use'!AC100-'E-electricity'!AC44-'E-Coal'!AC44)*'Energy Use 2020'!$AD106</f>
        <v>38011708641346.32</v>
      </c>
      <c r="AD44" s="241">
        <f>('Energy Use'!AD100-'E-electricity'!AD44-'E-Coal'!AD44)*'Energy Use 2020'!$AD106</f>
        <v>38251515064014.398</v>
      </c>
      <c r="AE44" s="241">
        <f>('Energy Use'!AE100-'E-electricity'!AE44-'E-Coal'!AE44)*'Energy Use 2020'!$AD106</f>
        <v>38462977857395.078</v>
      </c>
      <c r="AF44" s="241">
        <f>('Energy Use'!AF100-'E-electricity'!AF44-'E-Coal'!AF44)*'Energy Use 2020'!$AD106</f>
        <v>38649220812913.5</v>
      </c>
      <c r="AG44" s="241">
        <f>('Energy Use'!AG100-'E-electricity'!AG44-'E-Coal'!AG44)*'Energy Use 2020'!$AD106</f>
        <v>38813491811914.352</v>
      </c>
      <c r="AH44" s="241">
        <f>('Energy Use'!AH100-'E-electricity'!AH44-'E-Coal'!AH44)*'Energy Use 2020'!$AD106</f>
        <v>38959141920067.289</v>
      </c>
      <c r="AI44" s="241">
        <f>('Energy Use'!AI100-'E-electricity'!AI44-'E-Coal'!AI44)*'Energy Use 2020'!$AD106</f>
        <v>39089607164318.742</v>
      </c>
      <c r="AJ44" s="241">
        <f>('Energy Use'!AJ100-'E-electricity'!AJ44-'E-Coal'!AJ44)*'Energy Use 2020'!$AD106</f>
        <v>39208393196168.828</v>
      </c>
      <c r="AK44" s="241">
        <f>('Energy Use'!AK100-'E-electricity'!AK44-'E-Coal'!AK44)*'Energy Use 2020'!$AD106</f>
        <v>39319063002963.133</v>
      </c>
      <c r="AL44" s="241">
        <f>('Energy Use'!AL100-'E-electricity'!AL44-'E-Coal'!AL44)*'Energy Use 2020'!$AD106</f>
        <v>39425227793805.766</v>
      </c>
      <c r="AM44" s="241">
        <f>('Energy Use'!AM100-'E-electricity'!AM44-'E-Coal'!AM44)*'Energy Use 2020'!$AD106</f>
        <v>39530541159263.914</v>
      </c>
      <c r="AN44" s="241">
        <f>('Energy Use'!AN100-'E-electricity'!AN44-'E-Coal'!AN44)*'Energy Use 2020'!$AD106</f>
        <v>39638696584733.633</v>
      </c>
      <c r="AO44" s="241">
        <f>('Energy Use'!AO100-'E-electricity'!AO44-'E-Coal'!AO44)*'Energy Use 2020'!$AD106</f>
        <v>39753428386545.414</v>
      </c>
      <c r="AP44" s="241">
        <f>('Energy Use'!AP100-'E-electricity'!AP44-'E-Coal'!AP44)*'Energy Use 2020'!$AD106</f>
        <v>39878516137883.773</v>
      </c>
      <c r="AQ44" s="241">
        <f>('Energy Use'!AQ100-'E-electricity'!AQ44-'E-Coal'!AQ44)*'Energy Use 2020'!$AD106</f>
        <v>40014839076858.242</v>
      </c>
      <c r="AR44" s="133" t="str">
        <f>VLOOKUP($A44,'Sector Match'!$A$1:$B$43,2,0)</f>
        <v>construction 41T43</v>
      </c>
    </row>
    <row r="49" spans="1:43" x14ac:dyDescent="0.2">
      <c r="B49" s="214">
        <v>2019</v>
      </c>
      <c r="C49" s="214">
        <v>2020</v>
      </c>
      <c r="D49" s="214">
        <v>2021</v>
      </c>
      <c r="E49" s="214">
        <v>2022</v>
      </c>
      <c r="F49" s="214">
        <v>2023</v>
      </c>
      <c r="G49" s="214">
        <v>2024</v>
      </c>
      <c r="H49" s="214">
        <v>2025</v>
      </c>
      <c r="I49" s="214">
        <v>2026</v>
      </c>
      <c r="J49" s="214">
        <v>2027</v>
      </c>
      <c r="K49" s="214">
        <v>2028</v>
      </c>
      <c r="L49" s="214">
        <v>2029</v>
      </c>
      <c r="M49" s="214">
        <v>2030</v>
      </c>
      <c r="N49" s="214">
        <v>2031</v>
      </c>
      <c r="O49" s="214">
        <v>2032</v>
      </c>
      <c r="P49" s="214">
        <v>2033</v>
      </c>
      <c r="Q49" s="214">
        <v>2034</v>
      </c>
      <c r="R49" s="214">
        <v>2035</v>
      </c>
      <c r="S49" s="214">
        <v>2036</v>
      </c>
      <c r="T49" s="214">
        <v>2037</v>
      </c>
      <c r="U49" s="214">
        <v>2038</v>
      </c>
      <c r="V49" s="214">
        <v>2039</v>
      </c>
      <c r="W49" s="214">
        <v>2040</v>
      </c>
      <c r="X49" s="214">
        <v>2041</v>
      </c>
      <c r="Y49" s="214">
        <v>2042</v>
      </c>
      <c r="Z49" s="214">
        <v>2043</v>
      </c>
      <c r="AA49" s="214">
        <v>2044</v>
      </c>
      <c r="AB49" s="214">
        <v>2045</v>
      </c>
      <c r="AC49" s="214">
        <v>2046</v>
      </c>
      <c r="AD49" s="214">
        <v>2047</v>
      </c>
      <c r="AE49" s="214">
        <v>2048</v>
      </c>
      <c r="AF49" s="214">
        <v>2049</v>
      </c>
      <c r="AG49" s="214">
        <v>2050</v>
      </c>
      <c r="AH49" s="214">
        <v>2051</v>
      </c>
      <c r="AI49" s="214">
        <v>2052</v>
      </c>
      <c r="AJ49" s="214">
        <v>2053</v>
      </c>
      <c r="AK49" s="214">
        <v>2054</v>
      </c>
      <c r="AL49" s="214">
        <v>2055</v>
      </c>
      <c r="AM49" s="214">
        <v>2056</v>
      </c>
      <c r="AN49" s="214">
        <v>2057</v>
      </c>
      <c r="AO49" s="214">
        <v>2058</v>
      </c>
      <c r="AP49" s="214">
        <v>2059</v>
      </c>
      <c r="AQ49" s="214">
        <v>2060</v>
      </c>
    </row>
    <row r="50" spans="1:43" x14ac:dyDescent="0.2">
      <c r="A50" s="277" t="s">
        <v>275</v>
      </c>
      <c r="B50" s="240">
        <f t="shared" ref="B50:B74" si="0">SUMIFS(B$2:B$44,$AR$2:$AR$44,$A50)</f>
        <v>661122231000</v>
      </c>
      <c r="C50" s="240">
        <f t="shared" ref="C50:AQ56" si="1">SUMIFS(C$2:C$44,$AR$2:$AR$44,$A50)</f>
        <v>1061128959000.0001</v>
      </c>
      <c r="D50" s="240">
        <f t="shared" si="1"/>
        <v>1105709726241.3428</v>
      </c>
      <c r="E50" s="240">
        <f t="shared" si="1"/>
        <v>1170099378449.3098</v>
      </c>
      <c r="F50" s="240">
        <f t="shared" si="1"/>
        <v>1259109030025.6951</v>
      </c>
      <c r="G50" s="240">
        <f t="shared" si="1"/>
        <v>1325741776888.6526</v>
      </c>
      <c r="H50" s="240">
        <f t="shared" si="1"/>
        <v>1363681804763.834</v>
      </c>
      <c r="I50" s="240">
        <f t="shared" si="1"/>
        <v>1465329939984.4116</v>
      </c>
      <c r="J50" s="240">
        <f t="shared" si="1"/>
        <v>1522062228265.2971</v>
      </c>
      <c r="K50" s="240">
        <f t="shared" si="1"/>
        <v>1578445601751.4854</v>
      </c>
      <c r="L50" s="240">
        <f t="shared" si="1"/>
        <v>1624963697081.7434</v>
      </c>
      <c r="M50" s="240">
        <f t="shared" si="1"/>
        <v>1691772608931.9995</v>
      </c>
      <c r="N50" s="240">
        <f t="shared" si="1"/>
        <v>1710760590990.4844</v>
      </c>
      <c r="O50" s="240">
        <f t="shared" si="1"/>
        <v>1754878486525.4602</v>
      </c>
      <c r="P50" s="240">
        <f t="shared" si="1"/>
        <v>1795981488021.3354</v>
      </c>
      <c r="Q50" s="240">
        <f t="shared" si="1"/>
        <v>1833985703302.8909</v>
      </c>
      <c r="R50" s="240">
        <f t="shared" si="1"/>
        <v>1857344751523.7698</v>
      </c>
      <c r="S50" s="240">
        <f t="shared" si="1"/>
        <v>1904481983438.2961</v>
      </c>
      <c r="T50" s="240">
        <f t="shared" si="1"/>
        <v>1937089285779.3174</v>
      </c>
      <c r="U50" s="240">
        <f t="shared" si="1"/>
        <v>1966673276293.7917</v>
      </c>
      <c r="V50" s="240">
        <f t="shared" si="1"/>
        <v>1993273513727.2432</v>
      </c>
      <c r="W50" s="240">
        <f t="shared" si="1"/>
        <v>2016953901460.7385</v>
      </c>
      <c r="X50" s="240">
        <f t="shared" si="1"/>
        <v>2037800856380.4478</v>
      </c>
      <c r="Y50" s="240">
        <f t="shared" si="1"/>
        <v>2055921343764.4033</v>
      </c>
      <c r="Z50" s="240">
        <f t="shared" si="1"/>
        <v>2071440826805.2339</v>
      </c>
      <c r="AA50" s="240">
        <f t="shared" si="1"/>
        <v>2084501176744.7507</v>
      </c>
      <c r="AB50" s="240">
        <f t="shared" si="1"/>
        <v>2095258586207.9063</v>
      </c>
      <c r="AC50" s="240">
        <f t="shared" si="1"/>
        <v>2103881524381.4443</v>
      </c>
      <c r="AD50" s="240">
        <f t="shared" si="1"/>
        <v>2110548768371.9658</v>
      </c>
      <c r="AE50" s="240">
        <f t="shared" si="1"/>
        <v>2115447540572.3345</v>
      </c>
      <c r="AF50" s="240">
        <f t="shared" si="1"/>
        <v>2118771777321.8252</v>
      </c>
      <c r="AG50" s="240">
        <f t="shared" si="1"/>
        <v>2120720549703.8633</v>
      </c>
      <c r="AH50" s="240">
        <f t="shared" si="1"/>
        <v>2121496653103.5645</v>
      </c>
      <c r="AI50" s="240">
        <f t="shared" si="1"/>
        <v>2121305378245.604</v>
      </c>
      <c r="AJ50" s="240">
        <f t="shared" si="1"/>
        <v>2120353472928.6162</v>
      </c>
      <c r="AK50" s="240">
        <f t="shared" si="1"/>
        <v>2118848300625.9131</v>
      </c>
      <c r="AL50" s="240">
        <f t="shared" si="1"/>
        <v>2116997199576.0381</v>
      </c>
      <c r="AM50" s="240">
        <f t="shared" si="1"/>
        <v>2115007043968.9724</v>
      </c>
      <c r="AN50" s="240">
        <f t="shared" si="1"/>
        <v>2113084007360.6067</v>
      </c>
      <c r="AO50" s="240">
        <f t="shared" si="1"/>
        <v>2111433527525.6672</v>
      </c>
      <c r="AP50" s="240">
        <f t="shared" si="1"/>
        <v>2110260471588.1755</v>
      </c>
      <c r="AQ50" s="240">
        <f t="shared" si="1"/>
        <v>2109805626596.0313</v>
      </c>
    </row>
    <row r="51" spans="1:43" x14ac:dyDescent="0.2">
      <c r="A51" s="278" t="s">
        <v>90</v>
      </c>
      <c r="B51" s="230">
        <f t="shared" si="0"/>
        <v>6683445747000</v>
      </c>
      <c r="C51" s="230">
        <f t="shared" si="1"/>
        <v>5944544430000.002</v>
      </c>
      <c r="D51" s="230">
        <f t="shared" si="1"/>
        <v>6812760542990.2529</v>
      </c>
      <c r="E51" s="230">
        <f t="shared" si="1"/>
        <v>7543464798561.8652</v>
      </c>
      <c r="F51" s="230">
        <f t="shared" si="1"/>
        <v>8350226715803.0566</v>
      </c>
      <c r="G51" s="230">
        <f t="shared" si="1"/>
        <v>8876321673242.3984</v>
      </c>
      <c r="H51" s="230">
        <f t="shared" si="1"/>
        <v>9379377700526.5742</v>
      </c>
      <c r="I51" s="230">
        <f t="shared" si="1"/>
        <v>9795699926398.2871</v>
      </c>
      <c r="J51" s="230">
        <f t="shared" si="1"/>
        <v>9883885883683.3887</v>
      </c>
      <c r="K51" s="230">
        <f t="shared" si="1"/>
        <v>10003975784512.785</v>
      </c>
      <c r="L51" s="230">
        <f t="shared" si="1"/>
        <v>9988923809712.0508</v>
      </c>
      <c r="M51" s="230">
        <f t="shared" si="1"/>
        <v>9886698944468.2285</v>
      </c>
      <c r="N51" s="230">
        <f t="shared" si="1"/>
        <v>9884216576273.7891</v>
      </c>
      <c r="O51" s="230">
        <f t="shared" si="1"/>
        <v>9881167345882.8672</v>
      </c>
      <c r="P51" s="230">
        <f t="shared" si="1"/>
        <v>9877552771748.4902</v>
      </c>
      <c r="Q51" s="230">
        <f t="shared" si="1"/>
        <v>9873374372091.5938</v>
      </c>
      <c r="R51" s="230">
        <f t="shared" si="1"/>
        <v>9868633664901.0313</v>
      </c>
      <c r="S51" s="230">
        <f t="shared" si="1"/>
        <v>9776398300652.0898</v>
      </c>
      <c r="T51" s="230">
        <f t="shared" si="1"/>
        <v>9684191064430.207</v>
      </c>
      <c r="U51" s="230">
        <f t="shared" si="1"/>
        <v>9592012049094.9492</v>
      </c>
      <c r="V51" s="230">
        <f t="shared" si="1"/>
        <v>9499861347499.582</v>
      </c>
      <c r="W51" s="230">
        <f t="shared" si="1"/>
        <v>9407739052491.1152</v>
      </c>
      <c r="X51" s="230">
        <f t="shared" si="1"/>
        <v>9261379362209.832</v>
      </c>
      <c r="Y51" s="230">
        <f t="shared" si="1"/>
        <v>9115067347078.6855</v>
      </c>
      <c r="Z51" s="230">
        <f t="shared" si="1"/>
        <v>8968803155524.8887</v>
      </c>
      <c r="AA51" s="230">
        <f t="shared" si="1"/>
        <v>8822586935965.6094</v>
      </c>
      <c r="AB51" s="230">
        <f t="shared" si="1"/>
        <v>8676418836807.9717</v>
      </c>
      <c r="AC51" s="230">
        <f t="shared" si="1"/>
        <v>8530299006449.0703</v>
      </c>
      <c r="AD51" s="230">
        <f t="shared" si="1"/>
        <v>8384227593275.957</v>
      </c>
      <c r="AE51" s="230">
        <f t="shared" si="1"/>
        <v>8238204745665.6377</v>
      </c>
      <c r="AF51" s="230">
        <f t="shared" si="1"/>
        <v>8092230611985.0859</v>
      </c>
      <c r="AG51" s="230">
        <f t="shared" si="1"/>
        <v>7946305340591.2402</v>
      </c>
      <c r="AH51" s="230">
        <f t="shared" si="1"/>
        <v>7764315982239.1816</v>
      </c>
      <c r="AI51" s="230">
        <f t="shared" si="1"/>
        <v>7582388751833.2578</v>
      </c>
      <c r="AJ51" s="230">
        <f t="shared" si="1"/>
        <v>7400523834747.4824</v>
      </c>
      <c r="AK51" s="230">
        <f t="shared" si="1"/>
        <v>7218721416343.3135</v>
      </c>
      <c r="AL51" s="230">
        <f t="shared" si="1"/>
        <v>7036981681969.666</v>
      </c>
      <c r="AM51" s="230">
        <f t="shared" si="1"/>
        <v>6891385368631.1279</v>
      </c>
      <c r="AN51" s="230">
        <f t="shared" si="1"/>
        <v>6745839017529.501</v>
      </c>
      <c r="AO51" s="230">
        <f t="shared" si="1"/>
        <v>6600342776938.2734</v>
      </c>
      <c r="AP51" s="230">
        <f t="shared" si="1"/>
        <v>6454896795120.8828</v>
      </c>
      <c r="AQ51" s="230">
        <f t="shared" si="1"/>
        <v>6308975209391.1699</v>
      </c>
    </row>
    <row r="52" spans="1:43" x14ac:dyDescent="0.2">
      <c r="A52" s="278" t="s">
        <v>91</v>
      </c>
      <c r="B52" s="230">
        <f t="shared" si="0"/>
        <v>26317109312999.992</v>
      </c>
      <c r="C52" s="230">
        <f t="shared" si="1"/>
        <v>25436538946500</v>
      </c>
      <c r="D52" s="230">
        <f t="shared" si="1"/>
        <v>26669642422886.875</v>
      </c>
      <c r="E52" s="230">
        <f t="shared" si="1"/>
        <v>29238344035210.027</v>
      </c>
      <c r="F52" s="230">
        <f t="shared" si="1"/>
        <v>32080915552762.844</v>
      </c>
      <c r="G52" s="230">
        <f t="shared" si="1"/>
        <v>33848784223677.648</v>
      </c>
      <c r="H52" s="230">
        <f t="shared" si="1"/>
        <v>35606867039890.727</v>
      </c>
      <c r="I52" s="230">
        <f t="shared" si="1"/>
        <v>36475600420476.266</v>
      </c>
      <c r="J52" s="230">
        <f t="shared" si="1"/>
        <v>37327048003282.594</v>
      </c>
      <c r="K52" s="230">
        <f t="shared" si="1"/>
        <v>38179067681670.484</v>
      </c>
      <c r="L52" s="230">
        <f t="shared" si="1"/>
        <v>39023154360479.625</v>
      </c>
      <c r="M52" s="230">
        <f t="shared" si="1"/>
        <v>39861623098556.859</v>
      </c>
      <c r="N52" s="230">
        <f t="shared" si="1"/>
        <v>40411656990618.141</v>
      </c>
      <c r="O52" s="230">
        <f t="shared" si="1"/>
        <v>40961153650999.586</v>
      </c>
      <c r="P52" s="230">
        <f t="shared" si="1"/>
        <v>41510113219522.859</v>
      </c>
      <c r="Q52" s="230">
        <f t="shared" si="1"/>
        <v>42058535835996.719</v>
      </c>
      <c r="R52" s="230">
        <f t="shared" si="1"/>
        <v>42606421640216.969</v>
      </c>
      <c r="S52" s="230">
        <f t="shared" si="1"/>
        <v>43164357878116.75</v>
      </c>
      <c r="T52" s="230">
        <f t="shared" si="1"/>
        <v>43722037278832.43</v>
      </c>
      <c r="U52" s="230">
        <f t="shared" si="1"/>
        <v>44279459851136.445</v>
      </c>
      <c r="V52" s="230">
        <f t="shared" si="1"/>
        <v>44836625603801.414</v>
      </c>
      <c r="W52" s="230">
        <f t="shared" si="1"/>
        <v>45393534545600.172</v>
      </c>
      <c r="X52" s="230">
        <f t="shared" si="1"/>
        <v>45666404986184.828</v>
      </c>
      <c r="Y52" s="230">
        <f t="shared" si="1"/>
        <v>45939147288454.273</v>
      </c>
      <c r="Z52" s="230">
        <f t="shared" si="1"/>
        <v>46211761456792.516</v>
      </c>
      <c r="AA52" s="230">
        <f t="shared" si="1"/>
        <v>46484247495583.641</v>
      </c>
      <c r="AB52" s="230">
        <f t="shared" si="1"/>
        <v>46756605409211.906</v>
      </c>
      <c r="AC52" s="230">
        <f t="shared" si="1"/>
        <v>47028835202061.563</v>
      </c>
      <c r="AD52" s="230">
        <f t="shared" si="1"/>
        <v>47300936878517.07</v>
      </c>
      <c r="AE52" s="230">
        <f t="shared" si="1"/>
        <v>47572910442962.938</v>
      </c>
      <c r="AF52" s="230">
        <f t="shared" si="1"/>
        <v>47844755899783.813</v>
      </c>
      <c r="AG52" s="230">
        <f t="shared" si="1"/>
        <v>48116473253364.414</v>
      </c>
      <c r="AH52" s="230">
        <f t="shared" si="1"/>
        <v>48387921108524.063</v>
      </c>
      <c r="AI52" s="230">
        <f t="shared" si="1"/>
        <v>48659240933449.008</v>
      </c>
      <c r="AJ52" s="230">
        <f t="shared" si="1"/>
        <v>48930432732522.102</v>
      </c>
      <c r="AK52" s="230">
        <f t="shared" si="1"/>
        <v>49201496510126.305</v>
      </c>
      <c r="AL52" s="230">
        <f t="shared" si="1"/>
        <v>49472432270644.672</v>
      </c>
      <c r="AM52" s="230">
        <f t="shared" si="1"/>
        <v>49461016281961.844</v>
      </c>
      <c r="AN52" s="230">
        <f t="shared" si="1"/>
        <v>49449600626304.648</v>
      </c>
      <c r="AO52" s="230">
        <f t="shared" si="1"/>
        <v>49438185303675.023</v>
      </c>
      <c r="AP52" s="230">
        <f t="shared" si="1"/>
        <v>49426770314074.93</v>
      </c>
      <c r="AQ52" s="230">
        <f t="shared" si="1"/>
        <v>49411235994675.273</v>
      </c>
    </row>
    <row r="53" spans="1:43" x14ac:dyDescent="0.2">
      <c r="A53" s="278" t="s">
        <v>92</v>
      </c>
      <c r="B53" s="230">
        <f t="shared" si="0"/>
        <v>22828161741000</v>
      </c>
      <c r="C53" s="230">
        <f t="shared" si="1"/>
        <v>22925385598499.996</v>
      </c>
      <c r="D53" s="230">
        <f t="shared" si="1"/>
        <v>24372949382545.598</v>
      </c>
      <c r="E53" s="230">
        <f t="shared" si="1"/>
        <v>25566613700480.676</v>
      </c>
      <c r="F53" s="230">
        <f t="shared" si="1"/>
        <v>26924177522875.906</v>
      </c>
      <c r="G53" s="230">
        <f t="shared" si="1"/>
        <v>27509714084336.277</v>
      </c>
      <c r="H53" s="230">
        <f t="shared" si="1"/>
        <v>28035052442592.895</v>
      </c>
      <c r="I53" s="230">
        <f t="shared" si="1"/>
        <v>28942368007983.301</v>
      </c>
      <c r="J53" s="230">
        <f t="shared" si="1"/>
        <v>29159125923255.715</v>
      </c>
      <c r="K53" s="230">
        <f t="shared" si="1"/>
        <v>29442702293713.984</v>
      </c>
      <c r="L53" s="230">
        <f t="shared" si="1"/>
        <v>29444340991609.109</v>
      </c>
      <c r="M53" s="230">
        <f t="shared" si="1"/>
        <v>29265734310361.078</v>
      </c>
      <c r="N53" s="230">
        <f t="shared" si="1"/>
        <v>28820936794730.152</v>
      </c>
      <c r="O53" s="230">
        <f t="shared" si="1"/>
        <v>28378916858385.371</v>
      </c>
      <c r="P53" s="230">
        <f t="shared" si="1"/>
        <v>27939668807903.879</v>
      </c>
      <c r="Q53" s="230">
        <f t="shared" si="1"/>
        <v>27503186950721.227</v>
      </c>
      <c r="R53" s="230">
        <f t="shared" si="1"/>
        <v>27069465595131.359</v>
      </c>
      <c r="S53" s="230">
        <f t="shared" si="1"/>
        <v>26599962077624.383</v>
      </c>
      <c r="T53" s="230">
        <f t="shared" si="1"/>
        <v>26130802231956.031</v>
      </c>
      <c r="U53" s="230">
        <f t="shared" si="1"/>
        <v>25661986459038.25</v>
      </c>
      <c r="V53" s="230">
        <f t="shared" si="1"/>
        <v>25193515159755.141</v>
      </c>
      <c r="W53" s="230">
        <f t="shared" si="1"/>
        <v>24725388734963.012</v>
      </c>
      <c r="X53" s="230">
        <f t="shared" si="1"/>
        <v>24069854697510.207</v>
      </c>
      <c r="Y53" s="230">
        <f t="shared" si="1"/>
        <v>23414820683624.402</v>
      </c>
      <c r="Z53" s="230">
        <f t="shared" si="1"/>
        <v>22760287298196.215</v>
      </c>
      <c r="AA53" s="230">
        <f t="shared" si="1"/>
        <v>22106255146074.328</v>
      </c>
      <c r="AB53" s="230">
        <f t="shared" si="1"/>
        <v>21452724832065.512</v>
      </c>
      <c r="AC53" s="230">
        <f t="shared" si="1"/>
        <v>20943099637790.246</v>
      </c>
      <c r="AD53" s="230">
        <f t="shared" si="1"/>
        <v>20433872548152.063</v>
      </c>
      <c r="AE53" s="230">
        <f t="shared" si="1"/>
        <v>19925044069269.93</v>
      </c>
      <c r="AF53" s="230">
        <f t="shared" si="1"/>
        <v>19416614707227.809</v>
      </c>
      <c r="AG53" s="230">
        <f t="shared" si="1"/>
        <v>18908584968074.637</v>
      </c>
      <c r="AH53" s="230">
        <f t="shared" si="1"/>
        <v>18591674802404.957</v>
      </c>
      <c r="AI53" s="230">
        <f t="shared" si="1"/>
        <v>18275019812018.586</v>
      </c>
      <c r="AJ53" s="230">
        <f t="shared" si="1"/>
        <v>17958620350058.137</v>
      </c>
      <c r="AK53" s="230">
        <f t="shared" si="1"/>
        <v>17642476769641.836</v>
      </c>
      <c r="AL53" s="230">
        <f t="shared" si="1"/>
        <v>17326589423863.547</v>
      </c>
      <c r="AM53" s="230">
        <f t="shared" si="1"/>
        <v>17152722154217.76</v>
      </c>
      <c r="AN53" s="230">
        <f t="shared" si="1"/>
        <v>16979008357844.006</v>
      </c>
      <c r="AO53" s="230">
        <f t="shared" si="1"/>
        <v>16805448296773.047</v>
      </c>
      <c r="AP53" s="230">
        <f t="shared" si="1"/>
        <v>16632042233017.656</v>
      </c>
      <c r="AQ53" s="230">
        <f t="shared" si="1"/>
        <v>16457418290979.625</v>
      </c>
    </row>
    <row r="54" spans="1:43" x14ac:dyDescent="0.2">
      <c r="A54" s="278" t="s">
        <v>93</v>
      </c>
      <c r="B54" s="230">
        <f t="shared" si="0"/>
        <v>195436620522000</v>
      </c>
      <c r="C54" s="230">
        <f t="shared" si="1"/>
        <v>223864876455000.03</v>
      </c>
      <c r="D54" s="230">
        <f t="shared" si="1"/>
        <v>257519562928619.5</v>
      </c>
      <c r="E54" s="230">
        <f t="shared" si="1"/>
        <v>273323140219637.59</v>
      </c>
      <c r="F54" s="230">
        <f t="shared" si="1"/>
        <v>284519788754849.63</v>
      </c>
      <c r="G54" s="230">
        <f t="shared" si="1"/>
        <v>293397433177807.63</v>
      </c>
      <c r="H54" s="230">
        <f t="shared" si="1"/>
        <v>304735607162089.75</v>
      </c>
      <c r="I54" s="230">
        <f t="shared" si="1"/>
        <v>319267669543379.44</v>
      </c>
      <c r="J54" s="230">
        <f t="shared" si="1"/>
        <v>330166823705985.25</v>
      </c>
      <c r="K54" s="230">
        <f t="shared" si="1"/>
        <v>341132490682673.56</v>
      </c>
      <c r="L54" s="230">
        <f t="shared" si="1"/>
        <v>349996493748784.25</v>
      </c>
      <c r="M54" s="230">
        <f t="shared" si="1"/>
        <v>357013683473488.63</v>
      </c>
      <c r="N54" s="230">
        <f t="shared" si="1"/>
        <v>365369870426639.75</v>
      </c>
      <c r="O54" s="230">
        <f t="shared" si="1"/>
        <v>372705649381946.38</v>
      </c>
      <c r="P54" s="230">
        <f t="shared" si="1"/>
        <v>379053472238648.94</v>
      </c>
      <c r="Q54" s="230">
        <f t="shared" si="1"/>
        <v>384460932690007.13</v>
      </c>
      <c r="R54" s="230">
        <f t="shared" si="1"/>
        <v>388988937387350.56</v>
      </c>
      <c r="S54" s="230">
        <f t="shared" si="1"/>
        <v>393514338805428.06</v>
      </c>
      <c r="T54" s="230">
        <f t="shared" si="1"/>
        <v>397279630244890.06</v>
      </c>
      <c r="U54" s="230">
        <f t="shared" si="1"/>
        <v>400319053290276.69</v>
      </c>
      <c r="V54" s="230">
        <f t="shared" si="1"/>
        <v>402672210689479.56</v>
      </c>
      <c r="W54" s="230">
        <f t="shared" si="1"/>
        <v>404383176927396.75</v>
      </c>
      <c r="X54" s="230">
        <f t="shared" si="1"/>
        <v>405499638687663.06</v>
      </c>
      <c r="Y54" s="230">
        <f t="shared" si="1"/>
        <v>406072082124815.19</v>
      </c>
      <c r="Z54" s="230">
        <f t="shared" si="1"/>
        <v>406153040478880.25</v>
      </c>
      <c r="AA54" s="230">
        <f t="shared" si="1"/>
        <v>405796412303411.44</v>
      </c>
      <c r="AB54" s="230">
        <f t="shared" si="1"/>
        <v>405056857553022.75</v>
      </c>
      <c r="AC54" s="230">
        <f t="shared" si="1"/>
        <v>403989276066159.94</v>
      </c>
      <c r="AD54" s="230">
        <f t="shared" si="1"/>
        <v>402648370636004.19</v>
      </c>
      <c r="AE54" s="230">
        <f t="shared" si="1"/>
        <v>401088294916838.31</v>
      </c>
      <c r="AF54" s="230">
        <f t="shared" si="1"/>
        <v>399362384875637.75</v>
      </c>
      <c r="AG54" s="230">
        <f t="shared" si="1"/>
        <v>397522971364368.19</v>
      </c>
      <c r="AH54" s="230">
        <f t="shared" si="1"/>
        <v>395621270641728.63</v>
      </c>
      <c r="AI54" s="230">
        <f t="shared" si="1"/>
        <v>393707349290782.75</v>
      </c>
      <c r="AJ54" s="230">
        <f t="shared" si="1"/>
        <v>391830159934325.94</v>
      </c>
      <c r="AK54" s="230">
        <f t="shared" si="1"/>
        <v>390037644415878</v>
      </c>
      <c r="AL54" s="230">
        <f t="shared" si="1"/>
        <v>388376901666280.31</v>
      </c>
      <c r="AM54" s="230">
        <f t="shared" si="1"/>
        <v>386894418294675.44</v>
      </c>
      <c r="AN54" s="230">
        <f t="shared" si="1"/>
        <v>385636361016121.13</v>
      </c>
      <c r="AO54" s="230">
        <f t="shared" si="1"/>
        <v>384648931354014.13</v>
      </c>
      <c r="AP54" s="230">
        <f t="shared" si="1"/>
        <v>383978784643262.5</v>
      </c>
      <c r="AQ54" s="230">
        <f t="shared" si="1"/>
        <v>383641448215346.38</v>
      </c>
    </row>
    <row r="55" spans="1:43" x14ac:dyDescent="0.2">
      <c r="A55" s="278" t="s">
        <v>94</v>
      </c>
      <c r="B55" s="230">
        <f t="shared" si="0"/>
        <v>314471955996000</v>
      </c>
      <c r="C55" s="230">
        <f t="shared" si="1"/>
        <v>308382964692000</v>
      </c>
      <c r="D55" s="230">
        <f t="shared" si="1"/>
        <v>318339044597725.44</v>
      </c>
      <c r="E55" s="230">
        <f t="shared" si="1"/>
        <v>323910824793991.69</v>
      </c>
      <c r="F55" s="230">
        <f t="shared" si="1"/>
        <v>332521928141510.44</v>
      </c>
      <c r="G55" s="230">
        <f t="shared" si="1"/>
        <v>335223940055760.56</v>
      </c>
      <c r="H55" s="230">
        <f t="shared" si="1"/>
        <v>338998533881628.38</v>
      </c>
      <c r="I55" s="230">
        <f t="shared" si="1"/>
        <v>343971195510986.25</v>
      </c>
      <c r="J55" s="230">
        <f t="shared" si="1"/>
        <v>347813092583213.5</v>
      </c>
      <c r="K55" s="230">
        <f t="shared" si="1"/>
        <v>350941129787832.75</v>
      </c>
      <c r="L55" s="230">
        <f t="shared" si="1"/>
        <v>352496119745832.5</v>
      </c>
      <c r="M55" s="230">
        <f t="shared" si="1"/>
        <v>352141728880507</v>
      </c>
      <c r="N55" s="230">
        <f t="shared" si="1"/>
        <v>350447940337709.25</v>
      </c>
      <c r="O55" s="230">
        <f t="shared" si="1"/>
        <v>347089393661679.38</v>
      </c>
      <c r="P55" s="230">
        <f t="shared" si="1"/>
        <v>342564973084060.75</v>
      </c>
      <c r="Q55" s="230">
        <f t="shared" si="1"/>
        <v>337365187715572.5</v>
      </c>
      <c r="R55" s="230">
        <f t="shared" si="1"/>
        <v>331959545916094.44</v>
      </c>
      <c r="S55" s="230">
        <f t="shared" si="1"/>
        <v>327038518580746.13</v>
      </c>
      <c r="T55" s="230">
        <f t="shared" si="1"/>
        <v>322341866390185.69</v>
      </c>
      <c r="U55" s="230">
        <f t="shared" si="1"/>
        <v>317864880844768.81</v>
      </c>
      <c r="V55" s="230">
        <f t="shared" si="1"/>
        <v>313603144583864.88</v>
      </c>
      <c r="W55" s="230">
        <f t="shared" si="1"/>
        <v>309552516264122.25</v>
      </c>
      <c r="X55" s="230">
        <f t="shared" si="1"/>
        <v>305709118004173.25</v>
      </c>
      <c r="Y55" s="230">
        <f t="shared" si="1"/>
        <v>302069325365057.06</v>
      </c>
      <c r="Z55" s="230">
        <f t="shared" si="1"/>
        <v>298629759771813.94</v>
      </c>
      <c r="AA55" s="230">
        <f t="shared" si="1"/>
        <v>295387283235125.63</v>
      </c>
      <c r="AB55" s="230">
        <f t="shared" si="1"/>
        <v>292338995201495.13</v>
      </c>
      <c r="AC55" s="230">
        <f t="shared" si="1"/>
        <v>289482231344812.06</v>
      </c>
      <c r="AD55" s="230">
        <f t="shared" si="1"/>
        <v>286814564109128.44</v>
      </c>
      <c r="AE55" s="230">
        <f t="shared" si="1"/>
        <v>284333804820131</v>
      </c>
      <c r="AF55" s="230">
        <f t="shared" si="1"/>
        <v>282038007198749.5</v>
      </c>
      <c r="AG55" s="230">
        <f t="shared" si="1"/>
        <v>279925472132727.84</v>
      </c>
      <c r="AH55" s="230">
        <f t="shared" si="1"/>
        <v>277994753589031.69</v>
      </c>
      <c r="AI55" s="230">
        <f t="shared" si="1"/>
        <v>276244665580040.41</v>
      </c>
      <c r="AJ55" s="230">
        <f t="shared" si="1"/>
        <v>274674290128685.81</v>
      </c>
      <c r="AK55" s="230">
        <f t="shared" si="1"/>
        <v>273282986211040.47</v>
      </c>
      <c r="AL55" s="230">
        <f t="shared" si="1"/>
        <v>272070399689142.94</v>
      </c>
      <c r="AM55" s="230">
        <f t="shared" si="1"/>
        <v>271036474281864.38</v>
      </c>
      <c r="AN55" s="230">
        <f t="shared" si="1"/>
        <v>270181463657828.13</v>
      </c>
      <c r="AO55" s="230">
        <f t="shared" si="1"/>
        <v>269505944772364.03</v>
      </c>
      <c r="AP55" s="230">
        <f t="shared" si="1"/>
        <v>269010832611431</v>
      </c>
      <c r="AQ55" s="230">
        <f t="shared" si="1"/>
        <v>268674995767355.72</v>
      </c>
    </row>
    <row r="56" spans="1:43" x14ac:dyDescent="0.2">
      <c r="A56" s="278" t="s">
        <v>95</v>
      </c>
      <c r="B56" s="230">
        <f t="shared" si="0"/>
        <v>6939005601000</v>
      </c>
      <c r="C56" s="230">
        <f t="shared" si="1"/>
        <v>7297344961499.999</v>
      </c>
      <c r="D56" s="230">
        <f t="shared" si="1"/>
        <v>7733313761107.9551</v>
      </c>
      <c r="E56" s="230">
        <f t="shared" si="1"/>
        <v>8484787496898.7061</v>
      </c>
      <c r="F56" s="230">
        <f t="shared" si="1"/>
        <v>8654006125517.7324</v>
      </c>
      <c r="G56" s="230">
        <f t="shared" si="1"/>
        <v>8717404641914.6221</v>
      </c>
      <c r="H56" s="230">
        <f t="shared" si="1"/>
        <v>8825876068997.0918</v>
      </c>
      <c r="I56" s="230">
        <f t="shared" si="1"/>
        <v>8986319723653.2207</v>
      </c>
      <c r="J56" s="230">
        <f t="shared" si="1"/>
        <v>9132966291838.1738</v>
      </c>
      <c r="K56" s="230">
        <f t="shared" si="1"/>
        <v>9284793880223.834</v>
      </c>
      <c r="L56" s="230">
        <f t="shared" ref="L56:AQ63" si="2">SUMIFS(L$2:L$44,$AR$2:$AR$44,$A56)</f>
        <v>9415183158113.8848</v>
      </c>
      <c r="M56" s="230">
        <f t="shared" si="2"/>
        <v>9515187453022.3555</v>
      </c>
      <c r="N56" s="230">
        <f t="shared" si="2"/>
        <v>9615012479966.3887</v>
      </c>
      <c r="O56" s="230">
        <f t="shared" si="2"/>
        <v>9680372017718.4785</v>
      </c>
      <c r="P56" s="230">
        <f t="shared" si="2"/>
        <v>9713164513556.5488</v>
      </c>
      <c r="Q56" s="230">
        <f t="shared" si="2"/>
        <v>9715669907557.9922</v>
      </c>
      <c r="R56" s="230">
        <f t="shared" si="2"/>
        <v>9690470717864.334</v>
      </c>
      <c r="S56" s="230">
        <f t="shared" si="2"/>
        <v>9663273911339.0156</v>
      </c>
      <c r="T56" s="230">
        <f t="shared" si="2"/>
        <v>9613338543466.3828</v>
      </c>
      <c r="U56" s="230">
        <f t="shared" si="2"/>
        <v>9542947395774.3965</v>
      </c>
      <c r="V56" s="230">
        <f t="shared" si="2"/>
        <v>9454465529528.0176</v>
      </c>
      <c r="W56" s="230">
        <f t="shared" si="2"/>
        <v>9350296995939.0977</v>
      </c>
      <c r="X56" s="230">
        <f t="shared" si="2"/>
        <v>9232846297298.5</v>
      </c>
      <c r="Y56" s="230">
        <f t="shared" si="2"/>
        <v>9104485046102.0723</v>
      </c>
      <c r="Z56" s="230">
        <f t="shared" si="2"/>
        <v>8967524049850.9453</v>
      </c>
      <c r="AA56" s="230">
        <f t="shared" si="2"/>
        <v>8824190858814.8086</v>
      </c>
      <c r="AB56" s="230">
        <f t="shared" si="2"/>
        <v>8676612655968.2617</v>
      </c>
      <c r="AC56" s="230">
        <f t="shared" si="2"/>
        <v>8526804243778.1182</v>
      </c>
      <c r="AD56" s="230">
        <f t="shared" si="2"/>
        <v>8376660791061.3174</v>
      </c>
      <c r="AE56" s="230">
        <f t="shared" si="2"/>
        <v>8227954942964.9688</v>
      </c>
      <c r="AF56" s="230">
        <f t="shared" si="2"/>
        <v>8082337865525.9238</v>
      </c>
      <c r="AG56" s="230">
        <f t="shared" si="2"/>
        <v>7941343789988.9648</v>
      </c>
      <c r="AH56" s="230">
        <f t="shared" si="2"/>
        <v>7806397637591.4043</v>
      </c>
      <c r="AI56" s="230">
        <f t="shared" si="2"/>
        <v>7678825339407.9102</v>
      </c>
      <c r="AJ56" s="230">
        <f t="shared" si="2"/>
        <v>7559866514903.3262</v>
      </c>
      <c r="AK56" s="230">
        <f t="shared" si="2"/>
        <v>7450689234327.3672</v>
      </c>
      <c r="AL56" s="230">
        <f t="shared" si="2"/>
        <v>7352406661851.8037</v>
      </c>
      <c r="AM56" s="230">
        <f t="shared" si="2"/>
        <v>7266095456940.0068</v>
      </c>
      <c r="AN56" s="230">
        <f t="shared" si="2"/>
        <v>7192815900168.8779</v>
      </c>
      <c r="AO56" s="230">
        <f t="shared" si="2"/>
        <v>7133633806765.5391</v>
      </c>
      <c r="AP56" s="230">
        <f t="shared" si="2"/>
        <v>7089644397584.6494</v>
      </c>
      <c r="AQ56" s="230">
        <f t="shared" si="2"/>
        <v>7061403802008.8643</v>
      </c>
    </row>
    <row r="57" spans="1:43" x14ac:dyDescent="0.2">
      <c r="A57" s="278" t="s">
        <v>96</v>
      </c>
      <c r="B57" s="230">
        <f t="shared" si="0"/>
        <v>208311837079500</v>
      </c>
      <c r="C57" s="230">
        <f t="shared" ref="C57:AP68" si="3">SUMIFS(C$2:C$44,$AR$2:$AR$44,$A57)</f>
        <v>220934271607500</v>
      </c>
      <c r="D57" s="230">
        <f t="shared" si="3"/>
        <v>231989709316327.94</v>
      </c>
      <c r="E57" s="230">
        <f t="shared" si="3"/>
        <v>255381561351771.19</v>
      </c>
      <c r="F57" s="230">
        <f t="shared" si="3"/>
        <v>278500726761467.81</v>
      </c>
      <c r="G57" s="230">
        <f t="shared" si="3"/>
        <v>292775182799045.63</v>
      </c>
      <c r="H57" s="230">
        <f t="shared" si="3"/>
        <v>306898122424424.56</v>
      </c>
      <c r="I57" s="230">
        <f t="shared" si="3"/>
        <v>315851635534584.69</v>
      </c>
      <c r="J57" s="230">
        <f t="shared" si="3"/>
        <v>322818455463127.63</v>
      </c>
      <c r="K57" s="230">
        <f t="shared" si="3"/>
        <v>329951539098193.13</v>
      </c>
      <c r="L57" s="230">
        <f t="shared" si="2"/>
        <v>336217127951173.44</v>
      </c>
      <c r="M57" s="230">
        <f t="shared" si="2"/>
        <v>341888419527675.63</v>
      </c>
      <c r="N57" s="230">
        <f t="shared" si="2"/>
        <v>345126244843088.94</v>
      </c>
      <c r="O57" s="230">
        <f t="shared" si="2"/>
        <v>348324024876573.06</v>
      </c>
      <c r="P57" s="230">
        <f t="shared" si="2"/>
        <v>351482666049332</v>
      </c>
      <c r="Q57" s="230">
        <f t="shared" si="2"/>
        <v>354603437723345.88</v>
      </c>
      <c r="R57" s="230">
        <f t="shared" si="2"/>
        <v>357687922516388.38</v>
      </c>
      <c r="S57" s="230">
        <f t="shared" si="2"/>
        <v>359408597896866.81</v>
      </c>
      <c r="T57" s="230">
        <f t="shared" si="2"/>
        <v>361107510469164.56</v>
      </c>
      <c r="U57" s="230">
        <f t="shared" si="2"/>
        <v>362785867659256.81</v>
      </c>
      <c r="V57" s="230">
        <f t="shared" si="2"/>
        <v>364445011666930</v>
      </c>
      <c r="W57" s="230">
        <f t="shared" si="2"/>
        <v>366086391848440.31</v>
      </c>
      <c r="X57" s="230">
        <f t="shared" si="2"/>
        <v>364052899246502.94</v>
      </c>
      <c r="Y57" s="230">
        <f t="shared" si="2"/>
        <v>362008424169181.63</v>
      </c>
      <c r="Z57" s="230">
        <f t="shared" si="2"/>
        <v>359954586549229.5</v>
      </c>
      <c r="AA57" s="230">
        <f t="shared" si="2"/>
        <v>357893019402454</v>
      </c>
      <c r="AB57" s="230">
        <f t="shared" si="2"/>
        <v>355825351200007.69</v>
      </c>
      <c r="AC57" s="230">
        <f t="shared" si="2"/>
        <v>351198559130519.31</v>
      </c>
      <c r="AD57" s="230">
        <f t="shared" si="2"/>
        <v>346571419498983.94</v>
      </c>
      <c r="AE57" s="230">
        <f t="shared" si="2"/>
        <v>341945469270483.13</v>
      </c>
      <c r="AF57" s="230">
        <f t="shared" si="2"/>
        <v>337322197834790.81</v>
      </c>
      <c r="AG57" s="230">
        <f t="shared" si="2"/>
        <v>332703042922828.06</v>
      </c>
      <c r="AH57" s="230">
        <f t="shared" si="2"/>
        <v>327725358534055.44</v>
      </c>
      <c r="AI57" s="230">
        <f t="shared" si="2"/>
        <v>322754873822853.13</v>
      </c>
      <c r="AJ57" s="230">
        <f t="shared" si="2"/>
        <v>317792870864298.81</v>
      </c>
      <c r="AK57" s="230">
        <f t="shared" si="2"/>
        <v>312840586777206.25</v>
      </c>
      <c r="AL57" s="230">
        <f t="shared" si="2"/>
        <v>307899220456469.94</v>
      </c>
      <c r="AM57" s="230">
        <f t="shared" si="2"/>
        <v>302243715097228.75</v>
      </c>
      <c r="AN57" s="230">
        <f t="shared" si="2"/>
        <v>296602180629166.56</v>
      </c>
      <c r="AO57" s="230">
        <f t="shared" si="2"/>
        <v>290975759428974.5</v>
      </c>
      <c r="AP57" s="230">
        <f t="shared" si="2"/>
        <v>285365600067246.56</v>
      </c>
      <c r="AQ57" s="230">
        <f t="shared" si="2"/>
        <v>279749548511487.72</v>
      </c>
    </row>
    <row r="58" spans="1:43" x14ac:dyDescent="0.2">
      <c r="A58" s="278" t="s">
        <v>97</v>
      </c>
      <c r="B58" s="230">
        <f t="shared" si="0"/>
        <v>600935107558500.13</v>
      </c>
      <c r="C58" s="230">
        <f t="shared" si="3"/>
        <v>629546699908500</v>
      </c>
      <c r="D58" s="230">
        <f t="shared" si="3"/>
        <v>658909524391091.38</v>
      </c>
      <c r="E58" s="230">
        <f t="shared" si="3"/>
        <v>705224370084028.88</v>
      </c>
      <c r="F58" s="230">
        <f t="shared" si="3"/>
        <v>768813810949212.88</v>
      </c>
      <c r="G58" s="230">
        <f t="shared" si="3"/>
        <v>809418166150664.88</v>
      </c>
      <c r="H58" s="230">
        <f t="shared" si="3"/>
        <v>849775969579797</v>
      </c>
      <c r="I58" s="230">
        <f t="shared" si="3"/>
        <v>869221159892717.63</v>
      </c>
      <c r="J58" s="230">
        <f t="shared" si="3"/>
        <v>887684201598364.75</v>
      </c>
      <c r="K58" s="230">
        <f t="shared" si="3"/>
        <v>906231258883579.5</v>
      </c>
      <c r="L58" s="230">
        <f t="shared" si="2"/>
        <v>924357547524992.75</v>
      </c>
      <c r="M58" s="230">
        <f t="shared" si="2"/>
        <v>942202109177604.63</v>
      </c>
      <c r="N58" s="230">
        <f t="shared" si="2"/>
        <v>943201831267992.88</v>
      </c>
      <c r="O58" s="230">
        <f t="shared" si="2"/>
        <v>944200636059368.63</v>
      </c>
      <c r="P58" s="230">
        <f t="shared" si="2"/>
        <v>945198523850363.25</v>
      </c>
      <c r="Q58" s="230">
        <f t="shared" si="2"/>
        <v>946195494939585.63</v>
      </c>
      <c r="R58" s="230">
        <f t="shared" si="2"/>
        <v>947191549625622.38</v>
      </c>
      <c r="S58" s="230">
        <f t="shared" si="2"/>
        <v>936347587917977.63</v>
      </c>
      <c r="T58" s="230">
        <f t="shared" si="2"/>
        <v>925505824523337</v>
      </c>
      <c r="U58" s="230">
        <f t="shared" si="2"/>
        <v>914666259452766.38</v>
      </c>
      <c r="V58" s="230">
        <f t="shared" si="2"/>
        <v>903828892717327.88</v>
      </c>
      <c r="W58" s="230">
        <f t="shared" si="2"/>
        <v>892993724328080.75</v>
      </c>
      <c r="X58" s="230">
        <f t="shared" si="2"/>
        <v>872761782912797.5</v>
      </c>
      <c r="Y58" s="230">
        <f t="shared" si="2"/>
        <v>852533963721495.75</v>
      </c>
      <c r="Z58" s="230">
        <f t="shared" si="2"/>
        <v>832310266774842.5</v>
      </c>
      <c r="AA58" s="230">
        <f t="shared" si="2"/>
        <v>812090692093499.63</v>
      </c>
      <c r="AB58" s="230">
        <f t="shared" si="2"/>
        <v>791875239698123.13</v>
      </c>
      <c r="AC58" s="230">
        <f t="shared" si="2"/>
        <v>771663909609364.25</v>
      </c>
      <c r="AD58" s="230">
        <f t="shared" si="2"/>
        <v>751456701847868.38</v>
      </c>
      <c r="AE58" s="230">
        <f t="shared" si="2"/>
        <v>731253616434274.75</v>
      </c>
      <c r="AF58" s="230">
        <f t="shared" si="2"/>
        <v>711054653389218.38</v>
      </c>
      <c r="AG58" s="230">
        <f t="shared" si="2"/>
        <v>690859812733328</v>
      </c>
      <c r="AH58" s="230">
        <f t="shared" si="2"/>
        <v>673351715897648.75</v>
      </c>
      <c r="AI58" s="230">
        <f t="shared" si="2"/>
        <v>655847191811388.75</v>
      </c>
      <c r="AJ58" s="230">
        <f t="shared" si="2"/>
        <v>638346240492418.25</v>
      </c>
      <c r="AK58" s="230">
        <f t="shared" si="2"/>
        <v>620848861958603.5</v>
      </c>
      <c r="AL58" s="230">
        <f t="shared" si="2"/>
        <v>603355056227804.75</v>
      </c>
      <c r="AM58" s="230">
        <f t="shared" si="2"/>
        <v>584989339747978</v>
      </c>
      <c r="AN58" s="230">
        <f t="shared" si="2"/>
        <v>566627375592255.5</v>
      </c>
      <c r="AO58" s="230">
        <f t="shared" si="2"/>
        <v>548269163779378.38</v>
      </c>
      <c r="AP58" s="230">
        <f t="shared" si="2"/>
        <v>529914704328082.94</v>
      </c>
      <c r="AQ58" s="230">
        <f t="shared" si="2"/>
        <v>511519561299278</v>
      </c>
    </row>
    <row r="59" spans="1:43" x14ac:dyDescent="0.2">
      <c r="A59" s="278" t="s">
        <v>98</v>
      </c>
      <c r="B59" s="230">
        <f t="shared" si="0"/>
        <v>1483863847059000.5</v>
      </c>
      <c r="C59" s="230">
        <f t="shared" si="3"/>
        <v>1684786670968499.8</v>
      </c>
      <c r="D59" s="230">
        <f t="shared" si="3"/>
        <v>1845424675197901.8</v>
      </c>
      <c r="E59" s="230">
        <f t="shared" si="3"/>
        <v>2045875934513003</v>
      </c>
      <c r="F59" s="230">
        <f t="shared" si="3"/>
        <v>2275355981714664</v>
      </c>
      <c r="G59" s="230">
        <f t="shared" si="3"/>
        <v>2426322343859926</v>
      </c>
      <c r="H59" s="230">
        <f t="shared" si="3"/>
        <v>2576783642619430.5</v>
      </c>
      <c r="I59" s="230">
        <f t="shared" si="3"/>
        <v>2699322848566620</v>
      </c>
      <c r="J59" s="230">
        <f t="shared" si="3"/>
        <v>2788985031242361.5</v>
      </c>
      <c r="K59" s="230">
        <f t="shared" si="3"/>
        <v>2880244187876638</v>
      </c>
      <c r="L59" s="230">
        <f t="shared" si="2"/>
        <v>2956158048713555</v>
      </c>
      <c r="M59" s="230">
        <f t="shared" si="2"/>
        <v>3021180593279050</v>
      </c>
      <c r="N59" s="230">
        <f t="shared" si="2"/>
        <v>3067757852384882</v>
      </c>
      <c r="O59" s="230">
        <f t="shared" si="2"/>
        <v>3113275183651330.5</v>
      </c>
      <c r="P59" s="230">
        <f t="shared" si="2"/>
        <v>3157921749582896</v>
      </c>
      <c r="Q59" s="230">
        <f t="shared" si="2"/>
        <v>3201900010590576.5</v>
      </c>
      <c r="R59" s="230">
        <f t="shared" si="2"/>
        <v>3245419439460860</v>
      </c>
      <c r="S59" s="230">
        <f t="shared" si="2"/>
        <v>3271505290952096</v>
      </c>
      <c r="T59" s="230">
        <f t="shared" si="2"/>
        <v>3297550408347897.5</v>
      </c>
      <c r="U59" s="230">
        <f t="shared" si="2"/>
        <v>3323555384759694</v>
      </c>
      <c r="V59" s="230">
        <f t="shared" si="2"/>
        <v>3349520841229879.5</v>
      </c>
      <c r="W59" s="230">
        <f t="shared" si="2"/>
        <v>3375447425379548</v>
      </c>
      <c r="X59" s="230">
        <f t="shared" si="2"/>
        <v>3387160137708188.5</v>
      </c>
      <c r="Y59" s="230">
        <f t="shared" si="2"/>
        <v>3398838877118250</v>
      </c>
      <c r="Z59" s="230">
        <f t="shared" si="2"/>
        <v>3410484365085321</v>
      </c>
      <c r="AA59" s="230">
        <f t="shared" si="2"/>
        <v>3422097344316454</v>
      </c>
      <c r="AB59" s="230">
        <f t="shared" si="2"/>
        <v>3433678577444544.5</v>
      </c>
      <c r="AC59" s="230">
        <f t="shared" si="2"/>
        <v>3433067075547870.5</v>
      </c>
      <c r="AD59" s="230">
        <f t="shared" si="2"/>
        <v>3432428443949231.5</v>
      </c>
      <c r="AE59" s="230">
        <f t="shared" si="2"/>
        <v>3431763499297334.5</v>
      </c>
      <c r="AF59" s="230">
        <f t="shared" si="2"/>
        <v>3431073073152262</v>
      </c>
      <c r="AG59" s="230">
        <f t="shared" si="2"/>
        <v>3430358010795976.5</v>
      </c>
      <c r="AH59" s="230">
        <f t="shared" si="2"/>
        <v>3418576741163464.5</v>
      </c>
      <c r="AI59" s="230">
        <f t="shared" si="2"/>
        <v>3406775326863999</v>
      </c>
      <c r="AJ59" s="230">
        <f t="shared" si="2"/>
        <v>3394954649221627.5</v>
      </c>
      <c r="AK59" s="230">
        <f t="shared" si="2"/>
        <v>3383115598842002</v>
      </c>
      <c r="AL59" s="230">
        <f t="shared" si="2"/>
        <v>3371259074590230</v>
      </c>
      <c r="AM59" s="230">
        <f t="shared" si="2"/>
        <v>3357357986373751.5</v>
      </c>
      <c r="AN59" s="230">
        <f t="shared" si="2"/>
        <v>3343441751958343</v>
      </c>
      <c r="AO59" s="230">
        <f t="shared" si="2"/>
        <v>3329511289554190</v>
      </c>
      <c r="AP59" s="230">
        <f t="shared" si="2"/>
        <v>3315567521934320</v>
      </c>
      <c r="AQ59" s="230">
        <f t="shared" si="2"/>
        <v>3301309161676751</v>
      </c>
    </row>
    <row r="60" spans="1:43" x14ac:dyDescent="0.2">
      <c r="A60" s="278" t="s">
        <v>99</v>
      </c>
      <c r="B60" s="230">
        <f t="shared" si="0"/>
        <v>29733833448000</v>
      </c>
      <c r="C60" s="230">
        <f t="shared" si="3"/>
        <v>29608831345500.004</v>
      </c>
      <c r="D60" s="230">
        <f t="shared" si="3"/>
        <v>30185635872126.34</v>
      </c>
      <c r="E60" s="230">
        <f t="shared" si="3"/>
        <v>33325202023016.191</v>
      </c>
      <c r="F60" s="230">
        <f t="shared" si="3"/>
        <v>34326360916311.426</v>
      </c>
      <c r="G60" s="230">
        <f t="shared" si="3"/>
        <v>35359817171845.188</v>
      </c>
      <c r="H60" s="230">
        <f t="shared" si="3"/>
        <v>36644144227477.523</v>
      </c>
      <c r="I60" s="230">
        <f t="shared" si="3"/>
        <v>38010170142731.039</v>
      </c>
      <c r="J60" s="230">
        <f t="shared" si="3"/>
        <v>38874453267496.727</v>
      </c>
      <c r="K60" s="230">
        <f t="shared" si="3"/>
        <v>39537073082932.227</v>
      </c>
      <c r="L60" s="230">
        <f t="shared" si="2"/>
        <v>39839558371844.539</v>
      </c>
      <c r="M60" s="230">
        <f t="shared" si="2"/>
        <v>39822041099562.539</v>
      </c>
      <c r="N60" s="230">
        <f t="shared" si="2"/>
        <v>39820296887115.977</v>
      </c>
      <c r="O60" s="230">
        <f t="shared" si="2"/>
        <v>39624189822013.125</v>
      </c>
      <c r="P60" s="230">
        <f t="shared" si="2"/>
        <v>39285539888386.945</v>
      </c>
      <c r="Q60" s="230">
        <f t="shared" si="2"/>
        <v>38856438120430.844</v>
      </c>
      <c r="R60" s="230">
        <f t="shared" si="2"/>
        <v>38387752010421.492</v>
      </c>
      <c r="S60" s="230">
        <f t="shared" si="2"/>
        <v>38048555972164.742</v>
      </c>
      <c r="T60" s="230">
        <f t="shared" si="2"/>
        <v>37716976757468.188</v>
      </c>
      <c r="U60" s="230">
        <f t="shared" si="2"/>
        <v>37393225659687.57</v>
      </c>
      <c r="V60" s="230">
        <f t="shared" si="2"/>
        <v>37077505832893.359</v>
      </c>
      <c r="W60" s="230">
        <f t="shared" si="2"/>
        <v>36770012927043.969</v>
      </c>
      <c r="X60" s="230">
        <f t="shared" si="2"/>
        <v>36470935731480.938</v>
      </c>
      <c r="Y60" s="230">
        <f t="shared" si="2"/>
        <v>36180456826208.188</v>
      </c>
      <c r="Z60" s="230">
        <f t="shared" si="2"/>
        <v>35898753240560.414</v>
      </c>
      <c r="AA60" s="230">
        <f t="shared" si="2"/>
        <v>35625997119007.734</v>
      </c>
      <c r="AB60" s="230">
        <f t="shared" si="2"/>
        <v>35362356393988.68</v>
      </c>
      <c r="AC60" s="230">
        <f t="shared" si="2"/>
        <v>35107995465804.875</v>
      </c>
      <c r="AD60" s="230">
        <f t="shared" si="2"/>
        <v>34863075889758.273</v>
      </c>
      <c r="AE60" s="230">
        <f t="shared" si="2"/>
        <v>34627757070856.582</v>
      </c>
      <c r="AF60" s="230">
        <f t="shared" si="2"/>
        <v>34402196966559.082</v>
      </c>
      <c r="AG60" s="230">
        <f t="shared" si="2"/>
        <v>34186552798184.742</v>
      </c>
      <c r="AH60" s="230">
        <f t="shared" si="2"/>
        <v>33980981771756.293</v>
      </c>
      <c r="AI60" s="230">
        <f t="shared" si="2"/>
        <v>33785641809208.02</v>
      </c>
      <c r="AJ60" s="230">
        <f t="shared" si="2"/>
        <v>33600692291041.605</v>
      </c>
      <c r="AK60" s="230">
        <f t="shared" si="2"/>
        <v>33426294811676.852</v>
      </c>
      <c r="AL60" s="230">
        <f t="shared" si="2"/>
        <v>33262613948911.387</v>
      </c>
      <c r="AM60" s="230">
        <f t="shared" si="2"/>
        <v>33109818049074.242</v>
      </c>
      <c r="AN60" s="230">
        <f t="shared" si="2"/>
        <v>32968080029638.281</v>
      </c>
      <c r="AO60" s="230">
        <f t="shared" si="2"/>
        <v>32837578201241.652</v>
      </c>
      <c r="AP60" s="230">
        <f t="shared" si="2"/>
        <v>32718497111264.008</v>
      </c>
      <c r="AQ60" s="230">
        <f t="shared" si="2"/>
        <v>32608302224836.359</v>
      </c>
    </row>
    <row r="61" spans="1:43" x14ac:dyDescent="0.2">
      <c r="A61" s="278" t="s">
        <v>100</v>
      </c>
      <c r="B61" s="230">
        <f t="shared" si="0"/>
        <v>9050152221000</v>
      </c>
      <c r="C61" s="230">
        <f t="shared" si="3"/>
        <v>7891799404500</v>
      </c>
      <c r="D61" s="230">
        <f t="shared" si="3"/>
        <v>8837378942862.6406</v>
      </c>
      <c r="E61" s="230">
        <f t="shared" si="3"/>
        <v>9726108094553.3301</v>
      </c>
      <c r="F61" s="230">
        <f t="shared" si="3"/>
        <v>10142616471253.207</v>
      </c>
      <c r="G61" s="230">
        <f t="shared" si="3"/>
        <v>10662739222538.174</v>
      </c>
      <c r="H61" s="230">
        <f t="shared" si="3"/>
        <v>11325853959122.193</v>
      </c>
      <c r="I61" s="230">
        <f t="shared" si="3"/>
        <v>11966682370411.133</v>
      </c>
      <c r="J61" s="230">
        <f t="shared" si="3"/>
        <v>12522924522802.975</v>
      </c>
      <c r="K61" s="230">
        <f t="shared" si="3"/>
        <v>13008279602116.574</v>
      </c>
      <c r="L61" s="230">
        <f t="shared" si="2"/>
        <v>13432603874897.188</v>
      </c>
      <c r="M61" s="230">
        <f t="shared" si="2"/>
        <v>13813238676252</v>
      </c>
      <c r="N61" s="230">
        <f t="shared" si="2"/>
        <v>14185262785885.93</v>
      </c>
      <c r="O61" s="230">
        <f t="shared" si="2"/>
        <v>14539643895767.715</v>
      </c>
      <c r="P61" s="230">
        <f t="shared" si="2"/>
        <v>14881178233507.896</v>
      </c>
      <c r="Q61" s="230">
        <f t="shared" si="2"/>
        <v>15215305618303.303</v>
      </c>
      <c r="R61" s="230">
        <f t="shared" si="2"/>
        <v>15548070624827.346</v>
      </c>
      <c r="S61" s="230">
        <f t="shared" si="2"/>
        <v>15901421096205.74</v>
      </c>
      <c r="T61" s="230">
        <f t="shared" si="2"/>
        <v>16259718564537.053</v>
      </c>
      <c r="U61" s="230">
        <f t="shared" si="2"/>
        <v>16621829555100.479</v>
      </c>
      <c r="V61" s="230">
        <f t="shared" si="2"/>
        <v>16986519528113.697</v>
      </c>
      <c r="W61" s="230">
        <f t="shared" si="2"/>
        <v>17352450792994.313</v>
      </c>
      <c r="X61" s="230">
        <f t="shared" si="2"/>
        <v>17718181411034.418</v>
      </c>
      <c r="Y61" s="230">
        <f t="shared" si="2"/>
        <v>18082165215006.367</v>
      </c>
      <c r="Z61" s="230">
        <f t="shared" si="2"/>
        <v>18442753074658.742</v>
      </c>
      <c r="AA61" s="230">
        <f t="shared" si="2"/>
        <v>18798195534845.762</v>
      </c>
      <c r="AB61" s="230">
        <f t="shared" si="2"/>
        <v>19146646947804.887</v>
      </c>
      <c r="AC61" s="230">
        <f t="shared" si="2"/>
        <v>19486171212518.266</v>
      </c>
      <c r="AD61" s="230">
        <f t="shared" si="2"/>
        <v>19814749221866.406</v>
      </c>
      <c r="AE61" s="230">
        <f t="shared" si="2"/>
        <v>20130288102140.496</v>
      </c>
      <c r="AF61" s="230">
        <f t="shared" si="2"/>
        <v>20430632309245.305</v>
      </c>
      <c r="AG61" s="230">
        <f t="shared" si="2"/>
        <v>20713576621481.578</v>
      </c>
      <c r="AH61" s="230">
        <f t="shared" si="2"/>
        <v>20976881040142.238</v>
      </c>
      <c r="AI61" s="230">
        <f t="shared" si="2"/>
        <v>21218287576399.875</v>
      </c>
      <c r="AJ61" s="230">
        <f t="shared" si="2"/>
        <v>21435538866351.012</v>
      </c>
      <c r="AK61" s="230">
        <f t="shared" si="2"/>
        <v>21626398516003.137</v>
      </c>
      <c r="AL61" s="230">
        <f t="shared" si="2"/>
        <v>21788673034999.395</v>
      </c>
      <c r="AM61" s="230">
        <f t="shared" si="2"/>
        <v>21920235172685.883</v>
      </c>
      <c r="AN61" s="230">
        <f t="shared" si="2"/>
        <v>22019048423621.414</v>
      </c>
      <c r="AO61" s="230">
        <f t="shared" si="2"/>
        <v>22083192422860.426</v>
      </c>
      <c r="AP61" s="230">
        <f t="shared" si="2"/>
        <v>22110888905498.328</v>
      </c>
      <c r="AQ61" s="230">
        <f t="shared" si="2"/>
        <v>22098664136030.039</v>
      </c>
    </row>
    <row r="62" spans="1:43" x14ac:dyDescent="0.2">
      <c r="A62" s="278" t="s">
        <v>101</v>
      </c>
      <c r="B62" s="230">
        <f t="shared" si="0"/>
        <v>23855956806000</v>
      </c>
      <c r="C62" s="230">
        <f t="shared" si="3"/>
        <v>45331318015500</v>
      </c>
      <c r="D62" s="230">
        <f t="shared" si="3"/>
        <v>55030725653413.859</v>
      </c>
      <c r="E62" s="230">
        <f t="shared" si="3"/>
        <v>57094833252613.398</v>
      </c>
      <c r="F62" s="230">
        <f t="shared" si="3"/>
        <v>61148603702823.516</v>
      </c>
      <c r="G62" s="230">
        <f t="shared" si="3"/>
        <v>63251619956849.391</v>
      </c>
      <c r="H62" s="230">
        <f t="shared" si="3"/>
        <v>65022083382943</v>
      </c>
      <c r="I62" s="230">
        <f t="shared" si="3"/>
        <v>68973295570995.094</v>
      </c>
      <c r="J62" s="230">
        <f t="shared" si="3"/>
        <v>69154015420876.414</v>
      </c>
      <c r="K62" s="230">
        <f t="shared" si="3"/>
        <v>69706123946260.289</v>
      </c>
      <c r="L62" s="230">
        <f t="shared" si="2"/>
        <v>68724023808409.938</v>
      </c>
      <c r="M62" s="230">
        <f t="shared" si="2"/>
        <v>66763944428061.961</v>
      </c>
      <c r="N62" s="230">
        <f t="shared" si="2"/>
        <v>65431558131403.109</v>
      </c>
      <c r="O62" s="230">
        <f t="shared" si="2"/>
        <v>64112785685727.492</v>
      </c>
      <c r="P62" s="230">
        <f t="shared" si="2"/>
        <v>62807612858981.344</v>
      </c>
      <c r="Q62" s="230">
        <f t="shared" si="2"/>
        <v>61516025420866.148</v>
      </c>
      <c r="R62" s="230">
        <f t="shared" si="2"/>
        <v>60238009142838.82</v>
      </c>
      <c r="S62" s="230">
        <f t="shared" si="2"/>
        <v>59229245947479.742</v>
      </c>
      <c r="T62" s="230">
        <f t="shared" si="2"/>
        <v>58219679463078.422</v>
      </c>
      <c r="U62" s="230">
        <f t="shared" si="2"/>
        <v>57209310434853.25</v>
      </c>
      <c r="V62" s="230">
        <f t="shared" si="2"/>
        <v>56198139607982.102</v>
      </c>
      <c r="W62" s="230">
        <f t="shared" si="2"/>
        <v>55186167727602.133</v>
      </c>
      <c r="X62" s="230">
        <f t="shared" si="2"/>
        <v>53789430388789.719</v>
      </c>
      <c r="Y62" s="230">
        <f t="shared" si="2"/>
        <v>52391601436614.719</v>
      </c>
      <c r="Z62" s="230">
        <f t="shared" si="2"/>
        <v>50992681892603.055</v>
      </c>
      <c r="AA62" s="230">
        <f t="shared" si="2"/>
        <v>49592672778225</v>
      </c>
      <c r="AB62" s="230">
        <f t="shared" si="2"/>
        <v>48191575114895.016</v>
      </c>
      <c r="AC62" s="230">
        <f t="shared" si="2"/>
        <v>47113036589430.141</v>
      </c>
      <c r="AD62" s="230">
        <f t="shared" si="2"/>
        <v>46033656486482.617</v>
      </c>
      <c r="AE62" s="230">
        <f t="shared" si="2"/>
        <v>44953435594716.461</v>
      </c>
      <c r="AF62" s="230">
        <f t="shared" si="2"/>
        <v>43872374702752.742</v>
      </c>
      <c r="AG62" s="230">
        <f t="shared" si="2"/>
        <v>42790474599169.438</v>
      </c>
      <c r="AH62" s="230">
        <f t="shared" si="2"/>
        <v>42145663443286.375</v>
      </c>
      <c r="AI62" s="230">
        <f t="shared" si="2"/>
        <v>41500344394779.492</v>
      </c>
      <c r="AJ62" s="230">
        <f t="shared" si="2"/>
        <v>40854517928046.383</v>
      </c>
      <c r="AK62" s="230">
        <f t="shared" si="2"/>
        <v>40208184517458.844</v>
      </c>
      <c r="AL62" s="230">
        <f t="shared" si="2"/>
        <v>39561344637362.68</v>
      </c>
      <c r="AM62" s="230">
        <f t="shared" si="2"/>
        <v>39245569580394.109</v>
      </c>
      <c r="AN62" s="230">
        <f t="shared" si="2"/>
        <v>38929537402698.445</v>
      </c>
      <c r="AO62" s="230">
        <f t="shared" si="2"/>
        <v>38613248341259.063</v>
      </c>
      <c r="AP62" s="230">
        <f t="shared" si="2"/>
        <v>38296702633046.336</v>
      </c>
      <c r="AQ62" s="230">
        <f t="shared" si="2"/>
        <v>37976634981437.328</v>
      </c>
    </row>
    <row r="63" spans="1:43" x14ac:dyDescent="0.2">
      <c r="A63" s="278" t="s">
        <v>102</v>
      </c>
      <c r="B63" s="230">
        <f t="shared" si="0"/>
        <v>184453102449000</v>
      </c>
      <c r="C63" s="230">
        <f t="shared" si="3"/>
        <v>177597431583000</v>
      </c>
      <c r="D63" s="230">
        <f t="shared" si="3"/>
        <v>208037619889821.72</v>
      </c>
      <c r="E63" s="230">
        <f t="shared" si="3"/>
        <v>222211310844989.91</v>
      </c>
      <c r="F63" s="230">
        <f t="shared" si="3"/>
        <v>244115595362867.84</v>
      </c>
      <c r="G63" s="230">
        <f t="shared" si="3"/>
        <v>258546032860414.28</v>
      </c>
      <c r="H63" s="230">
        <f t="shared" si="3"/>
        <v>272203266020470.03</v>
      </c>
      <c r="I63" s="230">
        <f t="shared" si="3"/>
        <v>287445364908216.56</v>
      </c>
      <c r="J63" s="230">
        <f t="shared" si="3"/>
        <v>291690027722932.31</v>
      </c>
      <c r="K63" s="230">
        <f t="shared" si="3"/>
        <v>297009119513426.19</v>
      </c>
      <c r="L63" s="230">
        <f t="shared" si="2"/>
        <v>297687322222259.19</v>
      </c>
      <c r="M63" s="230">
        <f t="shared" si="2"/>
        <v>295299033578234.63</v>
      </c>
      <c r="N63" s="230">
        <f t="shared" si="2"/>
        <v>293955764740709.69</v>
      </c>
      <c r="O63" s="230">
        <f t="shared" si="2"/>
        <v>292608202046594.5</v>
      </c>
      <c r="P63" s="230">
        <f t="shared" si="2"/>
        <v>291256348601093.25</v>
      </c>
      <c r="Q63" s="230">
        <f t="shared" si="2"/>
        <v>289900207509032.56</v>
      </c>
      <c r="R63" s="230">
        <f t="shared" si="2"/>
        <v>288539781874860.94</v>
      </c>
      <c r="S63" s="230">
        <f t="shared" si="2"/>
        <v>285346141791267.44</v>
      </c>
      <c r="T63" s="230">
        <f t="shared" si="2"/>
        <v>282150626296985.88</v>
      </c>
      <c r="U63" s="230">
        <f t="shared" si="2"/>
        <v>278953236294519.03</v>
      </c>
      <c r="V63" s="230">
        <f t="shared" si="2"/>
        <v>275753972686320.91</v>
      </c>
      <c r="W63" s="230">
        <f t="shared" si="2"/>
        <v>272552836374796.31</v>
      </c>
      <c r="X63" s="230">
        <f t="shared" si="2"/>
        <v>266480043181880.81</v>
      </c>
      <c r="Y63" s="230">
        <f t="shared" si="2"/>
        <v>260403763905200.5</v>
      </c>
      <c r="Z63" s="230">
        <f t="shared" si="2"/>
        <v>254324000235596.66</v>
      </c>
      <c r="AA63" s="230">
        <f t="shared" si="2"/>
        <v>248240753863818.78</v>
      </c>
      <c r="AB63" s="230">
        <f t="shared" si="2"/>
        <v>242154026480524.25</v>
      </c>
      <c r="AC63" s="230">
        <f t="shared" si="2"/>
        <v>236063819776278.44</v>
      </c>
      <c r="AD63" s="230">
        <f t="shared" si="2"/>
        <v>229970135441554.94</v>
      </c>
      <c r="AE63" s="230">
        <f t="shared" si="2"/>
        <v>223872975166735.22</v>
      </c>
      <c r="AF63" s="230">
        <f t="shared" si="2"/>
        <v>217772340642108.78</v>
      </c>
      <c r="AG63" s="230">
        <f t="shared" si="2"/>
        <v>211668233557873.31</v>
      </c>
      <c r="AH63" s="230">
        <f t="shared" si="2"/>
        <v>206382898226550.91</v>
      </c>
      <c r="AI63" s="230">
        <f t="shared" si="2"/>
        <v>201094553695408</v>
      </c>
      <c r="AJ63" s="230">
        <f t="shared" si="2"/>
        <v>195803201429148.5</v>
      </c>
      <c r="AK63" s="230">
        <f t="shared" si="2"/>
        <v>190508842892396.97</v>
      </c>
      <c r="AL63" s="230">
        <f t="shared" si="2"/>
        <v>185211479549697.84</v>
      </c>
      <c r="AM63" s="230">
        <f t="shared" si="2"/>
        <v>179642244558800.75</v>
      </c>
      <c r="AN63" s="230">
        <f t="shared" si="2"/>
        <v>174069857735315.09</v>
      </c>
      <c r="AO63" s="230">
        <f t="shared" si="2"/>
        <v>168494320617073.47</v>
      </c>
      <c r="AP63" s="230">
        <f t="shared" si="2"/>
        <v>162915634741824.59</v>
      </c>
      <c r="AQ63" s="230">
        <f t="shared" ref="AQ63:AQ74" si="4">SUMIFS(AQ$2:AQ$44,$AR$2:$AR$44,$A63)</f>
        <v>157320549154500.47</v>
      </c>
    </row>
    <row r="64" spans="1:43" x14ac:dyDescent="0.2">
      <c r="A64" s="278" t="s">
        <v>103</v>
      </c>
      <c r="B64" s="230">
        <f t="shared" si="0"/>
        <v>207047926932000.06</v>
      </c>
      <c r="C64" s="230">
        <f t="shared" si="3"/>
        <v>205222896235500</v>
      </c>
      <c r="D64" s="230">
        <f t="shared" si="3"/>
        <v>217857494255534.03</v>
      </c>
      <c r="E64" s="230">
        <f t="shared" si="3"/>
        <v>254087388852591.09</v>
      </c>
      <c r="F64" s="230">
        <f t="shared" si="3"/>
        <v>282723188676190.44</v>
      </c>
      <c r="G64" s="230">
        <f t="shared" si="3"/>
        <v>303522527271882.94</v>
      </c>
      <c r="H64" s="230">
        <f t="shared" si="3"/>
        <v>323733158697678.69</v>
      </c>
      <c r="I64" s="230">
        <f t="shared" si="3"/>
        <v>344933997655033.06</v>
      </c>
      <c r="J64" s="230">
        <f t="shared" si="3"/>
        <v>359061528920523.94</v>
      </c>
      <c r="K64" s="230">
        <f t="shared" si="3"/>
        <v>373708600535009.44</v>
      </c>
      <c r="L64" s="230">
        <f t="shared" si="3"/>
        <v>385028572410566.31</v>
      </c>
      <c r="M64" s="230">
        <f t="shared" si="3"/>
        <v>393946222437488.31</v>
      </c>
      <c r="N64" s="230">
        <f t="shared" si="3"/>
        <v>400212956465244</v>
      </c>
      <c r="O64" s="230">
        <f t="shared" si="3"/>
        <v>406380346506953.13</v>
      </c>
      <c r="P64" s="230">
        <f t="shared" si="3"/>
        <v>412448892444381</v>
      </c>
      <c r="Q64" s="230">
        <f t="shared" si="3"/>
        <v>418419094082674.19</v>
      </c>
      <c r="R64" s="230">
        <f t="shared" si="3"/>
        <v>424291451150361.94</v>
      </c>
      <c r="S64" s="230">
        <f t="shared" si="3"/>
        <v>426079405660015.56</v>
      </c>
      <c r="T64" s="230">
        <f t="shared" si="3"/>
        <v>427858952240476.81</v>
      </c>
      <c r="U64" s="230">
        <f t="shared" si="3"/>
        <v>429630085727259.31</v>
      </c>
      <c r="V64" s="230">
        <f t="shared" si="3"/>
        <v>431392800956241.19</v>
      </c>
      <c r="W64" s="230">
        <f t="shared" si="3"/>
        <v>433147092763665.06</v>
      </c>
      <c r="X64" s="230">
        <f t="shared" si="3"/>
        <v>431351187103242.56</v>
      </c>
      <c r="Y64" s="230">
        <f t="shared" si="3"/>
        <v>429558552670136.88</v>
      </c>
      <c r="Z64" s="230">
        <f t="shared" si="3"/>
        <v>427769191757293.63</v>
      </c>
      <c r="AA64" s="230">
        <f t="shared" si="3"/>
        <v>425983106657497.44</v>
      </c>
      <c r="AB64" s="230">
        <f t="shared" si="3"/>
        <v>424200299663373.19</v>
      </c>
      <c r="AC64" s="230">
        <f t="shared" si="3"/>
        <v>417835587053039.94</v>
      </c>
      <c r="AD64" s="230">
        <f t="shared" si="3"/>
        <v>411489469221407.94</v>
      </c>
      <c r="AE64" s="230">
        <f t="shared" si="3"/>
        <v>405161958190589.13</v>
      </c>
      <c r="AF64" s="230">
        <f t="shared" si="3"/>
        <v>398853065981849.81</v>
      </c>
      <c r="AG64" s="230">
        <f t="shared" si="3"/>
        <v>392562804615610.94</v>
      </c>
      <c r="AH64" s="230">
        <f t="shared" si="3"/>
        <v>382881031089811.94</v>
      </c>
      <c r="AI64" s="230">
        <f t="shared" si="3"/>
        <v>373229420833364.88</v>
      </c>
      <c r="AJ64" s="230">
        <f t="shared" si="3"/>
        <v>363607993159703.88</v>
      </c>
      <c r="AK64" s="230">
        <f t="shared" si="3"/>
        <v>354016767380904.25</v>
      </c>
      <c r="AL64" s="230">
        <f t="shared" si="3"/>
        <v>344455762807681.69</v>
      </c>
      <c r="AM64" s="230">
        <f t="shared" si="3"/>
        <v>334910526559696.5</v>
      </c>
      <c r="AN64" s="230">
        <f t="shared" si="3"/>
        <v>325395599494515.94</v>
      </c>
      <c r="AO64" s="230">
        <f t="shared" si="3"/>
        <v>315911000949995.38</v>
      </c>
      <c r="AP64" s="230">
        <f t="shared" si="3"/>
        <v>306456750262628.81</v>
      </c>
      <c r="AQ64" s="230">
        <f t="shared" si="4"/>
        <v>297006985220142.56</v>
      </c>
    </row>
    <row r="65" spans="1:43" x14ac:dyDescent="0.2">
      <c r="A65" s="278" t="s">
        <v>104</v>
      </c>
      <c r="B65" s="230">
        <f t="shared" si="0"/>
        <v>6036212638500</v>
      </c>
      <c r="C65" s="230">
        <f t="shared" si="3"/>
        <v>5963989201500</v>
      </c>
      <c r="D65" s="230">
        <f t="shared" si="3"/>
        <v>7148101402933.4443</v>
      </c>
      <c r="E65" s="230">
        <f t="shared" si="3"/>
        <v>7556805493838.0469</v>
      </c>
      <c r="F65" s="230">
        <f t="shared" si="3"/>
        <v>7852789822600.5596</v>
      </c>
      <c r="G65" s="230">
        <f t="shared" si="3"/>
        <v>8110927564902.5361</v>
      </c>
      <c r="H65" s="230">
        <f t="shared" si="3"/>
        <v>8421704944429.7861</v>
      </c>
      <c r="I65" s="230">
        <f t="shared" si="3"/>
        <v>8785698737909.9434</v>
      </c>
      <c r="J65" s="230">
        <f t="shared" si="3"/>
        <v>9006721891898.4805</v>
      </c>
      <c r="K65" s="230">
        <f t="shared" si="3"/>
        <v>9202511112421.2188</v>
      </c>
      <c r="L65" s="230">
        <f t="shared" si="3"/>
        <v>9320439939873.5</v>
      </c>
      <c r="M65" s="230">
        <f t="shared" si="3"/>
        <v>9380016587153.4199</v>
      </c>
      <c r="N65" s="230">
        <f t="shared" si="3"/>
        <v>9485999867509.0078</v>
      </c>
      <c r="O65" s="230">
        <f t="shared" si="3"/>
        <v>9570493333704.9473</v>
      </c>
      <c r="P65" s="230">
        <f t="shared" si="3"/>
        <v>9637256213205.3398</v>
      </c>
      <c r="Q65" s="230">
        <f t="shared" si="3"/>
        <v>9690284340395.6133</v>
      </c>
      <c r="R65" s="230">
        <f t="shared" si="3"/>
        <v>9733742156512.6465</v>
      </c>
      <c r="S65" s="230">
        <f t="shared" si="3"/>
        <v>9798490636958.1992</v>
      </c>
      <c r="T65" s="230">
        <f t="shared" si="3"/>
        <v>9858381282935.1309</v>
      </c>
      <c r="U65" s="230">
        <f t="shared" si="3"/>
        <v>9913505591077.9434</v>
      </c>
      <c r="V65" s="230">
        <f t="shared" si="3"/>
        <v>9963966254256.9121</v>
      </c>
      <c r="W65" s="230">
        <f t="shared" si="3"/>
        <v>10009876484321.766</v>
      </c>
      <c r="X65" s="230">
        <f t="shared" si="3"/>
        <v>10051359325156.508</v>
      </c>
      <c r="Y65" s="230">
        <f t="shared" si="3"/>
        <v>10088546960879.781</v>
      </c>
      <c r="Z65" s="230">
        <f t="shared" si="3"/>
        <v>10121580023795.654</v>
      </c>
      <c r="AA65" s="230">
        <f t="shared" si="3"/>
        <v>10150606906447.066</v>
      </c>
      <c r="AB65" s="230">
        <f t="shared" si="3"/>
        <v>10175783081858.232</v>
      </c>
      <c r="AC65" s="230">
        <f t="shared" si="3"/>
        <v>10197270435773.008</v>
      </c>
      <c r="AD65" s="230">
        <f t="shared" si="3"/>
        <v>10215236614408.439</v>
      </c>
      <c r="AE65" s="230">
        <f t="shared" si="3"/>
        <v>10229854390952.102</v>
      </c>
      <c r="AF65" s="230">
        <f t="shared" si="3"/>
        <v>10241301053736.586</v>
      </c>
      <c r="AG65" s="230">
        <f t="shared" si="3"/>
        <v>10249757818733.834</v>
      </c>
      <c r="AH65" s="230">
        <f t="shared" si="3"/>
        <v>10255409268723.443</v>
      </c>
      <c r="AI65" s="230">
        <f t="shared" si="3"/>
        <v>10258442821209.078</v>
      </c>
      <c r="AJ65" s="230">
        <f t="shared" si="3"/>
        <v>10259048226884.449</v>
      </c>
      <c r="AK65" s="230">
        <f t="shared" si="3"/>
        <v>10257417100190.898</v>
      </c>
      <c r="AL65" s="230">
        <f t="shared" si="3"/>
        <v>10253742483260.309</v>
      </c>
      <c r="AM65" s="230">
        <f t="shared" si="3"/>
        <v>10248218444305.184</v>
      </c>
      <c r="AN65" s="230">
        <f t="shared" si="3"/>
        <v>10241039711299.002</v>
      </c>
      <c r="AO65" s="230">
        <f t="shared" si="3"/>
        <v>10232401341591.193</v>
      </c>
      <c r="AP65" s="230">
        <f t="shared" si="3"/>
        <v>10222498427918.061</v>
      </c>
      <c r="AQ65" s="230">
        <f t="shared" si="4"/>
        <v>10210674525904.582</v>
      </c>
    </row>
    <row r="66" spans="1:43" x14ac:dyDescent="0.2">
      <c r="A66" s="278" t="s">
        <v>105</v>
      </c>
      <c r="B66" s="230">
        <f t="shared" si="0"/>
        <v>15311368644000</v>
      </c>
      <c r="C66" s="230">
        <f t="shared" si="3"/>
        <v>12539099793000</v>
      </c>
      <c r="D66" s="230">
        <f t="shared" si="3"/>
        <v>12722340789353.701</v>
      </c>
      <c r="E66" s="230">
        <f t="shared" si="3"/>
        <v>16379520007748.58</v>
      </c>
      <c r="F66" s="230">
        <f t="shared" si="3"/>
        <v>16889864184305.805</v>
      </c>
      <c r="G66" s="230">
        <f t="shared" si="3"/>
        <v>17798307227198.586</v>
      </c>
      <c r="H66" s="230">
        <f t="shared" si="3"/>
        <v>18935162771123.84</v>
      </c>
      <c r="I66" s="230">
        <f t="shared" si="3"/>
        <v>19916812007131.117</v>
      </c>
      <c r="J66" s="230">
        <f t="shared" si="3"/>
        <v>20665809545198.617</v>
      </c>
      <c r="K66" s="230">
        <f t="shared" si="3"/>
        <v>21254946267000.016</v>
      </c>
      <c r="L66" s="230">
        <f t="shared" si="3"/>
        <v>21752641799548.016</v>
      </c>
      <c r="M66" s="230">
        <f t="shared" si="3"/>
        <v>22245980804180.953</v>
      </c>
      <c r="N66" s="230">
        <f t="shared" si="3"/>
        <v>22899665850987.98</v>
      </c>
      <c r="O66" s="230">
        <f t="shared" si="3"/>
        <v>23632715316594.941</v>
      </c>
      <c r="P66" s="230">
        <f t="shared" si="3"/>
        <v>24424614738175.27</v>
      </c>
      <c r="Q66" s="230">
        <f t="shared" si="3"/>
        <v>25251869329210.5</v>
      </c>
      <c r="R66" s="230">
        <f t="shared" si="3"/>
        <v>26087505585939.387</v>
      </c>
      <c r="S66" s="230">
        <f t="shared" si="3"/>
        <v>27008696063149.211</v>
      </c>
      <c r="T66" s="230">
        <f t="shared" si="3"/>
        <v>27912273715159.695</v>
      </c>
      <c r="U66" s="230">
        <f t="shared" si="3"/>
        <v>28794668431328.051</v>
      </c>
      <c r="V66" s="230">
        <f t="shared" si="3"/>
        <v>29652350128013.93</v>
      </c>
      <c r="W66" s="230">
        <f t="shared" si="3"/>
        <v>30481853717925.047</v>
      </c>
      <c r="X66" s="230">
        <f t="shared" si="3"/>
        <v>31279803723098.313</v>
      </c>
      <c r="Y66" s="230">
        <f t="shared" si="3"/>
        <v>32042938273825.207</v>
      </c>
      <c r="Z66" s="230">
        <f t="shared" si="3"/>
        <v>32768132244622.102</v>
      </c>
      <c r="AA66" s="230">
        <f t="shared" si="3"/>
        <v>33452419290586.648</v>
      </c>
      <c r="AB66" s="230">
        <f t="shared" si="3"/>
        <v>34093012562894.801</v>
      </c>
      <c r="AC66" s="230">
        <f t="shared" si="3"/>
        <v>34687323900477.559</v>
      </c>
      <c r="AD66" s="230">
        <f t="shared" si="3"/>
        <v>35232981315696.063</v>
      </c>
      <c r="AE66" s="230">
        <f t="shared" si="3"/>
        <v>35727844614723.758</v>
      </c>
      <c r="AF66" s="230">
        <f t="shared" si="3"/>
        <v>36170019017904.266</v>
      </c>
      <c r="AG66" s="230">
        <f t="shared" si="3"/>
        <v>36557866671152.594</v>
      </c>
      <c r="AH66" s="230">
        <f t="shared" si="3"/>
        <v>36890015966048.109</v>
      </c>
      <c r="AI66" s="230">
        <f t="shared" si="3"/>
        <v>37165368613179.984</v>
      </c>
      <c r="AJ66" s="230">
        <f t="shared" si="3"/>
        <v>37383104440125.695</v>
      </c>
      <c r="AK66" s="230">
        <f t="shared" si="3"/>
        <v>37542683911737.602</v>
      </c>
      <c r="AL66" s="230">
        <f t="shared" si="3"/>
        <v>37643848395816.789</v>
      </c>
      <c r="AM66" s="230">
        <f t="shared" si="3"/>
        <v>37686618221401.156</v>
      </c>
      <c r="AN66" s="230">
        <f t="shared" si="3"/>
        <v>37671288599489.828</v>
      </c>
      <c r="AO66" s="230">
        <f t="shared" si="3"/>
        <v>37598423496798.586</v>
      </c>
      <c r="AP66" s="230">
        <f t="shared" si="3"/>
        <v>37468847571891.93</v>
      </c>
      <c r="AQ66" s="230">
        <f t="shared" si="4"/>
        <v>37280528034786.695</v>
      </c>
    </row>
    <row r="67" spans="1:43" x14ac:dyDescent="0.2">
      <c r="A67" s="278" t="s">
        <v>106</v>
      </c>
      <c r="B67" s="230">
        <f t="shared" si="0"/>
        <v>13397447563500</v>
      </c>
      <c r="C67" s="230">
        <f t="shared" si="3"/>
        <v>13236333742500</v>
      </c>
      <c r="D67" s="230">
        <f t="shared" si="3"/>
        <v>14180421421365.576</v>
      </c>
      <c r="E67" s="230">
        <f t="shared" si="3"/>
        <v>18236763373650.484</v>
      </c>
      <c r="F67" s="230">
        <f t="shared" si="3"/>
        <v>18986854183298.523</v>
      </c>
      <c r="G67" s="230">
        <f t="shared" si="3"/>
        <v>20286164090038.484</v>
      </c>
      <c r="H67" s="230">
        <f t="shared" si="3"/>
        <v>21973847362314.563</v>
      </c>
      <c r="I67" s="230">
        <f t="shared" si="3"/>
        <v>23581195120997.41</v>
      </c>
      <c r="J67" s="230">
        <f t="shared" si="3"/>
        <v>24964692920570.473</v>
      </c>
      <c r="K67" s="230">
        <f t="shared" si="3"/>
        <v>26167153413740.527</v>
      </c>
      <c r="L67" s="230">
        <f t="shared" si="3"/>
        <v>27224520388625.684</v>
      </c>
      <c r="M67" s="230">
        <f t="shared" si="3"/>
        <v>28198689349923.063</v>
      </c>
      <c r="N67" s="230">
        <f t="shared" si="3"/>
        <v>29238522815098.344</v>
      </c>
      <c r="O67" s="230">
        <f t="shared" si="3"/>
        <v>30272210106796.527</v>
      </c>
      <c r="P67" s="230">
        <f t="shared" si="3"/>
        <v>31293928017452.129</v>
      </c>
      <c r="Q67" s="230">
        <f t="shared" si="3"/>
        <v>32297456786594.852</v>
      </c>
      <c r="R67" s="230">
        <f t="shared" si="3"/>
        <v>33276214271787.699</v>
      </c>
      <c r="S67" s="230">
        <f t="shared" si="3"/>
        <v>34321435171346.66</v>
      </c>
      <c r="T67" s="230">
        <f t="shared" si="3"/>
        <v>35338051801307.32</v>
      </c>
      <c r="U67" s="230">
        <f t="shared" si="3"/>
        <v>36322592703255.094</v>
      </c>
      <c r="V67" s="230">
        <f t="shared" si="3"/>
        <v>37271733483973.727</v>
      </c>
      <c r="W67" s="230">
        <f t="shared" si="3"/>
        <v>38182318372504.688</v>
      </c>
      <c r="X67" s="230">
        <f t="shared" si="3"/>
        <v>39051380059916.93</v>
      </c>
      <c r="Y67" s="230">
        <f t="shared" si="3"/>
        <v>39876157646997.563</v>
      </c>
      <c r="Z67" s="230">
        <f t="shared" si="3"/>
        <v>40654112553382.172</v>
      </c>
      <c r="AA67" s="230">
        <f t="shared" si="3"/>
        <v>41382942271137.281</v>
      </c>
      <c r="AB67" s="230">
        <f t="shared" si="3"/>
        <v>42060591875931.938</v>
      </c>
      <c r="AC67" s="230">
        <f t="shared" si="3"/>
        <v>42685263239191.438</v>
      </c>
      <c r="AD67" s="230">
        <f t="shared" si="3"/>
        <v>43255421914495.188</v>
      </c>
      <c r="AE67" s="230">
        <f t="shared" si="3"/>
        <v>43769801700510.367</v>
      </c>
      <c r="AF67" s="230">
        <f t="shared" si="3"/>
        <v>44227406910503.352</v>
      </c>
      <c r="AG67" s="230">
        <f t="shared" si="3"/>
        <v>44627512404572.453</v>
      </c>
      <c r="AH67" s="230">
        <f t="shared" si="3"/>
        <v>44969661464860.086</v>
      </c>
      <c r="AI67" s="230">
        <f t="shared" si="3"/>
        <v>45253661615853.25</v>
      </c>
      <c r="AJ67" s="230">
        <f t="shared" si="3"/>
        <v>45479578511259.633</v>
      </c>
      <c r="AK67" s="230">
        <f t="shared" si="3"/>
        <v>45647728025677.352</v>
      </c>
      <c r="AL67" s="230">
        <f t="shared" si="3"/>
        <v>45758666703262.547</v>
      </c>
      <c r="AM67" s="230">
        <f t="shared" si="3"/>
        <v>45813180726785.172</v>
      </c>
      <c r="AN67" s="230">
        <f t="shared" si="3"/>
        <v>45812273578855.367</v>
      </c>
      <c r="AO67" s="230">
        <f t="shared" si="3"/>
        <v>45757152572743.336</v>
      </c>
      <c r="AP67" s="230">
        <f t="shared" si="3"/>
        <v>45649214433201.547</v>
      </c>
      <c r="AQ67" s="230">
        <f t="shared" si="4"/>
        <v>45486237692143.313</v>
      </c>
    </row>
    <row r="68" spans="1:43" x14ac:dyDescent="0.2">
      <c r="A68" s="278" t="s">
        <v>107</v>
      </c>
      <c r="B68" s="230">
        <f t="shared" si="0"/>
        <v>794457807000</v>
      </c>
      <c r="C68" s="230">
        <f t="shared" si="3"/>
        <v>1058351134500</v>
      </c>
      <c r="D68" s="230">
        <f t="shared" si="3"/>
        <v>862727228101.20642</v>
      </c>
      <c r="E68" s="230">
        <f t="shared" si="3"/>
        <v>1310872179362.2778</v>
      </c>
      <c r="F68" s="230">
        <f t="shared" si="3"/>
        <v>1312672696773.8511</v>
      </c>
      <c r="G68" s="230">
        <f t="shared" si="3"/>
        <v>1335510594887.5132</v>
      </c>
      <c r="H68" s="230">
        <f t="shared" si="3"/>
        <v>1371571825211.4233</v>
      </c>
      <c r="I68" s="230">
        <f t="shared" si="3"/>
        <v>1407145073461.8591</v>
      </c>
      <c r="J68" s="230">
        <f t="shared" si="3"/>
        <v>1438263177030.2273</v>
      </c>
      <c r="K68" s="230">
        <f t="shared" si="3"/>
        <v>1465659767393.1892</v>
      </c>
      <c r="L68" s="230">
        <f t="shared" si="3"/>
        <v>1488072262599.5342</v>
      </c>
      <c r="M68" s="230">
        <f t="shared" si="3"/>
        <v>1505198511023.418</v>
      </c>
      <c r="N68" s="230">
        <f t="shared" si="3"/>
        <v>1527904843315.2961</v>
      </c>
      <c r="O68" s="230">
        <f t="shared" si="3"/>
        <v>1546077753174.5757</v>
      </c>
      <c r="P68" s="230">
        <f t="shared" si="3"/>
        <v>1559990106139.9482</v>
      </c>
      <c r="Q68" s="230">
        <f t="shared" si="3"/>
        <v>1569968633275.8638</v>
      </c>
      <c r="R68" s="230">
        <f t="shared" si="3"/>
        <v>1576383873073.0259</v>
      </c>
      <c r="S68" s="230">
        <f t="shared" si="3"/>
        <v>1591214360623.3232</v>
      </c>
      <c r="T68" s="230">
        <f t="shared" si="3"/>
        <v>1603359674805.0933</v>
      </c>
      <c r="U68" s="230">
        <f t="shared" si="3"/>
        <v>1612924542231.7207</v>
      </c>
      <c r="V68" s="230">
        <f t="shared" si="3"/>
        <v>1620024877564.324</v>
      </c>
      <c r="W68" s="230">
        <f t="shared" si="3"/>
        <v>1624785092403.2104</v>
      </c>
      <c r="X68" s="230">
        <f t="shared" si="3"/>
        <v>1627335594605.5913</v>
      </c>
      <c r="Y68" s="230">
        <f t="shared" si="3"/>
        <v>1627810515725.8311</v>
      </c>
      <c r="Z68" s="230">
        <f t="shared" si="3"/>
        <v>1626345693134.6895</v>
      </c>
      <c r="AA68" s="230">
        <f t="shared" si="3"/>
        <v>1623076922958.2983</v>
      </c>
      <c r="AB68" s="230">
        <f t="shared" si="3"/>
        <v>1618138490552.9053</v>
      </c>
      <c r="AC68" s="230">
        <f t="shared" si="3"/>
        <v>1611661976983.9473</v>
      </c>
      <c r="AD68" s="230">
        <f t="shared" si="3"/>
        <v>1603775333018.5596</v>
      </c>
      <c r="AE68" s="230">
        <f t="shared" si="3"/>
        <v>1594602206513.7424</v>
      </c>
      <c r="AF68" s="230">
        <f t="shared" si="3"/>
        <v>1584261504775.7722</v>
      </c>
      <c r="AG68" s="230">
        <f t="shared" si="3"/>
        <v>1572867170422.0884</v>
      </c>
      <c r="AH68" s="230">
        <f t="shared" si="3"/>
        <v>1560528147401.9192</v>
      </c>
      <c r="AI68" s="230">
        <f t="shared" ref="AI68:AP74" si="5">SUMIFS(AI$2:AI$44,$AR$2:$AR$44,$A68)</f>
        <v>1547348513009.3105</v>
      </c>
      <c r="AJ68" s="230">
        <f t="shared" si="5"/>
        <v>1533427751819.9805</v>
      </c>
      <c r="AK68" s="230">
        <f t="shared" si="5"/>
        <v>1518861148363.3457</v>
      </c>
      <c r="AL68" s="230">
        <f t="shared" si="5"/>
        <v>1503740276866.04</v>
      </c>
      <c r="AM68" s="230">
        <f t="shared" si="5"/>
        <v>1488153568442.2822</v>
      </c>
      <c r="AN68" s="230">
        <f t="shared" si="5"/>
        <v>1472186938540.3042</v>
      </c>
      <c r="AO68" s="230">
        <f t="shared" si="5"/>
        <v>1455924460177.3535</v>
      </c>
      <c r="AP68" s="230">
        <f t="shared" si="5"/>
        <v>1439449071420.1284</v>
      </c>
      <c r="AQ68" s="230">
        <f t="shared" si="4"/>
        <v>1422724688921.7959</v>
      </c>
    </row>
    <row r="69" spans="1:43" x14ac:dyDescent="0.2">
      <c r="A69" s="278" t="s">
        <v>108</v>
      </c>
      <c r="B69" s="230">
        <f t="shared" si="0"/>
        <v>28253252989500</v>
      </c>
      <c r="C69" s="230">
        <f t="shared" ref="C69:AH74" si="6">SUMIFS(C$2:C$44,$AR$2:$AR$44,$A69)</f>
        <v>24744860646000</v>
      </c>
      <c r="D69" s="230">
        <f t="shared" si="6"/>
        <v>25319488250530.176</v>
      </c>
      <c r="E69" s="230">
        <f t="shared" si="6"/>
        <v>29027002946621.289</v>
      </c>
      <c r="F69" s="230">
        <f t="shared" si="6"/>
        <v>32007246214950.699</v>
      </c>
      <c r="G69" s="230">
        <f t="shared" si="6"/>
        <v>33938804795327.621</v>
      </c>
      <c r="H69" s="230">
        <f t="shared" si="6"/>
        <v>35850729455058.695</v>
      </c>
      <c r="I69" s="230">
        <f t="shared" si="6"/>
        <v>36836891805792.992</v>
      </c>
      <c r="J69" s="230">
        <f t="shared" si="6"/>
        <v>37782837626308.844</v>
      </c>
      <c r="K69" s="230">
        <f t="shared" si="6"/>
        <v>38726091101312.078</v>
      </c>
      <c r="L69" s="230">
        <f t="shared" si="6"/>
        <v>39648656806619.719</v>
      </c>
      <c r="M69" s="230">
        <f t="shared" si="6"/>
        <v>40555375661566.133</v>
      </c>
      <c r="N69" s="230">
        <f t="shared" si="6"/>
        <v>40989558716709.172</v>
      </c>
      <c r="O69" s="230">
        <f t="shared" si="6"/>
        <v>41421500467245.703</v>
      </c>
      <c r="P69" s="230">
        <f t="shared" si="6"/>
        <v>41851202007418.055</v>
      </c>
      <c r="Q69" s="230">
        <f t="shared" si="6"/>
        <v>42278664431336.688</v>
      </c>
      <c r="R69" s="230">
        <f t="shared" si="6"/>
        <v>42703888832980.234</v>
      </c>
      <c r="S69" s="230">
        <f t="shared" si="6"/>
        <v>42524743181027.461</v>
      </c>
      <c r="T69" s="230">
        <f t="shared" si="6"/>
        <v>42345900628557.906</v>
      </c>
      <c r="U69" s="230">
        <f t="shared" si="6"/>
        <v>42167361168946.648</v>
      </c>
      <c r="V69" s="230">
        <f t="shared" si="6"/>
        <v>41989124795568.266</v>
      </c>
      <c r="W69" s="230">
        <f t="shared" si="6"/>
        <v>41811191501796.828</v>
      </c>
      <c r="X69" s="230">
        <f t="shared" si="6"/>
        <v>41633561281005.891</v>
      </c>
      <c r="Y69" s="230">
        <f t="shared" si="6"/>
        <v>41456234126568.398</v>
      </c>
      <c r="Z69" s="230">
        <f t="shared" si="6"/>
        <v>41279210031856.813</v>
      </c>
      <c r="AA69" s="230">
        <f t="shared" si="6"/>
        <v>41102488990243.063</v>
      </c>
      <c r="AB69" s="230">
        <f t="shared" si="6"/>
        <v>40926070995098.516</v>
      </c>
      <c r="AC69" s="230">
        <f t="shared" si="6"/>
        <v>40749956039794.023</v>
      </c>
      <c r="AD69" s="230">
        <f t="shared" si="6"/>
        <v>40574144117699.875</v>
      </c>
      <c r="AE69" s="230">
        <f t="shared" si="6"/>
        <v>40398635222185.883</v>
      </c>
      <c r="AF69" s="230">
        <f t="shared" si="6"/>
        <v>40223429346621.273</v>
      </c>
      <c r="AG69" s="230">
        <f t="shared" si="6"/>
        <v>40048526484374.766</v>
      </c>
      <c r="AH69" s="230">
        <f t="shared" si="6"/>
        <v>39950118845302.688</v>
      </c>
      <c r="AI69" s="230">
        <f t="shared" si="5"/>
        <v>39851832826752.156</v>
      </c>
      <c r="AJ69" s="230">
        <f t="shared" si="5"/>
        <v>39753668426095.273</v>
      </c>
      <c r="AK69" s="230">
        <f t="shared" si="5"/>
        <v>39655625640703.898</v>
      </c>
      <c r="AL69" s="230">
        <f t="shared" si="5"/>
        <v>39557704467949.766</v>
      </c>
      <c r="AM69" s="230">
        <f t="shared" si="5"/>
        <v>39434658644868.266</v>
      </c>
      <c r="AN69" s="230">
        <f t="shared" si="5"/>
        <v>39311794884560.289</v>
      </c>
      <c r="AO69" s="230">
        <f t="shared" si="5"/>
        <v>39189113183061.461</v>
      </c>
      <c r="AP69" s="230">
        <f t="shared" si="5"/>
        <v>39066613536407.094</v>
      </c>
      <c r="AQ69" s="230">
        <f t="shared" si="4"/>
        <v>38941004279960.383</v>
      </c>
    </row>
    <row r="70" spans="1:43" x14ac:dyDescent="0.2">
      <c r="A70" s="278" t="s">
        <v>109</v>
      </c>
      <c r="B70" s="230">
        <f t="shared" si="0"/>
        <v>6313995088500</v>
      </c>
      <c r="C70" s="230">
        <f t="shared" si="6"/>
        <v>5611205490000</v>
      </c>
      <c r="D70" s="230">
        <f t="shared" si="6"/>
        <v>6127883149832.4883</v>
      </c>
      <c r="E70" s="230">
        <f t="shared" si="6"/>
        <v>6596936554156.0205</v>
      </c>
      <c r="F70" s="230">
        <f t="shared" si="6"/>
        <v>6794049126121.8105</v>
      </c>
      <c r="G70" s="230">
        <f t="shared" si="6"/>
        <v>6916038573200.0488</v>
      </c>
      <c r="H70" s="230">
        <f t="shared" si="6"/>
        <v>7071982677840.6133</v>
      </c>
      <c r="I70" s="230">
        <f t="shared" si="6"/>
        <v>7233390001506.7432</v>
      </c>
      <c r="J70" s="230">
        <f t="shared" si="6"/>
        <v>7366256713937.9531</v>
      </c>
      <c r="K70" s="230">
        <f t="shared" si="6"/>
        <v>7478614932505.9844</v>
      </c>
      <c r="L70" s="230">
        <f t="shared" si="6"/>
        <v>7565584874724.499</v>
      </c>
      <c r="M70" s="230">
        <f t="shared" si="6"/>
        <v>7627919429801.5596</v>
      </c>
      <c r="N70" s="230">
        <f t="shared" si="6"/>
        <v>7678332326415.6172</v>
      </c>
      <c r="O70" s="230">
        <f t="shared" si="6"/>
        <v>7709133819418.3037</v>
      </c>
      <c r="P70" s="230">
        <f t="shared" si="6"/>
        <v>7723606256124.2314</v>
      </c>
      <c r="Q70" s="230">
        <f t="shared" si="6"/>
        <v>7725178414757.1787</v>
      </c>
      <c r="R70" s="230">
        <f t="shared" si="6"/>
        <v>7717359869170.3008</v>
      </c>
      <c r="S70" s="230">
        <f t="shared" si="6"/>
        <v>7710301027384.8135</v>
      </c>
      <c r="T70" s="230">
        <f t="shared" si="6"/>
        <v>7697865202588.3994</v>
      </c>
      <c r="U70" s="230">
        <f t="shared" si="6"/>
        <v>7680532729319.7754</v>
      </c>
      <c r="V70" s="230">
        <f t="shared" si="6"/>
        <v>7658789792868.71</v>
      </c>
      <c r="W70" s="230">
        <f t="shared" si="6"/>
        <v>7633125582553.4717</v>
      </c>
      <c r="X70" s="230">
        <f t="shared" si="6"/>
        <v>7604029731061.1621</v>
      </c>
      <c r="Y70" s="230">
        <f t="shared" si="6"/>
        <v>7571990049083.2031</v>
      </c>
      <c r="Z70" s="230">
        <f t="shared" si="6"/>
        <v>7537490560384.9775</v>
      </c>
      <c r="AA70" s="230">
        <f t="shared" si="6"/>
        <v>7501009838839.9238</v>
      </c>
      <c r="AB70" s="230">
        <f t="shared" si="6"/>
        <v>7463019645854.8223</v>
      </c>
      <c r="AC70" s="230">
        <f t="shared" si="6"/>
        <v>7423983864022.3916</v>
      </c>
      <c r="AD70" s="230">
        <f t="shared" si="6"/>
        <v>7384357720762.7344</v>
      </c>
      <c r="AE70" s="230">
        <f t="shared" si="6"/>
        <v>7344587294144.4434</v>
      </c>
      <c r="AF70" s="230">
        <f t="shared" si="6"/>
        <v>7305109291999.959</v>
      </c>
      <c r="AG70" s="230">
        <f t="shared" si="6"/>
        <v>7266351094845.3711</v>
      </c>
      <c r="AH70" s="230">
        <f t="shared" si="6"/>
        <v>7228731052964.2969</v>
      </c>
      <c r="AI70" s="230">
        <f t="shared" si="5"/>
        <v>7192659028293.8369</v>
      </c>
      <c r="AJ70" s="230">
        <f t="shared" si="5"/>
        <v>7158537172438.0361</v>
      </c>
      <c r="AK70" s="230">
        <f t="shared" si="5"/>
        <v>7126760933207.4951</v>
      </c>
      <c r="AL70" s="230">
        <f t="shared" si="5"/>
        <v>7097720283527.0146</v>
      </c>
      <c r="AM70" s="230">
        <f t="shared" si="5"/>
        <v>7071801168351.0996</v>
      </c>
      <c r="AN70" s="230">
        <f t="shared" si="5"/>
        <v>7049387167372.3506</v>
      </c>
      <c r="AO70" s="230">
        <f t="shared" si="5"/>
        <v>7030861373795.6543</v>
      </c>
      <c r="AP70" s="230">
        <f t="shared" si="5"/>
        <v>7016608492289.7881</v>
      </c>
      <c r="AQ70" s="230">
        <f t="shared" si="4"/>
        <v>7006432546075.8242</v>
      </c>
    </row>
    <row r="71" spans="1:43" x14ac:dyDescent="0.2">
      <c r="A71" s="278" t="s">
        <v>110</v>
      </c>
      <c r="B71" s="230">
        <f t="shared" si="0"/>
        <v>3255610314000</v>
      </c>
      <c r="C71" s="230">
        <f t="shared" si="6"/>
        <v>3327833751000.0005</v>
      </c>
      <c r="D71" s="230">
        <f t="shared" si="6"/>
        <v>3953303264219.5</v>
      </c>
      <c r="E71" s="230">
        <f t="shared" si="6"/>
        <v>4183374870589.6196</v>
      </c>
      <c r="F71" s="230">
        <f t="shared" si="6"/>
        <v>4368091227589.3921</v>
      </c>
      <c r="G71" s="230">
        <f t="shared" si="6"/>
        <v>4535523616242.4346</v>
      </c>
      <c r="H71" s="230">
        <f t="shared" si="6"/>
        <v>4731197388573.2178</v>
      </c>
      <c r="I71" s="230">
        <f t="shared" si="6"/>
        <v>4982755734013.5225</v>
      </c>
      <c r="J71" s="230">
        <f t="shared" si="6"/>
        <v>5106175049185.252</v>
      </c>
      <c r="K71" s="230">
        <f t="shared" si="6"/>
        <v>5218737061538.1641</v>
      </c>
      <c r="L71" s="230">
        <f t="shared" si="6"/>
        <v>5266783358082.7666</v>
      </c>
      <c r="M71" s="230">
        <f t="shared" si="6"/>
        <v>5268717977921.8457</v>
      </c>
      <c r="N71" s="230">
        <f t="shared" si="6"/>
        <v>5325586521892.498</v>
      </c>
      <c r="O71" s="230">
        <f t="shared" si="6"/>
        <v>5370513033789.6338</v>
      </c>
      <c r="P71" s="230">
        <f t="shared" si="6"/>
        <v>5405623033294.4609</v>
      </c>
      <c r="Q71" s="230">
        <f t="shared" si="6"/>
        <v>5433168858806.4658</v>
      </c>
      <c r="R71" s="230">
        <f t="shared" si="6"/>
        <v>5455492046951.2744</v>
      </c>
      <c r="S71" s="230">
        <f t="shared" si="6"/>
        <v>5499005631242.6621</v>
      </c>
      <c r="T71" s="230">
        <f t="shared" si="6"/>
        <v>5540059473253.1006</v>
      </c>
      <c r="U71" s="230">
        <f t="shared" si="6"/>
        <v>5578656118794.2031</v>
      </c>
      <c r="V71" s="230">
        <f t="shared" si="6"/>
        <v>5614803141233.5283</v>
      </c>
      <c r="W71" s="230">
        <f t="shared" si="6"/>
        <v>5648512995922.4053</v>
      </c>
      <c r="X71" s="230">
        <f t="shared" si="6"/>
        <v>5679802862918.6787</v>
      </c>
      <c r="Y71" s="230">
        <f t="shared" si="6"/>
        <v>5708694479191.9326</v>
      </c>
      <c r="Z71" s="230">
        <f t="shared" si="6"/>
        <v>5735213961502.8975</v>
      </c>
      <c r="AA71" s="230">
        <f t="shared" si="6"/>
        <v>5759391621144.8936</v>
      </c>
      <c r="AB71" s="230">
        <f t="shared" si="6"/>
        <v>5781261771724.9238</v>
      </c>
      <c r="AC71" s="230">
        <f t="shared" si="6"/>
        <v>5800862531143.8574</v>
      </c>
      <c r="AD71" s="230">
        <f t="shared" si="6"/>
        <v>5818235618912.625</v>
      </c>
      <c r="AE71" s="230">
        <f t="shared" si="6"/>
        <v>5833426149911.4102</v>
      </c>
      <c r="AF71" s="230">
        <f t="shared" si="6"/>
        <v>5846482425665.1484</v>
      </c>
      <c r="AG71" s="230">
        <f t="shared" si="6"/>
        <v>5857455724170.042</v>
      </c>
      <c r="AH71" s="230">
        <f t="shared" si="6"/>
        <v>5866400089262.9121</v>
      </c>
      <c r="AI71" s="230">
        <f t="shared" si="5"/>
        <v>5873372120479.416</v>
      </c>
      <c r="AJ71" s="230">
        <f t="shared" si="5"/>
        <v>5878430764298.2676</v>
      </c>
      <c r="AK71" s="230">
        <f t="shared" si="5"/>
        <v>5881637107617.2529</v>
      </c>
      <c r="AL71" s="230">
        <f t="shared" si="5"/>
        <v>5883054174253.9287</v>
      </c>
      <c r="AM71" s="230">
        <f t="shared" si="5"/>
        <v>5882746725209.3135</v>
      </c>
      <c r="AN71" s="230">
        <f t="shared" si="5"/>
        <v>5880781063377.7617</v>
      </c>
      <c r="AO71" s="230">
        <f t="shared" si="5"/>
        <v>5877224843330.1738</v>
      </c>
      <c r="AP71" s="230">
        <f t="shared" si="5"/>
        <v>5872146886742.4141</v>
      </c>
      <c r="AQ71" s="230">
        <f t="shared" si="4"/>
        <v>5865125468015.2363</v>
      </c>
    </row>
    <row r="72" spans="1:43" x14ac:dyDescent="0.2">
      <c r="A72" s="278" t="s">
        <v>111</v>
      </c>
      <c r="B72" s="230">
        <f t="shared" si="0"/>
        <v>20850350697000</v>
      </c>
      <c r="C72" s="230">
        <f t="shared" si="6"/>
        <v>38553426235500</v>
      </c>
      <c r="D72" s="230">
        <f t="shared" si="6"/>
        <v>47353887309896.617</v>
      </c>
      <c r="E72" s="230">
        <f t="shared" si="6"/>
        <v>51958159928076.398</v>
      </c>
      <c r="F72" s="230">
        <f t="shared" si="6"/>
        <v>55710739471833.813</v>
      </c>
      <c r="G72" s="230">
        <f t="shared" si="6"/>
        <v>61878134813993.469</v>
      </c>
      <c r="H72" s="230">
        <f t="shared" si="6"/>
        <v>70047268988794.484</v>
      </c>
      <c r="I72" s="230">
        <f t="shared" si="6"/>
        <v>78515016301503.781</v>
      </c>
      <c r="J72" s="230">
        <f t="shared" si="6"/>
        <v>85979077019091.078</v>
      </c>
      <c r="K72" s="230">
        <f t="shared" si="6"/>
        <v>92912617127156.016</v>
      </c>
      <c r="L72" s="230">
        <f t="shared" si="6"/>
        <v>99247381008158.844</v>
      </c>
      <c r="M72" s="230">
        <f t="shared" si="6"/>
        <v>105320384226273.8</v>
      </c>
      <c r="N72" s="230">
        <f t="shared" si="6"/>
        <v>111927808583885.38</v>
      </c>
      <c r="O72" s="230">
        <f t="shared" si="6"/>
        <v>118814240431579.53</v>
      </c>
      <c r="P72" s="230">
        <f t="shared" si="6"/>
        <v>125972410084161.52</v>
      </c>
      <c r="Q72" s="230">
        <f t="shared" si="6"/>
        <v>133392172599596.38</v>
      </c>
      <c r="R72" s="230">
        <f t="shared" si="6"/>
        <v>141060278706290.28</v>
      </c>
      <c r="S72" s="230">
        <f t="shared" si="6"/>
        <v>149129641763654.66</v>
      </c>
      <c r="T72" s="230">
        <f t="shared" si="6"/>
        <v>157428896747503.66</v>
      </c>
      <c r="U72" s="230">
        <f t="shared" si="6"/>
        <v>165934238089405.81</v>
      </c>
      <c r="V72" s="230">
        <f t="shared" si="6"/>
        <v>174617783541742.41</v>
      </c>
      <c r="W72" s="230">
        <f t="shared" si="6"/>
        <v>183447452526219.66</v>
      </c>
      <c r="X72" s="230">
        <f t="shared" si="6"/>
        <v>192386893986341.88</v>
      </c>
      <c r="Y72" s="230">
        <f t="shared" si="6"/>
        <v>201395471564398.28</v>
      </c>
      <c r="Z72" s="230">
        <f t="shared" si="6"/>
        <v>210428313698680.22</v>
      </c>
      <c r="AA72" s="230">
        <f t="shared" si="6"/>
        <v>219436435772625.66</v>
      </c>
      <c r="AB72" s="230">
        <f t="shared" si="6"/>
        <v>228366940721332.53</v>
      </c>
      <c r="AC72" s="230">
        <f t="shared" si="6"/>
        <v>237163303494866.5</v>
      </c>
      <c r="AD72" s="230">
        <f t="shared" si="6"/>
        <v>245765743481709.06</v>
      </c>
      <c r="AE72" s="230">
        <f t="shared" si="6"/>
        <v>254111687408205.38</v>
      </c>
      <c r="AF72" s="230">
        <f t="shared" si="6"/>
        <v>262136323359930.97</v>
      </c>
      <c r="AG72" s="230">
        <f t="shared" si="6"/>
        <v>269773244439360</v>
      </c>
      <c r="AH72" s="230">
        <f t="shared" si="6"/>
        <v>276955178214619.28</v>
      </c>
      <c r="AI72" s="230">
        <f t="shared" si="5"/>
        <v>283614795573461.81</v>
      </c>
      <c r="AJ72" s="230">
        <f t="shared" si="5"/>
        <v>289685589935272.13</v>
      </c>
      <c r="AK72" s="230">
        <f t="shared" si="5"/>
        <v>295102815065373.69</v>
      </c>
      <c r="AL72" s="230">
        <f t="shared" si="5"/>
        <v>299804467065166.75</v>
      </c>
      <c r="AM72" s="230">
        <f t="shared" si="5"/>
        <v>303732293573543.25</v>
      </c>
      <c r="AN72" s="230">
        <f t="shared" si="5"/>
        <v>306832810911409.63</v>
      </c>
      <c r="AO72" s="230">
        <f t="shared" si="5"/>
        <v>309058307937368.38</v>
      </c>
      <c r="AP72" s="230">
        <f t="shared" si="5"/>
        <v>310367813863495.38</v>
      </c>
      <c r="AQ72" s="230">
        <f t="shared" si="4"/>
        <v>310702101511021</v>
      </c>
    </row>
    <row r="73" spans="1:43" x14ac:dyDescent="0.2">
      <c r="A73" s="278" t="s">
        <v>112</v>
      </c>
      <c r="B73" s="230">
        <f t="shared" si="0"/>
        <v>1580582140500</v>
      </c>
      <c r="C73" s="230">
        <f t="shared" si="6"/>
        <v>2280593914500.0117</v>
      </c>
      <c r="D73" s="230">
        <f t="shared" si="6"/>
        <v>2728488443224.8345</v>
      </c>
      <c r="E73" s="230">
        <f t="shared" si="6"/>
        <v>2965504803592.5776</v>
      </c>
      <c r="F73" s="230">
        <f t="shared" si="6"/>
        <v>3143946955385.5278</v>
      </c>
      <c r="G73" s="230">
        <f t="shared" si="6"/>
        <v>3383900001930.2549</v>
      </c>
      <c r="H73" s="230">
        <f t="shared" si="6"/>
        <v>3692585157799.3057</v>
      </c>
      <c r="I73" s="230">
        <f t="shared" si="6"/>
        <v>4019810709023.8979</v>
      </c>
      <c r="J73" s="230">
        <f t="shared" si="6"/>
        <v>4293672207322.8579</v>
      </c>
      <c r="K73" s="230">
        <f t="shared" si="6"/>
        <v>4548266296830.8867</v>
      </c>
      <c r="L73" s="230">
        <f t="shared" si="6"/>
        <v>4770901854983.4199</v>
      </c>
      <c r="M73" s="230">
        <f t="shared" si="6"/>
        <v>4972720244649.6309</v>
      </c>
      <c r="N73" s="230">
        <f t="shared" si="6"/>
        <v>5193832351856.9199</v>
      </c>
      <c r="O73" s="230">
        <f t="shared" si="6"/>
        <v>5414648504561.5146</v>
      </c>
      <c r="P73" s="230">
        <f t="shared" si="6"/>
        <v>5635222939944.6748</v>
      </c>
      <c r="Q73" s="230">
        <f t="shared" si="6"/>
        <v>5855740693530.1035</v>
      </c>
      <c r="R73" s="230">
        <f t="shared" si="6"/>
        <v>6076525564514.1963</v>
      </c>
      <c r="S73" s="230">
        <f t="shared" si="6"/>
        <v>6306612648841.6328</v>
      </c>
      <c r="T73" s="230">
        <f t="shared" si="6"/>
        <v>6537782720214.6855</v>
      </c>
      <c r="U73" s="230">
        <f t="shared" si="6"/>
        <v>6769528411977.6338</v>
      </c>
      <c r="V73" s="230">
        <f t="shared" si="6"/>
        <v>7001292980543.1855</v>
      </c>
      <c r="W73" s="230">
        <f t="shared" si="6"/>
        <v>7232465474435.5449</v>
      </c>
      <c r="X73" s="230">
        <f t="shared" si="6"/>
        <v>7462376215648.1914</v>
      </c>
      <c r="Y73" s="230">
        <f t="shared" si="6"/>
        <v>7690292820825.457</v>
      </c>
      <c r="Z73" s="230">
        <f t="shared" si="6"/>
        <v>7915417011528.5527</v>
      </c>
      <c r="AA73" s="230">
        <f t="shared" si="6"/>
        <v>8136882479360.4922</v>
      </c>
      <c r="AB73" s="230">
        <f t="shared" si="6"/>
        <v>8353754081380.4102</v>
      </c>
      <c r="AC73" s="230">
        <f t="shared" si="6"/>
        <v>8565028642378.1934</v>
      </c>
      <c r="AD73" s="230">
        <f t="shared" si="6"/>
        <v>8769637631599.6201</v>
      </c>
      <c r="AE73" s="230">
        <f t="shared" si="6"/>
        <v>8966451960951.1152</v>
      </c>
      <c r="AF73" s="230">
        <f t="shared" si="6"/>
        <v>9154289118352.5488</v>
      </c>
      <c r="AG73" s="230">
        <f t="shared" si="6"/>
        <v>9331922802906.957</v>
      </c>
      <c r="AH73" s="230">
        <f t="shared" si="6"/>
        <v>9498095167558.5449</v>
      </c>
      <c r="AI73" s="230">
        <f t="shared" si="5"/>
        <v>9651531700173.2422</v>
      </c>
      <c r="AJ73" s="230">
        <f t="shared" si="5"/>
        <v>9790958686470.5996</v>
      </c>
      <c r="AK73" s="230">
        <f t="shared" si="5"/>
        <v>9915123099742.7441</v>
      </c>
      <c r="AL73" s="230">
        <f t="shared" si="5"/>
        <v>10022814655453.566</v>
      </c>
      <c r="AM73" s="230">
        <f t="shared" si="5"/>
        <v>10112889657130.09</v>
      </c>
      <c r="AN73" s="230">
        <f t="shared" si="5"/>
        <v>10184296147777.141</v>
      </c>
      <c r="AO73" s="230">
        <f t="shared" si="5"/>
        <v>10236099773435.182</v>
      </c>
      <c r="AP73" s="230">
        <f t="shared" si="5"/>
        <v>10267509668082.611</v>
      </c>
      <c r="AQ73" s="230">
        <f t="shared" si="4"/>
        <v>10277046738819.623</v>
      </c>
    </row>
    <row r="74" spans="1:43" x14ac:dyDescent="0.2">
      <c r="A74" s="279" t="s">
        <v>276</v>
      </c>
      <c r="B74" s="239">
        <f t="shared" si="0"/>
        <v>21789255378000</v>
      </c>
      <c r="C74" s="239">
        <f t="shared" si="6"/>
        <v>18311419104000</v>
      </c>
      <c r="D74" s="239">
        <f t="shared" si="6"/>
        <v>19353912500875.531</v>
      </c>
      <c r="E74" s="239">
        <f t="shared" si="6"/>
        <v>20023838358858.309</v>
      </c>
      <c r="F74" s="239">
        <f t="shared" si="6"/>
        <v>21747110250845.059</v>
      </c>
      <c r="G74" s="239">
        <f t="shared" si="6"/>
        <v>22839626108562.602</v>
      </c>
      <c r="H74" s="239">
        <f t="shared" si="6"/>
        <v>23751103819011.496</v>
      </c>
      <c r="I74" s="239">
        <f t="shared" si="6"/>
        <v>25082791807993.426</v>
      </c>
      <c r="J74" s="239">
        <f t="shared" si="6"/>
        <v>26099511778967.867</v>
      </c>
      <c r="K74" s="239">
        <f t="shared" si="6"/>
        <v>27101003133118.125</v>
      </c>
      <c r="L74" s="239">
        <f t="shared" si="6"/>
        <v>28007407751435.125</v>
      </c>
      <c r="M74" s="239">
        <f t="shared" si="6"/>
        <v>28996178654652.492</v>
      </c>
      <c r="N74" s="239">
        <f t="shared" si="6"/>
        <v>29718320370353.27</v>
      </c>
      <c r="O74" s="239">
        <f t="shared" si="6"/>
        <v>30560079947130.996</v>
      </c>
      <c r="P74" s="239">
        <f t="shared" si="6"/>
        <v>31357314503811.172</v>
      </c>
      <c r="Q74" s="239">
        <f t="shared" si="6"/>
        <v>32108346952960.516</v>
      </c>
      <c r="R74" s="239">
        <f t="shared" si="6"/>
        <v>32744164288133.82</v>
      </c>
      <c r="S74" s="239">
        <f t="shared" si="6"/>
        <v>33507913224422.113</v>
      </c>
      <c r="T74" s="239">
        <f t="shared" si="6"/>
        <v>34156967966623.789</v>
      </c>
      <c r="U74" s="239">
        <f t="shared" si="6"/>
        <v>34759110412453.5</v>
      </c>
      <c r="V74" s="239">
        <f t="shared" si="6"/>
        <v>35314736026488.156</v>
      </c>
      <c r="W74" s="239">
        <f t="shared" si="6"/>
        <v>35824637662380.859</v>
      </c>
      <c r="X74" s="239">
        <f t="shared" si="6"/>
        <v>36289980945635.555</v>
      </c>
      <c r="Y74" s="239">
        <f t="shared" si="6"/>
        <v>36712277339070.258</v>
      </c>
      <c r="Z74" s="239">
        <f t="shared" si="6"/>
        <v>37093355602993.758</v>
      </c>
      <c r="AA74" s="239">
        <f t="shared" si="6"/>
        <v>37435332333682.633</v>
      </c>
      <c r="AB74" s="239">
        <f t="shared" si="6"/>
        <v>37740582223979.398</v>
      </c>
      <c r="AC74" s="239">
        <f t="shared" si="6"/>
        <v>38011708641346.32</v>
      </c>
      <c r="AD74" s="239">
        <f t="shared" si="6"/>
        <v>38251515064014.398</v>
      </c>
      <c r="AE74" s="239">
        <f t="shared" si="6"/>
        <v>38462977857395.078</v>
      </c>
      <c r="AF74" s="239">
        <f t="shared" si="6"/>
        <v>38649220812913.5</v>
      </c>
      <c r="AG74" s="239">
        <f t="shared" si="6"/>
        <v>38813491811914.352</v>
      </c>
      <c r="AH74" s="239">
        <f t="shared" si="6"/>
        <v>38959141920067.289</v>
      </c>
      <c r="AI74" s="239">
        <f t="shared" si="5"/>
        <v>39089607164318.742</v>
      </c>
      <c r="AJ74" s="239">
        <f t="shared" si="5"/>
        <v>39208393196168.828</v>
      </c>
      <c r="AK74" s="239">
        <f t="shared" si="5"/>
        <v>39319063002963.133</v>
      </c>
      <c r="AL74" s="239">
        <f t="shared" si="5"/>
        <v>39425227793805.766</v>
      </c>
      <c r="AM74" s="239">
        <f t="shared" si="5"/>
        <v>39530541159263.914</v>
      </c>
      <c r="AN74" s="239">
        <f t="shared" si="5"/>
        <v>39638696584733.633</v>
      </c>
      <c r="AO74" s="239">
        <f t="shared" si="5"/>
        <v>39753428386545.414</v>
      </c>
      <c r="AP74" s="239">
        <f t="shared" si="5"/>
        <v>39878516137883.773</v>
      </c>
      <c r="AQ74" s="239">
        <f t="shared" si="4"/>
        <v>40014839076858.242</v>
      </c>
    </row>
  </sheetData>
  <phoneticPr fontId="3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F081-D5F4-4C3D-863C-3E21DF5AECB9}">
  <sheetPr codeName="Sheet44"/>
  <dimension ref="A1:AR74"/>
  <sheetViews>
    <sheetView topLeftCell="A34" workbookViewId="0">
      <selection activeCell="B50" sqref="B50:B74"/>
    </sheetView>
  </sheetViews>
  <sheetFormatPr defaultColWidth="9" defaultRowHeight="12.75" x14ac:dyDescent="0.2"/>
  <cols>
    <col min="1" max="1" width="18" style="133" customWidth="1"/>
    <col min="2" max="16384" width="9" style="133"/>
  </cols>
  <sheetData>
    <row r="1" spans="1:44" x14ac:dyDescent="0.2">
      <c r="B1" s="214">
        <v>2019</v>
      </c>
      <c r="C1" s="214">
        <v>2020</v>
      </c>
      <c r="D1" s="214">
        <v>2021</v>
      </c>
      <c r="E1" s="214">
        <v>2022</v>
      </c>
      <c r="F1" s="214">
        <v>2023</v>
      </c>
      <c r="G1" s="214">
        <v>2024</v>
      </c>
      <c r="H1" s="214">
        <v>2025</v>
      </c>
      <c r="I1" s="214">
        <v>2026</v>
      </c>
      <c r="J1" s="214">
        <v>2027</v>
      </c>
      <c r="K1" s="214">
        <v>2028</v>
      </c>
      <c r="L1" s="214">
        <v>2029</v>
      </c>
      <c r="M1" s="214">
        <v>2030</v>
      </c>
      <c r="N1" s="214">
        <v>2031</v>
      </c>
      <c r="O1" s="214">
        <v>2032</v>
      </c>
      <c r="P1" s="214">
        <v>2033</v>
      </c>
      <c r="Q1" s="214">
        <v>2034</v>
      </c>
      <c r="R1" s="214">
        <v>2035</v>
      </c>
      <c r="S1" s="214">
        <v>2036</v>
      </c>
      <c r="T1" s="214">
        <v>2037</v>
      </c>
      <c r="U1" s="214">
        <v>2038</v>
      </c>
      <c r="V1" s="214">
        <v>2039</v>
      </c>
      <c r="W1" s="214">
        <v>2040</v>
      </c>
      <c r="X1" s="214">
        <v>2041</v>
      </c>
      <c r="Y1" s="214">
        <v>2042</v>
      </c>
      <c r="Z1" s="214">
        <v>2043</v>
      </c>
      <c r="AA1" s="214">
        <v>2044</v>
      </c>
      <c r="AB1" s="214">
        <v>2045</v>
      </c>
      <c r="AC1" s="214">
        <v>2046</v>
      </c>
      <c r="AD1" s="214">
        <v>2047</v>
      </c>
      <c r="AE1" s="214">
        <v>2048</v>
      </c>
      <c r="AF1" s="214">
        <v>2049</v>
      </c>
      <c r="AG1" s="214">
        <v>2050</v>
      </c>
      <c r="AH1" s="214">
        <v>2051</v>
      </c>
      <c r="AI1" s="214">
        <v>2052</v>
      </c>
      <c r="AJ1" s="214">
        <v>2053</v>
      </c>
      <c r="AK1" s="214">
        <v>2054</v>
      </c>
      <c r="AL1" s="214">
        <v>2055</v>
      </c>
      <c r="AM1" s="214">
        <v>2056</v>
      </c>
      <c r="AN1" s="214">
        <v>2057</v>
      </c>
      <c r="AO1" s="214">
        <v>2058</v>
      </c>
      <c r="AP1" s="214">
        <v>2059</v>
      </c>
      <c r="AQ1" s="214">
        <v>2060</v>
      </c>
    </row>
    <row r="2" spans="1:44" x14ac:dyDescent="0.2">
      <c r="A2" s="276" t="s">
        <v>287</v>
      </c>
      <c r="B2" s="241">
        <f>('Energy Use'!B58-'E-electricity'!B2)*'Energy Use 2019'!$V64</f>
        <v>187736491008000.03</v>
      </c>
      <c r="C2" s="241">
        <f>('Energy Use'!C58-'E-electricity'!C2-'E-Coal'!C2)*'Energy Use 2020'!$AE64</f>
        <v>185067001663500</v>
      </c>
      <c r="D2" s="241">
        <f>('Energy Use'!D58-'E-electricity'!D2-'E-Coal'!D2)*'Energy Use 2020'!$AE64</f>
        <v>192842144218264.34</v>
      </c>
      <c r="E2" s="241">
        <f>('Energy Use'!E58-'E-electricity'!E2-'E-Coal'!E2)*'Energy Use 2020'!$AE64</f>
        <v>204072070393791.53</v>
      </c>
      <c r="F2" s="241">
        <f>('Energy Use'!F58-'E-electricity'!F2-'E-Coal'!F2)*'Energy Use 2020'!$AE64</f>
        <v>219595866249743.13</v>
      </c>
      <c r="G2" s="241">
        <f>('Energy Use'!G58-'E-electricity'!G2-'E-Coal'!G2)*'Energy Use 2020'!$AE64</f>
        <v>231217001051446.88</v>
      </c>
      <c r="H2" s="241">
        <f>('Energy Use'!H58-'E-electricity'!H2-'E-Coal'!H2)*'Energy Use 2020'!$AE64</f>
        <v>237833960415656.81</v>
      </c>
      <c r="I2" s="241">
        <f>('Energy Use'!I58-'E-electricity'!I2-'E-Coal'!I2)*'Energy Use 2020'!$AE64</f>
        <v>255561980606234.16</v>
      </c>
      <c r="J2" s="241">
        <f>('Energy Use'!J58-'E-electricity'!J2-'E-Coal'!J2)*'Energy Use 2020'!$AE64</f>
        <v>265456418412876.66</v>
      </c>
      <c r="K2" s="241">
        <f>('Energy Use'!K58-'E-electricity'!K2-'E-Coal'!K2)*'Energy Use 2020'!$AE64</f>
        <v>275290003469867.03</v>
      </c>
      <c r="L2" s="241">
        <f>('Energy Use'!L58-'E-electricity'!L2-'E-Coal'!L2)*'Energy Use 2020'!$AE64</f>
        <v>283403027200725.06</v>
      </c>
      <c r="M2" s="241">
        <f>('Energy Use'!M58-'E-electricity'!M2-'E-Coal'!M2)*'Energy Use 2020'!$AE64</f>
        <v>295054886190776.44</v>
      </c>
      <c r="N2" s="241">
        <f>('Energy Use'!N58-'E-electricity'!N2-'E-Coal'!N2)*'Energy Use 2020'!$AE64</f>
        <v>298366499616646.69</v>
      </c>
      <c r="O2" s="241">
        <f>('Energy Use'!O58-'E-electricity'!O2-'E-Coal'!O2)*'Energy Use 2020'!$AE64</f>
        <v>306060914680067.31</v>
      </c>
      <c r="P2" s="241">
        <f>('Energy Use'!P58-'E-electricity'!P2-'E-Coal'!P2)*'Energy Use 2020'!$AE64</f>
        <v>313229514859804.75</v>
      </c>
      <c r="Q2" s="241">
        <f>('Energy Use'!Q58-'E-electricity'!Q2-'E-Coal'!Q2)*'Energy Use 2020'!$AE64</f>
        <v>319857668877352.06</v>
      </c>
      <c r="R2" s="241">
        <f>('Energy Use'!R58-'E-electricity'!R2-'E-Coal'!R2)*'Energy Use 2020'!$AE64</f>
        <v>323931621415623.31</v>
      </c>
      <c r="S2" s="241">
        <f>('Energy Use'!S58-'E-electricity'!S2-'E-Coal'!S2)*'Energy Use 2020'!$AE64</f>
        <v>332152626132485.88</v>
      </c>
      <c r="T2" s="241">
        <f>('Energy Use'!T58-'E-electricity'!T2-'E-Coal'!T2)*'Energy Use 2020'!$AE64</f>
        <v>337839527451506.44</v>
      </c>
      <c r="U2" s="241">
        <f>('Energy Use'!U58-'E-electricity'!U2-'E-Coal'!U2)*'Energy Use 2020'!$AE64</f>
        <v>342999145776233.69</v>
      </c>
      <c r="V2" s="241">
        <f>('Energy Use'!V58-'E-electricity'!V2-'E-Coal'!V2)*'Energy Use 2020'!$AE64</f>
        <v>347638380379712.38</v>
      </c>
      <c r="W2" s="241">
        <f>('Energy Use'!W58-'E-electricity'!W2-'E-Coal'!W2)*'Energy Use 2020'!$AE64</f>
        <v>351768376379630.31</v>
      </c>
      <c r="X2" s="241">
        <f>('Energy Use'!X58-'E-electricity'!X2-'E-Coal'!X2)*'Energy Use 2020'!$AE64</f>
        <v>355404205378624.5</v>
      </c>
      <c r="Y2" s="241">
        <f>('Energy Use'!Y58-'E-electricity'!Y2-'E-Coal'!Y2)*'Energy Use 2020'!$AE64</f>
        <v>358564522737214.25</v>
      </c>
      <c r="Z2" s="241">
        <f>('Energy Use'!Z58-'E-electricity'!Z2-'E-Coal'!Z2)*'Energy Use 2020'!$AE64</f>
        <v>361271209958756.81</v>
      </c>
      <c r="AA2" s="241">
        <f>('Energy Use'!AA58-'E-electricity'!AA2-'E-Coal'!AA2)*'Energy Use 2020'!$AE64</f>
        <v>363549010204883.56</v>
      </c>
      <c r="AB2" s="241">
        <f>('Energy Use'!AB58-'E-electricity'!AB2-'E-Coal'!AB2)*'Energy Use 2020'!$AE64</f>
        <v>365425164368924.94</v>
      </c>
      <c r="AC2" s="241">
        <f>('Energy Use'!AC58-'E-electricity'!AC2-'E-Coal'!AC2)*'Energy Use 2020'!$AE64</f>
        <v>366929054447290.5</v>
      </c>
      <c r="AD2" s="241">
        <f>('Energy Use'!AD58-'E-electricity'!AD2-'E-Coal'!AD2)*'Energy Use 2020'!$AE64</f>
        <v>368091860196977.69</v>
      </c>
      <c r="AE2" s="241">
        <f>('Energy Use'!AE58-'E-electricity'!AE2-'E-Coal'!AE2)*'Energy Use 2020'!$AE64</f>
        <v>368946234281546.19</v>
      </c>
      <c r="AF2" s="241">
        <f>('Energy Use'!AF58-'E-electricity'!AF2-'E-Coal'!AF2)*'Energy Use 2020'!$AE64</f>
        <v>369526000315476.31</v>
      </c>
      <c r="AG2" s="241">
        <f>('Energy Use'!AG58-'E-electricity'!AG2-'E-Coal'!AG2)*'Energy Use 2020'!$AE64</f>
        <v>369865877442200.25</v>
      </c>
      <c r="AH2" s="241">
        <f>('Energy Use'!AH58-'E-electricity'!AH2-'E-Coal'!AH2)*'Energy Use 2020'!$AE64</f>
        <v>370001234344813.56</v>
      </c>
      <c r="AI2" s="241">
        <f>('Energy Use'!AI58-'E-electricity'!AI2-'E-Coal'!AI2)*'Energy Use 2020'!$AE64</f>
        <v>369967874908002.31</v>
      </c>
      <c r="AJ2" s="241">
        <f>('Energy Use'!AJ58-'E-electricity'!AJ2-'E-Coal'!AJ2)*'Energy Use 2020'!$AE64</f>
        <v>369801857138542.38</v>
      </c>
      <c r="AK2" s="241">
        <f>('Energy Use'!AK58-'E-electricity'!AK2-'E-Coal'!AK2)*'Energy Use 2020'!$AE64</f>
        <v>369539346420419.38</v>
      </c>
      <c r="AL2" s="241">
        <f>('Energy Use'!AL58-'E-electricity'!AL2-'E-Coal'!AL2)*'Energy Use 2020'!$AE64</f>
        <v>369216503736529.75</v>
      </c>
      <c r="AM2" s="241">
        <f>('Energy Use'!AM58-'E-electricity'!AM2-'E-Coal'!AM2)*'Energy Use 2020'!$AE64</f>
        <v>368869409137028.38</v>
      </c>
      <c r="AN2" s="241">
        <f>('Energy Use'!AN58-'E-electricity'!AN2-'E-Coal'!AN2)*'Energy Use 2020'!$AE64</f>
        <v>368534020477449.44</v>
      </c>
      <c r="AO2" s="241">
        <f>('Energy Use'!AO58-'E-electricity'!AO2-'E-Coal'!AO2)*'Energy Use 2020'!$AE64</f>
        <v>368246167288854.75</v>
      </c>
      <c r="AP2" s="241">
        <f>('Energy Use'!AP58-'E-electricity'!AP2-'E-Coal'!AP2)*'Energy Use 2020'!$AE64</f>
        <v>368041579577536.69</v>
      </c>
      <c r="AQ2" s="241">
        <f>('Energy Use'!AQ58-'E-electricity'!AQ2-'E-Coal'!AQ2)*'Energy Use 2020'!$AE64</f>
        <v>367962251991380.56</v>
      </c>
      <c r="AR2" s="133" t="str">
        <f>VLOOKUP($A2,'Sector Match'!$A$1:$B$43,2,0)</f>
        <v>agriculture and forestry 01T03</v>
      </c>
    </row>
    <row r="3" spans="1:44" x14ac:dyDescent="0.2">
      <c r="A3" s="276" t="s">
        <v>2</v>
      </c>
      <c r="B3" s="230">
        <f>('Energy Use'!B59-'E-electricity'!B3)*'Energy Use 2019'!$V65</f>
        <v>800013456000</v>
      </c>
      <c r="C3" s="230">
        <f>('Energy Use'!C59-'E-electricity'!C3-'E-Coal'!C3)*'Energy Use 2020'!$AE65</f>
        <v>313894168500.00012</v>
      </c>
      <c r="D3" s="230">
        <f>('Energy Use'!D59-'E-electricity'!D3-'E-Coal'!D3)*'Energy Use 2020'!$AE65</f>
        <v>359739224933.59747</v>
      </c>
      <c r="E3" s="230">
        <f>('Energy Use'!E59-'E-electricity'!E3-'E-Coal'!E3)*'Energy Use 2020'!$AE65</f>
        <v>398323141232.47235</v>
      </c>
      <c r="F3" s="230">
        <f>('Energy Use'!F59-'E-electricity'!F3-'E-Coal'!F3)*'Energy Use 2020'!$AE65</f>
        <v>440923186395.20813</v>
      </c>
      <c r="G3" s="230">
        <f>('Energy Use'!G59-'E-electricity'!G3-'E-Coal'!G3)*'Energy Use 2020'!$AE65</f>
        <v>468702966858.12665</v>
      </c>
      <c r="H3" s="230">
        <f>('Energy Use'!H59-'E-electricity'!H3-'E-Coal'!H3)*'Energy Use 2020'!$AE65</f>
        <v>495266205682.01068</v>
      </c>
      <c r="I3" s="230">
        <f>('Energy Use'!I59-'E-electricity'!I3-'E-Coal'!I3)*'Energy Use 2020'!$AE65</f>
        <v>517249575552.80682</v>
      </c>
      <c r="J3" s="230">
        <f>('Energy Use'!J59-'E-electricity'!J3-'E-Coal'!J3)*'Energy Use 2020'!$AE65</f>
        <v>521906123764.59015</v>
      </c>
      <c r="K3" s="230">
        <f>('Energy Use'!K59-'E-electricity'!K3-'E-Coal'!K3)*'Energy Use 2020'!$AE65</f>
        <v>528247319462.591</v>
      </c>
      <c r="L3" s="230">
        <f>('Energy Use'!L59-'E-electricity'!L3-'E-Coal'!L3)*'Energy Use 2020'!$AE65</f>
        <v>527452518924.04761</v>
      </c>
      <c r="M3" s="230">
        <f>('Energy Use'!M59-'E-electricity'!M3-'E-Coal'!M3)*'Energy Use 2020'!$AE65</f>
        <v>522054663890.14484</v>
      </c>
      <c r="N3" s="230">
        <f>('Energy Use'!N59-'E-electricity'!N3-'E-Coal'!N3)*'Energy Use 2020'!$AE65</f>
        <v>521923585569.59729</v>
      </c>
      <c r="O3" s="230">
        <f>('Energy Use'!O59-'E-electricity'!O3-'E-Coal'!O3)*'Energy Use 2020'!$AE65</f>
        <v>521762574805.96454</v>
      </c>
      <c r="P3" s="230">
        <f>('Energy Use'!P59-'E-electricity'!P3-'E-Coal'!P3)*'Energy Use 2020'!$AE65</f>
        <v>521571711779.24274</v>
      </c>
      <c r="Q3" s="230">
        <f>('Energy Use'!Q59-'E-electricity'!Q3-'E-Coal'!Q3)*'Energy Use 2020'!$AE65</f>
        <v>521351076657.17297</v>
      </c>
      <c r="R3" s="230">
        <f>('Energy Use'!R59-'E-electricity'!R3-'E-Coal'!R3)*'Energy Use 2020'!$AE65</f>
        <v>521100749595.24133</v>
      </c>
      <c r="S3" s="230">
        <f>('Energy Use'!S59-'E-electricity'!S3-'E-Coal'!S3)*'Energy Use 2020'!$AE65</f>
        <v>516230377557.79724</v>
      </c>
      <c r="T3" s="230">
        <f>('Energy Use'!T59-'E-electricity'!T3-'E-Coal'!T3)*'Energy Use 2020'!$AE65</f>
        <v>511361490785.33344</v>
      </c>
      <c r="U3" s="230">
        <f>('Energy Use'!U59-'E-electricity'!U3-'E-Coal'!U3)*'Energy Use 2020'!$AE65</f>
        <v>506494094181.18195</v>
      </c>
      <c r="V3" s="230">
        <f>('Energy Use'!V59-'E-electricity'!V3-'E-Coal'!V3)*'Energy Use 2020'!$AE65</f>
        <v>501628192648.34241</v>
      </c>
      <c r="W3" s="230">
        <f>('Energy Use'!W59-'E-electricity'!W3-'E-Coal'!W3)*'Energy Use 2020'!$AE65</f>
        <v>496763791089.48419</v>
      </c>
      <c r="X3" s="230">
        <f>('Energy Use'!X59-'E-electricity'!X3-'E-Coal'!X3)*'Energy Use 2020'!$AE65</f>
        <v>489035452303.60333</v>
      </c>
      <c r="Y3" s="230">
        <f>('Energy Use'!Y59-'E-electricity'!Y3-'E-Coal'!Y3)*'Energy Use 2020'!$AE65</f>
        <v>481309630943.87457</v>
      </c>
      <c r="Z3" s="230">
        <f>('Energy Use'!Z59-'E-electricity'!Z3-'E-Coal'!Z3)*'Energy Use 2020'!$AE65</f>
        <v>473586334847.80957</v>
      </c>
      <c r="AA3" s="230">
        <f>('Energy Use'!AA59-'E-electricity'!AA3-'E-Coal'!AA3)*'Energy Use 2020'!$AE65</f>
        <v>465865571852.38965</v>
      </c>
      <c r="AB3" s="230">
        <f>('Energy Use'!AB59-'E-electricity'!AB3-'E-Coal'!AB3)*'Energy Use 2020'!$AE65</f>
        <v>458147349794.0658</v>
      </c>
      <c r="AC3" s="230">
        <f>('Energy Use'!AC59-'E-electricity'!AC3-'E-Coal'!AC3)*'Energy Use 2020'!$AE65</f>
        <v>450431676508.75934</v>
      </c>
      <c r="AD3" s="230">
        <f>('Energy Use'!AD59-'E-electricity'!AD3-'E-Coal'!AD3)*'Energy Use 2020'!$AE65</f>
        <v>442718559831.86133</v>
      </c>
      <c r="AE3" s="230">
        <f>('Energy Use'!AE59-'E-electricity'!AE3-'E-Coal'!AE3)*'Energy Use 2020'!$AE65</f>
        <v>435008007598.2323</v>
      </c>
      <c r="AF3" s="230">
        <f>('Energy Use'!AF59-'E-electricity'!AF3-'E-Coal'!AF3)*'Energy Use 2020'!$AE65</f>
        <v>427300027642.20319</v>
      </c>
      <c r="AG3" s="230">
        <f>('Energy Use'!AG59-'E-electricity'!AG3-'E-Coal'!AG3)*'Energy Use 2020'!$AE65</f>
        <v>419594627797.57489</v>
      </c>
      <c r="AH3" s="230">
        <f>('Energy Use'!AH59-'E-electricity'!AH3-'E-Coal'!AH3)*'Energy Use 2020'!$AE65</f>
        <v>409984909342.53625</v>
      </c>
      <c r="AI3" s="230">
        <f>('Energy Use'!AI59-'E-electricity'!AI3-'E-Coal'!AI3)*'Energy Use 2020'!$AE65</f>
        <v>400378471475.30756</v>
      </c>
      <c r="AJ3" s="230">
        <f>('Energy Use'!AJ59-'E-electricity'!AJ3-'E-Coal'!AJ3)*'Energy Use 2020'!$AE65</f>
        <v>390775323984.32971</v>
      </c>
      <c r="AK3" s="230">
        <f>('Energy Use'!AK59-'E-electricity'!AK3-'E-Coal'!AK3)*'Energy Use 2020'!$AE65</f>
        <v>381175476657.38062</v>
      </c>
      <c r="AL3" s="230">
        <f>('Energy Use'!AL59-'E-electricity'!AL3-'E-Coal'!AL3)*'Energy Use 2020'!$AE65</f>
        <v>371578939281.57587</v>
      </c>
      <c r="AM3" s="230">
        <f>('Energy Use'!AM59-'E-electricity'!AM3-'E-Coal'!AM3)*'Energy Use 2020'!$AE65</f>
        <v>363890909652.01752</v>
      </c>
      <c r="AN3" s="230">
        <f>('Energy Use'!AN59-'E-electricity'!AN3-'E-Coal'!AN3)*'Energy Use 2020'!$AE65</f>
        <v>356205518215.34283</v>
      </c>
      <c r="AO3" s="230">
        <f>('Energy Use'!AO59-'E-electricity'!AO3-'E-Coal'!AO3)*'Energy Use 2020'!$AE65</f>
        <v>348522772800.94623</v>
      </c>
      <c r="AP3" s="230">
        <f>('Energy Use'!AP59-'E-electricity'!AP3-'E-Coal'!AP3)*'Energy Use 2020'!$AE65</f>
        <v>340842681237.69147</v>
      </c>
      <c r="AQ3" s="230">
        <f>('Energy Use'!AQ59-'E-electricity'!AQ3-'E-Coal'!AQ3)*'Energy Use 2020'!$AE65</f>
        <v>333137476009.90753</v>
      </c>
      <c r="AR3" s="133" t="str">
        <f>VLOOKUP($A3,'Sector Match'!$A$1:$B$43,2,0)</f>
        <v>coal mining 05</v>
      </c>
    </row>
    <row r="4" spans="1:44" x14ac:dyDescent="0.2">
      <c r="A4" s="74" t="s">
        <v>3</v>
      </c>
      <c r="B4" s="230">
        <f>('Energy Use'!B60-'E-electricity'!B4)*'Energy Use 2019'!$V66</f>
        <v>0</v>
      </c>
      <c r="C4" s="230">
        <f>('Energy Use'!C60-'E-electricity'!C4-'E-Coal'!C4)*'Energy Use 2020'!$AE66</f>
        <v>0</v>
      </c>
      <c r="D4" s="230">
        <f>('Energy Use'!D60-'E-electricity'!D4-'E-Coal'!D4)*'Energy Use 2020'!$AE66</f>
        <v>0</v>
      </c>
      <c r="E4" s="230">
        <f>('Energy Use'!E60-'E-electricity'!E4-'E-Coal'!E4)*'Energy Use 2020'!$AE66</f>
        <v>0</v>
      </c>
      <c r="F4" s="230">
        <f>('Energy Use'!F60-'E-electricity'!F4-'E-Coal'!F4)*'Energy Use 2020'!$AE66</f>
        <v>0</v>
      </c>
      <c r="G4" s="230">
        <f>('Energy Use'!G60-'E-electricity'!G4-'E-Coal'!G4)*'Energy Use 2020'!$AE66</f>
        <v>0</v>
      </c>
      <c r="H4" s="230">
        <f>('Energy Use'!H60-'E-electricity'!H4-'E-Coal'!H4)*'Energy Use 2020'!$AE66</f>
        <v>0</v>
      </c>
      <c r="I4" s="230">
        <f>('Energy Use'!I60-'E-electricity'!I4-'E-Coal'!I4)*'Energy Use 2020'!$AE66</f>
        <v>0</v>
      </c>
      <c r="J4" s="230">
        <f>('Energy Use'!J60-'E-electricity'!J4-'E-Coal'!J4)*'Energy Use 2020'!$AE66</f>
        <v>0</v>
      </c>
      <c r="K4" s="230">
        <f>('Energy Use'!K60-'E-electricity'!K4-'E-Coal'!K4)*'Energy Use 2020'!$AE66</f>
        <v>0</v>
      </c>
      <c r="L4" s="230">
        <f>('Energy Use'!L60-'E-electricity'!L4-'E-Coal'!L4)*'Energy Use 2020'!$AE66</f>
        <v>0</v>
      </c>
      <c r="M4" s="230">
        <f>('Energy Use'!M60-'E-electricity'!M4-'E-Coal'!M4)*'Energy Use 2020'!$AE66</f>
        <v>0</v>
      </c>
      <c r="N4" s="230">
        <f>('Energy Use'!N60-'E-electricity'!N4-'E-Coal'!N4)*'Energy Use 2020'!$AE66</f>
        <v>0</v>
      </c>
      <c r="O4" s="230">
        <f>('Energy Use'!O60-'E-electricity'!O4-'E-Coal'!O4)*'Energy Use 2020'!$AE66</f>
        <v>0</v>
      </c>
      <c r="P4" s="230">
        <f>('Energy Use'!P60-'E-electricity'!P4-'E-Coal'!P4)*'Energy Use 2020'!$AE66</f>
        <v>0</v>
      </c>
      <c r="Q4" s="230">
        <f>('Energy Use'!Q60-'E-electricity'!Q4-'E-Coal'!Q4)*'Energy Use 2020'!$AE66</f>
        <v>0</v>
      </c>
      <c r="R4" s="230">
        <f>('Energy Use'!R60-'E-electricity'!R4-'E-Coal'!R4)*'Energy Use 2020'!$AE66</f>
        <v>0</v>
      </c>
      <c r="S4" s="230">
        <f>('Energy Use'!S60-'E-electricity'!S4-'E-Coal'!S4)*'Energy Use 2020'!$AE66</f>
        <v>0</v>
      </c>
      <c r="T4" s="230">
        <f>('Energy Use'!T60-'E-electricity'!T4-'E-Coal'!T4)*'Energy Use 2020'!$AE66</f>
        <v>0</v>
      </c>
      <c r="U4" s="230">
        <f>('Energy Use'!U60-'E-electricity'!U4-'E-Coal'!U4)*'Energy Use 2020'!$AE66</f>
        <v>0</v>
      </c>
      <c r="V4" s="230">
        <f>('Energy Use'!V60-'E-electricity'!V4-'E-Coal'!V4)*'Energy Use 2020'!$AE66</f>
        <v>0</v>
      </c>
      <c r="W4" s="230">
        <f>('Energy Use'!W60-'E-electricity'!W4-'E-Coal'!W4)*'Energy Use 2020'!$AE66</f>
        <v>0</v>
      </c>
      <c r="X4" s="230">
        <f>('Energy Use'!X60-'E-electricity'!X4-'E-Coal'!X4)*'Energy Use 2020'!$AE66</f>
        <v>0</v>
      </c>
      <c r="Y4" s="230">
        <f>('Energy Use'!Y60-'E-electricity'!Y4-'E-Coal'!Y4)*'Energy Use 2020'!$AE66</f>
        <v>0</v>
      </c>
      <c r="Z4" s="230">
        <f>('Energy Use'!Z60-'E-electricity'!Z4-'E-Coal'!Z4)*'Energy Use 2020'!$AE66</f>
        <v>0</v>
      </c>
      <c r="AA4" s="230">
        <f>('Energy Use'!AA60-'E-electricity'!AA4-'E-Coal'!AA4)*'Energy Use 2020'!$AE66</f>
        <v>0</v>
      </c>
      <c r="AB4" s="230">
        <f>('Energy Use'!AB60-'E-electricity'!AB4-'E-Coal'!AB4)*'Energy Use 2020'!$AE66</f>
        <v>0</v>
      </c>
      <c r="AC4" s="230">
        <f>('Energy Use'!AC60-'E-electricity'!AC4-'E-Coal'!AC4)*'Energy Use 2020'!$AE66</f>
        <v>0</v>
      </c>
      <c r="AD4" s="230">
        <f>('Energy Use'!AD60-'E-electricity'!AD4-'E-Coal'!AD4)*'Energy Use 2020'!$AE66</f>
        <v>0</v>
      </c>
      <c r="AE4" s="230">
        <f>('Energy Use'!AE60-'E-electricity'!AE4-'E-Coal'!AE4)*'Energy Use 2020'!$AE66</f>
        <v>0</v>
      </c>
      <c r="AF4" s="230">
        <f>('Energy Use'!AF60-'E-electricity'!AF4-'E-Coal'!AF4)*'Energy Use 2020'!$AE66</f>
        <v>0</v>
      </c>
      <c r="AG4" s="230">
        <f>('Energy Use'!AG60-'E-electricity'!AG4-'E-Coal'!AG4)*'Energy Use 2020'!$AE66</f>
        <v>0</v>
      </c>
      <c r="AH4" s="230">
        <f>('Energy Use'!AH60-'E-electricity'!AH4-'E-Coal'!AH4)*'Energy Use 2020'!$AE66</f>
        <v>0</v>
      </c>
      <c r="AI4" s="230">
        <f>('Energy Use'!AI60-'E-electricity'!AI4-'E-Coal'!AI4)*'Energy Use 2020'!$AE66</f>
        <v>0</v>
      </c>
      <c r="AJ4" s="230">
        <f>('Energy Use'!AJ60-'E-electricity'!AJ4-'E-Coal'!AJ4)*'Energy Use 2020'!$AE66</f>
        <v>0</v>
      </c>
      <c r="AK4" s="230">
        <f>('Energy Use'!AK60-'E-electricity'!AK4-'E-Coal'!AK4)*'Energy Use 2020'!$AE66</f>
        <v>0</v>
      </c>
      <c r="AL4" s="230">
        <f>('Energy Use'!AL60-'E-electricity'!AL4-'E-Coal'!AL4)*'Energy Use 2020'!$AE66</f>
        <v>0</v>
      </c>
      <c r="AM4" s="230">
        <f>('Energy Use'!AM60-'E-electricity'!AM4-'E-Coal'!AM4)*'Energy Use 2020'!$AE66</f>
        <v>0</v>
      </c>
      <c r="AN4" s="230">
        <f>('Energy Use'!AN60-'E-electricity'!AN4-'E-Coal'!AN4)*'Energy Use 2020'!$AE66</f>
        <v>0</v>
      </c>
      <c r="AO4" s="230">
        <f>('Energy Use'!AO60-'E-electricity'!AO4-'E-Coal'!AO4)*'Energy Use 2020'!$AE66</f>
        <v>0</v>
      </c>
      <c r="AP4" s="230">
        <f>('Energy Use'!AP60-'E-electricity'!AP4-'E-Coal'!AP4)*'Energy Use 2020'!$AE66</f>
        <v>0</v>
      </c>
      <c r="AQ4" s="230">
        <f>('Energy Use'!AQ60-'E-electricity'!AQ4-'E-Coal'!AQ4)*'Energy Use 2020'!$AE66</f>
        <v>0</v>
      </c>
      <c r="AR4" s="133" t="str">
        <f>VLOOKUP($A4,'Sector Match'!$A$1:$B$43,2,0)</f>
        <v>oil and gas extraction 06</v>
      </c>
    </row>
    <row r="5" spans="1:44" x14ac:dyDescent="0.2">
      <c r="A5" s="74" t="s">
        <v>4</v>
      </c>
      <c r="B5" s="230">
        <f>('Energy Use'!B61-'E-electricity'!B5)*'Energy Use 2019'!$V67</f>
        <v>288893748000</v>
      </c>
      <c r="C5" s="230">
        <f>('Energy Use'!C61-'E-electricity'!C5-'E-Coal'!C5)*'Energy Use 2020'!$AE67</f>
        <v>663900055500</v>
      </c>
      <c r="D5" s="230">
        <f>('Energy Use'!D61-'E-electricity'!D5-'E-Coal'!D5)*'Energy Use 2020'!$AE67</f>
        <v>804963113729.57544</v>
      </c>
      <c r="E5" s="230">
        <f>('Energy Use'!E61-'E-electricity'!E5-'E-Coal'!E5)*'Energy Use 2020'!$AE67</f>
        <v>943609322162.07153</v>
      </c>
      <c r="F5" s="230">
        <f>('Energy Use'!F61-'E-electricity'!F5-'E-Coal'!F5)*'Energy Use 2020'!$AE67</f>
        <v>1072113076600.8063</v>
      </c>
      <c r="G5" s="230">
        <f>('Energy Use'!G61-'E-electricity'!G5-'E-Coal'!G5)*'Energy Use 2020'!$AE67</f>
        <v>1163732046639.5034</v>
      </c>
      <c r="H5" s="230">
        <f>('Energy Use'!H61-'E-electricity'!H5-'E-Coal'!H5)*'Energy Use 2020'!$AE67</f>
        <v>1251167615888.1428</v>
      </c>
      <c r="I5" s="230">
        <f>('Energy Use'!I61-'E-electricity'!I5-'E-Coal'!I5)*'Energy Use 2020'!$AE67</f>
        <v>1330716951878.0063</v>
      </c>
      <c r="J5" s="230">
        <f>('Energy Use'!J61-'E-electricity'!J5-'E-Coal'!J5)*'Energy Use 2020'!$AE67</f>
        <v>1344113820474.7634</v>
      </c>
      <c r="K5" s="230">
        <f>('Energy Use'!K61-'E-electricity'!K5-'E-Coal'!K5)*'Energy Use 2020'!$AE67</f>
        <v>1363823799399.2148</v>
      </c>
      <c r="L5" s="230">
        <f>('Energy Use'!L61-'E-electricity'!L5-'E-Coal'!L5)*'Energy Use 2020'!$AE67</f>
        <v>1355832334975.9456</v>
      </c>
      <c r="M5" s="230">
        <f>('Energy Use'!M61-'E-electricity'!M5-'E-Coal'!M5)*'Energy Use 2020'!$AE67</f>
        <v>1329695403217.7334</v>
      </c>
      <c r="N5" s="230">
        <f>('Energy Use'!N61-'E-electricity'!N5-'E-Coal'!N5)*'Energy Use 2020'!$AE67</f>
        <v>1318664390995.2415</v>
      </c>
      <c r="O5" s="230">
        <f>('Energy Use'!O61-'E-electricity'!O5-'E-Coal'!O5)*'Energy Use 2020'!$AE67</f>
        <v>1307640228008.74</v>
      </c>
      <c r="P5" s="230">
        <f>('Energy Use'!P61-'E-electricity'!P5-'E-Coal'!P5)*'Energy Use 2020'!$AE67</f>
        <v>1296623096052.9165</v>
      </c>
      <c r="Q5" s="230">
        <f>('Energy Use'!Q61-'E-electricity'!Q5-'E-Coal'!Q5)*'Energy Use 2020'!$AE67</f>
        <v>1285613176893.2505</v>
      </c>
      <c r="R5" s="230">
        <f>('Energy Use'!R61-'E-electricity'!R5-'E-Coal'!R5)*'Energy Use 2020'!$AE67</f>
        <v>1274610652266.0186</v>
      </c>
      <c r="S5" s="230">
        <f>('Energy Use'!S61-'E-electricity'!S5-'E-Coal'!S5)*'Energy Use 2020'!$AE67</f>
        <v>1259246124020.6353</v>
      </c>
      <c r="T5" s="230">
        <f>('Energy Use'!T61-'E-electricity'!T5-'E-Coal'!T5)*'Energy Use 2020'!$AE67</f>
        <v>1243900672568.3384</v>
      </c>
      <c r="U5" s="230">
        <f>('Energy Use'!U61-'E-electricity'!U5-'E-Coal'!U5)*'Energy Use 2020'!$AE67</f>
        <v>1228574353825.4534</v>
      </c>
      <c r="V5" s="230">
        <f>('Energy Use'!V61-'E-electricity'!V5-'E-Coal'!V5)*'Energy Use 2020'!$AE67</f>
        <v>1213267223704.5156</v>
      </c>
      <c r="W5" s="230">
        <f>('Energy Use'!W61-'E-electricity'!W5-'E-Coal'!W5)*'Energy Use 2020'!$AE67</f>
        <v>1197979338114.27</v>
      </c>
      <c r="X5" s="230">
        <f>('Energy Use'!X61-'E-electricity'!X5-'E-Coal'!X5)*'Energy Use 2020'!$AE67</f>
        <v>1170109572943.3599</v>
      </c>
      <c r="Y5" s="230">
        <f>('Energy Use'!Y61-'E-electricity'!Y5-'E-Coal'!Y5)*'Energy Use 2020'!$AE67</f>
        <v>1142277454283.668</v>
      </c>
      <c r="Z5" s="230">
        <f>('Energy Use'!Z61-'E-electricity'!Z5-'E-Coal'!Z5)*'Energy Use 2020'!$AE67</f>
        <v>1114483086873.8601</v>
      </c>
      <c r="AA5" s="230">
        <f>('Energy Use'!AA61-'E-electricity'!AA5-'E-Coal'!AA5)*'Energy Use 2020'!$AE67</f>
        <v>1086726575445.499</v>
      </c>
      <c r="AB5" s="230">
        <f>('Energy Use'!AB61-'E-electricity'!AB5-'E-Coal'!AB5)*'Energy Use 2020'!$AE67</f>
        <v>1059008024723.04</v>
      </c>
      <c r="AC5" s="230">
        <f>('Energy Use'!AC61-'E-electricity'!AC5-'E-Coal'!AC5)*'Energy Use 2020'!$AE67</f>
        <v>1031327539423.8319</v>
      </c>
      <c r="AD5" s="230">
        <f>('Energy Use'!AD61-'E-electricity'!AD5-'E-Coal'!AD5)*'Energy Use 2020'!$AE67</f>
        <v>1003685224258.1184</v>
      </c>
      <c r="AE5" s="230">
        <f>('Energy Use'!AE61-'E-electricity'!AE5-'E-Coal'!AE5)*'Energy Use 2020'!$AE67</f>
        <v>976081183929.03748</v>
      </c>
      <c r="AF5" s="230">
        <f>('Energy Use'!AF61-'E-electricity'!AF5-'E-Coal'!AF5)*'Energy Use 2020'!$AE67</f>
        <v>948515523132.62012</v>
      </c>
      <c r="AG5" s="230">
        <f>('Energy Use'!AG61-'E-electricity'!AG5-'E-Coal'!AG5)*'Energy Use 2020'!$AE67</f>
        <v>920988346557.79272</v>
      </c>
      <c r="AH5" s="230">
        <f>('Energy Use'!AH61-'E-electricity'!AH5-'E-Coal'!AH5)*'Energy Use 2020'!$AE67</f>
        <v>897073757921.92041</v>
      </c>
      <c r="AI5" s="230">
        <f>('Energy Use'!AI61-'E-electricity'!AI5-'E-Coal'!AI5)*'Energy Use 2020'!$AE67</f>
        <v>873192544090.34241</v>
      </c>
      <c r="AJ5" s="230">
        <f>('Energy Use'!AJ61-'E-electricity'!AJ5-'E-Coal'!AJ5)*'Energy Use 2020'!$AE67</f>
        <v>849344795783.11926</v>
      </c>
      <c r="AK5" s="230">
        <f>('Energy Use'!AK61-'E-electricity'!AK5-'E-Coal'!AK5)*'Energy Use 2020'!$AE67</f>
        <v>825530603714.15015</v>
      </c>
      <c r="AL5" s="230">
        <f>('Energy Use'!AL61-'E-electricity'!AL5-'E-Coal'!AL5)*'Energy Use 2020'!$AE67</f>
        <v>801750058591.17834</v>
      </c>
      <c r="AM5" s="230">
        <f>('Energy Use'!AM61-'E-electricity'!AM5-'E-Coal'!AM5)*'Energy Use 2020'!$AE67</f>
        <v>776840563534.04297</v>
      </c>
      <c r="AN5" s="230">
        <f>('Energy Use'!AN61-'E-electricity'!AN5-'E-Coal'!AN5)*'Energy Use 2020'!$AE67</f>
        <v>751966648778.80115</v>
      </c>
      <c r="AO5" s="230">
        <f>('Energy Use'!AO61-'E-electricity'!AO5-'E-Coal'!AO5)*'Energy Use 2020'!$AE67</f>
        <v>727128409567.95764</v>
      </c>
      <c r="AP5" s="230">
        <f>('Energy Use'!AP61-'E-electricity'!AP5-'E-Coal'!AP5)*'Energy Use 2020'!$AE67</f>
        <v>702325941137.54871</v>
      </c>
      <c r="AQ5" s="230">
        <f>('Energy Use'!AQ61-'E-electricity'!AQ5-'E-Coal'!AQ5)*'Energy Use 2020'!$AE67</f>
        <v>677502851902.74512</v>
      </c>
      <c r="AR5" s="133" t="str">
        <f>VLOOKUP($A5,'Sector Match'!$A$1:$B$43,2,0)</f>
        <v>other mining and quarrying 07T08</v>
      </c>
    </row>
    <row r="6" spans="1:44" x14ac:dyDescent="0.2">
      <c r="A6" s="74" t="s">
        <v>5</v>
      </c>
      <c r="B6" s="230">
        <f>('Energy Use'!B62-'E-electricity'!B6)*'Energy Use 2019'!$V68</f>
        <v>669455704500</v>
      </c>
      <c r="C6" s="230">
        <f>('Energy Use'!C62-'E-electricity'!C6-'E-Coal'!C6)*'Energy Use 2020'!$AE68</f>
        <v>1669472524499.9988</v>
      </c>
      <c r="D6" s="230">
        <f>('Energy Use'!D62-'E-electricity'!D6-'E-Coal'!D6)*'Energy Use 2020'!$AE68</f>
        <v>1641494999115.2053</v>
      </c>
      <c r="E6" s="230">
        <f>('Energy Use'!E62-'E-electricity'!E6-'E-Coal'!E6)*'Energy Use 2020'!$AE68</f>
        <v>1999773280216.9558</v>
      </c>
      <c r="F6" s="230">
        <f>('Energy Use'!F62-'E-electricity'!F6-'E-Coal'!F6)*'Energy Use 2020'!$AE68</f>
        <v>2155990915996.4954</v>
      </c>
      <c r="G6" s="230">
        <f>('Energy Use'!G62-'E-electricity'!G6-'E-Coal'!G6)*'Energy Use 2020'!$AE68</f>
        <v>2256252923410.4814</v>
      </c>
      <c r="H6" s="230">
        <f>('Energy Use'!H62-'E-electricity'!H6-'E-Coal'!H6)*'Energy Use 2020'!$AE68</f>
        <v>2350783356519.8418</v>
      </c>
      <c r="I6" s="230">
        <f>('Energy Use'!I62-'E-electricity'!I6-'E-Coal'!I6)*'Energy Use 2020'!$AE68</f>
        <v>2500211946651.4707</v>
      </c>
      <c r="J6" s="230">
        <f>('Energy Use'!J62-'E-electricity'!J6-'E-Coal'!J6)*'Energy Use 2020'!$AE68</f>
        <v>2590667579157.623</v>
      </c>
      <c r="K6" s="230">
        <f>('Energy Use'!K62-'E-electricity'!K6-'E-Coal'!K6)*'Energy Use 2020'!$AE68</f>
        <v>2684521063638.9141</v>
      </c>
      <c r="L6" s="230">
        <f>('Energy Use'!L62-'E-electricity'!L6-'E-Coal'!L6)*'Energy Use 2020'!$AE68</f>
        <v>2750597338472.2646</v>
      </c>
      <c r="M6" s="230">
        <f>('Energy Use'!M62-'E-electricity'!M6-'E-Coal'!M6)*'Energy Use 2020'!$AE68</f>
        <v>2796677076779.1982</v>
      </c>
      <c r="N6" s="230">
        <f>('Energy Use'!N62-'E-electricity'!N6-'E-Coal'!N6)*'Energy Use 2020'!$AE68</f>
        <v>2831140543571.9639</v>
      </c>
      <c r="O6" s="230">
        <f>('Energy Use'!O62-'E-electricity'!O6-'E-Coal'!O6)*'Energy Use 2020'!$AE68</f>
        <v>2864531015106.7915</v>
      </c>
      <c r="P6" s="230">
        <f>('Energy Use'!P62-'E-electricity'!P6-'E-Coal'!P6)*'Energy Use 2020'!$AE68</f>
        <v>2896856510505.8003</v>
      </c>
      <c r="Q6" s="230">
        <f>('Energy Use'!Q62-'E-electricity'!Q6-'E-Coal'!Q6)*'Energy Use 2020'!$AE68</f>
        <v>2928125047628.4424</v>
      </c>
      <c r="R6" s="230">
        <f>('Energy Use'!R62-'E-electricity'!R6-'E-Coal'!R6)*'Energy Use 2020'!$AE68</f>
        <v>2958344643071.5161</v>
      </c>
      <c r="S6" s="230">
        <f>('Energy Use'!S62-'E-electricity'!S6-'E-Coal'!S6)*'Energy Use 2020'!$AE68</f>
        <v>2965105372884.3076</v>
      </c>
      <c r="T6" s="230">
        <f>('Energy Use'!T62-'E-electricity'!T6-'E-Coal'!T6)*'Energy Use 2020'!$AE68</f>
        <v>2971741280034.6313</v>
      </c>
      <c r="U6" s="230">
        <f>('Energy Use'!U62-'E-electricity'!U6-'E-Coal'!U6)*'Energy Use 2020'!$AE68</f>
        <v>2978252281548.0269</v>
      </c>
      <c r="V6" s="230">
        <f>('Energy Use'!V62-'E-electricity'!V6-'E-Coal'!V6)*'Energy Use 2020'!$AE68</f>
        <v>2984638294455.978</v>
      </c>
      <c r="W6" s="230">
        <f>('Energy Use'!W62-'E-electricity'!W6-'E-Coal'!W6)*'Energy Use 2020'!$AE68</f>
        <v>2990899235795.9199</v>
      </c>
      <c r="X6" s="230">
        <f>('Energy Use'!X62-'E-electricity'!X6-'E-Coal'!X6)*'Energy Use 2020'!$AE68</f>
        <v>2972462038706.2515</v>
      </c>
      <c r="Y6" s="230">
        <f>('Energy Use'!Y62-'E-electricity'!Y6-'E-Coal'!Y6)*'Energy Use 2020'!$AE68</f>
        <v>2954075572392.4038</v>
      </c>
      <c r="Z6" s="230">
        <f>('Energy Use'!Z62-'E-electricity'!Z6-'E-Coal'!Z6)*'Energy Use 2020'!$AE68</f>
        <v>2935739875604.7705</v>
      </c>
      <c r="AA6" s="230">
        <f>('Energy Use'!AA62-'E-electricity'!AA6-'E-Coal'!AA6)*'Energy Use 2020'!$AE68</f>
        <v>2917454987090.9878</v>
      </c>
      <c r="AB6" s="230">
        <f>('Energy Use'!AB62-'E-electricity'!AB6-'E-Coal'!AB6)*'Energy Use 2020'!$AE68</f>
        <v>2899220945595.9487</v>
      </c>
      <c r="AC6" s="230">
        <f>('Energy Use'!AC62-'E-electricity'!AC6-'E-Coal'!AC6)*'Energy Use 2020'!$AE68</f>
        <v>2849273063458.0347</v>
      </c>
      <c r="AD6" s="230">
        <f>('Energy Use'!AD62-'E-electricity'!AD6-'E-Coal'!AD6)*'Energy Use 2020'!$AE68</f>
        <v>2799608258757.1528</v>
      </c>
      <c r="AE6" s="230">
        <f>('Energy Use'!AE62-'E-electricity'!AE6-'E-Coal'!AE6)*'Energy Use 2020'!$AE68</f>
        <v>2750226730368.7905</v>
      </c>
      <c r="AF6" s="230">
        <f>('Energy Use'!AF62-'E-electricity'!AF6-'E-Coal'!AF6)*'Energy Use 2020'!$AE68</f>
        <v>2701128677154.2334</v>
      </c>
      <c r="AG6" s="230">
        <f>('Energy Use'!AG62-'E-electricity'!AG6-'E-Coal'!AG6)*'Energy Use 2020'!$AE68</f>
        <v>2652314297960.5713</v>
      </c>
      <c r="AH6" s="230">
        <f>('Energy Use'!AH62-'E-electricity'!AH6-'E-Coal'!AH6)*'Energy Use 2020'!$AE68</f>
        <v>2580395933899.9531</v>
      </c>
      <c r="AI6" s="230">
        <f>('Energy Use'!AI62-'E-electricity'!AI6-'E-Coal'!AI6)*'Energy Use 2020'!$AE68</f>
        <v>2508936156518.564</v>
      </c>
      <c r="AJ6" s="230">
        <f>('Energy Use'!AJ62-'E-electricity'!AJ6-'E-Coal'!AJ6)*'Energy Use 2020'!$AE68</f>
        <v>2437935284692.8281</v>
      </c>
      <c r="AK6" s="230">
        <f>('Energy Use'!AK62-'E-electricity'!AK6-'E-Coal'!AK6)*'Energy Use 2020'!$AE68</f>
        <v>2367393637276.3877</v>
      </c>
      <c r="AL6" s="230">
        <f>('Energy Use'!AL62-'E-electricity'!AL6-'E-Coal'!AL6)*'Energy Use 2020'!$AE68</f>
        <v>2297311533100.0942</v>
      </c>
      <c r="AM6" s="230">
        <f>('Energy Use'!AM62-'E-electricity'!AM6-'E-Coal'!AM6)*'Energy Use 2020'!$AE68</f>
        <v>2227629732232.7461</v>
      </c>
      <c r="AN6" s="230">
        <f>('Energy Use'!AN62-'E-electricity'!AN6-'E-Coal'!AN6)*'Energy Use 2020'!$AE68</f>
        <v>2158408566107.2961</v>
      </c>
      <c r="AO6" s="230">
        <f>('Energy Use'!AO62-'E-electricity'!AO6-'E-Coal'!AO6)*'Energy Use 2020'!$AE68</f>
        <v>2089648353797.7456</v>
      </c>
      <c r="AP6" s="230">
        <f>('Energy Use'!AP62-'E-electricity'!AP6-'E-Coal'!AP6)*'Energy Use 2020'!$AE68</f>
        <v>2021349414355.2849</v>
      </c>
      <c r="AQ6" s="230">
        <f>('Energy Use'!AQ62-'E-electricity'!AQ6-'E-Coal'!AQ6)*'Energy Use 2020'!$AE68</f>
        <v>1953349206277.4954</v>
      </c>
      <c r="AR6" s="133" t="str">
        <f>VLOOKUP($A6,'Sector Match'!$A$1:$B$43,2,0)</f>
        <v>other mining and quarrying 07T08</v>
      </c>
    </row>
    <row r="7" spans="1:44" x14ac:dyDescent="0.2">
      <c r="A7" s="74" t="s">
        <v>6</v>
      </c>
      <c r="B7" s="230">
        <f>('Energy Use'!B63-'E-electricity'!B7)*'Energy Use 2019'!$V69</f>
        <v>52778665500</v>
      </c>
      <c r="C7" s="230">
        <f>('Energy Use'!C63-'E-electricity'!C7-'E-Coal'!C7)*'Energy Use 2020'!$AE69</f>
        <v>91668208499.999985</v>
      </c>
      <c r="D7" s="230">
        <f>('Energy Use'!D63-'E-electricity'!D7-'E-Coal'!D7)*'Energy Use 2020'!$AE69</f>
        <v>96677012264.948853</v>
      </c>
      <c r="E7" s="230">
        <f>('Energy Use'!E63-'E-electricity'!E7-'E-Coal'!E7)*'Energy Use 2020'!$AE69</f>
        <v>100628893862.96616</v>
      </c>
      <c r="F7" s="230">
        <f>('Energy Use'!F63-'E-electricity'!F7-'E-Coal'!F7)*'Energy Use 2020'!$AE69</f>
        <v>105354820101.91673</v>
      </c>
      <c r="G7" s="230">
        <f>('Energy Use'!G63-'E-electricity'!G7-'E-Coal'!G7)*'Energy Use 2020'!$AE69</f>
        <v>107108094056.81657</v>
      </c>
      <c r="H7" s="230">
        <f>('Energy Use'!H63-'E-electricity'!H7-'E-Coal'!H7)*'Energy Use 2020'!$AE69</f>
        <v>108639876639.10849</v>
      </c>
      <c r="I7" s="230">
        <f>('Energy Use'!I63-'E-electricity'!I7-'E-Coal'!I7)*'Energy Use 2020'!$AE69</f>
        <v>111847948621.86932</v>
      </c>
      <c r="J7" s="230">
        <f>('Energy Use'!J63-'E-electricity'!J7-'E-Coal'!J7)*'Energy Use 2020'!$AE69</f>
        <v>112658105369.70567</v>
      </c>
      <c r="K7" s="230">
        <f>('Energy Use'!K63-'E-electricity'!K7-'E-Coal'!K7)*'Energy Use 2020'!$AE69</f>
        <v>113700992073.14017</v>
      </c>
      <c r="L7" s="230">
        <f>('Energy Use'!L63-'E-electricity'!L7-'E-Coal'!L7)*'Energy Use 2020'!$AE69</f>
        <v>113770349386.27686</v>
      </c>
      <c r="M7" s="230">
        <f>('Energy Use'!M63-'E-electricity'!M7-'E-Coal'!M7)*'Energy Use 2020'!$AE69</f>
        <v>113220764949.15631</v>
      </c>
      <c r="N7" s="230">
        <f>('Energy Use'!N63-'E-electricity'!N7-'E-Coal'!N7)*'Energy Use 2020'!$AE69</f>
        <v>111427191721.08345</v>
      </c>
      <c r="O7" s="230">
        <f>('Energy Use'!O63-'E-electricity'!O7-'E-Coal'!O7)*'Energy Use 2020'!$AE69</f>
        <v>109645312894.42673</v>
      </c>
      <c r="P7" s="230">
        <f>('Energy Use'!P63-'E-electricity'!P7-'E-Coal'!P7)*'Energy Use 2020'!$AE69</f>
        <v>107875102916.04454</v>
      </c>
      <c r="Q7" s="230">
        <f>('Energy Use'!Q63-'E-electricity'!Q7-'E-Coal'!Q7)*'Energy Use 2020'!$AE69</f>
        <v>106116536236.66248</v>
      </c>
      <c r="R7" s="230">
        <f>('Energy Use'!R63-'E-electricity'!R7-'E-Coal'!R7)*'Energy Use 2020'!$AE69</f>
        <v>104369587310.87323</v>
      </c>
      <c r="S7" s="230">
        <f>('Energy Use'!S63-'E-electricity'!S7-'E-Coal'!S7)*'Energy Use 2020'!$AE69</f>
        <v>102505883367.88377</v>
      </c>
      <c r="T7" s="230">
        <f>('Energy Use'!T63-'E-electricity'!T7-'E-Coal'!T7)*'Energy Use 2020'!$AE69</f>
        <v>100643482855.05733</v>
      </c>
      <c r="U7" s="230">
        <f>('Energy Use'!U63-'E-electricity'!U7-'E-Coal'!U7)*'Energy Use 2020'!$AE69</f>
        <v>98782387027.543701</v>
      </c>
      <c r="V7" s="230">
        <f>('Energy Use'!V63-'E-electricity'!V7-'E-Coal'!V7)*'Energy Use 2020'!$AE69</f>
        <v>96922597140.404831</v>
      </c>
      <c r="W7" s="230">
        <f>('Energy Use'!W63-'E-electricity'!W7-'E-Coal'!W7)*'Energy Use 2020'!$AE69</f>
        <v>95064114448.614914</v>
      </c>
      <c r="X7" s="230">
        <f>('Energy Use'!X63-'E-electricity'!X7-'E-Coal'!X7)*'Energy Use 2020'!$AE69</f>
        <v>92512661322.836319</v>
      </c>
      <c r="Y7" s="230">
        <f>('Energy Use'!Y63-'E-electricity'!Y7-'E-Coal'!Y7)*'Energy Use 2020'!$AE69</f>
        <v>89963025138.033463</v>
      </c>
      <c r="Z7" s="230">
        <f>('Energy Use'!Z63-'E-electricity'!Z7-'E-Coal'!Z7)*'Energy Use 2020'!$AE69</f>
        <v>87415207626.465958</v>
      </c>
      <c r="AA7" s="230">
        <f>('Energy Use'!AA63-'E-electricity'!AA7-'E-Coal'!AA7)*'Energy Use 2020'!$AE69</f>
        <v>84869210520.272141</v>
      </c>
      <c r="AB7" s="230">
        <f>('Energy Use'!AB63-'E-electricity'!AB7-'E-Coal'!AB7)*'Energy Use 2020'!$AE69</f>
        <v>82325035551.469025</v>
      </c>
      <c r="AC7" s="230">
        <f>('Energy Use'!AC63-'E-electricity'!AC7-'E-Coal'!AC7)*'Energy Use 2020'!$AE69</f>
        <v>80389067504.247421</v>
      </c>
      <c r="AD7" s="230">
        <f>('Energy Use'!AD63-'E-electricity'!AD7-'E-Coal'!AD7)*'Energy Use 2020'!$AE69</f>
        <v>78454479833.932907</v>
      </c>
      <c r="AE7" s="230">
        <f>('Energy Use'!AE63-'E-electricity'!AE7-'E-Coal'!AE7)*'Energy Use 2020'!$AE69</f>
        <v>76521273854.433228</v>
      </c>
      <c r="AF7" s="230">
        <f>('Energy Use'!AF63-'E-electricity'!AF7-'E-Coal'!AF7)*'Energy Use 2020'!$AE69</f>
        <v>74589450879.564072</v>
      </c>
      <c r="AG7" s="230">
        <f>('Energy Use'!AG63-'E-electricity'!AG7-'E-Coal'!AG7)*'Energy Use 2020'!$AE69</f>
        <v>72659012223.049149</v>
      </c>
      <c r="AH7" s="230">
        <f>('Energy Use'!AH63-'E-electricity'!AH7-'E-Coal'!AH7)*'Energy Use 2020'!$AE69</f>
        <v>71508161683.589447</v>
      </c>
      <c r="AI7" s="230">
        <f>('Energy Use'!AI63-'E-electricity'!AI7-'E-Coal'!AI7)*'Energy Use 2020'!$AE69</f>
        <v>70358123868.450592</v>
      </c>
      <c r="AJ7" s="230">
        <f>('Energy Use'!AJ63-'E-electricity'!AJ7-'E-Coal'!AJ7)*'Energy Use 2020'!$AE69</f>
        <v>69208899554.120026</v>
      </c>
      <c r="AK7" s="230">
        <f>('Energy Use'!AK63-'E-electricity'!AK7-'E-Coal'!AK7)*'Energy Use 2020'!$AE69</f>
        <v>68060489517.030838</v>
      </c>
      <c r="AL7" s="230">
        <f>('Energy Use'!AL63-'E-electricity'!AL7-'E-Coal'!AL7)*'Energy Use 2020'!$AE69</f>
        <v>66912894533.561699</v>
      </c>
      <c r="AM7" s="230">
        <f>('Energy Use'!AM63-'E-electricity'!AM7-'E-Coal'!AM7)*'Energy Use 2020'!$AE69</f>
        <v>66374497344.909584</v>
      </c>
      <c r="AN7" s="230">
        <f>('Energy Use'!AN63-'E-electricity'!AN7-'E-Coal'!AN7)*'Energy Use 2020'!$AE69</f>
        <v>65836465616.283142</v>
      </c>
      <c r="AO7" s="230">
        <f>('Energy Use'!AO63-'E-electricity'!AO7-'E-Coal'!AO7)*'Energy Use 2020'!$AE69</f>
        <v>65298799703.447845</v>
      </c>
      <c r="AP7" s="230">
        <f>('Energy Use'!AP63-'E-electricity'!AP7-'E-Coal'!AP7)*'Energy Use 2020'!$AE69</f>
        <v>64761499962.144196</v>
      </c>
      <c r="AQ7" s="230">
        <f>('Energy Use'!AQ63-'E-electricity'!AQ7-'E-Coal'!AQ7)*'Energy Use 2020'!$AE69</f>
        <v>64219212469.909683</v>
      </c>
      <c r="AR7" s="133" t="str">
        <f>VLOOKUP($A7,'Sector Match'!$A$1:$B$43,2,0)</f>
        <v>other mining and quarrying 07T08</v>
      </c>
    </row>
    <row r="8" spans="1:44" x14ac:dyDescent="0.2">
      <c r="A8" s="74" t="s">
        <v>7</v>
      </c>
      <c r="B8" s="230">
        <f>('Energy Use'!B64-'E-electricity'!B8)*'Energy Use 2019'!$V70</f>
        <v>0</v>
      </c>
      <c r="C8" s="230">
        <f>('Energy Use'!C64-'E-electricity'!C8-'E-Coal'!C8)*'Energy Use 2020'!$AE70</f>
        <v>0</v>
      </c>
      <c r="D8" s="230">
        <f>('Energy Use'!D64-'E-electricity'!D8-'E-Coal'!D8)*'Energy Use 2020'!$AE70</f>
        <v>0</v>
      </c>
      <c r="E8" s="230">
        <f>('Energy Use'!E64-'E-electricity'!E8-'E-Coal'!E8)*'Energy Use 2020'!$AE70</f>
        <v>0</v>
      </c>
      <c r="F8" s="230">
        <f>('Energy Use'!F64-'E-electricity'!F8-'E-Coal'!F8)*'Energy Use 2020'!$AE70</f>
        <v>0</v>
      </c>
      <c r="G8" s="230">
        <f>('Energy Use'!G64-'E-electricity'!G8-'E-Coal'!G8)*'Energy Use 2020'!$AE70</f>
        <v>0</v>
      </c>
      <c r="H8" s="230">
        <f>('Energy Use'!H64-'E-electricity'!H8-'E-Coal'!H8)*'Energy Use 2020'!$AE70</f>
        <v>0</v>
      </c>
      <c r="I8" s="230">
        <f>('Energy Use'!I64-'E-electricity'!I8-'E-Coal'!I8)*'Energy Use 2020'!$AE70</f>
        <v>0</v>
      </c>
      <c r="J8" s="230">
        <f>('Energy Use'!J64-'E-electricity'!J8-'E-Coal'!J8)*'Energy Use 2020'!$AE70</f>
        <v>0</v>
      </c>
      <c r="K8" s="230">
        <f>('Energy Use'!K64-'E-electricity'!K8-'E-Coal'!K8)*'Energy Use 2020'!$AE70</f>
        <v>0</v>
      </c>
      <c r="L8" s="230">
        <f>('Energy Use'!L64-'E-electricity'!L8-'E-Coal'!L8)*'Energy Use 2020'!$AE70</f>
        <v>0</v>
      </c>
      <c r="M8" s="230">
        <f>('Energy Use'!M64-'E-electricity'!M8-'E-Coal'!M8)*'Energy Use 2020'!$AE70</f>
        <v>0</v>
      </c>
      <c r="N8" s="230">
        <f>('Energy Use'!N64-'E-electricity'!N8-'E-Coal'!N8)*'Energy Use 2020'!$AE70</f>
        <v>0</v>
      </c>
      <c r="O8" s="230">
        <f>('Energy Use'!O64-'E-electricity'!O8-'E-Coal'!O8)*'Energy Use 2020'!$AE70</f>
        <v>0</v>
      </c>
      <c r="P8" s="230">
        <f>('Energy Use'!P64-'E-electricity'!P8-'E-Coal'!P8)*'Energy Use 2020'!$AE70</f>
        <v>0</v>
      </c>
      <c r="Q8" s="230">
        <f>('Energy Use'!Q64-'E-electricity'!Q8-'E-Coal'!Q8)*'Energy Use 2020'!$AE70</f>
        <v>0</v>
      </c>
      <c r="R8" s="230">
        <f>('Energy Use'!R64-'E-electricity'!R8-'E-Coal'!R8)*'Energy Use 2020'!$AE70</f>
        <v>0</v>
      </c>
      <c r="S8" s="230">
        <f>('Energy Use'!S64-'E-electricity'!S8-'E-Coal'!S8)*'Energy Use 2020'!$AE70</f>
        <v>0</v>
      </c>
      <c r="T8" s="230">
        <f>('Energy Use'!T64-'E-electricity'!T8-'E-Coal'!T8)*'Energy Use 2020'!$AE70</f>
        <v>0</v>
      </c>
      <c r="U8" s="230">
        <f>('Energy Use'!U64-'E-electricity'!U8-'E-Coal'!U8)*'Energy Use 2020'!$AE70</f>
        <v>0</v>
      </c>
      <c r="V8" s="230">
        <f>('Energy Use'!V64-'E-electricity'!V8-'E-Coal'!V8)*'Energy Use 2020'!$AE70</f>
        <v>0</v>
      </c>
      <c r="W8" s="230">
        <f>('Energy Use'!W64-'E-electricity'!W8-'E-Coal'!W8)*'Energy Use 2020'!$AE70</f>
        <v>0</v>
      </c>
      <c r="X8" s="230">
        <f>('Energy Use'!X64-'E-electricity'!X8-'E-Coal'!X8)*'Energy Use 2020'!$AE70</f>
        <v>0</v>
      </c>
      <c r="Y8" s="230">
        <f>('Energy Use'!Y64-'E-electricity'!Y8-'E-Coal'!Y8)*'Energy Use 2020'!$AE70</f>
        <v>0</v>
      </c>
      <c r="Z8" s="230">
        <f>('Energy Use'!Z64-'E-electricity'!Z8-'E-Coal'!Z8)*'Energy Use 2020'!$AE70</f>
        <v>0</v>
      </c>
      <c r="AA8" s="230">
        <f>('Energy Use'!AA64-'E-electricity'!AA8-'E-Coal'!AA8)*'Energy Use 2020'!$AE70</f>
        <v>0</v>
      </c>
      <c r="AB8" s="230">
        <f>('Energy Use'!AB64-'E-electricity'!AB8-'E-Coal'!AB8)*'Energy Use 2020'!$AE70</f>
        <v>0</v>
      </c>
      <c r="AC8" s="230">
        <f>('Energy Use'!AC64-'E-electricity'!AC8-'E-Coal'!AC8)*'Energy Use 2020'!$AE70</f>
        <v>0</v>
      </c>
      <c r="AD8" s="230">
        <f>('Energy Use'!AD64-'E-electricity'!AD8-'E-Coal'!AD8)*'Energy Use 2020'!$AE70</f>
        <v>0</v>
      </c>
      <c r="AE8" s="230">
        <f>('Energy Use'!AE64-'E-electricity'!AE8-'E-Coal'!AE8)*'Energy Use 2020'!$AE70</f>
        <v>0</v>
      </c>
      <c r="AF8" s="230">
        <f>('Energy Use'!AF64-'E-electricity'!AF8-'E-Coal'!AF8)*'Energy Use 2020'!$AE70</f>
        <v>0</v>
      </c>
      <c r="AG8" s="230">
        <f>('Energy Use'!AG64-'E-electricity'!AG8-'E-Coal'!AG8)*'Energy Use 2020'!$AE70</f>
        <v>0</v>
      </c>
      <c r="AH8" s="230">
        <f>('Energy Use'!AH64-'E-electricity'!AH8-'E-Coal'!AH8)*'Energy Use 2020'!$AE70</f>
        <v>0</v>
      </c>
      <c r="AI8" s="230">
        <f>('Energy Use'!AI64-'E-electricity'!AI8-'E-Coal'!AI8)*'Energy Use 2020'!$AE70</f>
        <v>0</v>
      </c>
      <c r="AJ8" s="230">
        <f>('Energy Use'!AJ64-'E-electricity'!AJ8-'E-Coal'!AJ8)*'Energy Use 2020'!$AE70</f>
        <v>0</v>
      </c>
      <c r="AK8" s="230">
        <f>('Energy Use'!AK64-'E-electricity'!AK8-'E-Coal'!AK8)*'Energy Use 2020'!$AE70</f>
        <v>0</v>
      </c>
      <c r="AL8" s="230">
        <f>('Energy Use'!AL64-'E-electricity'!AL8-'E-Coal'!AL8)*'Energy Use 2020'!$AE70</f>
        <v>0</v>
      </c>
      <c r="AM8" s="230">
        <f>('Energy Use'!AM64-'E-electricity'!AM8-'E-Coal'!AM8)*'Energy Use 2020'!$AE70</f>
        <v>0</v>
      </c>
      <c r="AN8" s="230">
        <f>('Energy Use'!AN64-'E-electricity'!AN8-'E-Coal'!AN8)*'Energy Use 2020'!$AE70</f>
        <v>0</v>
      </c>
      <c r="AO8" s="230">
        <f>('Energy Use'!AO64-'E-electricity'!AO8-'E-Coal'!AO8)*'Energy Use 2020'!$AE70</f>
        <v>0</v>
      </c>
      <c r="AP8" s="230">
        <f>('Energy Use'!AP64-'E-electricity'!AP8-'E-Coal'!AP8)*'Energy Use 2020'!$AE70</f>
        <v>0</v>
      </c>
      <c r="AQ8" s="230">
        <f>('Energy Use'!AQ64-'E-electricity'!AQ8-'E-Coal'!AQ8)*'Energy Use 2020'!$AE70</f>
        <v>0</v>
      </c>
      <c r="AR8" s="133" t="str">
        <f>VLOOKUP($A8,'Sector Match'!$A$1:$B$43,2,0)</f>
        <v>Mining Support Service Activities 09</v>
      </c>
    </row>
    <row r="9" spans="1:44" x14ac:dyDescent="0.2">
      <c r="A9" s="74" t="s">
        <v>8</v>
      </c>
      <c r="B9" s="230">
        <f>('Energy Use'!B65-'E-electricity'!B9)*'Energy Use 2019'!$V71</f>
        <v>0</v>
      </c>
      <c r="C9" s="230">
        <f>('Energy Use'!C65-'E-electricity'!C9-'E-Coal'!C9)*'Energy Use 2020'!$AE71</f>
        <v>0</v>
      </c>
      <c r="D9" s="230">
        <f>('Energy Use'!D65-'E-electricity'!D9-'E-Coal'!D9)*'Energy Use 2020'!$AE71</f>
        <v>0</v>
      </c>
      <c r="E9" s="230">
        <f>('Energy Use'!E65-'E-electricity'!E9-'E-Coal'!E9)*'Energy Use 2020'!$AE71</f>
        <v>0</v>
      </c>
      <c r="F9" s="230">
        <f>('Energy Use'!F65-'E-electricity'!F9-'E-Coal'!F9)*'Energy Use 2020'!$AE71</f>
        <v>0</v>
      </c>
      <c r="G9" s="230">
        <f>('Energy Use'!G65-'E-electricity'!G9-'E-Coal'!G9)*'Energy Use 2020'!$AE71</f>
        <v>0</v>
      </c>
      <c r="H9" s="230">
        <f>('Energy Use'!H65-'E-electricity'!H9-'E-Coal'!H9)*'Energy Use 2020'!$AE71</f>
        <v>0</v>
      </c>
      <c r="I9" s="230">
        <f>('Energy Use'!I65-'E-electricity'!I9-'E-Coal'!I9)*'Energy Use 2020'!$AE71</f>
        <v>0</v>
      </c>
      <c r="J9" s="230">
        <f>('Energy Use'!J65-'E-electricity'!J9-'E-Coal'!J9)*'Energy Use 2020'!$AE71</f>
        <v>0</v>
      </c>
      <c r="K9" s="230">
        <f>('Energy Use'!K65-'E-electricity'!K9-'E-Coal'!K9)*'Energy Use 2020'!$AE71</f>
        <v>0</v>
      </c>
      <c r="L9" s="230">
        <f>('Energy Use'!L65-'E-electricity'!L9-'E-Coal'!L9)*'Energy Use 2020'!$AE71</f>
        <v>0</v>
      </c>
      <c r="M9" s="230">
        <f>('Energy Use'!M65-'E-electricity'!M9-'E-Coal'!M9)*'Energy Use 2020'!$AE71</f>
        <v>0</v>
      </c>
      <c r="N9" s="230">
        <f>('Energy Use'!N65-'E-electricity'!N9-'E-Coal'!N9)*'Energy Use 2020'!$AE71</f>
        <v>0</v>
      </c>
      <c r="O9" s="230">
        <f>('Energy Use'!O65-'E-electricity'!O9-'E-Coal'!O9)*'Energy Use 2020'!$AE71</f>
        <v>0</v>
      </c>
      <c r="P9" s="230">
        <f>('Energy Use'!P65-'E-electricity'!P9-'E-Coal'!P9)*'Energy Use 2020'!$AE71</f>
        <v>0</v>
      </c>
      <c r="Q9" s="230">
        <f>('Energy Use'!Q65-'E-electricity'!Q9-'E-Coal'!Q9)*'Energy Use 2020'!$AE71</f>
        <v>0</v>
      </c>
      <c r="R9" s="230">
        <f>('Energy Use'!R65-'E-electricity'!R9-'E-Coal'!R9)*'Energy Use 2020'!$AE71</f>
        <v>0</v>
      </c>
      <c r="S9" s="230">
        <f>('Energy Use'!S65-'E-electricity'!S9-'E-Coal'!S9)*'Energy Use 2020'!$AE71</f>
        <v>0</v>
      </c>
      <c r="T9" s="230">
        <f>('Energy Use'!T65-'E-electricity'!T9-'E-Coal'!T9)*'Energy Use 2020'!$AE71</f>
        <v>0</v>
      </c>
      <c r="U9" s="230">
        <f>('Energy Use'!U65-'E-electricity'!U9-'E-Coal'!U9)*'Energy Use 2020'!$AE71</f>
        <v>0</v>
      </c>
      <c r="V9" s="230">
        <f>('Energy Use'!V65-'E-electricity'!V9-'E-Coal'!V9)*'Energy Use 2020'!$AE71</f>
        <v>0</v>
      </c>
      <c r="W9" s="230">
        <f>('Energy Use'!W65-'E-electricity'!W9-'E-Coal'!W9)*'Energy Use 2020'!$AE71</f>
        <v>0</v>
      </c>
      <c r="X9" s="230">
        <f>('Energy Use'!X65-'E-electricity'!X9-'E-Coal'!X9)*'Energy Use 2020'!$AE71</f>
        <v>0</v>
      </c>
      <c r="Y9" s="230">
        <f>('Energy Use'!Y65-'E-electricity'!Y9-'E-Coal'!Y9)*'Energy Use 2020'!$AE71</f>
        <v>0</v>
      </c>
      <c r="Z9" s="230">
        <f>('Energy Use'!Z65-'E-electricity'!Z9-'E-Coal'!Z9)*'Energy Use 2020'!$AE71</f>
        <v>0</v>
      </c>
      <c r="AA9" s="230">
        <f>('Energy Use'!AA65-'E-electricity'!AA9-'E-Coal'!AA9)*'Energy Use 2020'!$AE71</f>
        <v>0</v>
      </c>
      <c r="AB9" s="230">
        <f>('Energy Use'!AB65-'E-electricity'!AB9-'E-Coal'!AB9)*'Energy Use 2020'!$AE71</f>
        <v>0</v>
      </c>
      <c r="AC9" s="230">
        <f>('Energy Use'!AC65-'E-electricity'!AC9-'E-Coal'!AC9)*'Energy Use 2020'!$AE71</f>
        <v>0</v>
      </c>
      <c r="AD9" s="230">
        <f>('Energy Use'!AD65-'E-electricity'!AD9-'E-Coal'!AD9)*'Energy Use 2020'!$AE71</f>
        <v>0</v>
      </c>
      <c r="AE9" s="230">
        <f>('Energy Use'!AE65-'E-electricity'!AE9-'E-Coal'!AE9)*'Energy Use 2020'!$AE71</f>
        <v>0</v>
      </c>
      <c r="AF9" s="230">
        <f>('Energy Use'!AF65-'E-electricity'!AF9-'E-Coal'!AF9)*'Energy Use 2020'!$AE71</f>
        <v>0</v>
      </c>
      <c r="AG9" s="230">
        <f>('Energy Use'!AG65-'E-electricity'!AG9-'E-Coal'!AG9)*'Energy Use 2020'!$AE71</f>
        <v>0</v>
      </c>
      <c r="AH9" s="230">
        <f>('Energy Use'!AH65-'E-electricity'!AH9-'E-Coal'!AH9)*'Energy Use 2020'!$AE71</f>
        <v>0</v>
      </c>
      <c r="AI9" s="230">
        <f>('Energy Use'!AI65-'E-electricity'!AI9-'E-Coal'!AI9)*'Energy Use 2020'!$AE71</f>
        <v>0</v>
      </c>
      <c r="AJ9" s="230">
        <f>('Energy Use'!AJ65-'E-electricity'!AJ9-'E-Coal'!AJ9)*'Energy Use 2020'!$AE71</f>
        <v>0</v>
      </c>
      <c r="AK9" s="230">
        <f>('Energy Use'!AK65-'E-electricity'!AK9-'E-Coal'!AK9)*'Energy Use 2020'!$AE71</f>
        <v>0</v>
      </c>
      <c r="AL9" s="230">
        <f>('Energy Use'!AL65-'E-electricity'!AL9-'E-Coal'!AL9)*'Energy Use 2020'!$AE71</f>
        <v>0</v>
      </c>
      <c r="AM9" s="230">
        <f>('Energy Use'!AM65-'E-electricity'!AM9-'E-Coal'!AM9)*'Energy Use 2020'!$AE71</f>
        <v>0</v>
      </c>
      <c r="AN9" s="230">
        <f>('Energy Use'!AN65-'E-electricity'!AN9-'E-Coal'!AN9)*'Energy Use 2020'!$AE71</f>
        <v>0</v>
      </c>
      <c r="AO9" s="230">
        <f>('Energy Use'!AO65-'E-electricity'!AO9-'E-Coal'!AO9)*'Energy Use 2020'!$AE71</f>
        <v>0</v>
      </c>
      <c r="AP9" s="230">
        <f>('Energy Use'!AP65-'E-electricity'!AP9-'E-Coal'!AP9)*'Energy Use 2020'!$AE71</f>
        <v>0</v>
      </c>
      <c r="AQ9" s="230">
        <f>('Energy Use'!AQ65-'E-electricity'!AQ9-'E-Coal'!AQ9)*'Energy Use 2020'!$AE71</f>
        <v>0</v>
      </c>
      <c r="AR9" s="133" t="str">
        <f>VLOOKUP($A9,'Sector Match'!$A$1:$B$43,2,0)</f>
        <v>Mining Support Service Activities 09</v>
      </c>
    </row>
    <row r="10" spans="1:44" x14ac:dyDescent="0.2">
      <c r="A10" s="74" t="s">
        <v>9</v>
      </c>
      <c r="B10" s="230">
        <f>('Energy Use'!B66-'E-electricity'!B10)*'Energy Use 2019'!$V72</f>
        <v>61523257026000</v>
      </c>
      <c r="C10" s="230">
        <f>('Energy Use'!C66-'E-electricity'!C10-'E-Coal'!C10)*'Energy Use 2020'!$AE72</f>
        <v>41990787385237.695</v>
      </c>
      <c r="D10" s="230">
        <f>('Energy Use'!D66-'E-electricity'!D10-'E-Coal'!D10)*'Energy Use 2020'!$AE72</f>
        <v>47813494793044.18</v>
      </c>
      <c r="E10" s="230">
        <f>('Energy Use'!E66-'E-electricity'!E10-'E-Coal'!E10)*'Energy Use 2020'!$AE72</f>
        <v>49923208882951.719</v>
      </c>
      <c r="F10" s="230">
        <f>('Energy Use'!F66-'E-electricity'!F10-'E-Coal'!F10)*'Energy Use 2020'!$AE72</f>
        <v>51682006036584.313</v>
      </c>
      <c r="G10" s="230">
        <f>('Energy Use'!G66-'E-electricity'!G10-'E-Coal'!G10)*'Energy Use 2020'!$AE72</f>
        <v>52617947318772.266</v>
      </c>
      <c r="H10" s="230">
        <f>('Energy Use'!H66-'E-electricity'!H10-'E-Coal'!H10)*'Energy Use 2020'!$AE72</f>
        <v>53828491062801.547</v>
      </c>
      <c r="I10" s="230">
        <f>('Energy Use'!I66-'E-electricity'!I10-'E-Coal'!I10)*'Energy Use 2020'!$AE72</f>
        <v>55659172968800.047</v>
      </c>
      <c r="J10" s="230">
        <f>('Energy Use'!J66-'E-electricity'!J10-'E-Coal'!J10)*'Energy Use 2020'!$AE72</f>
        <v>56911030533647.18</v>
      </c>
      <c r="K10" s="230">
        <f>('Energy Use'!K66-'E-electricity'!K10-'E-Coal'!K10)*'Energy Use 2020'!$AE72</f>
        <v>58235061974615.695</v>
      </c>
      <c r="L10" s="230">
        <f>('Energy Use'!L66-'E-electricity'!L10-'E-Coal'!L10)*'Energy Use 2020'!$AE72</f>
        <v>59221626018154.07</v>
      </c>
      <c r="M10" s="230">
        <f>('Energy Use'!M66-'E-electricity'!M10-'E-Coal'!M10)*'Energy Use 2020'!$AE72</f>
        <v>59890374220754.109</v>
      </c>
      <c r="N10" s="230">
        <f>('Energy Use'!N66-'E-electricity'!N10-'E-Coal'!N10)*'Energy Use 2020'!$AE72</f>
        <v>60771763185458.281</v>
      </c>
      <c r="O10" s="230">
        <f>('Energy Use'!O66-'E-electricity'!O10-'E-Coal'!O10)*'Energy Use 2020'!$AE72</f>
        <v>61445310485734.828</v>
      </c>
      <c r="P10" s="230">
        <f>('Energy Use'!P66-'E-electricity'!P10-'E-Coal'!P10)*'Energy Use 2020'!$AE72</f>
        <v>61920323722910.305</v>
      </c>
      <c r="Q10" s="230">
        <f>('Energy Use'!Q66-'E-electricity'!Q10-'E-Coal'!Q10)*'Energy Use 2020'!$AE72</f>
        <v>62208643996275.227</v>
      </c>
      <c r="R10" s="230">
        <f>('Energy Use'!R66-'E-electricity'!R10-'E-Coal'!R10)*'Energy Use 2020'!$AE72</f>
        <v>62324207614681.273</v>
      </c>
      <c r="S10" s="230">
        <f>('Energy Use'!S66-'E-electricity'!S10-'E-Coal'!S10)*'Energy Use 2020'!$AE72</f>
        <v>62420515814485.445</v>
      </c>
      <c r="T10" s="230">
        <f>('Energy Use'!T66-'E-electricity'!T10-'E-Coal'!T10)*'Energy Use 2020'!$AE72</f>
        <v>62371551217944.477</v>
      </c>
      <c r="U10" s="230">
        <f>('Energy Use'!U66-'E-electricity'!U10-'E-Coal'!U10)*'Energy Use 2020'!$AE72</f>
        <v>62189558099285.875</v>
      </c>
      <c r="V10" s="230">
        <f>('Energy Use'!V66-'E-electricity'!V10-'E-Coal'!V10)*'Energy Use 2020'!$AE72</f>
        <v>61887545454523.258</v>
      </c>
      <c r="W10" s="230">
        <f>('Energy Use'!W66-'E-electricity'!W10-'E-Coal'!W10)*'Energy Use 2020'!$AE72</f>
        <v>61479034201227.859</v>
      </c>
      <c r="X10" s="230">
        <f>('Energy Use'!X66-'E-electricity'!X10-'E-Coal'!X10)*'Energy Use 2020'!$AE72</f>
        <v>60977825574909.008</v>
      </c>
      <c r="Y10" s="230">
        <f>('Energy Use'!Y66-'E-electricity'!Y10-'E-Coal'!Y10)*'Energy Use 2020'!$AE72</f>
        <v>60397794327398.305</v>
      </c>
      <c r="Z10" s="230">
        <f>('Energy Use'!Z66-'E-electricity'!Z10-'E-Coal'!Z10)*'Energy Use 2020'!$AE72</f>
        <v>59752709135071.789</v>
      </c>
      <c r="AA10" s="230">
        <f>('Energy Use'!AA66-'E-electricity'!AA10-'E-Coal'!AA10)*'Energy Use 2020'!$AE72</f>
        <v>59056081540537.172</v>
      </c>
      <c r="AB10" s="230">
        <f>('Energy Use'!AB66-'E-electricity'!AB10-'E-Coal'!AB10)*'Energy Use 2020'!$AE72</f>
        <v>58321043807834.266</v>
      </c>
      <c r="AC10" s="230">
        <f>('Energy Use'!AC66-'E-electricity'!AC10-'E-Coal'!AC10)*'Energy Use 2020'!$AE72</f>
        <v>57560255284624.375</v>
      </c>
      <c r="AD10" s="230">
        <f>('Energy Use'!AD66-'E-electricity'!AD10-'E-Coal'!AD10)*'Energy Use 2020'!$AE72</f>
        <v>56785836242137.672</v>
      </c>
      <c r="AE10" s="230">
        <f>('Energy Use'!AE66-'E-electricity'!AE10-'E-Coal'!AE10)*'Energy Use 2020'!$AE72</f>
        <v>56009327703797.289</v>
      </c>
      <c r="AF10" s="230">
        <f>('Energy Use'!AF66-'E-electricity'!AF10-'E-Coal'!AF10)*'Energy Use 2020'!$AE72</f>
        <v>55241675469386.43</v>
      </c>
      <c r="AG10" s="230">
        <f>('Energy Use'!AG66-'E-electricity'!AG10-'E-Coal'!AG10)*'Energy Use 2020'!$AE72</f>
        <v>54493236382017.133</v>
      </c>
      <c r="AH10" s="230">
        <f>('Energy Use'!AH66-'E-electricity'!AH10-'E-Coal'!AH10)*'Energy Use 2020'!$AE72</f>
        <v>53773804856070.891</v>
      </c>
      <c r="AI10" s="230">
        <f>('Energy Use'!AI66-'E-electricity'!AI10-'E-Coal'!AI10)*'Energy Use 2020'!$AE72</f>
        <v>53092657770712.391</v>
      </c>
      <c r="AJ10" s="230">
        <f>('Energy Use'!AJ66-'E-electricity'!AJ10-'E-Coal'!AJ10)*'Energy Use 2020'!$AE72</f>
        <v>52458616020828.43</v>
      </c>
      <c r="AK10" s="230">
        <f>('Energy Use'!AK66-'E-electricity'!AK10-'E-Coal'!AK10)*'Energy Use 2020'!$AE72</f>
        <v>51880121292002.32</v>
      </c>
      <c r="AL10" s="230">
        <f>('Energy Use'!AL66-'E-electricity'!AL10-'E-Coal'!AL10)*'Energy Use 2020'!$AE72</f>
        <v>51365326977461.289</v>
      </c>
      <c r="AM10" s="230">
        <f>('Energy Use'!AM66-'E-electricity'!AM10-'E-Coal'!AM10)*'Energy Use 2020'!$AE72</f>
        <v>50922202575048.211</v>
      </c>
      <c r="AN10" s="230">
        <f>('Energy Use'!AN66-'E-electricity'!AN10-'E-Coal'!AN10)*'Energy Use 2020'!$AE72</f>
        <v>50558651387179.43</v>
      </c>
      <c r="AO10" s="230">
        <f>('Energy Use'!AO66-'E-electricity'!AO10-'E-Coal'!AO10)*'Energy Use 2020'!$AE72</f>
        <v>50282641896992.164</v>
      </c>
      <c r="AP10" s="230">
        <f>('Energy Use'!AP66-'E-electricity'!AP10-'E-Coal'!AP10)*'Energy Use 2020'!$AE72</f>
        <v>50102353815023.086</v>
      </c>
      <c r="AQ10" s="230">
        <f>('Energy Use'!AQ66-'E-electricity'!AQ10-'E-Coal'!AQ10)*'Energy Use 2020'!$AE72</f>
        <v>50022127815781.914</v>
      </c>
      <c r="AR10" s="133" t="str">
        <f>VLOOKUP($A10,'Sector Match'!$A$1:$B$43,2,0)</f>
        <v>food beverage and tobacco 10T12</v>
      </c>
    </row>
    <row r="11" spans="1:44" x14ac:dyDescent="0.2">
      <c r="A11" s="74" t="s">
        <v>10</v>
      </c>
      <c r="B11" s="230">
        <f>('Energy Use'!B67-'E-electricity'!B11)*'Energy Use 2019'!$V73</f>
        <v>10872405093000.002</v>
      </c>
      <c r="C11" s="230">
        <f>('Energy Use'!C67-'E-electricity'!C11-'E-Coal'!C11)*'Energy Use 2020'!$AE73</f>
        <v>10727958219000.004</v>
      </c>
      <c r="D11" s="230">
        <f>('Energy Use'!D67-'E-electricity'!D11-'E-Coal'!D11)*'Energy Use 2020'!$AE73</f>
        <v>12280298190406.432</v>
      </c>
      <c r="E11" s="230">
        <f>('Energy Use'!E67-'E-electricity'!E11-'E-Coal'!E11)*'Energy Use 2020'!$AE73</f>
        <v>12967117874262.41</v>
      </c>
      <c r="F11" s="230">
        <f>('Energy Use'!F67-'E-electricity'!F11-'E-Coal'!F11)*'Energy Use 2020'!$AE73</f>
        <v>13510289762687.355</v>
      </c>
      <c r="G11" s="230">
        <f>('Energy Use'!G67-'E-electricity'!G11-'E-Coal'!G11)*'Energy Use 2020'!$AE73</f>
        <v>13963962515339.41</v>
      </c>
      <c r="H11" s="230">
        <f>('Energy Use'!H67-'E-electricity'!H11-'E-Coal'!H11)*'Energy Use 2020'!$AE73</f>
        <v>14540623346025.135</v>
      </c>
      <c r="I11" s="230">
        <f>('Energy Use'!I67-'E-electricity'!I11-'E-Coal'!I11)*'Energy Use 2020'!$AE73</f>
        <v>15262036733790.496</v>
      </c>
      <c r="J11" s="230">
        <f>('Energy Use'!J67-'E-electricity'!J11-'E-Coal'!J11)*'Energy Use 2020'!$AE73</f>
        <v>15807583826855.658</v>
      </c>
      <c r="K11" s="230">
        <f>('Energy Use'!K67-'E-electricity'!K11-'E-Coal'!K11)*'Energy Use 2020'!$AE73</f>
        <v>16350984230591.395</v>
      </c>
      <c r="L11" s="230">
        <f>('Energy Use'!L67-'E-electricity'!L11-'E-Coal'!L11)*'Energy Use 2020'!$AE73</f>
        <v>16792035906140.605</v>
      </c>
      <c r="M11" s="230">
        <f>('Energy Use'!M67-'E-electricity'!M11-'E-Coal'!M11)*'Energy Use 2020'!$AE73</f>
        <v>17143796358383.432</v>
      </c>
      <c r="N11" s="230">
        <f>('Energy Use'!N67-'E-electricity'!N11-'E-Coal'!N11)*'Energy Use 2020'!$AE73</f>
        <v>17556680242661.42</v>
      </c>
      <c r="O11" s="230">
        <f>('Energy Use'!O67-'E-electricity'!O11-'E-Coal'!O11)*'Energy Use 2020'!$AE73</f>
        <v>17919973245175.465</v>
      </c>
      <c r="P11" s="230">
        <f>('Energy Use'!P67-'E-electricity'!P11-'E-Coal'!P11)*'Energy Use 2020'!$AE73</f>
        <v>18234808971620.875</v>
      </c>
      <c r="Q11" s="230">
        <f>('Energy Use'!Q67-'E-electricity'!Q11-'E-Coal'!Q11)*'Energy Use 2020'!$AE73</f>
        <v>18503050280128.379</v>
      </c>
      <c r="R11" s="230">
        <f>('Energy Use'!R67-'E-electricity'!R11-'E-Coal'!R11)*'Energy Use 2020'!$AE73</f>
        <v>18727208086000.738</v>
      </c>
      <c r="S11" s="230">
        <f>('Energy Use'!S67-'E-electricity'!S11-'E-Coal'!S11)*'Energy Use 2020'!$AE73</f>
        <v>18948352978721.531</v>
      </c>
      <c r="T11" s="230">
        <f>('Energy Use'!T67-'E-electricity'!T11-'E-Coal'!T11)*'Energy Use 2020'!$AE73</f>
        <v>19130659219863.348</v>
      </c>
      <c r="U11" s="230">
        <f>('Energy Use'!U67-'E-electricity'!U11-'E-Coal'!U11)*'Energy Use 2020'!$AE73</f>
        <v>19275705915567.336</v>
      </c>
      <c r="V11" s="230">
        <f>('Energy Use'!V67-'E-electricity'!V11-'E-Coal'!V11)*'Energy Use 2020'!$AE73</f>
        <v>19385382874123.727</v>
      </c>
      <c r="W11" s="230">
        <f>('Energy Use'!W67-'E-electricity'!W11-'E-Coal'!W11)*'Energy Use 2020'!$AE73</f>
        <v>19461847152587.582</v>
      </c>
      <c r="X11" s="230">
        <f>('Energy Use'!X67-'E-electricity'!X11-'E-Coal'!X11)*'Energy Use 2020'!$AE73</f>
        <v>19507479669619.895</v>
      </c>
      <c r="Y11" s="230">
        <f>('Energy Use'!Y67-'E-electricity'!Y11-'E-Coal'!Y11)*'Energy Use 2020'!$AE73</f>
        <v>19524842881459.969</v>
      </c>
      <c r="Z11" s="230">
        <f>('Energy Use'!Z67-'E-electricity'!Z11-'E-Coal'!Z11)*'Energy Use 2020'!$AE73</f>
        <v>19516640382246.574</v>
      </c>
      <c r="AA11" s="230">
        <f>('Energy Use'!AA67-'E-electricity'!AA11-'E-Coal'!AA11)*'Energy Use 2020'!$AE73</f>
        <v>19485679148033.977</v>
      </c>
      <c r="AB11" s="230">
        <f>('Energy Use'!AB67-'E-electricity'!AB11-'E-Coal'!AB11)*'Energy Use 2020'!$AE73</f>
        <v>19434835001859.617</v>
      </c>
      <c r="AC11" s="230">
        <f>('Energy Use'!AC67-'E-electricity'!AC11-'E-Coal'!AC11)*'Energy Use 2020'!$AE73</f>
        <v>19367021740281.027</v>
      </c>
      <c r="AD11" s="230">
        <f>('Energy Use'!AD67-'E-electricity'!AD11-'E-Coal'!AD11)*'Energy Use 2020'!$AE73</f>
        <v>19285164234140.832</v>
      </c>
      <c r="AE11" s="230">
        <f>('Energy Use'!AE67-'E-electricity'!AE11-'E-Coal'!AE11)*'Energy Use 2020'!$AE73</f>
        <v>19192175701201.324</v>
      </c>
      <c r="AF11" s="230">
        <f>('Energy Use'!AF67-'E-electricity'!AF11-'E-Coal'!AF11)*'Energy Use 2020'!$AE73</f>
        <v>19090939248074.699</v>
      </c>
      <c r="AG11" s="230">
        <f>('Energy Use'!AG67-'E-electricity'!AG11-'E-Coal'!AG11)*'Energy Use 2020'!$AE73</f>
        <v>18984293695072.039</v>
      </c>
      <c r="AH11" s="230">
        <f>('Energy Use'!AH67-'E-electricity'!AH11-'E-Coal'!AH11)*'Energy Use 2020'!$AE73</f>
        <v>18875023631007.395</v>
      </c>
      <c r="AI11" s="230">
        <f>('Energy Use'!AI67-'E-electricity'!AI11-'E-Coal'!AI11)*'Energy Use 2020'!$AE73</f>
        <v>18765853595813.66</v>
      </c>
      <c r="AJ11" s="230">
        <f>('Energy Use'!AJ67-'E-electricity'!AJ11-'E-Coal'!AJ11)*'Energy Use 2020'!$AE73</f>
        <v>18659446256796.793</v>
      </c>
      <c r="AK11" s="230">
        <f>('Energy Use'!AK67-'E-electricity'!AK11-'E-Coal'!AK11)*'Energy Use 2020'!$AE73</f>
        <v>18558404428877.117</v>
      </c>
      <c r="AL11" s="230">
        <f>('Energy Use'!AL67-'E-electricity'!AL11-'E-Coal'!AL11)*'Energy Use 2020'!$AE73</f>
        <v>18465276789474.328</v>
      </c>
      <c r="AM11" s="230">
        <f>('Energy Use'!AM67-'E-electricity'!AM11-'E-Coal'!AM11)*'Energy Use 2020'!$AE73</f>
        <v>18382567153935.43</v>
      </c>
      <c r="AN11" s="230">
        <f>('Energy Use'!AN67-'E-electricity'!AN11-'E-Coal'!AN11)*'Energy Use 2020'!$AE73</f>
        <v>18312747206815.285</v>
      </c>
      <c r="AO11" s="230">
        <f>('Energy Use'!AO67-'E-electricity'!AO11-'E-Coal'!AO11)*'Energy Use 2020'!$AE73</f>
        <v>18258272627284.348</v>
      </c>
      <c r="AP11" s="230">
        <f>('Energy Use'!AP67-'E-electricity'!AP11-'E-Coal'!AP11)*'Energy Use 2020'!$AE73</f>
        <v>18221602603130.137</v>
      </c>
      <c r="AQ11" s="230">
        <f>('Energy Use'!AQ67-'E-electricity'!AQ11-'E-Coal'!AQ11)*'Energy Use 2020'!$AE73</f>
        <v>18203705063009.324</v>
      </c>
      <c r="AR11" s="133" t="str">
        <f>VLOOKUP($A11,'Sector Match'!$A$1:$B$43,2,0)</f>
        <v>food beverage and tobacco 10T12</v>
      </c>
    </row>
    <row r="12" spans="1:44" x14ac:dyDescent="0.2">
      <c r="A12" s="74" t="s">
        <v>11</v>
      </c>
      <c r="B12" s="230">
        <f>('Energy Use'!B68-'E-electricity'!B12)*'Energy Use 2019'!$V74</f>
        <v>3675061813500.0005</v>
      </c>
      <c r="C12" s="230">
        <f>('Energy Use'!C68-'E-electricity'!C12-'E-Coal'!C12)*'Energy Use 2020'!$AE74</f>
        <v>4202848468500.0005</v>
      </c>
      <c r="D12" s="230">
        <f>('Energy Use'!D68-'E-electricity'!D12-'E-Coal'!D12)*'Energy Use 2020'!$AE74</f>
        <v>4961031129784.209</v>
      </c>
      <c r="E12" s="230">
        <f>('Energy Use'!E68-'E-electricity'!E12-'E-Coal'!E12)*'Energy Use 2020'!$AE74</f>
        <v>5414288864252.2256</v>
      </c>
      <c r="F12" s="230">
        <f>('Energy Use'!F68-'E-electricity'!F12-'E-Coal'!F12)*'Energy Use 2020'!$AE74</f>
        <v>5673126305880.1416</v>
      </c>
      <c r="G12" s="230">
        <f>('Energy Use'!G68-'E-electricity'!G12-'E-Coal'!G12)*'Energy Use 2020'!$AE74</f>
        <v>5932456212504.3457</v>
      </c>
      <c r="H12" s="230">
        <f>('Energy Use'!H68-'E-electricity'!H12-'E-Coal'!H12)*'Energy Use 2020'!$AE74</f>
        <v>6262650902124.5293</v>
      </c>
      <c r="I12" s="230">
        <f>('Energy Use'!I68-'E-electricity'!I12-'E-Coal'!I12)*'Energy Use 2020'!$AE74</f>
        <v>6655858323312.5273</v>
      </c>
      <c r="J12" s="230">
        <f>('Energy Use'!J68-'E-electricity'!J12-'E-Coal'!J12)*'Energy Use 2020'!$AE74</f>
        <v>6964778201172.4023</v>
      </c>
      <c r="K12" s="230">
        <f>('Energy Use'!K68-'E-electricity'!K12-'E-Coal'!K12)*'Energy Use 2020'!$AE74</f>
        <v>7269436524611.499</v>
      </c>
      <c r="L12" s="230">
        <f>('Energy Use'!L68-'E-electricity'!L12-'E-Coal'!L12)*'Energy Use 2020'!$AE74</f>
        <v>7526317522025.209</v>
      </c>
      <c r="M12" s="230">
        <f>('Energy Use'!M68-'E-electricity'!M12-'E-Coal'!M12)*'Energy Use 2020'!$AE74</f>
        <v>7744141453557.2891</v>
      </c>
      <c r="N12" s="230">
        <f>('Energy Use'!N68-'E-electricity'!N12-'E-Coal'!N12)*'Energy Use 2020'!$AE74</f>
        <v>7995613749994.834</v>
      </c>
      <c r="O12" s="230">
        <f>('Energy Use'!O68-'E-electricity'!O12-'E-Coal'!O12)*'Energy Use 2020'!$AE74</f>
        <v>8230720964673.207</v>
      </c>
      <c r="P12" s="230">
        <f>('Energy Use'!P68-'E-electricity'!P12-'E-Coal'!P12)*'Energy Use 2020'!$AE74</f>
        <v>8449841576202.7646</v>
      </c>
      <c r="Q12" s="230">
        <f>('Energy Use'!Q68-'E-electricity'!Q12-'E-Coal'!Q12)*'Energy Use 2020'!$AE74</f>
        <v>8653682199751.6426</v>
      </c>
      <c r="R12" s="230">
        <f>('Energy Use'!R68-'E-electricity'!R12-'E-Coal'!R12)*'Energy Use 2020'!$AE74</f>
        <v>8843253547501.0742</v>
      </c>
      <c r="S12" s="230">
        <f>('Energy Use'!S68-'E-electricity'!S12-'E-Coal'!S12)*'Energy Use 2020'!$AE74</f>
        <v>9037393396767.8125</v>
      </c>
      <c r="T12" s="230">
        <f>('Energy Use'!T68-'E-electricity'!T12-'E-Coal'!T12)*'Energy Use 2020'!$AE74</f>
        <v>9219036841981.1426</v>
      </c>
      <c r="U12" s="230">
        <f>('Energy Use'!U68-'E-electricity'!U12-'E-Coal'!U12)*'Energy Use 2020'!$AE74</f>
        <v>9388005515801.8066</v>
      </c>
      <c r="V12" s="230">
        <f>('Energy Use'!V68-'E-electricity'!V12-'E-Coal'!V12)*'Energy Use 2020'!$AE74</f>
        <v>9544225988784.2012</v>
      </c>
      <c r="W12" s="230">
        <f>('Energy Use'!W68-'E-electricity'!W12-'E-Coal'!W12)*'Energy Use 2020'!$AE74</f>
        <v>9687726161522.6953</v>
      </c>
      <c r="X12" s="230">
        <f>('Energy Use'!X68-'E-electricity'!X12-'E-Coal'!X12)*'Energy Use 2020'!$AE74</f>
        <v>9818630728250.0488</v>
      </c>
      <c r="Y12" s="230">
        <f>('Energy Use'!Y68-'E-electricity'!Y12-'E-Coal'!Y12)*'Energy Use 2020'!$AE74</f>
        <v>9937155858245.7813</v>
      </c>
      <c r="Z12" s="230">
        <f>('Energy Use'!Z68-'E-electricity'!Z12-'E-Coal'!Z12)*'Energy Use 2020'!$AE74</f>
        <v>10043603244300.707</v>
      </c>
      <c r="AA12" s="230">
        <f>('Energy Use'!AA68-'E-electricity'!AA12-'E-Coal'!AA12)*'Energy Use 2020'!$AE74</f>
        <v>10138353666998.766</v>
      </c>
      <c r="AB12" s="230">
        <f>('Energy Use'!AB68-'E-electricity'!AB12-'E-Coal'!AB12)*'Energy Use 2020'!$AE74</f>
        <v>10221860220099.313</v>
      </c>
      <c r="AC12" s="230">
        <f>('Energy Use'!AC68-'E-electricity'!AC12-'E-Coal'!AC12)*'Energy Use 2020'!$AE74</f>
        <v>10294641336256.547</v>
      </c>
      <c r="AD12" s="230">
        <f>('Energy Use'!AD68-'E-electricity'!AD12-'E-Coal'!AD12)*'Energy Use 2020'!$AE74</f>
        <v>10357273744143.32</v>
      </c>
      <c r="AE12" s="230">
        <f>('Energy Use'!AE68-'E-electricity'!AE12-'E-Coal'!AE12)*'Energy Use 2020'!$AE74</f>
        <v>10410385478209.467</v>
      </c>
      <c r="AF12" s="230">
        <f>('Energy Use'!AF68-'E-electricity'!AF12-'E-Coal'!AF12)*'Energy Use 2020'!$AE74</f>
        <v>10454649051248.408</v>
      </c>
      <c r="AG12" s="230">
        <f>('Energy Use'!AG68-'E-electricity'!AG12-'E-Coal'!AG12)*'Energy Use 2020'!$AE74</f>
        <v>10490774888099.215</v>
      </c>
      <c r="AH12" s="230">
        <f>('Energy Use'!AH68-'E-electricity'!AH12-'E-Coal'!AH12)*'Energy Use 2020'!$AE74</f>
        <v>10519505106572.563</v>
      </c>
      <c r="AI12" s="230">
        <f>('Energy Use'!AI68-'E-electricity'!AI12-'E-Coal'!AI12)*'Energy Use 2020'!$AE74</f>
        <v>10541607719426.48</v>
      </c>
      <c r="AJ12" s="230">
        <f>('Energy Use'!AJ68-'E-electricity'!AJ12-'E-Coal'!AJ12)*'Energy Use 2020'!$AE74</f>
        <v>10557871319248.463</v>
      </c>
      <c r="AK12" s="230">
        <f>('Energy Use'!AK68-'E-electricity'!AK12-'E-Coal'!AK12)*'Energy Use 2020'!$AE74</f>
        <v>10569100296711.227</v>
      </c>
      <c r="AL12" s="230">
        <f>('Energy Use'!AL68-'E-electricity'!AL12-'E-Coal'!AL12)*'Energy Use 2020'!$AE74</f>
        <v>10576110632085.551</v>
      </c>
      <c r="AM12" s="230">
        <f>('Energy Use'!AM68-'E-electricity'!AM12-'E-Coal'!AM12)*'Energy Use 2020'!$AE74</f>
        <v>10579726290316.201</v>
      </c>
      <c r="AN12" s="230">
        <f>('Energy Use'!AN68-'E-electricity'!AN12-'E-Coal'!AN12)*'Energy Use 2020'!$AE74</f>
        <v>10580776241537.4</v>
      </c>
      <c r="AO12" s="230">
        <f>('Energy Use'!AO68-'E-electricity'!AO12-'E-Coal'!AO12)*'Energy Use 2020'!$AE74</f>
        <v>10580092121740.176</v>
      </c>
      <c r="AP12" s="230">
        <f>('Energy Use'!AP68-'E-electricity'!AP12-'E-Coal'!AP12)*'Energy Use 2020'!$AE74</f>
        <v>10578506542483.813</v>
      </c>
      <c r="AQ12" s="230">
        <f>('Energy Use'!AQ68-'E-electricity'!AQ12-'E-Coal'!AQ12)*'Energy Use 2020'!$AE74</f>
        <v>10575970282373.857</v>
      </c>
      <c r="AR12" s="133" t="str">
        <f>VLOOKUP($A12,'Sector Match'!$A$1:$B$43,2,0)</f>
        <v>food beverage and tobacco 10T12</v>
      </c>
    </row>
    <row r="13" spans="1:44" x14ac:dyDescent="0.2">
      <c r="A13" s="74" t="s">
        <v>12</v>
      </c>
      <c r="B13" s="230">
        <f>('Energy Use'!B69-'E-electricity'!B13)*'Energy Use 2019'!$V75</f>
        <v>700011774000</v>
      </c>
      <c r="C13" s="230">
        <f>('Energy Use'!C69-'E-electricity'!C13-'E-Coal'!C13)*'Energy Use 2020'!$AE75</f>
        <v>619454863500</v>
      </c>
      <c r="D13" s="230">
        <f>('Energy Use'!D69-'E-electricity'!D13-'E-Coal'!D13)*'Energy Use 2020'!$AE75</f>
        <v>638808572003.82532</v>
      </c>
      <c r="E13" s="230">
        <f>('Energy Use'!E69-'E-electricity'!E13-'E-Coal'!E13)*'Energy Use 2020'!$AE75</f>
        <v>729076424555.62524</v>
      </c>
      <c r="F13" s="230">
        <f>('Energy Use'!F69-'E-electricity'!F13-'E-Coal'!F13)*'Energy Use 2020'!$AE75</f>
        <v>752650757810.77063</v>
      </c>
      <c r="G13" s="230">
        <f>('Energy Use'!G69-'E-electricity'!G13-'E-Coal'!G13)*'Energy Use 2020'!$AE75</f>
        <v>773361097123.31482</v>
      </c>
      <c r="H13" s="230">
        <f>('Energy Use'!H69-'E-electricity'!H13-'E-Coal'!H13)*'Energy Use 2020'!$AE75</f>
        <v>801288842313.16394</v>
      </c>
      <c r="I13" s="230">
        <f>('Energy Use'!I69-'E-electricity'!I13-'E-Coal'!I13)*'Energy Use 2020'!$AE75</f>
        <v>832735318705.58789</v>
      </c>
      <c r="J13" s="230">
        <f>('Energy Use'!J69-'E-electricity'!J13-'E-Coal'!J13)*'Energy Use 2020'!$AE75</f>
        <v>861768394797.34741</v>
      </c>
      <c r="K13" s="230">
        <f>('Energy Use'!K69-'E-electricity'!K13-'E-Coal'!K13)*'Energy Use 2020'!$AE75</f>
        <v>890061566848.80139</v>
      </c>
      <c r="L13" s="230">
        <f>('Energy Use'!L69-'E-electricity'!L13-'E-Coal'!L13)*'Energy Use 2020'!$AE75</f>
        <v>915990899243.83997</v>
      </c>
      <c r="M13" s="230">
        <f>('Energy Use'!M69-'E-electricity'!M13-'E-Coal'!M13)*'Energy Use 2020'!$AE75</f>
        <v>939244235733.06213</v>
      </c>
      <c r="N13" s="230">
        <f>('Energy Use'!N69-'E-electricity'!N13-'E-Coal'!N13)*'Energy Use 2020'!$AE75</f>
        <v>962111835993.79785</v>
      </c>
      <c r="O13" s="230">
        <f>('Energy Use'!O69-'E-electricity'!O13-'E-Coal'!O13)*'Energy Use 2020'!$AE75</f>
        <v>982367785765.68958</v>
      </c>
      <c r="P13" s="230">
        <f>('Energy Use'!P69-'E-electricity'!P13-'E-Coal'!P13)*'Energy Use 2020'!$AE75</f>
        <v>1000099614731.7305</v>
      </c>
      <c r="Q13" s="230">
        <f>('Energy Use'!Q69-'E-electricity'!Q13-'E-Coal'!Q13)*'Energy Use 2020'!$AE75</f>
        <v>1015434831007.575</v>
      </c>
      <c r="R13" s="230">
        <f>('Energy Use'!R69-'E-electricity'!R13-'E-Coal'!R13)*'Energy Use 2020'!$AE75</f>
        <v>1028536143458.0856</v>
      </c>
      <c r="S13" s="230">
        <f>('Energy Use'!S69-'E-electricity'!S13-'E-Coal'!S13)*'Energy Use 2020'!$AE75</f>
        <v>1041055139256.0463</v>
      </c>
      <c r="T13" s="230">
        <f>('Energy Use'!T69-'E-electricity'!T13-'E-Coal'!T13)*'Energy Use 2020'!$AE75</f>
        <v>1051624786761.9437</v>
      </c>
      <c r="U13" s="230">
        <f>('Energy Use'!U69-'E-electricity'!U13-'E-Coal'!U13)*'Energy Use 2020'!$AE75</f>
        <v>1060313209678.0875</v>
      </c>
      <c r="V13" s="230">
        <f>('Energy Use'!V69-'E-electricity'!V13-'E-Coal'!V13)*'Energy Use 2020'!$AE75</f>
        <v>1067203342651.0994</v>
      </c>
      <c r="W13" s="230">
        <f>('Energy Use'!W69-'E-electricity'!W13-'E-Coal'!W13)*'Energy Use 2020'!$AE75</f>
        <v>1072391093532.1993</v>
      </c>
      <c r="X13" s="230">
        <f>('Energy Use'!X69-'E-electricity'!X13-'E-Coal'!X13)*'Energy Use 2020'!$AE75</f>
        <v>1075983487798.2065</v>
      </c>
      <c r="Y13" s="230">
        <f>('Energy Use'!Y69-'E-electricity'!Y13-'E-Coal'!Y13)*'Energy Use 2020'!$AE75</f>
        <v>1078096836090.9373</v>
      </c>
      <c r="Z13" s="230">
        <f>('Energy Use'!Z69-'E-electricity'!Z13-'E-Coal'!Z13)*'Energy Use 2020'!$AE75</f>
        <v>1078854961061.7181</v>
      </c>
      <c r="AA13" s="230">
        <f>('Energy Use'!AA69-'E-electricity'!AA13-'E-Coal'!AA13)*'Energy Use 2020'!$AE75</f>
        <v>1078387514598.0116</v>
      </c>
      <c r="AB13" s="230">
        <f>('Energy Use'!AB69-'E-electricity'!AB13-'E-Coal'!AB13)*'Energy Use 2020'!$AE75</f>
        <v>1076828411276.8569</v>
      </c>
      <c r="AC13" s="230">
        <f>('Energy Use'!AC69-'E-electricity'!AC13-'E-Coal'!AC13)*'Energy Use 2020'!$AE75</f>
        <v>1074314398725.5446</v>
      </c>
      <c r="AD13" s="230">
        <f>('Energy Use'!AD69-'E-electricity'!AD13-'E-Coal'!AD13)*'Energy Use 2020'!$AE75</f>
        <v>1070983780635.2247</v>
      </c>
      <c r="AE13" s="230">
        <f>('Energy Use'!AE69-'E-electricity'!AE13-'E-Coal'!AE13)*'Energy Use 2020'!$AE75</f>
        <v>1066975303598.7814</v>
      </c>
      <c r="AF13" s="230">
        <f>('Energy Use'!AF69-'E-electricity'!AF13-'E-Coal'!AF13)*'Energy Use 2020'!$AE75</f>
        <v>1062427214831.9146</v>
      </c>
      <c r="AG13" s="230">
        <f>('Energy Use'!AG69-'E-electricity'!AG13-'E-Coal'!AG13)*'Energy Use 2020'!$AE75</f>
        <v>1057476494258.1311</v>
      </c>
      <c r="AH13" s="230">
        <f>('Energy Use'!AH69-'E-electricity'!AH13-'E-Coal'!AH13)*'Energy Use 2020'!$AE75</f>
        <v>1052258261441.6709</v>
      </c>
      <c r="AI13" s="230">
        <f>('Energy Use'!AI69-'E-electricity'!AI13-'E-Coal'!AI13)*'Energy Use 2020'!$AE75</f>
        <v>1046905355461.6559</v>
      </c>
      <c r="AJ13" s="230">
        <f>('Energy Use'!AJ69-'E-electricity'!AJ13-'E-Coal'!AJ13)*'Energy Use 2020'!$AE75</f>
        <v>1041548084042.3286</v>
      </c>
      <c r="AK13" s="230">
        <f>('Energy Use'!AK69-'E-electricity'!AK13-'E-Coal'!AK13)*'Energy Use 2020'!$AE75</f>
        <v>1036314137079.9363</v>
      </c>
      <c r="AL13" s="230">
        <f>('Energy Use'!AL69-'E-electricity'!AL13-'E-Coal'!AL13)*'Energy Use 2020'!$AE75</f>
        <v>1031328659118.4001</v>
      </c>
      <c r="AM13" s="230">
        <f>('Energy Use'!AM69-'E-electricity'!AM13-'E-Coal'!AM13)*'Energy Use 2020'!$AE75</f>
        <v>1026714475298.9409</v>
      </c>
      <c r="AN13" s="230">
        <f>('Energy Use'!AN69-'E-electricity'!AN13-'E-Coal'!AN13)*'Energy Use 2020'!$AE75</f>
        <v>1022592465817.1683</v>
      </c>
      <c r="AO13" s="230">
        <f>('Energy Use'!AO69-'E-electricity'!AO13-'E-Coal'!AO13)*'Energy Use 2020'!$AE75</f>
        <v>1019082084939.4648</v>
      </c>
      <c r="AP13" s="230">
        <f>('Energy Use'!AP69-'E-electricity'!AP13-'E-Coal'!AP13)*'Energy Use 2020'!$AE75</f>
        <v>1016302022139.6509</v>
      </c>
      <c r="AQ13" s="230">
        <f>('Energy Use'!AQ69-'E-electricity'!AQ13-'E-Coal'!AQ13)*'Energy Use 2020'!$AE75</f>
        <v>1014286438752.0997</v>
      </c>
      <c r="AR13" s="133" t="str">
        <f>VLOOKUP($A13,'Sector Match'!$A$1:$B$43,2,0)</f>
        <v>food beverage and tobacco 10T12</v>
      </c>
    </row>
    <row r="14" spans="1:44" x14ac:dyDescent="0.2">
      <c r="A14" s="74" t="s">
        <v>13</v>
      </c>
      <c r="B14" s="230">
        <f>('Energy Use'!B70-'E-electricity'!B14)*'Energy Use 2019'!$V76</f>
        <v>18191972650500</v>
      </c>
      <c r="C14" s="230">
        <f>('Energy Use'!C70-'E-electricity'!C14-'E-Coal'!C14)*'Energy Use 2020'!$AE76</f>
        <v>14466909996000</v>
      </c>
      <c r="D14" s="230">
        <f>('Energy Use'!D70-'E-electricity'!D14-'E-Coal'!D14)*'Energy Use 2020'!$AE76</f>
        <v>14930196859108.826</v>
      </c>
      <c r="E14" s="230">
        <f>('Energy Use'!E70-'E-electricity'!E14-'E-Coal'!E14)*'Energy Use 2020'!$AE76</f>
        <v>15174937107318.994</v>
      </c>
      <c r="F14" s="230">
        <f>('Energy Use'!F70-'E-electricity'!F14-'E-Coal'!F14)*'Energy Use 2020'!$AE76</f>
        <v>15580449122724.123</v>
      </c>
      <c r="G14" s="230">
        <f>('Energy Use'!G70-'E-electricity'!G14-'E-Coal'!G14)*'Energy Use 2020'!$AE76</f>
        <v>15708560878001.998</v>
      </c>
      <c r="H14" s="230">
        <f>('Energy Use'!H70-'E-electricity'!H14-'E-Coal'!H14)*'Energy Use 2020'!$AE76</f>
        <v>15886942805706.393</v>
      </c>
      <c r="I14" s="230">
        <f>('Energy Use'!I70-'E-electricity'!I14-'E-Coal'!I14)*'Energy Use 2020'!$AE76</f>
        <v>16121088114226.949</v>
      </c>
      <c r="J14" s="230">
        <f>('Energy Use'!J70-'E-electricity'!J14-'E-Coal'!J14)*'Energy Use 2020'!$AE76</f>
        <v>16302112718281.434</v>
      </c>
      <c r="K14" s="230">
        <f>('Energy Use'!K70-'E-electricity'!K14-'E-Coal'!K14)*'Energy Use 2020'!$AE76</f>
        <v>16449306524586.9</v>
      </c>
      <c r="L14" s="230">
        <f>('Energy Use'!L70-'E-electricity'!L14-'E-Coal'!L14)*'Energy Use 2020'!$AE76</f>
        <v>16522580963706.785</v>
      </c>
      <c r="M14" s="230">
        <f>('Energy Use'!M70-'E-electricity'!M14-'E-Coal'!M14)*'Energy Use 2020'!$AE76</f>
        <v>16506179712566.414</v>
      </c>
      <c r="N14" s="230">
        <f>('Energy Use'!N70-'E-electricity'!N14-'E-Coal'!N14)*'Energy Use 2020'!$AE76</f>
        <v>16426369987895.125</v>
      </c>
      <c r="O14" s="230">
        <f>('Energy Use'!O70-'E-electricity'!O14-'E-Coal'!O14)*'Energy Use 2020'!$AE76</f>
        <v>16268444452647.057</v>
      </c>
      <c r="P14" s="230">
        <f>('Energy Use'!P70-'E-electricity'!P14-'E-Coal'!P14)*'Energy Use 2020'!$AE76</f>
        <v>16055894910630.096</v>
      </c>
      <c r="Q14" s="230">
        <f>('Energy Use'!Q70-'E-electricity'!Q14-'E-Coal'!Q14)*'Energy Use 2020'!$AE76</f>
        <v>15811815146543.832</v>
      </c>
      <c r="R14" s="230">
        <f>('Energy Use'!R70-'E-electricity'!R14-'E-Coal'!R14)*'Energy Use 2020'!$AE76</f>
        <v>15558306633034.008</v>
      </c>
      <c r="S14" s="230">
        <f>('Energy Use'!S70-'E-electricity'!S14-'E-Coal'!S14)*'Energy Use 2020'!$AE76</f>
        <v>15327467124171.033</v>
      </c>
      <c r="T14" s="230">
        <f>('Energy Use'!T70-'E-electricity'!T14-'E-Coal'!T14)*'Energy Use 2020'!$AE76</f>
        <v>15107423671283.391</v>
      </c>
      <c r="U14" s="230">
        <f>('Energy Use'!U70-'E-electricity'!U14-'E-Coal'!U14)*'Energy Use 2020'!$AE76</f>
        <v>14897921270582.113</v>
      </c>
      <c r="V14" s="230">
        <f>('Energy Use'!V70-'E-electricity'!V14-'E-Coal'!V14)*'Energy Use 2020'!$AE76</f>
        <v>14698719217416.348</v>
      </c>
      <c r="W14" s="230">
        <f>('Energy Use'!W70-'E-electricity'!W14-'E-Coal'!W14)*'Energy Use 2020'!$AE76</f>
        <v>14509590902681.672</v>
      </c>
      <c r="X14" s="230">
        <f>('Energy Use'!X70-'E-electricity'!X14-'E-Coal'!X14)*'Energy Use 2020'!$AE76</f>
        <v>14330323629587.807</v>
      </c>
      <c r="Y14" s="230">
        <f>('Energy Use'!Y70-'E-electricity'!Y14-'E-Coal'!Y14)*'Energy Use 2020'!$AE76</f>
        <v>14160718451548.402</v>
      </c>
      <c r="Z14" s="230">
        <f>('Energy Use'!Z70-'E-electricity'!Z14-'E-Coal'!Z14)*'Energy Use 2020'!$AE76</f>
        <v>14000590031991.137</v>
      </c>
      <c r="AA14" s="230">
        <f>('Energy Use'!AA70-'E-electricity'!AA14-'E-Coal'!AA14)*'Energy Use 2020'!$AE76</f>
        <v>13849766526933.156</v>
      </c>
      <c r="AB14" s="230">
        <f>('Energy Use'!AB70-'E-electricity'!AB14-'E-Coal'!AB14)*'Energy Use 2020'!$AE76</f>
        <v>13708089491218.287</v>
      </c>
      <c r="AC14" s="230">
        <f>('Energy Use'!AC70-'E-electricity'!AC14-'E-Coal'!AC14)*'Energy Use 2020'!$AE76</f>
        <v>13575413809374.988</v>
      </c>
      <c r="AD14" s="230">
        <f>('Energy Use'!AD70-'E-electricity'!AD14-'E-Coal'!AD14)*'Energy Use 2020'!$AE76</f>
        <v>13451607652120.592</v>
      </c>
      <c r="AE14" s="230">
        <f>('Energy Use'!AE70-'E-electricity'!AE14-'E-Coal'!AE14)*'Energy Use 2020'!$AE76</f>
        <v>13336552459619.051</v>
      </c>
      <c r="AF14" s="230">
        <f>('Energy Use'!AF70-'E-electricity'!AF14-'E-Coal'!AF14)*'Energy Use 2020'!$AE76</f>
        <v>13230142952685.172</v>
      </c>
      <c r="AG14" s="230">
        <f>('Energy Use'!AG70-'E-electricity'!AG14-'E-Coal'!AG14)*'Energy Use 2020'!$AE76</f>
        <v>13132287173226.625</v>
      </c>
      <c r="AH14" s="230">
        <f>('Energy Use'!AH70-'E-electricity'!AH14-'E-Coal'!AH14)*'Energy Use 2020'!$AE76</f>
        <v>13042906555326.332</v>
      </c>
      <c r="AI14" s="230">
        <f>('Energy Use'!AI70-'E-electricity'!AI14-'E-Coal'!AI14)*'Energy Use 2020'!$AE76</f>
        <v>12961936028486.074</v>
      </c>
      <c r="AJ14" s="230">
        <f>('Energy Use'!AJ70-'E-electricity'!AJ14-'E-Coal'!AJ14)*'Energy Use 2020'!$AE76</f>
        <v>12889324154689.043</v>
      </c>
      <c r="AK14" s="230">
        <f>('Energy Use'!AK70-'E-electricity'!AK14-'E-Coal'!AK14)*'Energy Use 2020'!$AE76</f>
        <v>12825033301084.203</v>
      </c>
      <c r="AL14" s="230">
        <f>('Energy Use'!AL70-'E-electricity'!AL14-'E-Coal'!AL14)*'Energy Use 2020'!$AE76</f>
        <v>12769039850260.18</v>
      </c>
      <c r="AM14" s="230">
        <f>('Energy Use'!AM70-'E-electricity'!AM14-'E-Coal'!AM14)*'Energy Use 2020'!$AE76</f>
        <v>12721334450253.934</v>
      </c>
      <c r="AN14" s="230">
        <f>('Energy Use'!AN70-'E-electricity'!AN14-'E-Coal'!AN14)*'Energy Use 2020'!$AE76</f>
        <v>12681922306637.498</v>
      </c>
      <c r="AO14" s="230">
        <f>('Energy Use'!AO70-'E-electricity'!AO14-'E-Coal'!AO14)*'Energy Use 2020'!$AE76</f>
        <v>12650823519240.625</v>
      </c>
      <c r="AP14" s="230">
        <f>('Energy Use'!AP70-'E-electricity'!AP14-'E-Coal'!AP14)*'Energy Use 2020'!$AE76</f>
        <v>12628073466306.311</v>
      </c>
      <c r="AQ14" s="230">
        <f>('Energy Use'!AQ70-'E-electricity'!AQ14-'E-Coal'!AQ14)*'Energy Use 2020'!$AE76</f>
        <v>12612671657372.447</v>
      </c>
      <c r="AR14" s="133" t="str">
        <f>VLOOKUP($A14,'Sector Match'!$A$1:$B$43,2,0)</f>
        <v>textiles apparel and leather 13T15</v>
      </c>
    </row>
    <row r="15" spans="1:44" x14ac:dyDescent="0.2">
      <c r="A15" s="74" t="s">
        <v>14</v>
      </c>
      <c r="B15" s="230">
        <f>('Energy Use'!B71-'E-electricity'!B15)*'Energy Use 2019'!$V77</f>
        <v>2297260861500</v>
      </c>
      <c r="C15" s="230">
        <f>('Energy Use'!C71-'E-electricity'!C15-'E-Coal'!C15)*'Energy Use 2020'!$AE77</f>
        <v>1738918137000</v>
      </c>
      <c r="D15" s="230">
        <f>('Energy Use'!D71-'E-electricity'!D15-'E-Coal'!D15)*'Energy Use 2020'!$AE77</f>
        <v>1853225943278.366</v>
      </c>
      <c r="E15" s="230">
        <f>('Energy Use'!E71-'E-electricity'!E15-'E-Coal'!E15)*'Energy Use 2020'!$AE77</f>
        <v>1966722377460.7905</v>
      </c>
      <c r="F15" s="230">
        <f>('Energy Use'!F71-'E-electricity'!F15-'E-Coal'!F15)*'Energy Use 2020'!$AE77</f>
        <v>2012614569231.1023</v>
      </c>
      <c r="G15" s="230">
        <f>('Energy Use'!G71-'E-electricity'!G15-'E-Coal'!G15)*'Energy Use 2020'!$AE77</f>
        <v>2031203293494.0886</v>
      </c>
      <c r="H15" s="230">
        <f>('Energy Use'!H71-'E-electricity'!H15-'E-Coal'!H15)*'Energy Use 2020'!$AE77</f>
        <v>2057265705572.198</v>
      </c>
      <c r="I15" s="230">
        <f>('Energy Use'!I71-'E-electricity'!I15-'E-Coal'!I15)*'Energy Use 2020'!$AE77</f>
        <v>2089166096495.3833</v>
      </c>
      <c r="J15" s="230">
        <f>('Energy Use'!J71-'E-electricity'!J15-'E-Coal'!J15)*'Energy Use 2020'!$AE77</f>
        <v>2112496412814.8413</v>
      </c>
      <c r="K15" s="230">
        <f>('Energy Use'!K71-'E-electricity'!K15-'E-Coal'!K15)*'Energy Use 2020'!$AE77</f>
        <v>2130638147345.6824</v>
      </c>
      <c r="L15" s="230">
        <f>('Energy Use'!L71-'E-electricity'!L15-'E-Coal'!L15)*'Energy Use 2020'!$AE77</f>
        <v>2138443456107.5496</v>
      </c>
      <c r="M15" s="230">
        <f>('Energy Use'!M71-'E-electricity'!M15-'E-Coal'!M15)*'Energy Use 2020'!$AE77</f>
        <v>2134301801066.4927</v>
      </c>
      <c r="N15" s="230">
        <f>('Energy Use'!N71-'E-electricity'!N15-'E-Coal'!N15)*'Energy Use 2020'!$AE77</f>
        <v>2123885346702.2512</v>
      </c>
      <c r="O15" s="230">
        <f>('Energy Use'!O71-'E-electricity'!O15-'E-Coal'!O15)*'Energy Use 2020'!$AE77</f>
        <v>2103464799831.9177</v>
      </c>
      <c r="P15" s="230">
        <f>('Energy Use'!P71-'E-electricity'!P15-'E-Coal'!P15)*'Energy Use 2020'!$AE77</f>
        <v>2076031786344.646</v>
      </c>
      <c r="Q15" s="230">
        <f>('Energy Use'!Q71-'E-electricity'!Q15-'E-Coal'!Q15)*'Energy Use 2020'!$AE77</f>
        <v>2044527449650.9014</v>
      </c>
      <c r="R15" s="230">
        <f>('Energy Use'!R71-'E-electricity'!R15-'E-Coal'!R15)*'Energy Use 2020'!$AE77</f>
        <v>2011767169842.0146</v>
      </c>
      <c r="S15" s="230">
        <f>('Energy Use'!S71-'E-electricity'!S15-'E-Coal'!S15)*'Energy Use 2020'!$AE77</f>
        <v>1983452100655.1565</v>
      </c>
      <c r="T15" s="230">
        <f>('Energy Use'!T71-'E-electricity'!T15-'E-Coal'!T15)*'Energy Use 2020'!$AE77</f>
        <v>1956419340947.4373</v>
      </c>
      <c r="U15" s="230">
        <f>('Energy Use'!U71-'E-electricity'!U15-'E-Coal'!U15)*'Energy Use 2020'!$AE77</f>
        <v>1930635247618.8569</v>
      </c>
      <c r="V15" s="230">
        <f>('Energy Use'!V71-'E-electricity'!V15-'E-Coal'!V15)*'Energy Use 2020'!$AE77</f>
        <v>1906067995319.8523</v>
      </c>
      <c r="W15" s="230">
        <f>('Energy Use'!W71-'E-electricity'!W15-'E-Coal'!W15)*'Energy Use 2020'!$AE77</f>
        <v>1882687525396.8679</v>
      </c>
      <c r="X15" s="230">
        <f>('Energy Use'!X71-'E-electricity'!X15-'E-Coal'!X15)*'Energy Use 2020'!$AE77</f>
        <v>1860465498248.3599</v>
      </c>
      <c r="Y15" s="230">
        <f>('Energy Use'!Y71-'E-electricity'!Y15-'E-Coal'!Y15)*'Energy Use 2020'!$AE77</f>
        <v>1839375249025.6533</v>
      </c>
      <c r="Z15" s="230">
        <f>('Energy Use'!Z71-'E-electricity'!Z15-'E-Coal'!Z15)*'Energy Use 2020'!$AE77</f>
        <v>1819391746620.4858</v>
      </c>
      <c r="AA15" s="230">
        <f>('Energy Use'!AA71-'E-electricity'!AA15-'E-Coal'!AA15)*'Energy Use 2020'!$AE77</f>
        <v>1800491555888.9497</v>
      </c>
      <c r="AB15" s="230">
        <f>('Energy Use'!AB71-'E-electricity'!AB15-'E-Coal'!AB15)*'Energy Use 2020'!$AE77</f>
        <v>1782652803069.2078</v>
      </c>
      <c r="AC15" s="230">
        <f>('Energy Use'!AC71-'E-electricity'!AC15-'E-Coal'!AC15)*'Energy Use 2020'!$AE77</f>
        <v>1765855144358.2781</v>
      </c>
      <c r="AD15" s="230">
        <f>('Energy Use'!AD71-'E-electricity'!AD15-'E-Coal'!AD15)*'Energy Use 2020'!$AE77</f>
        <v>1750079737621.2524</v>
      </c>
      <c r="AE15" s="230">
        <f>('Energy Use'!AE71-'E-electricity'!AE15-'E-Coal'!AE15)*'Energy Use 2020'!$AE77</f>
        <v>1735309217214.6379</v>
      </c>
      <c r="AF15" s="230">
        <f>('Energy Use'!AF71-'E-electricity'!AF15-'E-Coal'!AF15)*'Energy Use 2020'!$AE77</f>
        <v>1721527671913.8015</v>
      </c>
      <c r="AG15" s="230">
        <f>('Energy Use'!AG71-'E-electricity'!AG15-'E-Coal'!AG15)*'Energy Use 2020'!$AE77</f>
        <v>1708720625943.3291</v>
      </c>
      <c r="AH15" s="230">
        <f>('Energy Use'!AH71-'E-electricity'!AH15-'E-Coal'!AH15)*'Energy Use 2020'!$AE77</f>
        <v>1696875023118.1118</v>
      </c>
      <c r="AI15" s="230">
        <f>('Energy Use'!AI71-'E-electricity'!AI15-'E-Coal'!AI15)*'Energy Use 2020'!$AE77</f>
        <v>1685979214112.0991</v>
      </c>
      <c r="AJ15" s="230">
        <f>('Energy Use'!AJ71-'E-electricity'!AJ15-'E-Coal'!AJ15)*'Energy Use 2020'!$AE77</f>
        <v>1676022946881.5542</v>
      </c>
      <c r="AK15" s="230">
        <f>('Energy Use'!AK71-'E-electricity'!AK15-'E-Coal'!AK15)*'Energy Use 2020'!$AE77</f>
        <v>1666997360279.5459</v>
      </c>
      <c r="AL15" s="230">
        <f>('Energy Use'!AL71-'E-electricity'!AL15-'E-Coal'!AL15)*'Energy Use 2020'!$AE77</f>
        <v>1658894980908.9624</v>
      </c>
      <c r="AM15" s="230">
        <f>('Energy Use'!AM71-'E-electricity'!AM15-'E-Coal'!AM15)*'Energy Use 2020'!$AE77</f>
        <v>1651709723272.4456</v>
      </c>
      <c r="AN15" s="230">
        <f>('Energy Use'!AN71-'E-electricity'!AN15-'E-Coal'!AN15)*'Energy Use 2020'!$AE77</f>
        <v>1645436893289.0681</v>
      </c>
      <c r="AO15" s="230">
        <f>('Energy Use'!AO71-'E-electricity'!AO15-'E-Coal'!AO15)*'Energy Use 2020'!$AE77</f>
        <v>1640073195259.9531</v>
      </c>
      <c r="AP15" s="230">
        <f>('Energy Use'!AP71-'E-electricity'!AP15-'E-Coal'!AP15)*'Energy Use 2020'!$AE77</f>
        <v>1635616742377.8164</v>
      </c>
      <c r="AQ15" s="230">
        <f>('Energy Use'!AQ71-'E-electricity'!AQ15-'E-Coal'!AQ15)*'Energy Use 2020'!$AE77</f>
        <v>1631931008607.2175</v>
      </c>
      <c r="AR15" s="133" t="str">
        <f>VLOOKUP($A15,'Sector Match'!$A$1:$B$43,2,0)</f>
        <v>textiles apparel and leather 13T15</v>
      </c>
    </row>
    <row r="16" spans="1:44" x14ac:dyDescent="0.2">
      <c r="A16" s="74" t="s">
        <v>15</v>
      </c>
      <c r="B16" s="230">
        <f>('Energy Use'!B72-'E-electricity'!B16)*'Energy Use 2019'!$V78</f>
        <v>2694489765000</v>
      </c>
      <c r="C16" s="230">
        <f>('Energy Use'!C72-'E-electricity'!C16-'E-Coal'!C16)*'Energy Use 2020'!$AE78</f>
        <v>2152813987499.999</v>
      </c>
      <c r="D16" s="230">
        <f>('Energy Use'!D72-'E-electricity'!D16-'E-Coal'!D16)*'Energy Use 2020'!$AE78</f>
        <v>2194472633138.5371</v>
      </c>
      <c r="E16" s="230">
        <f>('Energy Use'!E72-'E-electricity'!E16-'E-Coal'!E16)*'Energy Use 2020'!$AE78</f>
        <v>2486255257375.4424</v>
      </c>
      <c r="F16" s="230">
        <f>('Energy Use'!F72-'E-electricity'!F16-'E-Coal'!F16)*'Energy Use 2020'!$AE78</f>
        <v>2512182537862.1489</v>
      </c>
      <c r="G16" s="230">
        <f>('Energy Use'!G72-'E-electricity'!G16-'E-Coal'!G16)*'Energy Use 2020'!$AE78</f>
        <v>2488857083832.6592</v>
      </c>
      <c r="H16" s="230">
        <f>('Energy Use'!H72-'E-electricity'!H16-'E-Coal'!H16)*'Energy Use 2020'!$AE78</f>
        <v>2471161158297.3257</v>
      </c>
      <c r="I16" s="230">
        <f>('Energy Use'!I72-'E-electricity'!I16-'E-Coal'!I16)*'Energy Use 2020'!$AE78</f>
        <v>2475178575421.6494</v>
      </c>
      <c r="J16" s="230">
        <f>('Energy Use'!J72-'E-electricity'!J16-'E-Coal'!J16)*'Energy Use 2020'!$AE78</f>
        <v>2477940155154.3271</v>
      </c>
      <c r="K16" s="230">
        <f>('Energy Use'!K72-'E-electricity'!K16-'E-Coal'!K16)*'Energy Use 2020'!$AE78</f>
        <v>2487054723616.0708</v>
      </c>
      <c r="L16" s="230">
        <f>('Energy Use'!L72-'E-electricity'!L16-'E-Coal'!L16)*'Energy Use 2020'!$AE78</f>
        <v>2491555431690.938</v>
      </c>
      <c r="M16" s="230">
        <f>('Energy Use'!M72-'E-electricity'!M16-'E-Coal'!M16)*'Energy Use 2020'!$AE78</f>
        <v>2487915357708.0771</v>
      </c>
      <c r="N16" s="230">
        <f>('Energy Use'!N72-'E-electricity'!N16-'E-Coal'!N16)*'Energy Use 2020'!$AE78</f>
        <v>2487001944371.5039</v>
      </c>
      <c r="O16" s="230">
        <f>('Energy Use'!O72-'E-electricity'!O16-'E-Coal'!O16)*'Energy Use 2020'!$AE78</f>
        <v>2476270762145.8755</v>
      </c>
      <c r="P16" s="230">
        <f>('Energy Use'!P72-'E-electricity'!P16-'E-Coal'!P16)*'Energy Use 2020'!$AE78</f>
        <v>2456546574230.9761</v>
      </c>
      <c r="Q16" s="230">
        <f>('Energy Use'!Q72-'E-electricity'!Q16-'E-Coal'!Q16)*'Energy Use 2020'!$AE78</f>
        <v>2428734970044.418</v>
      </c>
      <c r="R16" s="230">
        <f>('Energy Use'!R72-'E-electricity'!R16-'E-Coal'!R16)*'Energy Use 2020'!$AE78</f>
        <v>2393794591731.9463</v>
      </c>
      <c r="S16" s="230">
        <f>('Energy Use'!S72-'E-electricity'!S16-'E-Coal'!S16)*'Energy Use 2020'!$AE78</f>
        <v>2360234710108.7021</v>
      </c>
      <c r="T16" s="230">
        <f>('Energy Use'!T72-'E-electricity'!T16-'E-Coal'!T16)*'Energy Use 2020'!$AE78</f>
        <v>2321230878617.5137</v>
      </c>
      <c r="U16" s="230">
        <f>('Energy Use'!U72-'E-electricity'!U16-'E-Coal'!U16)*'Energy Use 2020'!$AE78</f>
        <v>2277646254171.7275</v>
      </c>
      <c r="V16" s="230">
        <f>('Energy Use'!V72-'E-electricity'!V16-'E-Coal'!V16)*'Energy Use 2020'!$AE78</f>
        <v>2230329094931.9116</v>
      </c>
      <c r="W16" s="230">
        <f>('Energy Use'!W72-'E-electricity'!W16-'E-Coal'!W16)*'Energy Use 2020'!$AE78</f>
        <v>2180099523831.8032</v>
      </c>
      <c r="X16" s="230">
        <f>('Energy Use'!X72-'E-electricity'!X16-'E-Coal'!X16)*'Energy Use 2020'!$AE78</f>
        <v>2127738916310.6594</v>
      </c>
      <c r="Y16" s="230">
        <f>('Energy Use'!Y72-'E-electricity'!Y16-'E-Coal'!Y16)*'Energy Use 2020'!$AE78</f>
        <v>2073981854914.1082</v>
      </c>
      <c r="Z16" s="230">
        <f>('Energy Use'!Z72-'E-electricity'!Z16-'E-Coal'!Z16)*'Energy Use 2020'!$AE78</f>
        <v>2019510513971.7219</v>
      </c>
      <c r="AA16" s="230">
        <f>('Energy Use'!AA72-'E-electricity'!AA16-'E-Coal'!AA16)*'Energy Use 2020'!$AE78</f>
        <v>1964951279042.6323</v>
      </c>
      <c r="AB16" s="230">
        <f>('Energy Use'!AB72-'E-electricity'!AB16-'E-Coal'!AB16)*'Energy Use 2020'!$AE78</f>
        <v>1910873367095.8306</v>
      </c>
      <c r="AC16" s="230">
        <f>('Energy Use'!AC72-'E-electricity'!AC16-'E-Coal'!AC16)*'Energy Use 2020'!$AE78</f>
        <v>1857789192517.8979</v>
      </c>
      <c r="AD16" s="230">
        <f>('Energy Use'!AD72-'E-electricity'!AD16-'E-Coal'!AD16)*'Energy Use 2020'!$AE78</f>
        <v>1806156218584.0361</v>
      </c>
      <c r="AE16" s="230">
        <f>('Energy Use'!AE72-'E-electricity'!AE16-'E-Coal'!AE16)*'Energy Use 2020'!$AE78</f>
        <v>1756380041328.4475</v>
      </c>
      <c r="AF16" s="230">
        <f>('Energy Use'!AF72-'E-electricity'!AF16-'E-Coal'!AF16)*'Energy Use 2020'!$AE78</f>
        <v>1708818470142.3511</v>
      </c>
      <c r="AG16" s="230">
        <f>('Energy Use'!AG72-'E-electricity'!AG16-'E-Coal'!AG16)*'Energy Use 2020'!$AE78</f>
        <v>1663786394413.978</v>
      </c>
      <c r="AH16" s="230">
        <f>('Energy Use'!AH72-'E-electricity'!AH16-'E-Coal'!AH16)*'Energy Use 2020'!$AE78</f>
        <v>1621561255898.8928</v>
      </c>
      <c r="AI16" s="230">
        <f>('Energy Use'!AI72-'E-electricity'!AI16-'E-Coal'!AI16)*'Energy Use 2020'!$AE78</f>
        <v>1582388980437.4961</v>
      </c>
      <c r="AJ16" s="230">
        <f>('Energy Use'!AJ72-'E-electricity'!AJ16-'E-Coal'!AJ16)*'Energy Use 2020'!$AE78</f>
        <v>1546490258708.7183</v>
      </c>
      <c r="AK16" s="230">
        <f>('Energy Use'!AK72-'E-electricity'!AK16-'E-Coal'!AK16)*'Energy Use 2020'!$AE78</f>
        <v>1514067102954.7896</v>
      </c>
      <c r="AL16" s="230">
        <f>('Energy Use'!AL72-'E-electricity'!AL16-'E-Coal'!AL16)*'Energy Use 2020'!$AE78</f>
        <v>1485309644509.426</v>
      </c>
      <c r="AM16" s="230">
        <f>('Energy Use'!AM72-'E-electricity'!AM16-'E-Coal'!AM16)*'Energy Use 2020'!$AE78</f>
        <v>1460403175431.2119</v>
      </c>
      <c r="AN16" s="230">
        <f>('Energy Use'!AN72-'E-electricity'!AN16-'E-Coal'!AN16)*'Energy Use 2020'!$AE78</f>
        <v>1439535476947.0146</v>
      </c>
      <c r="AO16" s="230">
        <f>('Energy Use'!AO72-'E-electricity'!AO16-'E-Coal'!AO16)*'Energy Use 2020'!$AE78</f>
        <v>1422904518556.4788</v>
      </c>
      <c r="AP16" s="230">
        <f>('Energy Use'!AP72-'E-electricity'!AP16-'E-Coal'!AP16)*'Energy Use 2020'!$AE78</f>
        <v>1410726655821.344</v>
      </c>
      <c r="AQ16" s="230">
        <f>('Energy Use'!AQ72-'E-electricity'!AQ16-'E-Coal'!AQ16)*'Energy Use 2020'!$AE78</f>
        <v>1403128518003.3088</v>
      </c>
      <c r="AR16" s="133" t="str">
        <f>VLOOKUP($A16,'Sector Match'!$A$1:$B$43,2,0)</f>
        <v>textiles apparel and leather 13T15</v>
      </c>
    </row>
    <row r="17" spans="1:44" x14ac:dyDescent="0.2">
      <c r="A17" s="74" t="s">
        <v>16</v>
      </c>
      <c r="B17" s="230">
        <f>('Energy Use'!B73-'E-electricity'!B17)*'Energy Use 2019'!$V79</f>
        <v>29144934654000.004</v>
      </c>
      <c r="C17" s="230">
        <f>('Energy Use'!C73-'E-electricity'!C17-'E-Coal'!C17)*'Energy Use 2020'!$AE79</f>
        <v>22508711923500</v>
      </c>
      <c r="D17" s="230">
        <f>('Energy Use'!D73-'E-electricity'!D17-'E-Coal'!D17)*'Energy Use 2020'!$AE79</f>
        <v>24152449893633.156</v>
      </c>
      <c r="E17" s="230">
        <f>('Energy Use'!E73-'E-electricity'!E17-'E-Coal'!E17)*'Energy Use 2020'!$AE79</f>
        <v>26323681795983.508</v>
      </c>
      <c r="F17" s="230">
        <f>('Energy Use'!F73-'E-electricity'!F17-'E-Coal'!F17)*'Energy Use 2020'!$AE79</f>
        <v>26895818082008.727</v>
      </c>
      <c r="G17" s="230">
        <f>('Energy Use'!G73-'E-electricity'!G17-'E-Coal'!G17)*'Energy Use 2020'!$AE79</f>
        <v>27116786854883.234</v>
      </c>
      <c r="H17" s="230">
        <f>('Energy Use'!H73-'E-electricity'!H17-'E-Coal'!H17)*'Energy Use 2020'!$AE79</f>
        <v>27478558137772.148</v>
      </c>
      <c r="I17" s="230">
        <f>('Energy Use'!I73-'E-electricity'!I17-'E-Coal'!I17)*'Energy Use 2020'!$AE79</f>
        <v>28009306666364.684</v>
      </c>
      <c r="J17" s="230">
        <f>('Energy Use'!J73-'E-electricity'!J17-'E-Coal'!J17)*'Energy Use 2020'!$AE79</f>
        <v>28491604956728.828</v>
      </c>
      <c r="K17" s="230">
        <f>('Energy Use'!K73-'E-electricity'!K17-'E-Coal'!K17)*'Energy Use 2020'!$AE79</f>
        <v>28991308282188.91</v>
      </c>
      <c r="L17" s="230">
        <f>('Energy Use'!L73-'E-electricity'!L17-'E-Coal'!L17)*'Energy Use 2020'!$AE79</f>
        <v>29422474597914.082</v>
      </c>
      <c r="M17" s="230">
        <f>('Energy Use'!M73-'E-electricity'!M17-'E-Coal'!M17)*'Energy Use 2020'!$AE79</f>
        <v>29758031790116.176</v>
      </c>
      <c r="N17" s="230">
        <f>('Energy Use'!N73-'E-electricity'!N17-'E-Coal'!N17)*'Energy Use 2020'!$AE79</f>
        <v>30089665959757.891</v>
      </c>
      <c r="O17" s="230">
        <f>('Energy Use'!O73-'E-electricity'!O17-'E-Coal'!O17)*'Energy Use 2020'!$AE79</f>
        <v>30313983502505.82</v>
      </c>
      <c r="P17" s="230">
        <f>('Energy Use'!P73-'E-electricity'!P17-'E-Coal'!P17)*'Energy Use 2020'!$AE79</f>
        <v>30436723784959.039</v>
      </c>
      <c r="Q17" s="230">
        <f>('Energy Use'!Q73-'E-electricity'!Q17-'E-Coal'!Q17)*'Energy Use 2020'!$AE79</f>
        <v>30464833901123.098</v>
      </c>
      <c r="R17" s="230">
        <f>('Energy Use'!R73-'E-electricity'!R17-'E-Coal'!R17)*'Energy Use 2020'!$AE79</f>
        <v>30406225556137.355</v>
      </c>
      <c r="S17" s="230">
        <f>('Energy Use'!S73-'E-electricity'!S17-'E-Coal'!S17)*'Energy Use 2020'!$AE79</f>
        <v>30334177312035.723</v>
      </c>
      <c r="T17" s="230">
        <f>('Energy Use'!T73-'E-electricity'!T17-'E-Coal'!T17)*'Energy Use 2020'!$AE79</f>
        <v>30190717133408.926</v>
      </c>
      <c r="U17" s="230">
        <f>('Energy Use'!U73-'E-electricity'!U17-'E-Coal'!U17)*'Energy Use 2020'!$AE79</f>
        <v>29982911172282.297</v>
      </c>
      <c r="V17" s="230">
        <f>('Energy Use'!V73-'E-electricity'!V17-'E-Coal'!V17)*'Energy Use 2020'!$AE79</f>
        <v>29718096516216.402</v>
      </c>
      <c r="W17" s="230">
        <f>('Energy Use'!W73-'E-electricity'!W17-'E-Coal'!W17)*'Energy Use 2020'!$AE79</f>
        <v>29403745974211.84</v>
      </c>
      <c r="X17" s="230">
        <f>('Energy Use'!X73-'E-electricity'!X17-'E-Coal'!X17)*'Energy Use 2020'!$AE79</f>
        <v>29047347393829.523</v>
      </c>
      <c r="Y17" s="230">
        <f>('Energy Use'!Y73-'E-electricity'!Y17-'E-Coal'!Y17)*'Energy Use 2020'!$AE79</f>
        <v>28656298959922.051</v>
      </c>
      <c r="Z17" s="230">
        <f>('Energy Use'!Z73-'E-electricity'!Z17-'E-Coal'!Z17)*'Energy Use 2020'!$AE79</f>
        <v>28237821242341.164</v>
      </c>
      <c r="AA17" s="230">
        <f>('Energy Use'!AA73-'E-electricity'!AA17-'E-Coal'!AA17)*'Energy Use 2020'!$AE79</f>
        <v>27798886165024.25</v>
      </c>
      <c r="AB17" s="230">
        <f>('Energy Use'!AB73-'E-electricity'!AB17-'E-Coal'!AB17)*'Energy Use 2020'!$AE79</f>
        <v>27346162572797.418</v>
      </c>
      <c r="AC17" s="230">
        <f>('Energy Use'!AC73-'E-electricity'!AC17-'E-Coal'!AC17)*'Energy Use 2020'!$AE79</f>
        <v>26885977679414.801</v>
      </c>
      <c r="AD17" s="230">
        <f>('Energy Use'!AD73-'E-electricity'!AD17-'E-Coal'!AD17)*'Energy Use 2020'!$AE79</f>
        <v>26424293389802.363</v>
      </c>
      <c r="AE17" s="230">
        <f>('Energy Use'!AE73-'E-electricity'!AE17-'E-Coal'!AE17)*'Energy Use 2020'!$AE79</f>
        <v>25966696296079.602</v>
      </c>
      <c r="AF17" s="230">
        <f>('Energy Use'!AF73-'E-electricity'!AF17-'E-Coal'!AF17)*'Energy Use 2020'!$AE79</f>
        <v>25518400042621.164</v>
      </c>
      <c r="AG17" s="230">
        <f>('Energy Use'!AG73-'E-electricity'!AG17-'E-Coal'!AG17)*'Energy Use 2020'!$AE79</f>
        <v>25084258730373.16</v>
      </c>
      <c r="AH17" s="230">
        <f>('Energy Use'!AH73-'E-electricity'!AH17-'E-Coal'!AH17)*'Energy Use 2020'!$AE79</f>
        <v>24668790074184.84</v>
      </c>
      <c r="AI17" s="230">
        <f>('Energy Use'!AI73-'E-electricity'!AI17-'E-Coal'!AI17)*'Energy Use 2020'!$AE79</f>
        <v>24276207128516.461</v>
      </c>
      <c r="AJ17" s="230">
        <f>('Energy Use'!AJ73-'E-electricity'!AJ17-'E-Coal'!AJ17)*'Energy Use 2020'!$AE79</f>
        <v>23910457546754.441</v>
      </c>
      <c r="AK17" s="230">
        <f>('Energy Use'!AK73-'E-electricity'!AK17-'E-Coal'!AK17)*'Energy Use 2020'!$AE79</f>
        <v>23575269529098.348</v>
      </c>
      <c r="AL17" s="230">
        <f>('Energy Use'!AL73-'E-electricity'!AL17-'E-Coal'!AL17)*'Energy Use 2020'!$AE79</f>
        <v>23274203836965.234</v>
      </c>
      <c r="AM17" s="230">
        <f>('Energy Use'!AM73-'E-electricity'!AM17-'E-Coal'!AM17)*'Energy Use 2020'!$AE79</f>
        <v>23010711503620.613</v>
      </c>
      <c r="AN17" s="230">
        <f>('Energy Use'!AN73-'E-electricity'!AN17-'E-Coal'!AN17)*'Energy Use 2020'!$AE79</f>
        <v>22788197149246.473</v>
      </c>
      <c r="AO17" s="230">
        <f>('Energy Use'!AO73-'E-electricity'!AO17-'E-Coal'!AO17)*'Energy Use 2020'!$AE79</f>
        <v>22610088114531.242</v>
      </c>
      <c r="AP17" s="230">
        <f>('Energy Use'!AP73-'E-electricity'!AP17-'E-Coal'!AP17)*'Energy Use 2020'!$AE79</f>
        <v>22479909963706.098</v>
      </c>
      <c r="AQ17" s="230">
        <f>('Energy Use'!AQ73-'E-electricity'!AQ17-'E-Coal'!AQ17)*'Energy Use 2020'!$AE79</f>
        <v>22399481635343.047</v>
      </c>
      <c r="AR17" s="133" t="str">
        <f>VLOOKUP($A17,'Sector Match'!$A$1:$B$43,2,0)</f>
        <v>wood products 16</v>
      </c>
    </row>
    <row r="18" spans="1:44" x14ac:dyDescent="0.2">
      <c r="A18" s="74" t="s">
        <v>17</v>
      </c>
      <c r="B18" s="230">
        <f>('Energy Use'!B74-'E-electricity'!B18)*'Energy Use 2019'!$V80</f>
        <v>1391690074500</v>
      </c>
      <c r="C18" s="230">
        <f>('Energy Use'!C74-'E-electricity'!C18-'E-Coal'!C18)*'Energy Use 2020'!$AE80</f>
        <v>869459068499.99927</v>
      </c>
      <c r="D18" s="230">
        <f>('Energy Use'!D74-'E-electricity'!D18-'E-Coal'!D18)*'Energy Use 2020'!$AE80</f>
        <v>816260955112.91614</v>
      </c>
      <c r="E18" s="230">
        <f>('Energy Use'!E74-'E-electricity'!E18-'E-Coal'!E18)*'Energy Use 2020'!$AE80</f>
        <v>957383542882.87231</v>
      </c>
      <c r="F18" s="230">
        <f>('Energy Use'!F74-'E-electricity'!F18-'E-Coal'!F18)*'Energy Use 2020'!$AE80</f>
        <v>959899089388.10974</v>
      </c>
      <c r="G18" s="230">
        <f>('Energy Use'!G74-'E-electricity'!G18-'E-Coal'!G18)*'Energy Use 2020'!$AE80</f>
        <v>958515192683.00586</v>
      </c>
      <c r="H18" s="230">
        <f>('Energy Use'!H74-'E-electricity'!H18-'E-Coal'!H18)*'Energy Use 2020'!$AE80</f>
        <v>961877485673.74023</v>
      </c>
      <c r="I18" s="230">
        <f>('Energy Use'!I74-'E-electricity'!I18-'E-Coal'!I18)*'Energy Use 2020'!$AE80</f>
        <v>968383746941.89685</v>
      </c>
      <c r="J18" s="230">
        <f>('Energy Use'!J74-'E-electricity'!J18-'E-Coal'!J18)*'Energy Use 2020'!$AE80</f>
        <v>975318466640.42432</v>
      </c>
      <c r="K18" s="230">
        <f>('Energy Use'!K74-'E-electricity'!K18-'E-Coal'!K18)*'Energy Use 2020'!$AE80</f>
        <v>982369676782.30994</v>
      </c>
      <c r="L18" s="230">
        <f>('Energy Use'!L74-'E-electricity'!L18-'E-Coal'!L18)*'Energy Use 2020'!$AE80</f>
        <v>987714208375.05469</v>
      </c>
      <c r="M18" s="230">
        <f>('Energy Use'!M74-'E-electricity'!M18-'E-Coal'!M18)*'Energy Use 2020'!$AE80</f>
        <v>990101833267.26355</v>
      </c>
      <c r="N18" s="230">
        <f>('Energy Use'!N74-'E-electricity'!N18-'E-Coal'!N18)*'Energy Use 2020'!$AE80</f>
        <v>993653218611.19153</v>
      </c>
      <c r="O18" s="230">
        <f>('Energy Use'!O74-'E-electricity'!O18-'E-Coal'!O18)*'Energy Use 2020'!$AE80</f>
        <v>993452460323.95764</v>
      </c>
      <c r="P18" s="230">
        <f>('Energy Use'!P74-'E-electricity'!P18-'E-Coal'!P18)*'Energy Use 2020'!$AE80</f>
        <v>989766689171.0376</v>
      </c>
      <c r="Q18" s="230">
        <f>('Energy Use'!Q74-'E-electricity'!Q18-'E-Coal'!Q18)*'Energy Use 2020'!$AE80</f>
        <v>982897584710.3186</v>
      </c>
      <c r="R18" s="230">
        <f>('Energy Use'!R74-'E-electricity'!R18-'E-Coal'!R18)*'Energy Use 2020'!$AE80</f>
        <v>973171868445.91357</v>
      </c>
      <c r="S18" s="230">
        <f>('Energy Use'!S74-'E-electricity'!S18-'E-Coal'!S18)*'Energy Use 2020'!$AE80</f>
        <v>965767608518.84595</v>
      </c>
      <c r="T18" s="230">
        <f>('Energy Use'!T74-'E-electricity'!T18-'E-Coal'!T18)*'Energy Use 2020'!$AE80</f>
        <v>956102365124.422</v>
      </c>
      <c r="U18" s="230">
        <f>('Energy Use'!U74-'E-electricity'!U18-'E-Coal'!U18)*'Energy Use 2020'!$AE80</f>
        <v>944439370504.51355</v>
      </c>
      <c r="V18" s="230">
        <f>('Energy Use'!V74-'E-electricity'!V18-'E-Coal'!V18)*'Energy Use 2020'!$AE80</f>
        <v>931045631759.76917</v>
      </c>
      <c r="W18" s="230">
        <f>('Energy Use'!W74-'E-electricity'!W18-'E-Coal'!W18)*'Energy Use 2020'!$AE80</f>
        <v>916187366038.82776</v>
      </c>
      <c r="X18" s="230">
        <f>('Energy Use'!X74-'E-electricity'!X18-'E-Coal'!X18)*'Energy Use 2020'!$AE80</f>
        <v>900126045054.62244</v>
      </c>
      <c r="Y18" s="230">
        <f>('Energy Use'!Y74-'E-electricity'!Y18-'E-Coal'!Y18)*'Energy Use 2020'!$AE80</f>
        <v>883115077086.57837</v>
      </c>
      <c r="Z18" s="230">
        <f>('Energy Use'!Z74-'E-electricity'!Z18-'E-Coal'!Z18)*'Energy Use 2020'!$AE80</f>
        <v>865397130709.12512</v>
      </c>
      <c r="AA18" s="230">
        <f>('Energy Use'!AA74-'E-electricity'!AA18-'E-Coal'!AA18)*'Energy Use 2020'!$AE80</f>
        <v>847202084509.02771</v>
      </c>
      <c r="AB18" s="230">
        <f>('Energy Use'!AB74-'E-electricity'!AB18-'E-Coal'!AB18)*'Energy Use 2020'!$AE80</f>
        <v>828745571198.36499</v>
      </c>
      <c r="AC18" s="230">
        <f>('Energy Use'!AC74-'E-electricity'!AC18-'E-Coal'!AC18)*'Energy Use 2020'!$AE80</f>
        <v>810228072750.76038</v>
      </c>
      <c r="AD18" s="230">
        <f>('Energy Use'!AD74-'E-electricity'!AD18-'E-Coal'!AD18)*'Energy Use 2020'!$AE80</f>
        <v>791834515262.29407</v>
      </c>
      <c r="AE18" s="230">
        <f>('Energy Use'!AE74-'E-electricity'!AE18-'E-Coal'!AE18)*'Energy Use 2020'!$AE80</f>
        <v>773734307814.64551</v>
      </c>
      <c r="AF18" s="230">
        <f>('Energy Use'!AF74-'E-electricity'!AF18-'E-Coal'!AF18)*'Energy Use 2020'!$AE80</f>
        <v>756081768265.70276</v>
      </c>
      <c r="AG18" s="230">
        <f>('Energy Use'!AG74-'E-electricity'!AG18-'E-Coal'!AG18)*'Energy Use 2020'!$AE80</f>
        <v>739016880142.93213</v>
      </c>
      <c r="AH18" s="230">
        <f>('Energy Use'!AH74-'E-electricity'!AH18-'E-Coal'!AH18)*'Energy Use 2020'!$AE80</f>
        <v>722666328195.53455</v>
      </c>
      <c r="AI18" s="230">
        <f>('Energy Use'!AI74-'E-electricity'!AI18-'E-Coal'!AI18)*'Energy Use 2020'!$AE80</f>
        <v>707144765226.29797</v>
      </c>
      <c r="AJ18" s="230">
        <f>('Energy Use'!AJ74-'E-electricity'!AJ18-'E-Coal'!AJ18)*'Energy Use 2020'!$AE80</f>
        <v>692556269173.99268</v>
      </c>
      <c r="AK18" s="230">
        <f>('Energy Use'!AK74-'E-electricity'!AK18-'E-Coal'!AK18)*'Energy Use 2020'!$AE80</f>
        <v>678995956715.26526</v>
      </c>
      <c r="AL18" s="230">
        <f>('Energy Use'!AL74-'E-electricity'!AL18-'E-Coal'!AL18)*'Energy Use 2020'!$AE80</f>
        <v>666551727637.47852</v>
      </c>
      <c r="AM18" s="230">
        <f>('Energy Use'!AM74-'E-electricity'!AM18-'E-Coal'!AM18)*'Energy Use 2020'!$AE80</f>
        <v>655306122715.78271</v>
      </c>
      <c r="AN18" s="230">
        <f>('Energy Use'!AN74-'E-electricity'!AN18-'E-Coal'!AN18)*'Energy Use 2020'!$AE80</f>
        <v>645338286707.21753</v>
      </c>
      <c r="AO18" s="230">
        <f>('Energy Use'!AO74-'E-electricity'!AO18-'E-Coal'!AO18)*'Energy Use 2020'!$AE80</f>
        <v>636726037334.86536</v>
      </c>
      <c r="AP18" s="230">
        <f>('Energy Use'!AP74-'E-electricity'!AP18-'E-Coal'!AP18)*'Energy Use 2020'!$AE80</f>
        <v>629548050847.64026</v>
      </c>
      <c r="AQ18" s="230">
        <f>('Energy Use'!AQ74-'E-electricity'!AQ18-'E-Coal'!AQ18)*'Energy Use 2020'!$AE80</f>
        <v>623834172882.27454</v>
      </c>
      <c r="AR18" s="133" t="str">
        <f>VLOOKUP($A18,'Sector Match'!$A$1:$B$43,2,0)</f>
        <v>wood products 16</v>
      </c>
    </row>
    <row r="19" spans="1:44" x14ac:dyDescent="0.2">
      <c r="A19" s="74" t="s">
        <v>18</v>
      </c>
      <c r="B19" s="230">
        <f>('Energy Use'!B75-'E-electricity'!B19)*'Energy Use 2019'!$V81</f>
        <v>25172645619000</v>
      </c>
      <c r="C19" s="230">
        <f>('Energy Use'!C75-'E-electricity'!C19-'E-Coal'!C19)*'Energy Use 2020'!$AE81</f>
        <v>17455849158000</v>
      </c>
      <c r="D19" s="230">
        <f>('Energy Use'!D75-'E-electricity'!D19-'E-Coal'!D19)*'Energy Use 2020'!$AE81</f>
        <v>18297086554535.344</v>
      </c>
      <c r="E19" s="230">
        <f>('Energy Use'!E75-'E-electricity'!E19-'E-Coal'!E19)*'Energy Use 2020'!$AE81</f>
        <v>20163927864234.707</v>
      </c>
      <c r="F19" s="230">
        <f>('Energy Use'!F75-'E-electricity'!F19-'E-Coal'!F19)*'Energy Use 2020'!$AE81</f>
        <v>22022784905007.313</v>
      </c>
      <c r="G19" s="230">
        <f>('Energy Use'!G75-'E-electricity'!G19-'E-Coal'!G19)*'Energy Use 2020'!$AE81</f>
        <v>23168589929955.996</v>
      </c>
      <c r="H19" s="230">
        <f>('Energy Use'!H75-'E-electricity'!H19-'E-Coal'!H19)*'Energy Use 2020'!$AE81</f>
        <v>24297498028611.895</v>
      </c>
      <c r="I19" s="230">
        <f>('Energy Use'!I75-'E-electricity'!I19-'E-Coal'!I19)*'Energy Use 2020'!$AE81</f>
        <v>25004375563628.523</v>
      </c>
      <c r="J19" s="230">
        <f>('Energy Use'!J75-'E-electricity'!J19-'E-Coal'!J19)*'Energy Use 2020'!$AE81</f>
        <v>25551128652151.105</v>
      </c>
      <c r="K19" s="230">
        <f>('Energy Use'!K75-'E-electricity'!K19-'E-Coal'!K19)*'Energy Use 2020'!$AE81</f>
        <v>26111722380692.77</v>
      </c>
      <c r="L19" s="230">
        <f>('Energy Use'!L75-'E-electricity'!L19-'E-Coal'!L19)*'Energy Use 2020'!$AE81</f>
        <v>26603419749898.289</v>
      </c>
      <c r="M19" s="230">
        <f>('Energy Use'!M75-'E-electricity'!M19-'E-Coal'!M19)*'Energy Use 2020'!$AE81</f>
        <v>27048822538510.902</v>
      </c>
      <c r="N19" s="230">
        <f>('Energy Use'!N75-'E-electricity'!N19-'E-Coal'!N19)*'Energy Use 2020'!$AE81</f>
        <v>27297627704415.621</v>
      </c>
      <c r="O19" s="230">
        <f>('Energy Use'!O75-'E-electricity'!O19-'E-Coal'!O19)*'Energy Use 2020'!$AE81</f>
        <v>27545347317845.367</v>
      </c>
      <c r="P19" s="230">
        <f>('Energy Use'!P75-'E-electricity'!P19-'E-Coal'!P19)*'Energy Use 2020'!$AE81</f>
        <v>27791983053410.504</v>
      </c>
      <c r="Q19" s="230">
        <f>('Energy Use'!Q75-'E-electricity'!Q19-'E-Coal'!Q19)*'Energy Use 2020'!$AE81</f>
        <v>28037536585473.852</v>
      </c>
      <c r="R19" s="230">
        <f>('Energy Use'!R75-'E-electricity'!R19-'E-Coal'!R19)*'Energy Use 2020'!$AE81</f>
        <v>28282009588150.75</v>
      </c>
      <c r="S19" s="230">
        <f>('Energy Use'!S75-'E-electricity'!S19-'E-Coal'!S19)*'Energy Use 2020'!$AE81</f>
        <v>28416672629428.816</v>
      </c>
      <c r="T19" s="230">
        <f>('Energy Use'!T75-'E-electricity'!T19-'E-Coal'!T19)*'Energy Use 2020'!$AE81</f>
        <v>28551185620673.09</v>
      </c>
      <c r="U19" s="230">
        <f>('Energy Use'!U75-'E-electricity'!U19-'E-Coal'!U19)*'Energy Use 2020'!$AE81</f>
        <v>28685548539052.18</v>
      </c>
      <c r="V19" s="230">
        <f>('Energy Use'!V75-'E-electricity'!V19-'E-Coal'!V19)*'Energy Use 2020'!$AE81</f>
        <v>28819761361736.672</v>
      </c>
      <c r="W19" s="230">
        <f>('Energy Use'!W75-'E-electricity'!W19-'E-Coal'!W19)*'Energy Use 2020'!$AE81</f>
        <v>28953824065899.227</v>
      </c>
      <c r="X19" s="230">
        <f>('Energy Use'!X75-'E-electricity'!X19-'E-Coal'!X19)*'Energy Use 2020'!$AE81</f>
        <v>28790922989645.934</v>
      </c>
      <c r="Y19" s="230">
        <f>('Energy Use'!Y75-'E-electricity'!Y19-'E-Coal'!Y19)*'Energy Use 2020'!$AE81</f>
        <v>28628169097869.457</v>
      </c>
      <c r="Z19" s="230">
        <f>('Energy Use'!Z75-'E-electricity'!Z19-'E-Coal'!Z19)*'Energy Use 2020'!$AE81</f>
        <v>28465562413586.859</v>
      </c>
      <c r="AA19" s="230">
        <f>('Energy Use'!AA75-'E-electricity'!AA19-'E-Coal'!AA19)*'Energy Use 2020'!$AE81</f>
        <v>28303102959813.223</v>
      </c>
      <c r="AB19" s="230">
        <f>('Energy Use'!AB75-'E-electricity'!AB19-'E-Coal'!AB19)*'Energy Use 2020'!$AE81</f>
        <v>28140790759561.613</v>
      </c>
      <c r="AC19" s="230">
        <f>('Energy Use'!AC75-'E-electricity'!AC19-'E-Coal'!AC19)*'Energy Use 2020'!$AE81</f>
        <v>27771376755577.551</v>
      </c>
      <c r="AD19" s="230">
        <f>('Energy Use'!AD75-'E-electricity'!AD19-'E-Coal'!AD19)*'Energy Use 2020'!$AE81</f>
        <v>27402318302131.168</v>
      </c>
      <c r="AE19" s="230">
        <f>('Energy Use'!AE75-'E-electricity'!AE19-'E-Coal'!AE19)*'Energy Use 2020'!$AE81</f>
        <v>27033615454305.848</v>
      </c>
      <c r="AF19" s="230">
        <f>('Energy Use'!AF75-'E-electricity'!AF19-'E-Coal'!AF19)*'Energy Use 2020'!$AE81</f>
        <v>26665268267180.188</v>
      </c>
      <c r="AG19" s="230">
        <f>('Energy Use'!AG75-'E-electricity'!AG19-'E-Coal'!AG19)*'Energy Use 2020'!$AE81</f>
        <v>26297276795827.949</v>
      </c>
      <c r="AH19" s="230">
        <f>('Energy Use'!AH75-'E-electricity'!AH19-'E-Coal'!AH19)*'Energy Use 2020'!$AE81</f>
        <v>25900108474480.59</v>
      </c>
      <c r="AI19" s="230">
        <f>('Energy Use'!AI75-'E-electricity'!AI19-'E-Coal'!AI19)*'Energy Use 2020'!$AE81</f>
        <v>25503325744454.41</v>
      </c>
      <c r="AJ19" s="230">
        <f>('Energy Use'!AJ75-'E-electricity'!AJ19-'E-Coal'!AJ19)*'Energy Use 2020'!$AE81</f>
        <v>25106928665389.555</v>
      </c>
      <c r="AK19" s="230">
        <f>('Energy Use'!AK75-'E-electricity'!AK19-'E-Coal'!AK19)*'Energy Use 2020'!$AE81</f>
        <v>24710917296920.953</v>
      </c>
      <c r="AL19" s="230">
        <f>('Energy Use'!AL75-'E-electricity'!AL19-'E-Coal'!AL19)*'Energy Use 2020'!$AE81</f>
        <v>24315291698678.305</v>
      </c>
      <c r="AM19" s="230">
        <f>('Energy Use'!AM75-'E-electricity'!AM19-'E-Coal'!AM19)*'Energy Use 2020'!$AE81</f>
        <v>23861135546221.371</v>
      </c>
      <c r="AN19" s="230">
        <f>('Energy Use'!AN75-'E-electricity'!AN19-'E-Coal'!AN19)*'Energy Use 2020'!$AE81</f>
        <v>23407424844598.375</v>
      </c>
      <c r="AO19" s="230">
        <f>('Energy Use'!AO75-'E-electricity'!AO19-'E-Coal'!AO19)*'Energy Use 2020'!$AE81</f>
        <v>22954159662582.02</v>
      </c>
      <c r="AP19" s="230">
        <f>('Energy Use'!AP75-'E-electricity'!AP19-'E-Coal'!AP19)*'Energy Use 2020'!$AE81</f>
        <v>22501340068938.992</v>
      </c>
      <c r="AQ19" s="230">
        <f>('Energy Use'!AQ75-'E-electricity'!AQ19-'E-Coal'!AQ19)*'Energy Use 2020'!$AE81</f>
        <v>22047127952677.34</v>
      </c>
      <c r="AR19" s="133" t="str">
        <f>VLOOKUP($A19,'Sector Match'!$A$1:$B$43,2,0)</f>
        <v>pulp paper and printing 17T18</v>
      </c>
    </row>
    <row r="20" spans="1:44" x14ac:dyDescent="0.2">
      <c r="A20" s="74" t="s">
        <v>19</v>
      </c>
      <c r="B20" s="230">
        <f>('Energy Use'!B76-'E-electricity'!B20)*'Energy Use 2019'!$V82</f>
        <v>2519486821500</v>
      </c>
      <c r="C20" s="230">
        <f>('Energy Use'!C76-'E-electricity'!C20-'E-Coal'!C20)*'Energy Use 2020'!$AE82</f>
        <v>2033367534000.0007</v>
      </c>
      <c r="D20" s="230">
        <f>('Energy Use'!D76-'E-electricity'!D20-'E-Coal'!D20)*'Energy Use 2020'!$AE82</f>
        <v>2252948305228.6182</v>
      </c>
      <c r="E20" s="230">
        <f>('Energy Use'!E76-'E-electricity'!E20-'E-Coal'!E20)*'Energy Use 2020'!$AE82</f>
        <v>2409731400479.4204</v>
      </c>
      <c r="F20" s="230">
        <f>('Energy Use'!F76-'E-electricity'!F20-'E-Coal'!F20)*'Energy Use 2020'!$AE82</f>
        <v>2481756500715.4058</v>
      </c>
      <c r="G20" s="230">
        <f>('Energy Use'!G76-'E-electricity'!G20-'E-Coal'!G20)*'Energy Use 2020'!$AE82</f>
        <v>2535711240666.9307</v>
      </c>
      <c r="H20" s="230">
        <f>('Energy Use'!H76-'E-electricity'!H20-'E-Coal'!H20)*'Energy Use 2020'!$AE82</f>
        <v>2609820099658.1094</v>
      </c>
      <c r="I20" s="230">
        <f>('Energy Use'!I76-'E-electricity'!I20-'E-Coal'!I20)*'Energy Use 2020'!$AE82</f>
        <v>2695463580348.0479</v>
      </c>
      <c r="J20" s="230">
        <f>('Energy Use'!J76-'E-electricity'!J20-'E-Coal'!J20)*'Energy Use 2020'!$AE82</f>
        <v>2775610344327.48</v>
      </c>
      <c r="K20" s="230">
        <f>('Energy Use'!K76-'E-electricity'!K20-'E-Coal'!K20)*'Energy Use 2020'!$AE82</f>
        <v>2854036765082.5259</v>
      </c>
      <c r="L20" s="230">
        <f>('Energy Use'!L76-'E-electricity'!L20-'E-Coal'!L20)*'Energy Use 2020'!$AE82</f>
        <v>2925560344162.165</v>
      </c>
      <c r="M20" s="230">
        <f>('Energy Use'!M76-'E-electricity'!M20-'E-Coal'!M20)*'Energy Use 2020'!$AE82</f>
        <v>2988438863002.1016</v>
      </c>
      <c r="N20" s="230">
        <f>('Energy Use'!N76-'E-electricity'!N20-'E-Coal'!N20)*'Energy Use 2020'!$AE82</f>
        <v>3048349796176.4985</v>
      </c>
      <c r="O20" s="230">
        <f>('Energy Use'!O76-'E-electricity'!O20-'E-Coal'!O20)*'Energy Use 2020'!$AE82</f>
        <v>3098820508149.2095</v>
      </c>
      <c r="P20" s="230">
        <f>('Energy Use'!P76-'E-electricity'!P20-'E-Coal'!P20)*'Energy Use 2020'!$AE82</f>
        <v>3140154525072.4644</v>
      </c>
      <c r="Q20" s="230">
        <f>('Energy Use'!Q76-'E-electricity'!Q20-'E-Coal'!Q20)*'Energy Use 2020'!$AE82</f>
        <v>3172783055432.9077</v>
      </c>
      <c r="R20" s="230">
        <f>('Energy Use'!R76-'E-electricity'!R20-'E-Coal'!R20)*'Energy Use 2020'!$AE82</f>
        <v>3197247639788.3159</v>
      </c>
      <c r="S20" s="230">
        <f>('Energy Use'!S76-'E-electricity'!S20-'E-Coal'!S20)*'Energy Use 2020'!$AE82</f>
        <v>3218442886203.2241</v>
      </c>
      <c r="T20" s="230">
        <f>('Energy Use'!T76-'E-electricity'!T20-'E-Coal'!T20)*'Energy Use 2020'!$AE82</f>
        <v>3232553818247.3193</v>
      </c>
      <c r="U20" s="230">
        <f>('Energy Use'!U76-'E-electricity'!U20-'E-Coal'!U20)*'Energy Use 2020'!$AE82</f>
        <v>3240011664506.0952</v>
      </c>
      <c r="V20" s="230">
        <f>('Energy Use'!V76-'E-electricity'!V20-'E-Coal'!V20)*'Energy Use 2020'!$AE82</f>
        <v>3241295761954.707</v>
      </c>
      <c r="W20" s="230">
        <f>('Energy Use'!W76-'E-electricity'!W20-'E-Coal'!W20)*'Energy Use 2020'!$AE82</f>
        <v>3236923628757.7222</v>
      </c>
      <c r="X20" s="230">
        <f>('Energy Use'!X76-'E-electricity'!X20-'E-Coal'!X20)*'Energy Use 2020'!$AE82</f>
        <v>3227441463079.8643</v>
      </c>
      <c r="Y20" s="230">
        <f>('Energy Use'!Y76-'E-electricity'!Y20-'E-Coal'!Y20)*'Energy Use 2020'!$AE82</f>
        <v>3213415253539.8306</v>
      </c>
      <c r="Z20" s="230">
        <f>('Energy Use'!Z76-'E-electricity'!Z20-'E-Coal'!Z20)*'Energy Use 2020'!$AE82</f>
        <v>3195422648285.1245</v>
      </c>
      <c r="AA20" s="230">
        <f>('Energy Use'!AA76-'E-electricity'!AA20-'E-Coal'!AA20)*'Energy Use 2020'!$AE82</f>
        <v>3174045692174.7134</v>
      </c>
      <c r="AB20" s="230">
        <f>('Energy Use'!AB76-'E-electricity'!AB20-'E-Coal'!AB20)*'Energy Use 2020'!$AE82</f>
        <v>3149864506506.1201</v>
      </c>
      <c r="AC20" s="230">
        <f>('Energy Use'!AC76-'E-electricity'!AC20-'E-Coal'!AC20)*'Energy Use 2020'!$AE82</f>
        <v>3123451954090.3394</v>
      </c>
      <c r="AD20" s="230">
        <f>('Energy Use'!AD76-'E-electricity'!AD20-'E-Coal'!AD20)*'Energy Use 2020'!$AE82</f>
        <v>3095369304947.1714</v>
      </c>
      <c r="AE20" s="230">
        <f>('Energy Use'!AE76-'E-electricity'!AE20-'E-Coal'!AE20)*'Energy Use 2020'!$AE82</f>
        <v>3066162894884.6421</v>
      </c>
      <c r="AF20" s="230">
        <f>('Energy Use'!AF76-'E-electricity'!AF20-'E-Coal'!AF20)*'Energy Use 2020'!$AE82</f>
        <v>3036361750926.8545</v>
      </c>
      <c r="AG20" s="230">
        <f>('Energy Use'!AG76-'E-electricity'!AG20-'E-Coal'!AG20)*'Energy Use 2020'!$AE82</f>
        <v>3006476143961.7788</v>
      </c>
      <c r="AH20" s="230">
        <f>('Energy Use'!AH76-'E-electricity'!AH20-'E-Coal'!AH20)*'Energy Use 2020'!$AE82</f>
        <v>2976997019942.8198</v>
      </c>
      <c r="AI20" s="230">
        <f>('Energy Use'!AI76-'E-electricity'!AI20-'E-Coal'!AI20)*'Energy Use 2020'!$AE82</f>
        <v>2948396256238.4219</v>
      </c>
      <c r="AJ20" s="230">
        <f>('Energy Use'!AJ76-'E-electricity'!AJ20-'E-Coal'!AJ20)*'Energy Use 2020'!$AE82</f>
        <v>2921127688963.2393</v>
      </c>
      <c r="AK20" s="230">
        <f>('Energy Use'!AK76-'E-electricity'!AK20-'E-Coal'!AK20)*'Energy Use 2020'!$AE82</f>
        <v>2895628859995.6738</v>
      </c>
      <c r="AL20" s="230">
        <f>('Energy Use'!AL76-'E-electricity'!AL20-'E-Coal'!AL20)*'Energy Use 2020'!$AE82</f>
        <v>2872323438553.9819</v>
      </c>
      <c r="AM20" s="230">
        <f>('Energy Use'!AM76-'E-electricity'!AM20-'E-Coal'!AM20)*'Energy Use 2020'!$AE82</f>
        <v>2851624281369.2964</v>
      </c>
      <c r="AN20" s="230">
        <f>('Energy Use'!AN76-'E-electricity'!AN20-'E-Coal'!AN20)*'Energy Use 2020'!$AE82</f>
        <v>2833937107427.9722</v>
      </c>
      <c r="AO20" s="230">
        <f>('Energy Use'!AO76-'E-electricity'!AO20-'E-Coal'!AO20)*'Energy Use 2020'!$AE82</f>
        <v>2819664777818.2446</v>
      </c>
      <c r="AP20" s="230">
        <f>('Energy Use'!AP76-'E-electricity'!AP20-'E-Coal'!AP20)*'Energy Use 2020'!$AE82</f>
        <v>2809212188380.3887</v>
      </c>
      <c r="AQ20" s="230">
        <f>('Energy Use'!AQ76-'E-electricity'!AQ20-'E-Coal'!AQ20)*'Energy Use 2020'!$AE82</f>
        <v>2802758122717.9028</v>
      </c>
      <c r="AR20" s="133" t="str">
        <f>VLOOKUP($A20,'Sector Match'!$A$1:$B$43,2,0)</f>
        <v>pulp paper and printing 17T18</v>
      </c>
    </row>
    <row r="21" spans="1:44" x14ac:dyDescent="0.2">
      <c r="A21" s="74" t="s">
        <v>20</v>
      </c>
      <c r="B21" s="230">
        <f>('Energy Use'!B77-'E-electricity'!B21)*'Energy Use 2019'!$V83</f>
        <v>1636138630500</v>
      </c>
      <c r="C21" s="230">
        <f>('Energy Use'!C77-'E-electricity'!C21-'E-Coal'!C21)*'Energy Use 2020'!$AE83</f>
        <v>1475024809500</v>
      </c>
      <c r="D21" s="230">
        <f>('Energy Use'!D77-'E-electricity'!D21-'E-Coal'!D21)*'Energy Use 2020'!$AE83</f>
        <v>1725863745065.1389</v>
      </c>
      <c r="E21" s="230">
        <f>('Energy Use'!E77-'E-electricity'!E21-'E-Coal'!E21)*'Energy Use 2020'!$AE83</f>
        <v>1746708611063.8499</v>
      </c>
      <c r="F21" s="230">
        <f>('Energy Use'!F77-'E-electricity'!F21-'E-Coal'!F21)*'Energy Use 2020'!$AE83</f>
        <v>1801721210860.6174</v>
      </c>
      <c r="G21" s="230">
        <f>('Energy Use'!G77-'E-electricity'!G21-'E-Coal'!G21)*'Energy Use 2020'!$AE83</f>
        <v>1837682603134.5537</v>
      </c>
      <c r="H21" s="230">
        <f>('Energy Use'!H77-'E-electricity'!H21-'E-Coal'!H21)*'Energy Use 2020'!$AE83</f>
        <v>1887689866936.6917</v>
      </c>
      <c r="I21" s="230">
        <f>('Energy Use'!I77-'E-electricity'!I21-'E-Coal'!I21)*'Energy Use 2020'!$AE83</f>
        <v>1946023260910.0752</v>
      </c>
      <c r="J21" s="230">
        <f>('Energy Use'!J77-'E-electricity'!J21-'E-Coal'!J21)*'Energy Use 2020'!$AE83</f>
        <v>2004205443117.8203</v>
      </c>
      <c r="K21" s="230">
        <f>('Energy Use'!K77-'E-electricity'!K21-'E-Coal'!K21)*'Energy Use 2020'!$AE83</f>
        <v>2061917597354.6267</v>
      </c>
      <c r="L21" s="230">
        <f>('Energy Use'!L77-'E-electricity'!L21-'E-Coal'!L21)*'Energy Use 2020'!$AE83</f>
        <v>2116539667639.1506</v>
      </c>
      <c r="M21" s="230">
        <f>('Energy Use'!M77-'E-electricity'!M21-'E-Coal'!M21)*'Energy Use 2020'!$AE83</f>
        <v>2166142760844.0544</v>
      </c>
      <c r="N21" s="230">
        <f>('Energy Use'!N77-'E-electricity'!N21-'E-Coal'!N21)*'Energy Use 2020'!$AE83</f>
        <v>2211115942979.4248</v>
      </c>
      <c r="O21" s="230">
        <f>('Energy Use'!O77-'E-electricity'!O21-'E-Coal'!O21)*'Energy Use 2020'!$AE83</f>
        <v>2249398430372.4795</v>
      </c>
      <c r="P21" s="230">
        <f>('Energy Use'!P77-'E-electricity'!P21-'E-Coal'!P21)*'Energy Use 2020'!$AE83</f>
        <v>2281246516570.1646</v>
      </c>
      <c r="Q21" s="230">
        <f>('Energy Use'!Q77-'E-electricity'!Q21-'E-Coal'!Q21)*'Energy Use 2020'!$AE83</f>
        <v>2307010315658.4116</v>
      </c>
      <c r="R21" s="230">
        <f>('Energy Use'!R77-'E-electricity'!R21-'E-Coal'!R21)*'Energy Use 2020'!$AE83</f>
        <v>2327120483887.4702</v>
      </c>
      <c r="S21" s="230">
        <f>('Energy Use'!S77-'E-electricity'!S21-'E-Coal'!S21)*'Energy Use 2020'!$AE83</f>
        <v>2343444653385.2905</v>
      </c>
      <c r="T21" s="230">
        <f>('Energy Use'!T77-'E-electricity'!T21-'E-Coal'!T21)*'Energy Use 2020'!$AE83</f>
        <v>2354887834878.71</v>
      </c>
      <c r="U21" s="230">
        <f>('Energy Use'!U77-'E-electricity'!U21-'E-Coal'!U21)*'Energy Use 2020'!$AE83</f>
        <v>2361740730265.8335</v>
      </c>
      <c r="V21" s="230">
        <f>('Energy Use'!V77-'E-electricity'!V21-'E-Coal'!V21)*'Energy Use 2020'!$AE83</f>
        <v>2364326531056.2686</v>
      </c>
      <c r="W21" s="230">
        <f>('Energy Use'!W77-'E-electricity'!W21-'E-Coal'!W21)*'Energy Use 2020'!$AE83</f>
        <v>2362994493831.9028</v>
      </c>
      <c r="X21" s="230">
        <f>('Energy Use'!X77-'E-electricity'!X21-'E-Coal'!X21)*'Energy Use 2020'!$AE83</f>
        <v>2358113781025.5039</v>
      </c>
      <c r="Y21" s="230">
        <f>('Energy Use'!Y77-'E-electricity'!Y21-'E-Coal'!Y21)*'Energy Use 2020'!$AE83</f>
        <v>2350067684458.894</v>
      </c>
      <c r="Z21" s="230">
        <f>('Energy Use'!Z77-'E-electricity'!Z21-'E-Coal'!Z21)*'Energy Use 2020'!$AE83</f>
        <v>2339248325526.5342</v>
      </c>
      <c r="AA21" s="230">
        <f>('Energy Use'!AA77-'E-electricity'!AA21-'E-Coal'!AA21)*'Energy Use 2020'!$AE83</f>
        <v>2326051903006.3555</v>
      </c>
      <c r="AB21" s="230">
        <f>('Energy Use'!AB77-'E-electricity'!AB21-'E-Coal'!AB21)*'Energy Use 2020'!$AE83</f>
        <v>2310874537991.2905</v>
      </c>
      <c r="AC21" s="230">
        <f>('Energy Use'!AC77-'E-electricity'!AC21-'E-Coal'!AC21)*'Energy Use 2020'!$AE83</f>
        <v>2294108745953.1909</v>
      </c>
      <c r="AD21" s="230">
        <f>('Energy Use'!AD77-'E-electricity'!AD21-'E-Coal'!AD21)*'Energy Use 2020'!$AE83</f>
        <v>2276140548898.3442</v>
      </c>
      <c r="AE21" s="230">
        <f>('Energy Use'!AE77-'E-electricity'!AE21-'E-Coal'!AE21)*'Energy Use 2020'!$AE83</f>
        <v>2257347226218.6025</v>
      </c>
      <c r="AF21" s="230">
        <f>('Energy Use'!AF77-'E-electricity'!AF21-'E-Coal'!AF21)*'Energy Use 2020'!$AE83</f>
        <v>2238095691318.0356</v>
      </c>
      <c r="AG21" s="230">
        <f>('Energy Use'!AG77-'E-electricity'!AG21-'E-Coal'!AG21)*'Energy Use 2020'!$AE83</f>
        <v>2218741472421.4082</v>
      </c>
      <c r="AH21" s="230">
        <f>('Energy Use'!AH77-'E-electricity'!AH21-'E-Coal'!AH21)*'Energy Use 2020'!$AE83</f>
        <v>2199628270080.3413</v>
      </c>
      <c r="AI21" s="230">
        <f>('Energy Use'!AI77-'E-electricity'!AI21-'E-Coal'!AI21)*'Energy Use 2020'!$AE83</f>
        <v>2181088060653.4412</v>
      </c>
      <c r="AJ21" s="230">
        <f>('Energy Use'!AJ77-'E-electricity'!AJ21-'E-Coal'!AJ21)*'Energy Use 2020'!$AE83</f>
        <v>2163441714276.6523</v>
      </c>
      <c r="AK21" s="230">
        <f>('Energy Use'!AK77-'E-electricity'!AK21-'E-Coal'!AK21)*'Energy Use 2020'!$AE83</f>
        <v>2147000097370.4797</v>
      </c>
      <c r="AL21" s="230">
        <f>('Energy Use'!AL77-'E-electricity'!AL21-'E-Coal'!AL21)*'Energy Use 2020'!$AE83</f>
        <v>2132065633365.4302</v>
      </c>
      <c r="AM21" s="230">
        <f>('Energy Use'!AM77-'E-electricity'!AM21-'E-Coal'!AM21)*'Energy Use 2020'!$AE83</f>
        <v>2118934300901.7437</v>
      </c>
      <c r="AN21" s="230">
        <f>('Energy Use'!AN77-'E-electricity'!AN21-'E-Coal'!AN21)*'Energy Use 2020'!$AE83</f>
        <v>2107898056147.3149</v>
      </c>
      <c r="AO21" s="230">
        <f>('Energy Use'!AO77-'E-electricity'!AO21-'E-Coal'!AO21)*'Energy Use 2020'!$AE83</f>
        <v>2099247675005.8811</v>
      </c>
      <c r="AP21" s="230">
        <f>('Energy Use'!AP77-'E-electricity'!AP21-'E-Coal'!AP21)*'Energy Use 2020'!$AE83</f>
        <v>2093276021849.3762</v>
      </c>
      <c r="AQ21" s="230">
        <f>('Energy Use'!AQ77-'E-electricity'!AQ21-'E-Coal'!AQ21)*'Energy Use 2020'!$AE83</f>
        <v>2090107272990.071</v>
      </c>
      <c r="AR21" s="133" t="str">
        <f>VLOOKUP($A21,'Sector Match'!$A$1:$B$43,2,0)</f>
        <v>pulp paper and printing 17T18</v>
      </c>
    </row>
    <row r="22" spans="1:44" x14ac:dyDescent="0.2">
      <c r="A22" s="74" t="s">
        <v>21</v>
      </c>
      <c r="B22" s="230">
        <f>('Energy Use'!B78-'E-electricity'!B22)*'Energy Use 2019'!$V84</f>
        <v>1711139892000.0005</v>
      </c>
      <c r="C22" s="230">
        <f>('Energy Use'!C78-'E-electricity'!C22-'E-Coal'!C22)*'Energy Use 2020'!$AE84</f>
        <v>11710309510603.168</v>
      </c>
      <c r="D22" s="230">
        <f>('Energy Use'!D78-'E-electricity'!D22-'E-Coal'!D22)*'Energy Use 2020'!$AE84</f>
        <v>12256492602098.426</v>
      </c>
      <c r="E22" s="230">
        <f>('Energy Use'!E78-'E-electricity'!E22-'E-Coal'!E22)*'Energy Use 2020'!$AE84</f>
        <v>13118003238368.861</v>
      </c>
      <c r="F22" s="230">
        <f>('Energy Use'!F78-'E-electricity'!F22-'E-Coal'!F22)*'Energy Use 2020'!$AE84</f>
        <v>14300841674732.25</v>
      </c>
      <c r="G22" s="230">
        <f>('Energy Use'!G78-'E-electricity'!G22-'E-Coal'!G22)*'Energy Use 2020'!$AE84</f>
        <v>15056130467377.15</v>
      </c>
      <c r="H22" s="230">
        <f>('Energy Use'!H78-'E-electricity'!H22-'E-Coal'!H22)*'Energy Use 2020'!$AE84</f>
        <v>15806833106898.426</v>
      </c>
      <c r="I22" s="230">
        <f>('Energy Use'!I78-'E-electricity'!I22-'E-Coal'!I22)*'Energy Use 2020'!$AE84</f>
        <v>16168536531108.225</v>
      </c>
      <c r="J22" s="230">
        <f>('Energy Use'!J78-'E-electricity'!J22-'E-Coal'!J22)*'Energy Use 2020'!$AE84</f>
        <v>16511970835365.123</v>
      </c>
      <c r="K22" s="230">
        <f>('Energy Use'!K78-'E-electricity'!K22-'E-Coal'!K22)*'Energy Use 2020'!$AE84</f>
        <v>16856967928277.086</v>
      </c>
      <c r="L22" s="230">
        <f>('Energy Use'!L78-'E-electricity'!L22-'E-Coal'!L22)*'Energy Use 2020'!$AE84</f>
        <v>17194138229225.898</v>
      </c>
      <c r="M22" s="230">
        <f>('Energy Use'!M78-'E-electricity'!M22-'E-Coal'!M22)*'Energy Use 2020'!$AE84</f>
        <v>17526068076627.998</v>
      </c>
      <c r="N22" s="230">
        <f>('Energy Use'!N78-'E-electricity'!N22-'E-Coal'!N22)*'Energy Use 2020'!$AE84</f>
        <v>17544664084048.475</v>
      </c>
      <c r="O22" s="230">
        <f>('Energy Use'!O78-'E-electricity'!O22-'E-Coal'!O22)*'Energy Use 2020'!$AE84</f>
        <v>17563243028627.777</v>
      </c>
      <c r="P22" s="230">
        <f>('Energy Use'!P78-'E-electricity'!P22-'E-Coal'!P22)*'Energy Use 2020'!$AE84</f>
        <v>17581804915920.805</v>
      </c>
      <c r="Q22" s="230">
        <f>('Energy Use'!Q78-'E-electricity'!Q22-'E-Coal'!Q22)*'Energy Use 2020'!$AE84</f>
        <v>17600349751482.035</v>
      </c>
      <c r="R22" s="230">
        <f>('Energy Use'!R78-'E-electricity'!R22-'E-Coal'!R22)*'Energy Use 2020'!$AE84</f>
        <v>17618877540865.523</v>
      </c>
      <c r="S22" s="230">
        <f>('Energy Use'!S78-'E-electricity'!S22-'E-Coal'!S22)*'Energy Use 2020'!$AE84</f>
        <v>17417167091210.074</v>
      </c>
      <c r="T22" s="230">
        <f>('Energy Use'!T78-'E-electricity'!T22-'E-Coal'!T22)*'Energy Use 2020'!$AE84</f>
        <v>17215497532763.619</v>
      </c>
      <c r="U22" s="230">
        <f>('Energy Use'!U78-'E-electricity'!U22-'E-Coal'!U22)*'Energy Use 2020'!$AE84</f>
        <v>17013868865732.002</v>
      </c>
      <c r="V22" s="230">
        <f>('Energy Use'!V78-'E-electricity'!V22-'E-Coal'!V22)*'Energy Use 2020'!$AE84</f>
        <v>16812281090320.986</v>
      </c>
      <c r="W22" s="230">
        <f>('Energy Use'!W78-'E-electricity'!W22-'E-Coal'!W22)*'Energy Use 2020'!$AE84</f>
        <v>16610734206736.293</v>
      </c>
      <c r="X22" s="230">
        <f>('Energy Use'!X78-'E-electricity'!X22-'E-Coal'!X22)*'Energy Use 2020'!$AE84</f>
        <v>16234396286121.678</v>
      </c>
      <c r="Y22" s="230">
        <f>('Energy Use'!Y78-'E-electricity'!Y22-'E-Coal'!Y22)*'Energy Use 2020'!$AE84</f>
        <v>15858135043724.426</v>
      </c>
      <c r="Z22" s="230">
        <f>('Energy Use'!Z78-'E-electricity'!Z22-'E-Coal'!Z22)*'Energy Use 2020'!$AE84</f>
        <v>15481950479928.969</v>
      </c>
      <c r="AA22" s="230">
        <f>('Energy Use'!AA78-'E-electricity'!AA22-'E-Coal'!AA22)*'Energy Use 2020'!$AE84</f>
        <v>15105842595119.637</v>
      </c>
      <c r="AB22" s="230">
        <f>('Energy Use'!AB78-'E-electricity'!AB22-'E-Coal'!AB22)*'Energy Use 2020'!$AE84</f>
        <v>14729811389680.658</v>
      </c>
      <c r="AC22" s="230">
        <f>('Energy Use'!AC78-'E-electricity'!AC22-'E-Coal'!AC22)*'Energy Use 2020'!$AE84</f>
        <v>14353856863996.176</v>
      </c>
      <c r="AD22" s="230">
        <f>('Energy Use'!AD78-'E-electricity'!AD22-'E-Coal'!AD22)*'Energy Use 2020'!$AE84</f>
        <v>13977979018450.209</v>
      </c>
      <c r="AE22" s="230">
        <f>('Energy Use'!AE78-'E-electricity'!AE22-'E-Coal'!AE22)*'Energy Use 2020'!$AE84</f>
        <v>13602177853426.678</v>
      </c>
      <c r="AF22" s="230">
        <f>('Energy Use'!AF78-'E-electricity'!AF22-'E-Coal'!AF22)*'Energy Use 2020'!$AE84</f>
        <v>13226453369309.416</v>
      </c>
      <c r="AG22" s="230">
        <f>('Energy Use'!AG78-'E-electricity'!AG22-'E-Coal'!AG22)*'Energy Use 2020'!$AE84</f>
        <v>12850805566482.143</v>
      </c>
      <c r="AH22" s="230">
        <f>('Energy Use'!AH78-'E-electricity'!AH22-'E-Coal'!AH22)*'Energy Use 2020'!$AE84</f>
        <v>12525134360649.096</v>
      </c>
      <c r="AI22" s="230">
        <f>('Energy Use'!AI78-'E-electricity'!AI22-'E-Coal'!AI22)*'Energy Use 2020'!$AE84</f>
        <v>12199529612159.898</v>
      </c>
      <c r="AJ22" s="230">
        <f>('Energy Use'!AJ78-'E-electricity'!AJ22-'E-Coal'!AJ22)*'Energy Use 2020'!$AE84</f>
        <v>11873991321346.953</v>
      </c>
      <c r="AK22" s="230">
        <f>('Energy Use'!AK78-'E-electricity'!AK22-'E-Coal'!AK22)*'Energy Use 2020'!$AE84</f>
        <v>11548519488542.594</v>
      </c>
      <c r="AL22" s="230">
        <f>('Energy Use'!AL78-'E-electricity'!AL22-'E-Coal'!AL22)*'Energy Use 2020'!$AE84</f>
        <v>11223114114079.045</v>
      </c>
      <c r="AM22" s="230">
        <f>('Energy Use'!AM78-'E-electricity'!AM22-'E-Coal'!AM22)*'Energy Use 2020'!$AE84</f>
        <v>10881490173561.186</v>
      </c>
      <c r="AN22" s="230">
        <f>('Energy Use'!AN78-'E-electricity'!AN22-'E-Coal'!AN22)*'Energy Use 2020'!$AE84</f>
        <v>10539936030687.648</v>
      </c>
      <c r="AO22" s="230">
        <f>('Energy Use'!AO78-'E-electricity'!AO22-'E-Coal'!AO22)*'Energy Use 2020'!$AE84</f>
        <v>10198451685807.041</v>
      </c>
      <c r="AP22" s="230">
        <f>('Energy Use'!AP78-'E-electricity'!AP22-'E-Coal'!AP22)*'Energy Use 2020'!$AE84</f>
        <v>9857037139267.8809</v>
      </c>
      <c r="AQ22" s="230">
        <f>('Energy Use'!AQ78-'E-electricity'!AQ22-'E-Coal'!AQ22)*'Energy Use 2020'!$AE84</f>
        <v>9514865830307.9121</v>
      </c>
      <c r="AR22" s="133" t="str">
        <f>VLOOKUP($A22,'Sector Match'!$A$1:$B$43,2,0)</f>
        <v>refined petroleum and coke 19</v>
      </c>
    </row>
    <row r="23" spans="1:44" x14ac:dyDescent="0.2">
      <c r="A23" s="74" t="s">
        <v>1</v>
      </c>
      <c r="B23" s="230">
        <f>('Energy Use'!B79-'E-electricity'!B23)*'Energy Use 2019'!$V85</f>
        <v>25264313827500.012</v>
      </c>
      <c r="C23" s="230">
        <f>('Energy Use'!C79-'E-electricity'!C23-'E-Coal'!C23)*'Energy Use 2020'!$AE85</f>
        <v>52210898199961.797</v>
      </c>
      <c r="D23" s="230">
        <f>('Energy Use'!D79-'E-electricity'!D23-'E-Coal'!D23)*'Energy Use 2020'!$AE85</f>
        <v>57050152790503.227</v>
      </c>
      <c r="E23" s="230">
        <f>('Energy Use'!E79-'E-electricity'!E23-'E-Coal'!E23)*'Energy Use 2020'!$AE85</f>
        <v>63498878420048.219</v>
      </c>
      <c r="F23" s="230">
        <f>('Energy Use'!F79-'E-electricity'!F23-'E-Coal'!F23)*'Energy Use 2020'!$AE85</f>
        <v>70861954367104.391</v>
      </c>
      <c r="G23" s="230">
        <f>('Energy Use'!G79-'E-electricity'!G23-'E-Coal'!G23)*'Energy Use 2020'!$AE85</f>
        <v>75589776595311.891</v>
      </c>
      <c r="H23" s="230">
        <f>('Energy Use'!H79-'E-electricity'!H23-'E-Coal'!H23)*'Energy Use 2020'!$AE85</f>
        <v>80240361660905.516</v>
      </c>
      <c r="I23" s="230">
        <f>('Energy Use'!I79-'E-electricity'!I23-'E-Coal'!I23)*'Energy Use 2020'!$AE85</f>
        <v>83947824162579.313</v>
      </c>
      <c r="J23" s="230">
        <f>('Energy Use'!J79-'E-electricity'!J23-'E-Coal'!J23)*'Energy Use 2020'!$AE85</f>
        <v>86670099663637.906</v>
      </c>
      <c r="K23" s="230">
        <f>('Energy Use'!K79-'E-electricity'!K23-'E-Coal'!K23)*'Energy Use 2020'!$AE85</f>
        <v>89484127529329.922</v>
      </c>
      <c r="L23" s="230">
        <f>('Energy Use'!L79-'E-electricity'!L23-'E-Coal'!L23)*'Energy Use 2020'!$AE85</f>
        <v>91859789530391.688</v>
      </c>
      <c r="M23" s="230">
        <f>('Energy Use'!M79-'E-electricity'!M23-'E-Coal'!M23)*'Energy Use 2020'!$AE85</f>
        <v>93931739728713.203</v>
      </c>
      <c r="N23" s="230">
        <f>('Energy Use'!N79-'E-electricity'!N23-'E-Coal'!N23)*'Energy Use 2020'!$AE85</f>
        <v>95389468391827.469</v>
      </c>
      <c r="O23" s="230">
        <f>('Energy Use'!O79-'E-electricity'!O23-'E-Coal'!O23)*'Energy Use 2020'!$AE85</f>
        <v>96840240237534.984</v>
      </c>
      <c r="P23" s="230">
        <f>('Energy Use'!P79-'E-electricity'!P23-'E-Coal'!P23)*'Energy Use 2020'!$AE85</f>
        <v>98284062666962.703</v>
      </c>
      <c r="Q23" s="230">
        <f>('Energy Use'!Q79-'E-electricity'!Q23-'E-Coal'!Q23)*'Energy Use 2020'!$AE85</f>
        <v>99720943080570.156</v>
      </c>
      <c r="R23" s="230">
        <f>('Energy Use'!R79-'E-electricity'!R23-'E-Coal'!R23)*'Energy Use 2020'!$AE85</f>
        <v>101150888878149.52</v>
      </c>
      <c r="S23" s="230">
        <f>('Energy Use'!S79-'E-electricity'!S23-'E-Coal'!S23)*'Energy Use 2020'!$AE85</f>
        <v>101994496380899.77</v>
      </c>
      <c r="T23" s="230">
        <f>('Energy Use'!T79-'E-electricity'!T23-'E-Coal'!T23)*'Energy Use 2020'!$AE85</f>
        <v>102837886070609</v>
      </c>
      <c r="U23" s="230">
        <f>('Energy Use'!U79-'E-electricity'!U23-'E-Coal'!U23)*'Energy Use 2020'!$AE85</f>
        <v>103681057815464.23</v>
      </c>
      <c r="V23" s="230">
        <f>('Energy Use'!V79-'E-electricity'!V23-'E-Coal'!V23)*'Energy Use 2020'!$AE85</f>
        <v>104524011483658.23</v>
      </c>
      <c r="W23" s="230">
        <f>('Energy Use'!W79-'E-electricity'!W23-'E-Coal'!W23)*'Energy Use 2020'!$AE85</f>
        <v>105366746943389.34</v>
      </c>
      <c r="X23" s="230">
        <f>('Energy Use'!X79-'E-electricity'!X23-'E-Coal'!X23)*'Energy Use 2020'!$AE85</f>
        <v>105740809010423.95</v>
      </c>
      <c r="Y23" s="230">
        <f>('Energy Use'!Y79-'E-electricity'!Y23-'E-Coal'!Y23)*'Energy Use 2020'!$AE85</f>
        <v>106114769253108.16</v>
      </c>
      <c r="Z23" s="230">
        <f>('Energy Use'!Z79-'E-electricity'!Z23-'E-Coal'!Z23)*'Energy Use 2020'!$AE85</f>
        <v>106488627611904.11</v>
      </c>
      <c r="AA23" s="230">
        <f>('Energy Use'!AA79-'E-electricity'!AA23-'E-Coal'!AA23)*'Energy Use 2020'!$AE85</f>
        <v>106862384027276.55</v>
      </c>
      <c r="AB23" s="230">
        <f>('Energy Use'!AB79-'E-electricity'!AB23-'E-Coal'!AB23)*'Energy Use 2020'!$AE85</f>
        <v>107236038439692.81</v>
      </c>
      <c r="AC23" s="230">
        <f>('Energy Use'!AC79-'E-electricity'!AC23-'E-Coal'!AC23)*'Energy Use 2020'!$AE85</f>
        <v>107207687969602.56</v>
      </c>
      <c r="AD23" s="230">
        <f>('Energy Use'!AD79-'E-electricity'!AD23-'E-Coal'!AD23)*'Energy Use 2020'!$AE85</f>
        <v>107179335722465.95</v>
      </c>
      <c r="AE23" s="230">
        <f>('Energy Use'!AE79-'E-electricity'!AE23-'E-Coal'!AE23)*'Energy Use 2020'!$AE85</f>
        <v>107150981700769.59</v>
      </c>
      <c r="AF23" s="230">
        <f>('Energy Use'!AF79-'E-electricity'!AF23-'E-Coal'!AF23)*'Energy Use 2020'!$AE85</f>
        <v>107122625907000.02</v>
      </c>
      <c r="AG23" s="230">
        <f>('Energy Use'!AG79-'E-electricity'!AG23-'E-Coal'!AG23)*'Energy Use 2020'!$AE85</f>
        <v>107094268343643.66</v>
      </c>
      <c r="AH23" s="230">
        <f>('Energy Use'!AH79-'E-electricity'!AH23-'E-Coal'!AH23)*'Energy Use 2020'!$AE85</f>
        <v>106700996401941.83</v>
      </c>
      <c r="AI23" s="230">
        <f>('Energy Use'!AI79-'E-electricity'!AI23-'E-Coal'!AI23)*'Energy Use 2020'!$AE85</f>
        <v>106307814049811.88</v>
      </c>
      <c r="AJ23" s="230">
        <f>('Energy Use'!AJ79-'E-electricity'!AJ23-'E-Coal'!AJ23)*'Energy Use 2020'!$AE85</f>
        <v>105914721346070.39</v>
      </c>
      <c r="AK23" s="230">
        <f>('Energy Use'!AK79-'E-electricity'!AK23-'E-Coal'!AK23)*'Energy Use 2020'!$AE85</f>
        <v>105521718349531.42</v>
      </c>
      <c r="AL23" s="230">
        <f>('Energy Use'!AL79-'E-electricity'!AL23-'E-Coal'!AL23)*'Energy Use 2020'!$AE85</f>
        <v>105128805119006.52</v>
      </c>
      <c r="AM23" s="230">
        <f>('Energy Use'!AM79-'E-electricity'!AM23-'E-Coal'!AM23)*'Energy Use 2020'!$AE85</f>
        <v>104668963722329.92</v>
      </c>
      <c r="AN23" s="230">
        <f>('Energy Use'!AN79-'E-electricity'!AN23-'E-Coal'!AN23)*'Energy Use 2020'!$AE85</f>
        <v>104209229031947.06</v>
      </c>
      <c r="AO23" s="230">
        <f>('Energy Use'!AO79-'E-electricity'!AO23-'E-Coal'!AO23)*'Energy Use 2020'!$AE85</f>
        <v>103749601117012.16</v>
      </c>
      <c r="AP23" s="230">
        <f>('Energy Use'!AP79-'E-electricity'!AP23-'E-Coal'!AP23)*'Energy Use 2020'!$AE85</f>
        <v>103290080046676.5</v>
      </c>
      <c r="AQ23" s="230">
        <f>('Energy Use'!AQ79-'E-electricity'!AQ23-'E-Coal'!AQ23)*'Energy Use 2020'!$AE85</f>
        <v>102821202000582.72</v>
      </c>
      <c r="AR23" s="133" t="str">
        <f>VLOOKUP($A23,'Sector Match'!$A$1:$B$43,2,0)</f>
        <v>chemicals 20</v>
      </c>
    </row>
    <row r="24" spans="1:44" x14ac:dyDescent="0.2">
      <c r="A24" s="74" t="s">
        <v>22</v>
      </c>
      <c r="B24" s="230">
        <f>('Energy Use'!B80-'E-electricity'!B24)*'Energy Use 2019'!$V86</f>
        <v>7002895564500</v>
      </c>
      <c r="C24" s="230">
        <f>('Energy Use'!C80-'E-electricity'!C24-'E-Coal'!C24)*'Energy Use 2020'!$AE86</f>
        <v>5527870755000</v>
      </c>
      <c r="D24" s="230">
        <f>('Energy Use'!D80-'E-electricity'!D24-'E-Coal'!D24)*'Energy Use 2020'!$AE86</f>
        <v>7240981046238.625</v>
      </c>
      <c r="E24" s="230">
        <f>('Energy Use'!E80-'E-electricity'!E24-'E-Coal'!E24)*'Energy Use 2020'!$AE86</f>
        <v>7234671590136.0439</v>
      </c>
      <c r="F24" s="230">
        <f>('Energy Use'!F80-'E-electricity'!F24-'E-Coal'!F24)*'Energy Use 2020'!$AE86</f>
        <v>7579303036390.4229</v>
      </c>
      <c r="G24" s="230">
        <f>('Energy Use'!G80-'E-electricity'!G24-'E-Coal'!G24)*'Energy Use 2020'!$AE86</f>
        <v>7941619856434.665</v>
      </c>
      <c r="H24" s="230">
        <f>('Energy Use'!H80-'E-electricity'!H24-'E-Coal'!H24)*'Energy Use 2020'!$AE86</f>
        <v>8370471704426.6934</v>
      </c>
      <c r="I24" s="230">
        <f>('Energy Use'!I80-'E-electricity'!I24-'E-Coal'!I24)*'Energy Use 2020'!$AE86</f>
        <v>8800623246789.8711</v>
      </c>
      <c r="J24" s="230">
        <f>('Energy Use'!J80-'E-electricity'!J24-'E-Coal'!J24)*'Energy Use 2020'!$AE86</f>
        <v>9081796954653.9766</v>
      </c>
      <c r="K24" s="230">
        <f>('Energy Use'!K80-'E-electricity'!K24-'E-Coal'!K24)*'Energy Use 2020'!$AE86</f>
        <v>9318001504612.7656</v>
      </c>
      <c r="L24" s="230">
        <f>('Energy Use'!L80-'E-electricity'!L24-'E-Coal'!L24)*'Energy Use 2020'!$AE86</f>
        <v>9494191343798.4883</v>
      </c>
      <c r="M24" s="230">
        <f>('Energy Use'!M80-'E-electricity'!M24-'E-Coal'!M24)*'Energy Use 2020'!$AE86</f>
        <v>9649874979344.2969</v>
      </c>
      <c r="N24" s="230">
        <f>('Energy Use'!N80-'E-electricity'!N24-'E-Coal'!N24)*'Energy Use 2020'!$AE86</f>
        <v>9881265216804.9492</v>
      </c>
      <c r="O24" s="230">
        <f>('Energy Use'!O80-'E-electricity'!O24-'E-Coal'!O24)*'Energy Use 2020'!$AE86</f>
        <v>10140553208803.107</v>
      </c>
      <c r="P24" s="230">
        <f>('Energy Use'!P80-'E-electricity'!P24-'E-Coal'!P24)*'Energy Use 2020'!$AE86</f>
        <v>10423468982583.289</v>
      </c>
      <c r="Q24" s="230">
        <f>('Energy Use'!Q80-'E-electricity'!Q24-'E-Coal'!Q24)*'Energy Use 2020'!$AE86</f>
        <v>10725258341612.895</v>
      </c>
      <c r="R24" s="230">
        <f>('Energy Use'!R80-'E-electricity'!R24-'E-Coal'!R24)*'Energy Use 2020'!$AE86</f>
        <v>11040567925452.934</v>
      </c>
      <c r="S24" s="230">
        <f>('Energy Use'!S80-'E-electricity'!S24-'E-Coal'!S24)*'Energy Use 2020'!$AE86</f>
        <v>11383776809982.6</v>
      </c>
      <c r="T24" s="230">
        <f>('Energy Use'!T80-'E-electricity'!T24-'E-Coal'!T24)*'Energy Use 2020'!$AE86</f>
        <v>11734805006737.471</v>
      </c>
      <c r="U24" s="230">
        <f>('Energy Use'!U80-'E-electricity'!U24-'E-Coal'!U24)*'Energy Use 2020'!$AE86</f>
        <v>12092667647702.674</v>
      </c>
      <c r="V24" s="230">
        <f>('Energy Use'!V80-'E-electricity'!V24-'E-Coal'!V24)*'Energy Use 2020'!$AE86</f>
        <v>12456248927385.436</v>
      </c>
      <c r="W24" s="230">
        <f>('Energy Use'!W80-'E-electricity'!W24-'E-Coal'!W24)*'Energy Use 2020'!$AE86</f>
        <v>12824296493268.172</v>
      </c>
      <c r="X24" s="230">
        <f>('Energy Use'!X80-'E-electricity'!X24-'E-Coal'!X24)*'Energy Use 2020'!$AE86</f>
        <v>13195417002029.375</v>
      </c>
      <c r="Y24" s="230">
        <f>('Energy Use'!Y80-'E-electricity'!Y24-'E-Coal'!Y24)*'Energy Use 2020'!$AE86</f>
        <v>13568073072435.152</v>
      </c>
      <c r="Z24" s="230">
        <f>('Energy Use'!Z80-'E-electricity'!Z24-'E-Coal'!Z24)*'Energy Use 2020'!$AE86</f>
        <v>13940581874539.221</v>
      </c>
      <c r="AA24" s="230">
        <f>('Energy Use'!AA80-'E-electricity'!AA24-'E-Coal'!AA24)*'Energy Use 2020'!$AE86</f>
        <v>14311115599009.883</v>
      </c>
      <c r="AB24" s="230">
        <f>('Energy Use'!AB80-'E-electricity'!AB24-'E-Coal'!AB24)*'Energy Use 2020'!$AE86</f>
        <v>14677704049104.625</v>
      </c>
      <c r="AC24" s="230">
        <f>('Energy Use'!AC80-'E-electricity'!AC24-'E-Coal'!AC24)*'Energy Use 2020'!$AE86</f>
        <v>15038239590123.289</v>
      </c>
      <c r="AD24" s="230">
        <f>('Energy Use'!AD80-'E-electricity'!AD24-'E-Coal'!AD24)*'Energy Use 2020'!$AE86</f>
        <v>15390484676209.41</v>
      </c>
      <c r="AE24" s="230">
        <f>('Energy Use'!AE80-'E-electricity'!AE24-'E-Coal'!AE24)*'Energy Use 2020'!$AE86</f>
        <v>15732082151342.557</v>
      </c>
      <c r="AF24" s="230">
        <f>('Energy Use'!AF80-'E-electricity'!AF24-'E-Coal'!AF24)*'Energy Use 2020'!$AE86</f>
        <v>16060568489599.553</v>
      </c>
      <c r="AG24" s="230">
        <f>('Energy Use'!AG80-'E-electricity'!AG24-'E-Coal'!AG24)*'Energy Use 2020'!$AE86</f>
        <v>16373390098777.168</v>
      </c>
      <c r="AH24" s="230">
        <f>('Energy Use'!AH80-'E-electricity'!AH24-'E-Coal'!AH24)*'Energy Use 2020'!$AE86</f>
        <v>16667922760994.814</v>
      </c>
      <c r="AI24" s="230">
        <f>('Energy Use'!AI80-'E-electricity'!AI24-'E-Coal'!AI24)*'Energy Use 2020'!$AE86</f>
        <v>16941494223970.592</v>
      </c>
      <c r="AJ24" s="230">
        <f>('Energy Use'!AJ80-'E-electricity'!AJ24-'E-Coal'!AJ24)*'Energy Use 2020'!$AE86</f>
        <v>17191409887647.33</v>
      </c>
      <c r="AK24" s="230">
        <f>('Energy Use'!AK80-'E-electricity'!AK24-'E-Coal'!AK24)*'Energy Use 2020'!$AE86</f>
        <v>17414981453484.158</v>
      </c>
      <c r="AL24" s="230">
        <f>('Energy Use'!AL80-'E-electricity'!AL24-'E-Coal'!AL24)*'Energy Use 2020'!$AE86</f>
        <v>17609558319199.836</v>
      </c>
      <c r="AM24" s="230">
        <f>('Energy Use'!AM80-'E-electricity'!AM24-'E-Coal'!AM24)*'Energy Use 2020'!$AE86</f>
        <v>17772561411669.773</v>
      </c>
      <c r="AN24" s="230">
        <f>('Energy Use'!AN80-'E-electricity'!AN24-'E-Coal'!AN24)*'Energy Use 2020'!$AE86</f>
        <v>17901519057113.727</v>
      </c>
      <c r="AO24" s="230">
        <f>('Energy Use'!AO80-'E-electricity'!AO24-'E-Coal'!AO24)*'Energy Use 2020'!$AE86</f>
        <v>17994104393196.59</v>
      </c>
      <c r="AP24" s="230">
        <f>('Energy Use'!AP80-'E-electricity'!AP24-'E-Coal'!AP24)*'Energy Use 2020'!$AE86</f>
        <v>18048173735132.973</v>
      </c>
      <c r="AQ24" s="230">
        <f>('Energy Use'!AQ80-'E-electricity'!AQ24-'E-Coal'!AQ24)*'Energy Use 2020'!$AE86</f>
        <v>18060299419323.031</v>
      </c>
      <c r="AR24" s="133">
        <f>VLOOKUP($A24,'Sector Match'!$A$1:$B$43,2,0)</f>
        <v>0</v>
      </c>
    </row>
    <row r="25" spans="1:44" x14ac:dyDescent="0.2">
      <c r="A25" s="74" t="s">
        <v>23</v>
      </c>
      <c r="B25" s="230">
        <f>('Energy Use'!B81-'E-electricity'!B25)*'Energy Use 2019'!$V87</f>
        <v>3505614519000</v>
      </c>
      <c r="C25" s="230">
        <f>('Energy Use'!C81-'E-electricity'!C25-'E-Coal'!C25)*'Energy Use 2020'!$AE87</f>
        <v>4108402435499.9995</v>
      </c>
      <c r="D25" s="230">
        <f>('Energy Use'!D81-'E-electricity'!D25-'E-Coal'!D25)*'Energy Use 2020'!$AE87</f>
        <v>4664750847617.626</v>
      </c>
      <c r="E25" s="230">
        <f>('Energy Use'!E81-'E-electricity'!E25-'E-Coal'!E25)*'Energy Use 2020'!$AE87</f>
        <v>4872786399742.583</v>
      </c>
      <c r="F25" s="230">
        <f>('Energy Use'!F81-'E-electricity'!F25-'E-Coal'!F25)*'Energy Use 2020'!$AE87</f>
        <v>5134110972004.54</v>
      </c>
      <c r="G25" s="230">
        <f>('Energy Use'!G81-'E-electricity'!G25-'E-Coal'!G25)*'Energy Use 2020'!$AE87</f>
        <v>5443640229725.2666</v>
      </c>
      <c r="H25" s="230">
        <f>('Energy Use'!H81-'E-electricity'!H25-'E-Coal'!H25)*'Energy Use 2020'!$AE87</f>
        <v>5824953619065.9883</v>
      </c>
      <c r="I25" s="230">
        <f>('Energy Use'!I81-'E-electricity'!I25-'E-Coal'!I25)*'Energy Use 2020'!$AE87</f>
        <v>6230450527306.4131</v>
      </c>
      <c r="J25" s="230">
        <f>('Energy Use'!J81-'E-electricity'!J25-'E-Coal'!J25)*'Energy Use 2020'!$AE87</f>
        <v>6515869170293.9004</v>
      </c>
      <c r="K25" s="230">
        <f>('Energy Use'!K81-'E-electricity'!K25-'E-Coal'!K25)*'Energy Use 2020'!$AE87</f>
        <v>6755075335290.2227</v>
      </c>
      <c r="L25" s="230">
        <f>('Energy Use'!L81-'E-electricity'!L25-'E-Coal'!L25)*'Energy Use 2020'!$AE87</f>
        <v>6912782070633.29</v>
      </c>
      <c r="M25" s="230">
        <f>('Energy Use'!M81-'E-electricity'!M25-'E-Coal'!M25)*'Energy Use 2020'!$AE87</f>
        <v>7003849651935.2529</v>
      </c>
      <c r="N25" s="230">
        <f>('Energy Use'!N81-'E-electricity'!N25-'E-Coal'!N25)*'Energy Use 2020'!$AE87</f>
        <v>7100455299853.6768</v>
      </c>
      <c r="O25" s="230">
        <f>('Energy Use'!O81-'E-electricity'!O25-'E-Coal'!O25)*'Energy Use 2020'!$AE87</f>
        <v>7163781146311.1621</v>
      </c>
      <c r="P25" s="230">
        <f>('Energy Use'!P81-'E-electricity'!P25-'E-Coal'!P25)*'Energy Use 2020'!$AE87</f>
        <v>7201229774288.1113</v>
      </c>
      <c r="Q25" s="230">
        <f>('Energy Use'!Q81-'E-electricity'!Q25-'E-Coal'!Q25)*'Energy Use 2020'!$AE87</f>
        <v>7220724777482.5283</v>
      </c>
      <c r="R25" s="230">
        <f>('Energy Use'!R81-'E-electricity'!R25-'E-Coal'!R25)*'Energy Use 2020'!$AE87</f>
        <v>7230464494174.1709</v>
      </c>
      <c r="S25" s="230">
        <f>('Energy Use'!S81-'E-electricity'!S25-'E-Coal'!S25)*'Energy Use 2020'!$AE87</f>
        <v>7252322453653.7285</v>
      </c>
      <c r="T25" s="230">
        <f>('Energy Use'!T81-'E-electricity'!T25-'E-Coal'!T25)*'Energy Use 2020'!$AE87</f>
        <v>7272842696857.1641</v>
      </c>
      <c r="U25" s="230">
        <f>('Energy Use'!U81-'E-electricity'!U25-'E-Coal'!U25)*'Energy Use 2020'!$AE87</f>
        <v>7292048618076.4053</v>
      </c>
      <c r="V25" s="230">
        <f>('Energy Use'!V81-'E-electricity'!V25-'E-Coal'!V25)*'Energy Use 2020'!$AE87</f>
        <v>7309964705927.4229</v>
      </c>
      <c r="W25" s="230">
        <f>('Energy Use'!W81-'E-electricity'!W25-'E-Coal'!W25)*'Energy Use 2020'!$AE87</f>
        <v>7326616490369.0459</v>
      </c>
      <c r="X25" s="230">
        <f>('Energy Use'!X81-'E-electricity'!X25-'E-Coal'!X25)*'Energy Use 2020'!$AE87</f>
        <v>7342030489835.7764</v>
      </c>
      <c r="Y25" s="230">
        <f>('Energy Use'!Y81-'E-electricity'!Y25-'E-Coal'!Y25)*'Energy Use 2020'!$AE87</f>
        <v>7356234158615.6504</v>
      </c>
      <c r="Z25" s="230">
        <f>('Energy Use'!Z81-'E-electricity'!Z25-'E-Coal'!Z25)*'Energy Use 2020'!$AE87</f>
        <v>7369255834599.1084</v>
      </c>
      <c r="AA25" s="230">
        <f>('Energy Use'!AA81-'E-electricity'!AA25-'E-Coal'!AA25)*'Energy Use 2020'!$AE87</f>
        <v>7381124687519.0215</v>
      </c>
      <c r="AB25" s="230">
        <f>('Energy Use'!AB81-'E-electricity'!AB25-'E-Coal'!AB25)*'Energy Use 2020'!$AE87</f>
        <v>7391870667796.627</v>
      </c>
      <c r="AC25" s="230">
        <f>('Energy Use'!AC81-'E-electricity'!AC25-'E-Coal'!AC25)*'Energy Use 2020'!$AE87</f>
        <v>7401524456102.4658</v>
      </c>
      <c r="AD25" s="230">
        <f>('Energy Use'!AD81-'E-electricity'!AD25-'E-Coal'!AD25)*'Energy Use 2020'!$AE87</f>
        <v>7410117413735.5303</v>
      </c>
      <c r="AE25" s="230">
        <f>('Energy Use'!AE81-'E-electricity'!AE25-'E-Coal'!AE25)*'Energy Use 2020'!$AE87</f>
        <v>7417681533918.1465</v>
      </c>
      <c r="AF25" s="230">
        <f>('Energy Use'!AF81-'E-electricity'!AF25-'E-Coal'!AF25)*'Energy Use 2020'!$AE87</f>
        <v>7424249394098.1309</v>
      </c>
      <c r="AG25" s="230">
        <f>('Energy Use'!AG81-'E-electricity'!AG25-'E-Coal'!AG25)*'Energy Use 2020'!$AE87</f>
        <v>7429854109344.4873</v>
      </c>
      <c r="AH25" s="230">
        <f>('Energy Use'!AH81-'E-electricity'!AH25-'E-Coal'!AH25)*'Energy Use 2020'!$AE87</f>
        <v>7434529286916.3643</v>
      </c>
      <c r="AI25" s="230">
        <f>('Energy Use'!AI81-'E-electricity'!AI25-'E-Coal'!AI25)*'Energy Use 2020'!$AE87</f>
        <v>7438308982080.0635</v>
      </c>
      <c r="AJ25" s="230">
        <f>('Energy Use'!AJ81-'E-electricity'!AJ25-'E-Coal'!AJ25)*'Energy Use 2020'!$AE87</f>
        <v>7441227655242.8633</v>
      </c>
      <c r="AK25" s="230">
        <f>('Energy Use'!AK81-'E-electricity'!AK25-'E-Coal'!AK25)*'Energy Use 2020'!$AE87</f>
        <v>7443320130466.9766</v>
      </c>
      <c r="AL25" s="230">
        <f>('Energy Use'!AL81-'E-electricity'!AL25-'E-Coal'!AL25)*'Energy Use 2020'!$AE87</f>
        <v>7444621555421.6387</v>
      </c>
      <c r="AM25" s="230">
        <f>('Energy Use'!AM81-'E-electricity'!AM25-'E-Coal'!AM25)*'Energy Use 2020'!$AE87</f>
        <v>7445167362826.0488</v>
      </c>
      <c r="AN25" s="230">
        <f>('Energy Use'!AN81-'E-electricity'!AN25-'E-Coal'!AN25)*'Energy Use 2020'!$AE87</f>
        <v>7444993233430.6846</v>
      </c>
      <c r="AO25" s="230">
        <f>('Energy Use'!AO81-'E-electricity'!AO25-'E-Coal'!AO25)*'Energy Use 2020'!$AE87</f>
        <v>7444135060579.7549</v>
      </c>
      <c r="AP25" s="230">
        <f>('Energy Use'!AP81-'E-electricity'!AP25-'E-Coal'!AP25)*'Energy Use 2020'!$AE87</f>
        <v>7442628916392.3555</v>
      </c>
      <c r="AQ25" s="230">
        <f>('Energy Use'!AQ81-'E-electricity'!AQ25-'E-Coal'!AQ25)*'Energy Use 2020'!$AE87</f>
        <v>7439890718552.2529</v>
      </c>
      <c r="AR25" s="133" t="str">
        <f>VLOOKUP($A25,'Sector Match'!$A$1:$B$43,2,0)</f>
        <v>chemicals 20</v>
      </c>
    </row>
    <row r="26" spans="1:44" x14ac:dyDescent="0.2">
      <c r="A26" s="74" t="s">
        <v>24</v>
      </c>
      <c r="B26" s="230">
        <f>('Energy Use'!B82-'E-electricity'!B26)*'Energy Use 2019'!$V88</f>
        <v>4522298286000</v>
      </c>
      <c r="C26" s="230">
        <f>('Energy Use'!C82-'E-electricity'!C26-'E-Coal'!C26)*'Energy Use 2020'!$AE88</f>
        <v>3847286932500</v>
      </c>
      <c r="D26" s="230">
        <f>('Energy Use'!D82-'E-electricity'!D26-'E-Coal'!D26)*'Energy Use 2020'!$AE88</f>
        <v>3922235264367.6685</v>
      </c>
      <c r="E26" s="230">
        <f>('Energy Use'!E82-'E-electricity'!E26-'E-Coal'!E26)*'Energy Use 2020'!$AE88</f>
        <v>4330181518142.1724</v>
      </c>
      <c r="F26" s="230">
        <f>('Energy Use'!F82-'E-electricity'!F26-'E-Coal'!F26)*'Energy Use 2020'!$AE88</f>
        <v>4460269243746.2539</v>
      </c>
      <c r="G26" s="230">
        <f>('Energy Use'!G82-'E-electricity'!G26-'E-Coal'!G26)*'Energy Use 2020'!$AE88</f>
        <v>4594553596304.1172</v>
      </c>
      <c r="H26" s="230">
        <f>('Energy Use'!H82-'E-electricity'!H26-'E-Coal'!H26)*'Energy Use 2020'!$AE88</f>
        <v>4761435383718.582</v>
      </c>
      <c r="I26" s="230">
        <f>('Energy Use'!I82-'E-electricity'!I26-'E-Coal'!I26)*'Energy Use 2020'!$AE88</f>
        <v>4938932887483.1113</v>
      </c>
      <c r="J26" s="230">
        <f>('Energy Use'!J82-'E-electricity'!J26-'E-Coal'!J26)*'Energy Use 2020'!$AE88</f>
        <v>5051235366871.4668</v>
      </c>
      <c r="K26" s="230">
        <f>('Energy Use'!K82-'E-electricity'!K26-'E-Coal'!K26)*'Energy Use 2020'!$AE88</f>
        <v>5137334292134.4521</v>
      </c>
      <c r="L26" s="230">
        <f>('Energy Use'!L82-'E-electricity'!L26-'E-Coal'!L26)*'Energy Use 2020'!$AE88</f>
        <v>5176638366169.873</v>
      </c>
      <c r="M26" s="230">
        <f>('Energy Use'!M82-'E-electricity'!M26-'E-Coal'!M26)*'Energy Use 2020'!$AE88</f>
        <v>5174362221868.29</v>
      </c>
      <c r="N26" s="230">
        <f>('Energy Use'!N82-'E-electricity'!N26-'E-Coal'!N26)*'Energy Use 2020'!$AE88</f>
        <v>5174135583887.3828</v>
      </c>
      <c r="O26" s="230">
        <f>('Energy Use'!O82-'E-electricity'!O26-'E-Coal'!O26)*'Energy Use 2020'!$AE88</f>
        <v>5148653992258.9521</v>
      </c>
      <c r="P26" s="230">
        <f>('Energy Use'!P82-'E-electricity'!P26-'E-Coal'!P26)*'Energy Use 2020'!$AE88</f>
        <v>5104650787636.3555</v>
      </c>
      <c r="Q26" s="230">
        <f>('Energy Use'!Q82-'E-electricity'!Q26-'E-Coal'!Q26)*'Energy Use 2020'!$AE88</f>
        <v>5048894530143.2314</v>
      </c>
      <c r="R26" s="230">
        <f>('Energy Use'!R82-'E-electricity'!R26-'E-Coal'!R26)*'Energy Use 2020'!$AE88</f>
        <v>4987994796363.0508</v>
      </c>
      <c r="S26" s="230">
        <f>('Energy Use'!S82-'E-electricity'!S26-'E-Coal'!S26)*'Energy Use 2020'!$AE88</f>
        <v>4943920632465.3496</v>
      </c>
      <c r="T26" s="230">
        <f>('Energy Use'!T82-'E-electricity'!T26-'E-Coal'!T26)*'Energy Use 2020'!$AE88</f>
        <v>4900836176854.624</v>
      </c>
      <c r="U26" s="230">
        <f>('Energy Use'!U82-'E-electricity'!U26-'E-Coal'!U26)*'Energy Use 2020'!$AE88</f>
        <v>4858768884385.71</v>
      </c>
      <c r="V26" s="230">
        <f>('Energy Use'!V82-'E-electricity'!V26-'E-Coal'!V26)*'Energy Use 2020'!$AE88</f>
        <v>4817745152317.9756</v>
      </c>
      <c r="W26" s="230">
        <f>('Energy Use'!W82-'E-electricity'!W26-'E-Coal'!W26)*'Energy Use 2020'!$AE88</f>
        <v>4777790402847.9121</v>
      </c>
      <c r="X26" s="230">
        <f>('Energy Use'!X82-'E-electricity'!X26-'E-Coal'!X26)*'Energy Use 2020'!$AE88</f>
        <v>4738929166723.0596</v>
      </c>
      <c r="Y26" s="230">
        <f>('Energy Use'!Y82-'E-electricity'!Y26-'E-Coal'!Y26)*'Energy Use 2020'!$AE88</f>
        <v>4701185167867.373</v>
      </c>
      <c r="Z26" s="230">
        <f>('Energy Use'!Z82-'E-electricity'!Z26-'E-Coal'!Z26)*'Energy Use 2020'!$AE88</f>
        <v>4664581408966.7109</v>
      </c>
      <c r="AA26" s="230">
        <f>('Energy Use'!AA82-'E-electricity'!AA26-'E-Coal'!AA26)*'Energy Use 2020'!$AE88</f>
        <v>4629140257981.585</v>
      </c>
      <c r="AB26" s="230">
        <f>('Energy Use'!AB82-'E-electricity'!AB26-'E-Coal'!AB26)*'Energy Use 2020'!$AE88</f>
        <v>4594883535573.1602</v>
      </c>
      <c r="AC26" s="230">
        <f>('Energy Use'!AC82-'E-electricity'!AC26-'E-Coal'!AC26)*'Energy Use 2020'!$AE88</f>
        <v>4561832603446.8291</v>
      </c>
      <c r="AD26" s="230">
        <f>('Energy Use'!AD82-'E-electricity'!AD26-'E-Coal'!AD26)*'Energy Use 2020'!$AE88</f>
        <v>4530008453636.8516</v>
      </c>
      <c r="AE26" s="230">
        <f>('Energy Use'!AE82-'E-electricity'!AE26-'E-Coal'!AE26)*'Energy Use 2020'!$AE88</f>
        <v>4499431798774.4033</v>
      </c>
      <c r="AF26" s="230">
        <f>('Energy Use'!AF82-'E-electricity'!AF26-'E-Coal'!AF26)*'Energy Use 2020'!$AE88</f>
        <v>4470123163400.3496</v>
      </c>
      <c r="AG26" s="230">
        <f>('Energy Use'!AG82-'E-electricity'!AG26-'E-Coal'!AG26)*'Energy Use 2020'!$AE88</f>
        <v>4442102976403.5898</v>
      </c>
      <c r="AH26" s="230">
        <f>('Energy Use'!AH82-'E-electricity'!AH26-'E-Coal'!AH26)*'Energy Use 2020'!$AE88</f>
        <v>4415391664685.4736</v>
      </c>
      <c r="AI26" s="230">
        <f>('Energy Use'!AI82-'E-electricity'!AI26-'E-Coal'!AI26)*'Energy Use 2020'!$AE88</f>
        <v>4390009748170.8511</v>
      </c>
      <c r="AJ26" s="230">
        <f>('Energy Use'!AJ82-'E-electricity'!AJ26-'E-Coal'!AJ26)*'Energy Use 2020'!$AE88</f>
        <v>4365977936306.6533</v>
      </c>
      <c r="AK26" s="230">
        <f>('Energy Use'!AK82-'E-electricity'!AK26-'E-Coal'!AK26)*'Energy Use 2020'!$AE88</f>
        <v>4343317226210.0044</v>
      </c>
      <c r="AL26" s="230">
        <f>('Energy Use'!AL82-'E-electricity'!AL26-'E-Coal'!AL26)*'Energy Use 2020'!$AE88</f>
        <v>4322049002649.6167</v>
      </c>
      <c r="AM26" s="230">
        <f>('Energy Use'!AM82-'E-electricity'!AM26-'E-Coal'!AM26)*'Energy Use 2020'!$AE88</f>
        <v>4302195140066.4058</v>
      </c>
      <c r="AN26" s="230">
        <f>('Energy Use'!AN82-'E-electricity'!AN26-'E-Coal'!AN26)*'Energy Use 2020'!$AE88</f>
        <v>4283778106862.6528</v>
      </c>
      <c r="AO26" s="230">
        <f>('Energy Use'!AO82-'E-electricity'!AO26-'E-Coal'!AO26)*'Energy Use 2020'!$AE88</f>
        <v>4266821072213.1235</v>
      </c>
      <c r="AP26" s="230">
        <f>('Energy Use'!AP82-'E-electricity'!AP26-'E-Coal'!AP26)*'Energy Use 2020'!$AE88</f>
        <v>4251348015676.9536</v>
      </c>
      <c r="AQ26" s="230">
        <f>('Energy Use'!AQ82-'E-electricity'!AQ26-'E-Coal'!AQ26)*'Energy Use 2020'!$AE88</f>
        <v>4237029607036.1528</v>
      </c>
      <c r="AR26" s="133" t="str">
        <f>VLOOKUP($A26,'Sector Match'!$A$1:$B$43,2,0)</f>
        <v>rubber and plastic products 22</v>
      </c>
    </row>
    <row r="27" spans="1:44" x14ac:dyDescent="0.2">
      <c r="A27" s="74" t="s">
        <v>25</v>
      </c>
      <c r="B27" s="230">
        <f>('Energy Use'!B83-'E-electricity'!B27)*'Energy Use 2019'!$V89</f>
        <v>25011531798000</v>
      </c>
      <c r="C27" s="230">
        <f>('Energy Use'!C83-'E-electricity'!C27-'E-Coal'!C27)*'Energy Use 2020'!$AE89</f>
        <v>18662322431197.332</v>
      </c>
      <c r="D27" s="230">
        <f>('Energy Use'!D83-'E-electricity'!D27-'E-Coal'!D27)*'Energy Use 2020'!$AE89</f>
        <v>22655444198988.711</v>
      </c>
      <c r="E27" s="230">
        <f>('Energy Use'!E83-'E-electricity'!E27-'E-Coal'!E27)*'Energy Use 2020'!$AE89</f>
        <v>23505210833521.043</v>
      </c>
      <c r="F27" s="230">
        <f>('Energy Use'!F83-'E-electricity'!F27-'E-Coal'!F27)*'Energy Use 2020'!$AE89</f>
        <v>25174096154217.289</v>
      </c>
      <c r="G27" s="230">
        <f>('Energy Use'!G83-'E-electricity'!G27-'E-Coal'!G27)*'Energy Use 2020'!$AE89</f>
        <v>26039880983091.227</v>
      </c>
      <c r="H27" s="230">
        <f>('Energy Use'!H83-'E-electricity'!H27-'E-Coal'!H27)*'Energy Use 2020'!$AE89</f>
        <v>26768758076386.938</v>
      </c>
      <c r="I27" s="230">
        <f>('Energy Use'!I83-'E-electricity'!I27-'E-Coal'!I27)*'Energy Use 2020'!$AE89</f>
        <v>28395421475458.895</v>
      </c>
      <c r="J27" s="230">
        <f>('Energy Use'!J83-'E-electricity'!J27-'E-Coal'!J27)*'Energy Use 2020'!$AE89</f>
        <v>28469821520634.055</v>
      </c>
      <c r="K27" s="230">
        <f>('Energy Use'!K83-'E-electricity'!K27-'E-Coal'!K27)*'Energy Use 2020'!$AE89</f>
        <v>28697117521915.191</v>
      </c>
      <c r="L27" s="230">
        <f>('Energy Use'!L83-'E-electricity'!L27-'E-Coal'!L27)*'Energy Use 2020'!$AE89</f>
        <v>28292799486732.105</v>
      </c>
      <c r="M27" s="230">
        <f>('Energy Use'!M83-'E-electricity'!M27-'E-Coal'!M27)*'Energy Use 2020'!$AE89</f>
        <v>27485859936148.383</v>
      </c>
      <c r="N27" s="230">
        <f>('Energy Use'!N83-'E-electricity'!N27-'E-Coal'!N27)*'Energy Use 2020'!$AE89</f>
        <v>26937333580425.52</v>
      </c>
      <c r="O27" s="230">
        <f>('Energy Use'!O83-'E-electricity'!O27-'E-Coal'!O27)*'Energy Use 2020'!$AE89</f>
        <v>26394411872608.383</v>
      </c>
      <c r="P27" s="230">
        <f>('Energy Use'!P83-'E-electricity'!P27-'E-Coal'!P27)*'Energy Use 2020'!$AE89</f>
        <v>25857088953542.906</v>
      </c>
      <c r="Q27" s="230">
        <f>('Energy Use'!Q83-'E-electricity'!Q27-'E-Coal'!Q27)*'Energy Use 2020'!$AE89</f>
        <v>25325358964797.637</v>
      </c>
      <c r="R27" s="230">
        <f>('Energy Use'!R83-'E-electricity'!R27-'E-Coal'!R27)*'Energy Use 2020'!$AE89</f>
        <v>24799216048663.82</v>
      </c>
      <c r="S27" s="230">
        <f>('Energy Use'!S83-'E-electricity'!S27-'E-Coal'!S27)*'Energy Use 2020'!$AE89</f>
        <v>24383921174553.188</v>
      </c>
      <c r="T27" s="230">
        <f>('Energy Use'!T83-'E-electricity'!T27-'E-Coal'!T27)*'Energy Use 2020'!$AE89</f>
        <v>23968295596642.887</v>
      </c>
      <c r="U27" s="230">
        <f>('Energy Use'!U83-'E-electricity'!U27-'E-Coal'!U27)*'Energy Use 2020'!$AE89</f>
        <v>23552339621729.773</v>
      </c>
      <c r="V27" s="230">
        <f>('Energy Use'!V83-'E-electricity'!V27-'E-Coal'!V27)*'Energy Use 2020'!$AE89</f>
        <v>23136053556594.027</v>
      </c>
      <c r="W27" s="230">
        <f>('Energy Use'!W83-'E-electricity'!W27-'E-Coal'!W27)*'Energy Use 2020'!$AE89</f>
        <v>22719437707999.055</v>
      </c>
      <c r="X27" s="230">
        <f>('Energy Use'!X83-'E-electricity'!X27-'E-Coal'!X27)*'Energy Use 2020'!$AE89</f>
        <v>22144418853270.477</v>
      </c>
      <c r="Y27" s="230">
        <f>('Energy Use'!Y83-'E-electricity'!Y27-'E-Coal'!Y27)*'Energy Use 2020'!$AE89</f>
        <v>21568950595316.168</v>
      </c>
      <c r="Z27" s="230">
        <f>('Energy Use'!Z83-'E-electricity'!Z27-'E-Coal'!Z27)*'Energy Use 2020'!$AE89</f>
        <v>20993033354685.254</v>
      </c>
      <c r="AA27" s="230">
        <f>('Energy Use'!AA83-'E-electricity'!AA27-'E-Coal'!AA27)*'Energy Use 2020'!$AE89</f>
        <v>20416667551903.949</v>
      </c>
      <c r="AB27" s="230">
        <f>('Energy Use'!AB83-'E-electricity'!AB27-'E-Coal'!AB27)*'Energy Use 2020'!$AE89</f>
        <v>19839853607475.492</v>
      </c>
      <c r="AC27" s="230">
        <f>('Energy Use'!AC83-'E-electricity'!AC27-'E-Coal'!AC27)*'Energy Use 2020'!$AE89</f>
        <v>19395833124554.363</v>
      </c>
      <c r="AD27" s="230">
        <f>('Energy Use'!AD83-'E-electricity'!AD27-'E-Coal'!AD27)*'Energy Use 2020'!$AE89</f>
        <v>18951466174973.543</v>
      </c>
      <c r="AE27" s="230">
        <f>('Energy Use'!AE83-'E-electricity'!AE27-'E-Coal'!AE27)*'Energy Use 2020'!$AE89</f>
        <v>18506753083415.906</v>
      </c>
      <c r="AF27" s="230">
        <f>('Energy Use'!AF83-'E-electricity'!AF27-'E-Coal'!AF27)*'Energy Use 2020'!$AE89</f>
        <v>18061694174546.625</v>
      </c>
      <c r="AG27" s="230">
        <f>('Energy Use'!AG83-'E-electricity'!AG27-'E-Coal'!AG27)*'Energy Use 2020'!$AE89</f>
        <v>17616289773013.152</v>
      </c>
      <c r="AH27" s="230">
        <f>('Energy Use'!AH83-'E-electricity'!AH27-'E-Coal'!AH27)*'Energy Use 2020'!$AE89</f>
        <v>17350829287301.969</v>
      </c>
      <c r="AI27" s="230">
        <f>('Energy Use'!AI83-'E-electricity'!AI27-'E-Coal'!AI27)*'Energy Use 2020'!$AE89</f>
        <v>17085159708709.283</v>
      </c>
      <c r="AJ27" s="230">
        <f>('Energy Use'!AJ83-'E-electricity'!AJ27-'E-Coal'!AJ27)*'Energy Use 2020'!$AE89</f>
        <v>16819281232538.5</v>
      </c>
      <c r="AK27" s="230">
        <f>('Energy Use'!AK83-'E-electricity'!AK27-'E-Coal'!AK27)*'Energy Use 2020'!$AE89</f>
        <v>16553194054082.41</v>
      </c>
      <c r="AL27" s="230">
        <f>('Energy Use'!AL83-'E-electricity'!AL27-'E-Coal'!AL27)*'Energy Use 2020'!$AE89</f>
        <v>16286898368623.098</v>
      </c>
      <c r="AM27" s="230">
        <f>('Energy Use'!AM83-'E-electricity'!AM27-'E-Coal'!AM27)*'Energy Use 2020'!$AE89</f>
        <v>16156897826241.732</v>
      </c>
      <c r="AN27" s="230">
        <f>('Energy Use'!AN83-'E-electricity'!AN27-'E-Coal'!AN27)*'Energy Use 2020'!$AE89</f>
        <v>16026791430553.584</v>
      </c>
      <c r="AO27" s="230">
        <f>('Energy Use'!AO83-'E-electricity'!AO27-'E-Coal'!AO27)*'Energy Use 2020'!$AE89</f>
        <v>15896579279121.672</v>
      </c>
      <c r="AP27" s="230">
        <f>('Energy Use'!AP83-'E-electricity'!AP27-'E-Coal'!AP27)*'Energy Use 2020'!$AE89</f>
        <v>15766261469503.656</v>
      </c>
      <c r="AQ27" s="230">
        <f>('Energy Use'!AQ83-'E-electricity'!AQ27-'E-Coal'!AQ27)*'Energy Use 2020'!$AE89</f>
        <v>15634493720944.457</v>
      </c>
      <c r="AR27" s="133" t="str">
        <f>VLOOKUP($A27,'Sector Match'!$A$1:$B$43,2,0)</f>
        <v>cement and other nonmetallic minerals 239</v>
      </c>
    </row>
    <row r="28" spans="1:44" x14ac:dyDescent="0.2">
      <c r="A28" s="74" t="s">
        <v>26</v>
      </c>
      <c r="B28" s="230">
        <f>('Energy Use'!B84-'E-electricity'!B28)*'Energy Use 2019'!$V90</f>
        <v>28189363026000</v>
      </c>
      <c r="C28" s="230">
        <f>('Energy Use'!C84-'E-electricity'!C28-'E-Coal'!C28)*'Energy Use 2020'!$AE90</f>
        <v>13136332060500</v>
      </c>
      <c r="D28" s="230">
        <f>('Energy Use'!D84-'E-electricity'!D28-'E-Coal'!D28)*'Energy Use 2020'!$AE90</f>
        <v>15387898527527.869</v>
      </c>
      <c r="E28" s="230">
        <f>('Energy Use'!E84-'E-electricity'!E28-'E-Coal'!E28)*'Energy Use 2020'!$AE90</f>
        <v>16436282556792.271</v>
      </c>
      <c r="F28" s="230">
        <f>('Energy Use'!F84-'E-electricity'!F28-'E-Coal'!F28)*'Energy Use 2020'!$AE90</f>
        <v>18056474653095.41</v>
      </c>
      <c r="G28" s="230">
        <f>('Energy Use'!G84-'E-electricity'!G28-'E-Coal'!G28)*'Energy Use 2020'!$AE90</f>
        <v>19123849429050.254</v>
      </c>
      <c r="H28" s="230">
        <f>('Energy Use'!H84-'E-electricity'!H28-'E-Coal'!H28)*'Energy Use 2020'!$AE90</f>
        <v>20134032674489.359</v>
      </c>
      <c r="I28" s="230">
        <f>('Energy Use'!I84-'E-electricity'!I28-'E-Coal'!I28)*'Energy Use 2020'!$AE90</f>
        <v>21261443530061.566</v>
      </c>
      <c r="J28" s="230">
        <f>('Energy Use'!J84-'E-electricity'!J28-'E-Coal'!J28)*'Energy Use 2020'!$AE90</f>
        <v>21575408094312.051</v>
      </c>
      <c r="K28" s="230">
        <f>('Energy Use'!K84-'E-electricity'!K28-'E-Coal'!K28)*'Energy Use 2020'!$AE90</f>
        <v>21968844842790.883</v>
      </c>
      <c r="L28" s="230">
        <f>('Energy Use'!L84-'E-electricity'!L28-'E-Coal'!L28)*'Energy Use 2020'!$AE90</f>
        <v>22019009397019.793</v>
      </c>
      <c r="M28" s="230">
        <f>('Energy Use'!M84-'E-electricity'!M28-'E-Coal'!M28)*'Energy Use 2020'!$AE90</f>
        <v>21842355081669.711</v>
      </c>
      <c r="N28" s="230">
        <f>('Energy Use'!N84-'E-electricity'!N28-'E-Coal'!N28)*'Energy Use 2020'!$AE90</f>
        <v>21742997645365.785</v>
      </c>
      <c r="O28" s="230">
        <f>('Energy Use'!O84-'E-electricity'!O28-'E-Coal'!O28)*'Energy Use 2020'!$AE90</f>
        <v>21643322605786.359</v>
      </c>
      <c r="P28" s="230">
        <f>('Energy Use'!P84-'E-electricity'!P28-'E-Coal'!P28)*'Energy Use 2020'!$AE90</f>
        <v>21543330192613.789</v>
      </c>
      <c r="Q28" s="230">
        <f>('Energy Use'!Q84-'E-electricity'!Q28-'E-Coal'!Q28)*'Energy Use 2020'!$AE90</f>
        <v>21443020635502.469</v>
      </c>
      <c r="R28" s="230">
        <f>('Energy Use'!R84-'E-electricity'!R28-'E-Coal'!R28)*'Energy Use 2020'!$AE90</f>
        <v>21342394164078.848</v>
      </c>
      <c r="S28" s="230">
        <f>('Energy Use'!S84-'E-electricity'!S28-'E-Coal'!S28)*'Energy Use 2020'!$AE90</f>
        <v>21106170496620.008</v>
      </c>
      <c r="T28" s="230">
        <f>('Energy Use'!T84-'E-electricity'!T28-'E-Coal'!T28)*'Energy Use 2020'!$AE90</f>
        <v>20869808110840.023</v>
      </c>
      <c r="U28" s="230">
        <f>('Energy Use'!U84-'E-electricity'!U28-'E-Coal'!U28)*'Energy Use 2020'!$AE90</f>
        <v>20633307073494.234</v>
      </c>
      <c r="V28" s="230">
        <f>('Energy Use'!V84-'E-electricity'!V28-'E-Coal'!V28)*'Energy Use 2020'!$AE90</f>
        <v>20396667451334.367</v>
      </c>
      <c r="W28" s="230">
        <f>('Energy Use'!W84-'E-electricity'!W28-'E-Coal'!W28)*'Energy Use 2020'!$AE90</f>
        <v>20159889311108.512</v>
      </c>
      <c r="X28" s="230">
        <f>('Energy Use'!X84-'E-electricity'!X28-'E-Coal'!X28)*'Energy Use 2020'!$AE90</f>
        <v>19710703603827.605</v>
      </c>
      <c r="Y28" s="230">
        <f>('Energy Use'!Y84-'E-electricity'!Y28-'E-Coal'!Y28)*'Energy Use 2020'!$AE90</f>
        <v>19261260041725.734</v>
      </c>
      <c r="Z28" s="230">
        <f>('Energy Use'!Z84-'E-electricity'!Z28-'E-Coal'!Z28)*'Energy Use 2020'!$AE90</f>
        <v>18811558749869.184</v>
      </c>
      <c r="AA28" s="230">
        <f>('Energy Use'!AA84-'E-electricity'!AA28-'E-Coal'!AA28)*'Energy Use 2020'!$AE90</f>
        <v>18361599853317.469</v>
      </c>
      <c r="AB28" s="230">
        <f>('Energy Use'!AB84-'E-electricity'!AB28-'E-Coal'!AB28)*'Energy Use 2020'!$AE90</f>
        <v>17911383477123.27</v>
      </c>
      <c r="AC28" s="230">
        <f>('Energy Use'!AC84-'E-electricity'!AC28-'E-Coal'!AC28)*'Energy Use 2020'!$AE90</f>
        <v>17460909746332.479</v>
      </c>
      <c r="AD28" s="230">
        <f>('Energy Use'!AD84-'E-electricity'!AD28-'E-Coal'!AD28)*'Energy Use 2020'!$AE90</f>
        <v>17010178785984.189</v>
      </c>
      <c r="AE28" s="230">
        <f>('Energy Use'!AE84-'E-electricity'!AE28-'E-Coal'!AE28)*'Energy Use 2020'!$AE90</f>
        <v>16559190721110.688</v>
      </c>
      <c r="AF28" s="230">
        <f>('Energy Use'!AF84-'E-electricity'!AF28-'E-Coal'!AF28)*'Energy Use 2020'!$AE90</f>
        <v>16107945676737.453</v>
      </c>
      <c r="AG28" s="230">
        <f>('Energy Use'!AG84-'E-electricity'!AG28-'E-Coal'!AG28)*'Energy Use 2020'!$AE90</f>
        <v>15656443777883.172</v>
      </c>
      <c r="AH28" s="230">
        <f>('Energy Use'!AH84-'E-electricity'!AH28-'E-Coal'!AH28)*'Energy Use 2020'!$AE90</f>
        <v>15265503890157.961</v>
      </c>
      <c r="AI28" s="230">
        <f>('Energy Use'!AI84-'E-electricity'!AI28-'E-Coal'!AI28)*'Energy Use 2020'!$AE90</f>
        <v>14874341421240.408</v>
      </c>
      <c r="AJ28" s="230">
        <f>('Energy Use'!AJ84-'E-electricity'!AJ28-'E-Coal'!AJ28)*'Energy Use 2020'!$AE90</f>
        <v>14482956479470.129</v>
      </c>
      <c r="AK28" s="230">
        <f>('Energy Use'!AK84-'E-electricity'!AK28-'E-Coal'!AK28)*'Energy Use 2020'!$AE90</f>
        <v>14091349173180.861</v>
      </c>
      <c r="AL28" s="230">
        <f>('Energy Use'!AL84-'E-electricity'!AL28-'E-Coal'!AL28)*'Energy Use 2020'!$AE90</f>
        <v>13699519610700.426</v>
      </c>
      <c r="AM28" s="230">
        <f>('Energy Use'!AM84-'E-electricity'!AM28-'E-Coal'!AM28)*'Energy Use 2020'!$AE90</f>
        <v>13287580544288.934</v>
      </c>
      <c r="AN28" s="230">
        <f>('Energy Use'!AN84-'E-electricity'!AN28-'E-Coal'!AN28)*'Energy Use 2020'!$AE90</f>
        <v>12875408346580.928</v>
      </c>
      <c r="AO28" s="230">
        <f>('Energy Use'!AO84-'E-electricity'!AO28-'E-Coal'!AO28)*'Energy Use 2020'!$AE90</f>
        <v>12463003131325.121</v>
      </c>
      <c r="AP28" s="230">
        <f>('Energy Use'!AP84-'E-electricity'!AP28-'E-Coal'!AP28)*'Energy Use 2020'!$AE90</f>
        <v>12050365012264.027</v>
      </c>
      <c r="AQ28" s="230">
        <f>('Energy Use'!AQ84-'E-electricity'!AQ28-'E-Coal'!AQ28)*'Energy Use 2020'!$AE90</f>
        <v>11636513857284.584</v>
      </c>
      <c r="AR28" s="133" t="str">
        <f>VLOOKUP($A28,'Sector Match'!$A$1:$B$43,2,0)</f>
        <v>iron and steel 241</v>
      </c>
    </row>
    <row r="29" spans="1:44" x14ac:dyDescent="0.2">
      <c r="A29" s="74" t="s">
        <v>27</v>
      </c>
      <c r="B29" s="230">
        <f>('Energy Use'!B85-'E-electricity'!B29)*'Energy Use 2019'!$V91</f>
        <v>1655583402000.0005</v>
      </c>
      <c r="C29" s="230">
        <f>('Energy Use'!C85-'E-electricity'!C29-'E-Coal'!C29)*'Energy Use 2020'!$AE91</f>
        <v>1966699746000</v>
      </c>
      <c r="D29" s="230">
        <f>('Energy Use'!D85-'E-electricity'!D29-'E-Coal'!D29)*'Energy Use 2020'!$AE91</f>
        <v>2087780098985.0715</v>
      </c>
      <c r="E29" s="230">
        <f>('Energy Use'!E85-'E-electricity'!E29-'E-Coal'!E29)*'Energy Use 2020'!$AE91</f>
        <v>2434979781908.7227</v>
      </c>
      <c r="F29" s="230">
        <f>('Energy Use'!F85-'E-electricity'!F29-'E-Coal'!F29)*'Energy Use 2020'!$AE91</f>
        <v>2709403451356.1748</v>
      </c>
      <c r="G29" s="230">
        <f>('Energy Use'!G85-'E-electricity'!G29-'E-Coal'!G29)*'Energy Use 2020'!$AE91</f>
        <v>2908728452043.1133</v>
      </c>
      <c r="H29" s="230">
        <f>('Energy Use'!H85-'E-electricity'!H29-'E-Coal'!H29)*'Energy Use 2020'!$AE91</f>
        <v>3102411732128.9746</v>
      </c>
      <c r="I29" s="230">
        <f>('Energy Use'!I85-'E-electricity'!I29-'E-Coal'!I29)*'Energy Use 2020'!$AE91</f>
        <v>3305584406120.3242</v>
      </c>
      <c r="J29" s="230">
        <f>('Energy Use'!J85-'E-electricity'!J29-'E-Coal'!J29)*'Energy Use 2020'!$AE91</f>
        <v>3440971892902.3262</v>
      </c>
      <c r="K29" s="230">
        <f>('Energy Use'!K85-'E-electricity'!K29-'E-Coal'!K29)*'Energy Use 2020'!$AE91</f>
        <v>3581338258216.6343</v>
      </c>
      <c r="L29" s="230">
        <f>('Energy Use'!L85-'E-electricity'!L29-'E-Coal'!L29)*'Energy Use 2020'!$AE91</f>
        <v>3689820236693.5254</v>
      </c>
      <c r="M29" s="230">
        <f>('Energy Use'!M85-'E-electricity'!M29-'E-Coal'!M29)*'Energy Use 2020'!$AE91</f>
        <v>3775280194449.5967</v>
      </c>
      <c r="N29" s="230">
        <f>('Energy Use'!N85-'E-electricity'!N29-'E-Coal'!N29)*'Energy Use 2020'!$AE91</f>
        <v>3835335794710.1719</v>
      </c>
      <c r="O29" s="230">
        <f>('Energy Use'!O85-'E-electricity'!O29-'E-Coal'!O29)*'Energy Use 2020'!$AE91</f>
        <v>3894439357962.6528</v>
      </c>
      <c r="P29" s="230">
        <f>('Energy Use'!P85-'E-electricity'!P29-'E-Coal'!P29)*'Energy Use 2020'!$AE91</f>
        <v>3952595674692.6973</v>
      </c>
      <c r="Q29" s="230">
        <f>('Energy Use'!Q85-'E-electricity'!Q29-'E-Coal'!Q29)*'Energy Use 2020'!$AE91</f>
        <v>4009809534651.7051</v>
      </c>
      <c r="R29" s="230">
        <f>('Energy Use'!R85-'E-electricity'!R29-'E-Coal'!R29)*'Energy Use 2020'!$AE91</f>
        <v>4066085726856.8374</v>
      </c>
      <c r="S29" s="230">
        <f>('Energy Use'!S85-'E-electricity'!S29-'E-Coal'!S29)*'Energy Use 2020'!$AE91</f>
        <v>4083220119483.0879</v>
      </c>
      <c r="T29" s="230">
        <f>('Energy Use'!T85-'E-electricity'!T29-'E-Coal'!T29)*'Energy Use 2020'!$AE91</f>
        <v>4100273936927.376</v>
      </c>
      <c r="U29" s="230">
        <f>('Energy Use'!U85-'E-electricity'!U29-'E-Coal'!U29)*'Energy Use 2020'!$AE91</f>
        <v>4117247129697.2026</v>
      </c>
      <c r="V29" s="230">
        <f>('Energy Use'!V85-'E-electricity'!V29-'E-Coal'!V29)*'Energy Use 2020'!$AE91</f>
        <v>4134139648303.561</v>
      </c>
      <c r="W29" s="230">
        <f>('Energy Use'!W85-'E-electricity'!W29-'E-Coal'!W29)*'Energy Use 2020'!$AE91</f>
        <v>4150951443260.9385</v>
      </c>
      <c r="X29" s="230">
        <f>('Energy Use'!X85-'E-electricity'!X29-'E-Coal'!X29)*'Energy Use 2020'!$AE91</f>
        <v>4133740852868.8228</v>
      </c>
      <c r="Y29" s="230">
        <f>('Energy Use'!Y85-'E-electricity'!Y29-'E-Coal'!Y29)*'Energy Use 2020'!$AE91</f>
        <v>4116561611424.856</v>
      </c>
      <c r="Z29" s="230">
        <f>('Energy Use'!Z85-'E-electricity'!Z29-'E-Coal'!Z29)*'Energy Use 2020'!$AE91</f>
        <v>4099413740902.8809</v>
      </c>
      <c r="AA29" s="230">
        <f>('Energy Use'!AA85-'E-electricity'!AA29-'E-Coal'!AA29)*'Energy Use 2020'!$AE91</f>
        <v>4082297263275.1963</v>
      </c>
      <c r="AB29" s="230">
        <f>('Energy Use'!AB85-'E-electricity'!AB29-'E-Coal'!AB29)*'Energy Use 2020'!$AE91</f>
        <v>4065212200512.5708</v>
      </c>
      <c r="AC29" s="230">
        <f>('Energy Use'!AC85-'E-electricity'!AC29-'E-Coal'!AC29)*'Energy Use 2020'!$AE91</f>
        <v>4004217648229.5688</v>
      </c>
      <c r="AD29" s="230">
        <f>('Energy Use'!AD85-'E-electricity'!AD29-'E-Coal'!AD29)*'Energy Use 2020'!$AE91</f>
        <v>3943401294126.2993</v>
      </c>
      <c r="AE29" s="230">
        <f>('Energy Use'!AE85-'E-electricity'!AE29-'E-Coal'!AE29)*'Energy Use 2020'!$AE91</f>
        <v>3882763253413.5161</v>
      </c>
      <c r="AF29" s="230">
        <f>('Energy Use'!AF85-'E-electricity'!AF29-'E-Coal'!AF29)*'Energy Use 2020'!$AE91</f>
        <v>3822303641293.8682</v>
      </c>
      <c r="AG29" s="230">
        <f>('Energy Use'!AG85-'E-electricity'!AG29-'E-Coal'!AG29)*'Energy Use 2020'!$AE91</f>
        <v>3762022572961.9048</v>
      </c>
      <c r="AH29" s="230">
        <f>('Energy Use'!AH85-'E-electricity'!AH29-'E-Coal'!AH29)*'Energy Use 2020'!$AE91</f>
        <v>3669239838270.5078</v>
      </c>
      <c r="AI29" s="230">
        <f>('Energy Use'!AI85-'E-electricity'!AI29-'E-Coal'!AI29)*'Energy Use 2020'!$AE91</f>
        <v>3576746165351.7559</v>
      </c>
      <c r="AJ29" s="230">
        <f>('Energy Use'!AJ85-'E-electricity'!AJ29-'E-Coal'!AJ29)*'Energy Use 2020'!$AE91</f>
        <v>3484541739290.8721</v>
      </c>
      <c r="AK29" s="230">
        <f>('Energy Use'!AK85-'E-electricity'!AK29-'E-Coal'!AK29)*'Energy Use 2020'!$AE91</f>
        <v>3392626745160.0625</v>
      </c>
      <c r="AL29" s="230">
        <f>('Energy Use'!AL85-'E-electricity'!AL29-'E-Coal'!AL29)*'Energy Use 2020'!$AE91</f>
        <v>3301001368018.4985</v>
      </c>
      <c r="AM29" s="230">
        <f>('Energy Use'!AM85-'E-electricity'!AM29-'E-Coal'!AM29)*'Energy Use 2020'!$AE91</f>
        <v>3209527102481.9653</v>
      </c>
      <c r="AN29" s="230">
        <f>('Energy Use'!AN85-'E-electricity'!AN29-'E-Coal'!AN29)*'Energy Use 2020'!$AE91</f>
        <v>3118343297041.3423</v>
      </c>
      <c r="AO29" s="230">
        <f>('Energy Use'!AO85-'E-electricity'!AO29-'E-Coal'!AO29)*'Energy Use 2020'!$AE91</f>
        <v>3027450137015.8872</v>
      </c>
      <c r="AP29" s="230">
        <f>('Energy Use'!AP85-'E-electricity'!AP29-'E-Coal'!AP29)*'Energy Use 2020'!$AE91</f>
        <v>2936847807711.8154</v>
      </c>
      <c r="AQ29" s="230">
        <f>('Energy Use'!AQ85-'E-electricity'!AQ29-'E-Coal'!AQ29)*'Energy Use 2020'!$AE91</f>
        <v>2846288465407.7744</v>
      </c>
      <c r="AR29" s="133" t="str">
        <f>VLOOKUP($A29,'Sector Match'!$A$1:$B$43,2,0)</f>
        <v>other metals 242</v>
      </c>
    </row>
    <row r="30" spans="1:44" x14ac:dyDescent="0.2">
      <c r="A30" s="74" t="s">
        <v>28</v>
      </c>
      <c r="B30" s="230">
        <f>('Energy Use'!B86-'E-electricity'!B30)*'Energy Use 2019'!$V92</f>
        <v>1355578356000</v>
      </c>
      <c r="C30" s="230">
        <f>('Energy Use'!C86-'E-electricity'!C30-'E-Coal'!C30)*'Energy Use 2020'!$AE92</f>
        <v>1288910568000</v>
      </c>
      <c r="D30" s="230">
        <f>('Energy Use'!D86-'E-electricity'!D30-'E-Coal'!D30)*'Energy Use 2020'!$AE92</f>
        <v>1544815580326.5571</v>
      </c>
      <c r="E30" s="230">
        <f>('Energy Use'!E86-'E-electricity'!E30-'E-Coal'!E30)*'Energy Use 2020'!$AE92</f>
        <v>1633142873377.2021</v>
      </c>
      <c r="F30" s="230">
        <f>('Energy Use'!F86-'E-electricity'!F30-'E-Coal'!F30)*'Energy Use 2020'!$AE92</f>
        <v>1697109677543.8562</v>
      </c>
      <c r="G30" s="230">
        <f>('Energy Use'!G86-'E-electricity'!G30-'E-Coal'!G30)*'Energy Use 2020'!$AE92</f>
        <v>1752897247375.3035</v>
      </c>
      <c r="H30" s="230">
        <f>('Energy Use'!H86-'E-electricity'!H30-'E-Coal'!H30)*'Energy Use 2020'!$AE92</f>
        <v>1820061059252.6411</v>
      </c>
      <c r="I30" s="230">
        <f>('Energy Use'!I86-'E-electricity'!I30-'E-Coal'!I30)*'Energy Use 2020'!$AE92</f>
        <v>1898725763572.5259</v>
      </c>
      <c r="J30" s="230">
        <f>('Energy Use'!J86-'E-electricity'!J30-'E-Coal'!J30)*'Energy Use 2020'!$AE92</f>
        <v>1946492295221.6555</v>
      </c>
      <c r="K30" s="230">
        <f>('Energy Use'!K86-'E-electricity'!K30-'E-Coal'!K30)*'Energy Use 2020'!$AE92</f>
        <v>1988805382470.1653</v>
      </c>
      <c r="L30" s="230">
        <f>('Energy Use'!L86-'E-electricity'!L30-'E-Coal'!L30)*'Energy Use 2020'!$AE92</f>
        <v>2014291631160.3647</v>
      </c>
      <c r="M30" s="230">
        <f>('Energy Use'!M86-'E-electricity'!M30-'E-Coal'!M30)*'Energy Use 2020'!$AE92</f>
        <v>2027167068672.1875</v>
      </c>
      <c r="N30" s="230">
        <f>('Energy Use'!N86-'E-electricity'!N30-'E-Coal'!N30)*'Energy Use 2020'!$AE92</f>
        <v>2050071699359.1892</v>
      </c>
      <c r="O30" s="230">
        <f>('Energy Use'!O86-'E-electricity'!O30-'E-Coal'!O30)*'Energy Use 2020'!$AE92</f>
        <v>2068332047898.9731</v>
      </c>
      <c r="P30" s="230">
        <f>('Energy Use'!P86-'E-electricity'!P30-'E-Coal'!P30)*'Energy Use 2020'!$AE92</f>
        <v>2082760541652.2017</v>
      </c>
      <c r="Q30" s="230">
        <f>('Energy Use'!Q86-'E-electricity'!Q30-'E-Coal'!Q30)*'Energy Use 2020'!$AE92</f>
        <v>2094220742405.0134</v>
      </c>
      <c r="R30" s="230">
        <f>('Energy Use'!R86-'E-electricity'!R30-'E-Coal'!R30)*'Energy Use 2020'!$AE92</f>
        <v>2103612650499.2397</v>
      </c>
      <c r="S30" s="230">
        <f>('Energy Use'!S86-'E-electricity'!S30-'E-Coal'!S30)*'Energy Use 2020'!$AE92</f>
        <v>2117605801373.3601</v>
      </c>
      <c r="T30" s="230">
        <f>('Energy Use'!T86-'E-electricity'!T30-'E-Coal'!T30)*'Energy Use 2020'!$AE92</f>
        <v>2130549098873.731</v>
      </c>
      <c r="U30" s="230">
        <f>('Energy Use'!U86-'E-electricity'!U30-'E-Coal'!U30)*'Energy Use 2020'!$AE92</f>
        <v>2142462316842.1821</v>
      </c>
      <c r="V30" s="230">
        <f>('Energy Use'!V86-'E-electricity'!V30-'E-Coal'!V30)*'Energy Use 2020'!$AE92</f>
        <v>2153367648800.7485</v>
      </c>
      <c r="W30" s="230">
        <f>('Energy Use'!W86-'E-electricity'!W30-'E-Coal'!W30)*'Energy Use 2020'!$AE92</f>
        <v>2163289561586.0728</v>
      </c>
      <c r="X30" s="230">
        <f>('Energy Use'!X86-'E-electricity'!X30-'E-Coal'!X30)*'Energy Use 2020'!$AE92</f>
        <v>2172254646889.9019</v>
      </c>
      <c r="Y30" s="230">
        <f>('Energy Use'!Y86-'E-electricity'!Y30-'E-Coal'!Y30)*'Energy Use 2020'!$AE92</f>
        <v>2180291471750.4509</v>
      </c>
      <c r="Z30" s="230">
        <f>('Energy Use'!Z86-'E-electricity'!Z30-'E-Coal'!Z30)*'Energy Use 2020'!$AE92</f>
        <v>2187430428989.8384</v>
      </c>
      <c r="AA30" s="230">
        <f>('Energy Use'!AA86-'E-electricity'!AA30-'E-Coal'!AA30)*'Energy Use 2020'!$AE92</f>
        <v>2193703588538.1641</v>
      </c>
      <c r="AB30" s="230">
        <f>('Energy Use'!AB86-'E-electricity'!AB30-'E-Coal'!AB30)*'Energy Use 2020'!$AE92</f>
        <v>2199144550527.3496</v>
      </c>
      <c r="AC30" s="230">
        <f>('Energy Use'!AC86-'E-electricity'!AC30-'E-Coal'!AC30)*'Energy Use 2020'!$AE92</f>
        <v>2203788300977.4922</v>
      </c>
      <c r="AD30" s="230">
        <f>('Energy Use'!AD86-'E-electricity'!AD30-'E-Coal'!AD30)*'Energy Use 2020'!$AE92</f>
        <v>2207671070836.2905</v>
      </c>
      <c r="AE30" s="230">
        <f>('Energy Use'!AE86-'E-electricity'!AE30-'E-Coal'!AE30)*'Energy Use 2020'!$AE92</f>
        <v>2210830199069.2944</v>
      </c>
      <c r="AF30" s="230">
        <f>('Energy Use'!AF86-'E-electricity'!AF30-'E-Coal'!AF30)*'Energy Use 2020'!$AE92</f>
        <v>2213304000434.9209</v>
      </c>
      <c r="AG30" s="230">
        <f>('Energy Use'!AG86-'E-electricity'!AG30-'E-Coal'!AG30)*'Energy Use 2020'!$AE92</f>
        <v>2215131638515.3696</v>
      </c>
      <c r="AH30" s="230">
        <f>('Energy Use'!AH86-'E-electricity'!AH30-'E-Coal'!AH30)*'Energy Use 2020'!$AE92</f>
        <v>2216353004512.1924</v>
      </c>
      <c r="AI30" s="230">
        <f>('Energy Use'!AI86-'E-electricity'!AI30-'E-Coal'!AI30)*'Energy Use 2020'!$AE92</f>
        <v>2217008602254.7798</v>
      </c>
      <c r="AJ30" s="230">
        <f>('Energy Use'!AJ86-'E-electricity'!AJ30-'E-Coal'!AJ30)*'Energy Use 2020'!$AE92</f>
        <v>2217139439811.0776</v>
      </c>
      <c r="AK30" s="230">
        <f>('Energy Use'!AK86-'E-electricity'!AK30-'E-Coal'!AK30)*'Energy Use 2020'!$AE92</f>
        <v>2216786928033.8037</v>
      </c>
      <c r="AL30" s="230">
        <f>('Energy Use'!AL86-'E-electricity'!AL30-'E-Coal'!AL30)*'Energy Use 2020'!$AE92</f>
        <v>2215992786321.7432</v>
      </c>
      <c r="AM30" s="230">
        <f>('Energy Use'!AM86-'E-electricity'!AM30-'E-Coal'!AM30)*'Energy Use 2020'!$AE92</f>
        <v>2214798955825.6191</v>
      </c>
      <c r="AN30" s="230">
        <f>('Energy Use'!AN86-'E-electricity'!AN30-'E-Coal'!AN30)*'Energy Use 2020'!$AE92</f>
        <v>2213247520280.7344</v>
      </c>
      <c r="AO30" s="230">
        <f>('Energy Use'!AO86-'E-electricity'!AO30-'E-Coal'!AO30)*'Energy Use 2020'!$AE92</f>
        <v>2211380634605.6421</v>
      </c>
      <c r="AP30" s="230">
        <f>('Energy Use'!AP86-'E-electricity'!AP30-'E-Coal'!AP30)*'Energy Use 2020'!$AE92</f>
        <v>2209240461366.5488</v>
      </c>
      <c r="AQ30" s="230">
        <f>('Energy Use'!AQ86-'E-electricity'!AQ30-'E-Coal'!AQ30)*'Energy Use 2020'!$AE92</f>
        <v>2206685132752.5508</v>
      </c>
      <c r="AR30" s="133" t="str">
        <f>VLOOKUP($A30,'Sector Match'!$A$1:$B$43,2,0)</f>
        <v>metal products except machinery and vehicles 25</v>
      </c>
    </row>
    <row r="31" spans="1:44" x14ac:dyDescent="0.2">
      <c r="A31" s="74" t="s">
        <v>29</v>
      </c>
      <c r="B31" s="230">
        <f>('Energy Use'!B87-'E-electricity'!B31)*'Energy Use 2019'!$V93</f>
        <v>1419468319500</v>
      </c>
      <c r="C31" s="230">
        <f>('Energy Use'!C87-'E-electricity'!C31-'E-Coal'!C31)*'Energy Use 2020'!$AE93</f>
        <v>1405579197000.0002</v>
      </c>
      <c r="D31" s="230">
        <f>('Energy Use'!D87-'E-electricity'!D31-'E-Coal'!D31)*'Energy Use 2020'!$AE93</f>
        <v>1669759141648.637</v>
      </c>
      <c r="E31" s="230">
        <f>('Energy Use'!E87-'E-electricity'!E31-'E-Coal'!E31)*'Energy Use 2020'!$AE93</f>
        <v>1766934628145.5322</v>
      </c>
      <c r="F31" s="230">
        <f>('Energy Use'!F87-'E-electricity'!F31-'E-Coal'!F31)*'Energy Use 2020'!$AE93</f>
        <v>1844953389950.1106</v>
      </c>
      <c r="G31" s="230">
        <f>('Energy Use'!G87-'E-electricity'!G31-'E-Coal'!G31)*'Energy Use 2020'!$AE93</f>
        <v>1915671911367.8398</v>
      </c>
      <c r="H31" s="230">
        <f>('Energy Use'!H87-'E-electricity'!H31-'E-Coal'!H31)*'Energy Use 2020'!$AE93</f>
        <v>1998318763454.1304</v>
      </c>
      <c r="I31" s="230">
        <f>('Energy Use'!I87-'E-electricity'!I31-'E-Coal'!I31)*'Energy Use 2020'!$AE93</f>
        <v>2104569617204.376</v>
      </c>
      <c r="J31" s="230">
        <f>('Energy Use'!J87-'E-electricity'!J31-'E-Coal'!J31)*'Energy Use 2020'!$AE93</f>
        <v>2156698309589.0962</v>
      </c>
      <c r="K31" s="230">
        <f>('Energy Use'!K87-'E-electricity'!K31-'E-Coal'!K31)*'Energy Use 2020'!$AE93</f>
        <v>2204241196275.7188</v>
      </c>
      <c r="L31" s="230">
        <f>('Energy Use'!L87-'E-electricity'!L31-'E-Coal'!L31)*'Energy Use 2020'!$AE93</f>
        <v>2224534540225.2754</v>
      </c>
      <c r="M31" s="230">
        <f>('Energy Use'!M87-'E-electricity'!M31-'E-Coal'!M31)*'Energy Use 2020'!$AE93</f>
        <v>2225351666801.7144</v>
      </c>
      <c r="N31" s="230">
        <f>('Energy Use'!N87-'E-electricity'!N31-'E-Coal'!N31)*'Energy Use 2020'!$AE93</f>
        <v>2249371268846.0801</v>
      </c>
      <c r="O31" s="230">
        <f>('Energy Use'!O87-'E-electricity'!O31-'E-Coal'!O31)*'Energy Use 2020'!$AE93</f>
        <v>2268346907427.0073</v>
      </c>
      <c r="P31" s="230">
        <f>('Energy Use'!P87-'E-electricity'!P31-'E-Coal'!P31)*'Energy Use 2020'!$AE93</f>
        <v>2283176339605.1729</v>
      </c>
      <c r="Q31" s="230">
        <f>('Energy Use'!Q87-'E-electricity'!Q31-'E-Coal'!Q31)*'Energy Use 2020'!$AE93</f>
        <v>2294810886941.6294</v>
      </c>
      <c r="R31" s="230">
        <f>('Energy Use'!R87-'E-electricity'!R31-'E-Coal'!R31)*'Energy Use 2020'!$AE93</f>
        <v>2304239545707.2993</v>
      </c>
      <c r="S31" s="230">
        <f>('Energy Use'!S87-'E-electricity'!S31-'E-Coal'!S31)*'Energy Use 2020'!$AE93</f>
        <v>2322618405182.627</v>
      </c>
      <c r="T31" s="230">
        <f>('Energy Use'!T87-'E-electricity'!T31-'E-Coal'!T31)*'Energy Use 2020'!$AE93</f>
        <v>2339958341791.3765</v>
      </c>
      <c r="U31" s="230">
        <f>('Energy Use'!U87-'E-electricity'!U31-'E-Coal'!U31)*'Energy Use 2020'!$AE93</f>
        <v>2356260430809.5718</v>
      </c>
      <c r="V31" s="230">
        <f>('Energy Use'!V87-'E-electricity'!V31-'E-Coal'!V31)*'Energy Use 2020'!$AE93</f>
        <v>2371527871005.1465</v>
      </c>
      <c r="W31" s="230">
        <f>('Energy Use'!W87-'E-electricity'!W31-'E-Coal'!W31)*'Energy Use 2020'!$AE93</f>
        <v>2385765923152.5352</v>
      </c>
      <c r="X31" s="230">
        <f>('Energy Use'!X87-'E-electricity'!X31-'E-Coal'!X31)*'Energy Use 2020'!$AE93</f>
        <v>2398981843603.3818</v>
      </c>
      <c r="Y31" s="230">
        <f>('Energy Use'!Y87-'E-electricity'!Y31-'E-Coal'!Y31)*'Energy Use 2020'!$AE93</f>
        <v>2411184813414.9565</v>
      </c>
      <c r="Z31" s="230">
        <f>('Energy Use'!Z87-'E-electricity'!Z31-'E-Coal'!Z31)*'Energy Use 2020'!$AE93</f>
        <v>2422385863539.6211</v>
      </c>
      <c r="AA31" s="230">
        <f>('Energy Use'!AA87-'E-electricity'!AA31-'E-Coal'!AA31)*'Energy Use 2020'!$AE93</f>
        <v>2432597796577.0586</v>
      </c>
      <c r="AB31" s="230">
        <f>('Energy Use'!AB87-'E-electricity'!AB31-'E-Coal'!AB31)*'Energy Use 2020'!$AE93</f>
        <v>2441835105586.6538</v>
      </c>
      <c r="AC31" s="230">
        <f>('Energy Use'!AC87-'E-electricity'!AC31-'E-Coal'!AC31)*'Energy Use 2020'!$AE93</f>
        <v>2450113890449.7427</v>
      </c>
      <c r="AD31" s="230">
        <f>('Energy Use'!AD87-'E-electricity'!AD31-'E-Coal'!AD31)*'Energy Use 2020'!$AE93</f>
        <v>2457451772261.9268</v>
      </c>
      <c r="AE31" s="230">
        <f>('Energy Use'!AE87-'E-electricity'!AE31-'E-Coal'!AE31)*'Energy Use 2020'!$AE93</f>
        <v>2463867806223.0166</v>
      </c>
      <c r="AF31" s="230">
        <f>('Energy Use'!AF87-'E-electricity'!AF31-'E-Coal'!AF31)*'Energy Use 2020'!$AE93</f>
        <v>2469382393477.9341</v>
      </c>
      <c r="AG31" s="230">
        <f>('Energy Use'!AG87-'E-electricity'!AG31-'E-Coal'!AG31)*'Energy Use 2020'!$AE93</f>
        <v>2474017192345.6108</v>
      </c>
      <c r="AH31" s="230">
        <f>('Energy Use'!AH87-'E-electricity'!AH31-'E-Coal'!AH31)*'Energy Use 2020'!$AE93</f>
        <v>2477795029354.7861</v>
      </c>
      <c r="AI31" s="230">
        <f>('Energy Use'!AI87-'E-electricity'!AI31-'E-Coal'!AI31)*'Energy Use 2020'!$AE93</f>
        <v>2480739810486.2979</v>
      </c>
      <c r="AJ31" s="230">
        <f>('Energy Use'!AJ87-'E-electricity'!AJ31-'E-Coal'!AJ31)*'Energy Use 2020'!$AE93</f>
        <v>2482876433000.7705</v>
      </c>
      <c r="AK31" s="230">
        <f>('Energy Use'!AK87-'E-electricity'!AK31-'E-Coal'!AK31)*'Energy Use 2020'!$AE93</f>
        <v>2484230698208.9565</v>
      </c>
      <c r="AL31" s="230">
        <f>('Energy Use'!AL87-'E-electricity'!AL31-'E-Coal'!AL31)*'Energy Use 2020'!$AE93</f>
        <v>2484829225519.606</v>
      </c>
      <c r="AM31" s="230">
        <f>('Energy Use'!AM87-'E-electricity'!AM31-'E-Coal'!AM31)*'Energy Use 2020'!$AE93</f>
        <v>2484699368076.7217</v>
      </c>
      <c r="AN31" s="230">
        <f>('Energy Use'!AN87-'E-electricity'!AN31-'E-Coal'!AN31)*'Energy Use 2020'!$AE93</f>
        <v>2483869130274.7471</v>
      </c>
      <c r="AO31" s="230">
        <f>('Energy Use'!AO87-'E-electricity'!AO31-'E-Coal'!AO31)*'Energy Use 2020'!$AE93</f>
        <v>2482367087416.584</v>
      </c>
      <c r="AP31" s="230">
        <f>('Energy Use'!AP87-'E-electricity'!AP31-'E-Coal'!AP31)*'Energy Use 2020'!$AE93</f>
        <v>2480222307755.9775</v>
      </c>
      <c r="AQ31" s="230">
        <f>('Energy Use'!AQ87-'E-electricity'!AQ31-'E-Coal'!AQ31)*'Energy Use 2020'!$AE93</f>
        <v>2477256666791.0762</v>
      </c>
      <c r="AR31" s="133" t="str">
        <f>VLOOKUP($A31,'Sector Match'!$A$1:$B$43,2,0)</f>
        <v>other manufacturing 31T33</v>
      </c>
    </row>
    <row r="32" spans="1:44" x14ac:dyDescent="0.2">
      <c r="A32" s="74" t="s">
        <v>30</v>
      </c>
      <c r="B32" s="230">
        <f>('Energy Use'!B88-'E-electricity'!B32)*'Energy Use 2019'!$V94</f>
        <v>1505580879000</v>
      </c>
      <c r="C32" s="230">
        <f>('Energy Use'!C88-'E-electricity'!C32-'E-Coal'!C32)*'Energy Use 2020'!$AE94</f>
        <v>1208353657500</v>
      </c>
      <c r="D32" s="230">
        <f>('Energy Use'!D88-'E-electricity'!D32-'E-Coal'!D32)*'Energy Use 2020'!$AE94</f>
        <v>1353136163373.8994</v>
      </c>
      <c r="E32" s="230">
        <f>('Energy Use'!E88-'E-electricity'!E32-'E-Coal'!E32)*'Energy Use 2020'!$AE94</f>
        <v>1489214016589.4749</v>
      </c>
      <c r="F32" s="230">
        <f>('Energy Use'!F88-'E-electricity'!F32-'E-Coal'!F32)*'Energy Use 2020'!$AE94</f>
        <v>1552987738470.6602</v>
      </c>
      <c r="G32" s="230">
        <f>('Energy Use'!G88-'E-electricity'!G32-'E-Coal'!G32)*'Energy Use 2020'!$AE94</f>
        <v>1632626385710.7024</v>
      </c>
      <c r="H32" s="230">
        <f>('Energy Use'!H88-'E-electricity'!H32-'E-Coal'!H32)*'Energy Use 2020'!$AE94</f>
        <v>1734159265124.3064</v>
      </c>
      <c r="I32" s="230">
        <f>('Energy Use'!I88-'E-electricity'!I32-'E-Coal'!I32)*'Energy Use 2020'!$AE94</f>
        <v>1832279771604.6614</v>
      </c>
      <c r="J32" s="230">
        <f>('Energy Use'!J88-'E-electricity'!J32-'E-Coal'!J32)*'Energy Use 2020'!$AE94</f>
        <v>1917448844568.5652</v>
      </c>
      <c r="K32" s="230">
        <f>('Energy Use'!K88-'E-electricity'!K32-'E-Coal'!K32)*'Energy Use 2020'!$AE94</f>
        <v>1991764036226.9304</v>
      </c>
      <c r="L32" s="230">
        <f>('Energy Use'!L88-'E-electricity'!L32-'E-Coal'!L32)*'Energy Use 2020'!$AE94</f>
        <v>2056734489820.583</v>
      </c>
      <c r="M32" s="230">
        <f>('Energy Use'!M88-'E-electricity'!M32-'E-Coal'!M32)*'Energy Use 2020'!$AE94</f>
        <v>2115015425614.0864</v>
      </c>
      <c r="N32" s="230">
        <f>('Energy Use'!N88-'E-electricity'!N32-'E-Coal'!N32)*'Energy Use 2020'!$AE94</f>
        <v>2171977934480.9502</v>
      </c>
      <c r="O32" s="230">
        <f>('Energy Use'!O88-'E-electricity'!O32-'E-Coal'!O32)*'Energy Use 2020'!$AE94</f>
        <v>2226239033670.875</v>
      </c>
      <c r="P32" s="230">
        <f>('Energy Use'!P88-'E-electricity'!P32-'E-Coal'!P32)*'Energy Use 2020'!$AE94</f>
        <v>2278533098055.5913</v>
      </c>
      <c r="Q32" s="230">
        <f>('Energy Use'!Q88-'E-electricity'!Q32-'E-Coal'!Q32)*'Energy Use 2020'!$AE94</f>
        <v>2329693046097.1265</v>
      </c>
      <c r="R32" s="230">
        <f>('Energy Use'!R88-'E-electricity'!R32-'E-Coal'!R32)*'Energy Use 2020'!$AE94</f>
        <v>2380644393452.9727</v>
      </c>
      <c r="S32" s="230">
        <f>('Energy Use'!S88-'E-electricity'!S32-'E-Coal'!S32)*'Energy Use 2020'!$AE94</f>
        <v>2434747686325.0605</v>
      </c>
      <c r="T32" s="230">
        <f>('Energy Use'!T88-'E-electricity'!T32-'E-Coal'!T32)*'Energy Use 2020'!$AE94</f>
        <v>2489608439131.8613</v>
      </c>
      <c r="U32" s="230">
        <f>('Energy Use'!U88-'E-electricity'!U32-'E-Coal'!U32)*'Energy Use 2020'!$AE94</f>
        <v>2545053099777.7925</v>
      </c>
      <c r="V32" s="230">
        <f>('Energy Use'!V88-'E-electricity'!V32-'E-Coal'!V32)*'Energy Use 2020'!$AE94</f>
        <v>2600892641580.2388</v>
      </c>
      <c r="W32" s="230">
        <f>('Energy Use'!W88-'E-electricity'!W32-'E-Coal'!W32)*'Energy Use 2020'!$AE94</f>
        <v>2656922243911.4839</v>
      </c>
      <c r="X32" s="230">
        <f>('Energy Use'!X88-'E-electricity'!X32-'E-Coal'!X32)*'Energy Use 2020'!$AE94</f>
        <v>2712921124181.6162</v>
      </c>
      <c r="Y32" s="230">
        <f>('Energy Use'!Y88-'E-electricity'!Y32-'E-Coal'!Y32)*'Energy Use 2020'!$AE94</f>
        <v>2768652540840.4678</v>
      </c>
      <c r="Z32" s="230">
        <f>('Energy Use'!Z88-'E-electricity'!Z32-'E-Coal'!Z32)*'Energy Use 2020'!$AE94</f>
        <v>2823863987144.1577</v>
      </c>
      <c r="AA32" s="230">
        <f>('Energy Use'!AA88-'E-electricity'!AA32-'E-Coal'!AA32)*'Energy Use 2020'!$AE94</f>
        <v>2878287595092.5405</v>
      </c>
      <c r="AB32" s="230">
        <f>('Energy Use'!AB88-'E-electricity'!AB32-'E-Coal'!AB32)*'Energy Use 2020'!$AE94</f>
        <v>2931640768143.3037</v>
      </c>
      <c r="AC32" s="230">
        <f>('Energy Use'!AC88-'E-electricity'!AC32-'E-Coal'!AC32)*'Energy Use 2020'!$AE94</f>
        <v>2983627059994.877</v>
      </c>
      <c r="AD32" s="230">
        <f>('Energy Use'!AD88-'E-electricity'!AD32-'E-Coal'!AD32)*'Energy Use 2020'!$AE94</f>
        <v>3033937314858.1089</v>
      </c>
      <c r="AE32" s="230">
        <f>('Energy Use'!AE88-'E-electricity'!AE32-'E-Coal'!AE32)*'Energy Use 2020'!$AE94</f>
        <v>3082251082165.1235</v>
      </c>
      <c r="AF32" s="230">
        <f>('Energy Use'!AF88-'E-electricity'!AF32-'E-Coal'!AF32)*'Energy Use 2020'!$AE94</f>
        <v>3128238315565.543</v>
      </c>
      <c r="AG32" s="230">
        <f>('Energy Use'!AG88-'E-electricity'!AG32-'E-Coal'!AG32)*'Energy Use 2020'!$AE94</f>
        <v>3171561362317.665</v>
      </c>
      <c r="AH32" s="230">
        <f>('Energy Use'!AH88-'E-electricity'!AH32-'E-Coal'!AH32)*'Energy Use 2020'!$AE94</f>
        <v>3211877244794.7461</v>
      </c>
      <c r="AI32" s="230">
        <f>('Energy Use'!AI88-'E-electricity'!AI32-'E-Coal'!AI32)*'Energy Use 2020'!$AE94</f>
        <v>3248840230810.9629</v>
      </c>
      <c r="AJ32" s="230">
        <f>('Energy Use'!AJ88-'E-electricity'!AJ32-'E-Coal'!AJ32)*'Energy Use 2020'!$AE94</f>
        <v>3282104683865.7832</v>
      </c>
      <c r="AK32" s="230">
        <f>('Energy Use'!AK88-'E-electricity'!AK32-'E-Coal'!AK32)*'Energy Use 2020'!$AE94</f>
        <v>3311328178268.6958</v>
      </c>
      <c r="AL32" s="230">
        <f>('Energy Use'!AL88-'E-electricity'!AL32-'E-Coal'!AL32)*'Energy Use 2020'!$AE94</f>
        <v>3336174857523.6665</v>
      </c>
      <c r="AM32" s="230">
        <f>('Energy Use'!AM88-'E-electricity'!AM32-'E-Coal'!AM32)*'Energy Use 2020'!$AE94</f>
        <v>3356319007433.4248</v>
      </c>
      <c r="AN32" s="230">
        <f>('Energy Use'!AN88-'E-electricity'!AN32-'E-Coal'!AN32)*'Energy Use 2020'!$AE94</f>
        <v>3371448808263.0464</v>
      </c>
      <c r="AO32" s="230">
        <f>('Energy Use'!AO88-'E-electricity'!AO32-'E-Coal'!AO32)*'Energy Use 2020'!$AE94</f>
        <v>3381270223141.248</v>
      </c>
      <c r="AP32" s="230">
        <f>('Energy Use'!AP88-'E-electricity'!AP32-'E-Coal'!AP32)*'Energy Use 2020'!$AE94</f>
        <v>3385510972858.7725</v>
      </c>
      <c r="AQ32" s="230">
        <f>('Energy Use'!AQ88-'E-electricity'!AQ32-'E-Coal'!AQ32)*'Energy Use 2020'!$AE94</f>
        <v>3383639176055.2861</v>
      </c>
      <c r="AR32" s="133" t="str">
        <f>VLOOKUP($A32,'Sector Match'!$A$1:$B$43,2,0)</f>
        <v>glass and glass products 231</v>
      </c>
    </row>
    <row r="33" spans="1:44" x14ac:dyDescent="0.2">
      <c r="A33" s="74" t="s">
        <v>31</v>
      </c>
      <c r="B33" s="230">
        <f>('Energy Use'!B89-'E-electricity'!B33)*'Energy Use 2019'!$V95</f>
        <v>836125174500</v>
      </c>
      <c r="C33" s="230">
        <f>('Energy Use'!C89-'E-electricity'!C33-'E-Coal'!C33)*'Energy Use 2020'!$AE95</f>
        <v>644455284000</v>
      </c>
      <c r="D33" s="230">
        <f>('Energy Use'!D89-'E-electricity'!D33-'E-Coal'!D33)*'Energy Use 2020'!$AE95</f>
        <v>659420888428.71582</v>
      </c>
      <c r="E33" s="230">
        <f>('Energy Use'!E89-'E-electricity'!E33-'E-Coal'!E33)*'Energy Use 2020'!$AE95</f>
        <v>755979421151.34009</v>
      </c>
      <c r="F33" s="230">
        <f>('Energy Use'!F89-'E-electricity'!F33-'E-Coal'!F33)*'Energy Use 2020'!$AE95</f>
        <v>833596892890.49866</v>
      </c>
      <c r="G33" s="230">
        <f>('Energy Use'!G89-'E-electricity'!G33-'E-Coal'!G33)*'Energy Use 2020'!$AE95</f>
        <v>883902414965.87415</v>
      </c>
      <c r="H33" s="230">
        <f>('Energy Use'!H89-'E-electricity'!H33-'E-Coal'!H33)*'Energy Use 2020'!$AE95</f>
        <v>933696591106.15356</v>
      </c>
      <c r="I33" s="230">
        <f>('Energy Use'!I89-'E-electricity'!I33-'E-Coal'!I33)*'Energy Use 2020'!$AE95</f>
        <v>959380208682.52954</v>
      </c>
      <c r="J33" s="230">
        <f>('Energy Use'!J89-'E-electricity'!J33-'E-Coal'!J33)*'Energy Use 2020'!$AE95</f>
        <v>984016426729.19299</v>
      </c>
      <c r="K33" s="230">
        <f>('Energy Use'!K89-'E-electricity'!K33-'E-Coal'!K33)*'Energy Use 2020'!$AE95</f>
        <v>1008582525314.8182</v>
      </c>
      <c r="L33" s="230">
        <f>('Energy Use'!L89-'E-electricity'!L33-'E-Coal'!L33)*'Energy Use 2020'!$AE95</f>
        <v>1032609831515.0172</v>
      </c>
      <c r="M33" s="230">
        <f>('Energy Use'!M89-'E-electricity'!M33-'E-Coal'!M33)*'Energy Use 2020'!$AE95</f>
        <v>1056224422259.019</v>
      </c>
      <c r="N33" s="230">
        <f>('Energy Use'!N89-'E-electricity'!N33-'E-Coal'!N33)*'Energy Use 2020'!$AE95</f>
        <v>1067532288086.7228</v>
      </c>
      <c r="O33" s="230">
        <f>('Energy Use'!O89-'E-electricity'!O33-'E-Coal'!O33)*'Energy Use 2020'!$AE95</f>
        <v>1078781781365.1775</v>
      </c>
      <c r="P33" s="230">
        <f>('Energy Use'!P89-'E-electricity'!P33-'E-Coal'!P33)*'Energy Use 2020'!$AE95</f>
        <v>1089972930592.8365</v>
      </c>
      <c r="Q33" s="230">
        <f>('Energy Use'!Q89-'E-electricity'!Q33-'E-Coal'!Q33)*'Energy Use 2020'!$AE95</f>
        <v>1101105764264.7183</v>
      </c>
      <c r="R33" s="230">
        <f>('Energy Use'!R89-'E-electricity'!R33-'E-Coal'!R33)*'Energy Use 2020'!$AE95</f>
        <v>1112180310872.4084</v>
      </c>
      <c r="S33" s="230">
        <f>('Energy Use'!S89-'E-electricity'!S33-'E-Coal'!S33)*'Energy Use 2020'!$AE95</f>
        <v>1107514640547.6392</v>
      </c>
      <c r="T33" s="230">
        <f>('Energy Use'!T89-'E-electricity'!T33-'E-Coal'!T33)*'Energy Use 2020'!$AE95</f>
        <v>1102856864147.4443</v>
      </c>
      <c r="U33" s="230">
        <f>('Energy Use'!U89-'E-electricity'!U33-'E-Coal'!U33)*'Energy Use 2020'!$AE95</f>
        <v>1098206981499.2839</v>
      </c>
      <c r="V33" s="230">
        <f>('Energy Use'!V89-'E-electricity'!V33-'E-Coal'!V33)*'Energy Use 2020'!$AE95</f>
        <v>1093564992430.6057</v>
      </c>
      <c r="W33" s="230">
        <f>('Energy Use'!W89-'E-electricity'!W33-'E-Coal'!W33)*'Energy Use 2020'!$AE95</f>
        <v>1088930896768.8441</v>
      </c>
      <c r="X33" s="230">
        <f>('Energy Use'!X89-'E-electricity'!X33-'E-Coal'!X33)*'Energy Use 2020'!$AE95</f>
        <v>1084304694341.4197</v>
      </c>
      <c r="Y33" s="230">
        <f>('Energy Use'!Y89-'E-electricity'!Y33-'E-Coal'!Y33)*'Energy Use 2020'!$AE95</f>
        <v>1079686384975.7373</v>
      </c>
      <c r="Z33" s="230">
        <f>('Energy Use'!Z89-'E-electricity'!Z33-'E-Coal'!Z33)*'Energy Use 2020'!$AE95</f>
        <v>1075075968499.1895</v>
      </c>
      <c r="AA33" s="230">
        <f>('Energy Use'!AA89-'E-electricity'!AA33-'E-Coal'!AA33)*'Energy Use 2020'!$AE95</f>
        <v>1070473444739.1547</v>
      </c>
      <c r="AB33" s="230">
        <f>('Energy Use'!AB89-'E-electricity'!AB33-'E-Coal'!AB33)*'Energy Use 2020'!$AE95</f>
        <v>1065878813522.9967</v>
      </c>
      <c r="AC33" s="230">
        <f>('Energy Use'!AC89-'E-electricity'!AC33-'E-Coal'!AC33)*'Energy Use 2020'!$AE95</f>
        <v>1061292074678.066</v>
      </c>
      <c r="AD33" s="230">
        <f>('Energy Use'!AD89-'E-electricity'!AD33-'E-Coal'!AD33)*'Energy Use 2020'!$AE95</f>
        <v>1056713228031.6985</v>
      </c>
      <c r="AE33" s="230">
        <f>('Energy Use'!AE89-'E-electricity'!AE33-'E-Coal'!AE33)*'Energy Use 2020'!$AE95</f>
        <v>1052142273411.2174</v>
      </c>
      <c r="AF33" s="230">
        <f>('Energy Use'!AF89-'E-electricity'!AF33-'E-Coal'!AF33)*'Energy Use 2020'!$AE95</f>
        <v>1047579210643.9308</v>
      </c>
      <c r="AG33" s="230">
        <f>('Energy Use'!AG89-'E-electricity'!AG33-'E-Coal'!AG33)*'Energy Use 2020'!$AE95</f>
        <v>1043024039557.1334</v>
      </c>
      <c r="AH33" s="230">
        <f>('Energy Use'!AH89-'E-electricity'!AH33-'E-Coal'!AH33)*'Energy Use 2020'!$AE95</f>
        <v>1040461110474.879</v>
      </c>
      <c r="AI33" s="230">
        <f>('Energy Use'!AI89-'E-electricity'!AI33-'E-Coal'!AI33)*'Energy Use 2020'!$AE95</f>
        <v>1037901348878.1431</v>
      </c>
      <c r="AJ33" s="230">
        <f>('Energy Use'!AJ89-'E-electricity'!AJ33-'E-Coal'!AJ33)*'Energy Use 2020'!$AE95</f>
        <v>1035344754698.4847</v>
      </c>
      <c r="AK33" s="230">
        <f>('Energy Use'!AK89-'E-electricity'!AK33-'E-Coal'!AK33)*'Energy Use 2020'!$AE95</f>
        <v>1032791327867.4565</v>
      </c>
      <c r="AL33" s="230">
        <f>('Energy Use'!AL89-'E-electricity'!AL33-'E-Coal'!AL33)*'Energy Use 2020'!$AE95</f>
        <v>1030241068316.608</v>
      </c>
      <c r="AM33" s="230">
        <f>('Energy Use'!AM89-'E-electricity'!AM33-'E-Coal'!AM33)*'Energy Use 2020'!$AE95</f>
        <v>1027036462237.2515</v>
      </c>
      <c r="AN33" s="230">
        <f>('Energy Use'!AN89-'E-electricity'!AN33-'E-Coal'!AN33)*'Energy Use 2020'!$AE95</f>
        <v>1023836597801.7496</v>
      </c>
      <c r="AO33" s="230">
        <f>('Energy Use'!AO89-'E-electricity'!AO33-'E-Coal'!AO33)*'Energy Use 2020'!$AE95</f>
        <v>1020641474906.8542</v>
      </c>
      <c r="AP33" s="230">
        <f>('Energy Use'!AP89-'E-electricity'!AP33-'E-Coal'!AP33)*'Energy Use 2020'!$AE95</f>
        <v>1017451093449.3091</v>
      </c>
      <c r="AQ33" s="230">
        <f>('Energy Use'!AQ89-'E-electricity'!AQ33-'E-Coal'!AQ33)*'Energy Use 2020'!$AE95</f>
        <v>1014179725297.576</v>
      </c>
      <c r="AR33" s="133" t="str">
        <f>VLOOKUP($A33,'Sector Match'!$A$1:$B$43,2,0)</f>
        <v>road vehicles 29</v>
      </c>
    </row>
    <row r="34" spans="1:44" x14ac:dyDescent="0.2">
      <c r="A34" s="74" t="s">
        <v>32</v>
      </c>
      <c r="B34" s="230">
        <f>('Energy Use'!B90-'E-electricity'!B34)*'Energy Use 2019'!$V96</f>
        <v>83334735000</v>
      </c>
      <c r="C34" s="230">
        <f>('Energy Use'!C90-'E-electricity'!C34-'E-Coal'!C34)*'Energy Use 2020'!$AE96</f>
        <v>66667788000</v>
      </c>
      <c r="D34" s="230">
        <f>('Energy Use'!D90-'E-electricity'!D34-'E-Coal'!D34)*'Energy Use 2020'!$AE96</f>
        <v>72806532473.257278</v>
      </c>
      <c r="E34" s="230">
        <f>('Energy Use'!E90-'E-electricity'!E34-'E-Coal'!E34)*'Energy Use 2020'!$AE96</f>
        <v>78379444207.794296</v>
      </c>
      <c r="F34" s="230">
        <f>('Energy Use'!F90-'E-electricity'!F34-'E-Coal'!F34)*'Energy Use 2020'!$AE96</f>
        <v>80721375755.902695</v>
      </c>
      <c r="G34" s="230">
        <f>('Energy Use'!G90-'E-electricity'!G34-'E-Coal'!G34)*'Energy Use 2020'!$AE96</f>
        <v>82170755325.149078</v>
      </c>
      <c r="H34" s="230">
        <f>('Energy Use'!H90-'E-electricity'!H34-'E-Coal'!H34)*'Energy Use 2020'!$AE96</f>
        <v>84023556568.40332</v>
      </c>
      <c r="I34" s="230">
        <f>('Energy Use'!I90-'E-electricity'!I34-'E-Coal'!I34)*'Energy Use 2020'!$AE96</f>
        <v>85941267344.634567</v>
      </c>
      <c r="J34" s="230">
        <f>('Energy Use'!J90-'E-electricity'!J34-'E-Coal'!J34)*'Energy Use 2020'!$AE96</f>
        <v>87519881749.757843</v>
      </c>
      <c r="K34" s="230">
        <f>('Energy Use'!K90-'E-electricity'!K34-'E-Coal'!K34)*'Energy Use 2020'!$AE96</f>
        <v>88854830881.259216</v>
      </c>
      <c r="L34" s="230">
        <f>('Energy Use'!L90-'E-electricity'!L34-'E-Coal'!L34)*'Energy Use 2020'!$AE96</f>
        <v>89888137125.439575</v>
      </c>
      <c r="M34" s="230">
        <f>('Energy Use'!M90-'E-electricity'!M34-'E-Coal'!M34)*'Energy Use 2020'!$AE96</f>
        <v>90628745700.612579</v>
      </c>
      <c r="N34" s="230">
        <f>('Energy Use'!N90-'E-electricity'!N34-'E-Coal'!N34)*'Energy Use 2020'!$AE96</f>
        <v>91227710808.898422</v>
      </c>
      <c r="O34" s="230">
        <f>('Energy Use'!O90-'E-electricity'!O34-'E-Coal'!O34)*'Energy Use 2020'!$AE96</f>
        <v>91593669141.603592</v>
      </c>
      <c r="P34" s="230">
        <f>('Energy Use'!P90-'E-electricity'!P34-'E-Coal'!P34)*'Energy Use 2020'!$AE96</f>
        <v>91765618884.644318</v>
      </c>
      <c r="Q34" s="230">
        <f>('Energy Use'!Q90-'E-electricity'!Q34-'E-Coal'!Q34)*'Energy Use 2020'!$AE96</f>
        <v>91784297997.11499</v>
      </c>
      <c r="R34" s="230">
        <f>('Energy Use'!R90-'E-electricity'!R34-'E-Coal'!R34)*'Energy Use 2020'!$AE96</f>
        <v>91691404386.181778</v>
      </c>
      <c r="S34" s="230">
        <f>('Energy Use'!S90-'E-electricity'!S34-'E-Coal'!S34)*'Energy Use 2020'!$AE96</f>
        <v>91607536959.027481</v>
      </c>
      <c r="T34" s="230">
        <f>('Energy Use'!T90-'E-electricity'!T34-'E-Coal'!T34)*'Energy Use 2020'!$AE96</f>
        <v>91459784585.208694</v>
      </c>
      <c r="U34" s="230">
        <f>('Energy Use'!U90-'E-electricity'!U34-'E-Coal'!U34)*'Energy Use 2020'!$AE96</f>
        <v>91253854209.739899</v>
      </c>
      <c r="V34" s="230">
        <f>('Energy Use'!V90-'E-electricity'!V34-'E-Coal'!V34)*'Energy Use 2020'!$AE96</f>
        <v>90995522291.509415</v>
      </c>
      <c r="W34" s="230">
        <f>('Energy Use'!W90-'E-electricity'!W34-'E-Coal'!W34)*'Energy Use 2020'!$AE96</f>
        <v>90690600980.833313</v>
      </c>
      <c r="X34" s="230">
        <f>('Energy Use'!X90-'E-electricity'!X34-'E-Coal'!X34)*'Energy Use 2020'!$AE96</f>
        <v>90344907695.776184</v>
      </c>
      <c r="Y34" s="230">
        <f>('Energy Use'!Y90-'E-electricity'!Y34-'E-Coal'!Y34)*'Energy Use 2020'!$AE96</f>
        <v>89964238206.929138</v>
      </c>
      <c r="Z34" s="230">
        <f>('Energy Use'!Z90-'E-electricity'!Z34-'E-Coal'!Z34)*'Energy Use 2020'!$AE96</f>
        <v>89554343291.702698</v>
      </c>
      <c r="AA34" s="230">
        <f>('Energy Use'!AA90-'E-electricity'!AA34-'E-Coal'!AA34)*'Energy Use 2020'!$AE96</f>
        <v>89120908976.315918</v>
      </c>
      <c r="AB34" s="230">
        <f>('Energy Use'!AB90-'E-electricity'!AB34-'E-Coal'!AB34)*'Energy Use 2020'!$AE96</f>
        <v>88669540346.789963</v>
      </c>
      <c r="AC34" s="230">
        <f>('Energy Use'!AC90-'E-electricity'!AC34-'E-Coal'!AC34)*'Energy Use 2020'!$AE96</f>
        <v>88205748879.473953</v>
      </c>
      <c r="AD34" s="230">
        <f>('Energy Use'!AD90-'E-electricity'!AD34-'E-Coal'!AD34)*'Energy Use 2020'!$AE96</f>
        <v>87734943216.982971</v>
      </c>
      <c r="AE34" s="230">
        <f>('Energy Use'!AE90-'E-electricity'!AE34-'E-Coal'!AE34)*'Energy Use 2020'!$AE96</f>
        <v>87262423296.765656</v>
      </c>
      <c r="AF34" s="230">
        <f>('Energy Use'!AF90-'E-electricity'!AF34-'E-Coal'!AF34)*'Energy Use 2020'!$AE96</f>
        <v>86793377726.732178</v>
      </c>
      <c r="AG34" s="230">
        <f>('Energy Use'!AG90-'E-electricity'!AG34-'E-Coal'!AG34)*'Energy Use 2020'!$AE96</f>
        <v>86332884295.19252</v>
      </c>
      <c r="AH34" s="230">
        <f>('Energy Use'!AH90-'E-electricity'!AH34-'E-Coal'!AH34)*'Energy Use 2020'!$AE96</f>
        <v>85885913500.565903</v>
      </c>
      <c r="AI34" s="230">
        <f>('Energy Use'!AI90-'E-electricity'!AI34-'E-Coal'!AI34)*'Energy Use 2020'!$AE96</f>
        <v>85457334989.629745</v>
      </c>
      <c r="AJ34" s="230">
        <f>('Energy Use'!AJ90-'E-electricity'!AJ34-'E-Coal'!AJ34)*'Energy Use 2020'!$AE96</f>
        <v>85051926801.243988</v>
      </c>
      <c r="AK34" s="230">
        <f>('Energy Use'!AK90-'E-electricity'!AK34-'E-Coal'!AK34)*'Energy Use 2020'!$AE96</f>
        <v>84674387325.237564</v>
      </c>
      <c r="AL34" s="230">
        <f>('Energy Use'!AL90-'E-electricity'!AL34-'E-Coal'!AL34)*'Energy Use 2020'!$AE96</f>
        <v>84329349903.29126</v>
      </c>
      <c r="AM34" s="230">
        <f>('Energy Use'!AM90-'E-electricity'!AM34-'E-Coal'!AM34)*'Energy Use 2020'!$AE96</f>
        <v>84021400020.013062</v>
      </c>
      <c r="AN34" s="230">
        <f>('Energy Use'!AN90-'E-electricity'!AN34-'E-Coal'!AN34)*'Energy Use 2020'!$AE96</f>
        <v>83755095057.889297</v>
      </c>
      <c r="AO34" s="230">
        <f>('Energy Use'!AO90-'E-electricity'!AO34-'E-Coal'!AO34)*'Energy Use 2020'!$AE96</f>
        <v>83534986619.354309</v>
      </c>
      <c r="AP34" s="230">
        <f>('Energy Use'!AP90-'E-electricity'!AP34-'E-Coal'!AP34)*'Energy Use 2020'!$AE96</f>
        <v>83365645452.947968</v>
      </c>
      <c r="AQ34" s="230">
        <f>('Energy Use'!AQ90-'E-electricity'!AQ34-'E-Coal'!AQ34)*'Energy Use 2020'!$AE96</f>
        <v>83244743121.692963</v>
      </c>
      <c r="AR34" s="133" t="str">
        <f>VLOOKUP($A34,'Sector Match'!$A$1:$B$43,2,0)</f>
        <v>nonroad vehicles 30</v>
      </c>
    </row>
    <row r="35" spans="1:44" x14ac:dyDescent="0.2">
      <c r="A35" s="74" t="s">
        <v>33</v>
      </c>
      <c r="B35" s="230">
        <f>('Energy Use'!B91-'E-electricity'!B35)*'Energy Use 2019'!$V97</f>
        <v>1719473365500</v>
      </c>
      <c r="C35" s="230">
        <f>('Energy Use'!C91-'E-electricity'!C35-'E-Coal'!C35)*'Energy Use 2020'!$AE97</f>
        <v>1322244462000</v>
      </c>
      <c r="D35" s="230">
        <f>('Energy Use'!D91-'E-electricity'!D35-'E-Coal'!D35)*'Energy Use 2020'!$AE97</f>
        <v>1416554165072.406</v>
      </c>
      <c r="E35" s="230">
        <f>('Energy Use'!E91-'E-electricity'!E35-'E-Coal'!E35)*'Energy Use 2020'!$AE97</f>
        <v>1821762721061.4121</v>
      </c>
      <c r="F35" s="230">
        <f>('Energy Use'!F91-'E-electricity'!F35-'E-Coal'!F35)*'Energy Use 2020'!$AE97</f>
        <v>1896693093651.6467</v>
      </c>
      <c r="G35" s="230">
        <f>('Energy Use'!G91-'E-electricity'!G35-'E-Coal'!G35)*'Energy Use 2020'!$AE97</f>
        <v>2026487745405.7329</v>
      </c>
      <c r="H35" s="230">
        <f>('Energy Use'!H91-'E-electricity'!H35-'E-Coal'!H35)*'Energy Use 2020'!$AE97</f>
        <v>2195078980999.314</v>
      </c>
      <c r="I35" s="230">
        <f>('Energy Use'!I91-'E-electricity'!I35-'E-Coal'!I35)*'Energy Use 2020'!$AE97</f>
        <v>2355645094983.1621</v>
      </c>
      <c r="J35" s="230">
        <f>('Energy Use'!J91-'E-electricity'!J35-'E-Coal'!J35)*'Energy Use 2020'!$AE97</f>
        <v>2493849702033.9023</v>
      </c>
      <c r="K35" s="230">
        <f>('Energy Use'!K91-'E-electricity'!K35-'E-Coal'!K35)*'Energy Use 2020'!$AE97</f>
        <v>2613969575013.7441</v>
      </c>
      <c r="L35" s="230">
        <f>('Energy Use'!L91-'E-electricity'!L35-'E-Coal'!L35)*'Energy Use 2020'!$AE97</f>
        <v>2719595321088.3154</v>
      </c>
      <c r="M35" s="230">
        <f>('Energy Use'!M91-'E-electricity'!M35-'E-Coal'!M35)*'Energy Use 2020'!$AE97</f>
        <v>2816909995920.9604</v>
      </c>
      <c r="N35" s="230">
        <f>('Energy Use'!N91-'E-electricity'!N35-'E-Coal'!N35)*'Energy Use 2020'!$AE97</f>
        <v>2920784230847.1792</v>
      </c>
      <c r="O35" s="230">
        <f>('Energy Use'!O91-'E-electricity'!O35-'E-Coal'!O35)*'Energy Use 2020'!$AE97</f>
        <v>3024044493354.7002</v>
      </c>
      <c r="P35" s="230">
        <f>('Energy Use'!P91-'E-electricity'!P35-'E-Coal'!P35)*'Energy Use 2020'!$AE97</f>
        <v>3126109073726.5923</v>
      </c>
      <c r="Q35" s="230">
        <f>('Energy Use'!Q91-'E-electricity'!Q35-'E-Coal'!Q35)*'Energy Use 2020'!$AE97</f>
        <v>3226356648566.4531</v>
      </c>
      <c r="R35" s="230">
        <f>('Energy Use'!R91-'E-electricity'!R35-'E-Coal'!R35)*'Energy Use 2020'!$AE97</f>
        <v>3324129694306.5986</v>
      </c>
      <c r="S35" s="230">
        <f>('Energy Use'!S91-'E-electricity'!S35-'E-Coal'!S35)*'Energy Use 2020'!$AE97</f>
        <v>3428542107358.0293</v>
      </c>
      <c r="T35" s="230">
        <f>('Energy Use'!T91-'E-electricity'!T35-'E-Coal'!T35)*'Energy Use 2020'!$AE97</f>
        <v>3530097094946.9644</v>
      </c>
      <c r="U35" s="230">
        <f>('Energy Use'!U91-'E-electricity'!U35-'E-Coal'!U35)*'Energy Use 2020'!$AE97</f>
        <v>3628447875498.3052</v>
      </c>
      <c r="V35" s="230">
        <f>('Energy Use'!V91-'E-electricity'!V35-'E-Coal'!V35)*'Energy Use 2020'!$AE97</f>
        <v>3723262358524.9722</v>
      </c>
      <c r="W35" s="230">
        <f>('Energy Use'!W91-'E-electricity'!W35-'E-Coal'!W35)*'Energy Use 2020'!$AE97</f>
        <v>3814225298071.8218</v>
      </c>
      <c r="X35" s="230">
        <f>('Energy Use'!X91-'E-electricity'!X35-'E-Coal'!X35)*'Energy Use 2020'!$AE97</f>
        <v>3901040274610.7988</v>
      </c>
      <c r="Y35" s="230">
        <f>('Energy Use'!Y91-'E-electricity'!Y35-'E-Coal'!Y35)*'Energy Use 2020'!$AE97</f>
        <v>3983431487926.7236</v>
      </c>
      <c r="Z35" s="230">
        <f>('Energy Use'!Z91-'E-electricity'!Z35-'E-Coal'!Z35)*'Energy Use 2020'!$AE97</f>
        <v>4061145346360.9473</v>
      </c>
      <c r="AA35" s="230">
        <f>('Energy Use'!AA91-'E-electricity'!AA35-'E-Coal'!AA35)*'Energy Use 2020'!$AE97</f>
        <v>4133951840726.4097</v>
      </c>
      <c r="AB35" s="230">
        <f>('Energy Use'!AB91-'E-electricity'!AB35-'E-Coal'!AB35)*'Energy Use 2020'!$AE97</f>
        <v>4201645694216.9155</v>
      </c>
      <c r="AC35" s="230">
        <f>('Energy Use'!AC91-'E-electricity'!AC35-'E-Coal'!AC35)*'Energy Use 2020'!$AE97</f>
        <v>4264047282655.8496</v>
      </c>
      <c r="AD35" s="230">
        <f>('Energy Use'!AD91-'E-electricity'!AD35-'E-Coal'!AD35)*'Energy Use 2020'!$AE97</f>
        <v>4321003322413.3701</v>
      </c>
      <c r="AE35" s="230">
        <f>('Energy Use'!AE91-'E-electricity'!AE35-'E-Coal'!AE35)*'Energy Use 2020'!$AE97</f>
        <v>4372387326220.9722</v>
      </c>
      <c r="AF35" s="230">
        <f>('Energy Use'!AF91-'E-electricity'!AF35-'E-Coal'!AF35)*'Energy Use 2020'!$AE97</f>
        <v>4418099829884.4893</v>
      </c>
      <c r="AG35" s="230">
        <f>('Energy Use'!AG91-'E-electricity'!AG35-'E-Coal'!AG35)*'Energy Use 2020'!$AE97</f>
        <v>4458068395503.9844</v>
      </c>
      <c r="AH35" s="230">
        <f>('Energy Use'!AH91-'E-electricity'!AH35-'E-Coal'!AH35)*'Energy Use 2020'!$AE97</f>
        <v>4492247399217.9219</v>
      </c>
      <c r="AI35" s="230">
        <f>('Energy Use'!AI91-'E-electricity'!AI35-'E-Coal'!AI35)*'Energy Use 2020'!$AE97</f>
        <v>4520617613671.8037</v>
      </c>
      <c r="AJ35" s="230">
        <f>('Energy Use'!AJ91-'E-electricity'!AJ35-'E-Coal'!AJ35)*'Energy Use 2020'!$AE97</f>
        <v>4543185597347.2373</v>
      </c>
      <c r="AK35" s="230">
        <f>('Energy Use'!AK91-'E-electricity'!AK35-'E-Coal'!AK35)*'Energy Use 2020'!$AE97</f>
        <v>4559982904558.7451</v>
      </c>
      <c r="AL35" s="230">
        <f>('Energy Use'!AL91-'E-electricity'!AL35-'E-Coal'!AL35)*'Energy Use 2020'!$AE97</f>
        <v>4571065131322.7637</v>
      </c>
      <c r="AM35" s="230">
        <f>('Energy Use'!AM91-'E-electricity'!AM35-'E-Coal'!AM35)*'Energy Use 2020'!$AE97</f>
        <v>4576510813420.7217</v>
      </c>
      <c r="AN35" s="230">
        <f>('Energy Use'!AN91-'E-electricity'!AN35-'E-Coal'!AN35)*'Energy Use 2020'!$AE97</f>
        <v>4576420193816.4014</v>
      </c>
      <c r="AO35" s="230">
        <f>('Energy Use'!AO91-'E-electricity'!AO35-'E-Coal'!AO35)*'Energy Use 2020'!$AE97</f>
        <v>4570913877151.2754</v>
      </c>
      <c r="AP35" s="230">
        <f>('Energy Use'!AP91-'E-electricity'!AP35-'E-Coal'!AP35)*'Energy Use 2020'!$AE97</f>
        <v>4560131389339.7559</v>
      </c>
      <c r="AQ35" s="230">
        <f>('Energy Use'!AQ91-'E-electricity'!AQ35-'E-Coal'!AQ35)*'Energy Use 2020'!$AE97</f>
        <v>4543850816675.8057</v>
      </c>
      <c r="AR35" s="133" t="str">
        <f>VLOOKUP($A35,'Sector Match'!$A$1:$B$43,2,0)</f>
        <v>appliances and electrical equipment 27</v>
      </c>
    </row>
    <row r="36" spans="1:44" x14ac:dyDescent="0.2">
      <c r="A36" s="74" t="s">
        <v>34</v>
      </c>
      <c r="B36" s="230">
        <f>('Energy Use'!B92-'E-electricity'!B36)*'Energy Use 2019'!$V98</f>
        <v>627788337000</v>
      </c>
      <c r="C36" s="230">
        <f>('Energy Use'!C92-'E-electricity'!C36-'E-Coal'!C36)*'Energy Use 2020'!$AE98</f>
        <v>797235631500</v>
      </c>
      <c r="D36" s="230">
        <f>('Energy Use'!D92-'E-electricity'!D36-'E-Coal'!D36)*'Energy Use 2020'!$AE98</f>
        <v>809846003964.87756</v>
      </c>
      <c r="E36" s="230">
        <f>('Energy Use'!E92-'E-electricity'!E36-'E-Coal'!E36)*'Energy Use 2020'!$AE98</f>
        <v>1044372159272.8329</v>
      </c>
      <c r="F36" s="230">
        <f>('Energy Use'!F92-'E-electricity'!F36-'E-Coal'!F36)*'Energy Use 2020'!$AE98</f>
        <v>1077420005641.7843</v>
      </c>
      <c r="G36" s="230">
        <f>('Energy Use'!G92-'E-electricity'!G36-'E-Coal'!G36)*'Energy Use 2020'!$AE98</f>
        <v>1136736049441.3345</v>
      </c>
      <c r="H36" s="230">
        <f>('Energy Use'!H92-'E-electricity'!H36-'E-Coal'!H36)*'Energy Use 2020'!$AE98</f>
        <v>1211017748863.7002</v>
      </c>
      <c r="I36" s="230">
        <f>('Energy Use'!I92-'E-electricity'!I36-'E-Coal'!I36)*'Energy Use 2020'!$AE98</f>
        <v>1275232971607.8408</v>
      </c>
      <c r="J36" s="230">
        <f>('Energy Use'!J92-'E-electricity'!J36-'E-Coal'!J36)*'Energy Use 2020'!$AE98</f>
        <v>1324450000129.8198</v>
      </c>
      <c r="K36" s="230">
        <f>('Energy Use'!K92-'E-electricity'!K36-'E-Coal'!K36)*'Energy Use 2020'!$AE98</f>
        <v>1363280541632.738</v>
      </c>
      <c r="L36" s="230">
        <f>('Energy Use'!L92-'E-electricity'!L36-'E-Coal'!L36)*'Energy Use 2020'!$AE98</f>
        <v>1396208129055.7258</v>
      </c>
      <c r="M36" s="230">
        <f>('Energy Use'!M92-'E-electricity'!M36-'E-Coal'!M36)*'Energy Use 2020'!$AE98</f>
        <v>1428884856080.2732</v>
      </c>
      <c r="N36" s="230">
        <f>('Energy Use'!N92-'E-electricity'!N36-'E-Coal'!N36)*'Energy Use 2020'!$AE98</f>
        <v>1471905973074.4453</v>
      </c>
      <c r="O36" s="230">
        <f>('Energy Use'!O92-'E-electricity'!O36-'E-Coal'!O36)*'Energy Use 2020'!$AE98</f>
        <v>1520109954753.1165</v>
      </c>
      <c r="P36" s="230">
        <f>('Energy Use'!P92-'E-electricity'!P36-'E-Coal'!P36)*'Energy Use 2020'!$AE98</f>
        <v>1572154189214.9067</v>
      </c>
      <c r="Q36" s="230">
        <f>('Energy Use'!Q92-'E-electricity'!Q36-'E-Coal'!Q36)*'Energy Use 2020'!$AE98</f>
        <v>1626498078858.5676</v>
      </c>
      <c r="R36" s="230">
        <f>('Energy Use'!R92-'E-electricity'!R36-'E-Coal'!R36)*'Energy Use 2020'!$AE98</f>
        <v>1681370122492.158</v>
      </c>
      <c r="S36" s="230">
        <f>('Energy Use'!S92-'E-electricity'!S36-'E-Coal'!S36)*'Energy Use 2020'!$AE98</f>
        <v>1741709728539.6685</v>
      </c>
      <c r="T36" s="230">
        <f>('Energy Use'!T92-'E-electricity'!T36-'E-Coal'!T36)*'Energy Use 2020'!$AE98</f>
        <v>1800865826204.8059</v>
      </c>
      <c r="U36" s="230">
        <f>('Energy Use'!U92-'E-electricity'!U36-'E-Coal'!U36)*'Energy Use 2020'!$AE98</f>
        <v>1858604318305.282</v>
      </c>
      <c r="V36" s="230">
        <f>('Energy Use'!V92-'E-electricity'!V36-'E-Coal'!V36)*'Energy Use 2020'!$AE98</f>
        <v>1914694145916.7446</v>
      </c>
      <c r="W36" s="230">
        <f>('Energy Use'!W92-'E-electricity'!W36-'E-Coal'!W36)*'Energy Use 2020'!$AE98</f>
        <v>1968908956925.1545</v>
      </c>
      <c r="X36" s="230">
        <f>('Energy Use'!X92-'E-electricity'!X36-'E-Coal'!X36)*'Energy Use 2020'!$AE98</f>
        <v>2021028746290.1621</v>
      </c>
      <c r="Y36" s="230">
        <f>('Energy Use'!Y92-'E-electricity'!Y36-'E-Coal'!Y36)*'Energy Use 2020'!$AE98</f>
        <v>2070841450384.3401</v>
      </c>
      <c r="Z36" s="230">
        <f>('Energy Use'!Z92-'E-electricity'!Z36-'E-Coal'!Z36)*'Energy Use 2020'!$AE98</f>
        <v>2118144478389.5125</v>
      </c>
      <c r="AA36" s="230">
        <f>('Energy Use'!AA92-'E-electricity'!AA36-'E-Coal'!AA36)*'Energy Use 2020'!$AE98</f>
        <v>2162746164589.2031</v>
      </c>
      <c r="AB36" s="230">
        <f>('Energy Use'!AB92-'E-electricity'!AB36-'E-Coal'!AB36)*'Energy Use 2020'!$AE98</f>
        <v>2204467126477.5898</v>
      </c>
      <c r="AC36" s="230">
        <f>('Energy Use'!AC92-'E-electricity'!AC36-'E-Coal'!AC36)*'Energy Use 2020'!$AE98</f>
        <v>2243141514890.5327</v>
      </c>
      <c r="AD36" s="230">
        <f>('Energy Use'!AD92-'E-electricity'!AD36-'E-Coal'!AD36)*'Energy Use 2020'!$AE98</f>
        <v>2278618143828.2876</v>
      </c>
      <c r="AE36" s="230">
        <f>('Energy Use'!AE92-'E-electricity'!AE36-'E-Coal'!AE36)*'Energy Use 2020'!$AE98</f>
        <v>2310761489256.6558</v>
      </c>
      <c r="AF36" s="230">
        <f>('Energy Use'!AF92-'E-electricity'!AF36-'E-Coal'!AF36)*'Energy Use 2020'!$AE98</f>
        <v>2339452547913.6899</v>
      </c>
      <c r="AG36" s="230">
        <f>('Energy Use'!AG92-'E-electricity'!AG36-'E-Coal'!AG36)*'Energy Use 2020'!$AE98</f>
        <v>2364589548983.2236</v>
      </c>
      <c r="AH36" s="230">
        <f>('Energy Use'!AH92-'E-electricity'!AH36-'E-Coal'!AH36)*'Energy Use 2020'!$AE98</f>
        <v>2386088513392.6392</v>
      </c>
      <c r="AI36" s="230">
        <f>('Energy Use'!AI92-'E-electricity'!AI36-'E-Coal'!AI36)*'Energy Use 2020'!$AE98</f>
        <v>2403883657419.02</v>
      </c>
      <c r="AJ36" s="230">
        <f>('Energy Use'!AJ92-'E-electricity'!AJ36-'E-Coal'!AJ36)*'Energy Use 2020'!$AE98</f>
        <v>2417927639214.6587</v>
      </c>
      <c r="AK36" s="230">
        <f>('Energy Use'!AK92-'E-electricity'!AK36-'E-Coal'!AK36)*'Energy Use 2020'!$AE98</f>
        <v>2428191648758.8418</v>
      </c>
      <c r="AL36" s="230">
        <f>('Energy Use'!AL92-'E-electricity'!AL36-'E-Coal'!AL36)*'Energy Use 2020'!$AE98</f>
        <v>2434665343580.457</v>
      </c>
      <c r="AM36" s="230">
        <f>('Energy Use'!AM92-'E-electricity'!AM36-'E-Coal'!AM36)*'Energy Use 2020'!$AE98</f>
        <v>2437356634347.9561</v>
      </c>
      <c r="AN36" s="230">
        <f>('Energy Use'!AN92-'E-electricity'!AN36-'E-Coal'!AN36)*'Energy Use 2020'!$AE98</f>
        <v>2436291326066.0664</v>
      </c>
      <c r="AO36" s="230">
        <f>('Energy Use'!AO92-'E-electricity'!AO36-'E-Coal'!AO36)*'Energy Use 2020'!$AE98</f>
        <v>2431512622130.6973</v>
      </c>
      <c r="AP36" s="230">
        <f>('Energy Use'!AP92-'E-electricity'!AP36-'E-Coal'!AP36)*'Energy Use 2020'!$AE98</f>
        <v>2423080499857.4194</v>
      </c>
      <c r="AQ36" s="230">
        <f>('Energy Use'!AQ92-'E-electricity'!AQ36-'E-Coal'!AQ36)*'Energy Use 2020'!$AE98</f>
        <v>2410869960965.4326</v>
      </c>
      <c r="AR36" s="133" t="str">
        <f>VLOOKUP($A36,'Sector Match'!$A$1:$B$43,2,0)</f>
        <v>computers and electronics 26</v>
      </c>
    </row>
    <row r="37" spans="1:44" x14ac:dyDescent="0.2">
      <c r="A37" s="74" t="s">
        <v>35</v>
      </c>
      <c r="B37" s="230">
        <f>('Energy Use'!B93-'E-electricity'!B37)*'Energy Use 2019'!$V99</f>
        <v>408340201499.99976</v>
      </c>
      <c r="C37" s="230">
        <f>('Energy Use'!C93-'E-electricity'!C37-'E-Coal'!C37)*'Energy Use 2020'!$AE99</f>
        <v>336116764500</v>
      </c>
      <c r="D37" s="230">
        <f>('Energy Use'!D93-'E-electricity'!D37-'E-Coal'!D37)*'Energy Use 2020'!$AE99</f>
        <v>333592868239.9762</v>
      </c>
      <c r="E37" s="230">
        <f>('Energy Use'!E93-'E-electricity'!E37-'E-Coal'!E37)*'Energy Use 2020'!$AE99</f>
        <v>416111145841.96893</v>
      </c>
      <c r="F37" s="230">
        <f>('Energy Use'!F93-'E-electricity'!F37-'E-Coal'!F37)*'Energy Use 2020'!$AE99</f>
        <v>425142037444.30011</v>
      </c>
      <c r="G37" s="230">
        <f>('Energy Use'!G93-'E-electricity'!G37-'E-Coal'!G37)*'Energy Use 2020'!$AE99</f>
        <v>437430346970.50409</v>
      </c>
      <c r="H37" s="230">
        <f>('Energy Use'!H93-'E-electricity'!H37-'E-Coal'!H37)*'Energy Use 2020'!$AE99</f>
        <v>452408258044.17609</v>
      </c>
      <c r="I37" s="230">
        <f>('Energy Use'!I93-'E-electricity'!I37-'E-Coal'!I37)*'Energy Use 2020'!$AE99</f>
        <v>464763141657.95502</v>
      </c>
      <c r="J37" s="230">
        <f>('Energy Use'!J93-'E-electricity'!J37-'E-Coal'!J37)*'Energy Use 2020'!$AE99</f>
        <v>472479005231.94751</v>
      </c>
      <c r="K37" s="230">
        <f>('Energy Use'!K93-'E-electricity'!K37-'E-Coal'!K37)*'Energy Use 2020'!$AE99</f>
        <v>477633580592.62854</v>
      </c>
      <c r="L37" s="230">
        <f>('Energy Use'!L93-'E-electricity'!L37-'E-Coal'!L37)*'Energy Use 2020'!$AE99</f>
        <v>481027421661.24152</v>
      </c>
      <c r="M37" s="230">
        <f>('Energy Use'!M93-'E-electricity'!M37-'E-Coal'!M37)*'Energy Use 2020'!$AE99</f>
        <v>484102092870.66791</v>
      </c>
      <c r="N37" s="230">
        <f>('Energy Use'!N93-'E-electricity'!N37-'E-Coal'!N37)*'Energy Use 2020'!$AE99</f>
        <v>490316131786.93176</v>
      </c>
      <c r="O37" s="230">
        <f>('Energy Use'!O93-'E-electricity'!O37-'E-Coal'!O37)*'Energy Use 2020'!$AE99</f>
        <v>497597286227.56512</v>
      </c>
      <c r="P37" s="230">
        <f>('Energy Use'!P93-'E-electricity'!P37-'E-Coal'!P37)*'Energy Use 2020'!$AE99</f>
        <v>505692360591.31293</v>
      </c>
      <c r="Q37" s="230">
        <f>('Energy Use'!Q93-'E-electricity'!Q37-'E-Coal'!Q37)*'Energy Use 2020'!$AE99</f>
        <v>514334088748.13062</v>
      </c>
      <c r="R37" s="230">
        <f>('Energy Use'!R93-'E-electricity'!R37-'E-Coal'!R37)*'Energy Use 2020'!$AE99</f>
        <v>523237302595.396</v>
      </c>
      <c r="S37" s="230">
        <f>('Energy Use'!S93-'E-electricity'!S37-'E-Coal'!S37)*'Energy Use 2020'!$AE99</f>
        <v>534216732091.72638</v>
      </c>
      <c r="T37" s="230">
        <f>('Energy Use'!T93-'E-electricity'!T37-'E-Coal'!T37)*'Energy Use 2020'!$AE99</f>
        <v>545217365770.44196</v>
      </c>
      <c r="U37" s="230">
        <f>('Energy Use'!U93-'E-electricity'!U37-'E-Coal'!U37)*'Energy Use 2020'!$AE99</f>
        <v>556198578281.68909</v>
      </c>
      <c r="V37" s="230">
        <f>('Energy Use'!V93-'E-electricity'!V37-'E-Coal'!V37)*'Energy Use 2020'!$AE99</f>
        <v>567116995656.11548</v>
      </c>
      <c r="W37" s="230">
        <f>('Energy Use'!W93-'E-electricity'!W37-'E-Coal'!W37)*'Energy Use 2020'!$AE99</f>
        <v>577926537156.55798</v>
      </c>
      <c r="X37" s="230">
        <f>('Energy Use'!X93-'E-electricity'!X37-'E-Coal'!X37)*'Energy Use 2020'!$AE99</f>
        <v>588578491199.24731</v>
      </c>
      <c r="Y37" s="230">
        <f>('Energy Use'!Y93-'E-electricity'!Y37-'E-Coal'!Y37)*'Energy Use 2020'!$AE99</f>
        <v>599021628128.62769</v>
      </c>
      <c r="Z37" s="230">
        <f>('Energy Use'!Z93-'E-electricity'!Z37-'E-Coal'!Z37)*'Energy Use 2020'!$AE99</f>
        <v>609202352421.01733</v>
      </c>
      <c r="AA37" s="230">
        <f>('Energy Use'!AA93-'E-electricity'!AA37-'E-Coal'!AA37)*'Energy Use 2020'!$AE99</f>
        <v>619064896604.36792</v>
      </c>
      <c r="AB37" s="230">
        <f>('Energy Use'!AB93-'E-electricity'!AB37-'E-Coal'!AB37)*'Energy Use 2020'!$AE99</f>
        <v>628551558809.19617</v>
      </c>
      <c r="AC37" s="230">
        <f>('Energy Use'!AC93-'E-electricity'!AC37-'E-Coal'!AC37)*'Energy Use 2020'!$AE99</f>
        <v>637602985405.83154</v>
      </c>
      <c r="AD37" s="230">
        <f>('Energy Use'!AD93-'E-electricity'!AD37-'E-Coal'!AD37)*'Energy Use 2020'!$AE99</f>
        <v>646158499633.32947</v>
      </c>
      <c r="AE37" s="230">
        <f>('Energy Use'!AE93-'E-electricity'!AE37-'E-Coal'!AE37)*'Energy Use 2020'!$AE99</f>
        <v>654156476485.69897</v>
      </c>
      <c r="AF37" s="230">
        <f>('Energy Use'!AF93-'E-electricity'!AF37-'E-Coal'!AF37)*'Energy Use 2020'!$AE99</f>
        <v>661534763394.02832</v>
      </c>
      <c r="AG37" s="230">
        <f>('Energy Use'!AG93-'E-electricity'!AG37-'E-Coal'!AG37)*'Energy Use 2020'!$AE99</f>
        <v>668231145433.11206</v>
      </c>
      <c r="AH37" s="230">
        <f>('Energy Use'!AH93-'E-electricity'!AH37-'E-Coal'!AH37)*'Energy Use 2020'!$AE99</f>
        <v>674183852896.65466</v>
      </c>
      <c r="AI37" s="230">
        <f>('Energy Use'!AI93-'E-electricity'!AI37-'E-Coal'!AI37)*'Energy Use 2020'!$AE99</f>
        <v>679332108136.43665</v>
      </c>
      <c r="AJ37" s="230">
        <f>('Energy Use'!AJ93-'E-electricity'!AJ37-'E-Coal'!AJ37)*'Energy Use 2020'!$AE99</f>
        <v>683616707562.50891</v>
      </c>
      <c r="AK37" s="230">
        <f>('Energy Use'!AK93-'E-electricity'!AK37-'E-Coal'!AK37)*'Energy Use 2020'!$AE99</f>
        <v>686980633670.54614</v>
      </c>
      <c r="AL37" s="230">
        <f>('Energy Use'!AL93-'E-electricity'!AL37-'E-Coal'!AL37)*'Energy Use 2020'!$AE99</f>
        <v>689369690919.97278</v>
      </c>
      <c r="AM37" s="230">
        <f>('Energy Use'!AM93-'E-electricity'!AM37-'E-Coal'!AM37)*'Energy Use 2020'!$AE99</f>
        <v>690733158255.77905</v>
      </c>
      <c r="AN37" s="230">
        <f>('Energy Use'!AN93-'E-electricity'!AN37-'E-Coal'!AN37)*'Energy Use 2020'!$AE99</f>
        <v>691024450074.54358</v>
      </c>
      <c r="AO37" s="230">
        <f>('Energy Use'!AO93-'E-electricity'!AO37-'E-Coal'!AO37)*'Energy Use 2020'!$AE99</f>
        <v>690201776510.01599</v>
      </c>
      <c r="AP37" s="230">
        <f>('Energy Use'!AP93-'E-electricity'!AP37-'E-Coal'!AP37)*'Energy Use 2020'!$AE99</f>
        <v>688228793085.90857</v>
      </c>
      <c r="AQ37" s="230">
        <f>('Energy Use'!AQ93-'E-electricity'!AQ37-'E-Coal'!AQ37)*'Energy Use 2020'!$AE99</f>
        <v>685018115685.16272</v>
      </c>
      <c r="AR37" s="133" t="str">
        <f>VLOOKUP($A37,'Sector Match'!$A$1:$B$43,2,0)</f>
        <v>computers and electronics 26</v>
      </c>
    </row>
    <row r="38" spans="1:44" x14ac:dyDescent="0.2">
      <c r="A38" s="74" t="s">
        <v>36</v>
      </c>
      <c r="B38" s="230">
        <f>('Energy Use'!B94-'E-electricity'!B38)*'Energy Use 2019'!$V100</f>
        <v>288893748000</v>
      </c>
      <c r="C38" s="230">
        <f>('Energy Use'!C94-'E-electricity'!C38-'E-Coal'!C38)*'Energy Use 2020'!$AE100</f>
        <v>211114662000</v>
      </c>
      <c r="D38" s="230">
        <f>('Energy Use'!D94-'E-electricity'!D38-'E-Coal'!D38)*'Energy Use 2020'!$AE100</f>
        <v>167011973706.22675</v>
      </c>
      <c r="E38" s="230">
        <f>('Energy Use'!E94-'E-electricity'!E38-'E-Coal'!E38)*'Energy Use 2020'!$AE100</f>
        <v>260949009410.53799</v>
      </c>
      <c r="F38" s="230">
        <f>('Energy Use'!F94-'E-electricity'!F38-'E-Coal'!F38)*'Energy Use 2020'!$AE100</f>
        <v>259230946841.62927</v>
      </c>
      <c r="G38" s="230">
        <f>('Energy Use'!G94-'E-electricity'!G38-'E-Coal'!G38)*'Energy Use 2020'!$AE100</f>
        <v>260749557068.8804</v>
      </c>
      <c r="H38" s="230">
        <f>('Energy Use'!H94-'E-electricity'!H38-'E-Coal'!H38)*'Energy Use 2020'!$AE100</f>
        <v>264185426099.47195</v>
      </c>
      <c r="I38" s="230">
        <f>('Energy Use'!I94-'E-electricity'!I38-'E-Coal'!I38)*'Energy Use 2020'!$AE100</f>
        <v>267552213159.06686</v>
      </c>
      <c r="J38" s="230">
        <f>('Energy Use'!J94-'E-electricity'!J38-'E-Coal'!J38)*'Energy Use 2020'!$AE100</f>
        <v>270354387454.86646</v>
      </c>
      <c r="K38" s="230">
        <f>('Energy Use'!K94-'E-electricity'!K38-'E-Coal'!K38)*'Energy Use 2020'!$AE100</f>
        <v>272633347454.97226</v>
      </c>
      <c r="L38" s="230">
        <f>('Energy Use'!L94-'E-electricity'!L38-'E-Coal'!L38)*'Energy Use 2020'!$AE100</f>
        <v>274069014146.40854</v>
      </c>
      <c r="M38" s="230">
        <f>('Energy Use'!M94-'E-electricity'!M38-'E-Coal'!M38)*'Energy Use 2020'!$AE100</f>
        <v>274488463464.34351</v>
      </c>
      <c r="N38" s="230">
        <f>('Energy Use'!N94-'E-electricity'!N38-'E-Coal'!N38)*'Energy Use 2020'!$AE100</f>
        <v>276011142474.46149</v>
      </c>
      <c r="O38" s="230">
        <f>('Energy Use'!O94-'E-electricity'!O38-'E-Coal'!O38)*'Energy Use 2020'!$AE100</f>
        <v>276531080341.99811</v>
      </c>
      <c r="P38" s="230">
        <f>('Energy Use'!P94-'E-electricity'!P38-'E-Coal'!P38)*'Energy Use 2020'!$AE100</f>
        <v>276115390947.77863</v>
      </c>
      <c r="Q38" s="230">
        <f>('Energy Use'!Q94-'E-electricity'!Q38-'E-Coal'!Q38)*'Energy Use 2020'!$AE100</f>
        <v>274840550646.00256</v>
      </c>
      <c r="R38" s="230">
        <f>('Energy Use'!R94-'E-electricity'!R38-'E-Coal'!R38)*'Energy Use 2020'!$AE100</f>
        <v>272789970029.50967</v>
      </c>
      <c r="S38" s="230">
        <f>('Energy Use'!S94-'E-electricity'!S38-'E-Coal'!S38)*'Energy Use 2020'!$AE100</f>
        <v>272390151284.57303</v>
      </c>
      <c r="T38" s="230">
        <f>('Energy Use'!T94-'E-electricity'!T38-'E-Coal'!T38)*'Energy Use 2020'!$AE100</f>
        <v>271392774795.84351</v>
      </c>
      <c r="U38" s="230">
        <f>('Energy Use'!U94-'E-electricity'!U38-'E-Coal'!U38)*'Energy Use 2020'!$AE100</f>
        <v>269841804771.51559</v>
      </c>
      <c r="V38" s="230">
        <f>('Energy Use'!V94-'E-electricity'!V38-'E-Coal'!V38)*'Energy Use 2020'!$AE100</f>
        <v>267783862438.94897</v>
      </c>
      <c r="W38" s="230">
        <f>('Energy Use'!W94-'E-electricity'!W38-'E-Coal'!W38)*'Energy Use 2020'!$AE100</f>
        <v>265267401844.71805</v>
      </c>
      <c r="X38" s="230">
        <f>('Energy Use'!X94-'E-electricity'!X38-'E-Coal'!X38)*'Energy Use 2020'!$AE100</f>
        <v>262341939329.30759</v>
      </c>
      <c r="Y38" s="230">
        <f>('Energy Use'!Y94-'E-electricity'!Y38-'E-Coal'!Y38)*'Energy Use 2020'!$AE100</f>
        <v>259057347737.26138</v>
      </c>
      <c r="Z38" s="230">
        <f>('Energy Use'!Z94-'E-electricity'!Z38-'E-Coal'!Z38)*'Energy Use 2020'!$AE100</f>
        <v>255463223390.65805</v>
      </c>
      <c r="AA38" s="230">
        <f>('Energy Use'!AA94-'E-electricity'!AA38-'E-Coal'!AA38)*'Energy Use 2020'!$AE100</f>
        <v>251608331005.34244</v>
      </c>
      <c r="AB38" s="230">
        <f>('Energy Use'!AB94-'E-electricity'!AB38-'E-Coal'!AB38)*'Energy Use 2020'!$AE100</f>
        <v>247540129137.92792</v>
      </c>
      <c r="AC38" s="230">
        <f>('Energy Use'!AC94-'E-electricity'!AC38-'E-Coal'!AC38)*'Energy Use 2020'!$AE100</f>
        <v>243304376468.08447</v>
      </c>
      <c r="AD38" s="230">
        <f>('Energy Use'!AD94-'E-electricity'!AD38-'E-Coal'!AD38)*'Energy Use 2020'!$AE100</f>
        <v>238944817275.83133</v>
      </c>
      <c r="AE38" s="230">
        <f>('Energy Use'!AE94-'E-electricity'!AE38-'E-Coal'!AE38)*'Energy Use 2020'!$AE100</f>
        <v>234502942880.44272</v>
      </c>
      <c r="AF38" s="230">
        <f>('Energy Use'!AF94-'E-electricity'!AF38-'E-Coal'!AF38)*'Energy Use 2020'!$AE100</f>
        <v>230017824563.92014</v>
      </c>
      <c r="AG38" s="230">
        <f>('Energy Use'!AG94-'E-electricity'!AG38-'E-Coal'!AG38)*'Energy Use 2020'!$AE100</f>
        <v>225526012593.38364</v>
      </c>
      <c r="AH38" s="230">
        <f>('Energy Use'!AH94-'E-electricity'!AH38-'E-Coal'!AH38)*'Energy Use 2020'!$AE100</f>
        <v>221061495359.36853</v>
      </c>
      <c r="AI38" s="230">
        <f>('Energy Use'!AI94-'E-electricity'!AI38-'E-Coal'!AI38)*'Energy Use 2020'!$AE100</f>
        <v>216655712330.63663</v>
      </c>
      <c r="AJ38" s="230">
        <f>('Energy Use'!AJ94-'E-electricity'!AJ38-'E-Coal'!AJ38)*'Energy Use 2020'!$AE100</f>
        <v>212337614456.48041</v>
      </c>
      <c r="AK38" s="230">
        <f>('Energy Use'!AK94-'E-electricity'!AK38-'E-Coal'!AK38)*'Energy Use 2020'!$AE100</f>
        <v>208133765788.61151</v>
      </c>
      <c r="AL38" s="230">
        <f>('Energy Use'!AL94-'E-electricity'!AL38-'E-Coal'!AL38)*'Energy Use 2020'!$AE100</f>
        <v>204068480410.9859</v>
      </c>
      <c r="AM38" s="230">
        <f>('Energy Use'!AM94-'E-electricity'!AM38-'E-Coal'!AM38)*'Energy Use 2020'!$AE100</f>
        <v>200163989223.16602</v>
      </c>
      <c r="AN38" s="230">
        <f>('Energy Use'!AN94-'E-electricity'!AN38-'E-Coal'!AN38)*'Energy Use 2020'!$AE100</f>
        <v>196440631690.15942</v>
      </c>
      <c r="AO38" s="230">
        <f>('Energy Use'!AO94-'E-electricity'!AO38-'E-Coal'!AO38)*'Energy Use 2020'!$AE100</f>
        <v>192917068321.75269</v>
      </c>
      <c r="AP38" s="230">
        <f>('Energy Use'!AP94-'E-electricity'!AP38-'E-Coal'!AP38)*'Energy Use 2020'!$AE100</f>
        <v>189610510354.33997</v>
      </c>
      <c r="AQ38" s="230">
        <f>('Energy Use'!AQ94-'E-electricity'!AQ38-'E-Coal'!AQ38)*'Energy Use 2020'!$AE100</f>
        <v>186521412633.3642</v>
      </c>
      <c r="AR38" s="133" t="str">
        <f>VLOOKUP($A38,'Sector Match'!$A$1:$B$43,2,0)</f>
        <v>other machinery 28</v>
      </c>
    </row>
    <row r="39" spans="1:44" x14ac:dyDescent="0.2">
      <c r="A39" s="74" t="s">
        <v>37</v>
      </c>
      <c r="B39" s="230">
        <f>('Energy Use'!B95-'E-electricity'!B39)*'Energy Use 2019'!$V101</f>
        <v>1630582981500</v>
      </c>
      <c r="C39" s="230">
        <f>('Energy Use'!C95-'E-electricity'!C39-'E-Coal'!C39)*'Energy Use 2020'!$AE101</f>
        <v>1666694700000</v>
      </c>
      <c r="D39" s="230">
        <f>('Energy Use'!D95-'E-electricity'!D39-'E-Coal'!D39)*'Energy Use 2020'!$AE101</f>
        <v>2364873673618.2378</v>
      </c>
      <c r="E39" s="230">
        <f>('Energy Use'!E95-'E-electricity'!E39-'E-Coal'!E39)*'Energy Use 2020'!$AE101</f>
        <v>2984579923706.6489</v>
      </c>
      <c r="F39" s="230">
        <f>('Energy Use'!F95-'E-electricity'!F39-'E-Coal'!F39)*'Energy Use 2020'!$AE101</f>
        <v>3207693393086.21</v>
      </c>
      <c r="G39" s="230">
        <f>('Energy Use'!G95-'E-electricity'!G39-'E-Coal'!G39)*'Energy Use 2020'!$AE101</f>
        <v>3543020012089.6865</v>
      </c>
      <c r="H39" s="230">
        <f>('Energy Use'!H95-'E-electricity'!H39-'E-Coal'!H39)*'Energy Use 2020'!$AE101</f>
        <v>3983739380092.3926</v>
      </c>
      <c r="I39" s="230">
        <f>('Energy Use'!I95-'E-electricity'!I39-'E-Coal'!I39)*'Energy Use 2020'!$AE101</f>
        <v>4491187997306.3398</v>
      </c>
      <c r="J39" s="230">
        <f>('Energy Use'!J95-'E-electricity'!J39-'E-Coal'!J39)*'Energy Use 2020'!$AE101</f>
        <v>4904177923813.7158</v>
      </c>
      <c r="K39" s="230">
        <f>('Energy Use'!K95-'E-electricity'!K39-'E-Coal'!K39)*'Energy Use 2020'!$AE101</f>
        <v>5309550004413.2666</v>
      </c>
      <c r="L39" s="230">
        <f>('Energy Use'!L95-'E-electricity'!L39-'E-Coal'!L39)*'Energy Use 2020'!$AE101</f>
        <v>5663122780027.9727</v>
      </c>
      <c r="M39" s="230">
        <f>('Energy Use'!M95-'E-electricity'!M39-'E-Coal'!M39)*'Energy Use 2020'!$AE101</f>
        <v>5983396239659.041</v>
      </c>
      <c r="N39" s="230">
        <f>('Energy Use'!N95-'E-electricity'!N39-'E-Coal'!N39)*'Energy Use 2020'!$AE101</f>
        <v>6373157204460.4951</v>
      </c>
      <c r="O39" s="230">
        <f>('Energy Use'!O95-'E-electricity'!O39-'E-Coal'!O39)*'Energy Use 2020'!$AE101</f>
        <v>6775453870171.3105</v>
      </c>
      <c r="P39" s="230">
        <f>('Energy Use'!P95-'E-electricity'!P39-'E-Coal'!P39)*'Energy Use 2020'!$AE101</f>
        <v>7191318388339.7676</v>
      </c>
      <c r="Q39" s="230">
        <f>('Energy Use'!Q95-'E-electricity'!Q39-'E-Coal'!Q39)*'Energy Use 2020'!$AE101</f>
        <v>7622097016201.4092</v>
      </c>
      <c r="R39" s="230">
        <f>('Energy Use'!R95-'E-electricity'!R39-'E-Coal'!R39)*'Energy Use 2020'!$AE101</f>
        <v>8069483282778.7656</v>
      </c>
      <c r="S39" s="230">
        <f>('Energy Use'!S95-'E-electricity'!S39-'E-Coal'!S39)*'Energy Use 2020'!$AE101</f>
        <v>8561684890576.877</v>
      </c>
      <c r="T39" s="230">
        <f>('Energy Use'!T95-'E-electricity'!T39-'E-Coal'!T39)*'Energy Use 2020'!$AE101</f>
        <v>9074825674136.6699</v>
      </c>
      <c r="U39" s="230">
        <f>('Energy Use'!U95-'E-electricity'!U39-'E-Coal'!U39)*'Energy Use 2020'!$AE101</f>
        <v>9607942466785.8105</v>
      </c>
      <c r="V39" s="230">
        <f>('Energy Use'!V95-'E-electricity'!V39-'E-Coal'!V39)*'Energy Use 2020'!$AE101</f>
        <v>10159750940752.299</v>
      </c>
      <c r="W39" s="230">
        <f>('Energy Use'!W95-'E-electricity'!W39-'E-Coal'!W39)*'Energy Use 2020'!$AE101</f>
        <v>10728618643471.119</v>
      </c>
      <c r="X39" s="230">
        <f>('Energy Use'!X95-'E-electricity'!X39-'E-Coal'!X39)*'Energy Use 2020'!$AE101</f>
        <v>11312540506451.025</v>
      </c>
      <c r="Y39" s="230">
        <f>('Energy Use'!Y95-'E-electricity'!Y39-'E-Coal'!Y39)*'Energy Use 2020'!$AE101</f>
        <v>11909117834410.014</v>
      </c>
      <c r="Z39" s="230">
        <f>('Energy Use'!Z95-'E-electricity'!Z39-'E-Coal'!Z39)*'Energy Use 2020'!$AE101</f>
        <v>12515541864099.705</v>
      </c>
      <c r="AA39" s="230">
        <f>('Energy Use'!AA95-'E-electricity'!AA39-'E-Coal'!AA39)*'Energy Use 2020'!$AE101</f>
        <v>13128583041794.297</v>
      </c>
      <c r="AB39" s="230">
        <f>('Energy Use'!AB95-'E-electricity'!AB39-'E-Coal'!AB39)*'Energy Use 2020'!$AE101</f>
        <v>13744587198818.775</v>
      </c>
      <c r="AC39" s="230">
        <f>('Energy Use'!AC95-'E-electricity'!AC39-'E-Coal'!AC39)*'Energy Use 2020'!$AE101</f>
        <v>14359479798567.768</v>
      </c>
      <c r="AD39" s="230">
        <f>('Energy Use'!AD95-'E-electricity'!AD39-'E-Coal'!AD39)*'Energy Use 2020'!$AE101</f>
        <v>14968779379238.973</v>
      </c>
      <c r="AE39" s="230">
        <f>('Energy Use'!AE95-'E-electricity'!AE39-'E-Coal'!AE39)*'Energy Use 2020'!$AE101</f>
        <v>15567621217584.9</v>
      </c>
      <c r="AF39" s="230">
        <f>('Energy Use'!AF95-'E-electricity'!AF39-'E-Coal'!AF39)*'Energy Use 2020'!$AE101</f>
        <v>16150792085058.443</v>
      </c>
      <c r="AG39" s="230">
        <f>('Energy Use'!AG95-'E-electricity'!AG39-'E-Coal'!AG39)*'Energy Use 2020'!$AE101</f>
        <v>16712776755068.234</v>
      </c>
      <c r="AH39" s="230">
        <f>('Energy Use'!AH95-'E-electricity'!AH39-'E-Coal'!AH39)*'Energy Use 2020'!$AE101</f>
        <v>17247816647080.238</v>
      </c>
      <c r="AI39" s="230">
        <f>('Energy Use'!AI95-'E-electricity'!AI39-'E-Coal'!AI39)*'Energy Use 2020'!$AE101</f>
        <v>17749980661086.137</v>
      </c>
      <c r="AJ39" s="230">
        <f>('Energy Use'!AJ95-'E-electricity'!AJ39-'E-Coal'!AJ39)*'Energy Use 2020'!$AE101</f>
        <v>18213247868728.879</v>
      </c>
      <c r="AK39" s="230">
        <f>('Energy Use'!AK95-'E-electricity'!AK39-'E-Coal'!AK39)*'Energy Use 2020'!$AE101</f>
        <v>18631601292898.02</v>
      </c>
      <c r="AL39" s="230">
        <f>('Energy Use'!AL95-'E-electricity'!AL39-'E-Coal'!AL39)*'Energy Use 2020'!$AE101</f>
        <v>18999131537421.395</v>
      </c>
      <c r="AM39" s="230">
        <f>('Energy Use'!AM95-'E-electricity'!AM39-'E-Coal'!AM39)*'Energy Use 2020'!$AE101</f>
        <v>19310148537959.215</v>
      </c>
      <c r="AN39" s="230">
        <f>('Energy Use'!AN95-'E-electricity'!AN39-'E-Coal'!AN39)*'Energy Use 2020'!$AE101</f>
        <v>19559299213381.375</v>
      </c>
      <c r="AO39" s="230">
        <f>('Energy Use'!AO95-'E-electricity'!AO39-'E-Coal'!AO39)*'Energy Use 2020'!$AE101</f>
        <v>19741688326004.309</v>
      </c>
      <c r="AP39" s="230">
        <f>('Energy Use'!AP95-'E-electricity'!AP39-'E-Coal'!AP39)*'Energy Use 2020'!$AE101</f>
        <v>19852999433771.828</v>
      </c>
      <c r="AQ39" s="230">
        <f>('Energy Use'!AQ95-'E-electricity'!AQ39-'E-Coal'!AQ39)*'Energy Use 2020'!$AE101</f>
        <v>19887954305294.176</v>
      </c>
      <c r="AR39" s="133" t="str">
        <f>VLOOKUP($A39,'Sector Match'!$A$1:$B$43,2,0)</f>
        <v>water and waste 36T39</v>
      </c>
    </row>
    <row r="40" spans="1:44" x14ac:dyDescent="0.2">
      <c r="A40" s="74" t="s">
        <v>38</v>
      </c>
      <c r="B40" s="230">
        <f>('Energy Use'!B96-'E-electricity'!B40)*'Energy Use 2019'!$V102</f>
        <v>0</v>
      </c>
      <c r="C40" s="230">
        <f>('Energy Use'!C96-'E-electricity'!C40-'E-Coal'!C40)*'Energy Use 2020'!$AE102</f>
        <v>0</v>
      </c>
      <c r="D40" s="230">
        <f>('Energy Use'!D96-'E-electricity'!D40-'E-Coal'!D40)*'Energy Use 2020'!$AE102</f>
        <v>0</v>
      </c>
      <c r="E40" s="230">
        <f>('Energy Use'!E96-'E-electricity'!E40-'E-Coal'!E40)*'Energy Use 2020'!$AE102</f>
        <v>0</v>
      </c>
      <c r="F40" s="230">
        <f>('Energy Use'!F96-'E-electricity'!F40-'E-Coal'!F40)*'Energy Use 2020'!$AE102</f>
        <v>0</v>
      </c>
      <c r="G40" s="230">
        <f>('Energy Use'!G96-'E-electricity'!G40-'E-Coal'!G40)*'Energy Use 2020'!$AE102</f>
        <v>0</v>
      </c>
      <c r="H40" s="230">
        <f>('Energy Use'!H96-'E-electricity'!H40-'E-Coal'!H40)*'Energy Use 2020'!$AE102</f>
        <v>0</v>
      </c>
      <c r="I40" s="230">
        <f>('Energy Use'!I96-'E-electricity'!I40-'E-Coal'!I40)*'Energy Use 2020'!$AE102</f>
        <v>0</v>
      </c>
      <c r="J40" s="230">
        <f>('Energy Use'!J96-'E-electricity'!J40-'E-Coal'!J40)*'Energy Use 2020'!$AE102</f>
        <v>0</v>
      </c>
      <c r="K40" s="230">
        <f>('Energy Use'!K96-'E-electricity'!K40-'E-Coal'!K40)*'Energy Use 2020'!$AE102</f>
        <v>0</v>
      </c>
      <c r="L40" s="230">
        <f>('Energy Use'!L96-'E-electricity'!L40-'E-Coal'!L40)*'Energy Use 2020'!$AE102</f>
        <v>0</v>
      </c>
      <c r="M40" s="230">
        <f>('Energy Use'!M96-'E-electricity'!M40-'E-Coal'!M40)*'Energy Use 2020'!$AE102</f>
        <v>0</v>
      </c>
      <c r="N40" s="230">
        <f>('Energy Use'!N96-'E-electricity'!N40-'E-Coal'!N40)*'Energy Use 2020'!$AE102</f>
        <v>0</v>
      </c>
      <c r="O40" s="230">
        <f>('Energy Use'!O96-'E-electricity'!O40-'E-Coal'!O40)*'Energy Use 2020'!$AE102</f>
        <v>0</v>
      </c>
      <c r="P40" s="230">
        <f>('Energy Use'!P96-'E-electricity'!P40-'E-Coal'!P40)*'Energy Use 2020'!$AE102</f>
        <v>0</v>
      </c>
      <c r="Q40" s="230">
        <f>('Energy Use'!Q96-'E-electricity'!Q40-'E-Coal'!Q40)*'Energy Use 2020'!$AE102</f>
        <v>0</v>
      </c>
      <c r="R40" s="230">
        <f>('Energy Use'!R96-'E-electricity'!R40-'E-Coal'!R40)*'Energy Use 2020'!$AE102</f>
        <v>0</v>
      </c>
      <c r="S40" s="230">
        <f>('Energy Use'!S96-'E-electricity'!S40-'E-Coal'!S40)*'Energy Use 2020'!$AE102</f>
        <v>0</v>
      </c>
      <c r="T40" s="230">
        <f>('Energy Use'!T96-'E-electricity'!T40-'E-Coal'!T40)*'Energy Use 2020'!$AE102</f>
        <v>0</v>
      </c>
      <c r="U40" s="230">
        <f>('Energy Use'!U96-'E-electricity'!U40-'E-Coal'!U40)*'Energy Use 2020'!$AE102</f>
        <v>0</v>
      </c>
      <c r="V40" s="230">
        <f>('Energy Use'!V96-'E-electricity'!V40-'E-Coal'!V40)*'Energy Use 2020'!$AE102</f>
        <v>0</v>
      </c>
      <c r="W40" s="230">
        <f>('Energy Use'!W96-'E-electricity'!W40-'E-Coal'!W40)*'Energy Use 2020'!$AE102</f>
        <v>0</v>
      </c>
      <c r="X40" s="230">
        <f>('Energy Use'!X96-'E-electricity'!X40-'E-Coal'!X40)*'Energy Use 2020'!$AE102</f>
        <v>0</v>
      </c>
      <c r="Y40" s="230">
        <f>('Energy Use'!Y96-'E-electricity'!Y40-'E-Coal'!Y40)*'Energy Use 2020'!$AE102</f>
        <v>0</v>
      </c>
      <c r="Z40" s="230">
        <f>('Energy Use'!Z96-'E-electricity'!Z40-'E-Coal'!Z40)*'Energy Use 2020'!$AE102</f>
        <v>0</v>
      </c>
      <c r="AA40" s="230">
        <f>('Energy Use'!AA96-'E-electricity'!AA40-'E-Coal'!AA40)*'Energy Use 2020'!$AE102</f>
        <v>0</v>
      </c>
      <c r="AB40" s="230">
        <f>('Energy Use'!AB96-'E-electricity'!AB40-'E-Coal'!AB40)*'Energy Use 2020'!$AE102</f>
        <v>0</v>
      </c>
      <c r="AC40" s="230">
        <f>('Energy Use'!AC96-'E-electricity'!AC40-'E-Coal'!AC40)*'Energy Use 2020'!$AE102</f>
        <v>0</v>
      </c>
      <c r="AD40" s="230">
        <f>('Energy Use'!AD96-'E-electricity'!AD40-'E-Coal'!AD40)*'Energy Use 2020'!$AE102</f>
        <v>0</v>
      </c>
      <c r="AE40" s="230">
        <f>('Energy Use'!AE96-'E-electricity'!AE40-'E-Coal'!AE40)*'Energy Use 2020'!$AE102</f>
        <v>0</v>
      </c>
      <c r="AF40" s="230">
        <f>('Energy Use'!AF96-'E-electricity'!AF40-'E-Coal'!AF40)*'Energy Use 2020'!$AE102</f>
        <v>0</v>
      </c>
      <c r="AG40" s="230">
        <f>('Energy Use'!AG96-'E-electricity'!AG40-'E-Coal'!AG40)*'Energy Use 2020'!$AE102</f>
        <v>0</v>
      </c>
      <c r="AH40" s="230">
        <f>('Energy Use'!AH96-'E-electricity'!AH40-'E-Coal'!AH40)*'Energy Use 2020'!$AE102</f>
        <v>0</v>
      </c>
      <c r="AI40" s="230">
        <f>('Energy Use'!AI96-'E-electricity'!AI40-'E-Coal'!AI40)*'Energy Use 2020'!$AE102</f>
        <v>0</v>
      </c>
      <c r="AJ40" s="230">
        <f>('Energy Use'!AJ96-'E-electricity'!AJ40-'E-Coal'!AJ40)*'Energy Use 2020'!$AE102</f>
        <v>0</v>
      </c>
      <c r="AK40" s="230">
        <f>('Energy Use'!AK96-'E-electricity'!AK40-'E-Coal'!AK40)*'Energy Use 2020'!$AE102</f>
        <v>0</v>
      </c>
      <c r="AL40" s="230">
        <f>('Energy Use'!AL96-'E-electricity'!AL40-'E-Coal'!AL40)*'Energy Use 2020'!$AE102</f>
        <v>0</v>
      </c>
      <c r="AM40" s="230">
        <f>('Energy Use'!AM96-'E-electricity'!AM40-'E-Coal'!AM40)*'Energy Use 2020'!$AE102</f>
        <v>0</v>
      </c>
      <c r="AN40" s="230">
        <f>('Energy Use'!AN96-'E-electricity'!AN40-'E-Coal'!AN40)*'Energy Use 2020'!$AE102</f>
        <v>0</v>
      </c>
      <c r="AO40" s="230">
        <f>('Energy Use'!AO96-'E-electricity'!AO40-'E-Coal'!AO40)*'Energy Use 2020'!$AE102</f>
        <v>0</v>
      </c>
      <c r="AP40" s="230">
        <f>('Energy Use'!AP96-'E-electricity'!AP40-'E-Coal'!AP40)*'Energy Use 2020'!$AE102</f>
        <v>0</v>
      </c>
      <c r="AQ40" s="230">
        <f>('Energy Use'!AQ96-'E-electricity'!AQ40-'E-Coal'!AQ40)*'Energy Use 2020'!$AE102</f>
        <v>0</v>
      </c>
      <c r="AR40" s="133" t="str">
        <f>VLOOKUP($A40,'Sector Match'!$A$1:$B$43,2,0)</f>
        <v>other machinery 28</v>
      </c>
    </row>
    <row r="41" spans="1:44" x14ac:dyDescent="0.2">
      <c r="A41" s="74" t="s">
        <v>39</v>
      </c>
      <c r="B41" s="230">
        <f>('Energy Use'!B97-'E-electricity'!B41)*'Energy Use 2019'!$V103</f>
        <v>2988939162000</v>
      </c>
      <c r="C41" s="230">
        <f>('Energy Use'!C97-'E-electricity'!C41-'E-Coal'!C41)*'Energy Use 2020'!$AE103</f>
        <v>2672267169000</v>
      </c>
      <c r="D41" s="230">
        <f>('Energy Use'!D97-'E-electricity'!D41-'E-Coal'!D41)*'Energy Use 2020'!$AE103</f>
        <v>1888345163960.7324</v>
      </c>
      <c r="E41" s="230">
        <f>('Energy Use'!E97-'E-electricity'!E41-'E-Coal'!E41)*'Energy Use 2020'!$AE103</f>
        <v>2024049027903.3906</v>
      </c>
      <c r="F41" s="230">
        <f>('Energy Use'!F97-'E-electricity'!F41-'E-Coal'!F41)*'Energy Use 2020'!$AE103</f>
        <v>2157370108009.7959</v>
      </c>
      <c r="G41" s="230">
        <f>('Energy Use'!G97-'E-electricity'!G41-'E-Coal'!G41)*'Energy Use 2020'!$AE103</f>
        <v>2328471480340.1265</v>
      </c>
      <c r="H41" s="230">
        <f>('Energy Use'!H97-'E-electricity'!H41-'E-Coal'!H41)*'Energy Use 2020'!$AE103</f>
        <v>2533580428028.3643</v>
      </c>
      <c r="I41" s="230">
        <f>('Energy Use'!I97-'E-electricity'!I41-'E-Coal'!I41)*'Energy Use 2020'!$AE103</f>
        <v>2745695522871.2476</v>
      </c>
      <c r="J41" s="230">
        <f>('Energy Use'!J97-'E-electricity'!J41-'E-Coal'!J41)*'Energy Use 2020'!$AE103</f>
        <v>2879726845309.666</v>
      </c>
      <c r="K41" s="230">
        <f>('Energy Use'!K97-'E-electricity'!K41-'E-Coal'!K41)*'Energy Use 2020'!$AE103</f>
        <v>2994680552392.4458</v>
      </c>
      <c r="L41" s="230">
        <f>('Energy Use'!L97-'E-electricity'!L41-'E-Coal'!L41)*'Energy Use 2020'!$AE103</f>
        <v>3079647632353.1216</v>
      </c>
      <c r="M41" s="230">
        <f>('Energy Use'!M97-'E-electricity'!M41-'E-Coal'!M41)*'Energy Use 2020'!$AE103</f>
        <v>3157332066744.2544</v>
      </c>
      <c r="N41" s="230">
        <f>('Energy Use'!N97-'E-electricity'!N41-'E-Coal'!N41)*'Energy Use 2020'!$AE103</f>
        <v>3285353688784.3643</v>
      </c>
      <c r="O41" s="230">
        <f>('Energy Use'!O97-'E-electricity'!O41-'E-Coal'!O41)*'Energy Use 2020'!$AE103</f>
        <v>3434793589589.0225</v>
      </c>
      <c r="P41" s="230">
        <f>('Energy Use'!P97-'E-electricity'!P41-'E-Coal'!P41)*'Energy Use 2020'!$AE103</f>
        <v>3601196377611.5596</v>
      </c>
      <c r="Q41" s="230">
        <f>('Energy Use'!Q97-'E-electricity'!Q41-'E-Coal'!Q41)*'Energy Use 2020'!$AE103</f>
        <v>3779128153382.1436</v>
      </c>
      <c r="R41" s="230">
        <f>('Energy Use'!R97-'E-electricity'!R41-'E-Coal'!R41)*'Energy Use 2020'!$AE103</f>
        <v>3961923575547.6235</v>
      </c>
      <c r="S41" s="230">
        <f>('Energy Use'!S97-'E-electricity'!S41-'E-Coal'!S41)*'Energy Use 2020'!$AE103</f>
        <v>4153852201943.25</v>
      </c>
      <c r="T41" s="230">
        <f>('Energy Use'!T97-'E-electricity'!T41-'E-Coal'!T41)*'Energy Use 2020'!$AE103</f>
        <v>4342824199022.8999</v>
      </c>
      <c r="U41" s="230">
        <f>('Energy Use'!U97-'E-electricity'!U41-'E-Coal'!U41)*'Energy Use 2020'!$AE103</f>
        <v>4527961549941.1709</v>
      </c>
      <c r="V41" s="230">
        <f>('Energy Use'!V97-'E-electricity'!V41-'E-Coal'!V41)*'Energy Use 2020'!$AE103</f>
        <v>4708423211203.8887</v>
      </c>
      <c r="W41" s="230">
        <f>('Energy Use'!W97-'E-electricity'!W41-'E-Coal'!W41)*'Energy Use 2020'!$AE103</f>
        <v>4883413987487.0176</v>
      </c>
      <c r="X41" s="230">
        <f>('Energy Use'!X97-'E-electricity'!X41-'E-Coal'!X41)*'Energy Use 2020'!$AE103</f>
        <v>5052192518497.2227</v>
      </c>
      <c r="Y41" s="230">
        <f>('Energy Use'!Y97-'E-electricity'!Y41-'E-Coal'!Y41)*'Energy Use 2020'!$AE103</f>
        <v>5214078271949.2871</v>
      </c>
      <c r="Z41" s="230">
        <f>('Energy Use'!Z97-'E-electricity'!Z41-'E-Coal'!Z41)*'Energy Use 2020'!$AE103</f>
        <v>5368457463081.0771</v>
      </c>
      <c r="AA41" s="230">
        <f>('Energy Use'!AA97-'E-electricity'!AA41-'E-Coal'!AA41)*'Energy Use 2020'!$AE103</f>
        <v>5514787847878.7861</v>
      </c>
      <c r="AB41" s="230">
        <f>('Energy Use'!AB97-'E-electricity'!AB41-'E-Coal'!AB41)*'Energy Use 2020'!$AE103</f>
        <v>5652602363562.8359</v>
      </c>
      <c r="AC41" s="230">
        <f>('Energy Use'!AC97-'E-electricity'!AC41-'E-Coal'!AC41)*'Energy Use 2020'!$AE103</f>
        <v>5781511615176.6104</v>
      </c>
      <c r="AD41" s="230">
        <f>('Energy Use'!AD97-'E-electricity'!AD41-'E-Coal'!AD41)*'Energy Use 2020'!$AE103</f>
        <v>5901205230712.418</v>
      </c>
      <c r="AE41" s="230">
        <f>('Energy Use'!AE97-'E-electricity'!AE41-'E-Coal'!AE41)*'Energy Use 2020'!$AE103</f>
        <v>6011452128588.4023</v>
      </c>
      <c r="AF41" s="230">
        <f>('Energy Use'!AF97-'E-electricity'!AF41-'E-Coal'!AF41)*'Energy Use 2020'!$AE103</f>
        <v>6112099760061.5273</v>
      </c>
      <c r="AG41" s="230">
        <f>('Energy Use'!AG97-'E-electricity'!AG41-'E-Coal'!AG41)*'Energy Use 2020'!$AE103</f>
        <v>6203072405044.6309</v>
      </c>
      <c r="AH41" s="230">
        <f>('Energy Use'!AH97-'E-electricity'!AH41-'E-Coal'!AH41)*'Energy Use 2020'!$AE103</f>
        <v>6284368612619.9688</v>
      </c>
      <c r="AI41" s="230">
        <f>('Energy Use'!AI97-'E-electricity'!AI41-'E-Coal'!AI41)*'Energy Use 2020'!$AE103</f>
        <v>6356057887255.6553</v>
      </c>
      <c r="AJ41" s="230">
        <f>('Energy Use'!AJ97-'E-electricity'!AJ41-'E-Coal'!AJ41)*'Energy Use 2020'!$AE103</f>
        <v>6418276728367.3506</v>
      </c>
      <c r="AK41" s="230">
        <f>('Energy Use'!AK97-'E-electricity'!AK41-'E-Coal'!AK41)*'Energy Use 2020'!$AE103</f>
        <v>6471224134558.416</v>
      </c>
      <c r="AL41" s="230">
        <f>('Energy Use'!AL97-'E-electricity'!AL41-'E-Coal'!AL41)*'Energy Use 2020'!$AE103</f>
        <v>6515156684813.793</v>
      </c>
      <c r="AM41" s="230">
        <f>('Energy Use'!AM97-'E-electricity'!AM41-'E-Coal'!AM41)*'Energy Use 2020'!$AE103</f>
        <v>6550383307373.8359</v>
      </c>
      <c r="AN41" s="230">
        <f>('Energy Use'!AN97-'E-electricity'!AN41-'E-Coal'!AN41)*'Energy Use 2020'!$AE103</f>
        <v>6577259843276.0518</v>
      </c>
      <c r="AO41" s="230">
        <f>('Energy Use'!AO97-'E-electricity'!AO41-'E-Coal'!AO41)*'Energy Use 2020'!$AE103</f>
        <v>6596183505952.7129</v>
      </c>
      <c r="AP41" s="230">
        <f>('Energy Use'!AP97-'E-electricity'!AP41-'E-Coal'!AP41)*'Energy Use 2020'!$AE103</f>
        <v>6607587331155.3711</v>
      </c>
      <c r="AQ41" s="230">
        <f>('Energy Use'!AQ97-'E-electricity'!AQ41-'E-Coal'!AQ41)*'Energy Use 2020'!$AE103</f>
        <v>6611383478953.7031</v>
      </c>
      <c r="AR41" s="133">
        <f>VLOOKUP($A41,'Sector Match'!$A$1:$B$43,2,0)</f>
        <v>0</v>
      </c>
    </row>
    <row r="42" spans="1:44" x14ac:dyDescent="0.2">
      <c r="A42" s="74" t="s">
        <v>40</v>
      </c>
      <c r="B42" s="230">
        <f>('Energy Use'!B98-'E-electricity'!B42)*'Energy Use 2019'!$V104</f>
        <v>0</v>
      </c>
      <c r="C42" s="230">
        <f>('Energy Use'!C98-'E-electricity'!C42-'E-Coal'!C42)*'Energy Use 2020'!$AE104</f>
        <v>0</v>
      </c>
      <c r="D42" s="230">
        <f>('Energy Use'!D98-'E-electricity'!D42-'E-Coal'!D42)*'Energy Use 2020'!$AE104</f>
        <v>0</v>
      </c>
      <c r="E42" s="230">
        <f>('Energy Use'!E98-'E-electricity'!E42-'E-Coal'!E42)*'Energy Use 2020'!$AE104</f>
        <v>0</v>
      </c>
      <c r="F42" s="230">
        <f>('Energy Use'!F98-'E-electricity'!F42-'E-Coal'!F42)*'Energy Use 2020'!$AE104</f>
        <v>0</v>
      </c>
      <c r="G42" s="230">
        <f>('Energy Use'!G98-'E-electricity'!G42-'E-Coal'!G42)*'Energy Use 2020'!$AE104</f>
        <v>0</v>
      </c>
      <c r="H42" s="230">
        <f>('Energy Use'!H98-'E-electricity'!H42-'E-Coal'!H42)*'Energy Use 2020'!$AE104</f>
        <v>0</v>
      </c>
      <c r="I42" s="230">
        <f>('Energy Use'!I98-'E-electricity'!I42-'E-Coal'!I42)*'Energy Use 2020'!$AE104</f>
        <v>0</v>
      </c>
      <c r="J42" s="230">
        <f>('Energy Use'!J98-'E-electricity'!J42-'E-Coal'!J42)*'Energy Use 2020'!$AE104</f>
        <v>0</v>
      </c>
      <c r="K42" s="230">
        <f>('Energy Use'!K98-'E-electricity'!K42-'E-Coal'!K42)*'Energy Use 2020'!$AE104</f>
        <v>0</v>
      </c>
      <c r="L42" s="230">
        <f>('Energy Use'!L98-'E-electricity'!L42-'E-Coal'!L42)*'Energy Use 2020'!$AE104</f>
        <v>0</v>
      </c>
      <c r="M42" s="230">
        <f>('Energy Use'!M98-'E-electricity'!M42-'E-Coal'!M42)*'Energy Use 2020'!$AE104</f>
        <v>0</v>
      </c>
      <c r="N42" s="230">
        <f>('Energy Use'!N98-'E-electricity'!N42-'E-Coal'!N42)*'Energy Use 2020'!$AE104</f>
        <v>0</v>
      </c>
      <c r="O42" s="230">
        <f>('Energy Use'!O98-'E-electricity'!O42-'E-Coal'!O42)*'Energy Use 2020'!$AE104</f>
        <v>0</v>
      </c>
      <c r="P42" s="230">
        <f>('Energy Use'!P98-'E-electricity'!P42-'E-Coal'!P42)*'Energy Use 2020'!$AE104</f>
        <v>0</v>
      </c>
      <c r="Q42" s="230">
        <f>('Energy Use'!Q98-'E-electricity'!Q42-'E-Coal'!Q42)*'Energy Use 2020'!$AE104</f>
        <v>0</v>
      </c>
      <c r="R42" s="230">
        <f>('Energy Use'!R98-'E-electricity'!R42-'E-Coal'!R42)*'Energy Use 2020'!$AE104</f>
        <v>0</v>
      </c>
      <c r="S42" s="230">
        <f>('Energy Use'!S98-'E-electricity'!S42-'E-Coal'!S42)*'Energy Use 2020'!$AE104</f>
        <v>0</v>
      </c>
      <c r="T42" s="230">
        <f>('Energy Use'!T98-'E-electricity'!T42-'E-Coal'!T42)*'Energy Use 2020'!$AE104</f>
        <v>0</v>
      </c>
      <c r="U42" s="230">
        <f>('Energy Use'!U98-'E-electricity'!U42-'E-Coal'!U42)*'Energy Use 2020'!$AE104</f>
        <v>0</v>
      </c>
      <c r="V42" s="230">
        <f>('Energy Use'!V98-'E-electricity'!V42-'E-Coal'!V42)*'Energy Use 2020'!$AE104</f>
        <v>0</v>
      </c>
      <c r="W42" s="230">
        <f>('Energy Use'!W98-'E-electricity'!W42-'E-Coal'!W42)*'Energy Use 2020'!$AE104</f>
        <v>0</v>
      </c>
      <c r="X42" s="230">
        <f>('Energy Use'!X98-'E-electricity'!X42-'E-Coal'!X42)*'Energy Use 2020'!$AE104</f>
        <v>0</v>
      </c>
      <c r="Y42" s="230">
        <f>('Energy Use'!Y98-'E-electricity'!Y42-'E-Coal'!Y42)*'Energy Use 2020'!$AE104</f>
        <v>0</v>
      </c>
      <c r="Z42" s="230">
        <f>('Energy Use'!Z98-'E-electricity'!Z42-'E-Coal'!Z42)*'Energy Use 2020'!$AE104</f>
        <v>0</v>
      </c>
      <c r="AA42" s="230">
        <f>('Energy Use'!AA98-'E-electricity'!AA42-'E-Coal'!AA42)*'Energy Use 2020'!$AE104</f>
        <v>0</v>
      </c>
      <c r="AB42" s="230">
        <f>('Energy Use'!AB98-'E-electricity'!AB42-'E-Coal'!AB42)*'Energy Use 2020'!$AE104</f>
        <v>0</v>
      </c>
      <c r="AC42" s="230">
        <f>('Energy Use'!AC98-'E-electricity'!AC42-'E-Coal'!AC42)*'Energy Use 2020'!$AE104</f>
        <v>0</v>
      </c>
      <c r="AD42" s="230">
        <f>('Energy Use'!AD98-'E-electricity'!AD42-'E-Coal'!AD42)*'Energy Use 2020'!$AE104</f>
        <v>0</v>
      </c>
      <c r="AE42" s="230">
        <f>('Energy Use'!AE98-'E-electricity'!AE42-'E-Coal'!AE42)*'Energy Use 2020'!$AE104</f>
        <v>0</v>
      </c>
      <c r="AF42" s="230">
        <f>('Energy Use'!AF98-'E-electricity'!AF42-'E-Coal'!AF42)*'Energy Use 2020'!$AE104</f>
        <v>0</v>
      </c>
      <c r="AG42" s="230">
        <f>('Energy Use'!AG98-'E-electricity'!AG42-'E-Coal'!AG42)*'Energy Use 2020'!$AE104</f>
        <v>0</v>
      </c>
      <c r="AH42" s="230">
        <f>('Energy Use'!AH98-'E-electricity'!AH42-'E-Coal'!AH42)*'Energy Use 2020'!$AE104</f>
        <v>0</v>
      </c>
      <c r="AI42" s="230">
        <f>('Energy Use'!AI98-'E-electricity'!AI42-'E-Coal'!AI42)*'Energy Use 2020'!$AE104</f>
        <v>0</v>
      </c>
      <c r="AJ42" s="230">
        <f>('Energy Use'!AJ98-'E-electricity'!AJ42-'E-Coal'!AJ42)*'Energy Use 2020'!$AE104</f>
        <v>0</v>
      </c>
      <c r="AK42" s="230">
        <f>('Energy Use'!AK98-'E-electricity'!AK42-'E-Coal'!AK42)*'Energy Use 2020'!$AE104</f>
        <v>0</v>
      </c>
      <c r="AL42" s="230">
        <f>('Energy Use'!AL98-'E-electricity'!AL42-'E-Coal'!AL42)*'Energy Use 2020'!$AE104</f>
        <v>0</v>
      </c>
      <c r="AM42" s="230">
        <f>('Energy Use'!AM98-'E-electricity'!AM42-'E-Coal'!AM42)*'Energy Use 2020'!$AE104</f>
        <v>0</v>
      </c>
      <c r="AN42" s="230">
        <f>('Energy Use'!AN98-'E-electricity'!AN42-'E-Coal'!AN42)*'Energy Use 2020'!$AE104</f>
        <v>0</v>
      </c>
      <c r="AO42" s="230">
        <f>('Energy Use'!AO98-'E-electricity'!AO42-'E-Coal'!AO42)*'Energy Use 2020'!$AE104</f>
        <v>0</v>
      </c>
      <c r="AP42" s="230">
        <f>('Energy Use'!AP98-'E-electricity'!AP42-'E-Coal'!AP42)*'Energy Use 2020'!$AE104</f>
        <v>0</v>
      </c>
      <c r="AQ42" s="230">
        <f>('Energy Use'!AQ98-'E-electricity'!AQ42-'E-Coal'!AQ42)*'Energy Use 2020'!$AE104</f>
        <v>0</v>
      </c>
      <c r="AR42" s="133" t="str">
        <f>VLOOKUP($A42,'Sector Match'!$A$1:$B$43,2,0)</f>
        <v>energy pipelines and gas processing 352T353</v>
      </c>
    </row>
    <row r="43" spans="1:44" x14ac:dyDescent="0.2">
      <c r="A43" s="211" t="s">
        <v>41</v>
      </c>
      <c r="B43" s="230">
        <f>('Energy Use'!B99-'E-electricity'!B43)*'Energy Use 2019'!$V105</f>
        <v>0</v>
      </c>
      <c r="C43" s="230">
        <f>('Energy Use'!C99-'E-electricity'!C43-'E-Coal'!C43)*'Energy Use 2020'!$AE105</f>
        <v>0</v>
      </c>
      <c r="D43" s="230">
        <f>('Energy Use'!D99-'E-electricity'!D43-'E-Coal'!D43)*'Energy Use 2020'!$AE105</f>
        <v>0</v>
      </c>
      <c r="E43" s="230">
        <f>('Energy Use'!E99-'E-electricity'!E43-'E-Coal'!E43)*'Energy Use 2020'!$AE105</f>
        <v>0</v>
      </c>
      <c r="F43" s="230">
        <f>('Energy Use'!F99-'E-electricity'!F43-'E-Coal'!F43)*'Energy Use 2020'!$AE105</f>
        <v>0</v>
      </c>
      <c r="G43" s="230">
        <f>('Energy Use'!G99-'E-electricity'!G43-'E-Coal'!G43)*'Energy Use 2020'!$AE105</f>
        <v>0</v>
      </c>
      <c r="H43" s="230">
        <f>('Energy Use'!H99-'E-electricity'!H43-'E-Coal'!H43)*'Energy Use 2020'!$AE105</f>
        <v>0</v>
      </c>
      <c r="I43" s="230">
        <f>('Energy Use'!I99-'E-electricity'!I43-'E-Coal'!I43)*'Energy Use 2020'!$AE105</f>
        <v>0</v>
      </c>
      <c r="J43" s="230">
        <f>('Energy Use'!J99-'E-electricity'!J43-'E-Coal'!J43)*'Energy Use 2020'!$AE105</f>
        <v>0</v>
      </c>
      <c r="K43" s="230">
        <f>('Energy Use'!K99-'E-electricity'!K43-'E-Coal'!K43)*'Energy Use 2020'!$AE105</f>
        <v>0</v>
      </c>
      <c r="L43" s="230">
        <f>('Energy Use'!L99-'E-electricity'!L43-'E-Coal'!L43)*'Energy Use 2020'!$AE105</f>
        <v>0</v>
      </c>
      <c r="M43" s="230">
        <f>('Energy Use'!M99-'E-electricity'!M43-'E-Coal'!M43)*'Energy Use 2020'!$AE105</f>
        <v>0</v>
      </c>
      <c r="N43" s="230">
        <f>('Energy Use'!N99-'E-electricity'!N43-'E-Coal'!N43)*'Energy Use 2020'!$AE105</f>
        <v>0</v>
      </c>
      <c r="O43" s="230">
        <f>('Energy Use'!O99-'E-electricity'!O43-'E-Coal'!O43)*'Energy Use 2020'!$AE105</f>
        <v>0</v>
      </c>
      <c r="P43" s="230">
        <f>('Energy Use'!P99-'E-electricity'!P43-'E-Coal'!P43)*'Energy Use 2020'!$AE105</f>
        <v>0</v>
      </c>
      <c r="Q43" s="230">
        <f>('Energy Use'!Q99-'E-electricity'!Q43-'E-Coal'!Q43)*'Energy Use 2020'!$AE105</f>
        <v>0</v>
      </c>
      <c r="R43" s="230">
        <f>('Energy Use'!R99-'E-electricity'!R43-'E-Coal'!R43)*'Energy Use 2020'!$AE105</f>
        <v>0</v>
      </c>
      <c r="S43" s="230">
        <f>('Energy Use'!S99-'E-electricity'!S43-'E-Coal'!S43)*'Energy Use 2020'!$AE105</f>
        <v>0</v>
      </c>
      <c r="T43" s="230">
        <f>('Energy Use'!T99-'E-electricity'!T43-'E-Coal'!T43)*'Energy Use 2020'!$AE105</f>
        <v>0</v>
      </c>
      <c r="U43" s="230">
        <f>('Energy Use'!U99-'E-electricity'!U43-'E-Coal'!U43)*'Energy Use 2020'!$AE105</f>
        <v>0</v>
      </c>
      <c r="V43" s="230">
        <f>('Energy Use'!V99-'E-electricity'!V43-'E-Coal'!V43)*'Energy Use 2020'!$AE105</f>
        <v>0</v>
      </c>
      <c r="W43" s="230">
        <f>('Energy Use'!W99-'E-electricity'!W43-'E-Coal'!W43)*'Energy Use 2020'!$AE105</f>
        <v>0</v>
      </c>
      <c r="X43" s="230">
        <f>('Energy Use'!X99-'E-electricity'!X43-'E-Coal'!X43)*'Energy Use 2020'!$AE105</f>
        <v>0</v>
      </c>
      <c r="Y43" s="230">
        <f>('Energy Use'!Y99-'E-electricity'!Y43-'E-Coal'!Y43)*'Energy Use 2020'!$AE105</f>
        <v>0</v>
      </c>
      <c r="Z43" s="230">
        <f>('Energy Use'!Z99-'E-electricity'!Z43-'E-Coal'!Z43)*'Energy Use 2020'!$AE105</f>
        <v>0</v>
      </c>
      <c r="AA43" s="230">
        <f>('Energy Use'!AA99-'E-electricity'!AA43-'E-Coal'!AA43)*'Energy Use 2020'!$AE105</f>
        <v>0</v>
      </c>
      <c r="AB43" s="230">
        <f>('Energy Use'!AB99-'E-electricity'!AB43-'E-Coal'!AB43)*'Energy Use 2020'!$AE105</f>
        <v>0</v>
      </c>
      <c r="AC43" s="230">
        <f>('Energy Use'!AC99-'E-electricity'!AC43-'E-Coal'!AC43)*'Energy Use 2020'!$AE105</f>
        <v>0</v>
      </c>
      <c r="AD43" s="230">
        <f>('Energy Use'!AD99-'E-electricity'!AD43-'E-Coal'!AD43)*'Energy Use 2020'!$AE105</f>
        <v>0</v>
      </c>
      <c r="AE43" s="230">
        <f>('Energy Use'!AE99-'E-electricity'!AE43-'E-Coal'!AE43)*'Energy Use 2020'!$AE105</f>
        <v>0</v>
      </c>
      <c r="AF43" s="230">
        <f>('Energy Use'!AF99-'E-electricity'!AF43-'E-Coal'!AF43)*'Energy Use 2020'!$AE105</f>
        <v>0</v>
      </c>
      <c r="AG43" s="230">
        <f>('Energy Use'!AG99-'E-electricity'!AG43-'E-Coal'!AG43)*'Energy Use 2020'!$AE105</f>
        <v>0</v>
      </c>
      <c r="AH43" s="230">
        <f>('Energy Use'!AH99-'E-electricity'!AH43-'E-Coal'!AH43)*'Energy Use 2020'!$AE105</f>
        <v>0</v>
      </c>
      <c r="AI43" s="230">
        <f>('Energy Use'!AI99-'E-electricity'!AI43-'E-Coal'!AI43)*'Energy Use 2020'!$AE105</f>
        <v>0</v>
      </c>
      <c r="AJ43" s="230">
        <f>('Energy Use'!AJ99-'E-electricity'!AJ43-'E-Coal'!AJ43)*'Energy Use 2020'!$AE105</f>
        <v>0</v>
      </c>
      <c r="AK43" s="230">
        <f>('Energy Use'!AK99-'E-electricity'!AK43-'E-Coal'!AK43)*'Energy Use 2020'!$AE105</f>
        <v>0</v>
      </c>
      <c r="AL43" s="230">
        <f>('Energy Use'!AL99-'E-electricity'!AL43-'E-Coal'!AL43)*'Energy Use 2020'!$AE105</f>
        <v>0</v>
      </c>
      <c r="AM43" s="230">
        <f>('Energy Use'!AM99-'E-electricity'!AM43-'E-Coal'!AM43)*'Energy Use 2020'!$AE105</f>
        <v>0</v>
      </c>
      <c r="AN43" s="230">
        <f>('Energy Use'!AN99-'E-electricity'!AN43-'E-Coal'!AN43)*'Energy Use 2020'!$AE105</f>
        <v>0</v>
      </c>
      <c r="AO43" s="230">
        <f>('Energy Use'!AO99-'E-electricity'!AO43-'E-Coal'!AO43)*'Energy Use 2020'!$AE105</f>
        <v>0</v>
      </c>
      <c r="AP43" s="230">
        <f>('Energy Use'!AP99-'E-electricity'!AP43-'E-Coal'!AP43)*'Energy Use 2020'!$AE105</f>
        <v>0</v>
      </c>
      <c r="AQ43" s="230">
        <f>('Energy Use'!AQ99-'E-electricity'!AQ43-'E-Coal'!AQ43)*'Energy Use 2020'!$AE105</f>
        <v>0</v>
      </c>
      <c r="AR43" s="133" t="str">
        <f>VLOOKUP($A43,'Sector Match'!$A$1:$B$43,2,0)</f>
        <v>water and waste 36T39</v>
      </c>
    </row>
    <row r="44" spans="1:44" x14ac:dyDescent="0.2">
      <c r="A44" s="76" t="s">
        <v>88</v>
      </c>
      <c r="B44" s="241">
        <f>('Energy Use'!B100-'E-electricity'!B44)*'Energy Use 2019'!$V106</f>
        <v>8447364304500</v>
      </c>
      <c r="C44" s="241">
        <f>('Energy Use'!C100-'E-electricity'!C44-'E-Coal'!C44)*'Energy Use 2020'!$AE106</f>
        <v>7930688947500</v>
      </c>
      <c r="D44" s="241">
        <f>('Energy Use'!D100-'E-electricity'!D44-'E-Coal'!D44)*'Energy Use 2020'!$AE106</f>
        <v>8382193596783.9248</v>
      </c>
      <c r="E44" s="241">
        <f>('Energy Use'!E100-'E-electricity'!E44-'E-Coal'!E44)*'Energy Use 2020'!$AE106</f>
        <v>8672338973686.3574</v>
      </c>
      <c r="F44" s="241">
        <f>('Energy Use'!F100-'E-electricity'!F44-'E-Coal'!F44)*'Energy Use 2020'!$AE106</f>
        <v>9418689284915.4473</v>
      </c>
      <c r="G44" s="241">
        <f>('Energy Use'!G100-'E-electricity'!G44-'E-Coal'!G44)*'Energy Use 2020'!$AE106</f>
        <v>9891858698414.1719</v>
      </c>
      <c r="H44" s="241">
        <f>('Energy Use'!H100-'E-electricity'!H44-'E-Coal'!H44)*'Energy Use 2020'!$AE106</f>
        <v>10286620358506.949</v>
      </c>
      <c r="I44" s="241">
        <f>('Energy Use'!I100-'E-electricity'!I44-'E-Coal'!I44)*'Energy Use 2020'!$AE106</f>
        <v>10863375396210.744</v>
      </c>
      <c r="J44" s="241">
        <f>('Energy Use'!J100-'E-electricity'!J44-'E-Coal'!J44)*'Energy Use 2020'!$AE106</f>
        <v>11303717555969.852</v>
      </c>
      <c r="K44" s="241">
        <f>('Energy Use'!K100-'E-electricity'!K44-'E-Coal'!K44)*'Energy Use 2020'!$AE106</f>
        <v>11737464190693.604</v>
      </c>
      <c r="L44" s="241">
        <f>('Energy Use'!L100-'E-electricity'!L44-'E-Coal'!L44)*'Energy Use 2020'!$AE106</f>
        <v>12130028690890.059</v>
      </c>
      <c r="M44" s="241">
        <f>('Energy Use'!M100-'E-electricity'!M44-'E-Coal'!M44)*'Energy Use 2020'!$AE106</f>
        <v>12558266089052.314</v>
      </c>
      <c r="N44" s="241">
        <f>('Energy Use'!N100-'E-electricity'!N44-'E-Coal'!N44)*'Energy Use 2020'!$AE106</f>
        <v>12871026191953.668</v>
      </c>
      <c r="O44" s="241">
        <f>('Energy Use'!O100-'E-electricity'!O44-'E-Coal'!O44)*'Energy Use 2020'!$AE106</f>
        <v>13235592877587.832</v>
      </c>
      <c r="P44" s="241">
        <f>('Energy Use'!P100-'E-electricity'!P44-'E-Coal'!P44)*'Energy Use 2020'!$AE106</f>
        <v>13580875744596.615</v>
      </c>
      <c r="Q44" s="241">
        <f>('Energy Use'!Q100-'E-electricity'!Q44-'E-Coal'!Q44)*'Energy Use 2020'!$AE106</f>
        <v>13906148445191.484</v>
      </c>
      <c r="R44" s="241">
        <f>('Energy Use'!R100-'E-electricity'!R44-'E-Coal'!R44)*'Energy Use 2020'!$AE106</f>
        <v>14181521396028.83</v>
      </c>
      <c r="S44" s="241">
        <f>('Energy Use'!S100-'E-electricity'!S44-'E-Coal'!S44)*'Energy Use 2020'!$AE106</f>
        <v>14512301616463.156</v>
      </c>
      <c r="T44" s="241">
        <f>('Energy Use'!T100-'E-electricity'!T44-'E-Coal'!T44)*'Energy Use 2020'!$AE106</f>
        <v>14793407697923.379</v>
      </c>
      <c r="U44" s="241">
        <f>('Energy Use'!U100-'E-electricity'!U44-'E-Coal'!U44)*'Energy Use 2020'!$AE106</f>
        <v>15054196029665.465</v>
      </c>
      <c r="V44" s="241">
        <f>('Energy Use'!V100-'E-electricity'!V44-'E-Coal'!V44)*'Energy Use 2020'!$AE106</f>
        <v>15294837887685.631</v>
      </c>
      <c r="W44" s="241">
        <f>('Energy Use'!W100-'E-electricity'!W44-'E-Coal'!W44)*'Energy Use 2020'!$AE106</f>
        <v>15515676657478.359</v>
      </c>
      <c r="X44" s="241">
        <f>('Energy Use'!X100-'E-electricity'!X44-'E-Coal'!X44)*'Energy Use 2020'!$AE106</f>
        <v>15717217172298.166</v>
      </c>
      <c r="Y44" s="241">
        <f>('Energy Use'!Y100-'E-electricity'!Y44-'E-Coal'!Y44)*'Energy Use 2020'!$AE106</f>
        <v>15900114047792.109</v>
      </c>
      <c r="Z44" s="241">
        <f>('Energy Use'!Z100-'E-electricity'!Z44-'E-Coal'!Z44)*'Energy Use 2020'!$AE106</f>
        <v>16065159321381.549</v>
      </c>
      <c r="AA44" s="241">
        <f>('Energy Use'!AA100-'E-electricity'!AA44-'E-Coal'!AA44)*'Energy Use 2020'!$AE106</f>
        <v>16213269692455.082</v>
      </c>
      <c r="AB44" s="241">
        <f>('Energy Use'!AB100-'E-electricity'!AB44-'E-Coal'!AB44)*'Energy Use 2020'!$AE106</f>
        <v>16345473642211.949</v>
      </c>
      <c r="AC44" s="241">
        <f>('Energy Use'!AC100-'E-electricity'!AC44-'E-Coal'!AC44)*'Energy Use 2020'!$AE106</f>
        <v>16462898690995.713</v>
      </c>
      <c r="AD44" s="241">
        <f>('Energy Use'!AD100-'E-electricity'!AD44-'E-Coal'!AD44)*'Energy Use 2020'!$AE106</f>
        <v>16566759027269.584</v>
      </c>
      <c r="AE44" s="241">
        <f>('Energy Use'!AE100-'E-electricity'!AE44-'E-Coal'!AE44)*'Energy Use 2020'!$AE106</f>
        <v>16658343717060.52</v>
      </c>
      <c r="AF44" s="241">
        <f>('Energy Use'!AF100-'E-electricity'!AF44-'E-Coal'!AF44)*'Energy Use 2020'!$AE106</f>
        <v>16739005676709.352</v>
      </c>
      <c r="AG44" s="241">
        <f>('Energy Use'!AG100-'E-electricity'!AG44-'E-Coal'!AG44)*'Energy Use 2020'!$AE106</f>
        <v>16810151565991.424</v>
      </c>
      <c r="AH44" s="241">
        <f>('Energy Use'!AH100-'E-electricity'!AH44-'E-Coal'!AH44)*'Energy Use 2020'!$AE106</f>
        <v>16873232733888.365</v>
      </c>
      <c r="AI44" s="241">
        <f>('Energy Use'!AI100-'E-electricity'!AI44-'E-Coal'!AI44)*'Energy Use 2020'!$AE106</f>
        <v>16929737326172.633</v>
      </c>
      <c r="AJ44" s="241">
        <f>('Energy Use'!AJ100-'E-electricity'!AJ44-'E-Coal'!AJ44)*'Energy Use 2020'!$AE106</f>
        <v>16981183643061.59</v>
      </c>
      <c r="AK44" s="241">
        <f>('Energy Use'!AK100-'E-electricity'!AK44-'E-Coal'!AK44)*'Energy Use 2020'!$AE106</f>
        <v>17029114816969.014</v>
      </c>
      <c r="AL44" s="241">
        <f>('Energy Use'!AL100-'E-electricity'!AL44-'E-Coal'!AL44)*'Energy Use 2020'!$AE106</f>
        <v>17075094865187.418</v>
      </c>
      <c r="AM44" s="241">
        <f>('Energy Use'!AM100-'E-electricity'!AM44-'E-Coal'!AM44)*'Energy Use 2020'!$AE106</f>
        <v>17120706160451.832</v>
      </c>
      <c r="AN44" s="241">
        <f>('Energy Use'!AN100-'E-electricity'!AN44-'E-Coal'!AN44)*'Energy Use 2020'!$AE106</f>
        <v>17167548353976.715</v>
      </c>
      <c r="AO44" s="241">
        <f>('Energy Use'!AO100-'E-electricity'!AO44-'E-Coal'!AO44)*'Energy Use 2020'!$AE106</f>
        <v>17217238780883.971</v>
      </c>
      <c r="AP44" s="241">
        <f>('Energy Use'!AP100-'E-electricity'!AP44-'E-Coal'!AP44)*'Energy Use 2020'!$AE106</f>
        <v>17271414377071.93</v>
      </c>
      <c r="AQ44" s="241">
        <f>('Energy Use'!AQ100-'E-electricity'!AQ44-'E-Coal'!AQ44)*'Energy Use 2020'!$AE106</f>
        <v>17330455941206.049</v>
      </c>
      <c r="AR44" s="133" t="str">
        <f>VLOOKUP($A44,'Sector Match'!$A$1:$B$43,2,0)</f>
        <v>construction 41T43</v>
      </c>
    </row>
    <row r="49" spans="1:43" x14ac:dyDescent="0.2">
      <c r="B49" s="214">
        <v>2019</v>
      </c>
      <c r="C49" s="214">
        <v>2020</v>
      </c>
      <c r="D49" s="214">
        <v>2021</v>
      </c>
      <c r="E49" s="214">
        <v>2022</v>
      </c>
      <c r="F49" s="214">
        <v>2023</v>
      </c>
      <c r="G49" s="214">
        <v>2024</v>
      </c>
      <c r="H49" s="214">
        <v>2025</v>
      </c>
      <c r="I49" s="214">
        <v>2026</v>
      </c>
      <c r="J49" s="214">
        <v>2027</v>
      </c>
      <c r="K49" s="214">
        <v>2028</v>
      </c>
      <c r="L49" s="214">
        <v>2029</v>
      </c>
      <c r="M49" s="214">
        <v>2030</v>
      </c>
      <c r="N49" s="214">
        <v>2031</v>
      </c>
      <c r="O49" s="214">
        <v>2032</v>
      </c>
      <c r="P49" s="214">
        <v>2033</v>
      </c>
      <c r="Q49" s="214">
        <v>2034</v>
      </c>
      <c r="R49" s="214">
        <v>2035</v>
      </c>
      <c r="S49" s="214">
        <v>2036</v>
      </c>
      <c r="T49" s="214">
        <v>2037</v>
      </c>
      <c r="U49" s="214">
        <v>2038</v>
      </c>
      <c r="V49" s="214">
        <v>2039</v>
      </c>
      <c r="W49" s="214">
        <v>2040</v>
      </c>
      <c r="X49" s="214">
        <v>2041</v>
      </c>
      <c r="Y49" s="214">
        <v>2042</v>
      </c>
      <c r="Z49" s="214">
        <v>2043</v>
      </c>
      <c r="AA49" s="214">
        <v>2044</v>
      </c>
      <c r="AB49" s="214">
        <v>2045</v>
      </c>
      <c r="AC49" s="214">
        <v>2046</v>
      </c>
      <c r="AD49" s="214">
        <v>2047</v>
      </c>
      <c r="AE49" s="214">
        <v>2048</v>
      </c>
      <c r="AF49" s="214">
        <v>2049</v>
      </c>
      <c r="AG49" s="214">
        <v>2050</v>
      </c>
      <c r="AH49" s="214">
        <v>2051</v>
      </c>
      <c r="AI49" s="214">
        <v>2052</v>
      </c>
      <c r="AJ49" s="214">
        <v>2053</v>
      </c>
      <c r="AK49" s="214">
        <v>2054</v>
      </c>
      <c r="AL49" s="214">
        <v>2055</v>
      </c>
      <c r="AM49" s="214">
        <v>2056</v>
      </c>
      <c r="AN49" s="214">
        <v>2057</v>
      </c>
      <c r="AO49" s="214">
        <v>2058</v>
      </c>
      <c r="AP49" s="214">
        <v>2059</v>
      </c>
      <c r="AQ49" s="214">
        <v>2060</v>
      </c>
    </row>
    <row r="50" spans="1:43" x14ac:dyDescent="0.2">
      <c r="A50" s="277" t="s">
        <v>275</v>
      </c>
      <c r="B50" s="240">
        <f t="shared" ref="B50:B74" si="0">SUMIFS(B$2:B$44,$AR$2:$AR$44,$A50)</f>
        <v>187736491008000.03</v>
      </c>
      <c r="C50" s="240">
        <f t="shared" ref="C50:AQ56" si="1">SUMIFS(C$2:C$44,$AR$2:$AR$44,$A50)</f>
        <v>185067001663500</v>
      </c>
      <c r="D50" s="240">
        <f t="shared" si="1"/>
        <v>192842144218264.34</v>
      </c>
      <c r="E50" s="240">
        <f t="shared" si="1"/>
        <v>204072070393791.53</v>
      </c>
      <c r="F50" s="240">
        <f t="shared" si="1"/>
        <v>219595866249743.13</v>
      </c>
      <c r="G50" s="240">
        <f t="shared" si="1"/>
        <v>231217001051446.88</v>
      </c>
      <c r="H50" s="240">
        <f t="shared" si="1"/>
        <v>237833960415656.81</v>
      </c>
      <c r="I50" s="240">
        <f t="shared" si="1"/>
        <v>255561980606234.16</v>
      </c>
      <c r="J50" s="240">
        <f t="shared" si="1"/>
        <v>265456418412876.66</v>
      </c>
      <c r="K50" s="240">
        <f t="shared" si="1"/>
        <v>275290003469867.03</v>
      </c>
      <c r="L50" s="240">
        <f t="shared" si="1"/>
        <v>283403027200725.06</v>
      </c>
      <c r="M50" s="240">
        <f t="shared" si="1"/>
        <v>295054886190776.44</v>
      </c>
      <c r="N50" s="240">
        <f t="shared" si="1"/>
        <v>298366499616646.69</v>
      </c>
      <c r="O50" s="240">
        <f t="shared" si="1"/>
        <v>306060914680067.31</v>
      </c>
      <c r="P50" s="240">
        <f t="shared" si="1"/>
        <v>313229514859804.75</v>
      </c>
      <c r="Q50" s="240">
        <f t="shared" si="1"/>
        <v>319857668877352.06</v>
      </c>
      <c r="R50" s="240">
        <f t="shared" si="1"/>
        <v>323931621415623.31</v>
      </c>
      <c r="S50" s="240">
        <f t="shared" si="1"/>
        <v>332152626132485.88</v>
      </c>
      <c r="T50" s="240">
        <f t="shared" si="1"/>
        <v>337839527451506.44</v>
      </c>
      <c r="U50" s="240">
        <f t="shared" si="1"/>
        <v>342999145776233.69</v>
      </c>
      <c r="V50" s="240">
        <f t="shared" si="1"/>
        <v>347638380379712.38</v>
      </c>
      <c r="W50" s="240">
        <f t="shared" si="1"/>
        <v>351768376379630.31</v>
      </c>
      <c r="X50" s="240">
        <f t="shared" si="1"/>
        <v>355404205378624.5</v>
      </c>
      <c r="Y50" s="240">
        <f t="shared" si="1"/>
        <v>358564522737214.25</v>
      </c>
      <c r="Z50" s="240">
        <f t="shared" si="1"/>
        <v>361271209958756.81</v>
      </c>
      <c r="AA50" s="240">
        <f t="shared" si="1"/>
        <v>363549010204883.56</v>
      </c>
      <c r="AB50" s="240">
        <f t="shared" si="1"/>
        <v>365425164368924.94</v>
      </c>
      <c r="AC50" s="240">
        <f t="shared" si="1"/>
        <v>366929054447290.5</v>
      </c>
      <c r="AD50" s="240">
        <f t="shared" si="1"/>
        <v>368091860196977.69</v>
      </c>
      <c r="AE50" s="240">
        <f t="shared" si="1"/>
        <v>368946234281546.19</v>
      </c>
      <c r="AF50" s="240">
        <f t="shared" si="1"/>
        <v>369526000315476.31</v>
      </c>
      <c r="AG50" s="240">
        <f t="shared" si="1"/>
        <v>369865877442200.25</v>
      </c>
      <c r="AH50" s="240">
        <f t="shared" si="1"/>
        <v>370001234344813.56</v>
      </c>
      <c r="AI50" s="240">
        <f t="shared" si="1"/>
        <v>369967874908002.31</v>
      </c>
      <c r="AJ50" s="240">
        <f t="shared" si="1"/>
        <v>369801857138542.38</v>
      </c>
      <c r="AK50" s="240">
        <f t="shared" si="1"/>
        <v>369539346420419.38</v>
      </c>
      <c r="AL50" s="240">
        <f t="shared" si="1"/>
        <v>369216503736529.75</v>
      </c>
      <c r="AM50" s="240">
        <f t="shared" si="1"/>
        <v>368869409137028.38</v>
      </c>
      <c r="AN50" s="240">
        <f t="shared" si="1"/>
        <v>368534020477449.44</v>
      </c>
      <c r="AO50" s="240">
        <f t="shared" si="1"/>
        <v>368246167288854.75</v>
      </c>
      <c r="AP50" s="240">
        <f t="shared" si="1"/>
        <v>368041579577536.69</v>
      </c>
      <c r="AQ50" s="240">
        <f t="shared" si="1"/>
        <v>367962251991380.56</v>
      </c>
    </row>
    <row r="51" spans="1:43" x14ac:dyDescent="0.2">
      <c r="A51" s="278" t="s">
        <v>90</v>
      </c>
      <c r="B51" s="230">
        <f t="shared" si="0"/>
        <v>800013456000</v>
      </c>
      <c r="C51" s="230">
        <f t="shared" si="1"/>
        <v>313894168500.00012</v>
      </c>
      <c r="D51" s="230">
        <f t="shared" si="1"/>
        <v>359739224933.59747</v>
      </c>
      <c r="E51" s="230">
        <f t="shared" si="1"/>
        <v>398323141232.47235</v>
      </c>
      <c r="F51" s="230">
        <f t="shared" si="1"/>
        <v>440923186395.20813</v>
      </c>
      <c r="G51" s="230">
        <f t="shared" si="1"/>
        <v>468702966858.12665</v>
      </c>
      <c r="H51" s="230">
        <f t="shared" si="1"/>
        <v>495266205682.01068</v>
      </c>
      <c r="I51" s="230">
        <f t="shared" si="1"/>
        <v>517249575552.80682</v>
      </c>
      <c r="J51" s="230">
        <f t="shared" si="1"/>
        <v>521906123764.59015</v>
      </c>
      <c r="K51" s="230">
        <f t="shared" si="1"/>
        <v>528247319462.591</v>
      </c>
      <c r="L51" s="230">
        <f t="shared" si="1"/>
        <v>527452518924.04761</v>
      </c>
      <c r="M51" s="230">
        <f t="shared" si="1"/>
        <v>522054663890.14484</v>
      </c>
      <c r="N51" s="230">
        <f t="shared" si="1"/>
        <v>521923585569.59729</v>
      </c>
      <c r="O51" s="230">
        <f t="shared" si="1"/>
        <v>521762574805.96454</v>
      </c>
      <c r="P51" s="230">
        <f t="shared" si="1"/>
        <v>521571711779.24274</v>
      </c>
      <c r="Q51" s="230">
        <f t="shared" si="1"/>
        <v>521351076657.17297</v>
      </c>
      <c r="R51" s="230">
        <f t="shared" si="1"/>
        <v>521100749595.24133</v>
      </c>
      <c r="S51" s="230">
        <f t="shared" si="1"/>
        <v>516230377557.79724</v>
      </c>
      <c r="T51" s="230">
        <f t="shared" si="1"/>
        <v>511361490785.33344</v>
      </c>
      <c r="U51" s="230">
        <f t="shared" si="1"/>
        <v>506494094181.18195</v>
      </c>
      <c r="V51" s="230">
        <f t="shared" si="1"/>
        <v>501628192648.34241</v>
      </c>
      <c r="W51" s="230">
        <f t="shared" si="1"/>
        <v>496763791089.48419</v>
      </c>
      <c r="X51" s="230">
        <f t="shared" si="1"/>
        <v>489035452303.60333</v>
      </c>
      <c r="Y51" s="230">
        <f t="shared" si="1"/>
        <v>481309630943.87457</v>
      </c>
      <c r="Z51" s="230">
        <f t="shared" si="1"/>
        <v>473586334847.80957</v>
      </c>
      <c r="AA51" s="230">
        <f t="shared" si="1"/>
        <v>465865571852.38965</v>
      </c>
      <c r="AB51" s="230">
        <f t="shared" si="1"/>
        <v>458147349794.0658</v>
      </c>
      <c r="AC51" s="230">
        <f t="shared" si="1"/>
        <v>450431676508.75934</v>
      </c>
      <c r="AD51" s="230">
        <f t="shared" si="1"/>
        <v>442718559831.86133</v>
      </c>
      <c r="AE51" s="230">
        <f t="shared" si="1"/>
        <v>435008007598.2323</v>
      </c>
      <c r="AF51" s="230">
        <f t="shared" si="1"/>
        <v>427300027642.20319</v>
      </c>
      <c r="AG51" s="230">
        <f t="shared" si="1"/>
        <v>419594627797.57489</v>
      </c>
      <c r="AH51" s="230">
        <f t="shared" si="1"/>
        <v>409984909342.53625</v>
      </c>
      <c r="AI51" s="230">
        <f t="shared" si="1"/>
        <v>400378471475.30756</v>
      </c>
      <c r="AJ51" s="230">
        <f t="shared" si="1"/>
        <v>390775323984.32971</v>
      </c>
      <c r="AK51" s="230">
        <f t="shared" si="1"/>
        <v>381175476657.38062</v>
      </c>
      <c r="AL51" s="230">
        <f t="shared" si="1"/>
        <v>371578939281.57587</v>
      </c>
      <c r="AM51" s="230">
        <f t="shared" si="1"/>
        <v>363890909652.01752</v>
      </c>
      <c r="AN51" s="230">
        <f t="shared" si="1"/>
        <v>356205518215.34283</v>
      </c>
      <c r="AO51" s="230">
        <f t="shared" si="1"/>
        <v>348522772800.94623</v>
      </c>
      <c r="AP51" s="230">
        <f t="shared" si="1"/>
        <v>340842681237.69147</v>
      </c>
      <c r="AQ51" s="230">
        <f t="shared" si="1"/>
        <v>333137476009.90753</v>
      </c>
    </row>
    <row r="52" spans="1:43" x14ac:dyDescent="0.2">
      <c r="A52" s="278" t="s">
        <v>91</v>
      </c>
      <c r="B52" s="230">
        <f t="shared" si="0"/>
        <v>0</v>
      </c>
      <c r="C52" s="230">
        <f t="shared" si="1"/>
        <v>0</v>
      </c>
      <c r="D52" s="230">
        <f t="shared" si="1"/>
        <v>0</v>
      </c>
      <c r="E52" s="230">
        <f t="shared" si="1"/>
        <v>0</v>
      </c>
      <c r="F52" s="230">
        <f t="shared" si="1"/>
        <v>0</v>
      </c>
      <c r="G52" s="230">
        <f t="shared" si="1"/>
        <v>0</v>
      </c>
      <c r="H52" s="230">
        <f t="shared" si="1"/>
        <v>0</v>
      </c>
      <c r="I52" s="230">
        <f t="shared" si="1"/>
        <v>0</v>
      </c>
      <c r="J52" s="230">
        <f t="shared" si="1"/>
        <v>0</v>
      </c>
      <c r="K52" s="230">
        <f t="shared" si="1"/>
        <v>0</v>
      </c>
      <c r="L52" s="230">
        <f t="shared" si="1"/>
        <v>0</v>
      </c>
      <c r="M52" s="230">
        <f t="shared" si="1"/>
        <v>0</v>
      </c>
      <c r="N52" s="230">
        <f t="shared" si="1"/>
        <v>0</v>
      </c>
      <c r="O52" s="230">
        <f t="shared" si="1"/>
        <v>0</v>
      </c>
      <c r="P52" s="230">
        <f t="shared" si="1"/>
        <v>0</v>
      </c>
      <c r="Q52" s="230">
        <f t="shared" si="1"/>
        <v>0</v>
      </c>
      <c r="R52" s="230">
        <f t="shared" si="1"/>
        <v>0</v>
      </c>
      <c r="S52" s="230">
        <f t="shared" si="1"/>
        <v>0</v>
      </c>
      <c r="T52" s="230">
        <f t="shared" si="1"/>
        <v>0</v>
      </c>
      <c r="U52" s="230">
        <f t="shared" si="1"/>
        <v>0</v>
      </c>
      <c r="V52" s="230">
        <f t="shared" si="1"/>
        <v>0</v>
      </c>
      <c r="W52" s="230">
        <f t="shared" si="1"/>
        <v>0</v>
      </c>
      <c r="X52" s="230">
        <f t="shared" si="1"/>
        <v>0</v>
      </c>
      <c r="Y52" s="230">
        <f t="shared" si="1"/>
        <v>0</v>
      </c>
      <c r="Z52" s="230">
        <f t="shared" si="1"/>
        <v>0</v>
      </c>
      <c r="AA52" s="230">
        <f t="shared" si="1"/>
        <v>0</v>
      </c>
      <c r="AB52" s="230">
        <f t="shared" si="1"/>
        <v>0</v>
      </c>
      <c r="AC52" s="230">
        <f t="shared" si="1"/>
        <v>0</v>
      </c>
      <c r="AD52" s="230">
        <f t="shared" si="1"/>
        <v>0</v>
      </c>
      <c r="AE52" s="230">
        <f t="shared" si="1"/>
        <v>0</v>
      </c>
      <c r="AF52" s="230">
        <f t="shared" si="1"/>
        <v>0</v>
      </c>
      <c r="AG52" s="230">
        <f t="shared" si="1"/>
        <v>0</v>
      </c>
      <c r="AH52" s="230">
        <f t="shared" si="1"/>
        <v>0</v>
      </c>
      <c r="AI52" s="230">
        <f t="shared" si="1"/>
        <v>0</v>
      </c>
      <c r="AJ52" s="230">
        <f t="shared" si="1"/>
        <v>0</v>
      </c>
      <c r="AK52" s="230">
        <f t="shared" si="1"/>
        <v>0</v>
      </c>
      <c r="AL52" s="230">
        <f t="shared" si="1"/>
        <v>0</v>
      </c>
      <c r="AM52" s="230">
        <f t="shared" si="1"/>
        <v>0</v>
      </c>
      <c r="AN52" s="230">
        <f t="shared" si="1"/>
        <v>0</v>
      </c>
      <c r="AO52" s="230">
        <f t="shared" si="1"/>
        <v>0</v>
      </c>
      <c r="AP52" s="230">
        <f t="shared" si="1"/>
        <v>0</v>
      </c>
      <c r="AQ52" s="230">
        <f t="shared" si="1"/>
        <v>0</v>
      </c>
    </row>
    <row r="53" spans="1:43" x14ac:dyDescent="0.2">
      <c r="A53" s="278" t="s">
        <v>92</v>
      </c>
      <c r="B53" s="230">
        <f t="shared" si="0"/>
        <v>1011128118000</v>
      </c>
      <c r="C53" s="230">
        <f t="shared" si="1"/>
        <v>2425040788499.999</v>
      </c>
      <c r="D53" s="230">
        <f t="shared" si="1"/>
        <v>2543135125109.7295</v>
      </c>
      <c r="E53" s="230">
        <f t="shared" si="1"/>
        <v>3044011496241.9937</v>
      </c>
      <c r="F53" s="230">
        <f t="shared" si="1"/>
        <v>3333458812699.2183</v>
      </c>
      <c r="G53" s="230">
        <f t="shared" si="1"/>
        <v>3527093064106.8013</v>
      </c>
      <c r="H53" s="230">
        <f t="shared" si="1"/>
        <v>3710590849047.0928</v>
      </c>
      <c r="I53" s="230">
        <f t="shared" si="1"/>
        <v>3942776847151.3462</v>
      </c>
      <c r="J53" s="230">
        <f t="shared" si="1"/>
        <v>4047439505002.0923</v>
      </c>
      <c r="K53" s="230">
        <f t="shared" si="1"/>
        <v>4162045855111.269</v>
      </c>
      <c r="L53" s="230">
        <f t="shared" si="1"/>
        <v>4220200022834.4868</v>
      </c>
      <c r="M53" s="230">
        <f t="shared" si="1"/>
        <v>4239593244946.0879</v>
      </c>
      <c r="N53" s="230">
        <f t="shared" si="1"/>
        <v>4261232126288.2886</v>
      </c>
      <c r="O53" s="230">
        <f t="shared" si="1"/>
        <v>4281816556009.958</v>
      </c>
      <c r="P53" s="230">
        <f t="shared" si="1"/>
        <v>4301354709474.7612</v>
      </c>
      <c r="Q53" s="230">
        <f t="shared" si="1"/>
        <v>4319854760758.3555</v>
      </c>
      <c r="R53" s="230">
        <f t="shared" si="1"/>
        <v>4337324882648.4077</v>
      </c>
      <c r="S53" s="230">
        <f t="shared" si="1"/>
        <v>4326857380272.8267</v>
      </c>
      <c r="T53" s="230">
        <f t="shared" si="1"/>
        <v>4316285435458.0269</v>
      </c>
      <c r="U53" s="230">
        <f t="shared" si="1"/>
        <v>4305609022401.0244</v>
      </c>
      <c r="V53" s="230">
        <f t="shared" si="1"/>
        <v>4294828115300.8984</v>
      </c>
      <c r="W53" s="230">
        <f t="shared" si="1"/>
        <v>4283942688358.8047</v>
      </c>
      <c r="X53" s="230">
        <f t="shared" si="1"/>
        <v>4235084272972.4478</v>
      </c>
      <c r="Y53" s="230">
        <f t="shared" si="1"/>
        <v>4186316051814.1055</v>
      </c>
      <c r="Z53" s="230">
        <f t="shared" si="1"/>
        <v>4137638170105.0967</v>
      </c>
      <c r="AA53" s="230">
        <f t="shared" si="1"/>
        <v>4089050773056.7588</v>
      </c>
      <c r="AB53" s="230">
        <f t="shared" si="1"/>
        <v>4040554005870.458</v>
      </c>
      <c r="AC53" s="230">
        <f t="shared" si="1"/>
        <v>3960989670386.1143</v>
      </c>
      <c r="AD53" s="230">
        <f t="shared" si="1"/>
        <v>3881747962849.2046</v>
      </c>
      <c r="AE53" s="230">
        <f t="shared" si="1"/>
        <v>3802829188152.2612</v>
      </c>
      <c r="AF53" s="230">
        <f t="shared" si="1"/>
        <v>3724233651166.4175</v>
      </c>
      <c r="AG53" s="230">
        <f t="shared" si="1"/>
        <v>3645961656741.4136</v>
      </c>
      <c r="AH53" s="230">
        <f t="shared" si="1"/>
        <v>3548977853505.4629</v>
      </c>
      <c r="AI53" s="230">
        <f t="shared" si="1"/>
        <v>3452486824477.3569</v>
      </c>
      <c r="AJ53" s="230">
        <f t="shared" si="1"/>
        <v>3356488980030.0674</v>
      </c>
      <c r="AK53" s="230">
        <f t="shared" si="1"/>
        <v>3260984730507.5688</v>
      </c>
      <c r="AL53" s="230">
        <f t="shared" si="1"/>
        <v>3165974486224.834</v>
      </c>
      <c r="AM53" s="230">
        <f t="shared" si="1"/>
        <v>3070844793111.6987</v>
      </c>
      <c r="AN53" s="230">
        <f t="shared" si="1"/>
        <v>2976211680502.3804</v>
      </c>
      <c r="AO53" s="230">
        <f t="shared" si="1"/>
        <v>2882075563069.1509</v>
      </c>
      <c r="AP53" s="230">
        <f t="shared" si="1"/>
        <v>2788436855454.9775</v>
      </c>
      <c r="AQ53" s="230">
        <f t="shared" si="1"/>
        <v>2695071270650.1499</v>
      </c>
    </row>
    <row r="54" spans="1:43" x14ac:dyDescent="0.2">
      <c r="A54" s="278" t="s">
        <v>93</v>
      </c>
      <c r="B54" s="230">
        <f t="shared" si="0"/>
        <v>76770735706500</v>
      </c>
      <c r="C54" s="230">
        <f t="shared" si="1"/>
        <v>57541048936237.703</v>
      </c>
      <c r="D54" s="230">
        <f t="shared" si="1"/>
        <v>65693632685238.648</v>
      </c>
      <c r="E54" s="230">
        <f t="shared" si="1"/>
        <v>69033692046021.977</v>
      </c>
      <c r="F54" s="230">
        <f t="shared" si="1"/>
        <v>71618072862962.578</v>
      </c>
      <c r="G54" s="230">
        <f t="shared" si="1"/>
        <v>73287727143739.328</v>
      </c>
      <c r="H54" s="230">
        <f t="shared" si="1"/>
        <v>75433054153264.359</v>
      </c>
      <c r="I54" s="230">
        <f t="shared" si="1"/>
        <v>78409803344608.672</v>
      </c>
      <c r="J54" s="230">
        <f t="shared" si="1"/>
        <v>80545160956472.594</v>
      </c>
      <c r="K54" s="230">
        <f t="shared" si="1"/>
        <v>82745544296667.391</v>
      </c>
      <c r="L54" s="230">
        <f t="shared" si="1"/>
        <v>84455970345563.719</v>
      </c>
      <c r="M54" s="230">
        <f t="shared" si="1"/>
        <v>85717556268427.906</v>
      </c>
      <c r="N54" s="230">
        <f t="shared" si="1"/>
        <v>87286169014108.328</v>
      </c>
      <c r="O54" s="230">
        <f t="shared" si="1"/>
        <v>88578372481349.188</v>
      </c>
      <c r="P54" s="230">
        <f t="shared" si="1"/>
        <v>89605073885465.688</v>
      </c>
      <c r="Q54" s="230">
        <f t="shared" si="1"/>
        <v>90380811307162.828</v>
      </c>
      <c r="R54" s="230">
        <f t="shared" si="1"/>
        <v>90923205391641.172</v>
      </c>
      <c r="S54" s="230">
        <f t="shared" si="1"/>
        <v>91447317329230.828</v>
      </c>
      <c r="T54" s="230">
        <f t="shared" si="1"/>
        <v>91772872066550.906</v>
      </c>
      <c r="U54" s="230">
        <f t="shared" si="1"/>
        <v>91913582740333.125</v>
      </c>
      <c r="V54" s="230">
        <f t="shared" si="1"/>
        <v>91884357660082.281</v>
      </c>
      <c r="W54" s="230">
        <f t="shared" si="1"/>
        <v>91700998608870.328</v>
      </c>
      <c r="X54" s="230">
        <f t="shared" si="1"/>
        <v>91379919460577.156</v>
      </c>
      <c r="Y54" s="230">
        <f t="shared" si="1"/>
        <v>90937889903195</v>
      </c>
      <c r="Z54" s="230">
        <f t="shared" si="1"/>
        <v>90391807722680.781</v>
      </c>
      <c r="AA54" s="230">
        <f t="shared" si="1"/>
        <v>89758501870167.938</v>
      </c>
      <c r="AB54" s="230">
        <f t="shared" si="1"/>
        <v>89054567441070.047</v>
      </c>
      <c r="AC54" s="230">
        <f t="shared" si="1"/>
        <v>88296232759887.5</v>
      </c>
      <c r="AD54" s="230">
        <f t="shared" si="1"/>
        <v>87499258001057.031</v>
      </c>
      <c r="AE54" s="230">
        <f t="shared" si="1"/>
        <v>86678864186806.859</v>
      </c>
      <c r="AF54" s="230">
        <f t="shared" si="1"/>
        <v>85849690983541.453</v>
      </c>
      <c r="AG54" s="230">
        <f t="shared" si="1"/>
        <v>85025781459446.516</v>
      </c>
      <c r="AH54" s="230">
        <f t="shared" si="1"/>
        <v>84220591855092.516</v>
      </c>
      <c r="AI54" s="230">
        <f t="shared" si="1"/>
        <v>83447024441414.188</v>
      </c>
      <c r="AJ54" s="230">
        <f t="shared" si="1"/>
        <v>82717481680916.016</v>
      </c>
      <c r="AK54" s="230">
        <f t="shared" si="1"/>
        <v>82043940154670.594</v>
      </c>
      <c r="AL54" s="230">
        <f t="shared" si="1"/>
        <v>81438043058139.578</v>
      </c>
      <c r="AM54" s="230">
        <f t="shared" si="1"/>
        <v>80911210494598.781</v>
      </c>
      <c r="AN54" s="230">
        <f t="shared" si="1"/>
        <v>80474767301349.297</v>
      </c>
      <c r="AO54" s="230">
        <f t="shared" si="1"/>
        <v>80140088730956.156</v>
      </c>
      <c r="AP54" s="230">
        <f t="shared" si="1"/>
        <v>79918764982776.688</v>
      </c>
      <c r="AQ54" s="230">
        <f t="shared" si="1"/>
        <v>79816089599917.188</v>
      </c>
    </row>
    <row r="55" spans="1:43" x14ac:dyDescent="0.2">
      <c r="A55" s="278" t="s">
        <v>94</v>
      </c>
      <c r="B55" s="230">
        <f t="shared" si="0"/>
        <v>23183723277000</v>
      </c>
      <c r="C55" s="230">
        <f t="shared" si="1"/>
        <v>18358642120500</v>
      </c>
      <c r="D55" s="230">
        <f t="shared" si="1"/>
        <v>18977895435525.727</v>
      </c>
      <c r="E55" s="230">
        <f t="shared" si="1"/>
        <v>19627914742155.227</v>
      </c>
      <c r="F55" s="230">
        <f t="shared" si="1"/>
        <v>20105246229817.375</v>
      </c>
      <c r="G55" s="230">
        <f t="shared" si="1"/>
        <v>20228621255328.746</v>
      </c>
      <c r="H55" s="230">
        <f t="shared" si="1"/>
        <v>20415369669575.914</v>
      </c>
      <c r="I55" s="230">
        <f t="shared" si="1"/>
        <v>20685432786143.98</v>
      </c>
      <c r="J55" s="230">
        <f t="shared" si="1"/>
        <v>20892549286250.602</v>
      </c>
      <c r="K55" s="230">
        <f t="shared" si="1"/>
        <v>21066999395548.652</v>
      </c>
      <c r="L55" s="230">
        <f t="shared" si="1"/>
        <v>21152579851505.273</v>
      </c>
      <c r="M55" s="230">
        <f t="shared" si="1"/>
        <v>21128396871340.984</v>
      </c>
      <c r="N55" s="230">
        <f t="shared" si="1"/>
        <v>21037257278968.879</v>
      </c>
      <c r="O55" s="230">
        <f t="shared" si="1"/>
        <v>20848180014624.848</v>
      </c>
      <c r="P55" s="230">
        <f t="shared" si="1"/>
        <v>20588473271205.719</v>
      </c>
      <c r="Q55" s="230">
        <f t="shared" si="1"/>
        <v>20285077566239.152</v>
      </c>
      <c r="R55" s="230">
        <f t="shared" si="1"/>
        <v>19963868394607.969</v>
      </c>
      <c r="S55" s="230">
        <f t="shared" si="1"/>
        <v>19671153934934.891</v>
      </c>
      <c r="T55" s="230">
        <f t="shared" si="1"/>
        <v>19385073890848.344</v>
      </c>
      <c r="U55" s="230">
        <f t="shared" si="1"/>
        <v>19106202772372.699</v>
      </c>
      <c r="V55" s="230">
        <f t="shared" si="1"/>
        <v>18835116307668.109</v>
      </c>
      <c r="W55" s="230">
        <f t="shared" si="1"/>
        <v>18572377951910.344</v>
      </c>
      <c r="X55" s="230">
        <f t="shared" si="1"/>
        <v>18318528044146.824</v>
      </c>
      <c r="Y55" s="230">
        <f t="shared" si="1"/>
        <v>18074075555488.164</v>
      </c>
      <c r="Z55" s="230">
        <f t="shared" si="1"/>
        <v>17839492292583.344</v>
      </c>
      <c r="AA55" s="230">
        <f t="shared" si="1"/>
        <v>17615209361864.738</v>
      </c>
      <c r="AB55" s="230">
        <f t="shared" si="1"/>
        <v>17401615661383.324</v>
      </c>
      <c r="AC55" s="230">
        <f t="shared" si="1"/>
        <v>17199058146251.164</v>
      </c>
      <c r="AD55" s="230">
        <f t="shared" si="1"/>
        <v>17007843608325.879</v>
      </c>
      <c r="AE55" s="230">
        <f t="shared" si="1"/>
        <v>16828241718162.137</v>
      </c>
      <c r="AF55" s="230">
        <f t="shared" si="1"/>
        <v>16660489094741.324</v>
      </c>
      <c r="AG55" s="230">
        <f t="shared" si="1"/>
        <v>16504794193583.932</v>
      </c>
      <c r="AH55" s="230">
        <f t="shared" si="1"/>
        <v>16361342834343.336</v>
      </c>
      <c r="AI55" s="230">
        <f t="shared" si="1"/>
        <v>16230304223035.67</v>
      </c>
      <c r="AJ55" s="230">
        <f t="shared" si="1"/>
        <v>16111837360279.316</v>
      </c>
      <c r="AK55" s="230">
        <f t="shared" si="1"/>
        <v>16006097764318.539</v>
      </c>
      <c r="AL55" s="230">
        <f t="shared" si="1"/>
        <v>15913244475678.568</v>
      </c>
      <c r="AM55" s="230">
        <f t="shared" si="1"/>
        <v>15833447348957.59</v>
      </c>
      <c r="AN55" s="230">
        <f t="shared" si="1"/>
        <v>15766894676873.582</v>
      </c>
      <c r="AO55" s="230">
        <f t="shared" si="1"/>
        <v>15713801233057.057</v>
      </c>
      <c r="AP55" s="230">
        <f t="shared" si="1"/>
        <v>15674416864505.471</v>
      </c>
      <c r="AQ55" s="230">
        <f t="shared" si="1"/>
        <v>15647731183982.973</v>
      </c>
    </row>
    <row r="56" spans="1:43" x14ac:dyDescent="0.2">
      <c r="A56" s="278" t="s">
        <v>95</v>
      </c>
      <c r="B56" s="230">
        <f t="shared" si="0"/>
        <v>30536624728500.004</v>
      </c>
      <c r="C56" s="230">
        <f t="shared" si="1"/>
        <v>23378170992000</v>
      </c>
      <c r="D56" s="230">
        <f t="shared" si="1"/>
        <v>24968710848746.074</v>
      </c>
      <c r="E56" s="230">
        <f t="shared" si="1"/>
        <v>27281065338866.379</v>
      </c>
      <c r="F56" s="230">
        <f t="shared" si="1"/>
        <v>27855717171396.836</v>
      </c>
      <c r="G56" s="230">
        <f t="shared" si="1"/>
        <v>28075302047566.242</v>
      </c>
      <c r="H56" s="230">
        <f t="shared" si="1"/>
        <v>28440435623445.891</v>
      </c>
      <c r="I56" s="230">
        <f t="shared" si="1"/>
        <v>28977690413306.582</v>
      </c>
      <c r="J56" s="230">
        <f t="shared" si="1"/>
        <v>29466923423369.254</v>
      </c>
      <c r="K56" s="230">
        <f t="shared" si="1"/>
        <v>29973677958971.219</v>
      </c>
      <c r="L56" s="230">
        <f t="shared" ref="L56:AQ63" si="2">SUMIFS(L$2:L$44,$AR$2:$AR$44,$A56)</f>
        <v>30410188806289.137</v>
      </c>
      <c r="M56" s="230">
        <f t="shared" si="2"/>
        <v>30748133623383.438</v>
      </c>
      <c r="N56" s="230">
        <f t="shared" si="2"/>
        <v>31083319178369.082</v>
      </c>
      <c r="O56" s="230">
        <f t="shared" si="2"/>
        <v>31307435962829.777</v>
      </c>
      <c r="P56" s="230">
        <f t="shared" si="2"/>
        <v>31426490474130.078</v>
      </c>
      <c r="Q56" s="230">
        <f t="shared" si="2"/>
        <v>31447731485833.418</v>
      </c>
      <c r="R56" s="230">
        <f t="shared" si="2"/>
        <v>31379397424583.27</v>
      </c>
      <c r="S56" s="230">
        <f t="shared" si="2"/>
        <v>31299944920554.57</v>
      </c>
      <c r="T56" s="230">
        <f t="shared" si="2"/>
        <v>31146819498533.348</v>
      </c>
      <c r="U56" s="230">
        <f t="shared" si="2"/>
        <v>30927350542786.809</v>
      </c>
      <c r="V56" s="230">
        <f t="shared" si="2"/>
        <v>30649142147976.172</v>
      </c>
      <c r="W56" s="230">
        <f t="shared" si="2"/>
        <v>30319933340250.668</v>
      </c>
      <c r="X56" s="230">
        <f t="shared" si="2"/>
        <v>29947473438884.145</v>
      </c>
      <c r="Y56" s="230">
        <f t="shared" si="2"/>
        <v>29539414037008.629</v>
      </c>
      <c r="Z56" s="230">
        <f t="shared" si="2"/>
        <v>29103218373050.289</v>
      </c>
      <c r="AA56" s="230">
        <f t="shared" si="2"/>
        <v>28646088249533.277</v>
      </c>
      <c r="AB56" s="230">
        <f t="shared" si="2"/>
        <v>28174908143995.781</v>
      </c>
      <c r="AC56" s="230">
        <f t="shared" si="2"/>
        <v>27696205752165.563</v>
      </c>
      <c r="AD56" s="230">
        <f t="shared" si="2"/>
        <v>27216127905064.656</v>
      </c>
      <c r="AE56" s="230">
        <f t="shared" si="2"/>
        <v>26740430603894.246</v>
      </c>
      <c r="AF56" s="230">
        <f t="shared" si="2"/>
        <v>26274481810886.867</v>
      </c>
      <c r="AG56" s="230">
        <f t="shared" si="2"/>
        <v>25823275610516.094</v>
      </c>
      <c r="AH56" s="230">
        <f t="shared" si="2"/>
        <v>25391456402380.375</v>
      </c>
      <c r="AI56" s="230">
        <f t="shared" si="2"/>
        <v>24983351893742.758</v>
      </c>
      <c r="AJ56" s="230">
        <f t="shared" si="2"/>
        <v>24603013815928.434</v>
      </c>
      <c r="AK56" s="230">
        <f t="shared" si="2"/>
        <v>24254265485813.613</v>
      </c>
      <c r="AL56" s="230">
        <f t="shared" si="2"/>
        <v>23940755564602.711</v>
      </c>
      <c r="AM56" s="230">
        <f t="shared" si="2"/>
        <v>23666017626336.395</v>
      </c>
      <c r="AN56" s="230">
        <f t="shared" si="2"/>
        <v>23433535435953.691</v>
      </c>
      <c r="AO56" s="230">
        <f t="shared" si="2"/>
        <v>23246814151866.109</v>
      </c>
      <c r="AP56" s="230">
        <f t="shared" si="2"/>
        <v>23109458014553.738</v>
      </c>
      <c r="AQ56" s="230">
        <f t="shared" si="2"/>
        <v>23023315808225.32</v>
      </c>
    </row>
    <row r="57" spans="1:43" x14ac:dyDescent="0.2">
      <c r="A57" s="278" t="s">
        <v>96</v>
      </c>
      <c r="B57" s="230">
        <f t="shared" si="0"/>
        <v>29328271071000</v>
      </c>
      <c r="C57" s="230">
        <f t="shared" ref="C57:AP68" si="3">SUMIFS(C$2:C$44,$AR$2:$AR$44,$A57)</f>
        <v>20964241501500</v>
      </c>
      <c r="D57" s="230">
        <f t="shared" si="3"/>
        <v>22275898604829.102</v>
      </c>
      <c r="E57" s="230">
        <f t="shared" si="3"/>
        <v>24320367875777.98</v>
      </c>
      <c r="F57" s="230">
        <f t="shared" si="3"/>
        <v>26306262616583.336</v>
      </c>
      <c r="G57" s="230">
        <f t="shared" si="3"/>
        <v>27541983773757.48</v>
      </c>
      <c r="H57" s="230">
        <f t="shared" si="3"/>
        <v>28795007995206.695</v>
      </c>
      <c r="I57" s="230">
        <f t="shared" si="3"/>
        <v>29645862404886.645</v>
      </c>
      <c r="J57" s="230">
        <f t="shared" si="3"/>
        <v>30330944439596.406</v>
      </c>
      <c r="K57" s="230">
        <f t="shared" si="3"/>
        <v>31027676743129.922</v>
      </c>
      <c r="L57" s="230">
        <f t="shared" si="2"/>
        <v>31645519761699.605</v>
      </c>
      <c r="M57" s="230">
        <f t="shared" si="2"/>
        <v>32203404162357.059</v>
      </c>
      <c r="N57" s="230">
        <f t="shared" si="2"/>
        <v>32557093443571.547</v>
      </c>
      <c r="O57" s="230">
        <f t="shared" si="2"/>
        <v>32893566256367.059</v>
      </c>
      <c r="P57" s="230">
        <f t="shared" si="2"/>
        <v>33213384095053.133</v>
      </c>
      <c r="Q57" s="230">
        <f t="shared" si="2"/>
        <v>33517329956565.168</v>
      </c>
      <c r="R57" s="230">
        <f t="shared" si="2"/>
        <v>33806377711826.535</v>
      </c>
      <c r="S57" s="230">
        <f t="shared" si="2"/>
        <v>33978560169017.328</v>
      </c>
      <c r="T57" s="230">
        <f t="shared" si="2"/>
        <v>34138627273799.121</v>
      </c>
      <c r="U57" s="230">
        <f t="shared" si="2"/>
        <v>34287300933824.105</v>
      </c>
      <c r="V57" s="230">
        <f t="shared" si="2"/>
        <v>34425383654747.648</v>
      </c>
      <c r="W57" s="230">
        <f t="shared" si="2"/>
        <v>34553742188488.852</v>
      </c>
      <c r="X57" s="230">
        <f t="shared" si="2"/>
        <v>34376478233751.301</v>
      </c>
      <c r="Y57" s="230">
        <f t="shared" si="2"/>
        <v>34191652035868.184</v>
      </c>
      <c r="Z57" s="230">
        <f t="shared" si="2"/>
        <v>34000233387398.52</v>
      </c>
      <c r="AA57" s="230">
        <f t="shared" si="2"/>
        <v>33803200554994.293</v>
      </c>
      <c r="AB57" s="230">
        <f t="shared" si="2"/>
        <v>33601529804059.023</v>
      </c>
      <c r="AC57" s="230">
        <f t="shared" si="2"/>
        <v>33188937455621.082</v>
      </c>
      <c r="AD57" s="230">
        <f t="shared" si="2"/>
        <v>32773828155976.684</v>
      </c>
      <c r="AE57" s="230">
        <f t="shared" si="2"/>
        <v>32357125575409.09</v>
      </c>
      <c r="AF57" s="230">
        <f t="shared" si="2"/>
        <v>31939725709425.078</v>
      </c>
      <c r="AG57" s="230">
        <f t="shared" si="2"/>
        <v>31522494412211.133</v>
      </c>
      <c r="AH57" s="230">
        <f t="shared" si="2"/>
        <v>31076733764503.75</v>
      </c>
      <c r="AI57" s="230">
        <f t="shared" si="2"/>
        <v>30632810061346.273</v>
      </c>
      <c r="AJ57" s="230">
        <f t="shared" si="2"/>
        <v>30191498068629.445</v>
      </c>
      <c r="AK57" s="230">
        <f t="shared" si="2"/>
        <v>29753546254287.105</v>
      </c>
      <c r="AL57" s="230">
        <f t="shared" si="2"/>
        <v>29319680770597.715</v>
      </c>
      <c r="AM57" s="230">
        <f t="shared" si="2"/>
        <v>28831694128492.41</v>
      </c>
      <c r="AN57" s="230">
        <f t="shared" si="2"/>
        <v>28349260008173.664</v>
      </c>
      <c r="AO57" s="230">
        <f t="shared" si="2"/>
        <v>27873072115406.148</v>
      </c>
      <c r="AP57" s="230">
        <f t="shared" si="2"/>
        <v>27403828279168.758</v>
      </c>
      <c r="AQ57" s="230">
        <f t="shared" si="2"/>
        <v>26939993348385.313</v>
      </c>
    </row>
    <row r="58" spans="1:43" x14ac:dyDescent="0.2">
      <c r="A58" s="278" t="s">
        <v>97</v>
      </c>
      <c r="B58" s="230">
        <f t="shared" si="0"/>
        <v>1711139892000.0005</v>
      </c>
      <c r="C58" s="230">
        <f t="shared" si="3"/>
        <v>11710309510603.168</v>
      </c>
      <c r="D58" s="230">
        <f t="shared" si="3"/>
        <v>12256492602098.426</v>
      </c>
      <c r="E58" s="230">
        <f t="shared" si="3"/>
        <v>13118003238368.861</v>
      </c>
      <c r="F58" s="230">
        <f t="shared" si="3"/>
        <v>14300841674732.25</v>
      </c>
      <c r="G58" s="230">
        <f t="shared" si="3"/>
        <v>15056130467377.15</v>
      </c>
      <c r="H58" s="230">
        <f t="shared" si="3"/>
        <v>15806833106898.426</v>
      </c>
      <c r="I58" s="230">
        <f t="shared" si="3"/>
        <v>16168536531108.225</v>
      </c>
      <c r="J58" s="230">
        <f t="shared" si="3"/>
        <v>16511970835365.123</v>
      </c>
      <c r="K58" s="230">
        <f t="shared" si="3"/>
        <v>16856967928277.086</v>
      </c>
      <c r="L58" s="230">
        <f t="shared" si="2"/>
        <v>17194138229225.898</v>
      </c>
      <c r="M58" s="230">
        <f t="shared" si="2"/>
        <v>17526068076627.998</v>
      </c>
      <c r="N58" s="230">
        <f t="shared" si="2"/>
        <v>17544664084048.475</v>
      </c>
      <c r="O58" s="230">
        <f t="shared" si="2"/>
        <v>17563243028627.777</v>
      </c>
      <c r="P58" s="230">
        <f t="shared" si="2"/>
        <v>17581804915920.805</v>
      </c>
      <c r="Q58" s="230">
        <f t="shared" si="2"/>
        <v>17600349751482.035</v>
      </c>
      <c r="R58" s="230">
        <f t="shared" si="2"/>
        <v>17618877540865.523</v>
      </c>
      <c r="S58" s="230">
        <f t="shared" si="2"/>
        <v>17417167091210.074</v>
      </c>
      <c r="T58" s="230">
        <f t="shared" si="2"/>
        <v>17215497532763.619</v>
      </c>
      <c r="U58" s="230">
        <f t="shared" si="2"/>
        <v>17013868865732.002</v>
      </c>
      <c r="V58" s="230">
        <f t="shared" si="2"/>
        <v>16812281090320.986</v>
      </c>
      <c r="W58" s="230">
        <f t="shared" si="2"/>
        <v>16610734206736.293</v>
      </c>
      <c r="X58" s="230">
        <f t="shared" si="2"/>
        <v>16234396286121.678</v>
      </c>
      <c r="Y58" s="230">
        <f t="shared" si="2"/>
        <v>15858135043724.426</v>
      </c>
      <c r="Z58" s="230">
        <f t="shared" si="2"/>
        <v>15481950479928.969</v>
      </c>
      <c r="AA58" s="230">
        <f t="shared" si="2"/>
        <v>15105842595119.637</v>
      </c>
      <c r="AB58" s="230">
        <f t="shared" si="2"/>
        <v>14729811389680.658</v>
      </c>
      <c r="AC58" s="230">
        <f t="shared" si="2"/>
        <v>14353856863996.176</v>
      </c>
      <c r="AD58" s="230">
        <f t="shared" si="2"/>
        <v>13977979018450.209</v>
      </c>
      <c r="AE58" s="230">
        <f t="shared" si="2"/>
        <v>13602177853426.678</v>
      </c>
      <c r="AF58" s="230">
        <f t="shared" si="2"/>
        <v>13226453369309.416</v>
      </c>
      <c r="AG58" s="230">
        <f t="shared" si="2"/>
        <v>12850805566482.143</v>
      </c>
      <c r="AH58" s="230">
        <f t="shared" si="2"/>
        <v>12525134360649.096</v>
      </c>
      <c r="AI58" s="230">
        <f t="shared" si="2"/>
        <v>12199529612159.898</v>
      </c>
      <c r="AJ58" s="230">
        <f t="shared" si="2"/>
        <v>11873991321346.953</v>
      </c>
      <c r="AK58" s="230">
        <f t="shared" si="2"/>
        <v>11548519488542.594</v>
      </c>
      <c r="AL58" s="230">
        <f t="shared" si="2"/>
        <v>11223114114079.045</v>
      </c>
      <c r="AM58" s="230">
        <f t="shared" si="2"/>
        <v>10881490173561.186</v>
      </c>
      <c r="AN58" s="230">
        <f t="shared" si="2"/>
        <v>10539936030687.648</v>
      </c>
      <c r="AO58" s="230">
        <f t="shared" si="2"/>
        <v>10198451685807.041</v>
      </c>
      <c r="AP58" s="230">
        <f t="shared" si="2"/>
        <v>9857037139267.8809</v>
      </c>
      <c r="AQ58" s="230">
        <f t="shared" si="2"/>
        <v>9514865830307.9121</v>
      </c>
    </row>
    <row r="59" spans="1:43" x14ac:dyDescent="0.2">
      <c r="A59" s="278" t="s">
        <v>98</v>
      </c>
      <c r="B59" s="230">
        <f t="shared" si="0"/>
        <v>28769928346500.012</v>
      </c>
      <c r="C59" s="230">
        <f t="shared" si="3"/>
        <v>56319300635461.797</v>
      </c>
      <c r="D59" s="230">
        <f t="shared" si="3"/>
        <v>61714903638120.852</v>
      </c>
      <c r="E59" s="230">
        <f t="shared" si="3"/>
        <v>68371664819790.805</v>
      </c>
      <c r="F59" s="230">
        <f t="shared" si="3"/>
        <v>75996065339108.938</v>
      </c>
      <c r="G59" s="230">
        <f t="shared" si="3"/>
        <v>81033416825037.156</v>
      </c>
      <c r="H59" s="230">
        <f t="shared" si="3"/>
        <v>86065315279971.5</v>
      </c>
      <c r="I59" s="230">
        <f t="shared" si="3"/>
        <v>90178274689885.719</v>
      </c>
      <c r="J59" s="230">
        <f t="shared" si="3"/>
        <v>93185968833931.813</v>
      </c>
      <c r="K59" s="230">
        <f t="shared" si="3"/>
        <v>96239202864620.141</v>
      </c>
      <c r="L59" s="230">
        <f t="shared" si="2"/>
        <v>98772571601024.984</v>
      </c>
      <c r="M59" s="230">
        <f t="shared" si="2"/>
        <v>100935589380648.45</v>
      </c>
      <c r="N59" s="230">
        <f t="shared" si="2"/>
        <v>102489923691681.14</v>
      </c>
      <c r="O59" s="230">
        <f t="shared" si="2"/>
        <v>104004021383846.14</v>
      </c>
      <c r="P59" s="230">
        <f t="shared" si="2"/>
        <v>105485292441250.81</v>
      </c>
      <c r="Q59" s="230">
        <f t="shared" si="2"/>
        <v>106941667858052.69</v>
      </c>
      <c r="R59" s="230">
        <f t="shared" si="2"/>
        <v>108381353372323.69</v>
      </c>
      <c r="S59" s="230">
        <f t="shared" si="2"/>
        <v>109246818834553.5</v>
      </c>
      <c r="T59" s="230">
        <f t="shared" si="2"/>
        <v>110110728767466.16</v>
      </c>
      <c r="U59" s="230">
        <f t="shared" si="2"/>
        <v>110973106433540.64</v>
      </c>
      <c r="V59" s="230">
        <f t="shared" si="2"/>
        <v>111833976189585.66</v>
      </c>
      <c r="W59" s="230">
        <f t="shared" si="2"/>
        <v>112693363433758.39</v>
      </c>
      <c r="X59" s="230">
        <f t="shared" si="2"/>
        <v>113082839500259.73</v>
      </c>
      <c r="Y59" s="230">
        <f t="shared" si="2"/>
        <v>113471003411723.81</v>
      </c>
      <c r="Z59" s="230">
        <f t="shared" si="2"/>
        <v>113857883446503.22</v>
      </c>
      <c r="AA59" s="230">
        <f t="shared" si="2"/>
        <v>114243508714795.56</v>
      </c>
      <c r="AB59" s="230">
        <f t="shared" si="2"/>
        <v>114627909107489.44</v>
      </c>
      <c r="AC59" s="230">
        <f t="shared" si="2"/>
        <v>114609212425705.03</v>
      </c>
      <c r="AD59" s="230">
        <f t="shared" si="2"/>
        <v>114589453136201.48</v>
      </c>
      <c r="AE59" s="230">
        <f t="shared" si="2"/>
        <v>114568663234687.73</v>
      </c>
      <c r="AF59" s="230">
        <f t="shared" si="2"/>
        <v>114546875301098.14</v>
      </c>
      <c r="AG59" s="230">
        <f t="shared" si="2"/>
        <v>114524122452988.14</v>
      </c>
      <c r="AH59" s="230">
        <f t="shared" si="2"/>
        <v>114135525688858.19</v>
      </c>
      <c r="AI59" s="230">
        <f t="shared" si="2"/>
        <v>113746123031891.94</v>
      </c>
      <c r="AJ59" s="230">
        <f t="shared" si="2"/>
        <v>113355949001313.25</v>
      </c>
      <c r="AK59" s="230">
        <f t="shared" si="2"/>
        <v>112965038479998.41</v>
      </c>
      <c r="AL59" s="230">
        <f t="shared" si="2"/>
        <v>112573426674428.16</v>
      </c>
      <c r="AM59" s="230">
        <f t="shared" si="2"/>
        <v>112114131085155.97</v>
      </c>
      <c r="AN59" s="230">
        <f t="shared" si="2"/>
        <v>111654222265377.75</v>
      </c>
      <c r="AO59" s="230">
        <f t="shared" si="2"/>
        <v>111193736177591.91</v>
      </c>
      <c r="AP59" s="230">
        <f t="shared" si="2"/>
        <v>110732708963068.86</v>
      </c>
      <c r="AQ59" s="230">
        <f t="shared" si="2"/>
        <v>110261092719134.97</v>
      </c>
    </row>
    <row r="60" spans="1:43" x14ac:dyDescent="0.2">
      <c r="A60" s="278" t="s">
        <v>99</v>
      </c>
      <c r="B60" s="230">
        <f t="shared" si="0"/>
        <v>4522298286000</v>
      </c>
      <c r="C60" s="230">
        <f t="shared" si="3"/>
        <v>3847286932500</v>
      </c>
      <c r="D60" s="230">
        <f t="shared" si="3"/>
        <v>3922235264367.6685</v>
      </c>
      <c r="E60" s="230">
        <f t="shared" si="3"/>
        <v>4330181518142.1724</v>
      </c>
      <c r="F60" s="230">
        <f t="shared" si="3"/>
        <v>4460269243746.2539</v>
      </c>
      <c r="G60" s="230">
        <f t="shared" si="3"/>
        <v>4594553596304.1172</v>
      </c>
      <c r="H60" s="230">
        <f t="shared" si="3"/>
        <v>4761435383718.582</v>
      </c>
      <c r="I60" s="230">
        <f t="shared" si="3"/>
        <v>4938932887483.1113</v>
      </c>
      <c r="J60" s="230">
        <f t="shared" si="3"/>
        <v>5051235366871.4668</v>
      </c>
      <c r="K60" s="230">
        <f t="shared" si="3"/>
        <v>5137334292134.4521</v>
      </c>
      <c r="L60" s="230">
        <f t="shared" si="2"/>
        <v>5176638366169.873</v>
      </c>
      <c r="M60" s="230">
        <f t="shared" si="2"/>
        <v>5174362221868.29</v>
      </c>
      <c r="N60" s="230">
        <f t="shared" si="2"/>
        <v>5174135583887.3828</v>
      </c>
      <c r="O60" s="230">
        <f t="shared" si="2"/>
        <v>5148653992258.9521</v>
      </c>
      <c r="P60" s="230">
        <f t="shared" si="2"/>
        <v>5104650787636.3555</v>
      </c>
      <c r="Q60" s="230">
        <f t="shared" si="2"/>
        <v>5048894530143.2314</v>
      </c>
      <c r="R60" s="230">
        <f t="shared" si="2"/>
        <v>4987994796363.0508</v>
      </c>
      <c r="S60" s="230">
        <f t="shared" si="2"/>
        <v>4943920632465.3496</v>
      </c>
      <c r="T60" s="230">
        <f t="shared" si="2"/>
        <v>4900836176854.624</v>
      </c>
      <c r="U60" s="230">
        <f t="shared" si="2"/>
        <v>4858768884385.71</v>
      </c>
      <c r="V60" s="230">
        <f t="shared" si="2"/>
        <v>4817745152317.9756</v>
      </c>
      <c r="W60" s="230">
        <f t="shared" si="2"/>
        <v>4777790402847.9121</v>
      </c>
      <c r="X60" s="230">
        <f t="shared" si="2"/>
        <v>4738929166723.0596</v>
      </c>
      <c r="Y60" s="230">
        <f t="shared" si="2"/>
        <v>4701185167867.373</v>
      </c>
      <c r="Z60" s="230">
        <f t="shared" si="2"/>
        <v>4664581408966.7109</v>
      </c>
      <c r="AA60" s="230">
        <f t="shared" si="2"/>
        <v>4629140257981.585</v>
      </c>
      <c r="AB60" s="230">
        <f t="shared" si="2"/>
        <v>4594883535573.1602</v>
      </c>
      <c r="AC60" s="230">
        <f t="shared" si="2"/>
        <v>4561832603446.8291</v>
      </c>
      <c r="AD60" s="230">
        <f t="shared" si="2"/>
        <v>4530008453636.8516</v>
      </c>
      <c r="AE60" s="230">
        <f t="shared" si="2"/>
        <v>4499431798774.4033</v>
      </c>
      <c r="AF60" s="230">
        <f t="shared" si="2"/>
        <v>4470123163400.3496</v>
      </c>
      <c r="AG60" s="230">
        <f t="shared" si="2"/>
        <v>4442102976403.5898</v>
      </c>
      <c r="AH60" s="230">
        <f t="shared" si="2"/>
        <v>4415391664685.4736</v>
      </c>
      <c r="AI60" s="230">
        <f t="shared" si="2"/>
        <v>4390009748170.8511</v>
      </c>
      <c r="AJ60" s="230">
        <f t="shared" si="2"/>
        <v>4365977936306.6533</v>
      </c>
      <c r="AK60" s="230">
        <f t="shared" si="2"/>
        <v>4343317226210.0044</v>
      </c>
      <c r="AL60" s="230">
        <f t="shared" si="2"/>
        <v>4322049002649.6167</v>
      </c>
      <c r="AM60" s="230">
        <f t="shared" si="2"/>
        <v>4302195140066.4058</v>
      </c>
      <c r="AN60" s="230">
        <f t="shared" si="2"/>
        <v>4283778106862.6528</v>
      </c>
      <c r="AO60" s="230">
        <f t="shared" si="2"/>
        <v>4266821072213.1235</v>
      </c>
      <c r="AP60" s="230">
        <f t="shared" si="2"/>
        <v>4251348015676.9536</v>
      </c>
      <c r="AQ60" s="230">
        <f t="shared" si="2"/>
        <v>4237029607036.1528</v>
      </c>
    </row>
    <row r="61" spans="1:43" x14ac:dyDescent="0.2">
      <c r="A61" s="278" t="s">
        <v>100</v>
      </c>
      <c r="B61" s="230">
        <f t="shared" si="0"/>
        <v>1505580879000</v>
      </c>
      <c r="C61" s="230">
        <f t="shared" si="3"/>
        <v>1208353657500</v>
      </c>
      <c r="D61" s="230">
        <f t="shared" si="3"/>
        <v>1353136163373.8994</v>
      </c>
      <c r="E61" s="230">
        <f t="shared" si="3"/>
        <v>1489214016589.4749</v>
      </c>
      <c r="F61" s="230">
        <f t="shared" si="3"/>
        <v>1552987738470.6602</v>
      </c>
      <c r="G61" s="230">
        <f t="shared" si="3"/>
        <v>1632626385710.7024</v>
      </c>
      <c r="H61" s="230">
        <f t="shared" si="3"/>
        <v>1734159265124.3064</v>
      </c>
      <c r="I61" s="230">
        <f t="shared" si="3"/>
        <v>1832279771604.6614</v>
      </c>
      <c r="J61" s="230">
        <f t="shared" si="3"/>
        <v>1917448844568.5652</v>
      </c>
      <c r="K61" s="230">
        <f t="shared" si="3"/>
        <v>1991764036226.9304</v>
      </c>
      <c r="L61" s="230">
        <f t="shared" si="2"/>
        <v>2056734489820.583</v>
      </c>
      <c r="M61" s="230">
        <f t="shared" si="2"/>
        <v>2115015425614.0864</v>
      </c>
      <c r="N61" s="230">
        <f t="shared" si="2"/>
        <v>2171977934480.9502</v>
      </c>
      <c r="O61" s="230">
        <f t="shared" si="2"/>
        <v>2226239033670.875</v>
      </c>
      <c r="P61" s="230">
        <f t="shared" si="2"/>
        <v>2278533098055.5913</v>
      </c>
      <c r="Q61" s="230">
        <f t="shared" si="2"/>
        <v>2329693046097.1265</v>
      </c>
      <c r="R61" s="230">
        <f t="shared" si="2"/>
        <v>2380644393452.9727</v>
      </c>
      <c r="S61" s="230">
        <f t="shared" si="2"/>
        <v>2434747686325.0605</v>
      </c>
      <c r="T61" s="230">
        <f t="shared" si="2"/>
        <v>2489608439131.8613</v>
      </c>
      <c r="U61" s="230">
        <f t="shared" si="2"/>
        <v>2545053099777.7925</v>
      </c>
      <c r="V61" s="230">
        <f t="shared" si="2"/>
        <v>2600892641580.2388</v>
      </c>
      <c r="W61" s="230">
        <f t="shared" si="2"/>
        <v>2656922243911.4839</v>
      </c>
      <c r="X61" s="230">
        <f t="shared" si="2"/>
        <v>2712921124181.6162</v>
      </c>
      <c r="Y61" s="230">
        <f t="shared" si="2"/>
        <v>2768652540840.4678</v>
      </c>
      <c r="Z61" s="230">
        <f t="shared" si="2"/>
        <v>2823863987144.1577</v>
      </c>
      <c r="AA61" s="230">
        <f t="shared" si="2"/>
        <v>2878287595092.5405</v>
      </c>
      <c r="AB61" s="230">
        <f t="shared" si="2"/>
        <v>2931640768143.3037</v>
      </c>
      <c r="AC61" s="230">
        <f t="shared" si="2"/>
        <v>2983627059994.877</v>
      </c>
      <c r="AD61" s="230">
        <f t="shared" si="2"/>
        <v>3033937314858.1089</v>
      </c>
      <c r="AE61" s="230">
        <f t="shared" si="2"/>
        <v>3082251082165.1235</v>
      </c>
      <c r="AF61" s="230">
        <f t="shared" si="2"/>
        <v>3128238315565.543</v>
      </c>
      <c r="AG61" s="230">
        <f t="shared" si="2"/>
        <v>3171561362317.665</v>
      </c>
      <c r="AH61" s="230">
        <f t="shared" si="2"/>
        <v>3211877244794.7461</v>
      </c>
      <c r="AI61" s="230">
        <f t="shared" si="2"/>
        <v>3248840230810.9629</v>
      </c>
      <c r="AJ61" s="230">
        <f t="shared" si="2"/>
        <v>3282104683865.7832</v>
      </c>
      <c r="AK61" s="230">
        <f t="shared" si="2"/>
        <v>3311328178268.6958</v>
      </c>
      <c r="AL61" s="230">
        <f t="shared" si="2"/>
        <v>3336174857523.6665</v>
      </c>
      <c r="AM61" s="230">
        <f t="shared" si="2"/>
        <v>3356319007433.4248</v>
      </c>
      <c r="AN61" s="230">
        <f t="shared" si="2"/>
        <v>3371448808263.0464</v>
      </c>
      <c r="AO61" s="230">
        <f t="shared" si="2"/>
        <v>3381270223141.248</v>
      </c>
      <c r="AP61" s="230">
        <f t="shared" si="2"/>
        <v>3385510972858.7725</v>
      </c>
      <c r="AQ61" s="230">
        <f t="shared" si="2"/>
        <v>3383639176055.2861</v>
      </c>
    </row>
    <row r="62" spans="1:43" x14ac:dyDescent="0.2">
      <c r="A62" s="278" t="s">
        <v>101</v>
      </c>
      <c r="B62" s="230">
        <f t="shared" si="0"/>
        <v>25011531798000</v>
      </c>
      <c r="C62" s="230">
        <f t="shared" si="3"/>
        <v>18662322431197.332</v>
      </c>
      <c r="D62" s="230">
        <f t="shared" si="3"/>
        <v>22655444198988.711</v>
      </c>
      <c r="E62" s="230">
        <f t="shared" si="3"/>
        <v>23505210833521.043</v>
      </c>
      <c r="F62" s="230">
        <f t="shared" si="3"/>
        <v>25174096154217.289</v>
      </c>
      <c r="G62" s="230">
        <f t="shared" si="3"/>
        <v>26039880983091.227</v>
      </c>
      <c r="H62" s="230">
        <f t="shared" si="3"/>
        <v>26768758076386.938</v>
      </c>
      <c r="I62" s="230">
        <f t="shared" si="3"/>
        <v>28395421475458.895</v>
      </c>
      <c r="J62" s="230">
        <f t="shared" si="3"/>
        <v>28469821520634.055</v>
      </c>
      <c r="K62" s="230">
        <f t="shared" si="3"/>
        <v>28697117521915.191</v>
      </c>
      <c r="L62" s="230">
        <f t="shared" si="2"/>
        <v>28292799486732.105</v>
      </c>
      <c r="M62" s="230">
        <f t="shared" si="2"/>
        <v>27485859936148.383</v>
      </c>
      <c r="N62" s="230">
        <f t="shared" si="2"/>
        <v>26937333580425.52</v>
      </c>
      <c r="O62" s="230">
        <f t="shared" si="2"/>
        <v>26394411872608.383</v>
      </c>
      <c r="P62" s="230">
        <f t="shared" si="2"/>
        <v>25857088953542.906</v>
      </c>
      <c r="Q62" s="230">
        <f t="shared" si="2"/>
        <v>25325358964797.637</v>
      </c>
      <c r="R62" s="230">
        <f t="shared" si="2"/>
        <v>24799216048663.82</v>
      </c>
      <c r="S62" s="230">
        <f t="shared" si="2"/>
        <v>24383921174553.188</v>
      </c>
      <c r="T62" s="230">
        <f t="shared" si="2"/>
        <v>23968295596642.887</v>
      </c>
      <c r="U62" s="230">
        <f t="shared" si="2"/>
        <v>23552339621729.773</v>
      </c>
      <c r="V62" s="230">
        <f t="shared" si="2"/>
        <v>23136053556594.027</v>
      </c>
      <c r="W62" s="230">
        <f t="shared" si="2"/>
        <v>22719437707999.055</v>
      </c>
      <c r="X62" s="230">
        <f t="shared" si="2"/>
        <v>22144418853270.477</v>
      </c>
      <c r="Y62" s="230">
        <f t="shared" si="2"/>
        <v>21568950595316.168</v>
      </c>
      <c r="Z62" s="230">
        <f t="shared" si="2"/>
        <v>20993033354685.254</v>
      </c>
      <c r="AA62" s="230">
        <f t="shared" si="2"/>
        <v>20416667551903.949</v>
      </c>
      <c r="AB62" s="230">
        <f t="shared" si="2"/>
        <v>19839853607475.492</v>
      </c>
      <c r="AC62" s="230">
        <f t="shared" si="2"/>
        <v>19395833124554.363</v>
      </c>
      <c r="AD62" s="230">
        <f t="shared" si="2"/>
        <v>18951466174973.543</v>
      </c>
      <c r="AE62" s="230">
        <f t="shared" si="2"/>
        <v>18506753083415.906</v>
      </c>
      <c r="AF62" s="230">
        <f t="shared" si="2"/>
        <v>18061694174546.625</v>
      </c>
      <c r="AG62" s="230">
        <f t="shared" si="2"/>
        <v>17616289773013.152</v>
      </c>
      <c r="AH62" s="230">
        <f t="shared" si="2"/>
        <v>17350829287301.969</v>
      </c>
      <c r="AI62" s="230">
        <f t="shared" si="2"/>
        <v>17085159708709.283</v>
      </c>
      <c r="AJ62" s="230">
        <f t="shared" si="2"/>
        <v>16819281232538.5</v>
      </c>
      <c r="AK62" s="230">
        <f t="shared" si="2"/>
        <v>16553194054082.41</v>
      </c>
      <c r="AL62" s="230">
        <f t="shared" si="2"/>
        <v>16286898368623.098</v>
      </c>
      <c r="AM62" s="230">
        <f t="shared" si="2"/>
        <v>16156897826241.732</v>
      </c>
      <c r="AN62" s="230">
        <f t="shared" si="2"/>
        <v>16026791430553.584</v>
      </c>
      <c r="AO62" s="230">
        <f t="shared" si="2"/>
        <v>15896579279121.672</v>
      </c>
      <c r="AP62" s="230">
        <f t="shared" si="2"/>
        <v>15766261469503.656</v>
      </c>
      <c r="AQ62" s="230">
        <f t="shared" si="2"/>
        <v>15634493720944.457</v>
      </c>
    </row>
    <row r="63" spans="1:43" x14ac:dyDescent="0.2">
      <c r="A63" s="278" t="s">
        <v>102</v>
      </c>
      <c r="B63" s="230">
        <f t="shared" si="0"/>
        <v>28189363026000</v>
      </c>
      <c r="C63" s="230">
        <f t="shared" si="3"/>
        <v>13136332060500</v>
      </c>
      <c r="D63" s="230">
        <f t="shared" si="3"/>
        <v>15387898527527.869</v>
      </c>
      <c r="E63" s="230">
        <f t="shared" si="3"/>
        <v>16436282556792.271</v>
      </c>
      <c r="F63" s="230">
        <f t="shared" si="3"/>
        <v>18056474653095.41</v>
      </c>
      <c r="G63" s="230">
        <f t="shared" si="3"/>
        <v>19123849429050.254</v>
      </c>
      <c r="H63" s="230">
        <f t="shared" si="3"/>
        <v>20134032674489.359</v>
      </c>
      <c r="I63" s="230">
        <f t="shared" si="3"/>
        <v>21261443530061.566</v>
      </c>
      <c r="J63" s="230">
        <f t="shared" si="3"/>
        <v>21575408094312.051</v>
      </c>
      <c r="K63" s="230">
        <f t="shared" si="3"/>
        <v>21968844842790.883</v>
      </c>
      <c r="L63" s="230">
        <f t="shared" si="2"/>
        <v>22019009397019.793</v>
      </c>
      <c r="M63" s="230">
        <f t="shared" si="2"/>
        <v>21842355081669.711</v>
      </c>
      <c r="N63" s="230">
        <f t="shared" si="2"/>
        <v>21742997645365.785</v>
      </c>
      <c r="O63" s="230">
        <f t="shared" si="2"/>
        <v>21643322605786.359</v>
      </c>
      <c r="P63" s="230">
        <f t="shared" si="2"/>
        <v>21543330192613.789</v>
      </c>
      <c r="Q63" s="230">
        <f t="shared" si="2"/>
        <v>21443020635502.469</v>
      </c>
      <c r="R63" s="230">
        <f t="shared" si="2"/>
        <v>21342394164078.848</v>
      </c>
      <c r="S63" s="230">
        <f t="shared" si="2"/>
        <v>21106170496620.008</v>
      </c>
      <c r="T63" s="230">
        <f t="shared" si="2"/>
        <v>20869808110840.023</v>
      </c>
      <c r="U63" s="230">
        <f t="shared" si="2"/>
        <v>20633307073494.234</v>
      </c>
      <c r="V63" s="230">
        <f t="shared" si="2"/>
        <v>20396667451334.367</v>
      </c>
      <c r="W63" s="230">
        <f t="shared" si="2"/>
        <v>20159889311108.512</v>
      </c>
      <c r="X63" s="230">
        <f t="shared" si="2"/>
        <v>19710703603827.605</v>
      </c>
      <c r="Y63" s="230">
        <f t="shared" si="2"/>
        <v>19261260041725.734</v>
      </c>
      <c r="Z63" s="230">
        <f t="shared" si="2"/>
        <v>18811558749869.184</v>
      </c>
      <c r="AA63" s="230">
        <f t="shared" si="2"/>
        <v>18361599853317.469</v>
      </c>
      <c r="AB63" s="230">
        <f t="shared" si="2"/>
        <v>17911383477123.27</v>
      </c>
      <c r="AC63" s="230">
        <f t="shared" si="2"/>
        <v>17460909746332.479</v>
      </c>
      <c r="AD63" s="230">
        <f t="shared" si="2"/>
        <v>17010178785984.189</v>
      </c>
      <c r="AE63" s="230">
        <f t="shared" si="2"/>
        <v>16559190721110.688</v>
      </c>
      <c r="AF63" s="230">
        <f t="shared" si="2"/>
        <v>16107945676737.453</v>
      </c>
      <c r="AG63" s="230">
        <f t="shared" si="2"/>
        <v>15656443777883.172</v>
      </c>
      <c r="AH63" s="230">
        <f t="shared" si="2"/>
        <v>15265503890157.961</v>
      </c>
      <c r="AI63" s="230">
        <f t="shared" si="2"/>
        <v>14874341421240.408</v>
      </c>
      <c r="AJ63" s="230">
        <f t="shared" si="2"/>
        <v>14482956479470.129</v>
      </c>
      <c r="AK63" s="230">
        <f t="shared" si="2"/>
        <v>14091349173180.861</v>
      </c>
      <c r="AL63" s="230">
        <f t="shared" si="2"/>
        <v>13699519610700.426</v>
      </c>
      <c r="AM63" s="230">
        <f t="shared" si="2"/>
        <v>13287580544288.934</v>
      </c>
      <c r="AN63" s="230">
        <f t="shared" si="2"/>
        <v>12875408346580.928</v>
      </c>
      <c r="AO63" s="230">
        <f t="shared" si="2"/>
        <v>12463003131325.121</v>
      </c>
      <c r="AP63" s="230">
        <f t="shared" si="2"/>
        <v>12050365012264.027</v>
      </c>
      <c r="AQ63" s="230">
        <f t="shared" ref="AQ63:AQ74" si="4">SUMIFS(AQ$2:AQ$44,$AR$2:$AR$44,$A63)</f>
        <v>11636513857284.584</v>
      </c>
    </row>
    <row r="64" spans="1:43" x14ac:dyDescent="0.2">
      <c r="A64" s="278" t="s">
        <v>103</v>
      </c>
      <c r="B64" s="230">
        <f t="shared" si="0"/>
        <v>1655583402000.0005</v>
      </c>
      <c r="C64" s="230">
        <f t="shared" si="3"/>
        <v>1966699746000</v>
      </c>
      <c r="D64" s="230">
        <f t="shared" si="3"/>
        <v>2087780098985.0715</v>
      </c>
      <c r="E64" s="230">
        <f t="shared" si="3"/>
        <v>2434979781908.7227</v>
      </c>
      <c r="F64" s="230">
        <f t="shared" si="3"/>
        <v>2709403451356.1748</v>
      </c>
      <c r="G64" s="230">
        <f t="shared" si="3"/>
        <v>2908728452043.1133</v>
      </c>
      <c r="H64" s="230">
        <f t="shared" si="3"/>
        <v>3102411732128.9746</v>
      </c>
      <c r="I64" s="230">
        <f t="shared" si="3"/>
        <v>3305584406120.3242</v>
      </c>
      <c r="J64" s="230">
        <f t="shared" si="3"/>
        <v>3440971892902.3262</v>
      </c>
      <c r="K64" s="230">
        <f t="shared" si="3"/>
        <v>3581338258216.6343</v>
      </c>
      <c r="L64" s="230">
        <f t="shared" si="3"/>
        <v>3689820236693.5254</v>
      </c>
      <c r="M64" s="230">
        <f t="shared" si="3"/>
        <v>3775280194449.5967</v>
      </c>
      <c r="N64" s="230">
        <f t="shared" si="3"/>
        <v>3835335794710.1719</v>
      </c>
      <c r="O64" s="230">
        <f t="shared" si="3"/>
        <v>3894439357962.6528</v>
      </c>
      <c r="P64" s="230">
        <f t="shared" si="3"/>
        <v>3952595674692.6973</v>
      </c>
      <c r="Q64" s="230">
        <f t="shared" si="3"/>
        <v>4009809534651.7051</v>
      </c>
      <c r="R64" s="230">
        <f t="shared" si="3"/>
        <v>4066085726856.8374</v>
      </c>
      <c r="S64" s="230">
        <f t="shared" si="3"/>
        <v>4083220119483.0879</v>
      </c>
      <c r="T64" s="230">
        <f t="shared" si="3"/>
        <v>4100273936927.376</v>
      </c>
      <c r="U64" s="230">
        <f t="shared" si="3"/>
        <v>4117247129697.2026</v>
      </c>
      <c r="V64" s="230">
        <f t="shared" si="3"/>
        <v>4134139648303.561</v>
      </c>
      <c r="W64" s="230">
        <f t="shared" si="3"/>
        <v>4150951443260.9385</v>
      </c>
      <c r="X64" s="230">
        <f t="shared" si="3"/>
        <v>4133740852868.8228</v>
      </c>
      <c r="Y64" s="230">
        <f t="shared" si="3"/>
        <v>4116561611424.856</v>
      </c>
      <c r="Z64" s="230">
        <f t="shared" si="3"/>
        <v>4099413740902.8809</v>
      </c>
      <c r="AA64" s="230">
        <f t="shared" si="3"/>
        <v>4082297263275.1963</v>
      </c>
      <c r="AB64" s="230">
        <f t="shared" si="3"/>
        <v>4065212200512.5708</v>
      </c>
      <c r="AC64" s="230">
        <f t="shared" si="3"/>
        <v>4004217648229.5688</v>
      </c>
      <c r="AD64" s="230">
        <f t="shared" si="3"/>
        <v>3943401294126.2993</v>
      </c>
      <c r="AE64" s="230">
        <f t="shared" si="3"/>
        <v>3882763253413.5161</v>
      </c>
      <c r="AF64" s="230">
        <f t="shared" si="3"/>
        <v>3822303641293.8682</v>
      </c>
      <c r="AG64" s="230">
        <f t="shared" si="3"/>
        <v>3762022572961.9048</v>
      </c>
      <c r="AH64" s="230">
        <f t="shared" si="3"/>
        <v>3669239838270.5078</v>
      </c>
      <c r="AI64" s="230">
        <f t="shared" si="3"/>
        <v>3576746165351.7559</v>
      </c>
      <c r="AJ64" s="230">
        <f t="shared" si="3"/>
        <v>3484541739290.8721</v>
      </c>
      <c r="AK64" s="230">
        <f t="shared" si="3"/>
        <v>3392626745160.0625</v>
      </c>
      <c r="AL64" s="230">
        <f t="shared" si="3"/>
        <v>3301001368018.4985</v>
      </c>
      <c r="AM64" s="230">
        <f t="shared" si="3"/>
        <v>3209527102481.9653</v>
      </c>
      <c r="AN64" s="230">
        <f t="shared" si="3"/>
        <v>3118343297041.3423</v>
      </c>
      <c r="AO64" s="230">
        <f t="shared" si="3"/>
        <v>3027450137015.8872</v>
      </c>
      <c r="AP64" s="230">
        <f t="shared" si="3"/>
        <v>2936847807711.8154</v>
      </c>
      <c r="AQ64" s="230">
        <f t="shared" si="4"/>
        <v>2846288465407.7744</v>
      </c>
    </row>
    <row r="65" spans="1:43" x14ac:dyDescent="0.2">
      <c r="A65" s="278" t="s">
        <v>104</v>
      </c>
      <c r="B65" s="230">
        <f t="shared" si="0"/>
        <v>1355578356000</v>
      </c>
      <c r="C65" s="230">
        <f t="shared" si="3"/>
        <v>1288910568000</v>
      </c>
      <c r="D65" s="230">
        <f t="shared" si="3"/>
        <v>1544815580326.5571</v>
      </c>
      <c r="E65" s="230">
        <f t="shared" si="3"/>
        <v>1633142873377.2021</v>
      </c>
      <c r="F65" s="230">
        <f t="shared" si="3"/>
        <v>1697109677543.8562</v>
      </c>
      <c r="G65" s="230">
        <f t="shared" si="3"/>
        <v>1752897247375.3035</v>
      </c>
      <c r="H65" s="230">
        <f t="shared" si="3"/>
        <v>1820061059252.6411</v>
      </c>
      <c r="I65" s="230">
        <f t="shared" si="3"/>
        <v>1898725763572.5259</v>
      </c>
      <c r="J65" s="230">
        <f t="shared" si="3"/>
        <v>1946492295221.6555</v>
      </c>
      <c r="K65" s="230">
        <f t="shared" si="3"/>
        <v>1988805382470.1653</v>
      </c>
      <c r="L65" s="230">
        <f t="shared" si="3"/>
        <v>2014291631160.3647</v>
      </c>
      <c r="M65" s="230">
        <f t="shared" si="3"/>
        <v>2027167068672.1875</v>
      </c>
      <c r="N65" s="230">
        <f t="shared" si="3"/>
        <v>2050071699359.1892</v>
      </c>
      <c r="O65" s="230">
        <f t="shared" si="3"/>
        <v>2068332047898.9731</v>
      </c>
      <c r="P65" s="230">
        <f t="shared" si="3"/>
        <v>2082760541652.2017</v>
      </c>
      <c r="Q65" s="230">
        <f t="shared" si="3"/>
        <v>2094220742405.0134</v>
      </c>
      <c r="R65" s="230">
        <f t="shared" si="3"/>
        <v>2103612650499.2397</v>
      </c>
      <c r="S65" s="230">
        <f t="shared" si="3"/>
        <v>2117605801373.3601</v>
      </c>
      <c r="T65" s="230">
        <f t="shared" si="3"/>
        <v>2130549098873.731</v>
      </c>
      <c r="U65" s="230">
        <f t="shared" si="3"/>
        <v>2142462316842.1821</v>
      </c>
      <c r="V65" s="230">
        <f t="shared" si="3"/>
        <v>2153367648800.7485</v>
      </c>
      <c r="W65" s="230">
        <f t="shared" si="3"/>
        <v>2163289561586.0728</v>
      </c>
      <c r="X65" s="230">
        <f t="shared" si="3"/>
        <v>2172254646889.9019</v>
      </c>
      <c r="Y65" s="230">
        <f t="shared" si="3"/>
        <v>2180291471750.4509</v>
      </c>
      <c r="Z65" s="230">
        <f t="shared" si="3"/>
        <v>2187430428989.8384</v>
      </c>
      <c r="AA65" s="230">
        <f t="shared" si="3"/>
        <v>2193703588538.1641</v>
      </c>
      <c r="AB65" s="230">
        <f t="shared" si="3"/>
        <v>2199144550527.3496</v>
      </c>
      <c r="AC65" s="230">
        <f t="shared" si="3"/>
        <v>2203788300977.4922</v>
      </c>
      <c r="AD65" s="230">
        <f t="shared" si="3"/>
        <v>2207671070836.2905</v>
      </c>
      <c r="AE65" s="230">
        <f t="shared" si="3"/>
        <v>2210830199069.2944</v>
      </c>
      <c r="AF65" s="230">
        <f t="shared" si="3"/>
        <v>2213304000434.9209</v>
      </c>
      <c r="AG65" s="230">
        <f t="shared" si="3"/>
        <v>2215131638515.3696</v>
      </c>
      <c r="AH65" s="230">
        <f t="shared" si="3"/>
        <v>2216353004512.1924</v>
      </c>
      <c r="AI65" s="230">
        <f t="shared" si="3"/>
        <v>2217008602254.7798</v>
      </c>
      <c r="AJ65" s="230">
        <f t="shared" si="3"/>
        <v>2217139439811.0776</v>
      </c>
      <c r="AK65" s="230">
        <f t="shared" si="3"/>
        <v>2216786928033.8037</v>
      </c>
      <c r="AL65" s="230">
        <f t="shared" si="3"/>
        <v>2215992786321.7432</v>
      </c>
      <c r="AM65" s="230">
        <f t="shared" si="3"/>
        <v>2214798955825.6191</v>
      </c>
      <c r="AN65" s="230">
        <f t="shared" si="3"/>
        <v>2213247520280.7344</v>
      </c>
      <c r="AO65" s="230">
        <f t="shared" si="3"/>
        <v>2211380634605.6421</v>
      </c>
      <c r="AP65" s="230">
        <f t="shared" si="3"/>
        <v>2209240461366.5488</v>
      </c>
      <c r="AQ65" s="230">
        <f t="shared" si="4"/>
        <v>2206685132752.5508</v>
      </c>
    </row>
    <row r="66" spans="1:43" x14ac:dyDescent="0.2">
      <c r="A66" s="278" t="s">
        <v>105</v>
      </c>
      <c r="B66" s="230">
        <f t="shared" si="0"/>
        <v>1036128538499.9998</v>
      </c>
      <c r="C66" s="230">
        <f t="shared" si="3"/>
        <v>1133352396000</v>
      </c>
      <c r="D66" s="230">
        <f t="shared" si="3"/>
        <v>1143438872204.8538</v>
      </c>
      <c r="E66" s="230">
        <f t="shared" si="3"/>
        <v>1460483305114.8018</v>
      </c>
      <c r="F66" s="230">
        <f t="shared" si="3"/>
        <v>1502562043086.0845</v>
      </c>
      <c r="G66" s="230">
        <f t="shared" si="3"/>
        <v>1574166396411.8386</v>
      </c>
      <c r="H66" s="230">
        <f t="shared" si="3"/>
        <v>1663426006907.8762</v>
      </c>
      <c r="I66" s="230">
        <f t="shared" si="3"/>
        <v>1739996113265.7959</v>
      </c>
      <c r="J66" s="230">
        <f t="shared" si="3"/>
        <v>1796929005361.7673</v>
      </c>
      <c r="K66" s="230">
        <f t="shared" si="3"/>
        <v>1840914122225.3667</v>
      </c>
      <c r="L66" s="230">
        <f t="shared" si="3"/>
        <v>1877235550716.9673</v>
      </c>
      <c r="M66" s="230">
        <f t="shared" si="3"/>
        <v>1912986948950.9412</v>
      </c>
      <c r="N66" s="230">
        <f t="shared" si="3"/>
        <v>1962222104861.377</v>
      </c>
      <c r="O66" s="230">
        <f t="shared" si="3"/>
        <v>2017707240980.6816</v>
      </c>
      <c r="P66" s="230">
        <f t="shared" si="3"/>
        <v>2077846549806.2197</v>
      </c>
      <c r="Q66" s="230">
        <f t="shared" si="3"/>
        <v>2140832167606.6982</v>
      </c>
      <c r="R66" s="230">
        <f t="shared" si="3"/>
        <v>2204607425087.5537</v>
      </c>
      <c r="S66" s="230">
        <f t="shared" si="3"/>
        <v>2275926460631.395</v>
      </c>
      <c r="T66" s="230">
        <f t="shared" si="3"/>
        <v>2346083191975.248</v>
      </c>
      <c r="U66" s="230">
        <f t="shared" si="3"/>
        <v>2414802896586.9712</v>
      </c>
      <c r="V66" s="230">
        <f t="shared" si="3"/>
        <v>2481811141572.8604</v>
      </c>
      <c r="W66" s="230">
        <f t="shared" si="3"/>
        <v>2546835494081.7124</v>
      </c>
      <c r="X66" s="230">
        <f t="shared" si="3"/>
        <v>2609607237489.4092</v>
      </c>
      <c r="Y66" s="230">
        <f t="shared" si="3"/>
        <v>2669863078512.9678</v>
      </c>
      <c r="Z66" s="230">
        <f t="shared" si="3"/>
        <v>2727346830810.5298</v>
      </c>
      <c r="AA66" s="230">
        <f t="shared" si="3"/>
        <v>2781811061193.5713</v>
      </c>
      <c r="AB66" s="230">
        <f t="shared" si="3"/>
        <v>2833018685286.7861</v>
      </c>
      <c r="AC66" s="230">
        <f t="shared" si="3"/>
        <v>2880744500296.3643</v>
      </c>
      <c r="AD66" s="230">
        <f t="shared" si="3"/>
        <v>2924776643461.6172</v>
      </c>
      <c r="AE66" s="230">
        <f t="shared" si="3"/>
        <v>2964917965742.3545</v>
      </c>
      <c r="AF66" s="230">
        <f t="shared" si="3"/>
        <v>3000987311307.7183</v>
      </c>
      <c r="AG66" s="230">
        <f t="shared" si="3"/>
        <v>3032820694416.3359</v>
      </c>
      <c r="AH66" s="230">
        <f t="shared" si="3"/>
        <v>3060272366289.2939</v>
      </c>
      <c r="AI66" s="230">
        <f t="shared" si="3"/>
        <v>3083215765555.4565</v>
      </c>
      <c r="AJ66" s="230">
        <f t="shared" si="3"/>
        <v>3101544346777.1675</v>
      </c>
      <c r="AK66" s="230">
        <f t="shared" si="3"/>
        <v>3115172282429.3877</v>
      </c>
      <c r="AL66" s="230">
        <f t="shared" si="3"/>
        <v>3124035034500.4297</v>
      </c>
      <c r="AM66" s="230">
        <f t="shared" si="3"/>
        <v>3128089792603.7354</v>
      </c>
      <c r="AN66" s="230">
        <f t="shared" si="3"/>
        <v>3127315776140.6099</v>
      </c>
      <c r="AO66" s="230">
        <f t="shared" si="3"/>
        <v>3121714398640.7134</v>
      </c>
      <c r="AP66" s="230">
        <f t="shared" si="3"/>
        <v>3111309292943.3281</v>
      </c>
      <c r="AQ66" s="230">
        <f t="shared" si="4"/>
        <v>3095888076650.5952</v>
      </c>
    </row>
    <row r="67" spans="1:43" x14ac:dyDescent="0.2">
      <c r="A67" s="278" t="s">
        <v>106</v>
      </c>
      <c r="B67" s="230">
        <f t="shared" si="0"/>
        <v>1719473365500</v>
      </c>
      <c r="C67" s="230">
        <f t="shared" si="3"/>
        <v>1322244462000</v>
      </c>
      <c r="D67" s="230">
        <f t="shared" si="3"/>
        <v>1416554165072.406</v>
      </c>
      <c r="E67" s="230">
        <f t="shared" si="3"/>
        <v>1821762721061.4121</v>
      </c>
      <c r="F67" s="230">
        <f t="shared" si="3"/>
        <v>1896693093651.6467</v>
      </c>
      <c r="G67" s="230">
        <f t="shared" si="3"/>
        <v>2026487745405.7329</v>
      </c>
      <c r="H67" s="230">
        <f t="shared" si="3"/>
        <v>2195078980999.314</v>
      </c>
      <c r="I67" s="230">
        <f t="shared" si="3"/>
        <v>2355645094983.1621</v>
      </c>
      <c r="J67" s="230">
        <f t="shared" si="3"/>
        <v>2493849702033.9023</v>
      </c>
      <c r="K67" s="230">
        <f t="shared" si="3"/>
        <v>2613969575013.7441</v>
      </c>
      <c r="L67" s="230">
        <f t="shared" si="3"/>
        <v>2719595321088.3154</v>
      </c>
      <c r="M67" s="230">
        <f t="shared" si="3"/>
        <v>2816909995920.9604</v>
      </c>
      <c r="N67" s="230">
        <f t="shared" si="3"/>
        <v>2920784230847.1792</v>
      </c>
      <c r="O67" s="230">
        <f t="shared" si="3"/>
        <v>3024044493354.7002</v>
      </c>
      <c r="P67" s="230">
        <f t="shared" si="3"/>
        <v>3126109073726.5923</v>
      </c>
      <c r="Q67" s="230">
        <f t="shared" si="3"/>
        <v>3226356648566.4531</v>
      </c>
      <c r="R67" s="230">
        <f t="shared" si="3"/>
        <v>3324129694306.5986</v>
      </c>
      <c r="S67" s="230">
        <f t="shared" si="3"/>
        <v>3428542107358.0293</v>
      </c>
      <c r="T67" s="230">
        <f t="shared" si="3"/>
        <v>3530097094946.9644</v>
      </c>
      <c r="U67" s="230">
        <f t="shared" si="3"/>
        <v>3628447875498.3052</v>
      </c>
      <c r="V67" s="230">
        <f t="shared" si="3"/>
        <v>3723262358524.9722</v>
      </c>
      <c r="W67" s="230">
        <f t="shared" si="3"/>
        <v>3814225298071.8218</v>
      </c>
      <c r="X67" s="230">
        <f t="shared" si="3"/>
        <v>3901040274610.7988</v>
      </c>
      <c r="Y67" s="230">
        <f t="shared" si="3"/>
        <v>3983431487926.7236</v>
      </c>
      <c r="Z67" s="230">
        <f t="shared" si="3"/>
        <v>4061145346360.9473</v>
      </c>
      <c r="AA67" s="230">
        <f t="shared" si="3"/>
        <v>4133951840726.4097</v>
      </c>
      <c r="AB67" s="230">
        <f t="shared" si="3"/>
        <v>4201645694216.9155</v>
      </c>
      <c r="AC67" s="230">
        <f t="shared" si="3"/>
        <v>4264047282655.8496</v>
      </c>
      <c r="AD67" s="230">
        <f t="shared" si="3"/>
        <v>4321003322413.3701</v>
      </c>
      <c r="AE67" s="230">
        <f t="shared" si="3"/>
        <v>4372387326220.9722</v>
      </c>
      <c r="AF67" s="230">
        <f t="shared" si="3"/>
        <v>4418099829884.4893</v>
      </c>
      <c r="AG67" s="230">
        <f t="shared" si="3"/>
        <v>4458068395503.9844</v>
      </c>
      <c r="AH67" s="230">
        <f t="shared" si="3"/>
        <v>4492247399217.9219</v>
      </c>
      <c r="AI67" s="230">
        <f t="shared" si="3"/>
        <v>4520617613671.8037</v>
      </c>
      <c r="AJ67" s="230">
        <f t="shared" si="3"/>
        <v>4543185597347.2373</v>
      </c>
      <c r="AK67" s="230">
        <f t="shared" si="3"/>
        <v>4559982904558.7451</v>
      </c>
      <c r="AL67" s="230">
        <f t="shared" si="3"/>
        <v>4571065131322.7637</v>
      </c>
      <c r="AM67" s="230">
        <f t="shared" si="3"/>
        <v>4576510813420.7217</v>
      </c>
      <c r="AN67" s="230">
        <f t="shared" si="3"/>
        <v>4576420193816.4014</v>
      </c>
      <c r="AO67" s="230">
        <f t="shared" si="3"/>
        <v>4570913877151.2754</v>
      </c>
      <c r="AP67" s="230">
        <f t="shared" si="3"/>
        <v>4560131389339.7559</v>
      </c>
      <c r="AQ67" s="230">
        <f t="shared" si="4"/>
        <v>4543850816675.8057</v>
      </c>
    </row>
    <row r="68" spans="1:43" x14ac:dyDescent="0.2">
      <c r="A68" s="278" t="s">
        <v>107</v>
      </c>
      <c r="B68" s="230">
        <f t="shared" si="0"/>
        <v>288893748000</v>
      </c>
      <c r="C68" s="230">
        <f t="shared" si="3"/>
        <v>211114662000</v>
      </c>
      <c r="D68" s="230">
        <f t="shared" si="3"/>
        <v>167011973706.22675</v>
      </c>
      <c r="E68" s="230">
        <f t="shared" si="3"/>
        <v>260949009410.53799</v>
      </c>
      <c r="F68" s="230">
        <f t="shared" si="3"/>
        <v>259230946841.62927</v>
      </c>
      <c r="G68" s="230">
        <f t="shared" si="3"/>
        <v>260749557068.8804</v>
      </c>
      <c r="H68" s="230">
        <f t="shared" si="3"/>
        <v>264185426099.47195</v>
      </c>
      <c r="I68" s="230">
        <f t="shared" si="3"/>
        <v>267552213159.06686</v>
      </c>
      <c r="J68" s="230">
        <f t="shared" si="3"/>
        <v>270354387454.86646</v>
      </c>
      <c r="K68" s="230">
        <f t="shared" si="3"/>
        <v>272633347454.97226</v>
      </c>
      <c r="L68" s="230">
        <f t="shared" si="3"/>
        <v>274069014146.40854</v>
      </c>
      <c r="M68" s="230">
        <f t="shared" si="3"/>
        <v>274488463464.34351</v>
      </c>
      <c r="N68" s="230">
        <f t="shared" si="3"/>
        <v>276011142474.46149</v>
      </c>
      <c r="O68" s="230">
        <f t="shared" si="3"/>
        <v>276531080341.99811</v>
      </c>
      <c r="P68" s="230">
        <f t="shared" si="3"/>
        <v>276115390947.77863</v>
      </c>
      <c r="Q68" s="230">
        <f t="shared" si="3"/>
        <v>274840550646.00256</v>
      </c>
      <c r="R68" s="230">
        <f t="shared" si="3"/>
        <v>272789970029.50967</v>
      </c>
      <c r="S68" s="230">
        <f t="shared" si="3"/>
        <v>272390151284.57303</v>
      </c>
      <c r="T68" s="230">
        <f t="shared" si="3"/>
        <v>271392774795.84351</v>
      </c>
      <c r="U68" s="230">
        <f t="shared" si="3"/>
        <v>269841804771.51559</v>
      </c>
      <c r="V68" s="230">
        <f t="shared" si="3"/>
        <v>267783862438.94897</v>
      </c>
      <c r="W68" s="230">
        <f t="shared" si="3"/>
        <v>265267401844.71805</v>
      </c>
      <c r="X68" s="230">
        <f t="shared" si="3"/>
        <v>262341939329.30759</v>
      </c>
      <c r="Y68" s="230">
        <f t="shared" si="3"/>
        <v>259057347737.26138</v>
      </c>
      <c r="Z68" s="230">
        <f t="shared" si="3"/>
        <v>255463223390.65805</v>
      </c>
      <c r="AA68" s="230">
        <f t="shared" si="3"/>
        <v>251608331005.34244</v>
      </c>
      <c r="AB68" s="230">
        <f t="shared" si="3"/>
        <v>247540129137.92792</v>
      </c>
      <c r="AC68" s="230">
        <f t="shared" si="3"/>
        <v>243304376468.08447</v>
      </c>
      <c r="AD68" s="230">
        <f t="shared" si="3"/>
        <v>238944817275.83133</v>
      </c>
      <c r="AE68" s="230">
        <f t="shared" si="3"/>
        <v>234502942880.44272</v>
      </c>
      <c r="AF68" s="230">
        <f t="shared" si="3"/>
        <v>230017824563.92014</v>
      </c>
      <c r="AG68" s="230">
        <f t="shared" si="3"/>
        <v>225526012593.38364</v>
      </c>
      <c r="AH68" s="230">
        <f t="shared" si="3"/>
        <v>221061495359.36853</v>
      </c>
      <c r="AI68" s="230">
        <f t="shared" ref="AI68:AP74" si="5">SUMIFS(AI$2:AI$44,$AR$2:$AR$44,$A68)</f>
        <v>216655712330.63663</v>
      </c>
      <c r="AJ68" s="230">
        <f t="shared" si="5"/>
        <v>212337614456.48041</v>
      </c>
      <c r="AK68" s="230">
        <f t="shared" si="5"/>
        <v>208133765788.61151</v>
      </c>
      <c r="AL68" s="230">
        <f t="shared" si="5"/>
        <v>204068480410.9859</v>
      </c>
      <c r="AM68" s="230">
        <f t="shared" si="5"/>
        <v>200163989223.16602</v>
      </c>
      <c r="AN68" s="230">
        <f t="shared" si="5"/>
        <v>196440631690.15942</v>
      </c>
      <c r="AO68" s="230">
        <f t="shared" si="5"/>
        <v>192917068321.75269</v>
      </c>
      <c r="AP68" s="230">
        <f t="shared" si="5"/>
        <v>189610510354.33997</v>
      </c>
      <c r="AQ68" s="230">
        <f t="shared" si="4"/>
        <v>186521412633.3642</v>
      </c>
    </row>
    <row r="69" spans="1:43" x14ac:dyDescent="0.2">
      <c r="A69" s="278" t="s">
        <v>108</v>
      </c>
      <c r="B69" s="230">
        <f t="shared" si="0"/>
        <v>836125174500</v>
      </c>
      <c r="C69" s="230">
        <f t="shared" ref="C69:AH74" si="6">SUMIFS(C$2:C$44,$AR$2:$AR$44,$A69)</f>
        <v>644455284000</v>
      </c>
      <c r="D69" s="230">
        <f t="shared" si="6"/>
        <v>659420888428.71582</v>
      </c>
      <c r="E69" s="230">
        <f t="shared" si="6"/>
        <v>755979421151.34009</v>
      </c>
      <c r="F69" s="230">
        <f t="shared" si="6"/>
        <v>833596892890.49866</v>
      </c>
      <c r="G69" s="230">
        <f t="shared" si="6"/>
        <v>883902414965.87415</v>
      </c>
      <c r="H69" s="230">
        <f t="shared" si="6"/>
        <v>933696591106.15356</v>
      </c>
      <c r="I69" s="230">
        <f t="shared" si="6"/>
        <v>959380208682.52954</v>
      </c>
      <c r="J69" s="230">
        <f t="shared" si="6"/>
        <v>984016426729.19299</v>
      </c>
      <c r="K69" s="230">
        <f t="shared" si="6"/>
        <v>1008582525314.8182</v>
      </c>
      <c r="L69" s="230">
        <f t="shared" si="6"/>
        <v>1032609831515.0172</v>
      </c>
      <c r="M69" s="230">
        <f t="shared" si="6"/>
        <v>1056224422259.019</v>
      </c>
      <c r="N69" s="230">
        <f t="shared" si="6"/>
        <v>1067532288086.7228</v>
      </c>
      <c r="O69" s="230">
        <f t="shared" si="6"/>
        <v>1078781781365.1775</v>
      </c>
      <c r="P69" s="230">
        <f t="shared" si="6"/>
        <v>1089972930592.8365</v>
      </c>
      <c r="Q69" s="230">
        <f t="shared" si="6"/>
        <v>1101105764264.7183</v>
      </c>
      <c r="R69" s="230">
        <f t="shared" si="6"/>
        <v>1112180310872.4084</v>
      </c>
      <c r="S69" s="230">
        <f t="shared" si="6"/>
        <v>1107514640547.6392</v>
      </c>
      <c r="T69" s="230">
        <f t="shared" si="6"/>
        <v>1102856864147.4443</v>
      </c>
      <c r="U69" s="230">
        <f t="shared" si="6"/>
        <v>1098206981499.2839</v>
      </c>
      <c r="V69" s="230">
        <f t="shared" si="6"/>
        <v>1093564992430.6057</v>
      </c>
      <c r="W69" s="230">
        <f t="shared" si="6"/>
        <v>1088930896768.8441</v>
      </c>
      <c r="X69" s="230">
        <f t="shared" si="6"/>
        <v>1084304694341.4197</v>
      </c>
      <c r="Y69" s="230">
        <f t="shared" si="6"/>
        <v>1079686384975.7373</v>
      </c>
      <c r="Z69" s="230">
        <f t="shared" si="6"/>
        <v>1075075968499.1895</v>
      </c>
      <c r="AA69" s="230">
        <f t="shared" si="6"/>
        <v>1070473444739.1547</v>
      </c>
      <c r="AB69" s="230">
        <f t="shared" si="6"/>
        <v>1065878813522.9967</v>
      </c>
      <c r="AC69" s="230">
        <f t="shared" si="6"/>
        <v>1061292074678.066</v>
      </c>
      <c r="AD69" s="230">
        <f t="shared" si="6"/>
        <v>1056713228031.6985</v>
      </c>
      <c r="AE69" s="230">
        <f t="shared" si="6"/>
        <v>1052142273411.2174</v>
      </c>
      <c r="AF69" s="230">
        <f t="shared" si="6"/>
        <v>1047579210643.9308</v>
      </c>
      <c r="AG69" s="230">
        <f t="shared" si="6"/>
        <v>1043024039557.1334</v>
      </c>
      <c r="AH69" s="230">
        <f t="shared" si="6"/>
        <v>1040461110474.879</v>
      </c>
      <c r="AI69" s="230">
        <f t="shared" si="5"/>
        <v>1037901348878.1431</v>
      </c>
      <c r="AJ69" s="230">
        <f t="shared" si="5"/>
        <v>1035344754698.4847</v>
      </c>
      <c r="AK69" s="230">
        <f t="shared" si="5"/>
        <v>1032791327867.4565</v>
      </c>
      <c r="AL69" s="230">
        <f t="shared" si="5"/>
        <v>1030241068316.608</v>
      </c>
      <c r="AM69" s="230">
        <f t="shared" si="5"/>
        <v>1027036462237.2515</v>
      </c>
      <c r="AN69" s="230">
        <f t="shared" si="5"/>
        <v>1023836597801.7496</v>
      </c>
      <c r="AO69" s="230">
        <f t="shared" si="5"/>
        <v>1020641474906.8542</v>
      </c>
      <c r="AP69" s="230">
        <f t="shared" si="5"/>
        <v>1017451093449.3091</v>
      </c>
      <c r="AQ69" s="230">
        <f t="shared" si="4"/>
        <v>1014179725297.576</v>
      </c>
    </row>
    <row r="70" spans="1:43" x14ac:dyDescent="0.2">
      <c r="A70" s="278" t="s">
        <v>109</v>
      </c>
      <c r="B70" s="230">
        <f t="shared" si="0"/>
        <v>83334735000</v>
      </c>
      <c r="C70" s="230">
        <f t="shared" si="6"/>
        <v>66667788000</v>
      </c>
      <c r="D70" s="230">
        <f t="shared" si="6"/>
        <v>72806532473.257278</v>
      </c>
      <c r="E70" s="230">
        <f t="shared" si="6"/>
        <v>78379444207.794296</v>
      </c>
      <c r="F70" s="230">
        <f t="shared" si="6"/>
        <v>80721375755.902695</v>
      </c>
      <c r="G70" s="230">
        <f t="shared" si="6"/>
        <v>82170755325.149078</v>
      </c>
      <c r="H70" s="230">
        <f t="shared" si="6"/>
        <v>84023556568.40332</v>
      </c>
      <c r="I70" s="230">
        <f t="shared" si="6"/>
        <v>85941267344.634567</v>
      </c>
      <c r="J70" s="230">
        <f t="shared" si="6"/>
        <v>87519881749.757843</v>
      </c>
      <c r="K70" s="230">
        <f t="shared" si="6"/>
        <v>88854830881.259216</v>
      </c>
      <c r="L70" s="230">
        <f t="shared" si="6"/>
        <v>89888137125.439575</v>
      </c>
      <c r="M70" s="230">
        <f t="shared" si="6"/>
        <v>90628745700.612579</v>
      </c>
      <c r="N70" s="230">
        <f t="shared" si="6"/>
        <v>91227710808.898422</v>
      </c>
      <c r="O70" s="230">
        <f t="shared" si="6"/>
        <v>91593669141.603592</v>
      </c>
      <c r="P70" s="230">
        <f t="shared" si="6"/>
        <v>91765618884.644318</v>
      </c>
      <c r="Q70" s="230">
        <f t="shared" si="6"/>
        <v>91784297997.11499</v>
      </c>
      <c r="R70" s="230">
        <f t="shared" si="6"/>
        <v>91691404386.181778</v>
      </c>
      <c r="S70" s="230">
        <f t="shared" si="6"/>
        <v>91607536959.027481</v>
      </c>
      <c r="T70" s="230">
        <f t="shared" si="6"/>
        <v>91459784585.208694</v>
      </c>
      <c r="U70" s="230">
        <f t="shared" si="6"/>
        <v>91253854209.739899</v>
      </c>
      <c r="V70" s="230">
        <f t="shared" si="6"/>
        <v>90995522291.509415</v>
      </c>
      <c r="W70" s="230">
        <f t="shared" si="6"/>
        <v>90690600980.833313</v>
      </c>
      <c r="X70" s="230">
        <f t="shared" si="6"/>
        <v>90344907695.776184</v>
      </c>
      <c r="Y70" s="230">
        <f t="shared" si="6"/>
        <v>89964238206.929138</v>
      </c>
      <c r="Z70" s="230">
        <f t="shared" si="6"/>
        <v>89554343291.702698</v>
      </c>
      <c r="AA70" s="230">
        <f t="shared" si="6"/>
        <v>89120908976.315918</v>
      </c>
      <c r="AB70" s="230">
        <f t="shared" si="6"/>
        <v>88669540346.789963</v>
      </c>
      <c r="AC70" s="230">
        <f t="shared" si="6"/>
        <v>88205748879.473953</v>
      </c>
      <c r="AD70" s="230">
        <f t="shared" si="6"/>
        <v>87734943216.982971</v>
      </c>
      <c r="AE70" s="230">
        <f t="shared" si="6"/>
        <v>87262423296.765656</v>
      </c>
      <c r="AF70" s="230">
        <f t="shared" si="6"/>
        <v>86793377726.732178</v>
      </c>
      <c r="AG70" s="230">
        <f t="shared" si="6"/>
        <v>86332884295.19252</v>
      </c>
      <c r="AH70" s="230">
        <f t="shared" si="6"/>
        <v>85885913500.565903</v>
      </c>
      <c r="AI70" s="230">
        <f t="shared" si="5"/>
        <v>85457334989.629745</v>
      </c>
      <c r="AJ70" s="230">
        <f t="shared" si="5"/>
        <v>85051926801.243988</v>
      </c>
      <c r="AK70" s="230">
        <f t="shared" si="5"/>
        <v>84674387325.237564</v>
      </c>
      <c r="AL70" s="230">
        <f t="shared" si="5"/>
        <v>84329349903.29126</v>
      </c>
      <c r="AM70" s="230">
        <f t="shared" si="5"/>
        <v>84021400020.013062</v>
      </c>
      <c r="AN70" s="230">
        <f t="shared" si="5"/>
        <v>83755095057.889297</v>
      </c>
      <c r="AO70" s="230">
        <f t="shared" si="5"/>
        <v>83534986619.354309</v>
      </c>
      <c r="AP70" s="230">
        <f t="shared" si="5"/>
        <v>83365645452.947968</v>
      </c>
      <c r="AQ70" s="230">
        <f t="shared" si="4"/>
        <v>83244743121.692963</v>
      </c>
    </row>
    <row r="71" spans="1:43" x14ac:dyDescent="0.2">
      <c r="A71" s="278" t="s">
        <v>110</v>
      </c>
      <c r="B71" s="230">
        <f t="shared" si="0"/>
        <v>1419468319500</v>
      </c>
      <c r="C71" s="230">
        <f t="shared" si="6"/>
        <v>1405579197000.0002</v>
      </c>
      <c r="D71" s="230">
        <f t="shared" si="6"/>
        <v>1669759141648.637</v>
      </c>
      <c r="E71" s="230">
        <f t="shared" si="6"/>
        <v>1766934628145.5322</v>
      </c>
      <c r="F71" s="230">
        <f t="shared" si="6"/>
        <v>1844953389950.1106</v>
      </c>
      <c r="G71" s="230">
        <f t="shared" si="6"/>
        <v>1915671911367.8398</v>
      </c>
      <c r="H71" s="230">
        <f t="shared" si="6"/>
        <v>1998318763454.1304</v>
      </c>
      <c r="I71" s="230">
        <f t="shared" si="6"/>
        <v>2104569617204.376</v>
      </c>
      <c r="J71" s="230">
        <f t="shared" si="6"/>
        <v>2156698309589.0962</v>
      </c>
      <c r="K71" s="230">
        <f t="shared" si="6"/>
        <v>2204241196275.7188</v>
      </c>
      <c r="L71" s="230">
        <f t="shared" si="6"/>
        <v>2224534540225.2754</v>
      </c>
      <c r="M71" s="230">
        <f t="shared" si="6"/>
        <v>2225351666801.7144</v>
      </c>
      <c r="N71" s="230">
        <f t="shared" si="6"/>
        <v>2249371268846.0801</v>
      </c>
      <c r="O71" s="230">
        <f t="shared" si="6"/>
        <v>2268346907427.0073</v>
      </c>
      <c r="P71" s="230">
        <f t="shared" si="6"/>
        <v>2283176339605.1729</v>
      </c>
      <c r="Q71" s="230">
        <f t="shared" si="6"/>
        <v>2294810886941.6294</v>
      </c>
      <c r="R71" s="230">
        <f t="shared" si="6"/>
        <v>2304239545707.2993</v>
      </c>
      <c r="S71" s="230">
        <f t="shared" si="6"/>
        <v>2322618405182.627</v>
      </c>
      <c r="T71" s="230">
        <f t="shared" si="6"/>
        <v>2339958341791.3765</v>
      </c>
      <c r="U71" s="230">
        <f t="shared" si="6"/>
        <v>2356260430809.5718</v>
      </c>
      <c r="V71" s="230">
        <f t="shared" si="6"/>
        <v>2371527871005.1465</v>
      </c>
      <c r="W71" s="230">
        <f t="shared" si="6"/>
        <v>2385765923152.5352</v>
      </c>
      <c r="X71" s="230">
        <f t="shared" si="6"/>
        <v>2398981843603.3818</v>
      </c>
      <c r="Y71" s="230">
        <f t="shared" si="6"/>
        <v>2411184813414.9565</v>
      </c>
      <c r="Z71" s="230">
        <f t="shared" si="6"/>
        <v>2422385863539.6211</v>
      </c>
      <c r="AA71" s="230">
        <f t="shared" si="6"/>
        <v>2432597796577.0586</v>
      </c>
      <c r="AB71" s="230">
        <f t="shared" si="6"/>
        <v>2441835105586.6538</v>
      </c>
      <c r="AC71" s="230">
        <f t="shared" si="6"/>
        <v>2450113890449.7427</v>
      </c>
      <c r="AD71" s="230">
        <f t="shared" si="6"/>
        <v>2457451772261.9268</v>
      </c>
      <c r="AE71" s="230">
        <f t="shared" si="6"/>
        <v>2463867806223.0166</v>
      </c>
      <c r="AF71" s="230">
        <f t="shared" si="6"/>
        <v>2469382393477.9341</v>
      </c>
      <c r="AG71" s="230">
        <f t="shared" si="6"/>
        <v>2474017192345.6108</v>
      </c>
      <c r="AH71" s="230">
        <f t="shared" si="6"/>
        <v>2477795029354.7861</v>
      </c>
      <c r="AI71" s="230">
        <f t="shared" si="5"/>
        <v>2480739810486.2979</v>
      </c>
      <c r="AJ71" s="230">
        <f t="shared" si="5"/>
        <v>2482876433000.7705</v>
      </c>
      <c r="AK71" s="230">
        <f t="shared" si="5"/>
        <v>2484230698208.9565</v>
      </c>
      <c r="AL71" s="230">
        <f t="shared" si="5"/>
        <v>2484829225519.606</v>
      </c>
      <c r="AM71" s="230">
        <f t="shared" si="5"/>
        <v>2484699368076.7217</v>
      </c>
      <c r="AN71" s="230">
        <f t="shared" si="5"/>
        <v>2483869130274.7471</v>
      </c>
      <c r="AO71" s="230">
        <f t="shared" si="5"/>
        <v>2482367087416.584</v>
      </c>
      <c r="AP71" s="230">
        <f t="shared" si="5"/>
        <v>2480222307755.9775</v>
      </c>
      <c r="AQ71" s="230">
        <f t="shared" si="4"/>
        <v>2477256666791.0762</v>
      </c>
    </row>
    <row r="72" spans="1:43" x14ac:dyDescent="0.2">
      <c r="A72" s="278" t="s">
        <v>111</v>
      </c>
      <c r="B72" s="230">
        <f t="shared" si="0"/>
        <v>0</v>
      </c>
      <c r="C72" s="230">
        <f t="shared" si="6"/>
        <v>0</v>
      </c>
      <c r="D72" s="230">
        <f t="shared" si="6"/>
        <v>0</v>
      </c>
      <c r="E72" s="230">
        <f t="shared" si="6"/>
        <v>0</v>
      </c>
      <c r="F72" s="230">
        <f t="shared" si="6"/>
        <v>0</v>
      </c>
      <c r="G72" s="230">
        <f t="shared" si="6"/>
        <v>0</v>
      </c>
      <c r="H72" s="230">
        <f t="shared" si="6"/>
        <v>0</v>
      </c>
      <c r="I72" s="230">
        <f t="shared" si="6"/>
        <v>0</v>
      </c>
      <c r="J72" s="230">
        <f t="shared" si="6"/>
        <v>0</v>
      </c>
      <c r="K72" s="230">
        <f t="shared" si="6"/>
        <v>0</v>
      </c>
      <c r="L72" s="230">
        <f t="shared" si="6"/>
        <v>0</v>
      </c>
      <c r="M72" s="230">
        <f t="shared" si="6"/>
        <v>0</v>
      </c>
      <c r="N72" s="230">
        <f t="shared" si="6"/>
        <v>0</v>
      </c>
      <c r="O72" s="230">
        <f t="shared" si="6"/>
        <v>0</v>
      </c>
      <c r="P72" s="230">
        <f t="shared" si="6"/>
        <v>0</v>
      </c>
      <c r="Q72" s="230">
        <f t="shared" si="6"/>
        <v>0</v>
      </c>
      <c r="R72" s="230">
        <f t="shared" si="6"/>
        <v>0</v>
      </c>
      <c r="S72" s="230">
        <f t="shared" si="6"/>
        <v>0</v>
      </c>
      <c r="T72" s="230">
        <f t="shared" si="6"/>
        <v>0</v>
      </c>
      <c r="U72" s="230">
        <f t="shared" si="6"/>
        <v>0</v>
      </c>
      <c r="V72" s="230">
        <f t="shared" si="6"/>
        <v>0</v>
      </c>
      <c r="W72" s="230">
        <f t="shared" si="6"/>
        <v>0</v>
      </c>
      <c r="X72" s="230">
        <f t="shared" si="6"/>
        <v>0</v>
      </c>
      <c r="Y72" s="230">
        <f t="shared" si="6"/>
        <v>0</v>
      </c>
      <c r="Z72" s="230">
        <f t="shared" si="6"/>
        <v>0</v>
      </c>
      <c r="AA72" s="230">
        <f t="shared" si="6"/>
        <v>0</v>
      </c>
      <c r="AB72" s="230">
        <f t="shared" si="6"/>
        <v>0</v>
      </c>
      <c r="AC72" s="230">
        <f t="shared" si="6"/>
        <v>0</v>
      </c>
      <c r="AD72" s="230">
        <f t="shared" si="6"/>
        <v>0</v>
      </c>
      <c r="AE72" s="230">
        <f t="shared" si="6"/>
        <v>0</v>
      </c>
      <c r="AF72" s="230">
        <f t="shared" si="6"/>
        <v>0</v>
      </c>
      <c r="AG72" s="230">
        <f t="shared" si="6"/>
        <v>0</v>
      </c>
      <c r="AH72" s="230">
        <f t="shared" si="6"/>
        <v>0</v>
      </c>
      <c r="AI72" s="230">
        <f t="shared" si="5"/>
        <v>0</v>
      </c>
      <c r="AJ72" s="230">
        <f t="shared" si="5"/>
        <v>0</v>
      </c>
      <c r="AK72" s="230">
        <f t="shared" si="5"/>
        <v>0</v>
      </c>
      <c r="AL72" s="230">
        <f t="shared" si="5"/>
        <v>0</v>
      </c>
      <c r="AM72" s="230">
        <f t="shared" si="5"/>
        <v>0</v>
      </c>
      <c r="AN72" s="230">
        <f t="shared" si="5"/>
        <v>0</v>
      </c>
      <c r="AO72" s="230">
        <f t="shared" si="5"/>
        <v>0</v>
      </c>
      <c r="AP72" s="230">
        <f t="shared" si="5"/>
        <v>0</v>
      </c>
      <c r="AQ72" s="230">
        <f t="shared" si="4"/>
        <v>0</v>
      </c>
    </row>
    <row r="73" spans="1:43" x14ac:dyDescent="0.2">
      <c r="A73" s="278" t="s">
        <v>112</v>
      </c>
      <c r="B73" s="230">
        <f t="shared" si="0"/>
        <v>1630582981500</v>
      </c>
      <c r="C73" s="230">
        <f t="shared" si="6"/>
        <v>1666694700000</v>
      </c>
      <c r="D73" s="230">
        <f t="shared" si="6"/>
        <v>2364873673618.2378</v>
      </c>
      <c r="E73" s="230">
        <f t="shared" si="6"/>
        <v>2984579923706.6489</v>
      </c>
      <c r="F73" s="230">
        <f t="shared" si="6"/>
        <v>3207693393086.21</v>
      </c>
      <c r="G73" s="230">
        <f t="shared" si="6"/>
        <v>3543020012089.6865</v>
      </c>
      <c r="H73" s="230">
        <f t="shared" si="6"/>
        <v>3983739380092.3926</v>
      </c>
      <c r="I73" s="230">
        <f t="shared" si="6"/>
        <v>4491187997306.3398</v>
      </c>
      <c r="J73" s="230">
        <f t="shared" si="6"/>
        <v>4904177923813.7158</v>
      </c>
      <c r="K73" s="230">
        <f t="shared" si="6"/>
        <v>5309550004413.2666</v>
      </c>
      <c r="L73" s="230">
        <f t="shared" si="6"/>
        <v>5663122780027.9727</v>
      </c>
      <c r="M73" s="230">
        <f t="shared" si="6"/>
        <v>5983396239659.041</v>
      </c>
      <c r="N73" s="230">
        <f t="shared" si="6"/>
        <v>6373157204460.4951</v>
      </c>
      <c r="O73" s="230">
        <f t="shared" si="6"/>
        <v>6775453870171.3105</v>
      </c>
      <c r="P73" s="230">
        <f t="shared" si="6"/>
        <v>7191318388339.7676</v>
      </c>
      <c r="Q73" s="230">
        <f t="shared" si="6"/>
        <v>7622097016201.4092</v>
      </c>
      <c r="R73" s="230">
        <f t="shared" si="6"/>
        <v>8069483282778.7656</v>
      </c>
      <c r="S73" s="230">
        <f t="shared" si="6"/>
        <v>8561684890576.877</v>
      </c>
      <c r="T73" s="230">
        <f t="shared" si="6"/>
        <v>9074825674136.6699</v>
      </c>
      <c r="U73" s="230">
        <f t="shared" si="6"/>
        <v>9607942466785.8105</v>
      </c>
      <c r="V73" s="230">
        <f t="shared" si="6"/>
        <v>10159750940752.299</v>
      </c>
      <c r="W73" s="230">
        <f t="shared" si="6"/>
        <v>10728618643471.119</v>
      </c>
      <c r="X73" s="230">
        <f t="shared" si="6"/>
        <v>11312540506451.025</v>
      </c>
      <c r="Y73" s="230">
        <f t="shared" si="6"/>
        <v>11909117834410.014</v>
      </c>
      <c r="Z73" s="230">
        <f t="shared" si="6"/>
        <v>12515541864099.705</v>
      </c>
      <c r="AA73" s="230">
        <f t="shared" si="6"/>
        <v>13128583041794.297</v>
      </c>
      <c r="AB73" s="230">
        <f t="shared" si="6"/>
        <v>13744587198818.775</v>
      </c>
      <c r="AC73" s="230">
        <f t="shared" si="6"/>
        <v>14359479798567.768</v>
      </c>
      <c r="AD73" s="230">
        <f t="shared" si="6"/>
        <v>14968779379238.973</v>
      </c>
      <c r="AE73" s="230">
        <f t="shared" si="6"/>
        <v>15567621217584.9</v>
      </c>
      <c r="AF73" s="230">
        <f t="shared" si="6"/>
        <v>16150792085058.443</v>
      </c>
      <c r="AG73" s="230">
        <f t="shared" si="6"/>
        <v>16712776755068.234</v>
      </c>
      <c r="AH73" s="230">
        <f t="shared" si="6"/>
        <v>17247816647080.238</v>
      </c>
      <c r="AI73" s="230">
        <f t="shared" si="5"/>
        <v>17749980661086.137</v>
      </c>
      <c r="AJ73" s="230">
        <f t="shared" si="5"/>
        <v>18213247868728.879</v>
      </c>
      <c r="AK73" s="230">
        <f t="shared" si="5"/>
        <v>18631601292898.02</v>
      </c>
      <c r="AL73" s="230">
        <f t="shared" si="5"/>
        <v>18999131537421.395</v>
      </c>
      <c r="AM73" s="230">
        <f t="shared" si="5"/>
        <v>19310148537959.215</v>
      </c>
      <c r="AN73" s="230">
        <f t="shared" si="5"/>
        <v>19559299213381.375</v>
      </c>
      <c r="AO73" s="230">
        <f t="shared" si="5"/>
        <v>19741688326004.309</v>
      </c>
      <c r="AP73" s="230">
        <f t="shared" si="5"/>
        <v>19852999433771.828</v>
      </c>
      <c r="AQ73" s="230">
        <f t="shared" si="4"/>
        <v>19887954305294.176</v>
      </c>
    </row>
    <row r="74" spans="1:43" x14ac:dyDescent="0.2">
      <c r="A74" s="279" t="s">
        <v>276</v>
      </c>
      <c r="B74" s="239">
        <f t="shared" si="0"/>
        <v>8447364304500</v>
      </c>
      <c r="C74" s="239">
        <f t="shared" si="6"/>
        <v>7930688947500</v>
      </c>
      <c r="D74" s="239">
        <f t="shared" si="6"/>
        <v>8382193596783.9248</v>
      </c>
      <c r="E74" s="239">
        <f t="shared" si="6"/>
        <v>8672338973686.3574</v>
      </c>
      <c r="F74" s="239">
        <f t="shared" si="6"/>
        <v>9418689284915.4473</v>
      </c>
      <c r="G74" s="239">
        <f t="shared" si="6"/>
        <v>9891858698414.1719</v>
      </c>
      <c r="H74" s="239">
        <f t="shared" si="6"/>
        <v>10286620358506.949</v>
      </c>
      <c r="I74" s="239">
        <f t="shared" si="6"/>
        <v>10863375396210.744</v>
      </c>
      <c r="J74" s="239">
        <f t="shared" si="6"/>
        <v>11303717555969.852</v>
      </c>
      <c r="K74" s="239">
        <f t="shared" si="6"/>
        <v>11737464190693.604</v>
      </c>
      <c r="L74" s="239">
        <f t="shared" si="6"/>
        <v>12130028690890.059</v>
      </c>
      <c r="M74" s="239">
        <f t="shared" si="6"/>
        <v>12558266089052.314</v>
      </c>
      <c r="N74" s="239">
        <f t="shared" si="6"/>
        <v>12871026191953.668</v>
      </c>
      <c r="O74" s="239">
        <f t="shared" si="6"/>
        <v>13235592877587.832</v>
      </c>
      <c r="P74" s="239">
        <f t="shared" si="6"/>
        <v>13580875744596.615</v>
      </c>
      <c r="Q74" s="239">
        <f t="shared" si="6"/>
        <v>13906148445191.484</v>
      </c>
      <c r="R74" s="239">
        <f t="shared" si="6"/>
        <v>14181521396028.83</v>
      </c>
      <c r="S74" s="239">
        <f t="shared" si="6"/>
        <v>14512301616463.156</v>
      </c>
      <c r="T74" s="239">
        <f t="shared" si="6"/>
        <v>14793407697923.379</v>
      </c>
      <c r="U74" s="239">
        <f t="shared" si="6"/>
        <v>15054196029665.465</v>
      </c>
      <c r="V74" s="239">
        <f t="shared" si="6"/>
        <v>15294837887685.631</v>
      </c>
      <c r="W74" s="239">
        <f t="shared" si="6"/>
        <v>15515676657478.359</v>
      </c>
      <c r="X74" s="239">
        <f t="shared" si="6"/>
        <v>15717217172298.166</v>
      </c>
      <c r="Y74" s="239">
        <f t="shared" si="6"/>
        <v>15900114047792.109</v>
      </c>
      <c r="Z74" s="239">
        <f t="shared" si="6"/>
        <v>16065159321381.549</v>
      </c>
      <c r="AA74" s="239">
        <f t="shared" si="6"/>
        <v>16213269692455.082</v>
      </c>
      <c r="AB74" s="239">
        <f t="shared" si="6"/>
        <v>16345473642211.949</v>
      </c>
      <c r="AC74" s="239">
        <f t="shared" si="6"/>
        <v>16462898690995.713</v>
      </c>
      <c r="AD74" s="239">
        <f t="shared" si="6"/>
        <v>16566759027269.584</v>
      </c>
      <c r="AE74" s="239">
        <f t="shared" si="6"/>
        <v>16658343717060.52</v>
      </c>
      <c r="AF74" s="239">
        <f t="shared" si="6"/>
        <v>16739005676709.352</v>
      </c>
      <c r="AG74" s="239">
        <f t="shared" si="6"/>
        <v>16810151565991.424</v>
      </c>
      <c r="AH74" s="239">
        <f t="shared" si="6"/>
        <v>16873232733888.365</v>
      </c>
      <c r="AI74" s="239">
        <f t="shared" si="5"/>
        <v>16929737326172.633</v>
      </c>
      <c r="AJ74" s="239">
        <f t="shared" si="5"/>
        <v>16981183643061.59</v>
      </c>
      <c r="AK74" s="239">
        <f t="shared" si="5"/>
        <v>17029114816969.014</v>
      </c>
      <c r="AL74" s="239">
        <f t="shared" si="5"/>
        <v>17075094865187.418</v>
      </c>
      <c r="AM74" s="239">
        <f t="shared" si="5"/>
        <v>17120706160451.832</v>
      </c>
      <c r="AN74" s="239">
        <f t="shared" si="5"/>
        <v>17167548353976.715</v>
      </c>
      <c r="AO74" s="239">
        <f t="shared" si="5"/>
        <v>17217238780883.971</v>
      </c>
      <c r="AP74" s="239">
        <f t="shared" si="5"/>
        <v>17271414377071.93</v>
      </c>
      <c r="AQ74" s="239">
        <f t="shared" si="4"/>
        <v>17330455941206.049</v>
      </c>
    </row>
  </sheetData>
  <phoneticPr fontId="3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5736-D551-4EC2-8D25-D1E7BE7FF9D0}">
  <sheetPr codeName="Sheet45"/>
  <dimension ref="A1:AQ28"/>
  <sheetViews>
    <sheetView topLeftCell="A11" workbookViewId="0">
      <selection activeCell="R27" sqref="R27"/>
    </sheetView>
  </sheetViews>
  <sheetFormatPr defaultColWidth="9" defaultRowHeight="12.75" x14ac:dyDescent="0.2"/>
  <cols>
    <col min="1" max="1" width="36.125" style="299" customWidth="1"/>
    <col min="2" max="16384" width="9" style="299"/>
  </cols>
  <sheetData>
    <row r="1" spans="1:43" x14ac:dyDescent="0.2">
      <c r="A1" s="299" t="s">
        <v>213</v>
      </c>
      <c r="B1" s="299">
        <v>2019</v>
      </c>
      <c r="C1" s="299">
        <v>2020</v>
      </c>
      <c r="D1" s="299">
        <v>2021</v>
      </c>
      <c r="E1" s="299">
        <v>2022</v>
      </c>
      <c r="F1" s="299">
        <v>2023</v>
      </c>
      <c r="G1" s="299">
        <v>2024</v>
      </c>
      <c r="H1" s="299">
        <v>2025</v>
      </c>
      <c r="I1" s="299">
        <v>2026</v>
      </c>
      <c r="J1" s="299">
        <v>2027</v>
      </c>
      <c r="K1" s="299">
        <v>2028</v>
      </c>
      <c r="L1" s="299">
        <v>2029</v>
      </c>
      <c r="M1" s="299">
        <v>2030</v>
      </c>
      <c r="N1" s="299">
        <v>2031</v>
      </c>
      <c r="O1" s="299">
        <v>2032</v>
      </c>
      <c r="P1" s="299">
        <v>2033</v>
      </c>
      <c r="Q1" s="299">
        <v>2034</v>
      </c>
      <c r="R1" s="299">
        <v>2035</v>
      </c>
      <c r="S1" s="299">
        <v>2036</v>
      </c>
      <c r="T1" s="299">
        <v>2037</v>
      </c>
      <c r="U1" s="299">
        <v>2038</v>
      </c>
      <c r="V1" s="299">
        <v>2039</v>
      </c>
      <c r="W1" s="299">
        <v>2040</v>
      </c>
      <c r="X1" s="299">
        <v>2041</v>
      </c>
      <c r="Y1" s="299">
        <v>2042</v>
      </c>
      <c r="Z1" s="299">
        <v>2043</v>
      </c>
      <c r="AA1" s="299">
        <v>2044</v>
      </c>
      <c r="AB1" s="299">
        <v>2045</v>
      </c>
      <c r="AC1" s="299">
        <v>2046</v>
      </c>
      <c r="AD1" s="299">
        <v>2047</v>
      </c>
      <c r="AE1" s="299">
        <v>2048</v>
      </c>
      <c r="AF1" s="299">
        <v>2049</v>
      </c>
      <c r="AG1" s="299">
        <v>2050</v>
      </c>
      <c r="AH1" s="299">
        <v>2051</v>
      </c>
      <c r="AI1" s="299">
        <v>2052</v>
      </c>
      <c r="AJ1" s="299">
        <v>2053</v>
      </c>
      <c r="AK1" s="299">
        <v>2054</v>
      </c>
      <c r="AL1" s="299">
        <v>2055</v>
      </c>
      <c r="AM1" s="299">
        <v>2056</v>
      </c>
      <c r="AN1" s="299">
        <v>2057</v>
      </c>
      <c r="AO1" s="299">
        <v>2058</v>
      </c>
      <c r="AP1" s="299">
        <v>2059</v>
      </c>
      <c r="AQ1" s="299">
        <v>2060</v>
      </c>
    </row>
    <row r="2" spans="1:43" x14ac:dyDescent="0.2">
      <c r="A2" s="299" t="s">
        <v>89</v>
      </c>
      <c r="B2" s="310">
        <f>'BIFUbC-coal'!B2+'BIFUbC-LPG-propane-or-butane'!B2+'BIFUbC-petroleum-diesel'!B2+'BIFUbC-crude-oil'!B2+'BIFUbC-heavy-or-residual-oil'!B2+'BIFUbC-natural-gas'!B2+'BIFUbC-electricity'!B2+'BIFUbC-heat'!B2+'BIFUbC-biomass'!B2+'BIFUbC-hydrogen'!D2</f>
        <v>1709205415018200</v>
      </c>
      <c r="C2" s="310">
        <f>'BIFUbC-coal'!C2+'BIFUbC-LPG-propane-or-butane'!C2+'BIFUbC-petroleum-diesel'!C2+'BIFUbC-crude-oil'!C2+'BIFUbC-heavy-or-residual-oil'!C2+'BIFUbC-natural-gas'!C2+'BIFUbC-electricity'!C2+'BIFUbC-heat'!C2+'BIFUbC-biomass'!C2+'BIFUbC-hydrogen'!E2</f>
        <v>1736651987772900</v>
      </c>
      <c r="D2" s="310">
        <f>'BIFUbC-coal'!D2+'BIFUbC-LPG-propane-or-butane'!D2+'BIFUbC-petroleum-diesel'!D2+'BIFUbC-crude-oil'!D2+'BIFUbC-heavy-or-residual-oil'!D2+'BIFUbC-natural-gas'!D2+'BIFUbC-electricity'!D2+'BIFUbC-heat'!D2+'BIFUbC-biomass'!D2+'BIFUbC-hydrogen'!F2</f>
        <v>1769117311738932.8</v>
      </c>
      <c r="E2" s="310">
        <f>'BIFUbC-coal'!E2+'BIFUbC-LPG-propane-or-butane'!E2+'BIFUbC-petroleum-diesel'!E2+'BIFUbC-crude-oil'!E2+'BIFUbC-heavy-or-residual-oil'!E2+'BIFUbC-natural-gas'!E2+'BIFUbC-electricity'!E2+'BIFUbC-heat'!E2+'BIFUbC-biomass'!E2+'BIFUbC-hydrogen'!G2</f>
        <v>1845825618026952.3</v>
      </c>
      <c r="F2" s="310">
        <f>'BIFUbC-coal'!F2+'BIFUbC-LPG-propane-or-butane'!F2+'BIFUbC-petroleum-diesel'!F2+'BIFUbC-crude-oil'!F2+'BIFUbC-heavy-or-residual-oil'!F2+'BIFUbC-natural-gas'!F2+'BIFUbC-electricity'!F2+'BIFUbC-heat'!F2+'BIFUbC-biomass'!F2+'BIFUbC-hydrogen'!H2</f>
        <v>1977948103334109.5</v>
      </c>
      <c r="G2" s="310">
        <f>'BIFUbC-coal'!G2+'BIFUbC-LPG-propane-or-butane'!G2+'BIFUbC-petroleum-diesel'!G2+'BIFUbC-crude-oil'!G2+'BIFUbC-heavy-or-residual-oil'!G2+'BIFUbC-natural-gas'!G2+'BIFUbC-electricity'!G2+'BIFUbC-heat'!G2+'BIFUbC-biomass'!G2+'BIFUbC-hydrogen'!I2</f>
        <v>2074605453163389</v>
      </c>
      <c r="H2" s="310">
        <f>'BIFUbC-coal'!H2+'BIFUbC-LPG-propane-or-butane'!H2+'BIFUbC-petroleum-diesel'!H2+'BIFUbC-crude-oil'!H2+'BIFUbC-heavy-or-residual-oil'!H2+'BIFUbC-natural-gas'!H2+'BIFUbC-electricity'!H2+'BIFUbC-heat'!H2+'BIFUbC-biomass'!H2+'BIFUbC-hydrogen'!J2</f>
        <v>2128255420226872.8</v>
      </c>
      <c r="I2" s="310">
        <f>'BIFUbC-coal'!I2+'BIFUbC-LPG-propane-or-butane'!I2+'BIFUbC-petroleum-diesel'!I2+'BIFUbC-crude-oil'!I2+'BIFUbC-heavy-or-residual-oil'!I2+'BIFUbC-natural-gas'!I2+'BIFUbC-electricity'!I2+'BIFUbC-heat'!I2+'BIFUbC-biomass'!I2+'BIFUbC-hydrogen'!K2</f>
        <v>2265909322523616.5</v>
      </c>
      <c r="J2" s="310">
        <f>'BIFUbC-coal'!J2+'BIFUbC-LPG-propane-or-butane'!J2+'BIFUbC-petroleum-diesel'!J2+'BIFUbC-crude-oil'!J2+'BIFUbC-heavy-or-residual-oil'!J2+'BIFUbC-natural-gas'!J2+'BIFUbC-electricity'!J2+'BIFUbC-heat'!J2+'BIFUbC-biomass'!J2+'BIFUbC-hydrogen'!L2</f>
        <v>2360008151732591</v>
      </c>
      <c r="K2" s="310">
        <f>'BIFUbC-coal'!K2+'BIFUbC-LPG-propane-or-butane'!K2+'BIFUbC-petroleum-diesel'!K2+'BIFUbC-crude-oil'!K2+'BIFUbC-heavy-or-residual-oil'!K2+'BIFUbC-natural-gas'!K2+'BIFUbC-electricity'!K2+'BIFUbC-heat'!K2+'BIFUbC-biomass'!K2+'BIFUbC-hydrogen'!M2</f>
        <v>2451158453197332</v>
      </c>
      <c r="L2" s="310">
        <f>'BIFUbC-coal'!L2+'BIFUbC-LPG-propane-or-butane'!L2+'BIFUbC-petroleum-diesel'!L2+'BIFUbC-crude-oil'!L2+'BIFUbC-heavy-or-residual-oil'!L2+'BIFUbC-natural-gas'!L2+'BIFUbC-electricity'!L2+'BIFUbC-heat'!L2+'BIFUbC-biomass'!L2+'BIFUbC-hydrogen'!N2</f>
        <v>2538975278665267</v>
      </c>
      <c r="M2" s="310">
        <f>'BIFUbC-coal'!M2+'BIFUbC-LPG-propane-or-butane'!M2+'BIFUbC-petroleum-diesel'!M2+'BIFUbC-crude-oil'!M2+'BIFUbC-heavy-or-residual-oil'!M2+'BIFUbC-natural-gas'!M2+'BIFUbC-electricity'!M2+'BIFUbC-heat'!M2+'BIFUbC-biomass'!M2+'BIFUbC-hydrogen'!O2</f>
        <v>2667306455263475.5</v>
      </c>
      <c r="N2" s="310">
        <f>'BIFUbC-coal'!N2+'BIFUbC-LPG-propane-or-butane'!N2+'BIFUbC-petroleum-diesel'!N2+'BIFUbC-crude-oil'!N2+'BIFUbC-heavy-or-residual-oil'!N2+'BIFUbC-natural-gas'!N2+'BIFUbC-electricity'!N2+'BIFUbC-heat'!N2+'BIFUbC-biomass'!N2+'BIFUbC-hydrogen'!P2</f>
        <v>2703324140039611.5</v>
      </c>
      <c r="O2" s="310">
        <f>'BIFUbC-coal'!O2+'BIFUbC-LPG-propane-or-butane'!O2+'BIFUbC-petroleum-diesel'!O2+'BIFUbC-crude-oil'!O2+'BIFUbC-heavy-or-residual-oil'!O2+'BIFUbC-natural-gas'!O2+'BIFUbC-electricity'!O2+'BIFUbC-heat'!O2+'BIFUbC-biomass'!O2+'BIFUbC-hydrogen'!Q2</f>
        <v>2779299044492986</v>
      </c>
      <c r="P2" s="310">
        <f>'BIFUbC-coal'!P2+'BIFUbC-LPG-propane-or-butane'!P2+'BIFUbC-petroleum-diesel'!P2+'BIFUbC-crude-oil'!P2+'BIFUbC-heavy-or-residual-oil'!P2+'BIFUbC-natural-gas'!P2+'BIFUbC-electricity'!P2+'BIFUbC-heat'!P2+'BIFUbC-biomass'!P2+'BIFUbC-hydrogen'!R2</f>
        <v>2850826689937803</v>
      </c>
      <c r="Q2" s="310">
        <f>'BIFUbC-coal'!Q2+'BIFUbC-LPG-propane-or-butane'!Q2+'BIFUbC-petroleum-diesel'!Q2+'BIFUbC-crude-oil'!Q2+'BIFUbC-heavy-or-residual-oil'!Q2+'BIFUbC-natural-gas'!Q2+'BIFUbC-electricity'!Q2+'BIFUbC-heat'!Q2+'BIFUbC-biomass'!Q2+'BIFUbC-hydrogen'!S2</f>
        <v>2917742970538358</v>
      </c>
      <c r="R2" s="310">
        <f>'BIFUbC-coal'!R2+'BIFUbC-LPG-propane-or-butane'!R2+'BIFUbC-petroleum-diesel'!R2+'BIFUbC-crude-oil'!R2+'BIFUbC-heavy-or-residual-oil'!R2+'BIFUbC-natural-gas'!R2+'BIFUbC-electricity'!R2+'BIFUbC-heat'!R2+'BIFUbC-biomass'!R2+'BIFUbC-hydrogen'!T2</f>
        <v>2961604980469931.5</v>
      </c>
      <c r="S2" s="310">
        <f>'BIFUbC-coal'!S2+'BIFUbC-LPG-propane-or-butane'!S2+'BIFUbC-petroleum-diesel'!S2+'BIFUbC-crude-oil'!S2+'BIFUbC-heavy-or-residual-oil'!S2+'BIFUbC-natural-gas'!S2+'BIFUbC-electricity'!S2+'BIFUbC-heat'!S2+'BIFUbC-biomass'!S2+'BIFUbC-hydrogen'!U2</f>
        <v>3037391765941814.5</v>
      </c>
      <c r="T2" s="310">
        <f>'BIFUbC-coal'!T2+'BIFUbC-LPG-propane-or-butane'!T2+'BIFUbC-petroleum-diesel'!T2+'BIFUbC-crude-oil'!T2+'BIFUbC-heavy-or-residual-oil'!T2+'BIFUbC-natural-gas'!T2+'BIFUbC-electricity'!T2+'BIFUbC-heat'!T2+'BIFUbC-biomass'!T2+'BIFUbC-hydrogen'!V2</f>
        <v>3090031923942739</v>
      </c>
      <c r="U2" s="310">
        <f>'BIFUbC-coal'!U2+'BIFUbC-LPG-propane-or-butane'!U2+'BIFUbC-petroleum-diesel'!U2+'BIFUbC-crude-oil'!U2+'BIFUbC-heavy-or-residual-oil'!U2+'BIFUbC-natural-gas'!U2+'BIFUbC-electricity'!U2+'BIFUbC-heat'!U2+'BIFUbC-biomass'!U2+'BIFUbC-hydrogen'!W2</f>
        <v>3137870230294346.5</v>
      </c>
      <c r="V2" s="310">
        <f>'BIFUbC-coal'!V2+'BIFUbC-LPG-propane-or-butane'!V2+'BIFUbC-petroleum-diesel'!V2+'BIFUbC-crude-oil'!V2+'BIFUbC-heavy-or-residual-oil'!V2+'BIFUbC-natural-gas'!V2+'BIFUbC-electricity'!V2+'BIFUbC-heat'!V2+'BIFUbC-biomass'!V2+'BIFUbC-hydrogen'!X2</f>
        <v>3180966858028302</v>
      </c>
      <c r="W2" s="310">
        <f>'BIFUbC-coal'!W2+'BIFUbC-LPG-propane-or-butane'!W2+'BIFUbC-petroleum-diesel'!W2+'BIFUbC-crude-oil'!W2+'BIFUbC-heavy-or-residual-oil'!W2+'BIFUbC-natural-gas'!W2+'BIFUbC-electricity'!W2+'BIFUbC-heat'!W2+'BIFUbC-biomass'!W2+'BIFUbC-hydrogen'!Y2</f>
        <v>3219420886075595.5</v>
      </c>
      <c r="X2" s="310">
        <f>'BIFUbC-coal'!X2+'BIFUbC-LPG-propane-or-butane'!X2+'BIFUbC-petroleum-diesel'!X2+'BIFUbC-crude-oil'!X2+'BIFUbC-heavy-or-residual-oil'!X2+'BIFUbC-natural-gas'!X2+'BIFUbC-electricity'!X2+'BIFUbC-heat'!X2+'BIFUbC-biomass'!X2+'BIFUbC-hydrogen'!Z2</f>
        <v>3253367416027209.5</v>
      </c>
      <c r="Y2" s="310">
        <f>'BIFUbC-coal'!Y2+'BIFUbC-LPG-propane-or-butane'!Y2+'BIFUbC-petroleum-diesel'!Y2+'BIFUbC-crude-oil'!Y2+'BIFUbC-heavy-or-residual-oil'!Y2+'BIFUbC-natural-gas'!Y2+'BIFUbC-electricity'!Y2+'BIFUbC-heat'!Y2+'BIFUbC-biomass'!Y2+'BIFUbC-hydrogen'!AA2</f>
        <v>3282974471418324</v>
      </c>
      <c r="Z2" s="310">
        <f>'BIFUbC-coal'!Z2+'BIFUbC-LPG-propane-or-butane'!Z2+'BIFUbC-petroleum-diesel'!Z2+'BIFUbC-crude-oil'!Z2+'BIFUbC-heavy-or-residual-oil'!Z2+'BIFUbC-natural-gas'!Z2+'BIFUbC-electricity'!Z2+'BIFUbC-heat'!Z2+'BIFUbC-biomass'!Z2+'BIFUbC-hydrogen'!AB2</f>
        <v>3308439756869489</v>
      </c>
      <c r="AA2" s="310">
        <f>'BIFUbC-coal'!AA2+'BIFUbC-LPG-propane-or-butane'!AA2+'BIFUbC-petroleum-diesel'!AA2+'BIFUbC-crude-oil'!AA2+'BIFUbC-heavy-or-residual-oil'!AA2+'BIFUbC-natural-gas'!AA2+'BIFUbC-electricity'!AA2+'BIFUbC-heat'!AA2+'BIFUbC-biomass'!AA2+'BIFUbC-hydrogen'!AC2</f>
        <v>3329987350323605</v>
      </c>
      <c r="AB2" s="310">
        <f>'BIFUbC-coal'!AB2+'BIFUbC-LPG-propane-or-butane'!AB2+'BIFUbC-petroleum-diesel'!AB2+'BIFUbC-crude-oil'!AB2+'BIFUbC-heavy-or-residual-oil'!AB2+'BIFUbC-natural-gas'!AB2+'BIFUbC-electricity'!AB2+'BIFUbC-heat'!AB2+'BIFUbC-biomass'!AB2+'BIFUbC-hydrogen'!AD2</f>
        <v>3347864396324350</v>
      </c>
      <c r="AC2" s="310">
        <f>'BIFUbC-coal'!AC2+'BIFUbC-LPG-propane-or-butane'!AC2+'BIFUbC-petroleum-diesel'!AC2+'BIFUbC-crude-oil'!AC2+'BIFUbC-heavy-or-residual-oil'!AC2+'BIFUbC-natural-gas'!AC2+'BIFUbC-electricity'!AC2+'BIFUbC-heat'!AC2+'BIFUbC-biomass'!AC2+'BIFUbC-hydrogen'!AE2</f>
        <v>3362337862093794</v>
      </c>
      <c r="AD2" s="310">
        <f>'BIFUbC-coal'!AD2+'BIFUbC-LPG-propane-or-butane'!AD2+'BIFUbC-petroleum-diesel'!AD2+'BIFUbC-crude-oil'!AD2+'BIFUbC-heavy-or-residual-oil'!AD2+'BIFUbC-natural-gas'!AD2+'BIFUbC-electricity'!AD2+'BIFUbC-heat'!AD2+'BIFUbC-biomass'!AD2+'BIFUbC-hydrogen'!AF2</f>
        <v>3373691411378732</v>
      </c>
      <c r="AE2" s="310">
        <f>'BIFUbC-coal'!AE2+'BIFUbC-LPG-propane-or-butane'!AE2+'BIFUbC-petroleum-diesel'!AE2+'BIFUbC-crude-oil'!AE2+'BIFUbC-heavy-or-residual-oil'!AE2+'BIFUbC-natural-gas'!AE2+'BIFUbC-electricity'!AE2+'BIFUbC-heat'!AE2+'BIFUbC-biomass'!AE2+'BIFUbC-hydrogen'!AG2</f>
        <v>3382222443922532</v>
      </c>
      <c r="AF2" s="310">
        <f>'BIFUbC-coal'!AF2+'BIFUbC-LPG-propane-or-butane'!AF2+'BIFUbC-petroleum-diesel'!AF2+'BIFUbC-crude-oil'!AF2+'BIFUbC-heavy-or-residual-oil'!AF2+'BIFUbC-natural-gas'!AF2+'BIFUbC-electricity'!AF2+'BIFUbC-heat'!AF2+'BIFUbC-biomass'!AF2+'BIFUbC-hydrogen'!AH2</f>
        <v>3388239341233108</v>
      </c>
      <c r="AG2" s="310">
        <f>'BIFUbC-coal'!AG2+'BIFUbC-LPG-propane-or-butane'!AG2+'BIFUbC-petroleum-diesel'!AG2+'BIFUbC-crude-oil'!AG2+'BIFUbC-heavy-or-residual-oil'!AG2+'BIFUbC-natural-gas'!AG2+'BIFUbC-electricity'!AG2+'BIFUbC-heat'!AG2+'BIFUbC-biomass'!AG2+'BIFUbC-hydrogen'!AI2</f>
        <v>3392058952281215</v>
      </c>
      <c r="AH2" s="310">
        <f>'BIFUbC-coal'!AH2+'BIFUbC-LPG-propane-or-butane'!AH2+'BIFUbC-petroleum-diesel'!AH2+'BIFUbC-crude-oil'!AH2+'BIFUbC-heavy-or-residual-oil'!AH2+'BIFUbC-natural-gas'!AH2+'BIFUbC-electricity'!AH2+'BIFUbC-heat'!AH2+'BIFUbC-biomass'!AH2+'BIFUbC-hydrogen'!AJ2</f>
        <v>3394004346065718.5</v>
      </c>
      <c r="AI2" s="310">
        <f>'BIFUbC-coal'!AI2+'BIFUbC-LPG-propane-or-butane'!AI2+'BIFUbC-petroleum-diesel'!AI2+'BIFUbC-crude-oil'!AI2+'BIFUbC-heavy-or-residual-oil'!AI2+'BIFUbC-natural-gas'!AI2+'BIFUbC-electricity'!AI2+'BIFUbC-heat'!AI2+'BIFUbC-biomass'!AI2+'BIFUbC-hydrogen'!AK2</f>
        <v>3394402851784406</v>
      </c>
      <c r="AJ2" s="310">
        <f>'BIFUbC-coal'!AJ2+'BIFUbC-LPG-propane-or-butane'!AJ2+'BIFUbC-petroleum-diesel'!AJ2+'BIFUbC-crude-oil'!AJ2+'BIFUbC-heavy-or-residual-oil'!AJ2+'BIFUbC-natural-gas'!AJ2+'BIFUbC-electricity'!AJ2+'BIFUbC-heat'!AJ2+'BIFUbC-biomass'!AJ2+'BIFUbC-hydrogen'!AL2</f>
        <v>3393584401775369.5</v>
      </c>
      <c r="AK2" s="310">
        <f>'BIFUbC-coal'!AK2+'BIFUbC-LPG-propane-or-butane'!AK2+'BIFUbC-petroleum-diesel'!AK2+'BIFUbC-crude-oil'!AK2+'BIFUbC-heavy-or-residual-oil'!AK2+'BIFUbC-natural-gas'!AK2+'BIFUbC-electricity'!AK2+'BIFUbC-heat'!AK2+'BIFUbC-biomass'!AK2+'BIFUbC-hydrogen'!AM2</f>
        <v>3391880187543023.5</v>
      </c>
      <c r="AL2" s="310">
        <f>'BIFUbC-coal'!AL2+'BIFUbC-LPG-propane-or-butane'!AL2+'BIFUbC-petroleum-diesel'!AL2+'BIFUbC-crude-oil'!AL2+'BIFUbC-heavy-or-residual-oil'!AL2+'BIFUbC-natural-gas'!AL2+'BIFUbC-electricity'!AL2+'BIFUbC-heat'!AL2+'BIFUbC-biomass'!AL2+'BIFUbC-hydrogen'!AN2</f>
        <v>3389621635123690</v>
      </c>
      <c r="AM2" s="310">
        <f>'BIFUbC-coal'!AM2+'BIFUbC-LPG-propane-or-butane'!AM2+'BIFUbC-petroleum-diesel'!AM2+'BIFUbC-crude-oil'!AM2+'BIFUbC-heavy-or-residual-oil'!AM2+'BIFUbC-natural-gas'!AM2+'BIFUbC-electricity'!AM2+'BIFUbC-heat'!AM2+'BIFUbC-biomass'!AM2+'BIFUbC-hydrogen'!AO2</f>
        <v>3387139702825426.5</v>
      </c>
      <c r="AN2" s="310">
        <f>'BIFUbC-coal'!AN2+'BIFUbC-LPG-propane-or-butane'!AN2+'BIFUbC-petroleum-diesel'!AN2+'BIFUbC-crude-oil'!AN2+'BIFUbC-heavy-or-residual-oil'!AN2+'BIFUbC-natural-gas'!AN2+'BIFUbC-electricity'!AN2+'BIFUbC-heat'!AN2+'BIFUbC-biomass'!AN2+'BIFUbC-hydrogen'!AP2</f>
        <v>3384764502022696</v>
      </c>
      <c r="AO2" s="310">
        <f>'BIFUbC-coal'!AO2+'BIFUbC-LPG-propane-or-butane'!AO2+'BIFUbC-petroleum-diesel'!AO2+'BIFUbC-crude-oil'!AO2+'BIFUbC-heavy-or-residual-oil'!AO2+'BIFUbC-natural-gas'!AO2+'BIFUbC-electricity'!AO2+'BIFUbC-heat'!AO2+'BIFUbC-biomass'!AO2+'BIFUbC-hydrogen'!AQ2</f>
        <v>3382825240210451</v>
      </c>
      <c r="AP2" s="310">
        <f>'BIFUbC-coal'!AP2+'BIFUbC-LPG-propane-or-butane'!AP2+'BIFUbC-petroleum-diesel'!AP2+'BIFUbC-crude-oil'!AP2+'BIFUbC-heavy-or-residual-oil'!AP2+'BIFUbC-natural-gas'!AP2+'BIFUbC-electricity'!AP2+'BIFUbC-heat'!AP2+'BIFUbC-biomass'!AP2+'BIFUbC-hydrogen'!AR2</f>
        <v>3381650484926812.5</v>
      </c>
      <c r="AQ2" s="310">
        <f>'BIFUbC-coal'!AQ2+'BIFUbC-LPG-propane-or-butane'!AQ2+'BIFUbC-petroleum-diesel'!AQ2+'BIFUbC-crude-oil'!AQ2+'BIFUbC-heavy-or-residual-oil'!AQ2+'BIFUbC-natural-gas'!AQ2+'BIFUbC-electricity'!AQ2+'BIFUbC-heat'!AQ2+'BIFUbC-biomass'!AQ2+'BIFUbC-hydrogen'!AS2</f>
        <v>3381626650946653.5</v>
      </c>
    </row>
    <row r="3" spans="1:43" x14ac:dyDescent="0.2">
      <c r="A3" s="299" t="s">
        <v>90</v>
      </c>
      <c r="B3" s="310">
        <f>'BIFUbC-coal'!B3+'BIFUbC-LPG-propane-or-butane'!B3+'BIFUbC-petroleum-diesel'!B3+'BIFUbC-crude-oil'!B3+'BIFUbC-heavy-or-residual-oil'!B3+'BIFUbC-natural-gas'!B3+'BIFUbC-electricity'!B3+'BIFUbC-heat'!B3+'BIFUbC-biomass'!B3+'BIFUbC-hydrogen'!D3</f>
        <v>2330812500391501.5</v>
      </c>
      <c r="C3" s="310">
        <f>'BIFUbC-coal'!C3+'BIFUbC-LPG-propane-or-butane'!C3+'BIFUbC-petroleum-diesel'!C3+'BIFUbC-crude-oil'!C3+'BIFUbC-heavy-or-residual-oil'!C3+'BIFUbC-natural-gas'!C3+'BIFUbC-electricity'!C3+'BIFUbC-heat'!C3+'BIFUbC-biomass'!C3+'BIFUbC-hydrogen'!E3</f>
        <v>2088463251408978.8</v>
      </c>
      <c r="D3" s="310">
        <f>'BIFUbC-coal'!D3+'BIFUbC-LPG-propane-or-butane'!D3+'BIFUbC-petroleum-diesel'!D3+'BIFUbC-crude-oil'!D3+'BIFUbC-heavy-or-residual-oil'!D3+'BIFUbC-natural-gas'!D3+'BIFUbC-electricity'!D3+'BIFUbC-heat'!D3+'BIFUbC-biomass'!D3+'BIFUbC-hydrogen'!F3</f>
        <v>2151329875404918.3</v>
      </c>
      <c r="E3" s="310">
        <f>'BIFUbC-coal'!E3+'BIFUbC-LPG-propane-or-butane'!E3+'BIFUbC-petroleum-diesel'!E3+'BIFUbC-crude-oil'!E3+'BIFUbC-heavy-or-residual-oil'!E3+'BIFUbC-natural-gas'!E3+'BIFUbC-electricity'!E3+'BIFUbC-heat'!E3+'BIFUbC-biomass'!E3+'BIFUbC-hydrogen'!G3</f>
        <v>2478118499626400.5</v>
      </c>
      <c r="F3" s="310">
        <f>'BIFUbC-coal'!F3+'BIFUbC-LPG-propane-or-butane'!F3+'BIFUbC-petroleum-diesel'!F3+'BIFUbC-crude-oil'!F3+'BIFUbC-heavy-or-residual-oil'!F3+'BIFUbC-natural-gas'!F3+'BIFUbC-electricity'!F3+'BIFUbC-heat'!F3+'BIFUbC-biomass'!F3+'BIFUbC-hydrogen'!H3</f>
        <v>2581779327815995.5</v>
      </c>
      <c r="G3" s="310">
        <f>'BIFUbC-coal'!G3+'BIFUbC-LPG-propane-or-butane'!G3+'BIFUbC-petroleum-diesel'!G3+'BIFUbC-crude-oil'!G3+'BIFUbC-heavy-or-residual-oil'!G3+'BIFUbC-natural-gas'!G3+'BIFUbC-electricity'!G3+'BIFUbC-heat'!G3+'BIFUbC-biomass'!G3+'BIFUbC-hydrogen'!I3</f>
        <v>2684490142005058.5</v>
      </c>
      <c r="H3" s="310">
        <f>'BIFUbC-coal'!H3+'BIFUbC-LPG-propane-or-butane'!H3+'BIFUbC-petroleum-diesel'!H3+'BIFUbC-crude-oil'!H3+'BIFUbC-heavy-or-residual-oil'!H3+'BIFUbC-natural-gas'!H3+'BIFUbC-electricity'!H3+'BIFUbC-heat'!H3+'BIFUbC-biomass'!H3+'BIFUbC-hydrogen'!J3</f>
        <v>2814786827553465</v>
      </c>
      <c r="I3" s="310">
        <f>'BIFUbC-coal'!I3+'BIFUbC-LPG-propane-or-butane'!I3+'BIFUbC-petroleum-diesel'!I3+'BIFUbC-crude-oil'!I3+'BIFUbC-heavy-or-residual-oil'!I3+'BIFUbC-natural-gas'!I3+'BIFUbC-electricity'!I3+'BIFUbC-heat'!I3+'BIFUbC-biomass'!I3+'BIFUbC-hydrogen'!K3</f>
        <v>2860467941171705.5</v>
      </c>
      <c r="J3" s="310">
        <f>'BIFUbC-coal'!J3+'BIFUbC-LPG-propane-or-butane'!J3+'BIFUbC-petroleum-diesel'!J3+'BIFUbC-crude-oil'!J3+'BIFUbC-heavy-or-residual-oil'!J3+'BIFUbC-natural-gas'!J3+'BIFUbC-electricity'!J3+'BIFUbC-heat'!J3+'BIFUbC-biomass'!J3+'BIFUbC-hydrogen'!L3</f>
        <v>2906146859580243</v>
      </c>
      <c r="K3" s="310">
        <f>'BIFUbC-coal'!K3+'BIFUbC-LPG-propane-or-butane'!K3+'BIFUbC-petroleum-diesel'!K3+'BIFUbC-crude-oil'!K3+'BIFUbC-heavy-or-residual-oil'!K3+'BIFUbC-natural-gas'!K3+'BIFUbC-electricity'!K3+'BIFUbC-heat'!K3+'BIFUbC-biomass'!K3+'BIFUbC-hydrogen'!M3</f>
        <v>2951823582779079</v>
      </c>
      <c r="L3" s="310">
        <f>'BIFUbC-coal'!L3+'BIFUbC-LPG-propane-or-butane'!L3+'BIFUbC-petroleum-diesel'!L3+'BIFUbC-crude-oil'!L3+'BIFUbC-heavy-or-residual-oil'!L3+'BIFUbC-natural-gas'!L3+'BIFUbC-electricity'!L3+'BIFUbC-heat'!L3+'BIFUbC-biomass'!L3+'BIFUbC-hydrogen'!N3</f>
        <v>2997498110768211.5</v>
      </c>
      <c r="M3" s="310">
        <f>'BIFUbC-coal'!M3+'BIFUbC-LPG-propane-or-butane'!M3+'BIFUbC-petroleum-diesel'!M3+'BIFUbC-crude-oil'!M3+'BIFUbC-heavy-or-residual-oil'!M3+'BIFUbC-natural-gas'!M3+'BIFUbC-electricity'!M3+'BIFUbC-heat'!M3+'BIFUbC-biomass'!M3+'BIFUbC-hydrogen'!O3</f>
        <v>3043170443547640</v>
      </c>
      <c r="N3" s="310">
        <f>'BIFUbC-coal'!N3+'BIFUbC-LPG-propane-or-butane'!N3+'BIFUbC-petroleum-diesel'!N3+'BIFUbC-crude-oil'!N3+'BIFUbC-heavy-or-residual-oil'!N3+'BIFUbC-natural-gas'!N3+'BIFUbC-electricity'!N3+'BIFUbC-heat'!N3+'BIFUbC-biomass'!N3+'BIFUbC-hydrogen'!P3</f>
        <v>3060275688035404</v>
      </c>
      <c r="O3" s="310">
        <f>'BIFUbC-coal'!O3+'BIFUbC-LPG-propane-or-butane'!O3+'BIFUbC-petroleum-diesel'!O3+'BIFUbC-crude-oil'!O3+'BIFUbC-heavy-or-residual-oil'!O3+'BIFUbC-natural-gas'!O3+'BIFUbC-electricity'!O3+'BIFUbC-heat'!O3+'BIFUbC-biomass'!O3+'BIFUbC-hydrogen'!Q3</f>
        <v>3077380383885383</v>
      </c>
      <c r="P3" s="310">
        <f>'BIFUbC-coal'!P3+'BIFUbC-LPG-propane-or-butane'!P3+'BIFUbC-petroleum-diesel'!P3+'BIFUbC-crude-oil'!P3+'BIFUbC-heavy-or-residual-oil'!P3+'BIFUbC-natural-gas'!P3+'BIFUbC-electricity'!P3+'BIFUbC-heat'!P3+'BIFUbC-biomass'!P3+'BIFUbC-hydrogen'!R3</f>
        <v>3094484531097575</v>
      </c>
      <c r="Q3" s="310">
        <f>'BIFUbC-coal'!Q3+'BIFUbC-LPG-propane-or-butane'!Q3+'BIFUbC-petroleum-diesel'!Q3+'BIFUbC-crude-oil'!Q3+'BIFUbC-heavy-or-residual-oil'!Q3+'BIFUbC-natural-gas'!Q3+'BIFUbC-electricity'!Q3+'BIFUbC-heat'!Q3+'BIFUbC-biomass'!Q3+'BIFUbC-hydrogen'!S3</f>
        <v>3111588129671984</v>
      </c>
      <c r="R3" s="310">
        <f>'BIFUbC-coal'!R3+'BIFUbC-LPG-propane-or-butane'!R3+'BIFUbC-petroleum-diesel'!R3+'BIFUbC-crude-oil'!R3+'BIFUbC-heavy-or-residual-oil'!R3+'BIFUbC-natural-gas'!R3+'BIFUbC-electricity'!R3+'BIFUbC-heat'!R3+'BIFUbC-biomass'!R3+'BIFUbC-hydrogen'!T3</f>
        <v>3128691179608608.5</v>
      </c>
      <c r="S3" s="310">
        <f>'BIFUbC-coal'!S3+'BIFUbC-LPG-propane-or-butane'!S3+'BIFUbC-petroleum-diesel'!S3+'BIFUbC-crude-oil'!S3+'BIFUbC-heavy-or-residual-oil'!S3+'BIFUbC-natural-gas'!S3+'BIFUbC-electricity'!S3+'BIFUbC-heat'!S3+'BIFUbC-biomass'!S3+'BIFUbC-hydrogen'!U3</f>
        <v>3100082926112240</v>
      </c>
      <c r="T3" s="310">
        <f>'BIFUbC-coal'!T3+'BIFUbC-LPG-propane-or-butane'!T3+'BIFUbC-petroleum-diesel'!T3+'BIFUbC-crude-oil'!T3+'BIFUbC-heavy-or-residual-oil'!T3+'BIFUbC-natural-gas'!T3+'BIFUbC-electricity'!T3+'BIFUbC-heat'!T3+'BIFUbC-biomass'!T3+'BIFUbC-hydrogen'!V3</f>
        <v>3071475053538132</v>
      </c>
      <c r="U3" s="310">
        <f>'BIFUbC-coal'!U3+'BIFUbC-LPG-propane-or-butane'!U3+'BIFUbC-petroleum-diesel'!U3+'BIFUbC-crude-oil'!U3+'BIFUbC-heavy-or-residual-oil'!U3+'BIFUbC-natural-gas'!U3+'BIFUbC-electricity'!U3+'BIFUbC-heat'!U3+'BIFUbC-biomass'!U3+'BIFUbC-hydrogen'!W3</f>
        <v>3042867561886288.5</v>
      </c>
      <c r="V3" s="310">
        <f>'BIFUbC-coal'!V3+'BIFUbC-LPG-propane-or-butane'!V3+'BIFUbC-petroleum-diesel'!V3+'BIFUbC-crude-oil'!V3+'BIFUbC-heavy-or-residual-oil'!V3+'BIFUbC-natural-gas'!V3+'BIFUbC-electricity'!V3+'BIFUbC-heat'!V3+'BIFUbC-biomass'!V3+'BIFUbC-hydrogen'!X3</f>
        <v>3014260451156705</v>
      </c>
      <c r="W3" s="310">
        <f>'BIFUbC-coal'!W3+'BIFUbC-LPG-propane-or-butane'!W3+'BIFUbC-petroleum-diesel'!W3+'BIFUbC-crude-oil'!W3+'BIFUbC-heavy-or-residual-oil'!W3+'BIFUbC-natural-gas'!W3+'BIFUbC-electricity'!W3+'BIFUbC-heat'!W3+'BIFUbC-biomass'!W3+'BIFUbC-hydrogen'!Y3</f>
        <v>2985653721349385</v>
      </c>
      <c r="X3" s="310">
        <f>'BIFUbC-coal'!X3+'BIFUbC-LPG-propane-or-butane'!X3+'BIFUbC-petroleum-diesel'!X3+'BIFUbC-crude-oil'!X3+'BIFUbC-heavy-or-residual-oil'!X3+'BIFUbC-natural-gas'!X3+'BIFUbC-electricity'!X3+'BIFUbC-heat'!X3+'BIFUbC-biomass'!X3+'BIFUbC-hydrogen'!Z3</f>
        <v>2939895447907868.5</v>
      </c>
      <c r="Y3" s="310">
        <f>'BIFUbC-coal'!Y3+'BIFUbC-LPG-propane-or-butane'!Y3+'BIFUbC-petroleum-diesel'!Y3+'BIFUbC-crude-oil'!Y3+'BIFUbC-heavy-or-residual-oil'!Y3+'BIFUbC-natural-gas'!Y3+'BIFUbC-electricity'!Y3+'BIFUbC-heat'!Y3+'BIFUbC-biomass'!Y3+'BIFUbC-hydrogen'!AA3</f>
        <v>2894137783941972</v>
      </c>
      <c r="Z3" s="310">
        <f>'BIFUbC-coal'!Z3+'BIFUbC-LPG-propane-or-butane'!Z3+'BIFUbC-petroleum-diesel'!Z3+'BIFUbC-crude-oil'!Z3+'BIFUbC-heavy-or-residual-oil'!Z3+'BIFUbC-natural-gas'!Z3+'BIFUbC-electricity'!Z3+'BIFUbC-heat'!Z3+'BIFUbC-biomass'!Z3+'BIFUbC-hydrogen'!AB3</f>
        <v>2848380729451693.5</v>
      </c>
      <c r="AA3" s="310">
        <f>'BIFUbC-coal'!AA3+'BIFUbC-LPG-propane-or-butane'!AA3+'BIFUbC-petroleum-diesel'!AA3+'BIFUbC-crude-oil'!AA3+'BIFUbC-heavy-or-residual-oil'!AA3+'BIFUbC-natural-gas'!AA3+'BIFUbC-electricity'!AA3+'BIFUbC-heat'!AA3+'BIFUbC-biomass'!AA3+'BIFUbC-hydrogen'!AC3</f>
        <v>2802624284437035</v>
      </c>
      <c r="AB3" s="310">
        <f>'BIFUbC-coal'!AB3+'BIFUbC-LPG-propane-or-butane'!AB3+'BIFUbC-petroleum-diesel'!AB3+'BIFUbC-crude-oil'!AB3+'BIFUbC-heavy-or-residual-oil'!AB3+'BIFUbC-natural-gas'!AB3+'BIFUbC-electricity'!AB3+'BIFUbC-heat'!AB3+'BIFUbC-biomass'!AB3+'BIFUbC-hydrogen'!AD3</f>
        <v>2756868448897995.5</v>
      </c>
      <c r="AC3" s="310">
        <f>'BIFUbC-coal'!AC3+'BIFUbC-LPG-propane-or-butane'!AC3+'BIFUbC-petroleum-diesel'!AC3+'BIFUbC-crude-oil'!AC3+'BIFUbC-heavy-or-residual-oil'!AC3+'BIFUbC-natural-gas'!AC3+'BIFUbC-electricity'!AC3+'BIFUbC-heat'!AC3+'BIFUbC-biomass'!AC3+'BIFUbC-hydrogen'!AE3</f>
        <v>2711113222834575</v>
      </c>
      <c r="AD3" s="310">
        <f>'BIFUbC-coal'!AD3+'BIFUbC-LPG-propane-or-butane'!AD3+'BIFUbC-petroleum-diesel'!AD3+'BIFUbC-crude-oil'!AD3+'BIFUbC-heavy-or-residual-oil'!AD3+'BIFUbC-natural-gas'!AD3+'BIFUbC-electricity'!AD3+'BIFUbC-heat'!AD3+'BIFUbC-biomass'!AD3+'BIFUbC-hydrogen'!AF3</f>
        <v>2665358606246774.5</v>
      </c>
      <c r="AE3" s="310">
        <f>'BIFUbC-coal'!AE3+'BIFUbC-LPG-propane-or-butane'!AE3+'BIFUbC-petroleum-diesel'!AE3+'BIFUbC-crude-oil'!AE3+'BIFUbC-heavy-or-residual-oil'!AE3+'BIFUbC-natural-gas'!AE3+'BIFUbC-electricity'!AE3+'BIFUbC-heat'!AE3+'BIFUbC-biomass'!AE3+'BIFUbC-hydrogen'!AG3</f>
        <v>2619604599134592.5</v>
      </c>
      <c r="AF3" s="310">
        <f>'BIFUbC-coal'!AF3+'BIFUbC-LPG-propane-or-butane'!AF3+'BIFUbC-petroleum-diesel'!AF3+'BIFUbC-crude-oil'!AF3+'BIFUbC-heavy-or-residual-oil'!AF3+'BIFUbC-natural-gas'!AF3+'BIFUbC-electricity'!AF3+'BIFUbC-heat'!AF3+'BIFUbC-biomass'!AF3+'BIFUbC-hydrogen'!AH3</f>
        <v>2573851201498030.5</v>
      </c>
      <c r="AG3" s="310">
        <f>'BIFUbC-coal'!AG3+'BIFUbC-LPG-propane-or-butane'!AG3+'BIFUbC-petroleum-diesel'!AG3+'BIFUbC-crude-oil'!AG3+'BIFUbC-heavy-or-residual-oil'!AG3+'BIFUbC-natural-gas'!AG3+'BIFUbC-electricity'!AG3+'BIFUbC-heat'!AG3+'BIFUbC-biomass'!AG3+'BIFUbC-hydrogen'!AI3</f>
        <v>2528098413337087.5</v>
      </c>
      <c r="AH3" s="310">
        <f>'BIFUbC-coal'!AH3+'BIFUbC-LPG-propane-or-butane'!AH3+'BIFUbC-petroleum-diesel'!AH3+'BIFUbC-crude-oil'!AH3+'BIFUbC-heavy-or-residual-oil'!AH3+'BIFUbC-natural-gas'!AH3+'BIFUbC-electricity'!AH3+'BIFUbC-heat'!AH3+'BIFUbC-biomass'!AH3+'BIFUbC-hydrogen'!AJ3</f>
        <v>2470912380125315.5</v>
      </c>
      <c r="AI3" s="310">
        <f>'BIFUbC-coal'!AI3+'BIFUbC-LPG-propane-or-butane'!AI3+'BIFUbC-petroleum-diesel'!AI3+'BIFUbC-crude-oil'!AI3+'BIFUbC-heavy-or-residual-oil'!AI3+'BIFUbC-natural-gas'!AI3+'BIFUbC-electricity'!AI3+'BIFUbC-heat'!AI3+'BIFUbC-biomass'!AI3+'BIFUbC-hydrogen'!AK3</f>
        <v>2413727108758068.5</v>
      </c>
      <c r="AJ3" s="310">
        <f>'BIFUbC-coal'!AJ3+'BIFUbC-LPG-propane-or-butane'!AJ3+'BIFUbC-petroleum-diesel'!AJ3+'BIFUbC-crude-oil'!AJ3+'BIFUbC-heavy-or-residual-oil'!AJ3+'BIFUbC-natural-gas'!AJ3+'BIFUbC-electricity'!AJ3+'BIFUbC-heat'!AJ3+'BIFUbC-biomass'!AJ3+'BIFUbC-hydrogen'!AL3</f>
        <v>2356542599235345</v>
      </c>
      <c r="AK3" s="310">
        <f>'BIFUbC-coal'!AK3+'BIFUbC-LPG-propane-or-butane'!AK3+'BIFUbC-petroleum-diesel'!AK3+'BIFUbC-crude-oil'!AK3+'BIFUbC-heavy-or-residual-oil'!AK3+'BIFUbC-natural-gas'!AK3+'BIFUbC-electricity'!AK3+'BIFUbC-heat'!AK3+'BIFUbC-biomass'!AK3+'BIFUbC-hydrogen'!AM3</f>
        <v>2299358851557146</v>
      </c>
      <c r="AL3" s="310">
        <f>'BIFUbC-coal'!AL3+'BIFUbC-LPG-propane-or-butane'!AL3+'BIFUbC-petroleum-diesel'!AL3+'BIFUbC-crude-oil'!AL3+'BIFUbC-heavy-or-residual-oil'!AL3+'BIFUbC-natural-gas'!AL3+'BIFUbC-electricity'!AL3+'BIFUbC-heat'!AL3+'BIFUbC-biomass'!AL3+'BIFUbC-hydrogen'!AN3</f>
        <v>2242175865723471.3</v>
      </c>
      <c r="AM3" s="310">
        <f>'BIFUbC-coal'!AM3+'BIFUbC-LPG-propane-or-butane'!AM3+'BIFUbC-petroleum-diesel'!AM3+'BIFUbC-crude-oil'!AM3+'BIFUbC-heavy-or-residual-oil'!AM3+'BIFUbC-natural-gas'!AM3+'BIFUbC-electricity'!AM3+'BIFUbC-heat'!AM3+'BIFUbC-biomass'!AM3+'BIFUbC-hydrogen'!AO3</f>
        <v>2196427115338506.3</v>
      </c>
      <c r="AN3" s="310">
        <f>'BIFUbC-coal'!AN3+'BIFUbC-LPG-propane-or-butane'!AN3+'BIFUbC-petroleum-diesel'!AN3+'BIFUbC-crude-oil'!AN3+'BIFUbC-heavy-or-residual-oil'!AN3+'BIFUbC-natural-gas'!AN3+'BIFUbC-electricity'!AN3+'BIFUbC-heat'!AN3+'BIFUbC-biomass'!AN3+'BIFUbC-hydrogen'!AP3</f>
        <v>2150678974429160.8</v>
      </c>
      <c r="AO3" s="310">
        <f>'BIFUbC-coal'!AO3+'BIFUbC-LPG-propane-or-butane'!AO3+'BIFUbC-petroleum-diesel'!AO3+'BIFUbC-crude-oil'!AO3+'BIFUbC-heavy-or-residual-oil'!AO3+'BIFUbC-natural-gas'!AO3+'BIFUbC-electricity'!AO3+'BIFUbC-heat'!AO3+'BIFUbC-biomass'!AO3+'BIFUbC-hydrogen'!AQ3</f>
        <v>2104931442995434.5</v>
      </c>
      <c r="AP3" s="310">
        <f>'BIFUbC-coal'!AP3+'BIFUbC-LPG-propane-or-butane'!AP3+'BIFUbC-petroleum-diesel'!AP3+'BIFUbC-crude-oil'!AP3+'BIFUbC-heavy-or-residual-oil'!AP3+'BIFUbC-natural-gas'!AP3+'BIFUbC-electricity'!AP3+'BIFUbC-heat'!AP3+'BIFUbC-biomass'!AP3+'BIFUbC-hydrogen'!AR3</f>
        <v>2059184521037327.8</v>
      </c>
      <c r="AQ3" s="310">
        <f>'BIFUbC-coal'!AQ3+'BIFUbC-LPG-propane-or-butane'!AQ3+'BIFUbC-petroleum-diesel'!AQ3+'BIFUbC-crude-oil'!AQ3+'BIFUbC-heavy-or-residual-oil'!AQ3+'BIFUbC-natural-gas'!AQ3+'BIFUbC-electricity'!AQ3+'BIFUbC-heat'!AQ3+'BIFUbC-biomass'!AQ3+'BIFUbC-hydrogen'!AS3</f>
        <v>2013371547158978.3</v>
      </c>
    </row>
    <row r="4" spans="1:43" x14ac:dyDescent="0.2">
      <c r="A4" s="299" t="s">
        <v>91</v>
      </c>
      <c r="B4" s="310">
        <f>'BIFUbC-coal'!B4+'BIFUbC-LPG-propane-or-butane'!B4+'BIFUbC-petroleum-diesel'!B4+'BIFUbC-crude-oil'!B4+'BIFUbC-heavy-or-residual-oil'!B4+'BIFUbC-natural-gas'!B4+'BIFUbC-electricity'!B4+'BIFUbC-heat'!B4+'BIFUbC-biomass'!B4+'BIFUbC-hydrogen'!D4</f>
        <v>800257778884091</v>
      </c>
      <c r="C4" s="310">
        <f>'BIFUbC-coal'!C4+'BIFUbC-LPG-propane-or-butane'!C4+'BIFUbC-petroleum-diesel'!C4+'BIFUbC-crude-oil'!C4+'BIFUbC-heavy-or-residual-oil'!C4+'BIFUbC-natural-gas'!C4+'BIFUbC-electricity'!C4+'BIFUbC-heat'!C4+'BIFUbC-biomass'!C4+'BIFUbC-hydrogen'!E4</f>
        <v>768298506206903.75</v>
      </c>
      <c r="D4" s="310">
        <f>'BIFUbC-coal'!D4+'BIFUbC-LPG-propane-or-butane'!D4+'BIFUbC-petroleum-diesel'!D4+'BIFUbC-crude-oil'!D4+'BIFUbC-heavy-or-residual-oil'!D4+'BIFUbC-natural-gas'!D4+'BIFUbC-electricity'!D4+'BIFUbC-heat'!D4+'BIFUbC-biomass'!D4+'BIFUbC-hydrogen'!F4</f>
        <v>810834310861440.38</v>
      </c>
      <c r="E4" s="310">
        <f>'BIFUbC-coal'!E4+'BIFUbC-LPG-propane-or-butane'!E4+'BIFUbC-petroleum-diesel'!E4+'BIFUbC-crude-oil'!E4+'BIFUbC-heavy-or-residual-oil'!E4+'BIFUbC-natural-gas'!E4+'BIFUbC-electricity'!E4+'BIFUbC-heat'!E4+'BIFUbC-biomass'!E4+'BIFUbC-hydrogen'!G4</f>
        <v>882191093860698.63</v>
      </c>
      <c r="F4" s="310">
        <f>'BIFUbC-coal'!F4+'BIFUbC-LPG-propane-or-butane'!F4+'BIFUbC-petroleum-diesel'!F4+'BIFUbC-crude-oil'!F4+'BIFUbC-heavy-or-residual-oil'!F4+'BIFUbC-natural-gas'!F4+'BIFUbC-electricity'!F4+'BIFUbC-heat'!F4+'BIFUbC-biomass'!F4+'BIFUbC-hydrogen'!H4</f>
        <v>968755963982226.25</v>
      </c>
      <c r="G4" s="310">
        <f>'BIFUbC-coal'!G4+'BIFUbC-LPG-propane-or-butane'!G4+'BIFUbC-petroleum-diesel'!G4+'BIFUbC-crude-oil'!G4+'BIFUbC-heavy-or-residual-oil'!G4+'BIFUbC-natural-gas'!G4+'BIFUbC-electricity'!G4+'BIFUbC-heat'!G4+'BIFUbC-biomass'!G4+'BIFUbC-hydrogen'!I4</f>
        <v>1022420287472432.3</v>
      </c>
      <c r="H4" s="310">
        <f>'BIFUbC-coal'!H4+'BIFUbC-LPG-propane-or-butane'!H4+'BIFUbC-petroleum-diesel'!H4+'BIFUbC-crude-oil'!H4+'BIFUbC-heavy-or-residual-oil'!H4+'BIFUbC-natural-gas'!H4+'BIFUbC-electricity'!H4+'BIFUbC-heat'!H4+'BIFUbC-biomass'!H4+'BIFUbC-hydrogen'!J4</f>
        <v>1075866078644821.1</v>
      </c>
      <c r="I4" s="310">
        <f>'BIFUbC-coal'!I4+'BIFUbC-LPG-propane-or-butane'!I4+'BIFUbC-petroleum-diesel'!I4+'BIFUbC-crude-oil'!I4+'BIFUbC-heavy-or-residual-oil'!I4+'BIFUbC-natural-gas'!I4+'BIFUbC-electricity'!I4+'BIFUbC-heat'!I4+'BIFUbC-biomass'!I4+'BIFUbC-hydrogen'!K4</f>
        <v>1102276944606463.5</v>
      </c>
      <c r="J4" s="310">
        <f>'BIFUbC-coal'!J4+'BIFUbC-LPG-propane-or-butane'!J4+'BIFUbC-petroleum-diesel'!J4+'BIFUbC-crude-oil'!J4+'BIFUbC-heavy-or-residual-oil'!J4+'BIFUbC-natural-gas'!J4+'BIFUbC-electricity'!J4+'BIFUbC-heat'!J4+'BIFUbC-biomass'!J4+'BIFUbC-hydrogen'!L4</f>
        <v>1128684633327320</v>
      </c>
      <c r="K4" s="310">
        <f>'BIFUbC-coal'!K4+'BIFUbC-LPG-propane-or-butane'!K4+'BIFUbC-petroleum-diesel'!K4+'BIFUbC-crude-oil'!K4+'BIFUbC-heavy-or-residual-oil'!K4+'BIFUbC-natural-gas'!K4+'BIFUbC-electricity'!K4+'BIFUbC-heat'!K4+'BIFUbC-biomass'!K4+'BIFUbC-hydrogen'!M4</f>
        <v>1155089144807391.3</v>
      </c>
      <c r="L4" s="310">
        <f>'BIFUbC-coal'!L4+'BIFUbC-LPG-propane-or-butane'!L4+'BIFUbC-petroleum-diesel'!L4+'BIFUbC-crude-oil'!L4+'BIFUbC-heavy-or-residual-oil'!L4+'BIFUbC-natural-gas'!L4+'BIFUbC-electricity'!L4+'BIFUbC-heat'!L4+'BIFUbC-biomass'!L4+'BIFUbC-hydrogen'!N4</f>
        <v>1181490479046677</v>
      </c>
      <c r="M4" s="310">
        <f>'BIFUbC-coal'!M4+'BIFUbC-LPG-propane-or-butane'!M4+'BIFUbC-petroleum-diesel'!M4+'BIFUbC-crude-oil'!M4+'BIFUbC-heavy-or-residual-oil'!M4+'BIFUbC-natural-gas'!M4+'BIFUbC-electricity'!M4+'BIFUbC-heat'!M4+'BIFUbC-biomass'!M4+'BIFUbC-hydrogen'!O4</f>
        <v>1207888636045177.3</v>
      </c>
      <c r="N4" s="310">
        <f>'BIFUbC-coal'!N4+'BIFUbC-LPG-propane-or-butane'!N4+'BIFUbC-petroleum-diesel'!N4+'BIFUbC-crude-oil'!N4+'BIFUbC-heavy-or-residual-oil'!N4+'BIFUbC-natural-gas'!N4+'BIFUbC-electricity'!N4+'BIFUbC-heat'!N4+'BIFUbC-biomass'!N4+'BIFUbC-hydrogen'!P4</f>
        <v>1225088531999670.3</v>
      </c>
      <c r="O4" s="310">
        <f>'BIFUbC-coal'!O4+'BIFUbC-LPG-propane-or-butane'!O4+'BIFUbC-petroleum-diesel'!O4+'BIFUbC-crude-oil'!O4+'BIFUbC-heavy-or-residual-oil'!O4+'BIFUbC-natural-gas'!O4+'BIFUbC-electricity'!O4+'BIFUbC-heat'!O4+'BIFUbC-biomass'!O4+'BIFUbC-hydrogen'!Q4</f>
        <v>1242287048042046.5</v>
      </c>
      <c r="P4" s="310">
        <f>'BIFUbC-coal'!P4+'BIFUbC-LPG-propane-or-butane'!P4+'BIFUbC-petroleum-diesel'!P4+'BIFUbC-crude-oil'!P4+'BIFUbC-heavy-or-residual-oil'!P4+'BIFUbC-natural-gas'!P4+'BIFUbC-electricity'!P4+'BIFUbC-heat'!P4+'BIFUbC-biomass'!P4+'BIFUbC-hydrogen'!R4</f>
        <v>1259484184172306.8</v>
      </c>
      <c r="Q4" s="310">
        <f>'BIFUbC-coal'!Q4+'BIFUbC-LPG-propane-or-butane'!Q4+'BIFUbC-petroleum-diesel'!Q4+'BIFUbC-crude-oil'!Q4+'BIFUbC-heavy-or-residual-oil'!Q4+'BIFUbC-natural-gas'!Q4+'BIFUbC-electricity'!Q4+'BIFUbC-heat'!Q4+'BIFUbC-biomass'!Q4+'BIFUbC-hydrogen'!S4</f>
        <v>1276679940390450.8</v>
      </c>
      <c r="R4" s="310">
        <f>'BIFUbC-coal'!R4+'BIFUbC-LPG-propane-or-butane'!R4+'BIFUbC-petroleum-diesel'!R4+'BIFUbC-crude-oil'!R4+'BIFUbC-heavy-or-residual-oil'!R4+'BIFUbC-natural-gas'!R4+'BIFUbC-electricity'!R4+'BIFUbC-heat'!R4+'BIFUbC-biomass'!R4+'BIFUbC-hydrogen'!T4</f>
        <v>1293874316696477.5</v>
      </c>
      <c r="S4" s="310">
        <f>'BIFUbC-coal'!S4+'BIFUbC-LPG-propane-or-butane'!S4+'BIFUbC-petroleum-diesel'!S4+'BIFUbC-crude-oil'!S4+'BIFUbC-heavy-or-residual-oil'!S4+'BIFUbC-natural-gas'!S4+'BIFUbC-electricity'!S4+'BIFUbC-heat'!S4+'BIFUbC-biomass'!S4+'BIFUbC-hydrogen'!U4</f>
        <v>1311092744895357</v>
      </c>
      <c r="T4" s="310">
        <f>'BIFUbC-coal'!T4+'BIFUbC-LPG-propane-or-butane'!T4+'BIFUbC-petroleum-diesel'!T4+'BIFUbC-crude-oil'!T4+'BIFUbC-heavy-or-residual-oil'!T4+'BIFUbC-natural-gas'!T4+'BIFUbC-electricity'!T4+'BIFUbC-heat'!T4+'BIFUbC-biomass'!T4+'BIFUbC-hydrogen'!V4</f>
        <v>1328310598418232.5</v>
      </c>
      <c r="U4" s="310">
        <f>'BIFUbC-coal'!U4+'BIFUbC-LPG-propane-or-butane'!U4+'BIFUbC-petroleum-diesel'!U4+'BIFUbC-crude-oil'!U4+'BIFUbC-heavy-or-residual-oil'!U4+'BIFUbC-natural-gas'!U4+'BIFUbC-electricity'!U4+'BIFUbC-heat'!U4+'BIFUbC-biomass'!U4+'BIFUbC-hydrogen'!W4</f>
        <v>1345527877265104.5</v>
      </c>
      <c r="V4" s="310">
        <f>'BIFUbC-coal'!V4+'BIFUbC-LPG-propane-or-butane'!V4+'BIFUbC-petroleum-diesel'!V4+'BIFUbC-crude-oil'!V4+'BIFUbC-heavy-or-residual-oil'!V4+'BIFUbC-natural-gas'!V4+'BIFUbC-electricity'!V4+'BIFUbC-heat'!V4+'BIFUbC-biomass'!V4+'BIFUbC-hydrogen'!X4</f>
        <v>1362744581435973</v>
      </c>
      <c r="W4" s="310">
        <f>'BIFUbC-coal'!W4+'BIFUbC-LPG-propane-or-butane'!W4+'BIFUbC-petroleum-diesel'!W4+'BIFUbC-crude-oil'!W4+'BIFUbC-heavy-or-residual-oil'!W4+'BIFUbC-natural-gas'!W4+'BIFUbC-electricity'!W4+'BIFUbC-heat'!W4+'BIFUbC-biomass'!W4+'BIFUbC-hydrogen'!Y4</f>
        <v>1379960710930837.8</v>
      </c>
      <c r="X4" s="310">
        <f>'BIFUbC-coal'!X4+'BIFUbC-LPG-propane-or-butane'!X4+'BIFUbC-petroleum-diesel'!X4+'BIFUbC-crude-oil'!X4+'BIFUbC-heavy-or-residual-oil'!X4+'BIFUbC-natural-gas'!X4+'BIFUbC-electricity'!X4+'BIFUbC-heat'!X4+'BIFUbC-biomass'!X4+'BIFUbC-hydrogen'!Z4</f>
        <v>1388547507451472.3</v>
      </c>
      <c r="Y4" s="310">
        <f>'BIFUbC-coal'!Y4+'BIFUbC-LPG-propane-or-butane'!Y4+'BIFUbC-petroleum-diesel'!Y4+'BIFUbC-crude-oil'!Y4+'BIFUbC-heavy-or-residual-oil'!Y4+'BIFUbC-natural-gas'!Y4+'BIFUbC-electricity'!Y4+'BIFUbC-heat'!Y4+'BIFUbC-biomass'!Y4+'BIFUbC-hydrogen'!AA4</f>
        <v>1397134016950145.5</v>
      </c>
      <c r="Z4" s="310">
        <f>'BIFUbC-coal'!Z4+'BIFUbC-LPG-propane-or-butane'!Z4+'BIFUbC-petroleum-diesel'!Z4+'BIFUbC-crude-oil'!Z4+'BIFUbC-heavy-or-residual-oil'!Z4+'BIFUbC-natural-gas'!Z4+'BIFUbC-electricity'!Z4+'BIFUbC-heat'!Z4+'BIFUbC-biomass'!Z4+'BIFUbC-hydrogen'!AB4</f>
        <v>1405720239426857.3</v>
      </c>
      <c r="AA4" s="310">
        <f>'BIFUbC-coal'!AA4+'BIFUbC-LPG-propane-or-butane'!AA4+'BIFUbC-petroleum-diesel'!AA4+'BIFUbC-crude-oil'!AA4+'BIFUbC-heavy-or-residual-oil'!AA4+'BIFUbC-natural-gas'!AA4+'BIFUbC-electricity'!AA4+'BIFUbC-heat'!AA4+'BIFUbC-biomass'!AA4+'BIFUbC-hydrogen'!AC4</f>
        <v>1414306174881607</v>
      </c>
      <c r="AB4" s="310">
        <f>'BIFUbC-coal'!AB4+'BIFUbC-LPG-propane-or-butane'!AB4+'BIFUbC-petroleum-diesel'!AB4+'BIFUbC-crude-oil'!AB4+'BIFUbC-heavy-or-residual-oil'!AB4+'BIFUbC-natural-gas'!AB4+'BIFUbC-electricity'!AB4+'BIFUbC-heat'!AB4+'BIFUbC-biomass'!AB4+'BIFUbC-hydrogen'!AD4</f>
        <v>1422891823314396</v>
      </c>
      <c r="AC4" s="310">
        <f>'BIFUbC-coal'!AC4+'BIFUbC-LPG-propane-or-butane'!AC4+'BIFUbC-petroleum-diesel'!AC4+'BIFUbC-crude-oil'!AC4+'BIFUbC-heavy-or-residual-oil'!AC4+'BIFUbC-natural-gas'!AC4+'BIFUbC-electricity'!AC4+'BIFUbC-heat'!AC4+'BIFUbC-biomass'!AC4+'BIFUbC-hydrogen'!AE4</f>
        <v>1431477184725222.5</v>
      </c>
      <c r="AD4" s="310">
        <f>'BIFUbC-coal'!AD4+'BIFUbC-LPG-propane-or-butane'!AD4+'BIFUbC-petroleum-diesel'!AD4+'BIFUbC-crude-oil'!AD4+'BIFUbC-heavy-or-residual-oil'!AD4+'BIFUbC-natural-gas'!AD4+'BIFUbC-electricity'!AD4+'BIFUbC-heat'!AD4+'BIFUbC-biomass'!AD4+'BIFUbC-hydrogen'!AF4</f>
        <v>1440062259114087.8</v>
      </c>
      <c r="AE4" s="310">
        <f>'BIFUbC-coal'!AE4+'BIFUbC-LPG-propane-or-butane'!AE4+'BIFUbC-petroleum-diesel'!AE4+'BIFUbC-crude-oil'!AE4+'BIFUbC-heavy-or-residual-oil'!AE4+'BIFUbC-natural-gas'!AE4+'BIFUbC-electricity'!AE4+'BIFUbC-heat'!AE4+'BIFUbC-biomass'!AE4+'BIFUbC-hydrogen'!AG4</f>
        <v>1448647046480991.3</v>
      </c>
      <c r="AF4" s="310">
        <f>'BIFUbC-coal'!AF4+'BIFUbC-LPG-propane-or-butane'!AF4+'BIFUbC-petroleum-diesel'!AF4+'BIFUbC-crude-oil'!AF4+'BIFUbC-heavy-or-residual-oil'!AF4+'BIFUbC-natural-gas'!AF4+'BIFUbC-electricity'!AF4+'BIFUbC-heat'!AF4+'BIFUbC-biomass'!AF4+'BIFUbC-hydrogen'!AH4</f>
        <v>1457231546825933.3</v>
      </c>
      <c r="AG4" s="310">
        <f>'BIFUbC-coal'!AG4+'BIFUbC-LPG-propane-or-butane'!AG4+'BIFUbC-petroleum-diesel'!AG4+'BIFUbC-crude-oil'!AG4+'BIFUbC-heavy-or-residual-oil'!AG4+'BIFUbC-natural-gas'!AG4+'BIFUbC-electricity'!AG4+'BIFUbC-heat'!AG4+'BIFUbC-biomass'!AG4+'BIFUbC-hydrogen'!AI4</f>
        <v>1465815760148914.5</v>
      </c>
      <c r="AH4" s="310">
        <f>'BIFUbC-coal'!AH4+'BIFUbC-LPG-propane-or-butane'!AH4+'BIFUbC-petroleum-diesel'!AH4+'BIFUbC-crude-oil'!AH4+'BIFUbC-heavy-or-residual-oil'!AH4+'BIFUbC-natural-gas'!AH4+'BIFUbC-electricity'!AH4+'BIFUbC-heat'!AH4+'BIFUbC-biomass'!AH4+'BIFUbC-hydrogen'!AJ4</f>
        <v>1474395377960106.3</v>
      </c>
      <c r="AI4" s="310">
        <f>'BIFUbC-coal'!AI4+'BIFUbC-LPG-propane-or-butane'!AI4+'BIFUbC-petroleum-diesel'!AI4+'BIFUbC-crude-oil'!AI4+'BIFUbC-heavy-or-residual-oil'!AI4+'BIFUbC-natural-gas'!AI4+'BIFUbC-electricity'!AI4+'BIFUbC-heat'!AI4+'BIFUbC-biomass'!AI4+'BIFUbC-hydrogen'!AK4</f>
        <v>1482974708892991.8</v>
      </c>
      <c r="AJ4" s="310">
        <f>'BIFUbC-coal'!AJ4+'BIFUbC-LPG-propane-or-butane'!AJ4+'BIFUbC-petroleum-diesel'!AJ4+'BIFUbC-crude-oil'!AJ4+'BIFUbC-heavy-or-residual-oil'!AJ4+'BIFUbC-natural-gas'!AJ4+'BIFUbC-electricity'!AJ4+'BIFUbC-heat'!AJ4+'BIFUbC-biomass'!AJ4+'BIFUbC-hydrogen'!AL4</f>
        <v>1491553752947570</v>
      </c>
      <c r="AK4" s="310">
        <f>'BIFUbC-coal'!AK4+'BIFUbC-LPG-propane-or-butane'!AK4+'BIFUbC-petroleum-diesel'!AK4+'BIFUbC-crude-oil'!AK4+'BIFUbC-heavy-or-residual-oil'!AK4+'BIFUbC-natural-gas'!AK4+'BIFUbC-electricity'!AK4+'BIFUbC-heat'!AK4+'BIFUbC-biomass'!AK4+'BIFUbC-hydrogen'!AM4</f>
        <v>1500132510123842</v>
      </c>
      <c r="AL4" s="310">
        <f>'BIFUbC-coal'!AL4+'BIFUbC-LPG-propane-or-butane'!AL4+'BIFUbC-petroleum-diesel'!AL4+'BIFUbC-crude-oil'!AL4+'BIFUbC-heavy-or-residual-oil'!AL4+'BIFUbC-natural-gas'!AL4+'BIFUbC-electricity'!AL4+'BIFUbC-heat'!AL4+'BIFUbC-biomass'!AL4+'BIFUbC-hydrogen'!AN4</f>
        <v>1508710980421806.8</v>
      </c>
      <c r="AM4" s="310">
        <f>'BIFUbC-coal'!AM4+'BIFUbC-LPG-propane-or-butane'!AM4+'BIFUbC-petroleum-diesel'!AM4+'BIFUbC-crude-oil'!AM4+'BIFUbC-heavy-or-residual-oil'!AM4+'BIFUbC-natural-gas'!AM4+'BIFUbC-electricity'!AM4+'BIFUbC-heat'!AM4+'BIFUbC-biomass'!AM4+'BIFUbC-hydrogen'!AO4</f>
        <v>1508680657097449.3</v>
      </c>
      <c r="AN4" s="310">
        <f>'BIFUbC-coal'!AN4+'BIFUbC-LPG-propane-or-butane'!AN4+'BIFUbC-petroleum-diesel'!AN4+'BIFUbC-crude-oil'!AN4+'BIFUbC-heavy-or-residual-oil'!AN4+'BIFUbC-natural-gas'!AN4+'BIFUbC-electricity'!AN4+'BIFUbC-heat'!AN4+'BIFUbC-biomass'!AN4+'BIFUbC-hydrogen'!AP4</f>
        <v>1508650333945478.5</v>
      </c>
      <c r="AO4" s="310">
        <f>'BIFUbC-coal'!AO4+'BIFUbC-LPG-propane-or-butane'!AO4+'BIFUbC-petroleum-diesel'!AO4+'BIFUbC-crude-oil'!AO4+'BIFUbC-heavy-or-residual-oil'!AO4+'BIFUbC-natural-gas'!AO4+'BIFUbC-electricity'!AO4+'BIFUbC-heat'!AO4+'BIFUbC-biomass'!AO4+'BIFUbC-hydrogen'!AQ4</f>
        <v>1508620010965892.3</v>
      </c>
      <c r="AP4" s="310">
        <f>'BIFUbC-coal'!AP4+'BIFUbC-LPG-propane-or-butane'!AP4+'BIFUbC-petroleum-diesel'!AP4+'BIFUbC-crude-oil'!AP4+'BIFUbC-heavy-or-residual-oil'!AP4+'BIFUbC-natural-gas'!AP4+'BIFUbC-electricity'!AP4+'BIFUbC-heat'!AP4+'BIFUbC-biomass'!AP4+'BIFUbC-hydrogen'!AR4</f>
        <v>1508589688158692.3</v>
      </c>
      <c r="AQ4" s="310">
        <f>'BIFUbC-coal'!AQ4+'BIFUbC-LPG-propane-or-butane'!AQ4+'BIFUbC-petroleum-diesel'!AQ4+'BIFUbC-crude-oil'!AQ4+'BIFUbC-heavy-or-residual-oil'!AQ4+'BIFUbC-natural-gas'!AQ4+'BIFUbC-electricity'!AQ4+'BIFUbC-heat'!AQ4+'BIFUbC-biomass'!AQ4+'BIFUbC-hydrogen'!AS4</f>
        <v>1508433599841047.8</v>
      </c>
    </row>
    <row r="5" spans="1:43" x14ac:dyDescent="0.2">
      <c r="A5" s="299" t="s">
        <v>92</v>
      </c>
      <c r="B5" s="310">
        <f>'BIFUbC-coal'!B5+'BIFUbC-LPG-propane-or-butane'!B5+'BIFUbC-petroleum-diesel'!B5+'BIFUbC-crude-oil'!B5+'BIFUbC-heavy-or-residual-oil'!B5+'BIFUbC-natural-gas'!B5+'BIFUbC-electricity'!B5+'BIFUbC-heat'!B5+'BIFUbC-biomass'!B5+'BIFUbC-hydrogen'!D5</f>
        <v>639514138143227.75</v>
      </c>
      <c r="C5" s="310">
        <f>'BIFUbC-coal'!C5+'BIFUbC-LPG-propane-or-butane'!C5+'BIFUbC-petroleum-diesel'!C5+'BIFUbC-crude-oil'!C5+'BIFUbC-heavy-or-residual-oil'!C5+'BIFUbC-natural-gas'!C5+'BIFUbC-electricity'!C5+'BIFUbC-heat'!C5+'BIFUbC-biomass'!C5+'BIFUbC-hydrogen'!E5</f>
        <v>590351799018880.25</v>
      </c>
      <c r="D5" s="310">
        <f>'BIFUbC-coal'!D5+'BIFUbC-LPG-propane-or-butane'!D5+'BIFUbC-petroleum-diesel'!D5+'BIFUbC-crude-oil'!D5+'BIFUbC-heavy-or-residual-oil'!D5+'BIFUbC-natural-gas'!D5+'BIFUbC-electricity'!D5+'BIFUbC-heat'!D5+'BIFUbC-biomass'!D5+'BIFUbC-hydrogen'!F5</f>
        <v>615945915742471.88</v>
      </c>
      <c r="E5" s="310">
        <f>'BIFUbC-coal'!E5+'BIFUbC-LPG-propane-or-butane'!E5+'BIFUbC-petroleum-diesel'!E5+'BIFUbC-crude-oil'!E5+'BIFUbC-heavy-or-residual-oil'!E5+'BIFUbC-natural-gas'!E5+'BIFUbC-electricity'!E5+'BIFUbC-heat'!E5+'BIFUbC-biomass'!E5+'BIFUbC-hydrogen'!G5</f>
        <v>658962917833617</v>
      </c>
      <c r="F5" s="310">
        <f>'BIFUbC-coal'!F5+'BIFUbC-LPG-propane-or-butane'!F5+'BIFUbC-petroleum-diesel'!F5+'BIFUbC-crude-oil'!F5+'BIFUbC-heavy-or-residual-oil'!F5+'BIFUbC-natural-gas'!F5+'BIFUbC-electricity'!F5+'BIFUbC-heat'!F5+'BIFUbC-biomass'!F5+'BIFUbC-hydrogen'!H5</f>
        <v>714349443308870.63</v>
      </c>
      <c r="G5" s="310">
        <f>'BIFUbC-coal'!G5+'BIFUbC-LPG-propane-or-butane'!G5+'BIFUbC-petroleum-diesel'!G5+'BIFUbC-crude-oil'!G5+'BIFUbC-heavy-or-residual-oil'!G5+'BIFUbC-natural-gas'!G5+'BIFUbC-electricity'!G5+'BIFUbC-heat'!G5+'BIFUbC-biomass'!G5+'BIFUbC-hydrogen'!I5</f>
        <v>746459741006922.38</v>
      </c>
      <c r="H5" s="310">
        <f>'BIFUbC-coal'!H5+'BIFUbC-LPG-propane-or-butane'!H5+'BIFUbC-petroleum-diesel'!H5+'BIFUbC-crude-oil'!H5+'BIFUbC-heavy-or-residual-oil'!H5+'BIFUbC-natural-gas'!H5+'BIFUbC-electricity'!H5+'BIFUbC-heat'!H5+'BIFUbC-biomass'!H5+'BIFUbC-hydrogen'!J5</f>
        <v>778438740116408.75</v>
      </c>
      <c r="I5" s="310">
        <f>'BIFUbC-coal'!I5+'BIFUbC-LPG-propane-or-butane'!I5+'BIFUbC-petroleum-diesel'!I5+'BIFUbC-crude-oil'!I5+'BIFUbC-heavy-or-residual-oil'!I5+'BIFUbC-natural-gas'!I5+'BIFUbC-electricity'!I5+'BIFUbC-heat'!I5+'BIFUbC-biomass'!I5+'BIFUbC-hydrogen'!K5</f>
        <v>799128563572616.38</v>
      </c>
      <c r="J5" s="310">
        <f>'BIFUbC-coal'!J5+'BIFUbC-LPG-propane-or-butane'!J5+'BIFUbC-petroleum-diesel'!J5+'BIFUbC-crude-oil'!J5+'BIFUbC-heavy-or-residual-oil'!J5+'BIFUbC-natural-gas'!J5+'BIFUbC-electricity'!J5+'BIFUbC-heat'!J5+'BIFUbC-biomass'!J5+'BIFUbC-hydrogen'!L5</f>
        <v>819815898495938.25</v>
      </c>
      <c r="K5" s="310">
        <f>'BIFUbC-coal'!K5+'BIFUbC-LPG-propane-or-butane'!K5+'BIFUbC-petroleum-diesel'!K5+'BIFUbC-crude-oil'!K5+'BIFUbC-heavy-or-residual-oil'!K5+'BIFUbC-natural-gas'!K5+'BIFUbC-electricity'!K5+'BIFUbC-heat'!K5+'BIFUbC-biomass'!K5+'BIFUbC-hydrogen'!M5</f>
        <v>840500744886374.5</v>
      </c>
      <c r="L5" s="310">
        <f>'BIFUbC-coal'!L5+'BIFUbC-LPG-propane-or-butane'!L5+'BIFUbC-petroleum-diesel'!L5+'BIFUbC-crude-oil'!L5+'BIFUbC-heavy-or-residual-oil'!L5+'BIFUbC-natural-gas'!L5+'BIFUbC-electricity'!L5+'BIFUbC-heat'!L5+'BIFUbC-biomass'!L5+'BIFUbC-hydrogen'!N5</f>
        <v>861183102743925.25</v>
      </c>
      <c r="M5" s="310">
        <f>'BIFUbC-coal'!M5+'BIFUbC-LPG-propane-or-butane'!M5+'BIFUbC-petroleum-diesel'!M5+'BIFUbC-crude-oil'!M5+'BIFUbC-heavy-or-residual-oil'!M5+'BIFUbC-natural-gas'!M5+'BIFUbC-electricity'!M5+'BIFUbC-heat'!M5+'BIFUbC-biomass'!M5+'BIFUbC-hydrogen'!O5</f>
        <v>881862972068590.5</v>
      </c>
      <c r="N5" s="310">
        <f>'BIFUbC-coal'!N5+'BIFUbC-LPG-propane-or-butane'!N5+'BIFUbC-petroleum-diesel'!N5+'BIFUbC-crude-oil'!N5+'BIFUbC-heavy-or-residual-oil'!N5+'BIFUbC-natural-gas'!N5+'BIFUbC-electricity'!N5+'BIFUbC-heat'!N5+'BIFUbC-biomass'!N5+'BIFUbC-hydrogen'!P5</f>
        <v>884994327783677.13</v>
      </c>
      <c r="O5" s="310">
        <f>'BIFUbC-coal'!O5+'BIFUbC-LPG-propane-or-butane'!O5+'BIFUbC-petroleum-diesel'!O5+'BIFUbC-crude-oil'!O5+'BIFUbC-heavy-or-residual-oil'!O5+'BIFUbC-natural-gas'!O5+'BIFUbC-electricity'!O5+'BIFUbC-heat'!O5+'BIFUbC-biomass'!O5+'BIFUbC-hydrogen'!Q5</f>
        <v>888125430158211.63</v>
      </c>
      <c r="P5" s="310">
        <f>'BIFUbC-coal'!P5+'BIFUbC-LPG-propane-or-butane'!P5+'BIFUbC-petroleum-diesel'!P5+'BIFUbC-crude-oil'!P5+'BIFUbC-heavy-or-residual-oil'!P5+'BIFUbC-natural-gas'!P5+'BIFUbC-electricity'!P5+'BIFUbC-heat'!P5+'BIFUbC-biomass'!P5+'BIFUbC-hydrogen'!R5</f>
        <v>891256279192193.75</v>
      </c>
      <c r="Q5" s="310">
        <f>'BIFUbC-coal'!Q5+'BIFUbC-LPG-propane-or-butane'!Q5+'BIFUbC-petroleum-diesel'!Q5+'BIFUbC-crude-oil'!Q5+'BIFUbC-heavy-or-residual-oil'!Q5+'BIFUbC-natural-gas'!Q5+'BIFUbC-electricity'!Q5+'BIFUbC-heat'!Q5+'BIFUbC-biomass'!Q5+'BIFUbC-hydrogen'!S5</f>
        <v>894386874885623.63</v>
      </c>
      <c r="R5" s="310">
        <f>'BIFUbC-coal'!R5+'BIFUbC-LPG-propane-or-butane'!R5+'BIFUbC-petroleum-diesel'!R5+'BIFUbC-crude-oil'!R5+'BIFUbC-heavy-or-residual-oil'!R5+'BIFUbC-natural-gas'!R5+'BIFUbC-electricity'!R5+'BIFUbC-heat'!R5+'BIFUbC-biomass'!R5+'BIFUbC-hydrogen'!T5</f>
        <v>897517217238500.88</v>
      </c>
      <c r="S5" s="310">
        <f>'BIFUbC-coal'!S5+'BIFUbC-LPG-propane-or-butane'!S5+'BIFUbC-petroleum-diesel'!S5+'BIFUbC-crude-oil'!S5+'BIFUbC-heavy-or-residual-oil'!S5+'BIFUbC-natural-gas'!S5+'BIFUbC-electricity'!S5+'BIFUbC-heat'!S5+'BIFUbC-biomass'!S5+'BIFUbC-hydrogen'!U5</f>
        <v>890459901647671.5</v>
      </c>
      <c r="T5" s="310">
        <f>'BIFUbC-coal'!T5+'BIFUbC-LPG-propane-or-butane'!T5+'BIFUbC-petroleum-diesel'!T5+'BIFUbC-crude-oil'!T5+'BIFUbC-heavy-or-residual-oil'!T5+'BIFUbC-natural-gas'!T5+'BIFUbC-electricity'!T5+'BIFUbC-heat'!T5+'BIFUbC-biomass'!T5+'BIFUbC-hydrogen'!V5</f>
        <v>883402820805986.75</v>
      </c>
      <c r="U5" s="310">
        <f>'BIFUbC-coal'!U5+'BIFUbC-LPG-propane-or-butane'!U5+'BIFUbC-petroleum-diesel'!U5+'BIFUbC-crude-oil'!U5+'BIFUbC-heavy-or-residual-oil'!U5+'BIFUbC-natural-gas'!U5+'BIFUbC-electricity'!U5+'BIFUbC-heat'!U5+'BIFUbC-biomass'!U5+'BIFUbC-hydrogen'!W5</f>
        <v>876345974713447</v>
      </c>
      <c r="V5" s="310">
        <f>'BIFUbC-coal'!V5+'BIFUbC-LPG-propane-or-butane'!V5+'BIFUbC-petroleum-diesel'!V5+'BIFUbC-crude-oil'!V5+'BIFUbC-heavy-or-residual-oil'!V5+'BIFUbC-natural-gas'!V5+'BIFUbC-electricity'!V5+'BIFUbC-heat'!V5+'BIFUbC-biomass'!V5+'BIFUbC-hydrogen'!X5</f>
        <v>869289363370052.13</v>
      </c>
      <c r="W5" s="310">
        <f>'BIFUbC-coal'!W5+'BIFUbC-LPG-propane-or-butane'!W5+'BIFUbC-petroleum-diesel'!W5+'BIFUbC-crude-oil'!W5+'BIFUbC-heavy-or-residual-oil'!W5+'BIFUbC-natural-gas'!W5+'BIFUbC-electricity'!W5+'BIFUbC-heat'!W5+'BIFUbC-biomass'!W5+'BIFUbC-hydrogen'!Y5</f>
        <v>862232986775802</v>
      </c>
      <c r="X5" s="310">
        <f>'BIFUbC-coal'!X5+'BIFUbC-LPG-propane-or-butane'!X5+'BIFUbC-petroleum-diesel'!X5+'BIFUbC-crude-oil'!X5+'BIFUbC-heavy-or-residual-oil'!X5+'BIFUbC-natural-gas'!X5+'BIFUbC-electricity'!X5+'BIFUbC-heat'!X5+'BIFUbC-biomass'!X5+'BIFUbC-hydrogen'!Z5</f>
        <v>847315934185803.5</v>
      </c>
      <c r="Y5" s="310">
        <f>'BIFUbC-coal'!Y5+'BIFUbC-LPG-propane-or-butane'!Y5+'BIFUbC-petroleum-diesel'!Y5+'BIFUbC-crude-oil'!Y5+'BIFUbC-heavy-or-residual-oil'!Y5+'BIFUbC-natural-gas'!Y5+'BIFUbC-electricity'!Y5+'BIFUbC-heat'!Y5+'BIFUbC-biomass'!Y5+'BIFUbC-hydrogen'!AA5</f>
        <v>832399378401513.25</v>
      </c>
      <c r="Z5" s="310">
        <f>'BIFUbC-coal'!Z5+'BIFUbC-LPG-propane-or-butane'!Z5+'BIFUbC-petroleum-diesel'!Z5+'BIFUbC-crude-oil'!Z5+'BIFUbC-heavy-or-residual-oil'!Z5+'BIFUbC-natural-gas'!Z5+'BIFUbC-electricity'!Z5+'BIFUbC-heat'!Z5+'BIFUbC-biomass'!Z5+'BIFUbC-hydrogen'!AB5</f>
        <v>817483319422932.13</v>
      </c>
      <c r="AA5" s="310">
        <f>'BIFUbC-coal'!AA5+'BIFUbC-LPG-propane-or-butane'!AA5+'BIFUbC-petroleum-diesel'!AA5+'BIFUbC-crude-oil'!AA5+'BIFUbC-heavy-or-residual-oil'!AA5+'BIFUbC-natural-gas'!AA5+'BIFUbC-electricity'!AA5+'BIFUbC-heat'!AA5+'BIFUbC-biomass'!AA5+'BIFUbC-hydrogen'!AC5</f>
        <v>802567757250059.38</v>
      </c>
      <c r="AB5" s="310">
        <f>'BIFUbC-coal'!AB5+'BIFUbC-LPG-propane-or-butane'!AB5+'BIFUbC-petroleum-diesel'!AB5+'BIFUbC-crude-oil'!AB5+'BIFUbC-heavy-or-residual-oil'!AB5+'BIFUbC-natural-gas'!AB5+'BIFUbC-electricity'!AB5+'BIFUbC-heat'!AB5+'BIFUbC-biomass'!AB5+'BIFUbC-hydrogen'!AD5</f>
        <v>787652691882895.25</v>
      </c>
      <c r="AC5" s="310">
        <f>'BIFUbC-coal'!AC5+'BIFUbC-LPG-propane-or-butane'!AC5+'BIFUbC-petroleum-diesel'!AC5+'BIFUbC-crude-oil'!AC5+'BIFUbC-heavy-or-residual-oil'!AC5+'BIFUbC-natural-gas'!AC5+'BIFUbC-electricity'!AC5+'BIFUbC-heat'!AC5+'BIFUbC-biomass'!AC5+'BIFUbC-hydrogen'!AE5</f>
        <v>771071534705308.25</v>
      </c>
      <c r="AD5" s="310">
        <f>'BIFUbC-coal'!AD5+'BIFUbC-LPG-propane-or-butane'!AD5+'BIFUbC-petroleum-diesel'!AD5+'BIFUbC-crude-oil'!AD5+'BIFUbC-heavy-or-residual-oil'!AD5+'BIFUbC-natural-gas'!AD5+'BIFUbC-electricity'!AD5+'BIFUbC-heat'!AD5+'BIFUbC-biomass'!AD5+'BIFUbC-hydrogen'!AF5</f>
        <v>754490929896570.25</v>
      </c>
      <c r="AE5" s="310">
        <f>'BIFUbC-coal'!AE5+'BIFUbC-LPG-propane-or-butane'!AE5+'BIFUbC-petroleum-diesel'!AE5+'BIFUbC-crude-oil'!AE5+'BIFUbC-heavy-or-residual-oil'!AE5+'BIFUbC-natural-gas'!AE5+'BIFUbC-electricity'!AE5+'BIFUbC-heat'!AE5+'BIFUbC-biomass'!AE5+'BIFUbC-hydrogen'!AG5</f>
        <v>737910877456681.38</v>
      </c>
      <c r="AF5" s="310">
        <f>'BIFUbC-coal'!AF5+'BIFUbC-LPG-propane-or-butane'!AF5+'BIFUbC-petroleum-diesel'!AF5+'BIFUbC-crude-oil'!AF5+'BIFUbC-heavy-or-residual-oil'!AF5+'BIFUbC-natural-gas'!AF5+'BIFUbC-electricity'!AF5+'BIFUbC-heat'!AF5+'BIFUbC-biomass'!AF5+'BIFUbC-hydrogen'!AH5</f>
        <v>721331377385641.5</v>
      </c>
      <c r="AG5" s="310">
        <f>'BIFUbC-coal'!AG5+'BIFUbC-LPG-propane-or-butane'!AG5+'BIFUbC-petroleum-diesel'!AG5+'BIFUbC-crude-oil'!AG5+'BIFUbC-heavy-or-residual-oil'!AG5+'BIFUbC-natural-gas'!AG5+'BIFUbC-electricity'!AG5+'BIFUbC-heat'!AG5+'BIFUbC-biomass'!AG5+'BIFUbC-hydrogen'!AI5</f>
        <v>704752429683450.88</v>
      </c>
      <c r="AH5" s="310">
        <f>'BIFUbC-coal'!AH5+'BIFUbC-LPG-propane-or-butane'!AH5+'BIFUbC-petroleum-diesel'!AH5+'BIFUbC-crude-oil'!AH5+'BIFUbC-heavy-or-residual-oil'!AH5+'BIFUbC-natural-gas'!AH5+'BIFUbC-electricity'!AH5+'BIFUbC-heat'!AH5+'BIFUbC-biomass'!AH5+'BIFUbC-hydrogen'!AJ5</f>
        <v>688798521225830.75</v>
      </c>
      <c r="AI5" s="310">
        <f>'BIFUbC-coal'!AI5+'BIFUbC-LPG-propane-or-butane'!AI5+'BIFUbC-petroleum-diesel'!AI5+'BIFUbC-crude-oil'!AI5+'BIFUbC-heavy-or-residual-oil'!AI5+'BIFUbC-natural-gas'!AI5+'BIFUbC-electricity'!AI5+'BIFUbC-heat'!AI5+'BIFUbC-biomass'!AI5+'BIFUbC-hydrogen'!AK5</f>
        <v>672845144315277.88</v>
      </c>
      <c r="AJ5" s="310">
        <f>'BIFUbC-coal'!AJ5+'BIFUbC-LPG-propane-or-butane'!AJ5+'BIFUbC-petroleum-diesel'!AJ5+'BIFUbC-crude-oil'!AJ5+'BIFUbC-heavy-or-residual-oil'!AJ5+'BIFUbC-natural-gas'!AJ5+'BIFUbC-electricity'!AJ5+'BIFUbC-heat'!AJ5+'BIFUbC-biomass'!AJ5+'BIFUbC-hydrogen'!AL5</f>
        <v>656892298951792.38</v>
      </c>
      <c r="AK5" s="310">
        <f>'BIFUbC-coal'!AK5+'BIFUbC-LPG-propane-or-butane'!AK5+'BIFUbC-petroleum-diesel'!AK5+'BIFUbC-crude-oil'!AK5+'BIFUbC-heavy-or-residual-oil'!AK5+'BIFUbC-natural-gas'!AK5+'BIFUbC-electricity'!AK5+'BIFUbC-heat'!AK5+'BIFUbC-biomass'!AK5+'BIFUbC-hydrogen'!AM5</f>
        <v>640939985135374.38</v>
      </c>
      <c r="AL5" s="310">
        <f>'BIFUbC-coal'!AL5+'BIFUbC-LPG-propane-or-butane'!AL5+'BIFUbC-petroleum-diesel'!AL5+'BIFUbC-crude-oil'!AL5+'BIFUbC-heavy-or-residual-oil'!AL5+'BIFUbC-natural-gas'!AL5+'BIFUbC-electricity'!AL5+'BIFUbC-heat'!AL5+'BIFUbC-biomass'!AL5+'BIFUbC-hydrogen'!AN5</f>
        <v>624988202866023.63</v>
      </c>
      <c r="AM5" s="310">
        <f>'BIFUbC-coal'!AM5+'BIFUbC-LPG-propane-or-butane'!AM5+'BIFUbC-petroleum-diesel'!AM5+'BIFUbC-crude-oil'!AM5+'BIFUbC-heavy-or-residual-oil'!AM5+'BIFUbC-natural-gas'!AM5+'BIFUbC-electricity'!AM5+'BIFUbC-heat'!AM5+'BIFUbC-biomass'!AM5+'BIFUbC-hydrogen'!AO5</f>
        <v>609850665247763.25</v>
      </c>
      <c r="AN5" s="310">
        <f>'BIFUbC-coal'!AN5+'BIFUbC-LPG-propane-or-butane'!AN5+'BIFUbC-petroleum-diesel'!AN5+'BIFUbC-crude-oil'!AN5+'BIFUbC-heavy-or-residual-oil'!AN5+'BIFUbC-natural-gas'!AN5+'BIFUbC-electricity'!AN5+'BIFUbC-heat'!AN5+'BIFUbC-biomass'!AN5+'BIFUbC-hydrogen'!AP5</f>
        <v>594713632043303.13</v>
      </c>
      <c r="AO5" s="310">
        <f>'BIFUbC-coal'!AO5+'BIFUbC-LPG-propane-or-butane'!AO5+'BIFUbC-petroleum-diesel'!AO5+'BIFUbC-crude-oil'!AO5+'BIFUbC-heavy-or-residual-oil'!AO5+'BIFUbC-natural-gas'!AO5+'BIFUbC-electricity'!AO5+'BIFUbC-heat'!AO5+'BIFUbC-biomass'!AO5+'BIFUbC-hydrogen'!AQ5</f>
        <v>579577103252643.75</v>
      </c>
      <c r="AP5" s="310">
        <f>'BIFUbC-coal'!AP5+'BIFUbC-LPG-propane-or-butane'!AP5+'BIFUbC-petroleum-diesel'!AP5+'BIFUbC-crude-oil'!AP5+'BIFUbC-heavy-or-residual-oil'!AP5+'BIFUbC-natural-gas'!AP5+'BIFUbC-electricity'!AP5+'BIFUbC-heat'!AP5+'BIFUbC-biomass'!AP5+'BIFUbC-hydrogen'!AR5</f>
        <v>564441078875785.25</v>
      </c>
      <c r="AQ5" s="310">
        <f>'BIFUbC-coal'!AQ5+'BIFUbC-LPG-propane-or-butane'!AQ5+'BIFUbC-petroleum-diesel'!AQ5+'BIFUbC-crude-oil'!AQ5+'BIFUbC-heavy-or-residual-oil'!AQ5+'BIFUbC-natural-gas'!AQ5+'BIFUbC-electricity'!AQ5+'BIFUbC-heat'!AQ5+'BIFUbC-biomass'!AQ5+'BIFUbC-hydrogen'!AS5</f>
        <v>549259764368425.13</v>
      </c>
    </row>
    <row r="6" spans="1:43" x14ac:dyDescent="0.2">
      <c r="A6" s="299" t="s">
        <v>93</v>
      </c>
      <c r="B6" s="310">
        <f>'BIFUbC-coal'!B6+'BIFUbC-LPG-propane-or-butane'!B6+'BIFUbC-petroleum-diesel'!B6+'BIFUbC-crude-oil'!B6+'BIFUbC-heavy-or-residual-oil'!B6+'BIFUbC-natural-gas'!B6+'BIFUbC-electricity'!B6+'BIFUbC-heat'!B6+'BIFUbC-biomass'!B6+'BIFUbC-hydrogen'!D6</f>
        <v>1422127867116979</v>
      </c>
      <c r="C6" s="310">
        <f>'BIFUbC-coal'!C6+'BIFUbC-LPG-propane-or-butane'!C6+'BIFUbC-petroleum-diesel'!C6+'BIFUbC-crude-oil'!C6+'BIFUbC-heavy-or-residual-oil'!C6+'BIFUbC-natural-gas'!C6+'BIFUbC-electricity'!C6+'BIFUbC-heat'!C6+'BIFUbC-biomass'!C6+'BIFUbC-hydrogen'!E6</f>
        <v>1333201638838097.5</v>
      </c>
      <c r="D6" s="310">
        <f>'BIFUbC-coal'!D6+'BIFUbC-LPG-propane-or-butane'!D6+'BIFUbC-petroleum-diesel'!D6+'BIFUbC-crude-oil'!D6+'BIFUbC-heavy-or-residual-oil'!D6+'BIFUbC-natural-gas'!D6+'BIFUbC-electricity'!D6+'BIFUbC-heat'!D6+'BIFUbC-biomass'!D6+'BIFUbC-hydrogen'!F6</f>
        <v>1501855307571600.5</v>
      </c>
      <c r="E6" s="310">
        <f>'BIFUbC-coal'!E6+'BIFUbC-LPG-propane-or-butane'!E6+'BIFUbC-petroleum-diesel'!E6+'BIFUbC-crude-oil'!E6+'BIFUbC-heavy-or-residual-oil'!E6+'BIFUbC-natural-gas'!E6+'BIFUbC-electricity'!E6+'BIFUbC-heat'!E6+'BIFUbC-biomass'!E6+'BIFUbC-hydrogen'!G6</f>
        <v>1560927796116216</v>
      </c>
      <c r="F6" s="310">
        <f>'BIFUbC-coal'!F6+'BIFUbC-LPG-propane-or-butane'!F6+'BIFUbC-petroleum-diesel'!F6+'BIFUbC-crude-oil'!F6+'BIFUbC-heavy-or-residual-oil'!F6+'BIFUbC-natural-gas'!F6+'BIFUbC-electricity'!F6+'BIFUbC-heat'!F6+'BIFUbC-biomass'!F6+'BIFUbC-hydrogen'!H6</f>
        <v>1616895583981384</v>
      </c>
      <c r="G6" s="310">
        <f>'BIFUbC-coal'!G6+'BIFUbC-LPG-propane-or-butane'!G6+'BIFUbC-petroleum-diesel'!G6+'BIFUbC-crude-oil'!G6+'BIFUbC-heavy-or-residual-oil'!G6+'BIFUbC-natural-gas'!G6+'BIFUbC-electricity'!G6+'BIFUbC-heat'!G6+'BIFUbC-biomass'!G6+'BIFUbC-hydrogen'!I6</f>
        <v>1657412629731098.8</v>
      </c>
      <c r="H6" s="310">
        <f>'BIFUbC-coal'!H6+'BIFUbC-LPG-propane-or-butane'!H6+'BIFUbC-petroleum-diesel'!H6+'BIFUbC-crude-oil'!H6+'BIFUbC-heavy-or-residual-oil'!H6+'BIFUbC-natural-gas'!H6+'BIFUbC-electricity'!H6+'BIFUbC-heat'!H6+'BIFUbC-biomass'!H6+'BIFUbC-hydrogen'!J6</f>
        <v>1712395566408860</v>
      </c>
      <c r="I6" s="310">
        <f>'BIFUbC-coal'!I6+'BIFUbC-LPG-propane-or-butane'!I6+'BIFUbC-petroleum-diesel'!I6+'BIFUbC-crude-oil'!I6+'BIFUbC-heavy-or-residual-oil'!I6+'BIFUbC-natural-gas'!I6+'BIFUbC-electricity'!I6+'BIFUbC-heat'!I6+'BIFUbC-biomass'!I6+'BIFUbC-hydrogen'!K6</f>
        <v>1774178080920790.8</v>
      </c>
      <c r="J6" s="310">
        <f>'BIFUbC-coal'!J6+'BIFUbC-LPG-propane-or-butane'!J6+'BIFUbC-petroleum-diesel'!J6+'BIFUbC-crude-oil'!J6+'BIFUbC-heavy-or-residual-oil'!J6+'BIFUbC-natural-gas'!J6+'BIFUbC-electricity'!J6+'BIFUbC-heat'!J6+'BIFUbC-biomass'!J6+'BIFUbC-hydrogen'!L6</f>
        <v>1836212925318256</v>
      </c>
      <c r="K6" s="310">
        <f>'BIFUbC-coal'!K6+'BIFUbC-LPG-propane-or-butane'!K6+'BIFUbC-petroleum-diesel'!K6+'BIFUbC-crude-oil'!K6+'BIFUbC-heavy-or-residual-oil'!K6+'BIFUbC-natural-gas'!K6+'BIFUbC-electricity'!K6+'BIFUbC-heat'!K6+'BIFUbC-biomass'!K6+'BIFUbC-hydrogen'!M6</f>
        <v>1897132489141088.3</v>
      </c>
      <c r="L6" s="310">
        <f>'BIFUbC-coal'!L6+'BIFUbC-LPG-propane-or-butane'!L6+'BIFUbC-petroleum-diesel'!L6+'BIFUbC-crude-oil'!L6+'BIFUbC-heavy-or-residual-oil'!L6+'BIFUbC-natural-gas'!L6+'BIFUbC-electricity'!L6+'BIFUbC-heat'!L6+'BIFUbC-biomass'!L6+'BIFUbC-hydrogen'!N6</f>
        <v>1955449618180267.8</v>
      </c>
      <c r="M6" s="310">
        <f>'BIFUbC-coal'!M6+'BIFUbC-LPG-propane-or-butane'!M6+'BIFUbC-petroleum-diesel'!M6+'BIFUbC-crude-oil'!M6+'BIFUbC-heavy-or-residual-oil'!M6+'BIFUbC-natural-gas'!M6+'BIFUbC-electricity'!M6+'BIFUbC-heat'!M6+'BIFUbC-biomass'!M6+'BIFUbC-hydrogen'!O6</f>
        <v>2009567928163338.8</v>
      </c>
      <c r="N6" s="310">
        <f>'BIFUbC-coal'!N6+'BIFUbC-LPG-propane-or-butane'!N6+'BIFUbC-petroleum-diesel'!N6+'BIFUbC-crude-oil'!N6+'BIFUbC-heavy-or-residual-oil'!N6+'BIFUbC-natural-gas'!N6+'BIFUbC-electricity'!N6+'BIFUbC-heat'!N6+'BIFUbC-biomass'!N6+'BIFUbC-hydrogen'!P6</f>
        <v>2058142046679057.8</v>
      </c>
      <c r="O6" s="310">
        <f>'BIFUbC-coal'!O6+'BIFUbC-LPG-propane-or-butane'!O6+'BIFUbC-petroleum-diesel'!O6+'BIFUbC-crude-oil'!O6+'BIFUbC-heavy-or-residual-oil'!O6+'BIFUbC-natural-gas'!O6+'BIFUbC-electricity'!O6+'BIFUbC-heat'!O6+'BIFUbC-biomass'!O6+'BIFUbC-hydrogen'!Q6</f>
        <v>2100918231428436</v>
      </c>
      <c r="P6" s="310">
        <f>'BIFUbC-coal'!P6+'BIFUbC-LPG-propane-or-butane'!P6+'BIFUbC-petroleum-diesel'!P6+'BIFUbC-crude-oil'!P6+'BIFUbC-heavy-or-residual-oil'!P6+'BIFUbC-natural-gas'!P6+'BIFUbC-electricity'!P6+'BIFUbC-heat'!P6+'BIFUbC-biomass'!P6+'BIFUbC-hydrogen'!R6</f>
        <v>2138060369411113.8</v>
      </c>
      <c r="Q6" s="310">
        <f>'BIFUbC-coal'!Q6+'BIFUbC-LPG-propane-or-butane'!Q6+'BIFUbC-petroleum-diesel'!Q6+'BIFUbC-crude-oil'!Q6+'BIFUbC-heavy-or-residual-oil'!Q6+'BIFUbC-natural-gas'!Q6+'BIFUbC-electricity'!Q6+'BIFUbC-heat'!Q6+'BIFUbC-biomass'!Q6+'BIFUbC-hydrogen'!S6</f>
        <v>2169820079587345.8</v>
      </c>
      <c r="R6" s="310">
        <f>'BIFUbC-coal'!R6+'BIFUbC-LPG-propane-or-butane'!R6+'BIFUbC-petroleum-diesel'!R6+'BIFUbC-crude-oil'!R6+'BIFUbC-heavy-or-residual-oil'!R6+'BIFUbC-natural-gas'!R6+'BIFUbC-electricity'!R6+'BIFUbC-heat'!R6+'BIFUbC-biomass'!R6+'BIFUbC-hydrogen'!T6</f>
        <v>2196526512194301.5</v>
      </c>
      <c r="S6" s="310">
        <f>'BIFUbC-coal'!S6+'BIFUbC-LPG-propane-or-butane'!S6+'BIFUbC-petroleum-diesel'!S6+'BIFUbC-crude-oil'!S6+'BIFUbC-heavy-or-residual-oil'!S6+'BIFUbC-natural-gas'!S6+'BIFUbC-electricity'!S6+'BIFUbC-heat'!S6+'BIFUbC-biomass'!S6+'BIFUbC-hydrogen'!U6</f>
        <v>2218585107523997.8</v>
      </c>
      <c r="T6" s="310">
        <f>'BIFUbC-coal'!T6+'BIFUbC-LPG-propane-or-butane'!T6+'BIFUbC-petroleum-diesel'!T6+'BIFUbC-crude-oil'!T6+'BIFUbC-heavy-or-residual-oil'!T6+'BIFUbC-natural-gas'!T6+'BIFUbC-electricity'!T6+'BIFUbC-heat'!T6+'BIFUbC-biomass'!T6+'BIFUbC-hydrogen'!V6</f>
        <v>2236183597763444.5</v>
      </c>
      <c r="U6" s="310">
        <f>'BIFUbC-coal'!U6+'BIFUbC-LPG-propane-or-butane'!U6+'BIFUbC-petroleum-diesel'!U6+'BIFUbC-crude-oil'!U6+'BIFUbC-heavy-or-residual-oil'!U6+'BIFUbC-natural-gas'!U6+'BIFUbC-electricity'!U6+'BIFUbC-heat'!U6+'BIFUbC-biomass'!U6+'BIFUbC-hydrogen'!W6</f>
        <v>2249555522984832.5</v>
      </c>
      <c r="V6" s="310">
        <f>'BIFUbC-coal'!V6+'BIFUbC-LPG-propane-or-butane'!V6+'BIFUbC-petroleum-diesel'!V6+'BIFUbC-crude-oil'!V6+'BIFUbC-heavy-or-residual-oil'!V6+'BIFUbC-natural-gas'!V6+'BIFUbC-electricity'!V6+'BIFUbC-heat'!V6+'BIFUbC-biomass'!V6+'BIFUbC-hydrogen'!X6</f>
        <v>2258964921751789</v>
      </c>
      <c r="W6" s="310">
        <f>'BIFUbC-coal'!W6+'BIFUbC-LPG-propane-or-butane'!W6+'BIFUbC-petroleum-diesel'!W6+'BIFUbC-crude-oil'!W6+'BIFUbC-heavy-or-residual-oil'!W6+'BIFUbC-natural-gas'!W6+'BIFUbC-electricity'!W6+'BIFUbC-heat'!W6+'BIFUbC-biomass'!W6+'BIFUbC-hydrogen'!Y6</f>
        <v>2264700611594319.5</v>
      </c>
      <c r="X6" s="310">
        <f>'BIFUbC-coal'!X6+'BIFUbC-LPG-propane-or-butane'!X6+'BIFUbC-petroleum-diesel'!X6+'BIFUbC-crude-oil'!X6+'BIFUbC-heavy-or-residual-oil'!X6+'BIFUbC-natural-gas'!X6+'BIFUbC-electricity'!X6+'BIFUbC-heat'!X6+'BIFUbC-biomass'!X6+'BIFUbC-hydrogen'!Z6</f>
        <v>2267070722896667</v>
      </c>
      <c r="Y6" s="310">
        <f>'BIFUbC-coal'!Y6+'BIFUbC-LPG-propane-or-butane'!Y6+'BIFUbC-petroleum-diesel'!Y6+'BIFUbC-crude-oil'!Y6+'BIFUbC-heavy-or-residual-oil'!Y6+'BIFUbC-natural-gas'!Y6+'BIFUbC-electricity'!Y6+'BIFUbC-heat'!Y6+'BIFUbC-biomass'!Y6+'BIFUbC-hydrogen'!AA6</f>
        <v>2266397590261064</v>
      </c>
      <c r="Z6" s="310">
        <f>'BIFUbC-coal'!Z6+'BIFUbC-LPG-propane-or-butane'!Z6+'BIFUbC-petroleum-diesel'!Z6+'BIFUbC-crude-oil'!Z6+'BIFUbC-heavy-or-residual-oil'!Z6+'BIFUbC-natural-gas'!Z6+'BIFUbC-electricity'!Z6+'BIFUbC-heat'!Z6+'BIFUbC-biomass'!Z6+'BIFUbC-hydrogen'!AB6</f>
        <v>2263013082416295.5</v>
      </c>
      <c r="AA6" s="310">
        <f>'BIFUbC-coal'!AA6+'BIFUbC-LPG-propane-or-butane'!AA6+'BIFUbC-petroleum-diesel'!AA6+'BIFUbC-crude-oil'!AA6+'BIFUbC-heavy-or-residual-oil'!AA6+'BIFUbC-natural-gas'!AA6+'BIFUbC-electricity'!AA6+'BIFUbC-heat'!AA6+'BIFUbC-biomass'!AA6+'BIFUbC-hydrogen'!AC6</f>
        <v>2257254429904687.5</v>
      </c>
      <c r="AB6" s="310">
        <f>'BIFUbC-coal'!AB6+'BIFUbC-LPG-propane-or-butane'!AB6+'BIFUbC-petroleum-diesel'!AB6+'BIFUbC-crude-oil'!AB6+'BIFUbC-heavy-or-residual-oil'!AB6+'BIFUbC-natural-gas'!AB6+'BIFUbC-electricity'!AB6+'BIFUbC-heat'!AB6+'BIFUbC-biomass'!AB6+'BIFUbC-hydrogen'!AD6</f>
        <v>2249460589788942</v>
      </c>
      <c r="AC6" s="310">
        <f>'BIFUbC-coal'!AC6+'BIFUbC-LPG-propane-or-butane'!AC6+'BIFUbC-petroleum-diesel'!AC6+'BIFUbC-crude-oil'!AC6+'BIFUbC-heavy-or-residual-oil'!AC6+'BIFUbC-natural-gas'!AC6+'BIFUbC-electricity'!AC6+'BIFUbC-heat'!AC6+'BIFUbC-biomass'!AC6+'BIFUbC-hydrogen'!AE6</f>
        <v>2239969168961815.3</v>
      </c>
      <c r="AD6" s="310">
        <f>'BIFUbC-coal'!AD6+'BIFUbC-LPG-propane-or-butane'!AD6+'BIFUbC-petroleum-diesel'!AD6+'BIFUbC-crude-oil'!AD6+'BIFUbC-heavy-or-residual-oil'!AD6+'BIFUbC-natural-gas'!AD6+'BIFUbC-electricity'!AD6+'BIFUbC-heat'!AD6+'BIFUbC-biomass'!AD6+'BIFUbC-hydrogen'!AF6</f>
        <v>2229113912629653.8</v>
      </c>
      <c r="AE6" s="310">
        <f>'BIFUbC-coal'!AE6+'BIFUbC-LPG-propane-or-butane'!AE6+'BIFUbC-petroleum-diesel'!AE6+'BIFUbC-crude-oil'!AE6+'BIFUbC-heavy-or-residual-oil'!AE6+'BIFUbC-natural-gas'!AE6+'BIFUbC-electricity'!AE6+'BIFUbC-heat'!AE6+'BIFUbC-biomass'!AE6+'BIFUbC-hydrogen'!AG6</f>
        <v>2217222752332633.8</v>
      </c>
      <c r="AF6" s="310">
        <f>'BIFUbC-coal'!AF6+'BIFUbC-LPG-propane-or-butane'!AF6+'BIFUbC-petroleum-diesel'!AF6+'BIFUbC-crude-oil'!AF6+'BIFUbC-heavy-or-residual-oil'!AF6+'BIFUbC-natural-gas'!AF6+'BIFUbC-electricity'!AF6+'BIFUbC-heat'!AF6+'BIFUbC-biomass'!AF6+'BIFUbC-hydrogen'!AH6</f>
        <v>2204616398489768.5</v>
      </c>
      <c r="AG6" s="310">
        <f>'BIFUbC-coal'!AG6+'BIFUbC-LPG-propane-or-butane'!AG6+'BIFUbC-petroleum-diesel'!AG6+'BIFUbC-crude-oil'!AG6+'BIFUbC-heavy-or-residual-oil'!AG6+'BIFUbC-natural-gas'!AG6+'BIFUbC-electricity'!AG6+'BIFUbC-heat'!AG6+'BIFUbC-biomass'!AG6+'BIFUbC-hydrogen'!AI6</f>
        <v>2191607455844671</v>
      </c>
      <c r="AH6" s="310">
        <f>'BIFUbC-coal'!AH6+'BIFUbC-LPG-propane-or-butane'!AH6+'BIFUbC-petroleum-diesel'!AH6+'BIFUbC-crude-oil'!AH6+'BIFUbC-heavy-or-residual-oil'!AH6+'BIFUbC-natural-gas'!AH6+'BIFUbC-electricity'!AH6+'BIFUbC-heat'!AH6+'BIFUbC-biomass'!AH6+'BIFUbC-hydrogen'!AJ6</f>
        <v>2178500036197802.3</v>
      </c>
      <c r="AI6" s="310">
        <f>'BIFUbC-coal'!AI6+'BIFUbC-LPG-propane-or-butane'!AI6+'BIFUbC-petroleum-diesel'!AI6+'BIFUbC-crude-oil'!AI6+'BIFUbC-heavy-or-residual-oil'!AI6+'BIFUbC-natural-gas'!AI6+'BIFUbC-electricity'!AI6+'BIFUbC-heat'!AI6+'BIFUbC-biomass'!AI6+'BIFUbC-hydrogen'!AK6</f>
        <v>2165589841257754</v>
      </c>
      <c r="AJ6" s="310">
        <f>'BIFUbC-coal'!AJ6+'BIFUbC-LPG-propane-or-butane'!AJ6+'BIFUbC-petroleum-diesel'!AJ6+'BIFUbC-crude-oil'!AJ6+'BIFUbC-heavy-or-residual-oil'!AJ6+'BIFUbC-natural-gas'!AJ6+'BIFUbC-electricity'!AJ6+'BIFUbC-heat'!AJ6+'BIFUbC-biomass'!AJ6+'BIFUbC-hydrogen'!AL6</f>
        <v>2153164689125056</v>
      </c>
      <c r="AK6" s="310">
        <f>'BIFUbC-coal'!AK6+'BIFUbC-LPG-propane-or-butane'!AK6+'BIFUbC-petroleum-diesel'!AK6+'BIFUbC-crude-oil'!AK6+'BIFUbC-heavy-or-residual-oil'!AK6+'BIFUbC-natural-gas'!AK6+'BIFUbC-electricity'!AK6+'BIFUbC-heat'!AK6+'BIFUbC-biomass'!AK6+'BIFUbC-hydrogen'!AM6</f>
        <v>2141505460638111</v>
      </c>
      <c r="AL6" s="310">
        <f>'BIFUbC-coal'!AL6+'BIFUbC-LPG-propane-or-butane'!AL6+'BIFUbC-petroleum-diesel'!AL6+'BIFUbC-crude-oil'!AL6+'BIFUbC-heavy-or-residual-oil'!AL6+'BIFUbC-natural-gas'!AL6+'BIFUbC-electricity'!AL6+'BIFUbC-heat'!AL6+'BIFUbC-biomass'!AL6+'BIFUbC-hydrogen'!AN6</f>
        <v>2130887446386800.8</v>
      </c>
      <c r="AM6" s="310">
        <f>'BIFUbC-coal'!AM6+'BIFUbC-LPG-propane-or-butane'!AM6+'BIFUbC-petroleum-diesel'!AM6+'BIFUbC-crude-oil'!AM6+'BIFUbC-heavy-or-residual-oil'!AM6+'BIFUbC-natural-gas'!AM6+'BIFUbC-electricity'!AM6+'BIFUbC-heat'!AM6+'BIFUbC-biomass'!AM6+'BIFUbC-hydrogen'!AO6</f>
        <v>2121582081501441.5</v>
      </c>
      <c r="AN6" s="310">
        <f>'BIFUbC-coal'!AN6+'BIFUbC-LPG-propane-or-butane'!AN6+'BIFUbC-petroleum-diesel'!AN6+'BIFUbC-crude-oil'!AN6+'BIFUbC-heavy-or-residual-oil'!AN6+'BIFUbC-natural-gas'!AN6+'BIFUbC-electricity'!AN6+'BIFUbC-heat'!AN6+'BIFUbC-biomass'!AN6+'BIFUbC-hydrogen'!AP6</f>
        <v>2113859063275259</v>
      </c>
      <c r="AO6" s="310">
        <f>'BIFUbC-coal'!AO6+'BIFUbC-LPG-propane-or-butane'!AO6+'BIFUbC-petroleum-diesel'!AO6+'BIFUbC-crude-oil'!AO6+'BIFUbC-heavy-or-residual-oil'!AO6+'BIFUbC-natural-gas'!AO6+'BIFUbC-electricity'!AO6+'BIFUbC-heat'!AO6+'BIFUbC-biomass'!AO6+'BIFUbC-hydrogen'!AQ6</f>
        <v>2107988856271944.3</v>
      </c>
      <c r="AP6" s="310">
        <f>'BIFUbC-coal'!AP6+'BIFUbC-LPG-propane-or-butane'!AP6+'BIFUbC-petroleum-diesel'!AP6+'BIFUbC-crude-oil'!AP6+'BIFUbC-heavy-or-residual-oil'!AP6+'BIFUbC-natural-gas'!AP6+'BIFUbC-electricity'!AP6+'BIFUbC-heat'!AP6+'BIFUbC-biomass'!AP6+'BIFUbC-hydrogen'!AR6</f>
        <v>2104245600885492.5</v>
      </c>
      <c r="AQ6" s="310">
        <f>'BIFUbC-coal'!AQ6+'BIFUbC-LPG-propane-or-butane'!AQ6+'BIFUbC-petroleum-diesel'!AQ6+'BIFUbC-crude-oil'!AQ6+'BIFUbC-heavy-or-residual-oil'!AQ6+'BIFUbC-natural-gas'!AQ6+'BIFUbC-electricity'!AQ6+'BIFUbC-heat'!AQ6+'BIFUbC-biomass'!AQ6+'BIFUbC-hydrogen'!AS6</f>
        <v>2102736094455692.3</v>
      </c>
    </row>
    <row r="7" spans="1:43" x14ac:dyDescent="0.2">
      <c r="A7" s="299" t="s">
        <v>94</v>
      </c>
      <c r="B7" s="310">
        <f>'BIFUbC-coal'!B7+'BIFUbC-LPG-propane-or-butane'!B7+'BIFUbC-petroleum-diesel'!B7+'BIFUbC-crude-oil'!B7+'BIFUbC-heavy-or-residual-oil'!B7+'BIFUbC-natural-gas'!B7+'BIFUbC-electricity'!B7+'BIFUbC-heat'!B7+'BIFUbC-biomass'!B7+'BIFUbC-hydrogen'!D7</f>
        <v>1407938774190934.3</v>
      </c>
      <c r="C7" s="310">
        <f>'BIFUbC-coal'!C7+'BIFUbC-LPG-propane-or-butane'!C7+'BIFUbC-petroleum-diesel'!C7+'BIFUbC-crude-oil'!C7+'BIFUbC-heavy-or-residual-oil'!C7+'BIFUbC-natural-gas'!C7+'BIFUbC-electricity'!C7+'BIFUbC-heat'!C7+'BIFUbC-biomass'!C7+'BIFUbC-hydrogen'!E7</f>
        <v>1338950123736663.3</v>
      </c>
      <c r="D7" s="310">
        <f>'BIFUbC-coal'!D7+'BIFUbC-LPG-propane-or-butane'!D7+'BIFUbC-petroleum-diesel'!D7+'BIFUbC-crude-oil'!D7+'BIFUbC-heavy-or-residual-oil'!D7+'BIFUbC-natural-gas'!D7+'BIFUbC-electricity'!D7+'BIFUbC-heat'!D7+'BIFUbC-biomass'!D7+'BIFUbC-hydrogen'!F7</f>
        <v>1431570889312748</v>
      </c>
      <c r="E7" s="310">
        <f>'BIFUbC-coal'!E7+'BIFUbC-LPG-propane-or-butane'!E7+'BIFUbC-petroleum-diesel'!E7+'BIFUbC-crude-oil'!E7+'BIFUbC-heavy-or-residual-oil'!E7+'BIFUbC-natural-gas'!E7+'BIFUbC-electricity'!E7+'BIFUbC-heat'!E7+'BIFUbC-biomass'!E7+'BIFUbC-hydrogen'!G7</f>
        <v>1418490441733257.3</v>
      </c>
      <c r="F7" s="310">
        <f>'BIFUbC-coal'!F7+'BIFUbC-LPG-propane-or-butane'!F7+'BIFUbC-petroleum-diesel'!F7+'BIFUbC-crude-oil'!F7+'BIFUbC-heavy-or-residual-oil'!F7+'BIFUbC-natural-gas'!F7+'BIFUbC-electricity'!F7+'BIFUbC-heat'!F7+'BIFUbC-biomass'!F7+'BIFUbC-hydrogen'!H7</f>
        <v>1459934352853676.5</v>
      </c>
      <c r="G7" s="310">
        <f>'BIFUbC-coal'!G7+'BIFUbC-LPG-propane-or-butane'!G7+'BIFUbC-petroleum-diesel'!G7+'BIFUbC-crude-oil'!G7+'BIFUbC-heavy-or-residual-oil'!G7+'BIFUbC-natural-gas'!G7+'BIFUbC-electricity'!G7+'BIFUbC-heat'!G7+'BIFUbC-biomass'!G7+'BIFUbC-hydrogen'!I7</f>
        <v>1472220658192492.3</v>
      </c>
      <c r="H7" s="310">
        <f>'BIFUbC-coal'!H7+'BIFUbC-LPG-propane-or-butane'!H7+'BIFUbC-petroleum-diesel'!H7+'BIFUbC-crude-oil'!H7+'BIFUbC-heavy-or-residual-oil'!H7+'BIFUbC-natural-gas'!H7+'BIFUbC-electricity'!H7+'BIFUbC-heat'!H7+'BIFUbC-biomass'!H7+'BIFUbC-hydrogen'!J7</f>
        <v>1489615696940512</v>
      </c>
      <c r="I7" s="310">
        <f>'BIFUbC-coal'!I7+'BIFUbC-LPG-propane-or-butane'!I7+'BIFUbC-petroleum-diesel'!I7+'BIFUbC-crude-oil'!I7+'BIFUbC-heavy-or-residual-oil'!I7+'BIFUbC-natural-gas'!I7+'BIFUbC-electricity'!I7+'BIFUbC-heat'!I7+'BIFUbC-biomass'!I7+'BIFUbC-hydrogen'!K7</f>
        <v>1511212864886346.3</v>
      </c>
      <c r="J7" s="310">
        <f>'BIFUbC-coal'!J7+'BIFUbC-LPG-propane-or-butane'!J7+'BIFUbC-petroleum-diesel'!J7+'BIFUbC-crude-oil'!J7+'BIFUbC-heavy-or-residual-oil'!J7+'BIFUbC-natural-gas'!J7+'BIFUbC-electricity'!J7+'BIFUbC-heat'!J7+'BIFUbC-biomass'!J7+'BIFUbC-hydrogen'!L7</f>
        <v>1531802264303216.5</v>
      </c>
      <c r="K7" s="310">
        <f>'BIFUbC-coal'!K7+'BIFUbC-LPG-propane-or-butane'!K7+'BIFUbC-petroleum-diesel'!K7+'BIFUbC-crude-oil'!K7+'BIFUbC-heavy-or-residual-oil'!K7+'BIFUbC-natural-gas'!K7+'BIFUbC-electricity'!K7+'BIFUbC-heat'!K7+'BIFUbC-biomass'!K7+'BIFUbC-hydrogen'!M7</f>
        <v>1549339253347878.8</v>
      </c>
      <c r="L7" s="310">
        <f>'BIFUbC-coal'!L7+'BIFUbC-LPG-propane-or-butane'!L7+'BIFUbC-petroleum-diesel'!L7+'BIFUbC-crude-oil'!L7+'BIFUbC-heavy-or-residual-oil'!L7+'BIFUbC-natural-gas'!L7+'BIFUbC-electricity'!L7+'BIFUbC-heat'!L7+'BIFUbC-biomass'!L7+'BIFUbC-hydrogen'!N7</f>
        <v>1561709350523926.5</v>
      </c>
      <c r="M7" s="310">
        <f>'BIFUbC-coal'!M7+'BIFUbC-LPG-propane-or-butane'!M7+'BIFUbC-petroleum-diesel'!M7+'BIFUbC-crude-oil'!M7+'BIFUbC-heavy-or-residual-oil'!M7+'BIFUbC-natural-gas'!M7+'BIFUbC-electricity'!M7+'BIFUbC-heat'!M7+'BIFUbC-biomass'!M7+'BIFUbC-hydrogen'!O7</f>
        <v>1566779479427562.5</v>
      </c>
      <c r="N7" s="310">
        <f>'BIFUbC-coal'!N7+'BIFUbC-LPG-propane-or-butane'!N7+'BIFUbC-petroleum-diesel'!N7+'BIFUbC-crude-oil'!N7+'BIFUbC-heavy-or-residual-oil'!N7+'BIFUbC-natural-gas'!N7+'BIFUbC-electricity'!N7+'BIFUbC-heat'!N7+'BIFUbC-biomass'!N7+'BIFUbC-hydrogen'!P7</f>
        <v>1563168672139258.5</v>
      </c>
      <c r="O7" s="310">
        <f>'BIFUbC-coal'!O7+'BIFUbC-LPG-propane-or-butane'!O7+'BIFUbC-petroleum-diesel'!O7+'BIFUbC-crude-oil'!O7+'BIFUbC-heavy-or-residual-oil'!O7+'BIFUbC-natural-gas'!O7+'BIFUbC-electricity'!O7+'BIFUbC-heat'!O7+'BIFUbC-biomass'!O7+'BIFUbC-hydrogen'!Q7</f>
        <v>1552193711563884.3</v>
      </c>
      <c r="P7" s="310">
        <f>'BIFUbC-coal'!P7+'BIFUbC-LPG-propane-or-butane'!P7+'BIFUbC-petroleum-diesel'!P7+'BIFUbC-crude-oil'!P7+'BIFUbC-heavy-or-residual-oil'!P7+'BIFUbC-natural-gas'!P7+'BIFUbC-electricity'!P7+'BIFUbC-heat'!P7+'BIFUbC-biomass'!P7+'BIFUbC-hydrogen'!R7</f>
        <v>1535928455418523.3</v>
      </c>
      <c r="Q7" s="310">
        <f>'BIFUbC-coal'!Q7+'BIFUbC-LPG-propane-or-butane'!Q7+'BIFUbC-petroleum-diesel'!Q7+'BIFUbC-crude-oil'!Q7+'BIFUbC-heavy-or-residual-oil'!Q7+'BIFUbC-natural-gas'!Q7+'BIFUbC-electricity'!Q7+'BIFUbC-heat'!Q7+'BIFUbC-biomass'!Q7+'BIFUbC-hydrogen'!S7</f>
        <v>1516431636549304.5</v>
      </c>
      <c r="R7" s="310">
        <f>'BIFUbC-coal'!R7+'BIFUbC-LPG-propane-or-butane'!R7+'BIFUbC-petroleum-diesel'!R7+'BIFUbC-crude-oil'!R7+'BIFUbC-heavy-or-residual-oil'!R7+'BIFUbC-natural-gas'!R7+'BIFUbC-electricity'!R7+'BIFUbC-heat'!R7+'BIFUbC-biomass'!R7+'BIFUbC-hydrogen'!T7</f>
        <v>1495692623883501</v>
      </c>
      <c r="S7" s="310">
        <f>'BIFUbC-coal'!S7+'BIFUbC-LPG-propane-or-butane'!S7+'BIFUbC-petroleum-diesel'!S7+'BIFUbC-crude-oil'!S7+'BIFUbC-heavy-or-residual-oil'!S7+'BIFUbC-natural-gas'!S7+'BIFUbC-electricity'!S7+'BIFUbC-heat'!S7+'BIFUbC-biomass'!S7+'BIFUbC-hydrogen'!U7</f>
        <v>1475338357646845.5</v>
      </c>
      <c r="T7" s="310">
        <f>'BIFUbC-coal'!T7+'BIFUbC-LPG-propane-or-butane'!T7+'BIFUbC-petroleum-diesel'!T7+'BIFUbC-crude-oil'!T7+'BIFUbC-heavy-or-residual-oil'!T7+'BIFUbC-natural-gas'!T7+'BIFUbC-electricity'!T7+'BIFUbC-heat'!T7+'BIFUbC-biomass'!T7+'BIFUbC-hydrogen'!V7</f>
        <v>1455656385694561</v>
      </c>
      <c r="U7" s="310">
        <f>'BIFUbC-coal'!U7+'BIFUbC-LPG-propane-or-butane'!U7+'BIFUbC-petroleum-diesel'!U7+'BIFUbC-crude-oil'!U7+'BIFUbC-heavy-or-residual-oil'!U7+'BIFUbC-natural-gas'!U7+'BIFUbC-electricity'!U7+'BIFUbC-heat'!U7+'BIFUbC-biomass'!U7+'BIFUbC-hydrogen'!W7</f>
        <v>1436662142749824</v>
      </c>
      <c r="V7" s="310">
        <f>'BIFUbC-coal'!V7+'BIFUbC-LPG-propane-or-butane'!V7+'BIFUbC-petroleum-diesel'!V7+'BIFUbC-crude-oil'!V7+'BIFUbC-heavy-or-residual-oil'!V7+'BIFUbC-natural-gas'!V7+'BIFUbC-electricity'!V7+'BIFUbC-heat'!V7+'BIFUbC-biomass'!V7+'BIFUbC-hydrogen'!X7</f>
        <v>1418372081076348.5</v>
      </c>
      <c r="W7" s="310">
        <f>'BIFUbC-coal'!W7+'BIFUbC-LPG-propane-or-butane'!W7+'BIFUbC-petroleum-diesel'!W7+'BIFUbC-crude-oil'!W7+'BIFUbC-heavy-or-residual-oil'!W7+'BIFUbC-natural-gas'!W7+'BIFUbC-electricity'!W7+'BIFUbC-heat'!W7+'BIFUbC-biomass'!W7+'BIFUbC-hydrogen'!Y7</f>
        <v>1400803060599766.5</v>
      </c>
      <c r="X7" s="310">
        <f>'BIFUbC-coal'!X7+'BIFUbC-LPG-propane-or-butane'!X7+'BIFUbC-petroleum-diesel'!X7+'BIFUbC-crude-oil'!X7+'BIFUbC-heavy-or-residual-oil'!X7+'BIFUbC-natural-gas'!X7+'BIFUbC-electricity'!X7+'BIFUbC-heat'!X7+'BIFUbC-biomass'!X7+'BIFUbC-hydrogen'!Z7</f>
        <v>1383971846593487.3</v>
      </c>
      <c r="Y7" s="310">
        <f>'BIFUbC-coal'!Y7+'BIFUbC-LPG-propane-or-butane'!Y7+'BIFUbC-petroleum-diesel'!Y7+'BIFUbC-crude-oil'!Y7+'BIFUbC-heavy-or-residual-oil'!Y7+'BIFUbC-natural-gas'!Y7+'BIFUbC-electricity'!Y7+'BIFUbC-heat'!Y7+'BIFUbC-biomass'!Y7+'BIFUbC-hydrogen'!AA7</f>
        <v>1367894714893101.8</v>
      </c>
      <c r="Z7" s="310">
        <f>'BIFUbC-coal'!Z7+'BIFUbC-LPG-propane-or-butane'!Z7+'BIFUbC-petroleum-diesel'!Z7+'BIFUbC-crude-oil'!Z7+'BIFUbC-heavy-or-residual-oil'!Z7+'BIFUbC-natural-gas'!Z7+'BIFUbC-electricity'!Z7+'BIFUbC-heat'!Z7+'BIFUbC-biomass'!Z7+'BIFUbC-hydrogen'!AB7</f>
        <v>1352587161018459.5</v>
      </c>
      <c r="AA7" s="310">
        <f>'BIFUbC-coal'!AA7+'BIFUbC-LPG-propane-or-butane'!AA7+'BIFUbC-petroleum-diesel'!AA7+'BIFUbC-crude-oil'!AA7+'BIFUbC-heavy-or-residual-oil'!AA7+'BIFUbC-natural-gas'!AA7+'BIFUbC-electricity'!AA7+'BIFUbC-heat'!AA7+'BIFUbC-biomass'!AA7+'BIFUbC-hydrogen'!AC7</f>
        <v>1338063706837845</v>
      </c>
      <c r="AB7" s="310">
        <f>'BIFUbC-coal'!AB7+'BIFUbC-LPG-propane-or-butane'!AB7+'BIFUbC-petroleum-diesel'!AB7+'BIFUbC-crude-oil'!AB7+'BIFUbC-heavy-or-residual-oil'!AB7+'BIFUbC-natural-gas'!AB7+'BIFUbC-electricity'!AB7+'BIFUbC-heat'!AB7+'BIFUbC-biomass'!AB7+'BIFUbC-hydrogen'!AD7</f>
        <v>1324337796480025.3</v>
      </c>
      <c r="AC7" s="310">
        <f>'BIFUbC-coal'!AC7+'BIFUbC-LPG-propane-or-butane'!AC7+'BIFUbC-petroleum-diesel'!AC7+'BIFUbC-crude-oil'!AC7+'BIFUbC-heavy-or-residual-oil'!AC7+'BIFUbC-natural-gas'!AC7+'BIFUbC-electricity'!AC7+'BIFUbC-heat'!AC7+'BIFUbC-biomass'!AC7+'BIFUbC-hydrogen'!AE7</f>
        <v>1311421772027034</v>
      </c>
      <c r="AD7" s="310">
        <f>'BIFUbC-coal'!AD7+'BIFUbC-LPG-propane-or-butane'!AD7+'BIFUbC-petroleum-diesel'!AD7+'BIFUbC-crude-oil'!AD7+'BIFUbC-heavy-or-residual-oil'!AD7+'BIFUbC-natural-gas'!AD7+'BIFUbC-electricity'!AD7+'BIFUbC-heat'!AD7+'BIFUbC-biomass'!AD7+'BIFUbC-hydrogen'!AF7</f>
        <v>1299326919017229.8</v>
      </c>
      <c r="AE7" s="310">
        <f>'BIFUbC-coal'!AE7+'BIFUbC-LPG-propane-or-butane'!AE7+'BIFUbC-petroleum-diesel'!AE7+'BIFUbC-crude-oil'!AE7+'BIFUbC-heavy-or-residual-oil'!AE7+'BIFUbC-natural-gas'!AE7+'BIFUbC-electricity'!AE7+'BIFUbC-heat'!AE7+'BIFUbC-biomass'!AE7+'BIFUbC-hydrogen'!AG7</f>
        <v>1288063571856052.8</v>
      </c>
      <c r="AF7" s="310">
        <f>'BIFUbC-coal'!AF7+'BIFUbC-LPG-propane-or-butane'!AF7+'BIFUbC-petroleum-diesel'!AF7+'BIFUbC-crude-oil'!AF7+'BIFUbC-heavy-or-residual-oil'!AF7+'BIFUbC-natural-gas'!AF7+'BIFUbC-electricity'!AF7+'BIFUbC-heat'!AF7+'BIFUbC-biomass'!AF7+'BIFUbC-hydrogen'!AH7</f>
        <v>1277641269766916.3</v>
      </c>
      <c r="AG7" s="310">
        <f>'BIFUbC-coal'!AG7+'BIFUbC-LPG-propane-or-butane'!AG7+'BIFUbC-petroleum-diesel'!AG7+'BIFUbC-crude-oil'!AG7+'BIFUbC-heavy-or-residual-oil'!AG7+'BIFUbC-natural-gas'!AG7+'BIFUbC-electricity'!AG7+'BIFUbC-heat'!AG7+'BIFUbC-biomass'!AG7+'BIFUbC-hydrogen'!AI7</f>
        <v>1268068954818133.5</v>
      </c>
      <c r="AH7" s="310">
        <f>'BIFUbC-coal'!AH7+'BIFUbC-LPG-propane-or-butane'!AH7+'BIFUbC-petroleum-diesel'!AH7+'BIFUbC-crude-oil'!AH7+'BIFUbC-heavy-or-residual-oil'!AH7+'BIFUbC-natural-gas'!AH7+'BIFUbC-electricity'!AH7+'BIFUbC-heat'!AH7+'BIFUbC-biomass'!AH7+'BIFUbC-hydrogen'!AJ7</f>
        <v>1259355204744082</v>
      </c>
      <c r="AI7" s="310">
        <f>'BIFUbC-coal'!AI7+'BIFUbC-LPG-propane-or-butane'!AI7+'BIFUbC-petroleum-diesel'!AI7+'BIFUbC-crude-oil'!AI7+'BIFUbC-heavy-or-residual-oil'!AI7+'BIFUbC-natural-gas'!AI7+'BIFUbC-electricity'!AI7+'BIFUbC-heat'!AI7+'BIFUbC-biomass'!AI7+'BIFUbC-hydrogen'!AK7</f>
        <v>1251508494663792.8</v>
      </c>
      <c r="AJ7" s="310">
        <f>'BIFUbC-coal'!AJ7+'BIFUbC-LPG-propane-or-butane'!AJ7+'BIFUbC-petroleum-diesel'!AJ7+'BIFUbC-crude-oil'!AJ7+'BIFUbC-heavy-or-residual-oil'!AJ7+'BIFUbC-natural-gas'!AJ7+'BIFUbC-electricity'!AJ7+'BIFUbC-heat'!AJ7+'BIFUbC-biomass'!AJ7+'BIFUbC-hydrogen'!AL7</f>
        <v>1244537483329901.8</v>
      </c>
      <c r="AK7" s="310">
        <f>'BIFUbC-coal'!AK7+'BIFUbC-LPG-propane-or-butane'!AK7+'BIFUbC-petroleum-diesel'!AK7+'BIFUbC-crude-oil'!AK7+'BIFUbC-heavy-or-residual-oil'!AK7+'BIFUbC-natural-gas'!AK7+'BIFUbC-electricity'!AK7+'BIFUbC-heat'!AK7+'BIFUbC-biomass'!AK7+'BIFUbC-hydrogen'!AM7</f>
        <v>1238451321174213.3</v>
      </c>
      <c r="AL7" s="310">
        <f>'BIFUbC-coal'!AL7+'BIFUbC-LPG-propane-or-butane'!AL7+'BIFUbC-petroleum-diesel'!AL7+'BIFUbC-crude-oil'!AL7+'BIFUbC-heavy-or-residual-oil'!AL7+'BIFUbC-natural-gas'!AL7+'BIFUbC-electricity'!AL7+'BIFUbC-heat'!AL7+'BIFUbC-biomass'!AL7+'BIFUbC-hydrogen'!AN7</f>
        <v>1233259979132859</v>
      </c>
      <c r="AM7" s="310">
        <f>'BIFUbC-coal'!AM7+'BIFUbC-LPG-propane-or-butane'!AM7+'BIFUbC-petroleum-diesel'!AM7+'BIFUbC-crude-oil'!AM7+'BIFUbC-heavy-or-residual-oil'!AM7+'BIFUbC-natural-gas'!AM7+'BIFUbC-electricity'!AM7+'BIFUbC-heat'!AM7+'BIFUbC-biomass'!AM7+'BIFUbC-hydrogen'!AO7</f>
        <v>1228974599032999</v>
      </c>
      <c r="AN7" s="310">
        <f>'BIFUbC-coal'!AN7+'BIFUbC-LPG-propane-or-butane'!AN7+'BIFUbC-petroleum-diesel'!AN7+'BIFUbC-crude-oil'!AN7+'BIFUbC-heavy-or-residual-oil'!AN7+'BIFUbC-natural-gas'!AN7+'BIFUbC-electricity'!AN7+'BIFUbC-heat'!AN7+'BIFUbC-biomass'!AN7+'BIFUbC-hydrogen'!AP7</f>
        <v>1225607868224623.5</v>
      </c>
      <c r="AO7" s="310">
        <f>'BIFUbC-coal'!AO7+'BIFUbC-LPG-propane-or-butane'!AO7+'BIFUbC-petroleum-diesel'!AO7+'BIFUbC-crude-oil'!AO7+'BIFUbC-heavy-or-residual-oil'!AO7+'BIFUbC-natural-gas'!AO7+'BIFUbC-electricity'!AO7+'BIFUbC-heat'!AO7+'BIFUbC-biomass'!AO7+'BIFUbC-hydrogen'!AQ7</f>
        <v>1223174423187308.5</v>
      </c>
      <c r="AP7" s="310">
        <f>'BIFUbC-coal'!AP7+'BIFUbC-LPG-propane-or-butane'!AP7+'BIFUbC-petroleum-diesel'!AP7+'BIFUbC-crude-oil'!AP7+'BIFUbC-heavy-or-residual-oil'!AP7+'BIFUbC-natural-gas'!AP7+'BIFUbC-electricity'!AP7+'BIFUbC-heat'!AP7+'BIFUbC-biomass'!AP7+'BIFUbC-hydrogen'!AR7</f>
        <v>1221691289099608.5</v>
      </c>
      <c r="AQ7" s="310">
        <f>'BIFUbC-coal'!AQ7+'BIFUbC-LPG-propane-or-butane'!AQ7+'BIFUbC-petroleum-diesel'!AQ7+'BIFUbC-crude-oil'!AQ7+'BIFUbC-heavy-or-residual-oil'!AQ7+'BIFUbC-natural-gas'!AQ7+'BIFUbC-electricity'!AQ7+'BIFUbC-heat'!AQ7+'BIFUbC-biomass'!AQ7+'BIFUbC-hydrogen'!AS7</f>
        <v>1221076557638607.3</v>
      </c>
    </row>
    <row r="8" spans="1:43" x14ac:dyDescent="0.2">
      <c r="A8" s="299" t="s">
        <v>95</v>
      </c>
      <c r="B8" s="310">
        <f>'BIFUbC-coal'!B8+'BIFUbC-LPG-propane-or-butane'!B8+'BIFUbC-petroleum-diesel'!B8+'BIFUbC-crude-oil'!B8+'BIFUbC-heavy-or-residual-oil'!B8+'BIFUbC-natural-gas'!B8+'BIFUbC-electricity'!B8+'BIFUbC-heat'!B8+'BIFUbC-biomass'!B8+'BIFUbC-hydrogen'!D8</f>
        <v>243378819590011.59</v>
      </c>
      <c r="C8" s="310">
        <f>'BIFUbC-coal'!C8+'BIFUbC-LPG-propane-or-butane'!C8+'BIFUbC-petroleum-diesel'!C8+'BIFUbC-crude-oil'!C8+'BIFUbC-heavy-or-residual-oil'!C8+'BIFUbC-natural-gas'!C8+'BIFUbC-electricity'!C8+'BIFUbC-heat'!C8+'BIFUbC-biomass'!C8+'BIFUbC-hydrogen'!E8</f>
        <v>237646551682524.75</v>
      </c>
      <c r="D8" s="310">
        <f>'BIFUbC-coal'!D8+'BIFUbC-LPG-propane-or-butane'!D8+'BIFUbC-petroleum-diesel'!D8+'BIFUbC-crude-oil'!D8+'BIFUbC-heavy-or-residual-oil'!D8+'BIFUbC-natural-gas'!D8+'BIFUbC-electricity'!D8+'BIFUbC-heat'!D8+'BIFUbC-biomass'!D8+'BIFUbC-hydrogen'!F8</f>
        <v>274282643612189.56</v>
      </c>
      <c r="E8" s="310">
        <f>'BIFUbC-coal'!E8+'BIFUbC-LPG-propane-or-butane'!E8+'BIFUbC-petroleum-diesel'!E8+'BIFUbC-crude-oil'!E8+'BIFUbC-heavy-or-residual-oil'!E8+'BIFUbC-natural-gas'!E8+'BIFUbC-electricity'!E8+'BIFUbC-heat'!E8+'BIFUbC-biomass'!E8+'BIFUbC-hydrogen'!G8</f>
        <v>272268090149088.88</v>
      </c>
      <c r="F8" s="310">
        <f>'BIFUbC-coal'!F8+'BIFUbC-LPG-propane-or-butane'!F8+'BIFUbC-petroleum-diesel'!F8+'BIFUbC-crude-oil'!F8+'BIFUbC-heavy-or-residual-oil'!F8+'BIFUbC-natural-gas'!F8+'BIFUbC-electricity'!F8+'BIFUbC-heat'!F8+'BIFUbC-biomass'!F8+'BIFUbC-hydrogen'!H8</f>
        <v>280425073684189.47</v>
      </c>
      <c r="G8" s="310">
        <f>'BIFUbC-coal'!G8+'BIFUbC-LPG-propane-or-butane'!G8+'BIFUbC-petroleum-diesel'!G8+'BIFUbC-crude-oil'!G8+'BIFUbC-heavy-or-residual-oil'!G8+'BIFUbC-natural-gas'!G8+'BIFUbC-electricity'!G8+'BIFUbC-heat'!G8+'BIFUbC-biomass'!G8+'BIFUbC-hydrogen'!I8</f>
        <v>283501805410053.81</v>
      </c>
      <c r="H8" s="310">
        <f>'BIFUbC-coal'!H8+'BIFUbC-LPG-propane-or-butane'!H8+'BIFUbC-petroleum-diesel'!H8+'BIFUbC-crude-oil'!H8+'BIFUbC-heavy-or-residual-oil'!H8+'BIFUbC-natural-gas'!H8+'BIFUbC-electricity'!H8+'BIFUbC-heat'!H8+'BIFUbC-biomass'!H8+'BIFUbC-hydrogen'!J8</f>
        <v>288152732002939</v>
      </c>
      <c r="I8" s="310">
        <f>'BIFUbC-coal'!I8+'BIFUbC-LPG-propane-or-butane'!I8+'BIFUbC-petroleum-diesel'!I8+'BIFUbC-crude-oil'!I8+'BIFUbC-heavy-or-residual-oil'!I8+'BIFUbC-natural-gas'!I8+'BIFUbC-electricity'!I8+'BIFUbC-heat'!I8+'BIFUbC-biomass'!I8+'BIFUbC-hydrogen'!K8</f>
        <v>294307737536474.38</v>
      </c>
      <c r="J8" s="310">
        <f>'BIFUbC-coal'!J8+'BIFUbC-LPG-propane-or-butane'!J8+'BIFUbC-petroleum-diesel'!J8+'BIFUbC-crude-oil'!J8+'BIFUbC-heavy-or-residual-oil'!J8+'BIFUbC-natural-gas'!J8+'BIFUbC-electricity'!J8+'BIFUbC-heat'!J8+'BIFUbC-biomass'!J8+'BIFUbC-hydrogen'!L8</f>
        <v>301009312775955.19</v>
      </c>
      <c r="K8" s="310">
        <f>'BIFUbC-coal'!K8+'BIFUbC-LPG-propane-or-butane'!K8+'BIFUbC-petroleum-diesel'!K8+'BIFUbC-crude-oil'!K8+'BIFUbC-heavy-or-residual-oil'!K8+'BIFUbC-natural-gas'!K8+'BIFUbC-electricity'!K8+'BIFUbC-heat'!K8+'BIFUbC-biomass'!K8+'BIFUbC-hydrogen'!M8</f>
        <v>307880638837947.44</v>
      </c>
      <c r="L8" s="310">
        <f>'BIFUbC-coal'!L8+'BIFUbC-LPG-propane-or-butane'!L8+'BIFUbC-petroleum-diesel'!L8+'BIFUbC-crude-oil'!L8+'BIFUbC-heavy-or-residual-oil'!L8+'BIFUbC-natural-gas'!L8+'BIFUbC-electricity'!L8+'BIFUbC-heat'!L8+'BIFUbC-biomass'!L8+'BIFUbC-hydrogen'!N8</f>
        <v>314509619363386.56</v>
      </c>
      <c r="M8" s="310">
        <f>'BIFUbC-coal'!M8+'BIFUbC-LPG-propane-or-butane'!M8+'BIFUbC-petroleum-diesel'!M8+'BIFUbC-crude-oil'!M8+'BIFUbC-heavy-or-residual-oil'!M8+'BIFUbC-natural-gas'!M8+'BIFUbC-electricity'!M8+'BIFUbC-heat'!M8+'BIFUbC-biomass'!M8+'BIFUbC-hydrogen'!O8</f>
        <v>320449449334403.19</v>
      </c>
      <c r="N8" s="310">
        <f>'BIFUbC-coal'!N8+'BIFUbC-LPG-propane-or-butane'!N8+'BIFUbC-petroleum-diesel'!N8+'BIFUbC-crude-oil'!N8+'BIFUbC-heavy-or-residual-oil'!N8+'BIFUbC-natural-gas'!N8+'BIFUbC-electricity'!N8+'BIFUbC-heat'!N8+'BIFUbC-biomass'!N8+'BIFUbC-hydrogen'!P8</f>
        <v>325318025208263.5</v>
      </c>
      <c r="O8" s="310">
        <f>'BIFUbC-coal'!O8+'BIFUbC-LPG-propane-or-butane'!O8+'BIFUbC-petroleum-diesel'!O8+'BIFUbC-crude-oil'!O8+'BIFUbC-heavy-or-residual-oil'!O8+'BIFUbC-natural-gas'!O8+'BIFUbC-electricity'!O8+'BIFUbC-heat'!O8+'BIFUbC-biomass'!O8+'BIFUbC-hydrogen'!Q8</f>
        <v>329058177676861.5</v>
      </c>
      <c r="P8" s="310">
        <f>'BIFUbC-coal'!P8+'BIFUbC-LPG-propane-or-butane'!P8+'BIFUbC-petroleum-diesel'!P8+'BIFUbC-crude-oil'!P8+'BIFUbC-heavy-or-residual-oil'!P8+'BIFUbC-natural-gas'!P8+'BIFUbC-electricity'!P8+'BIFUbC-heat'!P8+'BIFUbC-biomass'!P8+'BIFUbC-hydrogen'!R8</f>
        <v>331718871512490.94</v>
      </c>
      <c r="Q8" s="310">
        <f>'BIFUbC-coal'!Q8+'BIFUbC-LPG-propane-or-butane'!Q8+'BIFUbC-petroleum-diesel'!Q8+'BIFUbC-crude-oil'!Q8+'BIFUbC-heavy-or-residual-oil'!Q8+'BIFUbC-natural-gas'!Q8+'BIFUbC-electricity'!Q8+'BIFUbC-heat'!Q8+'BIFUbC-biomass'!Q8+'BIFUbC-hydrogen'!S8</f>
        <v>333363131421431.44</v>
      </c>
      <c r="R8" s="310">
        <f>'BIFUbC-coal'!R8+'BIFUbC-LPG-propane-or-butane'!R8+'BIFUbC-petroleum-diesel'!R8+'BIFUbC-crude-oil'!R8+'BIFUbC-heavy-or-residual-oil'!R8+'BIFUbC-natural-gas'!R8+'BIFUbC-electricity'!R8+'BIFUbC-heat'!R8+'BIFUbC-biomass'!R8+'BIFUbC-hydrogen'!T8</f>
        <v>334065646743279.88</v>
      </c>
      <c r="S8" s="310">
        <f>'BIFUbC-coal'!S8+'BIFUbC-LPG-propane-or-butane'!S8+'BIFUbC-petroleum-diesel'!S8+'BIFUbC-crude-oil'!S8+'BIFUbC-heavy-or-residual-oil'!S8+'BIFUbC-natural-gas'!S8+'BIFUbC-electricity'!S8+'BIFUbC-heat'!S8+'BIFUbC-biomass'!S8+'BIFUbC-hydrogen'!U8</f>
        <v>333914446331040.44</v>
      </c>
      <c r="T8" s="310">
        <f>'BIFUbC-coal'!T8+'BIFUbC-LPG-propane-or-butane'!T8+'BIFUbC-petroleum-diesel'!T8+'BIFUbC-crude-oil'!T8+'BIFUbC-heavy-or-residual-oil'!T8+'BIFUbC-natural-gas'!T8+'BIFUbC-electricity'!T8+'BIFUbC-heat'!T8+'BIFUbC-biomass'!T8+'BIFUbC-hydrogen'!V8</f>
        <v>332974210979547.25</v>
      </c>
      <c r="U8" s="310">
        <f>'BIFUbC-coal'!U8+'BIFUbC-LPG-propane-or-butane'!U8+'BIFUbC-petroleum-diesel'!U8+'BIFUbC-crude-oil'!U8+'BIFUbC-heavy-or-residual-oil'!U8+'BIFUbC-natural-gas'!U8+'BIFUbC-electricity'!U8+'BIFUbC-heat'!U8+'BIFUbC-biomass'!U8+'BIFUbC-hydrogen'!W8</f>
        <v>331318857895115.69</v>
      </c>
      <c r="V8" s="310">
        <f>'BIFUbC-coal'!V8+'BIFUbC-LPG-propane-or-butane'!V8+'BIFUbC-petroleum-diesel'!V8+'BIFUbC-crude-oil'!V8+'BIFUbC-heavy-or-residual-oil'!V8+'BIFUbC-natural-gas'!V8+'BIFUbC-electricity'!V8+'BIFUbC-heat'!V8+'BIFUbC-biomass'!V8+'BIFUbC-hydrogen'!X8</f>
        <v>329025870560008.31</v>
      </c>
      <c r="W8" s="310">
        <f>'BIFUbC-coal'!W8+'BIFUbC-LPG-propane-or-butane'!W8+'BIFUbC-petroleum-diesel'!W8+'BIFUbC-crude-oil'!W8+'BIFUbC-heavy-or-residual-oil'!W8+'BIFUbC-natural-gas'!W8+'BIFUbC-electricity'!W8+'BIFUbC-heat'!W8+'BIFUbC-biomass'!W8+'BIFUbC-hydrogen'!Y8</f>
        <v>326174824893251.44</v>
      </c>
      <c r="X8" s="310">
        <f>'BIFUbC-coal'!X8+'BIFUbC-LPG-propane-or-butane'!X8+'BIFUbC-petroleum-diesel'!X8+'BIFUbC-crude-oil'!X8+'BIFUbC-heavy-or-residual-oil'!X8+'BIFUbC-natural-gas'!X8+'BIFUbC-electricity'!X8+'BIFUbC-heat'!X8+'BIFUbC-biomass'!X8+'BIFUbC-hydrogen'!Z8</f>
        <v>322846061715915.19</v>
      </c>
      <c r="Y8" s="310">
        <f>'BIFUbC-coal'!Y8+'BIFUbC-LPG-propane-or-butane'!Y8+'BIFUbC-petroleum-diesel'!Y8+'BIFUbC-crude-oil'!Y8+'BIFUbC-heavy-or-residual-oil'!Y8+'BIFUbC-natural-gas'!Y8+'BIFUbC-electricity'!Y8+'BIFUbC-heat'!Y8+'BIFUbC-biomass'!Y8+'BIFUbC-hydrogen'!AA8</f>
        <v>319119523676271.06</v>
      </c>
      <c r="Z8" s="310">
        <f>'BIFUbC-coal'!Z8+'BIFUbC-LPG-propane-or-butane'!Z8+'BIFUbC-petroleum-diesel'!Z8+'BIFUbC-crude-oil'!Z8+'BIFUbC-heavy-or-residual-oil'!Z8+'BIFUbC-natural-gas'!Z8+'BIFUbC-electricity'!Z8+'BIFUbC-heat'!Z8+'BIFUbC-biomass'!Z8+'BIFUbC-hydrogen'!AB8</f>
        <v>315073767374851.44</v>
      </c>
      <c r="AA8" s="310">
        <f>'BIFUbC-coal'!AA8+'BIFUbC-LPG-propane-or-butane'!AA8+'BIFUbC-petroleum-diesel'!AA8+'BIFUbC-crude-oil'!AA8+'BIFUbC-heavy-or-residual-oil'!AA8+'BIFUbC-natural-gas'!AA8+'BIFUbC-electricity'!AA8+'BIFUbC-heat'!AA8+'BIFUbC-biomass'!AA8+'BIFUbC-hydrogen'!AC8</f>
        <v>310785154887226</v>
      </c>
      <c r="AB8" s="310">
        <f>'BIFUbC-coal'!AB8+'BIFUbC-LPG-propane-or-butane'!AB8+'BIFUbC-petroleum-diesel'!AB8+'BIFUbC-crude-oil'!AB8+'BIFUbC-heavy-or-residual-oil'!AB8+'BIFUbC-natural-gas'!AB8+'BIFUbC-electricity'!AB8+'BIFUbC-heat'!AB8+'BIFUbC-biomass'!AB8+'BIFUbC-hydrogen'!AD8</f>
        <v>306327223351557.94</v>
      </c>
      <c r="AC8" s="310">
        <f>'BIFUbC-coal'!AC8+'BIFUbC-LPG-propane-or-butane'!AC8+'BIFUbC-petroleum-diesel'!AC8+'BIFUbC-crude-oil'!AC8+'BIFUbC-heavy-or-residual-oil'!AC8+'BIFUbC-natural-gas'!AC8+'BIFUbC-electricity'!AC8+'BIFUbC-heat'!AC8+'BIFUbC-biomass'!AC8+'BIFUbC-hydrogen'!AE8</f>
        <v>301770226836407.63</v>
      </c>
      <c r="AD8" s="310">
        <f>'BIFUbC-coal'!AD8+'BIFUbC-LPG-propane-or-butane'!AD8+'BIFUbC-petroleum-diesel'!AD8+'BIFUbC-crude-oil'!AD8+'BIFUbC-heavy-or-residual-oil'!AD8+'BIFUbC-natural-gas'!AD8+'BIFUbC-electricity'!AD8+'BIFUbC-heat'!AD8+'BIFUbC-biomass'!AD8+'BIFUbC-hydrogen'!AF8</f>
        <v>297180841340211.63</v>
      </c>
      <c r="AE8" s="310">
        <f>'BIFUbC-coal'!AE8+'BIFUbC-LPG-propane-or-butane'!AE8+'BIFUbC-petroleum-diesel'!AE8+'BIFUbC-crude-oil'!AE8+'BIFUbC-heavy-or-residual-oil'!AE8+'BIFUbC-natural-gas'!AE8+'BIFUbC-electricity'!AE8+'BIFUbC-heat'!AE8+'BIFUbC-biomass'!AE8+'BIFUbC-hydrogen'!AG8</f>
        <v>292622021459041.75</v>
      </c>
      <c r="AF8" s="310">
        <f>'BIFUbC-coal'!AF8+'BIFUbC-LPG-propane-or-butane'!AF8+'BIFUbC-petroleum-diesel'!AF8+'BIFUbC-crude-oil'!AF8+'BIFUbC-heavy-or-residual-oil'!AF8+'BIFUbC-natural-gas'!AF8+'BIFUbC-electricity'!AF8+'BIFUbC-heat'!AF8+'BIFUbC-biomass'!AF8+'BIFUbC-hydrogen'!AH8</f>
        <v>288152995920962.56</v>
      </c>
      <c r="AG8" s="310">
        <f>'BIFUbC-coal'!AG8+'BIFUbC-LPG-propane-or-butane'!AG8+'BIFUbC-petroleum-diesel'!AG8+'BIFUbC-crude-oil'!AG8+'BIFUbC-heavy-or-residual-oil'!AG8+'BIFUbC-natural-gas'!AG8+'BIFUbC-electricity'!AG8+'BIFUbC-heat'!AG8+'BIFUbC-biomass'!AG8+'BIFUbC-hydrogen'!AI8</f>
        <v>283829388729429.75</v>
      </c>
      <c r="AH8" s="310">
        <f>'BIFUbC-coal'!AH8+'BIFUbC-LPG-propane-or-butane'!AH8+'BIFUbC-petroleum-diesel'!AH8+'BIFUbC-crude-oil'!AH8+'BIFUbC-heavy-or-residual-oil'!AH8+'BIFUbC-natural-gas'!AH8+'BIFUbC-electricity'!AH8+'BIFUbC-heat'!AH8+'BIFUbC-biomass'!AH8+'BIFUbC-hydrogen'!AJ8</f>
        <v>279703452979385.81</v>
      </c>
      <c r="AI8" s="310">
        <f>'BIFUbC-coal'!AI8+'BIFUbC-LPG-propane-or-butane'!AI8+'BIFUbC-petroleum-diesel'!AI8+'BIFUbC-crude-oil'!AI8+'BIFUbC-heavy-or-residual-oil'!AI8+'BIFUbC-natural-gas'!AI8+'BIFUbC-electricity'!AI8+'BIFUbC-heat'!AI8+'BIFUbC-biomass'!AI8+'BIFUbC-hydrogen'!AK8</f>
        <v>275824405402052.09</v>
      </c>
      <c r="AJ8" s="310">
        <f>'BIFUbC-coal'!AJ8+'BIFUbC-LPG-propane-or-butane'!AJ8+'BIFUbC-petroleum-diesel'!AJ8+'BIFUbC-crude-oil'!AJ8+'BIFUbC-heavy-or-residual-oil'!AJ8+'BIFUbC-natural-gas'!AJ8+'BIFUbC-electricity'!AJ8+'BIFUbC-heat'!AJ8+'BIFUbC-biomass'!AJ8+'BIFUbC-hydrogen'!AL8</f>
        <v>272238851258906.06</v>
      </c>
      <c r="AK8" s="310">
        <f>'BIFUbC-coal'!AK8+'BIFUbC-LPG-propane-or-butane'!AK8+'BIFUbC-petroleum-diesel'!AK8+'BIFUbC-crude-oil'!AK8+'BIFUbC-heavy-or-residual-oil'!AK8+'BIFUbC-natural-gas'!AK8+'BIFUbC-electricity'!AK8+'BIFUbC-heat'!AK8+'BIFUbC-biomass'!AK8+'BIFUbC-hydrogen'!AM8</f>
        <v>268991291256965.63</v>
      </c>
      <c r="AL8" s="310">
        <f>'BIFUbC-coal'!AL8+'BIFUbC-LPG-propane-or-butane'!AL8+'BIFUbC-petroleum-diesel'!AL8+'BIFUbC-crude-oil'!AL8+'BIFUbC-heavy-or-residual-oil'!AL8+'BIFUbC-natural-gas'!AL8+'BIFUbC-electricity'!AL8+'BIFUbC-heat'!AL8+'BIFUbC-biomass'!AL8+'BIFUbC-hydrogen'!AN8</f>
        <v>266124704630623.66</v>
      </c>
      <c r="AM8" s="310">
        <f>'BIFUbC-coal'!AM8+'BIFUbC-LPG-propane-or-butane'!AM8+'BIFUbC-petroleum-diesel'!AM8+'BIFUbC-crude-oil'!AM8+'BIFUbC-heavy-or-residual-oil'!AM8+'BIFUbC-natural-gas'!AM8+'BIFUbC-electricity'!AM8+'BIFUbC-heat'!AM8+'BIFUbC-biomass'!AM8+'BIFUbC-hydrogen'!AO8</f>
        <v>263681205388062.56</v>
      </c>
      <c r="AN8" s="310">
        <f>'BIFUbC-coal'!AN8+'BIFUbC-LPG-propane-or-butane'!AN8+'BIFUbC-petroleum-diesel'!AN8+'BIFUbC-crude-oil'!AN8+'BIFUbC-heavy-or-residual-oil'!AN8+'BIFUbC-natural-gas'!AN8+'BIFUbC-electricity'!AN8+'BIFUbC-heat'!AN8+'BIFUbC-biomass'!AN8+'BIFUbC-hydrogen'!AP8</f>
        <v>261702771938548.66</v>
      </c>
      <c r="AO8" s="310">
        <f>'BIFUbC-coal'!AO8+'BIFUbC-LPG-propane-or-butane'!AO8+'BIFUbC-petroleum-diesel'!AO8+'BIFUbC-crude-oil'!AO8+'BIFUbC-heavy-or-residual-oil'!AO8+'BIFUbC-natural-gas'!AO8+'BIFUbC-electricity'!AO8+'BIFUbC-heat'!AO8+'BIFUbC-biomass'!AO8+'BIFUbC-hydrogen'!AQ8</f>
        <v>260232053917874.94</v>
      </c>
      <c r="AP8" s="310">
        <f>'BIFUbC-coal'!AP8+'BIFUbC-LPG-propane-or-butane'!AP8+'BIFUbC-petroleum-diesel'!AP8+'BIFUbC-crude-oil'!AP8+'BIFUbC-heavy-or-residual-oil'!AP8+'BIFUbC-natural-gas'!AP8+'BIFUbC-electricity'!AP8+'BIFUbC-heat'!AP8+'BIFUbC-biomass'!AP8+'BIFUbC-hydrogen'!AR8</f>
        <v>259313264065517.25</v>
      </c>
      <c r="AQ8" s="310">
        <f>'BIFUbC-coal'!AQ8+'BIFUbC-LPG-propane-or-butane'!AQ8+'BIFUbC-petroleum-diesel'!AQ8+'BIFUbC-crude-oil'!AQ8+'BIFUbC-heavy-or-residual-oil'!AQ8+'BIFUbC-natural-gas'!AQ8+'BIFUbC-electricity'!AQ8+'BIFUbC-heat'!AQ8+'BIFUbC-biomass'!AQ8+'BIFUbC-hydrogen'!AS8</f>
        <v>258971633702540.31</v>
      </c>
    </row>
    <row r="9" spans="1:43" x14ac:dyDescent="0.2">
      <c r="A9" s="299" t="s">
        <v>96</v>
      </c>
      <c r="B9" s="310">
        <f>'BIFUbC-coal'!B9+'BIFUbC-LPG-propane-or-butane'!B9+'BIFUbC-petroleum-diesel'!B9+'BIFUbC-crude-oil'!B9+'BIFUbC-heavy-or-residual-oil'!B9+'BIFUbC-natural-gas'!B9+'BIFUbC-electricity'!B9+'BIFUbC-heat'!B9+'BIFUbC-biomass'!B9+'BIFUbC-hydrogen'!D9</f>
        <v>891601055687162.25</v>
      </c>
      <c r="C9" s="310">
        <f>'BIFUbC-coal'!C9+'BIFUbC-LPG-propane-or-butane'!C9+'BIFUbC-petroleum-diesel'!C9+'BIFUbC-crude-oil'!C9+'BIFUbC-heavy-or-residual-oil'!C9+'BIFUbC-natural-gas'!C9+'BIFUbC-electricity'!C9+'BIFUbC-heat'!C9+'BIFUbC-biomass'!C9+'BIFUbC-hydrogen'!E9</f>
        <v>883986747789292</v>
      </c>
      <c r="D9" s="310">
        <f>'BIFUbC-coal'!D9+'BIFUbC-LPG-propane-or-butane'!D9+'BIFUbC-petroleum-diesel'!D9+'BIFUbC-crude-oil'!D9+'BIFUbC-heavy-or-residual-oil'!D9+'BIFUbC-natural-gas'!D9+'BIFUbC-electricity'!D9+'BIFUbC-heat'!D9+'BIFUbC-biomass'!D9+'BIFUbC-hydrogen'!F9</f>
        <v>953468206476890.38</v>
      </c>
      <c r="E9" s="310">
        <f>'BIFUbC-coal'!E9+'BIFUbC-LPG-propane-or-butane'!E9+'BIFUbC-petroleum-diesel'!E9+'BIFUbC-crude-oil'!E9+'BIFUbC-heavy-or-residual-oil'!E9+'BIFUbC-natural-gas'!E9+'BIFUbC-electricity'!E9+'BIFUbC-heat'!E9+'BIFUbC-biomass'!E9+'BIFUbC-hydrogen'!G9</f>
        <v>1011259468154170.3</v>
      </c>
      <c r="F9" s="310">
        <f>'BIFUbC-coal'!F9+'BIFUbC-LPG-propane-or-butane'!F9+'BIFUbC-petroleum-diesel'!F9+'BIFUbC-crude-oil'!F9+'BIFUbC-heavy-or-residual-oil'!F9+'BIFUbC-natural-gas'!F9+'BIFUbC-electricity'!F9+'BIFUbC-heat'!F9+'BIFUbC-biomass'!F9+'BIFUbC-hydrogen'!H9</f>
        <v>1090929295169001.9</v>
      </c>
      <c r="G9" s="310">
        <f>'BIFUbC-coal'!G9+'BIFUbC-LPG-propane-or-butane'!G9+'BIFUbC-petroleum-diesel'!G9+'BIFUbC-crude-oil'!G9+'BIFUbC-heavy-or-residual-oil'!G9+'BIFUbC-natural-gas'!G9+'BIFUbC-electricity'!G9+'BIFUbC-heat'!G9+'BIFUbC-biomass'!G9+'BIFUbC-hydrogen'!I9</f>
        <v>1139408474573466.5</v>
      </c>
      <c r="H9" s="310">
        <f>'BIFUbC-coal'!H9+'BIFUbC-LPG-propane-or-butane'!H9+'BIFUbC-petroleum-diesel'!H9+'BIFUbC-crude-oil'!H9+'BIFUbC-heavy-or-residual-oil'!H9+'BIFUbC-natural-gas'!H9+'BIFUbC-electricity'!H9+'BIFUbC-heat'!H9+'BIFUbC-biomass'!H9+'BIFUbC-hydrogen'!J9</f>
        <v>1189640088407740</v>
      </c>
      <c r="I9" s="310">
        <f>'BIFUbC-coal'!I9+'BIFUbC-LPG-propane-or-butane'!I9+'BIFUbC-petroleum-diesel'!I9+'BIFUbC-crude-oil'!I9+'BIFUbC-heavy-or-residual-oil'!I9+'BIFUbC-natural-gas'!I9+'BIFUbC-electricity'!I9+'BIFUbC-heat'!I9+'BIFUbC-biomass'!I9+'BIFUbC-hydrogen'!K9</f>
        <v>1221295132940162.8</v>
      </c>
      <c r="J9" s="310">
        <f>'BIFUbC-coal'!J9+'BIFUbC-LPG-propane-or-butane'!J9+'BIFUbC-petroleum-diesel'!J9+'BIFUbC-crude-oil'!J9+'BIFUbC-heavy-or-residual-oil'!J9+'BIFUbC-natural-gas'!J9+'BIFUbC-electricity'!J9+'BIFUbC-heat'!J9+'BIFUbC-biomass'!J9+'BIFUbC-hydrogen'!L9</f>
        <v>1253073532605154</v>
      </c>
      <c r="K9" s="310">
        <f>'BIFUbC-coal'!K9+'BIFUbC-LPG-propane-or-butane'!K9+'BIFUbC-petroleum-diesel'!K9+'BIFUbC-crude-oil'!K9+'BIFUbC-heavy-or-residual-oil'!K9+'BIFUbC-natural-gas'!K9+'BIFUbC-electricity'!K9+'BIFUbC-heat'!K9+'BIFUbC-biomass'!K9+'BIFUbC-hydrogen'!M9</f>
        <v>1284755522947084</v>
      </c>
      <c r="L9" s="310">
        <f>'BIFUbC-coal'!L9+'BIFUbC-LPG-propane-or-butane'!L9+'BIFUbC-petroleum-diesel'!L9+'BIFUbC-crude-oil'!L9+'BIFUbC-heavy-or-residual-oil'!L9+'BIFUbC-natural-gas'!L9+'BIFUbC-electricity'!L9+'BIFUbC-heat'!L9+'BIFUbC-biomass'!L9+'BIFUbC-hydrogen'!N9</f>
        <v>1316095314433962</v>
      </c>
      <c r="M9" s="310">
        <f>'BIFUbC-coal'!M9+'BIFUbC-LPG-propane-or-butane'!M9+'BIFUbC-petroleum-diesel'!M9+'BIFUbC-crude-oil'!M9+'BIFUbC-heavy-or-residual-oil'!M9+'BIFUbC-natural-gas'!M9+'BIFUbC-electricity'!M9+'BIFUbC-heat'!M9+'BIFUbC-biomass'!M9+'BIFUbC-hydrogen'!O9</f>
        <v>1346823025578448.5</v>
      </c>
      <c r="N9" s="310">
        <f>'BIFUbC-coal'!N9+'BIFUbC-LPG-propane-or-butane'!N9+'BIFUbC-petroleum-diesel'!N9+'BIFUbC-crude-oil'!N9+'BIFUbC-heavy-or-residual-oil'!N9+'BIFUbC-natural-gas'!N9+'BIFUbC-electricity'!N9+'BIFUbC-heat'!N9+'BIFUbC-biomass'!N9+'BIFUbC-hydrogen'!P9</f>
        <v>1364981719844624.8</v>
      </c>
      <c r="O9" s="310">
        <f>'BIFUbC-coal'!O9+'BIFUbC-LPG-propane-or-butane'!O9+'BIFUbC-petroleum-diesel'!O9+'BIFUbC-crude-oil'!O9+'BIFUbC-heavy-or-residual-oil'!O9+'BIFUbC-natural-gas'!O9+'BIFUbC-electricity'!O9+'BIFUbC-heat'!O9+'BIFUbC-biomass'!O9+'BIFUbC-hydrogen'!Q9</f>
        <v>1382256827641248.3</v>
      </c>
      <c r="P9" s="310">
        <f>'BIFUbC-coal'!P9+'BIFUbC-LPG-propane-or-butane'!P9+'BIFUbC-petroleum-diesel'!P9+'BIFUbC-crude-oil'!P9+'BIFUbC-heavy-or-residual-oil'!P9+'BIFUbC-natural-gas'!P9+'BIFUbC-electricity'!P9+'BIFUbC-heat'!P9+'BIFUbC-biomass'!P9+'BIFUbC-hydrogen'!R9</f>
        <v>1398676225184665.5</v>
      </c>
      <c r="Q9" s="310">
        <f>'BIFUbC-coal'!Q9+'BIFUbC-LPG-propane-or-butane'!Q9+'BIFUbC-petroleum-diesel'!Q9+'BIFUbC-crude-oil'!Q9+'BIFUbC-heavy-or-residual-oil'!Q9+'BIFUbC-natural-gas'!Q9+'BIFUbC-electricity'!Q9+'BIFUbC-heat'!Q9+'BIFUbC-biomass'!Q9+'BIFUbC-hydrogen'!S9</f>
        <v>1414280543958157.3</v>
      </c>
      <c r="R9" s="310">
        <f>'BIFUbC-coal'!R9+'BIFUbC-LPG-propane-or-butane'!R9+'BIFUbC-petroleum-diesel'!R9+'BIFUbC-crude-oil'!R9+'BIFUbC-heavy-or-residual-oil'!R9+'BIFUbC-natural-gas'!R9+'BIFUbC-electricity'!R9+'BIFUbC-heat'!R9+'BIFUbC-biomass'!R9+'BIFUbC-hydrogen'!T9</f>
        <v>1429121529186245</v>
      </c>
      <c r="S9" s="310">
        <f>'BIFUbC-coal'!S9+'BIFUbC-LPG-propane-or-butane'!S9+'BIFUbC-petroleum-diesel'!S9+'BIFUbC-crude-oil'!S9+'BIFUbC-heavy-or-residual-oil'!S9+'BIFUbC-natural-gas'!S9+'BIFUbC-electricity'!S9+'BIFUbC-heat'!S9+'BIFUbC-biomass'!S9+'BIFUbC-hydrogen'!U9</f>
        <v>1437415787635907</v>
      </c>
      <c r="T9" s="310">
        <f>'BIFUbC-coal'!T9+'BIFUbC-LPG-propane-or-butane'!T9+'BIFUbC-petroleum-diesel'!T9+'BIFUbC-crude-oil'!T9+'BIFUbC-heavy-or-residual-oil'!T9+'BIFUbC-natural-gas'!T9+'BIFUbC-electricity'!T9+'BIFUbC-heat'!T9+'BIFUbC-biomass'!T9+'BIFUbC-hydrogen'!V9</f>
        <v>1445041671829724.8</v>
      </c>
      <c r="U9" s="310">
        <f>'BIFUbC-coal'!U9+'BIFUbC-LPG-propane-or-butane'!U9+'BIFUbC-petroleum-diesel'!U9+'BIFUbC-crude-oil'!U9+'BIFUbC-heavy-or-residual-oil'!U9+'BIFUbC-natural-gas'!U9+'BIFUbC-electricity'!U9+'BIFUbC-heat'!U9+'BIFUbC-biomass'!U9+'BIFUbC-hydrogen'!W9</f>
        <v>1452037778484537.3</v>
      </c>
      <c r="V9" s="310">
        <f>'BIFUbC-coal'!V9+'BIFUbC-LPG-propane-or-butane'!V9+'BIFUbC-petroleum-diesel'!V9+'BIFUbC-crude-oil'!V9+'BIFUbC-heavy-or-residual-oil'!V9+'BIFUbC-natural-gas'!V9+'BIFUbC-electricity'!V9+'BIFUbC-heat'!V9+'BIFUbC-biomass'!V9+'BIFUbC-hydrogen'!X9</f>
        <v>1458447368882553.5</v>
      </c>
      <c r="W9" s="310">
        <f>'BIFUbC-coal'!W9+'BIFUbC-LPG-propane-or-butane'!W9+'BIFUbC-petroleum-diesel'!W9+'BIFUbC-crude-oil'!W9+'BIFUbC-heavy-or-residual-oil'!W9+'BIFUbC-natural-gas'!W9+'BIFUbC-electricity'!W9+'BIFUbC-heat'!W9+'BIFUbC-biomass'!W9+'BIFUbC-hydrogen'!Y9</f>
        <v>1464317480076723</v>
      </c>
      <c r="X9" s="310">
        <f>'BIFUbC-coal'!X9+'BIFUbC-LPG-propane-or-butane'!X9+'BIFUbC-petroleum-diesel'!X9+'BIFUbC-crude-oil'!X9+'BIFUbC-heavy-or-residual-oil'!X9+'BIFUbC-natural-gas'!X9+'BIFUbC-electricity'!X9+'BIFUbC-heat'!X9+'BIFUbC-biomass'!X9+'BIFUbC-hydrogen'!Z9</f>
        <v>1457954460611904.8</v>
      </c>
      <c r="Y9" s="310">
        <f>'BIFUbC-coal'!Y9+'BIFUbC-LPG-propane-or-butane'!Y9+'BIFUbC-petroleum-diesel'!Y9+'BIFUbC-crude-oil'!Y9+'BIFUbC-heavy-or-residual-oil'!Y9+'BIFUbC-natural-gas'!Y9+'BIFUbC-electricity'!Y9+'BIFUbC-heat'!Y9+'BIFUbC-biomass'!Y9+'BIFUbC-hydrogen'!AA9</f>
        <v>1451154382989625.3</v>
      </c>
      <c r="Z9" s="310">
        <f>'BIFUbC-coal'!Z9+'BIFUbC-LPG-propane-or-butane'!Z9+'BIFUbC-petroleum-diesel'!Z9+'BIFUbC-crude-oil'!Z9+'BIFUbC-heavy-or-residual-oil'!Z9+'BIFUbC-natural-gas'!Z9+'BIFUbC-electricity'!Z9+'BIFUbC-heat'!Z9+'BIFUbC-biomass'!Z9+'BIFUbC-hydrogen'!AB9</f>
        <v>1443970693284288.3</v>
      </c>
      <c r="AA9" s="310">
        <f>'BIFUbC-coal'!AA9+'BIFUbC-LPG-propane-or-butane'!AA9+'BIFUbC-petroleum-diesel'!AA9+'BIFUbC-crude-oil'!AA9+'BIFUbC-heavy-or-residual-oil'!AA9+'BIFUbC-natural-gas'!AA9+'BIFUbC-electricity'!AA9+'BIFUbC-heat'!AA9+'BIFUbC-biomass'!AA9+'BIFUbC-hydrogen'!AC9</f>
        <v>1436457544747965.8</v>
      </c>
      <c r="AB9" s="310">
        <f>'BIFUbC-coal'!AB9+'BIFUbC-LPG-propane-or-butane'!AB9+'BIFUbC-petroleum-diesel'!AB9+'BIFUbC-crude-oil'!AB9+'BIFUbC-heavy-or-residual-oil'!AB9+'BIFUbC-natural-gas'!AB9+'BIFUbC-electricity'!AB9+'BIFUbC-heat'!AB9+'BIFUbC-biomass'!AB9+'BIFUbC-hydrogen'!AD9</f>
        <v>1428669213211111.3</v>
      </c>
      <c r="AC9" s="310">
        <f>'BIFUbC-coal'!AC9+'BIFUbC-LPG-propane-or-butane'!AC9+'BIFUbC-petroleum-diesel'!AC9+'BIFUbC-crude-oil'!AC9+'BIFUbC-heavy-or-residual-oil'!AC9+'BIFUbC-natural-gas'!AC9+'BIFUbC-electricity'!AC9+'BIFUbC-heat'!AC9+'BIFUbC-biomass'!AC9+'BIFUbC-hydrogen'!AE9</f>
        <v>1412439758189197</v>
      </c>
      <c r="AD9" s="310">
        <f>'BIFUbC-coal'!AD9+'BIFUbC-LPG-propane-or-butane'!AD9+'BIFUbC-petroleum-diesel'!AD9+'BIFUbC-crude-oil'!AD9+'BIFUbC-heavy-or-residual-oil'!AD9+'BIFUbC-natural-gas'!AD9+'BIFUbC-electricity'!AD9+'BIFUbC-heat'!AD9+'BIFUbC-biomass'!AD9+'BIFUbC-hydrogen'!AF9</f>
        <v>1396042410998600</v>
      </c>
      <c r="AE9" s="310">
        <f>'BIFUbC-coal'!AE9+'BIFUbC-LPG-propane-or-butane'!AE9+'BIFUbC-petroleum-diesel'!AE9+'BIFUbC-crude-oil'!AE9+'BIFUbC-heavy-or-residual-oil'!AE9+'BIFUbC-natural-gas'!AE9+'BIFUbC-electricity'!AE9+'BIFUbC-heat'!AE9+'BIFUbC-biomass'!AE9+'BIFUbC-hydrogen'!AG9</f>
        <v>1379529183844858.3</v>
      </c>
      <c r="AF9" s="310">
        <f>'BIFUbC-coal'!AF9+'BIFUbC-LPG-propane-or-butane'!AF9+'BIFUbC-petroleum-diesel'!AF9+'BIFUbC-crude-oil'!AF9+'BIFUbC-heavy-or-residual-oil'!AF9+'BIFUbC-natural-gas'!AF9+'BIFUbC-electricity'!AF9+'BIFUbC-heat'!AF9+'BIFUbC-biomass'!AF9+'BIFUbC-hydrogen'!AH9</f>
        <v>1362950752698723.5</v>
      </c>
      <c r="AG9" s="310">
        <f>'BIFUbC-coal'!AG9+'BIFUbC-LPG-propane-or-butane'!AG9+'BIFUbC-petroleum-diesel'!AG9+'BIFUbC-crude-oil'!AG9+'BIFUbC-heavy-or-residual-oil'!AG9+'BIFUbC-natural-gas'!AG9+'BIFUbC-electricity'!AG9+'BIFUbC-heat'!AG9+'BIFUbC-biomass'!AG9+'BIFUbC-hydrogen'!AI9</f>
        <v>1346356310015397.8</v>
      </c>
      <c r="AH9" s="310">
        <f>'BIFUbC-coal'!AH9+'BIFUbC-LPG-propane-or-butane'!AH9+'BIFUbC-petroleum-diesel'!AH9+'BIFUbC-crude-oil'!AH9+'BIFUbC-heavy-or-residual-oil'!AH9+'BIFUbC-natural-gas'!AH9+'BIFUbC-electricity'!AH9+'BIFUbC-heat'!AH9+'BIFUbC-biomass'!AH9+'BIFUbC-hydrogen'!AJ9</f>
        <v>1328619333607833.3</v>
      </c>
      <c r="AI9" s="310">
        <f>'BIFUbC-coal'!AI9+'BIFUbC-LPG-propane-or-butane'!AI9+'BIFUbC-petroleum-diesel'!AI9+'BIFUbC-crude-oil'!AI9+'BIFUbC-heavy-or-residual-oil'!AI9+'BIFUbC-natural-gas'!AI9+'BIFUbC-electricity'!AI9+'BIFUbC-heat'!AI9+'BIFUbC-biomass'!AI9+'BIFUbC-hydrogen'!AK9</f>
        <v>1310960132367779.8</v>
      </c>
      <c r="AJ9" s="310">
        <f>'BIFUbC-coal'!AJ9+'BIFUbC-LPG-propane-or-butane'!AJ9+'BIFUbC-petroleum-diesel'!AJ9+'BIFUbC-crude-oil'!AJ9+'BIFUbC-heavy-or-residual-oil'!AJ9+'BIFUbC-natural-gas'!AJ9+'BIFUbC-electricity'!AJ9+'BIFUbC-heat'!AJ9+'BIFUbC-biomass'!AJ9+'BIFUbC-hydrogen'!AL9</f>
        <v>1293423356747934.8</v>
      </c>
      <c r="AK9" s="310">
        <f>'BIFUbC-coal'!AK9+'BIFUbC-LPG-propane-or-butane'!AK9+'BIFUbC-petroleum-diesel'!AK9+'BIFUbC-crude-oil'!AK9+'BIFUbC-heavy-or-residual-oil'!AK9+'BIFUbC-natural-gas'!AK9+'BIFUbC-electricity'!AK9+'BIFUbC-heat'!AK9+'BIFUbC-biomass'!AK9+'BIFUbC-hydrogen'!AM9</f>
        <v>1276052356164101</v>
      </c>
      <c r="AL9" s="310">
        <f>'BIFUbC-coal'!AL9+'BIFUbC-LPG-propane-or-butane'!AL9+'BIFUbC-petroleum-diesel'!AL9+'BIFUbC-crude-oil'!AL9+'BIFUbC-heavy-or-residual-oil'!AL9+'BIFUbC-natural-gas'!AL9+'BIFUbC-electricity'!AL9+'BIFUbC-heat'!AL9+'BIFUbC-biomass'!AL9+'BIFUbC-hydrogen'!AN9</f>
        <v>1258889397587108</v>
      </c>
      <c r="AM9" s="310">
        <f>'BIFUbC-coal'!AM9+'BIFUbC-LPG-propane-or-butane'!AM9+'BIFUbC-petroleum-diesel'!AM9+'BIFUbC-crude-oil'!AM9+'BIFUbC-heavy-or-residual-oil'!AM9+'BIFUbC-natural-gas'!AM9+'BIFUbC-electricity'!AM9+'BIFUbC-heat'!AM9+'BIFUbC-biomass'!AM9+'BIFUbC-hydrogen'!AO9</f>
        <v>1239627812392904.5</v>
      </c>
      <c r="AN9" s="310">
        <f>'BIFUbC-coal'!AN9+'BIFUbC-LPG-propane-or-butane'!AN9+'BIFUbC-petroleum-diesel'!AN9+'BIFUbC-crude-oil'!AN9+'BIFUbC-heavy-or-residual-oil'!AN9+'BIFUbC-natural-gas'!AN9+'BIFUbC-electricity'!AN9+'BIFUbC-heat'!AN9+'BIFUbC-biomass'!AN9+'BIFUbC-hydrogen'!AP9</f>
        <v>1220656820673856.8</v>
      </c>
      <c r="AO9" s="310">
        <f>'BIFUbC-coal'!AO9+'BIFUbC-LPG-propane-or-butane'!AO9+'BIFUbC-petroleum-diesel'!AO9+'BIFUbC-crude-oil'!AO9+'BIFUbC-heavy-or-residual-oil'!AO9+'BIFUbC-natural-gas'!AO9+'BIFUbC-electricity'!AO9+'BIFUbC-heat'!AO9+'BIFUbC-biomass'!AO9+'BIFUbC-hydrogen'!AQ9</f>
        <v>1202017374419931.5</v>
      </c>
      <c r="AP9" s="310">
        <f>'BIFUbC-coal'!AP9+'BIFUbC-LPG-propane-or-butane'!AP9+'BIFUbC-petroleum-diesel'!AP9+'BIFUbC-crude-oil'!AP9+'BIFUbC-heavy-or-residual-oil'!AP9+'BIFUbC-natural-gas'!AP9+'BIFUbC-electricity'!AP9+'BIFUbC-heat'!AP9+'BIFUbC-biomass'!AP9+'BIFUbC-hydrogen'!AR9</f>
        <v>1183750835707894.5</v>
      </c>
      <c r="AQ9" s="310">
        <f>'BIFUbC-coal'!AQ9+'BIFUbC-LPG-propane-or-butane'!AQ9+'BIFUbC-petroleum-diesel'!AQ9+'BIFUbC-crude-oil'!AQ9+'BIFUbC-heavy-or-residual-oil'!AQ9+'BIFUbC-natural-gas'!AQ9+'BIFUbC-electricity'!AQ9+'BIFUbC-heat'!AQ9+'BIFUbC-biomass'!AQ9+'BIFUbC-hydrogen'!AS9</f>
        <v>1165802331376937.3</v>
      </c>
    </row>
    <row r="10" spans="1:43" x14ac:dyDescent="0.2">
      <c r="A10" s="299" t="s">
        <v>97</v>
      </c>
      <c r="B10" s="310">
        <f>'BIFUbC-coal'!B10+'BIFUbC-LPG-propane-or-butane'!B10+'BIFUbC-petroleum-diesel'!B10+'BIFUbC-crude-oil'!B10+'BIFUbC-heavy-or-residual-oil'!B10+'BIFUbC-natural-gas'!B10+'BIFUbC-electricity'!B10+'BIFUbC-heat'!B10+'BIFUbC-biomass'!B10+'BIFUbC-hydrogen'!D10</f>
        <v>4.1539860564351224E+16</v>
      </c>
      <c r="C10" s="310">
        <f>'BIFUbC-coal'!C10+'BIFUbC-LPG-propane-or-butane'!C10+'BIFUbC-petroleum-diesel'!C10+'BIFUbC-crude-oil'!C10+'BIFUbC-heavy-or-residual-oil'!C10+'BIFUbC-natural-gas'!C10+'BIFUbC-electricity'!C10+'BIFUbC-heat'!C10+'BIFUbC-biomass'!C10+'BIFUbC-hydrogen'!E10</f>
        <v>4.3980180641948744E+16</v>
      </c>
      <c r="D10" s="310">
        <f>'BIFUbC-coal'!D10+'BIFUbC-LPG-propane-or-butane'!D10+'BIFUbC-petroleum-diesel'!D10+'BIFUbC-crude-oil'!D10+'BIFUbC-heavy-or-residual-oil'!D10+'BIFUbC-natural-gas'!D10+'BIFUbC-electricity'!D10+'BIFUbC-heat'!D10+'BIFUbC-biomass'!D10+'BIFUbC-hydrogen'!F10</f>
        <v>4.5807264046171304E+16</v>
      </c>
      <c r="E10" s="310">
        <f>'BIFUbC-coal'!E10+'BIFUbC-LPG-propane-or-butane'!E10+'BIFUbC-petroleum-diesel'!E10+'BIFUbC-crude-oil'!E10+'BIFUbC-heavy-or-residual-oil'!E10+'BIFUbC-natural-gas'!E10+'BIFUbC-electricity'!E10+'BIFUbC-heat'!E10+'BIFUbC-biomass'!E10+'BIFUbC-hydrogen'!G10</f>
        <v>4.691719941947384E+16</v>
      </c>
      <c r="F10" s="310">
        <f>'BIFUbC-coal'!F10+'BIFUbC-LPG-propane-or-butane'!F10+'BIFUbC-petroleum-diesel'!F10+'BIFUbC-crude-oil'!F10+'BIFUbC-heavy-or-residual-oil'!F10+'BIFUbC-natural-gas'!F10+'BIFUbC-electricity'!F10+'BIFUbC-heat'!F10+'BIFUbC-biomass'!F10+'BIFUbC-hydrogen'!H10</f>
        <v>5.02719128712434E+16</v>
      </c>
      <c r="G10" s="310">
        <f>'BIFUbC-coal'!G10+'BIFUbC-LPG-propane-or-butane'!G10+'BIFUbC-petroleum-diesel'!G10+'BIFUbC-crude-oil'!G10+'BIFUbC-heavy-or-residual-oil'!G10+'BIFUbC-natural-gas'!G10+'BIFUbC-electricity'!G10+'BIFUbC-heat'!G10+'BIFUbC-biomass'!G10+'BIFUbC-hydrogen'!I10</f>
        <v>5.3862194109354664E+16</v>
      </c>
      <c r="H10" s="310">
        <f>'BIFUbC-coal'!H10+'BIFUbC-LPG-propane-or-butane'!H10+'BIFUbC-petroleum-diesel'!H10+'BIFUbC-crude-oil'!H10+'BIFUbC-heavy-or-residual-oil'!H10+'BIFUbC-natural-gas'!H10+'BIFUbC-electricity'!H10+'BIFUbC-heat'!H10+'BIFUbC-biomass'!H10+'BIFUbC-hydrogen'!J10</f>
        <v>5.6716171586298904E+16</v>
      </c>
      <c r="I10" s="310">
        <f>'BIFUbC-coal'!I10+'BIFUbC-LPG-propane-or-butane'!I10+'BIFUbC-petroleum-diesel'!I10+'BIFUbC-crude-oil'!I10+'BIFUbC-heavy-or-residual-oil'!I10+'BIFUbC-natural-gas'!I10+'BIFUbC-electricity'!I10+'BIFUbC-heat'!I10+'BIFUbC-biomass'!I10+'BIFUbC-hydrogen'!K10</f>
        <v>5.800571842687332E+16</v>
      </c>
      <c r="J10" s="310">
        <f>'BIFUbC-coal'!J10+'BIFUbC-LPG-propane-or-butane'!J10+'BIFUbC-petroleum-diesel'!J10+'BIFUbC-crude-oil'!J10+'BIFUbC-heavy-or-residual-oil'!J10+'BIFUbC-natural-gas'!J10+'BIFUbC-electricity'!J10+'BIFUbC-heat'!J10+'BIFUbC-biomass'!J10+'BIFUbC-hydrogen'!L10</f>
        <v>5.9295249436999784E+16</v>
      </c>
      <c r="K10" s="310">
        <f>'BIFUbC-coal'!K10+'BIFUbC-LPG-propane-or-butane'!K10+'BIFUbC-petroleum-diesel'!K10+'BIFUbC-crude-oil'!K10+'BIFUbC-heavy-or-residual-oil'!K10+'BIFUbC-natural-gas'!K10+'BIFUbC-electricity'!K10+'BIFUbC-heat'!K10+'BIFUbC-biomass'!K10+'BIFUbC-hydrogen'!M10</f>
        <v>6.0584764616678328E+16</v>
      </c>
      <c r="L10" s="310">
        <f>'BIFUbC-coal'!L10+'BIFUbC-LPG-propane-or-butane'!L10+'BIFUbC-petroleum-diesel'!L10+'BIFUbC-crude-oil'!L10+'BIFUbC-heavy-or-residual-oil'!L10+'BIFUbC-natural-gas'!L10+'BIFUbC-electricity'!L10+'BIFUbC-heat'!L10+'BIFUbC-biomass'!L10+'BIFUbC-hydrogen'!N10</f>
        <v>6.1874263965908904E+16</v>
      </c>
      <c r="M10" s="310">
        <f>'BIFUbC-coal'!M10+'BIFUbC-LPG-propane-or-butane'!M10+'BIFUbC-petroleum-diesel'!M10+'BIFUbC-crude-oil'!M10+'BIFUbC-heavy-or-residual-oil'!M10+'BIFUbC-natural-gas'!M10+'BIFUbC-electricity'!M10+'BIFUbC-heat'!M10+'BIFUbC-biomass'!M10+'BIFUbC-hydrogen'!O10</f>
        <v>6.3163747484691584E+16</v>
      </c>
      <c r="N10" s="310">
        <f>'BIFUbC-coal'!N10+'BIFUbC-LPG-propane-or-butane'!N10+'BIFUbC-petroleum-diesel'!N10+'BIFUbC-crude-oil'!N10+'BIFUbC-heavy-or-residual-oil'!N10+'BIFUbC-natural-gas'!N10+'BIFUbC-electricity'!N10+'BIFUbC-heat'!N10+'BIFUbC-biomass'!N10+'BIFUbC-hydrogen'!P10</f>
        <v>6.3255620222881944E+16</v>
      </c>
      <c r="O10" s="310">
        <f>'BIFUbC-coal'!O10+'BIFUbC-LPG-propane-or-butane'!O10+'BIFUbC-petroleum-diesel'!O10+'BIFUbC-crude-oil'!O10+'BIFUbC-heavy-or-residual-oil'!O10+'BIFUbC-natural-gas'!O10+'BIFUbC-electricity'!O10+'BIFUbC-heat'!O10+'BIFUbC-biomass'!O10+'BIFUbC-hydrogen'!Q10</f>
        <v>6.3347492207441384E+16</v>
      </c>
      <c r="P10" s="310">
        <f>'BIFUbC-coal'!P10+'BIFUbC-LPG-propane-or-butane'!P10+'BIFUbC-petroleum-diesel'!P10+'BIFUbC-crude-oil'!P10+'BIFUbC-heavy-or-residual-oil'!P10+'BIFUbC-natural-gas'!P10+'BIFUbC-electricity'!P10+'BIFUbC-heat'!P10+'BIFUbC-biomass'!P10+'BIFUbC-hydrogen'!R10</f>
        <v>6.3439363438369848E+16</v>
      </c>
      <c r="Q10" s="310">
        <f>'BIFUbC-coal'!Q10+'BIFUbC-LPG-propane-or-butane'!Q10+'BIFUbC-petroleum-diesel'!Q10+'BIFUbC-crude-oil'!Q10+'BIFUbC-heavy-or-residual-oil'!Q10+'BIFUbC-natural-gas'!Q10+'BIFUbC-electricity'!Q10+'BIFUbC-heat'!Q10+'BIFUbC-biomass'!Q10+'BIFUbC-hydrogen'!S10</f>
        <v>6.3531233915667368E+16</v>
      </c>
      <c r="R10" s="310">
        <f>'BIFUbC-coal'!R10+'BIFUbC-LPG-propane-or-butane'!R10+'BIFUbC-petroleum-diesel'!R10+'BIFUbC-crude-oil'!R10+'BIFUbC-heavy-or-residual-oil'!R10+'BIFUbC-natural-gas'!R10+'BIFUbC-electricity'!R10+'BIFUbC-heat'!R10+'BIFUbC-biomass'!R10+'BIFUbC-hydrogen'!T10</f>
        <v>6.3623103639333928E+16</v>
      </c>
      <c r="S10" s="310">
        <f>'BIFUbC-coal'!S10+'BIFUbC-LPG-propane-or-butane'!S10+'BIFUbC-petroleum-diesel'!S10+'BIFUbC-crude-oil'!S10+'BIFUbC-heavy-or-residual-oil'!S10+'BIFUbC-natural-gas'!S10+'BIFUbC-electricity'!S10+'BIFUbC-heat'!S10+'BIFUbC-biomass'!S10+'BIFUbC-hydrogen'!U10</f>
        <v>6.2885941481220216E+16</v>
      </c>
      <c r="T10" s="310">
        <f>'BIFUbC-coal'!T10+'BIFUbC-LPG-propane-or-butane'!T10+'BIFUbC-petroleum-diesel'!T10+'BIFUbC-crude-oil'!T10+'BIFUbC-heavy-or-residual-oil'!T10+'BIFUbC-natural-gas'!T10+'BIFUbC-electricity'!T10+'BIFUbC-heat'!T10+'BIFUbC-biomass'!T10+'BIFUbC-hydrogen'!V10</f>
        <v>6.2148781834614576E+16</v>
      </c>
      <c r="U10" s="310">
        <f>'BIFUbC-coal'!U10+'BIFUbC-LPG-propane-or-butane'!U10+'BIFUbC-petroleum-diesel'!U10+'BIFUbC-crude-oil'!U10+'BIFUbC-heavy-or-residual-oil'!U10+'BIFUbC-natural-gas'!U10+'BIFUbC-electricity'!U10+'BIFUbC-heat'!U10+'BIFUbC-biomass'!U10+'BIFUbC-hydrogen'!W10</f>
        <v>6.1411624699516992E+16</v>
      </c>
      <c r="V10" s="310">
        <f>'BIFUbC-coal'!V10+'BIFUbC-LPG-propane-or-butane'!V10+'BIFUbC-petroleum-diesel'!V10+'BIFUbC-crude-oil'!V10+'BIFUbC-heavy-or-residual-oil'!V10+'BIFUbC-natural-gas'!V10+'BIFUbC-electricity'!V10+'BIFUbC-heat'!V10+'BIFUbC-biomass'!V10+'BIFUbC-hydrogen'!X10</f>
        <v>6.0674470075927472E+16</v>
      </c>
      <c r="W10" s="310">
        <f>'BIFUbC-coal'!W10+'BIFUbC-LPG-propane-or-butane'!W10+'BIFUbC-petroleum-diesel'!W10+'BIFUbC-crude-oil'!W10+'BIFUbC-heavy-or-residual-oil'!W10+'BIFUbC-natural-gas'!W10+'BIFUbC-electricity'!W10+'BIFUbC-heat'!W10+'BIFUbC-biomass'!W10+'BIFUbC-hydrogen'!Y10</f>
        <v>5.9937317963846008E+16</v>
      </c>
      <c r="X10" s="310">
        <f>'BIFUbC-coal'!X10+'BIFUbC-LPG-propane-or-butane'!X10+'BIFUbC-petroleum-diesel'!X10+'BIFUbC-crude-oil'!X10+'BIFUbC-heavy-or-residual-oil'!X10+'BIFUbC-natural-gas'!X10+'BIFUbC-electricity'!X10+'BIFUbC-heat'!X10+'BIFUbC-biomass'!X10+'BIFUbC-hydrogen'!Z10</f>
        <v>5.8555248132665136E+16</v>
      </c>
      <c r="Y10" s="310">
        <f>'BIFUbC-coal'!Y10+'BIFUbC-LPG-propane-or-butane'!Y10+'BIFUbC-petroleum-diesel'!Y10+'BIFUbC-crude-oil'!Y10+'BIFUbC-heavy-or-residual-oil'!Y10+'BIFUbC-natural-gas'!Y10+'BIFUbC-electricity'!Y10+'BIFUbC-heat'!Y10+'BIFUbC-biomass'!Y10+'BIFUbC-hydrogen'!AA10</f>
        <v>5.7173183010581216E+16</v>
      </c>
      <c r="Z10" s="310">
        <f>'BIFUbC-coal'!Z10+'BIFUbC-LPG-propane-or-butane'!Z10+'BIFUbC-petroleum-diesel'!Z10+'BIFUbC-crude-oil'!Z10+'BIFUbC-heavy-or-residual-oil'!Z10+'BIFUbC-natural-gas'!Z10+'BIFUbC-electricity'!Z10+'BIFUbC-heat'!Z10+'BIFUbC-biomass'!Z10+'BIFUbC-hydrogen'!AB10</f>
        <v>5.5791122597594208E+16</v>
      </c>
      <c r="AA10" s="310">
        <f>'BIFUbC-coal'!AA10+'BIFUbC-LPG-propane-or-butane'!AA10+'BIFUbC-petroleum-diesel'!AA10+'BIFUbC-crude-oil'!AA10+'BIFUbC-heavy-or-residual-oil'!AA10+'BIFUbC-natural-gas'!AA10+'BIFUbC-electricity'!AA10+'BIFUbC-heat'!AA10+'BIFUbC-biomass'!AA10+'BIFUbC-hydrogen'!AC10</f>
        <v>5.4409066893704136E+16</v>
      </c>
      <c r="AB10" s="310">
        <f>'BIFUbC-coal'!AB10+'BIFUbC-LPG-propane-or-butane'!AB10+'BIFUbC-petroleum-diesel'!AB10+'BIFUbC-crude-oil'!AB10+'BIFUbC-heavy-or-residual-oil'!AB10+'BIFUbC-natural-gas'!AB10+'BIFUbC-electricity'!AB10+'BIFUbC-heat'!AB10+'BIFUbC-biomass'!AB10+'BIFUbC-hydrogen'!AD10</f>
        <v>5.3027015898910992E+16</v>
      </c>
      <c r="AC10" s="310">
        <f>'BIFUbC-coal'!AC10+'BIFUbC-LPG-propane-or-butane'!AC10+'BIFUbC-petroleum-diesel'!AC10+'BIFUbC-crude-oil'!AC10+'BIFUbC-heavy-or-residual-oil'!AC10+'BIFUbC-natural-gas'!AC10+'BIFUbC-electricity'!AC10+'BIFUbC-heat'!AC10+'BIFUbC-biomass'!AC10+'BIFUbC-hydrogen'!AE10</f>
        <v>5.1644969613214776E+16</v>
      </c>
      <c r="AD10" s="310">
        <f>'BIFUbC-coal'!AD10+'BIFUbC-LPG-propane-or-butane'!AD10+'BIFUbC-petroleum-diesel'!AD10+'BIFUbC-crude-oil'!AD10+'BIFUbC-heavy-or-residual-oil'!AD10+'BIFUbC-natural-gas'!AD10+'BIFUbC-electricity'!AD10+'BIFUbC-heat'!AD10+'BIFUbC-biomass'!AD10+'BIFUbC-hydrogen'!AF10</f>
        <v>5.0262928036615512E+16</v>
      </c>
      <c r="AE10" s="310">
        <f>'BIFUbC-coal'!AE10+'BIFUbC-LPG-propane-or-butane'!AE10+'BIFUbC-petroleum-diesel'!AE10+'BIFUbC-crude-oil'!AE10+'BIFUbC-heavy-or-residual-oil'!AE10+'BIFUbC-natural-gas'!AE10+'BIFUbC-electricity'!AE10+'BIFUbC-heat'!AE10+'BIFUbC-biomass'!AE10+'BIFUbC-hydrogen'!AG10</f>
        <v>4.8880891169113152E+16</v>
      </c>
      <c r="AF10" s="310">
        <f>'BIFUbC-coal'!AF10+'BIFUbC-LPG-propane-or-butane'!AF10+'BIFUbC-petroleum-diesel'!AF10+'BIFUbC-crude-oil'!AF10+'BIFUbC-heavy-or-residual-oil'!AF10+'BIFUbC-natural-gas'!AF10+'BIFUbC-electricity'!AF10+'BIFUbC-heat'!AF10+'BIFUbC-biomass'!AF10+'BIFUbC-hydrogen'!AH10</f>
        <v>4.7498859010707744E+16</v>
      </c>
      <c r="AG10" s="310">
        <f>'BIFUbC-coal'!AG10+'BIFUbC-LPG-propane-or-butane'!AG10+'BIFUbC-petroleum-diesel'!AG10+'BIFUbC-crude-oil'!AG10+'BIFUbC-heavy-or-residual-oil'!AG10+'BIFUbC-natural-gas'!AG10+'BIFUbC-electricity'!AG10+'BIFUbC-heat'!AG10+'BIFUbC-biomass'!AG10+'BIFUbC-hydrogen'!AI10</f>
        <v>4.6116831561399264E+16</v>
      </c>
      <c r="AH10" s="310">
        <f>'BIFUbC-coal'!AH10+'BIFUbC-LPG-propane-or-butane'!AH10+'BIFUbC-petroleum-diesel'!AH10+'BIFUbC-crude-oil'!AH10+'BIFUbC-heavy-or-residual-oil'!AH10+'BIFUbC-natural-gas'!AH10+'BIFUbC-electricity'!AH10+'BIFUbC-heat'!AH10+'BIFUbC-biomass'!AH10+'BIFUbC-hydrogen'!AJ10</f>
        <v>4.4919065130822848E+16</v>
      </c>
      <c r="AI10" s="310">
        <f>'BIFUbC-coal'!AI10+'BIFUbC-LPG-propane-or-butane'!AI10+'BIFUbC-petroleum-diesel'!AI10+'BIFUbC-crude-oil'!AI10+'BIFUbC-heavy-or-residual-oil'!AI10+'BIFUbC-natural-gas'!AI10+'BIFUbC-electricity'!AI10+'BIFUbC-heat'!AI10+'BIFUbC-biomass'!AI10+'BIFUbC-hydrogen'!AK10</f>
        <v>4.3721302781472648E+16</v>
      </c>
      <c r="AJ10" s="310">
        <f>'BIFUbC-coal'!AJ10+'BIFUbC-LPG-propane-or-butane'!AJ10+'BIFUbC-petroleum-diesel'!AJ10+'BIFUbC-crude-oil'!AJ10+'BIFUbC-heavy-or-residual-oil'!AJ10+'BIFUbC-natural-gas'!AJ10+'BIFUbC-electricity'!AJ10+'BIFUbC-heat'!AJ10+'BIFUbC-biomass'!AJ10+'BIFUbC-hydrogen'!AL10</f>
        <v>4.2523544513348688E+16</v>
      </c>
      <c r="AK10" s="310">
        <f>'BIFUbC-coal'!AK10+'BIFUbC-LPG-propane-or-butane'!AK10+'BIFUbC-petroleum-diesel'!AK10+'BIFUbC-crude-oil'!AK10+'BIFUbC-heavy-or-residual-oil'!AK10+'BIFUbC-natural-gas'!AK10+'BIFUbC-electricity'!AK10+'BIFUbC-heat'!AK10+'BIFUbC-biomass'!AK10+'BIFUbC-hydrogen'!AM10</f>
        <v>4.132579032645096E+16</v>
      </c>
      <c r="AL10" s="310">
        <f>'BIFUbC-coal'!AL10+'BIFUbC-LPG-propane-or-butane'!AL10+'BIFUbC-petroleum-diesel'!AL10+'BIFUbC-crude-oil'!AL10+'BIFUbC-heavy-or-residual-oil'!AL10+'BIFUbC-natural-gas'!AL10+'BIFUbC-electricity'!AL10+'BIFUbC-heat'!AL10+'BIFUbC-biomass'!AL10+'BIFUbC-hydrogen'!AN10</f>
        <v>4.0128040220779472E+16</v>
      </c>
      <c r="AM10" s="310">
        <f>'BIFUbC-coal'!AM10+'BIFUbC-LPG-propane-or-butane'!AM10+'BIFUbC-petroleum-diesel'!AM10+'BIFUbC-crude-oil'!AM10+'BIFUbC-heavy-or-residual-oil'!AM10+'BIFUbC-natural-gas'!AM10+'BIFUbC-electricity'!AM10+'BIFUbC-heat'!AM10+'BIFUbC-biomass'!AM10+'BIFUbC-hydrogen'!AO10</f>
        <v>3.8870131150725704E+16</v>
      </c>
      <c r="AN10" s="310">
        <f>'BIFUbC-coal'!AN10+'BIFUbC-LPG-propane-or-butane'!AN10+'BIFUbC-petroleum-diesel'!AN10+'BIFUbC-crude-oil'!AN10+'BIFUbC-heavy-or-residual-oil'!AN10+'BIFUbC-natural-gas'!AN10+'BIFUbC-electricity'!AN10+'BIFUbC-heat'!AN10+'BIFUbC-biomass'!AN10+'BIFUbC-hydrogen'!AP10</f>
        <v>3.7612226366911144E+16</v>
      </c>
      <c r="AO10" s="310">
        <f>'BIFUbC-coal'!AO10+'BIFUbC-LPG-propane-or-butane'!AO10+'BIFUbC-petroleum-diesel'!AO10+'BIFUbC-crude-oil'!AO10+'BIFUbC-heavy-or-residual-oil'!AO10+'BIFUbC-natural-gas'!AO10+'BIFUbC-electricity'!AO10+'BIFUbC-heat'!AO10+'BIFUbC-biomass'!AO10+'BIFUbC-hydrogen'!AQ10</f>
        <v>3.6354325869335816E+16</v>
      </c>
      <c r="AP10" s="310">
        <f>'BIFUbC-coal'!AP10+'BIFUbC-LPG-propane-or-butane'!AP10+'BIFUbC-petroleum-diesel'!AP10+'BIFUbC-crude-oil'!AP10+'BIFUbC-heavy-or-residual-oil'!AP10+'BIFUbC-natural-gas'!AP10+'BIFUbC-electricity'!AP10+'BIFUbC-heat'!AP10+'BIFUbC-biomass'!AP10+'BIFUbC-hydrogen'!AR10</f>
        <v>3.50964296579997E+16</v>
      </c>
      <c r="AQ10" s="310">
        <f>'BIFUbC-coal'!AQ10+'BIFUbC-LPG-propane-or-butane'!AQ10+'BIFUbC-petroleum-diesel'!AQ10+'BIFUbC-crude-oil'!AQ10+'BIFUbC-heavy-or-residual-oil'!AQ10+'BIFUbC-natural-gas'!AQ10+'BIFUbC-electricity'!AQ10+'BIFUbC-heat'!AQ10+'BIFUbC-biomass'!AQ10+'BIFUbC-hydrogen'!AS10</f>
        <v>3.3838238126253036E+16</v>
      </c>
    </row>
    <row r="11" spans="1:43" x14ac:dyDescent="0.2">
      <c r="A11" s="299" t="s">
        <v>98</v>
      </c>
      <c r="B11" s="310">
        <f>'BIFUbC-coal'!B11+'BIFUbC-LPG-propane-or-butane'!B11+'BIFUbC-petroleum-diesel'!B11+'BIFUbC-crude-oil'!B11+'BIFUbC-heavy-or-residual-oil'!B11+'BIFUbC-natural-gas'!B11+'BIFUbC-electricity'!B11+'BIFUbC-heat'!B11+'BIFUbC-biomass'!B11+'BIFUbC-hydrogen'!D11</f>
        <v>1.1736426313897648E+16</v>
      </c>
      <c r="C11" s="310">
        <f>'BIFUbC-coal'!C11+'BIFUbC-LPG-propane-or-butane'!C11+'BIFUbC-petroleum-diesel'!C11+'BIFUbC-crude-oil'!C11+'BIFUbC-heavy-or-residual-oil'!C11+'BIFUbC-natural-gas'!C11+'BIFUbC-electricity'!C11+'BIFUbC-heat'!C11+'BIFUbC-biomass'!C11+'BIFUbC-hydrogen'!E11</f>
        <v>1.2538279702746712E+16</v>
      </c>
      <c r="D11" s="310">
        <f>'BIFUbC-coal'!D11+'BIFUbC-LPG-propane-or-butane'!D11+'BIFUbC-petroleum-diesel'!D11+'BIFUbC-crude-oil'!D11+'BIFUbC-heavy-or-residual-oil'!D11+'BIFUbC-natural-gas'!D11+'BIFUbC-electricity'!D11+'BIFUbC-heat'!D11+'BIFUbC-biomass'!D11+'BIFUbC-hydrogen'!F11</f>
        <v>1.3324575702783258E+16</v>
      </c>
      <c r="E11" s="310">
        <f>'BIFUbC-coal'!E11+'BIFUbC-LPG-propane-or-butane'!E11+'BIFUbC-petroleum-diesel'!E11+'BIFUbC-crude-oil'!E11+'BIFUbC-heavy-or-residual-oil'!E11+'BIFUbC-natural-gas'!E11+'BIFUbC-electricity'!E11+'BIFUbC-heat'!E11+'BIFUbC-biomass'!E11+'BIFUbC-hydrogen'!G11</f>
        <v>1.4805243286660644E+16</v>
      </c>
      <c r="F11" s="310">
        <f>'BIFUbC-coal'!F11+'BIFUbC-LPG-propane-or-butane'!F11+'BIFUbC-petroleum-diesel'!F11+'BIFUbC-crude-oil'!F11+'BIFUbC-heavy-or-residual-oil'!F11+'BIFUbC-natural-gas'!F11+'BIFUbC-electricity'!F11+'BIFUbC-heat'!F11+'BIFUbC-biomass'!F11+'BIFUbC-hydrogen'!H11</f>
        <v>1.614435466797633E+16</v>
      </c>
      <c r="G11" s="310">
        <f>'BIFUbC-coal'!G11+'BIFUbC-LPG-propane-or-butane'!G11+'BIFUbC-petroleum-diesel'!G11+'BIFUbC-crude-oil'!G11+'BIFUbC-heavy-or-residual-oil'!G11+'BIFUbC-natural-gas'!G11+'BIFUbC-electricity'!G11+'BIFUbC-heat'!G11+'BIFUbC-biomass'!G11+'BIFUbC-hydrogen'!I11</f>
        <v>1.7131513685359714E+16</v>
      </c>
      <c r="H11" s="310">
        <f>'BIFUbC-coal'!H11+'BIFUbC-LPG-propane-or-butane'!H11+'BIFUbC-petroleum-diesel'!H11+'BIFUbC-crude-oil'!H11+'BIFUbC-heavy-or-residual-oil'!H11+'BIFUbC-natural-gas'!H11+'BIFUbC-electricity'!H11+'BIFUbC-heat'!H11+'BIFUbC-biomass'!H11+'BIFUbC-hydrogen'!J11</f>
        <v>1.8152888824944784E+16</v>
      </c>
      <c r="I11" s="310">
        <f>'BIFUbC-coal'!I11+'BIFUbC-LPG-propane-or-butane'!I11+'BIFUbC-petroleum-diesel'!I11+'BIFUbC-crude-oil'!I11+'BIFUbC-heavy-or-residual-oil'!I11+'BIFUbC-natural-gas'!I11+'BIFUbC-electricity'!I11+'BIFUbC-heat'!I11+'BIFUbC-biomass'!I11+'BIFUbC-hydrogen'!K11</f>
        <v>1.8826552621707228E+16</v>
      </c>
      <c r="J11" s="310">
        <f>'BIFUbC-coal'!J11+'BIFUbC-LPG-propane-or-butane'!J11+'BIFUbC-petroleum-diesel'!J11+'BIFUbC-crude-oil'!J11+'BIFUbC-heavy-or-residual-oil'!J11+'BIFUbC-natural-gas'!J11+'BIFUbC-electricity'!J11+'BIFUbC-heat'!J11+'BIFUbC-biomass'!J11+'BIFUbC-hydrogen'!L11</f>
        <v>1.9495167346171896E+16</v>
      </c>
      <c r="K11" s="310">
        <f>'BIFUbC-coal'!K11+'BIFUbC-LPG-propane-or-butane'!K11+'BIFUbC-petroleum-diesel'!K11+'BIFUbC-crude-oil'!K11+'BIFUbC-heavy-or-residual-oil'!K11+'BIFUbC-natural-gas'!K11+'BIFUbC-electricity'!K11+'BIFUbC-heat'!K11+'BIFUbC-biomass'!K11+'BIFUbC-hydrogen'!M11</f>
        <v>2.0158670020882368E+16</v>
      </c>
      <c r="L11" s="310">
        <f>'BIFUbC-coal'!L11+'BIFUbC-LPG-propane-or-butane'!L11+'BIFUbC-petroleum-diesel'!L11+'BIFUbC-crude-oil'!L11+'BIFUbC-heavy-or-residual-oil'!L11+'BIFUbC-natural-gas'!L11+'BIFUbC-electricity'!L11+'BIFUbC-heat'!L11+'BIFUbC-biomass'!L11+'BIFUbC-hydrogen'!N11</f>
        <v>2.0817253585003412E+16</v>
      </c>
      <c r="M11" s="310">
        <f>'BIFUbC-coal'!M11+'BIFUbC-LPG-propane-or-butane'!M11+'BIFUbC-petroleum-diesel'!M11+'BIFUbC-crude-oil'!M11+'BIFUbC-heavy-or-residual-oil'!M11+'BIFUbC-natural-gas'!M11+'BIFUbC-electricity'!M11+'BIFUbC-heat'!M11+'BIFUbC-biomass'!M11+'BIFUbC-hydrogen'!O11</f>
        <v>2.1471330979800156E+16</v>
      </c>
      <c r="N11" s="310">
        <f>'BIFUbC-coal'!N11+'BIFUbC-LPG-propane-or-butane'!N11+'BIFUbC-petroleum-diesel'!N11+'BIFUbC-crude-oil'!N11+'BIFUbC-heavy-or-residual-oil'!N11+'BIFUbC-natural-gas'!N11+'BIFUbC-electricity'!N11+'BIFUbC-heat'!N11+'BIFUbC-biomass'!N11+'BIFUbC-hydrogen'!P11</f>
        <v>2.1849394078817192E+16</v>
      </c>
      <c r="O11" s="310">
        <f>'BIFUbC-coal'!O11+'BIFUbC-LPG-propane-or-butane'!O11+'BIFUbC-petroleum-diesel'!O11+'BIFUbC-crude-oil'!O11+'BIFUbC-heavy-or-residual-oil'!O11+'BIFUbC-natural-gas'!O11+'BIFUbC-electricity'!O11+'BIFUbC-heat'!O11+'BIFUbC-biomass'!O11+'BIFUbC-hydrogen'!Q11</f>
        <v>2.2224193517427956E+16</v>
      </c>
      <c r="P11" s="310">
        <f>'BIFUbC-coal'!P11+'BIFUbC-LPG-propane-or-butane'!P11+'BIFUbC-petroleum-diesel'!P11+'BIFUbC-crude-oil'!P11+'BIFUbC-heavy-or-residual-oil'!P11+'BIFUbC-natural-gas'!P11+'BIFUbC-electricity'!P11+'BIFUbC-heat'!P11+'BIFUbC-biomass'!P11+'BIFUbC-hydrogen'!R11</f>
        <v>2.2596441204879028E+16</v>
      </c>
      <c r="Q11" s="310">
        <f>'BIFUbC-coal'!Q11+'BIFUbC-LPG-propane-or-butane'!Q11+'BIFUbC-petroleum-diesel'!Q11+'BIFUbC-crude-oil'!Q11+'BIFUbC-heavy-or-residual-oil'!Q11+'BIFUbC-natural-gas'!Q11+'BIFUbC-electricity'!Q11+'BIFUbC-heat'!Q11+'BIFUbC-biomass'!Q11+'BIFUbC-hydrogen'!S11</f>
        <v>2.2966907589007092E+16</v>
      </c>
      <c r="R11" s="310">
        <f>'BIFUbC-coal'!R11+'BIFUbC-LPG-propane-or-butane'!R11+'BIFUbC-petroleum-diesel'!R11+'BIFUbC-crude-oil'!R11+'BIFUbC-heavy-or-residual-oil'!R11+'BIFUbC-natural-gas'!R11+'BIFUbC-electricity'!R11+'BIFUbC-heat'!R11+'BIFUbC-biomass'!R11+'BIFUbC-hydrogen'!T11</f>
        <v>2.333639776805644E+16</v>
      </c>
      <c r="S11" s="310">
        <f>'BIFUbC-coal'!S11+'BIFUbC-LPG-propane-or-butane'!S11+'BIFUbC-petroleum-diesel'!S11+'BIFUbC-crude-oil'!S11+'BIFUbC-heavy-or-residual-oil'!S11+'BIFUbC-natural-gas'!S11+'BIFUbC-electricity'!S11+'BIFUbC-heat'!S11+'BIFUbC-biomass'!S11+'BIFUbC-hydrogen'!U11</f>
        <v>2.3529887052004228E+16</v>
      </c>
      <c r="T11" s="310">
        <f>'BIFUbC-coal'!T11+'BIFUbC-LPG-propane-or-butane'!T11+'BIFUbC-petroleum-diesel'!T11+'BIFUbC-crude-oil'!T11+'BIFUbC-heavy-or-residual-oil'!T11+'BIFUbC-natural-gas'!T11+'BIFUbC-electricity'!T11+'BIFUbC-heat'!T11+'BIFUbC-biomass'!T11+'BIFUbC-hydrogen'!V11</f>
        <v>2.3723240328198564E+16</v>
      </c>
      <c r="U11" s="310">
        <f>'BIFUbC-coal'!U11+'BIFUbC-LPG-propane-or-butane'!U11+'BIFUbC-petroleum-diesel'!U11+'BIFUbC-crude-oil'!U11+'BIFUbC-heavy-or-residual-oil'!U11+'BIFUbC-natural-gas'!U11+'BIFUbC-electricity'!U11+'BIFUbC-heat'!U11+'BIFUbC-biomass'!U11+'BIFUbC-hydrogen'!W11</f>
        <v>2.3916459812157536E+16</v>
      </c>
      <c r="V11" s="310">
        <f>'BIFUbC-coal'!V11+'BIFUbC-LPG-propane-or-butane'!V11+'BIFUbC-petroleum-diesel'!V11+'BIFUbC-crude-oil'!V11+'BIFUbC-heavy-or-residual-oil'!V11+'BIFUbC-natural-gas'!V11+'BIFUbC-electricity'!V11+'BIFUbC-heat'!V11+'BIFUbC-biomass'!V11+'BIFUbC-hydrogen'!X11</f>
        <v>2.410954783127338E+16</v>
      </c>
      <c r="W11" s="310">
        <f>'BIFUbC-coal'!W11+'BIFUbC-LPG-propane-or-butane'!W11+'BIFUbC-petroleum-diesel'!W11+'BIFUbC-crude-oil'!W11+'BIFUbC-heavy-or-residual-oil'!W11+'BIFUbC-natural-gas'!W11+'BIFUbC-electricity'!W11+'BIFUbC-heat'!W11+'BIFUbC-biomass'!W11+'BIFUbC-hydrogen'!Y11</f>
        <v>2.4302506819693172E+16</v>
      </c>
      <c r="X11" s="310">
        <f>'BIFUbC-coal'!X11+'BIFUbC-LPG-propane-or-butane'!X11+'BIFUbC-petroleum-diesel'!X11+'BIFUbC-crude-oil'!X11+'BIFUbC-heavy-or-residual-oil'!X11+'BIFUbC-natural-gas'!X11+'BIFUbC-electricity'!X11+'BIFUbC-heat'!X11+'BIFUbC-biomass'!X11+'BIFUbC-hydrogen'!Z11</f>
        <v>2.4390592085168928E+16</v>
      </c>
      <c r="Y11" s="310">
        <f>'BIFUbC-coal'!Y11+'BIFUbC-LPG-propane-or-butane'!Y11+'BIFUbC-petroleum-diesel'!Y11+'BIFUbC-crude-oil'!Y11+'BIFUbC-heavy-or-residual-oil'!Y11+'BIFUbC-natural-gas'!Y11+'BIFUbC-electricity'!Y11+'BIFUbC-heat'!Y11+'BIFUbC-biomass'!Y11+'BIFUbC-hydrogen'!AA11</f>
        <v>2.4478555706814976E+16</v>
      </c>
      <c r="Z11" s="310">
        <f>'BIFUbC-coal'!Z11+'BIFUbC-LPG-propane-or-butane'!Z11+'BIFUbC-petroleum-diesel'!Z11+'BIFUbC-crude-oil'!Z11+'BIFUbC-heavy-or-residual-oil'!Z11+'BIFUbC-natural-gas'!Z11+'BIFUbC-electricity'!Z11+'BIFUbC-heat'!Z11+'BIFUbC-biomass'!Z11+'BIFUbC-hydrogen'!AB11</f>
        <v>2.456640040841434E+16</v>
      </c>
      <c r="AA11" s="310">
        <f>'BIFUbC-coal'!AA11+'BIFUbC-LPG-propane-or-butane'!AA11+'BIFUbC-petroleum-diesel'!AA11+'BIFUbC-crude-oil'!AA11+'BIFUbC-heavy-or-residual-oil'!AA11+'BIFUbC-natural-gas'!AA11+'BIFUbC-electricity'!AA11+'BIFUbC-heat'!AA11+'BIFUbC-biomass'!AA11+'BIFUbC-hydrogen'!AC11</f>
        <v>2.4654129000178276E+16</v>
      </c>
      <c r="AB11" s="310">
        <f>'BIFUbC-coal'!AB11+'BIFUbC-LPG-propane-or-butane'!AB11+'BIFUbC-petroleum-diesel'!AB11+'BIFUbC-crude-oil'!AB11+'BIFUbC-heavy-or-residual-oil'!AB11+'BIFUbC-natural-gas'!AB11+'BIFUbC-electricity'!AB11+'BIFUbC-heat'!AB11+'BIFUbC-biomass'!AB11+'BIFUbC-hydrogen'!AD11</f>
        <v>2.4741744373763908E+16</v>
      </c>
      <c r="AC11" s="310">
        <f>'BIFUbC-coal'!AC11+'BIFUbC-LPG-propane-or-butane'!AC11+'BIFUbC-petroleum-diesel'!AC11+'BIFUbC-crude-oil'!AC11+'BIFUbC-heavy-or-residual-oil'!AC11+'BIFUbC-natural-gas'!AC11+'BIFUbC-electricity'!AC11+'BIFUbC-heat'!AC11+'BIFUbC-biomass'!AC11+'BIFUbC-hydrogen'!AE11</f>
        <v>2.4739332182823876E+16</v>
      </c>
      <c r="AD11" s="310">
        <f>'BIFUbC-coal'!AD11+'BIFUbC-LPG-propane-or-butane'!AD11+'BIFUbC-petroleum-diesel'!AD11+'BIFUbC-crude-oil'!AD11+'BIFUbC-heavy-or-residual-oil'!AD11+'BIFUbC-natural-gas'!AD11+'BIFUbC-electricity'!AD11+'BIFUbC-heat'!AD11+'BIFUbC-biomass'!AD11+'BIFUbC-hydrogen'!AF11</f>
        <v>2.4736814686484572E+16</v>
      </c>
      <c r="AE11" s="310">
        <f>'BIFUbC-coal'!AE11+'BIFUbC-LPG-propane-or-butane'!AE11+'BIFUbC-petroleum-diesel'!AE11+'BIFUbC-crude-oil'!AE11+'BIFUbC-heavy-or-residual-oil'!AE11+'BIFUbC-natural-gas'!AE11+'BIFUbC-electricity'!AE11+'BIFUbC-heat'!AE11+'BIFUbC-biomass'!AE11+'BIFUbC-hydrogen'!AG11</f>
        <v>2.4734194991523624E+16</v>
      </c>
      <c r="AF11" s="310">
        <f>'BIFUbC-coal'!AF11+'BIFUbC-LPG-propane-or-butane'!AF11+'BIFUbC-petroleum-diesel'!AF11+'BIFUbC-crude-oil'!AF11+'BIFUbC-heavy-or-residual-oil'!AF11+'BIFUbC-natural-gas'!AF11+'BIFUbC-electricity'!AF11+'BIFUbC-heat'!AF11+'BIFUbC-biomass'!AF11+'BIFUbC-hydrogen'!AH11</f>
        <v>2.473147626696228E+16</v>
      </c>
      <c r="AG11" s="310">
        <f>'BIFUbC-coal'!AG11+'BIFUbC-LPG-propane-or-butane'!AG11+'BIFUbC-petroleum-diesel'!AG11+'BIFUbC-crude-oil'!AG11+'BIFUbC-heavy-or-residual-oil'!AG11+'BIFUbC-natural-gas'!AG11+'BIFUbC-electricity'!AG11+'BIFUbC-heat'!AG11+'BIFUbC-biomass'!AG11+'BIFUbC-hydrogen'!AI11</f>
        <v>2.4728661739494768E+16</v>
      </c>
      <c r="AH11" s="310">
        <f>'BIFUbC-coal'!AH11+'BIFUbC-LPG-propane-or-butane'!AH11+'BIFUbC-petroleum-diesel'!AH11+'BIFUbC-crude-oil'!AH11+'BIFUbC-heavy-or-residual-oil'!AH11+'BIFUbC-natural-gas'!AH11+'BIFUbC-electricity'!AH11+'BIFUbC-heat'!AH11+'BIFUbC-biomass'!AH11+'BIFUbC-hydrogen'!AJ11</f>
        <v>2.4644066449614172E+16</v>
      </c>
      <c r="AI11" s="310">
        <f>'BIFUbC-coal'!AI11+'BIFUbC-LPG-propane-or-butane'!AI11+'BIFUbC-petroleum-diesel'!AI11+'BIFUbC-crude-oil'!AI11+'BIFUbC-heavy-or-residual-oil'!AI11+'BIFUbC-natural-gas'!AI11+'BIFUbC-electricity'!AI11+'BIFUbC-heat'!AI11+'BIFUbC-biomass'!AI11+'BIFUbC-hydrogen'!AK11</f>
        <v>2.4559383696013712E+16</v>
      </c>
      <c r="AJ11" s="310">
        <f>'BIFUbC-coal'!AJ11+'BIFUbC-LPG-propane-or-butane'!AJ11+'BIFUbC-petroleum-diesel'!AJ11+'BIFUbC-crude-oil'!AJ11+'BIFUbC-heavy-or-residual-oil'!AJ11+'BIFUbC-natural-gas'!AJ11+'BIFUbC-electricity'!AJ11+'BIFUbC-heat'!AJ11+'BIFUbC-biomass'!AJ11+'BIFUbC-hydrogen'!AL11</f>
        <v>2.4474616852113572E+16</v>
      </c>
      <c r="AK11" s="310">
        <f>'BIFUbC-coal'!AK11+'BIFUbC-LPG-propane-or-butane'!AK11+'BIFUbC-petroleum-diesel'!AK11+'BIFUbC-crude-oil'!AK11+'BIFUbC-heavy-or-residual-oil'!AK11+'BIFUbC-natural-gas'!AK11+'BIFUbC-electricity'!AK11+'BIFUbC-heat'!AK11+'BIFUbC-biomass'!AK11+'BIFUbC-hydrogen'!AM11</f>
        <v>2.4389769331891516E+16</v>
      </c>
      <c r="AL11" s="310">
        <f>'BIFUbC-coal'!AL11+'BIFUbC-LPG-propane-or-butane'!AL11+'BIFUbC-petroleum-diesel'!AL11+'BIFUbC-crude-oil'!AL11+'BIFUbC-heavy-or-residual-oil'!AL11+'BIFUbC-natural-gas'!AL11+'BIFUbC-electricity'!AL11+'BIFUbC-heat'!AL11+'BIFUbC-biomass'!AL11+'BIFUbC-hydrogen'!AN11</f>
        <v>2.4304844585930156E+16</v>
      </c>
      <c r="AM11" s="310">
        <f>'BIFUbC-coal'!AM11+'BIFUbC-LPG-propane-or-butane'!AM11+'BIFUbC-petroleum-diesel'!AM11+'BIFUbC-crude-oil'!AM11+'BIFUbC-heavy-or-residual-oil'!AM11+'BIFUbC-natural-gas'!AM11+'BIFUbC-electricity'!AM11+'BIFUbC-heat'!AM11+'BIFUbC-biomass'!AM11+'BIFUbC-hydrogen'!AO11</f>
        <v>2.4204835043699172E+16</v>
      </c>
      <c r="AN11" s="310">
        <f>'BIFUbC-coal'!AN11+'BIFUbC-LPG-propane-or-butane'!AN11+'BIFUbC-petroleum-diesel'!AN11+'BIFUbC-crude-oil'!AN11+'BIFUbC-heavy-or-residual-oil'!AN11+'BIFUbC-natural-gas'!AN11+'BIFUbC-electricity'!AN11+'BIFUbC-heat'!AN11+'BIFUbC-biomass'!AN11+'BIFUbC-hydrogen'!AP11</f>
        <v>2.410475558963052E+16</v>
      </c>
      <c r="AO11" s="310">
        <f>'BIFUbC-coal'!AO11+'BIFUbC-LPG-propane-or-butane'!AO11+'BIFUbC-petroleum-diesel'!AO11+'BIFUbC-crude-oil'!AO11+'BIFUbC-heavy-or-residual-oil'!AO11+'BIFUbC-natural-gas'!AO11+'BIFUbC-electricity'!AO11+'BIFUbC-heat'!AO11+'BIFUbC-biomass'!AO11+'BIFUbC-hydrogen'!AQ11</f>
        <v>2.4004609761854328E+16</v>
      </c>
      <c r="AP11" s="310">
        <f>'BIFUbC-coal'!AP11+'BIFUbC-LPG-propane-or-butane'!AP11+'BIFUbC-petroleum-diesel'!AP11+'BIFUbC-crude-oil'!AP11+'BIFUbC-heavy-or-residual-oil'!AP11+'BIFUbC-natural-gas'!AP11+'BIFUbC-electricity'!AP11+'BIFUbC-heat'!AP11+'BIFUbC-biomass'!AP11+'BIFUbC-hydrogen'!AR11</f>
        <v>2.3904401120767232E+16</v>
      </c>
      <c r="AQ11" s="310">
        <f>'BIFUbC-coal'!AQ11+'BIFUbC-LPG-propane-or-butane'!AQ11+'BIFUbC-petroleum-diesel'!AQ11+'BIFUbC-crude-oil'!AQ11+'BIFUbC-heavy-or-residual-oil'!AQ11+'BIFUbC-natural-gas'!AQ11+'BIFUbC-electricity'!AQ11+'BIFUbC-heat'!AQ11+'BIFUbC-biomass'!AQ11+'BIFUbC-hydrogen'!AS11</f>
        <v>2.380285041770932E+16</v>
      </c>
    </row>
    <row r="12" spans="1:43" x14ac:dyDescent="0.2">
      <c r="A12" s="299" t="s">
        <v>99</v>
      </c>
      <c r="B12" s="310">
        <f>'BIFUbC-coal'!B12+'BIFUbC-LPG-propane-or-butane'!B12+'BIFUbC-petroleum-diesel'!B12+'BIFUbC-crude-oil'!B12+'BIFUbC-heavy-or-residual-oil'!B12+'BIFUbC-natural-gas'!B12+'BIFUbC-electricity'!B12+'BIFUbC-heat'!B12+'BIFUbC-biomass'!B12+'BIFUbC-hydrogen'!D12</f>
        <v>645211326511539</v>
      </c>
      <c r="C12" s="310">
        <f>'BIFUbC-coal'!C12+'BIFUbC-LPG-propane-or-butane'!C12+'BIFUbC-petroleum-diesel'!C12+'BIFUbC-crude-oil'!C12+'BIFUbC-heavy-or-residual-oil'!C12+'BIFUbC-natural-gas'!C12+'BIFUbC-electricity'!C12+'BIFUbC-heat'!C12+'BIFUbC-biomass'!C12+'BIFUbC-hydrogen'!E12</f>
        <v>659795827134432</v>
      </c>
      <c r="D12" s="310">
        <f>'BIFUbC-coal'!D12+'BIFUbC-LPG-propane-or-butane'!D12+'BIFUbC-petroleum-diesel'!D12+'BIFUbC-crude-oil'!D12+'BIFUbC-heavy-or-residual-oil'!D12+'BIFUbC-natural-gas'!D12+'BIFUbC-electricity'!D12+'BIFUbC-heat'!D12+'BIFUbC-biomass'!D12+'BIFUbC-hydrogen'!F12</f>
        <v>729886745200648.38</v>
      </c>
      <c r="E12" s="310">
        <f>'BIFUbC-coal'!E12+'BIFUbC-LPG-propane-or-butane'!E12+'BIFUbC-petroleum-diesel'!E12+'BIFUbC-crude-oil'!E12+'BIFUbC-heavy-or-residual-oil'!E12+'BIFUbC-natural-gas'!E12+'BIFUbC-electricity'!E12+'BIFUbC-heat'!E12+'BIFUbC-biomass'!E12+'BIFUbC-hydrogen'!G12</f>
        <v>727950817409482.38</v>
      </c>
      <c r="F12" s="310">
        <f>'BIFUbC-coal'!F12+'BIFUbC-LPG-propane-or-butane'!F12+'BIFUbC-petroleum-diesel'!F12+'BIFUbC-crude-oil'!F12+'BIFUbC-heavy-or-residual-oil'!F12+'BIFUbC-natural-gas'!F12+'BIFUbC-electricity'!F12+'BIFUbC-heat'!F12+'BIFUbC-biomass'!F12+'BIFUbC-hydrogen'!H12</f>
        <v>756983095291252.88</v>
      </c>
      <c r="G12" s="310">
        <f>'BIFUbC-coal'!G12+'BIFUbC-LPG-propane-or-butane'!G12+'BIFUbC-petroleum-diesel'!G12+'BIFUbC-crude-oil'!G12+'BIFUbC-heavy-or-residual-oil'!G12+'BIFUbC-natural-gas'!G12+'BIFUbC-electricity'!G12+'BIFUbC-heat'!G12+'BIFUbC-biomass'!G12+'BIFUbC-hydrogen'!I12</f>
        <v>781967769370204.13</v>
      </c>
      <c r="H12" s="310">
        <f>'BIFUbC-coal'!H12+'BIFUbC-LPG-propane-or-butane'!H12+'BIFUbC-petroleum-diesel'!H12+'BIFUbC-crude-oil'!H12+'BIFUbC-heavy-or-residual-oil'!H12+'BIFUbC-natural-gas'!H12+'BIFUbC-electricity'!H12+'BIFUbC-heat'!H12+'BIFUbC-biomass'!H12+'BIFUbC-hydrogen'!J12</f>
        <v>813295754457619.13</v>
      </c>
      <c r="I12" s="310">
        <f>'BIFUbC-coal'!I12+'BIFUbC-LPG-propane-or-butane'!I12+'BIFUbC-petroleum-diesel'!I12+'BIFUbC-crude-oil'!I12+'BIFUbC-heavy-or-residual-oil'!I12+'BIFUbC-natural-gas'!I12+'BIFUbC-electricity'!I12+'BIFUbC-heat'!I12+'BIFUbC-biomass'!I12+'BIFUbC-hydrogen'!K12</f>
        <v>843962850515496.63</v>
      </c>
      <c r="J12" s="310">
        <f>'BIFUbC-coal'!J12+'BIFUbC-LPG-propane-or-butane'!J12+'BIFUbC-petroleum-diesel'!J12+'BIFUbC-crude-oil'!J12+'BIFUbC-heavy-or-residual-oil'!J12+'BIFUbC-natural-gas'!J12+'BIFUbC-electricity'!J12+'BIFUbC-heat'!J12+'BIFUbC-biomass'!J12+'BIFUbC-hydrogen'!L12</f>
        <v>870232142550521.75</v>
      </c>
      <c r="K12" s="310">
        <f>'BIFUbC-coal'!K12+'BIFUbC-LPG-propane-or-butane'!K12+'BIFUbC-petroleum-diesel'!K12+'BIFUbC-crude-oil'!K12+'BIFUbC-heavy-or-residual-oil'!K12+'BIFUbC-natural-gas'!K12+'BIFUbC-electricity'!K12+'BIFUbC-heat'!K12+'BIFUbC-biomass'!K12+'BIFUbC-hydrogen'!M12</f>
        <v>891683666117627.75</v>
      </c>
      <c r="L12" s="310">
        <f>'BIFUbC-coal'!L12+'BIFUbC-LPG-propane-or-butane'!L12+'BIFUbC-petroleum-diesel'!L12+'BIFUbC-crude-oil'!L12+'BIFUbC-heavy-or-residual-oil'!L12+'BIFUbC-natural-gas'!L12+'BIFUbC-electricity'!L12+'BIFUbC-heat'!L12+'BIFUbC-biomass'!L12+'BIFUbC-hydrogen'!N12</f>
        <v>907982211258514.38</v>
      </c>
      <c r="M12" s="310">
        <f>'BIFUbC-coal'!M12+'BIFUbC-LPG-propane-or-butane'!M12+'BIFUbC-petroleum-diesel'!M12+'BIFUbC-crude-oil'!M12+'BIFUbC-heavy-or-residual-oil'!M12+'BIFUbC-natural-gas'!M12+'BIFUbC-electricity'!M12+'BIFUbC-heat'!M12+'BIFUbC-biomass'!M12+'BIFUbC-hydrogen'!O12</f>
        <v>918886017723426.75</v>
      </c>
      <c r="N12" s="310">
        <f>'BIFUbC-coal'!N12+'BIFUbC-LPG-propane-or-butane'!N12+'BIFUbC-petroleum-diesel'!N12+'BIFUbC-crude-oil'!N12+'BIFUbC-heavy-or-residual-oil'!N12+'BIFUbC-natural-gas'!N12+'BIFUbC-electricity'!N12+'BIFUbC-heat'!N12+'BIFUbC-biomass'!N12+'BIFUbC-hydrogen'!P12</f>
        <v>924453614336805.38</v>
      </c>
      <c r="O12" s="310">
        <f>'BIFUbC-coal'!O12+'BIFUbC-LPG-propane-or-butane'!O12+'BIFUbC-petroleum-diesel'!O12+'BIFUbC-crude-oil'!O12+'BIFUbC-heavy-or-residual-oil'!O12+'BIFUbC-natural-gas'!O12+'BIFUbC-electricity'!O12+'BIFUbC-heat'!O12+'BIFUbC-biomass'!O12+'BIFUbC-hydrogen'!Q12</f>
        <v>925539446196664.38</v>
      </c>
      <c r="P12" s="310">
        <f>'BIFUbC-coal'!P12+'BIFUbC-LPG-propane-or-butane'!P12+'BIFUbC-petroleum-diesel'!P12+'BIFUbC-crude-oil'!P12+'BIFUbC-heavy-or-residual-oil'!P12+'BIFUbC-natural-gas'!P12+'BIFUbC-electricity'!P12+'BIFUbC-heat'!P12+'BIFUbC-biomass'!P12+'BIFUbC-hydrogen'!R12</f>
        <v>923278415869955.38</v>
      </c>
      <c r="Q12" s="310">
        <f>'BIFUbC-coal'!Q12+'BIFUbC-LPG-propane-or-butane'!Q12+'BIFUbC-petroleum-diesel'!Q12+'BIFUbC-crude-oil'!Q12+'BIFUbC-heavy-or-residual-oil'!Q12+'BIFUbC-natural-gas'!Q12+'BIFUbC-electricity'!Q12+'BIFUbC-heat'!Q12+'BIFUbC-biomass'!Q12+'BIFUbC-hydrogen'!S12</f>
        <v>918840203910744.38</v>
      </c>
      <c r="R12" s="310">
        <f>'BIFUbC-coal'!R12+'BIFUbC-LPG-propane-or-butane'!R12+'BIFUbC-petroleum-diesel'!R12+'BIFUbC-crude-oil'!R12+'BIFUbC-heavy-or-residual-oil'!R12+'BIFUbC-natural-gas'!R12+'BIFUbC-electricity'!R12+'BIFUbC-heat'!R12+'BIFUbC-biomass'!R12+'BIFUbC-hydrogen'!T12</f>
        <v>913394659489097.5</v>
      </c>
      <c r="S12" s="310">
        <f>'BIFUbC-coal'!S12+'BIFUbC-LPG-propane-or-butane'!S12+'BIFUbC-petroleum-diesel'!S12+'BIFUbC-crude-oil'!S12+'BIFUbC-heavy-or-residual-oil'!S12+'BIFUbC-natural-gas'!S12+'BIFUbC-electricity'!S12+'BIFUbC-heat'!S12+'BIFUbC-biomass'!S12+'BIFUbC-hydrogen'!U12</f>
        <v>907925664270824.75</v>
      </c>
      <c r="T12" s="310">
        <f>'BIFUbC-coal'!T12+'BIFUbC-LPG-propane-or-butane'!T12+'BIFUbC-petroleum-diesel'!T12+'BIFUbC-crude-oil'!T12+'BIFUbC-heavy-or-residual-oil'!T12+'BIFUbC-natural-gas'!T12+'BIFUbC-electricity'!T12+'BIFUbC-heat'!T12+'BIFUbC-biomass'!T12+'BIFUbC-hydrogen'!V12</f>
        <v>902607818416817.38</v>
      </c>
      <c r="U12" s="310">
        <f>'BIFUbC-coal'!U12+'BIFUbC-LPG-propane-or-butane'!U12+'BIFUbC-petroleum-diesel'!U12+'BIFUbC-crude-oil'!U12+'BIFUbC-heavy-or-residual-oil'!U12+'BIFUbC-natural-gas'!U12+'BIFUbC-electricity'!U12+'BIFUbC-heat'!U12+'BIFUbC-biomass'!U12+'BIFUbC-hydrogen'!W12</f>
        <v>897447496903401.13</v>
      </c>
      <c r="V12" s="310">
        <f>'BIFUbC-coal'!V12+'BIFUbC-LPG-propane-or-butane'!V12+'BIFUbC-petroleum-diesel'!V12+'BIFUbC-crude-oil'!V12+'BIFUbC-heavy-or-residual-oil'!V12+'BIFUbC-natural-gas'!V12+'BIFUbC-electricity'!V12+'BIFUbC-heat'!V12+'BIFUbC-biomass'!V12+'BIFUbC-hydrogen'!X12</f>
        <v>892450953150669.5</v>
      </c>
      <c r="W12" s="310">
        <f>'BIFUbC-coal'!W12+'BIFUbC-LPG-propane-or-butane'!W12+'BIFUbC-petroleum-diesel'!W12+'BIFUbC-crude-oil'!W12+'BIFUbC-heavy-or-residual-oil'!W12+'BIFUbC-natural-gas'!W12+'BIFUbC-electricity'!W12+'BIFUbC-heat'!W12+'BIFUbC-biomass'!W12+'BIFUbC-hydrogen'!Y12</f>
        <v>887624332615608.13</v>
      </c>
      <c r="X12" s="310">
        <f>'BIFUbC-coal'!X12+'BIFUbC-LPG-propane-or-butane'!X12+'BIFUbC-petroleum-diesel'!X12+'BIFUbC-crude-oil'!X12+'BIFUbC-heavy-or-residual-oil'!X12+'BIFUbC-natural-gas'!X12+'BIFUbC-electricity'!X12+'BIFUbC-heat'!X12+'BIFUbC-biomass'!X12+'BIFUbC-hydrogen'!Z12</f>
        <v>882973686823880.5</v>
      </c>
      <c r="Y12" s="310">
        <f>'BIFUbC-coal'!Y12+'BIFUbC-LPG-propane-or-butane'!Y12+'BIFUbC-petroleum-diesel'!Y12+'BIFUbC-crude-oil'!Y12+'BIFUbC-heavy-or-residual-oil'!Y12+'BIFUbC-natural-gas'!Y12+'BIFUbC-electricity'!Y12+'BIFUbC-heat'!Y12+'BIFUbC-biomass'!Y12+'BIFUbC-hydrogen'!AA12</f>
        <v>878504987836331.63</v>
      </c>
      <c r="Z12" s="310">
        <f>'BIFUbC-coal'!Z12+'BIFUbC-LPG-propane-or-butane'!Z12+'BIFUbC-petroleum-diesel'!Z12+'BIFUbC-crude-oil'!Z12+'BIFUbC-heavy-or-residual-oil'!Z12+'BIFUbC-natural-gas'!Z12+'BIFUbC-electricity'!Z12+'BIFUbC-heat'!Z12+'BIFUbC-biomass'!Z12+'BIFUbC-hydrogen'!AB12</f>
        <v>874224143149639.88</v>
      </c>
      <c r="AA12" s="310">
        <f>'BIFUbC-coal'!AA12+'BIFUbC-LPG-propane-or-butane'!AA12+'BIFUbC-petroleum-diesel'!AA12+'BIFUbC-crude-oil'!AA12+'BIFUbC-heavy-or-residual-oil'!AA12+'BIFUbC-natural-gas'!AA12+'BIFUbC-electricity'!AA12+'BIFUbC-heat'!AA12+'BIFUbC-biomass'!AA12+'BIFUbC-hydrogen'!AC12</f>
        <v>870137011034060.63</v>
      </c>
      <c r="AB12" s="310">
        <f>'BIFUbC-coal'!AB12+'BIFUbC-LPG-propane-or-butane'!AB12+'BIFUbC-petroleum-diesel'!AB12+'BIFUbC-crude-oil'!AB12+'BIFUbC-heavy-or-residual-oil'!AB12+'BIFUbC-natural-gas'!AB12+'BIFUbC-electricity'!AB12+'BIFUbC-heat'!AB12+'BIFUbC-biomass'!AB12+'BIFUbC-hydrogen'!AD12</f>
        <v>866249416314758.5</v>
      </c>
      <c r="AC12" s="310">
        <f>'BIFUbC-coal'!AC12+'BIFUbC-LPG-propane-or-butane'!AC12+'BIFUbC-petroleum-diesel'!AC12+'BIFUbC-crude-oil'!AC12+'BIFUbC-heavy-or-residual-oil'!AC12+'BIFUbC-natural-gas'!AC12+'BIFUbC-electricity'!AC12+'BIFUbC-heat'!AC12+'BIFUbC-biomass'!AC12+'BIFUbC-hydrogen'!AE12</f>
        <v>862567166606927.88</v>
      </c>
      <c r="AD12" s="310">
        <f>'BIFUbC-coal'!AD12+'BIFUbC-LPG-propane-or-butane'!AD12+'BIFUbC-petroleum-diesel'!AD12+'BIFUbC-crude-oil'!AD12+'BIFUbC-heavy-or-residual-oil'!AD12+'BIFUbC-natural-gas'!AD12+'BIFUbC-electricity'!AD12+'BIFUbC-heat'!AD12+'BIFUbC-biomass'!AD12+'BIFUbC-hydrogen'!AF12</f>
        <v>859096069018729.88</v>
      </c>
      <c r="AE12" s="310">
        <f>'BIFUbC-coal'!AE12+'BIFUbC-LPG-propane-or-butane'!AE12+'BIFUbC-petroleum-diesel'!AE12+'BIFUbC-crude-oil'!AE12+'BIFUbC-heavy-or-residual-oil'!AE12+'BIFUbC-natural-gas'!AE12+'BIFUbC-electricity'!AE12+'BIFUbC-heat'!AE12+'BIFUbC-biomass'!AE12+'BIFUbC-hydrogen'!AG12</f>
        <v>855841947340025.38</v>
      </c>
      <c r="AF12" s="310">
        <f>'BIFUbC-coal'!AF12+'BIFUbC-LPG-propane-or-butane'!AF12+'BIFUbC-petroleum-diesel'!AF12+'BIFUbC-crude-oil'!AF12+'BIFUbC-heavy-or-residual-oil'!AF12+'BIFUbC-natural-gas'!AF12+'BIFUbC-electricity'!AF12+'BIFUbC-heat'!AF12+'BIFUbC-biomass'!AF12+'BIFUbC-hydrogen'!AH12</f>
        <v>852810659738932.5</v>
      </c>
      <c r="AG12" s="310">
        <f>'BIFUbC-coal'!AG12+'BIFUbC-LPG-propane-or-butane'!AG12+'BIFUbC-petroleum-diesel'!AG12+'BIFUbC-crude-oil'!AG12+'BIFUbC-heavy-or-residual-oil'!AG12+'BIFUbC-natural-gas'!AG12+'BIFUbC-electricity'!AG12+'BIFUbC-heat'!AG12+'BIFUbC-biomass'!AG12+'BIFUbC-hydrogen'!AI12</f>
        <v>850008116992515.63</v>
      </c>
      <c r="AH12" s="310">
        <f>'BIFUbC-coal'!AH12+'BIFUbC-LPG-propane-or-butane'!AH12+'BIFUbC-petroleum-diesel'!AH12+'BIFUbC-crude-oil'!AH12+'BIFUbC-heavy-or-residual-oil'!AH12+'BIFUbC-natural-gas'!AH12+'BIFUbC-electricity'!AH12+'BIFUbC-heat'!AH12+'BIFUbC-biomass'!AH12+'BIFUbC-hydrogen'!AJ12</f>
        <v>847440301282316</v>
      </c>
      <c r="AI12" s="310">
        <f>'BIFUbC-coal'!AI12+'BIFUbC-LPG-propane-or-butane'!AI12+'BIFUbC-petroleum-diesel'!AI12+'BIFUbC-crude-oil'!AI12+'BIFUbC-heavy-or-residual-oil'!AI12+'BIFUbC-natural-gas'!AI12+'BIFUbC-electricity'!AI12+'BIFUbC-heat'!AI12+'BIFUbC-biomass'!AI12+'BIFUbC-hydrogen'!AK12</f>
        <v>845113285590045.63</v>
      </c>
      <c r="AJ12" s="310">
        <f>'BIFUbC-coal'!AJ12+'BIFUbC-LPG-propane-or-butane'!AJ12+'BIFUbC-petroleum-diesel'!AJ12+'BIFUbC-crude-oil'!AJ12+'BIFUbC-heavy-or-residual-oil'!AJ12+'BIFUbC-natural-gas'!AJ12+'BIFUbC-electricity'!AJ12+'BIFUbC-heat'!AJ12+'BIFUbC-biomass'!AJ12+'BIFUbC-hydrogen'!AL12</f>
        <v>843033253733567.13</v>
      </c>
      <c r="AK12" s="310">
        <f>'BIFUbC-coal'!AK12+'BIFUbC-LPG-propane-or-butane'!AK12+'BIFUbC-petroleum-diesel'!AK12+'BIFUbC-crude-oil'!AK12+'BIFUbC-heavy-or-residual-oil'!AK12+'BIFUbC-natural-gas'!AK12+'BIFUbC-electricity'!AK12+'BIFUbC-heat'!AK12+'BIFUbC-biomass'!AK12+'BIFUbC-hydrogen'!AM12</f>
        <v>841206521088344.88</v>
      </c>
      <c r="AL12" s="310">
        <f>'BIFUbC-coal'!AL12+'BIFUbC-LPG-propane-or-butane'!AL12+'BIFUbC-petroleum-diesel'!AL12+'BIFUbC-crude-oil'!AL12+'BIFUbC-heavy-or-residual-oil'!AL12+'BIFUbC-natural-gas'!AL12+'BIFUbC-electricity'!AL12+'BIFUbC-heat'!AL12+'BIFUbC-biomass'!AL12+'BIFUbC-hydrogen'!AN12</f>
        <v>839639556044878.13</v>
      </c>
      <c r="AM12" s="310">
        <f>'BIFUbC-coal'!AM12+'BIFUbC-LPG-propane-or-butane'!AM12+'BIFUbC-petroleum-diesel'!AM12+'BIFUbC-crude-oil'!AM12+'BIFUbC-heavy-or-residual-oil'!AM12+'BIFUbC-natural-gas'!AM12+'BIFUbC-electricity'!AM12+'BIFUbC-heat'!AM12+'BIFUbC-biomass'!AM12+'BIFUbC-hydrogen'!AO12</f>
        <v>838339002258220.38</v>
      </c>
      <c r="AN12" s="310">
        <f>'BIFUbC-coal'!AN12+'BIFUbC-LPG-propane-or-butane'!AN12+'BIFUbC-petroleum-diesel'!AN12+'BIFUbC-crude-oil'!AN12+'BIFUbC-heavy-or-residual-oil'!AN12+'BIFUbC-natural-gas'!AN12+'BIFUbC-electricity'!AN12+'BIFUbC-heat'!AN12+'BIFUbC-biomass'!AN12+'BIFUbC-hydrogen'!AP12</f>
        <v>837311701751624.13</v>
      </c>
      <c r="AO12" s="310">
        <f>'BIFUbC-coal'!AO12+'BIFUbC-LPG-propane-or-butane'!AO12+'BIFUbC-petroleum-diesel'!AO12+'BIFUbC-crude-oil'!AO12+'BIFUbC-heavy-or-residual-oil'!AO12+'BIFUbC-natural-gas'!AO12+'BIFUbC-electricity'!AO12+'BIFUbC-heat'!AO12+'BIFUbC-biomass'!AO12+'BIFUbC-hydrogen'!AQ12</f>
        <v>836564718942620.25</v>
      </c>
      <c r="AP12" s="310">
        <f>'BIFUbC-coal'!AP12+'BIFUbC-LPG-propane-or-butane'!AP12+'BIFUbC-petroleum-diesel'!AP12+'BIFUbC-crude-oil'!AP12+'BIFUbC-heavy-or-residual-oil'!AP12+'BIFUbC-natural-gas'!AP12+'BIFUbC-electricity'!AP12+'BIFUbC-heat'!AP12+'BIFUbC-biomass'!AP12+'BIFUbC-hydrogen'!AR12</f>
        <v>836105365666538.25</v>
      </c>
      <c r="AQ12" s="310">
        <f>'BIFUbC-coal'!AQ12+'BIFUbC-LPG-propane-or-butane'!AQ12+'BIFUbC-petroleum-diesel'!AQ12+'BIFUbC-crude-oil'!AQ12+'BIFUbC-heavy-or-residual-oil'!AQ12+'BIFUbC-natural-gas'!AQ12+'BIFUbC-electricity'!AQ12+'BIFUbC-heat'!AQ12+'BIFUbC-biomass'!AQ12+'BIFUbC-hydrogen'!AS12</f>
        <v>835871583795755.38</v>
      </c>
    </row>
    <row r="13" spans="1:43" x14ac:dyDescent="0.2">
      <c r="A13" s="299" t="s">
        <v>100</v>
      </c>
      <c r="B13" s="310">
        <f>'BIFUbC-coal'!B13+'BIFUbC-LPG-propane-or-butane'!B13+'BIFUbC-petroleum-diesel'!B13+'BIFUbC-crude-oil'!B13+'BIFUbC-heavy-or-residual-oil'!B13+'BIFUbC-natural-gas'!B13+'BIFUbC-electricity'!B13+'BIFUbC-heat'!B13+'BIFUbC-biomass'!B13+'BIFUbC-hydrogen'!D13</f>
        <v>236974400169641.38</v>
      </c>
      <c r="C13" s="310">
        <f>'BIFUbC-coal'!C13+'BIFUbC-LPG-propane-or-butane'!C13+'BIFUbC-petroleum-diesel'!C13+'BIFUbC-crude-oil'!C13+'BIFUbC-heavy-or-residual-oil'!C13+'BIFUbC-natural-gas'!C13+'BIFUbC-electricity'!C13+'BIFUbC-heat'!C13+'BIFUbC-biomass'!C13+'BIFUbC-hydrogen'!E13</f>
        <v>221106833331857.81</v>
      </c>
      <c r="D13" s="310">
        <f>'BIFUbC-coal'!D13+'BIFUbC-LPG-propane-or-butane'!D13+'BIFUbC-petroleum-diesel'!D13+'BIFUbC-crude-oil'!D13+'BIFUbC-heavy-or-residual-oil'!D13+'BIFUbC-natural-gas'!D13+'BIFUbC-electricity'!D13+'BIFUbC-heat'!D13+'BIFUbC-biomass'!D13+'BIFUbC-hydrogen'!F13</f>
        <v>259092324780144.03</v>
      </c>
      <c r="E13" s="310">
        <f>'BIFUbC-coal'!E13+'BIFUbC-LPG-propane-or-butane'!E13+'BIFUbC-petroleum-diesel'!E13+'BIFUbC-crude-oil'!E13+'BIFUbC-heavy-or-residual-oil'!E13+'BIFUbC-natural-gas'!E13+'BIFUbC-electricity'!E13+'BIFUbC-heat'!E13+'BIFUbC-biomass'!E13+'BIFUbC-hydrogen'!G13</f>
        <v>272615104481473.06</v>
      </c>
      <c r="F13" s="310">
        <f>'BIFUbC-coal'!F13+'BIFUbC-LPG-propane-or-butane'!F13+'BIFUbC-petroleum-diesel'!F13+'BIFUbC-crude-oil'!F13+'BIFUbC-heavy-or-residual-oil'!F13+'BIFUbC-natural-gas'!F13+'BIFUbC-electricity'!F13+'BIFUbC-heat'!F13+'BIFUbC-biomass'!F13+'BIFUbC-hydrogen'!H13</f>
        <v>285848678468992</v>
      </c>
      <c r="G13" s="310">
        <f>'BIFUbC-coal'!G13+'BIFUbC-LPG-propane-or-butane'!G13+'BIFUbC-petroleum-diesel'!G13+'BIFUbC-crude-oil'!G13+'BIFUbC-heavy-or-residual-oil'!G13+'BIFUbC-natural-gas'!G13+'BIFUbC-electricity'!G13+'BIFUbC-heat'!G13+'BIFUbC-biomass'!G13+'BIFUbC-hydrogen'!I13</f>
        <v>301254273442928.13</v>
      </c>
      <c r="H13" s="310">
        <f>'BIFUbC-coal'!H13+'BIFUbC-LPG-propane-or-butane'!H13+'BIFUbC-petroleum-diesel'!H13+'BIFUbC-crude-oil'!H13+'BIFUbC-heavy-or-residual-oil'!H13+'BIFUbC-natural-gas'!H13+'BIFUbC-electricity'!H13+'BIFUbC-heat'!H13+'BIFUbC-biomass'!H13+'BIFUbC-hydrogen'!J13</f>
        <v>320802209600627.56</v>
      </c>
      <c r="I13" s="310">
        <f>'BIFUbC-coal'!I13+'BIFUbC-LPG-propane-or-butane'!I13+'BIFUbC-petroleum-diesel'!I13+'BIFUbC-crude-oil'!I13+'BIFUbC-heavy-or-residual-oil'!I13+'BIFUbC-natural-gas'!I13+'BIFUbC-electricity'!I13+'BIFUbC-heat'!I13+'BIFUbC-biomass'!I13+'BIFUbC-hydrogen'!K13</f>
        <v>339881597859093.88</v>
      </c>
      <c r="J13" s="310">
        <f>'BIFUbC-coal'!J13+'BIFUbC-LPG-propane-or-butane'!J13+'BIFUbC-petroleum-diesel'!J13+'BIFUbC-crude-oil'!J13+'BIFUbC-heavy-or-residual-oil'!J13+'BIFUbC-natural-gas'!J13+'BIFUbC-electricity'!J13+'BIFUbC-heat'!J13+'BIFUbC-biomass'!J13+'BIFUbC-hydrogen'!L13</f>
        <v>356817287902387.31</v>
      </c>
      <c r="K13" s="310">
        <f>'BIFUbC-coal'!K13+'BIFUbC-LPG-propane-or-butane'!K13+'BIFUbC-petroleum-diesel'!K13+'BIFUbC-crude-oil'!K13+'BIFUbC-heavy-or-residual-oil'!K13+'BIFUbC-natural-gas'!K13+'BIFUbC-electricity'!K13+'BIFUbC-heat'!K13+'BIFUbC-biomass'!K13+'BIFUbC-hydrogen'!M13</f>
        <v>371818574957376.56</v>
      </c>
      <c r="L13" s="310">
        <f>'BIFUbC-coal'!L13+'BIFUbC-LPG-propane-or-butane'!L13+'BIFUbC-petroleum-diesel'!L13+'BIFUbC-crude-oil'!L13+'BIFUbC-heavy-or-residual-oil'!L13+'BIFUbC-natural-gas'!L13+'BIFUbC-electricity'!L13+'BIFUbC-heat'!L13+'BIFUbC-biomass'!L13+'BIFUbC-hydrogen'!N13</f>
        <v>385231910936745.63</v>
      </c>
      <c r="M13" s="310">
        <f>'BIFUbC-coal'!M13+'BIFUbC-LPG-propane-or-butane'!M13+'BIFUbC-petroleum-diesel'!M13+'BIFUbC-crude-oil'!M13+'BIFUbC-heavy-or-residual-oil'!M13+'BIFUbC-natural-gas'!M13+'BIFUbC-electricity'!M13+'BIFUbC-heat'!M13+'BIFUbC-biomass'!M13+'BIFUbC-hydrogen'!O13</f>
        <v>397519491404296.06</v>
      </c>
      <c r="N13" s="310">
        <f>'BIFUbC-coal'!N13+'BIFUbC-LPG-propane-or-butane'!N13+'BIFUbC-petroleum-diesel'!N13+'BIFUbC-crude-oil'!N13+'BIFUbC-heavy-or-residual-oil'!N13+'BIFUbC-natural-gas'!N13+'BIFUbC-electricity'!N13+'BIFUbC-heat'!N13+'BIFUbC-biomass'!N13+'BIFUbC-hydrogen'!P13</f>
        <v>409162852538147.38</v>
      </c>
      <c r="O13" s="310">
        <f>'BIFUbC-coal'!O13+'BIFUbC-LPG-propane-or-butane'!O13+'BIFUbC-petroleum-diesel'!O13+'BIFUbC-crude-oil'!O13+'BIFUbC-heavy-or-residual-oil'!O13+'BIFUbC-natural-gas'!O13+'BIFUbC-electricity'!O13+'BIFUbC-heat'!O13+'BIFUbC-biomass'!O13+'BIFUbC-hydrogen'!Q13</f>
        <v>420349609890899.69</v>
      </c>
      <c r="P13" s="310">
        <f>'BIFUbC-coal'!P13+'BIFUbC-LPG-propane-or-butane'!P13+'BIFUbC-petroleum-diesel'!P13+'BIFUbC-crude-oil'!P13+'BIFUbC-heavy-or-residual-oil'!P13+'BIFUbC-natural-gas'!P13+'BIFUbC-electricity'!P13+'BIFUbC-heat'!P13+'BIFUbC-biomass'!P13+'BIFUbC-hydrogen'!R13</f>
        <v>431215576571226.44</v>
      </c>
      <c r="Q13" s="310">
        <f>'BIFUbC-coal'!Q13+'BIFUbC-LPG-propane-or-butane'!Q13+'BIFUbC-petroleum-diesel'!Q13+'BIFUbC-crude-oil'!Q13+'BIFUbC-heavy-or-residual-oil'!Q13+'BIFUbC-natural-gas'!Q13+'BIFUbC-electricity'!Q13+'BIFUbC-heat'!Q13+'BIFUbC-biomass'!Q13+'BIFUbC-hydrogen'!S13</f>
        <v>441916514442970.31</v>
      </c>
      <c r="R13" s="310">
        <f>'BIFUbC-coal'!R13+'BIFUbC-LPG-propane-or-butane'!R13+'BIFUbC-petroleum-diesel'!R13+'BIFUbC-crude-oil'!R13+'BIFUbC-heavy-or-residual-oil'!R13+'BIFUbC-natural-gas'!R13+'BIFUbC-electricity'!R13+'BIFUbC-heat'!R13+'BIFUbC-biomass'!R13+'BIFUbC-hydrogen'!T13</f>
        <v>452627234161842.38</v>
      </c>
      <c r="S13" s="310">
        <f>'BIFUbC-coal'!S13+'BIFUbC-LPG-propane-or-butane'!S13+'BIFUbC-petroleum-diesel'!S13+'BIFUbC-crude-oil'!S13+'BIFUbC-heavy-or-residual-oil'!S13+'BIFUbC-natural-gas'!S13+'BIFUbC-electricity'!S13+'BIFUbC-heat'!S13+'BIFUbC-biomass'!S13+'BIFUbC-hydrogen'!U13</f>
        <v>463512644382759.63</v>
      </c>
      <c r="T13" s="310">
        <f>'BIFUbC-coal'!T13+'BIFUbC-LPG-propane-or-butane'!T13+'BIFUbC-petroleum-diesel'!T13+'BIFUbC-crude-oil'!T13+'BIFUbC-heavy-or-residual-oil'!T13+'BIFUbC-natural-gas'!T13+'BIFUbC-electricity'!T13+'BIFUbC-heat'!T13+'BIFUbC-biomass'!T13+'BIFUbC-hydrogen'!V13</f>
        <v>474570648059081.63</v>
      </c>
      <c r="U13" s="310">
        <f>'BIFUbC-coal'!U13+'BIFUbC-LPG-propane-or-butane'!U13+'BIFUbC-petroleum-diesel'!U13+'BIFUbC-crude-oil'!U13+'BIFUbC-heavy-or-residual-oil'!U13+'BIFUbC-natural-gas'!U13+'BIFUbC-electricity'!U13+'BIFUbC-heat'!U13+'BIFUbC-biomass'!U13+'BIFUbC-hydrogen'!W13</f>
        <v>485768791624985.94</v>
      </c>
      <c r="V13" s="310">
        <f>'BIFUbC-coal'!V13+'BIFUbC-LPG-propane-or-butane'!V13+'BIFUbC-petroleum-diesel'!V13+'BIFUbC-crude-oil'!V13+'BIFUbC-heavy-or-residual-oil'!V13+'BIFUbC-natural-gas'!V13+'BIFUbC-electricity'!V13+'BIFUbC-heat'!V13+'BIFUbC-biomass'!V13+'BIFUbC-hydrogen'!X13</f>
        <v>497071495493716.94</v>
      </c>
      <c r="W13" s="310">
        <f>'BIFUbC-coal'!W13+'BIFUbC-LPG-propane-or-butane'!W13+'BIFUbC-petroleum-diesel'!W13+'BIFUbC-crude-oil'!W13+'BIFUbC-heavy-or-residual-oil'!W13+'BIFUbC-natural-gas'!W13+'BIFUbC-electricity'!W13+'BIFUbC-heat'!W13+'BIFUbC-biomass'!W13+'BIFUbC-hydrogen'!Y13</f>
        <v>508439972614185</v>
      </c>
      <c r="X13" s="310">
        <f>'BIFUbC-coal'!X13+'BIFUbC-LPG-propane-or-butane'!X13+'BIFUbC-petroleum-diesel'!X13+'BIFUbC-crude-oil'!X13+'BIFUbC-heavy-or-residual-oil'!X13+'BIFUbC-natural-gas'!X13+'BIFUbC-electricity'!X13+'BIFUbC-heat'!X13+'BIFUbC-biomass'!X13+'BIFUbC-hydrogen'!Z13</f>
        <v>519832175389703.81</v>
      </c>
      <c r="Y13" s="310">
        <f>'BIFUbC-coal'!Y13+'BIFUbC-LPG-propane-or-butane'!Y13+'BIFUbC-petroleum-diesel'!Y13+'BIFUbC-crude-oil'!Y13+'BIFUbC-heavy-or-residual-oil'!Y13+'BIFUbC-natural-gas'!Y13+'BIFUbC-electricity'!Y13+'BIFUbC-heat'!Y13+'BIFUbC-biomass'!Y13+'BIFUbC-hydrogen'!AA13</f>
        <v>531202774993201.31</v>
      </c>
      <c r="Z13" s="310">
        <f>'BIFUbC-coal'!Z13+'BIFUbC-LPG-propane-or-butane'!Z13+'BIFUbC-petroleum-diesel'!Z13+'BIFUbC-crude-oil'!Z13+'BIFUbC-heavy-or-residual-oil'!Z13+'BIFUbC-natural-gas'!Z13+'BIFUbC-electricity'!Z13+'BIFUbC-heat'!Z13+'BIFUbC-biomass'!Z13+'BIFUbC-hydrogen'!AB13</f>
        <v>542503177168361.69</v>
      </c>
      <c r="AA13" s="310">
        <f>'BIFUbC-coal'!AA13+'BIFUbC-LPG-propane-or-butane'!AA13+'BIFUbC-petroleum-diesel'!AA13+'BIFUbC-crude-oil'!AA13+'BIFUbC-heavy-or-residual-oil'!AA13+'BIFUbC-natural-gas'!AA13+'BIFUbC-electricity'!AA13+'BIFUbC-heat'!AA13+'BIFUbC-biomass'!AA13+'BIFUbC-hydrogen'!AC13</f>
        <v>553681578583666.5</v>
      </c>
      <c r="AB13" s="310">
        <f>'BIFUbC-coal'!AB13+'BIFUbC-LPG-propane-or-butane'!AB13+'BIFUbC-petroleum-diesel'!AB13+'BIFUbC-crude-oil'!AB13+'BIFUbC-heavy-or-residual-oil'!AB13+'BIFUbC-natural-gas'!AB13+'BIFUbC-electricity'!AB13+'BIFUbC-heat'!AB13+'BIFUbC-biomass'!AB13+'BIFUbC-hydrogen'!AD13</f>
        <v>564683067694708.75</v>
      </c>
      <c r="AC13" s="310">
        <f>'BIFUbC-coal'!AC13+'BIFUbC-LPG-propane-or-butane'!AC13+'BIFUbC-petroleum-diesel'!AC13+'BIFUbC-crude-oil'!AC13+'BIFUbC-heavy-or-residual-oil'!AC13+'BIFUbC-natural-gas'!AC13+'BIFUbC-electricity'!AC13+'BIFUbC-heat'!AC13+'BIFUbC-biomass'!AC13+'BIFUbC-hydrogen'!AE13</f>
        <v>575449773858287</v>
      </c>
      <c r="AD13" s="310">
        <f>'BIFUbC-coal'!AD13+'BIFUbC-LPG-propane-or-butane'!AD13+'BIFUbC-petroleum-diesel'!AD13+'BIFUbC-crude-oil'!AD13+'BIFUbC-heavy-or-residual-oil'!AD13+'BIFUbC-natural-gas'!AD13+'BIFUbC-electricity'!AD13+'BIFUbC-heat'!AD13+'BIFUbC-biomass'!AD13+'BIFUbC-hydrogen'!AF13</f>
        <v>585921068119541.25</v>
      </c>
      <c r="AE13" s="310">
        <f>'BIFUbC-coal'!AE13+'BIFUbC-LPG-propane-or-butane'!AE13+'BIFUbC-petroleum-diesel'!AE13+'BIFUbC-crude-oil'!AE13+'BIFUbC-heavy-or-residual-oil'!AE13+'BIFUbC-natural-gas'!AE13+'BIFUbC-electricity'!AE13+'BIFUbC-heat'!AE13+'BIFUbC-biomass'!AE13+'BIFUbC-hydrogen'!AG13</f>
        <v>596033818651452.88</v>
      </c>
      <c r="AF13" s="310">
        <f>'BIFUbC-coal'!AF13+'BIFUbC-LPG-propane-or-butane'!AF13+'BIFUbC-petroleum-diesel'!AF13+'BIFUbC-crude-oil'!AF13+'BIFUbC-heavy-or-residual-oil'!AF13+'BIFUbC-natural-gas'!AF13+'BIFUbC-electricity'!AF13+'BIFUbC-heat'!AF13+'BIFUbC-biomass'!AF13+'BIFUbC-hydrogen'!AH13</f>
        <v>605722703257477.75</v>
      </c>
      <c r="AG13" s="310">
        <f>'BIFUbC-coal'!AG13+'BIFUbC-LPG-propane-or-butane'!AG13+'BIFUbC-petroleum-diesel'!AG13+'BIFUbC-crude-oil'!AG13+'BIFUbC-heavy-or-residual-oil'!AG13+'BIFUbC-natural-gas'!AG13+'BIFUbC-electricity'!AG13+'BIFUbC-heat'!AG13+'BIFUbC-biomass'!AG13+'BIFUbC-hydrogen'!AI13</f>
        <v>614920580647897.75</v>
      </c>
      <c r="AH13" s="310">
        <f>'BIFUbC-coal'!AH13+'BIFUbC-LPG-propane-or-butane'!AH13+'BIFUbC-petroleum-diesel'!AH13+'BIFUbC-crude-oil'!AH13+'BIFUbC-heavy-or-residual-oil'!AH13+'BIFUbC-natural-gas'!AH13+'BIFUbC-electricity'!AH13+'BIFUbC-heat'!AH13+'BIFUbC-biomass'!AH13+'BIFUbC-hydrogen'!AJ13</f>
        <v>623558921366753.25</v>
      </c>
      <c r="AI13" s="310">
        <f>'BIFUbC-coal'!AI13+'BIFUbC-LPG-propane-or-butane'!AI13+'BIFUbC-petroleum-diesel'!AI13+'BIFUbC-crude-oil'!AI13+'BIFUbC-heavy-or-residual-oil'!AI13+'BIFUbC-natural-gas'!AI13+'BIFUbC-electricity'!AI13+'BIFUbC-heat'!AI13+'BIFUbC-biomass'!AI13+'BIFUbC-hydrogen'!AK13</f>
        <v>631568298280491.63</v>
      </c>
      <c r="AJ13" s="310">
        <f>'BIFUbC-coal'!AJ13+'BIFUbC-LPG-propane-or-butane'!AJ13+'BIFUbC-petroleum-diesel'!AJ13+'BIFUbC-crude-oil'!AJ13+'BIFUbC-heavy-or-residual-oil'!AJ13+'BIFUbC-natural-gas'!AJ13+'BIFUbC-electricity'!AJ13+'BIFUbC-heat'!AJ13+'BIFUbC-biomass'!AJ13+'BIFUbC-hydrogen'!AL13</f>
        <v>638878935447336.5</v>
      </c>
      <c r="AK13" s="310">
        <f>'BIFUbC-coal'!AK13+'BIFUbC-LPG-propane-or-butane'!AK13+'BIFUbC-petroleum-diesel'!AK13+'BIFUbC-crude-oil'!AK13+'BIFUbC-heavy-or-residual-oil'!AK13+'BIFUbC-natural-gas'!AK13+'BIFUbC-electricity'!AK13+'BIFUbC-heat'!AK13+'BIFUbC-biomass'!AK13+'BIFUbC-hydrogen'!AM13</f>
        <v>645421312977748.25</v>
      </c>
      <c r="AL13" s="310">
        <f>'BIFUbC-coal'!AL13+'BIFUbC-LPG-propane-or-butane'!AL13+'BIFUbC-petroleum-diesel'!AL13+'BIFUbC-crude-oil'!AL13+'BIFUbC-heavy-or-residual-oil'!AL13+'BIFUbC-natural-gas'!AL13+'BIFUbC-electricity'!AL13+'BIFUbC-heat'!AL13+'BIFUbC-biomass'!AL13+'BIFUbC-hydrogen'!AN13</f>
        <v>651126824186271</v>
      </c>
      <c r="AM13" s="310">
        <f>'BIFUbC-coal'!AM13+'BIFUbC-LPG-propane-or-butane'!AM13+'BIFUbC-petroleum-diesel'!AM13+'BIFUbC-crude-oil'!AM13+'BIFUbC-heavy-or-residual-oil'!AM13+'BIFUbC-natural-gas'!AM13+'BIFUbC-electricity'!AM13+'BIFUbC-heat'!AM13+'BIFUbC-biomass'!AM13+'BIFUbC-hydrogen'!AO13</f>
        <v>655928479943531.5</v>
      </c>
      <c r="AN13" s="310">
        <f>'BIFUbC-coal'!AN13+'BIFUbC-LPG-propane-or-butane'!AN13+'BIFUbC-petroleum-diesel'!AN13+'BIFUbC-crude-oil'!AN13+'BIFUbC-heavy-or-residual-oil'!AN13+'BIFUbC-natural-gas'!AN13+'BIFUbC-electricity'!AN13+'BIFUbC-heat'!AN13+'BIFUbC-biomass'!AN13+'BIFUbC-hydrogen'!AP13</f>
        <v>659761653689546.75</v>
      </c>
      <c r="AO13" s="310">
        <f>'BIFUbC-coal'!AO13+'BIFUbC-LPG-propane-or-butane'!AO13+'BIFUbC-petroleum-diesel'!AO13+'BIFUbC-crude-oil'!AO13+'BIFUbC-heavy-or-residual-oil'!AO13+'BIFUbC-natural-gas'!AO13+'BIFUbC-electricity'!AO13+'BIFUbC-heat'!AO13+'BIFUbC-biomass'!AO13+'BIFUbC-hydrogen'!AQ13</f>
        <v>662564859096639.63</v>
      </c>
      <c r="AP13" s="310">
        <f>'BIFUbC-coal'!AP13+'BIFUbC-LPG-propane-or-butane'!AP13+'BIFUbC-petroleum-diesel'!AP13+'BIFUbC-crude-oil'!AP13+'BIFUbC-heavy-or-residual-oil'!AP13+'BIFUbC-natural-gas'!AP13+'BIFUbC-electricity'!AP13+'BIFUbC-heat'!AP13+'BIFUbC-biomass'!AP13+'BIFUbC-hydrogen'!AR13</f>
        <v>664280550907560.5</v>
      </c>
      <c r="AQ13" s="310">
        <f>'BIFUbC-coal'!AQ13+'BIFUbC-LPG-propane-or-butane'!AQ13+'BIFUbC-petroleum-diesel'!AQ13+'BIFUbC-crude-oil'!AQ13+'BIFUbC-heavy-or-residual-oil'!AQ13+'BIFUbC-natural-gas'!AQ13+'BIFUbC-electricity'!AQ13+'BIFUbC-heat'!AQ13+'BIFUbC-biomass'!AQ13+'BIFUbC-hydrogen'!AS13</f>
        <v>664800884602500.38</v>
      </c>
    </row>
    <row r="14" spans="1:43" x14ac:dyDescent="0.2">
      <c r="A14" s="299" t="s">
        <v>101</v>
      </c>
      <c r="B14" s="310">
        <f>'BIFUbC-coal'!B14+'BIFUbC-LPG-propane-or-butane'!B14+'BIFUbC-petroleum-diesel'!B14+'BIFUbC-crude-oil'!B14+'BIFUbC-heavy-or-residual-oil'!B14+'BIFUbC-natural-gas'!B14+'BIFUbC-electricity'!B14+'BIFUbC-heat'!B14+'BIFUbC-biomass'!B14+'BIFUbC-hydrogen'!D14</f>
        <v>7650498778963101</v>
      </c>
      <c r="C14" s="310">
        <f>'BIFUbC-coal'!C14+'BIFUbC-LPG-propane-or-butane'!C14+'BIFUbC-petroleum-diesel'!C14+'BIFUbC-crude-oil'!C14+'BIFUbC-heavy-or-residual-oil'!C14+'BIFUbC-natural-gas'!C14+'BIFUbC-electricity'!C14+'BIFUbC-heat'!C14+'BIFUbC-biomass'!C14+'BIFUbC-hydrogen'!E14</f>
        <v>8178975429413974</v>
      </c>
      <c r="D14" s="310">
        <f>'BIFUbC-coal'!D14+'BIFUbC-LPG-propane-or-butane'!D14+'BIFUbC-petroleum-diesel'!D14+'BIFUbC-crude-oil'!D14+'BIFUbC-heavy-or-residual-oil'!D14+'BIFUbC-natural-gas'!D14+'BIFUbC-electricity'!D14+'BIFUbC-heat'!D14+'BIFUbC-biomass'!D14+'BIFUbC-hydrogen'!F14</f>
        <v>8253170380330814</v>
      </c>
      <c r="E14" s="310">
        <f>'BIFUbC-coal'!E14+'BIFUbC-LPG-propane-or-butane'!E14+'BIFUbC-petroleum-diesel'!E14+'BIFUbC-crude-oil'!E14+'BIFUbC-heavy-or-residual-oil'!E14+'BIFUbC-natural-gas'!E14+'BIFUbC-electricity'!E14+'BIFUbC-heat'!E14+'BIFUbC-biomass'!E14+'BIFUbC-hydrogen'!G14</f>
        <v>8419933410230952</v>
      </c>
      <c r="F14" s="310">
        <f>'BIFUbC-coal'!F14+'BIFUbC-LPG-propane-or-butane'!F14+'BIFUbC-petroleum-diesel'!F14+'BIFUbC-crude-oil'!F14+'BIFUbC-heavy-or-residual-oil'!F14+'BIFUbC-natural-gas'!F14+'BIFUbC-electricity'!F14+'BIFUbC-heat'!F14+'BIFUbC-biomass'!F14+'BIFUbC-hydrogen'!H14</f>
        <v>8715668422556142</v>
      </c>
      <c r="G14" s="310">
        <f>'BIFUbC-coal'!G14+'BIFUbC-LPG-propane-or-butane'!G14+'BIFUbC-petroleum-diesel'!G14+'BIFUbC-crude-oil'!G14+'BIFUbC-heavy-or-residual-oil'!G14+'BIFUbC-natural-gas'!G14+'BIFUbC-electricity'!G14+'BIFUbC-heat'!G14+'BIFUbC-biomass'!G14+'BIFUbC-hydrogen'!I14</f>
        <v>8816088690036728</v>
      </c>
      <c r="H14" s="310">
        <f>'BIFUbC-coal'!H14+'BIFUbC-LPG-propane-or-butane'!H14+'BIFUbC-petroleum-diesel'!H14+'BIFUbC-crude-oil'!H14+'BIFUbC-heavy-or-residual-oil'!H14+'BIFUbC-natural-gas'!H14+'BIFUbC-electricity'!H14+'BIFUbC-heat'!H14+'BIFUbC-biomass'!H14+'BIFUbC-hydrogen'!J14</f>
        <v>8923167923303515</v>
      </c>
      <c r="I14" s="310">
        <f>'BIFUbC-coal'!I14+'BIFUbC-LPG-propane-or-butane'!I14+'BIFUbC-petroleum-diesel'!I14+'BIFUbC-crude-oil'!I14+'BIFUbC-heavy-or-residual-oil'!I14+'BIFUbC-natural-gas'!I14+'BIFUbC-electricity'!I14+'BIFUbC-heat'!I14+'BIFUbC-biomass'!I14+'BIFUbC-hydrogen'!K14</f>
        <v>9035792562431054</v>
      </c>
      <c r="J14" s="310">
        <f>'BIFUbC-coal'!J14+'BIFUbC-LPG-propane-or-butane'!J14+'BIFUbC-petroleum-diesel'!J14+'BIFUbC-crude-oil'!J14+'BIFUbC-heavy-or-residual-oil'!J14+'BIFUbC-natural-gas'!J14+'BIFUbC-electricity'!J14+'BIFUbC-heat'!J14+'BIFUbC-biomass'!J14+'BIFUbC-hydrogen'!L14</f>
        <v>9148405365349924</v>
      </c>
      <c r="K14" s="310">
        <f>'BIFUbC-coal'!K14+'BIFUbC-LPG-propane-or-butane'!K14+'BIFUbC-petroleum-diesel'!K14+'BIFUbC-crude-oil'!K14+'BIFUbC-heavy-or-residual-oil'!K14+'BIFUbC-natural-gas'!K14+'BIFUbC-electricity'!K14+'BIFUbC-heat'!K14+'BIFUbC-biomass'!K14+'BIFUbC-hydrogen'!M14</f>
        <v>9261006332060130</v>
      </c>
      <c r="L14" s="310">
        <f>'BIFUbC-coal'!L14+'BIFUbC-LPG-propane-or-butane'!L14+'BIFUbC-petroleum-diesel'!L14+'BIFUbC-crude-oil'!L14+'BIFUbC-heavy-or-residual-oil'!L14+'BIFUbC-natural-gas'!L14+'BIFUbC-electricity'!L14+'BIFUbC-heat'!L14+'BIFUbC-biomass'!L14+'BIFUbC-hydrogen'!N14</f>
        <v>9373595462561664</v>
      </c>
      <c r="M14" s="310">
        <f>'BIFUbC-coal'!M14+'BIFUbC-LPG-propane-or-butane'!M14+'BIFUbC-petroleum-diesel'!M14+'BIFUbC-crude-oil'!M14+'BIFUbC-heavy-or-residual-oil'!M14+'BIFUbC-natural-gas'!M14+'BIFUbC-electricity'!M14+'BIFUbC-heat'!M14+'BIFUbC-biomass'!M14+'BIFUbC-hydrogen'!O14</f>
        <v>9486172756854536</v>
      </c>
      <c r="N14" s="310">
        <f>'BIFUbC-coal'!N14+'BIFUbC-LPG-propane-or-butane'!N14+'BIFUbC-petroleum-diesel'!N14+'BIFUbC-crude-oil'!N14+'BIFUbC-heavy-or-residual-oil'!N14+'BIFUbC-natural-gas'!N14+'BIFUbC-electricity'!N14+'BIFUbC-heat'!N14+'BIFUbC-biomass'!N14+'BIFUbC-hydrogen'!P14</f>
        <v>9378528592385792</v>
      </c>
      <c r="O14" s="310">
        <f>'BIFUbC-coal'!O14+'BIFUbC-LPG-propane-or-butane'!O14+'BIFUbC-petroleum-diesel'!O14+'BIFUbC-crude-oil'!O14+'BIFUbC-heavy-or-residual-oil'!O14+'BIFUbC-natural-gas'!O14+'BIFUbC-electricity'!O14+'BIFUbC-heat'!O14+'BIFUbC-biomass'!O14+'BIFUbC-hydrogen'!Q14</f>
        <v>9270891915149988</v>
      </c>
      <c r="P14" s="310">
        <f>'BIFUbC-coal'!P14+'BIFUbC-LPG-propane-or-butane'!P14+'BIFUbC-petroleum-diesel'!P14+'BIFUbC-crude-oil'!P14+'BIFUbC-heavy-or-residual-oil'!P14+'BIFUbC-natural-gas'!P14+'BIFUbC-electricity'!P14+'BIFUbC-heat'!P14+'BIFUbC-biomass'!P14+'BIFUbC-hydrogen'!R14</f>
        <v>9163262725147122</v>
      </c>
      <c r="Q14" s="310">
        <f>'BIFUbC-coal'!Q14+'BIFUbC-LPG-propane-or-butane'!Q14+'BIFUbC-petroleum-diesel'!Q14+'BIFUbC-crude-oil'!Q14+'BIFUbC-heavy-or-residual-oil'!Q14+'BIFUbC-natural-gas'!Q14+'BIFUbC-electricity'!Q14+'BIFUbC-heat'!Q14+'BIFUbC-biomass'!Q14+'BIFUbC-hydrogen'!S14</f>
        <v>9055641022377198</v>
      </c>
      <c r="R14" s="310">
        <f>'BIFUbC-coal'!R14+'BIFUbC-LPG-propane-or-butane'!R14+'BIFUbC-petroleum-diesel'!R14+'BIFUbC-crude-oil'!R14+'BIFUbC-heavy-or-residual-oil'!R14+'BIFUbC-natural-gas'!R14+'BIFUbC-electricity'!R14+'BIFUbC-heat'!R14+'BIFUbC-biomass'!R14+'BIFUbC-hydrogen'!T14</f>
        <v>8948026806840215</v>
      </c>
      <c r="S14" s="310">
        <f>'BIFUbC-coal'!S14+'BIFUbC-LPG-propane-or-butane'!S14+'BIFUbC-petroleum-diesel'!S14+'BIFUbC-crude-oil'!S14+'BIFUbC-heavy-or-residual-oil'!S14+'BIFUbC-natural-gas'!S14+'BIFUbC-electricity'!S14+'BIFUbC-heat'!S14+'BIFUbC-biomass'!S14+'BIFUbC-hydrogen'!U14</f>
        <v>8794742586930649</v>
      </c>
      <c r="T14" s="310">
        <f>'BIFUbC-coal'!T14+'BIFUbC-LPG-propane-or-butane'!T14+'BIFUbC-petroleum-diesel'!T14+'BIFUbC-crude-oil'!T14+'BIFUbC-heavy-or-residual-oil'!T14+'BIFUbC-natural-gas'!T14+'BIFUbC-electricity'!T14+'BIFUbC-heat'!T14+'BIFUbC-biomass'!T14+'BIFUbC-hydrogen'!V14</f>
        <v>8641462819124961</v>
      </c>
      <c r="U14" s="310">
        <f>'BIFUbC-coal'!U14+'BIFUbC-LPG-propane-or-butane'!U14+'BIFUbC-petroleum-diesel'!U14+'BIFUbC-crude-oil'!U14+'BIFUbC-heavy-or-residual-oil'!U14+'BIFUbC-natural-gas'!U14+'BIFUbC-electricity'!U14+'BIFUbC-heat'!U14+'BIFUbC-biomass'!U14+'BIFUbC-hydrogen'!W14</f>
        <v>8488187503423154</v>
      </c>
      <c r="V14" s="310">
        <f>'BIFUbC-coal'!V14+'BIFUbC-LPG-propane-or-butane'!V14+'BIFUbC-petroleum-diesel'!V14+'BIFUbC-crude-oil'!V14+'BIFUbC-heavy-or-residual-oil'!V14+'BIFUbC-natural-gas'!V14+'BIFUbC-electricity'!V14+'BIFUbC-heat'!V14+'BIFUbC-biomass'!V14+'BIFUbC-hydrogen'!X14</f>
        <v>8334916639825232</v>
      </c>
      <c r="W14" s="310">
        <f>'BIFUbC-coal'!W14+'BIFUbC-LPG-propane-or-butane'!W14+'BIFUbC-petroleum-diesel'!W14+'BIFUbC-crude-oil'!W14+'BIFUbC-heavy-or-residual-oil'!W14+'BIFUbC-natural-gas'!W14+'BIFUbC-electricity'!W14+'BIFUbC-heat'!W14+'BIFUbC-biomass'!W14+'BIFUbC-hydrogen'!Y14</f>
        <v>8181650228331192</v>
      </c>
      <c r="X14" s="310">
        <f>'BIFUbC-coal'!X14+'BIFUbC-LPG-propane-or-butane'!X14+'BIFUbC-petroleum-diesel'!X14+'BIFUbC-crude-oil'!X14+'BIFUbC-heavy-or-residual-oil'!X14+'BIFUbC-natural-gas'!X14+'BIFUbC-electricity'!X14+'BIFUbC-heat'!X14+'BIFUbC-biomass'!X14+'BIFUbC-hydrogen'!Z14</f>
        <v>7971508140126898</v>
      </c>
      <c r="Y14" s="310">
        <f>'BIFUbC-coal'!Y14+'BIFUbC-LPG-propane-or-butane'!Y14+'BIFUbC-petroleum-diesel'!Y14+'BIFUbC-crude-oil'!Y14+'BIFUbC-heavy-or-residual-oil'!Y14+'BIFUbC-natural-gas'!Y14+'BIFUbC-electricity'!Y14+'BIFUbC-heat'!Y14+'BIFUbC-biomass'!Y14+'BIFUbC-hydrogen'!AA14</f>
        <v>7761372157618932</v>
      </c>
      <c r="Z14" s="310">
        <f>'BIFUbC-coal'!Z14+'BIFUbC-LPG-propane-or-butane'!Z14+'BIFUbC-petroleum-diesel'!Z14+'BIFUbC-crude-oil'!Z14+'BIFUbC-heavy-or-residual-oil'!Z14+'BIFUbC-natural-gas'!Z14+'BIFUbC-electricity'!Z14+'BIFUbC-heat'!Z14+'BIFUbC-biomass'!Z14+'BIFUbC-hydrogen'!AB14</f>
        <v>7551242280807295</v>
      </c>
      <c r="AA14" s="310">
        <f>'BIFUbC-coal'!AA14+'BIFUbC-LPG-propane-or-butane'!AA14+'BIFUbC-petroleum-diesel'!AA14+'BIFUbC-crude-oil'!AA14+'BIFUbC-heavy-or-residual-oil'!AA14+'BIFUbC-natural-gas'!AA14+'BIFUbC-electricity'!AA14+'BIFUbC-heat'!AA14+'BIFUbC-biomass'!AA14+'BIFUbC-hydrogen'!AC14</f>
        <v>7341118509691988</v>
      </c>
      <c r="AB14" s="310">
        <f>'BIFUbC-coal'!AB14+'BIFUbC-LPG-propane-or-butane'!AB14+'BIFUbC-petroleum-diesel'!AB14+'BIFUbC-crude-oil'!AB14+'BIFUbC-heavy-or-residual-oil'!AB14+'BIFUbC-natural-gas'!AB14+'BIFUbC-electricity'!AB14+'BIFUbC-heat'!AB14+'BIFUbC-biomass'!AB14+'BIFUbC-hydrogen'!AD14</f>
        <v>7131000844273007</v>
      </c>
      <c r="AC14" s="310">
        <f>'BIFUbC-coal'!AC14+'BIFUbC-LPG-propane-or-butane'!AC14+'BIFUbC-petroleum-diesel'!AC14+'BIFUbC-crude-oil'!AC14+'BIFUbC-heavy-or-residual-oil'!AC14+'BIFUbC-natural-gas'!AC14+'BIFUbC-electricity'!AC14+'BIFUbC-heat'!AC14+'BIFUbC-biomass'!AC14+'BIFUbC-hydrogen'!AE14</f>
        <v>6968739547781457</v>
      </c>
      <c r="AD14" s="310">
        <f>'BIFUbC-coal'!AD14+'BIFUbC-LPG-propane-or-butane'!AD14+'BIFUbC-petroleum-diesel'!AD14+'BIFUbC-crude-oil'!AD14+'BIFUbC-heavy-or-residual-oil'!AD14+'BIFUbC-natural-gas'!AD14+'BIFUbC-electricity'!AD14+'BIFUbC-heat'!AD14+'BIFUbC-biomass'!AD14+'BIFUbC-hydrogen'!AF14</f>
        <v>6806482965804700</v>
      </c>
      <c r="AE14" s="310">
        <f>'BIFUbC-coal'!AE14+'BIFUbC-LPG-propane-or-butane'!AE14+'BIFUbC-petroleum-diesel'!AE14+'BIFUbC-crude-oil'!AE14+'BIFUbC-heavy-or-residual-oil'!AE14+'BIFUbC-natural-gas'!AE14+'BIFUbC-electricity'!AE14+'BIFUbC-heat'!AE14+'BIFUbC-biomass'!AE14+'BIFUbC-hydrogen'!AG14</f>
        <v>6644231098342734</v>
      </c>
      <c r="AF14" s="310">
        <f>'BIFUbC-coal'!AF14+'BIFUbC-LPG-propane-or-butane'!AF14+'BIFUbC-petroleum-diesel'!AF14+'BIFUbC-crude-oil'!AF14+'BIFUbC-heavy-or-residual-oil'!AF14+'BIFUbC-natural-gas'!AF14+'BIFUbC-electricity'!AF14+'BIFUbC-heat'!AF14+'BIFUbC-biomass'!AF14+'BIFUbC-hydrogen'!AH14</f>
        <v>6481983945395563</v>
      </c>
      <c r="AG14" s="310">
        <f>'BIFUbC-coal'!AG14+'BIFUbC-LPG-propane-or-butane'!AG14+'BIFUbC-petroleum-diesel'!AG14+'BIFUbC-crude-oil'!AG14+'BIFUbC-heavy-or-residual-oil'!AG14+'BIFUbC-natural-gas'!AG14+'BIFUbC-electricity'!AG14+'BIFUbC-heat'!AG14+'BIFUbC-biomass'!AG14+'BIFUbC-hydrogen'!AI14</f>
        <v>6319741506963184</v>
      </c>
      <c r="AH14" s="310">
        <f>'BIFUbC-coal'!AH14+'BIFUbC-LPG-propane-or-butane'!AH14+'BIFUbC-petroleum-diesel'!AH14+'BIFUbC-crude-oil'!AH14+'BIFUbC-heavy-or-residual-oil'!AH14+'BIFUbC-natural-gas'!AH14+'BIFUbC-electricity'!AH14+'BIFUbC-heat'!AH14+'BIFUbC-biomass'!AH14+'BIFUbC-hydrogen'!AJ14</f>
        <v>6222123324160040</v>
      </c>
      <c r="AI14" s="310">
        <f>'BIFUbC-coal'!AI14+'BIFUbC-LPG-propane-or-butane'!AI14+'BIFUbC-petroleum-diesel'!AI14+'BIFUbC-crude-oil'!AI14+'BIFUbC-heavy-or-residual-oil'!AI14+'BIFUbC-natural-gas'!AI14+'BIFUbC-electricity'!AI14+'BIFUbC-heat'!AI14+'BIFUbC-biomass'!AI14+'BIFUbC-hydrogen'!AK14</f>
        <v>6124507977009570</v>
      </c>
      <c r="AJ14" s="310">
        <f>'BIFUbC-coal'!AJ14+'BIFUbC-LPG-propane-or-butane'!AJ14+'BIFUbC-petroleum-diesel'!AJ14+'BIFUbC-crude-oil'!AJ14+'BIFUbC-heavy-or-residual-oil'!AJ14+'BIFUbC-natural-gas'!AJ14+'BIFUbC-electricity'!AJ14+'BIFUbC-heat'!AJ14+'BIFUbC-biomass'!AJ14+'BIFUbC-hydrogen'!AL14</f>
        <v>6026895465511770</v>
      </c>
      <c r="AK14" s="310">
        <f>'BIFUbC-coal'!AK14+'BIFUbC-LPG-propane-or-butane'!AK14+'BIFUbC-petroleum-diesel'!AK14+'BIFUbC-crude-oil'!AK14+'BIFUbC-heavy-or-residual-oil'!AK14+'BIFUbC-natural-gas'!AK14+'BIFUbC-electricity'!AK14+'BIFUbC-heat'!AK14+'BIFUbC-biomass'!AK14+'BIFUbC-hydrogen'!AM14</f>
        <v>5929285789666644</v>
      </c>
      <c r="AL14" s="310">
        <f>'BIFUbC-coal'!AL14+'BIFUbC-LPG-propane-or-butane'!AL14+'BIFUbC-petroleum-diesel'!AL14+'BIFUbC-crude-oil'!AL14+'BIFUbC-heavy-or-residual-oil'!AL14+'BIFUbC-natural-gas'!AL14+'BIFUbC-electricity'!AL14+'BIFUbC-heat'!AL14+'BIFUbC-biomass'!AL14+'BIFUbC-hydrogen'!AN14</f>
        <v>5831678949474188</v>
      </c>
      <c r="AM14" s="310">
        <f>'BIFUbC-coal'!AM14+'BIFUbC-LPG-propane-or-butane'!AM14+'BIFUbC-petroleum-diesel'!AM14+'BIFUbC-crude-oil'!AM14+'BIFUbC-heavy-or-residual-oil'!AM14+'BIFUbC-natural-gas'!AM14+'BIFUbC-electricity'!AM14+'BIFUbC-heat'!AM14+'BIFUbC-biomass'!AM14+'BIFUbC-hydrogen'!AO14</f>
        <v>5782905403134528</v>
      </c>
      <c r="AN14" s="310">
        <f>'BIFUbC-coal'!AN14+'BIFUbC-LPG-propane-or-butane'!AN14+'BIFUbC-petroleum-diesel'!AN14+'BIFUbC-crude-oil'!AN14+'BIFUbC-heavy-or-residual-oil'!AN14+'BIFUbC-natural-gas'!AN14+'BIFUbC-electricity'!AN14+'BIFUbC-heat'!AN14+'BIFUbC-biomass'!AN14+'BIFUbC-hydrogen'!AP14</f>
        <v>5734133272561757</v>
      </c>
      <c r="AO14" s="310">
        <f>'BIFUbC-coal'!AO14+'BIFUbC-LPG-propane-or-butane'!AO14+'BIFUbC-petroleum-diesel'!AO14+'BIFUbC-crude-oil'!AO14+'BIFUbC-heavy-or-residual-oil'!AO14+'BIFUbC-natural-gas'!AO14+'BIFUbC-electricity'!AO14+'BIFUbC-heat'!AO14+'BIFUbC-biomass'!AO14+'BIFUbC-hydrogen'!AQ14</f>
        <v>5685362557755877</v>
      </c>
      <c r="AP14" s="310">
        <f>'BIFUbC-coal'!AP14+'BIFUbC-LPG-propane-or-butane'!AP14+'BIFUbC-petroleum-diesel'!AP14+'BIFUbC-crude-oil'!AP14+'BIFUbC-heavy-or-residual-oil'!AP14+'BIFUbC-natural-gas'!AP14+'BIFUbC-electricity'!AP14+'BIFUbC-heat'!AP14+'BIFUbC-biomass'!AP14+'BIFUbC-hydrogen'!AR14</f>
        <v>5636593258716887</v>
      </c>
      <c r="AQ14" s="310">
        <f>'BIFUbC-coal'!AQ14+'BIFUbC-LPG-propane-or-butane'!AQ14+'BIFUbC-petroleum-diesel'!AQ14+'BIFUbC-crude-oil'!AQ14+'BIFUbC-heavy-or-residual-oil'!AQ14+'BIFUbC-natural-gas'!AQ14+'BIFUbC-electricity'!AQ14+'BIFUbC-heat'!AQ14+'BIFUbC-biomass'!AQ14+'BIFUbC-hydrogen'!AS14</f>
        <v>5587419379837379</v>
      </c>
    </row>
    <row r="15" spans="1:43" x14ac:dyDescent="0.2">
      <c r="A15" s="299" t="s">
        <v>102</v>
      </c>
      <c r="B15" s="310">
        <f>'BIFUbC-coal'!B15+'BIFUbC-LPG-propane-or-butane'!B15+'BIFUbC-petroleum-diesel'!B15+'BIFUbC-crude-oil'!B15+'BIFUbC-heavy-or-residual-oil'!B15+'BIFUbC-natural-gas'!B15+'BIFUbC-electricity'!B15+'BIFUbC-heat'!B15+'BIFUbC-biomass'!B15+'BIFUbC-hydrogen'!D15</f>
        <v>1.9426389873799284E+16</v>
      </c>
      <c r="C15" s="310">
        <f>'BIFUbC-coal'!C15+'BIFUbC-LPG-propane-or-butane'!C15+'BIFUbC-petroleum-diesel'!C15+'BIFUbC-crude-oil'!C15+'BIFUbC-heavy-or-residual-oil'!C15+'BIFUbC-natural-gas'!C15+'BIFUbC-electricity'!C15+'BIFUbC-heat'!C15+'BIFUbC-biomass'!C15+'BIFUbC-hydrogen'!E15</f>
        <v>2.0096009373213932E+16</v>
      </c>
      <c r="D15" s="310">
        <f>'BIFUbC-coal'!D15+'BIFUbC-LPG-propane-or-butane'!D15+'BIFUbC-petroleum-diesel'!D15+'BIFUbC-crude-oil'!D15+'BIFUbC-heavy-or-residual-oil'!D15+'BIFUbC-natural-gas'!D15+'BIFUbC-electricity'!D15+'BIFUbC-heat'!D15+'BIFUbC-biomass'!D15+'BIFUbC-hydrogen'!F15</f>
        <v>2.0802199374788972E+16</v>
      </c>
      <c r="E15" s="310">
        <f>'BIFUbC-coal'!E15+'BIFUbC-LPG-propane-or-butane'!E15+'BIFUbC-petroleum-diesel'!E15+'BIFUbC-crude-oil'!E15+'BIFUbC-heavy-or-residual-oil'!E15+'BIFUbC-natural-gas'!E15+'BIFUbC-electricity'!E15+'BIFUbC-heat'!E15+'BIFUbC-biomass'!E15+'BIFUbC-hydrogen'!G15</f>
        <v>2.2116507729053096E+16</v>
      </c>
      <c r="F15" s="310">
        <f>'BIFUbC-coal'!F15+'BIFUbC-LPG-propane-or-butane'!F15+'BIFUbC-petroleum-diesel'!F15+'BIFUbC-crude-oil'!F15+'BIFUbC-heavy-or-residual-oil'!F15+'BIFUbC-natural-gas'!F15+'BIFUbC-electricity'!F15+'BIFUbC-heat'!F15+'BIFUbC-biomass'!F15+'BIFUbC-hydrogen'!H15</f>
        <v>2.3678450078282448E+16</v>
      </c>
      <c r="G15" s="310">
        <f>'BIFUbC-coal'!G15+'BIFUbC-LPG-propane-or-butane'!G15+'BIFUbC-petroleum-diesel'!G15+'BIFUbC-crude-oil'!G15+'BIFUbC-heavy-or-residual-oil'!G15+'BIFUbC-natural-gas'!G15+'BIFUbC-electricity'!G15+'BIFUbC-heat'!G15+'BIFUbC-biomass'!G15+'BIFUbC-hydrogen'!I15</f>
        <v>2.4669195257619488E+16</v>
      </c>
      <c r="H15" s="310">
        <f>'BIFUbC-coal'!H15+'BIFUbC-LPG-propane-or-butane'!H15+'BIFUbC-petroleum-diesel'!H15+'BIFUbC-crude-oil'!H15+'BIFUbC-heavy-or-residual-oil'!H15+'BIFUbC-natural-gas'!H15+'BIFUbC-electricity'!H15+'BIFUbC-heat'!H15+'BIFUbC-biomass'!H15+'BIFUbC-hydrogen'!J15</f>
        <v>2.5691130333209676E+16</v>
      </c>
      <c r="I15" s="310">
        <f>'BIFUbC-coal'!I15+'BIFUbC-LPG-propane-or-butane'!I15+'BIFUbC-petroleum-diesel'!I15+'BIFUbC-crude-oil'!I15+'BIFUbC-heavy-or-residual-oil'!I15+'BIFUbC-natural-gas'!I15+'BIFUbC-electricity'!I15+'BIFUbC-heat'!I15+'BIFUbC-biomass'!I15+'BIFUbC-hydrogen'!K15</f>
        <v>2.6260241249363968E+16</v>
      </c>
      <c r="J15" s="310">
        <f>'BIFUbC-coal'!J15+'BIFUbC-LPG-propane-or-butane'!J15+'BIFUbC-petroleum-diesel'!J15+'BIFUbC-crude-oil'!J15+'BIFUbC-heavy-or-residual-oil'!J15+'BIFUbC-natural-gas'!J15+'BIFUbC-electricity'!J15+'BIFUbC-heat'!J15+'BIFUbC-biomass'!J15+'BIFUbC-hydrogen'!L15</f>
        <v>2.6829289158719132E+16</v>
      </c>
      <c r="K15" s="310">
        <f>'BIFUbC-coal'!K15+'BIFUbC-LPG-propane-or-butane'!K15+'BIFUbC-petroleum-diesel'!K15+'BIFUbC-crude-oil'!K15+'BIFUbC-heavy-or-residual-oil'!K15+'BIFUbC-natural-gas'!K15+'BIFUbC-electricity'!K15+'BIFUbC-heat'!K15+'BIFUbC-biomass'!K15+'BIFUbC-hydrogen'!M15</f>
        <v>2.739827406127516E+16</v>
      </c>
      <c r="L15" s="310">
        <f>'BIFUbC-coal'!L15+'BIFUbC-LPG-propane-or-butane'!L15+'BIFUbC-petroleum-diesel'!L15+'BIFUbC-crude-oil'!L15+'BIFUbC-heavy-or-residual-oil'!L15+'BIFUbC-natural-gas'!L15+'BIFUbC-electricity'!L15+'BIFUbC-heat'!L15+'BIFUbC-biomass'!L15+'BIFUbC-hydrogen'!N15</f>
        <v>2.7967195957032048E+16</v>
      </c>
      <c r="M15" s="310">
        <f>'BIFUbC-coal'!M15+'BIFUbC-LPG-propane-or-butane'!M15+'BIFUbC-petroleum-diesel'!M15+'BIFUbC-crude-oil'!M15+'BIFUbC-heavy-or-residual-oil'!M15+'BIFUbC-natural-gas'!M15+'BIFUbC-electricity'!M15+'BIFUbC-heat'!M15+'BIFUbC-biomass'!M15+'BIFUbC-hydrogen'!O15</f>
        <v>2.85360548459898E+16</v>
      </c>
      <c r="N15" s="310">
        <f>'BIFUbC-coal'!N15+'BIFUbC-LPG-propane-or-butane'!N15+'BIFUbC-petroleum-diesel'!N15+'BIFUbC-crude-oil'!N15+'BIFUbC-heavy-or-residual-oil'!N15+'BIFUbC-natural-gas'!N15+'BIFUbC-electricity'!N15+'BIFUbC-heat'!N15+'BIFUbC-biomass'!N15+'BIFUbC-hydrogen'!P15</f>
        <v>2.8575746587674212E+16</v>
      </c>
      <c r="O15" s="310">
        <f>'BIFUbC-coal'!O15+'BIFUbC-LPG-propane-or-butane'!O15+'BIFUbC-petroleum-diesel'!O15+'BIFUbC-crude-oil'!O15+'BIFUbC-heavy-or-residual-oil'!O15+'BIFUbC-natural-gas'!O15+'BIFUbC-electricity'!O15+'BIFUbC-heat'!O15+'BIFUbC-biomass'!O15+'BIFUbC-hydrogen'!Q15</f>
        <v>2.861543532993496E+16</v>
      </c>
      <c r="P15" s="310">
        <f>'BIFUbC-coal'!P15+'BIFUbC-LPG-propane-or-butane'!P15+'BIFUbC-petroleum-diesel'!P15+'BIFUbC-crude-oil'!P15+'BIFUbC-heavy-or-residual-oil'!P15+'BIFUbC-natural-gas'!P15+'BIFUbC-electricity'!P15+'BIFUbC-heat'!P15+'BIFUbC-biomass'!P15+'BIFUbC-hydrogen'!R15</f>
        <v>2.8655121072772032E+16</v>
      </c>
      <c r="Q15" s="310">
        <f>'BIFUbC-coal'!Q15+'BIFUbC-LPG-propane-or-butane'!Q15+'BIFUbC-petroleum-diesel'!Q15+'BIFUbC-crude-oil'!Q15+'BIFUbC-heavy-or-residual-oil'!Q15+'BIFUbC-natural-gas'!Q15+'BIFUbC-electricity'!Q15+'BIFUbC-heat'!Q15+'BIFUbC-biomass'!Q15+'BIFUbC-hydrogen'!S15</f>
        <v>2.869480381618544E+16</v>
      </c>
      <c r="R15" s="310">
        <f>'BIFUbC-coal'!R15+'BIFUbC-LPG-propane-or-butane'!R15+'BIFUbC-petroleum-diesel'!R15+'BIFUbC-crude-oil'!R15+'BIFUbC-heavy-or-residual-oil'!R15+'BIFUbC-natural-gas'!R15+'BIFUbC-electricity'!R15+'BIFUbC-heat'!R15+'BIFUbC-biomass'!R15+'BIFUbC-hydrogen'!T15</f>
        <v>2.8734483560175164E+16</v>
      </c>
      <c r="S15" s="310">
        <f>'BIFUbC-coal'!S15+'BIFUbC-LPG-propane-or-butane'!S15+'BIFUbC-petroleum-diesel'!S15+'BIFUbC-crude-oil'!S15+'BIFUbC-heavy-or-residual-oil'!S15+'BIFUbC-natural-gas'!S15+'BIFUbC-electricity'!S15+'BIFUbC-heat'!S15+'BIFUbC-biomass'!S15+'BIFUbC-hydrogen'!U15</f>
        <v>2.840816377699512E+16</v>
      </c>
      <c r="T15" s="310">
        <f>'BIFUbC-coal'!T15+'BIFUbC-LPG-propane-or-butane'!T15+'BIFUbC-petroleum-diesel'!T15+'BIFUbC-crude-oil'!T15+'BIFUbC-heavy-or-residual-oil'!T15+'BIFUbC-natural-gas'!T15+'BIFUbC-electricity'!T15+'BIFUbC-heat'!T15+'BIFUbC-biomass'!T15+'BIFUbC-hydrogen'!V15</f>
        <v>2.8081853989894356E+16</v>
      </c>
      <c r="U15" s="310">
        <f>'BIFUbC-coal'!U15+'BIFUbC-LPG-propane-or-butane'!U15+'BIFUbC-petroleum-diesel'!U15+'BIFUbC-crude-oil'!U15+'BIFUbC-heavy-or-residual-oil'!U15+'BIFUbC-natural-gas'!U15+'BIFUbC-electricity'!U15+'BIFUbC-heat'!U15+'BIFUbC-biomass'!U15+'BIFUbC-hydrogen'!W15</f>
        <v>2.7755554198872892E+16</v>
      </c>
      <c r="V15" s="310">
        <f>'BIFUbC-coal'!V15+'BIFUbC-LPG-propane-or-butane'!V15+'BIFUbC-petroleum-diesel'!V15+'BIFUbC-crude-oil'!V15+'BIFUbC-heavy-or-residual-oil'!V15+'BIFUbC-natural-gas'!V15+'BIFUbC-electricity'!V15+'BIFUbC-heat'!V15+'BIFUbC-biomass'!V15+'BIFUbC-hydrogen'!X15</f>
        <v>2.7429264403930712E+16</v>
      </c>
      <c r="W15" s="310">
        <f>'BIFUbC-coal'!W15+'BIFUbC-LPG-propane-or-butane'!W15+'BIFUbC-petroleum-diesel'!W15+'BIFUbC-crude-oil'!W15+'BIFUbC-heavy-or-residual-oil'!W15+'BIFUbC-natural-gas'!W15+'BIFUbC-electricity'!W15+'BIFUbC-heat'!W15+'BIFUbC-biomass'!W15+'BIFUbC-hydrogen'!Y15</f>
        <v>2.7102984605067812E+16</v>
      </c>
      <c r="X15" s="310">
        <f>'BIFUbC-coal'!X15+'BIFUbC-LPG-propane-or-butane'!X15+'BIFUbC-petroleum-diesel'!X15+'BIFUbC-crude-oil'!X15+'BIFUbC-heavy-or-residual-oil'!X15+'BIFUbC-natural-gas'!X15+'BIFUbC-electricity'!X15+'BIFUbC-heat'!X15+'BIFUbC-biomass'!X15+'BIFUbC-hydrogen'!Z15</f>
        <v>2.6491592254138296E+16</v>
      </c>
      <c r="Y15" s="310">
        <f>'BIFUbC-coal'!Y15+'BIFUbC-LPG-propane-or-butane'!Y15+'BIFUbC-petroleum-diesel'!Y15+'BIFUbC-crude-oil'!Y15+'BIFUbC-heavy-or-residual-oil'!Y15+'BIFUbC-natural-gas'!Y15+'BIFUbC-electricity'!Y15+'BIFUbC-heat'!Y15+'BIFUbC-biomass'!Y15+'BIFUbC-hydrogen'!AA15</f>
        <v>2.5880218645857444E+16</v>
      </c>
      <c r="Z15" s="310">
        <f>'BIFUbC-coal'!Z15+'BIFUbC-LPG-propane-or-butane'!Z15+'BIFUbC-petroleum-diesel'!Z15+'BIFUbC-crude-oil'!Z15+'BIFUbC-heavy-or-residual-oil'!Z15+'BIFUbC-natural-gas'!Z15+'BIFUbC-electricity'!Z15+'BIFUbC-heat'!Z15+'BIFUbC-biomass'!Z15+'BIFUbC-hydrogen'!AB15</f>
        <v>2.5268863780225264E+16</v>
      </c>
      <c r="AA15" s="310">
        <f>'BIFUbC-coal'!AA15+'BIFUbC-LPG-propane-or-butane'!AA15+'BIFUbC-petroleum-diesel'!AA15+'BIFUbC-crude-oil'!AA15+'BIFUbC-heavy-or-residual-oil'!AA15+'BIFUbC-natural-gas'!AA15+'BIFUbC-electricity'!AA15+'BIFUbC-heat'!AA15+'BIFUbC-biomass'!AA15+'BIFUbC-hydrogen'!AC15</f>
        <v>2.4657527657241736E+16</v>
      </c>
      <c r="AB15" s="310">
        <f>'BIFUbC-coal'!AB15+'BIFUbC-LPG-propane-or-butane'!AB15+'BIFUbC-petroleum-diesel'!AB15+'BIFUbC-crude-oil'!AB15+'BIFUbC-heavy-or-residual-oil'!AB15+'BIFUbC-natural-gas'!AB15+'BIFUbC-electricity'!AB15+'BIFUbC-heat'!AB15+'BIFUbC-biomass'!AB15+'BIFUbC-hydrogen'!AD15</f>
        <v>2.4046210276906892E+16</v>
      </c>
      <c r="AC15" s="310">
        <f>'BIFUbC-coal'!AC15+'BIFUbC-LPG-propane-or-butane'!AC15+'BIFUbC-petroleum-diesel'!AC15+'BIFUbC-crude-oil'!AC15+'BIFUbC-heavy-or-residual-oil'!AC15+'BIFUbC-natural-gas'!AC15+'BIFUbC-electricity'!AC15+'BIFUbC-heat'!AC15+'BIFUbC-biomass'!AC15+'BIFUbC-hydrogen'!AE15</f>
        <v>2.34349116392207E+16</v>
      </c>
      <c r="AD15" s="310">
        <f>'BIFUbC-coal'!AD15+'BIFUbC-LPG-propane-or-butane'!AD15+'BIFUbC-petroleum-diesel'!AD15+'BIFUbC-crude-oil'!AD15+'BIFUbC-heavy-or-residual-oil'!AD15+'BIFUbC-natural-gas'!AD15+'BIFUbC-electricity'!AD15+'BIFUbC-heat'!AD15+'BIFUbC-biomass'!AD15+'BIFUbC-hydrogen'!AF15</f>
        <v>2.2823631744183176E+16</v>
      </c>
      <c r="AE15" s="310">
        <f>'BIFUbC-coal'!AE15+'BIFUbC-LPG-propane-or-butane'!AE15+'BIFUbC-petroleum-diesel'!AE15+'BIFUbC-crude-oil'!AE15+'BIFUbC-heavy-or-residual-oil'!AE15+'BIFUbC-natural-gas'!AE15+'BIFUbC-electricity'!AE15+'BIFUbC-heat'!AE15+'BIFUbC-biomass'!AE15+'BIFUbC-hydrogen'!AG15</f>
        <v>2.221237059179432E+16</v>
      </c>
      <c r="AF15" s="310">
        <f>'BIFUbC-coal'!AF15+'BIFUbC-LPG-propane-or-butane'!AF15+'BIFUbC-petroleum-diesel'!AF15+'BIFUbC-crude-oil'!AF15+'BIFUbC-heavy-or-residual-oil'!AF15+'BIFUbC-natural-gas'!AF15+'BIFUbC-electricity'!AF15+'BIFUbC-heat'!AF15+'BIFUbC-biomass'!AF15+'BIFUbC-hydrogen'!AH15</f>
        <v>2.1601128182054124E+16</v>
      </c>
      <c r="AG15" s="310">
        <f>'BIFUbC-coal'!AG15+'BIFUbC-LPG-propane-or-butane'!AG15+'BIFUbC-petroleum-diesel'!AG15+'BIFUbC-crude-oil'!AG15+'BIFUbC-heavy-or-residual-oil'!AG15+'BIFUbC-natural-gas'!AG15+'BIFUbC-electricity'!AG15+'BIFUbC-heat'!AG15+'BIFUbC-biomass'!AG15+'BIFUbC-hydrogen'!AI15</f>
        <v>2.0989904514962604E+16</v>
      </c>
      <c r="AH15" s="310">
        <f>'BIFUbC-coal'!AH15+'BIFUbC-LPG-propane-or-butane'!AH15+'BIFUbC-petroleum-diesel'!AH15+'BIFUbC-crude-oil'!AH15+'BIFUbC-heavy-or-residual-oil'!AH15+'BIFUbC-natural-gas'!AH15+'BIFUbC-electricity'!AH15+'BIFUbC-heat'!AH15+'BIFUbC-biomass'!AH15+'BIFUbC-hydrogen'!AJ15</f>
        <v>2.046015068060518E+16</v>
      </c>
      <c r="AI15" s="310">
        <f>'BIFUbC-coal'!AI15+'BIFUbC-LPG-propane-or-butane'!AI15+'BIFUbC-petroleum-diesel'!AI15+'BIFUbC-crude-oil'!AI15+'BIFUbC-heavy-or-residual-oil'!AI15+'BIFUbC-natural-gas'!AI15+'BIFUbC-electricity'!AI15+'BIFUbC-heat'!AI15+'BIFUbC-biomass'!AI15+'BIFUbC-hydrogen'!AK15</f>
        <v>1.99304130898766E+16</v>
      </c>
      <c r="AJ15" s="310">
        <f>'BIFUbC-coal'!AJ15+'BIFUbC-LPG-propane-or-butane'!AJ15+'BIFUbC-petroleum-diesel'!AJ15+'BIFUbC-crude-oil'!AJ15+'BIFUbC-heavy-or-residual-oil'!AJ15+'BIFUbC-natural-gas'!AJ15+'BIFUbC-electricity'!AJ15+'BIFUbC-heat'!AJ15+'BIFUbC-biomass'!AJ15+'BIFUbC-hydrogen'!AL15</f>
        <v>1.9400691742776864E+16</v>
      </c>
      <c r="AK15" s="310">
        <f>'BIFUbC-coal'!AK15+'BIFUbC-LPG-propane-or-butane'!AK15+'BIFUbC-petroleum-diesel'!AK15+'BIFUbC-crude-oil'!AK15+'BIFUbC-heavy-or-residual-oil'!AK15+'BIFUbC-natural-gas'!AK15+'BIFUbC-electricity'!AK15+'BIFUbC-heat'!AK15+'BIFUbC-biomass'!AK15+'BIFUbC-hydrogen'!AM15</f>
        <v>1.8870986639305968E+16</v>
      </c>
      <c r="AL15" s="310">
        <f>'BIFUbC-coal'!AL15+'BIFUbC-LPG-propane-or-butane'!AL15+'BIFUbC-petroleum-diesel'!AL15+'BIFUbC-crude-oil'!AL15+'BIFUbC-heavy-or-residual-oil'!AL15+'BIFUbC-natural-gas'!AL15+'BIFUbC-electricity'!AL15+'BIFUbC-heat'!AL15+'BIFUbC-biomass'!AL15+'BIFUbC-hydrogen'!AN15</f>
        <v>1.8341297779463916E+16</v>
      </c>
      <c r="AM15" s="310">
        <f>'BIFUbC-coal'!AM15+'BIFUbC-LPG-propane-or-butane'!AM15+'BIFUbC-petroleum-diesel'!AM15+'BIFUbC-crude-oil'!AM15+'BIFUbC-heavy-or-residual-oil'!AM15+'BIFUbC-natural-gas'!AM15+'BIFUbC-electricity'!AM15+'BIFUbC-heat'!AM15+'BIFUbC-biomass'!AM15+'BIFUbC-hydrogen'!AO15</f>
        <v>1.7785030367981152E+16</v>
      </c>
      <c r="AN15" s="310">
        <f>'BIFUbC-coal'!AN15+'BIFUbC-LPG-propane-or-butane'!AN15+'BIFUbC-petroleum-diesel'!AN15+'BIFUbC-crude-oil'!AN15+'BIFUbC-heavy-or-residual-oil'!AN15+'BIFUbC-natural-gas'!AN15+'BIFUbC-electricity'!AN15+'BIFUbC-heat'!AN15+'BIFUbC-biomass'!AN15+'BIFUbC-hydrogen'!AP15</f>
        <v>1.7228780016150916E+16</v>
      </c>
      <c r="AO15" s="310">
        <f>'BIFUbC-coal'!AO15+'BIFUbC-LPG-propane-or-butane'!AO15+'BIFUbC-petroleum-diesel'!AO15+'BIFUbC-crude-oil'!AO15+'BIFUbC-heavy-or-residual-oil'!AO15+'BIFUbC-natural-gas'!AO15+'BIFUbC-electricity'!AO15+'BIFUbC-heat'!AO15+'BIFUbC-biomass'!AO15+'BIFUbC-hydrogen'!AQ15</f>
        <v>1.6672546723973208E+16</v>
      </c>
      <c r="AP15" s="310">
        <f>'BIFUbC-coal'!AP15+'BIFUbC-LPG-propane-or-butane'!AP15+'BIFUbC-petroleum-diesel'!AP15+'BIFUbC-crude-oil'!AP15+'BIFUbC-heavy-or-residual-oil'!AP15+'BIFUbC-natural-gas'!AP15+'BIFUbC-electricity'!AP15+'BIFUbC-heat'!AP15+'BIFUbC-biomass'!AP15+'BIFUbC-hydrogen'!AR15</f>
        <v>1.6116330491448024E+16</v>
      </c>
      <c r="AQ15" s="310">
        <f>'BIFUbC-coal'!AQ15+'BIFUbC-LPG-propane-or-butane'!AQ15+'BIFUbC-petroleum-diesel'!AQ15+'BIFUbC-crude-oil'!AQ15+'BIFUbC-heavy-or-residual-oil'!AQ15+'BIFUbC-natural-gas'!AQ15+'BIFUbC-electricity'!AQ15+'BIFUbC-heat'!AQ15+'BIFUbC-biomass'!AQ15+'BIFUbC-hydrogen'!AS15</f>
        <v>1.5558938865582072E+16</v>
      </c>
    </row>
    <row r="16" spans="1:43" x14ac:dyDescent="0.2">
      <c r="A16" s="299" t="s">
        <v>103</v>
      </c>
      <c r="B16" s="310">
        <f>'BIFUbC-coal'!B16+'BIFUbC-LPG-propane-or-butane'!B16+'BIFUbC-petroleum-diesel'!B16+'BIFUbC-crude-oil'!B16+'BIFUbC-heavy-or-residual-oil'!B16+'BIFUbC-natural-gas'!B16+'BIFUbC-electricity'!B16+'BIFUbC-heat'!B16+'BIFUbC-biomass'!B16+'BIFUbC-hydrogen'!D16</f>
        <v>3311619800620959</v>
      </c>
      <c r="C16" s="310">
        <f>'BIFUbC-coal'!C16+'BIFUbC-LPG-propane-or-butane'!C16+'BIFUbC-petroleum-diesel'!C16+'BIFUbC-crude-oil'!C16+'BIFUbC-heavy-or-residual-oil'!C16+'BIFUbC-natural-gas'!C16+'BIFUbC-electricity'!C16+'BIFUbC-heat'!C16+'BIFUbC-biomass'!C16+'BIFUbC-hydrogen'!E16</f>
        <v>3410530606926317</v>
      </c>
      <c r="D16" s="310">
        <f>'BIFUbC-coal'!D16+'BIFUbC-LPG-propane-or-butane'!D16+'BIFUbC-petroleum-diesel'!D16+'BIFUbC-crude-oil'!D16+'BIFUbC-heavy-or-residual-oil'!D16+'BIFUbC-natural-gas'!D16+'BIFUbC-electricity'!D16+'BIFUbC-heat'!D16+'BIFUbC-biomass'!D16+'BIFUbC-hydrogen'!F16</f>
        <v>3631979564082622</v>
      </c>
      <c r="E16" s="310">
        <f>'BIFUbC-coal'!E16+'BIFUbC-LPG-propane-or-butane'!E16+'BIFUbC-petroleum-diesel'!E16+'BIFUbC-crude-oil'!E16+'BIFUbC-heavy-or-residual-oil'!E16+'BIFUbC-natural-gas'!E16+'BIFUbC-electricity'!E16+'BIFUbC-heat'!E16+'BIFUbC-biomass'!E16+'BIFUbC-hydrogen'!G16</f>
        <v>3958448226217562.5</v>
      </c>
      <c r="F16" s="310">
        <f>'BIFUbC-coal'!F16+'BIFUbC-LPG-propane-or-butane'!F16+'BIFUbC-petroleum-diesel'!F16+'BIFUbC-crude-oil'!F16+'BIFUbC-heavy-or-residual-oil'!F16+'BIFUbC-natural-gas'!F16+'BIFUbC-electricity'!F16+'BIFUbC-heat'!F16+'BIFUbC-biomass'!F16+'BIFUbC-hydrogen'!H16</f>
        <v>4390740415780671.5</v>
      </c>
      <c r="G16" s="310">
        <f>'BIFUbC-coal'!G16+'BIFUbC-LPG-propane-or-butane'!G16+'BIFUbC-petroleum-diesel'!G16+'BIFUbC-crude-oil'!G16+'BIFUbC-heavy-or-residual-oil'!G16+'BIFUbC-natural-gas'!G16+'BIFUbC-electricity'!G16+'BIFUbC-heat'!G16+'BIFUbC-biomass'!G16+'BIFUbC-hydrogen'!I16</f>
        <v>4693859092506271</v>
      </c>
      <c r="H16" s="310">
        <f>'BIFUbC-coal'!H16+'BIFUbC-LPG-propane-or-butane'!H16+'BIFUbC-petroleum-diesel'!H16+'BIFUbC-crude-oil'!H16+'BIFUbC-heavy-or-residual-oil'!H16+'BIFUbC-natural-gas'!H16+'BIFUbC-electricity'!H16+'BIFUbC-heat'!H16+'BIFUbC-biomass'!H16+'BIFUbC-hydrogen'!J16</f>
        <v>4995771160402706</v>
      </c>
      <c r="I16" s="310">
        <f>'BIFUbC-coal'!I16+'BIFUbC-LPG-propane-or-butane'!I16+'BIFUbC-petroleum-diesel'!I16+'BIFUbC-crude-oil'!I16+'BIFUbC-heavy-or-residual-oil'!I16+'BIFUbC-natural-gas'!I16+'BIFUbC-electricity'!I16+'BIFUbC-heat'!I16+'BIFUbC-biomass'!I16+'BIFUbC-hydrogen'!K16</f>
        <v>5253934029473826</v>
      </c>
      <c r="J16" s="310">
        <f>'BIFUbC-coal'!J16+'BIFUbC-LPG-propane-or-butane'!J16+'BIFUbC-petroleum-diesel'!J16+'BIFUbC-crude-oil'!J16+'BIFUbC-heavy-or-residual-oil'!J16+'BIFUbC-natural-gas'!J16+'BIFUbC-electricity'!J16+'BIFUbC-heat'!J16+'BIFUbC-biomass'!J16+'BIFUbC-hydrogen'!L16</f>
        <v>5512066457693424</v>
      </c>
      <c r="K16" s="310">
        <f>'BIFUbC-coal'!K16+'BIFUbC-LPG-propane-or-butane'!K16+'BIFUbC-petroleum-diesel'!K16+'BIFUbC-crude-oil'!K16+'BIFUbC-heavy-or-residual-oil'!K16+'BIFUbC-natural-gas'!K16+'BIFUbC-electricity'!K16+'BIFUbC-heat'!K16+'BIFUbC-biomass'!K16+'BIFUbC-hydrogen'!M16</f>
        <v>5770168445061499</v>
      </c>
      <c r="L16" s="310">
        <f>'BIFUbC-coal'!L16+'BIFUbC-LPG-propane-or-butane'!L16+'BIFUbC-petroleum-diesel'!L16+'BIFUbC-crude-oil'!L16+'BIFUbC-heavy-or-residual-oil'!L16+'BIFUbC-natural-gas'!L16+'BIFUbC-electricity'!L16+'BIFUbC-heat'!L16+'BIFUbC-biomass'!L16+'BIFUbC-hydrogen'!N16</f>
        <v>6028239991578051</v>
      </c>
      <c r="M16" s="310">
        <f>'BIFUbC-coal'!M16+'BIFUbC-LPG-propane-or-butane'!M16+'BIFUbC-petroleum-diesel'!M16+'BIFUbC-crude-oil'!M16+'BIFUbC-heavy-or-residual-oil'!M16+'BIFUbC-natural-gas'!M16+'BIFUbC-electricity'!M16+'BIFUbC-heat'!M16+'BIFUbC-biomass'!M16+'BIFUbC-hydrogen'!O16</f>
        <v>6286281097243078</v>
      </c>
      <c r="N16" s="310">
        <f>'BIFUbC-coal'!N16+'BIFUbC-LPG-propane-or-butane'!N16+'BIFUbC-petroleum-diesel'!N16+'BIFUbC-crude-oil'!N16+'BIFUbC-heavy-or-residual-oil'!N16+'BIFUbC-natural-gas'!N16+'BIFUbC-electricity'!N16+'BIFUbC-heat'!N16+'BIFUbC-biomass'!N16+'BIFUbC-hydrogen'!P16</f>
        <v>6425449880424298</v>
      </c>
      <c r="O16" s="310">
        <f>'BIFUbC-coal'!O16+'BIFUbC-LPG-propane-or-butane'!O16+'BIFUbC-petroleum-diesel'!O16+'BIFUbC-crude-oil'!O16+'BIFUbC-heavy-or-residual-oil'!O16+'BIFUbC-natural-gas'!O16+'BIFUbC-electricity'!O16+'BIFUbC-heat'!O16+'BIFUbC-biomass'!O16+'BIFUbC-hydrogen'!Q16</f>
        <v>6564607717050308</v>
      </c>
      <c r="P16" s="310">
        <f>'BIFUbC-coal'!P16+'BIFUbC-LPG-propane-or-butane'!P16+'BIFUbC-petroleum-diesel'!P16+'BIFUbC-crude-oil'!P16+'BIFUbC-heavy-or-residual-oil'!P16+'BIFUbC-natural-gas'!P16+'BIFUbC-electricity'!P16+'BIFUbC-heat'!P16+'BIFUbC-biomass'!P16+'BIFUbC-hydrogen'!R16</f>
        <v>6703754607121107</v>
      </c>
      <c r="Q16" s="310">
        <f>'BIFUbC-coal'!Q16+'BIFUbC-LPG-propane-or-butane'!Q16+'BIFUbC-petroleum-diesel'!Q16+'BIFUbC-crude-oil'!Q16+'BIFUbC-heavy-or-residual-oil'!Q16+'BIFUbC-natural-gas'!Q16+'BIFUbC-electricity'!Q16+'BIFUbC-heat'!Q16+'BIFUbC-biomass'!Q16+'BIFUbC-hydrogen'!S16</f>
        <v>6842890550636694</v>
      </c>
      <c r="R16" s="310">
        <f>'BIFUbC-coal'!R16+'BIFUbC-LPG-propane-or-butane'!R16+'BIFUbC-petroleum-diesel'!R16+'BIFUbC-crude-oil'!R16+'BIFUbC-heavy-or-residual-oil'!R16+'BIFUbC-natural-gas'!R16+'BIFUbC-electricity'!R16+'BIFUbC-heat'!R16+'BIFUbC-biomass'!R16+'BIFUbC-hydrogen'!T16</f>
        <v>6982015547597075</v>
      </c>
      <c r="S16" s="310">
        <f>'BIFUbC-coal'!S16+'BIFUbC-LPG-propane-or-butane'!S16+'BIFUbC-petroleum-diesel'!S16+'BIFUbC-crude-oil'!S16+'BIFUbC-heavy-or-residual-oil'!S16+'BIFUbC-natural-gas'!S16+'BIFUbC-electricity'!S16+'BIFUbC-heat'!S16+'BIFUbC-biomass'!S16+'BIFUbC-hydrogen'!U16</f>
        <v>7022784461734309</v>
      </c>
      <c r="T16" s="310">
        <f>'BIFUbC-coal'!T16+'BIFUbC-LPG-propane-or-butane'!T16+'BIFUbC-petroleum-diesel'!T16+'BIFUbC-crude-oil'!T16+'BIFUbC-heavy-or-residual-oil'!T16+'BIFUbC-natural-gas'!T16+'BIFUbC-electricity'!T16+'BIFUbC-heat'!T16+'BIFUbC-biomass'!T16+'BIFUbC-hydrogen'!V16</f>
        <v>7063552038391110</v>
      </c>
      <c r="U16" s="310">
        <f>'BIFUbC-coal'!U16+'BIFUbC-LPG-propane-or-butane'!U16+'BIFUbC-petroleum-diesel'!U16+'BIFUbC-crude-oil'!U16+'BIFUbC-heavy-or-residual-oil'!U16+'BIFUbC-natural-gas'!U16+'BIFUbC-electricity'!U16+'BIFUbC-heat'!U16+'BIFUbC-biomass'!U16+'BIFUbC-hydrogen'!W16</f>
        <v>7104318277567481</v>
      </c>
      <c r="V16" s="310">
        <f>'BIFUbC-coal'!V16+'BIFUbC-LPG-propane-or-butane'!V16+'BIFUbC-petroleum-diesel'!V16+'BIFUbC-crude-oil'!V16+'BIFUbC-heavy-or-residual-oil'!V16+'BIFUbC-natural-gas'!V16+'BIFUbC-electricity'!V16+'BIFUbC-heat'!V16+'BIFUbC-biomass'!V16+'BIFUbC-hydrogen'!X16</f>
        <v>7145083179263421</v>
      </c>
      <c r="W16" s="310">
        <f>'BIFUbC-coal'!W16+'BIFUbC-LPG-propane-or-butane'!W16+'BIFUbC-petroleum-diesel'!W16+'BIFUbC-crude-oil'!W16+'BIFUbC-heavy-or-residual-oil'!W16+'BIFUbC-natural-gas'!W16+'BIFUbC-electricity'!W16+'BIFUbC-heat'!W16+'BIFUbC-biomass'!W16+'BIFUbC-hydrogen'!Y16</f>
        <v>7185846743478932</v>
      </c>
      <c r="X16" s="310">
        <f>'BIFUbC-coal'!X16+'BIFUbC-LPG-propane-or-butane'!X16+'BIFUbC-petroleum-diesel'!X16+'BIFUbC-crude-oil'!X16+'BIFUbC-heavy-or-residual-oil'!X16+'BIFUbC-natural-gas'!X16+'BIFUbC-electricity'!X16+'BIFUbC-heat'!X16+'BIFUbC-biomass'!X16+'BIFUbC-hydrogen'!Z16</f>
        <v>7167755455970450</v>
      </c>
      <c r="Y16" s="310">
        <f>'BIFUbC-coal'!Y16+'BIFUbC-LPG-propane-or-butane'!Y16+'BIFUbC-petroleum-diesel'!Y16+'BIFUbC-crude-oil'!Y16+'BIFUbC-heavy-or-residual-oil'!Y16+'BIFUbC-natural-gas'!Y16+'BIFUbC-electricity'!Y16+'BIFUbC-heat'!Y16+'BIFUbC-biomass'!Y16+'BIFUbC-hydrogen'!AA16</f>
        <v>7149664756516149</v>
      </c>
      <c r="Z16" s="310">
        <f>'BIFUbC-coal'!Z16+'BIFUbC-LPG-propane-or-butane'!Z16+'BIFUbC-petroleum-diesel'!Z16+'BIFUbC-crude-oil'!Z16+'BIFUbC-heavy-or-residual-oil'!Z16+'BIFUbC-natural-gas'!Z16+'BIFUbC-electricity'!Z16+'BIFUbC-heat'!Z16+'BIFUbC-biomass'!Z16+'BIFUbC-hydrogen'!AB16</f>
        <v>7131574645116032</v>
      </c>
      <c r="AA16" s="310">
        <f>'BIFUbC-coal'!AA16+'BIFUbC-LPG-propane-or-butane'!AA16+'BIFUbC-petroleum-diesel'!AA16+'BIFUbC-crude-oil'!AA16+'BIFUbC-heavy-or-residual-oil'!AA16+'BIFUbC-natural-gas'!AA16+'BIFUbC-electricity'!AA16+'BIFUbC-heat'!AA16+'BIFUbC-biomass'!AA16+'BIFUbC-hydrogen'!AC16</f>
        <v>7113485121770095</v>
      </c>
      <c r="AB16" s="310">
        <f>'BIFUbC-coal'!AB16+'BIFUbC-LPG-propane-or-butane'!AB16+'BIFUbC-petroleum-diesel'!AB16+'BIFUbC-crude-oil'!AB16+'BIFUbC-heavy-or-residual-oil'!AB16+'BIFUbC-natural-gas'!AB16+'BIFUbC-electricity'!AB16+'BIFUbC-heat'!AB16+'BIFUbC-biomass'!AB16+'BIFUbC-hydrogen'!AD16</f>
        <v>7095396186478340</v>
      </c>
      <c r="AC16" s="310">
        <f>'BIFUbC-coal'!AC16+'BIFUbC-LPG-propane-or-butane'!AC16+'BIFUbC-petroleum-diesel'!AC16+'BIFUbC-crude-oil'!AC16+'BIFUbC-heavy-or-residual-oil'!AC16+'BIFUbC-natural-gas'!AC16+'BIFUbC-electricity'!AC16+'BIFUbC-heat'!AC16+'BIFUbC-biomass'!AC16+'BIFUbC-hydrogen'!AE16</f>
        <v>7000486870688330</v>
      </c>
      <c r="AD16" s="310">
        <f>'BIFUbC-coal'!AD16+'BIFUbC-LPG-propane-or-butane'!AD16+'BIFUbC-petroleum-diesel'!AD16+'BIFUbC-crude-oil'!AD16+'BIFUbC-heavy-or-residual-oil'!AD16+'BIFUbC-natural-gas'!AD16+'BIFUbC-electricity'!AD16+'BIFUbC-heat'!AD16+'BIFUbC-biomass'!AD16+'BIFUbC-hydrogen'!AF16</f>
        <v>6905580656541294</v>
      </c>
      <c r="AE16" s="310">
        <f>'BIFUbC-coal'!AE16+'BIFUbC-LPG-propane-or-butane'!AE16+'BIFUbC-petroleum-diesel'!AE16+'BIFUbC-crude-oil'!AE16+'BIFUbC-heavy-or-residual-oil'!AE16+'BIFUbC-natural-gas'!AE16+'BIFUbC-electricity'!AE16+'BIFUbC-heat'!AE16+'BIFUbC-biomass'!AE16+'BIFUbC-hydrogen'!AG16</f>
        <v>6810677544037237</v>
      </c>
      <c r="AF16" s="310">
        <f>'BIFUbC-coal'!AF16+'BIFUbC-LPG-propane-or-butane'!AF16+'BIFUbC-petroleum-diesel'!AF16+'BIFUbC-crude-oil'!AF16+'BIFUbC-heavy-or-residual-oil'!AF16+'BIFUbC-natural-gas'!AF16+'BIFUbC-electricity'!AF16+'BIFUbC-heat'!AF16+'BIFUbC-biomass'!AF16+'BIFUbC-hydrogen'!AH16</f>
        <v>6715777533176156</v>
      </c>
      <c r="AG16" s="310">
        <f>'BIFUbC-coal'!AG16+'BIFUbC-LPG-propane-or-butane'!AG16+'BIFUbC-petroleum-diesel'!AG16+'BIFUbC-crude-oil'!AG16+'BIFUbC-heavy-or-residual-oil'!AG16+'BIFUbC-natural-gas'!AG16+'BIFUbC-electricity'!AG16+'BIFUbC-heat'!AG16+'BIFUbC-biomass'!AG16+'BIFUbC-hydrogen'!AI16</f>
        <v>6620880623958053</v>
      </c>
      <c r="AH16" s="310">
        <f>'BIFUbC-coal'!AH16+'BIFUbC-LPG-propane-or-butane'!AH16+'BIFUbC-petroleum-diesel'!AH16+'BIFUbC-crude-oil'!AH16+'BIFUbC-heavy-or-residual-oil'!AH16+'BIFUbC-natural-gas'!AH16+'BIFUbC-electricity'!AH16+'BIFUbC-heat'!AH16+'BIFUbC-biomass'!AH16+'BIFUbC-hydrogen'!AJ16</f>
        <v>6468375802947587</v>
      </c>
      <c r="AI16" s="310">
        <f>'BIFUbC-coal'!AI16+'BIFUbC-LPG-propane-or-butane'!AI16+'BIFUbC-petroleum-diesel'!AI16+'BIFUbC-crude-oil'!AI16+'BIFUbC-heavy-or-residual-oil'!AI16+'BIFUbC-natural-gas'!AI16+'BIFUbC-electricity'!AI16+'BIFUbC-heat'!AI16+'BIFUbC-biomass'!AI16+'BIFUbC-hydrogen'!AK16</f>
        <v>6315875968771697</v>
      </c>
      <c r="AJ16" s="310">
        <f>'BIFUbC-coal'!AJ16+'BIFUbC-LPG-propane-or-butane'!AJ16+'BIFUbC-petroleum-diesel'!AJ16+'BIFUbC-crude-oil'!AJ16+'BIFUbC-heavy-or-residual-oil'!AJ16+'BIFUbC-natural-gas'!AJ16+'BIFUbC-electricity'!AJ16+'BIFUbC-heat'!AJ16+'BIFUbC-biomass'!AJ16+'BIFUbC-hydrogen'!AL16</f>
        <v>6163381121430379</v>
      </c>
      <c r="AK16" s="310">
        <f>'BIFUbC-coal'!AK16+'BIFUbC-LPG-propane-or-butane'!AK16+'BIFUbC-petroleum-diesel'!AK16+'BIFUbC-crude-oil'!AK16+'BIFUbC-heavy-or-residual-oil'!AK16+'BIFUbC-natural-gas'!AK16+'BIFUbC-electricity'!AK16+'BIFUbC-heat'!AK16+'BIFUbC-biomass'!AK16+'BIFUbC-hydrogen'!AM16</f>
        <v>6010891260923634</v>
      </c>
      <c r="AL16" s="310">
        <f>'BIFUbC-coal'!AL16+'BIFUbC-LPG-propane-or-butane'!AL16+'BIFUbC-petroleum-diesel'!AL16+'BIFUbC-crude-oil'!AL16+'BIFUbC-heavy-or-residual-oil'!AL16+'BIFUbC-natural-gas'!AL16+'BIFUbC-electricity'!AL16+'BIFUbC-heat'!AL16+'BIFUbC-biomass'!AL16+'BIFUbC-hydrogen'!AN16</f>
        <v>5858406387251466</v>
      </c>
      <c r="AM16" s="310">
        <f>'BIFUbC-coal'!AM16+'BIFUbC-LPG-propane-or-butane'!AM16+'BIFUbC-petroleum-diesel'!AM16+'BIFUbC-crude-oil'!AM16+'BIFUbC-heavy-or-residual-oil'!AM16+'BIFUbC-natural-gas'!AM16+'BIFUbC-electricity'!AM16+'BIFUbC-heat'!AM16+'BIFUbC-biomass'!AM16+'BIFUbC-hydrogen'!AO16</f>
        <v>5705679945958346</v>
      </c>
      <c r="AN16" s="310">
        <f>'BIFUbC-coal'!AN16+'BIFUbC-LPG-propane-or-butane'!AN16+'BIFUbC-petroleum-diesel'!AN16+'BIFUbC-crude-oil'!AN16+'BIFUbC-heavy-or-residual-oil'!AN16+'BIFUbC-natural-gas'!AN16+'BIFUbC-electricity'!AN16+'BIFUbC-heat'!AN16+'BIFUbC-biomass'!AN16+'BIFUbC-hydrogen'!AP16</f>
        <v>5552958499568404</v>
      </c>
      <c r="AO16" s="310">
        <f>'BIFUbC-coal'!AO16+'BIFUbC-LPG-propane-or-butane'!AO16+'BIFUbC-petroleum-diesel'!AO16+'BIFUbC-crude-oil'!AO16+'BIFUbC-heavy-or-residual-oil'!AO16+'BIFUbC-natural-gas'!AO16+'BIFUbC-electricity'!AO16+'BIFUbC-heat'!AO16+'BIFUbC-biomass'!AO16+'BIFUbC-hydrogen'!AQ16</f>
        <v>5400242048081637</v>
      </c>
      <c r="AP16" s="310">
        <f>'BIFUbC-coal'!AP16+'BIFUbC-LPG-propane-or-butane'!AP16+'BIFUbC-petroleum-diesel'!AP16+'BIFUbC-crude-oil'!AP16+'BIFUbC-heavy-or-residual-oil'!AP16+'BIFUbC-natural-gas'!AP16+'BIFUbC-electricity'!AP16+'BIFUbC-heat'!AP16+'BIFUbC-biomass'!AP16+'BIFUbC-hydrogen'!AR16</f>
        <v>5247530591498050</v>
      </c>
      <c r="AQ16" s="310">
        <f>'BIFUbC-coal'!AQ16+'BIFUbC-LPG-propane-or-butane'!AQ16+'BIFUbC-petroleum-diesel'!AQ16+'BIFUbC-crude-oil'!AQ16+'BIFUbC-heavy-or-residual-oil'!AQ16+'BIFUbC-natural-gas'!AQ16+'BIFUbC-electricity'!AQ16+'BIFUbC-heat'!AQ16+'BIFUbC-biomass'!AQ16+'BIFUbC-hydrogen'!AS16</f>
        <v>5094407276615937</v>
      </c>
    </row>
    <row r="17" spans="1:43" x14ac:dyDescent="0.2">
      <c r="A17" s="299" t="s">
        <v>104</v>
      </c>
      <c r="B17" s="310">
        <f>'BIFUbC-coal'!B17+'BIFUbC-LPG-propane-or-butane'!B17+'BIFUbC-petroleum-diesel'!B17+'BIFUbC-crude-oil'!B17+'BIFUbC-heavy-or-residual-oil'!B17+'BIFUbC-natural-gas'!B17+'BIFUbC-electricity'!B17+'BIFUbC-heat'!B17+'BIFUbC-biomass'!B17+'BIFUbC-hydrogen'!D17</f>
        <v>1250991188856060.5</v>
      </c>
      <c r="C17" s="310">
        <f>'BIFUbC-coal'!C17+'BIFUbC-LPG-propane-or-butane'!C17+'BIFUbC-petroleum-diesel'!C17+'BIFUbC-crude-oil'!C17+'BIFUbC-heavy-or-residual-oil'!C17+'BIFUbC-natural-gas'!C17+'BIFUbC-electricity'!C17+'BIFUbC-heat'!C17+'BIFUbC-biomass'!C17+'BIFUbC-hydrogen'!E17</f>
        <v>1274478057333611.5</v>
      </c>
      <c r="D17" s="310">
        <f>'BIFUbC-coal'!D17+'BIFUbC-LPG-propane-or-butane'!D17+'BIFUbC-petroleum-diesel'!D17+'BIFUbC-crude-oil'!D17+'BIFUbC-heavy-or-residual-oil'!D17+'BIFUbC-natural-gas'!D17+'BIFUbC-electricity'!D17+'BIFUbC-heat'!D17+'BIFUbC-biomass'!D17+'BIFUbC-hydrogen'!F17</f>
        <v>1538518948226182.5</v>
      </c>
      <c r="E17" s="310">
        <f>'BIFUbC-coal'!E17+'BIFUbC-LPG-propane-or-butane'!E17+'BIFUbC-petroleum-diesel'!E17+'BIFUbC-crude-oil'!E17+'BIFUbC-heavy-or-residual-oil'!E17+'BIFUbC-natural-gas'!E17+'BIFUbC-electricity'!E17+'BIFUbC-heat'!E17+'BIFUbC-biomass'!E17+'BIFUbC-hydrogen'!G17</f>
        <v>1556313916639596.5</v>
      </c>
      <c r="F17" s="310">
        <f>'BIFUbC-coal'!F17+'BIFUbC-LPG-propane-or-butane'!F17+'BIFUbC-petroleum-diesel'!F17+'BIFUbC-crude-oil'!F17+'BIFUbC-heavy-or-residual-oil'!F17+'BIFUbC-natural-gas'!F17+'BIFUbC-electricity'!F17+'BIFUbC-heat'!F17+'BIFUbC-biomass'!F17+'BIFUbC-hydrogen'!H17</f>
        <v>1616742399771298.5</v>
      </c>
      <c r="G17" s="310">
        <f>'BIFUbC-coal'!G17+'BIFUbC-LPG-propane-or-butane'!G17+'BIFUbC-petroleum-diesel'!G17+'BIFUbC-crude-oil'!G17+'BIFUbC-heavy-or-residual-oil'!G17+'BIFUbC-natural-gas'!G17+'BIFUbC-electricity'!G17+'BIFUbC-heat'!G17+'BIFUbC-biomass'!G17+'BIFUbC-hydrogen'!I17</f>
        <v>1666096424808026.3</v>
      </c>
      <c r="H17" s="310">
        <f>'BIFUbC-coal'!H17+'BIFUbC-LPG-propane-or-butane'!H17+'BIFUbC-petroleum-diesel'!H17+'BIFUbC-crude-oil'!H17+'BIFUbC-heavy-or-residual-oil'!H17+'BIFUbC-natural-gas'!H17+'BIFUbC-electricity'!H17+'BIFUbC-heat'!H17+'BIFUbC-biomass'!H17+'BIFUbC-hydrogen'!J17</f>
        <v>1728115062106158.3</v>
      </c>
      <c r="I17" s="310">
        <f>'BIFUbC-coal'!I17+'BIFUbC-LPG-propane-or-butane'!I17+'BIFUbC-petroleum-diesel'!I17+'BIFUbC-crude-oil'!I17+'BIFUbC-heavy-or-residual-oil'!I17+'BIFUbC-natural-gas'!I17+'BIFUbC-electricity'!I17+'BIFUbC-heat'!I17+'BIFUbC-biomass'!I17+'BIFUbC-hydrogen'!K17</f>
        <v>1789495812522674</v>
      </c>
      <c r="J17" s="310">
        <f>'BIFUbC-coal'!J17+'BIFUbC-LPG-propane-or-butane'!J17+'BIFUbC-petroleum-diesel'!J17+'BIFUbC-crude-oil'!J17+'BIFUbC-heavy-or-residual-oil'!J17+'BIFUbC-natural-gas'!J17+'BIFUbC-electricity'!J17+'BIFUbC-heat'!J17+'BIFUbC-biomass'!J17+'BIFUbC-hydrogen'!L17</f>
        <v>1843564770238493.8</v>
      </c>
      <c r="K17" s="310">
        <f>'BIFUbC-coal'!K17+'BIFUbC-LPG-propane-or-butane'!K17+'BIFUbC-petroleum-diesel'!K17+'BIFUbC-crude-oil'!K17+'BIFUbC-heavy-or-residual-oil'!K17+'BIFUbC-natural-gas'!K17+'BIFUbC-electricity'!K17+'BIFUbC-heat'!K17+'BIFUbC-biomass'!K17+'BIFUbC-hydrogen'!M17</f>
        <v>1890636534218306.5</v>
      </c>
      <c r="L17" s="310">
        <f>'BIFUbC-coal'!L17+'BIFUbC-LPG-propane-or-butane'!L17+'BIFUbC-petroleum-diesel'!L17+'BIFUbC-crude-oil'!L17+'BIFUbC-heavy-or-residual-oil'!L17+'BIFUbC-natural-gas'!L17+'BIFUbC-electricity'!L17+'BIFUbC-heat'!L17+'BIFUbC-biomass'!L17+'BIFUbC-hydrogen'!N17</f>
        <v>1931220539339715</v>
      </c>
      <c r="M17" s="310">
        <f>'BIFUbC-coal'!M17+'BIFUbC-LPG-propane-or-butane'!M17+'BIFUbC-petroleum-diesel'!M17+'BIFUbC-crude-oil'!M17+'BIFUbC-heavy-or-residual-oil'!M17+'BIFUbC-natural-gas'!M17+'BIFUbC-electricity'!M17+'BIFUbC-heat'!M17+'BIFUbC-biomass'!M17+'BIFUbC-hydrogen'!O17</f>
        <v>1965993721577148.5</v>
      </c>
      <c r="N17" s="310">
        <f>'BIFUbC-coal'!N17+'BIFUbC-LPG-propane-or-butane'!N17+'BIFUbC-petroleum-diesel'!N17+'BIFUbC-crude-oil'!N17+'BIFUbC-heavy-or-residual-oil'!N17+'BIFUbC-natural-gas'!N17+'BIFUbC-electricity'!N17+'BIFUbC-heat'!N17+'BIFUbC-biomass'!N17+'BIFUbC-hydrogen'!P17</f>
        <v>1995769624189952.5</v>
      </c>
      <c r="O17" s="310">
        <f>'BIFUbC-coal'!O17+'BIFUbC-LPG-propane-or-butane'!O17+'BIFUbC-petroleum-diesel'!O17+'BIFUbC-crude-oil'!O17+'BIFUbC-heavy-or-residual-oil'!O17+'BIFUbC-natural-gas'!O17+'BIFUbC-electricity'!O17+'BIFUbC-heat'!O17+'BIFUbC-biomass'!O17+'BIFUbC-hydrogen'!Q17</f>
        <v>2021219814948048</v>
      </c>
      <c r="P17" s="310">
        <f>'BIFUbC-coal'!P17+'BIFUbC-LPG-propane-or-butane'!P17+'BIFUbC-petroleum-diesel'!P17+'BIFUbC-crude-oil'!P17+'BIFUbC-heavy-or-residual-oil'!P17+'BIFUbC-natural-gas'!P17+'BIFUbC-electricity'!P17+'BIFUbC-heat'!P17+'BIFUbC-biomass'!P17+'BIFUbC-hydrogen'!R17</f>
        <v>2043091050991364</v>
      </c>
      <c r="Q17" s="310">
        <f>'BIFUbC-coal'!Q17+'BIFUbC-LPG-propane-or-butane'!Q17+'BIFUbC-petroleum-diesel'!Q17+'BIFUbC-crude-oil'!Q17+'BIFUbC-heavy-or-residual-oil'!Q17+'BIFUbC-natural-gas'!Q17+'BIFUbC-electricity'!Q17+'BIFUbC-heat'!Q17+'BIFUbC-biomass'!Q17+'BIFUbC-hydrogen'!S17</f>
        <v>2062192057498745</v>
      </c>
      <c r="R17" s="310">
        <f>'BIFUbC-coal'!R17+'BIFUbC-LPG-propane-or-butane'!R17+'BIFUbC-petroleum-diesel'!R17+'BIFUbC-crude-oil'!R17+'BIFUbC-heavy-or-residual-oil'!R17+'BIFUbC-natural-gas'!R17+'BIFUbC-electricity'!R17+'BIFUbC-heat'!R17+'BIFUbC-biomass'!R17+'BIFUbC-hydrogen'!T17</f>
        <v>2079380134295204.3</v>
      </c>
      <c r="S17" s="310">
        <f>'BIFUbC-coal'!S17+'BIFUbC-LPG-propane-or-butane'!S17+'BIFUbC-petroleum-diesel'!S17+'BIFUbC-crude-oil'!S17+'BIFUbC-heavy-or-residual-oil'!S17+'BIFUbC-natural-gas'!S17+'BIFUbC-electricity'!S17+'BIFUbC-heat'!S17+'BIFUbC-biomass'!S17+'BIFUbC-hydrogen'!U17</f>
        <v>2095448725899038.5</v>
      </c>
      <c r="T17" s="310">
        <f>'BIFUbC-coal'!T17+'BIFUbC-LPG-propane-or-butane'!T17+'BIFUbC-petroleum-diesel'!T17+'BIFUbC-crude-oil'!T17+'BIFUbC-heavy-or-residual-oil'!T17+'BIFUbC-natural-gas'!T17+'BIFUbC-electricity'!T17+'BIFUbC-heat'!T17+'BIFUbC-biomass'!T17+'BIFUbC-hydrogen'!V17</f>
        <v>2110512313888029</v>
      </c>
      <c r="U17" s="310">
        <f>'BIFUbC-coal'!U17+'BIFUbC-LPG-propane-or-butane'!U17+'BIFUbC-petroleum-diesel'!U17+'BIFUbC-crude-oil'!U17+'BIFUbC-heavy-or-residual-oil'!U17+'BIFUbC-natural-gas'!U17+'BIFUbC-electricity'!U17+'BIFUbC-heat'!U17+'BIFUbC-biomass'!U17+'BIFUbC-hydrogen'!W17</f>
        <v>2124587290638798.8</v>
      </c>
      <c r="V17" s="310">
        <f>'BIFUbC-coal'!V17+'BIFUbC-LPG-propane-or-butane'!V17+'BIFUbC-petroleum-diesel'!V17+'BIFUbC-crude-oil'!V17+'BIFUbC-heavy-or-residual-oil'!V17+'BIFUbC-natural-gas'!V17+'BIFUbC-electricity'!V17+'BIFUbC-heat'!V17+'BIFUbC-biomass'!V17+'BIFUbC-hydrogen'!X17</f>
        <v>2137692519219576.8</v>
      </c>
      <c r="W17" s="310">
        <f>'BIFUbC-coal'!W17+'BIFUbC-LPG-propane-or-butane'!W17+'BIFUbC-petroleum-diesel'!W17+'BIFUbC-crude-oil'!W17+'BIFUbC-heavy-or-residual-oil'!W17+'BIFUbC-natural-gas'!W17+'BIFUbC-electricity'!W17+'BIFUbC-heat'!W17+'BIFUbC-biomass'!W17+'BIFUbC-hydrogen'!Y17</f>
        <v>2149849201251404.8</v>
      </c>
      <c r="X17" s="310">
        <f>'BIFUbC-coal'!X17+'BIFUbC-LPG-propane-or-butane'!X17+'BIFUbC-petroleum-diesel'!X17+'BIFUbC-crude-oil'!X17+'BIFUbC-heavy-or-residual-oil'!X17+'BIFUbC-natural-gas'!X17+'BIFUbC-electricity'!X17+'BIFUbC-heat'!X17+'BIFUbC-biomass'!X17+'BIFUbC-hydrogen'!Z17</f>
        <v>2161080741843969.5</v>
      </c>
      <c r="Y17" s="310">
        <f>'BIFUbC-coal'!Y17+'BIFUbC-LPG-propane-or-butane'!Y17+'BIFUbC-petroleum-diesel'!Y17+'BIFUbC-crude-oil'!Y17+'BIFUbC-heavy-or-residual-oil'!Y17+'BIFUbC-natural-gas'!Y17+'BIFUbC-electricity'!Y17+'BIFUbC-heat'!Y17+'BIFUbC-biomass'!Y17+'BIFUbC-hydrogen'!AA17</f>
        <v>2171412612623694.3</v>
      </c>
      <c r="Z17" s="310">
        <f>'BIFUbC-coal'!Z17+'BIFUbC-LPG-propane-or-butane'!Z17+'BIFUbC-petroleum-diesel'!Z17+'BIFUbC-crude-oil'!Z17+'BIFUbC-heavy-or-residual-oil'!Z17+'BIFUbC-natural-gas'!Z17+'BIFUbC-electricity'!Z17+'BIFUbC-heat'!Z17+'BIFUbC-biomass'!Z17+'BIFUbC-hydrogen'!AB17</f>
        <v>2180872213831125.8</v>
      </c>
      <c r="AA17" s="310">
        <f>'BIFUbC-coal'!AA17+'BIFUbC-LPG-propane-or-butane'!AA17+'BIFUbC-petroleum-diesel'!AA17+'BIFUbC-crude-oil'!AA17+'BIFUbC-heavy-or-residual-oil'!AA17+'BIFUbC-natural-gas'!AA17+'BIFUbC-electricity'!AA17+'BIFUbC-heat'!AA17+'BIFUbC-biomass'!AA17+'BIFUbC-hydrogen'!AC17</f>
        <v>2189488736418497.5</v>
      </c>
      <c r="AB17" s="310">
        <f>'BIFUbC-coal'!AB17+'BIFUbC-LPG-propane-or-butane'!AB17+'BIFUbC-petroleum-diesel'!AB17+'BIFUbC-crude-oil'!AB17+'BIFUbC-heavy-or-residual-oil'!AB17+'BIFUbC-natural-gas'!AB17+'BIFUbC-electricity'!AB17+'BIFUbC-heat'!AB17+'BIFUbC-biomass'!AB17+'BIFUbC-hydrogen'!AD17</f>
        <v>2197293025029023.5</v>
      </c>
      <c r="AC17" s="310">
        <f>'BIFUbC-coal'!AC17+'BIFUbC-LPG-propane-or-butane'!AC17+'BIFUbC-petroleum-diesel'!AC17+'BIFUbC-crude-oil'!AC17+'BIFUbC-heavy-or-residual-oil'!AC17+'BIFUbC-natural-gas'!AC17+'BIFUbC-electricity'!AC17+'BIFUbC-heat'!AC17+'BIFUbC-biomass'!AC17+'BIFUbC-hydrogen'!AE17</f>
        <v>2204317442686728.5</v>
      </c>
      <c r="AD17" s="310">
        <f>'BIFUbC-coal'!AD17+'BIFUbC-LPG-propane-or-butane'!AD17+'BIFUbC-petroleum-diesel'!AD17+'BIFUbC-crude-oil'!AD17+'BIFUbC-heavy-or-residual-oil'!AD17+'BIFUbC-natural-gas'!AD17+'BIFUbC-electricity'!AD17+'BIFUbC-heat'!AD17+'BIFUbC-biomass'!AD17+'BIFUbC-hydrogen'!AF17</f>
        <v>2210595737970532.3</v>
      </c>
      <c r="AE17" s="310">
        <f>'BIFUbC-coal'!AE17+'BIFUbC-LPG-propane-or-butane'!AE17+'BIFUbC-petroleum-diesel'!AE17+'BIFUbC-crude-oil'!AE17+'BIFUbC-heavy-or-residual-oil'!AE17+'BIFUbC-natural-gas'!AE17+'BIFUbC-electricity'!AE17+'BIFUbC-heat'!AE17+'BIFUbC-biomass'!AE17+'BIFUbC-hydrogen'!AG17</f>
        <v>2216162915390087.3</v>
      </c>
      <c r="AF17" s="310">
        <f>'BIFUbC-coal'!AF17+'BIFUbC-LPG-propane-or-butane'!AF17+'BIFUbC-petroleum-diesel'!AF17+'BIFUbC-crude-oil'!AF17+'BIFUbC-heavy-or-residual-oil'!AF17+'BIFUbC-natural-gas'!AF17+'BIFUbC-electricity'!AF17+'BIFUbC-heat'!AF17+'BIFUbC-biomass'!AF17+'BIFUbC-hydrogen'!AH17</f>
        <v>2221055109623105.8</v>
      </c>
      <c r="AG17" s="310">
        <f>'BIFUbC-coal'!AG17+'BIFUbC-LPG-propane-or-butane'!AG17+'BIFUbC-petroleum-diesel'!AG17+'BIFUbC-crude-oil'!AG17+'BIFUbC-heavy-or-residual-oil'!AG17+'BIFUbC-natural-gas'!AG17+'BIFUbC-electricity'!AG17+'BIFUbC-heat'!AG17+'BIFUbC-biomass'!AG17+'BIFUbC-hydrogen'!AI17</f>
        <v>2225309464216566</v>
      </c>
      <c r="AH17" s="310">
        <f>'BIFUbC-coal'!AH17+'BIFUbC-LPG-propane-or-butane'!AH17+'BIFUbC-petroleum-diesel'!AH17+'BIFUbC-crude-oil'!AH17+'BIFUbC-heavy-or-residual-oil'!AH17+'BIFUbC-natural-gas'!AH17+'BIFUbC-electricity'!AH17+'BIFUbC-heat'!AH17+'BIFUbC-biomass'!AH17+'BIFUbC-hydrogen'!AJ17</f>
        <v>2228964015296776.3</v>
      </c>
      <c r="AI17" s="310">
        <f>'BIFUbC-coal'!AI17+'BIFUbC-LPG-propane-or-butane'!AI17+'BIFUbC-petroleum-diesel'!AI17+'BIFUbC-crude-oil'!AI17+'BIFUbC-heavy-or-residual-oil'!AI17+'BIFUbC-natural-gas'!AI17+'BIFUbC-electricity'!AI17+'BIFUbC-heat'!AI17+'BIFUbC-biomass'!AI17+'BIFUbC-hydrogen'!AK17</f>
        <v>2232057580777114.8</v>
      </c>
      <c r="AJ17" s="310">
        <f>'BIFUbC-coal'!AJ17+'BIFUbC-LPG-propane-or-butane'!AJ17+'BIFUbC-petroleum-diesel'!AJ17+'BIFUbC-crude-oil'!AJ17+'BIFUbC-heavy-or-residual-oil'!AJ17+'BIFUbC-natural-gas'!AJ17+'BIFUbC-electricity'!AJ17+'BIFUbC-heat'!AJ17+'BIFUbC-biomass'!AJ17+'BIFUbC-hydrogen'!AL17</f>
        <v>2234629655497226.5</v>
      </c>
      <c r="AK17" s="310">
        <f>'BIFUbC-coal'!AK17+'BIFUbC-LPG-propane-or-butane'!AK17+'BIFUbC-petroleum-diesel'!AK17+'BIFUbC-crude-oil'!AK17+'BIFUbC-heavy-or-residual-oil'!AK17+'BIFUbC-natural-gas'!AK17+'BIFUbC-electricity'!AK17+'BIFUbC-heat'!AK17+'BIFUbC-biomass'!AK17+'BIFUbC-hydrogen'!AM17</f>
        <v>2236720312674698.8</v>
      </c>
      <c r="AL17" s="310">
        <f>'BIFUbC-coal'!AL17+'BIFUbC-LPG-propane-or-butane'!AL17+'BIFUbC-petroleum-diesel'!AL17+'BIFUbC-crude-oil'!AL17+'BIFUbC-heavy-or-residual-oil'!AL17+'BIFUbC-natural-gas'!AL17+'BIFUbC-electricity'!AL17+'BIFUbC-heat'!AL17+'BIFUbC-biomass'!AL17+'BIFUbC-hydrogen'!AN17</f>
        <v>2238370111999434.5</v>
      </c>
      <c r="AM17" s="310">
        <f>'BIFUbC-coal'!AM17+'BIFUbC-LPG-propane-or-butane'!AM17+'BIFUbC-petroleum-diesel'!AM17+'BIFUbC-crude-oil'!AM17+'BIFUbC-heavy-or-residual-oil'!AM17+'BIFUbC-natural-gas'!AM17+'BIFUbC-electricity'!AM17+'BIFUbC-heat'!AM17+'BIFUbC-biomass'!AM17+'BIFUbC-hydrogen'!AO17</f>
        <v>2239620014653227.5</v>
      </c>
      <c r="AN17" s="310">
        <f>'BIFUbC-coal'!AN17+'BIFUbC-LPG-propane-or-butane'!AN17+'BIFUbC-petroleum-diesel'!AN17+'BIFUbC-crude-oil'!AN17+'BIFUbC-heavy-or-residual-oil'!AN17+'BIFUbC-natural-gas'!AN17+'BIFUbC-electricity'!AN17+'BIFUbC-heat'!AN17+'BIFUbC-biomass'!AN17+'BIFUbC-hydrogen'!AP17</f>
        <v>2240511305491702.5</v>
      </c>
      <c r="AO17" s="310">
        <f>'BIFUbC-coal'!AO17+'BIFUbC-LPG-propane-or-butane'!AO17+'BIFUbC-petroleum-diesel'!AO17+'BIFUbC-crude-oil'!AO17+'BIFUbC-heavy-or-residual-oil'!AO17+'BIFUbC-natural-gas'!AO17+'BIFUbC-electricity'!AO17+'BIFUbC-heat'!AO17+'BIFUbC-biomass'!AO17+'BIFUbC-hydrogen'!AQ17</f>
        <v>2241085522584423.8</v>
      </c>
      <c r="AP17" s="310">
        <f>'BIFUbC-coal'!AP17+'BIFUbC-LPG-propane-or-butane'!AP17+'BIFUbC-petroleum-diesel'!AP17+'BIFUbC-crude-oil'!AP17+'BIFUbC-heavy-or-residual-oil'!AP17+'BIFUbC-natural-gas'!AP17+'BIFUbC-electricity'!AP17+'BIFUbC-heat'!AP17+'BIFUbC-biomass'!AP17+'BIFUbC-hydrogen'!AR17</f>
        <v>2241384394270615</v>
      </c>
      <c r="AQ17" s="310">
        <f>'BIFUbC-coal'!AQ17+'BIFUbC-LPG-propane-or-butane'!AQ17+'BIFUbC-petroleum-diesel'!AQ17+'BIFUbC-crude-oil'!AQ17+'BIFUbC-heavy-or-residual-oil'!AQ17+'BIFUbC-natural-gas'!AQ17+'BIFUbC-electricity'!AQ17+'BIFUbC-heat'!AQ17+'BIFUbC-biomass'!AQ17+'BIFUbC-hydrogen'!AS17</f>
        <v>2241262918510619.3</v>
      </c>
    </row>
    <row r="18" spans="1:43" x14ac:dyDescent="0.2">
      <c r="A18" s="299" t="s">
        <v>105</v>
      </c>
      <c r="B18" s="310">
        <f>'BIFUbC-coal'!B18+'BIFUbC-LPG-propane-or-butane'!B18+'BIFUbC-petroleum-diesel'!B18+'BIFUbC-crude-oil'!B18+'BIFUbC-heavy-or-residual-oil'!B18+'BIFUbC-natural-gas'!B18+'BIFUbC-electricity'!B18+'BIFUbC-heat'!B18+'BIFUbC-biomass'!B18+'BIFUbC-hydrogen'!D18</f>
        <v>713283680006255.88</v>
      </c>
      <c r="C18" s="310">
        <f>'BIFUbC-coal'!C18+'BIFUbC-LPG-propane-or-butane'!C18+'BIFUbC-petroleum-diesel'!C18+'BIFUbC-crude-oil'!C18+'BIFUbC-heavy-or-residual-oil'!C18+'BIFUbC-natural-gas'!C18+'BIFUbC-electricity'!C18+'BIFUbC-heat'!C18+'BIFUbC-biomass'!C18+'BIFUbC-hydrogen'!E18</f>
        <v>773177021555770.13</v>
      </c>
      <c r="D18" s="310">
        <f>'BIFUbC-coal'!D18+'BIFUbC-LPG-propane-or-butane'!D18+'BIFUbC-petroleum-diesel'!D18+'BIFUbC-crude-oil'!D18+'BIFUbC-heavy-or-residual-oil'!D18+'BIFUbC-natural-gas'!D18+'BIFUbC-electricity'!D18+'BIFUbC-heat'!D18+'BIFUbC-biomass'!D18+'BIFUbC-hydrogen'!F18</f>
        <v>929717332828424.88</v>
      </c>
      <c r="E18" s="310">
        <f>'BIFUbC-coal'!E18+'BIFUbC-LPG-propane-or-butane'!E18+'BIFUbC-petroleum-diesel'!E18+'BIFUbC-crude-oil'!E18+'BIFUbC-heavy-or-residual-oil'!E18+'BIFUbC-natural-gas'!E18+'BIFUbC-electricity'!E18+'BIFUbC-heat'!E18+'BIFUbC-biomass'!E18+'BIFUbC-hydrogen'!G18</f>
        <v>1014876734209457.6</v>
      </c>
      <c r="F18" s="310">
        <f>'BIFUbC-coal'!F18+'BIFUbC-LPG-propane-or-butane'!F18+'BIFUbC-petroleum-diesel'!F18+'BIFUbC-crude-oil'!F18+'BIFUbC-heavy-or-residual-oil'!F18+'BIFUbC-natural-gas'!F18+'BIFUbC-electricity'!F18+'BIFUbC-heat'!F18+'BIFUbC-biomass'!F18+'BIFUbC-hydrogen'!H18</f>
        <v>1068900710750476</v>
      </c>
      <c r="G18" s="310">
        <f>'BIFUbC-coal'!G18+'BIFUbC-LPG-propane-or-butane'!G18+'BIFUbC-petroleum-diesel'!G18+'BIFUbC-crude-oil'!G18+'BIFUbC-heavy-or-residual-oil'!G18+'BIFUbC-natural-gas'!G18+'BIFUbC-electricity'!G18+'BIFUbC-heat'!G18+'BIFUbC-biomass'!G18+'BIFUbC-hydrogen'!I18</f>
        <v>1136894046586693.3</v>
      </c>
      <c r="H18" s="310">
        <f>'BIFUbC-coal'!H18+'BIFUbC-LPG-propane-or-butane'!H18+'BIFUbC-petroleum-diesel'!H18+'BIFUbC-crude-oil'!H18+'BIFUbC-heavy-or-residual-oil'!H18+'BIFUbC-natural-gas'!H18+'BIFUbC-electricity'!H18+'BIFUbC-heat'!H18+'BIFUbC-biomass'!H18+'BIFUbC-hydrogen'!J18</f>
        <v>1221032618926789.8</v>
      </c>
      <c r="I18" s="310">
        <f>'BIFUbC-coal'!I18+'BIFUbC-LPG-propane-or-butane'!I18+'BIFUbC-petroleum-diesel'!I18+'BIFUbC-crude-oil'!I18+'BIFUbC-heavy-or-residual-oil'!I18+'BIFUbC-natural-gas'!I18+'BIFUbC-electricity'!I18+'BIFUbC-heat'!I18+'BIFUbC-biomass'!I18+'BIFUbC-hydrogen'!K18</f>
        <v>1298381040825242</v>
      </c>
      <c r="J18" s="310">
        <f>'BIFUbC-coal'!J18+'BIFUbC-LPG-propane-or-butane'!J18+'BIFUbC-petroleum-diesel'!J18+'BIFUbC-crude-oil'!J18+'BIFUbC-heavy-or-residual-oil'!J18+'BIFUbC-natural-gas'!J18+'BIFUbC-electricity'!J18+'BIFUbC-heat'!J18+'BIFUbC-biomass'!J18+'BIFUbC-hydrogen'!L18</f>
        <v>1362893577301823.8</v>
      </c>
      <c r="K18" s="310">
        <f>'BIFUbC-coal'!K18+'BIFUbC-LPG-propane-or-butane'!K18+'BIFUbC-petroleum-diesel'!K18+'BIFUbC-crude-oil'!K18+'BIFUbC-heavy-or-residual-oil'!K18+'BIFUbC-natural-gas'!K18+'BIFUbC-electricity'!K18+'BIFUbC-heat'!K18+'BIFUbC-biomass'!K18+'BIFUbC-hydrogen'!M18</f>
        <v>1418115884267483.8</v>
      </c>
      <c r="L18" s="310">
        <f>'BIFUbC-coal'!L18+'BIFUbC-LPG-propane-or-butane'!L18+'BIFUbC-petroleum-diesel'!L18+'BIFUbC-crude-oil'!L18+'BIFUbC-heavy-or-residual-oil'!L18+'BIFUbC-natural-gas'!L18+'BIFUbC-electricity'!L18+'BIFUbC-heat'!L18+'BIFUbC-biomass'!L18+'BIFUbC-hydrogen'!N18</f>
        <v>1468787248068377.3</v>
      </c>
      <c r="M18" s="310">
        <f>'BIFUbC-coal'!M18+'BIFUbC-LPG-propane-or-butane'!M18+'BIFUbC-petroleum-diesel'!M18+'BIFUbC-crude-oil'!M18+'BIFUbC-heavy-or-residual-oil'!M18+'BIFUbC-natural-gas'!M18+'BIFUbC-electricity'!M18+'BIFUbC-heat'!M18+'BIFUbC-biomass'!M18+'BIFUbC-hydrogen'!O18</f>
        <v>1520591359005428.5</v>
      </c>
      <c r="N18" s="310">
        <f>'BIFUbC-coal'!N18+'BIFUbC-LPG-propane-or-butane'!N18+'BIFUbC-petroleum-diesel'!N18+'BIFUbC-crude-oil'!N18+'BIFUbC-heavy-or-residual-oil'!N18+'BIFUbC-natural-gas'!N18+'BIFUbC-electricity'!N18+'BIFUbC-heat'!N18+'BIFUbC-biomass'!N18+'BIFUbC-hydrogen'!P18</f>
        <v>1578738249869632.3</v>
      </c>
      <c r="O18" s="310">
        <f>'BIFUbC-coal'!O18+'BIFUbC-LPG-propane-or-butane'!O18+'BIFUbC-petroleum-diesel'!O18+'BIFUbC-crude-oil'!O18+'BIFUbC-heavy-or-residual-oil'!O18+'BIFUbC-natural-gas'!O18+'BIFUbC-electricity'!O18+'BIFUbC-heat'!O18+'BIFUbC-biomass'!O18+'BIFUbC-hydrogen'!Q18</f>
        <v>1643411137731107.5</v>
      </c>
      <c r="P18" s="310">
        <f>'BIFUbC-coal'!P18+'BIFUbC-LPG-propane-or-butane'!P18+'BIFUbC-petroleum-diesel'!P18+'BIFUbC-crude-oil'!P18+'BIFUbC-heavy-or-residual-oil'!P18+'BIFUbC-natural-gas'!P18+'BIFUbC-electricity'!P18+'BIFUbC-heat'!P18+'BIFUbC-biomass'!P18+'BIFUbC-hydrogen'!R18</f>
        <v>1713334051872325.8</v>
      </c>
      <c r="Q18" s="310">
        <f>'BIFUbC-coal'!Q18+'BIFUbC-LPG-propane-or-butane'!Q18+'BIFUbC-petroleum-diesel'!Q18+'BIFUbC-crude-oil'!Q18+'BIFUbC-heavy-or-residual-oil'!Q18+'BIFUbC-natural-gas'!Q18+'BIFUbC-electricity'!Q18+'BIFUbC-heat'!Q18+'BIFUbC-biomass'!Q18+'BIFUbC-hydrogen'!S18</f>
        <v>1786974419576989</v>
      </c>
      <c r="R18" s="310">
        <f>'BIFUbC-coal'!R18+'BIFUbC-LPG-propane-or-butane'!R18+'BIFUbC-petroleum-diesel'!R18+'BIFUbC-crude-oil'!R18+'BIFUbC-heavy-or-residual-oil'!R18+'BIFUbC-natural-gas'!R18+'BIFUbC-electricity'!R18+'BIFUbC-heat'!R18+'BIFUbC-biomass'!R18+'BIFUbC-hydrogen'!T18</f>
        <v>1862496094594080.3</v>
      </c>
      <c r="S18" s="310">
        <f>'BIFUbC-coal'!S18+'BIFUbC-LPG-propane-or-butane'!S18+'BIFUbC-petroleum-diesel'!S18+'BIFUbC-crude-oil'!S18+'BIFUbC-heavy-or-residual-oil'!S18+'BIFUbC-natural-gas'!S18+'BIFUbC-electricity'!S18+'BIFUbC-heat'!S18+'BIFUbC-biomass'!S18+'BIFUbC-hydrogen'!U18</f>
        <v>1938135233730036.8</v>
      </c>
      <c r="T18" s="310">
        <f>'BIFUbC-coal'!T18+'BIFUbC-LPG-propane-or-butane'!T18+'BIFUbC-petroleum-diesel'!T18+'BIFUbC-crude-oil'!T18+'BIFUbC-heavy-or-residual-oil'!T18+'BIFUbC-natural-gas'!T18+'BIFUbC-electricity'!T18+'BIFUbC-heat'!T18+'BIFUbC-biomass'!T18+'BIFUbC-hydrogen'!V18</f>
        <v>2013253990007477.5</v>
      </c>
      <c r="U18" s="310">
        <f>'BIFUbC-coal'!U18+'BIFUbC-LPG-propane-or-butane'!U18+'BIFUbC-petroleum-diesel'!U18+'BIFUbC-crude-oil'!U18+'BIFUbC-heavy-or-residual-oil'!U18+'BIFUbC-natural-gas'!U18+'BIFUbC-electricity'!U18+'BIFUbC-heat'!U18+'BIFUbC-biomass'!U18+'BIFUbC-hydrogen'!W18</f>
        <v>2087584778854586.5</v>
      </c>
      <c r="V18" s="310">
        <f>'BIFUbC-coal'!V18+'BIFUbC-LPG-propane-or-butane'!V18+'BIFUbC-petroleum-diesel'!V18+'BIFUbC-crude-oil'!V18+'BIFUbC-heavy-or-residual-oil'!V18+'BIFUbC-natural-gas'!V18+'BIFUbC-electricity'!V18+'BIFUbC-heat'!V18+'BIFUbC-biomass'!V18+'BIFUbC-hydrogen'!X18</f>
        <v>2160857600497906.3</v>
      </c>
      <c r="W18" s="310">
        <f>'BIFUbC-coal'!W18+'BIFUbC-LPG-propane-or-butane'!W18+'BIFUbC-petroleum-diesel'!W18+'BIFUbC-crude-oil'!W18+'BIFUbC-heavy-or-residual-oil'!W18+'BIFUbC-natural-gas'!W18+'BIFUbC-electricity'!W18+'BIFUbC-heat'!W18+'BIFUbC-biomass'!W18+'BIFUbC-hydrogen'!Y18</f>
        <v>2232801820732193.8</v>
      </c>
      <c r="X18" s="310">
        <f>'BIFUbC-coal'!X18+'BIFUbC-LPG-propane-or-butane'!X18+'BIFUbC-petroleum-diesel'!X18+'BIFUbC-crude-oil'!X18+'BIFUbC-heavy-or-residual-oil'!X18+'BIFUbC-natural-gas'!X18+'BIFUbC-electricity'!X18+'BIFUbC-heat'!X18+'BIFUbC-biomass'!X18+'BIFUbC-hydrogen'!Z18</f>
        <v>2303147979082798.5</v>
      </c>
      <c r="Y18" s="310">
        <f>'BIFUbC-coal'!Y18+'BIFUbC-LPG-propane-or-butane'!Y18+'BIFUbC-petroleum-diesel'!Y18+'BIFUbC-crude-oil'!Y18+'BIFUbC-heavy-or-residual-oil'!Y18+'BIFUbC-natural-gas'!Y18+'BIFUbC-electricity'!Y18+'BIFUbC-heat'!Y18+'BIFUbC-biomass'!Y18+'BIFUbC-hydrogen'!AA18</f>
        <v>2371629606038648.5</v>
      </c>
      <c r="Z18" s="310">
        <f>'BIFUbC-coal'!Z18+'BIFUbC-LPG-propane-or-butane'!Z18+'BIFUbC-petroleum-diesel'!Z18+'BIFUbC-crude-oil'!Z18+'BIFUbC-heavy-or-residual-oil'!Z18+'BIFUbC-natural-gas'!Z18+'BIFUbC-electricity'!Z18+'BIFUbC-heat'!Z18+'BIFUbC-biomass'!Z18+'BIFUbC-hydrogen'!AB18</f>
        <v>2437985030938261.5</v>
      </c>
      <c r="AA18" s="310">
        <f>'BIFUbC-coal'!AA18+'BIFUbC-LPG-propane-or-butane'!AA18+'BIFUbC-petroleum-diesel'!AA18+'BIFUbC-crude-oil'!AA18+'BIFUbC-heavy-or-residual-oil'!AA18+'BIFUbC-natural-gas'!AA18+'BIFUbC-electricity'!AA18+'BIFUbC-heat'!AA18+'BIFUbC-biomass'!AA18+'BIFUbC-hydrogen'!AC18</f>
        <v>2501959162253382.5</v>
      </c>
      <c r="AB18" s="310">
        <f>'BIFUbC-coal'!AB18+'BIFUbC-LPG-propane-or-butane'!AB18+'BIFUbC-petroleum-diesel'!AB18+'BIFUbC-crude-oil'!AB18+'BIFUbC-heavy-or-residual-oil'!AB18+'BIFUbC-natural-gas'!AB18+'BIFUbC-electricity'!AB18+'BIFUbC-heat'!AB18+'BIFUbC-biomass'!AB18+'BIFUbC-hydrogen'!AD18</f>
        <v>2563305222427863</v>
      </c>
      <c r="AC18" s="310">
        <f>'BIFUbC-coal'!AC18+'BIFUbC-LPG-propane-or-butane'!AC18+'BIFUbC-petroleum-diesel'!AC18+'BIFUbC-crude-oil'!AC18+'BIFUbC-heavy-or-residual-oil'!AC18+'BIFUbC-natural-gas'!AC18+'BIFUbC-electricity'!AC18+'BIFUbC-heat'!AC18+'BIFUbC-biomass'!AC18+'BIFUbC-hydrogen'!AE18</f>
        <v>2621786420083301</v>
      </c>
      <c r="AD18" s="310">
        <f>'BIFUbC-coal'!AD18+'BIFUbC-LPG-propane-or-butane'!AD18+'BIFUbC-petroleum-diesel'!AD18+'BIFUbC-crude-oil'!AD18+'BIFUbC-heavy-or-residual-oil'!AD18+'BIFUbC-natural-gas'!AD18+'BIFUbC-electricity'!AD18+'BIFUbC-heat'!AD18+'BIFUbC-biomass'!AD18+'BIFUbC-hydrogen'!AF18</f>
        <v>2677177543282306.5</v>
      </c>
      <c r="AE18" s="310">
        <f>'BIFUbC-coal'!AE18+'BIFUbC-LPG-propane-or-butane'!AE18+'BIFUbC-petroleum-diesel'!AE18+'BIFUbC-crude-oil'!AE18+'BIFUbC-heavy-or-residual-oil'!AE18+'BIFUbC-natural-gas'!AE18+'BIFUbC-electricity'!AE18+'BIFUbC-heat'!AE18+'BIFUbC-biomass'!AE18+'BIFUbC-hydrogen'!AG18</f>
        <v>2729266458626885</v>
      </c>
      <c r="AF18" s="310">
        <f>'BIFUbC-coal'!AF18+'BIFUbC-LPG-propane-or-butane'!AF18+'BIFUbC-petroleum-diesel'!AF18+'BIFUbC-crude-oil'!AF18+'BIFUbC-heavy-or-residual-oil'!AF18+'BIFUbC-natural-gas'!AF18+'BIFUbC-electricity'!AF18+'BIFUbC-heat'!AF18+'BIFUbC-biomass'!AF18+'BIFUbC-hydrogen'!AH18</f>
        <v>2777855502240886.5</v>
      </c>
      <c r="AG18" s="310">
        <f>'BIFUbC-coal'!AG18+'BIFUbC-LPG-propane-or-butane'!AG18+'BIFUbC-petroleum-diesel'!AG18+'BIFUbC-crude-oil'!AG18+'BIFUbC-heavy-or-residual-oil'!AG18+'BIFUbC-natural-gas'!AG18+'BIFUbC-electricity'!AG18+'BIFUbC-heat'!AG18+'BIFUbC-biomass'!AG18+'BIFUbC-hydrogen'!AI18</f>
        <v>2822762750117637</v>
      </c>
      <c r="AH18" s="310">
        <f>'BIFUbC-coal'!AH18+'BIFUbC-LPG-propane-or-butane'!AH18+'BIFUbC-petroleum-diesel'!AH18+'BIFUbC-crude-oil'!AH18+'BIFUbC-heavy-or-residual-oil'!AH18+'BIFUbC-natural-gas'!AH18+'BIFUbC-electricity'!AH18+'BIFUbC-heat'!AH18+'BIFUbC-biomass'!AH18+'BIFUbC-hydrogen'!AJ18</f>
        <v>2863823156879551.5</v>
      </c>
      <c r="AI18" s="310">
        <f>'BIFUbC-coal'!AI18+'BIFUbC-LPG-propane-or-butane'!AI18+'BIFUbC-petroleum-diesel'!AI18+'BIFUbC-crude-oil'!AI18+'BIFUbC-heavy-or-residual-oil'!AI18+'BIFUbC-natural-gas'!AI18+'BIFUbC-electricity'!AI18+'BIFUbC-heat'!AI18+'BIFUbC-biomass'!AI18+'BIFUbC-hydrogen'!AK18</f>
        <v>2900889553667555</v>
      </c>
      <c r="AJ18" s="310">
        <f>'BIFUbC-coal'!AJ18+'BIFUbC-LPG-propane-or-butane'!AJ18+'BIFUbC-petroleum-diesel'!AJ18+'BIFUbC-crude-oil'!AJ18+'BIFUbC-heavy-or-residual-oil'!AJ18+'BIFUbC-natural-gas'!AJ18+'BIFUbC-electricity'!AJ18+'BIFUbC-heat'!AJ18+'BIFUbC-biomass'!AJ18+'BIFUbC-hydrogen'!AL18</f>
        <v>2933833497625653.5</v>
      </c>
      <c r="AK18" s="310">
        <f>'BIFUbC-coal'!AK18+'BIFUbC-LPG-propane-or-butane'!AK18+'BIFUbC-petroleum-diesel'!AK18+'BIFUbC-crude-oil'!AK18+'BIFUbC-heavy-or-residual-oil'!AK18+'BIFUbC-natural-gas'!AK18+'BIFUbC-electricity'!AK18+'BIFUbC-heat'!AK18+'BIFUbC-biomass'!AK18+'BIFUbC-hydrogen'!AM18</f>
        <v>2962545967240095</v>
      </c>
      <c r="AL18" s="310">
        <f>'BIFUbC-coal'!AL18+'BIFUbC-LPG-propane-or-butane'!AL18+'BIFUbC-petroleum-diesel'!AL18+'BIFUbC-crude-oil'!AL18+'BIFUbC-heavy-or-residual-oil'!AL18+'BIFUbC-natural-gas'!AL18+'BIFUbC-electricity'!AL18+'BIFUbC-heat'!AL18+'BIFUbC-biomass'!AL18+'BIFUbC-hydrogen'!AN18</f>
        <v>2986937899605037</v>
      </c>
      <c r="AM18" s="310">
        <f>'BIFUbC-coal'!AM18+'BIFUbC-LPG-propane-or-butane'!AM18+'BIFUbC-petroleum-diesel'!AM18+'BIFUbC-crude-oil'!AM18+'BIFUbC-heavy-or-residual-oil'!AM18+'BIFUbC-natural-gas'!AM18+'BIFUbC-electricity'!AM18+'BIFUbC-heat'!AM18+'BIFUbC-biomass'!AM18+'BIFUbC-hydrogen'!AO18</f>
        <v>3006940567489210.5</v>
      </c>
      <c r="AN18" s="310">
        <f>'BIFUbC-coal'!AN18+'BIFUbC-LPG-propane-or-butane'!AN18+'BIFUbC-petroleum-diesel'!AN18+'BIFUbC-crude-oil'!AN18+'BIFUbC-heavy-or-residual-oil'!AN18+'BIFUbC-natural-gas'!AN18+'BIFUbC-electricity'!AN18+'BIFUbC-heat'!AN18+'BIFUbC-biomass'!AN18+'BIFUbC-hydrogen'!AP18</f>
        <v>3022505795844491.5</v>
      </c>
      <c r="AO18" s="310">
        <f>'BIFUbC-coal'!AO18+'BIFUbC-LPG-propane-or-butane'!AO18+'BIFUbC-petroleum-diesel'!AO18+'BIFUbC-crude-oil'!AO18+'BIFUbC-heavy-or-residual-oil'!AO18+'BIFUbC-natural-gas'!AO18+'BIFUbC-electricity'!AO18+'BIFUbC-heat'!AO18+'BIFUbC-biomass'!AO18+'BIFUbC-hydrogen'!AQ18</f>
        <v>3033606019103417.5</v>
      </c>
      <c r="AP18" s="310">
        <f>'BIFUbC-coal'!AP18+'BIFUbC-LPG-propane-or-butane'!AP18+'BIFUbC-petroleum-diesel'!AP18+'BIFUbC-crude-oil'!AP18+'BIFUbC-heavy-or-residual-oil'!AP18+'BIFUbC-natural-gas'!AP18+'BIFUbC-electricity'!AP18+'BIFUbC-heat'!AP18+'BIFUbC-biomass'!AP18+'BIFUbC-hydrogen'!AR18</f>
        <v>3040234182236942.5</v>
      </c>
      <c r="AQ18" s="310">
        <f>'BIFUbC-coal'!AQ18+'BIFUbC-LPG-propane-or-butane'!AQ18+'BIFUbC-petroleum-diesel'!AQ18+'BIFUbC-crude-oil'!AQ18+'BIFUbC-heavy-or-residual-oil'!AQ18+'BIFUbC-natural-gas'!AQ18+'BIFUbC-electricity'!AQ18+'BIFUbC-heat'!AQ18+'BIFUbC-biomass'!AQ18+'BIFUbC-hydrogen'!AS18</f>
        <v>3042149850759364</v>
      </c>
    </row>
    <row r="19" spans="1:43" x14ac:dyDescent="0.2">
      <c r="A19" s="299" t="s">
        <v>106</v>
      </c>
      <c r="B19" s="310">
        <f>'BIFUbC-coal'!B19+'BIFUbC-LPG-propane-or-butane'!B19+'BIFUbC-petroleum-diesel'!B19+'BIFUbC-crude-oil'!B19+'BIFUbC-heavy-or-residual-oil'!B19+'BIFUbC-natural-gas'!B19+'BIFUbC-electricity'!B19+'BIFUbC-heat'!B19+'BIFUbC-biomass'!B19+'BIFUbC-hydrogen'!D19</f>
        <v>355602451056580.88</v>
      </c>
      <c r="C19" s="310">
        <f>'BIFUbC-coal'!C19+'BIFUbC-LPG-propane-or-butane'!C19+'BIFUbC-petroleum-diesel'!C19+'BIFUbC-crude-oil'!C19+'BIFUbC-heavy-or-residual-oil'!C19+'BIFUbC-natural-gas'!C19+'BIFUbC-electricity'!C19+'BIFUbC-heat'!C19+'BIFUbC-biomass'!C19+'BIFUbC-hydrogen'!E19</f>
        <v>391851376450712.25</v>
      </c>
      <c r="D19" s="310">
        <f>'BIFUbC-coal'!D19+'BIFUbC-LPG-propane-or-butane'!D19+'BIFUbC-petroleum-diesel'!D19+'BIFUbC-crude-oil'!D19+'BIFUbC-heavy-or-residual-oil'!D19+'BIFUbC-natural-gas'!D19+'BIFUbC-electricity'!D19+'BIFUbC-heat'!D19+'BIFUbC-biomass'!D19+'BIFUbC-hydrogen'!F19</f>
        <v>476295761622883.69</v>
      </c>
      <c r="E19" s="310">
        <f>'BIFUbC-coal'!E19+'BIFUbC-LPG-propane-or-butane'!E19+'BIFUbC-petroleum-diesel'!E19+'BIFUbC-crude-oil'!E19+'BIFUbC-heavy-or-residual-oil'!E19+'BIFUbC-natural-gas'!E19+'BIFUbC-electricity'!E19+'BIFUbC-heat'!E19+'BIFUbC-biomass'!E19+'BIFUbC-hydrogen'!G19</f>
        <v>541304723254829.69</v>
      </c>
      <c r="F19" s="310">
        <f>'BIFUbC-coal'!F19+'BIFUbC-LPG-propane-or-butane'!F19+'BIFUbC-petroleum-diesel'!F19+'BIFUbC-crude-oil'!F19+'BIFUbC-heavy-or-residual-oil'!F19+'BIFUbC-natural-gas'!F19+'BIFUbC-electricity'!F19+'BIFUbC-heat'!F19+'BIFUbC-biomass'!F19+'BIFUbC-hydrogen'!H19</f>
        <v>572624423835619.75</v>
      </c>
      <c r="G19" s="310">
        <f>'BIFUbC-coal'!G19+'BIFUbC-LPG-propane-or-butane'!G19+'BIFUbC-petroleum-diesel'!G19+'BIFUbC-crude-oil'!G19+'BIFUbC-heavy-or-residual-oil'!G19+'BIFUbC-natural-gas'!G19+'BIFUbC-electricity'!G19+'BIFUbC-heat'!G19+'BIFUbC-biomass'!G19+'BIFUbC-hydrogen'!I19</f>
        <v>615963970582912.25</v>
      </c>
      <c r="H19" s="310">
        <f>'BIFUbC-coal'!H19+'BIFUbC-LPG-propane-or-butane'!H19+'BIFUbC-petroleum-diesel'!H19+'BIFUbC-crude-oil'!H19+'BIFUbC-heavy-or-residual-oil'!H19+'BIFUbC-natural-gas'!H19+'BIFUbC-electricity'!H19+'BIFUbC-heat'!H19+'BIFUbC-biomass'!H19+'BIFUbC-hydrogen'!J19</f>
        <v>671823176294404.38</v>
      </c>
      <c r="I19" s="310">
        <f>'BIFUbC-coal'!I19+'BIFUbC-LPG-propane-or-butane'!I19+'BIFUbC-petroleum-diesel'!I19+'BIFUbC-crude-oil'!I19+'BIFUbC-heavy-or-residual-oil'!I19+'BIFUbC-natural-gas'!I19+'BIFUbC-electricity'!I19+'BIFUbC-heat'!I19+'BIFUbC-biomass'!I19+'BIFUbC-hydrogen'!K19</f>
        <v>726646321994386.5</v>
      </c>
      <c r="J19" s="310">
        <f>'BIFUbC-coal'!J19+'BIFUbC-LPG-propane-or-butane'!J19+'BIFUbC-petroleum-diesel'!J19+'BIFUbC-crude-oil'!J19+'BIFUbC-heavy-or-residual-oil'!J19+'BIFUbC-natural-gas'!J19+'BIFUbC-electricity'!J19+'BIFUbC-heat'!J19+'BIFUbC-biomass'!J19+'BIFUbC-hydrogen'!L19</f>
        <v>775918520608385.88</v>
      </c>
      <c r="K19" s="310">
        <f>'BIFUbC-coal'!K19+'BIFUbC-LPG-propane-or-butane'!K19+'BIFUbC-petroleum-diesel'!K19+'BIFUbC-crude-oil'!K19+'BIFUbC-heavy-or-residual-oil'!K19+'BIFUbC-natural-gas'!K19+'BIFUbC-electricity'!K19+'BIFUbC-heat'!K19+'BIFUbC-biomass'!K19+'BIFUbC-hydrogen'!M19</f>
        <v>820316212818861.63</v>
      </c>
      <c r="L19" s="310">
        <f>'BIFUbC-coal'!L19+'BIFUbC-LPG-propane-or-butane'!L19+'BIFUbC-petroleum-diesel'!L19+'BIFUbC-crude-oil'!L19+'BIFUbC-heavy-or-residual-oil'!L19+'BIFUbC-natural-gas'!L19+'BIFUbC-electricity'!L19+'BIFUbC-heat'!L19+'BIFUbC-biomass'!L19+'BIFUbC-hydrogen'!N19</f>
        <v>861124225933365.63</v>
      </c>
      <c r="M19" s="310">
        <f>'BIFUbC-coal'!M19+'BIFUbC-LPG-propane-or-butane'!M19+'BIFUbC-petroleum-diesel'!M19+'BIFUbC-crude-oil'!M19+'BIFUbC-heavy-or-residual-oil'!M19+'BIFUbC-natural-gas'!M19+'BIFUbC-electricity'!M19+'BIFUbC-heat'!M19+'BIFUbC-biomass'!M19+'BIFUbC-hydrogen'!O19</f>
        <v>900154076262051.75</v>
      </c>
      <c r="N19" s="310">
        <f>'BIFUbC-coal'!N19+'BIFUbC-LPG-propane-or-butane'!N19+'BIFUbC-petroleum-diesel'!N19+'BIFUbC-crude-oil'!N19+'BIFUbC-heavy-or-residual-oil'!N19+'BIFUbC-natural-gas'!N19+'BIFUbC-electricity'!N19+'BIFUbC-heat'!N19+'BIFUbC-biomass'!N19+'BIFUbC-hydrogen'!P19</f>
        <v>939240186413968.75</v>
      </c>
      <c r="O19" s="310">
        <f>'BIFUbC-coal'!O19+'BIFUbC-LPG-propane-or-butane'!O19+'BIFUbC-petroleum-diesel'!O19+'BIFUbC-crude-oil'!O19+'BIFUbC-heavy-or-residual-oil'!O19+'BIFUbC-natural-gas'!O19+'BIFUbC-electricity'!O19+'BIFUbC-heat'!O19+'BIFUbC-biomass'!O19+'BIFUbC-hydrogen'!Q19</f>
        <v>978623122769697.88</v>
      </c>
      <c r="P19" s="310">
        <f>'BIFUbC-coal'!P19+'BIFUbC-LPG-propane-or-butane'!P19+'BIFUbC-petroleum-diesel'!P19+'BIFUbC-crude-oil'!P19+'BIFUbC-heavy-or-residual-oil'!P19+'BIFUbC-natural-gas'!P19+'BIFUbC-electricity'!P19+'BIFUbC-heat'!P19+'BIFUbC-biomass'!P19+'BIFUbC-hydrogen'!R19</f>
        <v>1018118984412788.8</v>
      </c>
      <c r="Q19" s="310">
        <f>'BIFUbC-coal'!Q19+'BIFUbC-LPG-propane-or-butane'!Q19+'BIFUbC-petroleum-diesel'!Q19+'BIFUbC-crude-oil'!Q19+'BIFUbC-heavy-or-residual-oil'!Q19+'BIFUbC-natural-gas'!Q19+'BIFUbC-electricity'!Q19+'BIFUbC-heat'!Q19+'BIFUbC-biomass'!Q19+'BIFUbC-hydrogen'!S19</f>
        <v>1057526152597433.1</v>
      </c>
      <c r="R19" s="310">
        <f>'BIFUbC-coal'!R19+'BIFUbC-LPG-propane-or-butane'!R19+'BIFUbC-petroleum-diesel'!R19+'BIFUbC-crude-oil'!R19+'BIFUbC-heavy-or-residual-oil'!R19+'BIFUbC-natural-gas'!R19+'BIFUbC-electricity'!R19+'BIFUbC-heat'!R19+'BIFUbC-biomass'!R19+'BIFUbC-hydrogen'!T19</f>
        <v>1096625845720305</v>
      </c>
      <c r="S19" s="310">
        <f>'BIFUbC-coal'!S19+'BIFUbC-LPG-propane-or-butane'!S19+'BIFUbC-petroleum-diesel'!S19+'BIFUbC-crude-oil'!S19+'BIFUbC-heavy-or-residual-oil'!S19+'BIFUbC-natural-gas'!S19+'BIFUbC-electricity'!S19+'BIFUbC-heat'!S19+'BIFUbC-biomass'!S19+'BIFUbC-hydrogen'!U19</f>
        <v>1135229640076584.5</v>
      </c>
      <c r="T19" s="310">
        <f>'BIFUbC-coal'!T19+'BIFUbC-LPG-propane-or-butane'!T19+'BIFUbC-petroleum-diesel'!T19+'BIFUbC-crude-oil'!T19+'BIFUbC-heavy-or-residual-oil'!T19+'BIFUbC-natural-gas'!T19+'BIFUbC-electricity'!T19+'BIFUbC-heat'!T19+'BIFUbC-biomass'!T19+'BIFUbC-hydrogen'!V19</f>
        <v>1173168766689641.5</v>
      </c>
      <c r="U19" s="310">
        <f>'BIFUbC-coal'!U19+'BIFUbC-LPG-propane-or-butane'!U19+'BIFUbC-petroleum-diesel'!U19+'BIFUbC-crude-oil'!U19+'BIFUbC-heavy-or-residual-oil'!U19+'BIFUbC-natural-gas'!U19+'BIFUbC-electricity'!U19+'BIFUbC-heat'!U19+'BIFUbC-biomass'!U19+'BIFUbC-hydrogen'!W19</f>
        <v>1210320171905442</v>
      </c>
      <c r="V19" s="310">
        <f>'BIFUbC-coal'!V19+'BIFUbC-LPG-propane-or-butane'!V19+'BIFUbC-petroleum-diesel'!V19+'BIFUbC-crude-oil'!V19+'BIFUbC-heavy-or-residual-oil'!V19+'BIFUbC-natural-gas'!V19+'BIFUbC-electricity'!V19+'BIFUbC-heat'!V19+'BIFUbC-biomass'!V19+'BIFUbC-hydrogen'!X19</f>
        <v>1246563890682639.5</v>
      </c>
      <c r="W19" s="310">
        <f>'BIFUbC-coal'!W19+'BIFUbC-LPG-propane-or-butane'!W19+'BIFUbC-petroleum-diesel'!W19+'BIFUbC-crude-oil'!W19+'BIFUbC-heavy-or-residual-oil'!W19+'BIFUbC-natural-gas'!W19+'BIFUbC-electricity'!W19+'BIFUbC-heat'!W19+'BIFUbC-biomass'!W19+'BIFUbC-hydrogen'!Y19</f>
        <v>1281783827831316.3</v>
      </c>
      <c r="X19" s="310">
        <f>'BIFUbC-coal'!X19+'BIFUbC-LPG-propane-or-butane'!X19+'BIFUbC-petroleum-diesel'!X19+'BIFUbC-crude-oil'!X19+'BIFUbC-heavy-or-residual-oil'!X19+'BIFUbC-natural-gas'!X19+'BIFUbC-electricity'!X19+'BIFUbC-heat'!X19+'BIFUbC-biomass'!X19+'BIFUbC-hydrogen'!Z19</f>
        <v>1315868498945249</v>
      </c>
      <c r="Y19" s="310">
        <f>'BIFUbC-coal'!Y19+'BIFUbC-LPG-propane-or-butane'!Y19+'BIFUbC-petroleum-diesel'!Y19+'BIFUbC-crude-oil'!Y19+'BIFUbC-heavy-or-residual-oil'!Y19+'BIFUbC-natural-gas'!Y19+'BIFUbC-electricity'!Y19+'BIFUbC-heat'!Y19+'BIFUbC-biomass'!Y19+'BIFUbC-hydrogen'!AA19</f>
        <v>1348711724055897.8</v>
      </c>
      <c r="Z19" s="310">
        <f>'BIFUbC-coal'!Z19+'BIFUbC-LPG-propane-or-butane'!Z19+'BIFUbC-petroleum-diesel'!Z19+'BIFUbC-crude-oil'!Z19+'BIFUbC-heavy-or-residual-oil'!Z19+'BIFUbC-natural-gas'!Z19+'BIFUbC-electricity'!Z19+'BIFUbC-heat'!Z19+'BIFUbC-biomass'!Z19+'BIFUbC-hydrogen'!AB19</f>
        <v>1380213267786853.3</v>
      </c>
      <c r="AA19" s="310">
        <f>'BIFUbC-coal'!AA19+'BIFUbC-LPG-propane-or-butane'!AA19+'BIFUbC-petroleum-diesel'!AA19+'BIFUbC-crude-oil'!AA19+'BIFUbC-heavy-or-residual-oil'!AA19+'BIFUbC-natural-gas'!AA19+'BIFUbC-electricity'!AA19+'BIFUbC-heat'!AA19+'BIFUbC-biomass'!AA19+'BIFUbC-hydrogen'!AC19</f>
        <v>1410279420604009.8</v>
      </c>
      <c r="AB19" s="310">
        <f>'BIFUbC-coal'!AB19+'BIFUbC-LPG-propane-or-butane'!AB19+'BIFUbC-petroleum-diesel'!AB19+'BIFUbC-crude-oil'!AB19+'BIFUbC-heavy-or-residual-oil'!AB19+'BIFUbC-natural-gas'!AB19+'BIFUbC-electricity'!AB19+'BIFUbC-heat'!AB19+'BIFUbC-biomass'!AB19+'BIFUbC-hydrogen'!AD19</f>
        <v>1438823516622712.8</v>
      </c>
      <c r="AC19" s="310">
        <f>'BIFUbC-coal'!AC19+'BIFUbC-LPG-propane-or-butane'!AC19+'BIFUbC-petroleum-diesel'!AC19+'BIFUbC-crude-oil'!AC19+'BIFUbC-heavy-or-residual-oil'!AC19+'BIFUbC-natural-gas'!AC19+'BIFUbC-electricity'!AC19+'BIFUbC-heat'!AC19+'BIFUbC-biomass'!AC19+'BIFUbC-hydrogen'!AE19</f>
        <v>1465766384333418</v>
      </c>
      <c r="AD19" s="310">
        <f>'BIFUbC-coal'!AD19+'BIFUbC-LPG-propane-or-butane'!AD19+'BIFUbC-petroleum-diesel'!AD19+'BIFUbC-crude-oil'!AD19+'BIFUbC-heavy-or-residual-oil'!AD19+'BIFUbC-natural-gas'!AD19+'BIFUbC-electricity'!AD19+'BIFUbC-heat'!AD19+'BIFUbC-biomass'!AD19+'BIFUbC-hydrogen'!AF19</f>
        <v>1491036727525392.3</v>
      </c>
      <c r="AE19" s="310">
        <f>'BIFUbC-coal'!AE19+'BIFUbC-LPG-propane-or-butane'!AE19+'BIFUbC-petroleum-diesel'!AE19+'BIFUbC-crude-oil'!AE19+'BIFUbC-heavy-or-residual-oil'!AE19+'BIFUbC-natural-gas'!AE19+'BIFUbC-electricity'!AE19+'BIFUbC-heat'!AE19+'BIFUbC-biomass'!AE19+'BIFUbC-hydrogen'!AG19</f>
        <v>1514571434608657.3</v>
      </c>
      <c r="AF19" s="310">
        <f>'BIFUbC-coal'!AF19+'BIFUbC-LPG-propane-or-butane'!AF19+'BIFUbC-petroleum-diesel'!AF19+'BIFUbC-crude-oil'!AF19+'BIFUbC-heavy-or-residual-oil'!AF19+'BIFUbC-natural-gas'!AF19+'BIFUbC-electricity'!AF19+'BIFUbC-heat'!AF19+'BIFUbC-biomass'!AF19+'BIFUbC-hydrogen'!AH19</f>
        <v>1536315815442662</v>
      </c>
      <c r="AG19" s="310">
        <f>'BIFUbC-coal'!AG19+'BIFUbC-LPG-propane-or-butane'!AG19+'BIFUbC-petroleum-diesel'!AG19+'BIFUbC-crude-oil'!AG19+'BIFUbC-heavy-or-residual-oil'!AG19+'BIFUbC-natural-gas'!AG19+'BIFUbC-electricity'!AG19+'BIFUbC-heat'!AG19+'BIFUbC-biomass'!AG19+'BIFUbC-hydrogen'!AI19</f>
        <v>1556223765662608</v>
      </c>
      <c r="AH19" s="310">
        <f>'BIFUbC-coal'!AH19+'BIFUbC-LPG-propane-or-butane'!AH19+'BIFUbC-petroleum-diesel'!AH19+'BIFUbC-crude-oil'!AH19+'BIFUbC-heavy-or-residual-oil'!AH19+'BIFUbC-natural-gas'!AH19+'BIFUbC-electricity'!AH19+'BIFUbC-heat'!AH19+'BIFUbC-biomass'!AH19+'BIFUbC-hydrogen'!AJ19</f>
        <v>1574257859338139.3</v>
      </c>
      <c r="AI19" s="310">
        <f>'BIFUbC-coal'!AI19+'BIFUbC-LPG-propane-or-butane'!AI19+'BIFUbC-petroleum-diesel'!AI19+'BIFUbC-crude-oil'!AI19+'BIFUbC-heavy-or-residual-oil'!AI19+'BIFUbC-natural-gas'!AI19+'BIFUbC-electricity'!AI19+'BIFUbC-heat'!AI19+'BIFUbC-biomass'!AI19+'BIFUbC-hydrogen'!AK19</f>
        <v>1590389371593057</v>
      </c>
      <c r="AJ19" s="310">
        <f>'BIFUbC-coal'!AJ19+'BIFUbC-LPG-propane-or-butane'!AJ19+'BIFUbC-petroleum-diesel'!AJ19+'BIFUbC-crude-oil'!AJ19+'BIFUbC-heavy-or-residual-oil'!AJ19+'BIFUbC-natural-gas'!AJ19+'BIFUbC-electricity'!AJ19+'BIFUbC-heat'!AJ19+'BIFUbC-biomass'!AJ19+'BIFUbC-hydrogen'!AL19</f>
        <v>1604598233549366.5</v>
      </c>
      <c r="AK19" s="310">
        <f>'BIFUbC-coal'!AK19+'BIFUbC-LPG-propane-or-butane'!AK19+'BIFUbC-petroleum-diesel'!AK19+'BIFUbC-crude-oil'!AK19+'BIFUbC-heavy-or-residual-oil'!AK19+'BIFUbC-natural-gas'!AK19+'BIFUbC-electricity'!AK19+'BIFUbC-heat'!AK19+'BIFUbC-biomass'!AK19+'BIFUbC-hydrogen'!AM19</f>
        <v>1616872922625979</v>
      </c>
      <c r="AL19" s="310">
        <f>'BIFUbC-coal'!AL19+'BIFUbC-LPG-propane-or-butane'!AL19+'BIFUbC-petroleum-diesel'!AL19+'BIFUbC-crude-oil'!AL19+'BIFUbC-heavy-or-residual-oil'!AL19+'BIFUbC-natural-gas'!AL19+'BIFUbC-electricity'!AL19+'BIFUbC-heat'!AL19+'BIFUbC-biomass'!AL19+'BIFUbC-hydrogen'!AN19</f>
        <v>1627210291815489.8</v>
      </c>
      <c r="AM19" s="310">
        <f>'BIFUbC-coal'!AM19+'BIFUbC-LPG-propane-or-butane'!AM19+'BIFUbC-petroleum-diesel'!AM19+'BIFUbC-crude-oil'!AM19+'BIFUbC-heavy-or-residual-oil'!AM19+'BIFUbC-natural-gas'!AM19+'BIFUbC-electricity'!AM19+'BIFUbC-heat'!AM19+'BIFUbC-biomass'!AM19+'BIFUbC-hydrogen'!AO19</f>
        <v>1635615342076745</v>
      </c>
      <c r="AN19" s="310">
        <f>'BIFUbC-coal'!AN19+'BIFUbC-LPG-propane-or-butane'!AN19+'BIFUbC-petroleum-diesel'!AN19+'BIFUbC-crude-oil'!AN19+'BIFUbC-heavy-or-residual-oil'!AN19+'BIFUbC-natural-gas'!AN19+'BIFUbC-electricity'!AN19+'BIFUbC-heat'!AN19+'BIFUbC-biomass'!AN19+'BIFUbC-hydrogen'!AP19</f>
        <v>1642100942413610</v>
      </c>
      <c r="AO19" s="310">
        <f>'BIFUbC-coal'!AO19+'BIFUbC-LPG-propane-or-butane'!AO19+'BIFUbC-petroleum-diesel'!AO19+'BIFUbC-crude-oil'!AO19+'BIFUbC-heavy-or-residual-oil'!AO19+'BIFUbC-natural-gas'!AO19+'BIFUbC-electricity'!AO19+'BIFUbC-heat'!AO19+'BIFUbC-biomass'!AO19+'BIFUbC-hydrogen'!AQ19</f>
        <v>1646687502559480</v>
      </c>
      <c r="AP19" s="310">
        <f>'BIFUbC-coal'!AP19+'BIFUbC-LPG-propane-or-butane'!AP19+'BIFUbC-petroleum-diesel'!AP19+'BIFUbC-crude-oil'!AP19+'BIFUbC-heavy-or-residual-oil'!AP19+'BIFUbC-natural-gas'!AP19+'BIFUbC-electricity'!AP19+'BIFUbC-heat'!AP19+'BIFUbC-biomass'!AP19+'BIFUbC-hydrogen'!AR19</f>
        <v>1649402603453054.3</v>
      </c>
      <c r="AQ19" s="310">
        <f>'BIFUbC-coal'!AQ19+'BIFUbC-LPG-propane-or-butane'!AQ19+'BIFUbC-petroleum-diesel'!AQ19+'BIFUbC-crude-oil'!AQ19+'BIFUbC-heavy-or-residual-oil'!AQ19+'BIFUbC-natural-gas'!AQ19+'BIFUbC-electricity'!AQ19+'BIFUbC-heat'!AQ19+'BIFUbC-biomass'!AQ19+'BIFUbC-hydrogen'!AS19</f>
        <v>1650143010166942</v>
      </c>
    </row>
    <row r="20" spans="1:43" x14ac:dyDescent="0.2">
      <c r="A20" s="299" t="s">
        <v>107</v>
      </c>
      <c r="B20" s="310">
        <f>'BIFUbC-coal'!B20+'BIFUbC-LPG-propane-or-butane'!B20+'BIFUbC-petroleum-diesel'!B20+'BIFUbC-crude-oil'!B20+'BIFUbC-heavy-or-residual-oil'!B20+'BIFUbC-natural-gas'!B20+'BIFUbC-electricity'!B20+'BIFUbC-heat'!B20+'BIFUbC-biomass'!B20+'BIFUbC-hydrogen'!D20</f>
        <v>239928922216129.44</v>
      </c>
      <c r="C20" s="310">
        <f>'BIFUbC-coal'!C20+'BIFUbC-LPG-propane-or-butane'!C20+'BIFUbC-petroleum-diesel'!C20+'BIFUbC-crude-oil'!C20+'BIFUbC-heavy-or-residual-oil'!C20+'BIFUbC-natural-gas'!C20+'BIFUbC-electricity'!C20+'BIFUbC-heat'!C20+'BIFUbC-biomass'!C20+'BIFUbC-hydrogen'!E20</f>
        <v>242793277946328.5</v>
      </c>
      <c r="D20" s="310">
        <f>'BIFUbC-coal'!D20+'BIFUbC-LPG-propane-or-butane'!D20+'BIFUbC-petroleum-diesel'!D20+'BIFUbC-crude-oil'!D20+'BIFUbC-heavy-or-residual-oil'!D20+'BIFUbC-natural-gas'!D20+'BIFUbC-electricity'!D20+'BIFUbC-heat'!D20+'BIFUbC-biomass'!D20+'BIFUbC-hydrogen'!F20</f>
        <v>274537908211829.13</v>
      </c>
      <c r="E20" s="310">
        <f>'BIFUbC-coal'!E20+'BIFUbC-LPG-propane-or-butane'!E20+'BIFUbC-petroleum-diesel'!E20+'BIFUbC-crude-oil'!E20+'BIFUbC-heavy-or-residual-oil'!E20+'BIFUbC-natural-gas'!E20+'BIFUbC-electricity'!E20+'BIFUbC-heat'!E20+'BIFUbC-biomass'!E20+'BIFUbC-hydrogen'!G20</f>
        <v>303046129825858.19</v>
      </c>
      <c r="F20" s="310">
        <f>'BIFUbC-coal'!F20+'BIFUbC-LPG-propane-or-butane'!F20+'BIFUbC-petroleum-diesel'!F20+'BIFUbC-crude-oil'!F20+'BIFUbC-heavy-or-residual-oil'!F20+'BIFUbC-natural-gas'!F20+'BIFUbC-electricity'!F20+'BIFUbC-heat'!F20+'BIFUbC-biomass'!F20+'BIFUbC-hydrogen'!H20</f>
        <v>314575866973166.88</v>
      </c>
      <c r="G20" s="310">
        <f>'BIFUbC-coal'!G20+'BIFUbC-LPG-propane-or-butane'!G20+'BIFUbC-petroleum-diesel'!G20+'BIFUbC-crude-oil'!G20+'BIFUbC-heavy-or-residual-oil'!G20+'BIFUbC-natural-gas'!G20+'BIFUbC-electricity'!G20+'BIFUbC-heat'!G20+'BIFUbC-biomass'!G20+'BIFUbC-hydrogen'!I20</f>
        <v>323955925067743.94</v>
      </c>
      <c r="H20" s="310">
        <f>'BIFUbC-coal'!H20+'BIFUbC-LPG-propane-or-butane'!H20+'BIFUbC-petroleum-diesel'!H20+'BIFUbC-crude-oil'!H20+'BIFUbC-heavy-or-residual-oil'!H20+'BIFUbC-natural-gas'!H20+'BIFUbC-electricity'!H20+'BIFUbC-heat'!H20+'BIFUbC-biomass'!H20+'BIFUbC-hydrogen'!J20</f>
        <v>336579002320985.19</v>
      </c>
      <c r="I20" s="310">
        <f>'BIFUbC-coal'!I20+'BIFUbC-LPG-propane-or-butane'!I20+'BIFUbC-petroleum-diesel'!I20+'BIFUbC-crude-oil'!I20+'BIFUbC-heavy-or-residual-oil'!I20+'BIFUbC-natural-gas'!I20+'BIFUbC-electricity'!I20+'BIFUbC-heat'!I20+'BIFUbC-biomass'!I20+'BIFUbC-hydrogen'!K20</f>
        <v>350496750569873.81</v>
      </c>
      <c r="J20" s="310">
        <f>'BIFUbC-coal'!J20+'BIFUbC-LPG-propane-or-butane'!J20+'BIFUbC-petroleum-diesel'!J20+'BIFUbC-crude-oil'!J20+'BIFUbC-heavy-or-residual-oil'!J20+'BIFUbC-natural-gas'!J20+'BIFUbC-electricity'!J20+'BIFUbC-heat'!J20+'BIFUbC-biomass'!J20+'BIFUbC-hydrogen'!L20</f>
        <v>364348939669037.31</v>
      </c>
      <c r="K20" s="310">
        <f>'BIFUbC-coal'!K20+'BIFUbC-LPG-propane-or-butane'!K20+'BIFUbC-petroleum-diesel'!K20+'BIFUbC-crude-oil'!K20+'BIFUbC-heavy-or-residual-oil'!K20+'BIFUbC-natural-gas'!K20+'BIFUbC-electricity'!K20+'BIFUbC-heat'!K20+'BIFUbC-biomass'!K20+'BIFUbC-hydrogen'!M20</f>
        <v>377912105763585.56</v>
      </c>
      <c r="L20" s="310">
        <f>'BIFUbC-coal'!L20+'BIFUbC-LPG-propane-or-butane'!L20+'BIFUbC-petroleum-diesel'!L20+'BIFUbC-crude-oil'!L20+'BIFUbC-heavy-or-residual-oil'!L20+'BIFUbC-natural-gas'!L20+'BIFUbC-electricity'!L20+'BIFUbC-heat'!L20+'BIFUbC-biomass'!L20+'BIFUbC-hydrogen'!N20</f>
        <v>390950534570974.5</v>
      </c>
      <c r="M20" s="310">
        <f>'BIFUbC-coal'!M20+'BIFUbC-LPG-propane-or-butane'!M20+'BIFUbC-petroleum-diesel'!M20+'BIFUbC-crude-oil'!M20+'BIFUbC-heavy-or-residual-oil'!M20+'BIFUbC-natural-gas'!M20+'BIFUbC-electricity'!M20+'BIFUbC-heat'!M20+'BIFUbC-biomass'!M20+'BIFUbC-hydrogen'!O20</f>
        <v>403218008100810.25</v>
      </c>
      <c r="N20" s="310">
        <f>'BIFUbC-coal'!N20+'BIFUbC-LPG-propane-or-butane'!N20+'BIFUbC-petroleum-diesel'!N20+'BIFUbC-crude-oil'!N20+'BIFUbC-heavy-or-residual-oil'!N20+'BIFUbC-natural-gas'!N20+'BIFUbC-electricity'!N20+'BIFUbC-heat'!N20+'BIFUbC-biomass'!N20+'BIFUbC-hydrogen'!P20</f>
        <v>414513824001901.56</v>
      </c>
      <c r="O20" s="310">
        <f>'BIFUbC-coal'!O20+'BIFUbC-LPG-propane-or-butane'!O20+'BIFUbC-petroleum-diesel'!O20+'BIFUbC-crude-oil'!O20+'BIFUbC-heavy-or-residual-oil'!O20+'BIFUbC-natural-gas'!O20+'BIFUbC-electricity'!O20+'BIFUbC-heat'!O20+'BIFUbC-biomass'!O20+'BIFUbC-hydrogen'!Q20</f>
        <v>424801449201257.38</v>
      </c>
      <c r="P20" s="310">
        <f>'BIFUbC-coal'!P20+'BIFUbC-LPG-propane-or-butane'!P20+'BIFUbC-petroleum-diesel'!P20+'BIFUbC-crude-oil'!P20+'BIFUbC-heavy-or-residual-oil'!P20+'BIFUbC-natural-gas'!P20+'BIFUbC-electricity'!P20+'BIFUbC-heat'!P20+'BIFUbC-biomass'!P20+'BIFUbC-hydrogen'!R20</f>
        <v>434113517622976.13</v>
      </c>
      <c r="Q20" s="310">
        <f>'BIFUbC-coal'!Q20+'BIFUbC-LPG-propane-or-butane'!Q20+'BIFUbC-petroleum-diesel'!Q20+'BIFUbC-crude-oil'!Q20+'BIFUbC-heavy-or-residual-oil'!Q20+'BIFUbC-natural-gas'!Q20+'BIFUbC-electricity'!Q20+'BIFUbC-heat'!Q20+'BIFUbC-biomass'!Q20+'BIFUbC-hydrogen'!S20</f>
        <v>442500297696992.31</v>
      </c>
      <c r="R20" s="310">
        <f>'BIFUbC-coal'!R20+'BIFUbC-LPG-propane-or-butane'!R20+'BIFUbC-petroleum-diesel'!R20+'BIFUbC-crude-oil'!R20+'BIFUbC-heavy-or-residual-oil'!R20+'BIFUbC-natural-gas'!R20+'BIFUbC-electricity'!R20+'BIFUbC-heat'!R20+'BIFUbC-biomass'!R20+'BIFUbC-hydrogen'!T20</f>
        <v>450027925369272.13</v>
      </c>
      <c r="S20" s="310">
        <f>'BIFUbC-coal'!S20+'BIFUbC-LPG-propane-or-butane'!S20+'BIFUbC-petroleum-diesel'!S20+'BIFUbC-crude-oil'!S20+'BIFUbC-heavy-or-residual-oil'!S20+'BIFUbC-natural-gas'!S20+'BIFUbC-electricity'!S20+'BIFUbC-heat'!S20+'BIFUbC-biomass'!S20+'BIFUbC-hydrogen'!U20</f>
        <v>456775160915844.5</v>
      </c>
      <c r="T20" s="310">
        <f>'BIFUbC-coal'!T20+'BIFUbC-LPG-propane-or-butane'!T20+'BIFUbC-petroleum-diesel'!T20+'BIFUbC-crude-oil'!T20+'BIFUbC-heavy-or-residual-oil'!T20+'BIFUbC-natural-gas'!T20+'BIFUbC-electricity'!T20+'BIFUbC-heat'!T20+'BIFUbC-biomass'!T20+'BIFUbC-hydrogen'!V20</f>
        <v>462762093020111.75</v>
      </c>
      <c r="U20" s="310">
        <f>'BIFUbC-coal'!U20+'BIFUbC-LPG-propane-or-butane'!U20+'BIFUbC-petroleum-diesel'!U20+'BIFUbC-crude-oil'!U20+'BIFUbC-heavy-or-residual-oil'!U20+'BIFUbC-natural-gas'!U20+'BIFUbC-electricity'!U20+'BIFUbC-heat'!U20+'BIFUbC-biomass'!U20+'BIFUbC-hydrogen'!W20</f>
        <v>468013595504583</v>
      </c>
      <c r="V20" s="310">
        <f>'BIFUbC-coal'!V20+'BIFUbC-LPG-propane-or-butane'!V20+'BIFUbC-petroleum-diesel'!V20+'BIFUbC-crude-oil'!V20+'BIFUbC-heavy-or-residual-oil'!V20+'BIFUbC-natural-gas'!V20+'BIFUbC-electricity'!V20+'BIFUbC-heat'!V20+'BIFUbC-biomass'!V20+'BIFUbC-hydrogen'!X20</f>
        <v>472559834624768.81</v>
      </c>
      <c r="W20" s="310">
        <f>'BIFUbC-coal'!W20+'BIFUbC-LPG-propane-or-butane'!W20+'BIFUbC-petroleum-diesel'!W20+'BIFUbC-crude-oil'!W20+'BIFUbC-heavy-or-residual-oil'!W20+'BIFUbC-natural-gas'!W20+'BIFUbC-electricity'!W20+'BIFUbC-heat'!W20+'BIFUbC-biomass'!W20+'BIFUbC-hydrogen'!Y20</f>
        <v>476435487811590.13</v>
      </c>
      <c r="X20" s="310">
        <f>'BIFUbC-coal'!X20+'BIFUbC-LPG-propane-or-butane'!X20+'BIFUbC-petroleum-diesel'!X20+'BIFUbC-crude-oil'!X20+'BIFUbC-heavy-or-residual-oil'!X20+'BIFUbC-natural-gas'!X20+'BIFUbC-electricity'!X20+'BIFUbC-heat'!X20+'BIFUbC-biomass'!X20+'BIFUbC-hydrogen'!Z20</f>
        <v>479678978622741.25</v>
      </c>
      <c r="Y20" s="310">
        <f>'BIFUbC-coal'!Y20+'BIFUbC-LPG-propane-or-butane'!Y20+'BIFUbC-petroleum-diesel'!Y20+'BIFUbC-crude-oil'!Y20+'BIFUbC-heavy-or-residual-oil'!Y20+'BIFUbC-natural-gas'!Y20+'BIFUbC-electricity'!Y20+'BIFUbC-heat'!Y20+'BIFUbC-biomass'!Y20+'BIFUbC-hydrogen'!AA20</f>
        <v>482331744659033.44</v>
      </c>
      <c r="Z20" s="310">
        <f>'BIFUbC-coal'!Z20+'BIFUbC-LPG-propane-or-butane'!Z20+'BIFUbC-petroleum-diesel'!Z20+'BIFUbC-crude-oil'!Z20+'BIFUbC-heavy-or-residual-oil'!Z20+'BIFUbC-natural-gas'!Z20+'BIFUbC-electricity'!Z20+'BIFUbC-heat'!Z20+'BIFUbC-biomass'!Z20+'BIFUbC-hydrogen'!AB20</f>
        <v>484437552486279.56</v>
      </c>
      <c r="AA20" s="310">
        <f>'BIFUbC-coal'!AA20+'BIFUbC-LPG-propane-or-butane'!AA20+'BIFUbC-petroleum-diesel'!AA20+'BIFUbC-crude-oil'!AA20+'BIFUbC-heavy-or-residual-oil'!AA20+'BIFUbC-natural-gas'!AA20+'BIFUbC-electricity'!AA20+'BIFUbC-heat'!AA20+'BIFUbC-biomass'!AA20+'BIFUbC-hydrogen'!AC20</f>
        <v>486041870859271</v>
      </c>
      <c r="AB20" s="310">
        <f>'BIFUbC-coal'!AB20+'BIFUbC-LPG-propane-or-butane'!AB20+'BIFUbC-petroleum-diesel'!AB20+'BIFUbC-crude-oil'!AB20+'BIFUbC-heavy-or-residual-oil'!AB20+'BIFUbC-natural-gas'!AB20+'BIFUbC-electricity'!AB20+'BIFUbC-heat'!AB20+'BIFUbC-biomass'!AB20+'BIFUbC-hydrogen'!AD20</f>
        <v>487191310876135.56</v>
      </c>
      <c r="AC20" s="310">
        <f>'BIFUbC-coal'!AC20+'BIFUbC-LPG-propane-or-butane'!AC20+'BIFUbC-petroleum-diesel'!AC20+'BIFUbC-crude-oil'!AC20+'BIFUbC-heavy-or-residual-oil'!AC20+'BIFUbC-natural-gas'!AC20+'BIFUbC-electricity'!AC20+'BIFUbC-heat'!AC20+'BIFUbC-biomass'!AC20+'BIFUbC-hydrogen'!AE20</f>
        <v>487933139184901.13</v>
      </c>
      <c r="AD20" s="310">
        <f>'BIFUbC-coal'!AD20+'BIFUbC-LPG-propane-or-butane'!AD20+'BIFUbC-petroleum-diesel'!AD20+'BIFUbC-crude-oil'!AD20+'BIFUbC-heavy-or-residual-oil'!AD20+'BIFUbC-natural-gas'!AD20+'BIFUbC-electricity'!AD20+'BIFUbC-heat'!AD20+'BIFUbC-biomass'!AD20+'BIFUbC-hydrogen'!AF20</f>
        <v>488314868086998.88</v>
      </c>
      <c r="AE20" s="310">
        <f>'BIFUbC-coal'!AE20+'BIFUbC-LPG-propane-or-butane'!AE20+'BIFUbC-petroleum-diesel'!AE20+'BIFUbC-crude-oil'!AE20+'BIFUbC-heavy-or-residual-oil'!AE20+'BIFUbC-natural-gas'!AE20+'BIFUbC-electricity'!AE20+'BIFUbC-heat'!AE20+'BIFUbC-biomass'!AE20+'BIFUbC-hydrogen'!AG20</f>
        <v>488383924384382.81</v>
      </c>
      <c r="AF20" s="310">
        <f>'BIFUbC-coal'!AF20+'BIFUbC-LPG-propane-or-butane'!AF20+'BIFUbC-petroleum-diesel'!AF20+'BIFUbC-crude-oil'!AF20+'BIFUbC-heavy-or-residual-oil'!AF20+'BIFUbC-natural-gas'!AF20+'BIFUbC-electricity'!AF20+'BIFUbC-heat'!AF20+'BIFUbC-biomass'!AF20+'BIFUbC-hydrogen'!AH20</f>
        <v>488187397130913.06</v>
      </c>
      <c r="AG20" s="310">
        <f>'BIFUbC-coal'!AG20+'BIFUbC-LPG-propane-or-butane'!AG20+'BIFUbC-petroleum-diesel'!AG20+'BIFUbC-crude-oil'!AG20+'BIFUbC-heavy-or-residual-oil'!AG20+'BIFUbC-natural-gas'!AG20+'BIFUbC-electricity'!AG20+'BIFUbC-heat'!AG20+'BIFUbC-biomass'!AG20+'BIFUbC-hydrogen'!AI20</f>
        <v>487771863093009.81</v>
      </c>
      <c r="AH20" s="310">
        <f>'BIFUbC-coal'!AH20+'BIFUbC-LPG-propane-or-butane'!AH20+'BIFUbC-petroleum-diesel'!AH20+'BIFUbC-crude-oil'!AH20+'BIFUbC-heavy-or-residual-oil'!AH20+'BIFUbC-natural-gas'!AH20+'BIFUbC-electricity'!AH20+'BIFUbC-heat'!AH20+'BIFUbC-biomass'!AH20+'BIFUbC-hydrogen'!AJ20</f>
        <v>487183287705409.94</v>
      </c>
      <c r="AI20" s="310">
        <f>'BIFUbC-coal'!AI20+'BIFUbC-LPG-propane-or-butane'!AI20+'BIFUbC-petroleum-diesel'!AI20+'BIFUbC-crude-oil'!AI20+'BIFUbC-heavy-or-residual-oil'!AI20+'BIFUbC-natural-gas'!AI20+'BIFUbC-electricity'!AI20+'BIFUbC-heat'!AI20+'BIFUbC-biomass'!AI20+'BIFUbC-hydrogen'!AK20</f>
        <v>486466998621350.63</v>
      </c>
      <c r="AJ20" s="310">
        <f>'BIFUbC-coal'!AJ20+'BIFUbC-LPG-propane-or-butane'!AJ20+'BIFUbC-petroleum-diesel'!AJ20+'BIFUbC-crude-oil'!AJ20+'BIFUbC-heavy-or-residual-oil'!AJ20+'BIFUbC-natural-gas'!AJ20+'BIFUbC-electricity'!AJ20+'BIFUbC-heat'!AJ20+'BIFUbC-biomass'!AJ20+'BIFUbC-hydrogen'!AL20</f>
        <v>485667728591855.75</v>
      </c>
      <c r="AK20" s="310">
        <f>'BIFUbC-coal'!AK20+'BIFUbC-LPG-propane-or-butane'!AK20+'BIFUbC-petroleum-diesel'!AK20+'BIFUbC-crude-oil'!AK20+'BIFUbC-heavy-or-residual-oil'!AK20+'BIFUbC-natural-gas'!AK20+'BIFUbC-electricity'!AK20+'BIFUbC-heat'!AK20+'BIFUbC-biomass'!AK20+'BIFUbC-hydrogen'!AM20</f>
        <v>484829724350499.38</v>
      </c>
      <c r="AL20" s="310">
        <f>'BIFUbC-coal'!AL20+'BIFUbC-LPG-propane-or-butane'!AL20+'BIFUbC-petroleum-diesel'!AL20+'BIFUbC-crude-oil'!AL20+'BIFUbC-heavy-or-residual-oil'!AL20+'BIFUbC-natural-gas'!AL20+'BIFUbC-electricity'!AL20+'BIFUbC-heat'!AL20+'BIFUbC-biomass'!AL20+'BIFUbC-hydrogen'!AN20</f>
        <v>483996918410668.94</v>
      </c>
      <c r="AM20" s="310">
        <f>'BIFUbC-coal'!AM20+'BIFUbC-LPG-propane-or-butane'!AM20+'BIFUbC-petroleum-diesel'!AM20+'BIFUbC-crude-oil'!AM20+'BIFUbC-heavy-or-residual-oil'!AM20+'BIFUbC-natural-gas'!AM20+'BIFUbC-electricity'!AM20+'BIFUbC-heat'!AM20+'BIFUbC-biomass'!AM20+'BIFUbC-hydrogen'!AO20</f>
        <v>483213161184619.75</v>
      </c>
      <c r="AN20" s="310">
        <f>'BIFUbC-coal'!AN20+'BIFUbC-LPG-propane-or-butane'!AN20+'BIFUbC-petroleum-diesel'!AN20+'BIFUbC-crude-oil'!AN20+'BIFUbC-heavy-or-residual-oil'!AN20+'BIFUbC-natural-gas'!AN20+'BIFUbC-electricity'!AN20+'BIFUbC-heat'!AN20+'BIFUbC-biomass'!AN20+'BIFUbC-hydrogen'!AP20</f>
        <v>482522511592776.69</v>
      </c>
      <c r="AO20" s="310">
        <f>'BIFUbC-coal'!AO20+'BIFUbC-LPG-propane-or-butane'!AO20+'BIFUbC-petroleum-diesel'!AO20+'BIFUbC-crude-oil'!AO20+'BIFUbC-heavy-or-residual-oil'!AO20+'BIFUbC-natural-gas'!AO20+'BIFUbC-electricity'!AO20+'BIFUbC-heat'!AO20+'BIFUbC-biomass'!AO20+'BIFUbC-hydrogen'!AQ20</f>
        <v>481969585337376.5</v>
      </c>
      <c r="AP20" s="310">
        <f>'BIFUbC-coal'!AP20+'BIFUbC-LPG-propane-or-butane'!AP20+'BIFUbC-petroleum-diesel'!AP20+'BIFUbC-crude-oil'!AP20+'BIFUbC-heavy-or-residual-oil'!AP20+'BIFUbC-natural-gas'!AP20+'BIFUbC-electricity'!AP20+'BIFUbC-heat'!AP20+'BIFUbC-biomass'!AP20+'BIFUbC-hydrogen'!AR20</f>
        <v>481599961262689.75</v>
      </c>
      <c r="AQ20" s="310">
        <f>'BIFUbC-coal'!AQ20+'BIFUbC-LPG-propane-or-butane'!AQ20+'BIFUbC-petroleum-diesel'!AQ20+'BIFUbC-crude-oil'!AQ20+'BIFUbC-heavy-or-residual-oil'!AQ20+'BIFUbC-natural-gas'!AQ20+'BIFUbC-electricity'!AQ20+'BIFUbC-heat'!AQ20+'BIFUbC-biomass'!AQ20+'BIFUbC-hydrogen'!AS20</f>
        <v>481420509273888.44</v>
      </c>
    </row>
    <row r="21" spans="1:43" x14ac:dyDescent="0.2">
      <c r="A21" s="299" t="s">
        <v>108</v>
      </c>
      <c r="B21" s="310">
        <f>'BIFUbC-coal'!B21+'BIFUbC-LPG-propane-or-butane'!B21+'BIFUbC-petroleum-diesel'!B21+'BIFUbC-crude-oil'!B21+'BIFUbC-heavy-or-residual-oil'!B21+'BIFUbC-natural-gas'!B21+'BIFUbC-electricity'!B21+'BIFUbC-heat'!B21+'BIFUbC-biomass'!B21+'BIFUbC-hydrogen'!D21</f>
        <v>317102944436984.94</v>
      </c>
      <c r="C21" s="310">
        <f>'BIFUbC-coal'!C21+'BIFUbC-LPG-propane-or-butane'!C21+'BIFUbC-petroleum-diesel'!C21+'BIFUbC-crude-oil'!C21+'BIFUbC-heavy-or-residual-oil'!C21+'BIFUbC-natural-gas'!C21+'BIFUbC-electricity'!C21+'BIFUbC-heat'!C21+'BIFUbC-biomass'!C21+'BIFUbC-hydrogen'!E21</f>
        <v>339259391172511.13</v>
      </c>
      <c r="D21" s="310">
        <f>'BIFUbC-coal'!D21+'BIFUbC-LPG-propane-or-butane'!D21+'BIFUbC-petroleum-diesel'!D21+'BIFUbC-crude-oil'!D21+'BIFUbC-heavy-or-residual-oil'!D21+'BIFUbC-natural-gas'!D21+'BIFUbC-electricity'!D21+'BIFUbC-heat'!D21+'BIFUbC-biomass'!D21+'BIFUbC-hydrogen'!F21</f>
        <v>361013586760950.13</v>
      </c>
      <c r="E21" s="310">
        <f>'BIFUbC-coal'!E21+'BIFUbC-LPG-propane-or-butane'!E21+'BIFUbC-petroleum-diesel'!E21+'BIFUbC-crude-oil'!E21+'BIFUbC-heavy-or-residual-oil'!E21+'BIFUbC-natural-gas'!E21+'BIFUbC-electricity'!E21+'BIFUbC-heat'!E21+'BIFUbC-biomass'!E21+'BIFUbC-hydrogen'!G21</f>
        <v>397471904240601.5</v>
      </c>
      <c r="F21" s="310">
        <f>'BIFUbC-coal'!F21+'BIFUbC-LPG-propane-or-butane'!F21+'BIFUbC-petroleum-diesel'!F21+'BIFUbC-crude-oil'!F21+'BIFUbC-heavy-or-residual-oil'!F21+'BIFUbC-natural-gas'!F21+'BIFUbC-electricity'!F21+'BIFUbC-heat'!F21+'BIFUbC-biomass'!F21+'BIFUbC-hydrogen'!H21</f>
        <v>440259109062941.69</v>
      </c>
      <c r="G21" s="310">
        <f>'BIFUbC-coal'!G21+'BIFUbC-LPG-propane-or-butane'!G21+'BIFUbC-petroleum-diesel'!G21+'BIFUbC-crude-oil'!G21+'BIFUbC-heavy-or-residual-oil'!G21+'BIFUbC-natural-gas'!G21+'BIFUbC-electricity'!G21+'BIFUbC-heat'!G21+'BIFUbC-biomass'!G21+'BIFUbC-hydrogen'!I21</f>
        <v>467780489279901.94</v>
      </c>
      <c r="H21" s="310">
        <f>'BIFUbC-coal'!H21+'BIFUbC-LPG-propane-or-butane'!H21+'BIFUbC-petroleum-diesel'!H21+'BIFUbC-crude-oil'!H21+'BIFUbC-heavy-or-residual-oil'!H21+'BIFUbC-natural-gas'!H21+'BIFUbC-electricity'!H21+'BIFUbC-heat'!H21+'BIFUbC-biomass'!H21+'BIFUbC-hydrogen'!J21</f>
        <v>495191067834169.19</v>
      </c>
      <c r="I21" s="310">
        <f>'BIFUbC-coal'!I21+'BIFUbC-LPG-propane-or-butane'!I21+'BIFUbC-petroleum-diesel'!I21+'BIFUbC-crude-oil'!I21+'BIFUbC-heavy-or-residual-oil'!I21+'BIFUbC-natural-gas'!I21+'BIFUbC-electricity'!I21+'BIFUbC-heat'!I21+'BIFUbC-biomass'!I21+'BIFUbC-hydrogen'!K21</f>
        <v>509833081671731.56</v>
      </c>
      <c r="J21" s="310">
        <f>'BIFUbC-coal'!J21+'BIFUbC-LPG-propane-or-butane'!J21+'BIFUbC-petroleum-diesel'!J21+'BIFUbC-crude-oil'!J21+'BIFUbC-heavy-or-residual-oil'!J21+'BIFUbC-natural-gas'!J21+'BIFUbC-electricity'!J21+'BIFUbC-heat'!J21+'BIFUbC-biomass'!J21+'BIFUbC-hydrogen'!L21</f>
        <v>524473350812990.94</v>
      </c>
      <c r="K21" s="310">
        <f>'BIFUbC-coal'!K21+'BIFUbC-LPG-propane-or-butane'!K21+'BIFUbC-petroleum-diesel'!K21+'BIFUbC-crude-oil'!K21+'BIFUbC-heavy-or-residual-oil'!K21+'BIFUbC-natural-gas'!K21+'BIFUbC-electricity'!K21+'BIFUbC-heat'!K21+'BIFUbC-biomass'!K21+'BIFUbC-hydrogen'!M21</f>
        <v>539111875257947.13</v>
      </c>
      <c r="L21" s="310">
        <f>'BIFUbC-coal'!L21+'BIFUbC-LPG-propane-or-butane'!L21+'BIFUbC-petroleum-diesel'!L21+'BIFUbC-crude-oil'!L21+'BIFUbC-heavy-or-residual-oil'!L21+'BIFUbC-natural-gas'!L21+'BIFUbC-electricity'!L21+'BIFUbC-heat'!L21+'BIFUbC-biomass'!L21+'BIFUbC-hydrogen'!N21</f>
        <v>553748655006600.38</v>
      </c>
      <c r="M21" s="310">
        <f>'BIFUbC-coal'!M21+'BIFUbC-LPG-propane-or-butane'!M21+'BIFUbC-petroleum-diesel'!M21+'BIFUbC-crude-oil'!M21+'BIFUbC-heavy-or-residual-oil'!M21+'BIFUbC-natural-gas'!M21+'BIFUbC-electricity'!M21+'BIFUbC-heat'!M21+'BIFUbC-biomass'!M21+'BIFUbC-hydrogen'!O21</f>
        <v>568383690058950.75</v>
      </c>
      <c r="N21" s="310">
        <f>'BIFUbC-coal'!N21+'BIFUbC-LPG-propane-or-butane'!N21+'BIFUbC-petroleum-diesel'!N21+'BIFUbC-crude-oil'!N21+'BIFUbC-heavy-or-residual-oil'!N21+'BIFUbC-natural-gas'!N21+'BIFUbC-electricity'!N21+'BIFUbC-heat'!N21+'BIFUbC-biomass'!N21+'BIFUbC-hydrogen'!P21</f>
        <v>575694853561120.88</v>
      </c>
      <c r="O21" s="310">
        <f>'BIFUbC-coal'!O21+'BIFUbC-LPG-propane-or-butane'!O21+'BIFUbC-petroleum-diesel'!O21+'BIFUbC-crude-oil'!O21+'BIFUbC-heavy-or-residual-oil'!O21+'BIFUbC-natural-gas'!O21+'BIFUbC-electricity'!O21+'BIFUbC-heat'!O21+'BIFUbC-biomass'!O21+'BIFUbC-hydrogen'!Q21</f>
        <v>583005435672326</v>
      </c>
      <c r="P21" s="310">
        <f>'BIFUbC-coal'!P21+'BIFUbC-LPG-propane-or-butane'!P21+'BIFUbC-petroleum-diesel'!P21+'BIFUbC-crude-oil'!P21+'BIFUbC-heavy-or-residual-oil'!P21+'BIFUbC-natural-gas'!P21+'BIFUbC-electricity'!P21+'BIFUbC-heat'!P21+'BIFUbC-biomass'!P21+'BIFUbC-hydrogen'!R21</f>
        <v>590315436392566.63</v>
      </c>
      <c r="Q21" s="310">
        <f>'BIFUbC-coal'!Q21+'BIFUbC-LPG-propane-or-butane'!Q21+'BIFUbC-petroleum-diesel'!Q21+'BIFUbC-crude-oil'!Q21+'BIFUbC-heavy-or-residual-oil'!Q21+'BIFUbC-natural-gas'!Q21+'BIFUbC-electricity'!Q21+'BIFUbC-heat'!Q21+'BIFUbC-biomass'!Q21+'BIFUbC-hydrogen'!S21</f>
        <v>597624855721842.5</v>
      </c>
      <c r="R21" s="310">
        <f>'BIFUbC-coal'!R21+'BIFUbC-LPG-propane-or-butane'!R21+'BIFUbC-petroleum-diesel'!R21+'BIFUbC-crude-oil'!R21+'BIFUbC-heavy-or-residual-oil'!R21+'BIFUbC-natural-gas'!R21+'BIFUbC-electricity'!R21+'BIFUbC-heat'!R21+'BIFUbC-biomass'!R21+'BIFUbC-hydrogen'!T21</f>
        <v>604933693660153.75</v>
      </c>
      <c r="S21" s="310">
        <f>'BIFUbC-coal'!S21+'BIFUbC-LPG-propane-or-butane'!S21+'BIFUbC-petroleum-diesel'!S21+'BIFUbC-crude-oil'!S21+'BIFUbC-heavy-or-residual-oil'!S21+'BIFUbC-natural-gas'!S21+'BIFUbC-electricity'!S21+'BIFUbC-heat'!S21+'BIFUbC-biomass'!S21+'BIFUbC-hydrogen'!U21</f>
        <v>603090600871171.88</v>
      </c>
      <c r="T21" s="310">
        <f>'BIFUbC-coal'!T21+'BIFUbC-LPG-propane-or-butane'!T21+'BIFUbC-petroleum-diesel'!T21+'BIFUbC-crude-oil'!T21+'BIFUbC-heavy-or-residual-oil'!T21+'BIFUbC-natural-gas'!T21+'BIFUbC-electricity'!T21+'BIFUbC-heat'!T21+'BIFUbC-biomass'!T21+'BIFUbC-hydrogen'!V21</f>
        <v>601247568631636.5</v>
      </c>
      <c r="U21" s="310">
        <f>'BIFUbC-coal'!U21+'BIFUbC-LPG-propane-or-butane'!U21+'BIFUbC-petroleum-diesel'!U21+'BIFUbC-crude-oil'!U21+'BIFUbC-heavy-or-residual-oil'!U21+'BIFUbC-natural-gas'!U21+'BIFUbC-electricity'!U21+'BIFUbC-heat'!U21+'BIFUbC-biomass'!U21+'BIFUbC-hydrogen'!W21</f>
        <v>599404596941547.5</v>
      </c>
      <c r="V21" s="310">
        <f>'BIFUbC-coal'!V21+'BIFUbC-LPG-propane-or-butane'!V21+'BIFUbC-petroleum-diesel'!V21+'BIFUbC-crude-oil'!V21+'BIFUbC-heavy-or-residual-oil'!V21+'BIFUbC-natural-gas'!V21+'BIFUbC-electricity'!V21+'BIFUbC-heat'!V21+'BIFUbC-biomass'!V21+'BIFUbC-hydrogen'!X21</f>
        <v>597561685800905.13</v>
      </c>
      <c r="W21" s="310">
        <f>'BIFUbC-coal'!W21+'BIFUbC-LPG-propane-or-butane'!W21+'BIFUbC-petroleum-diesel'!W21+'BIFUbC-crude-oil'!W21+'BIFUbC-heavy-or-residual-oil'!W21+'BIFUbC-natural-gas'!W21+'BIFUbC-electricity'!W21+'BIFUbC-heat'!W21+'BIFUbC-biomass'!W21+'BIFUbC-hydrogen'!Y21</f>
        <v>595718835209709</v>
      </c>
      <c r="X21" s="310">
        <f>'BIFUbC-coal'!X21+'BIFUbC-LPG-propane-or-butane'!X21+'BIFUbC-petroleum-diesel'!X21+'BIFUbC-crude-oil'!X21+'BIFUbC-heavy-or-residual-oil'!X21+'BIFUbC-natural-gas'!X21+'BIFUbC-electricity'!X21+'BIFUbC-heat'!X21+'BIFUbC-biomass'!X21+'BIFUbC-hydrogen'!Z21</f>
        <v>593876045167959.5</v>
      </c>
      <c r="Y21" s="310">
        <f>'BIFUbC-coal'!Y21+'BIFUbC-LPG-propane-or-butane'!Y21+'BIFUbC-petroleum-diesel'!Y21+'BIFUbC-crude-oil'!Y21+'BIFUbC-heavy-or-residual-oil'!Y21+'BIFUbC-natural-gas'!Y21+'BIFUbC-electricity'!Y21+'BIFUbC-heat'!Y21+'BIFUbC-biomass'!Y21+'BIFUbC-hydrogen'!AA21</f>
        <v>592033315675656.63</v>
      </c>
      <c r="Z21" s="310">
        <f>'BIFUbC-coal'!Z21+'BIFUbC-LPG-propane-or-butane'!Z21+'BIFUbC-petroleum-diesel'!Z21+'BIFUbC-crude-oil'!Z21+'BIFUbC-heavy-or-residual-oil'!Z21+'BIFUbC-natural-gas'!Z21+'BIFUbC-electricity'!Z21+'BIFUbC-heat'!Z21+'BIFUbC-biomass'!Z21+'BIFUbC-hydrogen'!AB21</f>
        <v>590190646732800.25</v>
      </c>
      <c r="AA21" s="310">
        <f>'BIFUbC-coal'!AA21+'BIFUbC-LPG-propane-or-butane'!AA21+'BIFUbC-petroleum-diesel'!AA21+'BIFUbC-crude-oil'!AA21+'BIFUbC-heavy-or-residual-oil'!AA21+'BIFUbC-natural-gas'!AA21+'BIFUbC-electricity'!AA21+'BIFUbC-heat'!AA21+'BIFUbC-biomass'!AA21+'BIFUbC-hydrogen'!AC21</f>
        <v>588348038339390.38</v>
      </c>
      <c r="AB21" s="310">
        <f>'BIFUbC-coal'!AB21+'BIFUbC-LPG-propane-or-butane'!AB21+'BIFUbC-petroleum-diesel'!AB21+'BIFUbC-crude-oil'!AB21+'BIFUbC-heavy-or-residual-oil'!AB21+'BIFUbC-natural-gas'!AB21+'BIFUbC-electricity'!AB21+'BIFUbC-heat'!AB21+'BIFUbC-biomass'!AB21+'BIFUbC-hydrogen'!AD21</f>
        <v>586505490495427.13</v>
      </c>
      <c r="AC21" s="310">
        <f>'BIFUbC-coal'!AC21+'BIFUbC-LPG-propane-or-butane'!AC21+'BIFUbC-petroleum-diesel'!AC21+'BIFUbC-crude-oil'!AC21+'BIFUbC-heavy-or-residual-oil'!AC21+'BIFUbC-natural-gas'!AC21+'BIFUbC-electricity'!AC21+'BIFUbC-heat'!AC21+'BIFUbC-biomass'!AC21+'BIFUbC-hydrogen'!AE21</f>
        <v>584663003200910.38</v>
      </c>
      <c r="AD21" s="310">
        <f>'BIFUbC-coal'!AD21+'BIFUbC-LPG-propane-or-butane'!AD21+'BIFUbC-petroleum-diesel'!AD21+'BIFUbC-crude-oil'!AD21+'BIFUbC-heavy-or-residual-oil'!AD21+'BIFUbC-natural-gas'!AD21+'BIFUbC-electricity'!AD21+'BIFUbC-heat'!AD21+'BIFUbC-biomass'!AD21+'BIFUbC-hydrogen'!AF21</f>
        <v>582820576455840</v>
      </c>
      <c r="AE21" s="310">
        <f>'BIFUbC-coal'!AE21+'BIFUbC-LPG-propane-or-butane'!AE21+'BIFUbC-petroleum-diesel'!AE21+'BIFUbC-crude-oil'!AE21+'BIFUbC-heavy-or-residual-oil'!AE21+'BIFUbC-natural-gas'!AE21+'BIFUbC-electricity'!AE21+'BIFUbC-heat'!AE21+'BIFUbC-biomass'!AE21+'BIFUbC-hydrogen'!AG21</f>
        <v>580978210260216.13</v>
      </c>
      <c r="AF21" s="310">
        <f>'BIFUbC-coal'!AF21+'BIFUbC-LPG-propane-or-butane'!AF21+'BIFUbC-petroleum-diesel'!AF21+'BIFUbC-crude-oil'!AF21+'BIFUbC-heavy-or-residual-oil'!AF21+'BIFUbC-natural-gas'!AF21+'BIFUbC-electricity'!AF21+'BIFUbC-heat'!AF21+'BIFUbC-biomass'!AF21+'BIFUbC-hydrogen'!AH21</f>
        <v>579135904614038.63</v>
      </c>
      <c r="AG21" s="310">
        <f>'BIFUbC-coal'!AG21+'BIFUbC-LPG-propane-or-butane'!AG21+'BIFUbC-petroleum-diesel'!AG21+'BIFUbC-crude-oil'!AG21+'BIFUbC-heavy-or-residual-oil'!AG21+'BIFUbC-natural-gas'!AG21+'BIFUbC-electricity'!AG21+'BIFUbC-heat'!AG21+'BIFUbC-biomass'!AG21+'BIFUbC-hydrogen'!AI21</f>
        <v>577293659517307.88</v>
      </c>
      <c r="AH21" s="310">
        <f>'BIFUbC-coal'!AH21+'BIFUbC-LPG-propane-or-butane'!AH21+'BIFUbC-petroleum-diesel'!AH21+'BIFUbC-crude-oil'!AH21+'BIFUbC-heavy-or-residual-oil'!AH21+'BIFUbC-natural-gas'!AH21+'BIFUbC-electricity'!AH21+'BIFUbC-heat'!AH21+'BIFUbC-biomass'!AH21+'BIFUbC-hydrogen'!AJ21</f>
        <v>576551063775698.88</v>
      </c>
      <c r="AI21" s="310">
        <f>'BIFUbC-coal'!AI21+'BIFUbC-LPG-propane-or-butane'!AI21+'BIFUbC-petroleum-diesel'!AI21+'BIFUbC-crude-oil'!AI21+'BIFUbC-heavy-or-residual-oil'!AI21+'BIFUbC-natural-gas'!AI21+'BIFUbC-electricity'!AI21+'BIFUbC-heat'!AI21+'BIFUbC-biomass'!AI21+'BIFUbC-hydrogen'!AK21</f>
        <v>575808492253868.13</v>
      </c>
      <c r="AJ21" s="310">
        <f>'BIFUbC-coal'!AJ21+'BIFUbC-LPG-propane-or-butane'!AJ21+'BIFUbC-petroleum-diesel'!AJ21+'BIFUbC-crude-oil'!AJ21+'BIFUbC-heavy-or-residual-oil'!AJ21+'BIFUbC-natural-gas'!AJ21+'BIFUbC-electricity'!AJ21+'BIFUbC-heat'!AJ21+'BIFUbC-biomass'!AJ21+'BIFUbC-hydrogen'!AL21</f>
        <v>575065944951816.38</v>
      </c>
      <c r="AK21" s="310">
        <f>'BIFUbC-coal'!AK21+'BIFUbC-LPG-propane-or-butane'!AK21+'BIFUbC-petroleum-diesel'!AK21+'BIFUbC-crude-oil'!AK21+'BIFUbC-heavy-or-residual-oil'!AK21+'BIFUbC-natural-gas'!AK21+'BIFUbC-electricity'!AK21+'BIFUbC-heat'!AK21+'BIFUbC-biomass'!AK21+'BIFUbC-hydrogen'!AM21</f>
        <v>574323421869543.13</v>
      </c>
      <c r="AL21" s="310">
        <f>'BIFUbC-coal'!AL21+'BIFUbC-LPG-propane-or-butane'!AL21+'BIFUbC-petroleum-diesel'!AL21+'BIFUbC-crude-oil'!AL21+'BIFUbC-heavy-or-residual-oil'!AL21+'BIFUbC-natural-gas'!AL21+'BIFUbC-electricity'!AL21+'BIFUbC-heat'!AL21+'BIFUbC-biomass'!AL21+'BIFUbC-hydrogen'!AN21</f>
        <v>573580923007048.5</v>
      </c>
      <c r="AM21" s="310">
        <f>'BIFUbC-coal'!AM21+'BIFUbC-LPG-propane-or-butane'!AM21+'BIFUbC-petroleum-diesel'!AM21+'BIFUbC-crude-oil'!AM21+'BIFUbC-heavy-or-residual-oil'!AM21+'BIFUbC-natural-gas'!AM21+'BIFUbC-electricity'!AM21+'BIFUbC-heat'!AM21+'BIFUbC-biomass'!AM21+'BIFUbC-hydrogen'!AO21</f>
        <v>572471949037163.75</v>
      </c>
      <c r="AN21" s="310">
        <f>'BIFUbC-coal'!AN21+'BIFUbC-LPG-propane-or-butane'!AN21+'BIFUbC-petroleum-diesel'!AN21+'BIFUbC-crude-oil'!AN21+'BIFUbC-heavy-or-residual-oil'!AN21+'BIFUbC-natural-gas'!AN21+'BIFUbC-electricity'!AN21+'BIFUbC-heat'!AN21+'BIFUbC-biomass'!AN21+'BIFUbC-hydrogen'!AP21</f>
        <v>571363011396947.13</v>
      </c>
      <c r="AO21" s="310">
        <f>'BIFUbC-coal'!AO21+'BIFUbC-LPG-propane-or-butane'!AO21+'BIFUbC-petroleum-diesel'!AO21+'BIFUbC-crude-oil'!AO21+'BIFUbC-heavy-or-residual-oil'!AO21+'BIFUbC-natural-gas'!AO21+'BIFUbC-electricity'!AO21+'BIFUbC-heat'!AO21+'BIFUbC-biomass'!AO21+'BIFUbC-hydrogen'!AQ21</f>
        <v>570254110086398.63</v>
      </c>
      <c r="AP21" s="310">
        <f>'BIFUbC-coal'!AP21+'BIFUbC-LPG-propane-or-butane'!AP21+'BIFUbC-petroleum-diesel'!AP21+'BIFUbC-crude-oil'!AP21+'BIFUbC-heavy-or-residual-oil'!AP21+'BIFUbC-natural-gas'!AP21+'BIFUbC-electricity'!AP21+'BIFUbC-heat'!AP21+'BIFUbC-biomass'!AP21+'BIFUbC-hydrogen'!AR21</f>
        <v>569145245105517.63</v>
      </c>
      <c r="AQ21" s="310">
        <f>'BIFUbC-coal'!AQ21+'BIFUbC-LPG-propane-or-butane'!AQ21+'BIFUbC-petroleum-diesel'!AQ21+'BIFUbC-crude-oil'!AQ21+'BIFUbC-heavy-or-residual-oil'!AQ21+'BIFUbC-natural-gas'!AQ21+'BIFUbC-electricity'!AQ21+'BIFUbC-heat'!AQ21+'BIFUbC-biomass'!AQ21+'BIFUbC-hydrogen'!AS21</f>
        <v>567989490633257.63</v>
      </c>
    </row>
    <row r="22" spans="1:43" x14ac:dyDescent="0.2">
      <c r="A22" s="299" t="s">
        <v>109</v>
      </c>
      <c r="B22" s="310">
        <f>'BIFUbC-coal'!B22+'BIFUbC-LPG-propane-or-butane'!B22+'BIFUbC-petroleum-diesel'!B22+'BIFUbC-crude-oil'!B22+'BIFUbC-heavy-or-residual-oil'!B22+'BIFUbC-natural-gas'!B22+'BIFUbC-electricity'!B22+'BIFUbC-heat'!B22+'BIFUbC-biomass'!B22+'BIFUbC-hydrogen'!D22</f>
        <v>212632544735218.56</v>
      </c>
      <c r="C22" s="310">
        <f>'BIFUbC-coal'!C22+'BIFUbC-LPG-propane-or-butane'!C22+'BIFUbC-petroleum-diesel'!C22+'BIFUbC-crude-oil'!C22+'BIFUbC-heavy-or-residual-oil'!C22+'BIFUbC-natural-gas'!C22+'BIFUbC-electricity'!C22+'BIFUbC-heat'!C22+'BIFUbC-biomass'!C22+'BIFUbC-hydrogen'!E22</f>
        <v>207156667738263.25</v>
      </c>
      <c r="D22" s="310">
        <f>'BIFUbC-coal'!D22+'BIFUbC-LPG-propane-or-butane'!D22+'BIFUbC-petroleum-diesel'!D22+'BIFUbC-crude-oil'!D22+'BIFUbC-heavy-or-residual-oil'!D22+'BIFUbC-natural-gas'!D22+'BIFUbC-electricity'!D22+'BIFUbC-heat'!D22+'BIFUbC-biomass'!D22+'BIFUbC-hydrogen'!F22</f>
        <v>233690377335719.16</v>
      </c>
      <c r="E22" s="310">
        <f>'BIFUbC-coal'!E22+'BIFUbC-LPG-propane-or-butane'!E22+'BIFUbC-petroleum-diesel'!E22+'BIFUbC-crude-oil'!E22+'BIFUbC-heavy-or-residual-oil'!E22+'BIFUbC-natural-gas'!E22+'BIFUbC-electricity'!E22+'BIFUbC-heat'!E22+'BIFUbC-biomass'!E22+'BIFUbC-hydrogen'!G22</f>
        <v>243038934830303.06</v>
      </c>
      <c r="F22" s="310">
        <f>'BIFUbC-coal'!F22+'BIFUbC-LPG-propane-or-butane'!F22+'BIFUbC-petroleum-diesel'!F22+'BIFUbC-crude-oil'!F22+'BIFUbC-heavy-or-residual-oil'!F22+'BIFUbC-natural-gas'!F22+'BIFUbC-electricity'!F22+'BIFUbC-heat'!F22+'BIFUbC-biomass'!F22+'BIFUbC-hydrogen'!H22</f>
        <v>251332415703130.97</v>
      </c>
      <c r="G22" s="310">
        <f>'BIFUbC-coal'!G22+'BIFUbC-LPG-propane-or-butane'!G22+'BIFUbC-petroleum-diesel'!G22+'BIFUbC-crude-oil'!G22+'BIFUbC-heavy-or-residual-oil'!G22+'BIFUbC-natural-gas'!G22+'BIFUbC-electricity'!G22+'BIFUbC-heat'!G22+'BIFUbC-biomass'!G22+'BIFUbC-hydrogen'!I22</f>
        <v>256249875920627.06</v>
      </c>
      <c r="H22" s="310">
        <f>'BIFUbC-coal'!H22+'BIFUbC-LPG-propane-or-butane'!H22+'BIFUbC-petroleum-diesel'!H22+'BIFUbC-crude-oil'!H22+'BIFUbC-heavy-or-residual-oil'!H22+'BIFUbC-natural-gas'!H22+'BIFUbC-electricity'!H22+'BIFUbC-heat'!H22+'BIFUbC-biomass'!H22+'BIFUbC-hydrogen'!J22</f>
        <v>262473135462109.06</v>
      </c>
      <c r="I22" s="310">
        <f>'BIFUbC-coal'!I22+'BIFUbC-LPG-propane-or-butane'!I22+'BIFUbC-petroleum-diesel'!I22+'BIFUbC-crude-oil'!I22+'BIFUbC-heavy-or-residual-oil'!I22+'BIFUbC-natural-gas'!I22+'BIFUbC-electricity'!I22+'BIFUbC-heat'!I22+'BIFUbC-biomass'!I22+'BIFUbC-hydrogen'!K22</f>
        <v>268847470310971.38</v>
      </c>
      <c r="J22" s="310">
        <f>'BIFUbC-coal'!J22+'BIFUbC-LPG-propane-or-butane'!J22+'BIFUbC-petroleum-diesel'!J22+'BIFUbC-crude-oil'!J22+'BIFUbC-heavy-or-residual-oil'!J22+'BIFUbC-natural-gas'!J22+'BIFUbC-electricity'!J22+'BIFUbC-heat'!J22+'BIFUbC-biomass'!J22+'BIFUbC-hydrogen'!L22</f>
        <v>274492136497879.25</v>
      </c>
      <c r="K22" s="310">
        <f>'BIFUbC-coal'!K22+'BIFUbC-LPG-propane-or-butane'!K22+'BIFUbC-petroleum-diesel'!K22+'BIFUbC-crude-oil'!K22+'BIFUbC-heavy-or-residual-oil'!K22+'BIFUbC-natural-gas'!K22+'BIFUbC-electricity'!K22+'BIFUbC-heat'!K22+'BIFUbC-biomass'!K22+'BIFUbC-hydrogen'!M22</f>
        <v>279367763550839.31</v>
      </c>
      <c r="L22" s="310">
        <f>'BIFUbC-coal'!L22+'BIFUbC-LPG-propane-or-butane'!L22+'BIFUbC-petroleum-diesel'!L22+'BIFUbC-crude-oil'!L22+'BIFUbC-heavy-or-residual-oil'!L22+'BIFUbC-natural-gas'!L22+'BIFUbC-electricity'!L22+'BIFUbC-heat'!L22+'BIFUbC-biomass'!L22+'BIFUbC-hydrogen'!N22</f>
        <v>283442309199582.44</v>
      </c>
      <c r="M22" s="310">
        <f>'BIFUbC-coal'!M22+'BIFUbC-LPG-propane-or-butane'!M22+'BIFUbC-petroleum-diesel'!M22+'BIFUbC-crude-oil'!M22+'BIFUbC-heavy-or-residual-oil'!M22+'BIFUbC-natural-gas'!M22+'BIFUbC-electricity'!M22+'BIFUbC-heat'!M22+'BIFUbC-biomass'!M22+'BIFUbC-hydrogen'!O22</f>
        <v>286691382664640.75</v>
      </c>
      <c r="N22" s="310">
        <f>'BIFUbC-coal'!N22+'BIFUbC-LPG-propane-or-butane'!N22+'BIFUbC-petroleum-diesel'!N22+'BIFUbC-crude-oil'!N22+'BIFUbC-heavy-or-residual-oil'!N22+'BIFUbC-natural-gas'!N22+'BIFUbC-electricity'!N22+'BIFUbC-heat'!N22+'BIFUbC-biomass'!N22+'BIFUbC-hydrogen'!P22</f>
        <v>289124020383670.94</v>
      </c>
      <c r="O22" s="310">
        <f>'BIFUbC-coal'!O22+'BIFUbC-LPG-propane-or-butane'!O22+'BIFUbC-petroleum-diesel'!O22+'BIFUbC-crude-oil'!O22+'BIFUbC-heavy-or-residual-oil'!O22+'BIFUbC-natural-gas'!O22+'BIFUbC-electricity'!O22+'BIFUbC-heat'!O22+'BIFUbC-biomass'!O22+'BIFUbC-hydrogen'!Q22</f>
        <v>290825746874948.19</v>
      </c>
      <c r="P22" s="310">
        <f>'BIFUbC-coal'!P22+'BIFUbC-LPG-propane-or-butane'!P22+'BIFUbC-petroleum-diesel'!P22+'BIFUbC-crude-oil'!P22+'BIFUbC-heavy-or-residual-oil'!P22+'BIFUbC-natural-gas'!P22+'BIFUbC-electricity'!P22+'BIFUbC-heat'!P22+'BIFUbC-biomass'!P22+'BIFUbC-hydrogen'!R22</f>
        <v>291916515735340.88</v>
      </c>
      <c r="Q22" s="310">
        <f>'BIFUbC-coal'!Q22+'BIFUbC-LPG-propane-or-butane'!Q22+'BIFUbC-petroleum-diesel'!Q22+'BIFUbC-crude-oil'!Q22+'BIFUbC-heavy-or-residual-oil'!Q22+'BIFUbC-natural-gas'!Q22+'BIFUbC-electricity'!Q22+'BIFUbC-heat'!Q22+'BIFUbC-biomass'!Q22+'BIFUbC-hydrogen'!S22</f>
        <v>292522726306827.38</v>
      </c>
      <c r="R22" s="310">
        <f>'BIFUbC-coal'!R22+'BIFUbC-LPG-propane-or-butane'!R22+'BIFUbC-petroleum-diesel'!R22+'BIFUbC-crude-oil'!R22+'BIFUbC-heavy-or-residual-oil'!R22+'BIFUbC-natural-gas'!R22+'BIFUbC-electricity'!R22+'BIFUbC-heat'!R22+'BIFUbC-biomass'!R22+'BIFUbC-hydrogen'!T22</f>
        <v>292774793449897.25</v>
      </c>
      <c r="S22" s="310">
        <f>'BIFUbC-coal'!S22+'BIFUbC-LPG-propane-or-butane'!S22+'BIFUbC-petroleum-diesel'!S22+'BIFUbC-crude-oil'!S22+'BIFUbC-heavy-or-residual-oil'!S22+'BIFUbC-natural-gas'!S22+'BIFUbC-electricity'!S22+'BIFUbC-heat'!S22+'BIFUbC-biomass'!S22+'BIFUbC-hydrogen'!U22</f>
        <v>292792728795697.19</v>
      </c>
      <c r="T22" s="310">
        <f>'BIFUbC-coal'!T22+'BIFUbC-LPG-propane-or-butane'!T22+'BIFUbC-petroleum-diesel'!T22+'BIFUbC-crude-oil'!T22+'BIFUbC-heavy-or-residual-oil'!T22+'BIFUbC-natural-gas'!T22+'BIFUbC-electricity'!T22+'BIFUbC-heat'!T22+'BIFUbC-biomass'!T22+'BIFUbC-hydrogen'!V22</f>
        <v>292606319075670.38</v>
      </c>
      <c r="U22" s="310">
        <f>'BIFUbC-coal'!U22+'BIFUbC-LPG-propane-or-butane'!U22+'BIFUbC-petroleum-diesel'!U22+'BIFUbC-crude-oil'!U22+'BIFUbC-heavy-or-residual-oil'!U22+'BIFUbC-natural-gas'!U22+'BIFUbC-electricity'!U22+'BIFUbC-heat'!U22+'BIFUbC-biomass'!U22+'BIFUbC-hydrogen'!W22</f>
        <v>292233240304332.38</v>
      </c>
      <c r="V22" s="310">
        <f>'BIFUbC-coal'!V22+'BIFUbC-LPG-propane-or-butane'!V22+'BIFUbC-petroleum-diesel'!V22+'BIFUbC-crude-oil'!V22+'BIFUbC-heavy-or-residual-oil'!V22+'BIFUbC-natural-gas'!V22+'BIFUbC-electricity'!V22+'BIFUbC-heat'!V22+'BIFUbC-biomass'!V22+'BIFUbC-hydrogen'!X22</f>
        <v>291691460573557.31</v>
      </c>
      <c r="W22" s="310">
        <f>'BIFUbC-coal'!W22+'BIFUbC-LPG-propane-or-butane'!W22+'BIFUbC-petroleum-diesel'!W22+'BIFUbC-crude-oil'!W22+'BIFUbC-heavy-or-residual-oil'!W22+'BIFUbC-natural-gas'!W22+'BIFUbC-electricity'!W22+'BIFUbC-heat'!W22+'BIFUbC-biomass'!W22+'BIFUbC-hydrogen'!Y22</f>
        <v>290999132962492.56</v>
      </c>
      <c r="X22" s="310">
        <f>'BIFUbC-coal'!X22+'BIFUbC-LPG-propane-or-butane'!X22+'BIFUbC-petroleum-diesel'!X22+'BIFUbC-crude-oil'!X22+'BIFUbC-heavy-or-residual-oil'!X22+'BIFUbC-natural-gas'!X22+'BIFUbC-electricity'!X22+'BIFUbC-heat'!X22+'BIFUbC-biomass'!X22+'BIFUbC-hydrogen'!Z22</f>
        <v>290174498733106.5</v>
      </c>
      <c r="Y22" s="310">
        <f>'BIFUbC-coal'!Y22+'BIFUbC-LPG-propane-or-butane'!Y22+'BIFUbC-petroleum-diesel'!Y22+'BIFUbC-crude-oil'!Y22+'BIFUbC-heavy-or-residual-oil'!Y22+'BIFUbC-natural-gas'!Y22+'BIFUbC-electricity'!Y22+'BIFUbC-heat'!Y22+'BIFUbC-biomass'!Y22+'BIFUbC-hydrogen'!AA22</f>
        <v>289235801234730.31</v>
      </c>
      <c r="Z22" s="310">
        <f>'BIFUbC-coal'!Z22+'BIFUbC-LPG-propane-or-butane'!Z22+'BIFUbC-petroleum-diesel'!Z22+'BIFUbC-crude-oil'!Z22+'BIFUbC-heavy-or-residual-oil'!Z22+'BIFUbC-natural-gas'!Z22+'BIFUbC-electricity'!Z22+'BIFUbC-heat'!Z22+'BIFUbC-biomass'!Z22+'BIFUbC-hydrogen'!AB22</f>
        <v>288201210787784.94</v>
      </c>
      <c r="AA22" s="310">
        <f>'BIFUbC-coal'!AA22+'BIFUbC-LPG-propane-or-butane'!AA22+'BIFUbC-petroleum-diesel'!AA22+'BIFUbC-crude-oil'!AA22+'BIFUbC-heavy-or-residual-oil'!AA22+'BIFUbC-natural-gas'!AA22+'BIFUbC-electricity'!AA22+'BIFUbC-heat'!AA22+'BIFUbC-biomass'!AA22+'BIFUbC-hydrogen'!AC22</f>
        <v>287088760680901.5</v>
      </c>
      <c r="AB22" s="310">
        <f>'BIFUbC-coal'!AB22+'BIFUbC-LPG-propane-or-butane'!AB22+'BIFUbC-petroleum-diesel'!AB22+'BIFUbC-crude-oil'!AB22+'BIFUbC-heavy-or-residual-oil'!AB22+'BIFUbC-natural-gas'!AB22+'BIFUbC-electricity'!AB22+'BIFUbC-heat'!AB22+'BIFUbC-biomass'!AB22+'BIFUbC-hydrogen'!AD22</f>
        <v>285916294297807.06</v>
      </c>
      <c r="AC22" s="310">
        <f>'BIFUbC-coal'!AC22+'BIFUbC-LPG-propane-or-butane'!AC22+'BIFUbC-petroleum-diesel'!AC22+'BIFUbC-crude-oil'!AC22+'BIFUbC-heavy-or-residual-oil'!AC22+'BIFUbC-natural-gas'!AC22+'BIFUbC-electricity'!AC22+'BIFUbC-heat'!AC22+'BIFUbC-biomass'!AC22+'BIFUbC-hydrogen'!AE22</f>
        <v>284701423291137.5</v>
      </c>
      <c r="AD22" s="310">
        <f>'BIFUbC-coal'!AD22+'BIFUbC-LPG-propane-or-butane'!AD22+'BIFUbC-petroleum-diesel'!AD22+'BIFUbC-crude-oil'!AD22+'BIFUbC-heavy-or-residual-oil'!AD22+'BIFUbC-natural-gas'!AD22+'BIFUbC-electricity'!AD22+'BIFUbC-heat'!AD22+'BIFUbC-biomass'!AD22+'BIFUbC-hydrogen'!AF22</f>
        <v>283461496640054</v>
      </c>
      <c r="AE22" s="310">
        <f>'BIFUbC-coal'!AE22+'BIFUbC-LPG-propane-or-butane'!AE22+'BIFUbC-petroleum-diesel'!AE22+'BIFUbC-crude-oil'!AE22+'BIFUbC-heavy-or-residual-oil'!AE22+'BIFUbC-natural-gas'!AE22+'BIFUbC-electricity'!AE22+'BIFUbC-heat'!AE22+'BIFUbC-biomass'!AE22+'BIFUbC-hydrogen'!AG22</f>
        <v>282213580366903.06</v>
      </c>
      <c r="AF22" s="310">
        <f>'BIFUbC-coal'!AF22+'BIFUbC-LPG-propane-or-butane'!AF22+'BIFUbC-petroleum-diesel'!AF22+'BIFUbC-crude-oil'!AF22+'BIFUbC-heavy-or-residual-oil'!AF22+'BIFUbC-natural-gas'!AF22+'BIFUbC-electricity'!AF22+'BIFUbC-heat'!AF22+'BIFUbC-biomass'!AF22+'BIFUbC-hydrogen'!AH22</f>
        <v>280974447644989.75</v>
      </c>
      <c r="AG22" s="310">
        <f>'BIFUbC-coal'!AG22+'BIFUbC-LPG-propane-or-butane'!AG22+'BIFUbC-petroleum-diesel'!AG22+'BIFUbC-crude-oil'!AG22+'BIFUbC-heavy-or-residual-oil'!AG22+'BIFUbC-natural-gas'!AG22+'BIFUbC-electricity'!AG22+'BIFUbC-heat'!AG22+'BIFUbC-biomass'!AG22+'BIFUbC-hydrogen'!AI22</f>
        <v>279760579004149.97</v>
      </c>
      <c r="AH22" s="310">
        <f>'BIFUbC-coal'!AH22+'BIFUbC-LPG-propane-or-butane'!AH22+'BIFUbC-petroleum-diesel'!AH22+'BIFUbC-crude-oil'!AH22+'BIFUbC-heavy-or-residual-oil'!AH22+'BIFUbC-natural-gas'!AH22+'BIFUbC-electricity'!AH22+'BIFUbC-heat'!AH22+'BIFUbC-biomass'!AH22+'BIFUbC-hydrogen'!AJ22</f>
        <v>278588172332683.63</v>
      </c>
      <c r="AI22" s="310">
        <f>'BIFUbC-coal'!AI22+'BIFUbC-LPG-propane-or-butane'!AI22+'BIFUbC-petroleum-diesel'!AI22+'BIFUbC-crude-oil'!AI22+'BIFUbC-heavy-or-residual-oil'!AI22+'BIFUbC-natural-gas'!AI22+'BIFUbC-electricity'!AI22+'BIFUbC-heat'!AI22+'BIFUbC-biomass'!AI22+'BIFUbC-hydrogen'!AK22</f>
        <v>277473162382561.16</v>
      </c>
      <c r="AJ22" s="310">
        <f>'BIFUbC-coal'!AJ22+'BIFUbC-LPG-propane-or-butane'!AJ22+'BIFUbC-petroleum-diesel'!AJ22+'BIFUbC-crude-oil'!AJ22+'BIFUbC-heavy-or-residual-oil'!AJ22+'BIFUbC-natural-gas'!AJ22+'BIFUbC-electricity'!AJ22+'BIFUbC-heat'!AJ22+'BIFUbC-biomass'!AJ22+'BIFUbC-hydrogen'!AL22</f>
        <v>276431249509036.53</v>
      </c>
      <c r="AK22" s="310">
        <f>'BIFUbC-coal'!AK22+'BIFUbC-LPG-propane-or-butane'!AK22+'BIFUbC-petroleum-diesel'!AK22+'BIFUbC-crude-oil'!AK22+'BIFUbC-heavy-or-residual-oil'!AK22+'BIFUbC-natural-gas'!AK22+'BIFUbC-electricity'!AK22+'BIFUbC-heat'!AK22+'BIFUbC-biomass'!AK22+'BIFUbC-hydrogen'!AM22</f>
        <v>275477937415153.03</v>
      </c>
      <c r="AL22" s="310">
        <f>'BIFUbC-coal'!AL22+'BIFUbC-LPG-propane-or-butane'!AL22+'BIFUbC-petroleum-diesel'!AL22+'BIFUbC-crude-oil'!AL22+'BIFUbC-heavy-or-residual-oil'!AL22+'BIFUbC-natural-gas'!AL22+'BIFUbC-electricity'!AL22+'BIFUbC-heat'!AL22+'BIFUbC-biomass'!AL22+'BIFUbC-hydrogen'!AN22</f>
        <v>274628579725644.03</v>
      </c>
      <c r="AM22" s="310">
        <f>'BIFUbC-coal'!AM22+'BIFUbC-LPG-propane-or-butane'!AM22+'BIFUbC-petroleum-diesel'!AM22+'BIFUbC-crude-oil'!AM22+'BIFUbC-heavy-or-residual-oil'!AM22+'BIFUbC-natural-gas'!AM22+'BIFUbC-electricity'!AM22+'BIFUbC-heat'!AM22+'BIFUbC-biomass'!AM22+'BIFUbC-hydrogen'!AO22</f>
        <v>273898435282978.34</v>
      </c>
      <c r="AN22" s="310">
        <f>'BIFUbC-coal'!AN22+'BIFUbC-LPG-propane-or-butane'!AN22+'BIFUbC-petroleum-diesel'!AN22+'BIFUbC-crude-oil'!AN22+'BIFUbC-heavy-or-residual-oil'!AN22+'BIFUbC-natural-gas'!AN22+'BIFUbC-electricity'!AN22+'BIFUbC-heat'!AN22+'BIFUbC-biomass'!AN22+'BIFUbC-hydrogen'!AP22</f>
        <v>273302732140612.53</v>
      </c>
      <c r="AO22" s="310">
        <f>'BIFUbC-coal'!AO22+'BIFUbC-LPG-propane-or-butane'!AO22+'BIFUbC-petroleum-diesel'!AO22+'BIFUbC-crude-oil'!AO22+'BIFUbC-heavy-or-residual-oil'!AO22+'BIFUbC-natural-gas'!AO22+'BIFUbC-electricity'!AO22+'BIFUbC-heat'!AO22+'BIFUbC-biomass'!AO22+'BIFUbC-hydrogen'!AQ22</f>
        <v>272856740324874.19</v>
      </c>
      <c r="AP22" s="310">
        <f>'BIFUbC-coal'!AP22+'BIFUbC-LPG-propane-or-butane'!AP22+'BIFUbC-petroleum-diesel'!AP22+'BIFUbC-crude-oil'!AP22+'BIFUbC-heavy-or-residual-oil'!AP22+'BIFUbC-natural-gas'!AP22+'BIFUbC-electricity'!AP22+'BIFUbC-heat'!AP22+'BIFUbC-biomass'!AP22+'BIFUbC-hydrogen'!AR22</f>
        <v>272575853547748.91</v>
      </c>
      <c r="AQ22" s="310">
        <f>'BIFUbC-coal'!AQ22+'BIFUbC-LPG-propane-or-butane'!AQ22+'BIFUbC-petroleum-diesel'!AQ22+'BIFUbC-crude-oil'!AQ22+'BIFUbC-heavy-or-residual-oil'!AQ22+'BIFUbC-natural-gas'!AQ22+'BIFUbC-electricity'!AQ22+'BIFUbC-heat'!AQ22+'BIFUbC-biomass'!AQ22+'BIFUbC-hydrogen'!AS22</f>
        <v>272452978119699.75</v>
      </c>
    </row>
    <row r="23" spans="1:43" x14ac:dyDescent="0.2">
      <c r="A23" s="299" t="s">
        <v>110</v>
      </c>
      <c r="B23" s="310">
        <f>'BIFUbC-coal'!B23+'BIFUbC-LPG-propane-or-butane'!B23+'BIFUbC-petroleum-diesel'!B23+'BIFUbC-crude-oil'!B23+'BIFUbC-heavy-or-residual-oil'!B23+'BIFUbC-natural-gas'!B23+'BIFUbC-electricity'!B23+'BIFUbC-heat'!B23+'BIFUbC-biomass'!B23+'BIFUbC-hydrogen'!D23</f>
        <v>476831221078434.75</v>
      </c>
      <c r="C23" s="310">
        <f>'BIFUbC-coal'!C23+'BIFUbC-LPG-propane-or-butane'!C23+'BIFUbC-petroleum-diesel'!C23+'BIFUbC-crude-oil'!C23+'BIFUbC-heavy-or-residual-oil'!C23+'BIFUbC-natural-gas'!C23+'BIFUbC-electricity'!C23+'BIFUbC-heat'!C23+'BIFUbC-biomass'!C23+'BIFUbC-hydrogen'!E23</f>
        <v>543801799049952.25</v>
      </c>
      <c r="D23" s="310">
        <f>'BIFUbC-coal'!D23+'BIFUbC-LPG-propane-or-butane'!D23+'BIFUbC-petroleum-diesel'!D23+'BIFUbC-crude-oil'!D23+'BIFUbC-heavy-or-residual-oil'!D23+'BIFUbC-natural-gas'!D23+'BIFUbC-electricity'!D23+'BIFUbC-heat'!D23+'BIFUbC-biomass'!D23+'BIFUbC-hydrogen'!F23</f>
        <v>636092210102517.88</v>
      </c>
      <c r="E23" s="310">
        <f>'BIFUbC-coal'!E23+'BIFUbC-LPG-propane-or-butane'!E23+'BIFUbC-petroleum-diesel'!E23+'BIFUbC-crude-oil'!E23+'BIFUbC-heavy-or-residual-oil'!E23+'BIFUbC-natural-gas'!E23+'BIFUbC-electricity'!E23+'BIFUbC-heat'!E23+'BIFUbC-biomass'!E23+'BIFUbC-hydrogen'!G23</f>
        <v>638281542888463.5</v>
      </c>
      <c r="F23" s="310">
        <f>'BIFUbC-coal'!F23+'BIFUbC-LPG-propane-or-butane'!F23+'BIFUbC-petroleum-diesel'!F23+'BIFUbC-crude-oil'!F23+'BIFUbC-heavy-or-residual-oil'!F23+'BIFUbC-natural-gas'!F23+'BIFUbC-electricity'!F23+'BIFUbC-heat'!F23+'BIFUbC-biomass'!F23+'BIFUbC-hydrogen'!H23</f>
        <v>663572281005928.75</v>
      </c>
      <c r="G23" s="310">
        <f>'BIFUbC-coal'!G23+'BIFUbC-LPG-propane-or-butane'!G23+'BIFUbC-petroleum-diesel'!G23+'BIFUbC-crude-oil'!G23+'BIFUbC-heavy-or-residual-oil'!G23+'BIFUbC-natural-gas'!G23+'BIFUbC-electricity'!G23+'BIFUbC-heat'!G23+'BIFUbC-biomass'!G23+'BIFUbC-hydrogen'!I23</f>
        <v>685185630749101</v>
      </c>
      <c r="H23" s="310">
        <f>'BIFUbC-coal'!H23+'BIFUbC-LPG-propane-or-butane'!H23+'BIFUbC-petroleum-diesel'!H23+'BIFUbC-crude-oil'!H23+'BIFUbC-heavy-or-residual-oil'!H23+'BIFUbC-natural-gas'!H23+'BIFUbC-electricity'!H23+'BIFUbC-heat'!H23+'BIFUbC-biomass'!H23+'BIFUbC-hydrogen'!J23</f>
        <v>712345559311165.75</v>
      </c>
      <c r="I23" s="310">
        <f>'BIFUbC-coal'!I23+'BIFUbC-LPG-propane-or-butane'!I23+'BIFUbC-petroleum-diesel'!I23+'BIFUbC-crude-oil'!I23+'BIFUbC-heavy-or-residual-oil'!I23+'BIFUbC-natural-gas'!I23+'BIFUbC-electricity'!I23+'BIFUbC-heat'!I23+'BIFUbC-biomass'!I23+'BIFUbC-hydrogen'!K23</f>
        <v>739136007247387.38</v>
      </c>
      <c r="J23" s="310">
        <f>'BIFUbC-coal'!J23+'BIFUbC-LPG-propane-or-butane'!J23+'BIFUbC-petroleum-diesel'!J23+'BIFUbC-crude-oil'!J23+'BIFUbC-heavy-or-residual-oil'!J23+'BIFUbC-natural-gas'!J23+'BIFUbC-electricity'!J23+'BIFUbC-heat'!J23+'BIFUbC-biomass'!J23+'BIFUbC-hydrogen'!L23</f>
        <v>762735325191761.63</v>
      </c>
      <c r="K23" s="310">
        <f>'BIFUbC-coal'!K23+'BIFUbC-LPG-propane-or-butane'!K23+'BIFUbC-petroleum-diesel'!K23+'BIFUbC-crude-oil'!K23+'BIFUbC-heavy-or-residual-oil'!K23+'BIFUbC-natural-gas'!K23+'BIFUbC-electricity'!K23+'BIFUbC-heat'!K23+'BIFUbC-biomass'!K23+'BIFUbC-hydrogen'!M23</f>
        <v>783311390972509.13</v>
      </c>
      <c r="L23" s="310">
        <f>'BIFUbC-coal'!L23+'BIFUbC-LPG-propane-or-butane'!L23+'BIFUbC-petroleum-diesel'!L23+'BIFUbC-crude-oil'!L23+'BIFUbC-heavy-or-residual-oil'!L23+'BIFUbC-natural-gas'!L23+'BIFUbC-electricity'!L23+'BIFUbC-heat'!L23+'BIFUbC-biomass'!L23+'BIFUbC-hydrogen'!N23</f>
        <v>801126912589919.75</v>
      </c>
      <c r="M23" s="310">
        <f>'BIFUbC-coal'!M23+'BIFUbC-LPG-propane-or-butane'!M23+'BIFUbC-petroleum-diesel'!M23+'BIFUbC-crude-oil'!M23+'BIFUbC-heavy-or-residual-oil'!M23+'BIFUbC-natural-gas'!M23+'BIFUbC-electricity'!M23+'BIFUbC-heat'!M23+'BIFUbC-biomass'!M23+'BIFUbC-hydrogen'!O23</f>
        <v>816525431967842.38</v>
      </c>
      <c r="N23" s="310">
        <f>'BIFUbC-coal'!N23+'BIFUbC-LPG-propane-or-butane'!N23+'BIFUbC-petroleum-diesel'!N23+'BIFUbC-crude-oil'!N23+'BIFUbC-heavy-or-residual-oil'!N23+'BIFUbC-natural-gas'!N23+'BIFUbC-electricity'!N23+'BIFUbC-heat'!N23+'BIFUbC-biomass'!N23+'BIFUbC-hydrogen'!P23</f>
        <v>829902269552907</v>
      </c>
      <c r="O23" s="310">
        <f>'BIFUbC-coal'!O23+'BIFUbC-LPG-propane-or-butane'!O23+'BIFUbC-petroleum-diesel'!O23+'BIFUbC-crude-oil'!O23+'BIFUbC-heavy-or-residual-oil'!O23+'BIFUbC-natural-gas'!O23+'BIFUbC-electricity'!O23+'BIFUbC-heat'!O23+'BIFUbC-biomass'!O23+'BIFUbC-hydrogen'!Q23</f>
        <v>841543897013629.13</v>
      </c>
      <c r="P23" s="310">
        <f>'BIFUbC-coal'!P23+'BIFUbC-LPG-propane-or-butane'!P23+'BIFUbC-petroleum-diesel'!P23+'BIFUbC-crude-oil'!P23+'BIFUbC-heavy-or-residual-oil'!P23+'BIFUbC-natural-gas'!P23+'BIFUbC-electricity'!P23+'BIFUbC-heat'!P23+'BIFUbC-biomass'!P23+'BIFUbC-hydrogen'!R23</f>
        <v>851755675695522.38</v>
      </c>
      <c r="Q23" s="310">
        <f>'BIFUbC-coal'!Q23+'BIFUbC-LPG-propane-or-butane'!Q23+'BIFUbC-petroleum-diesel'!Q23+'BIFUbC-crude-oil'!Q23+'BIFUbC-heavy-or-residual-oil'!Q23+'BIFUbC-natural-gas'!Q23+'BIFUbC-electricity'!Q23+'BIFUbC-heat'!Q23+'BIFUbC-biomass'!Q23+'BIFUbC-hydrogen'!S23</f>
        <v>860870030648696.25</v>
      </c>
      <c r="R23" s="310">
        <f>'BIFUbC-coal'!R23+'BIFUbC-LPG-propane-or-butane'!R23+'BIFUbC-petroleum-diesel'!R23+'BIFUbC-crude-oil'!R23+'BIFUbC-heavy-or-residual-oil'!R23+'BIFUbC-natural-gas'!R23+'BIFUbC-electricity'!R23+'BIFUbC-heat'!R23+'BIFUbC-biomass'!R23+'BIFUbC-hydrogen'!T23</f>
        <v>869241166503383.25</v>
      </c>
      <c r="S23" s="310">
        <f>'BIFUbC-coal'!S23+'BIFUbC-LPG-propane-or-butane'!S23+'BIFUbC-petroleum-diesel'!S23+'BIFUbC-crude-oil'!S23+'BIFUbC-heavy-or-residual-oil'!S23+'BIFUbC-natural-gas'!S23+'BIFUbC-electricity'!S23+'BIFUbC-heat'!S23+'BIFUbC-biomass'!S23+'BIFUbC-hydrogen'!U23</f>
        <v>877197245077472.5</v>
      </c>
      <c r="T23" s="310">
        <f>'BIFUbC-coal'!T23+'BIFUbC-LPG-propane-or-butane'!T23+'BIFUbC-petroleum-diesel'!T23+'BIFUbC-crude-oil'!T23+'BIFUbC-heavy-or-residual-oil'!T23+'BIFUbC-natural-gas'!T23+'BIFUbC-electricity'!T23+'BIFUbC-heat'!T23+'BIFUbC-biomass'!T23+'BIFUbC-hydrogen'!V23</f>
        <v>884779615558484</v>
      </c>
      <c r="U23" s="310">
        <f>'BIFUbC-coal'!U23+'BIFUbC-LPG-propane-or-butane'!U23+'BIFUbC-petroleum-diesel'!U23+'BIFUbC-crude-oil'!U23+'BIFUbC-heavy-or-residual-oil'!U23+'BIFUbC-natural-gas'!U23+'BIFUbC-electricity'!U23+'BIFUbC-heat'!U23+'BIFUbC-biomass'!U23+'BIFUbC-hydrogen'!W23</f>
        <v>891987385962135.88</v>
      </c>
      <c r="V23" s="310">
        <f>'BIFUbC-coal'!V23+'BIFUbC-LPG-propane-or-butane'!V23+'BIFUbC-petroleum-diesel'!V23+'BIFUbC-crude-oil'!V23+'BIFUbC-heavy-or-residual-oil'!V23+'BIFUbC-natural-gas'!V23+'BIFUbC-electricity'!V23+'BIFUbC-heat'!V23+'BIFUbC-biomass'!V23+'BIFUbC-hydrogen'!X23</f>
        <v>898820463590288.75</v>
      </c>
      <c r="W23" s="310">
        <f>'BIFUbC-coal'!W23+'BIFUbC-LPG-propane-or-butane'!W23+'BIFUbC-petroleum-diesel'!W23+'BIFUbC-crude-oil'!W23+'BIFUbC-heavy-or-residual-oil'!W23+'BIFUbC-natural-gas'!W23+'BIFUbC-electricity'!W23+'BIFUbC-heat'!W23+'BIFUbC-biomass'!W23+'BIFUbC-hydrogen'!Y23</f>
        <v>905279536392205.88</v>
      </c>
      <c r="X23" s="310">
        <f>'BIFUbC-coal'!X23+'BIFUbC-LPG-propane-or-butane'!X23+'BIFUbC-petroleum-diesel'!X23+'BIFUbC-crude-oil'!X23+'BIFUbC-heavy-or-residual-oil'!X23+'BIFUbC-natural-gas'!X23+'BIFUbC-electricity'!X23+'BIFUbC-heat'!X23+'BIFUbC-biomass'!X23+'BIFUbC-hydrogen'!Z23</f>
        <v>911366052323168.5</v>
      </c>
      <c r="Y23" s="310">
        <f>'BIFUbC-coal'!Y23+'BIFUbC-LPG-propane-or-butane'!Y23+'BIFUbC-petroleum-diesel'!Y23+'BIFUbC-crude-oil'!Y23+'BIFUbC-heavy-or-residual-oil'!Y23+'BIFUbC-natural-gas'!Y23+'BIFUbC-electricity'!Y23+'BIFUbC-heat'!Y23+'BIFUbC-biomass'!Y23+'BIFUbC-hydrogen'!AA23</f>
        <v>917082196874454.88</v>
      </c>
      <c r="Z23" s="310">
        <f>'BIFUbC-coal'!Z23+'BIFUbC-LPG-propane-or-butane'!Z23+'BIFUbC-petroleum-diesel'!Z23+'BIFUbC-crude-oil'!Z23+'BIFUbC-heavy-or-residual-oil'!Z23+'BIFUbC-natural-gas'!Z23+'BIFUbC-electricity'!Z23+'BIFUbC-heat'!Z23+'BIFUbC-biomass'!Z23+'BIFUbC-hydrogen'!AB23</f>
        <v>922430868950971.38</v>
      </c>
      <c r="AA23" s="310">
        <f>'BIFUbC-coal'!AA23+'BIFUbC-LPG-propane-or-butane'!AA23+'BIFUbC-petroleum-diesel'!AA23+'BIFUbC-crude-oil'!AA23+'BIFUbC-heavy-or-residual-oil'!AA23+'BIFUbC-natural-gas'!AA23+'BIFUbC-electricity'!AA23+'BIFUbC-heat'!AA23+'BIFUbC-biomass'!AA23+'BIFUbC-hydrogen'!AC23</f>
        <v>927415655273845.63</v>
      </c>
      <c r="AB23" s="310">
        <f>'BIFUbC-coal'!AB23+'BIFUbC-LPG-propane-or-butane'!AB23+'BIFUbC-petroleum-diesel'!AB23+'BIFUbC-crude-oil'!AB23+'BIFUbC-heavy-or-residual-oil'!AB23+'BIFUbC-natural-gas'!AB23+'BIFUbC-electricity'!AB23+'BIFUbC-heat'!AB23+'BIFUbC-biomass'!AB23+'BIFUbC-hydrogen'!AD23</f>
        <v>932040803485280.13</v>
      </c>
      <c r="AC23" s="310">
        <f>'BIFUbC-coal'!AC23+'BIFUbC-LPG-propane-or-butane'!AC23+'BIFUbC-petroleum-diesel'!AC23+'BIFUbC-crude-oil'!AC23+'BIFUbC-heavy-or-residual-oil'!AC23+'BIFUbC-natural-gas'!AC23+'BIFUbC-electricity'!AC23+'BIFUbC-heat'!AC23+'BIFUbC-biomass'!AC23+'BIFUbC-hydrogen'!AE23</f>
        <v>936311194131711.13</v>
      </c>
      <c r="AD23" s="310">
        <f>'BIFUbC-coal'!AD23+'BIFUbC-LPG-propane-or-butane'!AD23+'BIFUbC-petroleum-diesel'!AD23+'BIFUbC-crude-oil'!AD23+'BIFUbC-heavy-or-residual-oil'!AD23+'BIFUbC-natural-gas'!AD23+'BIFUbC-electricity'!AD23+'BIFUbC-heat'!AD23+'BIFUbC-biomass'!AD23+'BIFUbC-hydrogen'!AF23</f>
        <v>940232311699308.25</v>
      </c>
      <c r="AE23" s="310">
        <f>'BIFUbC-coal'!AE23+'BIFUbC-LPG-propane-or-butane'!AE23+'BIFUbC-petroleum-diesel'!AE23+'BIFUbC-crude-oil'!AE23+'BIFUbC-heavy-or-residual-oil'!AE23+'BIFUbC-natural-gas'!AE23+'BIFUbC-electricity'!AE23+'BIFUbC-heat'!AE23+'BIFUbC-biomass'!AE23+'BIFUbC-hydrogen'!AG23</f>
        <v>943810214872674.88</v>
      </c>
      <c r="AF23" s="310">
        <f>'BIFUbC-coal'!AF23+'BIFUbC-LPG-propane-or-butane'!AF23+'BIFUbC-petroleum-diesel'!AF23+'BIFUbC-crude-oil'!AF23+'BIFUbC-heavy-or-residual-oil'!AF23+'BIFUbC-natural-gas'!AF23+'BIFUbC-electricity'!AF23+'BIFUbC-heat'!AF23+'BIFUbC-biomass'!AF23+'BIFUbC-hydrogen'!AH23</f>
        <v>947051506183735.38</v>
      </c>
      <c r="AG23" s="310">
        <f>'BIFUbC-coal'!AG23+'BIFUbC-LPG-propane-or-butane'!AG23+'BIFUbC-petroleum-diesel'!AG23+'BIFUbC-crude-oil'!AG23+'BIFUbC-heavy-or-residual-oil'!AG23+'BIFUbC-natural-gas'!AG23+'BIFUbC-electricity'!AG23+'BIFUbC-heat'!AG23+'BIFUbC-biomass'!AG23+'BIFUbC-hydrogen'!AI23</f>
        <v>949963301213155.88</v>
      </c>
      <c r="AH23" s="310">
        <f>'BIFUbC-coal'!AH23+'BIFUbC-LPG-propane-or-butane'!AH23+'BIFUbC-petroleum-diesel'!AH23+'BIFUbC-crude-oil'!AH23+'BIFUbC-heavy-or-residual-oil'!AH23+'BIFUbC-natural-gas'!AH23+'BIFUbC-electricity'!AH23+'BIFUbC-heat'!AH23+'BIFUbC-biomass'!AH23+'BIFUbC-hydrogen'!AJ23</f>
        <v>952553197501188.63</v>
      </c>
      <c r="AI23" s="310">
        <f>'BIFUbC-coal'!AI23+'BIFUbC-LPG-propane-or-butane'!AI23+'BIFUbC-petroleum-diesel'!AI23+'BIFUbC-crude-oil'!AI23+'BIFUbC-heavy-or-residual-oil'!AI23+'BIFUbC-natural-gas'!AI23+'BIFUbC-electricity'!AI23+'BIFUbC-heat'!AI23+'BIFUbC-biomass'!AI23+'BIFUbC-hydrogen'!AK23</f>
        <v>954829243318922.13</v>
      </c>
      <c r="AJ23" s="310">
        <f>'BIFUbC-coal'!AJ23+'BIFUbC-LPG-propane-or-butane'!AJ23+'BIFUbC-petroleum-diesel'!AJ23+'BIFUbC-crude-oil'!AJ23+'BIFUbC-heavy-or-residual-oil'!AJ23+'BIFUbC-natural-gas'!AJ23+'BIFUbC-electricity'!AJ23+'BIFUbC-heat'!AJ23+'BIFUbC-biomass'!AJ23+'BIFUbC-hydrogen'!AL23</f>
        <v>956799906444367.88</v>
      </c>
      <c r="AK23" s="310">
        <f>'BIFUbC-coal'!AK23+'BIFUbC-LPG-propane-or-butane'!AK23+'BIFUbC-petroleum-diesel'!AK23+'BIFUbC-crude-oil'!AK23+'BIFUbC-heavy-or-residual-oil'!AK23+'BIFUbC-natural-gas'!AK23+'BIFUbC-electricity'!AK23+'BIFUbC-heat'!AK23+'BIFUbC-biomass'!AK23+'BIFUbC-hydrogen'!AM23</f>
        <v>958474043080873.75</v>
      </c>
      <c r="AL23" s="310">
        <f>'BIFUbC-coal'!AL23+'BIFUbC-LPG-propane-or-butane'!AL23+'BIFUbC-petroleum-diesel'!AL23+'BIFUbC-crude-oil'!AL23+'BIFUbC-heavy-or-residual-oil'!AL23+'BIFUbC-natural-gas'!AL23+'BIFUbC-electricity'!AL23+'BIFUbC-heat'!AL23+'BIFUbC-biomass'!AL23+'BIFUbC-hydrogen'!AN23</f>
        <v>959860867048018</v>
      </c>
      <c r="AM23" s="310">
        <f>'BIFUbC-coal'!AM23+'BIFUbC-LPG-propane-or-butane'!AM23+'BIFUbC-petroleum-diesel'!AM23+'BIFUbC-crude-oil'!AM23+'BIFUbC-heavy-or-residual-oil'!AM23+'BIFUbC-natural-gas'!AM23+'BIFUbC-electricity'!AM23+'BIFUbC-heat'!AM23+'BIFUbC-biomass'!AM23+'BIFUbC-hydrogen'!AO23</f>
        <v>960969919367501.63</v>
      </c>
      <c r="AN23" s="310">
        <f>'BIFUbC-coal'!AN23+'BIFUbC-LPG-propane-or-butane'!AN23+'BIFUbC-petroleum-diesel'!AN23+'BIFUbC-crude-oil'!AN23+'BIFUbC-heavy-or-residual-oil'!AN23+'BIFUbC-natural-gas'!AN23+'BIFUbC-electricity'!AN23+'BIFUbC-heat'!AN23+'BIFUbC-biomass'!AN23+'BIFUbC-hydrogen'!AP23</f>
        <v>961811038358724</v>
      </c>
      <c r="AO23" s="310">
        <f>'BIFUbC-coal'!AO23+'BIFUbC-LPG-propane-or-butane'!AO23+'BIFUbC-petroleum-diesel'!AO23+'BIFUbC-crude-oil'!AO23+'BIFUbC-heavy-or-residual-oil'!AO23+'BIFUbC-natural-gas'!AO23+'BIFUbC-electricity'!AO23+'BIFUbC-heat'!AO23+'BIFUbC-biomass'!AO23+'BIFUbC-hydrogen'!AQ23</f>
        <v>962394330350669.25</v>
      </c>
      <c r="AP23" s="310">
        <f>'BIFUbC-coal'!AP23+'BIFUbC-LPG-propane-or-butane'!AP23+'BIFUbC-petroleum-diesel'!AP23+'BIFUbC-crude-oil'!AP23+'BIFUbC-heavy-or-residual-oil'!AP23+'BIFUbC-natural-gas'!AP23+'BIFUbC-electricity'!AP23+'BIFUbC-heat'!AP23+'BIFUbC-biomass'!AP23+'BIFUbC-hydrogen'!AR23</f>
        <v>962730141108719.88</v>
      </c>
      <c r="AQ23" s="310">
        <f>'BIFUbC-coal'!AQ23+'BIFUbC-LPG-propane-or-butane'!AQ23+'BIFUbC-petroleum-diesel'!AQ23+'BIFUbC-crude-oil'!AQ23+'BIFUbC-heavy-or-residual-oil'!AQ23+'BIFUbC-natural-gas'!AQ23+'BIFUbC-electricity'!AQ23+'BIFUbC-heat'!AQ23+'BIFUbC-biomass'!AQ23+'BIFUbC-hydrogen'!AS23</f>
        <v>962748986628855.63</v>
      </c>
    </row>
    <row r="24" spans="1:43" x14ac:dyDescent="0.2">
      <c r="A24" s="299" t="s">
        <v>111</v>
      </c>
      <c r="B24" s="310">
        <f>'BIFUbC-coal'!B24+'BIFUbC-LPG-propane-or-butane'!B24+'BIFUbC-petroleum-diesel'!B24+'BIFUbC-crude-oil'!B24+'BIFUbC-heavy-or-residual-oil'!B24+'BIFUbC-natural-gas'!B24+'BIFUbC-electricity'!B24+'BIFUbC-heat'!B24+'BIFUbC-biomass'!B24+'BIFUbC-hydrogen'!D24</f>
        <v>686810244762751.13</v>
      </c>
      <c r="C24" s="310">
        <f>'BIFUbC-coal'!C24+'BIFUbC-LPG-propane-or-butane'!C24+'BIFUbC-petroleum-diesel'!C24+'BIFUbC-crude-oil'!C24+'BIFUbC-heavy-or-residual-oil'!C24+'BIFUbC-natural-gas'!C24+'BIFUbC-electricity'!C24+'BIFUbC-heat'!C24+'BIFUbC-biomass'!C24+'BIFUbC-hydrogen'!E24</f>
        <v>1009897887835043</v>
      </c>
      <c r="D24" s="310">
        <f>'BIFUbC-coal'!D24+'BIFUbC-LPG-propane-or-butane'!D24+'BIFUbC-petroleum-diesel'!D24+'BIFUbC-crude-oil'!D24+'BIFUbC-heavy-or-residual-oil'!D24+'BIFUbC-natural-gas'!D24+'BIFUbC-electricity'!D24+'BIFUbC-heat'!D24+'BIFUbC-biomass'!D24+'BIFUbC-hydrogen'!F24</f>
        <v>1220966052962616.3</v>
      </c>
      <c r="E24" s="310">
        <f>'BIFUbC-coal'!E24+'BIFUbC-LPG-propane-or-butane'!E24+'BIFUbC-petroleum-diesel'!E24+'BIFUbC-crude-oil'!E24+'BIFUbC-heavy-or-residual-oil'!E24+'BIFUbC-natural-gas'!E24+'BIFUbC-electricity'!E24+'BIFUbC-heat'!E24+'BIFUbC-biomass'!E24+'BIFUbC-hydrogen'!G24</f>
        <v>1399134288031720.8</v>
      </c>
      <c r="F24" s="310">
        <f>'BIFUbC-coal'!F24+'BIFUbC-LPG-propane-or-butane'!F24+'BIFUbC-petroleum-diesel'!F24+'BIFUbC-crude-oil'!F24+'BIFUbC-heavy-or-residual-oil'!F24+'BIFUbC-natural-gas'!F24+'BIFUbC-electricity'!F24+'BIFUbC-heat'!F24+'BIFUbC-biomass'!F24+'BIFUbC-hydrogen'!H24</f>
        <v>1428574633976518.8</v>
      </c>
      <c r="G24" s="310">
        <f>'BIFUbC-coal'!G24+'BIFUbC-LPG-propane-or-butane'!G24+'BIFUbC-petroleum-diesel'!G24+'BIFUbC-crude-oil'!G24+'BIFUbC-heavy-or-residual-oil'!G24+'BIFUbC-natural-gas'!G24+'BIFUbC-electricity'!G24+'BIFUbC-heat'!G24+'BIFUbC-biomass'!G24+'BIFUbC-hydrogen'!I24</f>
        <v>1571017436497726.8</v>
      </c>
      <c r="H24" s="310">
        <f>'BIFUbC-coal'!H24+'BIFUbC-LPG-propane-or-butane'!H24+'BIFUbC-petroleum-diesel'!H24+'BIFUbC-crude-oil'!H24+'BIFUbC-heavy-or-residual-oil'!H24+'BIFUbC-natural-gas'!H24+'BIFUbC-electricity'!H24+'BIFUbC-heat'!H24+'BIFUbC-biomass'!H24+'BIFUbC-hydrogen'!J24</f>
        <v>1779445775526868.3</v>
      </c>
      <c r="I24" s="310">
        <f>'BIFUbC-coal'!I24+'BIFUbC-LPG-propane-or-butane'!I24+'BIFUbC-petroleum-diesel'!I24+'BIFUbC-crude-oil'!I24+'BIFUbC-heavy-or-residual-oil'!I24+'BIFUbC-natural-gas'!I24+'BIFUbC-electricity'!I24+'BIFUbC-heat'!I24+'BIFUbC-biomass'!I24+'BIFUbC-hydrogen'!K24</f>
        <v>1987207981570944.3</v>
      </c>
      <c r="J24" s="310">
        <f>'BIFUbC-coal'!J24+'BIFUbC-LPG-propane-or-butane'!J24+'BIFUbC-petroleum-diesel'!J24+'BIFUbC-crude-oil'!J24+'BIFUbC-heavy-or-residual-oil'!J24+'BIFUbC-natural-gas'!J24+'BIFUbC-electricity'!J24+'BIFUbC-heat'!J24+'BIFUbC-biomass'!J24+'BIFUbC-hydrogen'!L24</f>
        <v>2179799388625618</v>
      </c>
      <c r="K24" s="310">
        <f>'BIFUbC-coal'!K24+'BIFUbC-LPG-propane-or-butane'!K24+'BIFUbC-petroleum-diesel'!K24+'BIFUbC-crude-oil'!K24+'BIFUbC-heavy-or-residual-oil'!K24+'BIFUbC-natural-gas'!K24+'BIFUbC-electricity'!K24+'BIFUbC-heat'!K24+'BIFUbC-biomass'!K24+'BIFUbC-hydrogen'!M24</f>
        <v>2358475129619493.5</v>
      </c>
      <c r="L24" s="310">
        <f>'BIFUbC-coal'!L24+'BIFUbC-LPG-propane-or-butane'!L24+'BIFUbC-petroleum-diesel'!L24+'BIFUbC-crude-oil'!L24+'BIFUbC-heavy-or-residual-oil'!L24+'BIFUbC-natural-gas'!L24+'BIFUbC-electricity'!L24+'BIFUbC-heat'!L24+'BIFUbC-biomass'!L24+'BIFUbC-hydrogen'!N24</f>
        <v>2527657033725224</v>
      </c>
      <c r="M24" s="310">
        <f>'BIFUbC-coal'!M24+'BIFUbC-LPG-propane-or-butane'!M24+'BIFUbC-petroleum-diesel'!M24+'BIFUbC-crude-oil'!M24+'BIFUbC-heavy-or-residual-oil'!M24+'BIFUbC-natural-gas'!M24+'BIFUbC-electricity'!M24+'BIFUbC-heat'!M24+'BIFUbC-biomass'!M24+'BIFUbC-hydrogen'!O24</f>
        <v>2694696501501374</v>
      </c>
      <c r="N24" s="310">
        <f>'BIFUbC-coal'!N24+'BIFUbC-LPG-propane-or-butane'!N24+'BIFUbC-petroleum-diesel'!N24+'BIFUbC-crude-oil'!N24+'BIFUbC-heavy-or-residual-oil'!N24+'BIFUbC-natural-gas'!N24+'BIFUbC-electricity'!N24+'BIFUbC-heat'!N24+'BIFUbC-biomass'!N24+'BIFUbC-hydrogen'!P24</f>
        <v>2867686007383180</v>
      </c>
      <c r="O24" s="310">
        <f>'BIFUbC-coal'!O24+'BIFUbC-LPG-propane-or-butane'!O24+'BIFUbC-petroleum-diesel'!O24+'BIFUbC-crude-oil'!O24+'BIFUbC-heavy-or-residual-oil'!O24+'BIFUbC-natural-gas'!O24+'BIFUbC-electricity'!O24+'BIFUbC-heat'!O24+'BIFUbC-biomass'!O24+'BIFUbC-hydrogen'!Q24</f>
        <v>3048341420122442.5</v>
      </c>
      <c r="P24" s="310">
        <f>'BIFUbC-coal'!P24+'BIFUbC-LPG-propane-or-butane'!P24+'BIFUbC-petroleum-diesel'!P24+'BIFUbC-crude-oil'!P24+'BIFUbC-heavy-or-residual-oil'!P24+'BIFUbC-natural-gas'!P24+'BIFUbC-electricity'!P24+'BIFUbC-heat'!P24+'BIFUbC-biomass'!P24+'BIFUbC-hydrogen'!R24</f>
        <v>3236510706973200.5</v>
      </c>
      <c r="Q24" s="310">
        <f>'BIFUbC-coal'!Q24+'BIFUbC-LPG-propane-or-butane'!Q24+'BIFUbC-petroleum-diesel'!Q24+'BIFUbC-crude-oil'!Q24+'BIFUbC-heavy-or-residual-oil'!Q24+'BIFUbC-natural-gas'!Q24+'BIFUbC-electricity'!Q24+'BIFUbC-heat'!Q24+'BIFUbC-biomass'!Q24+'BIFUbC-hydrogen'!S24</f>
        <v>3431967017749280.5</v>
      </c>
      <c r="R24" s="310">
        <f>'BIFUbC-coal'!R24+'BIFUbC-LPG-propane-or-butane'!R24+'BIFUbC-petroleum-diesel'!R24+'BIFUbC-crude-oil'!R24+'BIFUbC-heavy-or-residual-oil'!R24+'BIFUbC-natural-gas'!R24+'BIFUbC-electricity'!R24+'BIFUbC-heat'!R24+'BIFUbC-biomass'!R24+'BIFUbC-hydrogen'!T24</f>
        <v>3634402225134450</v>
      </c>
      <c r="S24" s="310">
        <f>'BIFUbC-coal'!S24+'BIFUbC-LPG-propane-or-butane'!S24+'BIFUbC-petroleum-diesel'!S24+'BIFUbC-crude-oil'!S24+'BIFUbC-heavy-or-residual-oil'!S24+'BIFUbC-natural-gas'!S24+'BIFUbC-electricity'!S24+'BIFUbC-heat'!S24+'BIFUbC-biomass'!S24+'BIFUbC-hydrogen'!U24</f>
        <v>3843433678033821.5</v>
      </c>
      <c r="T24" s="310">
        <f>'BIFUbC-coal'!T24+'BIFUbC-LPG-propane-or-butane'!T24+'BIFUbC-petroleum-diesel'!T24+'BIFUbC-crude-oil'!T24+'BIFUbC-heavy-or-residual-oil'!T24+'BIFUbC-natural-gas'!T24+'BIFUbC-electricity'!T24+'BIFUbC-heat'!T24+'BIFUbC-biomass'!T24+'BIFUbC-hydrogen'!V24</f>
        <v>4058545587058395</v>
      </c>
      <c r="U24" s="310">
        <f>'BIFUbC-coal'!U24+'BIFUbC-LPG-propane-or-butane'!U24+'BIFUbC-petroleum-diesel'!U24+'BIFUbC-crude-oil'!U24+'BIFUbC-heavy-or-residual-oil'!U24+'BIFUbC-natural-gas'!U24+'BIFUbC-electricity'!U24+'BIFUbC-heat'!U24+'BIFUbC-biomass'!U24+'BIFUbC-hydrogen'!W24</f>
        <v>4279132124035166.5</v>
      </c>
      <c r="V24" s="310">
        <f>'BIFUbC-coal'!V24+'BIFUbC-LPG-propane-or-butane'!V24+'BIFUbC-petroleum-diesel'!V24+'BIFUbC-crude-oil'!V24+'BIFUbC-heavy-or-residual-oil'!V24+'BIFUbC-natural-gas'!V24+'BIFUbC-electricity'!V24+'BIFUbC-heat'!V24+'BIFUbC-biomass'!V24+'BIFUbC-hydrogen'!X24</f>
        <v>4504481503773765</v>
      </c>
      <c r="W24" s="310">
        <f>'BIFUbC-coal'!W24+'BIFUbC-LPG-propane-or-butane'!W24+'BIFUbC-petroleum-diesel'!W24+'BIFUbC-crude-oil'!W24+'BIFUbC-heavy-or-residual-oil'!W24+'BIFUbC-natural-gas'!W24+'BIFUbC-electricity'!W24+'BIFUbC-heat'!W24+'BIFUbC-biomass'!W24+'BIFUbC-hydrogen'!Y24</f>
        <v>4733772641966310</v>
      </c>
      <c r="X24" s="310">
        <f>'BIFUbC-coal'!X24+'BIFUbC-LPG-propane-or-butane'!X24+'BIFUbC-petroleum-diesel'!X24+'BIFUbC-crude-oil'!X24+'BIFUbC-heavy-or-residual-oil'!X24+'BIFUbC-natural-gas'!X24+'BIFUbC-electricity'!X24+'BIFUbC-heat'!X24+'BIFUbC-biomass'!X24+'BIFUbC-hydrogen'!Z24</f>
        <v>4966073081369642</v>
      </c>
      <c r="Y24" s="310">
        <f>'BIFUbC-coal'!Y24+'BIFUbC-LPG-propane-or-butane'!Y24+'BIFUbC-petroleum-diesel'!Y24+'BIFUbC-crude-oil'!Y24+'BIFUbC-heavy-or-residual-oil'!Y24+'BIFUbC-natural-gas'!Y24+'BIFUbC-electricity'!Y24+'BIFUbC-heat'!Y24+'BIFUbC-biomass'!Y24+'BIFUbC-hydrogen'!AA24</f>
        <v>5200338391427370</v>
      </c>
      <c r="Z24" s="310">
        <f>'BIFUbC-coal'!Z24+'BIFUbC-LPG-propane-or-butane'!Z24+'BIFUbC-petroleum-diesel'!Z24+'BIFUbC-crude-oil'!Z24+'BIFUbC-heavy-or-residual-oil'!Z24+'BIFUbC-natural-gas'!Z24+'BIFUbC-electricity'!Z24+'BIFUbC-heat'!Z24+'BIFUbC-biomass'!Z24+'BIFUbC-hydrogen'!AB24</f>
        <v>5435413241331948</v>
      </c>
      <c r="AA24" s="310">
        <f>'BIFUbC-coal'!AA24+'BIFUbC-LPG-propane-or-butane'!AA24+'BIFUbC-petroleum-diesel'!AA24+'BIFUbC-crude-oil'!AA24+'BIFUbC-heavy-or-residual-oil'!AA24+'BIFUbC-natural-gas'!AA24+'BIFUbC-electricity'!AA24+'BIFUbC-heat'!AA24+'BIFUbC-biomass'!AA24+'BIFUbC-hydrogen'!AC24</f>
        <v>5670034335178787</v>
      </c>
      <c r="AB24" s="310">
        <f>'BIFUbC-coal'!AB24+'BIFUbC-LPG-propane-or-butane'!AB24+'BIFUbC-petroleum-diesel'!AB24+'BIFUbC-crude-oil'!AB24+'BIFUbC-heavy-or-residual-oil'!AB24+'BIFUbC-natural-gas'!AB24+'BIFUbC-electricity'!AB24+'BIFUbC-heat'!AB24+'BIFUbC-biomass'!AB24+'BIFUbC-hydrogen'!AD24</f>
        <v>5902835379705405</v>
      </c>
      <c r="AC24" s="310">
        <f>'BIFUbC-coal'!AC24+'BIFUbC-LPG-propane-or-butane'!AC24+'BIFUbC-petroleum-diesel'!AC24+'BIFUbC-crude-oil'!AC24+'BIFUbC-heavy-or-residual-oil'!AC24+'BIFUbC-natural-gas'!AC24+'BIFUbC-electricity'!AC24+'BIFUbC-heat'!AC24+'BIFUbC-biomass'!AC24+'BIFUbC-hydrogen'!AE24</f>
        <v>6132354229659870</v>
      </c>
      <c r="AD24" s="310">
        <f>'BIFUbC-coal'!AD24+'BIFUbC-LPG-propane-or-butane'!AD24+'BIFUbC-petroleum-diesel'!AD24+'BIFUbC-crude-oil'!AD24+'BIFUbC-heavy-or-residual-oil'!AD24+'BIFUbC-natural-gas'!AD24+'BIFUbC-electricity'!AD24+'BIFUbC-heat'!AD24+'BIFUbC-biomass'!AD24+'BIFUbC-hydrogen'!AF24</f>
        <v>6357042322809010</v>
      </c>
      <c r="AE24" s="310">
        <f>'BIFUbC-coal'!AE24+'BIFUbC-LPG-propane-or-butane'!AE24+'BIFUbC-petroleum-diesel'!AE24+'BIFUbC-crude-oil'!AE24+'BIFUbC-heavy-or-residual-oil'!AE24+'BIFUbC-natural-gas'!AE24+'BIFUbC-electricity'!AE24+'BIFUbC-heat'!AE24+'BIFUbC-biomass'!AE24+'BIFUbC-hydrogen'!AG24</f>
        <v>6575276475913834</v>
      </c>
      <c r="AF24" s="310">
        <f>'BIFUbC-coal'!AF24+'BIFUbC-LPG-propane-or-butane'!AF24+'BIFUbC-petroleum-diesel'!AF24+'BIFUbC-crude-oil'!AF24+'BIFUbC-heavy-or-residual-oil'!AF24+'BIFUbC-natural-gas'!AF24+'BIFUbC-electricity'!AF24+'BIFUbC-heat'!AF24+'BIFUbC-biomass'!AF24+'BIFUbC-hydrogen'!AH24</f>
        <v>6785373064868802</v>
      </c>
      <c r="AG24" s="310">
        <f>'BIFUbC-coal'!AG24+'BIFUbC-LPG-propane-or-butane'!AG24+'BIFUbC-petroleum-diesel'!AG24+'BIFUbC-crude-oil'!AG24+'BIFUbC-heavy-or-residual-oil'!AG24+'BIFUbC-natural-gas'!AG24+'BIFUbC-electricity'!AG24+'BIFUbC-heat'!AG24+'BIFUbC-biomass'!AG24+'BIFUbC-hydrogen'!AI24</f>
        <v>6985604557132958</v>
      </c>
      <c r="AH24" s="310">
        <f>'BIFUbC-coal'!AH24+'BIFUbC-LPG-propane-or-butane'!AH24+'BIFUbC-petroleum-diesel'!AH24+'BIFUbC-crude-oil'!AH24+'BIFUbC-heavy-or-residual-oil'!AH24+'BIFUbC-natural-gas'!AH24+'BIFUbC-electricity'!AH24+'BIFUbC-heat'!AH24+'BIFUbC-biomass'!AH24+'BIFUbC-hydrogen'!AJ24</f>
        <v>7174218303415555</v>
      </c>
      <c r="AI24" s="310">
        <f>'BIFUbC-coal'!AI24+'BIFUbC-LPG-propane-or-butane'!AI24+'BIFUbC-petroleum-diesel'!AI24+'BIFUbC-crude-oil'!AI24+'BIFUbC-heavy-or-residual-oil'!AI24+'BIFUbC-natural-gas'!AI24+'BIFUbC-electricity'!AI24+'BIFUbC-heat'!AI24+'BIFUbC-biomass'!AI24+'BIFUbC-hydrogen'!AK24</f>
        <v>7349457429509195</v>
      </c>
      <c r="AJ24" s="310">
        <f>'BIFUbC-coal'!AJ24+'BIFUbC-LPG-propane-or-butane'!AJ24+'BIFUbC-petroleum-diesel'!AJ24+'BIFUbC-crude-oil'!AJ24+'BIFUbC-heavy-or-residual-oil'!AJ24+'BIFUbC-natural-gas'!AJ24+'BIFUbC-electricity'!AJ24+'BIFUbC-heat'!AJ24+'BIFUbC-biomass'!AJ24+'BIFUbC-hydrogen'!AL24</f>
        <v>7509583599734677</v>
      </c>
      <c r="AK24" s="310">
        <f>'BIFUbC-coal'!AK24+'BIFUbC-LPG-propane-or-butane'!AK24+'BIFUbC-petroleum-diesel'!AK24+'BIFUbC-crude-oil'!AK24+'BIFUbC-heavy-or-residual-oil'!AK24+'BIFUbC-natural-gas'!AK24+'BIFUbC-electricity'!AK24+'BIFUbC-heat'!AK24+'BIFUbC-biomass'!AK24+'BIFUbC-hydrogen'!AM24</f>
        <v>7652901352563321</v>
      </c>
      <c r="AL24" s="310">
        <f>'BIFUbC-coal'!AL24+'BIFUbC-LPG-propane-or-butane'!AL24+'BIFUbC-petroleum-diesel'!AL24+'BIFUbC-crude-oil'!AL24+'BIFUbC-heavy-or-residual-oil'!AL24+'BIFUbC-natural-gas'!AL24+'BIFUbC-electricity'!AL24+'BIFUbC-heat'!AL24+'BIFUbC-biomass'!AL24+'BIFUbC-hydrogen'!AN24</f>
        <v>7777783638812318</v>
      </c>
      <c r="AM24" s="310">
        <f>'BIFUbC-coal'!AM24+'BIFUbC-LPG-propane-or-butane'!AM24+'BIFUbC-petroleum-diesel'!AM24+'BIFUbC-crude-oil'!AM24+'BIFUbC-heavy-or-residual-oil'!AM24+'BIFUbC-natural-gas'!AM24+'BIFUbC-electricity'!AM24+'BIFUbC-heat'!AM24+'BIFUbC-biomass'!AM24+'BIFUbC-hydrogen'!AO24</f>
        <v>7882698125829856</v>
      </c>
      <c r="AN24" s="310">
        <f>'BIFUbC-coal'!AN24+'BIFUbC-LPG-propane-or-butane'!AN24+'BIFUbC-petroleum-diesel'!AN24+'BIFUbC-crude-oil'!AN24+'BIFUbC-heavy-or-residual-oil'!AN24+'BIFUbC-natural-gas'!AN24+'BIFUbC-electricity'!AN24+'BIFUbC-heat'!AN24+'BIFUbC-biomass'!AN24+'BIFUbC-hydrogen'!AP24</f>
        <v>7966233769952031</v>
      </c>
      <c r="AO24" s="310">
        <f>'BIFUbC-coal'!AO24+'BIFUbC-LPG-propane-or-butane'!AO24+'BIFUbC-petroleum-diesel'!AO24+'BIFUbC-crude-oil'!AO24+'BIFUbC-heavy-or-residual-oil'!AO24+'BIFUbC-natural-gas'!AO24+'BIFUbC-electricity'!AO24+'BIFUbC-heat'!AO24+'BIFUbC-biomass'!AO24+'BIFUbC-hydrogen'!AQ24</f>
        <v>8027127106981060</v>
      </c>
      <c r="AP24" s="310">
        <f>'BIFUbC-coal'!AP24+'BIFUbC-LPG-propane-or-butane'!AP24+'BIFUbC-petroleum-diesel'!AP24+'BIFUbC-crude-oil'!AP24+'BIFUbC-heavy-or-residual-oil'!AP24+'BIFUbC-natural-gas'!AP24+'BIFUbC-electricity'!AP24+'BIFUbC-heat'!AP24+'BIFUbC-biomass'!AP24+'BIFUbC-hydrogen'!AR24</f>
        <v>8064287669259219</v>
      </c>
      <c r="AQ24" s="310">
        <f>'BIFUbC-coal'!AQ24+'BIFUbC-LPG-propane-or-butane'!AQ24+'BIFUbC-petroleum-diesel'!AQ24+'BIFUbC-crude-oil'!AQ24+'BIFUbC-heavy-or-residual-oil'!AQ24+'BIFUbC-natural-gas'!AQ24+'BIFUbC-electricity'!AQ24+'BIFUbC-heat'!AQ24+'BIFUbC-biomass'!AQ24+'BIFUbC-hydrogen'!AS24</f>
        <v>8076706456397402</v>
      </c>
    </row>
    <row r="25" spans="1:43" x14ac:dyDescent="0.2">
      <c r="A25" s="299" t="s">
        <v>112</v>
      </c>
      <c r="B25" s="310">
        <f>'BIFUbC-coal'!B25+'BIFUbC-LPG-propane-or-butane'!B25+'BIFUbC-petroleum-diesel'!B25+'BIFUbC-crude-oil'!B25+'BIFUbC-heavy-or-residual-oil'!B25+'BIFUbC-natural-gas'!B25+'BIFUbC-electricity'!B25+'BIFUbC-heat'!B25+'BIFUbC-biomass'!B25+'BIFUbC-hydrogen'!D25</f>
        <v>374557946969505.38</v>
      </c>
      <c r="C25" s="310">
        <f>'BIFUbC-coal'!C25+'BIFUbC-LPG-propane-or-butane'!C25+'BIFUbC-petroleum-diesel'!C25+'BIFUbC-crude-oil'!C25+'BIFUbC-heavy-or-residual-oil'!C25+'BIFUbC-natural-gas'!C25+'BIFUbC-electricity'!C25+'BIFUbC-heat'!C25+'BIFUbC-biomass'!C25+'BIFUbC-hydrogen'!E25</f>
        <v>407212485139052.56</v>
      </c>
      <c r="D25" s="310">
        <f>'BIFUbC-coal'!D25+'BIFUbC-LPG-propane-or-butane'!D25+'BIFUbC-petroleum-diesel'!D25+'BIFUbC-crude-oil'!D25+'BIFUbC-heavy-or-residual-oil'!D25+'BIFUbC-natural-gas'!D25+'BIFUbC-electricity'!D25+'BIFUbC-heat'!D25+'BIFUbC-biomass'!D25+'BIFUbC-hydrogen'!F25</f>
        <v>503248104731382.75</v>
      </c>
      <c r="E25" s="310">
        <f>'BIFUbC-coal'!E25+'BIFUbC-LPG-propane-or-butane'!E25+'BIFUbC-petroleum-diesel'!E25+'BIFUbC-crude-oil'!E25+'BIFUbC-heavy-or-residual-oil'!E25+'BIFUbC-natural-gas'!E25+'BIFUbC-electricity'!E25+'BIFUbC-heat'!E25+'BIFUbC-biomass'!E25+'BIFUbC-hydrogen'!G25</f>
        <v>574766861349792.88</v>
      </c>
      <c r="F25" s="310">
        <f>'BIFUbC-coal'!F25+'BIFUbC-LPG-propane-or-butane'!F25+'BIFUbC-petroleum-diesel'!F25+'BIFUbC-crude-oil'!F25+'BIFUbC-heavy-or-residual-oil'!F25+'BIFUbC-natural-gas'!F25+'BIFUbC-electricity'!F25+'BIFUbC-heat'!F25+'BIFUbC-biomass'!F25+'BIFUbC-hydrogen'!H25</f>
        <v>609552067042354.5</v>
      </c>
      <c r="G25" s="310">
        <f>'BIFUbC-coal'!G25+'BIFUbC-LPG-propane-or-butane'!G25+'BIFUbC-petroleum-diesel'!G25+'BIFUbC-crude-oil'!G25+'BIFUbC-heavy-or-residual-oil'!G25+'BIFUbC-natural-gas'!G25+'BIFUbC-electricity'!G25+'BIFUbC-heat'!G25+'BIFUbC-biomass'!G25+'BIFUbC-hydrogen'!I25</f>
        <v>660080255706908.25</v>
      </c>
      <c r="H25" s="310">
        <f>'BIFUbC-coal'!H25+'BIFUbC-LPG-propane-or-butane'!H25+'BIFUbC-petroleum-diesel'!H25+'BIFUbC-crude-oil'!H25+'BIFUbC-heavy-or-residual-oil'!H25+'BIFUbC-natural-gas'!H25+'BIFUbC-electricity'!H25+'BIFUbC-heat'!H25+'BIFUbC-biomass'!H25+'BIFUbC-hydrogen'!J25</f>
        <v>726827151986738.13</v>
      </c>
      <c r="I25" s="310">
        <f>'BIFUbC-coal'!I25+'BIFUbC-LPG-propane-or-butane'!I25+'BIFUbC-petroleum-diesel'!I25+'BIFUbC-crude-oil'!I25+'BIFUbC-heavy-or-residual-oil'!I25+'BIFUbC-natural-gas'!I25+'BIFUbC-electricity'!I25+'BIFUbC-heat'!I25+'BIFUbC-biomass'!I25+'BIFUbC-hydrogen'!K25</f>
        <v>794850177621375.5</v>
      </c>
      <c r="J25" s="310">
        <f>'BIFUbC-coal'!J25+'BIFUbC-LPG-propane-or-butane'!J25+'BIFUbC-petroleum-diesel'!J25+'BIFUbC-crude-oil'!J25+'BIFUbC-heavy-or-residual-oil'!J25+'BIFUbC-natural-gas'!J25+'BIFUbC-electricity'!J25+'BIFUbC-heat'!J25+'BIFUbC-biomass'!J25+'BIFUbC-hydrogen'!L25</f>
        <v>858907151088605.13</v>
      </c>
      <c r="K25" s="310">
        <f>'BIFUbC-coal'!K25+'BIFUbC-LPG-propane-or-butane'!K25+'BIFUbC-petroleum-diesel'!K25+'BIFUbC-crude-oil'!K25+'BIFUbC-heavy-or-residual-oil'!K25+'BIFUbC-natural-gas'!K25+'BIFUbC-electricity'!K25+'BIFUbC-heat'!K25+'BIFUbC-biomass'!K25+'BIFUbC-hydrogen'!M25</f>
        <v>919368488734817.5</v>
      </c>
      <c r="L25" s="310">
        <f>'BIFUbC-coal'!L25+'BIFUbC-LPG-propane-or-butane'!L25+'BIFUbC-petroleum-diesel'!L25+'BIFUbC-crude-oil'!L25+'BIFUbC-heavy-or-residual-oil'!L25+'BIFUbC-natural-gas'!L25+'BIFUbC-electricity'!L25+'BIFUbC-heat'!L25+'BIFUbC-biomass'!L25+'BIFUbC-hydrogen'!N25</f>
        <v>977235694371645.38</v>
      </c>
      <c r="M25" s="310">
        <f>'BIFUbC-coal'!M25+'BIFUbC-LPG-propane-or-butane'!M25+'BIFUbC-petroleum-diesel'!M25+'BIFUbC-crude-oil'!M25+'BIFUbC-heavy-or-residual-oil'!M25+'BIFUbC-natural-gas'!M25+'BIFUbC-electricity'!M25+'BIFUbC-heat'!M25+'BIFUbC-biomass'!M25+'BIFUbC-hydrogen'!O25</f>
        <v>1034109670522249.6</v>
      </c>
      <c r="N25" s="310">
        <f>'BIFUbC-coal'!N25+'BIFUbC-LPG-propane-or-butane'!N25+'BIFUbC-petroleum-diesel'!N25+'BIFUbC-crude-oil'!N25+'BIFUbC-heavy-or-residual-oil'!N25+'BIFUbC-natural-gas'!N25+'BIFUbC-electricity'!N25+'BIFUbC-heat'!N25+'BIFUbC-biomass'!N25+'BIFUbC-hydrogen'!P25</f>
        <v>1091763984135530.3</v>
      </c>
      <c r="O25" s="310">
        <f>'BIFUbC-coal'!O25+'BIFUbC-LPG-propane-or-butane'!O25+'BIFUbC-petroleum-diesel'!O25+'BIFUbC-crude-oil'!O25+'BIFUbC-heavy-or-residual-oil'!O25+'BIFUbC-natural-gas'!O25+'BIFUbC-electricity'!O25+'BIFUbC-heat'!O25+'BIFUbC-biomass'!O25+'BIFUbC-hydrogen'!Q25</f>
        <v>1150621900245288.3</v>
      </c>
      <c r="P25" s="310">
        <f>'BIFUbC-coal'!P25+'BIFUbC-LPG-propane-or-butane'!P25+'BIFUbC-petroleum-diesel'!P25+'BIFUbC-crude-oil'!P25+'BIFUbC-heavy-or-residual-oil'!P25+'BIFUbC-natural-gas'!P25+'BIFUbC-electricity'!P25+'BIFUbC-heat'!P25+'BIFUbC-biomass'!P25+'BIFUbC-hydrogen'!R25</f>
        <v>1210782802152854.8</v>
      </c>
      <c r="Q25" s="310">
        <f>'BIFUbC-coal'!Q25+'BIFUbC-LPG-propane-or-butane'!Q25+'BIFUbC-petroleum-diesel'!Q25+'BIFUbC-crude-oil'!Q25+'BIFUbC-heavy-or-residual-oil'!Q25+'BIFUbC-natural-gas'!Q25+'BIFUbC-electricity'!Q25+'BIFUbC-heat'!Q25+'BIFUbC-biomass'!Q25+'BIFUbC-hydrogen'!S25</f>
        <v>1272387043126598.5</v>
      </c>
      <c r="R25" s="310">
        <f>'BIFUbC-coal'!R25+'BIFUbC-LPG-propane-or-butane'!R25+'BIFUbC-petroleum-diesel'!R25+'BIFUbC-crude-oil'!R25+'BIFUbC-heavy-or-residual-oil'!R25+'BIFUbC-natural-gas'!R25+'BIFUbC-electricity'!R25+'BIFUbC-heat'!R25+'BIFUbC-biomass'!R25+'BIFUbC-hydrogen'!T25</f>
        <v>1335620000795935</v>
      </c>
      <c r="S25" s="310">
        <f>'BIFUbC-coal'!S25+'BIFUbC-LPG-propane-or-butane'!S25+'BIFUbC-petroleum-diesel'!S25+'BIFUbC-crude-oil'!S25+'BIFUbC-heavy-or-residual-oil'!S25+'BIFUbC-natural-gas'!S25+'BIFUbC-electricity'!S25+'BIFUbC-heat'!S25+'BIFUbC-biomass'!S25+'BIFUbC-hydrogen'!U25</f>
        <v>1400686957292552.8</v>
      </c>
      <c r="T25" s="310">
        <f>'BIFUbC-coal'!T25+'BIFUbC-LPG-propane-or-butane'!T25+'BIFUbC-petroleum-diesel'!T25+'BIFUbC-crude-oil'!T25+'BIFUbC-heavy-or-residual-oil'!T25+'BIFUbC-natural-gas'!T25+'BIFUbC-electricity'!T25+'BIFUbC-heat'!T25+'BIFUbC-biomass'!T25+'BIFUbC-hydrogen'!V25</f>
        <v>1467508281688001.5</v>
      </c>
      <c r="U25" s="310">
        <f>'BIFUbC-coal'!U25+'BIFUbC-LPG-propane-or-butane'!U25+'BIFUbC-petroleum-diesel'!U25+'BIFUbC-crude-oil'!U25+'BIFUbC-heavy-or-residual-oil'!U25+'BIFUbC-natural-gas'!U25+'BIFUbC-electricity'!U25+'BIFUbC-heat'!U25+'BIFUbC-biomass'!U25+'BIFUbC-hydrogen'!W25</f>
        <v>1535950545236274.5</v>
      </c>
      <c r="V25" s="310">
        <f>'BIFUbC-coal'!V25+'BIFUbC-LPG-propane-or-butane'!V25+'BIFUbC-petroleum-diesel'!V25+'BIFUbC-crude-oil'!V25+'BIFUbC-heavy-or-residual-oil'!V25+'BIFUbC-natural-gas'!V25+'BIFUbC-electricity'!V25+'BIFUbC-heat'!V25+'BIFUbC-biomass'!V25+'BIFUbC-hydrogen'!X25</f>
        <v>1605849645676424.8</v>
      </c>
      <c r="W25" s="310">
        <f>'BIFUbC-coal'!W25+'BIFUbC-LPG-propane-or-butane'!W25+'BIFUbC-petroleum-diesel'!W25+'BIFUbC-crude-oil'!W25+'BIFUbC-heavy-or-residual-oil'!W25+'BIFUbC-natural-gas'!W25+'BIFUbC-electricity'!W25+'BIFUbC-heat'!W25+'BIFUbC-biomass'!W25+'BIFUbC-hydrogen'!Y25</f>
        <v>1677008141234114.5</v>
      </c>
      <c r="X25" s="310">
        <f>'BIFUbC-coal'!X25+'BIFUbC-LPG-propane-or-butane'!X25+'BIFUbC-petroleum-diesel'!X25+'BIFUbC-crude-oil'!X25+'BIFUbC-heavy-or-residual-oil'!X25+'BIFUbC-natural-gas'!X25+'BIFUbC-electricity'!X25+'BIFUbC-heat'!X25+'BIFUbC-biomass'!X25+'BIFUbC-hydrogen'!Z25</f>
        <v>1749192811464543.8</v>
      </c>
      <c r="Y25" s="310">
        <f>'BIFUbC-coal'!Y25+'BIFUbC-LPG-propane-or-butane'!Y25+'BIFUbC-petroleum-diesel'!Y25+'BIFUbC-crude-oil'!Y25+'BIFUbC-heavy-or-residual-oil'!Y25+'BIFUbC-natural-gas'!Y25+'BIFUbC-electricity'!Y25+'BIFUbC-heat'!Y25+'BIFUbC-biomass'!Y25+'BIFUbC-hydrogen'!AA25</f>
        <v>1822132549751666</v>
      </c>
      <c r="Z25" s="310">
        <f>'BIFUbC-coal'!Z25+'BIFUbC-LPG-propane-or-butane'!Z25+'BIFUbC-petroleum-diesel'!Z25+'BIFUbC-crude-oil'!Z25+'BIFUbC-heavy-or-residual-oil'!Z25+'BIFUbC-natural-gas'!Z25+'BIFUbC-electricity'!Z25+'BIFUbC-heat'!Z25+'BIFUbC-biomass'!Z25+'BIFUbC-hydrogen'!AB25</f>
        <v>1895516701213164.3</v>
      </c>
      <c r="AA25" s="310">
        <f>'BIFUbC-coal'!AA25+'BIFUbC-LPG-propane-or-butane'!AA25+'BIFUbC-petroleum-diesel'!AA25+'BIFUbC-crude-oil'!AA25+'BIFUbC-heavy-or-residual-oil'!AA25+'BIFUbC-natural-gas'!AA25+'BIFUbC-electricity'!AA25+'BIFUbC-heat'!AA25+'BIFUbC-biomass'!AA25+'BIFUbC-hydrogen'!AC25</f>
        <v>1968993966371466.5</v>
      </c>
      <c r="AB25" s="310">
        <f>'BIFUbC-coal'!AB25+'BIFUbC-LPG-propane-or-butane'!AB25+'BIFUbC-petroleum-diesel'!AB25+'BIFUbC-crude-oil'!AB25+'BIFUbC-heavy-or-residual-oil'!AB25+'BIFUbC-natural-gas'!AB25+'BIFUbC-electricity'!AB25+'BIFUbC-heat'!AB25+'BIFUbC-biomass'!AB25+'BIFUbC-hydrogen'!AD25</f>
        <v>2042171994504011.3</v>
      </c>
      <c r="AC25" s="310">
        <f>'BIFUbC-coal'!AC25+'BIFUbC-LPG-propane-or-butane'!AC25+'BIFUbC-petroleum-diesel'!AC25+'BIFUbC-crude-oil'!AC25+'BIFUbC-heavy-or-residual-oil'!AC25+'BIFUbC-natural-gas'!AC25+'BIFUbC-electricity'!AC25+'BIFUbC-heat'!AC25+'BIFUbC-biomass'!AC25+'BIFUbC-hydrogen'!AE25</f>
        <v>2114617790329989</v>
      </c>
      <c r="AD25" s="310">
        <f>'BIFUbC-coal'!AD25+'BIFUbC-LPG-propane-or-butane'!AD25+'BIFUbC-petroleum-diesel'!AD25+'BIFUbC-crude-oil'!AD25+'BIFUbC-heavy-or-residual-oil'!AD25+'BIFUbC-natural-gas'!AD25+'BIFUbC-electricity'!AD25+'BIFUbC-heat'!AD25+'BIFUbC-biomass'!AD25+'BIFUbC-hydrogen'!AF25</f>
        <v>2185859052894297.3</v>
      </c>
      <c r="AE25" s="310">
        <f>'BIFUbC-coal'!AE25+'BIFUbC-LPG-propane-or-butane'!AE25+'BIFUbC-petroleum-diesel'!AE25+'BIFUbC-crude-oil'!AE25+'BIFUbC-heavy-or-residual-oil'!AE25+'BIFUbC-natural-gas'!AE25+'BIFUbC-electricity'!AE25+'BIFUbC-heat'!AE25+'BIFUbC-biomass'!AE25+'BIFUbC-hydrogen'!AG25</f>
        <v>2255386555502890.5</v>
      </c>
      <c r="AF25" s="310">
        <f>'BIFUbC-coal'!AF25+'BIFUbC-LPG-propane-or-butane'!AF25+'BIFUbC-petroleum-diesel'!AF25+'BIFUbC-crude-oil'!AF25+'BIFUbC-heavy-or-residual-oil'!AF25+'BIFUbC-natural-gas'!AF25+'BIFUbC-electricity'!AF25+'BIFUbC-heat'!AF25+'BIFUbC-biomass'!AF25+'BIFUbC-hydrogen'!AH25</f>
        <v>2322657659789444</v>
      </c>
      <c r="AG25" s="310">
        <f>'BIFUbC-coal'!AG25+'BIFUbC-LPG-propane-or-butane'!AG25+'BIFUbC-petroleum-diesel'!AG25+'BIFUbC-crude-oil'!AG25+'BIFUbC-heavy-or-residual-oil'!AG25+'BIFUbC-natural-gas'!AG25+'BIFUbC-electricity'!AG25+'BIFUbC-heat'!AG25+'BIFUbC-biomass'!AG25+'BIFUbC-hydrogen'!AI25</f>
        <v>2387101035059857</v>
      </c>
      <c r="AH25" s="310">
        <f>'BIFUbC-coal'!AH25+'BIFUbC-LPG-propane-or-butane'!AH25+'BIFUbC-petroleum-diesel'!AH25+'BIFUbC-crude-oil'!AH25+'BIFUbC-heavy-or-residual-oil'!AH25+'BIFUbC-natural-gas'!AH25+'BIFUbC-electricity'!AH25+'BIFUbC-heat'!AH25+'BIFUbC-biomass'!AH25+'BIFUbC-hydrogen'!AJ25</f>
        <v>2448122625799194</v>
      </c>
      <c r="AI25" s="310">
        <f>'BIFUbC-coal'!AI25+'BIFUbC-LPG-propane-or-butane'!AI25+'BIFUbC-petroleum-diesel'!AI25+'BIFUbC-crude-oil'!AI25+'BIFUbC-heavy-or-residual-oil'!AI25+'BIFUbC-natural-gas'!AI25+'BIFUbC-electricity'!AI25+'BIFUbC-heat'!AI25+'BIFUbC-biomass'!AI25+'BIFUbC-hydrogen'!AK25</f>
        <v>2505112875745030</v>
      </c>
      <c r="AJ25" s="310">
        <f>'BIFUbC-coal'!AJ25+'BIFUbC-LPG-propane-or-butane'!AJ25+'BIFUbC-petroleum-diesel'!AJ25+'BIFUbC-crude-oil'!AJ25+'BIFUbC-heavy-or-residual-oil'!AJ25+'BIFUbC-natural-gas'!AJ25+'BIFUbC-electricity'!AJ25+'BIFUbC-heat'!AJ25+'BIFUbC-biomass'!AJ25+'BIFUbC-hydrogen'!AL25</f>
        <v>2557455176668445</v>
      </c>
      <c r="AK25" s="310">
        <f>'BIFUbC-coal'!AK25+'BIFUbC-LPG-propane-or-butane'!AK25+'BIFUbC-petroleum-diesel'!AK25+'BIFUbC-crude-oil'!AK25+'BIFUbC-heavy-or-residual-oil'!AK25+'BIFUbC-natural-gas'!AK25+'BIFUbC-electricity'!AK25+'BIFUbC-heat'!AK25+'BIFUbC-biomass'!AK25+'BIFUbC-hydrogen'!AM25</f>
        <v>2604535464765464.5</v>
      </c>
      <c r="AL25" s="310">
        <f>'BIFUbC-coal'!AL25+'BIFUbC-LPG-propane-or-butane'!AL25+'BIFUbC-petroleum-diesel'!AL25+'BIFUbC-crude-oil'!AL25+'BIFUbC-heavy-or-residual-oil'!AL25+'BIFUbC-natural-gas'!AL25+'BIFUbC-electricity'!AL25+'BIFUbC-heat'!AL25+'BIFUbC-biomass'!AL25+'BIFUbC-hydrogen'!AN25</f>
        <v>2645752838547903</v>
      </c>
      <c r="AM25" s="310">
        <f>'BIFUbC-coal'!AM25+'BIFUbC-LPG-propane-or-butane'!AM25+'BIFUbC-petroleum-diesel'!AM25+'BIFUbC-crude-oil'!AM25+'BIFUbC-heavy-or-residual-oil'!AM25+'BIFUbC-natural-gas'!AM25+'BIFUbC-electricity'!AM25+'BIFUbC-heat'!AM25+'BIFUbC-biomass'!AM25+'BIFUbC-hydrogen'!AO25</f>
        <v>2680531020933671</v>
      </c>
      <c r="AN25" s="310">
        <f>'BIFUbC-coal'!AN25+'BIFUbC-LPG-propane-or-butane'!AN25+'BIFUbC-petroleum-diesel'!AN25+'BIFUbC-crude-oil'!AN25+'BIFUbC-heavy-or-residual-oil'!AN25+'BIFUbC-natural-gas'!AN25+'BIFUbC-electricity'!AN25+'BIFUbC-heat'!AN25+'BIFUbC-biomass'!AN25+'BIFUbC-hydrogen'!AP25</f>
        <v>2708330436855270</v>
      </c>
      <c r="AO25" s="310">
        <f>'BIFUbC-coal'!AO25+'BIFUbC-LPG-propane-or-butane'!AO25+'BIFUbC-petroleum-diesel'!AO25+'BIFUbC-crude-oil'!AO25+'BIFUbC-heavy-or-residual-oil'!AO25+'BIFUbC-natural-gas'!AO25+'BIFUbC-electricity'!AO25+'BIFUbC-heat'!AO25+'BIFUbC-biomass'!AO25+'BIFUbC-hydrogen'!AQ25</f>
        <v>2728660628448140.5</v>
      </c>
      <c r="AP25" s="310">
        <f>'BIFUbC-coal'!AP25+'BIFUbC-LPG-propane-or-butane'!AP25+'BIFUbC-petroleum-diesel'!AP25+'BIFUbC-crude-oil'!AP25+'BIFUbC-heavy-or-residual-oil'!AP25+'BIFUbC-natural-gas'!AP25+'BIFUbC-electricity'!AP25+'BIFUbC-heat'!AP25+'BIFUbC-biomass'!AP25+'BIFUbC-hydrogen'!AR25</f>
        <v>2741092685323578</v>
      </c>
      <c r="AQ25" s="310">
        <f>'BIFUbC-coal'!AQ25+'BIFUbC-LPG-propane-or-butane'!AQ25+'BIFUbC-petroleum-diesel'!AQ25+'BIFUbC-crude-oil'!AQ25+'BIFUbC-heavy-or-residual-oil'!AQ25+'BIFUbC-natural-gas'!AQ25+'BIFUbC-electricity'!AQ25+'BIFUbC-heat'!AQ25+'BIFUbC-biomass'!AQ25+'BIFUbC-hydrogen'!AS25</f>
        <v>2745042462326780.5</v>
      </c>
    </row>
    <row r="26" spans="1:43" x14ac:dyDescent="0.2">
      <c r="A26" s="299" t="s">
        <v>113</v>
      </c>
      <c r="B26" s="310">
        <f>'BIFUbC-coal'!B26+'BIFUbC-LPG-propane-or-butane'!B26+'BIFUbC-petroleum-diesel'!B26+'BIFUbC-crude-oil'!B26+'BIFUbC-heavy-or-residual-oil'!B26+'BIFUbC-natural-gas'!B26+'BIFUbC-electricity'!B26+'BIFUbC-heat'!B26+'BIFUbC-biomass'!B26+'BIFUbC-hydrogen'!D26</f>
        <v>2054887340401500</v>
      </c>
      <c r="C26" s="310">
        <f>'BIFUbC-coal'!C26+'BIFUbC-LPG-propane-or-butane'!C26+'BIFUbC-petroleum-diesel'!C26+'BIFUbC-crude-oil'!C26+'BIFUbC-heavy-or-residual-oil'!C26+'BIFUbC-natural-gas'!C26+'BIFUbC-electricity'!C26+'BIFUbC-heat'!C26+'BIFUbC-biomass'!C26+'BIFUbC-hydrogen'!E26</f>
        <v>2097268608798000</v>
      </c>
      <c r="D26" s="310">
        <f>'BIFUbC-coal'!D26+'BIFUbC-LPG-propane-or-butane'!D26+'BIFUbC-petroleum-diesel'!D26+'BIFUbC-crude-oil'!D26+'BIFUbC-heavy-or-residual-oil'!D26+'BIFUbC-natural-gas'!D26+'BIFUbC-electricity'!D26+'BIFUbC-heat'!D26+'BIFUbC-biomass'!D26+'BIFUbC-hydrogen'!F26</f>
        <v>2217468058697782</v>
      </c>
      <c r="E26" s="310">
        <f>'BIFUbC-coal'!E26+'BIFUbC-LPG-propane-or-butane'!E26+'BIFUbC-petroleum-diesel'!E26+'BIFUbC-crude-oil'!E26+'BIFUbC-heavy-or-residual-oil'!E26+'BIFUbC-natural-gas'!E26+'BIFUbC-electricity'!E26+'BIFUbC-heat'!E26+'BIFUbC-biomass'!E26+'BIFUbC-hydrogen'!G26</f>
        <v>2256523906335946.5</v>
      </c>
      <c r="F26" s="310">
        <f>'BIFUbC-coal'!F26+'BIFUbC-LPG-propane-or-butane'!F26+'BIFUbC-petroleum-diesel'!F26+'BIFUbC-crude-oil'!F26+'BIFUbC-heavy-or-residual-oil'!F26+'BIFUbC-natural-gas'!F26+'BIFUbC-electricity'!F26+'BIFUbC-heat'!F26+'BIFUbC-biomass'!F26+'BIFUbC-hydrogen'!H26</f>
        <v>2401629231391289.5</v>
      </c>
      <c r="G26" s="310">
        <f>'BIFUbC-coal'!G26+'BIFUbC-LPG-propane-or-butane'!G26+'BIFUbC-petroleum-diesel'!G26+'BIFUbC-crude-oil'!G26+'BIFUbC-heavy-or-residual-oil'!G26+'BIFUbC-natural-gas'!G26+'BIFUbC-electricity'!G26+'BIFUbC-heat'!G26+'BIFUbC-biomass'!G26+'BIFUbC-hydrogen'!I26</f>
        <v>2523108989106534</v>
      </c>
      <c r="H26" s="310">
        <f>'BIFUbC-coal'!H26+'BIFUbC-LPG-propane-or-butane'!H26+'BIFUbC-petroleum-diesel'!H26+'BIFUbC-crude-oil'!H26+'BIFUbC-heavy-or-residual-oil'!H26+'BIFUbC-natural-gas'!H26+'BIFUbC-electricity'!H26+'BIFUbC-heat'!H26+'BIFUbC-biomass'!H26+'BIFUbC-hydrogen'!J26</f>
        <v>2626128505278811.5</v>
      </c>
      <c r="I26" s="310">
        <f>'BIFUbC-coal'!I26+'BIFUbC-LPG-propane-or-butane'!I26+'BIFUbC-petroleum-diesel'!I26+'BIFUbC-crude-oil'!I26+'BIFUbC-heavy-or-residual-oil'!I26+'BIFUbC-natural-gas'!I26+'BIFUbC-electricity'!I26+'BIFUbC-heat'!I26+'BIFUbC-biomass'!I26+'BIFUbC-hydrogen'!K26</f>
        <v>2763339434326923</v>
      </c>
      <c r="J26" s="310">
        <f>'BIFUbC-coal'!J26+'BIFUbC-LPG-propane-or-butane'!J26+'BIFUbC-petroleum-diesel'!J26+'BIFUbC-crude-oil'!J26+'BIFUbC-heavy-or-residual-oil'!J26+'BIFUbC-natural-gas'!J26+'BIFUbC-electricity'!J26+'BIFUbC-heat'!J26+'BIFUbC-biomass'!J26+'BIFUbC-hydrogen'!L26</f>
        <v>2881264275760083.5</v>
      </c>
      <c r="K26" s="310">
        <f>'BIFUbC-coal'!K26+'BIFUbC-LPG-propane-or-butane'!K26+'BIFUbC-petroleum-diesel'!K26+'BIFUbC-crude-oil'!K26+'BIFUbC-heavy-or-residual-oil'!K26+'BIFUbC-natural-gas'!K26+'BIFUbC-electricity'!K26+'BIFUbC-heat'!K26+'BIFUbC-biomass'!K26+'BIFUbC-hydrogen'!M26</f>
        <v>2996290019923659.5</v>
      </c>
      <c r="L26" s="310">
        <f>'BIFUbC-coal'!L26+'BIFUbC-LPG-propane-or-butane'!L26+'BIFUbC-petroleum-diesel'!L26+'BIFUbC-crude-oil'!L26+'BIFUbC-heavy-or-residual-oil'!L26+'BIFUbC-natural-gas'!L26+'BIFUbC-electricity'!L26+'BIFUbC-heat'!L26+'BIFUbC-biomass'!L26+'BIFUbC-hydrogen'!N26</f>
        <v>3107971693549485</v>
      </c>
      <c r="M26" s="310">
        <f>'BIFUbC-coal'!M26+'BIFUbC-LPG-propane-or-butane'!M26+'BIFUbC-petroleum-diesel'!M26+'BIFUbC-crude-oil'!M26+'BIFUbC-heavy-or-residual-oil'!M26+'BIFUbC-natural-gas'!M26+'BIFUbC-electricity'!M26+'BIFUbC-heat'!M26+'BIFUbC-biomass'!M26+'BIFUbC-hydrogen'!O26</f>
        <v>3233973212009999.5</v>
      </c>
      <c r="N26" s="310">
        <f>'BIFUbC-coal'!N26+'BIFUbC-LPG-propane-or-butane'!N26+'BIFUbC-petroleum-diesel'!N26+'BIFUbC-crude-oil'!N26+'BIFUbC-heavy-or-residual-oil'!N26+'BIFUbC-natural-gas'!N26+'BIFUbC-electricity'!N26+'BIFUbC-heat'!N26+'BIFUbC-biomass'!N26+'BIFUbC-hydrogen'!P26</f>
        <v>3319764333554512</v>
      </c>
      <c r="O26" s="310">
        <f>'BIFUbC-coal'!O26+'BIFUbC-LPG-propane-or-butane'!O26+'BIFUbC-petroleum-diesel'!O26+'BIFUbC-crude-oil'!O26+'BIFUbC-heavy-or-residual-oil'!O26+'BIFUbC-natural-gas'!O26+'BIFUbC-electricity'!O26+'BIFUbC-heat'!O26+'BIFUbC-biomass'!O26+'BIFUbC-hydrogen'!Q26</f>
        <v>3419206802023447</v>
      </c>
      <c r="P26" s="310">
        <f>'BIFUbC-coal'!P26+'BIFUbC-LPG-propane-or-butane'!P26+'BIFUbC-petroleum-diesel'!P26+'BIFUbC-crude-oil'!P26+'BIFUbC-heavy-or-residual-oil'!P26+'BIFUbC-natural-gas'!P26+'BIFUbC-electricity'!P26+'BIFUbC-heat'!P26+'BIFUbC-biomass'!P26+'BIFUbC-hydrogen'!R26</f>
        <v>3513971045400652</v>
      </c>
      <c r="Q26" s="310">
        <f>'BIFUbC-coal'!Q26+'BIFUbC-LPG-propane-or-butane'!Q26+'BIFUbC-petroleum-diesel'!Q26+'BIFUbC-crude-oil'!Q26+'BIFUbC-heavy-or-residual-oil'!Q26+'BIFUbC-natural-gas'!Q26+'BIFUbC-electricity'!Q26+'BIFUbC-heat'!Q26+'BIFUbC-biomass'!Q26+'BIFUbC-hydrogen'!S26</f>
        <v>3603846169031130.5</v>
      </c>
      <c r="R26" s="310">
        <f>'BIFUbC-coal'!R26+'BIFUbC-LPG-propane-or-butane'!R26+'BIFUbC-petroleum-diesel'!R26+'BIFUbC-crude-oil'!R26+'BIFUbC-heavy-or-residual-oil'!R26+'BIFUbC-natural-gas'!R26+'BIFUbC-electricity'!R26+'BIFUbC-heat'!R26+'BIFUbC-biomass'!R26+'BIFUbC-hydrogen'!T26</f>
        <v>3681050169509500</v>
      </c>
      <c r="S26" s="310">
        <f>'BIFUbC-coal'!S26+'BIFUbC-LPG-propane-or-butane'!S26+'BIFUbC-petroleum-diesel'!S26+'BIFUbC-crude-oil'!S26+'BIFUbC-heavy-or-residual-oil'!S26+'BIFUbC-natural-gas'!S26+'BIFUbC-electricity'!S26+'BIFUbC-heat'!S26+'BIFUbC-biomass'!S26+'BIFUbC-hydrogen'!U26</f>
        <v>3768384979788383</v>
      </c>
      <c r="T26" s="310">
        <f>'BIFUbC-coal'!T26+'BIFUbC-LPG-propane-or-butane'!T26+'BIFUbC-petroleum-diesel'!T26+'BIFUbC-crude-oil'!T26+'BIFUbC-heavy-or-residual-oil'!T26+'BIFUbC-natural-gas'!T26+'BIFUbC-electricity'!T26+'BIFUbC-heat'!T26+'BIFUbC-biomass'!T26+'BIFUbC-hydrogen'!V26</f>
        <v>3842884559019049</v>
      </c>
      <c r="U26" s="310">
        <f>'BIFUbC-coal'!U26+'BIFUbC-LPG-propane-or-butane'!U26+'BIFUbC-petroleum-diesel'!U26+'BIFUbC-crude-oil'!U26+'BIFUbC-heavy-or-residual-oil'!U26+'BIFUbC-natural-gas'!U26+'BIFUbC-electricity'!U26+'BIFUbC-heat'!U26+'BIFUbC-biomass'!U26+'BIFUbC-hydrogen'!W26</f>
        <v>3912162724877003</v>
      </c>
      <c r="V26" s="310">
        <f>'BIFUbC-coal'!V26+'BIFUbC-LPG-propane-or-butane'!V26+'BIFUbC-petroleum-diesel'!V26+'BIFUbC-crude-oil'!V26+'BIFUbC-heavy-or-residual-oil'!V26+'BIFUbC-natural-gas'!V26+'BIFUbC-electricity'!V26+'BIFUbC-heat'!V26+'BIFUbC-biomass'!V26+'BIFUbC-hydrogen'!X26</f>
        <v>3976257871218572.5</v>
      </c>
      <c r="W26" s="310">
        <f>'BIFUbC-coal'!W26+'BIFUbC-LPG-propane-or-butane'!W26+'BIFUbC-petroleum-diesel'!W26+'BIFUbC-crude-oil'!W26+'BIFUbC-heavy-or-residual-oil'!W26+'BIFUbC-natural-gas'!W26+'BIFUbC-electricity'!W26+'BIFUbC-heat'!W26+'BIFUbC-biomass'!W26+'BIFUbC-hydrogen'!Y26</f>
        <v>4035253212169492</v>
      </c>
      <c r="X26" s="310">
        <f>'BIFUbC-coal'!X26+'BIFUbC-LPG-propane-or-butane'!X26+'BIFUbC-petroleum-diesel'!X26+'BIFUbC-crude-oil'!X26+'BIFUbC-heavy-or-residual-oil'!X26+'BIFUbC-natural-gas'!X26+'BIFUbC-electricity'!X26+'BIFUbC-heat'!X26+'BIFUbC-biomass'!X26+'BIFUbC-hydrogen'!Z26</f>
        <v>4089274096189250.5</v>
      </c>
      <c r="Y26" s="310">
        <f>'BIFUbC-coal'!Y26+'BIFUbC-LPG-propane-or-butane'!Y26+'BIFUbC-petroleum-diesel'!Y26+'BIFUbC-crude-oil'!Y26+'BIFUbC-heavy-or-residual-oil'!Y26+'BIFUbC-natural-gas'!Y26+'BIFUbC-electricity'!Y26+'BIFUbC-heat'!Y26+'BIFUbC-biomass'!Y26+'BIFUbC-hydrogen'!AA26</f>
        <v>4138485052612285.5</v>
      </c>
      <c r="Z26" s="310">
        <f>'BIFUbC-coal'!Z26+'BIFUbC-LPG-propane-or-butane'!Z26+'BIFUbC-petroleum-diesel'!Z26+'BIFUbC-crude-oil'!Z26+'BIFUbC-heavy-or-residual-oil'!Z26+'BIFUbC-natural-gas'!Z26+'BIFUbC-electricity'!Z26+'BIFUbC-heat'!Z26+'BIFUbC-biomass'!Z26+'BIFUbC-hydrogen'!AB26</f>
        <v>4183086650223531.5</v>
      </c>
      <c r="AA26" s="310">
        <f>'BIFUbC-coal'!AA26+'BIFUbC-LPG-propane-or-butane'!AA26+'BIFUbC-petroleum-diesel'!AA26+'BIFUbC-crude-oil'!AA26+'BIFUbC-heavy-or-residual-oil'!AA26+'BIFUbC-natural-gas'!AA26+'BIFUbC-electricity'!AA26+'BIFUbC-heat'!AA26+'BIFUbC-biomass'!AA26+'BIFUbC-hydrogen'!AC26</f>
        <v>4223312244467535</v>
      </c>
      <c r="AB26" s="310">
        <f>'BIFUbC-coal'!AB26+'BIFUbC-LPG-propane-or-butane'!AB26+'BIFUbC-petroleum-diesel'!AB26+'BIFUbC-crude-oil'!AB26+'BIFUbC-heavy-or-residual-oil'!AB26+'BIFUbC-natural-gas'!AB26+'BIFUbC-electricity'!AB26+'BIFUbC-heat'!AB26+'BIFUbC-biomass'!AB26+'BIFUbC-hydrogen'!AD26</f>
        <v>4259424685643162</v>
      </c>
      <c r="AC26" s="310">
        <f>'BIFUbC-coal'!AC26+'BIFUbC-LPG-propane-or-butane'!AC26+'BIFUbC-petroleum-diesel'!AC26+'BIFUbC-crude-oil'!AC26+'BIFUbC-heavy-or-residual-oil'!AC26+'BIFUbC-natural-gas'!AC26+'BIFUbC-electricity'!AC26+'BIFUbC-heat'!AC26+'BIFUbC-biomass'!AC26+'BIFUbC-hydrogen'!AE26</f>
        <v>4291713055189310</v>
      </c>
      <c r="AD26" s="310">
        <f>'BIFUbC-coal'!AD26+'BIFUbC-LPG-propane-or-butane'!AD26+'BIFUbC-petroleum-diesel'!AD26+'BIFUbC-crude-oil'!AD26+'BIFUbC-heavy-or-residual-oil'!AD26+'BIFUbC-natural-gas'!AD26+'BIFUbC-electricity'!AD26+'BIFUbC-heat'!AD26+'BIFUbC-biomass'!AD26+'BIFUbC-hydrogen'!AF26</f>
        <v>4320489491200628</v>
      </c>
      <c r="AE26" s="310">
        <f>'BIFUbC-coal'!AE26+'BIFUbC-LPG-propane-or-butane'!AE26+'BIFUbC-petroleum-diesel'!AE26+'BIFUbC-crude-oil'!AE26+'BIFUbC-heavy-or-residual-oil'!AE26+'BIFUbC-natural-gas'!AE26+'BIFUbC-electricity'!AE26+'BIFUbC-heat'!AE26+'BIFUbC-biomass'!AE26+'BIFUbC-hydrogen'!AG26</f>
        <v>4346086157898123.5</v>
      </c>
      <c r="AF26" s="310">
        <f>'BIFUbC-coal'!AF26+'BIFUbC-LPG-propane-or-butane'!AF26+'BIFUbC-petroleum-diesel'!AF26+'BIFUbC-crude-oil'!AF26+'BIFUbC-heavy-or-residual-oil'!AF26+'BIFUbC-natural-gas'!AF26+'BIFUbC-electricity'!AF26+'BIFUbC-heat'!AF26+'BIFUbC-biomass'!AF26+'BIFUbC-hydrogen'!AH26</f>
        <v>4368852407168883</v>
      </c>
      <c r="AG26" s="310">
        <f>'BIFUbC-coal'!AG26+'BIFUbC-LPG-propane-or-butane'!AG26+'BIFUbC-petroleum-diesel'!AG26+'BIFUbC-crude-oil'!AG26+'BIFUbC-heavy-or-residual-oil'!AG26+'BIFUbC-natural-gas'!AG26+'BIFUbC-electricity'!AG26+'BIFUbC-heat'!AG26+'BIFUbC-biomass'!AG26+'BIFUbC-hydrogen'!AI26</f>
        <v>4389152173711933.5</v>
      </c>
      <c r="AH26" s="310">
        <f>'BIFUbC-coal'!AH26+'BIFUbC-LPG-propane-or-butane'!AH26+'BIFUbC-petroleum-diesel'!AH26+'BIFUbC-crude-oil'!AH26+'BIFUbC-heavy-or-residual-oil'!AH26+'BIFUbC-natural-gas'!AH26+'BIFUbC-electricity'!AH26+'BIFUbC-heat'!AH26+'BIFUbC-biomass'!AH26+'BIFUbC-hydrogen'!AJ26</f>
        <v>4407361638985015</v>
      </c>
      <c r="AI26" s="310">
        <f>'BIFUbC-coal'!AI26+'BIFUbC-LPG-propane-or-butane'!AI26+'BIFUbC-petroleum-diesel'!AI26+'BIFUbC-crude-oil'!AI26+'BIFUbC-heavy-or-residual-oil'!AI26+'BIFUbC-natural-gas'!AI26+'BIFUbC-electricity'!AI26+'BIFUbC-heat'!AI26+'BIFUbC-biomass'!AI26+'BIFUbC-hydrogen'!AK26</f>
        <v>4423867193217387</v>
      </c>
      <c r="AJ26" s="310">
        <f>'BIFUbC-coal'!AJ26+'BIFUbC-LPG-propane-or-butane'!AJ26+'BIFUbC-petroleum-diesel'!AJ26+'BIFUbC-crude-oil'!AJ26+'BIFUbC-heavy-or-residual-oil'!AJ26+'BIFUbC-natural-gas'!AJ26+'BIFUbC-electricity'!AJ26+'BIFUbC-heat'!AJ26+'BIFUbC-biomass'!AJ26+'BIFUbC-hydrogen'!AL26</f>
        <v>4439063719381904</v>
      </c>
      <c r="AK26" s="310">
        <f>'BIFUbC-coal'!AK26+'BIFUbC-LPG-propane-or-butane'!AK26+'BIFUbC-petroleum-diesel'!AK26+'BIFUbC-crude-oil'!AK26+'BIFUbC-heavy-or-residual-oil'!AK26+'BIFUbC-natural-gas'!AK26+'BIFUbC-electricity'!AK26+'BIFUbC-heat'!AK26+'BIFUbC-biomass'!AK26+'BIFUbC-hydrogen'!AM26</f>
        <v>4453353218328443</v>
      </c>
      <c r="AL26" s="310">
        <f>'BIFUbC-coal'!AL26+'BIFUbC-LPG-propane-or-butane'!AL26+'BIFUbC-petroleum-diesel'!AL26+'BIFUbC-crude-oil'!AL26+'BIFUbC-heavy-or-residual-oil'!AL26+'BIFUbC-natural-gas'!AL26+'BIFUbC-electricity'!AL26+'BIFUbC-heat'!AL26+'BIFUbC-biomass'!AL26+'BIFUbC-hydrogen'!AN26</f>
        <v>4467143790366881</v>
      </c>
      <c r="AM26" s="310">
        <f>'BIFUbC-coal'!AM26+'BIFUbC-LPG-propane-or-butane'!AM26+'BIFUbC-petroleum-diesel'!AM26+'BIFUbC-crude-oil'!AM26+'BIFUbC-heavy-or-residual-oil'!AM26+'BIFUbC-natural-gas'!AM26+'BIFUbC-electricity'!AM26+'BIFUbC-heat'!AM26+'BIFUbC-biomass'!AM26+'BIFUbC-hydrogen'!AO26</f>
        <v>4480848985526616</v>
      </c>
      <c r="AN26" s="310">
        <f>'BIFUbC-coal'!AN26+'BIFUbC-LPG-propane-or-butane'!AN26+'BIFUbC-petroleum-diesel'!AN26+'BIFUbC-crude-oil'!AN26+'BIFUbC-heavy-or-residual-oil'!AN26+'BIFUbC-natural-gas'!AN26+'BIFUbC-electricity'!AN26+'BIFUbC-heat'!AN26+'BIFUbC-biomass'!AN26+'BIFUbC-hydrogen'!AP26</f>
        <v>4494887532570395</v>
      </c>
      <c r="AO26" s="310">
        <f>'BIFUbC-coal'!AO26+'BIFUbC-LPG-propane-or-butane'!AO26+'BIFUbC-petroleum-diesel'!AO26+'BIFUbC-crude-oil'!AO26+'BIFUbC-heavy-or-residual-oil'!AO26+'BIFUbC-natural-gas'!AO26+'BIFUbC-electricity'!AO26+'BIFUbC-heat'!AO26+'BIFUbC-biomass'!AO26+'BIFUbC-hydrogen'!AQ26</f>
        <v>4509683455648366</v>
      </c>
      <c r="AP26" s="310">
        <f>'BIFUbC-coal'!AP26+'BIFUbC-LPG-propane-or-butane'!AP26+'BIFUbC-petroleum-diesel'!AP26+'BIFUbC-crude-oil'!AP26+'BIFUbC-heavy-or-residual-oil'!AP26+'BIFUbC-natural-gas'!AP26+'BIFUbC-electricity'!AP26+'BIFUbC-heat'!AP26+'BIFUbC-biomass'!AP26+'BIFUbC-hydrogen'!AR26</f>
        <v>4525666587279544</v>
      </c>
      <c r="AQ26" s="310">
        <f>'BIFUbC-coal'!AQ26+'BIFUbC-LPG-propane-or-butane'!AQ26+'BIFUbC-petroleum-diesel'!AQ26+'BIFUbC-crude-oil'!AQ26+'BIFUbC-heavy-or-residual-oil'!AQ26+'BIFUbC-natural-gas'!AQ26+'BIFUbC-electricity'!AQ26+'BIFUbC-heat'!AQ26+'BIFUbC-biomass'!AQ26+'BIFUbC-hydrogen'!AS26</f>
        <v>4543244416451711</v>
      </c>
    </row>
    <row r="27" spans="1:43" x14ac:dyDescent="0.2">
      <c r="B27" s="310">
        <f>SUM(B2:B26)</f>
        <v>1.0067444589185493E+17</v>
      </c>
      <c r="C27" s="310">
        <f t="shared" ref="C27:AQ27" si="0">SUM(C2:C26)</f>
        <v>1.0534932559418947E+17</v>
      </c>
      <c r="D27" s="310">
        <f t="shared" si="0"/>
        <v>1.1070812094033922E+17</v>
      </c>
      <c r="E27" s="310">
        <f t="shared" si="0"/>
        <v>1.1627070086063405E+17</v>
      </c>
      <c r="F27" s="310">
        <f t="shared" si="0"/>
        <v>1.2430273851324142E+17</v>
      </c>
      <c r="G27" s="310">
        <f t="shared" si="0"/>
        <v>1.312429251135511E+17</v>
      </c>
      <c r="H27" s="310">
        <f t="shared" si="0"/>
        <v>1.3765033999756766E+17</v>
      </c>
      <c r="I27" s="310">
        <f t="shared" si="0"/>
        <v>1.4162309400504368E+17</v>
      </c>
      <c r="J27" s="310">
        <f t="shared" si="0"/>
        <v>1.4547237820932042E+17</v>
      </c>
      <c r="K27" s="310">
        <f t="shared" si="0"/>
        <v>1.4925697095210416E+17</v>
      </c>
      <c r="L27" s="310">
        <f t="shared" si="0"/>
        <v>1.5298393880435984E+17</v>
      </c>
      <c r="M27" s="310">
        <f t="shared" si="0"/>
        <v>1.5672817811680598E+17</v>
      </c>
      <c r="N27" s="310">
        <f t="shared" si="0"/>
        <v>1.579058463338343E+17</v>
      </c>
      <c r="O27" s="310">
        <f t="shared" si="0"/>
        <v>1.5912162932458339E+17</v>
      </c>
      <c r="P27" s="310">
        <f t="shared" si="0"/>
        <v>1.6031678243390659E+17</v>
      </c>
      <c r="Q27" s="310">
        <f t="shared" si="0"/>
        <v>1.6149493768918474E+17</v>
      </c>
      <c r="R27" s="310">
        <f t="shared" si="0"/>
        <v>1.6263369527070682E+17</v>
      </c>
      <c r="S27" s="310">
        <f t="shared" si="0"/>
        <v>1.622284136557536E+17</v>
      </c>
      <c r="T27" s="310">
        <f t="shared" si="0"/>
        <v>1.6178641483430835E+17</v>
      </c>
      <c r="U27" s="310">
        <f t="shared" si="0"/>
        <v>1.6133292318059981E+17</v>
      </c>
      <c r="V27" s="310">
        <f t="shared" si="0"/>
        <v>1.6086721255078474E+17</v>
      </c>
      <c r="W27" s="310">
        <f t="shared" si="0"/>
        <v>1.6038853678550342E+17</v>
      </c>
      <c r="X27" s="310">
        <f t="shared" si="0"/>
        <v>1.5870020411141606E+17</v>
      </c>
      <c r="Y27" s="310">
        <f t="shared" si="0"/>
        <v>1.5699730689770371E+17</v>
      </c>
      <c r="Z27" s="310">
        <f t="shared" si="0"/>
        <v>1.5527894716602269E+17</v>
      </c>
      <c r="AA27" s="310">
        <f t="shared" si="0"/>
        <v>1.5354415436592106E+17</v>
      </c>
      <c r="AB27" s="310">
        <f t="shared" si="0"/>
        <v>1.5179187997068067E+17</v>
      </c>
      <c r="AC27" s="310">
        <f t="shared" si="0"/>
        <v>1.4989222160665901E+17</v>
      </c>
      <c r="AD27" s="310">
        <f t="shared" si="0"/>
        <v>1.4797275264595376E+17</v>
      </c>
      <c r="AE27" s="310">
        <f t="shared" si="0"/>
        <v>1.4603219958511459E+17</v>
      </c>
      <c r="AF27" s="310">
        <f t="shared" si="0"/>
        <v>1.4406923199981878E+17</v>
      </c>
      <c r="AG27" s="310">
        <f t="shared" si="0"/>
        <v>1.4208247945800576E+17</v>
      </c>
      <c r="AH27" s="310">
        <f t="shared" si="0"/>
        <v>1.4025069258473421E+17</v>
      </c>
      <c r="AI27" s="310">
        <f t="shared" si="0"/>
        <v>1.3839234968554293E+17</v>
      </c>
      <c r="AJ27" s="310">
        <f t="shared" si="0"/>
        <v>1.3650610802968842E+17</v>
      </c>
      <c r="AK27" s="310">
        <f t="shared" si="0"/>
        <v>1.3459069751081168E+17</v>
      </c>
      <c r="AL27" s="310">
        <f t="shared" si="0"/>
        <v>1.3264495837434122E+17</v>
      </c>
      <c r="AM27" s="310">
        <f t="shared" si="0"/>
        <v>1.3061562075390682E+17</v>
      </c>
      <c r="AN27" s="310">
        <f t="shared" si="0"/>
        <v>1.2855413014343341E+17</v>
      </c>
      <c r="AO27" s="310">
        <f t="shared" si="0"/>
        <v>1.2645990804568582E+17</v>
      </c>
      <c r="AP27" s="310">
        <f t="shared" si="0"/>
        <v>1.2433265712260874E+17</v>
      </c>
      <c r="AQ27" s="310">
        <f t="shared" si="0"/>
        <v>1.2216696579315342E+17</v>
      </c>
    </row>
    <row r="28" spans="1:43" x14ac:dyDescent="0.2">
      <c r="C28" s="402">
        <f>C27/B27-1</f>
        <v>4.6435613932817921E-2</v>
      </c>
      <c r="D28" s="402">
        <f t="shared" ref="D28:H28" si="1">D27/C27-1</f>
        <v>5.0866916479295421E-2</v>
      </c>
      <c r="E28" s="402">
        <f t="shared" si="1"/>
        <v>5.0245455103447245E-2</v>
      </c>
      <c r="F28" s="402">
        <f t="shared" si="1"/>
        <v>6.9080495715208912E-2</v>
      </c>
      <c r="G28" s="402">
        <f t="shared" si="1"/>
        <v>5.5832934039263815E-2</v>
      </c>
      <c r="H28" s="402">
        <f t="shared" si="1"/>
        <v>4.8821030760118234E-2</v>
      </c>
    </row>
  </sheetData>
  <phoneticPr fontId="3" type="noConversion"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A229-F475-4F6B-9029-8B6617599DFD}">
  <sheetPr codeName="Sheet22">
    <tabColor theme="8" tint="-0.499984740745262"/>
  </sheetPr>
  <dimension ref="A1:AQ26"/>
  <sheetViews>
    <sheetView workbookViewId="0"/>
  </sheetViews>
  <sheetFormatPr defaultColWidth="9" defaultRowHeight="12.75" x14ac:dyDescent="0.2"/>
  <cols>
    <col min="1" max="1" width="45.125" style="133" bestFit="1" customWidth="1"/>
    <col min="2" max="16384" width="9" style="133"/>
  </cols>
  <sheetData>
    <row r="1" spans="1:43" x14ac:dyDescent="0.2">
      <c r="A1" s="133" t="s">
        <v>213</v>
      </c>
      <c r="B1" s="133">
        <v>2019</v>
      </c>
      <c r="C1" s="133">
        <v>2020</v>
      </c>
      <c r="D1" s="133">
        <v>2021</v>
      </c>
      <c r="E1" s="133">
        <v>2022</v>
      </c>
      <c r="F1" s="133">
        <v>2023</v>
      </c>
      <c r="G1" s="133">
        <v>2024</v>
      </c>
      <c r="H1" s="133">
        <v>2025</v>
      </c>
      <c r="I1" s="133">
        <v>2026</v>
      </c>
      <c r="J1" s="133">
        <v>2027</v>
      </c>
      <c r="K1" s="133">
        <v>2028</v>
      </c>
      <c r="L1" s="133">
        <v>2029</v>
      </c>
      <c r="M1" s="133">
        <v>2030</v>
      </c>
      <c r="N1" s="133">
        <v>2031</v>
      </c>
      <c r="O1" s="133">
        <v>2032</v>
      </c>
      <c r="P1" s="133">
        <v>2033</v>
      </c>
      <c r="Q1" s="133">
        <v>2034</v>
      </c>
      <c r="R1" s="133">
        <v>2035</v>
      </c>
      <c r="S1" s="133">
        <v>2036</v>
      </c>
      <c r="T1" s="133">
        <v>2037</v>
      </c>
      <c r="U1" s="133">
        <v>2038</v>
      </c>
      <c r="V1" s="133">
        <v>2039</v>
      </c>
      <c r="W1" s="133">
        <v>2040</v>
      </c>
      <c r="X1" s="133">
        <v>2041</v>
      </c>
      <c r="Y1" s="133">
        <v>2042</v>
      </c>
      <c r="Z1" s="133">
        <v>2043</v>
      </c>
      <c r="AA1" s="133">
        <v>2044</v>
      </c>
      <c r="AB1" s="133">
        <v>2045</v>
      </c>
      <c r="AC1" s="133">
        <v>2046</v>
      </c>
      <c r="AD1" s="133">
        <v>2047</v>
      </c>
      <c r="AE1" s="133">
        <v>2048</v>
      </c>
      <c r="AF1" s="133">
        <v>2049</v>
      </c>
      <c r="AG1" s="133">
        <v>2050</v>
      </c>
      <c r="AH1" s="133">
        <v>2051</v>
      </c>
      <c r="AI1" s="133">
        <v>2052</v>
      </c>
      <c r="AJ1" s="133">
        <v>2053</v>
      </c>
      <c r="AK1" s="133">
        <v>2054</v>
      </c>
      <c r="AL1" s="133">
        <v>2055</v>
      </c>
      <c r="AM1" s="133">
        <v>2056</v>
      </c>
      <c r="AN1" s="133">
        <v>2057</v>
      </c>
      <c r="AO1" s="133">
        <v>2058</v>
      </c>
      <c r="AP1" s="133">
        <v>2059</v>
      </c>
      <c r="AQ1" s="133">
        <v>2060</v>
      </c>
    </row>
    <row r="2" spans="1:43" x14ac:dyDescent="0.2">
      <c r="A2" s="133" t="s">
        <v>89</v>
      </c>
      <c r="B2" s="310">
        <f>'NonE-Coal'!B50+'E-Coal'!B50</f>
        <v>493530523266000</v>
      </c>
      <c r="C2" s="310">
        <f>'NonE-Coal'!C50+'E-Coal'!C50</f>
        <v>486035952765000</v>
      </c>
      <c r="D2" s="310">
        <f>'NonE-Coal'!D50+'E-Coal'!D50</f>
        <v>462443461515995.94</v>
      </c>
      <c r="E2" s="310">
        <f>'NonE-Coal'!E50+'E-Coal'!E50</f>
        <v>485518322550795</v>
      </c>
      <c r="F2" s="310">
        <f>'NonE-Coal'!F50+'E-Coal'!F50</f>
        <v>514267799730294.88</v>
      </c>
      <c r="G2" s="310">
        <f>'NonE-Coal'!G50+'E-Coal'!G50</f>
        <v>534728068657710.63</v>
      </c>
      <c r="H2" s="310">
        <f>'NonE-Coal'!H50+'E-Coal'!H50</f>
        <v>544901834579681</v>
      </c>
      <c r="I2" s="310">
        <f>'NonE-Coal'!I50+'E-Coal'!I50</f>
        <v>569300357194585.5</v>
      </c>
      <c r="J2" s="310">
        <f>'NonE-Coal'!J50+'E-Coal'!J50</f>
        <v>594715229872487.63</v>
      </c>
      <c r="K2" s="310">
        <f>'NonE-Coal'!K50+'E-Coal'!K50</f>
        <v>618173499214946.5</v>
      </c>
      <c r="L2" s="310">
        <f>'NonE-Coal'!L50+'E-Coal'!L50</f>
        <v>646265704842760.5</v>
      </c>
      <c r="M2" s="310">
        <f>'NonE-Coal'!M50+'E-Coal'!M50</f>
        <v>688626363526841.25</v>
      </c>
      <c r="N2" s="310">
        <f>'NonE-Coal'!N50+'E-Coal'!N50</f>
        <v>699629251500869.5</v>
      </c>
      <c r="O2" s="310">
        <f>'NonE-Coal'!O50+'E-Coal'!O50</f>
        <v>721041400669490</v>
      </c>
      <c r="P2" s="310">
        <f>'NonE-Coal'!P50+'E-Coal'!P50</f>
        <v>741390180686575</v>
      </c>
      <c r="Q2" s="310">
        <f>'NonE-Coal'!Q50+'E-Coal'!Q50</f>
        <v>760624238633432.75</v>
      </c>
      <c r="R2" s="310">
        <f>'NonE-Coal'!R50+'E-Coal'!R50</f>
        <v>773915286968125.5</v>
      </c>
      <c r="S2" s="310">
        <f>'NonE-Coal'!S50+'E-Coal'!S50</f>
        <v>793305950232149.63</v>
      </c>
      <c r="T2" s="310">
        <f>'NonE-Coal'!T50+'E-Coal'!T50</f>
        <v>806633791393245.75</v>
      </c>
      <c r="U2" s="310">
        <f>'NonE-Coal'!U50+'E-Coal'!U50</f>
        <v>818694563761192.88</v>
      </c>
      <c r="V2" s="310">
        <f>'NonE-Coal'!V50+'E-Coal'!V50</f>
        <v>829505924439268.5</v>
      </c>
      <c r="W2" s="310">
        <f>'NonE-Coal'!W50+'E-Coal'!W50</f>
        <v>839095637078590</v>
      </c>
      <c r="X2" s="310">
        <f>'NonE-Coal'!X50+'E-Coal'!X50</f>
        <v>847500794356229.25</v>
      </c>
      <c r="Y2" s="310">
        <f>'NonE-Coal'!Y50+'E-Coal'!Y50</f>
        <v>854766986202420.88</v>
      </c>
      <c r="Z2" s="310">
        <f>'NonE-Coal'!Z50+'E-Coal'!Z50</f>
        <v>860947434106094.5</v>
      </c>
      <c r="AA2" s="310">
        <f>'NonE-Coal'!AA50+'E-Coal'!AA50</f>
        <v>866102110678692.13</v>
      </c>
      <c r="AB2" s="310">
        <f>'NonE-Coal'!AB50+'E-Coal'!AB50</f>
        <v>870296862200489.13</v>
      </c>
      <c r="AC2" s="310">
        <f>'NonE-Coal'!AC50+'E-Coal'!AC50</f>
        <v>873602550191991.88</v>
      </c>
      <c r="AD2" s="310">
        <f>'NonE-Coal'!AD50+'E-Coal'!AD50</f>
        <v>876094226223089.88</v>
      </c>
      <c r="AE2" s="310">
        <f>'NonE-Coal'!AE50+'E-Coal'!AE50</f>
        <v>877850352266898.13</v>
      </c>
      <c r="AF2" s="310">
        <f>'NonE-Coal'!AF50+'E-Coal'!AF50</f>
        <v>878952076989164.63</v>
      </c>
      <c r="AG2" s="310">
        <f>'NonE-Coal'!AG50+'E-Coal'!AG50</f>
        <v>879482576495746.13</v>
      </c>
      <c r="AH2" s="310">
        <f>'NonE-Coal'!AH50+'E-Coal'!AH50</f>
        <v>879526466288725.75</v>
      </c>
      <c r="AI2" s="310">
        <f>'NonE-Coal'!AI50+'E-Coal'!AI50</f>
        <v>879169289547406</v>
      </c>
      <c r="AJ2" s="310">
        <f>'NonE-Coal'!AJ50+'E-Coal'!AJ50</f>
        <v>878497085385335</v>
      </c>
      <c r="AK2" s="310">
        <f>'NonE-Coal'!AK50+'E-Coal'!AK50</f>
        <v>877596039463238.75</v>
      </c>
      <c r="AL2" s="310">
        <f>'NonE-Coal'!AL50+'E-Coal'!AL50</f>
        <v>876552218277141.38</v>
      </c>
      <c r="AM2" s="310">
        <f>'NonE-Coal'!AM50+'E-Coal'!AM50</f>
        <v>875451387602154.88</v>
      </c>
      <c r="AN2" s="310">
        <f>'NonE-Coal'!AN50+'E-Coal'!AN50</f>
        <v>874378914961303.63</v>
      </c>
      <c r="AO2" s="310">
        <f>'NonE-Coal'!AO50+'E-Coal'!AO50</f>
        <v>873419755607216.5</v>
      </c>
      <c r="AP2" s="310">
        <f>'NonE-Coal'!AP50+'E-Coal'!AP50</f>
        <v>872658521352043.25</v>
      </c>
      <c r="AQ2" s="310">
        <f>'NonE-Coal'!AQ50+'E-Coal'!AQ50</f>
        <v>872194566221891.88</v>
      </c>
    </row>
    <row r="3" spans="1:43" x14ac:dyDescent="0.2">
      <c r="A3" s="133" t="s">
        <v>90</v>
      </c>
      <c r="B3" s="310">
        <f>'NonE-Coal'!B51+'E-Coal'!B51</f>
        <v>1772232586228500</v>
      </c>
      <c r="C3" s="310">
        <f>'NonE-Coal'!C51+'E-Coal'!C51</f>
        <v>1609227066744000</v>
      </c>
      <c r="D3" s="310">
        <f>'NonE-Coal'!D51+'E-Coal'!D51</f>
        <v>1622391722472715</v>
      </c>
      <c r="E3" s="310">
        <f>'NonE-Coal'!E51+'E-Coal'!E51</f>
        <v>1912156660220470.8</v>
      </c>
      <c r="F3" s="310">
        <f>'NonE-Coal'!F51+'E-Coal'!F51</f>
        <v>1959382254113738.3</v>
      </c>
      <c r="G3" s="310">
        <f>'NonE-Coal'!G51+'E-Coal'!G51</f>
        <v>2027161521651163</v>
      </c>
      <c r="H3" s="310">
        <f>'NonE-Coal'!H51+'E-Coal'!H51</f>
        <v>2123194325956029</v>
      </c>
      <c r="I3" s="310">
        <f>'NonE-Coal'!I51+'E-Coal'!I51</f>
        <v>2149258349786253</v>
      </c>
      <c r="J3" s="310">
        <f>'NonE-Coal'!J51+'E-Coal'!J51</f>
        <v>2184629697408512</v>
      </c>
      <c r="K3" s="310">
        <f>'NonE-Coal'!K51+'E-Coal'!K51</f>
        <v>2219064307808237.5</v>
      </c>
      <c r="L3" s="310">
        <f>'NonE-Coal'!L51+'E-Coal'!L51</f>
        <v>2257315067295820</v>
      </c>
      <c r="M3" s="310">
        <f>'NonE-Coal'!M51+'E-Coal'!M51</f>
        <v>2298017140398911</v>
      </c>
      <c r="N3" s="310">
        <f>'NonE-Coal'!N51+'E-Coal'!N51</f>
        <v>2311933058088497</v>
      </c>
      <c r="O3" s="310">
        <f>'NonE-Coal'!O51+'E-Coal'!O51</f>
        <v>2325857467093739</v>
      </c>
      <c r="P3" s="310">
        <f>'NonE-Coal'!P51+'E-Coal'!P51</f>
        <v>2339790325092952</v>
      </c>
      <c r="Q3" s="310">
        <f>'NonE-Coal'!Q51+'E-Coal'!Q51</f>
        <v>2353731589771056</v>
      </c>
      <c r="R3" s="310">
        <f>'NonE-Coal'!R51+'E-Coal'!R51</f>
        <v>2367681218819574</v>
      </c>
      <c r="S3" s="310">
        <f>'NonE-Coal'!S51+'E-Coal'!S51</f>
        <v>2345730288150714</v>
      </c>
      <c r="T3" s="310">
        <f>'NonE-Coal'!T51+'E-Coal'!T51</f>
        <v>2323785852817467</v>
      </c>
      <c r="U3" s="310">
        <f>'NonE-Coal'!U51+'E-Coal'!U51</f>
        <v>2301847909825285</v>
      </c>
      <c r="V3" s="310">
        <f>'NonE-Coal'!V51+'E-Coal'!V51</f>
        <v>2279916456179797</v>
      </c>
      <c r="W3" s="310">
        <f>'NonE-Coal'!W51+'E-Coal'!W51</f>
        <v>2257991488886812.5</v>
      </c>
      <c r="X3" s="310">
        <f>'NonE-Coal'!X51+'E-Coal'!X51</f>
        <v>2223120931080395</v>
      </c>
      <c r="Y3" s="310">
        <f>'NonE-Coal'!Y51+'E-Coal'!Y51</f>
        <v>2188260679683142.8</v>
      </c>
      <c r="Z3" s="310">
        <f>'NonE-Coal'!Z51+'E-Coal'!Z51</f>
        <v>2153410729907990</v>
      </c>
      <c r="AA3" s="310">
        <f>'NonE-Coal'!AA51+'E-Coal'!AA51</f>
        <v>2118571076968158.5</v>
      </c>
      <c r="AB3" s="310">
        <f>'NonE-Coal'!AB51+'E-Coal'!AB51</f>
        <v>2083741716077154.5</v>
      </c>
      <c r="AC3" s="310">
        <f>'NonE-Coal'!AC51+'E-Coal'!AC51</f>
        <v>2048922642448771</v>
      </c>
      <c r="AD3" s="310">
        <f>'NonE-Coal'!AD51+'E-Coal'!AD51</f>
        <v>2014113851297085.3</v>
      </c>
      <c r="AE3" s="310">
        <f>'NonE-Coal'!AE51+'E-Coal'!AE51</f>
        <v>1979315337836460.8</v>
      </c>
      <c r="AF3" s="310">
        <f>'NonE-Coal'!AF51+'E-Coal'!AF51</f>
        <v>1944527097281547.5</v>
      </c>
      <c r="AG3" s="310">
        <f>'NonE-Coal'!AG51+'E-Coal'!AG51</f>
        <v>1909749124847279.5</v>
      </c>
      <c r="AH3" s="310">
        <f>'NonE-Coal'!AH51+'E-Coal'!AH51</f>
        <v>1866359435384016.8</v>
      </c>
      <c r="AI3" s="310">
        <f>'NonE-Coal'!AI51+'E-Coal'!AI51</f>
        <v>1822982547199367.8</v>
      </c>
      <c r="AJ3" s="310">
        <f>'NonE-Coal'!AJ51+'E-Coal'!AJ51</f>
        <v>1779618454314053.8</v>
      </c>
      <c r="AK3" s="310">
        <f>'NonE-Coal'!AK51+'E-Coal'!AK51</f>
        <v>1736267150749153.8</v>
      </c>
      <c r="AL3" s="310">
        <f>'NonE-Coal'!AL51+'E-Coal'!AL51</f>
        <v>1692928630526104.3</v>
      </c>
      <c r="AM3" s="310">
        <f>'NonE-Coal'!AM51+'E-Coal'!AM51</f>
        <v>1658218515196842</v>
      </c>
      <c r="AN3" s="310">
        <f>'NonE-Coal'!AN51+'E-Coal'!AN51</f>
        <v>1623518632509341</v>
      </c>
      <c r="AO3" s="310">
        <f>'NonE-Coal'!AO51+'E-Coal'!AO51</f>
        <v>1588828977680909.5</v>
      </c>
      <c r="AP3" s="310">
        <f>'NonE-Coal'!AP51+'E-Coal'!AP51</f>
        <v>1554149545929143.5</v>
      </c>
      <c r="AQ3" s="310">
        <f>'NonE-Coal'!AQ51+'E-Coal'!AQ51</f>
        <v>1519454851390864</v>
      </c>
    </row>
    <row r="4" spans="1:43" x14ac:dyDescent="0.2">
      <c r="A4" s="133" t="s">
        <v>91</v>
      </c>
      <c r="B4" s="310">
        <f>'NonE-Coal'!B52+'E-Coal'!B52</f>
        <v>22553157115499.992</v>
      </c>
      <c r="C4" s="310">
        <f>'NonE-Coal'!C52+'E-Coal'!C52</f>
        <v>13639118295000</v>
      </c>
      <c r="D4" s="310">
        <f>'NonE-Coal'!D52+'E-Coal'!D52</f>
        <v>13496821975537.561</v>
      </c>
      <c r="E4" s="310">
        <f>'NonE-Coal'!E52+'E-Coal'!E52</f>
        <v>14721203817487.59</v>
      </c>
      <c r="F4" s="310">
        <f>'NonE-Coal'!F52+'E-Coal'!F52</f>
        <v>15987452913341.945</v>
      </c>
      <c r="G4" s="310">
        <f>'NonE-Coal'!G52+'E-Coal'!G52</f>
        <v>16730674566675.893</v>
      </c>
      <c r="H4" s="310">
        <f>'NonE-Coal'!H52+'E-Coal'!H52</f>
        <v>17491844637157.246</v>
      </c>
      <c r="I4" s="310">
        <f>'NonE-Coal'!I52+'E-Coal'!I52</f>
        <v>17589442531238.805</v>
      </c>
      <c r="J4" s="310">
        <f>'NonE-Coal'!J52+'E-Coal'!J52</f>
        <v>18068006419350.027</v>
      </c>
      <c r="K4" s="310">
        <f>'NonE-Coal'!K52+'E-Coal'!K52</f>
        <v>18508716727085.008</v>
      </c>
      <c r="L4" s="310">
        <f>'NonE-Coal'!L52+'E-Coal'!L52</f>
        <v>19111048530531.309</v>
      </c>
      <c r="M4" s="310">
        <f>'NonE-Coal'!M52+'E-Coal'!M52</f>
        <v>19820710405260.922</v>
      </c>
      <c r="N4" s="310">
        <f>'NonE-Coal'!N52+'E-Coal'!N52</f>
        <v>20155772724318.48</v>
      </c>
      <c r="O4" s="310">
        <f>'NonE-Coal'!O52+'E-Coal'!O52</f>
        <v>20492250097496.09</v>
      </c>
      <c r="P4" s="310">
        <f>'NonE-Coal'!P52+'E-Coal'!P52</f>
        <v>20830140460371.977</v>
      </c>
      <c r="Q4" s="310">
        <f>'NonE-Coal'!Q52+'E-Coal'!Q52</f>
        <v>21169441748827.023</v>
      </c>
      <c r="R4" s="310">
        <f>'NonE-Coal'!R52+'E-Coal'!R52</f>
        <v>21510151899044.762</v>
      </c>
      <c r="S4" s="310">
        <f>'NonE-Coal'!S52+'E-Coal'!S52</f>
        <v>21787377770500.09</v>
      </c>
      <c r="T4" s="310">
        <f>'NonE-Coal'!T52+'E-Coal'!T52</f>
        <v>22064358971604.277</v>
      </c>
      <c r="U4" s="310">
        <f>'NonE-Coal'!U52+'E-Coal'!U52</f>
        <v>22341095587742.133</v>
      </c>
      <c r="V4" s="310">
        <f>'NonE-Coal'!V52+'E-Coal'!V52</f>
        <v>22617587704293.523</v>
      </c>
      <c r="W4" s="310">
        <f>'NonE-Coal'!W52+'E-Coal'!W52</f>
        <v>22893835406633.426</v>
      </c>
      <c r="X4" s="310">
        <f>'NonE-Coal'!X52+'E-Coal'!X52</f>
        <v>23026745210949.805</v>
      </c>
      <c r="Y4" s="310">
        <f>'NonE-Coal'!Y52+'E-Coal'!Y52</f>
        <v>23159534169302.879</v>
      </c>
      <c r="Z4" s="310">
        <f>'NonE-Coal'!Z52+'E-Coal'!Z52</f>
        <v>23292202324276.664</v>
      </c>
      <c r="AA4" s="310">
        <f>'NonE-Coal'!AA52+'E-Coal'!AA52</f>
        <v>23424749718452.719</v>
      </c>
      <c r="AB4" s="310">
        <f>'NonE-Coal'!AB52+'E-Coal'!AB52</f>
        <v>23557176394410.18</v>
      </c>
      <c r="AC4" s="310">
        <f>'NonE-Coal'!AC52+'E-Coal'!AC52</f>
        <v>23689482394725.684</v>
      </c>
      <c r="AD4" s="310">
        <f>'NonE-Coal'!AD52+'E-Coal'!AD52</f>
        <v>23821667761973.461</v>
      </c>
      <c r="AE4" s="310">
        <f>'NonE-Coal'!AE52+'E-Coal'!AE52</f>
        <v>23953732538725.262</v>
      </c>
      <c r="AF4" s="310">
        <f>'NonE-Coal'!AF52+'E-Coal'!AF52</f>
        <v>24085676767550.406</v>
      </c>
      <c r="AG4" s="310">
        <f>'NonE-Coal'!AG52+'E-Coal'!AG52</f>
        <v>24217500491015.754</v>
      </c>
      <c r="AH4" s="310">
        <f>'NonE-Coal'!AH52+'E-Coal'!AH52</f>
        <v>24349132598457.977</v>
      </c>
      <c r="AI4" s="310">
        <f>'NonE-Coal'!AI52+'E-Coal'!AI52</f>
        <v>24480644347149.184</v>
      </c>
      <c r="AJ4" s="310">
        <f>'NonE-Coal'!AJ52+'E-Coal'!AJ52</f>
        <v>24612035779627.52</v>
      </c>
      <c r="AK4" s="310">
        <f>'NonE-Coal'!AK52+'E-Coal'!AK52</f>
        <v>24743306938428.699</v>
      </c>
      <c r="AL4" s="310">
        <f>'NonE-Coal'!AL52+'E-Coal'!AL52</f>
        <v>24874457866085.961</v>
      </c>
      <c r="AM4" s="310">
        <f>'NonE-Coal'!AM52+'E-Coal'!AM52</f>
        <v>24863617218696.66</v>
      </c>
      <c r="AN4" s="310">
        <f>'NonE-Coal'!AN52+'E-Coal'!AN52</f>
        <v>24852779137175.008</v>
      </c>
      <c r="AO4" s="310">
        <f>'NonE-Coal'!AO52+'E-Coal'!AO52</f>
        <v>24841943621387.984</v>
      </c>
      <c r="AP4" s="310">
        <f>'NonE-Coal'!AP52+'E-Coal'!AP52</f>
        <v>24831110671202.559</v>
      </c>
      <c r="AQ4" s="310">
        <f>'NonE-Coal'!AQ52+'E-Coal'!AQ52</f>
        <v>24818211067620.621</v>
      </c>
    </row>
    <row r="5" spans="1:43" x14ac:dyDescent="0.2">
      <c r="A5" s="133" t="s">
        <v>92</v>
      </c>
      <c r="B5" s="310">
        <f>'NonE-Coal'!B53+'E-Coal'!B53</f>
        <v>192878244157500</v>
      </c>
      <c r="C5" s="310">
        <f>'NonE-Coal'!C53+'E-Coal'!C53</f>
        <v>160372141858500</v>
      </c>
      <c r="D5" s="310">
        <f>'NonE-Coal'!D53+'E-Coal'!D53</f>
        <v>151381215110689.09</v>
      </c>
      <c r="E5" s="310">
        <f>'NonE-Coal'!E53+'E-Coal'!E53</f>
        <v>167869381646425.47</v>
      </c>
      <c r="F5" s="310">
        <f>'NonE-Coal'!F53+'E-Coal'!F53</f>
        <v>179034887592955.06</v>
      </c>
      <c r="G5" s="310">
        <f>'NonE-Coal'!G53+'E-Coal'!G53</f>
        <v>185047259084378.34</v>
      </c>
      <c r="H5" s="310">
        <f>'NonE-Coal'!H53+'E-Coal'!H53</f>
        <v>191259653682043.5</v>
      </c>
      <c r="I5" s="310">
        <f>'NonE-Coal'!I53+'E-Coal'!I53</f>
        <v>191349249383320.53</v>
      </c>
      <c r="J5" s="310">
        <f>'NonE-Coal'!J53+'E-Coal'!J53</f>
        <v>195569818054209.09</v>
      </c>
      <c r="K5" s="310">
        <f>'NonE-Coal'!K53+'E-Coal'!K53</f>
        <v>199348212363931.66</v>
      </c>
      <c r="L5" s="310">
        <f>'NonE-Coal'!L53+'E-Coal'!L53</f>
        <v>204828456566670.69</v>
      </c>
      <c r="M5" s="310">
        <f>'NonE-Coal'!M53+'E-Coal'!M53</f>
        <v>211406328084055.72</v>
      </c>
      <c r="N5" s="310">
        <f>'NonE-Coal'!N53+'E-Coal'!N53</f>
        <v>211456671876954.25</v>
      </c>
      <c r="O5" s="310">
        <f>'NonE-Coal'!O53+'E-Coal'!O53</f>
        <v>211498062437965.5</v>
      </c>
      <c r="P5" s="310">
        <f>'NonE-Coal'!P53+'E-Coal'!P53</f>
        <v>211530451578883.38</v>
      </c>
      <c r="Q5" s="310">
        <f>'NonE-Coal'!Q53+'E-Coal'!Q53</f>
        <v>211553791119384.53</v>
      </c>
      <c r="R5" s="310">
        <f>'NonE-Coal'!R53+'E-Coal'!R53</f>
        <v>211568032887028.5</v>
      </c>
      <c r="S5" s="310">
        <f>'NonE-Coal'!S53+'E-Coal'!S53</f>
        <v>208878224277610.16</v>
      </c>
      <c r="T5" s="310">
        <f>'NonE-Coal'!T53+'E-Coal'!T53</f>
        <v>206193197029171.56</v>
      </c>
      <c r="U5" s="310">
        <f>'NonE-Coal'!U53+'E-Coal'!U53</f>
        <v>203512948725856.94</v>
      </c>
      <c r="V5" s="310">
        <f>'NonE-Coal'!V53+'E-Coal'!V53</f>
        <v>200837476951955.88</v>
      </c>
      <c r="W5" s="310">
        <f>'NonE-Coal'!W53+'E-Coal'!W53</f>
        <v>198166779291903.34</v>
      </c>
      <c r="X5" s="310">
        <f>'NonE-Coal'!X53+'E-Coal'!X53</f>
        <v>193659337104020.53</v>
      </c>
      <c r="Y5" s="310">
        <f>'NonE-Coal'!Y53+'E-Coal'!Y53</f>
        <v>189162501701006.75</v>
      </c>
      <c r="Z5" s="310">
        <f>'NonE-Coal'!Z53+'E-Coal'!Z53</f>
        <v>184676267351526.63</v>
      </c>
      <c r="AA5" s="310">
        <f>'NonE-Coal'!AA53+'E-Coal'!AA53</f>
        <v>180200628324592</v>
      </c>
      <c r="AB5" s="310">
        <f>'NonE-Coal'!AB53+'E-Coal'!AB53</f>
        <v>175735578889562.13</v>
      </c>
      <c r="AC5" s="310">
        <f>'NonE-Coal'!AC53+'E-Coal'!AC53</f>
        <v>171383411049315.53</v>
      </c>
      <c r="AD5" s="310">
        <f>'NonE-Coal'!AD53+'E-Coal'!AD53</f>
        <v>167043399867297.63</v>
      </c>
      <c r="AE5" s="310">
        <f>'NonE-Coal'!AE53+'E-Coal'!AE53</f>
        <v>162715538558702.81</v>
      </c>
      <c r="AF5" s="310">
        <f>'NonE-Coal'!AF53+'E-Coal'!AF53</f>
        <v>158399820339138</v>
      </c>
      <c r="AG5" s="310">
        <f>'NonE-Coal'!AG53+'E-Coal'!AG53</f>
        <v>154096238424622.31</v>
      </c>
      <c r="AH5" s="310">
        <f>'NonE-Coal'!AH53+'E-Coal'!AH53</f>
        <v>150422481744377.66</v>
      </c>
      <c r="AI5" s="310">
        <f>'NonE-Coal'!AI53+'E-Coal'!AI53</f>
        <v>146760713890114.09</v>
      </c>
      <c r="AJ5" s="310">
        <f>'NonE-Coal'!AJ53+'E-Coal'!AJ53</f>
        <v>143110928003751.13</v>
      </c>
      <c r="AK5" s="310">
        <f>'NonE-Coal'!AK53+'E-Coal'!AK53</f>
        <v>139473117227626</v>
      </c>
      <c r="AL5" s="310">
        <f>'NonE-Coal'!AL53+'E-Coal'!AL53</f>
        <v>135847274704493.63</v>
      </c>
      <c r="AM5" s="310">
        <f>'NonE-Coal'!AM53+'E-Coal'!AM53</f>
        <v>132486702580042.55</v>
      </c>
      <c r="AN5" s="310">
        <f>'NonE-Coal'!AN53+'E-Coal'!AN53</f>
        <v>129137845411555.66</v>
      </c>
      <c r="AO5" s="310">
        <f>'NonE-Coal'!AO53+'E-Coal'!AO53</f>
        <v>125800696432576.91</v>
      </c>
      <c r="AP5" s="310">
        <f>'NonE-Coal'!AP53+'E-Coal'!AP53</f>
        <v>122475248877062.81</v>
      </c>
      <c r="AQ5" s="310">
        <f>'NonE-Coal'!AQ53+'E-Coal'!AQ53</f>
        <v>119151561715441.19</v>
      </c>
    </row>
    <row r="6" spans="1:43" x14ac:dyDescent="0.2">
      <c r="A6" s="133" t="s">
        <v>93</v>
      </c>
      <c r="B6" s="310">
        <f>'NonE-Coal'!B54+'E-Coal'!B54</f>
        <v>448946440041000</v>
      </c>
      <c r="C6" s="310">
        <f>'NonE-Coal'!C54+'E-Coal'!C54</f>
        <v>335208415888500.06</v>
      </c>
      <c r="D6" s="310">
        <f>'NonE-Coal'!D54+'E-Coal'!D54</f>
        <v>352079304026548.88</v>
      </c>
      <c r="E6" s="310">
        <f>'NonE-Coal'!E54+'E-Coal'!E54</f>
        <v>369788866770448.56</v>
      </c>
      <c r="F6" s="310">
        <f>'NonE-Coal'!F54+'E-Coal'!F54</f>
        <v>378711871528366.19</v>
      </c>
      <c r="G6" s="310">
        <f>'NonE-Coal'!G54+'E-Coal'!G54</f>
        <v>385084757992661.06</v>
      </c>
      <c r="H6" s="310">
        <f>'NonE-Coal'!H54+'E-Coal'!H54</f>
        <v>395522428191759.94</v>
      </c>
      <c r="I6" s="310">
        <f>'NonE-Coal'!I54+'E-Coal'!I54</f>
        <v>402369690261447.19</v>
      </c>
      <c r="J6" s="310">
        <f>'NonE-Coal'!J54+'E-Coal'!J54</f>
        <v>417872231791841.88</v>
      </c>
      <c r="K6" s="310">
        <f>'NonE-Coal'!K54+'E-Coal'!K54</f>
        <v>432228610319030.31</v>
      </c>
      <c r="L6" s="310">
        <f>'NonE-Coal'!L54+'E-Coal'!L54</f>
        <v>449781804529596.44</v>
      </c>
      <c r="M6" s="310">
        <f>'NonE-Coal'!M54+'E-Coal'!M54</f>
        <v>468957947963977.75</v>
      </c>
      <c r="N6" s="310">
        <f>'NonE-Coal'!N54+'E-Coal'!N54</f>
        <v>481669694481739.56</v>
      </c>
      <c r="O6" s="310">
        <f>'NonE-Coal'!O54+'E-Coal'!O54</f>
        <v>493097279521530.25</v>
      </c>
      <c r="P6" s="310">
        <f>'NonE-Coal'!P54+'E-Coal'!P54</f>
        <v>503268577034400.81</v>
      </c>
      <c r="Q6" s="310">
        <f>'NonE-Coal'!Q54+'E-Coal'!Q54</f>
        <v>512232461282586.38</v>
      </c>
      <c r="R6" s="310">
        <f>'NonE-Coal'!R54+'E-Coal'!R54</f>
        <v>520056698020059.13</v>
      </c>
      <c r="S6" s="310">
        <f>'NonE-Coal'!S54+'E-Coal'!S54</f>
        <v>525323025890756.19</v>
      </c>
      <c r="T6" s="310">
        <f>'NonE-Coal'!T54+'E-Coal'!T54</f>
        <v>529545591630038.44</v>
      </c>
      <c r="U6" s="310">
        <f>'NonE-Coal'!U54+'E-Coal'!U54</f>
        <v>532777781148749.81</v>
      </c>
      <c r="V6" s="310">
        <f>'NonE-Coal'!V54+'E-Coal'!V54</f>
        <v>535080013680433.25</v>
      </c>
      <c r="W6" s="310">
        <f>'NonE-Coal'!W54+'E-Coal'!W54</f>
        <v>536518433088598.31</v>
      </c>
      <c r="X6" s="310">
        <f>'NonE-Coal'!X54+'E-Coal'!X54</f>
        <v>537163656986566.5</v>
      </c>
      <c r="Y6" s="310">
        <f>'NonE-Coal'!Y54+'E-Coal'!Y54</f>
        <v>537089607132595</v>
      </c>
      <c r="Z6" s="310">
        <f>'NonE-Coal'!Z54+'E-Coal'!Z54</f>
        <v>536372439346546.25</v>
      </c>
      <c r="AA6" s="310">
        <f>'NonE-Coal'!AA54+'E-Coal'!AA54</f>
        <v>535089586249612.56</v>
      </c>
      <c r="AB6" s="310">
        <f>'NonE-Coal'!AB54+'E-Coal'!AB54</f>
        <v>533318921607541.44</v>
      </c>
      <c r="AC6" s="310">
        <f>'NonE-Coal'!AC54+'E-Coal'!AC54</f>
        <v>531138051068659.56</v>
      </c>
      <c r="AD6" s="310">
        <f>'NonE-Coal'!AD54+'E-Coal'!AD54</f>
        <v>528623730698915.81</v>
      </c>
      <c r="AE6" s="310">
        <f>'NonE-Coal'!AE54+'E-Coal'!AE54</f>
        <v>525851411960419.94</v>
      </c>
      <c r="AF6" s="310">
        <f>'NonE-Coal'!AF54+'E-Coal'!AF54</f>
        <v>522894909662242.56</v>
      </c>
      <c r="AG6" s="310">
        <f>'NonE-Coal'!AG54+'E-Coal'!AG54</f>
        <v>519826187914882.13</v>
      </c>
      <c r="AH6" s="310">
        <f>'NonE-Coal'!AH54+'E-Coal'!AH54</f>
        <v>516715258209502.38</v>
      </c>
      <c r="AI6" s="310">
        <f>'NonE-Coal'!AI54+'E-Coal'!AI54</f>
        <v>513630183376858.38</v>
      </c>
      <c r="AJ6" s="310">
        <f>'NonE-Coal'!AJ54+'E-Coal'!AJ54</f>
        <v>510637181311755.44</v>
      </c>
      <c r="AK6" s="310">
        <f>'NonE-Coal'!AK54+'E-Coal'!AK54</f>
        <v>507800822930923.81</v>
      </c>
      <c r="AL6" s="310">
        <f>'NonE-Coal'!AL54+'E-Coal'!AL54</f>
        <v>505184319824544.88</v>
      </c>
      <c r="AM6" s="310">
        <f>'NonE-Coal'!AM54+'E-Coal'!AM54</f>
        <v>502849898432767</v>
      </c>
      <c r="AN6" s="310">
        <f>'NonE-Coal'!AN54+'E-Coal'!AN54</f>
        <v>500859259309061.69</v>
      </c>
      <c r="AO6" s="310">
        <f>'NonE-Coal'!AO54+'E-Coal'!AO54</f>
        <v>499274122118677.31</v>
      </c>
      <c r="AP6" s="310">
        <f>'NonE-Coal'!AP54+'E-Coal'!AP54</f>
        <v>498156859477683.69</v>
      </c>
      <c r="AQ6" s="310">
        <f>'NonE-Coal'!AQ54+'E-Coal'!AQ54</f>
        <v>497529608015412.19</v>
      </c>
    </row>
    <row r="7" spans="1:43" x14ac:dyDescent="0.2">
      <c r="A7" s="133" t="s">
        <v>94</v>
      </c>
      <c r="B7" s="310">
        <f>'NonE-Coal'!B55+'E-Coal'!B55</f>
        <v>100582247320500</v>
      </c>
      <c r="C7" s="310">
        <f>'NonE-Coal'!C55+'E-Coal'!C55</f>
        <v>68498374345500</v>
      </c>
      <c r="D7" s="310">
        <f>'NonE-Coal'!D55+'E-Coal'!D55</f>
        <v>66498939607793.563</v>
      </c>
      <c r="E7" s="310">
        <f>'NonE-Coal'!E55+'E-Coal'!E55</f>
        <v>67886095665576.648</v>
      </c>
      <c r="F7" s="310">
        <f>'NonE-Coal'!F55+'E-Coal'!F55</f>
        <v>68838022986914.547</v>
      </c>
      <c r="G7" s="310">
        <f>'NonE-Coal'!G55+'E-Coal'!G55</f>
        <v>68724292995005.664</v>
      </c>
      <c r="H7" s="310">
        <f>'NonE-Coal'!H55+'E-Coal'!H55</f>
        <v>68979885453981.547</v>
      </c>
      <c r="I7" s="310">
        <f>'NonE-Coal'!I55+'E-Coal'!I55</f>
        <v>68552895674344.273</v>
      </c>
      <c r="J7" s="310">
        <f>'NonE-Coal'!J55+'E-Coal'!J55</f>
        <v>69570039712825.664</v>
      </c>
      <c r="K7" s="310">
        <f>'NonE-Coal'!K55+'E-Coal'!K55</f>
        <v>70292486279928.773</v>
      </c>
      <c r="L7" s="310">
        <f>'NonE-Coal'!L55+'E-Coal'!L55</f>
        <v>71376237736097.859</v>
      </c>
      <c r="M7" s="310">
        <f>'NonE-Coal'!M55+'E-Coal'!M55</f>
        <v>72489713543535.891</v>
      </c>
      <c r="N7" s="310">
        <f>'NonE-Coal'!N55+'E-Coal'!N55</f>
        <v>72397530784075.953</v>
      </c>
      <c r="O7" s="310">
        <f>'NonE-Coal'!O55+'E-Coal'!O55</f>
        <v>71961294232291.484</v>
      </c>
      <c r="P7" s="310">
        <f>'NonE-Coal'!P55+'E-Coal'!P55</f>
        <v>71277405404929.875</v>
      </c>
      <c r="Q7" s="310">
        <f>'NonE-Coal'!Q55+'E-Coal'!Q55</f>
        <v>70442033613125.969</v>
      </c>
      <c r="R7" s="310">
        <f>'NonE-Coal'!R55+'E-Coal'!R55</f>
        <v>69548541510979.875</v>
      </c>
      <c r="S7" s="310">
        <f>'NonE-Coal'!S55+'E-Coal'!S55</f>
        <v>68509475425663.625</v>
      </c>
      <c r="T7" s="310">
        <f>'NonE-Coal'!T55+'E-Coal'!T55</f>
        <v>67507569118325.133</v>
      </c>
      <c r="U7" s="310">
        <f>'NonE-Coal'!U55+'E-Coal'!U55</f>
        <v>66543074610099.477</v>
      </c>
      <c r="V7" s="310">
        <f>'NonE-Coal'!V55+'E-Coal'!V55</f>
        <v>65616280464832.406</v>
      </c>
      <c r="W7" s="310">
        <f>'NonE-Coal'!W55+'E-Coal'!W55</f>
        <v>64727490030457.727</v>
      </c>
      <c r="X7" s="310">
        <f>'NonE-Coal'!X55+'E-Coal'!X55</f>
        <v>63877003919301.422</v>
      </c>
      <c r="Y7" s="310">
        <f>'NonE-Coal'!Y55+'E-Coal'!Y55</f>
        <v>63065106632801.844</v>
      </c>
      <c r="Z7" s="310">
        <f>'NonE-Coal'!Z55+'E-Coal'!Z55</f>
        <v>62292057111833.492</v>
      </c>
      <c r="AA7" s="310">
        <f>'NonE-Coal'!AA55+'E-Coal'!AA55</f>
        <v>61558082902671.992</v>
      </c>
      <c r="AB7" s="310">
        <f>'NonE-Coal'!AB55+'E-Coal'!AB55</f>
        <v>60863377568740.094</v>
      </c>
      <c r="AC7" s="310">
        <f>'NonE-Coal'!AC55+'E-Coal'!AC55</f>
        <v>60208100946535.047</v>
      </c>
      <c r="AD7" s="310">
        <f>'NonE-Coal'!AD55+'E-Coal'!AD55</f>
        <v>59592381836645.445</v>
      </c>
      <c r="AE7" s="310">
        <f>'NonE-Coal'!AE55+'E-Coal'!AE55</f>
        <v>59016322733336.836</v>
      </c>
      <c r="AF7" s="310">
        <f>'NonE-Coal'!AF55+'E-Coal'!AF55</f>
        <v>58480006224553.68</v>
      </c>
      <c r="AG7" s="310">
        <f>'NonE-Coal'!AG55+'E-Coal'!AG55</f>
        <v>57983502734432.781</v>
      </c>
      <c r="AH7" s="310">
        <f>'NonE-Coal'!AH55+'E-Coal'!AH55</f>
        <v>57526879329069.398</v>
      </c>
      <c r="AI7" s="310">
        <f>'NonE-Coal'!AI55+'E-Coal'!AI55</f>
        <v>57110209360405.906</v>
      </c>
      <c r="AJ7" s="310">
        <f>'NonE-Coal'!AJ55+'E-Coal'!AJ55</f>
        <v>56733582780551.563</v>
      </c>
      <c r="AK7" s="310">
        <f>'NonE-Coal'!AK55+'E-Coal'!AK55</f>
        <v>56397117018021.125</v>
      </c>
      <c r="AL7" s="310">
        <f>'NonE-Coal'!AL55+'E-Coal'!AL55</f>
        <v>56100968367525.531</v>
      </c>
      <c r="AM7" s="310">
        <f>'NonE-Coal'!AM55+'E-Coal'!AM55</f>
        <v>55845343905904.102</v>
      </c>
      <c r="AN7" s="310">
        <f>'NonE-Coal'!AN55+'E-Coal'!AN55</f>
        <v>55630514009148.672</v>
      </c>
      <c r="AO7" s="310">
        <f>'NonE-Coal'!AO55+'E-Coal'!AO55</f>
        <v>55456825610481.492</v>
      </c>
      <c r="AP7" s="310">
        <f>'NonE-Coal'!AP55+'E-Coal'!AP55</f>
        <v>55324716409140.969</v>
      </c>
      <c r="AQ7" s="310">
        <f>'NonE-Coal'!AQ55+'E-Coal'!AQ55</f>
        <v>55230125503832.391</v>
      </c>
    </row>
    <row r="8" spans="1:43" x14ac:dyDescent="0.2">
      <c r="A8" s="133" t="s">
        <v>95</v>
      </c>
      <c r="B8" s="310">
        <f>'NonE-Coal'!B56+'E-Coal'!B56</f>
        <v>11011296318000</v>
      </c>
      <c r="C8" s="310">
        <f>'NonE-Coal'!C56+'E-Coal'!C56</f>
        <v>7530682219500</v>
      </c>
      <c r="D8" s="310">
        <f>'NonE-Coal'!D56+'E-Coal'!D56</f>
        <v>7516430371404.2676</v>
      </c>
      <c r="E8" s="310">
        <f>'NonE-Coal'!E56+'E-Coal'!E56</f>
        <v>8174498777856.2969</v>
      </c>
      <c r="F8" s="310">
        <f>'NonE-Coal'!F56+'E-Coal'!F56</f>
        <v>8248062992433.9785</v>
      </c>
      <c r="G8" s="310">
        <f>'NonE-Coal'!G56+'E-Coal'!G56</f>
        <v>8235318821802.6211</v>
      </c>
      <c r="H8" s="310">
        <f>'NonE-Coal'!H56+'E-Coal'!H56</f>
        <v>8283618352994.2236</v>
      </c>
      <c r="I8" s="310">
        <f>'NonE-Coal'!I56+'E-Coal'!I56</f>
        <v>8264340780123.3096</v>
      </c>
      <c r="J8" s="310">
        <f>'NonE-Coal'!J56+'E-Coal'!J56</f>
        <v>8438231761175.1182</v>
      </c>
      <c r="K8" s="310">
        <f>'NonE-Coal'!K56+'E-Coal'!K56</f>
        <v>8596773080283.585</v>
      </c>
      <c r="L8" s="310">
        <f>'NonE-Coal'!L56+'E-Coal'!L56</f>
        <v>8820938496007.3457</v>
      </c>
      <c r="M8" s="310">
        <f>'NonE-Coal'!M56+'E-Coal'!M56</f>
        <v>9071829650076.8535</v>
      </c>
      <c r="N8" s="310">
        <f>'NonE-Coal'!N56+'E-Coal'!N56</f>
        <v>9201397563907.4629</v>
      </c>
      <c r="O8" s="310">
        <f>'NonE-Coal'!O56+'E-Coal'!O56</f>
        <v>9298652520850.5098</v>
      </c>
      <c r="P8" s="310">
        <f>'NonE-Coal'!P56+'E-Coal'!P56</f>
        <v>9365055900596.166</v>
      </c>
      <c r="Q8" s="310">
        <f>'NonE-Coal'!Q56+'E-Coal'!Q56</f>
        <v>9402463948539.7227</v>
      </c>
      <c r="R8" s="310">
        <f>'NonE-Coal'!R56+'E-Coal'!R56</f>
        <v>9413058158989.0273</v>
      </c>
      <c r="S8" s="310">
        <f>'NonE-Coal'!S56+'E-Coal'!S56</f>
        <v>9386349911434.2285</v>
      </c>
      <c r="T8" s="310">
        <f>'NonE-Coal'!T56+'E-Coal'!T56</f>
        <v>9337566559388.8027</v>
      </c>
      <c r="U8" s="310">
        <f>'NonE-Coal'!U56+'E-Coal'!U56</f>
        <v>9268925657260.7578</v>
      </c>
      <c r="V8" s="310">
        <f>'NonE-Coal'!V56+'E-Coal'!V56</f>
        <v>9182724376123.5</v>
      </c>
      <c r="W8" s="310">
        <f>'NonE-Coal'!W56+'E-Coal'!W56</f>
        <v>9081297494742.6445</v>
      </c>
      <c r="X8" s="310">
        <f>'NonE-Coal'!X56+'E-Coal'!X56</f>
        <v>8966980004200.0488</v>
      </c>
      <c r="Y8" s="310">
        <f>'NonE-Coal'!Y56+'E-Coal'!Y56</f>
        <v>8842074759027.3379</v>
      </c>
      <c r="Z8" s="310">
        <f>'NonE-Coal'!Z56+'E-Coal'!Z56</f>
        <v>8708825394986.5674</v>
      </c>
      <c r="AA8" s="310">
        <f>'NonE-Coal'!AA56+'E-Coal'!AA56</f>
        <v>8569394549000.7988</v>
      </c>
      <c r="AB8" s="310">
        <f>'NonE-Coal'!AB56+'E-Coal'!AB56</f>
        <v>8425847263449.8906</v>
      </c>
      <c r="AC8" s="310">
        <f>'NonE-Coal'!AC56+'E-Coal'!AC56</f>
        <v>8280139336298.1826</v>
      </c>
      <c r="AD8" s="310">
        <f>'NonE-Coal'!AD56+'E-Coal'!AD56</f>
        <v>8134110289848.9893</v>
      </c>
      <c r="AE8" s="310">
        <f>'NonE-Coal'!AE56+'E-Coal'!AE56</f>
        <v>7989480572593.8271</v>
      </c>
      <c r="AF8" s="310">
        <f>'NonE-Coal'!AF56+'E-Coal'!AF56</f>
        <v>7847852578005.1465</v>
      </c>
      <c r="AG8" s="310">
        <f>'NonE-Coal'!AG56+'E-Coal'!AG56</f>
        <v>7710715058049.5889</v>
      </c>
      <c r="AH8" s="310">
        <f>'NonE-Coal'!AH56+'E-Coal'!AH56</f>
        <v>7579450524269.2402</v>
      </c>
      <c r="AI8" s="310">
        <f>'NonE-Coal'!AI56+'E-Coal'!AI56</f>
        <v>7455345262144.8545</v>
      </c>
      <c r="AJ8" s="310">
        <f>'NonE-Coal'!AJ56+'E-Coal'!AJ56</f>
        <v>7339601632022.0205</v>
      </c>
      <c r="AK8" s="310">
        <f>'NonE-Coal'!AK56+'E-Coal'!AK56</f>
        <v>7233352389494.1104</v>
      </c>
      <c r="AL8" s="310">
        <f>'NonE-Coal'!AL56+'E-Coal'!AL56</f>
        <v>7137676827704.8291</v>
      </c>
      <c r="AM8" s="310">
        <f>'NonE-Coal'!AM56+'E-Coal'!AM56</f>
        <v>7053618622141.1445</v>
      </c>
      <c r="AN8" s="310">
        <f>'NonE-Coal'!AN56+'E-Coal'!AN56</f>
        <v>6982205344468.5195</v>
      </c>
      <c r="AO8" s="310">
        <f>'NonE-Coal'!AO56+'E-Coal'!AO56</f>
        <v>6924469705975.3906</v>
      </c>
      <c r="AP8" s="310">
        <f>'NonE-Coal'!AP56+'E-Coal'!AP56</f>
        <v>6881472694310.71</v>
      </c>
      <c r="AQ8" s="310">
        <f>'NonE-Coal'!AQ56+'E-Coal'!AQ56</f>
        <v>6853751546786.2793</v>
      </c>
    </row>
    <row r="9" spans="1:43" x14ac:dyDescent="0.2">
      <c r="A9" s="133" t="s">
        <v>96</v>
      </c>
      <c r="B9" s="310">
        <f>'NonE-Coal'!B57+'E-Coal'!B57</f>
        <v>137352310227000</v>
      </c>
      <c r="C9" s="310">
        <f>'NonE-Coal'!C57+'E-Coal'!C57</f>
        <v>109640733015000</v>
      </c>
      <c r="D9" s="310">
        <f>'NonE-Coal'!D57+'E-Coal'!D57</f>
        <v>107115037469649</v>
      </c>
      <c r="E9" s="310">
        <f>'NonE-Coal'!E57+'E-Coal'!E57</f>
        <v>116968419128371.25</v>
      </c>
      <c r="F9" s="310">
        <f>'NonE-Coal'!F57+'E-Coal'!F57</f>
        <v>125768641888916.98</v>
      </c>
      <c r="G9" s="310">
        <f>'NonE-Coal'!G57+'E-Coal'!G57</f>
        <v>130775061392144.33</v>
      </c>
      <c r="H9" s="310">
        <f>'NonE-Coal'!H57+'E-Coal'!H57</f>
        <v>135972861209101.47</v>
      </c>
      <c r="I9" s="310">
        <f>'NonE-Coal'!I57+'E-Coal'!I57</f>
        <v>136714342848082.34</v>
      </c>
      <c r="J9" s="310">
        <f>'NonE-Coal'!J57+'E-Coal'!J57</f>
        <v>140413533144528.03</v>
      </c>
      <c r="K9" s="310">
        <f>'NonE-Coal'!K57+'E-Coal'!K57</f>
        <v>143809983379988.03</v>
      </c>
      <c r="L9" s="310">
        <f>'NonE-Coal'!L57+'E-Coal'!L57</f>
        <v>148447915642341.59</v>
      </c>
      <c r="M9" s="310">
        <f>'NonE-Coal'!M57+'E-Coal'!M57</f>
        <v>153898353130647.19</v>
      </c>
      <c r="N9" s="310">
        <f>'NonE-Coal'!N57+'E-Coal'!N57</f>
        <v>155991609412866.59</v>
      </c>
      <c r="O9" s="310">
        <f>'NonE-Coal'!O57+'E-Coal'!O57</f>
        <v>158070572928247.41</v>
      </c>
      <c r="P9" s="310">
        <f>'NonE-Coal'!P57+'E-Coal'!P57</f>
        <v>160135748522378.63</v>
      </c>
      <c r="Q9" s="310">
        <f>'NonE-Coal'!Q57+'E-Coal'!Q57</f>
        <v>162187939197624.38</v>
      </c>
      <c r="R9" s="310">
        <f>'NonE-Coal'!R57+'E-Coal'!R57</f>
        <v>164228210535647.16</v>
      </c>
      <c r="S9" s="310">
        <f>'NonE-Coal'!S57+'E-Coal'!S57</f>
        <v>164982086315805.66</v>
      </c>
      <c r="T9" s="310">
        <f>'NonE-Coal'!T57+'E-Coal'!T57</f>
        <v>165719104368825.63</v>
      </c>
      <c r="U9" s="310">
        <f>'NonE-Coal'!U57+'E-Coal'!U57</f>
        <v>166440216627075.78</v>
      </c>
      <c r="V9" s="310">
        <f>'NonE-Coal'!V57+'E-Coal'!V57</f>
        <v>167146479293322.03</v>
      </c>
      <c r="W9" s="310">
        <f>'NonE-Coal'!W57+'E-Coal'!W57</f>
        <v>167839031449667.81</v>
      </c>
      <c r="X9" s="310">
        <f>'NonE-Coal'!X57+'E-Coal'!X57</f>
        <v>166873990248931.56</v>
      </c>
      <c r="Y9" s="310">
        <f>'NonE-Coal'!Y57+'E-Coal'!Y57</f>
        <v>165900194888149.56</v>
      </c>
      <c r="Z9" s="310">
        <f>'NonE-Coal'!Z57+'E-Coal'!Z57</f>
        <v>164918914674984.66</v>
      </c>
      <c r="AA9" s="310">
        <f>'NonE-Coal'!AA57+'E-Coal'!AA57</f>
        <v>163931429007927.88</v>
      </c>
      <c r="AB9" s="310">
        <f>'NonE-Coal'!AB57+'E-Coal'!AB57</f>
        <v>162939013739208.19</v>
      </c>
      <c r="AC9" s="310">
        <f>'NonE-Coal'!AC57+'E-Coal'!AC57</f>
        <v>160795760465506.53</v>
      </c>
      <c r="AD9" s="310">
        <f>'NonE-Coal'!AD57+'E-Coal'!AD57</f>
        <v>158651828960216.78</v>
      </c>
      <c r="AE9" s="310">
        <f>'NonE-Coal'!AE57+'E-Coal'!AE57</f>
        <v>156508423012400.53</v>
      </c>
      <c r="AF9" s="310">
        <f>'NonE-Coal'!AF57+'E-Coal'!AF57</f>
        <v>154366709541359.59</v>
      </c>
      <c r="AG9" s="310">
        <f>'NonE-Coal'!AG57+'E-Coal'!AG57</f>
        <v>152227815421941.06</v>
      </c>
      <c r="AH9" s="310">
        <f>'NonE-Coal'!AH57+'E-Coal'!AH57</f>
        <v>149929571012968.09</v>
      </c>
      <c r="AI9" s="310">
        <f>'NonE-Coal'!AI57+'E-Coal'!AI57</f>
        <v>147636526441690.75</v>
      </c>
      <c r="AJ9" s="310">
        <f>'NonE-Coal'!AJ57+'E-Coal'!AJ57</f>
        <v>145349687665949.91</v>
      </c>
      <c r="AK9" s="310">
        <f>'NonE-Coal'!AK57+'E-Coal'!AK57</f>
        <v>143070025727674.19</v>
      </c>
      <c r="AL9" s="310">
        <f>'NonE-Coal'!AL57+'E-Coal'!AL57</f>
        <v>140798481954292.16</v>
      </c>
      <c r="AM9" s="310">
        <f>'NonE-Coal'!AM57+'E-Coal'!AM57</f>
        <v>138210714408090.59</v>
      </c>
      <c r="AN9" s="310">
        <f>'NonE-Coal'!AN57+'E-Coal'!AN57</f>
        <v>135633385867830.59</v>
      </c>
      <c r="AO9" s="310">
        <f>'NonE-Coal'!AO57+'E-Coal'!AO57</f>
        <v>133067393183833.3</v>
      </c>
      <c r="AP9" s="310">
        <f>'NonE-Coal'!AP57+'E-Coal'!AP57</f>
        <v>130513637872881.33</v>
      </c>
      <c r="AQ9" s="310">
        <f>'NonE-Coal'!AQ57+'E-Coal'!AQ57</f>
        <v>127962368922117.69</v>
      </c>
    </row>
    <row r="10" spans="1:43" x14ac:dyDescent="0.2">
      <c r="A10" s="133" t="s">
        <v>97</v>
      </c>
      <c r="B10" s="310">
        <f>'NonE-Coal'!B58+'E-Coal'!B58</f>
        <v>4310208607600499.5</v>
      </c>
      <c r="C10" s="310">
        <f>'NonE-Coal'!C58+'E-Coal'!C58</f>
        <v>4150672590916501</v>
      </c>
      <c r="D10" s="310">
        <f>'NonE-Coal'!D58+'E-Coal'!D58</f>
        <v>4208959553892162.5</v>
      </c>
      <c r="E10" s="310">
        <f>'NonE-Coal'!E58+'E-Coal'!E58</f>
        <v>4977475767287700</v>
      </c>
      <c r="F10" s="310">
        <f>'NonE-Coal'!F58+'E-Coal'!F58</f>
        <v>5041550807268924</v>
      </c>
      <c r="G10" s="310">
        <f>'NonE-Coal'!G58+'E-Coal'!G58</f>
        <v>5221550468730465</v>
      </c>
      <c r="H10" s="310">
        <f>'NonE-Coal'!H58+'E-Coal'!H58</f>
        <v>5488430692171736</v>
      </c>
      <c r="I10" s="310">
        <f>'NonE-Coal'!I58+'E-Coal'!I58</f>
        <v>5604571397581738</v>
      </c>
      <c r="J10" s="310">
        <f>'NonE-Coal'!J58+'E-Coal'!J58</f>
        <v>5726476590042014</v>
      </c>
      <c r="K10" s="310">
        <f>'NonE-Coal'!K58+'E-Coal'!K58</f>
        <v>5847812622870347</v>
      </c>
      <c r="L10" s="310">
        <f>'NonE-Coal'!L58+'E-Coal'!L58</f>
        <v>5971578222968312</v>
      </c>
      <c r="M10" s="310">
        <f>'NonE-Coal'!M58+'E-Coal'!M58</f>
        <v>6096947406266209</v>
      </c>
      <c r="N10" s="310">
        <f>'NonE-Coal'!N58+'E-Coal'!N58</f>
        <v>6106432048339011</v>
      </c>
      <c r="O10" s="310">
        <f>'NonE-Coal'!O58+'E-Coal'!O58</f>
        <v>6115918691578864</v>
      </c>
      <c r="P10" s="310">
        <f>'NonE-Coal'!P58+'E-Coal'!P58</f>
        <v>6125407334432542</v>
      </c>
      <c r="Q10" s="310">
        <f>'NonE-Coal'!Q58+'E-Coal'!Q58</f>
        <v>6134897975346963</v>
      </c>
      <c r="R10" s="310">
        <f>'NonE-Coal'!R58+'E-Coal'!R58</f>
        <v>6144390612769171</v>
      </c>
      <c r="S10" s="310">
        <f>'NonE-Coal'!S58+'E-Coal'!S58</f>
        <v>6075020340512711</v>
      </c>
      <c r="T10" s="310">
        <f>'NonE-Coal'!T58+'E-Coal'!T58</f>
        <v>6005652238090155</v>
      </c>
      <c r="U10" s="310">
        <f>'NonE-Coal'!U58+'E-Coal'!U58</f>
        <v>5936286305012295</v>
      </c>
      <c r="V10" s="310">
        <f>'NonE-Coal'!V58+'E-Coal'!V58</f>
        <v>5866922540789948</v>
      </c>
      <c r="W10" s="310">
        <f>'NonE-Coal'!W58+'E-Coal'!W58</f>
        <v>5797560944933938</v>
      </c>
      <c r="X10" s="310">
        <f>'NonE-Coal'!X58+'E-Coal'!X58</f>
        <v>5667589826658367</v>
      </c>
      <c r="Y10" s="310">
        <f>'NonE-Coal'!Y58+'E-Coal'!Y58</f>
        <v>5537622760401700</v>
      </c>
      <c r="Z10" s="310">
        <f>'NonE-Coal'!Z58+'E-Coal'!Z58</f>
        <v>5407659745247147</v>
      </c>
      <c r="AA10" s="310">
        <f>'NonE-Coal'!AA58+'E-Coal'!AA58</f>
        <v>5277700780277958</v>
      </c>
      <c r="AB10" s="310">
        <f>'NonE-Coal'!AB58+'E-Coal'!AB58</f>
        <v>5147745864577412</v>
      </c>
      <c r="AC10" s="310">
        <f>'NonE-Coal'!AC58+'E-Coal'!AC58</f>
        <v>5017794997228822</v>
      </c>
      <c r="AD10" s="310">
        <f>'NonE-Coal'!AD58+'E-Coal'!AD58</f>
        <v>4887848177315532</v>
      </c>
      <c r="AE10" s="310">
        <f>'NonE-Coal'!AE58+'E-Coal'!AE58</f>
        <v>4757905403920919</v>
      </c>
      <c r="AF10" s="310">
        <f>'NonE-Coal'!AF58+'E-Coal'!AF58</f>
        <v>4627966676128395</v>
      </c>
      <c r="AG10" s="310">
        <f>'NonE-Coal'!AG58+'E-Coal'!AG58</f>
        <v>4498031993021399.5</v>
      </c>
      <c r="AH10" s="310">
        <f>'NonE-Coal'!AH58+'E-Coal'!AH58</f>
        <v>4385415962534428.5</v>
      </c>
      <c r="AI10" s="310">
        <f>'NonE-Coal'!AI58+'E-Coal'!AI58</f>
        <v>4272803437258654</v>
      </c>
      <c r="AJ10" s="310">
        <f>'NonE-Coal'!AJ58+'E-Coal'!AJ58</f>
        <v>4160194416399773.5</v>
      </c>
      <c r="AK10" s="310">
        <f>'NonE-Coal'!AK58+'E-Coal'!AK58</f>
        <v>4047588899163508.5</v>
      </c>
      <c r="AL10" s="310">
        <f>'NonE-Coal'!AL58+'E-Coal'!AL58</f>
        <v>3934986884755612</v>
      </c>
      <c r="AM10" s="310">
        <f>'NonE-Coal'!AM58+'E-Coal'!AM58</f>
        <v>3816735227386069</v>
      </c>
      <c r="AN10" s="310">
        <f>'NonE-Coal'!AN58+'E-Coal'!AN58</f>
        <v>3698487246674726</v>
      </c>
      <c r="AO10" s="310">
        <f>'NonE-Coal'!AO58+'E-Coal'!AO58</f>
        <v>3580242941787537</v>
      </c>
      <c r="AP10" s="310">
        <f>'NonE-Coal'!AP58+'E-Coal'!AP58</f>
        <v>3462002311890487.5</v>
      </c>
      <c r="AQ10" s="310">
        <f>'NonE-Coal'!AQ58+'E-Coal'!AQ58</f>
        <v>3343751195505247.5</v>
      </c>
    </row>
    <row r="11" spans="1:43" x14ac:dyDescent="0.2">
      <c r="A11" s="133" t="s">
        <v>98</v>
      </c>
      <c r="B11" s="310">
        <f>'NonE-Coal'!B59+'E-Coal'!B59</f>
        <v>3738862886616001</v>
      </c>
      <c r="C11" s="310">
        <f>'NonE-Coal'!C59+'E-Coal'!C59</f>
        <v>3786677579734499.5</v>
      </c>
      <c r="D11" s="310">
        <f>'NonE-Coal'!D59+'E-Coal'!D59</f>
        <v>3828346979521465</v>
      </c>
      <c r="E11" s="310">
        <f>'NonE-Coal'!E59+'E-Coal'!E59</f>
        <v>4382960219429379</v>
      </c>
      <c r="F11" s="310">
        <f>'NonE-Coal'!F59+'E-Coal'!F59</f>
        <v>4691053777501682</v>
      </c>
      <c r="G11" s="310">
        <f>'NonE-Coal'!G59+'E-Coal'!G59</f>
        <v>4928238761353236</v>
      </c>
      <c r="H11" s="310">
        <f>'NonE-Coal'!H59+'E-Coal'!H59</f>
        <v>5199380708107868</v>
      </c>
      <c r="I11" s="310">
        <f>'NonE-Coal'!I59+'E-Coal'!I59</f>
        <v>5328107717604886</v>
      </c>
      <c r="J11" s="310">
        <f>'NonE-Coal'!J59+'E-Coal'!J59</f>
        <v>5527339693531570</v>
      </c>
      <c r="K11" s="310">
        <f>'NonE-Coal'!K59+'E-Coal'!K59</f>
        <v>5718304777318636</v>
      </c>
      <c r="L11" s="310">
        <f>'NonE-Coal'!L59+'E-Coal'!L59</f>
        <v>5939854940270662</v>
      </c>
      <c r="M11" s="310">
        <f>'NonE-Coal'!M59+'E-Coal'!M59</f>
        <v>6182189384841708</v>
      </c>
      <c r="N11" s="310">
        <f>'NonE-Coal'!N59+'E-Coal'!N59</f>
        <v>6301276091229436</v>
      </c>
      <c r="O11" s="310">
        <f>'NonE-Coal'!O59+'E-Coal'!O59</f>
        <v>6419951292130366</v>
      </c>
      <c r="P11" s="310">
        <f>'NonE-Coal'!P59+'E-Coal'!P59</f>
        <v>6538375096144862</v>
      </c>
      <c r="Q11" s="310">
        <f>'NonE-Coal'!Q59+'E-Coal'!Q59</f>
        <v>6656722788165820</v>
      </c>
      <c r="R11" s="310">
        <f>'NonE-Coal'!R59+'E-Coal'!R59</f>
        <v>6775179388163130</v>
      </c>
      <c r="S11" s="310">
        <f>'NonE-Coal'!S59+'E-Coal'!S59</f>
        <v>6829611298591158</v>
      </c>
      <c r="T11" s="310">
        <f>'NonE-Coal'!T59+'E-Coal'!T59</f>
        <v>6883981280689357</v>
      </c>
      <c r="U11" s="310">
        <f>'NonE-Coal'!U59+'E-Coal'!U59</f>
        <v>6938289919296582</v>
      </c>
      <c r="V11" s="310">
        <f>'NonE-Coal'!V59+'E-Coal'!V59</f>
        <v>6992537824055554</v>
      </c>
      <c r="W11" s="310">
        <f>'NonE-Coal'!W59+'E-Coal'!W59</f>
        <v>7046725628139894</v>
      </c>
      <c r="X11" s="310">
        <f>'NonE-Coal'!X59+'E-Coal'!X59</f>
        <v>7070347101258304</v>
      </c>
      <c r="Y11" s="310">
        <f>'NonE-Coal'!Y59+'E-Coal'!Y59</f>
        <v>7093926681776104</v>
      </c>
      <c r="Z11" s="310">
        <f>'NonE-Coal'!Z59+'E-Coal'!Z59</f>
        <v>7117465060078979</v>
      </c>
      <c r="AA11" s="310">
        <f>'NonE-Coal'!AA59+'E-Coal'!AA59</f>
        <v>7140962945071361</v>
      </c>
      <c r="AB11" s="310">
        <f>'NonE-Coal'!AB59+'E-Coal'!AB59</f>
        <v>7164421062957441</v>
      </c>
      <c r="AC11" s="310">
        <f>'NonE-Coal'!AC59+'E-Coal'!AC59</f>
        <v>7161687192919225</v>
      </c>
      <c r="AD11" s="310">
        <f>'NonE-Coal'!AD59+'E-Coal'!AD59</f>
        <v>7158929526350316</v>
      </c>
      <c r="AE11" s="310">
        <f>'NonE-Coal'!AE59+'E-Coal'!AE59</f>
        <v>7156148829255469</v>
      </c>
      <c r="AF11" s="310">
        <f>'NonE-Coal'!AF59+'E-Coal'!AF59</f>
        <v>7153345880274873</v>
      </c>
      <c r="AG11" s="310">
        <f>'NonE-Coal'!AG59+'E-Coal'!AG59</f>
        <v>7150521469581624</v>
      </c>
      <c r="AH11" s="310">
        <f>'NonE-Coal'!AH59+'E-Coal'!AH59</f>
        <v>7123948503090120</v>
      </c>
      <c r="AI11" s="310">
        <f>'NonE-Coal'!AI59+'E-Coal'!AI59</f>
        <v>7097368817851706</v>
      </c>
      <c r="AJ11" s="310">
        <f>'NonE-Coal'!AJ59+'E-Coal'!AJ59</f>
        <v>7070783227795618</v>
      </c>
      <c r="AK11" s="310">
        <f>'NonE-Coal'!AK59+'E-Coal'!AK59</f>
        <v>7044192554282766</v>
      </c>
      <c r="AL11" s="310">
        <f>'NonE-Coal'!AL59+'E-Coal'!AL59</f>
        <v>7017597625164860</v>
      </c>
      <c r="AM11" s="310">
        <f>'NonE-Coal'!AM59+'E-Coal'!AM59</f>
        <v>6986644828847776</v>
      </c>
      <c r="AN11" s="310">
        <f>'NonE-Coal'!AN59+'E-Coal'!AN59</f>
        <v>6955691859066574</v>
      </c>
      <c r="AO11" s="310">
        <f>'NonE-Coal'!AO59+'E-Coal'!AO59</f>
        <v>6924739557036056</v>
      </c>
      <c r="AP11" s="310">
        <f>'NonE-Coal'!AP59+'E-Coal'!AP59</f>
        <v>6893788767070960</v>
      </c>
      <c r="AQ11" s="310">
        <f>'NonE-Coal'!AQ59+'E-Coal'!AQ59</f>
        <v>6862441865051632</v>
      </c>
    </row>
    <row r="12" spans="1:43" x14ac:dyDescent="0.2">
      <c r="A12" s="133" t="s">
        <v>99</v>
      </c>
      <c r="B12" s="310">
        <f>'NonE-Coal'!B60+'E-Coal'!B60</f>
        <v>53653680217500.008</v>
      </c>
      <c r="C12" s="310">
        <f>'NonE-Coal'!C60+'E-Coal'!C60</f>
        <v>44214632566500</v>
      </c>
      <c r="D12" s="310">
        <f>'NonE-Coal'!D60+'E-Coal'!D60</f>
        <v>41674364998245.109</v>
      </c>
      <c r="E12" s="310">
        <f>'NonE-Coal'!E60+'E-Coal'!E60</f>
        <v>45693807276939.539</v>
      </c>
      <c r="F12" s="310">
        <f>'NonE-Coal'!F60+'E-Coal'!F60</f>
        <v>46424331520224.539</v>
      </c>
      <c r="G12" s="310">
        <f>'NonE-Coal'!G60+'E-Coal'!G60</f>
        <v>47301519026167</v>
      </c>
      <c r="H12" s="310">
        <f>'NonE-Coal'!H60+'E-Coal'!H60</f>
        <v>48620301501247.828</v>
      </c>
      <c r="I12" s="310">
        <f>'NonE-Coal'!I60+'E-Coal'!I60</f>
        <v>49208263797928.922</v>
      </c>
      <c r="J12" s="310">
        <f>'NonE-Coal'!J60+'E-Coal'!J60</f>
        <v>50578674469106.609</v>
      </c>
      <c r="K12" s="310">
        <f>'NonE-Coal'!K60+'E-Coal'!K60</f>
        <v>51545065825988.977</v>
      </c>
      <c r="L12" s="310">
        <f>'NonE-Coal'!L60+'E-Coal'!L60</f>
        <v>52643777675859.398</v>
      </c>
      <c r="M12" s="310">
        <f>'NonE-Coal'!M60+'E-Coal'!M60</f>
        <v>53696771807658.914</v>
      </c>
      <c r="N12" s="310">
        <f>'NonE-Coal'!N60+'E-Coal'!N60</f>
        <v>53914279841114.18</v>
      </c>
      <c r="O12" s="310">
        <f>'NonE-Coal'!O60+'E-Coal'!O60</f>
        <v>53868017958802.664</v>
      </c>
      <c r="P12" s="310">
        <f>'NonE-Coal'!P60+'E-Coal'!P60</f>
        <v>53625489409828.836</v>
      </c>
      <c r="Q12" s="310">
        <f>'NonE-Coal'!Q60+'E-Coal'!Q60</f>
        <v>53255706764979.398</v>
      </c>
      <c r="R12" s="310">
        <f>'NonE-Coal'!R60+'E-Coal'!R60</f>
        <v>52827148924742.742</v>
      </c>
      <c r="S12" s="310">
        <f>'NonE-Coal'!S60+'E-Coal'!S60</f>
        <v>52346010904415.922</v>
      </c>
      <c r="T12" s="310">
        <f>'NonE-Coal'!T60+'E-Coal'!T60</f>
        <v>51875607048627.211</v>
      </c>
      <c r="U12" s="310">
        <f>'NonE-Coal'!U60+'E-Coal'!U60</f>
        <v>51416219212993.539</v>
      </c>
      <c r="V12" s="310">
        <f>'NonE-Coal'!V60+'E-Coal'!V60</f>
        <v>50968117748420.102</v>
      </c>
      <c r="W12" s="310">
        <f>'NonE-Coal'!W60+'E-Coal'!W60</f>
        <v>50531562389455.328</v>
      </c>
      <c r="X12" s="310">
        <f>'NonE-Coal'!X60+'E-Coal'!X60</f>
        <v>50106803152635.781</v>
      </c>
      <c r="Y12" s="310">
        <f>'NonE-Coal'!Y60+'E-Coal'!Y60</f>
        <v>49694081244060.859</v>
      </c>
      <c r="Z12" s="310">
        <f>'NonE-Coal'!Z60+'E-Coal'!Z60</f>
        <v>49293629975634.977</v>
      </c>
      <c r="AA12" s="310">
        <f>'NonE-Coal'!AA60+'E-Coal'!AA60</f>
        <v>48905675689611.859</v>
      </c>
      <c r="AB12" s="310">
        <f>'NonE-Coal'!AB60+'E-Coal'!AB60</f>
        <v>48530438691274.367</v>
      </c>
      <c r="AC12" s="310">
        <f>'NonE-Coal'!AC60+'E-Coal'!AC60</f>
        <v>48168134189778.008</v>
      </c>
      <c r="AD12" s="310">
        <f>'NonE-Coal'!AD60+'E-Coal'!AD60</f>
        <v>47818973247388.516</v>
      </c>
      <c r="AE12" s="310">
        <f>'NonE-Coal'!AE60+'E-Coal'!AE60</f>
        <v>47483163737541.461</v>
      </c>
      <c r="AF12" s="310">
        <f>'NonE-Coal'!AF60+'E-Coal'!AF60</f>
        <v>47160911312352.289</v>
      </c>
      <c r="AG12" s="310">
        <f>'NonE-Coal'!AG60+'E-Coal'!AG60</f>
        <v>46852420380408.734</v>
      </c>
      <c r="AH12" s="310">
        <f>'NonE-Coal'!AH60+'E-Coal'!AH60</f>
        <v>46557895095883.359</v>
      </c>
      <c r="AI12" s="310">
        <f>'NonE-Coal'!AI60+'E-Coal'!AI60</f>
        <v>46277540360213.367</v>
      </c>
      <c r="AJ12" s="310">
        <f>'NonE-Coal'!AJ60+'E-Coal'!AJ60</f>
        <v>46011562837805.727</v>
      </c>
      <c r="AK12" s="310">
        <f>'NonE-Coal'!AK60+'E-Coal'!AK60</f>
        <v>45760171987445.453</v>
      </c>
      <c r="AL12" s="310">
        <f>'NonE-Coal'!AL60+'E-Coal'!AL60</f>
        <v>45523581111309.633</v>
      </c>
      <c r="AM12" s="310">
        <f>'NonE-Coal'!AM60+'E-Coal'!AM60</f>
        <v>45302008423719.648</v>
      </c>
      <c r="AN12" s="310">
        <f>'NonE-Coal'!AN60+'E-Coal'!AN60</f>
        <v>45095678142005.211</v>
      </c>
      <c r="AO12" s="310">
        <f>'NonE-Coal'!AO60+'E-Coal'!AO60</f>
        <v>44904821602102.18</v>
      </c>
      <c r="AP12" s="310">
        <f>'NonE-Coal'!AP60+'E-Coal'!AP60</f>
        <v>44729678401767.273</v>
      </c>
      <c r="AQ12" s="310">
        <f>'NonE-Coal'!AQ60+'E-Coal'!AQ60</f>
        <v>44566771611497.008</v>
      </c>
    </row>
    <row r="13" spans="1:43" x14ac:dyDescent="0.2">
      <c r="A13" s="133" t="s">
        <v>100</v>
      </c>
      <c r="B13" s="310">
        <f>'NonE-Coal'!B61+'E-Coal'!B61</f>
        <v>5841764923500</v>
      </c>
      <c r="C13" s="310">
        <f>'NonE-Coal'!C61+'E-Coal'!C61</f>
        <v>1927810203000</v>
      </c>
      <c r="D13" s="310">
        <f>'NonE-Coal'!D61+'E-Coal'!D61</f>
        <v>2037529529488.7087</v>
      </c>
      <c r="E13" s="310">
        <f>'NonE-Coal'!E61+'E-Coal'!E61</f>
        <v>2230983099069.7036</v>
      </c>
      <c r="F13" s="310">
        <f>'NonE-Coal'!F61+'E-Coal'!F61</f>
        <v>2302768138873.834</v>
      </c>
      <c r="G13" s="310">
        <f>'NonE-Coal'!G61+'E-Coal'!G61</f>
        <v>2401085803524.1128</v>
      </c>
      <c r="H13" s="310">
        <f>'NonE-Coal'!H61+'E-Coal'!H61</f>
        <v>2534789727685.6724</v>
      </c>
      <c r="I13" s="310">
        <f>'NonE-Coal'!I61+'E-Coal'!I61</f>
        <v>2629022870276.9819</v>
      </c>
      <c r="J13" s="310">
        <f>'NonE-Coal'!J61+'E-Coal'!J61</f>
        <v>2761613879494.792</v>
      </c>
      <c r="K13" s="310">
        <f>'NonE-Coal'!K61+'E-Coal'!K61</f>
        <v>2873037565183.0835</v>
      </c>
      <c r="L13" s="310">
        <f>'NonE-Coal'!L61+'E-Coal'!L61</f>
        <v>2997034847726.1045</v>
      </c>
      <c r="M13" s="310">
        <f>'NonE-Coal'!M61+'E-Coal'!M61</f>
        <v>3129159237799.8145</v>
      </c>
      <c r="N13" s="310">
        <f>'NonE-Coal'!N61+'E-Coal'!N61</f>
        <v>3223278117250.626</v>
      </c>
      <c r="O13" s="310">
        <f>'NonE-Coal'!O61+'E-Coal'!O61</f>
        <v>3313893340951.7871</v>
      </c>
      <c r="P13" s="310">
        <f>'NonE-Coal'!P61+'E-Coal'!P61</f>
        <v>3402064761353.27</v>
      </c>
      <c r="Q13" s="310">
        <f>'NonE-Coal'!Q61+'E-Coal'!Q61</f>
        <v>3489013120550.0752</v>
      </c>
      <c r="R13" s="310">
        <f>'NonE-Coal'!R61+'E-Coal'!R61</f>
        <v>3576113356052.8101</v>
      </c>
      <c r="S13" s="310">
        <f>'NonE-Coal'!S61+'E-Coal'!S61</f>
        <v>3656638219892.7144</v>
      </c>
      <c r="T13" s="310">
        <f>'NonE-Coal'!T61+'E-Coal'!T61</f>
        <v>3738267252357.4419</v>
      </c>
      <c r="U13" s="310">
        <f>'NonE-Coal'!U61+'E-Coal'!U61</f>
        <v>3820739213058.7085</v>
      </c>
      <c r="V13" s="310">
        <f>'NonE-Coal'!V61+'E-Coal'!V61</f>
        <v>3903769848271.8022</v>
      </c>
      <c r="W13" s="310">
        <f>'NonE-Coal'!W61+'E-Coal'!W61</f>
        <v>3987051435432.626</v>
      </c>
      <c r="X13" s="310">
        <f>'NonE-Coal'!X61+'E-Coal'!X61</f>
        <v>4070252555282.0718</v>
      </c>
      <c r="Y13" s="310">
        <f>'NonE-Coal'!Y61+'E-Coal'!Y61</f>
        <v>4153018120850.0537</v>
      </c>
      <c r="Z13" s="310">
        <f>'NonE-Coal'!Z61+'E-Coal'!Z61</f>
        <v>4234969692524.4712</v>
      </c>
      <c r="AA13" s="310">
        <f>'NonE-Coal'!AA61+'E-Coal'!AA61</f>
        <v>4315706107893.2393</v>
      </c>
      <c r="AB13" s="310">
        <f>'NonE-Coal'!AB61+'E-Coal'!AB61</f>
        <v>4394804453799.7813</v>
      </c>
      <c r="AC13" s="310">
        <f>'NonE-Coal'!AC61+'E-Coal'!AC61</f>
        <v>4471821406037.9512</v>
      </c>
      <c r="AD13" s="310">
        <f>'NonE-Coal'!AD61+'E-Coal'!AD61</f>
        <v>4546294959264.4746</v>
      </c>
      <c r="AE13" s="310">
        <f>'NonE-Coal'!AE61+'E-Coal'!AE61</f>
        <v>4617746565966.3535</v>
      </c>
      <c r="AF13" s="310">
        <f>'NonE-Coal'!AF61+'E-Coal'!AF61</f>
        <v>4685683698648.2041</v>
      </c>
      <c r="AG13" s="310">
        <f>'NonE-Coal'!AG61+'E-Coal'!AG61</f>
        <v>4749602843775.5625</v>
      </c>
      <c r="AH13" s="310">
        <f>'NonE-Coal'!AH61+'E-Coal'!AH61</f>
        <v>4808992929426.1426</v>
      </c>
      <c r="AI13" s="310">
        <f>'NonE-Coal'!AI61+'E-Coal'!AI61</f>
        <v>4863339181088.748</v>
      </c>
      <c r="AJ13" s="310">
        <f>'NonE-Coal'!AJ61+'E-Coal'!AJ61</f>
        <v>4912127391667.7549</v>
      </c>
      <c r="AK13" s="310">
        <f>'NonE-Coal'!AK61+'E-Coal'!AK61</f>
        <v>4954848582590.2578</v>
      </c>
      <c r="AL13" s="310">
        <f>'NonE-Coal'!AL61+'E-Coal'!AL61</f>
        <v>4991004023102.2168</v>
      </c>
      <c r="AM13" s="310">
        <f>'NonE-Coal'!AM61+'E-Coal'!AM61</f>
        <v>5020110564543.6963</v>
      </c>
      <c r="AN13" s="310">
        <f>'NonE-Coal'!AN61+'E-Coal'!AN61</f>
        <v>5041706235815.1279</v>
      </c>
      <c r="AO13" s="310">
        <f>'NonE-Coal'!AO61+'E-Coal'!AO61</f>
        <v>5055356035627.457</v>
      </c>
      <c r="AP13" s="310">
        <f>'NonE-Coal'!AP61+'E-Coal'!AP61</f>
        <v>5060657846742.1514</v>
      </c>
      <c r="AQ13" s="310">
        <f>'NonE-Coal'!AQ61+'E-Coal'!AQ61</f>
        <v>5056821912582.1436</v>
      </c>
    </row>
    <row r="14" spans="1:43" x14ac:dyDescent="0.2">
      <c r="A14" s="133" t="s">
        <v>101</v>
      </c>
      <c r="B14" s="310">
        <f>'NonE-Coal'!B62+'E-Coal'!B62</f>
        <v>4628333402814000</v>
      </c>
      <c r="C14" s="310">
        <f>'NonE-Coal'!C62+'E-Coal'!C62</f>
        <v>4896701805583499</v>
      </c>
      <c r="D14" s="310">
        <f>'NonE-Coal'!D62+'E-Coal'!D62</f>
        <v>4652081069506212</v>
      </c>
      <c r="E14" s="310">
        <f>'NonE-Coal'!E62+'E-Coal'!E62</f>
        <v>4770677170821429</v>
      </c>
      <c r="F14" s="310">
        <f>'NonE-Coal'!F62+'E-Coal'!F62</f>
        <v>4890237889615565</v>
      </c>
      <c r="G14" s="310">
        <f>'NonE-Coal'!G62+'E-Coal'!G62</f>
        <v>4903963601300154</v>
      </c>
      <c r="H14" s="310">
        <f>'NonE-Coal'!H62+'E-Coal'!H62</f>
        <v>4933137924563343</v>
      </c>
      <c r="I14" s="310">
        <f>'NonE-Coal'!I62+'E-Coal'!I62</f>
        <v>4909632185014858</v>
      </c>
      <c r="J14" s="310">
        <f>'NonE-Coal'!J62+'E-Coal'!J62</f>
        <v>4985684725134142</v>
      </c>
      <c r="K14" s="310">
        <f>'NonE-Coal'!K62+'E-Coal'!K62</f>
        <v>5051838247257401</v>
      </c>
      <c r="L14" s="310">
        <f>'NonE-Coal'!L62+'E-Coal'!L62</f>
        <v>5158451901117533</v>
      </c>
      <c r="M14" s="310">
        <f>'NonE-Coal'!M62+'E-Coal'!M62</f>
        <v>5290826247746855</v>
      </c>
      <c r="N14" s="310">
        <f>'NonE-Coal'!N62+'E-Coal'!N62</f>
        <v>5243766707459618</v>
      </c>
      <c r="O14" s="310">
        <f>'NonE-Coal'!O62+'E-Coal'!O62</f>
        <v>5196403960732449</v>
      </c>
      <c r="P14" s="310">
        <f>'NonE-Coal'!P62+'E-Coal'!P62</f>
        <v>5148738378423834</v>
      </c>
      <c r="Q14" s="310">
        <f>'NonE-Coal'!Q62+'E-Coal'!Q62</f>
        <v>5100770331345877</v>
      </c>
      <c r="R14" s="310">
        <f>'NonE-Coal'!R62+'E-Coal'!R62</f>
        <v>5052500190264292</v>
      </c>
      <c r="S14" s="310">
        <f>'NonE-Coal'!S62+'E-Coal'!S62</f>
        <v>4964156672487490</v>
      </c>
      <c r="T14" s="310">
        <f>'NonE-Coal'!T62+'E-Coal'!T62</f>
        <v>4875879328348515</v>
      </c>
      <c r="U14" s="310">
        <f>'NonE-Coal'!U62+'E-Coal'!U62</f>
        <v>4787668136356676</v>
      </c>
      <c r="V14" s="310">
        <f>'NonE-Coal'!V62+'E-Coal'!V62</f>
        <v>4699523075022357</v>
      </c>
      <c r="W14" s="310">
        <f>'NonE-Coal'!W62+'E-Coal'!W62</f>
        <v>4611444122857009</v>
      </c>
      <c r="X14" s="310">
        <f>'NonE-Coal'!X62+'E-Coal'!X62</f>
        <v>4491393237589950</v>
      </c>
      <c r="Y14" s="310">
        <f>'NonE-Coal'!Y62+'E-Coal'!Y62</f>
        <v>4371432814742178</v>
      </c>
      <c r="Z14" s="310">
        <f>'NonE-Coal'!Z62+'E-Coal'!Z62</f>
        <v>4251562824853658</v>
      </c>
      <c r="AA14" s="310">
        <f>'NonE-Coal'!AA62+'E-Coal'!AA62</f>
        <v>4131783238465823.5</v>
      </c>
      <c r="AB14" s="310">
        <f>'NonE-Coal'!AB62+'E-Coal'!AB62</f>
        <v>4012094026121585</v>
      </c>
      <c r="AC14" s="310">
        <f>'NonE-Coal'!AC62+'E-Coal'!AC62</f>
        <v>3919397731057482</v>
      </c>
      <c r="AD14" s="310">
        <f>'NonE-Coal'!AD62+'E-Coal'!AD62</f>
        <v>3826771248736459.5</v>
      </c>
      <c r="AE14" s="310">
        <f>'NonE-Coal'!AE62+'E-Coal'!AE62</f>
        <v>3734214556413782.5</v>
      </c>
      <c r="AF14" s="310">
        <f>'NonE-Coal'!AF62+'E-Coal'!AF62</f>
        <v>3641727631345854.5</v>
      </c>
      <c r="AG14" s="310">
        <f>'NonE-Coal'!AG62+'E-Coal'!AG62</f>
        <v>3549310450790214.5</v>
      </c>
      <c r="AH14" s="310">
        <f>'NonE-Coal'!AH62+'E-Coal'!AH62</f>
        <v>3493227104614784.5</v>
      </c>
      <c r="AI14" s="310">
        <f>'NonE-Coal'!AI62+'E-Coal'!AI62</f>
        <v>3437185798134119.5</v>
      </c>
      <c r="AJ14" s="310">
        <f>'NonE-Coal'!AJ62+'E-Coal'!AJ62</f>
        <v>3381186517666885</v>
      </c>
      <c r="AK14" s="310">
        <f>'NonE-Coal'!AK62+'E-Coal'!AK62</f>
        <v>3325229249532430</v>
      </c>
      <c r="AL14" s="310">
        <f>'NonE-Coal'!AL62+'E-Coal'!AL62</f>
        <v>3269313980050787.5</v>
      </c>
      <c r="AM14" s="310">
        <f>'NonE-Coal'!AM62+'E-Coal'!AM62</f>
        <v>3240793824572480.5</v>
      </c>
      <c r="AN14" s="310">
        <f>'NonE-Coal'!AN62+'E-Coal'!AN62</f>
        <v>3212294760607134</v>
      </c>
      <c r="AO14" s="310">
        <f>'NonE-Coal'!AO62+'E-Coal'!AO62</f>
        <v>3183816781320606</v>
      </c>
      <c r="AP14" s="310">
        <f>'NonE-Coal'!AP62+'E-Coal'!AP62</f>
        <v>3155359879879098</v>
      </c>
      <c r="AQ14" s="310">
        <f>'NonE-Coal'!AQ62+'E-Coal'!AQ62</f>
        <v>3126673991124409</v>
      </c>
    </row>
    <row r="15" spans="1:43" x14ac:dyDescent="0.2">
      <c r="A15" s="133" t="s">
        <v>102</v>
      </c>
      <c r="B15" s="310">
        <f>'NonE-Coal'!B63+'E-Coal'!B63</f>
        <v>1.2819537843222E+16</v>
      </c>
      <c r="C15" s="310">
        <f>'NonE-Coal'!C63+'E-Coal'!C63</f>
        <v>1.3221483492723E+16</v>
      </c>
      <c r="D15" s="310">
        <f>'NonE-Coal'!D63+'E-Coal'!D63</f>
        <v>1.296295766533213E+16</v>
      </c>
      <c r="E15" s="310">
        <f>'NonE-Coal'!E63+'E-Coal'!E63</f>
        <v>1.3839075909153678E+16</v>
      </c>
      <c r="F15" s="310">
        <f>'NonE-Coal'!F63+'E-Coal'!F63</f>
        <v>1.4629331286428084E+16</v>
      </c>
      <c r="G15" s="310">
        <f>'NonE-Coal'!G63+'E-Coal'!G63</f>
        <v>1.5119192914594644E+16</v>
      </c>
      <c r="H15" s="310">
        <f>'NonE-Coal'!H63+'E-Coal'!H63</f>
        <v>1.5661192710018994E+16</v>
      </c>
      <c r="I15" s="310">
        <f>'NonE-Coal'!I63+'E-Coal'!I63</f>
        <v>1.5753510995444462E+16</v>
      </c>
      <c r="J15" s="310">
        <f>'NonE-Coal'!J63+'E-Coal'!J63</f>
        <v>1.61430575480734E+16</v>
      </c>
      <c r="K15" s="310">
        <f>'NonE-Coal'!K63+'E-Coal'!K63</f>
        <v>1.650324879067725E+16</v>
      </c>
      <c r="L15" s="310">
        <f>'NonE-Coal'!L63+'E-Coal'!L63</f>
        <v>1.6988702894831518E+16</v>
      </c>
      <c r="M15" s="310">
        <f>'NonE-Coal'!M63+'E-Coal'!M63</f>
        <v>1.7556827267277766E+16</v>
      </c>
      <c r="N15" s="310">
        <f>'NonE-Coal'!N63+'E-Coal'!N63</f>
        <v>1.7624580213679492E+16</v>
      </c>
      <c r="O15" s="310">
        <f>'NonE-Coal'!O63+'E-Coal'!O63</f>
        <v>1.7692435195841714E+16</v>
      </c>
      <c r="P15" s="310">
        <f>'NonE-Coal'!P63+'E-Coal'!P63</f>
        <v>1.7760392131054888E+16</v>
      </c>
      <c r="Q15" s="310">
        <f>'NonE-Coal'!Q63+'E-Coal'!Q63</f>
        <v>1.7828450936619686E+16</v>
      </c>
      <c r="R15" s="310">
        <f>'NonE-Coal'!R63+'E-Coal'!R63</f>
        <v>1.789661152984702E+16</v>
      </c>
      <c r="S15" s="310">
        <f>'NonE-Coal'!S63+'E-Coal'!S63</f>
        <v>1.768878625245138E+16</v>
      </c>
      <c r="T15" s="310">
        <f>'NonE-Coal'!T63+'E-Coal'!T63</f>
        <v>1.7481074777105308E+16</v>
      </c>
      <c r="U15" s="310">
        <f>'NonE-Coal'!U63+'E-Coal'!U63</f>
        <v>1.7273477076906948E+16</v>
      </c>
      <c r="V15" s="310">
        <f>'NonE-Coal'!V63+'E-Coal'!V63</f>
        <v>1.706599312495576E+16</v>
      </c>
      <c r="W15" s="310">
        <f>'NonE-Coal'!W63+'E-Coal'!W63</f>
        <v>1.6858622894352528E+16</v>
      </c>
      <c r="X15" s="310">
        <f>'NonE-Coal'!X63+'E-Coal'!X63</f>
        <v>1.647412423487628E+16</v>
      </c>
      <c r="Y15" s="310">
        <f>'NonE-Coal'!Y63+'E-Coal'!Y63</f>
        <v>1.6089838050638028E+16</v>
      </c>
      <c r="Z15" s="310">
        <f>'NonE-Coal'!Z63+'E-Coal'!Z63</f>
        <v>1.570576429123334E+16</v>
      </c>
      <c r="AA15" s="310">
        <f>'NonE-Coal'!AA63+'E-Coal'!AA63</f>
        <v>1.532190290626027E+16</v>
      </c>
      <c r="AB15" s="310">
        <f>'NonE-Coal'!AB63+'E-Coal'!AB63</f>
        <v>1.4938253845319374E+16</v>
      </c>
      <c r="AC15" s="310">
        <f>'NonE-Coal'!AC63+'E-Coal'!AC63</f>
        <v>1.4554817058013678E+16</v>
      </c>
      <c r="AD15" s="310">
        <f>'NonE-Coal'!AD63+'E-Coal'!AD63</f>
        <v>1.4171592493948702E+16</v>
      </c>
      <c r="AE15" s="310">
        <f>'NonE-Coal'!AE63+'E-Coal'!AE63</f>
        <v>1.3788580102732464E+16</v>
      </c>
      <c r="AF15" s="310">
        <f>'NonE-Coal'!AF63+'E-Coal'!AF63</f>
        <v>1.3405779833975456E+16</v>
      </c>
      <c r="AG15" s="310">
        <f>'NonE-Coal'!AG63+'E-Coal'!AG63</f>
        <v>1.3023191637290668E+16</v>
      </c>
      <c r="AH15" s="310">
        <f>'NonE-Coal'!AH63+'E-Coal'!AH63</f>
        <v>1.2691315015866104E+16</v>
      </c>
      <c r="AI15" s="310">
        <f>'NonE-Coal'!AI63+'E-Coal'!AI63</f>
        <v>1.2359622179752158E+16</v>
      </c>
      <c r="AJ15" s="310">
        <f>'NonE-Coal'!AJ63+'E-Coal'!AJ63</f>
        <v>1.2028113085283714E+16</v>
      </c>
      <c r="AK15" s="310">
        <f>'NonE-Coal'!AK63+'E-Coal'!AK63</f>
        <v>1.1696787688797798E+16</v>
      </c>
      <c r="AL15" s="310">
        <f>'NonE-Coal'!AL63+'E-Coal'!AL63</f>
        <v>1.1365645946633604E+16</v>
      </c>
      <c r="AM15" s="310">
        <f>'NonE-Coal'!AM63+'E-Coal'!AM63</f>
        <v>1.1018220819310562E+16</v>
      </c>
      <c r="AN15" s="310">
        <f>'NonE-Coal'!AN63+'E-Coal'!AN63</f>
        <v>1.0670988455470602E+16</v>
      </c>
      <c r="AO15" s="310">
        <f>'NonE-Coal'!AO63+'E-Coal'!AO63</f>
        <v>1.032394880926728E+16</v>
      </c>
      <c r="AP15" s="310">
        <f>'NonE-Coal'!AP63+'E-Coal'!AP63</f>
        <v>9977101834856408</v>
      </c>
      <c r="AQ15" s="310">
        <f>'NonE-Coal'!AQ63+'E-Coal'!AQ63</f>
        <v>9629739604798448</v>
      </c>
    </row>
    <row r="16" spans="1:43" x14ac:dyDescent="0.2">
      <c r="A16" s="133" t="s">
        <v>103</v>
      </c>
      <c r="B16" s="310">
        <f>'NonE-Coal'!B64+'E-Coal'!B64</f>
        <v>601671231051000.13</v>
      </c>
      <c r="C16" s="310">
        <f>'NonE-Coal'!C64+'E-Coal'!C64</f>
        <v>580059756441000</v>
      </c>
      <c r="D16" s="310">
        <f>'NonE-Coal'!D64+'E-Coal'!D64</f>
        <v>546958942593902.69</v>
      </c>
      <c r="E16" s="310">
        <f>'NonE-Coal'!E64+'E-Coal'!E64</f>
        <v>631471298515445.63</v>
      </c>
      <c r="F16" s="310">
        <f>'NonE-Coal'!F64+'E-Coal'!F64</f>
        <v>688579050375716.88</v>
      </c>
      <c r="G16" s="310">
        <f>'NonE-Coal'!G64+'E-Coal'!G64</f>
        <v>727496943865491.13</v>
      </c>
      <c r="H16" s="310">
        <f>'NonE-Coal'!H64+'E-Coal'!H64</f>
        <v>766751347788385.13</v>
      </c>
      <c r="I16" s="310">
        <f>'NonE-Coal'!I64+'E-Coal'!I64</f>
        <v>788445104463824.88</v>
      </c>
      <c r="J16" s="310">
        <f>'NonE-Coal'!J64+'E-Coal'!J64</f>
        <v>826647614031385.5</v>
      </c>
      <c r="K16" s="310">
        <f>'NonE-Coal'!K64+'E-Coal'!K64</f>
        <v>862883972815213.25</v>
      </c>
      <c r="L16" s="310">
        <f>'NonE-Coal'!L64+'E-Coal'!L64</f>
        <v>906514002739398.38</v>
      </c>
      <c r="M16" s="310">
        <f>'NonE-Coal'!M64+'E-Coal'!M64</f>
        <v>955287643480574.5</v>
      </c>
      <c r="N16" s="310">
        <f>'NonE-Coal'!N64+'E-Coal'!N64</f>
        <v>976314374941675.38</v>
      </c>
      <c r="O16" s="310">
        <f>'NonE-Coal'!O64+'E-Coal'!O64</f>
        <v>997315515073461.88</v>
      </c>
      <c r="P16" s="310">
        <f>'NonE-Coal'!P64+'E-Coal'!P64</f>
        <v>1018289878681106.6</v>
      </c>
      <c r="Q16" s="310">
        <f>'NonE-Coal'!Q64+'E-Coal'!Q64</f>
        <v>1039236280756210.1</v>
      </c>
      <c r="R16" s="310">
        <f>'NonE-Coal'!R64+'E-Coal'!R64</f>
        <v>1060153536476804.1</v>
      </c>
      <c r="S16" s="310">
        <f>'NonE-Coal'!S64+'E-Coal'!S64</f>
        <v>1064189513910379.6</v>
      </c>
      <c r="T16" s="310">
        <f>'NonE-Coal'!T64+'E-Coal'!T64</f>
        <v>1068201056569440.1</v>
      </c>
      <c r="U16" s="310">
        <f>'NonE-Coal'!U64+'E-Coal'!U64</f>
        <v>1072188179208579.5</v>
      </c>
      <c r="V16" s="310">
        <f>'NonE-Coal'!V64+'E-Coal'!V64</f>
        <v>1076150896581505.8</v>
      </c>
      <c r="W16" s="310">
        <f>'NonE-Coal'!W64+'E-Coal'!W64</f>
        <v>1080089223441039</v>
      </c>
      <c r="X16" s="310">
        <f>'NonE-Coal'!X64+'E-Coal'!X64</f>
        <v>1075175051067127.4</v>
      </c>
      <c r="Y16" s="310">
        <f>'NonE-Coal'!Y64+'E-Coal'!Y64</f>
        <v>1070272837151243</v>
      </c>
      <c r="Z16" s="310">
        <f>'NonE-Coal'!Z64+'E-Coal'!Z64</f>
        <v>1065382575152026.5</v>
      </c>
      <c r="AA16" s="310">
        <f>'NonE-Coal'!AA64+'E-Coal'!AA64</f>
        <v>1060504258528506</v>
      </c>
      <c r="AB16" s="310">
        <f>'NonE-Coal'!AB64+'E-Coal'!AB64</f>
        <v>1055637880740100.9</v>
      </c>
      <c r="AC16" s="310">
        <f>'NonE-Coal'!AC64+'E-Coal'!AC64</f>
        <v>1039377657362136.6</v>
      </c>
      <c r="AD16" s="310">
        <f>'NonE-Coal'!AD64+'E-Coal'!AD64</f>
        <v>1023176678458262.4</v>
      </c>
      <c r="AE16" s="310">
        <f>'NonE-Coal'!AE64+'E-Coal'!AE64</f>
        <v>1007034909701414</v>
      </c>
      <c r="AF16" s="310">
        <f>'NonE-Coal'!AF64+'E-Coal'!AF64</f>
        <v>990952316766583</v>
      </c>
      <c r="AG16" s="310">
        <f>'NonE-Coal'!AG64+'E-Coal'!AG64</f>
        <v>974928865330817.63</v>
      </c>
      <c r="AH16" s="310">
        <f>'NonE-Coal'!AH64+'E-Coal'!AH64</f>
        <v>950498840791910.13</v>
      </c>
      <c r="AI16" s="310">
        <f>'NonE-Coal'!AI64+'E-Coal'!AI64</f>
        <v>926163308688675.13</v>
      </c>
      <c r="AJ16" s="310">
        <f>'NonE-Coal'!AJ64+'E-Coal'!AJ64</f>
        <v>901922213868278.25</v>
      </c>
      <c r="AK16" s="310">
        <f>'NonE-Coal'!AK64+'E-Coal'!AK64</f>
        <v>877775501181193.63</v>
      </c>
      <c r="AL16" s="310">
        <f>'NonE-Coal'!AL64+'E-Coal'!AL64</f>
        <v>853723115481200.88</v>
      </c>
      <c r="AM16" s="310">
        <f>'NonE-Coal'!AM64+'E-Coal'!AM64</f>
        <v>829729147280229.25</v>
      </c>
      <c r="AN16" s="310">
        <f>'NonE-Coal'!AN64+'E-Coal'!AN64</f>
        <v>805829547082069.38</v>
      </c>
      <c r="AO16" s="310">
        <f>'NonE-Coal'!AO64+'E-Coal'!AO64</f>
        <v>782024259661264.25</v>
      </c>
      <c r="AP16" s="310">
        <f>'NonE-Coal'!AP64+'E-Coal'!AP64</f>
        <v>758313229795669.13</v>
      </c>
      <c r="AQ16" s="310">
        <f>'NonE-Coal'!AQ64+'E-Coal'!AQ64</f>
        <v>734632385513116.88</v>
      </c>
    </row>
    <row r="17" spans="1:43" x14ac:dyDescent="0.2">
      <c r="A17" s="133" t="s">
        <v>104</v>
      </c>
      <c r="B17" s="310">
        <f>'NonE-Coal'!B65+'E-Coal'!B65</f>
        <v>181883614786500</v>
      </c>
      <c r="C17" s="310">
        <f>'NonE-Coal'!C65+'E-Coal'!C65</f>
        <v>211253553225000</v>
      </c>
      <c r="D17" s="310">
        <f>'NonE-Coal'!D65+'E-Coal'!D65</f>
        <v>230914531095396.78</v>
      </c>
      <c r="E17" s="310">
        <f>'NonE-Coal'!E65+'E-Coal'!E65</f>
        <v>242170272244727.69</v>
      </c>
      <c r="F17" s="310">
        <f>'NonE-Coal'!F65+'E-Coal'!F65</f>
        <v>247664749429613.09</v>
      </c>
      <c r="G17" s="310">
        <f>'NonE-Coal'!G65+'E-Coal'!G65</f>
        <v>252575832732497.94</v>
      </c>
      <c r="H17" s="310">
        <f>'NonE-Coal'!H65+'E-Coal'!H65</f>
        <v>259778394201708.81</v>
      </c>
      <c r="I17" s="310">
        <f>'NonE-Coal'!I65+'E-Coal'!I65</f>
        <v>263411445661231.16</v>
      </c>
      <c r="J17" s="310">
        <f>'NonE-Coal'!J65+'E-Coal'!J65</f>
        <v>271596917411393.31</v>
      </c>
      <c r="K17" s="310">
        <f>'NonE-Coal'!K65+'E-Coal'!K65</f>
        <v>278150876799365</v>
      </c>
      <c r="L17" s="310">
        <f>'NonE-Coal'!L65+'E-Coal'!L65</f>
        <v>286138997505480.44</v>
      </c>
      <c r="M17" s="310">
        <f>'NonE-Coal'!M65+'E-Coal'!M65</f>
        <v>294809291311502.81</v>
      </c>
      <c r="N17" s="310">
        <f>'NonE-Coal'!N65+'E-Coal'!N65</f>
        <v>299559367896506.63</v>
      </c>
      <c r="O17" s="310">
        <f>'NonE-Coal'!O65+'E-Coal'!O65</f>
        <v>303664342807293.81</v>
      </c>
      <c r="P17" s="310">
        <f>'NonE-Coal'!P65+'E-Coal'!P65</f>
        <v>307234541485854</v>
      </c>
      <c r="Q17" s="310">
        <f>'NonE-Coal'!Q65+'E-Coal'!Q65</f>
        <v>310390074311832.13</v>
      </c>
      <c r="R17" s="310">
        <f>'NonE-Coal'!R65+'E-Coal'!R65</f>
        <v>313258847148076.38</v>
      </c>
      <c r="S17" s="310">
        <f>'NonE-Coal'!S65+'E-Coal'!S65</f>
        <v>315241874303256.56</v>
      </c>
      <c r="T17" s="310">
        <f>'NonE-Coal'!T65+'E-Coal'!T65</f>
        <v>317067355371653.38</v>
      </c>
      <c r="U17" s="310">
        <f>'NonE-Coal'!U65+'E-Coal'!U65</f>
        <v>318738382404762.63</v>
      </c>
      <c r="V17" s="310">
        <f>'NonE-Coal'!V65+'E-Coal'!V65</f>
        <v>320258403487073.06</v>
      </c>
      <c r="W17" s="310">
        <f>'NonE-Coal'!W65+'E-Coal'!W65</f>
        <v>321631200402062.56</v>
      </c>
      <c r="X17" s="310">
        <f>'NonE-Coal'!X65+'E-Coal'!X65</f>
        <v>322860866029125.31</v>
      </c>
      <c r="Y17" s="310">
        <f>'NonE-Coal'!Y65+'E-Coal'!Y65</f>
        <v>323951781627324.38</v>
      </c>
      <c r="Z17" s="310">
        <f>'NonE-Coal'!Z65+'E-Coal'!Z65</f>
        <v>324908594154106.25</v>
      </c>
      <c r="AA17" s="310">
        <f>'NonE-Coal'!AA65+'E-Coal'!AA65</f>
        <v>325736193758619.75</v>
      </c>
      <c r="AB17" s="310">
        <f>'NonE-Coal'!AB65+'E-Coal'!AB65</f>
        <v>326439691580401.69</v>
      </c>
      <c r="AC17" s="310">
        <f>'NonE-Coal'!AC65+'E-Coal'!AC65</f>
        <v>327024397974890.88</v>
      </c>
      <c r="AD17" s="310">
        <f>'NonE-Coal'!AD65+'E-Coal'!AD65</f>
        <v>327495801277703.44</v>
      </c>
      <c r="AE17" s="310">
        <f>'NonE-Coal'!AE65+'E-Coal'!AE65</f>
        <v>327859547209991.81</v>
      </c>
      <c r="AF17" s="310">
        <f>'NonE-Coal'!AF65+'E-Coal'!AF65</f>
        <v>328121419017492.94</v>
      </c>
      <c r="AG17" s="310">
        <f>'NonE-Coal'!AG65+'E-Coal'!AG65</f>
        <v>328287318426319.31</v>
      </c>
      <c r="AH17" s="310">
        <f>'NonE-Coal'!AH65+'E-Coal'!AH65</f>
        <v>328363247489093.38</v>
      </c>
      <c r="AI17" s="310">
        <f>'NonE-Coal'!AI65+'E-Coal'!AI65</f>
        <v>328355291385870.19</v>
      </c>
      <c r="AJ17" s="310">
        <f>'NonE-Coal'!AJ65+'E-Coal'!AJ65</f>
        <v>328269602235404.31</v>
      </c>
      <c r="AK17" s="310">
        <f>'NonE-Coal'!AK65+'E-Coal'!AK65</f>
        <v>328112383963867.69</v>
      </c>
      <c r="AL17" s="310">
        <f>'NonE-Coal'!AL65+'E-Coal'!AL65</f>
        <v>327889878270064.94</v>
      </c>
      <c r="AM17" s="310">
        <f>'NonE-Coal'!AM65+'E-Coal'!AM65</f>
        <v>327608351718674</v>
      </c>
      <c r="AN17" s="310">
        <f>'NonE-Coal'!AN65+'E-Coal'!AN65</f>
        <v>327274083985965.81</v>
      </c>
      <c r="AO17" s="310">
        <f>'NonE-Coal'!AO65+'E-Coal'!AO65</f>
        <v>326893357276040.5</v>
      </c>
      <c r="AP17" s="310">
        <f>'NonE-Coal'!AP65+'E-Coal'!AP65</f>
        <v>326472446919721.56</v>
      </c>
      <c r="AQ17" s="310">
        <f>'NonE-Coal'!AQ65+'E-Coal'!AQ65</f>
        <v>325990433703743.06</v>
      </c>
    </row>
    <row r="18" spans="1:43" x14ac:dyDescent="0.2">
      <c r="A18" s="133" t="s">
        <v>105</v>
      </c>
      <c r="B18" s="310">
        <f>'NonE-Coal'!B66+'E-Coal'!B66</f>
        <v>4013956402499.9995</v>
      </c>
      <c r="C18" s="310">
        <f>'NonE-Coal'!C66+'E-Coal'!C66</f>
        <v>3711173532000</v>
      </c>
      <c r="D18" s="310">
        <f>'NonE-Coal'!D66+'E-Coal'!D66</f>
        <v>3545250859239.1929</v>
      </c>
      <c r="E18" s="310">
        <f>'NonE-Coal'!E66+'E-Coal'!E66</f>
        <v>4530221875167.7578</v>
      </c>
      <c r="F18" s="310">
        <f>'NonE-Coal'!F66+'E-Coal'!F66</f>
        <v>4620019943832.9697</v>
      </c>
      <c r="G18" s="310">
        <f>'NonE-Coal'!G66+'E-Coal'!G66</f>
        <v>4820095959794.8027</v>
      </c>
      <c r="H18" s="310">
        <f>'NonE-Coal'!H66+'E-Coal'!H66</f>
        <v>5086248455008.2031</v>
      </c>
      <c r="I18" s="310">
        <f>'NonE-Coal'!I66+'E-Coal'!I66</f>
        <v>5242196753406.9805</v>
      </c>
      <c r="J18" s="310">
        <f>'NonE-Coal'!J66+'E-Coal'!J66</f>
        <v>5452737255942.1289</v>
      </c>
      <c r="K18" s="310">
        <f>'NonE-Coal'!K66+'E-Coal'!K66</f>
        <v>5610576163391.9258</v>
      </c>
      <c r="L18" s="310">
        <f>'NonE-Coal'!L66+'E-Coal'!L66</f>
        <v>5795263461028.709</v>
      </c>
      <c r="M18" s="310">
        <f>'NonE-Coal'!M66+'E-Coal'!M66</f>
        <v>6012406613324.0508</v>
      </c>
      <c r="N18" s="310">
        <f>'NonE-Coal'!N66+'E-Coal'!N66</f>
        <v>6201999700404.6924</v>
      </c>
      <c r="O18" s="310">
        <f>'NonE-Coal'!O66+'E-Coal'!O66</f>
        <v>6413715021405.7002</v>
      </c>
      <c r="P18" s="310">
        <f>'NonE-Coal'!P66+'E-Coal'!P66</f>
        <v>6642302899313.5</v>
      </c>
      <c r="Q18" s="310">
        <f>'NonE-Coal'!Q66+'E-Coal'!Q66</f>
        <v>6881671580643.4385</v>
      </c>
      <c r="R18" s="310">
        <f>'NonE-Coal'!R66+'E-Coal'!R66</f>
        <v>7124744149412.5586</v>
      </c>
      <c r="S18" s="310">
        <f>'NonE-Coal'!S66+'E-Coal'!S66</f>
        <v>7368878492301.7236</v>
      </c>
      <c r="T18" s="310">
        <f>'NonE-Coal'!T66+'E-Coal'!T66</f>
        <v>7608399421671.5625</v>
      </c>
      <c r="U18" s="310">
        <f>'NonE-Coal'!U66+'E-Coal'!U66</f>
        <v>7842359778250.6572</v>
      </c>
      <c r="V18" s="310">
        <f>'NonE-Coal'!V66+'E-Coal'!V66</f>
        <v>8069821302296.3252</v>
      </c>
      <c r="W18" s="310">
        <f>'NonE-Coal'!W66+'E-Coal'!W66</f>
        <v>8289861075189.9951</v>
      </c>
      <c r="X18" s="310">
        <f>'NonE-Coal'!X66+'E-Coal'!X66</f>
        <v>8501577888425.1641</v>
      </c>
      <c r="Y18" s="310">
        <f>'NonE-Coal'!Y66+'E-Coal'!Y66</f>
        <v>8704098476081.0752</v>
      </c>
      <c r="Z18" s="310">
        <f>'NonE-Coal'!Z66+'E-Coal'!Z66</f>
        <v>8896583549073.293</v>
      </c>
      <c r="AA18" s="310">
        <f>'NonE-Coal'!AA66+'E-Coal'!AA66</f>
        <v>9078233572489.4961</v>
      </c>
      <c r="AB18" s="310">
        <f>'NonE-Coal'!AB66+'E-Coal'!AB66</f>
        <v>9248294231078.666</v>
      </c>
      <c r="AC18" s="310">
        <f>'NonE-Coal'!AC66+'E-Coal'!AC66</f>
        <v>9406061532382.7754</v>
      </c>
      <c r="AD18" s="310">
        <f>'NonE-Coal'!AD66+'E-Coal'!AD66</f>
        <v>9550886501982.3242</v>
      </c>
      <c r="AE18" s="310">
        <f>'NonE-Coal'!AE66+'E-Coal'!AE66</f>
        <v>9682179430770.875</v>
      </c>
      <c r="AF18" s="310">
        <f>'NonE-Coal'!AF66+'E-Coal'!AF66</f>
        <v>9799413639967.2637</v>
      </c>
      <c r="AG18" s="310">
        <f>'NonE-Coal'!AG66+'E-Coal'!AG66</f>
        <v>9902128735609.4551</v>
      </c>
      <c r="AH18" s="310">
        <f>'NonE-Coal'!AH66+'E-Coal'!AH66</f>
        <v>9989933330440.123</v>
      </c>
      <c r="AI18" s="310">
        <f>'NonE-Coal'!AI66+'E-Coal'!AI66</f>
        <v>10062507217283.322</v>
      </c>
      <c r="AJ18" s="310">
        <f>'NonE-Coal'!AJ66+'E-Coal'!AJ66</f>
        <v>10119602984126.896</v>
      </c>
      <c r="AK18" s="310">
        <f>'NonE-Coal'!AK66+'E-Coal'!AK66</f>
        <v>10161047067069.033</v>
      </c>
      <c r="AL18" s="310">
        <f>'NonE-Coal'!AL66+'E-Coal'!AL66</f>
        <v>10186740242983.166</v>
      </c>
      <c r="AM18" s="310">
        <f>'NonE-Coal'!AM66+'E-Coal'!AM66</f>
        <v>10196657569128.24</v>
      </c>
      <c r="AN18" s="310">
        <f>'NonE-Coal'!AN66+'E-Coal'!AN66</f>
        <v>10190847781926.941</v>
      </c>
      <c r="AO18" s="310">
        <f>'NonE-Coal'!AO66+'E-Coal'!AO66</f>
        <v>10169432171707.17</v>
      </c>
      <c r="AP18" s="310">
        <f>'NonE-Coal'!AP66+'E-Coal'!AP66</f>
        <v>10132602954325.543</v>
      </c>
      <c r="AQ18" s="310">
        <f>'NonE-Coal'!AQ66+'E-Coal'!AQ66</f>
        <v>10079780762314.875</v>
      </c>
    </row>
    <row r="19" spans="1:43" x14ac:dyDescent="0.2">
      <c r="A19" s="133" t="s">
        <v>106</v>
      </c>
      <c r="B19" s="310">
        <f>'NonE-Coal'!B67+'E-Coal'!B67</f>
        <v>3811175214000.0005</v>
      </c>
      <c r="C19" s="310">
        <f>'NonE-Coal'!C67+'E-Coal'!C67</f>
        <v>2580598960500</v>
      </c>
      <c r="D19" s="310">
        <f>'NonE-Coal'!D67+'E-Coal'!D67</f>
        <v>2607712580816.3228</v>
      </c>
      <c r="E19" s="310">
        <f>'NonE-Coal'!E67+'E-Coal'!E67</f>
        <v>3336349713185.0703</v>
      </c>
      <c r="F19" s="310">
        <f>'NonE-Coal'!F67+'E-Coal'!F67</f>
        <v>3437739956560.7544</v>
      </c>
      <c r="G19" s="310">
        <f>'NonE-Coal'!G67+'E-Coal'!G67</f>
        <v>3642684547777.4229</v>
      </c>
      <c r="H19" s="310">
        <f>'NonE-Coal'!H67+'E-Coal'!H67</f>
        <v>3921319765168.7271</v>
      </c>
      <c r="I19" s="310">
        <f>'NonE-Coal'!I67+'E-Coal'!I67</f>
        <v>4130089311129.8965</v>
      </c>
      <c r="J19" s="310">
        <f>'NonE-Coal'!J67+'E-Coal'!J67</f>
        <v>4389075260484.145</v>
      </c>
      <c r="K19" s="310">
        <f>'NonE-Coal'!K67+'E-Coal'!K67</f>
        <v>4607594731211.7441</v>
      </c>
      <c r="L19" s="310">
        <f>'NonE-Coal'!L67+'E-Coal'!L67</f>
        <v>4843209136437.2061</v>
      </c>
      <c r="M19" s="310">
        <f>'NonE-Coal'!M67+'E-Coal'!M67</f>
        <v>5094138698005.0303</v>
      </c>
      <c r="N19" s="310">
        <f>'NonE-Coal'!N67+'E-Coal'!N67</f>
        <v>5298334651382.5762</v>
      </c>
      <c r="O19" s="310">
        <f>'NonE-Coal'!O67+'E-Coal'!O67</f>
        <v>5502579446354.6895</v>
      </c>
      <c r="P19" s="310">
        <f>'NonE-Coal'!P67+'E-Coal'!P67</f>
        <v>5705801359516.335</v>
      </c>
      <c r="Q19" s="310">
        <f>'NonE-Coal'!Q67+'E-Coal'!Q67</f>
        <v>5906843107276.7041</v>
      </c>
      <c r="R19" s="310">
        <f>'NonE-Coal'!R67+'E-Coal'!R67</f>
        <v>6104466998798.8135</v>
      </c>
      <c r="S19" s="310">
        <f>'NonE-Coal'!S67+'E-Coal'!S67</f>
        <v>6294911409019.8633</v>
      </c>
      <c r="T19" s="310">
        <f>'NonE-Coal'!T67+'E-Coal'!T67</f>
        <v>6480031437465.6729</v>
      </c>
      <c r="U19" s="310">
        <f>'NonE-Coal'!U67+'E-Coal'!U67</f>
        <v>6659193896052.208</v>
      </c>
      <c r="V19" s="310">
        <f>'NonE-Coal'!V67+'E-Coal'!V67</f>
        <v>6831793079001.7793</v>
      </c>
      <c r="W19" s="310">
        <f>'NonE-Coal'!W67+'E-Coal'!W67</f>
        <v>6997254685508.7881</v>
      </c>
      <c r="X19" s="310">
        <f>'NonE-Coal'!X67+'E-Coal'!X67</f>
        <v>7155039422865.251</v>
      </c>
      <c r="Y19" s="310">
        <f>'NonE-Coal'!Y67+'E-Coal'!Y67</f>
        <v>7304646258482.957</v>
      </c>
      <c r="Z19" s="310">
        <f>'NonE-Coal'!Z67+'E-Coal'!Z67</f>
        <v>7445615294486.5684</v>
      </c>
      <c r="AA19" s="310">
        <f>'NonE-Coal'!AA67+'E-Coal'!AA67</f>
        <v>7577530243996.8809</v>
      </c>
      <c r="AB19" s="310">
        <f>'NonE-Coal'!AB67+'E-Coal'!AB67</f>
        <v>7700020493773.6973</v>
      </c>
      <c r="AC19" s="310">
        <f>'NonE-Coal'!AC67+'E-Coal'!AC67</f>
        <v>7812762743451.8867</v>
      </c>
      <c r="AD19" s="310">
        <f>'NonE-Coal'!AD67+'E-Coal'!AD67</f>
        <v>7915482217087.207</v>
      </c>
      <c r="AE19" s="310">
        <f>'NonE-Coal'!AE67+'E-Coal'!AE67</f>
        <v>8007953448047.5859</v>
      </c>
      <c r="AF19" s="310">
        <f>'NonE-Coal'!AF67+'E-Coal'!AF67</f>
        <v>8090000643360.999</v>
      </c>
      <c r="AG19" s="310">
        <f>'NonE-Coal'!AG67+'E-Coal'!AG67</f>
        <v>8161497638395.3008</v>
      </c>
      <c r="AH19" s="310">
        <f>'NonE-Coal'!AH67+'E-Coal'!AH67</f>
        <v>8222367457137.5752</v>
      </c>
      <c r="AI19" s="310">
        <f>'NonE-Coal'!AI67+'E-Coal'!AI67</f>
        <v>8272581497310.6357</v>
      </c>
      <c r="AJ19" s="310">
        <f>'NonE-Coal'!AJ67+'E-Coal'!AJ67</f>
        <v>8312158363075.0479</v>
      </c>
      <c r="AK19" s="310">
        <f>'NonE-Coal'!AK67+'E-Coal'!AK67</f>
        <v>8341162371085.4883</v>
      </c>
      <c r="AL19" s="310">
        <f>'NonE-Coal'!AL67+'E-Coal'!AL67</f>
        <v>8359701758183.4268</v>
      </c>
      <c r="AM19" s="310">
        <f>'NonE-Coal'!AM67+'E-Coal'!AM67</f>
        <v>8367926621005.2568</v>
      </c>
      <c r="AN19" s="310">
        <f>'NonE-Coal'!AN67+'E-Coal'!AN67</f>
        <v>8366026619267.9707</v>
      </c>
      <c r="AO19" s="310">
        <f>'NonE-Coal'!AO67+'E-Coal'!AO67</f>
        <v>8354228475472.2607</v>
      </c>
      <c r="AP19" s="310">
        <f>'NonE-Coal'!AP67+'E-Coal'!AP67</f>
        <v>8332793304254.2764</v>
      </c>
      <c r="AQ19" s="310">
        <f>'NonE-Coal'!AQ67+'E-Coal'!AQ67</f>
        <v>8301321681778.3945</v>
      </c>
    </row>
    <row r="20" spans="1:43" x14ac:dyDescent="0.2">
      <c r="A20" s="133" t="s">
        <v>107</v>
      </c>
      <c r="B20" s="310">
        <f>'NonE-Coal'!B68+'E-Coal'!B68</f>
        <v>508341883499.99994</v>
      </c>
      <c r="C20" s="310">
        <f>'NonE-Coal'!C68+'E-Coal'!C68</f>
        <v>1013905942500.0001</v>
      </c>
      <c r="D20" s="310">
        <f>'NonE-Coal'!D68+'E-Coal'!D68</f>
        <v>778586374494.39209</v>
      </c>
      <c r="E20" s="310">
        <f>'NonE-Coal'!E68+'E-Coal'!E68</f>
        <v>1177499621050.2754</v>
      </c>
      <c r="F20" s="310">
        <f>'NonE-Coal'!F68+'E-Coal'!F68</f>
        <v>1166629814254.1313</v>
      </c>
      <c r="G20" s="310">
        <f>'NonE-Coal'!G68+'E-Coal'!G68</f>
        <v>1176755942040.3269</v>
      </c>
      <c r="H20" s="310">
        <f>'NonE-Coal'!H68+'E-Coal'!H68</f>
        <v>1200647202597.127</v>
      </c>
      <c r="I20" s="310">
        <f>'NonE-Coal'!I68+'E-Coal'!I68</f>
        <v>1208373992996.0605</v>
      </c>
      <c r="J20" s="310">
        <f>'NonE-Coal'!J68+'E-Coal'!J68</f>
        <v>1239583543837.9946</v>
      </c>
      <c r="K20" s="310">
        <f>'NonE-Coal'!K68+'E-Coal'!K68</f>
        <v>1264916135717.303</v>
      </c>
      <c r="L20" s="310">
        <f>'NonE-Coal'!L68+'E-Coal'!L68</f>
        <v>1297410743966.8484</v>
      </c>
      <c r="M20" s="310">
        <f>'NonE-Coal'!M68+'E-Coal'!M68</f>
        <v>1332644930870.0723</v>
      </c>
      <c r="N20" s="310">
        <f>'NonE-Coal'!N68+'E-Coal'!N68</f>
        <v>1356749496702.2864</v>
      </c>
      <c r="O20" s="310">
        <f>'NonE-Coal'!O68+'E-Coal'!O68</f>
        <v>1376925649330.7048</v>
      </c>
      <c r="P20" s="310">
        <f>'NonE-Coal'!P68+'E-Coal'!P68</f>
        <v>1393381060068.8706</v>
      </c>
      <c r="Q20" s="310">
        <f>'NonE-Coal'!Q68+'E-Coal'!Q68</f>
        <v>1406374666606.7075</v>
      </c>
      <c r="R20" s="310">
        <f>'NonE-Coal'!R68+'E-Coal'!R68</f>
        <v>1416208323767.9883</v>
      </c>
      <c r="S20" s="310">
        <f>'NonE-Coal'!S68+'E-Coal'!S68</f>
        <v>1428964205273.8828</v>
      </c>
      <c r="T20" s="310">
        <f>'NonE-Coal'!T68+'E-Coal'!T68</f>
        <v>1439291206391.4998</v>
      </c>
      <c r="U20" s="310">
        <f>'NonE-Coal'!U68+'E-Coal'!U68</f>
        <v>1447287212073.0317</v>
      </c>
      <c r="V20" s="310">
        <f>'NonE-Coal'!V68+'E-Coal'!V68</f>
        <v>1453060135760.3618</v>
      </c>
      <c r="W20" s="310">
        <f>'NonE-Coal'!W68+'E-Coal'!W68</f>
        <v>1456725461225.499</v>
      </c>
      <c r="X20" s="310">
        <f>'NonE-Coal'!X68+'E-Coal'!X68</f>
        <v>1458403960203.458</v>
      </c>
      <c r="Y20" s="310">
        <f>'NonE-Coal'!Y68+'E-Coal'!Y68</f>
        <v>1458219619793.2759</v>
      </c>
      <c r="Z20" s="310">
        <f>'NonE-Coal'!Z68+'E-Coal'!Z68</f>
        <v>1456297803454.6226</v>
      </c>
      <c r="AA20" s="310">
        <f>'NonE-Coal'!AA68+'E-Coal'!AA68</f>
        <v>1452763659952.8105</v>
      </c>
      <c r="AB20" s="310">
        <f>'NonE-Coal'!AB68+'E-Coal'!AB68</f>
        <v>1447740786044.2578</v>
      </c>
      <c r="AC20" s="310">
        <f>'NonE-Coal'!AC68+'E-Coal'!AC68</f>
        <v>1441350141214.3225</v>
      </c>
      <c r="AD20" s="310">
        <f>'NonE-Coal'!AD68+'E-Coal'!AD68</f>
        <v>1433709206478.0366</v>
      </c>
      <c r="AE20" s="310">
        <f>'NonE-Coal'!AE68+'E-Coal'!AE68</f>
        <v>1424931374169.5771</v>
      </c>
      <c r="AF20" s="310">
        <f>'NonE-Coal'!AF68+'E-Coal'!AF68</f>
        <v>1415125551764.7485</v>
      </c>
      <c r="AG20" s="310">
        <f>'NonE-Coal'!AG68+'E-Coal'!AG68</f>
        <v>1404395960047.5518</v>
      </c>
      <c r="AH20" s="310">
        <f>'NonE-Coal'!AH68+'E-Coal'!AH68</f>
        <v>1392842104260.7656</v>
      </c>
      <c r="AI20" s="310">
        <f>'NonE-Coal'!AI68+'E-Coal'!AI68</f>
        <v>1380558896163.5615</v>
      </c>
      <c r="AJ20" s="310">
        <f>'NonE-Coal'!AJ68+'E-Coal'!AJ68</f>
        <v>1367636905035.2944</v>
      </c>
      <c r="AK20" s="310">
        <f>'NonE-Coal'!AK68+'E-Coal'!AK68</f>
        <v>1354162716487.3118</v>
      </c>
      <c r="AL20" s="310">
        <f>'NonE-Coal'!AL68+'E-Coal'!AL68</f>
        <v>1340219379348.6465</v>
      </c>
      <c r="AM20" s="310">
        <f>'NonE-Coal'!AM68+'E-Coal'!AM68</f>
        <v>1325886922757.4385</v>
      </c>
      <c r="AN20" s="310">
        <f>'NonE-Coal'!AN68+'E-Coal'!AN68</f>
        <v>1311242927809.2554</v>
      </c>
      <c r="AO20" s="310">
        <f>'NonE-Coal'!AO68+'E-Coal'!AO68</f>
        <v>1296363140590.4751</v>
      </c>
      <c r="AP20" s="310">
        <f>'NonE-Coal'!AP68+'E-Coal'!AP68</f>
        <v>1281322116079.2051</v>
      </c>
      <c r="AQ20" s="310">
        <f>'NonE-Coal'!AQ68+'E-Coal'!AQ68</f>
        <v>1266088325023.5005</v>
      </c>
    </row>
    <row r="21" spans="1:43" x14ac:dyDescent="0.2">
      <c r="A21" s="133" t="s">
        <v>108</v>
      </c>
      <c r="B21" s="310">
        <f>'NonE-Coal'!B69+'E-Coal'!B69</f>
        <v>8350140447000</v>
      </c>
      <c r="C21" s="310">
        <f>'NonE-Coal'!C69+'E-Coal'!C69</f>
        <v>6480664558500</v>
      </c>
      <c r="D21" s="310">
        <f>'NonE-Coal'!D69+'E-Coal'!D69</f>
        <v>6250022916085.4678</v>
      </c>
      <c r="E21" s="310">
        <f>'NonE-Coal'!E69+'E-Coal'!E69</f>
        <v>7127778522939.6016</v>
      </c>
      <c r="F21" s="310">
        <f>'NonE-Coal'!F69+'E-Coal'!F69</f>
        <v>7777517799032.124</v>
      </c>
      <c r="G21" s="310">
        <f>'NonE-Coal'!G69+'E-Coal'!G69</f>
        <v>8177996941983.665</v>
      </c>
      <c r="H21" s="310">
        <f>'NonE-Coal'!H69+'E-Coal'!H69</f>
        <v>8584603850141.9424</v>
      </c>
      <c r="I21" s="310">
        <f>'NonE-Coal'!I69+'E-Coal'!I69</f>
        <v>8655166012021.2773</v>
      </c>
      <c r="J21" s="310">
        <f>'NonE-Coal'!J69+'E-Coal'!J69</f>
        <v>8911684377492.916</v>
      </c>
      <c r="K21" s="310">
        <f>'NonE-Coal'!K69+'E-Coal'!K69</f>
        <v>9148457416105.8652</v>
      </c>
      <c r="L21" s="310">
        <f>'NonE-Coal'!L69+'E-Coal'!L69</f>
        <v>9464142073969.9551</v>
      </c>
      <c r="M21" s="310">
        <f>'NonE-Coal'!M69+'E-Coal'!M69</f>
        <v>9832206469999.1738</v>
      </c>
      <c r="N21" s="310">
        <f>'NonE-Coal'!N69+'E-Coal'!N69</f>
        <v>9968604374163.0137</v>
      </c>
      <c r="O21" s="310">
        <f>'NonE-Coal'!O69+'E-Coal'!O69</f>
        <v>10105123440827.84</v>
      </c>
      <c r="P21" s="310">
        <f>'NonE-Coal'!P69+'E-Coal'!P69</f>
        <v>10241759093654.35</v>
      </c>
      <c r="Q21" s="310">
        <f>'NonE-Coal'!Q69+'E-Coal'!Q69</f>
        <v>10378506757026.078</v>
      </c>
      <c r="R21" s="310">
        <f>'NonE-Coal'!R69+'E-Coal'!R69</f>
        <v>10515361856049.402</v>
      </c>
      <c r="S21" s="310">
        <f>'NonE-Coal'!S69+'E-Coal'!S69</f>
        <v>10469060915032.053</v>
      </c>
      <c r="T21" s="310">
        <f>'NonE-Coal'!T69+'E-Coal'!T69</f>
        <v>10422853054344.727</v>
      </c>
      <c r="U21" s="310">
        <f>'NonE-Coal'!U69+'E-Coal'!U69</f>
        <v>10376738225068.891</v>
      </c>
      <c r="V21" s="310">
        <f>'NonE-Coal'!V69+'E-Coal'!V69</f>
        <v>10330716378288.951</v>
      </c>
      <c r="W21" s="310">
        <f>'NonE-Coal'!W69+'E-Coal'!W69</f>
        <v>10284787465092.252</v>
      </c>
      <c r="X21" s="310">
        <f>'NonE-Coal'!X69+'E-Coal'!X69</f>
        <v>10238951436569.068</v>
      </c>
      <c r="Y21" s="310">
        <f>'NonE-Coal'!Y69+'E-Coal'!Y69</f>
        <v>10193208243812.594</v>
      </c>
      <c r="Z21" s="310">
        <f>'NonE-Coal'!Z69+'E-Coal'!Z69</f>
        <v>10147557837918.963</v>
      </c>
      <c r="AA21" s="310">
        <f>'NonE-Coal'!AA69+'E-Coal'!AA69</f>
        <v>10102000169987.242</v>
      </c>
      <c r="AB21" s="310">
        <f>'NonE-Coal'!AB69+'E-Coal'!AB69</f>
        <v>10056535191119.426</v>
      </c>
      <c r="AC21" s="310">
        <f>'NonE-Coal'!AC69+'E-Coal'!AC69</f>
        <v>10011162852420.436</v>
      </c>
      <c r="AD21" s="310">
        <f>'NonE-Coal'!AD69+'E-Coal'!AD69</f>
        <v>9965883104998.1309</v>
      </c>
      <c r="AE21" s="310">
        <f>'NonE-Coal'!AE69+'E-Coal'!AE69</f>
        <v>9920695899963.3047</v>
      </c>
      <c r="AF21" s="310">
        <f>'NonE-Coal'!AF69+'E-Coal'!AF69</f>
        <v>9875601188429.6758</v>
      </c>
      <c r="AG21" s="310">
        <f>'NonE-Coal'!AG69+'E-Coal'!AG69</f>
        <v>9830598921513.8926</v>
      </c>
      <c r="AH21" s="310">
        <f>'NonE-Coal'!AH69+'E-Coal'!AH69</f>
        <v>9804387819221.5273</v>
      </c>
      <c r="AI21" s="310">
        <f>'NonE-Coal'!AI69+'E-Coal'!AI69</f>
        <v>9778216720366.0703</v>
      </c>
      <c r="AJ21" s="310">
        <f>'NonE-Coal'!AJ69+'E-Coal'!AJ69</f>
        <v>9752085605259.2031</v>
      </c>
      <c r="AK21" s="310">
        <f>'NonE-Coal'!AK69+'E-Coal'!AK69</f>
        <v>9725994454213.7637</v>
      </c>
      <c r="AL21" s="310">
        <f>'NonE-Coal'!AL69+'E-Coal'!AL69</f>
        <v>9699943247543.791</v>
      </c>
      <c r="AM21" s="310">
        <f>'NonE-Coal'!AM69+'E-Coal'!AM69</f>
        <v>9667742629693.9844</v>
      </c>
      <c r="AN21" s="310">
        <f>'NonE-Coal'!AN69+'E-Coal'!AN69</f>
        <v>9635599332232.6582</v>
      </c>
      <c r="AO21" s="310">
        <f>'NonE-Coal'!AO69+'E-Coal'!AO69</f>
        <v>9603513325750.8125</v>
      </c>
      <c r="AP21" s="310">
        <f>'NonE-Coal'!AP69+'E-Coal'!AP69</f>
        <v>9571484580841.1953</v>
      </c>
      <c r="AQ21" s="310">
        <f>'NonE-Coal'!AQ69+'E-Coal'!AQ69</f>
        <v>9538706766707.1777</v>
      </c>
    </row>
    <row r="22" spans="1:43" x14ac:dyDescent="0.2">
      <c r="A22" s="133" t="s">
        <v>109</v>
      </c>
      <c r="B22" s="310">
        <f>'NonE-Coal'!B70+'E-Coal'!B70</f>
        <v>5997323095500</v>
      </c>
      <c r="C22" s="310">
        <f>'NonE-Coal'!C70+'E-Coal'!C70</f>
        <v>5225087884500</v>
      </c>
      <c r="D22" s="310">
        <f>'NonE-Coal'!D70+'E-Coal'!D70</f>
        <v>5375272399077.8389</v>
      </c>
      <c r="E22" s="310">
        <f>'NonE-Coal'!E70+'E-Coal'!E70</f>
        <v>5756216310891.6982</v>
      </c>
      <c r="F22" s="310">
        <f>'NonE-Coal'!F70+'E-Coal'!F70</f>
        <v>5865747787687.5254</v>
      </c>
      <c r="G22" s="310">
        <f>'NonE-Coal'!G70+'E-Coal'!G70</f>
        <v>5920760884361.0293</v>
      </c>
      <c r="H22" s="310">
        <f>'NonE-Coal'!H70+'E-Coal'!H70</f>
        <v>6016018491970.9209</v>
      </c>
      <c r="I22" s="310">
        <f>'NonE-Coal'!I70+'E-Coal'!I70</f>
        <v>6036824121164.3613</v>
      </c>
      <c r="J22" s="310">
        <f>'NonE-Coal'!J70+'E-Coal'!J70</f>
        <v>6171641834187.4854</v>
      </c>
      <c r="K22" s="310">
        <f>'NonE-Coal'!K70+'E-Coal'!K70</f>
        <v>6275666978137.8965</v>
      </c>
      <c r="L22" s="310">
        <f>'NonE-Coal'!L70+'E-Coal'!L70</f>
        <v>6415477704292.8955</v>
      </c>
      <c r="M22" s="310">
        <f>'NonE-Coal'!M70+'E-Coal'!M70</f>
        <v>6570551969684.2891</v>
      </c>
      <c r="N22" s="310">
        <f>'NonE-Coal'!N70+'E-Coal'!N70</f>
        <v>6634883519589.7314</v>
      </c>
      <c r="O22" s="310">
        <f>'NonE-Coal'!O70+'E-Coal'!O70</f>
        <v>6682496635149.8652</v>
      </c>
      <c r="P22" s="310">
        <f>'NonE-Coal'!P70+'E-Coal'!P70</f>
        <v>6716085328524.498</v>
      </c>
      <c r="Q22" s="310">
        <f>'NonE-Coal'!Q70+'E-Coal'!Q70</f>
        <v>6738507021064.2637</v>
      </c>
      <c r="R22" s="310">
        <f>'NonE-Coal'!R70+'E-Coal'!R70</f>
        <v>6752727136874.166</v>
      </c>
      <c r="S22" s="310">
        <f>'NonE-Coal'!S70+'E-Coal'!S70</f>
        <v>6745127994390.5117</v>
      </c>
      <c r="T22" s="310">
        <f>'NonE-Coal'!T70+'E-Coal'!T70</f>
        <v>6732828585741.1709</v>
      </c>
      <c r="U22" s="310">
        <f>'NonE-Coal'!U70+'E-Coal'!U70</f>
        <v>6716251916187.3125</v>
      </c>
      <c r="V22" s="310">
        <f>'NonE-Coal'!V70+'E-Coal'!V70</f>
        <v>6695825751496.6631</v>
      </c>
      <c r="W22" s="310">
        <f>'NonE-Coal'!W70+'E-Coal'!W70</f>
        <v>6671980124295.8066</v>
      </c>
      <c r="X22" s="310">
        <f>'NonE-Coal'!X70+'E-Coal'!X70</f>
        <v>6645145093563.6973</v>
      </c>
      <c r="Y22" s="310">
        <f>'NonE-Coal'!Y70+'E-Coal'!Y70</f>
        <v>6615748764963.1035</v>
      </c>
      <c r="Z22" s="310">
        <f>'NonE-Coal'!Z70+'E-Coal'!Z70</f>
        <v>6584215576117.4736</v>
      </c>
      <c r="AA22" s="310">
        <f>'NonE-Coal'!AA70+'E-Coal'!AA70</f>
        <v>6550964847781.5762</v>
      </c>
      <c r="AB22" s="310">
        <f>'NonE-Coal'!AB70+'E-Coal'!AB70</f>
        <v>6516409599142.0713</v>
      </c>
      <c r="AC22" s="310">
        <f>'NonE-Coal'!AC70+'E-Coal'!AC70</f>
        <v>6480955623225.0625</v>
      </c>
      <c r="AD22" s="310">
        <f>'NonE-Coal'!AD70+'E-Coal'!AD70</f>
        <v>6445000816583.0957</v>
      </c>
      <c r="AE22" s="310">
        <f>'NonE-Coal'!AE70+'E-Coal'!AE70</f>
        <v>6408934756072.7568</v>
      </c>
      <c r="AF22" s="310">
        <f>'NonE-Coal'!AF70+'E-Coal'!AF70</f>
        <v>6373138514606.5986</v>
      </c>
      <c r="AG22" s="310">
        <f>'NonE-Coal'!AG70+'E-Coal'!AG70</f>
        <v>6337984707249.1348</v>
      </c>
      <c r="AH22" s="310">
        <f>'NonE-Coal'!AH70+'E-Coal'!AH70</f>
        <v>6303837758909.3613</v>
      </c>
      <c r="AI22" s="310">
        <f>'NonE-Coal'!AI70+'E-Coal'!AI70</f>
        <v>6271054385139.209</v>
      </c>
      <c r="AJ22" s="310">
        <f>'NonE-Coal'!AJ70+'E-Coal'!AJ70</f>
        <v>6239984278160.4131</v>
      </c>
      <c r="AK22" s="310">
        <f>'NonE-Coal'!AK70+'E-Coal'!AK70</f>
        <v>6210970991190.4033</v>
      </c>
      <c r="AL22" s="310">
        <f>'NonE-Coal'!AL70+'E-Coal'!AL70</f>
        <v>6184353015406.583</v>
      </c>
      <c r="AM22" s="310">
        <f>'NonE-Coal'!AM70+'E-Coal'!AM70</f>
        <v>6160465045463.7422</v>
      </c>
      <c r="AN22" s="310">
        <f>'NonE-Coal'!AN70+'E-Coal'!AN70</f>
        <v>6139639431354.0996</v>
      </c>
      <c r="AO22" s="310">
        <f>'NonE-Coal'!AO70+'E-Coal'!AO70</f>
        <v>6122207816569.2217</v>
      </c>
      <c r="AP22" s="310">
        <f>'NonE-Coal'!AP70+'E-Coal'!AP70</f>
        <v>6108502964993.8594</v>
      </c>
      <c r="AQ22" s="310">
        <f>'NonE-Coal'!AQ70+'E-Coal'!AQ70</f>
        <v>6098351935587.3311</v>
      </c>
    </row>
    <row r="23" spans="1:43" x14ac:dyDescent="0.2">
      <c r="A23" s="133" t="s">
        <v>110</v>
      </c>
      <c r="B23" s="310">
        <f>'NonE-Coal'!B71+'E-Coal'!B71</f>
        <v>70023399996000</v>
      </c>
      <c r="C23" s="310">
        <f>'NonE-Coal'!C71+'E-Coal'!C71</f>
        <v>114140808704999.98</v>
      </c>
      <c r="D23" s="310">
        <f>'NonE-Coal'!D71+'E-Coal'!D71</f>
        <v>120062257521222.11</v>
      </c>
      <c r="E23" s="310">
        <f>'NonE-Coal'!E71+'E-Coal'!E71</f>
        <v>125733703437363.58</v>
      </c>
      <c r="F23" s="310">
        <f>'NonE-Coal'!F71+'E-Coal'!F71</f>
        <v>128594834669543.63</v>
      </c>
      <c r="G23" s="310">
        <f>'NonE-Coal'!G71+'E-Coal'!G71</f>
        <v>131353002211604.39</v>
      </c>
      <c r="H23" s="310">
        <f>'NonE-Coal'!H71+'E-Coal'!H71</f>
        <v>135359322736582.58</v>
      </c>
      <c r="I23" s="310">
        <f>'NonE-Coal'!I71+'E-Coal'!I71</f>
        <v>137466809012291.86</v>
      </c>
      <c r="J23" s="310">
        <f>'NonE-Coal'!J71+'E-Coal'!J71</f>
        <v>141909369138958.66</v>
      </c>
      <c r="K23" s="310">
        <f>'NonE-Coal'!K71+'E-Coal'!K71</f>
        <v>145471395511900.94</v>
      </c>
      <c r="L23" s="310">
        <f>'NonE-Coal'!L71+'E-Coal'!L71</f>
        <v>149766967004632.72</v>
      </c>
      <c r="M23" s="310">
        <f>'NonE-Coal'!M71+'E-Coal'!M71</f>
        <v>154417242261170.34</v>
      </c>
      <c r="N23" s="310">
        <f>'NonE-Coal'!N71+'E-Coal'!N71</f>
        <v>157044439125312.72</v>
      </c>
      <c r="O23" s="310">
        <f>'NonE-Coal'!O71+'E-Coal'!O71</f>
        <v>159343950180788.22</v>
      </c>
      <c r="P23" s="310">
        <f>'NonE-Coal'!P71+'E-Coal'!P71</f>
        <v>161372937775410.69</v>
      </c>
      <c r="Q23" s="310">
        <f>'NonE-Coal'!Q71+'E-Coal'!Q71</f>
        <v>163193856248378.06</v>
      </c>
      <c r="R23" s="310">
        <f>'NonE-Coal'!R71+'E-Coal'!R71</f>
        <v>164873455874487.28</v>
      </c>
      <c r="S23" s="310">
        <f>'NonE-Coal'!S71+'E-Coal'!S71</f>
        <v>166119473606948.75</v>
      </c>
      <c r="T23" s="310">
        <f>'NonE-Coal'!T71+'E-Coal'!T71</f>
        <v>167290153338333.53</v>
      </c>
      <c r="U23" s="310">
        <f>'NonE-Coal'!U71+'E-Coal'!U71</f>
        <v>168385665151156.06</v>
      </c>
      <c r="V23" s="310">
        <f>'NonE-Coal'!V71+'E-Coal'!V71</f>
        <v>169406330608247.88</v>
      </c>
      <c r="W23" s="310">
        <f>'NonE-Coal'!W71+'E-Coal'!W71</f>
        <v>170352618047674.97</v>
      </c>
      <c r="X23" s="310">
        <f>'NonE-Coal'!X71+'E-Coal'!X71</f>
        <v>171225137536137.72</v>
      </c>
      <c r="Y23" s="310">
        <f>'NonE-Coal'!Y71+'E-Coal'!Y71</f>
        <v>172024635517646.78</v>
      </c>
      <c r="Z23" s="310">
        <f>'NonE-Coal'!Z71+'E-Coal'!Z71</f>
        <v>172751989194275</v>
      </c>
      <c r="AA23" s="310">
        <f>'NonE-Coal'!AA71+'E-Coal'!AA71</f>
        <v>173408200675546.47</v>
      </c>
      <c r="AB23" s="310">
        <f>'NonE-Coal'!AB71+'E-Coal'!AB71</f>
        <v>173994390932596.41</v>
      </c>
      <c r="AC23" s="310">
        <f>'NonE-Coal'!AC71+'E-Coal'!AC71</f>
        <v>174511793592570.06</v>
      </c>
      <c r="AD23" s="310">
        <f>'NonE-Coal'!AD71+'E-Coal'!AD71</f>
        <v>174961748607933.66</v>
      </c>
      <c r="AE23" s="310">
        <f>'NonE-Coal'!AE71+'E-Coal'!AE71</f>
        <v>175345695834358.22</v>
      </c>
      <c r="AF23" s="310">
        <f>'NonE-Coal'!AF71+'E-Coal'!AF71</f>
        <v>175665168549711.25</v>
      </c>
      <c r="AG23" s="310">
        <f>'NonE-Coal'!AG71+'E-Coal'!AG71</f>
        <v>175921786945427.53</v>
      </c>
      <c r="AH23" s="310">
        <f>'NonE-Coal'!AH71+'E-Coal'!AH71</f>
        <v>176117251620135.69</v>
      </c>
      <c r="AI23" s="310">
        <f>'NonE-Coal'!AI71+'E-Coal'!AI71</f>
        <v>176253337103947.13</v>
      </c>
      <c r="AJ23" s="310">
        <f>'NonE-Coal'!AJ71+'E-Coal'!AJ71</f>
        <v>176331885440250.5</v>
      </c>
      <c r="AK23" s="310">
        <f>'NonE-Coal'!AK71+'E-Coal'!AK71</f>
        <v>176354799850228.34</v>
      </c>
      <c r="AL23" s="310">
        <f>'NonE-Coal'!AL71+'E-Coal'!AL71</f>
        <v>176324038503639.97</v>
      </c>
      <c r="AM23" s="310">
        <f>'NonE-Coal'!AM71+'E-Coal'!AM71</f>
        <v>176241608417704.56</v>
      </c>
      <c r="AN23" s="310">
        <f>'NonE-Coal'!AN71+'E-Coal'!AN71</f>
        <v>176109559504191.5</v>
      </c>
      <c r="AO23" s="310">
        <f>'NonE-Coal'!AO71+'E-Coal'!AO71</f>
        <v>175929978783082.69</v>
      </c>
      <c r="AP23" s="310">
        <f>'NonE-Coal'!AP71+'E-Coal'!AP71</f>
        <v>175704984779454.13</v>
      </c>
      <c r="AQ23" s="310">
        <f>'NonE-Coal'!AQ71+'E-Coal'!AQ71</f>
        <v>175422020602993.94</v>
      </c>
    </row>
    <row r="24" spans="1:43" x14ac:dyDescent="0.2">
      <c r="A24" s="133" t="s">
        <v>111</v>
      </c>
      <c r="B24" s="310">
        <f>'NonE-Coal'!B72+'E-Coal'!B72</f>
        <v>498061155025500</v>
      </c>
      <c r="C24" s="310">
        <f>'NonE-Coal'!C72+'E-Coal'!C72</f>
        <v>672427976715000</v>
      </c>
      <c r="D24" s="310">
        <f>'NonE-Coal'!D72+'E-Coal'!D72</f>
        <v>804022821687134.75</v>
      </c>
      <c r="E24" s="310">
        <f>'NonE-Coal'!E72+'E-Coal'!E72</f>
        <v>949242978207093</v>
      </c>
      <c r="F24" s="310">
        <f>'NonE-Coal'!F72+'E-Coal'!F72</f>
        <v>952656393500052</v>
      </c>
      <c r="G24" s="310">
        <f>'NonE-Coal'!G72+'E-Coal'!G72</f>
        <v>1042097134858778.8</v>
      </c>
      <c r="H24" s="310">
        <f>'NonE-Coal'!H72+'E-Coal'!H72</f>
        <v>1180113855985307.5</v>
      </c>
      <c r="I24" s="310">
        <f>'NonE-Coal'!I72+'E-Coal'!I72</f>
        <v>1316817616280294.8</v>
      </c>
      <c r="J24" s="310">
        <f>'NonE-Coal'!J72+'E-Coal'!J72</f>
        <v>1444362916739635.5</v>
      </c>
      <c r="K24" s="310">
        <f>'NonE-Coal'!K72+'E-Coal'!K72</f>
        <v>1562612358563975.5</v>
      </c>
      <c r="L24" s="310">
        <f>'NonE-Coal'!L72+'E-Coal'!L72</f>
        <v>1675053986147090.8</v>
      </c>
      <c r="M24" s="310">
        <f>'NonE-Coal'!M72+'E-Coal'!M72</f>
        <v>1786446182985431.5</v>
      </c>
      <c r="N24" s="310">
        <f>'NonE-Coal'!N72+'E-Coal'!N72</f>
        <v>1901143826503965</v>
      </c>
      <c r="O24" s="310">
        <f>'NonE-Coal'!O72+'E-Coal'!O72</f>
        <v>2020936610707391.8</v>
      </c>
      <c r="P24" s="310">
        <f>'NonE-Coal'!P72+'E-Coal'!P72</f>
        <v>2145725032877080.8</v>
      </c>
      <c r="Q24" s="310">
        <f>'NonE-Coal'!Q72+'E-Coal'!Q72</f>
        <v>2275359997321672.5</v>
      </c>
      <c r="R24" s="310">
        <f>'NonE-Coal'!R72+'E-Coal'!R72</f>
        <v>2409638516478504.5</v>
      </c>
      <c r="S24" s="310">
        <f>'NonE-Coal'!S72+'E-Coal'!S72</f>
        <v>2548053653126622</v>
      </c>
      <c r="T24" s="310">
        <f>'NonE-Coal'!T72+'E-Coal'!T72</f>
        <v>2690491092901107</v>
      </c>
      <c r="U24" s="310">
        <f>'NonE-Coal'!U72+'E-Coal'!U72</f>
        <v>2836549326510778</v>
      </c>
      <c r="V24" s="310">
        <f>'NonE-Coal'!V72+'E-Coal'!V72</f>
        <v>2985756694251398</v>
      </c>
      <c r="W24" s="310">
        <f>'NonE-Coal'!W72+'E-Coal'!W72</f>
        <v>3137569179059953.5</v>
      </c>
      <c r="X24" s="310">
        <f>'NonE-Coal'!X72+'E-Coal'!X72</f>
        <v>3291369039837209</v>
      </c>
      <c r="Y24" s="310">
        <f>'NonE-Coal'!Y72+'E-Coal'!Y72</f>
        <v>3446464420805478</v>
      </c>
      <c r="Z24" s="310">
        <f>'NonE-Coal'!Z72+'E-Coal'!Z72</f>
        <v>3602090069232322.5</v>
      </c>
      <c r="AA24" s="310">
        <f>'NonE-Coal'!AA72+'E-Coal'!AA72</f>
        <v>3757409286315032</v>
      </c>
      <c r="AB24" s="310">
        <f>'NonE-Coal'!AB72+'E-Coal'!AB72</f>
        <v>3911517223975574.5</v>
      </c>
      <c r="AC24" s="310">
        <f>'NonE-Coal'!AC72+'E-Coal'!AC72</f>
        <v>4063445623444825.5</v>
      </c>
      <c r="AD24" s="310">
        <f>'NonE-Coal'!AD72+'E-Coal'!AD72</f>
        <v>4212169069623757.5</v>
      </c>
      <c r="AE24" s="310">
        <f>'NonE-Coal'!AE72+'E-Coal'!AE72</f>
        <v>4356612808256221.5</v>
      </c>
      <c r="AF24" s="310">
        <f>'NonE-Coal'!AF72+'E-Coal'!AF72</f>
        <v>4495662141067388.5</v>
      </c>
      <c r="AG24" s="310">
        <f>'NonE-Coal'!AG72+'E-Coal'!AG72</f>
        <v>4628173377552547</v>
      </c>
      <c r="AH24" s="310">
        <f>'NonE-Coal'!AH72+'E-Coal'!AH72</f>
        <v>4752986281600411</v>
      </c>
      <c r="AI24" s="310">
        <f>'NonE-Coal'!AI72+'E-Coal'!AI72</f>
        <v>4868937907394102</v>
      </c>
      <c r="AJ24" s="310">
        <f>'NonE-Coal'!AJ72+'E-Coal'!AJ72</f>
        <v>4974877673074884</v>
      </c>
      <c r="AK24" s="310">
        <f>'NonE-Coal'!AK72+'E-Coal'!AK72</f>
        <v>5069683473730430</v>
      </c>
      <c r="AL24" s="310">
        <f>'NonE-Coal'!AL72+'E-Coal'!AL72</f>
        <v>5152278588836341</v>
      </c>
      <c r="AM24" s="310">
        <f>'NonE-Coal'!AM72+'E-Coal'!AM72</f>
        <v>5221649094967489</v>
      </c>
      <c r="AN24" s="310">
        <f>'NonE-Coal'!AN72+'E-Coal'!AN72</f>
        <v>5276861454160801</v>
      </c>
      <c r="AO24" s="310">
        <f>'NonE-Coal'!AO72+'E-Coal'!AO72</f>
        <v>5317079913578562</v>
      </c>
      <c r="AP24" s="310">
        <f>'NonE-Coal'!AP72+'E-Coal'!AP72</f>
        <v>5341583324914477</v>
      </c>
      <c r="AQ24" s="310">
        <f>'NonE-Coal'!AQ72+'E-Coal'!AQ72</f>
        <v>5349765998046915</v>
      </c>
    </row>
    <row r="25" spans="1:43" x14ac:dyDescent="0.2">
      <c r="A25" s="133" t="s">
        <v>112</v>
      </c>
      <c r="B25" s="310">
        <f>'NonE-Coal'!B73+'E-Coal'!B73</f>
        <v>53881461826500</v>
      </c>
      <c r="C25" s="310">
        <f>'NonE-Coal'!C73+'E-Coal'!C73</f>
        <v>71745651186000</v>
      </c>
      <c r="D25" s="310">
        <f>'NonE-Coal'!D73+'E-Coal'!D73</f>
        <v>90859310062811.469</v>
      </c>
      <c r="E25" s="310">
        <f>'NonE-Coal'!E73+'E-Coal'!E73</f>
        <v>113375352842852.67</v>
      </c>
      <c r="F25" s="310">
        <f>'NonE-Coal'!F73+'E-Coal'!F73</f>
        <v>119526865371680.22</v>
      </c>
      <c r="G25" s="310">
        <f>'NonE-Coal'!G73+'E-Coal'!G73</f>
        <v>130001093254041.73</v>
      </c>
      <c r="H25" s="310">
        <f>'NonE-Coal'!H73+'E-Coal'!H73</f>
        <v>144487051750806.13</v>
      </c>
      <c r="I25" s="310">
        <f>'NonE-Coal'!I73+'E-Coal'!I73</f>
        <v>157437885130618.22</v>
      </c>
      <c r="J25" s="310">
        <f>'NonE-Coal'!J73+'E-Coal'!J73</f>
        <v>173051741920712.78</v>
      </c>
      <c r="K25" s="310">
        <f>'NonE-Coal'!K73+'E-Coal'!K73</f>
        <v>187835659958633.47</v>
      </c>
      <c r="L25" s="310">
        <f>'NonE-Coal'!L73+'E-Coal'!L73</f>
        <v>204048522863460.69</v>
      </c>
      <c r="M25" s="310">
        <f>'NonE-Coal'!M73+'E-Coal'!M73</f>
        <v>221672229624134.81</v>
      </c>
      <c r="N25" s="310">
        <f>'NonE-Coal'!N73+'E-Coal'!N73</f>
        <v>237412129454830.75</v>
      </c>
      <c r="O25" s="310">
        <f>'NonE-Coal'!O73+'E-Coal'!O73</f>
        <v>253788876837070.31</v>
      </c>
      <c r="P25" s="310">
        <f>'NonE-Coal'!P73+'E-Coal'!P73</f>
        <v>270850383596932.75</v>
      </c>
      <c r="Q25" s="310">
        <f>'NonE-Coal'!Q73+'E-Coal'!Q73</f>
        <v>288657391782227.31</v>
      </c>
      <c r="R25" s="310">
        <f>'NonE-Coal'!R73+'E-Coal'!R73</f>
        <v>307285079935474</v>
      </c>
      <c r="S25" s="310">
        <f>'NonE-Coal'!S73+'E-Coal'!S73</f>
        <v>325844434478375.81</v>
      </c>
      <c r="T25" s="310">
        <f>'NonE-Coal'!T73+'E-Coal'!T73</f>
        <v>345180120261486.31</v>
      </c>
      <c r="U25" s="310">
        <f>'NonE-Coal'!U73+'E-Coal'!U73</f>
        <v>365254689359502.25</v>
      </c>
      <c r="V25" s="310">
        <f>'NonE-Coal'!V73+'E-Coal'!V73</f>
        <v>386018619854489.44</v>
      </c>
      <c r="W25" s="310">
        <f>'NonE-Coal'!W73+'E-Coal'!W73</f>
        <v>407409320733489.38</v>
      </c>
      <c r="X25" s="310">
        <f>'NonE-Coal'!X73+'E-Coal'!X73</f>
        <v>429350232399959.75</v>
      </c>
      <c r="Y25" s="310">
        <f>'NonE-Coal'!Y73+'E-Coal'!Y73</f>
        <v>451750060594179.5</v>
      </c>
      <c r="Z25" s="310">
        <f>'NonE-Coal'!Z73+'E-Coal'!Z73</f>
        <v>474502184486664.25</v>
      </c>
      <c r="AA25" s="310">
        <f>'NonE-Coal'!AA73+'E-Coal'!AA73</f>
        <v>497484281831056.63</v>
      </c>
      <c r="AB25" s="310">
        <f>'NonE-Coal'!AB73+'E-Coal'!AB73</f>
        <v>520558215078072.38</v>
      </c>
      <c r="AC25" s="310">
        <f>'NonE-Coal'!AC73+'E-Coal'!AC73</f>
        <v>543570221993971.69</v>
      </c>
      <c r="AD25" s="310">
        <f>'NonE-Coal'!AD73+'E-Coal'!AD73</f>
        <v>566351452337823.75</v>
      </c>
      <c r="AE25" s="310">
        <f>'NonE-Coal'!AE73+'E-Coal'!AE73</f>
        <v>588718888297140.38</v>
      </c>
      <c r="AF25" s="310">
        <f>'NonE-Coal'!AF73+'E-Coal'!AF73</f>
        <v>610476680468275.13</v>
      </c>
      <c r="AG25" s="310">
        <f>'NonE-Coal'!AG73+'E-Coal'!AG73</f>
        <v>631417923064122.63</v>
      </c>
      <c r="AH25" s="310">
        <f>'NonE-Coal'!AH73+'E-Coal'!AH73</f>
        <v>651326881685759</v>
      </c>
      <c r="AI25" s="310">
        <f>'NonE-Coal'!AI73+'E-Coal'!AI73</f>
        <v>669981674456189.13</v>
      </c>
      <c r="AJ25" s="310">
        <f>'NonE-Coal'!AJ73+'E-Coal'!AJ73</f>
        <v>687157392750558.75</v>
      </c>
      <c r="AK25" s="310">
        <f>'NonE-Coal'!AK73+'E-Coal'!AK73</f>
        <v>702629631467816.63</v>
      </c>
      <c r="AL25" s="310">
        <f>'NonE-Coal'!AL73+'E-Coal'!AL73</f>
        <v>716178381214164.75</v>
      </c>
      <c r="AM25" s="310">
        <f>'NonE-Coal'!AM73+'E-Coal'!AM73</f>
        <v>727592216491144.5</v>
      </c>
      <c r="AN25" s="310">
        <f>'NonE-Coal'!AN73+'E-Coal'!AN73</f>
        <v>736672695718108.13</v>
      </c>
      <c r="AO25" s="310">
        <f>'NonE-Coal'!AO73+'E-Coal'!AO73</f>
        <v>743238871504264.75</v>
      </c>
      <c r="AP25" s="310">
        <f>'NonE-Coal'!AP73+'E-Coal'!AP73</f>
        <v>747131793942582.63</v>
      </c>
      <c r="AQ25" s="310">
        <f>'NonE-Coal'!AQ73+'E-Coal'!AQ73</f>
        <v>748156499235433.13</v>
      </c>
    </row>
    <row r="26" spans="1:43" x14ac:dyDescent="0.2">
      <c r="A26" s="133" t="s">
        <v>113</v>
      </c>
      <c r="B26" s="310">
        <f>'NonE-Coal'!B74+'E-Coal'!B74</f>
        <v>152735902308000</v>
      </c>
      <c r="C26" s="310">
        <f>'NonE-Coal'!C74+'E-Coal'!C74</f>
        <v>148327494826500</v>
      </c>
      <c r="D26" s="310">
        <f>'NonE-Coal'!D74+'E-Coal'!D74</f>
        <v>145795293993201.78</v>
      </c>
      <c r="E26" s="310">
        <f>'NonE-Coal'!E74+'E-Coal'!E74</f>
        <v>149883098656533.38</v>
      </c>
      <c r="F26" s="310">
        <f>'NonE-Coal'!F74+'E-Coal'!F74</f>
        <v>160718342446495</v>
      </c>
      <c r="G26" s="310">
        <f>'NonE-Coal'!G74+'E-Coal'!G74</f>
        <v>167084017847841.53</v>
      </c>
      <c r="H26" s="310">
        <f>'NonE-Coal'!H74+'E-Coal'!H74</f>
        <v>172435125945237.28</v>
      </c>
      <c r="I26" s="310">
        <f>'NonE-Coal'!I74+'E-Coal'!I74</f>
        <v>177982428523218.03</v>
      </c>
      <c r="J26" s="310">
        <f>'NonE-Coal'!J74+'E-Coal'!J74</f>
        <v>186059146607732.56</v>
      </c>
      <c r="K26" s="310">
        <f>'NonE-Coal'!K74+'E-Coal'!K74</f>
        <v>193563432082166.16</v>
      </c>
      <c r="L26" s="310">
        <f>'NonE-Coal'!L74+'E-Coal'!L74</f>
        <v>202561985963478.81</v>
      </c>
      <c r="M26" s="310">
        <f>'NonE-Coal'!M74+'E-Coal'!M74</f>
        <v>213699187676950.91</v>
      </c>
      <c r="N26" s="310">
        <f>'NonE-Coal'!N74+'E-Coal'!N74</f>
        <v>219854551697827.56</v>
      </c>
      <c r="O26" s="310">
        <f>'NonE-Coal'!O74+'E-Coal'!O74</f>
        <v>226940066605132.47</v>
      </c>
      <c r="P26" s="310">
        <f>'NonE-Coal'!P74+'E-Coal'!P74</f>
        <v>233742380217605</v>
      </c>
      <c r="Q26" s="310">
        <f>'NonE-Coal'!Q74+'E-Coal'!Q74</f>
        <v>240245298181944.28</v>
      </c>
      <c r="R26" s="310">
        <f>'NonE-Coal'!R74+'E-Coal'!R74</f>
        <v>245926695298212.06</v>
      </c>
      <c r="S26" s="310">
        <f>'NonE-Coal'!S74+'E-Coal'!S74</f>
        <v>251598839738857.56</v>
      </c>
      <c r="T26" s="310">
        <f>'NonE-Coal'!T74+'E-Coal'!T74</f>
        <v>256407094200602.38</v>
      </c>
      <c r="U26" s="310">
        <f>'NonE-Coal'!U74+'E-Coal'!U74</f>
        <v>260860807349969.13</v>
      </c>
      <c r="V26" s="310">
        <f>'NonE-Coal'!V74+'E-Coal'!V74</f>
        <v>264963215572040.41</v>
      </c>
      <c r="W26" s="310">
        <f>'NonE-Coal'!W74+'E-Coal'!W74</f>
        <v>268720532986454</v>
      </c>
      <c r="X26" s="310">
        <f>'NonE-Coal'!X74+'E-Coal'!X74</f>
        <v>272141763046703.56</v>
      </c>
      <c r="Y26" s="310">
        <f>'NonE-Coal'!Y74+'E-Coal'!Y74</f>
        <v>275238493049443.97</v>
      </c>
      <c r="Z26" s="310">
        <f>'NonE-Coal'!Z74+'E-Coal'!Z74</f>
        <v>278024676921484.78</v>
      </c>
      <c r="AA26" s="310">
        <f>'NonE-Coal'!AA74+'E-Coal'!AA74</f>
        <v>280516411428170.19</v>
      </c>
      <c r="AB26" s="310">
        <f>'NonE-Coal'!AB74+'E-Coal'!AB74</f>
        <v>282731710638488.38</v>
      </c>
      <c r="AC26" s="310">
        <f>'NonE-Coal'!AC74+'E-Coal'!AC74</f>
        <v>284690283109279.31</v>
      </c>
      <c r="AD26" s="310">
        <f>'NonE-Coal'!AD74+'E-Coal'!AD74</f>
        <v>286413315832277.19</v>
      </c>
      <c r="AE26" s="310">
        <f>'NonE-Coal'!AE74+'E-Coal'!AE74</f>
        <v>287923268541771.94</v>
      </c>
      <c r="AF26" s="310">
        <f>'NonE-Coal'!AF74+'E-Coal'!AF74</f>
        <v>289243681524220.25</v>
      </c>
      <c r="AG26" s="310">
        <f>'NonE-Coal'!AG74+'E-Coal'!AG74</f>
        <v>290398999619470.38</v>
      </c>
      <c r="AH26" s="310">
        <f>'NonE-Coal'!AH74+'E-Coal'!AH74</f>
        <v>291414414669705.19</v>
      </c>
      <c r="AI26" s="310">
        <f>'NonE-Coal'!AI74+'E-Coal'!AI74</f>
        <v>292315728268375.38</v>
      </c>
      <c r="AJ26" s="310">
        <f>'NonE-Coal'!AJ74+'E-Coal'!AJ74</f>
        <v>293129236296704.44</v>
      </c>
      <c r="AK26" s="310">
        <f>'NonE-Coal'!AK74+'E-Coal'!AK74</f>
        <v>293881636417665</v>
      </c>
      <c r="AL26" s="310">
        <f>'NonE-Coal'!AL74+'E-Coal'!AL74</f>
        <v>294599959432725.88</v>
      </c>
      <c r="AM26" s="310">
        <f>'NonE-Coal'!AM74+'E-Coal'!AM74</f>
        <v>295311525199787.88</v>
      </c>
      <c r="AN26" s="310">
        <f>'NonE-Coal'!AN74+'E-Coal'!AN74</f>
        <v>296043923665092.69</v>
      </c>
      <c r="AO26" s="310">
        <f>'NonE-Coal'!AO74+'E-Coal'!AO74</f>
        <v>296825021480109.06</v>
      </c>
      <c r="AP26" s="310">
        <f>'NonE-Coal'!AP74+'E-Coal'!AP74</f>
        <v>297682994658411.13</v>
      </c>
      <c r="AQ26" s="310">
        <f>'NonE-Coal'!AQ74+'E-Coal'!AQ74</f>
        <v>298624345670569.88</v>
      </c>
    </row>
  </sheetData>
  <phoneticPr fontId="3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920F-67CC-4D86-B4BE-DDA3A8845716}">
  <sheetPr codeName="Sheet28">
    <tabColor theme="8" tint="-0.499984740745262"/>
  </sheetPr>
  <dimension ref="A1:AQ26"/>
  <sheetViews>
    <sheetView workbookViewId="0"/>
  </sheetViews>
  <sheetFormatPr defaultColWidth="9" defaultRowHeight="12.75" x14ac:dyDescent="0.2"/>
  <cols>
    <col min="1" max="1" width="45.125" style="133" bestFit="1" customWidth="1"/>
    <col min="2" max="16384" width="9" style="133"/>
  </cols>
  <sheetData>
    <row r="1" spans="1:43" x14ac:dyDescent="0.2">
      <c r="A1" s="133" t="s">
        <v>213</v>
      </c>
      <c r="B1" s="133">
        <v>2019</v>
      </c>
      <c r="C1" s="133">
        <v>2020</v>
      </c>
      <c r="D1" s="133">
        <v>2021</v>
      </c>
      <c r="E1" s="133">
        <v>2022</v>
      </c>
      <c r="F1" s="133">
        <v>2023</v>
      </c>
      <c r="G1" s="133">
        <v>2024</v>
      </c>
      <c r="H1" s="133">
        <v>2025</v>
      </c>
      <c r="I1" s="133">
        <v>2026</v>
      </c>
      <c r="J1" s="133">
        <v>2027</v>
      </c>
      <c r="K1" s="133">
        <v>2028</v>
      </c>
      <c r="L1" s="133">
        <v>2029</v>
      </c>
      <c r="M1" s="133">
        <v>2030</v>
      </c>
      <c r="N1" s="133">
        <v>2031</v>
      </c>
      <c r="O1" s="133">
        <v>2032</v>
      </c>
      <c r="P1" s="133">
        <v>2033</v>
      </c>
      <c r="Q1" s="133">
        <v>2034</v>
      </c>
      <c r="R1" s="133">
        <v>2035</v>
      </c>
      <c r="S1" s="133">
        <v>2036</v>
      </c>
      <c r="T1" s="133">
        <v>2037</v>
      </c>
      <c r="U1" s="133">
        <v>2038</v>
      </c>
      <c r="V1" s="133">
        <v>2039</v>
      </c>
      <c r="W1" s="133">
        <v>2040</v>
      </c>
      <c r="X1" s="133">
        <v>2041</v>
      </c>
      <c r="Y1" s="133">
        <v>2042</v>
      </c>
      <c r="Z1" s="133">
        <v>2043</v>
      </c>
      <c r="AA1" s="133">
        <v>2044</v>
      </c>
      <c r="AB1" s="133">
        <v>2045</v>
      </c>
      <c r="AC1" s="133">
        <v>2046</v>
      </c>
      <c r="AD1" s="133">
        <v>2047</v>
      </c>
      <c r="AE1" s="133">
        <v>2048</v>
      </c>
      <c r="AF1" s="133">
        <v>2049</v>
      </c>
      <c r="AG1" s="133">
        <v>2050</v>
      </c>
      <c r="AH1" s="133">
        <v>2051</v>
      </c>
      <c r="AI1" s="133">
        <v>2052</v>
      </c>
      <c r="AJ1" s="133">
        <v>2053</v>
      </c>
      <c r="AK1" s="133">
        <v>2054</v>
      </c>
      <c r="AL1" s="133">
        <v>2055</v>
      </c>
      <c r="AM1" s="133">
        <v>2056</v>
      </c>
      <c r="AN1" s="133">
        <v>2057</v>
      </c>
      <c r="AO1" s="133">
        <v>2058</v>
      </c>
      <c r="AP1" s="133">
        <v>2059</v>
      </c>
      <c r="AQ1" s="133">
        <v>2060</v>
      </c>
    </row>
    <row r="2" spans="1:43" x14ac:dyDescent="0.2">
      <c r="A2" s="133" t="s">
        <v>89</v>
      </c>
      <c r="B2" s="310">
        <f>'NonE-LPG propane or butane'!B50+'E-LPG propane or butane'!B50</f>
        <v>3725062654500</v>
      </c>
      <c r="C2" s="310">
        <f>'NonE-LPG propane or butane'!C50+'E-LPG propane or butane'!C50</f>
        <v>3080607370500</v>
      </c>
      <c r="D2" s="310">
        <f>'NonE-LPG propane or butane'!D50+'E-LPG propane or butane'!D50</f>
        <v>3210031639794.8931</v>
      </c>
      <c r="E2" s="310">
        <f>'NonE-LPG propane or butane'!E50+'E-LPG propane or butane'!E50</f>
        <v>3396963902356.7651</v>
      </c>
      <c r="F2" s="310">
        <f>'NonE-LPG propane or butane'!F50+'E-LPG propane or butane'!F50</f>
        <v>3655371503399.2031</v>
      </c>
      <c r="G2" s="310">
        <f>'NonE-LPG propane or butane'!G50+'E-LPG propane or butane'!G50</f>
        <v>3848815786831.1929</v>
      </c>
      <c r="H2" s="310">
        <f>'NonE-LPG propane or butane'!H50+'E-LPG propane or butane'!H50</f>
        <v>3958961051002.8579</v>
      </c>
      <c r="I2" s="310">
        <f>'NonE-LPG propane or butane'!I50+'E-LPG propane or butane'!I50</f>
        <v>4254059956656.3149</v>
      </c>
      <c r="J2" s="310">
        <f>'NonE-LPG propane or butane'!J50+'E-LPG propane or butane'!J50</f>
        <v>4418761809283.2832</v>
      </c>
      <c r="K2" s="310">
        <f>'NonE-LPG propane or butane'!K50+'E-LPG propane or butane'!K50</f>
        <v>4582450712938.2119</v>
      </c>
      <c r="L2" s="310">
        <f>'NonE-LPG propane or butane'!L50+'E-LPG propane or butane'!L50</f>
        <v>4717499319538.3594</v>
      </c>
      <c r="M2" s="310">
        <f>'NonE-LPG propane or butane'!M50+'E-LPG propane or butane'!M50</f>
        <v>4911455034831.3799</v>
      </c>
      <c r="N2" s="310">
        <f>'NonE-LPG propane or butane'!N50+'E-LPG propane or butane'!N50</f>
        <v>4966579830912.165</v>
      </c>
      <c r="O2" s="310">
        <f>'NonE-LPG propane or butane'!O50+'E-LPG propane or butane'!O50</f>
        <v>5094660318211.3486</v>
      </c>
      <c r="P2" s="310">
        <f>'NonE-LPG propane or butane'!P50+'E-LPG propane or butane'!P50</f>
        <v>5213988141925.8135</v>
      </c>
      <c r="Q2" s="310">
        <f>'NonE-LPG propane or butane'!Q50+'E-LPG propane or butane'!Q50</f>
        <v>5324319751211.7949</v>
      </c>
      <c r="R2" s="310">
        <f>'NonE-LPG propane or butane'!R50+'E-LPG propane or butane'!R50</f>
        <v>5392134370261.415</v>
      </c>
      <c r="S2" s="310">
        <f>'NonE-LPG propane or butane'!S50+'E-LPG propane or butane'!S50</f>
        <v>5528980417887.6182</v>
      </c>
      <c r="T2" s="310">
        <f>'NonE-LPG propane or butane'!T50+'E-LPG propane or butane'!T50</f>
        <v>5623644025992.834</v>
      </c>
      <c r="U2" s="310">
        <f>'NonE-LPG propane or butane'!U50+'E-LPG propane or butane'!U50</f>
        <v>5709530532486.4258</v>
      </c>
      <c r="V2" s="310">
        <f>'NonE-LPG propane or butane'!V50+'E-LPG propane or butane'!V50</f>
        <v>5786754781998.7236</v>
      </c>
      <c r="W2" s="310">
        <f>'NonE-LPG propane or butane'!W50+'E-LPG propane or butane'!W50</f>
        <v>5855502295078.4258</v>
      </c>
      <c r="X2" s="310">
        <f>'NonE-LPG propane or butane'!X50+'E-LPG propane or butane'!X50</f>
        <v>5916023952162.085</v>
      </c>
      <c r="Y2" s="310">
        <f>'NonE-LPG propane or butane'!Y50+'E-LPG propane or butane'!Y50</f>
        <v>5968630288572.5732</v>
      </c>
      <c r="Z2" s="310">
        <f>'NonE-LPG propane or butane'!Z50+'E-LPG propane or butane'!Z50</f>
        <v>6013685541693.7275</v>
      </c>
      <c r="AA2" s="310">
        <f>'NonE-LPG propane or butane'!AA50+'E-LPG propane or butane'!AA50</f>
        <v>6051601583795.624</v>
      </c>
      <c r="AB2" s="310">
        <f>'NonE-LPG propane or butane'!AB50+'E-LPG propane or butane'!AB50</f>
        <v>6082831864148.083</v>
      </c>
      <c r="AC2" s="310">
        <f>'NonE-LPG propane or butane'!AC50+'E-LPG propane or butane'!AC50</f>
        <v>6107865472615.2402</v>
      </c>
      <c r="AD2" s="310">
        <f>'NonE-LPG propane or butane'!AD50+'E-LPG propane or butane'!AD50</f>
        <v>6127221424409.7109</v>
      </c>
      <c r="AE2" s="310">
        <f>'NonE-LPG propane or butane'!AE50+'E-LPG propane or butane'!AE50</f>
        <v>6141443252603.9756</v>
      </c>
      <c r="AF2" s="310">
        <f>'NonE-LPG propane or butane'!AF50+'E-LPG propane or butane'!AF50</f>
        <v>6151093981806.0313</v>
      </c>
      <c r="AG2" s="310">
        <f>'NonE-LPG propane or butane'!AG50+'E-LPG propane or butane'!AG50</f>
        <v>6156751543512.001</v>
      </c>
      <c r="AH2" s="310">
        <f>'NonE-LPG propane or butane'!AH50+'E-LPG propane or butane'!AH50</f>
        <v>6159004681392.2842</v>
      </c>
      <c r="AI2" s="310">
        <f>'NonE-LPG propane or butane'!AI50+'E-LPG propane or butane'!AI50</f>
        <v>6158449383440.7715</v>
      </c>
      <c r="AJ2" s="310">
        <f>'NonE-LPG propane or butane'!AJ50+'E-LPG propane or butane'!AJ50</f>
        <v>6155685867743.0234</v>
      </c>
      <c r="AK2" s="310">
        <f>'NonE-LPG propane or butane'!AK50+'E-LPG propane or butane'!AK50</f>
        <v>6151316139775.2285</v>
      </c>
      <c r="AL2" s="310">
        <f>'NonE-LPG propane or butane'!AL50+'E-LPG propane or butane'!AL50</f>
        <v>6145942131753.4707</v>
      </c>
      <c r="AM2" s="310">
        <f>'NonE-LPG propane or butane'!AM50+'E-LPG propane or butane'!AM50</f>
        <v>6140164428695.2627</v>
      </c>
      <c r="AN2" s="310">
        <f>'NonE-LPG propane or butane'!AN50+'E-LPG propane or butane'!AN50</f>
        <v>6134581581578.3047</v>
      </c>
      <c r="AO2" s="310">
        <f>'NonE-LPG propane or butane'!AO50+'E-LPG propane or butane'!AO50</f>
        <v>6129790005303.5723</v>
      </c>
      <c r="AP2" s="310">
        <f>'NonE-LPG propane or butane'!AP50+'E-LPG propane or butane'!AP50</f>
        <v>6126384458092.373</v>
      </c>
      <c r="AQ2" s="310">
        <f>'NonE-LPG propane or butane'!AQ50+'E-LPG propane or butane'!AQ50</f>
        <v>6125063978782.7188</v>
      </c>
    </row>
    <row r="3" spans="1:43" x14ac:dyDescent="0.2">
      <c r="A3" s="133" t="s">
        <v>90</v>
      </c>
      <c r="B3" s="310">
        <f>'NonE-LPG propane or butane'!B51+'E-LPG propane or butane'!B51</f>
        <v>94368253914000</v>
      </c>
      <c r="C3" s="310">
        <f>'NonE-LPG propane or butane'!C51+'E-LPG propane or butane'!C51</f>
        <v>79454114173500.031</v>
      </c>
      <c r="D3" s="310">
        <f>'NonE-LPG propane or butane'!D51+'E-LPG propane or butane'!D51</f>
        <v>91058593369696.375</v>
      </c>
      <c r="E3" s="310">
        <f>'NonE-LPG propane or butane'!E51+'E-LPG propane or butane'!E51</f>
        <v>100825104501525.72</v>
      </c>
      <c r="F3" s="310">
        <f>'NonE-LPG propane or butane'!F51+'E-LPG propane or butane'!F51</f>
        <v>111608193809399.45</v>
      </c>
      <c r="G3" s="310">
        <f>'NonE-LPG propane or butane'!G51+'E-LPG propane or butane'!G51</f>
        <v>118639920009230.05</v>
      </c>
      <c r="H3" s="310">
        <f>'NonE-LPG propane or butane'!H51+'E-LPG propane or butane'!H51</f>
        <v>125363710452411.97</v>
      </c>
      <c r="I3" s="310">
        <f>'NonE-LPG propane or butane'!I51+'E-LPG propane or butane'!I51</f>
        <v>130928226633070.2</v>
      </c>
      <c r="J3" s="310">
        <f>'NonE-LPG propane or butane'!J51+'E-LPG propane or butane'!J51</f>
        <v>132106910248128.95</v>
      </c>
      <c r="K3" s="310">
        <f>'NonE-LPG propane or butane'!K51+'E-LPG propane or butane'!K51</f>
        <v>133712018394588.42</v>
      </c>
      <c r="L3" s="310">
        <f>'NonE-LPG propane or butane'!L51+'E-LPG propane or butane'!L51</f>
        <v>133510835387473.75</v>
      </c>
      <c r="M3" s="310">
        <f>'NonE-LPG propane or butane'!M51+'E-LPG propane or butane'!M51</f>
        <v>132144509303095.69</v>
      </c>
      <c r="N3" s="310">
        <f>'NonE-LPG propane or butane'!N51+'E-LPG propane or butane'!N51</f>
        <v>132111330248205.23</v>
      </c>
      <c r="O3" s="310">
        <f>'NonE-LPG propane or butane'!O51+'E-LPG propane or butane'!O51</f>
        <v>132070574576769.95</v>
      </c>
      <c r="P3" s="310">
        <f>'NonE-LPG propane or butane'!P51+'E-LPG propane or butane'!P51</f>
        <v>132022262584262.66</v>
      </c>
      <c r="Q3" s="310">
        <f>'NonE-LPG propane or butane'!Q51+'E-LPG propane or butane'!Q51</f>
        <v>131966414563054.14</v>
      </c>
      <c r="R3" s="310">
        <f>'NonE-LPG propane or butane'!R51+'E-LPG propane or butane'!R51</f>
        <v>131903050802413.17</v>
      </c>
      <c r="S3" s="310">
        <f>'NonE-LPG propane or butane'!S51+'E-LPG propane or butane'!S51</f>
        <v>130670243268014.83</v>
      </c>
      <c r="T3" s="310">
        <f>'NonE-LPG propane or butane'!T51+'E-LPG propane or butane'!T51</f>
        <v>129437811689671.61</v>
      </c>
      <c r="U3" s="310">
        <f>'NonE-LPG propane or butane'!U51+'E-LPG propane or butane'!U51</f>
        <v>128205757308534.05</v>
      </c>
      <c r="V3" s="310">
        <f>'NonE-LPG propane or butane'!V51+'E-LPG propane or butane'!V51</f>
        <v>126974081365668.48</v>
      </c>
      <c r="W3" s="310">
        <f>'NonE-LPG propane or butane'!W51+'E-LPG propane or butane'!W51</f>
        <v>125742785102057.67</v>
      </c>
      <c r="X3" s="310">
        <f>'NonE-LPG propane or butane'!X51+'E-LPG propane or butane'!X51</f>
        <v>123786557895928.91</v>
      </c>
      <c r="Y3" s="310">
        <f>'NonE-LPG propane or butane'!Y51+'E-LPG propane or butane'!Y51</f>
        <v>121830967910510.14</v>
      </c>
      <c r="Z3" s="310">
        <f>'NonE-LPG propane or butane'!Z51+'E-LPG propane or butane'!Z51</f>
        <v>119876017129662.81</v>
      </c>
      <c r="AA3" s="310">
        <f>'NonE-LPG propane or butane'!AA51+'E-LPG propane or butane'!AA51</f>
        <v>117921707537114.17</v>
      </c>
      <c r="AB3" s="310">
        <f>'NonE-LPG propane or butane'!AB51+'E-LPG propane or butane'!AB51</f>
        <v>115968041116457.22</v>
      </c>
      <c r="AC3" s="310">
        <f>'NonE-LPG propane or butane'!AC51+'E-LPG propane or butane'!AC51</f>
        <v>114015019851150.83</v>
      </c>
      <c r="AD3" s="310">
        <f>'NonE-LPG propane or butane'!AD51+'E-LPG propane or butane'!AD51</f>
        <v>112062645724519.73</v>
      </c>
      <c r="AE3" s="310">
        <f>'NonE-LPG propane or butane'!AE51+'E-LPG propane or butane'!AE51</f>
        <v>110110920719754.31</v>
      </c>
      <c r="AF3" s="310">
        <f>'NonE-LPG propane or butane'!AF51+'E-LPG propane or butane'!AF51</f>
        <v>108159846819910.95</v>
      </c>
      <c r="AG3" s="310">
        <f>'NonE-LPG propane or butane'!AG51+'E-LPG propane or butane'!AG51</f>
        <v>106209426007911.81</v>
      </c>
      <c r="AH3" s="310">
        <f>'NonE-LPG propane or butane'!AH51+'E-LPG propane or butane'!AH51</f>
        <v>103776976654199.69</v>
      </c>
      <c r="AI3" s="310">
        <f>'NonE-LPG propane or butane'!AI51+'E-LPG propane or butane'!AI51</f>
        <v>101345357695647.98</v>
      </c>
      <c r="AJ3" s="310">
        <f>'NonE-LPG propane or butane'!AJ51+'E-LPG propane or butane'!AJ51</f>
        <v>98914571609944.984</v>
      </c>
      <c r="AK3" s="310">
        <f>'NonE-LPG propane or butane'!AK51+'E-LPG propane or butane'!AK51</f>
        <v>96484620874611.125</v>
      </c>
      <c r="AL3" s="310">
        <f>'NonE-LPG propane or butane'!AL51+'E-LPG propane or butane'!AL51</f>
        <v>94055507966999.25</v>
      </c>
      <c r="AM3" s="310">
        <f>'NonE-LPG propane or butane'!AM51+'E-LPG propane or butane'!AM51</f>
        <v>92109483971474.844</v>
      </c>
      <c r="AN3" s="310">
        <f>'NonE-LPG propane or butane'!AN51+'E-LPG propane or butane'!AN51</f>
        <v>90164127765605.75</v>
      </c>
      <c r="AO3" s="310">
        <f>'NonE-LPG propane or butane'!AO51+'E-LPG propane or butane'!AO51</f>
        <v>88219441331198.813</v>
      </c>
      <c r="AP3" s="310">
        <f>'NonE-LPG propane or butane'!AP51+'E-LPG propane or butane'!AP51</f>
        <v>86275426649926.453</v>
      </c>
      <c r="AQ3" s="310">
        <f>'NonE-LPG propane or butane'!AQ51+'E-LPG propane or butane'!AQ51</f>
        <v>84325055100100.766</v>
      </c>
    </row>
    <row r="4" spans="1:43" x14ac:dyDescent="0.2">
      <c r="A4" s="133" t="s">
        <v>91</v>
      </c>
      <c r="B4" s="310">
        <f>'NonE-LPG propane or butane'!B52+'E-LPG propane or butane'!B52</f>
        <v>5661206330999.9971</v>
      </c>
      <c r="C4" s="310">
        <f>'NonE-LPG propane or butane'!C52+'E-LPG propane or butane'!C52</f>
        <v>4688967756000</v>
      </c>
      <c r="D4" s="310">
        <f>'NonE-LPG propane or butane'!D52+'E-LPG propane or butane'!D52</f>
        <v>4916277865003.0635</v>
      </c>
      <c r="E4" s="310">
        <f>'NonE-LPG propane or butane'!E52+'E-LPG propane or butane'!E52</f>
        <v>5389791933104.1318</v>
      </c>
      <c r="F4" s="310">
        <f>'NonE-LPG propane or butane'!F52+'E-LPG propane or butane'!F52</f>
        <v>5913791138261.8418</v>
      </c>
      <c r="G4" s="310">
        <f>'NonE-LPG propane or butane'!G52+'E-LPG propane or butane'!G52</f>
        <v>6239679782632.7266</v>
      </c>
      <c r="H4" s="310">
        <f>'NonE-LPG propane or butane'!H52+'E-LPG propane or butane'!H52</f>
        <v>6563764504022.666</v>
      </c>
      <c r="I4" s="310">
        <f>'NonE-LPG propane or butane'!I52+'E-LPG propane or butane'!I52</f>
        <v>6723906684477.8799</v>
      </c>
      <c r="J4" s="310">
        <f>'NonE-LPG propane or butane'!J52+'E-LPG propane or butane'!J52</f>
        <v>6880862403575.5195</v>
      </c>
      <c r="K4" s="310">
        <f>'NonE-LPG propane or butane'!K52+'E-LPG propane or butane'!K52</f>
        <v>7037923582686.4463</v>
      </c>
      <c r="L4" s="310">
        <f>'NonE-LPG propane or butane'!L52+'E-LPG propane or butane'!L52</f>
        <v>7193522393850.5645</v>
      </c>
      <c r="M4" s="310">
        <f>'NonE-LPG propane or butane'!M52+'E-LPG propane or butane'!M52</f>
        <v>7348085594666.8115</v>
      </c>
      <c r="N4" s="310">
        <f>'NonE-LPG propane or butane'!N52+'E-LPG propane or butane'!N52</f>
        <v>7449478759436.8721</v>
      </c>
      <c r="O4" s="310">
        <f>'NonE-LPG propane or butane'!O52+'E-LPG propane or butane'!O52</f>
        <v>7550772891000.0342</v>
      </c>
      <c r="P4" s="310">
        <f>'NonE-LPG propane or butane'!P52+'E-LPG propane or butane'!P52</f>
        <v>7651968015131.0039</v>
      </c>
      <c r="Q4" s="310">
        <f>'NonE-LPG propane or butane'!Q52+'E-LPG propane or butane'!Q52</f>
        <v>7753064157602.1045</v>
      </c>
      <c r="R4" s="310">
        <f>'NonE-LPG propane or butane'!R52+'E-LPG propane or butane'!R52</f>
        <v>7854061344183.2754</v>
      </c>
      <c r="S4" s="310">
        <f>'NonE-LPG propane or butane'!S52+'E-LPG propane or butane'!S52</f>
        <v>7956911226194.2861</v>
      </c>
      <c r="T4" s="310">
        <f>'NonE-LPG propane or butane'!T52+'E-LPG propane or butane'!T52</f>
        <v>8059713762877.4873</v>
      </c>
      <c r="U4" s="310">
        <f>'NonE-LPG propane or butane'!U52+'E-LPG propane or butane'!U52</f>
        <v>8162468955849.9873</v>
      </c>
      <c r="V4" s="310">
        <f>'NonE-LPG propane or butane'!V52+'E-LPG propane or butane'!V52</f>
        <v>8265176806728.9287</v>
      </c>
      <c r="W4" s="310">
        <f>'NonE-LPG propane or butane'!W52+'E-LPG propane or butane'!W52</f>
        <v>8367837317131.4961</v>
      </c>
      <c r="X4" s="310">
        <f>'NonE-LPG propane or butane'!X52+'E-LPG propane or butane'!X52</f>
        <v>8418138213026.0996</v>
      </c>
      <c r="Y4" s="310">
        <f>'NonE-LPG propane or butane'!Y52+'E-LPG propane or butane'!Y52</f>
        <v>8468415487922.9912</v>
      </c>
      <c r="Z4" s="310">
        <f>'NonE-LPG propane or butane'!Z52+'E-LPG propane or butane'!Z52</f>
        <v>8518669142630.3125</v>
      </c>
      <c r="AA4" s="310">
        <f>'NonE-LPG propane or butane'!AA52+'E-LPG propane or butane'!AA52</f>
        <v>8568899177956.2295</v>
      </c>
      <c r="AB4" s="310">
        <f>'NonE-LPG propane or butane'!AB52+'E-LPG propane or butane'!AB52</f>
        <v>8619105594708.9336</v>
      </c>
      <c r="AC4" s="310">
        <f>'NonE-LPG propane or butane'!AC52+'E-LPG propane or butane'!AC52</f>
        <v>8669288393696.6182</v>
      </c>
      <c r="AD4" s="310">
        <f>'NonE-LPG propane or butane'!AD52+'E-LPG propane or butane'!AD52</f>
        <v>8719447575727.5117</v>
      </c>
      <c r="AE4" s="310">
        <f>'NonE-LPG propane or butane'!AE52+'E-LPG propane or butane'!AE52</f>
        <v>8769583141609.8555</v>
      </c>
      <c r="AF4" s="310">
        <f>'NonE-LPG propane or butane'!AF52+'E-LPG propane or butane'!AF52</f>
        <v>8819695092151.9141</v>
      </c>
      <c r="AG4" s="310">
        <f>'NonE-LPG propane or butane'!AG52+'E-LPG propane or butane'!AG52</f>
        <v>8869783428161.9688</v>
      </c>
      <c r="AH4" s="310">
        <f>'NonE-LPG propane or butane'!AH52+'E-LPG propane or butane'!AH52</f>
        <v>8919822084873.7168</v>
      </c>
      <c r="AI4" s="310">
        <f>'NonE-LPG propane or butane'!AI52+'E-LPG propane or butane'!AI52</f>
        <v>8969837140511.2949</v>
      </c>
      <c r="AJ4" s="310">
        <f>'NonE-LPG propane or butane'!AJ52+'E-LPG propane or butane'!AJ52</f>
        <v>9019828595882.6387</v>
      </c>
      <c r="AK4" s="310">
        <f>'NonE-LPG propane or butane'!AK52+'E-LPG propane or butane'!AK52</f>
        <v>9069796451795.6973</v>
      </c>
      <c r="AL4" s="310">
        <f>'NonE-LPG propane or butane'!AL52+'E-LPG propane or butane'!AL52</f>
        <v>9119740709058.4492</v>
      </c>
      <c r="AM4" s="310">
        <f>'NonE-LPG propane or butane'!AM52+'E-LPG propane or butane'!AM52</f>
        <v>9117636287425.0957</v>
      </c>
      <c r="AN4" s="310">
        <f>'NonE-LPG propane or butane'!AN52+'E-LPG propane or butane'!AN52</f>
        <v>9115531927181.6387</v>
      </c>
      <c r="AO4" s="310">
        <f>'NonE-LPG propane or butane'!AO52+'E-LPG propane or butane'!AO52</f>
        <v>9113427628328.4316</v>
      </c>
      <c r="AP4" s="310">
        <f>'NonE-LPG propane or butane'!AP52+'E-LPG propane or butane'!AP52</f>
        <v>9111323390865.8398</v>
      </c>
      <c r="AQ4" s="310">
        <f>'NonE-LPG propane or butane'!AQ52+'E-LPG propane or butane'!AQ52</f>
        <v>9108459796768.7969</v>
      </c>
    </row>
    <row r="5" spans="1:43" x14ac:dyDescent="0.2">
      <c r="A5" s="133" t="s">
        <v>92</v>
      </c>
      <c r="B5" s="310">
        <f>'NonE-LPG propane or butane'!B53+'E-LPG propane or butane'!B53</f>
        <v>14889139320000</v>
      </c>
      <c r="C5" s="310">
        <f>'NonE-LPG propane or butane'!C53+'E-LPG propane or butane'!C53</f>
        <v>16886395135499.998</v>
      </c>
      <c r="D5" s="310">
        <f>'NonE-LPG propane or butane'!D53+'E-LPG propane or butane'!D53</f>
        <v>19527402073459.895</v>
      </c>
      <c r="E5" s="310">
        <f>'NonE-LPG propane or butane'!E53+'E-LPG propane or butane'!E53</f>
        <v>22457372457130.559</v>
      </c>
      <c r="F5" s="310">
        <f>'NonE-LPG propane or butane'!F53+'E-LPG propane or butane'!F53</f>
        <v>25045402579086.539</v>
      </c>
      <c r="G5" s="310">
        <f>'NonE-LPG propane or butane'!G53+'E-LPG propane or butane'!G53</f>
        <v>26815386824762.789</v>
      </c>
      <c r="H5" s="310">
        <f>'NonE-LPG propane or butane'!H53+'E-LPG propane or butane'!H53</f>
        <v>28497796661313.543</v>
      </c>
      <c r="I5" s="310">
        <f>'NonE-LPG propane or butane'!I53+'E-LPG propane or butane'!I53</f>
        <v>30162133566934.18</v>
      </c>
      <c r="J5" s="310">
        <f>'NonE-LPG propane or butane'!J53+'E-LPG propane or butane'!J53</f>
        <v>30516304271258.492</v>
      </c>
      <c r="K5" s="310">
        <f>'NonE-LPG propane or butane'!K53+'E-LPG propane or butane'!K53</f>
        <v>30993506966204.109</v>
      </c>
      <c r="L5" s="310">
        <f>'NonE-LPG propane or butane'!L53+'E-LPG propane or butane'!L53</f>
        <v>30920316340055.199</v>
      </c>
      <c r="M5" s="310">
        <f>'NonE-LPG propane or butane'!M53+'E-LPG propane or butane'!M53</f>
        <v>30485604255626.578</v>
      </c>
      <c r="N5" s="310">
        <f>'NonE-LPG propane or butane'!N53+'E-LPG propane or butane'!N53</f>
        <v>30254375688874.641</v>
      </c>
      <c r="O5" s="310">
        <f>'NonE-LPG propane or butane'!O53+'E-LPG propane or butane'!O53</f>
        <v>30022696039716.035</v>
      </c>
      <c r="P5" s="310">
        <f>'NonE-LPG propane or butane'!P53+'E-LPG propane or butane'!P53</f>
        <v>29790575222411.957</v>
      </c>
      <c r="Q5" s="310">
        <f>'NonE-LPG propane or butane'!Q53+'E-LPG propane or butane'!Q53</f>
        <v>29558023149646.129</v>
      </c>
      <c r="R5" s="310">
        <f>'NonE-LPG propane or butane'!R53+'E-LPG propane or butane'!R53</f>
        <v>29325049732524.82</v>
      </c>
      <c r="S5" s="310">
        <f>'NonE-LPG propane or butane'!S53+'E-LPG propane or butane'!S53</f>
        <v>28988416124507.316</v>
      </c>
      <c r="T5" s="310">
        <f>'NonE-LPG propane or butane'!T53+'E-LPG propane or butane'!T53</f>
        <v>28652047630844.102</v>
      </c>
      <c r="U5" s="310">
        <f>'NonE-LPG propane or butane'!U53+'E-LPG propane or butane'!U53</f>
        <v>28315945199794.484</v>
      </c>
      <c r="V5" s="310">
        <f>'NonE-LPG propane or butane'!V53+'E-LPG propane or butane'!V53</f>
        <v>27980109779553.723</v>
      </c>
      <c r="W5" s="310">
        <f>'NonE-LPG propane or butane'!W53+'E-LPG propane or butane'!W53</f>
        <v>27644542318252.984</v>
      </c>
      <c r="X5" s="310">
        <f>'NonE-LPG propane or butane'!X53+'E-LPG propane or butane'!X53</f>
        <v>27037307228286.75</v>
      </c>
      <c r="Y5" s="310">
        <f>'NonE-LPG propane or butane'!Y53+'E-LPG propane or butane'!Y53</f>
        <v>26430852373475.852</v>
      </c>
      <c r="Z5" s="310">
        <f>'NonE-LPG propane or butane'!Z53+'E-LPG propane or butane'!Z53</f>
        <v>25825179693069.098</v>
      </c>
      <c r="AA5" s="310">
        <f>'NonE-LPG propane or butane'!AA53+'E-LPG propane or butane'!AA53</f>
        <v>25220291126183.508</v>
      </c>
      <c r="AB5" s="310">
        <f>'NonE-LPG propane or butane'!AB53+'E-LPG propane or butane'!AB53</f>
        <v>24616188611804.242</v>
      </c>
      <c r="AC5" s="310">
        <f>'NonE-LPG propane or butane'!AC53+'E-LPG propane or butane'!AC53</f>
        <v>24006348245939.352</v>
      </c>
      <c r="AD5" s="310">
        <f>'NonE-LPG propane or butane'!AD53+'E-LPG propane or butane'!AD53</f>
        <v>23397504482537.469</v>
      </c>
      <c r="AE5" s="310">
        <f>'NonE-LPG propane or butane'!AE53+'E-LPG propane or butane'!AE53</f>
        <v>22789659398338.855</v>
      </c>
      <c r="AF5" s="310">
        <f>'NonE-LPG propane or butane'!AF53+'E-LPG propane or butane'!AF53</f>
        <v>22182815069942.004</v>
      </c>
      <c r="AG5" s="310">
        <f>'NonE-LPG propane or butane'!AG53+'E-LPG propane or butane'!AG53</f>
        <v>21576973573803.703</v>
      </c>
      <c r="AH5" s="310">
        <f>'NonE-LPG propane or butane'!AH53+'E-LPG propane or butane'!AH53</f>
        <v>21043098704577.551</v>
      </c>
      <c r="AI5" s="310">
        <f>'NonE-LPG propane or butane'!AI53+'E-LPG propane or butane'!AI53</f>
        <v>20510283560956.813</v>
      </c>
      <c r="AJ5" s="310">
        <f>'NonE-LPG propane or butane'!AJ53+'E-LPG propane or butane'!AJ53</f>
        <v>19978530069583.035</v>
      </c>
      <c r="AK5" s="310">
        <f>'NonE-LPG propane or butane'!AK53+'E-LPG propane or butane'!AK53</f>
        <v>19447840156965.758</v>
      </c>
      <c r="AL5" s="310">
        <f>'NonE-LPG propane or butane'!AL53+'E-LPG propane or butane'!AL53</f>
        <v>18918215749482.594</v>
      </c>
      <c r="AM5" s="310">
        <f>'NonE-LPG propane or butane'!AM53+'E-LPG propane or butane'!AM53</f>
        <v>18393518131674.629</v>
      </c>
      <c r="AN5" s="310">
        <f>'NonE-LPG propane or butane'!AN53+'E-LPG propane or butane'!AN53</f>
        <v>17869902974615.609</v>
      </c>
      <c r="AO5" s="310">
        <f>'NonE-LPG propane or butane'!AO53+'E-LPG propane or butane'!AO53</f>
        <v>17347372267493.502</v>
      </c>
      <c r="AP5" s="310">
        <f>'NonE-LPG propane or butane'!AP53+'E-LPG propane or butane'!AP53</f>
        <v>16825927999360.055</v>
      </c>
      <c r="AQ5" s="310">
        <f>'NonE-LPG propane or butane'!AQ53+'E-LPG propane or butane'!AQ53</f>
        <v>16304212795049.186</v>
      </c>
    </row>
    <row r="6" spans="1:43" x14ac:dyDescent="0.2">
      <c r="A6" s="133" t="s">
        <v>93</v>
      </c>
      <c r="B6" s="310">
        <f>'NonE-LPG propane or butane'!B54+'E-LPG propane or butane'!B54</f>
        <v>12558544564500</v>
      </c>
      <c r="C6" s="310">
        <f>'NonE-LPG propane or butane'!C54+'E-LPG propane or butane'!C54</f>
        <v>1561137369000.0002</v>
      </c>
      <c r="D6" s="310">
        <f>'NonE-LPG propane or butane'!D54+'E-LPG propane or butane'!D54</f>
        <v>1794959934996.6948</v>
      </c>
      <c r="E6" s="310">
        <f>'NonE-LPG propane or butane'!E54+'E-LPG propane or butane'!E54</f>
        <v>1904549364742.6699</v>
      </c>
      <c r="F6" s="310">
        <f>'NonE-LPG propane or butane'!F54+'E-LPG propane or butane'!F54</f>
        <v>1982315630054.823</v>
      </c>
      <c r="G6" s="310">
        <f>'NonE-LPG propane or butane'!G54+'E-LPG propane or butane'!G54</f>
        <v>2043633967403.6755</v>
      </c>
      <c r="H6" s="310">
        <f>'NonE-LPG propane or butane'!H54+'E-LPG propane or butane'!H54</f>
        <v>2121962752177.3735</v>
      </c>
      <c r="I6" s="310">
        <f>'NonE-LPG propane or butane'!I54+'E-LPG propane or butane'!I54</f>
        <v>2222542864858.1934</v>
      </c>
      <c r="J6" s="310">
        <f>'NonE-LPG propane or butane'!J54+'E-LPG propane or butane'!J54</f>
        <v>2297909518987.5278</v>
      </c>
      <c r="K6" s="310">
        <f>'NonE-LPG propane or butane'!K54+'E-LPG propane or butane'!K54</f>
        <v>2373777379652.9717</v>
      </c>
      <c r="L6" s="310">
        <f>'NonE-LPG propane or butane'!L54+'E-LPG propane or butane'!L54</f>
        <v>2435051189520.9932</v>
      </c>
      <c r="M6" s="310">
        <f>'NonE-LPG propane or butane'!M54+'E-LPG propane or butane'!M54</f>
        <v>2483480785082.4204</v>
      </c>
      <c r="N6" s="310">
        <f>'NonE-LPG propane or butane'!N54+'E-LPG propane or butane'!N54</f>
        <v>2541190569062.6724</v>
      </c>
      <c r="O6" s="310">
        <f>'NonE-LPG propane or butane'!O54+'E-LPG propane or butane'!O54</f>
        <v>2591770391406.4712</v>
      </c>
      <c r="P6" s="310">
        <f>'NonE-LPG propane or butane'!P54+'E-LPG propane or butane'!P54</f>
        <v>2635448581384.6646</v>
      </c>
      <c r="Q6" s="310">
        <f>'NonE-LPG propane or butane'!Q54+'E-LPG propane or butane'!Q54</f>
        <v>2672558797198.3872</v>
      </c>
      <c r="R6" s="310">
        <f>'NonE-LPG propane or butane'!R54+'E-LPG propane or butane'!R54</f>
        <v>2703527203679.8438</v>
      </c>
      <c r="S6" s="310">
        <f>'NonE-LPG propane or butane'!S54+'E-LPG propane or butane'!S54</f>
        <v>2734453984014.793</v>
      </c>
      <c r="T6" s="310">
        <f>'NonE-LPG propane or butane'!T54+'E-LPG propane or butane'!T54</f>
        <v>2760074541318.9185</v>
      </c>
      <c r="U6" s="310">
        <f>'NonE-LPG propane or butane'!U54+'E-LPG propane or butane'!U54</f>
        <v>2780632370580.2988</v>
      </c>
      <c r="V6" s="310">
        <f>'NonE-LPG propane or butane'!V54+'E-LPG propane or butane'!V54</f>
        <v>2796408237789.9536</v>
      </c>
      <c r="W6" s="310">
        <f>'NonE-LPG propane or butane'!W54+'E-LPG propane or butane'!W54</f>
        <v>2807713906147.833</v>
      </c>
      <c r="X6" s="310">
        <f>'NonE-LPG propane or butane'!X54+'E-LPG propane or butane'!X54</f>
        <v>2814886081177.8838</v>
      </c>
      <c r="Y6" s="310">
        <f>'NonE-LPG propane or butane'!Y54+'E-LPG propane or butane'!Y54</f>
        <v>2818280693406.98</v>
      </c>
      <c r="Z6" s="310">
        <f>'NonE-LPG propane or butane'!Z54+'E-LPG propane or butane'!Z54</f>
        <v>2818267613209.522</v>
      </c>
      <c r="AA6" s="310">
        <f>'NonE-LPG propane or butane'!AA54+'E-LPG propane or butane'!AA54</f>
        <v>2815225869320.7012</v>
      </c>
      <c r="AB6" s="310">
        <f>'NonE-LPG propane or butane'!AB54+'E-LPG propane or butane'!AB54</f>
        <v>2809539421127.3823</v>
      </c>
      <c r="AC6" s="310">
        <f>'NonE-LPG propane or butane'!AC54+'E-LPG propane or butane'!AC54</f>
        <v>2801593515708.5337</v>
      </c>
      <c r="AD6" s="310">
        <f>'NonE-LPG propane or butane'!AD54+'E-LPG propane or butane'!AD54</f>
        <v>2791771644085.6489</v>
      </c>
      <c r="AE6" s="310">
        <f>'NonE-LPG propane or butane'!AE54+'E-LPG propane or butane'!AE54</f>
        <v>2780453097463.1973</v>
      </c>
      <c r="AF6" s="310">
        <f>'NonE-LPG propane or butane'!AF54+'E-LPG propane or butane'!AF54</f>
        <v>2768011113460.269</v>
      </c>
      <c r="AG6" s="310">
        <f>'NonE-LPG propane or butane'!AG54+'E-LPG propane or butane'!AG54</f>
        <v>2754811594418.8462</v>
      </c>
      <c r="AH6" s="310">
        <f>'NonE-LPG propane or butane'!AH54+'E-LPG propane or butane'!AH54</f>
        <v>2741212374705.3501</v>
      </c>
      <c r="AI6" s="310">
        <f>'NonE-LPG propane or butane'!AI54+'E-LPG propane or butane'!AI54</f>
        <v>2727563011332.7998</v>
      </c>
      <c r="AJ6" s="310">
        <f>'NonE-LPG propane or butane'!AJ54+'E-LPG propane or butane'!AJ54</f>
        <v>2714205072028.4868</v>
      </c>
      <c r="AK6" s="310">
        <f>'NonE-LPG propane or butane'!AK54+'E-LPG propane or butane'!AK54</f>
        <v>2701472896862.145</v>
      </c>
      <c r="AL6" s="310">
        <f>'NonE-LPG propane or butane'!AL54+'E-LPG propane or butane'!AL54</f>
        <v>2689694813556.417</v>
      </c>
      <c r="AM6" s="310">
        <f>'NonE-LPG propane or butane'!AM54+'E-LPG propane or butane'!AM54</f>
        <v>2679194792486.7246</v>
      </c>
      <c r="AN6" s="310">
        <f>'NonE-LPG propane or butane'!AN54+'E-LPG propane or butane'!AN54</f>
        <v>2670294535055.8804</v>
      </c>
      <c r="AO6" s="310">
        <f>'NonE-LPG propane or butane'!AO54+'E-LPG propane or butane'!AO54</f>
        <v>2663315998584.2085</v>
      </c>
      <c r="AP6" s="310">
        <f>'NonE-LPG propane or butane'!AP54+'E-LPG propane or butane'!AP54</f>
        <v>2658584372155.8364</v>
      </c>
      <c r="AQ6" s="310">
        <f>'NonE-LPG propane or butane'!AQ54+'E-LPG propane or butane'!AQ54</f>
        <v>2656209476685.3306</v>
      </c>
    </row>
    <row r="7" spans="1:43" x14ac:dyDescent="0.2">
      <c r="A7" s="133" t="s">
        <v>94</v>
      </c>
      <c r="B7" s="310">
        <f>'NonE-LPG propane or butane'!B55+'E-LPG propane or butane'!B55</f>
        <v>1125018922500</v>
      </c>
      <c r="C7" s="310">
        <f>'NonE-LPG propane or butane'!C55+'E-LPG propane or butane'!C55</f>
        <v>936126856500</v>
      </c>
      <c r="D7" s="310">
        <f>'NonE-LPG propane or butane'!D55+'E-LPG propane or butane'!D55</f>
        <v>967903559545.62354</v>
      </c>
      <c r="E7" s="310">
        <f>'NonE-LPG propane or butane'!E55+'E-LPG propane or butane'!E55</f>
        <v>1005319095551.7446</v>
      </c>
      <c r="F7" s="310">
        <f>'NonE-LPG propane or butane'!F55+'E-LPG propane or butane'!F55</f>
        <v>1029165570585.7985</v>
      </c>
      <c r="G7" s="310">
        <f>'NonE-LPG propane or butane'!G55+'E-LPG propane or butane'!G55</f>
        <v>1034914250403.1533</v>
      </c>
      <c r="H7" s="310">
        <f>'NonE-LPG propane or butane'!H55+'E-LPG propane or butane'!H55</f>
        <v>1043883270172.9045</v>
      </c>
      <c r="I7" s="310">
        <f>'NonE-LPG propane or butane'!I55+'E-LPG propane or butane'!I55</f>
        <v>1057273639202.6895</v>
      </c>
      <c r="J7" s="310">
        <f>'NonE-LPG propane or butane'!J55+'E-LPG propane or butane'!J55</f>
        <v>1067523001110.8644</v>
      </c>
      <c r="K7" s="310">
        <f>'NonE-LPG propane or butane'!K55+'E-LPG propane or butane'!K55</f>
        <v>1076249785127.9023</v>
      </c>
      <c r="L7" s="310">
        <f>'NonE-LPG propane or butane'!L55+'E-LPG propane or butane'!L55</f>
        <v>1080517286674.4958</v>
      </c>
      <c r="M7" s="310">
        <f>'NonE-LPG propane or butane'!M55+'E-LPG propane or butane'!M55</f>
        <v>1079246871620.9905</v>
      </c>
      <c r="N7" s="310">
        <f>'NonE-LPG propane or butane'!N55+'E-LPG propane or butane'!N55</f>
        <v>1074739845469.4458</v>
      </c>
      <c r="O7" s="310">
        <f>'NonE-LPG propane or butane'!O55+'E-LPG propane or butane'!O55</f>
        <v>1065257337993.3298</v>
      </c>
      <c r="P7" s="310">
        <f>'NonE-LPG propane or butane'!P55+'E-LPG propane or butane'!P55</f>
        <v>1052157328054.4532</v>
      </c>
      <c r="Q7" s="310">
        <f>'NonE-LPG propane or butane'!Q55+'E-LPG propane or butane'!Q55</f>
        <v>1036780914962.281</v>
      </c>
      <c r="R7" s="310">
        <f>'NonE-LPG propane or butane'!R55+'E-LPG propane or butane'!R55</f>
        <v>1020417543096.7863</v>
      </c>
      <c r="S7" s="310">
        <f>'NonE-LPG propane or butane'!S55+'E-LPG propane or butane'!S55</f>
        <v>1005496901739.557</v>
      </c>
      <c r="T7" s="310">
        <f>'NonE-LPG propane or butane'!T55+'E-LPG propane or butane'!T55</f>
        <v>990819048561.74268</v>
      </c>
      <c r="U7" s="310">
        <f>'NonE-LPG propane or butane'!U55+'E-LPG propane or butane'!U55</f>
        <v>976425436871.80176</v>
      </c>
      <c r="V7" s="310">
        <f>'NonE-LPG propane or butane'!V55+'E-LPG propane or butane'!V55</f>
        <v>962357352767.96289</v>
      </c>
      <c r="W7" s="310">
        <f>'NonE-LPG propane or butane'!W55+'E-LPG propane or butane'!W55</f>
        <v>948655048339.07251</v>
      </c>
      <c r="X7" s="310">
        <f>'NonE-LPG propane or butane'!X55+'E-LPG propane or butane'!X55</f>
        <v>935357045349.50903</v>
      </c>
      <c r="Y7" s="310">
        <f>'NonE-LPG propane or butane'!Y55+'E-LPG propane or butane'!Y55</f>
        <v>922499605741.4259</v>
      </c>
      <c r="Z7" s="310">
        <f>'NonE-LPG propane or butane'!Z55+'E-LPG propane or butane'!Z55</f>
        <v>910116360163.68384</v>
      </c>
      <c r="AA7" s="310">
        <f>'NonE-LPG propane or butane'!AA55+'E-LPG propane or butane'!AA55</f>
        <v>898238081964.26001</v>
      </c>
      <c r="AB7" s="310">
        <f>'NonE-LPG propane or butane'!AB55+'E-LPG propane or butane'!AB55</f>
        <v>886892591587.48022</v>
      </c>
      <c r="AC7" s="310">
        <f>'NonE-LPG propane or butane'!AC55+'E-LPG propane or butane'!AC55</f>
        <v>876104774974.1864</v>
      </c>
      <c r="AD7" s="310">
        <f>'NonE-LPG propane or butane'!AD55+'E-LPG propane or butane'!AD55</f>
        <v>865896699214.56946</v>
      </c>
      <c r="AE7" s="310">
        <f>'NonE-LPG propane or butane'!AE55+'E-LPG propane or butane'!AE55</f>
        <v>856287809178.79028</v>
      </c>
      <c r="AF7" s="310">
        <f>'NonE-LPG propane or butane'!AF55+'E-LPG propane or butane'!AF55</f>
        <v>847295189977.1853</v>
      </c>
      <c r="AG7" s="310">
        <f>'NonE-LPG propane or butane'!AG55+'E-LPG propane or butane'!AG55</f>
        <v>838933881719.10315</v>
      </c>
      <c r="AH7" s="310">
        <f>'NonE-LPG propane or butane'!AH55+'E-LPG propane or butane'!AH55</f>
        <v>831217235004.89941</v>
      </c>
      <c r="AI7" s="310">
        <f>'NonE-LPG propane or butane'!AI55+'E-LPG propane or butane'!AI55</f>
        <v>824157297780.74915</v>
      </c>
      <c r="AJ7" s="310">
        <f>'NonE-LPG propane or butane'!AJ55+'E-LPG propane or butane'!AJ55</f>
        <v>817765226520.33362</v>
      </c>
      <c r="AK7" s="310">
        <f>'NonE-LPG propane or butane'!AK55+'E-LPG propane or butane'!AK55</f>
        <v>812051717107.94556</v>
      </c>
      <c r="AL7" s="310">
        <f>'NonE-LPG propane or butane'!AL55+'E-LPG propane or butane'!AL55</f>
        <v>807027453251.07996</v>
      </c>
      <c r="AM7" s="310">
        <f>'NonE-LPG propane or butane'!AM55+'E-LPG propane or butane'!AM55</f>
        <v>802703572741.64441</v>
      </c>
      <c r="AN7" s="310">
        <f>'NonE-LPG propane or butane'!AN55+'E-LPG propane or butane'!AN55</f>
        <v>799092154437.20789</v>
      </c>
      <c r="AO7" s="310">
        <f>'NonE-LPG propane or butane'!AO55+'E-LPG propane or butane'!AO55</f>
        <v>796206731499.31982</v>
      </c>
      <c r="AP7" s="310">
        <f>'NonE-LPG propane or butane'!AP55+'E-LPG propane or butane'!AP55</f>
        <v>794062839287.98645</v>
      </c>
      <c r="AQ7" s="310">
        <f>'NonE-LPG propane or butane'!AQ55+'E-LPG propane or butane'!AQ55</f>
        <v>792612525400.65527</v>
      </c>
    </row>
    <row r="8" spans="1:43" x14ac:dyDescent="0.2">
      <c r="A8" s="133" t="s">
        <v>95</v>
      </c>
      <c r="B8" s="310">
        <f>'NonE-LPG propane or butane'!B56+'E-LPG propane or butane'!B56</f>
        <v>250004205000</v>
      </c>
      <c r="C8" s="310">
        <f>'NonE-LPG propane or butane'!C56+'E-LPG propane or butane'!C56</f>
        <v>255559853999.99988</v>
      </c>
      <c r="D8" s="310">
        <f>'NonE-LPG propane or butane'!D56+'E-LPG propane or butane'!D56</f>
        <v>258564223105.59738</v>
      </c>
      <c r="E8" s="310">
        <f>'NonE-LPG propane or butane'!E56+'E-LPG propane or butane'!E56</f>
        <v>290898504329.55975</v>
      </c>
      <c r="F8" s="310">
        <f>'NonE-LPG propane or butane'!F56+'E-LPG propane or butane'!F56</f>
        <v>294766451615.37793</v>
      </c>
      <c r="G8" s="310">
        <f>'NonE-LPG propane or butane'!G56+'E-LPG propane or butane'!G56</f>
        <v>295944252786.88611</v>
      </c>
      <c r="H8" s="310">
        <f>'NonE-LPG propane or butane'!H56+'E-LPG propane or butane'!H56</f>
        <v>298627752370.94592</v>
      </c>
      <c r="I8" s="310">
        <f>'NonE-LPG propane or butane'!I56+'E-LPG propane or butane'!I56</f>
        <v>302775809531.49738</v>
      </c>
      <c r="J8" s="310">
        <f>'NonE-LPG propane or butane'!J56+'E-LPG propane or butane'!J56</f>
        <v>306682394699.66168</v>
      </c>
      <c r="K8" s="310">
        <f>'NonE-LPG propane or butane'!K56+'E-LPG propane or butane'!K56</f>
        <v>310712009884.27075</v>
      </c>
      <c r="L8" s="310">
        <f>'NonE-LPG propane or butane'!L56+'E-LPG propane or butane'!L56</f>
        <v>314089702562.26019</v>
      </c>
      <c r="M8" s="310">
        <f>'NonE-LPG propane or butane'!M56+'E-LPG propane or butane'!M56</f>
        <v>316480660546.51514</v>
      </c>
      <c r="N8" s="310">
        <f>'NonE-LPG propane or butane'!N56+'E-LPG propane or butane'!N56</f>
        <v>319003570857.1958</v>
      </c>
      <c r="O8" s="310">
        <f>'NonE-LPG propane or butane'!O56+'E-LPG propane or butane'!O56</f>
        <v>320360795582.13062</v>
      </c>
      <c r="P8" s="310">
        <f>'NonE-LPG propane or butane'!P56+'E-LPG propane or butane'!P56</f>
        <v>320623594816.35266</v>
      </c>
      <c r="Q8" s="310">
        <f>'NonE-LPG propane or butane'!Q56+'E-LPG propane or butane'!Q56</f>
        <v>319875316942.40979</v>
      </c>
      <c r="R8" s="310">
        <f>'NonE-LPG propane or butane'!R56+'E-LPG propane or butane'!R56</f>
        <v>318208622789.20624</v>
      </c>
      <c r="S8" s="310">
        <f>'NonE-LPG propane or butane'!S56+'E-LPG propane or butane'!S56</f>
        <v>316770502334.41876</v>
      </c>
      <c r="T8" s="310">
        <f>'NonE-LPG propane or butane'!T56+'E-LPG propane or butane'!T56</f>
        <v>314588339920.32446</v>
      </c>
      <c r="U8" s="310">
        <f>'NonE-LPG propane or butane'!U56+'E-LPG propane or butane'!U56</f>
        <v>311741059518.65619</v>
      </c>
      <c r="V8" s="310">
        <f>'NonE-LPG propane or butane'!V56+'E-LPG propane or butane'!V56</f>
        <v>308309763454.09949</v>
      </c>
      <c r="W8" s="310">
        <f>'NonE-LPG propane or butane'!W56+'E-LPG propane or butane'!W56</f>
        <v>304376285527.88025</v>
      </c>
      <c r="X8" s="310">
        <f>'NonE-LPG propane or butane'!X56+'E-LPG propane or butane'!X56</f>
        <v>300021915569.74377</v>
      </c>
      <c r="Y8" s="310">
        <f>'NonE-LPG propane or butane'!Y56+'E-LPG propane or butane'!Y56</f>
        <v>295326308146.5694</v>
      </c>
      <c r="Z8" s="310">
        <f>'NonE-LPG propane or butane'!Z56+'E-LPG propane or butane'!Z56</f>
        <v>290366580731.68689</v>
      </c>
      <c r="AA8" s="310">
        <f>'NonE-LPG propane or butane'!AA56+'E-LPG propane or butane'!AA56</f>
        <v>285216600286.97961</v>
      </c>
      <c r="AB8" s="310">
        <f>'NonE-LPG propane or butane'!AB56+'E-LPG propane or butane'!AB56</f>
        <v>279946452021.25446</v>
      </c>
      <c r="AC8" s="310">
        <f>'NonE-LPG propane or butane'!AC56+'E-LPG propane or butane'!AC56</f>
        <v>274622080083.86313</v>
      </c>
      <c r="AD8" s="310">
        <f>'NonE-LPG propane or butane'!AD56+'E-LPG propane or butane'!AD56</f>
        <v>269305087096.11456</v>
      </c>
      <c r="AE8" s="310">
        <f>'NonE-LPG propane or butane'!AE56+'E-LPG propane or butane'!AE56</f>
        <v>264052677636.04803</v>
      </c>
      <c r="AF8" s="310">
        <f>'NonE-LPG propane or butane'!AF56+'E-LPG propane or butane'!AF56</f>
        <v>258917729967.01605</v>
      </c>
      <c r="AG8" s="310">
        <f>'NonE-LPG propane or butane'!AG56+'E-LPG propane or butane'!AG56</f>
        <v>253948980313.71002</v>
      </c>
      <c r="AH8" s="310">
        <f>'NonE-LPG propane or butane'!AH56+'E-LPG propane or butane'!AH56</f>
        <v>249191304711.60892</v>
      </c>
      <c r="AI8" s="310">
        <f>'NonE-LPG propane or butane'!AI56+'E-LPG propane or butane'!AI56</f>
        <v>244686084762.39334</v>
      </c>
      <c r="AJ8" s="310">
        <f>'NonE-LPG propane or butane'!AJ56+'E-LPG propane or butane'!AJ56</f>
        <v>240471645404.71747</v>
      </c>
      <c r="AK8" s="310">
        <f>'NonE-LPG propane or butane'!AK56+'E-LPG propane or butane'!AK56</f>
        <v>236583754959.79224</v>
      </c>
      <c r="AL8" s="310">
        <f>'NonE-LPG propane or butane'!AL56+'E-LPG propane or butane'!AL56</f>
        <v>233056180158.28101</v>
      </c>
      <c r="AM8" s="310">
        <f>'NonE-LPG propane or butane'!AM56+'E-LPG propane or butane'!AM56</f>
        <v>229921291546.66974</v>
      </c>
      <c r="AN8" s="310">
        <f>'NonE-LPG propane or butane'!AN56+'E-LPG propane or butane'!AN56</f>
        <v>227210717581.27991</v>
      </c>
      <c r="AO8" s="310">
        <f>'NonE-LPG propane or butane'!AO56+'E-LPG propane or butane'!AO56</f>
        <v>224956048848.09332</v>
      </c>
      <c r="AP8" s="310">
        <f>'NonE-LPG propane or butane'!AP56+'E-LPG propane or butane'!AP56</f>
        <v>223189597228.32684</v>
      </c>
      <c r="AQ8" s="310">
        <f>'NonE-LPG propane or butane'!AQ56+'E-LPG propane or butane'!AQ56</f>
        <v>221926591426.69586</v>
      </c>
    </row>
    <row r="9" spans="1:43" x14ac:dyDescent="0.2">
      <c r="A9" s="133" t="s">
        <v>96</v>
      </c>
      <c r="B9" s="310">
        <f>'NonE-LPG propane or butane'!B57+'E-LPG propane or butane'!B57</f>
        <v>1783363329000</v>
      </c>
      <c r="C9" s="310">
        <f>'NonE-LPG propane or butane'!C57+'E-LPG propane or butane'!C57</f>
        <v>2022256236000.0002</v>
      </c>
      <c r="D9" s="310">
        <f>'NonE-LPG propane or butane'!D57+'E-LPG propane or butane'!D57</f>
        <v>2212683805845.0078</v>
      </c>
      <c r="E9" s="310">
        <f>'NonE-LPG propane or butane'!E57+'E-LPG propane or butane'!E57</f>
        <v>2371538507540.7295</v>
      </c>
      <c r="F9" s="310">
        <f>'NonE-LPG propane or butane'!F57+'E-LPG propane or butane'!F57</f>
        <v>2502447344956.8906</v>
      </c>
      <c r="G9" s="310">
        <f>'NonE-LPG propane or butane'!G57+'E-LPG propane or butane'!G57</f>
        <v>2587627724563.4961</v>
      </c>
      <c r="H9" s="310">
        <f>'NonE-LPG propane or butane'!H57+'E-LPG propane or butane'!H57</f>
        <v>2683742137299.0947</v>
      </c>
      <c r="I9" s="310">
        <f>'NonE-LPG propane or butane'!I57+'E-LPG propane or butane'!I57</f>
        <v>2766692105430.2026</v>
      </c>
      <c r="J9" s="310">
        <f>'NonE-LPG propane or butane'!J57+'E-LPG propane or butane'!J57</f>
        <v>2839733501276.564</v>
      </c>
      <c r="K9" s="310">
        <f>'NonE-LPG propane or butane'!K57+'E-LPG propane or butane'!K57</f>
        <v>2912597773989.124</v>
      </c>
      <c r="L9" s="310">
        <f>'NonE-LPG propane or butane'!L57+'E-LPG propane or butane'!L57</f>
        <v>2978589159877.1548</v>
      </c>
      <c r="M9" s="310">
        <f>'NonE-LPG propane or butane'!M57+'E-LPG propane or butane'!M57</f>
        <v>3037594761438.9141</v>
      </c>
      <c r="N9" s="310">
        <f>'NonE-LPG propane or butane'!N57+'E-LPG propane or butane'!N57</f>
        <v>3084982804517.3999</v>
      </c>
      <c r="O9" s="310">
        <f>'NonE-LPG propane or butane'!O57+'E-LPG propane or butane'!O57</f>
        <v>3126797900669.6172</v>
      </c>
      <c r="P9" s="310">
        <f>'NonE-LPG propane or butane'!P57+'E-LPG propane or butane'!P57</f>
        <v>3163227277672.8354</v>
      </c>
      <c r="Q9" s="310">
        <f>'NonE-LPG propane or butane'!Q57+'E-LPG propane or butane'!Q57</f>
        <v>3194533622251.8887</v>
      </c>
      <c r="R9" s="310">
        <f>'NonE-LPG propane or butane'!R57+'E-LPG propane or butane'!R57</f>
        <v>3221044702609.6528</v>
      </c>
      <c r="S9" s="310">
        <f>'NonE-LPG propane or butane'!S57+'E-LPG propane or butane'!S57</f>
        <v>3240110577396.9346</v>
      </c>
      <c r="T9" s="310">
        <f>'NonE-LPG propane or butane'!T57+'E-LPG propane or butane'!T57</f>
        <v>3255058390273.4863</v>
      </c>
      <c r="U9" s="310">
        <f>'NonE-LPG propane or butane'!U57+'E-LPG propane or butane'!U57</f>
        <v>3266136882146.7104</v>
      </c>
      <c r="V9" s="310">
        <f>'NonE-LPG propane or butane'!V57+'E-LPG propane or butane'!V57</f>
        <v>3273622557558.0693</v>
      </c>
      <c r="W9" s="310">
        <f>'NonE-LPG propane or butane'!W57+'E-LPG propane or butane'!W57</f>
        <v>3277814020957.1123</v>
      </c>
      <c r="X9" s="310">
        <f>'NonE-LPG propane or butane'!X57+'E-LPG propane or butane'!X57</f>
        <v>3264998283263.5879</v>
      </c>
      <c r="Y9" s="310">
        <f>'NonE-LPG propane or butane'!Y57+'E-LPG propane or butane'!Y57</f>
        <v>3249544549242.6367</v>
      </c>
      <c r="Z9" s="310">
        <f>'NonE-LPG propane or butane'!Z57+'E-LPG propane or butane'!Z57</f>
        <v>3231786653821.7427</v>
      </c>
      <c r="AA9" s="310">
        <f>'NonE-LPG propane or butane'!AA57+'E-LPG propane or butane'!AA57</f>
        <v>3212061228061.625</v>
      </c>
      <c r="AB9" s="310">
        <f>'NonE-LPG propane or butane'!AB57+'E-LPG propane or butane'!AB57</f>
        <v>3190704078142.2095</v>
      </c>
      <c r="AC9" s="310">
        <f>'NonE-LPG propane or butane'!AC57+'E-LPG propane or butane'!AC57</f>
        <v>3158251933593.2744</v>
      </c>
      <c r="AD9" s="310">
        <f>'NonE-LPG propane or butane'!AD57+'E-LPG propane or butane'!AD57</f>
        <v>3124835369035.8267</v>
      </c>
      <c r="AE9" s="310">
        <f>'NonE-LPG propane or butane'!AE57+'E-LPG propane or butane'!AE57</f>
        <v>3090771622622.8965</v>
      </c>
      <c r="AF9" s="310">
        <f>'NonE-LPG propane or butane'!AF57+'E-LPG propane or butane'!AF57</f>
        <v>3056368252539.5806</v>
      </c>
      <c r="AG9" s="310">
        <f>'NonE-LPG propane or butane'!AG57+'E-LPG propane or butane'!AG57</f>
        <v>3021922291981.8115</v>
      </c>
      <c r="AH9" s="310">
        <f>'NonE-LPG propane or butane'!AH57+'E-LPG propane or butane'!AH57</f>
        <v>2986324110264.541</v>
      </c>
      <c r="AI9" s="310">
        <f>'NonE-LPG propane or butane'!AI57+'E-LPG propane or butane'!AI57</f>
        <v>2951246342318.3022</v>
      </c>
      <c r="AJ9" s="310">
        <f>'NonE-LPG propane or butane'!AJ57+'E-LPG propane or butane'!AJ57</f>
        <v>2916954259458.2578</v>
      </c>
      <c r="AK9" s="310">
        <f>'NonE-LPG propane or butane'!AK57+'E-LPG propane or butane'!AK57</f>
        <v>2883703963130.2397</v>
      </c>
      <c r="AL9" s="310">
        <f>'NonE-LPG propane or butane'!AL57+'E-LPG propane or butane'!AL57</f>
        <v>2851743764980.3149</v>
      </c>
      <c r="AM9" s="310">
        <f>'NonE-LPG propane or butane'!AM57+'E-LPG propane or butane'!AM57</f>
        <v>2818531378338.7915</v>
      </c>
      <c r="AN9" s="310">
        <f>'NonE-LPG propane or butane'!AN57+'E-LPG propane or butane'!AN57</f>
        <v>2787092515825.4116</v>
      </c>
      <c r="AO9" s="310">
        <f>'NonE-LPG propane or butane'!AO57+'E-LPG propane or butane'!AO57</f>
        <v>2757664042661.6201</v>
      </c>
      <c r="AP9" s="310">
        <f>'NonE-LPG propane or butane'!AP57+'E-LPG propane or butane'!AP57</f>
        <v>2730484165143.916</v>
      </c>
      <c r="AQ9" s="310">
        <f>'NonE-LPG propane or butane'!AQ57+'E-LPG propane or butane'!AQ57</f>
        <v>2705569988341.0493</v>
      </c>
    </row>
    <row r="10" spans="1:43" x14ac:dyDescent="0.2">
      <c r="A10" s="133" t="s">
        <v>97</v>
      </c>
      <c r="B10" s="310">
        <f>'NonE-LPG propane or butane'!B58+'E-LPG propane or butane'!B58</f>
        <v>3196173203173500.5</v>
      </c>
      <c r="C10" s="310">
        <f>'NonE-LPG propane or butane'!C58+'E-LPG propane or butane'!C58</f>
        <v>3451669167210000</v>
      </c>
      <c r="D10" s="310">
        <f>'NonE-LPG propane or butane'!D58+'E-LPG propane or butane'!D58</f>
        <v>3614471640203350</v>
      </c>
      <c r="E10" s="310">
        <f>'NonE-LPG propane or butane'!E58+'E-LPG propane or butane'!E58</f>
        <v>3861034154967731</v>
      </c>
      <c r="F10" s="310">
        <f>'NonE-LPG propane or butane'!F58+'E-LPG propane or butane'!F58</f>
        <v>4148986941968857.5</v>
      </c>
      <c r="G10" s="310">
        <f>'NonE-LPG propane or butane'!G58+'E-LPG propane or butane'!G58</f>
        <v>4372622152006184</v>
      </c>
      <c r="H10" s="310">
        <f>'NonE-LPG propane or butane'!H58+'E-LPG propane or butane'!H58</f>
        <v>4595666619112923</v>
      </c>
      <c r="I10" s="310">
        <f>'NonE-LPG propane or butane'!I58+'E-LPG propane or butane'!I58</f>
        <v>4699136997968944</v>
      </c>
      <c r="J10" s="310">
        <f>'NonE-LPG propane or butane'!J58+'E-LPG propane or butane'!J58</f>
        <v>4800254129305896</v>
      </c>
      <c r="K10" s="310">
        <f>'NonE-LPG propane or butane'!K58+'E-LPG propane or butane'!K58</f>
        <v>4901572563635814</v>
      </c>
      <c r="L10" s="310">
        <f>'NonE-LPG propane or butane'!L58+'E-LPG propane or butane'!L58</f>
        <v>5001882827959894</v>
      </c>
      <c r="M10" s="310">
        <f>'NonE-LPG propane or butane'!M58+'E-LPG propane or butane'!M58</f>
        <v>5101518068837888</v>
      </c>
      <c r="N10" s="310">
        <f>'NonE-LPG propane or butane'!N58+'E-LPG propane or butane'!N58</f>
        <v>5107976372689630</v>
      </c>
      <c r="O10" s="310">
        <f>'NonE-LPG propane or butane'!O58+'E-LPG propane or butane'!O58</f>
        <v>5114432478674768</v>
      </c>
      <c r="P10" s="310">
        <f>'NonE-LPG propane or butane'!P58+'E-LPG propane or butane'!P58</f>
        <v>5120886387508825</v>
      </c>
      <c r="Q10" s="310">
        <f>'NonE-LPG propane or butane'!Q58+'E-LPG propane or butane'!Q58</f>
        <v>5127338099907278</v>
      </c>
      <c r="R10" s="310">
        <f>'NonE-LPG propane or butane'!R58+'E-LPG propane or butane'!R58</f>
        <v>5133787616585544</v>
      </c>
      <c r="S10" s="310">
        <f>'NonE-LPG propane or butane'!S58+'E-LPG propane or butane'!S58</f>
        <v>5075302869793955</v>
      </c>
      <c r="T10" s="310">
        <f>'NonE-LPG propane or butane'!T58+'E-LPG propane or butane'!T58</f>
        <v>5016823390203872</v>
      </c>
      <c r="U10" s="310">
        <f>'NonE-LPG propane or butane'!U58+'E-LPG propane or butane'!U58</f>
        <v>4958349177841808</v>
      </c>
      <c r="V10" s="310">
        <f>'NonE-LPG propane or butane'!V58+'E-LPG propane or butane'!V58</f>
        <v>4899880232734268</v>
      </c>
      <c r="W10" s="310">
        <f>'NonE-LPG propane or butane'!W58+'E-LPG propane or butane'!W58</f>
        <v>4841416554907754</v>
      </c>
      <c r="X10" s="310">
        <f>'NonE-LPG propane or butane'!X58+'E-LPG propane or butane'!X58</f>
        <v>4731998173082356</v>
      </c>
      <c r="Y10" s="310">
        <f>'NonE-LPG propane or butane'!Y58+'E-LPG propane or butane'!Y58</f>
        <v>4622589668187279</v>
      </c>
      <c r="Z10" s="310">
        <f>'NonE-LPG propane or butane'!Z58+'E-LPG propane or butane'!Z58</f>
        <v>4513191040272039</v>
      </c>
      <c r="AA10" s="310">
        <f>'NonE-LPG propane or butane'!AA58+'E-LPG propane or butane'!AA58</f>
        <v>4403802289386144</v>
      </c>
      <c r="AB10" s="310">
        <f>'NonE-LPG propane or butane'!AB58+'E-LPG propane or butane'!AB58</f>
        <v>4294423415579084.5</v>
      </c>
      <c r="AC10" s="310">
        <f>'NonE-LPG propane or butane'!AC58+'E-LPG propane or butane'!AC58</f>
        <v>4185054418900344</v>
      </c>
      <c r="AD10" s="310">
        <f>'NonE-LPG propane or butane'!AD58+'E-LPG propane or butane'!AD58</f>
        <v>4075695299399387</v>
      </c>
      <c r="AE10" s="310">
        <f>'NonE-LPG propane or butane'!AE58+'E-LPG propane or butane'!AE58</f>
        <v>3966346057125665.5</v>
      </c>
      <c r="AF10" s="310">
        <f>'NonE-LPG propane or butane'!AF58+'E-LPG propane or butane'!AF58</f>
        <v>3857006692128623</v>
      </c>
      <c r="AG10" s="310">
        <f>'NonE-LPG propane or butane'!AG58+'E-LPG propane or butane'!AG58</f>
        <v>3747677204457685</v>
      </c>
      <c r="AH10" s="310">
        <f>'NonE-LPG propane or butane'!AH58+'E-LPG propane or butane'!AH58</f>
        <v>3652910726341903.5</v>
      </c>
      <c r="AI10" s="310">
        <f>'NonE-LPG propane or butane'!AI58+'E-LPG propane or butane'!AI58</f>
        <v>3558152808604506</v>
      </c>
      <c r="AJ10" s="310">
        <f>'NonE-LPG propane or butane'!AJ58+'E-LPG propane or butane'!AJ58</f>
        <v>3463403451288309</v>
      </c>
      <c r="AK10" s="310">
        <f>'NonE-LPG propane or butane'!AK58+'E-LPG propane or butane'!AK58</f>
        <v>3368662654436121</v>
      </c>
      <c r="AL10" s="310">
        <f>'NonE-LPG propane or butane'!AL58+'E-LPG propane or butane'!AL58</f>
        <v>3273930418090735.5</v>
      </c>
      <c r="AM10" s="310">
        <f>'NonE-LPG propane or butane'!AM58+'E-LPG propane or butane'!AM58</f>
        <v>3174455913848822</v>
      </c>
      <c r="AN10" s="310">
        <f>'NonE-LPG propane or butane'!AN58+'E-LPG propane or butane'!AN58</f>
        <v>3074990400249795</v>
      </c>
      <c r="AO10" s="310">
        <f>'NonE-LPG propane or butane'!AO58+'E-LPG propane or butane'!AO58</f>
        <v>2975533877338558</v>
      </c>
      <c r="AP10" s="310">
        <f>'NonE-LPG propane or butane'!AP58+'E-LPG propane or butane'!AP58</f>
        <v>2876086345160003</v>
      </c>
      <c r="AQ10" s="310">
        <f>'NonE-LPG propane or butane'!AQ58+'E-LPG propane or butane'!AQ58</f>
        <v>2776541334323807.5</v>
      </c>
    </row>
    <row r="11" spans="1:43" x14ac:dyDescent="0.2">
      <c r="A11" s="133" t="s">
        <v>98</v>
      </c>
      <c r="B11" s="310">
        <f>'NonE-LPG propane or butane'!B59+'E-LPG propane or butane'!B59</f>
        <v>2440810498186500</v>
      </c>
      <c r="C11" s="310">
        <f>'NonE-LPG propane or butane'!C59+'E-LPG propane or butane'!C59</f>
        <v>2619121830666000</v>
      </c>
      <c r="D11" s="310">
        <f>'NonE-LPG propane or butane'!D59+'E-LPG propane or butane'!D59</f>
        <v>2800506408390760</v>
      </c>
      <c r="E11" s="310">
        <f>'NonE-LPG propane or butane'!E59+'E-LPG propane or butane'!E59</f>
        <v>3089711342985416.5</v>
      </c>
      <c r="F11" s="310">
        <f>'NonE-LPG propane or butane'!F59+'E-LPG propane or butane'!F59</f>
        <v>3357884296270431.5</v>
      </c>
      <c r="G11" s="310">
        <f>'NonE-LPG propane or butane'!G59+'E-LPG propane or butane'!G59</f>
        <v>3576279499099327</v>
      </c>
      <c r="H11" s="310">
        <f>'NonE-LPG propane or butane'!H59+'E-LPG propane or butane'!H59</f>
        <v>3794050232797829</v>
      </c>
      <c r="I11" s="310">
        <f>'NonE-LPG propane or butane'!I59+'E-LPG propane or butane'!I59</f>
        <v>3938585972520500</v>
      </c>
      <c r="J11" s="310">
        <f>'NonE-LPG propane or butane'!J59+'E-LPG propane or butane'!J59</f>
        <v>4075141684435815</v>
      </c>
      <c r="K11" s="310">
        <f>'NonE-LPG propane or butane'!K59+'E-LPG propane or butane'!K59</f>
        <v>4212439776777267.5</v>
      </c>
      <c r="L11" s="310">
        <f>'NonE-LPG propane or butane'!L59+'E-LPG propane or butane'!L59</f>
        <v>4346186701228742</v>
      </c>
      <c r="M11" s="310">
        <f>'NonE-LPG propane or butane'!M59+'E-LPG propane or butane'!M59</f>
        <v>4477473135447791</v>
      </c>
      <c r="N11" s="310">
        <f>'NonE-LPG propane or butane'!N59+'E-LPG propane or butane'!N59</f>
        <v>4555039966982738</v>
      </c>
      <c r="O11" s="310">
        <f>'NonE-LPG propane or butane'!O59+'E-LPG propane or butane'!O59</f>
        <v>4632549987710962</v>
      </c>
      <c r="P11" s="310">
        <f>'NonE-LPG propane or butane'!P59+'E-LPG propane or butane'!P59</f>
        <v>4710003362676554</v>
      </c>
      <c r="Q11" s="310">
        <f>'NonE-LPG propane or butane'!Q59+'E-LPG propane or butane'!Q59</f>
        <v>4787400264315911</v>
      </c>
      <c r="R11" s="310">
        <f>'NonE-LPG propane or butane'!R59+'E-LPG propane or butane'!R59</f>
        <v>4864740868961070</v>
      </c>
      <c r="S11" s="310">
        <f>'NonE-LPG propane or butane'!S59+'E-LPG propane or butane'!S59</f>
        <v>4905819000407867</v>
      </c>
      <c r="T11" s="310">
        <f>'NonE-LPG propane or butane'!T59+'E-LPG propane or butane'!T59</f>
        <v>4946895348949139</v>
      </c>
      <c r="U11" s="310">
        <f>'NonE-LPG propane or butane'!U59+'E-LPG propane or butane'!U59</f>
        <v>4987969913849598</v>
      </c>
      <c r="V11" s="310">
        <f>'NonE-LPG propane or butane'!V59+'E-LPG propane or butane'!V59</f>
        <v>5029042694389540</v>
      </c>
      <c r="W11" s="310">
        <f>'NonE-LPG propane or butane'!W59+'E-LPG propane or butane'!W59</f>
        <v>5070113689864091</v>
      </c>
      <c r="X11" s="310">
        <f>'NonE-LPG propane or butane'!X59+'E-LPG propane or butane'!X59</f>
        <v>5088639568368241</v>
      </c>
      <c r="Y11" s="310">
        <f>'NonE-LPG propane or butane'!Y59+'E-LPG propane or butane'!Y59</f>
        <v>5107164605084791</v>
      </c>
      <c r="Z11" s="310">
        <f>'NonE-LPG propane or butane'!Z59+'E-LPG propane or butane'!Z59</f>
        <v>5125688799933953</v>
      </c>
      <c r="AA11" s="310">
        <f>'NonE-LPG propane or butane'!AA59+'E-LPG propane or butane'!AA59</f>
        <v>5144212152847768</v>
      </c>
      <c r="AB11" s="310">
        <f>'NonE-LPG propane or butane'!AB59+'E-LPG propane or butane'!AB59</f>
        <v>5162734663769383</v>
      </c>
      <c r="AC11" s="310">
        <f>'NonE-LPG propane or butane'!AC59+'E-LPG propane or butane'!AC59</f>
        <v>5161905647652676</v>
      </c>
      <c r="AD11" s="310">
        <f>'NonE-LPG propane or butane'!AD59+'E-LPG propane or butane'!AD59</f>
        <v>5161076602082440</v>
      </c>
      <c r="AE11" s="310">
        <f>'NonE-LPG propane or butane'!AE59+'E-LPG propane or butane'!AE59</f>
        <v>5160247527533078</v>
      </c>
      <c r="AF11" s="310">
        <f>'NonE-LPG propane or butane'!AF59+'E-LPG propane or butane'!AF59</f>
        <v>5159418424487286</v>
      </c>
      <c r="AG11" s="310">
        <f>'NonE-LPG propane or butane'!AG59+'E-LPG propane or butane'!AG59</f>
        <v>5158589293435396</v>
      </c>
      <c r="AH11" s="310">
        <f>'NonE-LPG propane or butane'!AH59+'E-LPG propane or butane'!AH59</f>
        <v>5140181306882676</v>
      </c>
      <c r="AI11" s="310">
        <f>'NonE-LPG propane or butane'!AI59+'E-LPG propane or butane'!AI59</f>
        <v>5121774033136878</v>
      </c>
      <c r="AJ11" s="310">
        <f>'NonE-LPG propane or butane'!AJ59+'E-LPG propane or butane'!AJ59</f>
        <v>5103367473163607</v>
      </c>
      <c r="AK11" s="310">
        <f>'NonE-LPG propane or butane'!AK59+'E-LPG propane or butane'!AK59</f>
        <v>5084961627933617</v>
      </c>
      <c r="AL11" s="310">
        <f>'NonE-LPG propane or butane'!AL59+'E-LPG propane or butane'!AL59</f>
        <v>5066556498422235</v>
      </c>
      <c r="AM11" s="310">
        <f>'NonE-LPG propane or butane'!AM59+'E-LPG propane or butane'!AM59</f>
        <v>5044921964300436</v>
      </c>
      <c r="AN11" s="310">
        <f>'NonE-LPG propane or butane'!AN59+'E-LPG propane or butane'!AN59</f>
        <v>5023288284094143</v>
      </c>
      <c r="AO11" s="310">
        <f>'NonE-LPG propane or butane'!AO59+'E-LPG propane or butane'!AO59</f>
        <v>5001655458873028</v>
      </c>
      <c r="AP11" s="310">
        <f>'NonE-LPG propane or butane'!AP59+'E-LPG propane or butane'!AP59</f>
        <v>4980023489709278</v>
      </c>
      <c r="AQ11" s="310">
        <f>'NonE-LPG propane or butane'!AQ59+'E-LPG propane or butane'!AQ59</f>
        <v>4958315727616972</v>
      </c>
    </row>
    <row r="12" spans="1:43" x14ac:dyDescent="0.2">
      <c r="A12" s="133" t="s">
        <v>99</v>
      </c>
      <c r="B12" s="310">
        <f>'NonE-LPG propane or butane'!B60+'E-LPG propane or butane'!B60</f>
        <v>2238926547000</v>
      </c>
      <c r="C12" s="310">
        <f>'NonE-LPG propane or butane'!C60+'E-LPG propane or butane'!C60</f>
        <v>2552820715500</v>
      </c>
      <c r="D12" s="310">
        <f>'NonE-LPG propane or butane'!D60+'E-LPG propane or butane'!D60</f>
        <v>2602551774695.9478</v>
      </c>
      <c r="E12" s="310">
        <f>'NonE-LPG propane or butane'!E60+'E-LPG propane or butane'!E60</f>
        <v>2873239577741.9907</v>
      </c>
      <c r="F12" s="310">
        <f>'NonE-LPG propane or butane'!F60+'E-LPG propane or butane'!F60</f>
        <v>2959557714803.4712</v>
      </c>
      <c r="G12" s="310">
        <f>'NonE-LPG propane or butane'!G60+'E-LPG propane or butane'!G60</f>
        <v>3048660472926.7031</v>
      </c>
      <c r="H12" s="310">
        <f>'NonE-LPG propane or butane'!H60+'E-LPG propane or butane'!H60</f>
        <v>3159392864720.1279</v>
      </c>
      <c r="I12" s="310">
        <f>'NonE-LPG propane or butane'!I60+'E-LPG propane or butane'!I60</f>
        <v>3277169186712.6211</v>
      </c>
      <c r="J12" s="310">
        <f>'NonE-LPG propane or butane'!J60+'E-LPG propane or butane'!J60</f>
        <v>3351686138739.9839</v>
      </c>
      <c r="K12" s="310">
        <f>'NonE-LPG propane or butane'!K60+'E-LPG propane or butane'!K60</f>
        <v>3408816039329.6475</v>
      </c>
      <c r="L12" s="310">
        <f>'NonE-LPG propane or butane'!L60+'E-LPG propane or butane'!L60</f>
        <v>3434895782317.772</v>
      </c>
      <c r="M12" s="310">
        <f>'NonE-LPG propane or butane'!M60+'E-LPG propane or butane'!M60</f>
        <v>3433385474293.8335</v>
      </c>
      <c r="N12" s="310">
        <f>'NonE-LPG propane or butane'!N60+'E-LPG propane or butane'!N60</f>
        <v>3433235091402.5313</v>
      </c>
      <c r="O12" s="310">
        <f>'NonE-LPG propane or butane'!O60+'E-LPG propane or butane'!O60</f>
        <v>3416327089448.3589</v>
      </c>
      <c r="P12" s="310">
        <f>'NonE-LPG propane or butane'!P60+'E-LPG propane or butane'!P60</f>
        <v>3387129295189.7549</v>
      </c>
      <c r="Q12" s="310">
        <f>'NonE-LPG propane or butane'!Q60+'E-LPG propane or butane'!Q60</f>
        <v>3350132904838.7222</v>
      </c>
      <c r="R12" s="310">
        <f>'NonE-LPG propane or butane'!R60+'E-LPG propane or butane'!R60</f>
        <v>3309723623001.9092</v>
      </c>
      <c r="S12" s="310">
        <f>'NonE-LPG propane or butane'!S60+'E-LPG propane or butane'!S60</f>
        <v>3280478744574.481</v>
      </c>
      <c r="T12" s="310">
        <f>'NonE-LPG propane or butane'!T60+'E-LPG propane or butane'!T60</f>
        <v>3251890575111.48</v>
      </c>
      <c r="U12" s="310">
        <f>'NonE-LPG propane or butane'!U60+'E-LPG propane or butane'!U60</f>
        <v>3223977331949.7959</v>
      </c>
      <c r="V12" s="310">
        <f>'NonE-LPG propane or butane'!V60+'E-LPG propane or butane'!V60</f>
        <v>3196756530671.6387</v>
      </c>
      <c r="W12" s="310">
        <f>'NonE-LPG propane or butane'!W60+'E-LPG propane or butane'!W60</f>
        <v>3170245039868.0371</v>
      </c>
      <c r="X12" s="310">
        <f>'NonE-LPG propane or butane'!X60+'E-LPG propane or butane'!X60</f>
        <v>3144459136619.8496</v>
      </c>
      <c r="Y12" s="310">
        <f>'NonE-LPG propane or butane'!Y60+'E-LPG propane or butane'!Y60</f>
        <v>3119414562649.9038</v>
      </c>
      <c r="Z12" s="310">
        <f>'NonE-LPG propane or butane'!Z60+'E-LPG propane or butane'!Z60</f>
        <v>3095126581112.2075</v>
      </c>
      <c r="AA12" s="310">
        <f>'NonE-LPG propane or butane'!AA60+'E-LPG propane or butane'!AA60</f>
        <v>3071610033996.4453</v>
      </c>
      <c r="AB12" s="310">
        <f>'NonE-LPG propane or butane'!AB60+'E-LPG propane or butane'!AB60</f>
        <v>3048879400138.4365</v>
      </c>
      <c r="AC12" s="310">
        <f>'NonE-LPG propane or butane'!AC60+'E-LPG propane or butane'!AC60</f>
        <v>3026948853839.4482</v>
      </c>
      <c r="AD12" s="310">
        <f>'NonE-LPG propane or butane'!AD60+'E-LPG propane or butane'!AD60</f>
        <v>3005832324109.9404</v>
      </c>
      <c r="AE12" s="310">
        <f>'NonE-LPG propane or butane'!AE60+'E-LPG propane or butane'!AE60</f>
        <v>2985543554565.8315</v>
      </c>
      <c r="AF12" s="310">
        <f>'NonE-LPG propane or butane'!AF60+'E-LPG propane or butane'!AF60</f>
        <v>2966096164017.9937</v>
      </c>
      <c r="AG12" s="310">
        <f>'NonE-LPG propane or butane'!AG60+'E-LPG propane or butane'!AG60</f>
        <v>2947503707808.5918</v>
      </c>
      <c r="AH12" s="310">
        <f>'NonE-LPG propane or butane'!AH60+'E-LPG propane or butane'!AH60</f>
        <v>2929779739960.9751</v>
      </c>
      <c r="AI12" s="310">
        <f>'NonE-LPG propane or butane'!AI60+'E-LPG propane or butane'!AI60</f>
        <v>2912937876223.1138</v>
      </c>
      <c r="AJ12" s="310">
        <f>'NonE-LPG propane or butane'!AJ60+'E-LPG propane or butane'!AJ60</f>
        <v>2896991858098.061</v>
      </c>
      <c r="AK12" s="310">
        <f>'NonE-LPG propane or butane'!AK60+'E-LPG propane or butane'!AK60</f>
        <v>2881955617968.9492</v>
      </c>
      <c r="AL12" s="310">
        <f>'NonE-LPG propane or butane'!AL60+'E-LPG propane or butane'!AL60</f>
        <v>2867843345440.4316</v>
      </c>
      <c r="AM12" s="310">
        <f>'NonE-LPG propane or butane'!AM60+'E-LPG propane or butane'!AM60</f>
        <v>2854669555033.2324</v>
      </c>
      <c r="AN12" s="310">
        <f>'NonE-LPG propane or butane'!AN60+'E-LPG propane or butane'!AN60</f>
        <v>2842449155383.9551</v>
      </c>
      <c r="AO12" s="310">
        <f>'NonE-LPG propane or butane'!AO60+'E-LPG propane or butane'!AO60</f>
        <v>2831197520118.311</v>
      </c>
      <c r="AP12" s="310">
        <f>'NonE-LPG propane or butane'!AP60+'E-LPG propane or butane'!AP60</f>
        <v>2820930560582.7583</v>
      </c>
      <c r="AQ12" s="310">
        <f>'NonE-LPG propane or butane'!AQ60+'E-LPG propane or butane'!AQ60</f>
        <v>2811429753694.0254</v>
      </c>
    </row>
    <row r="13" spans="1:43" x14ac:dyDescent="0.2">
      <c r="A13" s="133" t="s">
        <v>100</v>
      </c>
      <c r="B13" s="310">
        <f>'NonE-LPG propane or butane'!B61+'E-LPG propane or butane'!B61</f>
        <v>7569571762500</v>
      </c>
      <c r="C13" s="310">
        <f>'NonE-LPG propane or butane'!C61+'E-LPG propane or butane'!C61</f>
        <v>5427869073000</v>
      </c>
      <c r="D13" s="310">
        <f>'NonE-LPG propane or butane'!D61+'E-LPG propane or butane'!D61</f>
        <v>6151081095666.6504</v>
      </c>
      <c r="E13" s="310">
        <f>'NonE-LPG propane or butane'!E61+'E-LPG propane or butane'!E61</f>
        <v>6691396278953.9033</v>
      </c>
      <c r="F13" s="310">
        <f>'NonE-LPG propane or butane'!F61+'E-LPG propane or butane'!F61</f>
        <v>6944284908477.1602</v>
      </c>
      <c r="G13" s="310">
        <f>'NonE-LPG propane or butane'!G61+'E-LPG propane or butane'!G61</f>
        <v>7308637645173.6035</v>
      </c>
      <c r="H13" s="310">
        <f>'NonE-LPG propane or butane'!H61+'E-LPG propane or butane'!H61</f>
        <v>7772064037553.7354</v>
      </c>
      <c r="I13" s="310">
        <f>'NonE-LPG propane or butane'!I61+'E-LPG propane or butane'!I61</f>
        <v>8217643553359.5146</v>
      </c>
      <c r="J13" s="310">
        <f>'NonE-LPG propane or butane'!J61+'E-LPG propane or butane'!J61</f>
        <v>8606740319091.1055</v>
      </c>
      <c r="K13" s="310">
        <f>'NonE-LPG propane or butane'!K61+'E-LPG propane or butane'!K61</f>
        <v>8947654475412.6172</v>
      </c>
      <c r="L13" s="310">
        <f>'NonE-LPG propane or butane'!L61+'E-LPG propane or butane'!L61</f>
        <v>9247561462401.8633</v>
      </c>
      <c r="M13" s="310">
        <f>'NonE-LPG propane or butane'!M61+'E-LPG propane or butane'!M61</f>
        <v>9518182221636.4297</v>
      </c>
      <c r="N13" s="310">
        <f>'NonE-LPG propane or butane'!N61+'E-LPG propane or butane'!N61</f>
        <v>9780391428730.9004</v>
      </c>
      <c r="O13" s="310">
        <f>'NonE-LPG propane or butane'!O61+'E-LPG propane or butane'!O61</f>
        <v>10030763302869.479</v>
      </c>
      <c r="P13" s="310">
        <f>'NonE-LPG propane or butane'!P61+'E-LPG propane or butane'!P61</f>
        <v>10272588901902.889</v>
      </c>
      <c r="Q13" s="310">
        <f>'NonE-LPG propane or butane'!Q61+'E-LPG propane or butane'!Q61</f>
        <v>10509611685467.236</v>
      </c>
      <c r="R13" s="310">
        <f>'NonE-LPG propane or butane'!R61+'E-LPG propane or butane'!R61</f>
        <v>10746002115913.451</v>
      </c>
      <c r="S13" s="310">
        <f>'NonE-LPG propane or butane'!S61+'E-LPG propane or butane'!S61</f>
        <v>10993948662812.266</v>
      </c>
      <c r="T13" s="310">
        <f>'NonE-LPG propane or butane'!T61+'E-LPG propane or butane'!T61</f>
        <v>11245492291515.408</v>
      </c>
      <c r="U13" s="310">
        <f>'NonE-LPG propane or butane'!U61+'E-LPG propane or butane'!U61</f>
        <v>11499852989490.537</v>
      </c>
      <c r="V13" s="310">
        <f>'NonE-LPG propane or butane'!V61+'E-LPG propane or butane'!V61</f>
        <v>11756179748340.615</v>
      </c>
      <c r="W13" s="310">
        <f>'NonE-LPG propane or butane'!W61+'E-LPG propane or butane'!W61</f>
        <v>12013548993187.643</v>
      </c>
      <c r="X13" s="310">
        <f>'NonE-LPG propane or butane'!X61+'E-LPG propane or butane'!X61</f>
        <v>12270963692629.109</v>
      </c>
      <c r="Y13" s="310">
        <f>'NonE-LPG propane or butane'!Y61+'E-LPG propane or butane'!Y61</f>
        <v>12527353239916.643</v>
      </c>
      <c r="Z13" s="310">
        <f>'NonE-LPG propane or butane'!Z61+'E-LPG propane or butane'!Z61</f>
        <v>12781574196574.371</v>
      </c>
      <c r="AA13" s="310">
        <f>'NonE-LPG propane or butane'!AA61+'E-LPG propane or butane'!AA61</f>
        <v>13032411988404.836</v>
      </c>
      <c r="AB13" s="310">
        <f>'NonE-LPG propane or butane'!AB61+'E-LPG propane or butane'!AB61</f>
        <v>13278583640469.484</v>
      </c>
      <c r="AC13" s="310">
        <f>'NonE-LPG propane or butane'!AC61+'E-LPG propane or butane'!AC61</f>
        <v>13518741631937.363</v>
      </c>
      <c r="AD13" s="310">
        <f>'NonE-LPG propane or butane'!AD61+'E-LPG propane or butane'!AD61</f>
        <v>13751478943454.605</v>
      </c>
      <c r="AE13" s="310">
        <f>'NonE-LPG propane or butane'!AE61+'E-LPG propane or butane'!AE61</f>
        <v>13975335358705.246</v>
      </c>
      <c r="AF13" s="310">
        <f>'NonE-LPG propane or butane'!AF61+'E-LPG propane or butane'!AF61</f>
        <v>14188805067976.348</v>
      </c>
      <c r="AG13" s="310">
        <f>'NonE-LPG propane or butane'!AG61+'E-LPG propane or butane'!AG61</f>
        <v>14390345604717.877</v>
      </c>
      <c r="AH13" s="310">
        <f>'NonE-LPG propane or butane'!AH61+'E-LPG propane or butane'!AH61</f>
        <v>14578388126285.832</v>
      </c>
      <c r="AI13" s="310">
        <f>'NonE-LPG propane or butane'!AI61+'E-LPG propane or butane'!AI61</f>
        <v>14751349027342.012</v>
      </c>
      <c r="AJ13" s="310">
        <f>'NonE-LPG propane or butane'!AJ61+'E-LPG propane or butane'!AJ61</f>
        <v>14907642848915.625</v>
      </c>
      <c r="AK13" s="310">
        <f>'NonE-LPG propane or butane'!AK61+'E-LPG propane or butane'!AK61</f>
        <v>15045696418170.461</v>
      </c>
      <c r="AL13" s="310">
        <f>'NonE-LPG propane or butane'!AL61+'E-LPG propane or butane'!AL61</f>
        <v>15163964123843.693</v>
      </c>
      <c r="AM13" s="310">
        <f>'NonE-LPG propane or butane'!AM61+'E-LPG propane or butane'!AM61</f>
        <v>15260944200616.105</v>
      </c>
      <c r="AN13" s="310">
        <f>'NonE-LPG propane or butane'!AN61+'E-LPG propane or butane'!AN61</f>
        <v>15335195862947.898</v>
      </c>
      <c r="AO13" s="310">
        <f>'NonE-LPG propane or butane'!AO61+'E-LPG propane or butane'!AO61</f>
        <v>15385357095896.355</v>
      </c>
      <c r="AP13" s="310">
        <f>'NonE-LPG propane or butane'!AP61+'E-LPG propane or butane'!AP61</f>
        <v>15410162877950.184</v>
      </c>
      <c r="AQ13" s="310">
        <f>'NonE-LPG propane or butane'!AQ61+'E-LPG propane or butane'!AQ61</f>
        <v>15407509079549.076</v>
      </c>
    </row>
    <row r="14" spans="1:43" x14ac:dyDescent="0.2">
      <c r="A14" s="133" t="s">
        <v>101</v>
      </c>
      <c r="B14" s="310">
        <f>'NonE-LPG propane or butane'!B62+'E-LPG propane or butane'!B62</f>
        <v>110237965282500</v>
      </c>
      <c r="C14" s="310">
        <f>'NonE-LPG propane or butane'!C62+'E-LPG propane or butane'!C62</f>
        <v>114829709181000</v>
      </c>
      <c r="D14" s="310">
        <f>'NonE-LPG propane or butane'!D62+'E-LPG propane or butane'!D62</f>
        <v>139399481405773.78</v>
      </c>
      <c r="E14" s="310">
        <f>'NonE-LPG propane or butane'!E62+'E-LPG propane or butane'!E62</f>
        <v>144628115509316.31</v>
      </c>
      <c r="F14" s="310">
        <f>'NonE-LPG propane or butane'!F62+'E-LPG propane or butane'!F62</f>
        <v>154896806168718.59</v>
      </c>
      <c r="G14" s="310">
        <f>'NonE-LPG propane or butane'!G62+'E-LPG propane or butane'!G62</f>
        <v>160224000599071.03</v>
      </c>
      <c r="H14" s="310">
        <f>'NonE-LPG propane or butane'!H62+'E-LPG propane or butane'!H62</f>
        <v>164708798509963.72</v>
      </c>
      <c r="I14" s="310">
        <f>'NonE-LPG propane or butane'!I62+'E-LPG propane or butane'!I62</f>
        <v>174717696691819.06</v>
      </c>
      <c r="J14" s="310">
        <f>'NonE-LPG propane or butane'!J62+'E-LPG propane or butane'!J62</f>
        <v>175175481920962.63</v>
      </c>
      <c r="K14" s="310">
        <f>'NonE-LPG propane or butane'!K62+'E-LPG propane or butane'!K62</f>
        <v>176574039566793.81</v>
      </c>
      <c r="L14" s="310">
        <f>'NonE-LPG propane or butane'!L62+'E-LPG propane or butane'!L62</f>
        <v>174086261179732.22</v>
      </c>
      <c r="M14" s="310">
        <f>'NonE-LPG propane or butane'!M62+'E-LPG propane or butane'!M62</f>
        <v>169121143131762.09</v>
      </c>
      <c r="N14" s="310">
        <f>'NonE-LPG propane or butane'!N62+'E-LPG propane or butane'!N62</f>
        <v>165746047554135.78</v>
      </c>
      <c r="O14" s="310">
        <f>'NonE-LPG propane or butane'!O62+'E-LPG propane or butane'!O62</f>
        <v>162405437506992.03</v>
      </c>
      <c r="P14" s="310">
        <f>'NonE-LPG propane or butane'!P62+'E-LPG propane or butane'!P62</f>
        <v>159099276938818</v>
      </c>
      <c r="Q14" s="310">
        <f>'NonE-LPG propane or butane'!Q62+'E-LPG propane or butane'!Q62</f>
        <v>155827529802547.03</v>
      </c>
      <c r="R14" s="310">
        <f>'NonE-LPG propane or butane'!R62+'E-LPG propane or butane'!R62</f>
        <v>152590160055559.25</v>
      </c>
      <c r="S14" s="310">
        <f>'NonE-LPG propane or butane'!S62+'E-LPG propane or butane'!S62</f>
        <v>150034840920210.66</v>
      </c>
      <c r="T14" s="310">
        <f>'NonE-LPG propane or butane'!T62+'E-LPG propane or butane'!T62</f>
        <v>147477486956598.81</v>
      </c>
      <c r="U14" s="310">
        <f>'NonE-LPG propane or butane'!U62+'E-LPG propane or butane'!U62</f>
        <v>144918100052451.97</v>
      </c>
      <c r="V14" s="310">
        <f>'NonE-LPG propane or butane'!V62+'E-LPG propane or butane'!V62</f>
        <v>142356682095395.81</v>
      </c>
      <c r="W14" s="310">
        <f>'NonE-LPG propane or butane'!W62+'E-LPG propane or butane'!W62</f>
        <v>139793234972952.83</v>
      </c>
      <c r="X14" s="310">
        <f>'NonE-LPG propane or butane'!X62+'E-LPG propane or butane'!X62</f>
        <v>136255130425380.81</v>
      </c>
      <c r="Y14" s="310">
        <f>'NonE-LPG propane or butane'!Y62+'E-LPG propane or butane'!Y62</f>
        <v>132714260689183.11</v>
      </c>
      <c r="Z14" s="310">
        <f>'NonE-LPG propane or butane'!Z62+'E-LPG propane or butane'!Z62</f>
        <v>129170628352008.41</v>
      </c>
      <c r="AA14" s="310">
        <f>'NonE-LPG propane or butane'!AA62+'E-LPG propane or butane'!AA62</f>
        <v>125624236001364.38</v>
      </c>
      <c r="AB14" s="310">
        <f>'NonE-LPG propane or butane'!AB62+'E-LPG propane or butane'!AB62</f>
        <v>122075086224617.33</v>
      </c>
      <c r="AC14" s="310">
        <f>'NonE-LPG propane or butane'!AC62+'E-LPG propane or butane'!AC62</f>
        <v>119343017742132.69</v>
      </c>
      <c r="AD14" s="310">
        <f>'NonE-LPG propane or butane'!AD62+'E-LPG propane or butane'!AD62</f>
        <v>116608817442136.06</v>
      </c>
      <c r="AE14" s="310">
        <f>'NonE-LPG propane or butane'!AE62+'E-LPG propane or butane'!AE62</f>
        <v>113872487322408.8</v>
      </c>
      <c r="AF14" s="310">
        <f>'NonE-LPG propane or butane'!AF62+'E-LPG propane or butane'!AF62</f>
        <v>111134029380623.38</v>
      </c>
      <c r="AG14" s="310">
        <f>'NonE-LPG propane or butane'!AG62+'E-LPG propane or butane'!AG62</f>
        <v>108393445614343.17</v>
      </c>
      <c r="AH14" s="310">
        <f>'NonE-LPG propane or butane'!AH62+'E-LPG propane or butane'!AH62</f>
        <v>106760060997522.66</v>
      </c>
      <c r="AI14" s="310">
        <f>'NonE-LPG propane or butane'!AI62+'E-LPG propane or butane'!AI62</f>
        <v>105125389827280.77</v>
      </c>
      <c r="AJ14" s="310">
        <f>'NonE-LPG propane or butane'!AJ62+'E-LPG propane or butane'!AJ62</f>
        <v>103489433305323.94</v>
      </c>
      <c r="AK14" s="310">
        <f>'NonE-LPG propane or butane'!AK62+'E-LPG propane or butane'!AK62</f>
        <v>101852192633293.31</v>
      </c>
      <c r="AL14" s="310">
        <f>'NonE-LPG propane or butane'!AL62+'E-LPG propane or butane'!AL62</f>
        <v>100213669012764.17</v>
      </c>
      <c r="AM14" s="310">
        <f>'NonE-LPG propane or butane'!AM62+'E-LPG propane or butane'!AM62</f>
        <v>99413772615621.781</v>
      </c>
      <c r="AN14" s="310">
        <f>'NonE-LPG propane or butane'!AN62+'E-LPG propane or butane'!AN62</f>
        <v>98613224900591.234</v>
      </c>
      <c r="AO14" s="310">
        <f>'NonE-LPG propane or butane'!AO62+'E-LPG propane or butane'!AO62</f>
        <v>97812026467980.109</v>
      </c>
      <c r="AP14" s="310">
        <f>'NonE-LPG propane or butane'!AP62+'E-LPG propane or butane'!AP62</f>
        <v>97010177918062.969</v>
      </c>
      <c r="AQ14" s="310">
        <f>'NonE-LPG propane or butane'!AQ62+'E-LPG propane or butane'!AQ62</f>
        <v>96199407859712.984</v>
      </c>
    </row>
    <row r="15" spans="1:43" x14ac:dyDescent="0.2">
      <c r="A15" s="133" t="s">
        <v>102</v>
      </c>
      <c r="B15" s="310">
        <f>'NonE-LPG propane or butane'!B63+'E-LPG propane or butane'!B63</f>
        <v>3850392540291000</v>
      </c>
      <c r="C15" s="310">
        <f>'NonE-LPG propane or butane'!C63+'E-LPG propane or butane'!C63</f>
        <v>4019548163218500</v>
      </c>
      <c r="D15" s="310">
        <f>'NonE-LPG propane or butane'!D63+'E-LPG propane or butane'!D63</f>
        <v>4708498458873691</v>
      </c>
      <c r="E15" s="310">
        <f>'NonE-LPG propane or butane'!E63+'E-LPG propane or butane'!E63</f>
        <v>5029290448583560</v>
      </c>
      <c r="F15" s="310">
        <f>'NonE-LPG propane or butane'!F63+'E-LPG propane or butane'!F63</f>
        <v>5525048330978969</v>
      </c>
      <c r="G15" s="310">
        <f>'NonE-LPG propane or butane'!G63+'E-LPG propane or butane'!G63</f>
        <v>5851651244211946</v>
      </c>
      <c r="H15" s="310">
        <f>'NonE-LPG propane or butane'!H63+'E-LPG propane or butane'!H63</f>
        <v>6160754286828266</v>
      </c>
      <c r="I15" s="310">
        <f>'NonE-LPG propane or butane'!I63+'E-LPG propane or butane'!I63</f>
        <v>6505727466010779</v>
      </c>
      <c r="J15" s="310">
        <f>'NonE-LPG propane or butane'!J63+'E-LPG propane or butane'!J63</f>
        <v>6601796572800754</v>
      </c>
      <c r="K15" s="310">
        <f>'NonE-LPG propane or butane'!K63+'E-LPG propane or butane'!K63</f>
        <v>6722183142842326</v>
      </c>
      <c r="L15" s="310">
        <f>'NonE-LPG propane or butane'!L63+'E-LPG propane or butane'!L63</f>
        <v>6737532849357116</v>
      </c>
      <c r="M15" s="310">
        <f>'NonE-LPG propane or butane'!M63+'E-LPG propane or butane'!M63</f>
        <v>6683478907547501</v>
      </c>
      <c r="N15" s="310">
        <f>'NonE-LPG propane or butane'!N63+'E-LPG propane or butane'!N63</f>
        <v>6653076813663286</v>
      </c>
      <c r="O15" s="310">
        <f>'NonE-LPG propane or butane'!O63+'E-LPG propane or butane'!O63</f>
        <v>6622577537273575</v>
      </c>
      <c r="P15" s="310">
        <f>'NonE-LPG propane or butane'!P63+'E-LPG propane or butane'!P63</f>
        <v>6591981148658205</v>
      </c>
      <c r="Q15" s="310">
        <f>'NonE-LPG propane or butane'!Q63+'E-LPG propane or butane'!Q63</f>
        <v>6561287718088462</v>
      </c>
      <c r="R15" s="310">
        <f>'NonE-LPG propane or butane'!R63+'E-LPG propane or butane'!R63</f>
        <v>6530497315827073</v>
      </c>
      <c r="S15" s="310">
        <f>'NonE-LPG propane or butane'!S63+'E-LPG propane or butane'!S63</f>
        <v>6458215920665174</v>
      </c>
      <c r="T15" s="310">
        <f>'NonE-LPG propane or butane'!T63+'E-LPG propane or butane'!T63</f>
        <v>6385892079486351</v>
      </c>
      <c r="U15" s="310">
        <f>'NonE-LPG propane or butane'!U63+'E-LPG propane or butane'!U63</f>
        <v>6313525812716877</v>
      </c>
      <c r="V15" s="310">
        <f>'NonE-LPG propane or butane'!V63+'E-LPG propane or butane'!V63</f>
        <v>6241117140781919</v>
      </c>
      <c r="W15" s="310">
        <f>'NonE-LPG propane or butane'!W63+'E-LPG propane or butane'!W63</f>
        <v>6168666084105532</v>
      </c>
      <c r="X15" s="310">
        <f>'NonE-LPG propane or butane'!X63+'E-LPG propane or butane'!X63</f>
        <v>6031221051783759</v>
      </c>
      <c r="Y15" s="310">
        <f>'NonE-LPG propane or butane'!Y63+'E-LPG propane or butane'!Y63</f>
        <v>5893697119212873</v>
      </c>
      <c r="Z15" s="310">
        <f>'NonE-LPG propane or butane'!Z63+'E-LPG propane or butane'!Z63</f>
        <v>5756094324661548</v>
      </c>
      <c r="AA15" s="310">
        <f>'NonE-LPG propane or butane'!AA63+'E-LPG propane or butane'!AA63</f>
        <v>5618412706396377</v>
      </c>
      <c r="AB15" s="310">
        <f>'NonE-LPG propane or butane'!AB63+'E-LPG propane or butane'!AB63</f>
        <v>5480652302681872</v>
      </c>
      <c r="AC15" s="310">
        <f>'NonE-LPG propane or butane'!AC63+'E-LPG propane or butane'!AC63</f>
        <v>5342813151780460</v>
      </c>
      <c r="AD15" s="310">
        <f>'NonE-LPG propane or butane'!AD63+'E-LPG propane or butane'!AD63</f>
        <v>5204895291952493</v>
      </c>
      <c r="AE15" s="310">
        <f>'NonE-LPG propane or butane'!AE63+'E-LPG propane or butane'!AE63</f>
        <v>5066898761456236</v>
      </c>
      <c r="AF15" s="310">
        <f>'NonE-LPG propane or butane'!AF63+'E-LPG propane or butane'!AF63</f>
        <v>4928823598547873</v>
      </c>
      <c r="AG15" s="310">
        <f>'NonE-LPG propane or butane'!AG63+'E-LPG propane or butane'!AG63</f>
        <v>4790669841481510</v>
      </c>
      <c r="AH15" s="310">
        <f>'NonE-LPG propane or butane'!AH63+'E-LPG propane or butane'!AH63</f>
        <v>4671047278623206</v>
      </c>
      <c r="AI15" s="310">
        <f>'NonE-LPG propane or butane'!AI63+'E-LPG propane or butane'!AI63</f>
        <v>4551356608791150</v>
      </c>
      <c r="AJ15" s="310">
        <f>'NonE-LPG propane or butane'!AJ63+'E-LPG propane or butane'!AJ63</f>
        <v>4431597865135865.5</v>
      </c>
      <c r="AK15" s="310">
        <f>'NonE-LPG propane or butane'!AK63+'E-LPG propane or butane'!AK63</f>
        <v>4311771080806081</v>
      </c>
      <c r="AL15" s="310">
        <f>'NonE-LPG propane or butane'!AL63+'E-LPG propane or butane'!AL63</f>
        <v>4191876288948711</v>
      </c>
      <c r="AM15" s="310">
        <f>'NonE-LPG propane or butane'!AM63+'E-LPG propane or butane'!AM63</f>
        <v>4065828248283604</v>
      </c>
      <c r="AN15" s="310">
        <f>'NonE-LPG propane or butane'!AN63+'E-LPG propane or butane'!AN63</f>
        <v>3939708872448955</v>
      </c>
      <c r="AO15" s="310">
        <f>'NonE-LPG propane or butane'!AO63+'E-LPG propane or butane'!AO63</f>
        <v>3813518196250403.5</v>
      </c>
      <c r="AP15" s="310">
        <f>'NonE-LPG propane or butane'!AP63+'E-LPG propane or butane'!AP63</f>
        <v>3687256254491691.5</v>
      </c>
      <c r="AQ15" s="310">
        <f>'NonE-LPG propane or butane'!AQ63+'E-LPG propane or butane'!AQ63</f>
        <v>3560623139389075.5</v>
      </c>
    </row>
    <row r="16" spans="1:43" x14ac:dyDescent="0.2">
      <c r="A16" s="133" t="s">
        <v>103</v>
      </c>
      <c r="B16" s="310">
        <f>'NonE-LPG propane or butane'!B64+'E-LPG propane or butane'!B64</f>
        <v>76881848686500.031</v>
      </c>
      <c r="C16" s="310">
        <f>'NonE-LPG propane or butane'!C64+'E-LPG propane or butane'!C64</f>
        <v>74504030914500</v>
      </c>
      <c r="D16" s="310">
        <f>'NonE-LPG propane or butane'!D64+'E-LPG propane or butane'!D64</f>
        <v>79090889879772.031</v>
      </c>
      <c r="E16" s="310">
        <f>'NonE-LPG propane or butane'!E64+'E-LPG propane or butane'!E64</f>
        <v>92243775043183.391</v>
      </c>
      <c r="F16" s="310">
        <f>'NonE-LPG propane or butane'!F64+'E-LPG propane or butane'!F64</f>
        <v>102639703345796.56</v>
      </c>
      <c r="G16" s="310">
        <f>'NonE-LPG propane or butane'!G64+'E-LPG propane or butane'!G64</f>
        <v>110190686175491.98</v>
      </c>
      <c r="H16" s="310">
        <f>'NonE-LPG propane or butane'!H64+'E-LPG propane or butane'!H64</f>
        <v>117527945010496.08</v>
      </c>
      <c r="I16" s="310">
        <f>'NonE-LPG propane or butane'!I64+'E-LPG propane or butane'!I64</f>
        <v>125224688356713.56</v>
      </c>
      <c r="J16" s="310">
        <f>'NonE-LPG propane or butane'!J64+'E-LPG propane or butane'!J64</f>
        <v>130353541157532.89</v>
      </c>
      <c r="K16" s="310">
        <f>'NonE-LPG propane or butane'!K64+'E-LPG propane or butane'!K64</f>
        <v>135671007660492</v>
      </c>
      <c r="L16" s="310">
        <f>'NonE-LPG propane or butane'!L64+'E-LPG propane or butane'!L64</f>
        <v>139780605322538.19</v>
      </c>
      <c r="M16" s="310">
        <f>'NonE-LPG propane or butane'!M64+'E-LPG propane or butane'!M64</f>
        <v>143018065106402</v>
      </c>
      <c r="N16" s="310">
        <f>'NonE-LPG propane or butane'!N64+'E-LPG propane or butane'!N64</f>
        <v>145293137499889.13</v>
      </c>
      <c r="O16" s="310">
        <f>'NonE-LPG propane or butane'!O64+'E-LPG propane or butane'!O64</f>
        <v>147532144095926.97</v>
      </c>
      <c r="P16" s="310">
        <f>'NonE-LPG propane or butane'!P64+'E-LPG propane or butane'!P64</f>
        <v>149735266371374.03</v>
      </c>
      <c r="Q16" s="310">
        <f>'NonE-LPG propane or butane'!Q64+'E-LPG propane or butane'!Q64</f>
        <v>151902685775273.13</v>
      </c>
      <c r="R16" s="310">
        <f>'NonE-LPG propane or butane'!R64+'E-LPG propane or butane'!R64</f>
        <v>154034583728852</v>
      </c>
      <c r="S16" s="310">
        <f>'NonE-LPG propane or butane'!S64+'E-LPG propane or butane'!S64</f>
        <v>154683681955728.66</v>
      </c>
      <c r="T16" s="310">
        <f>'NonE-LPG propane or butane'!T64+'E-LPG propane or butane'!T64</f>
        <v>155329727771651.31</v>
      </c>
      <c r="U16" s="310">
        <f>'NonE-LPG propane or butane'!U64+'E-LPG propane or butane'!U64</f>
        <v>155972719301707.16</v>
      </c>
      <c r="V16" s="310">
        <f>'NonE-LPG propane or butane'!V64+'E-LPG propane or butane'!V64</f>
        <v>156612654671115.53</v>
      </c>
      <c r="W16" s="310">
        <f>'NonE-LPG propane or butane'!W64+'E-LPG propane or butane'!W64</f>
        <v>157249532005228.28</v>
      </c>
      <c r="X16" s="310">
        <f>'NonE-LPG propane or butane'!X64+'E-LPG propane or butane'!X64</f>
        <v>156597547196037.69</v>
      </c>
      <c r="Y16" s="310">
        <f>'NonE-LPG propane or butane'!Y64+'E-LPG propane or butane'!Y64</f>
        <v>155946749971788.19</v>
      </c>
      <c r="Z16" s="310">
        <f>'NonE-LPG propane or butane'!Z64+'E-LPG propane or butane'!Z64</f>
        <v>155297141164909.81</v>
      </c>
      <c r="AA16" s="310">
        <f>'NonE-LPG propane or butane'!AA64+'E-LPG propane or butane'!AA64</f>
        <v>154648721607774.06</v>
      </c>
      <c r="AB16" s="310">
        <f>'NonE-LPG propane or butane'!AB64+'E-LPG propane or butane'!AB64</f>
        <v>154001492132694.44</v>
      </c>
      <c r="AC16" s="310">
        <f>'NonE-LPG propane or butane'!AC64+'E-LPG propane or butane'!AC64</f>
        <v>151690849637239.06</v>
      </c>
      <c r="AD16" s="310">
        <f>'NonE-LPG propane or butane'!AD64+'E-LPG propane or butane'!AD64</f>
        <v>149386957782148.94</v>
      </c>
      <c r="AE16" s="310">
        <f>'NonE-LPG propane or butane'!AE64+'E-LPG propane or butane'!AE64</f>
        <v>147089820931926.41</v>
      </c>
      <c r="AF16" s="310">
        <f>'NonE-LPG propane or butane'!AF64+'E-LPG propane or butane'!AF64</f>
        <v>144799443450766.72</v>
      </c>
      <c r="AG16" s="310">
        <f>'NonE-LPG propane or butane'!AG64+'E-LPG propane or butane'!AG64</f>
        <v>142515829702558.25</v>
      </c>
      <c r="AH16" s="310">
        <f>'NonE-LPG propane or butane'!AH64+'E-LPG propane or butane'!AH64</f>
        <v>139000962856289.95</v>
      </c>
      <c r="AI16" s="310">
        <f>'NonE-LPG propane or butane'!AI64+'E-LPG propane or butane'!AI64</f>
        <v>135497046470196.94</v>
      </c>
      <c r="AJ16" s="310">
        <f>'NonE-LPG propane or butane'!AJ64+'E-LPG propane or butane'!AJ64</f>
        <v>132004087555819.88</v>
      </c>
      <c r="AK16" s="310">
        <f>'NonE-LPG propane or butane'!AK64+'E-LPG propane or butane'!AK64</f>
        <v>128522093124206.25</v>
      </c>
      <c r="AL16" s="310">
        <f>'NonE-LPG propane or butane'!AL64+'E-LPG propane or butane'!AL64</f>
        <v>125051070185909.8</v>
      </c>
      <c r="AM16" s="310">
        <f>'NonE-LPG propane or butane'!AM64+'E-LPG propane or butane'!AM64</f>
        <v>121585771773543.48</v>
      </c>
      <c r="AN16" s="310">
        <f>'NonE-LPG propane or butane'!AN64+'E-LPG propane or butane'!AN64</f>
        <v>118131476793708.8</v>
      </c>
      <c r="AO16" s="310">
        <f>'NonE-LPG propane or butane'!AO64+'E-LPG propane or butane'!AO64</f>
        <v>114688192266812.28</v>
      </c>
      <c r="AP16" s="310">
        <f>'NonE-LPG propane or butane'!AP64+'E-LPG propane or butane'!AP64</f>
        <v>111255925212766.38</v>
      </c>
      <c r="AQ16" s="310">
        <f>'NonE-LPG propane or butane'!AQ64+'E-LPG propane or butane'!AQ64</f>
        <v>107825286625285.19</v>
      </c>
    </row>
    <row r="17" spans="1:43" x14ac:dyDescent="0.2">
      <c r="A17" s="133" t="s">
        <v>104</v>
      </c>
      <c r="B17" s="310">
        <f>'NonE-LPG propane or butane'!B65+'E-LPG propane or butane'!B65</f>
        <v>28889374799999.996</v>
      </c>
      <c r="C17" s="310">
        <f>'NonE-LPG propane or butane'!C65+'E-LPG propane or butane'!C65</f>
        <v>44406302457000</v>
      </c>
      <c r="D17" s="310">
        <f>'NonE-LPG propane or butane'!D65+'E-LPG propane or butane'!D65</f>
        <v>53222891954957.633</v>
      </c>
      <c r="E17" s="310">
        <f>'NonE-LPG propane or butane'!E65+'E-LPG propane or butane'!E65</f>
        <v>56265995633206.805</v>
      </c>
      <c r="F17" s="310">
        <f>'NonE-LPG propane or butane'!F65+'E-LPG propane or butane'!F65</f>
        <v>58469817468138.117</v>
      </c>
      <c r="G17" s="310">
        <f>'NonE-LPG propane or butane'!G65+'E-LPG propane or butane'!G65</f>
        <v>60391843527029.313</v>
      </c>
      <c r="H17" s="310">
        <f>'NonE-LPG propane or butane'!H65+'E-LPG propane or butane'!H65</f>
        <v>62705810545717.07</v>
      </c>
      <c r="I17" s="310">
        <f>'NonE-LPG propane or butane'!I65+'E-LPG propane or butane'!I65</f>
        <v>65416013052737.938</v>
      </c>
      <c r="J17" s="310">
        <f>'NonE-LPG propane or butane'!J65+'E-LPG propane or butane'!J65</f>
        <v>67061693602184.023</v>
      </c>
      <c r="K17" s="310">
        <f>'NonE-LPG propane or butane'!K65+'E-LPG propane or butane'!K65</f>
        <v>68519488888293.242</v>
      </c>
      <c r="L17" s="310">
        <f>'NonE-LPG propane or butane'!L65+'E-LPG propane or butane'!L65</f>
        <v>69397556068382.75</v>
      </c>
      <c r="M17" s="310">
        <f>'NonE-LPG propane or butane'!M65+'E-LPG propane or butane'!M65</f>
        <v>69841148189210.328</v>
      </c>
      <c r="N17" s="310">
        <f>'NonE-LPG propane or butane'!N65+'E-LPG propane or butane'!N65</f>
        <v>70630271952491.375</v>
      </c>
      <c r="O17" s="310">
        <f>'NonE-LPG propane or butane'!O65+'E-LPG propane or butane'!O65</f>
        <v>71259388184726.266</v>
      </c>
      <c r="P17" s="310">
        <f>'NonE-LPG propane or butane'!P65+'E-LPG propane or butane'!P65</f>
        <v>71756487109595.047</v>
      </c>
      <c r="Q17" s="310">
        <f>'NonE-LPG propane or butane'!Q65+'E-LPG propane or butane'!Q65</f>
        <v>72151320663979.625</v>
      </c>
      <c r="R17" s="310">
        <f>'NonE-LPG propane or butane'!R65+'E-LPG propane or butane'!R65</f>
        <v>72474896187243.203</v>
      </c>
      <c r="S17" s="310">
        <f>'NonE-LPG propane or butane'!S65+'E-LPG propane or butane'!S65</f>
        <v>72956996424039.953</v>
      </c>
      <c r="T17" s="310">
        <f>'NonE-LPG propane or butane'!T65+'E-LPG propane or butane'!T65</f>
        <v>73402926496972.984</v>
      </c>
      <c r="U17" s="310">
        <f>'NonE-LPG propane or butane'!U65+'E-LPG propane or butane'!U65</f>
        <v>73813367666032.594</v>
      </c>
      <c r="V17" s="310">
        <f>'NonE-LPG propane or butane'!V65+'E-LPG propane or butane'!V65</f>
        <v>74189084555449.938</v>
      </c>
      <c r="W17" s="310">
        <f>'NonE-LPG propane or butane'!W65+'E-LPG propane or butane'!W65</f>
        <v>74530920111023.625</v>
      </c>
      <c r="X17" s="310">
        <f>'NonE-LPG propane or butane'!X65+'E-LPG propane or butane'!X65</f>
        <v>74839790485305.984</v>
      </c>
      <c r="Y17" s="310">
        <f>'NonE-LPG propane or butane'!Y65+'E-LPG propane or butane'!Y65</f>
        <v>75116679886643.766</v>
      </c>
      <c r="Z17" s="310">
        <f>'NonE-LPG propane or butane'!Z65+'E-LPG propane or butane'!Z65</f>
        <v>75362635426361.125</v>
      </c>
      <c r="AA17" s="310">
        <f>'NonE-LPG propane or butane'!AA65+'E-LPG propane or butane'!AA65</f>
        <v>75578761996489.422</v>
      </c>
      <c r="AB17" s="310">
        <f>'NonE-LPG propane or butane'!AB65+'E-LPG propane or butane'!AB65</f>
        <v>75766217208470.297</v>
      </c>
      <c r="AC17" s="310">
        <f>'NonE-LPG propane or butane'!AC65+'E-LPG propane or butane'!AC65</f>
        <v>75926206421177.141</v>
      </c>
      <c r="AD17" s="310">
        <f>'NonE-LPG propane or butane'!AD65+'E-LPG propane or butane'!AD65</f>
        <v>76059977884458.938</v>
      </c>
      <c r="AE17" s="310">
        <f>'NonE-LPG propane or butane'!AE65+'E-LPG propane or butane'!AE65</f>
        <v>76168818022245.141</v>
      </c>
      <c r="AF17" s="310">
        <f>'NonE-LPG propane or butane'!AF65+'E-LPG propane or butane'!AF65</f>
        <v>76254046877053.125</v>
      </c>
      <c r="AG17" s="310">
        <f>'NonE-LPG propane or butane'!AG65+'E-LPG propane or butane'!AG65</f>
        <v>76317013735574.781</v>
      </c>
      <c r="AH17" s="310">
        <f>'NonE-LPG propane or butane'!AH65+'E-LPG propane or butane'!AH65</f>
        <v>76359092952870.5</v>
      </c>
      <c r="AI17" s="310">
        <f>'NonE-LPG propane or butane'!AI65+'E-LPG propane or butane'!AI65</f>
        <v>76381679990614.031</v>
      </c>
      <c r="AJ17" s="310">
        <f>'NonE-LPG propane or butane'!AJ65+'E-LPG propane or butane'!AJ65</f>
        <v>76386187682801.484</v>
      </c>
      <c r="AK17" s="310">
        <f>'NonE-LPG propane or butane'!AK65+'E-LPG propane or butane'!AK65</f>
        <v>76374042740406</v>
      </c>
      <c r="AL17" s="310">
        <f>'NonE-LPG propane or butane'!AL65+'E-LPG propane or butane'!AL65</f>
        <v>76346682504610.75</v>
      </c>
      <c r="AM17" s="310">
        <f>'NonE-LPG propane or butane'!AM65+'E-LPG propane or butane'!AM65</f>
        <v>76305551956526.625</v>
      </c>
      <c r="AN17" s="310">
        <f>'NonE-LPG propane or butane'!AN65+'E-LPG propane or butane'!AN65</f>
        <v>76252100989672.031</v>
      </c>
      <c r="AO17" s="310">
        <f>'NonE-LPG propane or butane'!AO65+'E-LPG propane or butane'!AO65</f>
        <v>76187781950012.484</v>
      </c>
      <c r="AP17" s="310">
        <f>'NonE-LPG propane or butane'!AP65+'E-LPG propane or butane'!AP65</f>
        <v>76114047446994.938</v>
      </c>
      <c r="AQ17" s="310">
        <f>'NonE-LPG propane or butane'!AQ65+'E-LPG propane or butane'!AQ65</f>
        <v>76026009767634.219</v>
      </c>
    </row>
    <row r="18" spans="1:43" x14ac:dyDescent="0.2">
      <c r="A18" s="133" t="s">
        <v>105</v>
      </c>
      <c r="B18" s="310">
        <f>'NonE-LPG propane or butane'!B66+'E-LPG propane or butane'!B66</f>
        <v>1327800111000</v>
      </c>
      <c r="C18" s="310">
        <f>'NonE-LPG propane or butane'!C66+'E-LPG propane or butane'!C66</f>
        <v>1008350293499.9999</v>
      </c>
      <c r="D18" s="310">
        <f>'NonE-LPG propane or butane'!D66+'E-LPG propane or butane'!D66</f>
        <v>1022550472922.7299</v>
      </c>
      <c r="E18" s="310">
        <f>'NonE-LPG propane or butane'!E66+'E-LPG propane or butane'!E66</f>
        <v>1315530848519.1841</v>
      </c>
      <c r="F18" s="310">
        <f>'NonE-LPG propane or butane'!F66+'E-LPG propane or butane'!F66</f>
        <v>1356236167752.1313</v>
      </c>
      <c r="G18" s="310">
        <f>'NonE-LPG propane or butane'!G66+'E-LPG propane or butane'!G66</f>
        <v>1428421360461.9265</v>
      </c>
      <c r="H18" s="310">
        <f>'NonE-LPG propane or butane'!H66+'E-LPG propane or butane'!H66</f>
        <v>1518727479753.1289</v>
      </c>
      <c r="I18" s="310">
        <f>'NonE-LPG propane or butane'!I66+'E-LPG propane or butane'!I66</f>
        <v>1596663151968.0903</v>
      </c>
      <c r="J18" s="310">
        <f>'NonE-LPG propane or butane'!J66+'E-LPG propane or butane'!J66</f>
        <v>1656004809422.6484</v>
      </c>
      <c r="K18" s="310">
        <f>'NonE-LPG propane or butane'!K66+'E-LPG propane or butane'!K66</f>
        <v>1702615150074.3765</v>
      </c>
      <c r="L18" s="310">
        <f>'NonE-LPG propane or butane'!L66+'E-LPG propane or butane'!L66</f>
        <v>1741921824094.8696</v>
      </c>
      <c r="M18" s="310">
        <f>'NonE-LPG propane or butane'!M66+'E-LPG propane or butane'!M66</f>
        <v>1780863588172.1538</v>
      </c>
      <c r="N18" s="310">
        <f>'NonE-LPG propane or butane'!N66+'E-LPG propane or butane'!N66</f>
        <v>1832616377646.5452</v>
      </c>
      <c r="O18" s="310">
        <f>'NonE-LPG propane or butane'!O66+'E-LPG propane or butane'!O66</f>
        <v>1890675027829.0696</v>
      </c>
      <c r="P18" s="310">
        <f>'NonE-LPG propane or butane'!P66+'E-LPG propane or butane'!P66</f>
        <v>1953411202204.1445</v>
      </c>
      <c r="Q18" s="310">
        <f>'NonE-LPG propane or butane'!Q66+'E-LPG propane or butane'!Q66</f>
        <v>2018961636414.9849</v>
      </c>
      <c r="R18" s="310">
        <f>'NonE-LPG propane or butane'!R66+'E-LPG propane or butane'!R66</f>
        <v>2085188745294.8108</v>
      </c>
      <c r="S18" s="310">
        <f>'NonE-LPG propane or butane'!S66+'E-LPG propane or butane'!S66</f>
        <v>2158280190643.8086</v>
      </c>
      <c r="T18" s="310">
        <f>'NonE-LPG propane or butane'!T66+'E-LPG propane or butane'!T66</f>
        <v>2229990796715.4585</v>
      </c>
      <c r="U18" s="310">
        <f>'NonE-LPG propane or butane'!U66+'E-LPG propane or butane'!U66</f>
        <v>2300037433355.1514</v>
      </c>
      <c r="V18" s="310">
        <f>'NonE-LPG propane or butane'!V66+'E-LPG propane or butane'!V66</f>
        <v>2368139914064.8599</v>
      </c>
      <c r="W18" s="310">
        <f>'NonE-LPG propane or butane'!W66+'E-LPG propane or butane'!W66</f>
        <v>2434022958769.1201</v>
      </c>
      <c r="X18" s="310">
        <f>'NonE-LPG propane or butane'!X66+'E-LPG propane or butane'!X66</f>
        <v>2497418131064.4683</v>
      </c>
      <c r="Y18" s="310">
        <f>'NonE-LPG propane or butane'!Y66+'E-LPG propane or butane'!Y66</f>
        <v>2558065729927.5625</v>
      </c>
      <c r="Z18" s="310">
        <f>'NonE-LPG propane or butane'!Z66+'E-LPG propane or butane'!Z66</f>
        <v>2615716616532.2222</v>
      </c>
      <c r="AA18" s="310">
        <f>'NonE-LPG propane or butane'!AA66+'E-LPG propane or butane'!AA66</f>
        <v>2670133957765.5967</v>
      </c>
      <c r="AB18" s="310">
        <f>'NonE-LPG propane or butane'!AB66+'E-LPG propane or butane'!AB66</f>
        <v>2721094869216.6143</v>
      </c>
      <c r="AC18" s="310">
        <f>'NonE-LPG propane or butane'!AC66+'E-LPG propane or butane'!AC66</f>
        <v>2768391941811.8262</v>
      </c>
      <c r="AD18" s="310">
        <f>'NonE-LPG propane or butane'!AD66+'E-LPG propane or butane'!AD66</f>
        <v>2811834637865.1055</v>
      </c>
      <c r="AE18" s="310">
        <f>'NonE-LPG propane or butane'!AE66+'E-LPG propane or butane'!AE66</f>
        <v>2851250544058.1182</v>
      </c>
      <c r="AF18" s="310">
        <f>'NonE-LPG propane or butane'!AF66+'E-LPG propane or butane'!AF66</f>
        <v>2886486470743.7813</v>
      </c>
      <c r="AG18" s="310">
        <f>'NonE-LPG propane or butane'!AG66+'E-LPG propane or butane'!AG66</f>
        <v>2917409388931.4683</v>
      </c>
      <c r="AH18" s="310">
        <f>'NonE-LPG propane or butane'!AH66+'E-LPG propane or butane'!AH66</f>
        <v>2943907198335.2236</v>
      </c>
      <c r="AI18" s="310">
        <f>'NonE-LPG propane or butane'!AI66+'E-LPG propane or butane'!AI66</f>
        <v>2965889321910.2402</v>
      </c>
      <c r="AJ18" s="310">
        <f>'NonE-LPG propane or butane'!AJ66+'E-LPG propane or butane'!AJ66</f>
        <v>2983287124335.9072</v>
      </c>
      <c r="AK18" s="310">
        <f>'NonE-LPG propane or butane'!AK66+'E-LPG propane or butane'!AK66</f>
        <v>2996054153893.2969</v>
      </c>
      <c r="AL18" s="310">
        <f>'NonE-LPG propane or butane'!AL66+'E-LPG propane or butane'!AL66</f>
        <v>3004166209103.7495</v>
      </c>
      <c r="AM18" s="310">
        <f>'NonE-LPG propane or butane'!AM66+'E-LPG propane or butane'!AM66</f>
        <v>3007621233316.2822</v>
      </c>
      <c r="AN18" s="310">
        <f>'NonE-LPG propane or butane'!AN66+'E-LPG propane or butane'!AN66</f>
        <v>3006439042133.4878</v>
      </c>
      <c r="AO18" s="310">
        <f>'NonE-LPG propane or butane'!AO66+'E-LPG propane or butane'!AO66</f>
        <v>3000660890129.3442</v>
      </c>
      <c r="AP18" s="310">
        <f>'NonE-LPG propane or butane'!AP66+'E-LPG propane or butane'!AP66</f>
        <v>2990348884724.4492</v>
      </c>
      <c r="AQ18" s="310">
        <f>'NonE-LPG propane or butane'!AQ66+'E-LPG propane or butane'!AQ66</f>
        <v>2975337187532.8979</v>
      </c>
    </row>
    <row r="19" spans="1:43" x14ac:dyDescent="0.2">
      <c r="A19" s="133" t="s">
        <v>106</v>
      </c>
      <c r="B19" s="310">
        <f>'NonE-LPG propane or butane'!B67+'E-LPG propane or butane'!B67</f>
        <v>2363928649500</v>
      </c>
      <c r="C19" s="310">
        <f>'NonE-LPG propane or butane'!C67+'E-LPG propane or butane'!C67</f>
        <v>2016700587000</v>
      </c>
      <c r="D19" s="310">
        <f>'NonE-LPG propane or butane'!D67+'E-LPG propane or butane'!D67</f>
        <v>2160542697148.2495</v>
      </c>
      <c r="E19" s="310">
        <f>'NonE-LPG propane or butane'!E67+'E-LPG propane or butane'!E67</f>
        <v>2778570872879.3809</v>
      </c>
      <c r="F19" s="310">
        <f>'NonE-LPG propane or butane'!F67+'E-LPG propane or butane'!F67</f>
        <v>2892855432754.4023</v>
      </c>
      <c r="G19" s="310">
        <f>'NonE-LPG propane or butane'!G67+'E-LPG propane or butane'!G67</f>
        <v>3090819544463.3662</v>
      </c>
      <c r="H19" s="310">
        <f>'NonE-LPG propane or butane'!H67+'E-LPG propane or butane'!H67</f>
        <v>3347956597070.3823</v>
      </c>
      <c r="I19" s="310">
        <f>'NonE-LPG propane or butane'!I67+'E-LPG propane or butane'!I67</f>
        <v>3592853653272.6382</v>
      </c>
      <c r="J19" s="310">
        <f>'NonE-LPG propane or butane'!J67+'E-LPG propane or butane'!J67</f>
        <v>3803644713606.3306</v>
      </c>
      <c r="K19" s="310">
        <f>'NonE-LPG propane or butane'!K67+'E-LPG propane or butane'!K67</f>
        <v>3986852755168.022</v>
      </c>
      <c r="L19" s="310">
        <f>'NonE-LPG propane or butane'!L67+'E-LPG propane or butane'!L67</f>
        <v>4147954208214.5322</v>
      </c>
      <c r="M19" s="310">
        <f>'NonE-LPG propane or butane'!M67+'E-LPG propane or butane'!M67</f>
        <v>4296379531593.7344</v>
      </c>
      <c r="N19" s="310">
        <f>'NonE-LPG propane or butane'!N67+'E-LPG propane or butane'!N67</f>
        <v>4454809562174.4795</v>
      </c>
      <c r="O19" s="310">
        <f>'NonE-LPG propane or butane'!O67+'E-LPG propane or butane'!O67</f>
        <v>4612303155830.9082</v>
      </c>
      <c r="P19" s="310">
        <f>'NonE-LPG propane or butane'!P67+'E-LPG propane or butane'!P67</f>
        <v>4767973083036.7773</v>
      </c>
      <c r="Q19" s="310">
        <f>'NonE-LPG propane or butane'!Q67+'E-LPG propane or butane'!Q67</f>
        <v>4920871695082.4473</v>
      </c>
      <c r="R19" s="310">
        <f>'NonE-LPG propane or butane'!R67+'E-LPG propane or butane'!R67</f>
        <v>5069996130391.998</v>
      </c>
      <c r="S19" s="310">
        <f>'NonE-LPG propane or butane'!S67+'E-LPG propane or butane'!S67</f>
        <v>5229246995676.3223</v>
      </c>
      <c r="T19" s="310">
        <f>'NonE-LPG propane or butane'!T67+'E-LPG propane or butane'!T67</f>
        <v>5384139686830.875</v>
      </c>
      <c r="U19" s="310">
        <f>'NonE-LPG propane or butane'!U67+'E-LPG propane or butane'!U67</f>
        <v>5534145289100.3564</v>
      </c>
      <c r="V19" s="310">
        <f>'NonE-LPG propane or butane'!V67+'E-LPG propane or butane'!V67</f>
        <v>5678757294725.0635</v>
      </c>
      <c r="W19" s="310">
        <f>'NonE-LPG propane or butane'!W67+'E-LPG propane or butane'!W67</f>
        <v>5817494887395.2588</v>
      </c>
      <c r="X19" s="310">
        <f>'NonE-LPG propane or butane'!X67+'E-LPG propane or butane'!X67</f>
        <v>5949905965057.6475</v>
      </c>
      <c r="Y19" s="310">
        <f>'NonE-LPG propane or butane'!Y67+'E-LPG propane or butane'!Y67</f>
        <v>6075569874442.8604</v>
      </c>
      <c r="Z19" s="310">
        <f>'NonE-LPG propane or butane'!Z67+'E-LPG propane or butane'!Z67</f>
        <v>6194099834995.8984</v>
      </c>
      <c r="AA19" s="310">
        <f>'NonE-LPG propane or butane'!AA67+'E-LPG propane or butane'!AA67</f>
        <v>6305145034385.2393</v>
      </c>
      <c r="AB19" s="310">
        <f>'NonE-LPG propane or butane'!AB67+'E-LPG propane or butane'!AB67</f>
        <v>6408392382356.0518</v>
      </c>
      <c r="AC19" s="310">
        <f>'NonE-LPG propane or butane'!AC67+'E-LPG propane or butane'!AC67</f>
        <v>6503567914302.8301</v>
      </c>
      <c r="AD19" s="310">
        <f>'NonE-LPG propane or butane'!AD67+'E-LPG propane or butane'!AD67</f>
        <v>6590437840487.6201</v>
      </c>
      <c r="AE19" s="310">
        <f>'NonE-LPG propane or butane'!AE67+'E-LPG propane or butane'!AE67</f>
        <v>6668809241252.9961</v>
      </c>
      <c r="AF19" s="310">
        <f>'NonE-LPG propane or butane'!AF67+'E-LPG propane or butane'!AF67</f>
        <v>6738530412807.0166</v>
      </c>
      <c r="AG19" s="310">
        <f>'NonE-LPG propane or butane'!AG67+'E-LPG propane or butane'!AG67</f>
        <v>6799490872134.2295</v>
      </c>
      <c r="AH19" s="310">
        <f>'NonE-LPG propane or butane'!AH67+'E-LPG propane or butane'!AH67</f>
        <v>6851621033260.9492</v>
      </c>
      <c r="AI19" s="310">
        <f>'NonE-LPG propane or butane'!AI67+'E-LPG propane or butane'!AI67</f>
        <v>6894891570432.2061</v>
      </c>
      <c r="AJ19" s="310">
        <f>'NonE-LPG propane or butane'!AJ67+'E-LPG propane or butane'!AJ67</f>
        <v>6929312486710.2822</v>
      </c>
      <c r="AK19" s="310">
        <f>'NonE-LPG propane or butane'!AK67+'E-LPG propane or butane'!AK67</f>
        <v>6954931909053.8848</v>
      </c>
      <c r="AL19" s="310">
        <f>'NonE-LPG propane or butane'!AL67+'E-LPG propane or butane'!AL67</f>
        <v>6971834633067.9141</v>
      </c>
      <c r="AM19" s="310">
        <f>'NonE-LPG propane or butane'!AM67+'E-LPG propane or butane'!AM67</f>
        <v>6980140442318.1602</v>
      </c>
      <c r="AN19" s="310">
        <f>'NonE-LPG propane or butane'!AN67+'E-LPG propane or butane'!AN67</f>
        <v>6980002228383.8398</v>
      </c>
      <c r="AO19" s="310">
        <f>'NonE-LPG propane or butane'!AO67+'E-LPG propane or butane'!AO67</f>
        <v>6971603938680.3066</v>
      </c>
      <c r="AP19" s="310">
        <f>'NonE-LPG propane or butane'!AP67+'E-LPG propane or butane'!AP67</f>
        <v>6955158379539.208</v>
      </c>
      <c r="AQ19" s="310">
        <f>'NonE-LPG propane or butane'!AQ67+'E-LPG propane or butane'!AQ67</f>
        <v>6930327085938.3096</v>
      </c>
    </row>
    <row r="20" spans="1:43" x14ac:dyDescent="0.2">
      <c r="A20" s="133" t="s">
        <v>107</v>
      </c>
      <c r="B20" s="310">
        <f>'NonE-LPG propane or butane'!B68+'E-LPG propane or butane'!B68</f>
        <v>1661139051000</v>
      </c>
      <c r="C20" s="310">
        <f>'NonE-LPG propane or butane'!C68+'E-LPG propane or butane'!C68</f>
        <v>1802808100500</v>
      </c>
      <c r="D20" s="310">
        <f>'NonE-LPG propane or butane'!D68+'E-LPG propane or butane'!D68</f>
        <v>1440086990921.613</v>
      </c>
      <c r="E20" s="310">
        <f>'NonE-LPG propane or butane'!E68+'E-LPG propane or butane'!E68</f>
        <v>2229836431170.502</v>
      </c>
      <c r="F20" s="310">
        <f>'NonE-LPG propane or butane'!F68+'E-LPG propane or butane'!F68</f>
        <v>2220845137262.3242</v>
      </c>
      <c r="G20" s="310">
        <f>'NonE-LPG propane or butane'!G68+'E-LPG propane or butane'!G68</f>
        <v>2242117741296.6299</v>
      </c>
      <c r="H20" s="310">
        <f>'NonE-LPG propane or butane'!H68+'E-LPG propane or butane'!H68</f>
        <v>2281732805211.8975</v>
      </c>
      <c r="I20" s="310">
        <f>'NonE-LPG propane or butane'!I68+'E-LPG propane or butane'!I68</f>
        <v>2320680674592.7744</v>
      </c>
      <c r="J20" s="310">
        <f>'NonE-LPG propane or butane'!J68+'E-LPG propane or butane'!J68</f>
        <v>2353920874454.8452</v>
      </c>
      <c r="K20" s="310">
        <f>'NonE-LPG propane or butane'!K68+'E-LPG propane or butane'!K68</f>
        <v>2382093886519.4673</v>
      </c>
      <c r="L20" s="310">
        <f>'NonE-LPG propane or butane'!L68+'E-LPG propane or butane'!L68</f>
        <v>2402652963394.627</v>
      </c>
      <c r="M20" s="310">
        <f>'NonE-LPG propane or butane'!M68+'E-LPG propane or butane'!M68</f>
        <v>2414429466769.3032</v>
      </c>
      <c r="N20" s="310">
        <f>'NonE-LPG propane or butane'!N68+'E-LPG propane or butane'!N68</f>
        <v>2435653927009.9717</v>
      </c>
      <c r="O20" s="310">
        <f>'NonE-LPG propane or butane'!O68+'E-LPG propane or butane'!O68</f>
        <v>2448584675056.6069</v>
      </c>
      <c r="P20" s="310">
        <f>'NonE-LPG propane or butane'!P68+'E-LPG propane or butane'!P68</f>
        <v>2453760144341.3706</v>
      </c>
      <c r="Q20" s="310">
        <f>'NonE-LPG propane or butane'!Q68+'E-LPG propane or butane'!Q68</f>
        <v>2451802498874.2158</v>
      </c>
      <c r="R20" s="310">
        <f>'NonE-LPG propane or butane'!R68+'E-LPG propane or butane'!R68</f>
        <v>2443398051046.0649</v>
      </c>
      <c r="S20" s="310">
        <f>'NonE-LPG propane or butane'!S68+'E-LPG propane or butane'!S68</f>
        <v>2449166450512.2827</v>
      </c>
      <c r="T20" s="310">
        <f>'NonE-LPG propane or butane'!T68+'E-LPG propane or butane'!T68</f>
        <v>2450001372960.9463</v>
      </c>
      <c r="U20" s="310">
        <f>'NonE-LPG propane or butane'!U68+'E-LPG propane or butane'!U68</f>
        <v>2446215155279.7007</v>
      </c>
      <c r="V20" s="310">
        <f>'NonE-LPG propane or butane'!V68+'E-LPG propane or butane'!V68</f>
        <v>2438141660987.5015</v>
      </c>
      <c r="W20" s="310">
        <f>'NonE-LPG propane or butane'!W68+'E-LPG propane or butane'!W68</f>
        <v>2426130027856.7949</v>
      </c>
      <c r="X20" s="310">
        <f>'NonE-LPG propane or butane'!X68+'E-LPG propane or butane'!X68</f>
        <v>2410538830987.1763</v>
      </c>
      <c r="Y20" s="310">
        <f>'NonE-LPG propane or butane'!Y68+'E-LPG propane or butane'!Y68</f>
        <v>2391730746100.3687</v>
      </c>
      <c r="Z20" s="310">
        <f>'NonE-LPG propane or butane'!Z68+'E-LPG propane or butane'!Z68</f>
        <v>2370067774143.8779</v>
      </c>
      <c r="AA20" s="310">
        <f>'NonE-LPG propane or butane'!AA68+'E-LPG propane or butane'!AA68</f>
        <v>2345907066074.0562</v>
      </c>
      <c r="AB20" s="310">
        <f>'NonE-LPG propane or butane'!AB68+'E-LPG propane or butane'!AB68</f>
        <v>2319597366505.3696</v>
      </c>
      <c r="AC20" s="310">
        <f>'NonE-LPG propane or butane'!AC68+'E-LPG propane or butane'!AC68</f>
        <v>2291476077158.2461</v>
      </c>
      <c r="AD20" s="310">
        <f>'NonE-LPG propane or butane'!AD68+'E-LPG propane or butane'!AD68</f>
        <v>2261866925952.2402</v>
      </c>
      <c r="AE20" s="310">
        <f>'NonE-LPG propane or butane'!AE68+'E-LPG propane or butane'!AE68</f>
        <v>2231078215273.9893</v>
      </c>
      <c r="AF20" s="310">
        <f>'NonE-LPG propane or butane'!AF68+'E-LPG propane or butane'!AF68</f>
        <v>2199401613380.9287</v>
      </c>
      <c r="AG20" s="310">
        <f>'NonE-LPG propane or butane'!AG68+'E-LPG propane or butane'!AG68</f>
        <v>2167111445966.7021</v>
      </c>
      <c r="AH20" s="310">
        <f>'NonE-LPG propane or butane'!AH68+'E-LPG propane or butane'!AH68</f>
        <v>2134464440423.7925</v>
      </c>
      <c r="AI20" s="310">
        <f>'NonE-LPG propane or butane'!AI68+'E-LPG propane or butane'!AI68</f>
        <v>2101699873053.6187</v>
      </c>
      <c r="AJ20" s="310">
        <f>'NonE-LPG propane or butane'!AJ68+'E-LPG propane or butane'!AJ68</f>
        <v>2069040069123.4575</v>
      </c>
      <c r="AK20" s="310">
        <f>'NonE-LPG propane or butane'!AK68+'E-LPG propane or butane'!AK68</f>
        <v>2036691206968.6809</v>
      </c>
      <c r="AL20" s="310">
        <f>'NonE-LPG propane or butane'!AL68+'E-LPG propane or butane'!AL68</f>
        <v>2004844380006.4939</v>
      </c>
      <c r="AM20" s="310">
        <f>'NonE-LPG propane or butane'!AM68+'E-LPG propane or butane'!AM68</f>
        <v>1973676874293.9058</v>
      </c>
      <c r="AN20" s="310">
        <f>'NonE-LPG propane or butane'!AN68+'E-LPG propane or butane'!AN68</f>
        <v>1943353623883.6392</v>
      </c>
      <c r="AO20" s="310">
        <f>'NonE-LPG propane or butane'!AO68+'E-LPG propane or butane'!AO68</f>
        <v>1914028811490.8362</v>
      </c>
      <c r="AP20" s="310">
        <f>'NonE-LPG propane or butane'!AP68+'E-LPG propane or butane'!AP68</f>
        <v>1885847587699.9885</v>
      </c>
      <c r="AQ20" s="310">
        <f>'NonE-LPG propane or butane'!AQ68+'E-LPG propane or butane'!AQ68</f>
        <v>1858792911074.229</v>
      </c>
    </row>
    <row r="21" spans="1:43" x14ac:dyDescent="0.2">
      <c r="A21" s="133" t="s">
        <v>108</v>
      </c>
      <c r="B21" s="310">
        <f>'NonE-LPG propane or butane'!B69+'E-LPG propane or butane'!B69</f>
        <v>4827858981000</v>
      </c>
      <c r="C21" s="310">
        <f>'NonE-LPG propane or butane'!C69+'E-LPG propane or butane'!C69</f>
        <v>4244515836000</v>
      </c>
      <c r="D21" s="310">
        <f>'NonE-LPG propane or butane'!D69+'E-LPG propane or butane'!D69</f>
        <v>4473220803813.084</v>
      </c>
      <c r="E21" s="310">
        <f>'NonE-LPG propane or butane'!E69+'E-LPG propane or butane'!E69</f>
        <v>4976989410776.2529</v>
      </c>
      <c r="F21" s="310">
        <f>'NonE-LPG propane or butane'!F69+'E-LPG propane or butane'!F69</f>
        <v>5407716976506.9688</v>
      </c>
      <c r="G21" s="310">
        <f>'NonE-LPG propane or butane'!G69+'E-LPG propane or butane'!G69</f>
        <v>5751074022802.3242</v>
      </c>
      <c r="H21" s="310">
        <f>'NonE-LPG propane or butane'!H69+'E-LPG propane or butane'!H69</f>
        <v>6093555735460.9619</v>
      </c>
      <c r="I21" s="310">
        <f>'NonE-LPG propane or butane'!I69+'E-LPG propane or butane'!I69</f>
        <v>6270713615294.5322</v>
      </c>
      <c r="J21" s="310">
        <f>'NonE-LPG propane or butane'!J69+'E-LPG propane or butane'!J69</f>
        <v>6446078532719.459</v>
      </c>
      <c r="K21" s="310">
        <f>'NonE-LPG propane or butane'!K69+'E-LPG propane or butane'!K69</f>
        <v>6621323418051.3867</v>
      </c>
      <c r="L21" s="310">
        <f>'NonE-LPG propane or butane'!L69+'E-LPG propane or butane'!L69</f>
        <v>6795645986286.8037</v>
      </c>
      <c r="M21" s="310">
        <f>'NonE-LPG propane or butane'!M69+'E-LPG propane or butane'!M69</f>
        <v>6969262058789.2793</v>
      </c>
      <c r="N21" s="310">
        <f>'NonE-LPG propane or butane'!N69+'E-LPG propane or butane'!N69</f>
        <v>7055215160153.4092</v>
      </c>
      <c r="O21" s="310">
        <f>'NonE-LPG propane or butane'!O69+'E-LPG propane or butane'!O69</f>
        <v>7141068338056.1162</v>
      </c>
      <c r="P21" s="310">
        <f>'NonE-LPG propane or butane'!P69+'E-LPG propane or butane'!P69</f>
        <v>7226821641281.7051</v>
      </c>
      <c r="Q21" s="310">
        <f>'NonE-LPG propane or butane'!Q69+'E-LPG propane or butane'!Q69</f>
        <v>7312475118608.5996</v>
      </c>
      <c r="R21" s="310">
        <f>'NonE-LPG propane or butane'!R69+'E-LPG propane or butane'!R69</f>
        <v>7398028818809.3418</v>
      </c>
      <c r="S21" s="310">
        <f>'NonE-LPG propane or butane'!S69+'E-LPG propane or butane'!S69</f>
        <v>7373393008242.1152</v>
      </c>
      <c r="T21" s="310">
        <f>'NonE-LPG propane or butane'!T69+'E-LPG propane or butane'!T69</f>
        <v>7348770710675.0527</v>
      </c>
      <c r="U21" s="310">
        <f>'NonE-LPG propane or butane'!U69+'E-LPG propane or butane'!U69</f>
        <v>7324161925812.7988</v>
      </c>
      <c r="V21" s="310">
        <f>'NonE-LPG propane or butane'!V69+'E-LPG propane or butane'!V69</f>
        <v>7299566653359.9736</v>
      </c>
      <c r="W21" s="310">
        <f>'NonE-LPG propane or butane'!W69+'E-LPG propane or butane'!W69</f>
        <v>7274984893021.1738</v>
      </c>
      <c r="X21" s="310">
        <f>'NonE-LPG propane or butane'!X69+'E-LPG propane or butane'!X69</f>
        <v>7250416644500.9775</v>
      </c>
      <c r="Y21" s="310">
        <f>'NonE-LPG propane or butane'!Y69+'E-LPG propane or butane'!Y69</f>
        <v>7225861907503.9316</v>
      </c>
      <c r="Z21" s="310">
        <f>'NonE-LPG propane or butane'!Z69+'E-LPG propane or butane'!Z69</f>
        <v>7201320681734.5615</v>
      </c>
      <c r="AA21" s="310">
        <f>'NonE-LPG propane or butane'!AA69+'E-LPG propane or butane'!AA69</f>
        <v>7176792966897.3691</v>
      </c>
      <c r="AB21" s="310">
        <f>'NonE-LPG propane or butane'!AB69+'E-LPG propane or butane'!AB69</f>
        <v>7152278762696.835</v>
      </c>
      <c r="AC21" s="310">
        <f>'NonE-LPG propane or butane'!AC69+'E-LPG propane or butane'!AC69</f>
        <v>7127778068837.4092</v>
      </c>
      <c r="AD21" s="310">
        <f>'NonE-LPG propane or butane'!AD69+'E-LPG propane or butane'!AD69</f>
        <v>7103290885023.5254</v>
      </c>
      <c r="AE21" s="310">
        <f>'NonE-LPG propane or butane'!AE69+'E-LPG propane or butane'!AE69</f>
        <v>7078817210959.5889</v>
      </c>
      <c r="AF21" s="310">
        <f>'NonE-LPG propane or butane'!AF69+'E-LPG propane or butane'!AF69</f>
        <v>7054357046349.9824</v>
      </c>
      <c r="AG21" s="310">
        <f>'NonE-LPG propane or butane'!AG69+'E-LPG propane or butane'!AG69</f>
        <v>7029910390899.0645</v>
      </c>
      <c r="AH21" s="310">
        <f>'NonE-LPG propane or butane'!AH69+'E-LPG propane or butane'!AH69</f>
        <v>7018863506561.4492</v>
      </c>
      <c r="AI21" s="310">
        <f>'NonE-LPG propane or butane'!AI69+'E-LPG propane or butane'!AI69</f>
        <v>7007822044397.8008</v>
      </c>
      <c r="AJ21" s="310">
        <f>'NonE-LPG propane or butane'!AJ69+'E-LPG propane or butane'!AJ69</f>
        <v>6996786004290.9629</v>
      </c>
      <c r="AK21" s="310">
        <f>'NonE-LPG propane or butane'!AK69+'E-LPG propane or butane'!AK69</f>
        <v>6985755386123.7646</v>
      </c>
      <c r="AL21" s="310">
        <f>'NonE-LPG propane or butane'!AL69+'E-LPG propane or butane'!AL69</f>
        <v>6974730189779.0303</v>
      </c>
      <c r="AM21" s="310">
        <f>'NonE-LPG propane or butane'!AM69+'E-LPG propane or butane'!AM69</f>
        <v>6959255066185.5479</v>
      </c>
      <c r="AN21" s="310">
        <f>'NonE-LPG propane or butane'!AN69+'E-LPG propane or butane'!AN69</f>
        <v>6943788059446.1846</v>
      </c>
      <c r="AO21" s="310">
        <f>'NonE-LPG propane or butane'!AO69+'E-LPG propane or butane'!AO69</f>
        <v>6928329169384.1973</v>
      </c>
      <c r="AP21" s="310">
        <f>'NonE-LPG propane or butane'!AP69+'E-LPG propane or butane'!AP69</f>
        <v>6912878395822.8281</v>
      </c>
      <c r="AQ21" s="310">
        <f>'NonE-LPG propane or butane'!AQ69+'E-LPG propane or butane'!AQ69</f>
        <v>6897288987390.8496</v>
      </c>
    </row>
    <row r="22" spans="1:43" x14ac:dyDescent="0.2">
      <c r="A22" s="133" t="s">
        <v>109</v>
      </c>
      <c r="B22" s="310">
        <f>'NonE-LPG propane or butane'!B70+'E-LPG propane or butane'!B70</f>
        <v>1466691336000</v>
      </c>
      <c r="C22" s="310">
        <f>'NonE-LPG propane or butane'!C70+'E-LPG propane or butane'!C70</f>
        <v>1133352395999.9998</v>
      </c>
      <c r="D22" s="310">
        <f>'NonE-LPG propane or butane'!D70+'E-LPG propane or butane'!D70</f>
        <v>1242372159535.3555</v>
      </c>
      <c r="E22" s="310">
        <f>'NonE-LPG propane or butane'!E70+'E-LPG propane or butane'!E70</f>
        <v>1332241838387.9792</v>
      </c>
      <c r="F22" s="310">
        <f>'NonE-LPG propane or butane'!F70+'E-LPG propane or butane'!F70</f>
        <v>1368911562429.0779</v>
      </c>
      <c r="G22" s="310">
        <f>'NonE-LPG propane or butane'!G70+'E-LPG propane or butane'!G70</f>
        <v>1394042224950.5044</v>
      </c>
      <c r="H22" s="310">
        <f>'NonE-LPG propane or butane'!H70+'E-LPG propane or butane'!H70</f>
        <v>1426059773780.5083</v>
      </c>
      <c r="I22" s="310">
        <f>'NonE-LPG propane or butane'!I70+'E-LPG propane or butane'!I70</f>
        <v>1458848619319.1638</v>
      </c>
      <c r="J22" s="310">
        <f>'NonE-LPG propane or butane'!J70+'E-LPG propane or butane'!J70</f>
        <v>1486081467760.8977</v>
      </c>
      <c r="K22" s="310">
        <f>'NonE-LPG propane or butane'!K70+'E-LPG propane or butane'!K70</f>
        <v>1509174370176.0222</v>
      </c>
      <c r="L22" s="310">
        <f>'NonE-LPG propane or butane'!L70+'E-LPG propane or butane'!L70</f>
        <v>1527233138462.0444</v>
      </c>
      <c r="M22" s="310">
        <f>'NonE-LPG propane or butane'!M70+'E-LPG propane or butane'!M70</f>
        <v>1540377937885.1001</v>
      </c>
      <c r="N22" s="310">
        <f>'NonE-LPG propane or butane'!N70+'E-LPG propane or butane'!N70</f>
        <v>1550889769911.6758</v>
      </c>
      <c r="O22" s="310">
        <f>'NonE-LPG propane or butane'!O70+'E-LPG propane or butane'!O70</f>
        <v>1557445092510.7961</v>
      </c>
      <c r="P22" s="310">
        <f>'NonE-LPG propane or butane'!P70+'E-LPG propane or butane'!P70</f>
        <v>1560704638681.6841</v>
      </c>
      <c r="Q22" s="310">
        <f>'NonE-LPG propane or butane'!Q70+'E-LPG propane or butane'!Q70</f>
        <v>1561359292218.2202</v>
      </c>
      <c r="R22" s="310">
        <f>'NonE-LPG propane or butane'!R70+'E-LPG propane or butane'!R70</f>
        <v>1560116855947.8904</v>
      </c>
      <c r="S22" s="310">
        <f>'NonE-LPG propane or butane'!S70+'E-LPG propane or butane'!S70</f>
        <v>1558865216496.7688</v>
      </c>
      <c r="T22" s="310">
        <f>'NonE-LPG propane or butane'!T70+'E-LPG propane or butane'!T70</f>
        <v>1556526363914.2603</v>
      </c>
      <c r="U22" s="310">
        <f>'NonE-LPG propane or butane'!U70+'E-LPG propane or butane'!U70</f>
        <v>1553197065695.6467</v>
      </c>
      <c r="V22" s="310">
        <f>'NonE-LPG propane or butane'!V70+'E-LPG propane or butane'!V70</f>
        <v>1548975315136.283</v>
      </c>
      <c r="W22" s="310">
        <f>'NonE-LPG propane or butane'!W70+'E-LPG propane or butane'!W70</f>
        <v>1543959756403.6011</v>
      </c>
      <c r="X22" s="310">
        <f>'NonE-LPG propane or butane'!X70+'E-LPG propane or butane'!X70</f>
        <v>1538249167090.8337</v>
      </c>
      <c r="Y22" s="310">
        <f>'NonE-LPG propane or butane'!Y70+'E-LPG propane or butane'!Y70</f>
        <v>1531942000163.6968</v>
      </c>
      <c r="Z22" s="310">
        <f>'NonE-LPG propane or butane'!Z70+'E-LPG propane or butane'!Z70</f>
        <v>1525135986385.085</v>
      </c>
      <c r="AA22" s="310">
        <f>'NonE-LPG propane or butane'!AA70+'E-LPG propane or butane'!AA70</f>
        <v>1517927797573.8743</v>
      </c>
      <c r="AB22" s="310">
        <f>'NonE-LPG propane or butane'!AB70+'E-LPG propane or butane'!AB70</f>
        <v>1510412770426.4639</v>
      </c>
      <c r="AC22" s="310">
        <f>'NonE-LPG propane or butane'!AC70+'E-LPG propane or butane'!AC70</f>
        <v>1502684690105.4087</v>
      </c>
      <c r="AD22" s="310">
        <f>'NonE-LPG propane or butane'!AD70+'E-LPG propane or butane'!AD70</f>
        <v>1494835632379.1274</v>
      </c>
      <c r="AE22" s="310">
        <f>'NonE-LPG propane or butane'!AE70+'E-LPG propane or butane'!AE70</f>
        <v>1486955862777.886</v>
      </c>
      <c r="AF22" s="310">
        <f>'NonE-LPG propane or butane'!AF70+'E-LPG propane or butane'!AF70</f>
        <v>1479133791012.2559</v>
      </c>
      <c r="AG22" s="310">
        <f>'NonE-LPG propane or butane'!AG70+'E-LPG propane or butane'!AG70</f>
        <v>1471455978776.5466</v>
      </c>
      <c r="AH22" s="310">
        <f>'NonE-LPG propane or butane'!AH70+'E-LPG propane or butane'!AH70</f>
        <v>1464007199027.8113</v>
      </c>
      <c r="AI22" s="310">
        <f>'NonE-LPG propane or butane'!AI70+'E-LPG propane or butane'!AI70</f>
        <v>1456870544885.9224</v>
      </c>
      <c r="AJ22" s="310">
        <f>'NonE-LPG propane or butane'!AJ70+'E-LPG propane or butane'!AJ70</f>
        <v>1450127586438.063</v>
      </c>
      <c r="AK22" s="310">
        <f>'NonE-LPG propane or butane'!AK70+'E-LPG propane or butane'!AK70</f>
        <v>1443858573947.0828</v>
      </c>
      <c r="AL22" s="310">
        <f>'NonE-LPG propane or butane'!AL70+'E-LPG propane or butane'!AL70</f>
        <v>1438142686254.4868</v>
      </c>
      <c r="AM22" s="310">
        <f>'NonE-LPG propane or butane'!AM70+'E-LPG propane or butane'!AM70</f>
        <v>1433058323532.3198</v>
      </c>
      <c r="AN22" s="310">
        <f>'NonE-LPG propane or butane'!AN70+'E-LPG propane or butane'!AN70</f>
        <v>1428683443972.4263</v>
      </c>
      <c r="AO22" s="310">
        <f>'NonE-LPG propane or butane'!AO70+'E-LPG propane or butane'!AO70</f>
        <v>1425095944505.7529</v>
      </c>
      <c r="AP22" s="310">
        <f>'NonE-LPG propane or butane'!AP70+'E-LPG propane or butane'!AP70</f>
        <v>1422374086220.1289</v>
      </c>
      <c r="AQ22" s="310">
        <f>'NonE-LPG propane or butane'!AQ70+'E-LPG propane or butane'!AQ70</f>
        <v>1420492164431.9578</v>
      </c>
    </row>
    <row r="23" spans="1:43" x14ac:dyDescent="0.2">
      <c r="A23" s="133" t="s">
        <v>110</v>
      </c>
      <c r="B23" s="310">
        <f>'NonE-LPG propane or butane'!B71+'E-LPG propane or butane'!B71</f>
        <v>2794491447000</v>
      </c>
      <c r="C23" s="310">
        <f>'NonE-LPG propane or butane'!C71+'E-LPG propane or butane'!C71</f>
        <v>4975083679500</v>
      </c>
      <c r="D23" s="310">
        <f>'NonE-LPG propane or butane'!D71+'E-LPG propane or butane'!D71</f>
        <v>5886294149305.8564</v>
      </c>
      <c r="E23" s="310">
        <f>'NonE-LPG propane or butane'!E71+'E-LPG propane or butane'!E71</f>
        <v>6142567013023.1641</v>
      </c>
      <c r="F23" s="310">
        <f>'NonE-LPG propane or butane'!F71+'E-LPG propane or butane'!F71</f>
        <v>6366456398496.2432</v>
      </c>
      <c r="G23" s="310">
        <f>'NonE-LPG propane or butane'!G71+'E-LPG propane or butane'!G71</f>
        <v>6604535831246.1602</v>
      </c>
      <c r="H23" s="310">
        <f>'NonE-LPG propane or butane'!H71+'E-LPG propane or butane'!H71</f>
        <v>6887095871102.4805</v>
      </c>
      <c r="I23" s="310">
        <f>'NonE-LPG propane or butane'!I71+'E-LPG propane or butane'!I71</f>
        <v>7226383710769.3994</v>
      </c>
      <c r="J23" s="310">
        <f>'NonE-LPG propane or butane'!J71+'E-LPG propane or butane'!J71</f>
        <v>7418380155644.8428</v>
      </c>
      <c r="K23" s="310">
        <f>'NonE-LPG propane or butane'!K71+'E-LPG propane or butane'!K71</f>
        <v>7591194407286.1357</v>
      </c>
      <c r="L23" s="310">
        <f>'NonE-LPG propane or butane'!L71+'E-LPG propane or butane'!L71</f>
        <v>7687039718905.9414</v>
      </c>
      <c r="M23" s="310">
        <f>'NonE-LPG propane or butane'!M71+'E-LPG propane or butane'!M71</f>
        <v>7726791267832.499</v>
      </c>
      <c r="N23" s="310">
        <f>'NonE-LPG propane or butane'!N71+'E-LPG propane or butane'!N71</f>
        <v>7821394021237.0283</v>
      </c>
      <c r="O23" s="310">
        <f>'NonE-LPG propane or butane'!O71+'E-LPG propane or butane'!O71</f>
        <v>7898767100523.709</v>
      </c>
      <c r="P23" s="310">
        <f>'NonE-LPG propane or butane'!P71+'E-LPG propane or butane'!P71</f>
        <v>7961968653835.5938</v>
      </c>
      <c r="Q23" s="310">
        <f>'NonE-LPG propane or butane'!Q71+'E-LPG propane or butane'!Q71</f>
        <v>8014261002118.1338</v>
      </c>
      <c r="R23" s="310">
        <f>'NonE-LPG propane or butane'!R71+'E-LPG propane or butane'!R71</f>
        <v>8059056808783.0459</v>
      </c>
      <c r="S23" s="310">
        <f>'NonE-LPG propane or butane'!S71+'E-LPG propane or butane'!S71</f>
        <v>8125865723560.8789</v>
      </c>
      <c r="T23" s="310">
        <f>'NonE-LPG propane or butane'!T71+'E-LPG propane or butane'!T71</f>
        <v>8189086021073.4912</v>
      </c>
      <c r="U23" s="310">
        <f>'NonE-LPG propane or butane'!U71+'E-LPG propane or butane'!U71</f>
        <v>8248718253497.8623</v>
      </c>
      <c r="V23" s="310">
        <f>'NonE-LPG propane or butane'!V71+'E-LPG propane or butane'!V71</f>
        <v>8304770395570.5234</v>
      </c>
      <c r="W23" s="310">
        <f>'NonE-LPG propane or butane'!W71+'E-LPG propane or butane'!W71</f>
        <v>8357257640806.1953</v>
      </c>
      <c r="X23" s="310">
        <f>'NonE-LPG propane or butane'!X71+'E-LPG propane or butane'!X71</f>
        <v>8406202180084.7422</v>
      </c>
      <c r="Y23" s="310">
        <f>'NonE-LPG propane or butane'!Y71+'E-LPG propane or butane'!Y71</f>
        <v>8451632964323.1484</v>
      </c>
      <c r="Z23" s="310">
        <f>'NonE-LPG propane or butane'!Z71+'E-LPG propane or butane'!Z71</f>
        <v>8493585452959.3535</v>
      </c>
      <c r="AA23" s="310">
        <f>'NonE-LPG propane or butane'!AA71+'E-LPG propane or butane'!AA71</f>
        <v>8532101349973.1641</v>
      </c>
      <c r="AB23" s="310">
        <f>'NonE-LPG propane or butane'!AB71+'E-LPG propane or butane'!AB71</f>
        <v>8567228329158.2773</v>
      </c>
      <c r="AC23" s="310">
        <f>'NonE-LPG propane or butane'!AC71+'E-LPG propane or butane'!AC71</f>
        <v>8599019750336.7715</v>
      </c>
      <c r="AD23" s="310">
        <f>'NonE-LPG propane or butane'!AD71+'E-LPG propane or butane'!AD71</f>
        <v>8627534368177.9023</v>
      </c>
      <c r="AE23" s="310">
        <f>'NonE-LPG propane or butane'!AE71+'E-LPG propane or butane'!AE71</f>
        <v>8652836035242.9326</v>
      </c>
      <c r="AF23" s="310">
        <f>'NonE-LPG propane or butane'!AF71+'E-LPG propane or butane'!AF71</f>
        <v>8674993400831.54</v>
      </c>
      <c r="AG23" s="310">
        <f>'NonE-LPG propane or butane'!AG71+'E-LPG propane or butane'!AG71</f>
        <v>8694079607152.1152</v>
      </c>
      <c r="AH23" s="310">
        <f>'NonE-LPG propane or butane'!AH71+'E-LPG propane or butane'!AH71</f>
        <v>8710171984278.2988</v>
      </c>
      <c r="AI23" s="310">
        <f>'NonE-LPG propane or butane'!AI71+'E-LPG propane or butane'!AI71</f>
        <v>8723351745289.8867</v>
      </c>
      <c r="AJ23" s="310">
        <f>'NonE-LPG propane or butane'!AJ71+'E-LPG propane or butane'!AJ71</f>
        <v>8733703682927.0986</v>
      </c>
      <c r="AK23" s="310">
        <f>'NonE-LPG propane or butane'!AK71+'E-LPG propane or butane'!AK71</f>
        <v>8741315869014.3691</v>
      </c>
      <c r="AL23" s="310">
        <f>'NonE-LPG propane or butane'!AL71+'E-LPG propane or butane'!AL71</f>
        <v>8746279357834.4336</v>
      </c>
      <c r="AM23" s="310">
        <f>'NonE-LPG propane or butane'!AM71+'E-LPG propane or butane'!AM71</f>
        <v>8748687894555.4209</v>
      </c>
      <c r="AN23" s="310">
        <f>'NonE-LPG propane or butane'!AN71+'E-LPG propane or butane'!AN71</f>
        <v>8748637629734.6279</v>
      </c>
      <c r="AO23" s="310">
        <f>'NonE-LPG propane or butane'!AO71+'E-LPG propane or butane'!AO71</f>
        <v>8746226840841.9971</v>
      </c>
      <c r="AP23" s="310">
        <f>'NonE-LPG propane or butane'!AP71+'E-LPG propane or butane'!AP71</f>
        <v>8741555661666.6445</v>
      </c>
      <c r="AQ23" s="310">
        <f>'NonE-LPG propane or butane'!AQ71+'E-LPG propane or butane'!AQ71</f>
        <v>8734190614399.3281</v>
      </c>
    </row>
    <row r="24" spans="1:43" x14ac:dyDescent="0.2">
      <c r="A24" s="133" t="s">
        <v>111</v>
      </c>
      <c r="B24" s="310">
        <f>'NonE-LPG propane or butane'!B72+'E-LPG propane or butane'!B72</f>
        <v>4452852673500</v>
      </c>
      <c r="C24" s="310">
        <f>'NonE-LPG propane or butane'!C72+'E-LPG propane or butane'!C72</f>
        <v>85104209206500</v>
      </c>
      <c r="D24" s="310">
        <f>'NonE-LPG propane or butane'!D72+'E-LPG propane or butane'!D72</f>
        <v>104643247596398.86</v>
      </c>
      <c r="E24" s="310">
        <f>'NonE-LPG propane or butane'!E72+'E-LPG propane or butane'!E72</f>
        <v>113069468069897.13</v>
      </c>
      <c r="F24" s="310">
        <f>'NonE-LPG propane or butane'!F72+'E-LPG propane or butane'!F72</f>
        <v>118345986274464.14</v>
      </c>
      <c r="G24" s="310">
        <f>'NonE-LPG propane or butane'!G72+'E-LPG propane or butane'!G72</f>
        <v>131559486331224.25</v>
      </c>
      <c r="H24" s="310">
        <f>'NonE-LPG propane or butane'!H72+'E-LPG propane or butane'!H72</f>
        <v>149128559818527.19</v>
      </c>
      <c r="I24" s="310">
        <f>'NonE-LPG propane or butane'!I72+'E-LPG propane or butane'!I72</f>
        <v>166628481573097.66</v>
      </c>
      <c r="J24" s="310">
        <f>'NonE-LPG propane or butane'!J72+'E-LPG propane or butane'!J72</f>
        <v>182817040574114.91</v>
      </c>
      <c r="K24" s="310">
        <f>'NonE-LPG propane or butane'!K72+'E-LPG propane or butane'!K72</f>
        <v>197837099768586.25</v>
      </c>
      <c r="L24" s="310">
        <f>'NonE-LPG propane or butane'!L72+'E-LPG propane or butane'!L72</f>
        <v>212039161817901.44</v>
      </c>
      <c r="M24" s="310">
        <f>'NonE-LPG propane or butane'!M72+'E-LPG propane or butane'!M72</f>
        <v>226045682990941.78</v>
      </c>
      <c r="N24" s="310">
        <f>'NonE-LPG propane or butane'!N72+'E-LPG propane or butane'!N72</f>
        <v>240578569539960.63</v>
      </c>
      <c r="O24" s="310">
        <f>'NonE-LPG propane or butane'!O72+'E-LPG propane or butane'!O72</f>
        <v>255754384837290.22</v>
      </c>
      <c r="P24" s="310">
        <f>'NonE-LPG propane or butane'!P72+'E-LPG propane or butane'!P72</f>
        <v>271560241565434.47</v>
      </c>
      <c r="Q24" s="310">
        <f>'NonE-LPG propane or butane'!Q72+'E-LPG propane or butane'!Q72</f>
        <v>287976965612483.38</v>
      </c>
      <c r="R24" s="310">
        <f>'NonE-LPG propane or butane'!R72+'E-LPG propane or butane'!R72</f>
        <v>304978554782287.25</v>
      </c>
      <c r="S24" s="310">
        <f>'NonE-LPG propane or butane'!S72+'E-LPG propane or butane'!S72</f>
        <v>322546399017871.38</v>
      </c>
      <c r="T24" s="310">
        <f>'NonE-LPG propane or butane'!T72+'E-LPG propane or butane'!T72</f>
        <v>340624916663672.81</v>
      </c>
      <c r="U24" s="310">
        <f>'NonE-LPG propane or butane'!U72+'E-LPG propane or butane'!U72</f>
        <v>359163160966766.06</v>
      </c>
      <c r="V24" s="310">
        <f>'NonE-LPG propane or butane'!V72+'E-LPG propane or butane'!V72</f>
        <v>378101281114170.69</v>
      </c>
      <c r="W24" s="310">
        <f>'NonE-LPG propane or butane'!W72+'E-LPG propane or butane'!W72</f>
        <v>397370241886415.69</v>
      </c>
      <c r="X24" s="310">
        <f>'NonE-LPG propane or butane'!X72+'E-LPG propane or butane'!X72</f>
        <v>416891649942325.38</v>
      </c>
      <c r="Y24" s="310">
        <f>'NonE-LPG propane or butane'!Y72+'E-LPG propane or butane'!Y72</f>
        <v>436577703970045.81</v>
      </c>
      <c r="Z24" s="310">
        <f>'NonE-LPG propane or butane'!Z72+'E-LPG propane or butane'!Z72</f>
        <v>456331285504022.88</v>
      </c>
      <c r="AA24" s="310">
        <f>'NonE-LPG propane or butane'!AA72+'E-LPG propane or butane'!AA72</f>
        <v>476046206251997.13</v>
      </c>
      <c r="AB24" s="310">
        <f>'NonE-LPG propane or butane'!AB72+'E-LPG propane or butane'!AB72</f>
        <v>495607626248088.81</v>
      </c>
      <c r="AC24" s="310">
        <f>'NonE-LPG propane or butane'!AC72+'E-LPG propane or butane'!AC72</f>
        <v>514892655007502.38</v>
      </c>
      <c r="AD24" s="310">
        <f>'NonE-LPG propane or butane'!AD72+'E-LPG propane or butane'!AD72</f>
        <v>533771145080572.19</v>
      </c>
      <c r="AE24" s="310">
        <f>'NonE-LPG propane or butane'!AE72+'E-LPG propane or butane'!AE72</f>
        <v>552106683983465</v>
      </c>
      <c r="AF24" s="310">
        <f>'NonE-LPG propane or butane'!AF72+'E-LPG propane or butane'!AF72</f>
        <v>569757786436875</v>
      </c>
      <c r="AG24" s="310">
        <f>'NonE-LPG propane or butane'!AG72+'E-LPG propane or butane'!AG72</f>
        <v>586579284215450</v>
      </c>
      <c r="AH24" s="310">
        <f>'NonE-LPG propane or butane'!AH72+'E-LPG propane or butane'!AH72</f>
        <v>602423905770206.38</v>
      </c>
      <c r="AI24" s="310">
        <f>'NonE-LPG propane or butane'!AI72+'E-LPG propane or butane'!AI72</f>
        <v>617144032234168.63</v>
      </c>
      <c r="AJ24" s="310">
        <f>'NonE-LPG propane or butane'!AJ72+'E-LPG propane or butane'!AJ72</f>
        <v>630593610587755.13</v>
      </c>
      <c r="AK24" s="310">
        <f>'NonE-LPG propane or butane'!AK72+'E-LPG propane or butane'!AK72</f>
        <v>642630198803915</v>
      </c>
      <c r="AL24" s="310">
        <f>'NonE-LPG propane or butane'!AL72+'E-LPG propane or butane'!AL72</f>
        <v>653117111898417.38</v>
      </c>
      <c r="AM24" s="310">
        <f>'NonE-LPG propane or butane'!AM72+'E-LPG propane or butane'!AM72</f>
        <v>661925632184979.38</v>
      </c>
      <c r="AN24" s="310">
        <f>'NonE-LPG propane or butane'!AN72+'E-LPG propane or butane'!AN72</f>
        <v>668937241901036.88</v>
      </c>
      <c r="AO24" s="310">
        <f>'NonE-LPG propane or butane'!AO72+'E-LPG propane or butane'!AO72</f>
        <v>674045831959585.5</v>
      </c>
      <c r="AP24" s="310">
        <f>'NonE-LPG propane or butane'!AP72+'E-LPG propane or butane'!AP72</f>
        <v>677159837127144.25</v>
      </c>
      <c r="AQ24" s="310">
        <f>'NonE-LPG propane or butane'!AQ72+'E-LPG propane or butane'!AQ72</f>
        <v>678201962950452.13</v>
      </c>
    </row>
    <row r="25" spans="1:43" x14ac:dyDescent="0.2">
      <c r="A25" s="133" t="s">
        <v>112</v>
      </c>
      <c r="B25" s="310">
        <f>'NonE-LPG propane or butane'!B73+'E-LPG propane or butane'!B73</f>
        <v>4555632180000</v>
      </c>
      <c r="C25" s="310">
        <f>'NonE-LPG propane or butane'!C73+'E-LPG propane or butane'!C73</f>
        <v>7233454998000.001</v>
      </c>
      <c r="D25" s="310">
        <f>'NonE-LPG propane or butane'!D73+'E-LPG propane or butane'!D73</f>
        <v>10238364591474.945</v>
      </c>
      <c r="E25" s="310">
        <f>'NonE-LPG propane or butane'!E73+'E-LPG propane or butane'!E73</f>
        <v>12897565272786.959</v>
      </c>
      <c r="F25" s="310">
        <f>'NonE-LPG propane or butane'!F73+'E-LPG propane or butane'!F73</f>
        <v>13859581453768.498</v>
      </c>
      <c r="G25" s="310">
        <f>'NonE-LPG propane or butane'!G73+'E-LPG propane or butane'!G73</f>
        <v>15304034588288.963</v>
      </c>
      <c r="H25" s="310">
        <f>'NonE-LPG propane or butane'!H73+'E-LPG propane or butane'!H73</f>
        <v>17202145785910.488</v>
      </c>
      <c r="I25" s="310">
        <f>'NonE-LPG propane or butane'!I73+'E-LPG propane or butane'!I73</f>
        <v>19386250109543.77</v>
      </c>
      <c r="J25" s="310">
        <f>'NonE-LPG propane or butane'!J73+'E-LPG propane or butane'!J73</f>
        <v>21164170365663.086</v>
      </c>
      <c r="K25" s="310">
        <f>'NonE-LPG propane or butane'!K73+'E-LPG propane or butane'!K73</f>
        <v>22908590215338.875</v>
      </c>
      <c r="L25" s="310">
        <f>'NonE-LPG propane or butane'!L73+'E-LPG propane or butane'!L73</f>
        <v>24430132886148.555</v>
      </c>
      <c r="M25" s="310">
        <f>'NonE-LPG propane or butane'!M73+'E-LPG propane or butane'!M73</f>
        <v>25808384863470.629</v>
      </c>
      <c r="N25" s="310">
        <f>'NonE-LPG propane or butane'!N73+'E-LPG propane or butane'!N73</f>
        <v>27484450855612.984</v>
      </c>
      <c r="O25" s="310">
        <f>'NonE-LPG propane or butane'!O73+'E-LPG propane or butane'!O73</f>
        <v>29214055709344.199</v>
      </c>
      <c r="P25" s="310">
        <f>'NonE-LPG propane or butane'!P73+'E-LPG propane or butane'!P73</f>
        <v>31001611553527.816</v>
      </c>
      <c r="Q25" s="310">
        <f>'NonE-LPG propane or butane'!Q73+'E-LPG propane or butane'!Q73</f>
        <v>32852878894688.25</v>
      </c>
      <c r="R25" s="310">
        <f>'NonE-LPG propane or butane'!R73+'E-LPG propane or butane'!R73</f>
        <v>34775108700691.969</v>
      </c>
      <c r="S25" s="310">
        <f>'NonE-LPG propane or butane'!S73+'E-LPG propane or butane'!S73</f>
        <v>36889255067441.375</v>
      </c>
      <c r="T25" s="310">
        <f>'NonE-LPG propane or butane'!T73+'E-LPG propane or butane'!T73</f>
        <v>39092909079340.813</v>
      </c>
      <c r="U25" s="310">
        <f>'NonE-LPG propane or butane'!U73+'E-LPG propane or butane'!U73</f>
        <v>41381930825525.563</v>
      </c>
      <c r="V25" s="310">
        <f>'NonE-LPG propane or butane'!V73+'E-LPG propane or butane'!V73</f>
        <v>43750805917519.289</v>
      </c>
      <c r="W25" s="310">
        <f>'NonE-LPG propane or butane'!W73+'E-LPG propane or butane'!W73</f>
        <v>46192530058320.703</v>
      </c>
      <c r="X25" s="310">
        <f>'NonE-LPG propane or butane'!X73+'E-LPG propane or butane'!X73</f>
        <v>48698504189973.484</v>
      </c>
      <c r="Y25" s="310">
        <f>'NonE-LPG propane or butane'!Y73+'E-LPG propane or butane'!Y73</f>
        <v>51258444535926.117</v>
      </c>
      <c r="Z25" s="310">
        <f>'NonE-LPG propane or butane'!Z73+'E-LPG propane or butane'!Z73</f>
        <v>53860312204646.984</v>
      </c>
      <c r="AA25" s="310">
        <f>'NonE-LPG propane or butane'!AA73+'E-LPG propane or butane'!AA73</f>
        <v>56490267276205.523</v>
      </c>
      <c r="AB25" s="310">
        <f>'NonE-LPG propane or butane'!AB73+'E-LPG propane or butane'!AB73</f>
        <v>59132652423876.727</v>
      </c>
      <c r="AC25" s="310">
        <f>'NonE-LPG propane or butane'!AC73+'E-LPG propane or butane'!AC73</f>
        <v>61770011097578.023</v>
      </c>
      <c r="AD25" s="310">
        <f>'NonE-LPG propane or butane'!AD73+'E-LPG propane or butane'!AD73</f>
        <v>64383145085197.766</v>
      </c>
      <c r="AE25" s="310">
        <f>'NonE-LPG propane or butane'!AE73+'E-LPG propane or butane'!AE73</f>
        <v>66951215844259.445</v>
      </c>
      <c r="AF25" s="310">
        <f>'NonE-LPG propane or butane'!AF73+'E-LPG propane or butane'!AF73</f>
        <v>69451893337114.891</v>
      </c>
      <c r="AG25" s="310">
        <f>'NonE-LPG propane or butane'!AG73+'E-LPG propane or butane'!AG73</f>
        <v>71861555192028.578</v>
      </c>
      <c r="AH25" s="310">
        <f>'NonE-LPG propane or butane'!AH73+'E-LPG propane or butane'!AH73</f>
        <v>74155537843295.625</v>
      </c>
      <c r="AI25" s="310">
        <f>'NonE-LPG propane or butane'!AI73+'E-LPG propane or butane'!AI73</f>
        <v>76308439880573.641</v>
      </c>
      <c r="AJ25" s="310">
        <f>'NonE-LPG propane or butane'!AJ73+'E-LPG propane or butane'!AJ73</f>
        <v>78294476178984.813</v>
      </c>
      <c r="AK25" s="310">
        <f>'NonE-LPG propane or butane'!AK73+'E-LPG propane or butane'!AK73</f>
        <v>80087879520532.141</v>
      </c>
      <c r="AL25" s="310">
        <f>'NonE-LPG propane or butane'!AL73+'E-LPG propane or butane'!AL73</f>
        <v>81663344403395.891</v>
      </c>
      <c r="AM25" s="310">
        <f>'NonE-LPG propane or butane'!AM73+'E-LPG propane or butane'!AM73</f>
        <v>82996505634589.375</v>
      </c>
      <c r="AN25" s="310">
        <f>'NonE-LPG propane or butane'!AN73+'E-LPG propane or butane'!AN73</f>
        <v>84064442194766.953</v>
      </c>
      <c r="AO25" s="310">
        <f>'NonE-LPG propane or butane'!AO73+'E-LPG propane or butane'!AO73</f>
        <v>84846194846892.75</v>
      </c>
      <c r="AP25" s="310">
        <f>'NonE-LPG propane or butane'!AP73+'E-LPG propane or butane'!AP73</f>
        <v>85323284138760.938</v>
      </c>
      <c r="AQ25" s="310">
        <f>'NonE-LPG propane or butane'!AQ73+'E-LPG propane or butane'!AQ73</f>
        <v>85473087614402.359</v>
      </c>
    </row>
    <row r="26" spans="1:43" x14ac:dyDescent="0.2">
      <c r="A26" s="133" t="s">
        <v>113</v>
      </c>
      <c r="B26" s="310">
        <f>'NonE-LPG propane or butane'!B74+'E-LPG propane or butane'!B74</f>
        <v>6680667922500</v>
      </c>
      <c r="C26" s="310">
        <f>'NonE-LPG propane or butane'!C74+'E-LPG propane or butane'!C74</f>
        <v>5397313003500</v>
      </c>
      <c r="D26" s="310">
        <f>'NonE-LPG propane or butane'!D74+'E-LPG propane or butane'!D74</f>
        <v>5704589197390.9512</v>
      </c>
      <c r="E26" s="310">
        <f>'NonE-LPG propane or butane'!E74+'E-LPG propane or butane'!E74</f>
        <v>5902050657048.1943</v>
      </c>
      <c r="F26" s="310">
        <f>'NonE-LPG propane or butane'!F74+'E-LPG propane or butane'!F74</f>
        <v>6409987138560.6709</v>
      </c>
      <c r="G26" s="310">
        <f>'NonE-LPG propane or butane'!G74+'E-LPG propane or butane'!G74</f>
        <v>6732007513491.6768</v>
      </c>
      <c r="H26" s="310">
        <f>'NonE-LPG propane or butane'!H74+'E-LPG propane or butane'!H74</f>
        <v>7000666674808.7578</v>
      </c>
      <c r="I26" s="310">
        <f>'NonE-LPG propane or butane'!I74+'E-LPG propane or butane'!I74</f>
        <v>7393183325687.3818</v>
      </c>
      <c r="J26" s="310">
        <f>'NonE-LPG propane or butane'!J74+'E-LPG propane or butane'!J74</f>
        <v>7692862771015.5586</v>
      </c>
      <c r="K26" s="310">
        <f>'NonE-LPG propane or butane'!K74+'E-LPG propane or butane'!K74</f>
        <v>7988053563053.4756</v>
      </c>
      <c r="L26" s="310">
        <f>'NonE-LPG propane or butane'!L74+'E-LPG propane or butane'!L74</f>
        <v>8255217424308.0166</v>
      </c>
      <c r="M26" s="310">
        <f>'NonE-LPG propane or butane'!M74+'E-LPG propane or butane'!M74</f>
        <v>8546658847996.0244</v>
      </c>
      <c r="N26" s="310">
        <f>'NonE-LPG propane or butane'!N74+'E-LPG propane or butane'!N74</f>
        <v>8759510995084.4053</v>
      </c>
      <c r="O26" s="310">
        <f>'NonE-LPG propane or butane'!O74+'E-LPG propane or butane'!O74</f>
        <v>9007620651892.5234</v>
      </c>
      <c r="P26" s="310">
        <f>'NonE-LPG propane or butane'!P74+'E-LPG propane or butane'!P74</f>
        <v>9242606504991.6719</v>
      </c>
      <c r="Q26" s="310">
        <f>'NonE-LPG propane or butane'!Q74+'E-LPG propane or butane'!Q74</f>
        <v>9463974230825.5879</v>
      </c>
      <c r="R26" s="310">
        <f>'NonE-LPG propane or butane'!R74+'E-LPG propane or butane'!R74</f>
        <v>9651382161990.8984</v>
      </c>
      <c r="S26" s="310">
        <f>'NonE-LPG propane or butane'!S74+'E-LPG propane or butane'!S74</f>
        <v>9876498087841.6504</v>
      </c>
      <c r="T26" s="310">
        <f>'NonE-LPG propane or butane'!T74+'E-LPG propane or butane'!T74</f>
        <v>10067807760793.389</v>
      </c>
      <c r="U26" s="310">
        <f>'NonE-LPG propane or butane'!U74+'E-LPG propane or butane'!U74</f>
        <v>10245289977457.092</v>
      </c>
      <c r="V26" s="310">
        <f>'NonE-LPG propane or butane'!V74+'E-LPG propane or butane'!V74</f>
        <v>10409061301496.736</v>
      </c>
      <c r="W26" s="310">
        <f>'NonE-LPG propane or butane'!W74+'E-LPG propane or butane'!W74</f>
        <v>10559355427488.775</v>
      </c>
      <c r="X26" s="310">
        <f>'NonE-LPG propane or butane'!X74+'E-LPG propane or butane'!X74</f>
        <v>10696515924965.092</v>
      </c>
      <c r="Y26" s="310">
        <f>'NonE-LPG propane or butane'!Y74+'E-LPG propane or butane'!Y74</f>
        <v>10820988299425.594</v>
      </c>
      <c r="Z26" s="310">
        <f>'NonE-LPG propane or butane'!Z74+'E-LPG propane or butane'!Z74</f>
        <v>10933311580190.666</v>
      </c>
      <c r="AA26" s="310">
        <f>'NonE-LPG propane or butane'!AA74+'E-LPG propane or butane'!AA74</f>
        <v>11034109636581.516</v>
      </c>
      <c r="AB26" s="310">
        <f>'NonE-LPG propane or butane'!AB74+'E-LPG propane or butane'!AB74</f>
        <v>11124082412195.383</v>
      </c>
      <c r="AC26" s="310">
        <f>'NonE-LPG propane or butane'!AC74+'E-LPG propane or butane'!AC74</f>
        <v>11203997252751.199</v>
      </c>
      <c r="AD26" s="310">
        <f>'NonE-LPG propane or butane'!AD74+'E-LPG propane or butane'!AD74</f>
        <v>11274680486859.826</v>
      </c>
      <c r="AE26" s="310">
        <f>'NonE-LPG propane or butane'!AE74+'E-LPG propane or butane'!AE74</f>
        <v>11337009401838.385</v>
      </c>
      <c r="AF26" s="310">
        <f>'NonE-LPG propane or butane'!AF74+'E-LPG propane or butane'!AF74</f>
        <v>11391904739000.445</v>
      </c>
      <c r="AG26" s="310">
        <f>'NonE-LPG propane or butane'!AG74+'E-LPG propane or butane'!AG74</f>
        <v>11440323815313.955</v>
      </c>
      <c r="AH26" s="310">
        <f>'NonE-LPG propane or butane'!AH74+'E-LPG propane or butane'!AH74</f>
        <v>11483254361451.873</v>
      </c>
      <c r="AI26" s="310">
        <f>'NonE-LPG propane or butane'!AI74+'E-LPG propane or butane'!AI74</f>
        <v>11521709150526.594</v>
      </c>
      <c r="AJ26" s="310">
        <f>'NonE-LPG propane or butane'!AJ74+'E-LPG propane or butane'!AJ74</f>
        <v>11556721477572.213</v>
      </c>
      <c r="AK26" s="310">
        <f>'NonE-LPG propane or butane'!AK74+'E-LPG propane or butane'!AK74</f>
        <v>11589341537432.854</v>
      </c>
      <c r="AL26" s="310">
        <f>'NonE-LPG propane or butane'!AL74+'E-LPG propane or butane'!AL74</f>
        <v>11620633738374.486</v>
      </c>
      <c r="AM26" s="310">
        <f>'NonE-LPG propane or butane'!AM74+'E-LPG propane or butane'!AM74</f>
        <v>11651674980650.756</v>
      </c>
      <c r="AN26" s="310">
        <f>'NonE-LPG propane or butane'!AN74+'E-LPG propane or butane'!AN74</f>
        <v>11683553923564.539</v>
      </c>
      <c r="AO26" s="310">
        <f>'NonE-LPG propane or butane'!AO74+'E-LPG propane or butane'!AO74</f>
        <v>11717371261386.186</v>
      </c>
      <c r="AP26" s="310">
        <f>'NonE-LPG propane or butane'!AP74+'E-LPG propane or butane'!AP74</f>
        <v>11754241027898.691</v>
      </c>
      <c r="AQ26" s="310">
        <f>'NonE-LPG propane or butane'!AQ74+'E-LPG propane or butane'!AQ74</f>
        <v>11794422379601.875</v>
      </c>
    </row>
  </sheetData>
  <phoneticPr fontId="3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2CF0-7B9C-4175-89F6-64EFDA6C5163}">
  <sheetPr codeName="Sheet29">
    <tabColor theme="8" tint="-0.499984740745262"/>
  </sheetPr>
  <dimension ref="A1:AQ26"/>
  <sheetViews>
    <sheetView workbookViewId="0"/>
  </sheetViews>
  <sheetFormatPr defaultColWidth="9" defaultRowHeight="12.75" x14ac:dyDescent="0.2"/>
  <cols>
    <col min="1" max="1" width="45.125" style="133" bestFit="1" customWidth="1"/>
    <col min="2" max="16384" width="9" style="133"/>
  </cols>
  <sheetData>
    <row r="1" spans="1:43" x14ac:dyDescent="0.2">
      <c r="A1" s="133" t="s">
        <v>213</v>
      </c>
      <c r="B1" s="133">
        <v>2019</v>
      </c>
      <c r="C1" s="133">
        <v>2020</v>
      </c>
      <c r="D1" s="133">
        <v>2021</v>
      </c>
      <c r="E1" s="133">
        <v>2022</v>
      </c>
      <c r="F1" s="133">
        <v>2023</v>
      </c>
      <c r="G1" s="133">
        <v>2024</v>
      </c>
      <c r="H1" s="133">
        <v>2025</v>
      </c>
      <c r="I1" s="133">
        <v>2026</v>
      </c>
      <c r="J1" s="133">
        <v>2027</v>
      </c>
      <c r="K1" s="133">
        <v>2028</v>
      </c>
      <c r="L1" s="133">
        <v>2029</v>
      </c>
      <c r="M1" s="133">
        <v>2030</v>
      </c>
      <c r="N1" s="133">
        <v>2031</v>
      </c>
      <c r="O1" s="133">
        <v>2032</v>
      </c>
      <c r="P1" s="133">
        <v>2033</v>
      </c>
      <c r="Q1" s="133">
        <v>2034</v>
      </c>
      <c r="R1" s="133">
        <v>2035</v>
      </c>
      <c r="S1" s="133">
        <v>2036</v>
      </c>
      <c r="T1" s="133">
        <v>2037</v>
      </c>
      <c r="U1" s="133">
        <v>2038</v>
      </c>
      <c r="V1" s="133">
        <v>2039</v>
      </c>
      <c r="W1" s="133">
        <v>2040</v>
      </c>
      <c r="X1" s="133">
        <v>2041</v>
      </c>
      <c r="Y1" s="133">
        <v>2042</v>
      </c>
      <c r="Z1" s="133">
        <v>2043</v>
      </c>
      <c r="AA1" s="133">
        <v>2044</v>
      </c>
      <c r="AB1" s="133">
        <v>2045</v>
      </c>
      <c r="AC1" s="133">
        <v>2046</v>
      </c>
      <c r="AD1" s="133">
        <v>2047</v>
      </c>
      <c r="AE1" s="133">
        <v>2048</v>
      </c>
      <c r="AF1" s="133">
        <v>2049</v>
      </c>
      <c r="AG1" s="133">
        <v>2050</v>
      </c>
      <c r="AH1" s="133">
        <v>2051</v>
      </c>
      <c r="AI1" s="133">
        <v>2052</v>
      </c>
      <c r="AJ1" s="133">
        <v>2053</v>
      </c>
      <c r="AK1" s="133">
        <v>2054</v>
      </c>
      <c r="AL1" s="133">
        <v>2055</v>
      </c>
      <c r="AM1" s="133">
        <v>2056</v>
      </c>
      <c r="AN1" s="133">
        <v>2057</v>
      </c>
      <c r="AO1" s="133">
        <v>2058</v>
      </c>
      <c r="AP1" s="133">
        <v>2059</v>
      </c>
      <c r="AQ1" s="133">
        <v>2060</v>
      </c>
    </row>
    <row r="2" spans="1:43" x14ac:dyDescent="0.2">
      <c r="A2" s="133" t="s">
        <v>89</v>
      </c>
      <c r="B2" s="310">
        <f>'NonE-petroleum diesel'!B50+'E-petroleum diesel'!B50</f>
        <v>562505572295700</v>
      </c>
      <c r="C2" s="310">
        <f>'NonE-petroleum diesel'!C50+'E-petroleum diesel'!C50</f>
        <v>570918491576400</v>
      </c>
      <c r="D2" s="310">
        <f>'NonE-petroleum diesel'!D50+'E-petroleum diesel'!D50</f>
        <v>594904251432329.13</v>
      </c>
      <c r="E2" s="310">
        <f>'NonE-petroleum diesel'!E50+'E-petroleum diesel'!E50</f>
        <v>629547772184363.75</v>
      </c>
      <c r="F2" s="310">
        <f>'NonE-petroleum diesel'!F50+'E-petroleum diesel'!F50</f>
        <v>677437574439521</v>
      </c>
      <c r="G2" s="310">
        <f>'NonE-petroleum diesel'!G50+'E-petroleum diesel'!G50</f>
        <v>713287945882066.75</v>
      </c>
      <c r="H2" s="310">
        <f>'NonE-petroleum diesel'!H50+'E-petroleum diesel'!H50</f>
        <v>733700793256694.88</v>
      </c>
      <c r="I2" s="310">
        <f>'NonE-petroleum diesel'!I50+'E-petroleum diesel'!I50</f>
        <v>788390470264827.63</v>
      </c>
      <c r="J2" s="310">
        <f>'NonE-petroleum diesel'!J50+'E-petroleum diesel'!J50</f>
        <v>818914104714993.13</v>
      </c>
      <c r="K2" s="310">
        <f>'NonE-petroleum diesel'!K50+'E-petroleum diesel'!K50</f>
        <v>849250012775648.88</v>
      </c>
      <c r="L2" s="310">
        <f>'NonE-petroleum diesel'!L50+'E-petroleum diesel'!L50</f>
        <v>874278111944656.75</v>
      </c>
      <c r="M2" s="310">
        <f>'NonE-petroleum diesel'!M50+'E-petroleum diesel'!M50</f>
        <v>910223265315415.88</v>
      </c>
      <c r="N2" s="310">
        <f>'NonE-petroleum diesel'!N50+'E-petroleum diesel'!N50</f>
        <v>920439356378585</v>
      </c>
      <c r="O2" s="310">
        <f>'NonE-petroleum diesel'!O50+'E-petroleum diesel'!O50</f>
        <v>944176077685381</v>
      </c>
      <c r="P2" s="310">
        <f>'NonE-petroleum diesel'!P50+'E-petroleum diesel'!P50</f>
        <v>966290697604341.88</v>
      </c>
      <c r="Q2" s="310">
        <f>'NonE-petroleum diesel'!Q50+'E-petroleum diesel'!Q50</f>
        <v>986738079685533.75</v>
      </c>
      <c r="R2" s="310">
        <f>'NonE-petroleum diesel'!R50+'E-petroleum diesel'!R50</f>
        <v>999305932500984.63</v>
      </c>
      <c r="S2" s="310">
        <f>'NonE-petroleum diesel'!S50+'E-petroleum diesel'!S50</f>
        <v>1024667145305024.5</v>
      </c>
      <c r="T2" s="310">
        <f>'NonE-petroleum diesel'!T50+'E-petroleum diesel'!T50</f>
        <v>1042210829990112.3</v>
      </c>
      <c r="U2" s="310">
        <f>'NonE-petroleum diesel'!U50+'E-petroleum diesel'!U50</f>
        <v>1058127884270914.6</v>
      </c>
      <c r="V2" s="310">
        <f>'NonE-petroleum diesel'!V50+'E-petroleum diesel'!V50</f>
        <v>1072439591912360.9</v>
      </c>
      <c r="W2" s="310">
        <f>'NonE-petroleum diesel'!W50+'E-petroleum diesel'!W50</f>
        <v>1085180334807072</v>
      </c>
      <c r="X2" s="310">
        <f>'NonE-petroleum diesel'!X50+'E-petroleum diesel'!X50</f>
        <v>1096396607773496.3</v>
      </c>
      <c r="Y2" s="310">
        <f>'NonE-petroleum diesel'!Y50+'E-petroleum diesel'!Y50</f>
        <v>1106145961267369.8</v>
      </c>
      <c r="Z2" s="310">
        <f>'NonE-petroleum diesel'!Z50+'E-petroleum diesel'!Z50</f>
        <v>1114495898164829</v>
      </c>
      <c r="AA2" s="310">
        <f>'NonE-petroleum diesel'!AA50+'E-petroleum diesel'!AA50</f>
        <v>1121522749353543.9</v>
      </c>
      <c r="AB2" s="310">
        <f>'NonE-petroleum diesel'!AB50+'E-petroleum diesel'!AB50</f>
        <v>1127310551045208.5</v>
      </c>
      <c r="AC2" s="310">
        <f>'NonE-petroleum diesel'!AC50+'E-petroleum diesel'!AC50</f>
        <v>1131949944601701.5</v>
      </c>
      <c r="AD2" s="310">
        <f>'NonE-petroleum diesel'!AD50+'E-petroleum diesel'!AD50</f>
        <v>1135537117348007</v>
      </c>
      <c r="AE2" s="310">
        <f>'NonE-petroleum diesel'!AE50+'E-petroleum diesel'!AE50</f>
        <v>1138172800420728.5</v>
      </c>
      <c r="AF2" s="310">
        <f>'NonE-petroleum diesel'!AF50+'E-petroleum diesel'!AF50</f>
        <v>1139961337256487.5</v>
      </c>
      <c r="AG2" s="310">
        <f>'NonE-petroleum diesel'!AG50+'E-petroleum diesel'!AG50</f>
        <v>1141009833934806</v>
      </c>
      <c r="AH2" s="310">
        <f>'NonE-petroleum diesel'!AH50+'E-petroleum diesel'!AH50</f>
        <v>1141427400318709.3</v>
      </c>
      <c r="AI2" s="310">
        <f>'NonE-petroleum diesel'!AI50+'E-petroleum diesel'!AI50</f>
        <v>1141324488837067.8</v>
      </c>
      <c r="AJ2" s="310">
        <f>'NonE-petroleum diesel'!AJ50+'E-petroleum diesel'!AJ50</f>
        <v>1140812335867262.5</v>
      </c>
      <c r="AK2" s="310">
        <f>'NonE-petroleum diesel'!AK50+'E-petroleum diesel'!AK50</f>
        <v>1140002509037702</v>
      </c>
      <c r="AL2" s="310">
        <f>'NonE-petroleum diesel'!AL50+'E-petroleum diesel'!AL50</f>
        <v>1139006562399749.5</v>
      </c>
      <c r="AM2" s="310">
        <f>'NonE-petroleum diesel'!AM50+'E-petroleum diesel'!AM50</f>
        <v>1137935800333036.3</v>
      </c>
      <c r="AN2" s="310">
        <f>'NonE-petroleum diesel'!AN50+'E-petroleum diesel'!AN50</f>
        <v>1136901150255510</v>
      </c>
      <c r="AO2" s="310">
        <f>'NonE-petroleum diesel'!AO50+'E-petroleum diesel'!AO50</f>
        <v>1136013143713281</v>
      </c>
      <c r="AP2" s="310">
        <f>'NonE-petroleum diesel'!AP50+'E-petroleum diesel'!AP50</f>
        <v>1135382005225647.3</v>
      </c>
      <c r="AQ2" s="310">
        <f>'NonE-petroleum diesel'!AQ50+'E-petroleum diesel'!AQ50</f>
        <v>1135137285284104.3</v>
      </c>
    </row>
    <row r="3" spans="1:43" x14ac:dyDescent="0.2">
      <c r="A3" s="133" t="s">
        <v>90</v>
      </c>
      <c r="B3" s="310">
        <f>'NonE-petroleum diesel'!B51+'E-petroleum diesel'!B51</f>
        <v>48519649420110</v>
      </c>
      <c r="C3" s="310">
        <f>'NonE-petroleum diesel'!C51+'E-petroleum diesel'!C51</f>
        <v>44865976855260.016</v>
      </c>
      <c r="D3" s="310">
        <f>'NonE-petroleum diesel'!D51+'E-petroleum diesel'!D51</f>
        <v>51418768997615.055</v>
      </c>
      <c r="E3" s="310">
        <f>'NonE-petroleum diesel'!E51+'E-petroleum diesel'!E51</f>
        <v>56933701319942.055</v>
      </c>
      <c r="F3" s="310">
        <f>'NonE-petroleum diesel'!F51+'E-petroleum diesel'!F51</f>
        <v>63022672801756.422</v>
      </c>
      <c r="G3" s="310">
        <f>'NonE-petroleum diesel'!G51+'E-petroleum diesel'!G51</f>
        <v>66993332700439.773</v>
      </c>
      <c r="H3" s="310">
        <f>'NonE-petroleum diesel'!H51+'E-petroleum diesel'!H51</f>
        <v>70790108103972.406</v>
      </c>
      <c r="I3" s="310">
        <f>'NonE-petroleum diesel'!I51+'E-petroleum diesel'!I51</f>
        <v>73932267031412.813</v>
      </c>
      <c r="J3" s="310">
        <f>'NonE-petroleum diesel'!J51+'E-petroleum diesel'!J51</f>
        <v>74597843538595.594</v>
      </c>
      <c r="K3" s="310">
        <f>'NonE-petroleum diesel'!K51+'E-petroleum diesel'!K51</f>
        <v>75504212525253.531</v>
      </c>
      <c r="L3" s="310">
        <f>'NonE-petroleum diesel'!L51+'E-petroleum diesel'!L51</f>
        <v>75390608941162.609</v>
      </c>
      <c r="M3" s="310">
        <f>'NonE-petroleum diesel'!M51+'E-petroleum diesel'!M51</f>
        <v>74619074891401.734</v>
      </c>
      <c r="N3" s="310">
        <f>'NonE-petroleum diesel'!N51+'E-petroleum diesel'!N51</f>
        <v>74600339414651.672</v>
      </c>
      <c r="O3" s="310">
        <f>'NonE-petroleum diesel'!O51+'E-petroleum diesel'!O51</f>
        <v>74577325590504.766</v>
      </c>
      <c r="P3" s="310">
        <f>'NonE-petroleum diesel'!P51+'E-petroleum diesel'!P51</f>
        <v>74550044879364.625</v>
      </c>
      <c r="Q3" s="310">
        <f>'NonE-petroleum diesel'!Q51+'E-petroleum diesel'!Q51</f>
        <v>74518508739883.141</v>
      </c>
      <c r="R3" s="310">
        <f>'NonE-petroleum diesel'!R51+'E-petroleum diesel'!R51</f>
        <v>74482728628960.594</v>
      </c>
      <c r="S3" s="310">
        <f>'NonE-petroleum diesel'!S51+'E-petroleum diesel'!S51</f>
        <v>73786589544400.094</v>
      </c>
      <c r="T3" s="310">
        <f>'NonE-petroleum diesel'!T51+'E-petroleum diesel'!T51</f>
        <v>73090662753889.344</v>
      </c>
      <c r="U3" s="310">
        <f>'NonE-petroleum diesel'!U51+'E-petroleum diesel'!U51</f>
        <v>72394948958278.547</v>
      </c>
      <c r="V3" s="310">
        <f>'NonE-petroleum diesel'!V51+'E-petroleum diesel'!V51</f>
        <v>71699448858370.344</v>
      </c>
      <c r="W3" s="310">
        <f>'NonE-petroleum diesel'!W51+'E-petroleum diesel'!W51</f>
        <v>71004163154920.188</v>
      </c>
      <c r="X3" s="310">
        <f>'NonE-petroleum diesel'!X51+'E-petroleum diesel'!X51</f>
        <v>69899525019226.57</v>
      </c>
      <c r="Y3" s="310">
        <f>'NonE-petroleum diesel'!Y51+'E-petroleum diesel'!Y51</f>
        <v>68795246707941.336</v>
      </c>
      <c r="Z3" s="310">
        <f>'NonE-petroleum diesel'!Z51+'E-petroleum diesel'!Z51</f>
        <v>67691329341307.07</v>
      </c>
      <c r="AA3" s="310">
        <f>'NonE-petroleum diesel'!AA51+'E-petroleum diesel'!AA51</f>
        <v>66587774039490.563</v>
      </c>
      <c r="AB3" s="310">
        <f>'NonE-petroleum diesel'!AB51+'E-petroleum diesel'!AB51</f>
        <v>65484581922582.813</v>
      </c>
      <c r="AC3" s="310">
        <f>'NonE-petroleum diesel'!AC51+'E-petroleum diesel'!AC51</f>
        <v>64381754110599.078</v>
      </c>
      <c r="AD3" s="310">
        <f>'NonE-petroleum diesel'!AD51+'E-petroleum diesel'!AD51</f>
        <v>63279291723478.852</v>
      </c>
      <c r="AE3" s="310">
        <f>'NonE-petroleum diesel'!AE51+'E-petroleum diesel'!AE51</f>
        <v>62177195881085.805</v>
      </c>
      <c r="AF3" s="310">
        <f>'NonE-petroleum diesel'!AF51+'E-petroleum diesel'!AF51</f>
        <v>61075467703207.883</v>
      </c>
      <c r="AG3" s="310">
        <f>'NonE-petroleum diesel'!AG51+'E-petroleum diesel'!AG51</f>
        <v>59974108309557.289</v>
      </c>
      <c r="AH3" s="310">
        <f>'NonE-petroleum diesel'!AH51+'E-petroleum diesel'!AH51</f>
        <v>58600558084493.688</v>
      </c>
      <c r="AI3" s="310">
        <f>'NonE-petroleum diesel'!AI51+'E-petroleum diesel'!AI51</f>
        <v>57227476765168.141</v>
      </c>
      <c r="AJ3" s="310">
        <f>'NonE-petroleum diesel'!AJ51+'E-petroleum diesel'!AJ51</f>
        <v>55854865750676.289</v>
      </c>
      <c r="AK3" s="310">
        <f>'NonE-petroleum diesel'!AK51+'E-petroleum diesel'!AK51</f>
        <v>54482726440019.016</v>
      </c>
      <c r="AL3" s="310">
        <f>'NonE-petroleum diesel'!AL51+'E-petroleum diesel'!AL51</f>
        <v>53111060232102.531</v>
      </c>
      <c r="AM3" s="310">
        <f>'NonE-petroleum diesel'!AM51+'E-petroleum diesel'!AM51</f>
        <v>52012183623242.188</v>
      </c>
      <c r="AN3" s="310">
        <f>'NonE-petroleum diesel'!AN51+'E-petroleum diesel'!AN51</f>
        <v>50913684100395.969</v>
      </c>
      <c r="AO3" s="310">
        <f>'NonE-petroleum diesel'!AO51+'E-petroleum diesel'!AO51</f>
        <v>49815562782646.25</v>
      </c>
      <c r="AP3" s="310">
        <f>'NonE-petroleum diesel'!AP51+'E-petroleum diesel'!AP51</f>
        <v>48717820788999.547</v>
      </c>
      <c r="AQ3" s="310">
        <f>'NonE-petroleum diesel'!AQ51+'E-petroleum diesel'!AQ51</f>
        <v>47616489212606.203</v>
      </c>
    </row>
    <row r="4" spans="1:43" x14ac:dyDescent="0.2">
      <c r="A4" s="133" t="s">
        <v>91</v>
      </c>
      <c r="B4" s="310">
        <f>'NonE-petroleum diesel'!B52+'E-petroleum diesel'!B52</f>
        <v>12746158831229.994</v>
      </c>
      <c r="C4" s="310">
        <f>'NonE-petroleum diesel'!C52+'E-petroleum diesel'!C52</f>
        <v>7973272997085</v>
      </c>
      <c r="D4" s="310">
        <f>'NonE-petroleum diesel'!D52+'E-petroleum diesel'!D52</f>
        <v>8359798485932.6084</v>
      </c>
      <c r="E4" s="310">
        <f>'NonE-petroleum diesel'!E52+'E-petroleum diesel'!E52</f>
        <v>9164977179707.8086</v>
      </c>
      <c r="F4" s="310">
        <f>'NonE-petroleum diesel'!F52+'E-petroleum diesel'!F52</f>
        <v>10056002439506.584</v>
      </c>
      <c r="G4" s="310">
        <f>'NonE-petroleum diesel'!G52+'E-petroleum diesel'!G52</f>
        <v>10610154070192.059</v>
      </c>
      <c r="H4" s="310">
        <f>'NonE-petroleum diesel'!H52+'E-petroleum diesel'!H52</f>
        <v>11161238251677.357</v>
      </c>
      <c r="I4" s="310">
        <f>'NonE-petroleum diesel'!I52+'E-petroleum diesel'!I52</f>
        <v>11433549214252.01</v>
      </c>
      <c r="J4" s="310">
        <f>'NonE-petroleum diesel'!J52+'E-petroleum diesel'!J52</f>
        <v>11700441814487.512</v>
      </c>
      <c r="K4" s="310">
        <f>'NonE-petroleum diesel'!K52+'E-petroleum diesel'!K52</f>
        <v>11967513742353.311</v>
      </c>
      <c r="L4" s="310">
        <f>'NonE-petroleum diesel'!L52+'E-petroleum diesel'!L52</f>
        <v>12232099012287.375</v>
      </c>
      <c r="M4" s="310">
        <f>'NonE-petroleum diesel'!M52+'E-petroleum diesel'!M52</f>
        <v>12494923296765.396</v>
      </c>
      <c r="N4" s="310">
        <f>'NonE-petroleum diesel'!N52+'E-petroleum diesel'!N52</f>
        <v>12667335525814.24</v>
      </c>
      <c r="O4" s="310">
        <f>'NonE-petroleum diesel'!O52+'E-petroleum diesel'!O52</f>
        <v>12839579355583.014</v>
      </c>
      <c r="P4" s="310">
        <f>'NonE-petroleum diesel'!P52+'E-petroleum diesel'!P52</f>
        <v>13011654829899.865</v>
      </c>
      <c r="Q4" s="310">
        <f>'NonE-petroleum diesel'!Q52+'E-petroleum diesel'!Q52</f>
        <v>13183561992588.891</v>
      </c>
      <c r="R4" s="310">
        <f>'NonE-petroleum diesel'!R52+'E-petroleum diesel'!R52</f>
        <v>13355300887470.131</v>
      </c>
      <c r="S4" s="310">
        <f>'NonE-petroleum diesel'!S52+'E-petroleum diesel'!S52</f>
        <v>13530190165807.018</v>
      </c>
      <c r="T4" s="310">
        <f>'NonE-petroleum diesel'!T52+'E-petroleum diesel'!T52</f>
        <v>13704998936611.457</v>
      </c>
      <c r="U4" s="310">
        <f>'NonE-petroleum diesel'!U52+'E-petroleum diesel'!U52</f>
        <v>13879727202633.23</v>
      </c>
      <c r="V4" s="310">
        <f>'NonE-petroleum diesel'!V52+'E-petroleum diesel'!V52</f>
        <v>14054374966622.184</v>
      </c>
      <c r="W4" s="310">
        <f>'NonE-petroleum diesel'!W52+'E-petroleum diesel'!W52</f>
        <v>14228942231328.227</v>
      </c>
      <c r="X4" s="310">
        <f>'NonE-petroleum diesel'!X52+'E-petroleum diesel'!X52</f>
        <v>14314475507698.58</v>
      </c>
      <c r="Y4" s="310">
        <f>'NonE-petroleum diesel'!Y52+'E-petroleum diesel'!Y52</f>
        <v>14399968618157.582</v>
      </c>
      <c r="Z4" s="310">
        <f>'NonE-petroleum diesel'!Z52+'E-petroleum diesel'!Z52</f>
        <v>14485421564079.422</v>
      </c>
      <c r="AA4" s="310">
        <f>'NonE-petroleum diesel'!AA52+'E-petroleum diesel'!AA52</f>
        <v>14570834346838.332</v>
      </c>
      <c r="AB4" s="310">
        <f>'NonE-petroleum diesel'!AB52+'E-petroleum diesel'!AB52</f>
        <v>14656206967808.586</v>
      </c>
      <c r="AC4" s="310">
        <f>'NonE-petroleum diesel'!AC52+'E-petroleum diesel'!AC52</f>
        <v>14741539428364.463</v>
      </c>
      <c r="AD4" s="310">
        <f>'NonE-petroleum diesel'!AD52+'E-petroleum diesel'!AD52</f>
        <v>14826831729880.301</v>
      </c>
      <c r="AE4" s="310">
        <f>'NonE-petroleum diesel'!AE52+'E-petroleum diesel'!AE52</f>
        <v>14912083873730.461</v>
      </c>
      <c r="AF4" s="310">
        <f>'NonE-petroleum diesel'!AF52+'E-petroleum diesel'!AF52</f>
        <v>14997295861289.34</v>
      </c>
      <c r="AG4" s="310">
        <f>'NonE-petroleum diesel'!AG52+'E-petroleum diesel'!AG52</f>
        <v>15082467693931.363</v>
      </c>
      <c r="AH4" s="310">
        <f>'NonE-petroleum diesel'!AH52+'E-petroleum diesel'!AH52</f>
        <v>15167555050281.738</v>
      </c>
      <c r="AI4" s="310">
        <f>'NonE-petroleum diesel'!AI52+'E-petroleum diesel'!AI52</f>
        <v>15252602274599.4</v>
      </c>
      <c r="AJ4" s="310">
        <f>'NonE-petroleum diesel'!AJ52+'E-petroleum diesel'!AJ52</f>
        <v>15337609368258.184</v>
      </c>
      <c r="AK4" s="310">
        <f>'NonE-petroleum diesel'!AK52+'E-petroleum diesel'!AK52</f>
        <v>15422576332631.959</v>
      </c>
      <c r="AL4" s="310">
        <f>'NonE-petroleum diesel'!AL52+'E-petroleum diesel'!AL52</f>
        <v>15507503169094.631</v>
      </c>
      <c r="AM4" s="310">
        <f>'NonE-petroleum diesel'!AM52+'E-petroleum diesel'!AM52</f>
        <v>15503924742230.377</v>
      </c>
      <c r="AN4" s="310">
        <f>'NonE-petroleum diesel'!AN52+'E-petroleum diesel'!AN52</f>
        <v>15500346419755.492</v>
      </c>
      <c r="AO4" s="310">
        <f>'NonE-petroleum diesel'!AO52+'E-petroleum diesel'!AO52</f>
        <v>15496768201670.586</v>
      </c>
      <c r="AP4" s="310">
        <f>'NonE-petroleum diesel'!AP52+'E-petroleum diesel'!AP52</f>
        <v>15493190087976.27</v>
      </c>
      <c r="AQ4" s="310">
        <f>'NonE-petroleum diesel'!AQ52+'E-petroleum diesel'!AQ52</f>
        <v>15488320739608.637</v>
      </c>
    </row>
    <row r="5" spans="1:43" x14ac:dyDescent="0.2">
      <c r="A5" s="133" t="s">
        <v>92</v>
      </c>
      <c r="B5" s="310">
        <f>'NonE-petroleum diesel'!B53+'E-petroleum diesel'!B53</f>
        <v>35939465602755</v>
      </c>
      <c r="C5" s="310">
        <f>'NonE-petroleum diesel'!C53+'E-petroleum diesel'!C53</f>
        <v>30118534363004.992</v>
      </c>
      <c r="D5" s="310">
        <f>'NonE-petroleum diesel'!D53+'E-petroleum diesel'!D53</f>
        <v>33049516746886.148</v>
      </c>
      <c r="E5" s="310">
        <f>'NonE-petroleum diesel'!E53+'E-petroleum diesel'!E53</f>
        <v>36984128293041.266</v>
      </c>
      <c r="F5" s="310">
        <f>'NonE-petroleum diesel'!F53+'E-petroleum diesel'!F53</f>
        <v>40247950767713.563</v>
      </c>
      <c r="G5" s="310">
        <f>'NonE-petroleum diesel'!G53+'E-petroleum diesel'!G53</f>
        <v>42286427316012.422</v>
      </c>
      <c r="H5" s="310">
        <f>'NonE-petroleum diesel'!H53+'E-petroleum diesel'!H53</f>
        <v>44206010614197.742</v>
      </c>
      <c r="I5" s="310">
        <f>'NonE-petroleum diesel'!I53+'E-petroleum diesel'!I53</f>
        <v>46435682585520.133</v>
      </c>
      <c r="J5" s="310">
        <f>'NonE-petroleum diesel'!J53+'E-petroleum diesel'!J53</f>
        <v>47057720632146.531</v>
      </c>
      <c r="K5" s="310">
        <f>'NonE-petroleum diesel'!K53+'E-petroleum diesel'!K53</f>
        <v>47826816888226.914</v>
      </c>
      <c r="L5" s="310">
        <f>'NonE-petroleum diesel'!L53+'E-petroleum diesel'!L53</f>
        <v>47917880884872.75</v>
      </c>
      <c r="M5" s="310">
        <f>'NonE-petroleum diesel'!M53+'E-petroleum diesel'!M53</f>
        <v>47562120602111.531</v>
      </c>
      <c r="N5" s="310">
        <f>'NonE-petroleum diesel'!N53+'E-petroleum diesel'!N53</f>
        <v>47213727700060.352</v>
      </c>
      <c r="O5" s="310">
        <f>'NonE-petroleum diesel'!O53+'E-petroleum diesel'!O53</f>
        <v>46863924115606.891</v>
      </c>
      <c r="P5" s="310">
        <f>'NonE-petroleum diesel'!P53+'E-petroleum diesel'!P53</f>
        <v>46512733788834.125</v>
      </c>
      <c r="Q5" s="310">
        <f>'NonE-petroleum diesel'!Q53+'E-petroleum diesel'!Q53</f>
        <v>46160180656021.742</v>
      </c>
      <c r="R5" s="310">
        <f>'NonE-petroleum diesel'!R53+'E-petroleum diesel'!R53</f>
        <v>45806288649646.227</v>
      </c>
      <c r="S5" s="310">
        <f>'NonE-petroleum diesel'!S53+'E-petroleum diesel'!S53</f>
        <v>45291689332929.672</v>
      </c>
      <c r="T5" s="310">
        <f>'NonE-petroleum diesel'!T53+'E-petroleum diesel'!T53</f>
        <v>44777206201746.313</v>
      </c>
      <c r="U5" s="310">
        <f>'NonE-petroleum diesel'!U53+'E-petroleum diesel'!U53</f>
        <v>44262840078463.555</v>
      </c>
      <c r="V5" s="310">
        <f>'NonE-petroleum diesel'!V53+'E-petroleum diesel'!V53</f>
        <v>43748591785393.68</v>
      </c>
      <c r="W5" s="310">
        <f>'NonE-petroleum diesel'!W53+'E-petroleum diesel'!W53</f>
        <v>43234462144793.781</v>
      </c>
      <c r="X5" s="310">
        <f>'NonE-petroleum diesel'!X53+'E-petroleum diesel'!X53</f>
        <v>42335213944463.391</v>
      </c>
      <c r="Y5" s="310">
        <f>'NonE-petroleum diesel'!Y53+'E-petroleum diesel'!Y53</f>
        <v>41437005339654.555</v>
      </c>
      <c r="Z5" s="310">
        <f>'NonE-petroleum diesel'!Z53+'E-petroleum diesel'!Z53</f>
        <v>40539838380786.938</v>
      </c>
      <c r="AA5" s="310">
        <f>'NonE-petroleum diesel'!AA53+'E-petroleum diesel'!AA53</f>
        <v>39643715118140.117</v>
      </c>
      <c r="AB5" s="310">
        <f>'NonE-petroleum diesel'!AB53+'E-petroleum diesel'!AB53</f>
        <v>38748637601853.633</v>
      </c>
      <c r="AC5" s="310">
        <f>'NonE-petroleum diesel'!AC53+'E-petroleum diesel'!AC53</f>
        <v>37850491118240.188</v>
      </c>
      <c r="AD5" s="310">
        <f>'NonE-petroleum diesel'!AD53+'E-petroleum diesel'!AD53</f>
        <v>36954050517030.133</v>
      </c>
      <c r="AE5" s="310">
        <f>'NonE-petroleum diesel'!AE53+'E-petroleum diesel'!AE53</f>
        <v>36059318283105.109</v>
      </c>
      <c r="AF5" s="310">
        <f>'NonE-petroleum diesel'!AF53+'E-petroleum diesel'!AF53</f>
        <v>35166296901175.438</v>
      </c>
      <c r="AG5" s="310">
        <f>'NonE-petroleum diesel'!AG53+'E-petroleum diesel'!AG53</f>
        <v>34274988855780.203</v>
      </c>
      <c r="AH5" s="310">
        <f>'NonE-petroleum diesel'!AH53+'E-petroleum diesel'!AH53</f>
        <v>33491003270553.313</v>
      </c>
      <c r="AI5" s="310">
        <f>'NonE-petroleum diesel'!AI53+'E-petroleum diesel'!AI53</f>
        <v>32709107380255.09</v>
      </c>
      <c r="AJ5" s="310">
        <f>'NonE-petroleum diesel'!AJ53+'E-petroleum diesel'!AJ53</f>
        <v>31929303739376.359</v>
      </c>
      <c r="AK5" s="310">
        <f>'NonE-petroleum diesel'!AK53+'E-petroleum diesel'!AK53</f>
        <v>31151594902230.668</v>
      </c>
      <c r="AL5" s="310">
        <f>'NonE-petroleum diesel'!AL53+'E-petroleum diesel'!AL53</f>
        <v>30375983422954.352</v>
      </c>
      <c r="AM5" s="310">
        <f>'NonE-petroleum diesel'!AM53+'E-petroleum diesel'!AM53</f>
        <v>29679414241829.18</v>
      </c>
      <c r="AN5" s="310">
        <f>'NonE-petroleum diesel'!AN53+'E-petroleum diesel'!AN53</f>
        <v>28984905829455.242</v>
      </c>
      <c r="AO5" s="310">
        <f>'NonE-petroleum diesel'!AO53+'E-petroleum diesel'!AO53</f>
        <v>28292460746438.75</v>
      </c>
      <c r="AP5" s="310">
        <f>'NonE-petroleum diesel'!AP53+'E-petroleum diesel'!AP53</f>
        <v>27602081553208.336</v>
      </c>
      <c r="AQ5" s="310">
        <f>'NonE-petroleum diesel'!AQ53+'E-petroleum diesel'!AQ53</f>
        <v>26911527060885.41</v>
      </c>
    </row>
    <row r="6" spans="1:43" x14ac:dyDescent="0.2">
      <c r="A6" s="133" t="s">
        <v>93</v>
      </c>
      <c r="B6" s="310">
        <f>'NonE-petroleum diesel'!B54+'E-petroleum diesel'!B54</f>
        <v>11980562620785</v>
      </c>
      <c r="C6" s="310">
        <f>'NonE-petroleum diesel'!C54+'E-petroleum diesel'!C54</f>
        <v>7144620170490.001</v>
      </c>
      <c r="D6" s="310">
        <f>'NonE-petroleum diesel'!D54+'E-petroleum diesel'!D54</f>
        <v>8170450185752.4873</v>
      </c>
      <c r="E6" s="310">
        <f>'NonE-petroleum diesel'!E54+'E-petroleum diesel'!E54</f>
        <v>8630103516204.0049</v>
      </c>
      <c r="F6" s="310">
        <f>'NonE-petroleum diesel'!F54+'E-petroleum diesel'!F54</f>
        <v>8964815878968.8242</v>
      </c>
      <c r="G6" s="310">
        <f>'NonE-petroleum diesel'!G54+'E-petroleum diesel'!G54</f>
        <v>9202823260635.0723</v>
      </c>
      <c r="H6" s="310">
        <f>'NonE-petroleum diesel'!H54+'E-petroleum diesel'!H54</f>
        <v>9507989266118.7012</v>
      </c>
      <c r="I6" s="310">
        <f>'NonE-petroleum diesel'!I54+'E-petroleum diesel'!I54</f>
        <v>9914999050117.7773</v>
      </c>
      <c r="J6" s="310">
        <f>'NonE-petroleum diesel'!J54+'E-petroleum diesel'!J54</f>
        <v>10214061197469.195</v>
      </c>
      <c r="K6" s="310">
        <f>'NonE-petroleum diesel'!K54+'E-petroleum diesel'!K54</f>
        <v>10518601472626.082</v>
      </c>
      <c r="L6" s="310">
        <f>'NonE-petroleum diesel'!L54+'E-petroleum diesel'!L54</f>
        <v>10760301907702.518</v>
      </c>
      <c r="M6" s="310">
        <f>'NonE-petroleum diesel'!M54+'E-petroleum diesel'!M54</f>
        <v>10945348958853.99</v>
      </c>
      <c r="N6" s="310">
        <f>'NonE-petroleum diesel'!N54+'E-petroleum diesel'!N54</f>
        <v>11169758450605.283</v>
      </c>
      <c r="O6" s="310">
        <f>'NonE-petroleum diesel'!O54+'E-petroleum diesel'!O54</f>
        <v>11360609407917.453</v>
      </c>
      <c r="P6" s="310">
        <f>'NonE-petroleum diesel'!P54+'E-petroleum diesel'!P54</f>
        <v>11519125350963.354</v>
      </c>
      <c r="Q6" s="310">
        <f>'NonE-petroleum diesel'!Q54+'E-petroleum diesel'!Q54</f>
        <v>11646993698707.865</v>
      </c>
      <c r="R6" s="310">
        <f>'NonE-petroleum diesel'!R54+'E-petroleum diesel'!R54</f>
        <v>11746301730177.326</v>
      </c>
      <c r="S6" s="310">
        <f>'NonE-petroleum diesel'!S54+'E-petroleum diesel'!S54</f>
        <v>11844157275456.965</v>
      </c>
      <c r="T6" s="310">
        <f>'NonE-petroleum diesel'!T54+'E-petroleum diesel'!T54</f>
        <v>11917554728355.223</v>
      </c>
      <c r="U6" s="310">
        <f>'NonE-petroleum diesel'!U54+'E-petroleum diesel'!U54</f>
        <v>11967940544826.834</v>
      </c>
      <c r="V6" s="310">
        <f>'NonE-petroleum diesel'!V54+'E-petroleum diesel'!V54</f>
        <v>11996918797363.061</v>
      </c>
      <c r="W6" s="310">
        <f>'NonE-petroleum diesel'!W54+'E-petroleum diesel'!W54</f>
        <v>12006217569782</v>
      </c>
      <c r="X6" s="310">
        <f>'NonE-petroleum diesel'!X54+'E-petroleum diesel'!X54</f>
        <v>11997657213831</v>
      </c>
      <c r="Y6" s="310">
        <f>'NonE-petroleum diesel'!Y54+'E-petroleum diesel'!Y54</f>
        <v>11973121038208.139</v>
      </c>
      <c r="Z6" s="310">
        <f>'NonE-petroleum diesel'!Z54+'E-petroleum diesel'!Z54</f>
        <v>11934528859305.676</v>
      </c>
      <c r="AA6" s="310">
        <f>'NonE-petroleum diesel'!AA54+'E-petroleum diesel'!AA54</f>
        <v>11883813710840.18</v>
      </c>
      <c r="AB6" s="310">
        <f>'NonE-petroleum diesel'!AB54+'E-petroleum diesel'!AB54</f>
        <v>11822901890424.334</v>
      </c>
      <c r="AC6" s="310">
        <f>'NonE-petroleum diesel'!AC54+'E-petroleum diesel'!AC54</f>
        <v>11753696417697.377</v>
      </c>
      <c r="AD6" s="310">
        <f>'NonE-petroleum diesel'!AD54+'E-petroleum diesel'!AD54</f>
        <v>11678063892411.289</v>
      </c>
      <c r="AE6" s="310">
        <f>'NonE-petroleum diesel'!AE54+'E-petroleum diesel'!AE54</f>
        <v>11597824672469.988</v>
      </c>
      <c r="AF6" s="310">
        <f>'NonE-petroleum diesel'!AF54+'E-petroleum diesel'!AF54</f>
        <v>11514746241185.084</v>
      </c>
      <c r="AG6" s="310">
        <f>'NonE-petroleum diesel'!AG54+'E-petroleum diesel'!AG54</f>
        <v>11430539599209.867</v>
      </c>
      <c r="AH6" s="310">
        <f>'NonE-petroleum diesel'!AH54+'E-petroleum diesel'!AH54</f>
        <v>11346858498622.729</v>
      </c>
      <c r="AI6" s="310">
        <f>'NonE-petroleum diesel'!AI54+'E-petroleum diesel'!AI54</f>
        <v>11265301333107.594</v>
      </c>
      <c r="AJ6" s="310">
        <f>'NonE-petroleum diesel'!AJ54+'E-petroleum diesel'!AJ54</f>
        <v>11187415507713.836</v>
      </c>
      <c r="AK6" s="310">
        <f>'NonE-petroleum diesel'!AK54+'E-petroleum diesel'!AK54</f>
        <v>11114704132930.326</v>
      </c>
      <c r="AL6" s="310">
        <f>'NonE-petroleum diesel'!AL54+'E-petroleum diesel'!AL54</f>
        <v>11048634919622.592</v>
      </c>
      <c r="AM6" s="310">
        <f>'NonE-petroleum diesel'!AM54+'E-petroleum diesel'!AM54</f>
        <v>10990651192892.371</v>
      </c>
      <c r="AN6" s="310">
        <f>'NonE-petroleum diesel'!AN54+'E-petroleum diesel'!AN54</f>
        <v>10942184993629.408</v>
      </c>
      <c r="AO6" s="310">
        <f>'NonE-petroleum diesel'!AO54+'E-petroleum diesel'!AO54</f>
        <v>10904672296406.738</v>
      </c>
      <c r="AP6" s="310">
        <f>'NonE-petroleum diesel'!AP54+'E-petroleum diesel'!AP54</f>
        <v>10879570441927.186</v>
      </c>
      <c r="AQ6" s="310">
        <f>'NonE-petroleum diesel'!AQ54+'E-petroleum diesel'!AQ54</f>
        <v>10867467753952.895</v>
      </c>
    </row>
    <row r="7" spans="1:43" x14ac:dyDescent="0.2">
      <c r="A7" s="133" t="s">
        <v>94</v>
      </c>
      <c r="B7" s="310">
        <f>'NonE-petroleum diesel'!B55+'E-petroleum diesel'!B55</f>
        <v>5137641969240</v>
      </c>
      <c r="C7" s="310">
        <f>'NonE-petroleum diesel'!C55+'E-petroleum diesel'!C55</f>
        <v>2754657443670</v>
      </c>
      <c r="D7" s="310">
        <f>'NonE-petroleum diesel'!D55+'E-petroleum diesel'!D55</f>
        <v>2867554572954.3638</v>
      </c>
      <c r="E7" s="310">
        <f>'NonE-petroleum diesel'!E55+'E-petroleum diesel'!E55</f>
        <v>3008965079379.291</v>
      </c>
      <c r="F7" s="310">
        <f>'NonE-petroleum diesel'!F55+'E-petroleum diesel'!F55</f>
        <v>3077768442912.4297</v>
      </c>
      <c r="G7" s="310">
        <f>'NonE-petroleum diesel'!G55+'E-petroleum diesel'!G55</f>
        <v>3095253591973.917</v>
      </c>
      <c r="H7" s="310">
        <f>'NonE-petroleum diesel'!H55+'E-petroleum diesel'!H55</f>
        <v>3122674290282.627</v>
      </c>
      <c r="I7" s="310">
        <f>'NonE-petroleum diesel'!I55+'E-petroleum diesel'!I55</f>
        <v>3162973886544.3936</v>
      </c>
      <c r="J7" s="310">
        <f>'NonE-petroleum diesel'!J55+'E-petroleum diesel'!J55</f>
        <v>3193374897339.1475</v>
      </c>
      <c r="K7" s="310">
        <f>'NonE-petroleum diesel'!K55+'E-petroleum diesel'!K55</f>
        <v>3219053485668.2388</v>
      </c>
      <c r="L7" s="310">
        <f>'NonE-petroleum diesel'!L55+'E-petroleum diesel'!L55</f>
        <v>3231197923423.8843</v>
      </c>
      <c r="M7" s="310">
        <f>'NonE-petroleum diesel'!M55+'E-petroleum diesel'!M55</f>
        <v>3226715460567.3496</v>
      </c>
      <c r="N7" s="310">
        <f>'NonE-petroleum diesel'!N55+'E-petroleum diesel'!N55</f>
        <v>3213306408129.4053</v>
      </c>
      <c r="O7" s="310">
        <f>'NonE-petroleum diesel'!O55+'E-petroleum diesel'!O55</f>
        <v>3185071220916.7471</v>
      </c>
      <c r="P7" s="310">
        <f>'NonE-petroleum diesel'!P55+'E-petroleum diesel'!P55</f>
        <v>3146030635268.4253</v>
      </c>
      <c r="Q7" s="310">
        <f>'NonE-petroleum diesel'!Q55+'E-petroleum diesel'!Q55</f>
        <v>3100156493760.8638</v>
      </c>
      <c r="R7" s="310">
        <f>'NonE-petroleum diesel'!R55+'E-petroleum diesel'!R55</f>
        <v>3051268841864.9756</v>
      </c>
      <c r="S7" s="310">
        <f>'NonE-petroleum diesel'!S55+'E-petroleum diesel'!S55</f>
        <v>3007181494270.1895</v>
      </c>
      <c r="T7" s="310">
        <f>'NonE-petroleum diesel'!T55+'E-petroleum diesel'!T55</f>
        <v>2963719625581.9419</v>
      </c>
      <c r="U7" s="310">
        <f>'NonE-petroleum diesel'!U55+'E-petroleum diesel'!U55</f>
        <v>2921014918570.4053</v>
      </c>
      <c r="V7" s="310">
        <f>'NonE-petroleum diesel'!V55+'E-petroleum diesel'!V55</f>
        <v>2879198394935.7798</v>
      </c>
      <c r="W7" s="310">
        <f>'NonE-petroleum diesel'!W55+'E-petroleum diesel'!W55</f>
        <v>2838397698784.3442</v>
      </c>
      <c r="X7" s="310">
        <f>'NonE-petroleum diesel'!X55+'E-petroleum diesel'!X55</f>
        <v>2798734913244.6191</v>
      </c>
      <c r="Y7" s="310">
        <f>'NonE-petroleum diesel'!Y55+'E-petroleum diesel'!Y55</f>
        <v>2760324898698.25</v>
      </c>
      <c r="Z7" s="310">
        <f>'NonE-petroleum diesel'!Z55+'E-petroleum diesel'!Z55</f>
        <v>2723274125079.4424</v>
      </c>
      <c r="AA7" s="310">
        <f>'NonE-petroleum diesel'!AA55+'E-petroleum diesel'!AA55</f>
        <v>2687679958900.8179</v>
      </c>
      <c r="AB7" s="310">
        <f>'NonE-petroleum diesel'!AB55+'E-petroleum diesel'!AB55</f>
        <v>2653630357860.7559</v>
      </c>
      <c r="AC7" s="310">
        <f>'NonE-petroleum diesel'!AC55+'E-petroleum diesel'!AC55</f>
        <v>2621203921686.5664</v>
      </c>
      <c r="AD7" s="310">
        <f>'NonE-petroleum diesel'!AD55+'E-petroleum diesel'!AD55</f>
        <v>2590470246777.8315</v>
      </c>
      <c r="AE7" s="310">
        <f>'NonE-petroleum diesel'!AE55+'E-petroleum diesel'!AE55</f>
        <v>2561490533699.1636</v>
      </c>
      <c r="AF7" s="310">
        <f>'NonE-petroleum diesel'!AF55+'E-petroleum diesel'!AF55</f>
        <v>2534318400092.9189</v>
      </c>
      <c r="AG7" s="310">
        <f>'NonE-petroleum diesel'!AG55+'E-petroleum diesel'!AG55</f>
        <v>2509000856637.0171</v>
      </c>
      <c r="AH7" s="310">
        <f>'NonE-petroleum diesel'!AH55+'E-petroleum diesel'!AH55</f>
        <v>2485579409815.9556</v>
      </c>
      <c r="AI7" s="310">
        <f>'NonE-petroleum diesel'!AI55+'E-petroleum diesel'!AI55</f>
        <v>2464091262133.7988</v>
      </c>
      <c r="AJ7" s="310">
        <f>'NonE-petroleum diesel'!AJ55+'E-petroleum diesel'!AJ55</f>
        <v>2444570587693.3198</v>
      </c>
      <c r="AK7" s="310">
        <f>'NonE-petroleum diesel'!AK55+'E-petroleum diesel'!AK55</f>
        <v>2427049868598.4258</v>
      </c>
      <c r="AL7" s="310">
        <f>'NonE-petroleum diesel'!AL55+'E-petroleum diesel'!AL55</f>
        <v>2411561285303.6978</v>
      </c>
      <c r="AM7" s="310">
        <f>'NonE-petroleum diesel'!AM55+'E-petroleum diesel'!AM55</f>
        <v>2398138161818.4712</v>
      </c>
      <c r="AN7" s="310">
        <f>'NonE-petroleum diesel'!AN55+'E-petroleum diesel'!AN55</f>
        <v>2386816474647.0361</v>
      </c>
      <c r="AO7" s="310">
        <f>'NonE-petroleum diesel'!AO55+'E-petroleum diesel'!AO55</f>
        <v>2377636442674.3999</v>
      </c>
      <c r="AP7" s="310">
        <f>'NonE-petroleum diesel'!AP55+'E-petroleum diesel'!AP55</f>
        <v>2370644224148.1274</v>
      </c>
      <c r="AQ7" s="310">
        <f>'NonE-petroleum diesel'!AQ55+'E-petroleum diesel'!AQ55</f>
        <v>2365696516829.4912</v>
      </c>
    </row>
    <row r="8" spans="1:43" x14ac:dyDescent="0.2">
      <c r="A8" s="133" t="s">
        <v>95</v>
      </c>
      <c r="B8" s="310">
        <f>'NonE-petroleum diesel'!B56+'E-petroleum diesel'!B56</f>
        <v>2806713874800</v>
      </c>
      <c r="C8" s="310">
        <f>'NonE-petroleum diesel'!C56+'E-petroleum diesel'!C56</f>
        <v>1980755537969.9995</v>
      </c>
      <c r="D8" s="310">
        <f>'NonE-petroleum diesel'!D56+'E-petroleum diesel'!D56</f>
        <v>2029999668252.7139</v>
      </c>
      <c r="E8" s="310">
        <f>'NonE-petroleum diesel'!E56+'E-petroleum diesel'!E56</f>
        <v>2267875415117.2979</v>
      </c>
      <c r="F8" s="310">
        <f>'NonE-petroleum diesel'!F56+'E-petroleum diesel'!F56</f>
        <v>2302211189427.2822</v>
      </c>
      <c r="G8" s="310">
        <f>'NonE-petroleum diesel'!G56+'E-petroleum diesel'!G56</f>
        <v>2313546505494.8984</v>
      </c>
      <c r="H8" s="310">
        <f>'NonE-petroleum diesel'!H56+'E-petroleum diesel'!H56</f>
        <v>2336706054773.2412</v>
      </c>
      <c r="I8" s="310">
        <f>'NonE-petroleum diesel'!I56+'E-petroleum diesel'!I56</f>
        <v>2371969485512.8179</v>
      </c>
      <c r="J8" s="310">
        <f>'NonE-petroleum diesel'!J56+'E-petroleum diesel'!J56</f>
        <v>2404849716704.9819</v>
      </c>
      <c r="K8" s="310">
        <f>'NonE-petroleum diesel'!K56+'E-petroleum diesel'!K56</f>
        <v>2438807155102.4277</v>
      </c>
      <c r="L8" s="310">
        <f>'NonE-petroleum diesel'!L56+'E-petroleum diesel'!L56</f>
        <v>2467502498251.7778</v>
      </c>
      <c r="M8" s="310">
        <f>'NonE-petroleum diesel'!M56+'E-petroleum diesel'!M56</f>
        <v>2488386223726.3555</v>
      </c>
      <c r="N8" s="310">
        <f>'NonE-petroleum diesel'!N56+'E-petroleum diesel'!N56</f>
        <v>2510000075545.7246</v>
      </c>
      <c r="O8" s="310">
        <f>'NonE-petroleum diesel'!O56+'E-petroleum diesel'!O56</f>
        <v>2522491625262.6143</v>
      </c>
      <c r="P8" s="310">
        <f>'NonE-petroleum diesel'!P56+'E-petroleum diesel'!P56</f>
        <v>2526403078568.5371</v>
      </c>
      <c r="Q8" s="310">
        <f>'NonE-petroleum diesel'!Q56+'E-petroleum diesel'!Q56</f>
        <v>2522373025578.3467</v>
      </c>
      <c r="R8" s="310">
        <f>'NonE-petroleum diesel'!R56+'E-petroleum diesel'!R56</f>
        <v>2511114952017.8135</v>
      </c>
      <c r="S8" s="310">
        <f>'NonE-petroleum diesel'!S56+'E-petroleum diesel'!S56</f>
        <v>2500996575458.9873</v>
      </c>
      <c r="T8" s="310">
        <f>'NonE-petroleum diesel'!T56+'E-petroleum diesel'!T56</f>
        <v>2485000720273.5801</v>
      </c>
      <c r="U8" s="310">
        <f>'NonE-petroleum diesel'!U56+'E-petroleum diesel'!U56</f>
        <v>2463741260219.8481</v>
      </c>
      <c r="V8" s="310">
        <f>'NonE-petroleum diesel'!V56+'E-petroleum diesel'!V56</f>
        <v>2437850441080.8589</v>
      </c>
      <c r="W8" s="310">
        <f>'NonE-petroleum diesel'!W56+'E-petroleum diesel'!W56</f>
        <v>2407967520012.1733</v>
      </c>
      <c r="X8" s="310">
        <f>'NonE-petroleum diesel'!X56+'E-petroleum diesel'!X56</f>
        <v>2374728722889.2114</v>
      </c>
      <c r="Y8" s="310">
        <f>'NonE-petroleum diesel'!Y56+'E-petroleum diesel'!Y56</f>
        <v>2338758624505.4551</v>
      </c>
      <c r="Z8" s="310">
        <f>'NonE-petroleum diesel'!Z56+'E-petroleum diesel'!Z56</f>
        <v>2300662998381.9946</v>
      </c>
      <c r="AA8" s="310">
        <f>'NonE-petroleum diesel'!AA56+'E-petroleum diesel'!AA56</f>
        <v>2261023133048.6299</v>
      </c>
      <c r="AB8" s="310">
        <f>'NonE-petroleum diesel'!AB56+'E-petroleum diesel'!AB56</f>
        <v>2220391570706.2422</v>
      </c>
      <c r="AC8" s="310">
        <f>'NonE-petroleum diesel'!AC56+'E-petroleum diesel'!AC56</f>
        <v>2179289192387.5693</v>
      </c>
      <c r="AD8" s="310">
        <f>'NonE-petroleum diesel'!AD56+'E-petroleum diesel'!AD56</f>
        <v>2138203550860.7739</v>
      </c>
      <c r="AE8" s="310">
        <f>'NonE-petroleum diesel'!AE56+'E-petroleum diesel'!AE56</f>
        <v>2097588337992.3022</v>
      </c>
      <c r="AF8" s="310">
        <f>'NonE-petroleum diesel'!AF56+'E-petroleum diesel'!AF56</f>
        <v>2057863866294.8062</v>
      </c>
      <c r="AG8" s="310">
        <f>'NonE-petroleum diesel'!AG56+'E-petroleum diesel'!AG56</f>
        <v>2019418443994.7808</v>
      </c>
      <c r="AH8" s="310">
        <f>'NonE-petroleum diesel'!AH56+'E-petroleum diesel'!AH56</f>
        <v>1982610528175.3679</v>
      </c>
      <c r="AI8" s="310">
        <f>'NonE-petroleum diesel'!AI56+'E-petroleum diesel'!AI56</f>
        <v>1947771550422.8118</v>
      </c>
      <c r="AJ8" s="310">
        <f>'NonE-petroleum diesel'!AJ56+'E-petroleum diesel'!AJ56</f>
        <v>1915209323052.0659</v>
      </c>
      <c r="AK8" s="310">
        <f>'NonE-petroleum diesel'!AK56+'E-petroleum diesel'!AK56</f>
        <v>1885211950658.2695</v>
      </c>
      <c r="AL8" s="310">
        <f>'NonE-petroleum diesel'!AL56+'E-petroleum diesel'!AL56</f>
        <v>1858052190847.3513</v>
      </c>
      <c r="AM8" s="310">
        <f>'NonE-petroleum diesel'!AM56+'E-petroleum diesel'!AM56</f>
        <v>1833992229137.6934</v>
      </c>
      <c r="AN8" s="310">
        <f>'NonE-petroleum diesel'!AN56+'E-petroleum diesel'!AN56</f>
        <v>1813288855997.0718</v>
      </c>
      <c r="AO8" s="310">
        <f>'NonE-petroleum diesel'!AO56+'E-petroleum diesel'!AO56</f>
        <v>1796199058807.012</v>
      </c>
      <c r="AP8" s="310">
        <f>'NonE-petroleum diesel'!AP56+'E-petroleum diesel'!AP56</f>
        <v>1782986068491.4089</v>
      </c>
      <c r="AQ8" s="310">
        <f>'NonE-petroleum diesel'!AQ56+'E-petroleum diesel'!AQ56</f>
        <v>1773776907990.3647</v>
      </c>
    </row>
    <row r="9" spans="1:43" x14ac:dyDescent="0.2">
      <c r="A9" s="133" t="s">
        <v>96</v>
      </c>
      <c r="B9" s="310">
        <f>'NonE-petroleum diesel'!B57+'E-petroleum diesel'!B57</f>
        <v>7657823246865</v>
      </c>
      <c r="C9" s="310">
        <f>'NonE-petroleum diesel'!C57+'E-petroleum diesel'!C57</f>
        <v>4850748254880</v>
      </c>
      <c r="D9" s="310">
        <f>'NonE-petroleum diesel'!D57+'E-petroleum diesel'!D57</f>
        <v>5248718470249.6738</v>
      </c>
      <c r="E9" s="310">
        <f>'NonE-petroleum diesel'!E57+'E-petroleum diesel'!E57</f>
        <v>5660945453445.3564</v>
      </c>
      <c r="F9" s="310">
        <f>'NonE-petroleum diesel'!F57+'E-petroleum diesel'!F57</f>
        <v>6040496336786.0098</v>
      </c>
      <c r="G9" s="310">
        <f>'NonE-petroleum diesel'!G57+'E-petroleum diesel'!G57</f>
        <v>6281065222675.2246</v>
      </c>
      <c r="H9" s="310">
        <f>'NonE-petroleum diesel'!H57+'E-petroleum diesel'!H57</f>
        <v>6537833416635.0107</v>
      </c>
      <c r="I9" s="310">
        <f>'NonE-petroleum diesel'!I57+'E-petroleum diesel'!I57</f>
        <v>6735451649305.3682</v>
      </c>
      <c r="J9" s="310">
        <f>'NonE-petroleum diesel'!J57+'E-petroleum diesel'!J57</f>
        <v>6903176269890.5156</v>
      </c>
      <c r="K9" s="310">
        <f>'NonE-petroleum diesel'!K57+'E-petroleum diesel'!K57</f>
        <v>7071959735726.9375</v>
      </c>
      <c r="L9" s="310">
        <f>'NonE-petroleum diesel'!L57+'E-petroleum diesel'!L57</f>
        <v>7223672620574.082</v>
      </c>
      <c r="M9" s="310">
        <f>'NonE-petroleum diesel'!M57+'E-petroleum diesel'!M57</f>
        <v>7360057623035.6592</v>
      </c>
      <c r="N9" s="310">
        <f>'NonE-petroleum diesel'!N57+'E-petroleum diesel'!N57</f>
        <v>7459616480857.8193</v>
      </c>
      <c r="O9" s="310">
        <f>'NonE-petroleum diesel'!O57+'E-petroleum diesel'!O57</f>
        <v>7550032782476.5225</v>
      </c>
      <c r="P9" s="310">
        <f>'NonE-petroleum diesel'!P57+'E-petroleum diesel'!P57</f>
        <v>7631616415811.2266</v>
      </c>
      <c r="Q9" s="310">
        <f>'NonE-petroleum diesel'!Q57+'E-petroleum diesel'!Q57</f>
        <v>7704800217254.085</v>
      </c>
      <c r="R9" s="310">
        <f>'NonE-petroleum diesel'!R57+'E-petroleum diesel'!R57</f>
        <v>7770122988719.4922</v>
      </c>
      <c r="S9" s="310">
        <f>'NonE-petroleum diesel'!S57+'E-petroleum diesel'!S57</f>
        <v>7813316279622.5371</v>
      </c>
      <c r="T9" s="310">
        <f>'NonE-petroleum diesel'!T57+'E-petroleum diesel'!T57</f>
        <v>7849832102098.0029</v>
      </c>
      <c r="U9" s="310">
        <f>'NonE-petroleum diesel'!U57+'E-petroleum diesel'!U57</f>
        <v>7880072057143.1367</v>
      </c>
      <c r="V9" s="310">
        <f>'NonE-petroleum diesel'!V57+'E-petroleum diesel'!V57</f>
        <v>7904482579794.8398</v>
      </c>
      <c r="W9" s="310">
        <f>'NonE-petroleum diesel'!W57+'E-petroleum diesel'!W57</f>
        <v>7923545833377.6641</v>
      </c>
      <c r="X9" s="310">
        <f>'NonE-petroleum diesel'!X57+'E-petroleum diesel'!X57</f>
        <v>7888414149463.3896</v>
      </c>
      <c r="Y9" s="310">
        <f>'NonE-petroleum diesel'!Y57+'E-petroleum diesel'!Y57</f>
        <v>7849021826402.6826</v>
      </c>
      <c r="Z9" s="310">
        <f>'NonE-petroleum diesel'!Z57+'E-petroleum diesel'!Z57</f>
        <v>7805908248628.3633</v>
      </c>
      <c r="AA9" s="310">
        <f>'NonE-petroleum diesel'!AA57+'E-petroleum diesel'!AA57</f>
        <v>7759617475562.3633</v>
      </c>
      <c r="AB9" s="310">
        <f>'NonE-petroleum diesel'!AB57+'E-petroleum diesel'!AB57</f>
        <v>7710692410551.1035</v>
      </c>
      <c r="AC9" s="310">
        <f>'NonE-petroleum diesel'!AC57+'E-petroleum diesel'!AC57</f>
        <v>7625206628313.3877</v>
      </c>
      <c r="AD9" s="310">
        <f>'NonE-petroleum diesel'!AD57+'E-petroleum diesel'!AD57</f>
        <v>7538184705368.501</v>
      </c>
      <c r="AE9" s="310">
        <f>'NonE-petroleum diesel'!AE57+'E-petroleum diesel'!AE57</f>
        <v>7450140136157.4307</v>
      </c>
      <c r="AF9" s="310">
        <f>'NonE-petroleum diesel'!AF57+'E-petroleum diesel'!AF57</f>
        <v>7361570974122.7881</v>
      </c>
      <c r="AG9" s="310">
        <f>'NonE-petroleum diesel'!AG57+'E-petroleum diesel'!AG57</f>
        <v>7272958461115.0381</v>
      </c>
      <c r="AH9" s="310">
        <f>'NonE-petroleum diesel'!AH57+'E-petroleum diesel'!AH57</f>
        <v>7179855517261.668</v>
      </c>
      <c r="AI9" s="310">
        <f>'NonE-petroleum diesel'!AI57+'E-petroleum diesel'!AI57</f>
        <v>7087624742120.3848</v>
      </c>
      <c r="AJ9" s="310">
        <f>'NonE-petroleum diesel'!AJ57+'E-petroleum diesel'!AJ57</f>
        <v>6996696585119.4141</v>
      </c>
      <c r="AK9" s="310">
        <f>'NonE-petroleum diesel'!AK57+'E-petroleum diesel'!AK57</f>
        <v>6907486831896.0498</v>
      </c>
      <c r="AL9" s="310">
        <f>'NonE-petroleum diesel'!AL57+'E-petroleum diesel'!AL57</f>
        <v>6820398822140.4736</v>
      </c>
      <c r="AM9" s="310">
        <f>'NonE-petroleum diesel'!AM57+'E-petroleum diesel'!AM57</f>
        <v>6726029119928.1094</v>
      </c>
      <c r="AN9" s="310">
        <f>'NonE-petroleum diesel'!AN57+'E-petroleum diesel'!AN57</f>
        <v>6634572249429.3936</v>
      </c>
      <c r="AO9" s="310">
        <f>'NonE-petroleum diesel'!AO57+'E-petroleum diesel'!AO57</f>
        <v>6546413413459.2461</v>
      </c>
      <c r="AP9" s="310">
        <f>'NonE-petroleum diesel'!AP57+'E-petroleum diesel'!AP57</f>
        <v>6461940083385.6895</v>
      </c>
      <c r="AQ9" s="310">
        <f>'NonE-petroleum diesel'!AQ57+'E-petroleum diesel'!AQ57</f>
        <v>6381015007765.2529</v>
      </c>
    </row>
    <row r="10" spans="1:43" x14ac:dyDescent="0.2">
      <c r="A10" s="133" t="s">
        <v>97</v>
      </c>
      <c r="B10" s="310">
        <f>'NonE-petroleum diesel'!B58+'E-petroleum diesel'!B58</f>
        <v>197253456636225.03</v>
      </c>
      <c r="C10" s="310">
        <f>'NonE-petroleum diesel'!C58+'E-petroleum diesel'!C58</f>
        <v>221542281834060</v>
      </c>
      <c r="D10" s="310">
        <f>'NonE-petroleum diesel'!D58+'E-petroleum diesel'!D58</f>
        <v>232061613594828.38</v>
      </c>
      <c r="E10" s="310">
        <f>'NonE-petroleum diesel'!E58+'E-petroleum diesel'!E58</f>
        <v>247602283800687.28</v>
      </c>
      <c r="F10" s="310">
        <f>'NonE-petroleum diesel'!F58+'E-petroleum diesel'!F58</f>
        <v>263740063626817.25</v>
      </c>
      <c r="G10" s="310">
        <f>'NonE-petroleum diesel'!G58+'E-petroleum diesel'!G58</f>
        <v>278132908029609.94</v>
      </c>
      <c r="H10" s="310">
        <f>'NonE-petroleum diesel'!H58+'E-petroleum diesel'!H58</f>
        <v>292517230181450.94</v>
      </c>
      <c r="I10" s="310">
        <f>'NonE-petroleum diesel'!I58+'E-petroleum diesel'!I58</f>
        <v>299036974694362.69</v>
      </c>
      <c r="J10" s="310">
        <f>'NonE-petroleum diesel'!J58+'E-petroleum diesel'!J58</f>
        <v>305522770488008.25</v>
      </c>
      <c r="K10" s="310">
        <f>'NonE-petroleum diesel'!K58+'E-petroleum diesel'!K58</f>
        <v>312011470344545.81</v>
      </c>
      <c r="L10" s="310">
        <f>'NonE-petroleum diesel'!L58+'E-petroleum diesel'!L58</f>
        <v>318485626010460.13</v>
      </c>
      <c r="M10" s="310">
        <f>'NonE-petroleum diesel'!M58+'E-petroleum diesel'!M58</f>
        <v>324950043567109.13</v>
      </c>
      <c r="N10" s="310">
        <f>'NonE-petroleum diesel'!N58+'E-petroleum diesel'!N58</f>
        <v>325402300462301.13</v>
      </c>
      <c r="O10" s="310">
        <f>'NonE-petroleum diesel'!O58+'E-petroleum diesel'!O58</f>
        <v>325854525650349.88</v>
      </c>
      <c r="P10" s="310">
        <f>'NonE-petroleum diesel'!P58+'E-petroleum diesel'!P58</f>
        <v>326306719141577.63</v>
      </c>
      <c r="Q10" s="310">
        <f>'NonE-petroleum diesel'!Q58+'E-petroleum diesel'!Q58</f>
        <v>326758880946306.19</v>
      </c>
      <c r="R10" s="310">
        <f>'NonE-petroleum diesel'!R58+'E-petroleum diesel'!R58</f>
        <v>327211011074856.25</v>
      </c>
      <c r="S10" s="310">
        <f>'NonE-petroleum diesel'!S58+'E-petroleum diesel'!S58</f>
        <v>323494698678586.81</v>
      </c>
      <c r="T10" s="310">
        <f>'NonE-petroleum diesel'!T58+'E-petroleum diesel'!T58</f>
        <v>319778462268691</v>
      </c>
      <c r="U10" s="310">
        <f>'NonE-petroleum diesel'!U58+'E-petroleum diesel'!U58</f>
        <v>316062301845551.13</v>
      </c>
      <c r="V10" s="310">
        <f>'NonE-petroleum diesel'!V58+'E-petroleum diesel'!V58</f>
        <v>312346217409549.88</v>
      </c>
      <c r="W10" s="310">
        <f>'NonE-petroleum diesel'!W58+'E-petroleum diesel'!W58</f>
        <v>308630208961069.44</v>
      </c>
      <c r="X10" s="310">
        <f>'NonE-petroleum diesel'!X58+'E-petroleum diesel'!X58</f>
        <v>301665570927016.38</v>
      </c>
      <c r="Y10" s="310">
        <f>'NonE-petroleum diesel'!Y58+'E-petroleum diesel'!Y58</f>
        <v>294701075380794.31</v>
      </c>
      <c r="Z10" s="310">
        <f>'NonE-petroleum diesel'!Z58+'E-petroleum diesel'!Z58</f>
        <v>287736722323117.44</v>
      </c>
      <c r="AA10" s="310">
        <f>'NonE-petroleum diesel'!AA58+'E-petroleum diesel'!AA58</f>
        <v>280772511754700.09</v>
      </c>
      <c r="AB10" s="310">
        <f>'NonE-petroleum diesel'!AB58+'E-petroleum diesel'!AB58</f>
        <v>273808443676256.19</v>
      </c>
      <c r="AC10" s="310">
        <f>'NonE-petroleum diesel'!AC58+'E-petroleum diesel'!AC58</f>
        <v>266844518088499.63</v>
      </c>
      <c r="AD10" s="310">
        <f>'NonE-petroleum diesel'!AD58+'E-petroleum diesel'!AD58</f>
        <v>259880734992144.06</v>
      </c>
      <c r="AE10" s="310">
        <f>'NonE-petroleum diesel'!AE58+'E-petroleum diesel'!AE58</f>
        <v>252917094387902.78</v>
      </c>
      <c r="AF10" s="310">
        <f>'NonE-petroleum diesel'!AF58+'E-petroleum diesel'!AF58</f>
        <v>245953596276489.16</v>
      </c>
      <c r="AG10" s="310">
        <f>'NonE-petroleum diesel'!AG58+'E-petroleum diesel'!AG58</f>
        <v>238990240658616.16</v>
      </c>
      <c r="AH10" s="310">
        <f>'NonE-petroleum diesel'!AH58+'E-petroleum diesel'!AH58</f>
        <v>232955116628378.59</v>
      </c>
      <c r="AI10" s="310">
        <f>'NonE-petroleum diesel'!AI58+'E-petroleum diesel'!AI58</f>
        <v>226920116092962.66</v>
      </c>
      <c r="AJ10" s="310">
        <f>'NonE-petroleum diesel'!AJ58+'E-petroleum diesel'!AJ58</f>
        <v>220885239052986.03</v>
      </c>
      <c r="AK10" s="310">
        <f>'NonE-petroleum diesel'!AK58+'E-petroleum diesel'!AK58</f>
        <v>214850485509066.25</v>
      </c>
      <c r="AL10" s="310">
        <f>'NonE-petroleum diesel'!AL58+'E-petroleum diesel'!AL58</f>
        <v>208815855461820.69</v>
      </c>
      <c r="AM10" s="310">
        <f>'NonE-petroleum diesel'!AM58+'E-petroleum diesel'!AM58</f>
        <v>202478323824527.72</v>
      </c>
      <c r="AN10" s="310">
        <f>'NonE-petroleum diesel'!AN58+'E-petroleum diesel'!AN58</f>
        <v>196140921889192.94</v>
      </c>
      <c r="AO10" s="310">
        <f>'NonE-petroleum diesel'!AO58+'E-petroleum diesel'!AO58</f>
        <v>189803649656464.22</v>
      </c>
      <c r="AP10" s="310">
        <f>'NonE-petroleum diesel'!AP58+'E-petroleum diesel'!AP58</f>
        <v>183466507126989.09</v>
      </c>
      <c r="AQ10" s="310">
        <f>'NonE-petroleum diesel'!AQ58+'E-petroleum diesel'!AQ58</f>
        <v>177127958338480.03</v>
      </c>
    </row>
    <row r="11" spans="1:43" x14ac:dyDescent="0.2">
      <c r="A11" s="133" t="s">
        <v>98</v>
      </c>
      <c r="B11" s="310">
        <f>'NonE-petroleum diesel'!B59+'E-petroleum diesel'!B59</f>
        <v>214030738825365.06</v>
      </c>
      <c r="C11" s="310">
        <f>'NonE-petroleum diesel'!C59+'E-petroleum diesel'!C59</f>
        <v>184495658720340</v>
      </c>
      <c r="D11" s="310">
        <f>'NonE-petroleum diesel'!D59+'E-petroleum diesel'!D59</f>
        <v>199511993647934.94</v>
      </c>
      <c r="E11" s="310">
        <f>'NonE-petroleum diesel'!E59+'E-petroleum diesel'!E59</f>
        <v>221099584286236.41</v>
      </c>
      <c r="F11" s="310">
        <f>'NonE-petroleum diesel'!F59+'E-petroleum diesel'!F59</f>
        <v>243627722072035.38</v>
      </c>
      <c r="G11" s="310">
        <f>'NonE-petroleum diesel'!G59+'E-petroleum diesel'!G59</f>
        <v>259686389082630.88</v>
      </c>
      <c r="H11" s="310">
        <f>'NonE-petroleum diesel'!H59+'E-petroleum diesel'!H59</f>
        <v>275590304824201.5</v>
      </c>
      <c r="I11" s="310">
        <f>'NonE-petroleum diesel'!I59+'E-petroleum diesel'!I59</f>
        <v>287283459715685.69</v>
      </c>
      <c r="J11" s="310">
        <f>'NonE-petroleum diesel'!J59+'E-petroleum diesel'!J59</f>
        <v>296909270106835.69</v>
      </c>
      <c r="K11" s="310">
        <f>'NonE-petroleum diesel'!K59+'E-petroleum diesel'!K59</f>
        <v>306722438254677.06</v>
      </c>
      <c r="L11" s="310">
        <f>'NonE-petroleum diesel'!L59+'E-petroleum diesel'!L59</f>
        <v>315613194617714.13</v>
      </c>
      <c r="M11" s="310">
        <f>'NonE-petroleum diesel'!M59+'E-petroleum diesel'!M59</f>
        <v>323863961116362.63</v>
      </c>
      <c r="N11" s="310">
        <f>'NonE-petroleum diesel'!N59+'E-petroleum diesel'!N59</f>
        <v>329165390890580.19</v>
      </c>
      <c r="O11" s="310">
        <f>'NonE-petroleum diesel'!O59+'E-petroleum diesel'!O59</f>
        <v>334449296394623.38</v>
      </c>
      <c r="P11" s="310">
        <f>'NonE-petroleum diesel'!P59+'E-petroleum diesel'!P59</f>
        <v>339716360911954.81</v>
      </c>
      <c r="Q11" s="310">
        <f>'NonE-petroleum diesel'!Q59+'E-petroleum diesel'!Q59</f>
        <v>344967314728335.75</v>
      </c>
      <c r="R11" s="310">
        <f>'NonE-petroleum diesel'!R59+'E-petroleum diesel'!R59</f>
        <v>350202912914591.19</v>
      </c>
      <c r="S11" s="310">
        <f>'NonE-petroleum diesel'!S59+'E-petroleum diesel'!S59</f>
        <v>353137489992913.56</v>
      </c>
      <c r="T11" s="310">
        <f>'NonE-petroleum diesel'!T59+'E-petroleum diesel'!T59</f>
        <v>356071491717293.94</v>
      </c>
      <c r="U11" s="310">
        <f>'NonE-petroleum diesel'!U59+'E-petroleum diesel'!U59</f>
        <v>359004919923129.56</v>
      </c>
      <c r="V11" s="310">
        <f>'NonE-petroleum diesel'!V59+'E-petroleum diesel'!V59</f>
        <v>361937776544555.63</v>
      </c>
      <c r="W11" s="310">
        <f>'NonE-petroleum diesel'!W59+'E-petroleum diesel'!W59</f>
        <v>364870063609664.94</v>
      </c>
      <c r="X11" s="310">
        <f>'NonE-petroleum diesel'!X59+'E-petroleum diesel'!X59</f>
        <v>366182448858502.25</v>
      </c>
      <c r="Y11" s="310">
        <f>'NonE-petroleum diesel'!Y59+'E-petroleum diesel'!Y59</f>
        <v>367494512364237.69</v>
      </c>
      <c r="Z11" s="310">
        <f>'NonE-petroleum diesel'!Z59+'E-petroleum diesel'!Z59</f>
        <v>368806256559131.5</v>
      </c>
      <c r="AA11" s="310">
        <f>'NonE-petroleum diesel'!AA59+'E-petroleum diesel'!AA59</f>
        <v>370117683950495</v>
      </c>
      <c r="AB11" s="310">
        <f>'NonE-petroleum diesel'!AB59+'E-petroleum diesel'!AB59</f>
        <v>371428797116075.75</v>
      </c>
      <c r="AC11" s="310">
        <f>'NonE-petroleum diesel'!AC59+'E-petroleum diesel'!AC59</f>
        <v>371349976002108.56</v>
      </c>
      <c r="AD11" s="310">
        <f>'NonE-petroleum diesel'!AD59+'E-petroleum diesel'!AD59</f>
        <v>371271055474392.38</v>
      </c>
      <c r="AE11" s="310">
        <f>'NonE-petroleum diesel'!AE59+'E-petroleum diesel'!AE59</f>
        <v>371192038424430.06</v>
      </c>
      <c r="AF11" s="310">
        <f>'NonE-petroleum diesel'!AF59+'E-petroleum diesel'!AF59</f>
        <v>371112927796430.88</v>
      </c>
      <c r="AG11" s="310">
        <f>'NonE-petroleum diesel'!AG59+'E-petroleum diesel'!AG59</f>
        <v>371033726583106.13</v>
      </c>
      <c r="AH11" s="310">
        <f>'NonE-petroleum diesel'!AH59+'E-petroleum diesel'!AH59</f>
        <v>369692400250432.75</v>
      </c>
      <c r="AI11" s="310">
        <f>'NonE-petroleum diesel'!AI59+'E-petroleum diesel'!AI59</f>
        <v>368351180142788.13</v>
      </c>
      <c r="AJ11" s="310">
        <f>'NonE-petroleum diesel'!AJ59+'E-petroleum diesel'!AJ59</f>
        <v>367010069491840.5</v>
      </c>
      <c r="AK11" s="310">
        <f>'NonE-petroleum diesel'!AK59+'E-petroleum diesel'!AK59</f>
        <v>365669071562060.5</v>
      </c>
      <c r="AL11" s="310">
        <f>'NonE-petroleum diesel'!AL59+'E-petroleum diesel'!AL59</f>
        <v>364328189647108.13</v>
      </c>
      <c r="AM11" s="310">
        <f>'NonE-petroleum diesel'!AM59+'E-petroleum diesel'!AM59</f>
        <v>362755590085945.5</v>
      </c>
      <c r="AN11" s="310">
        <f>'NonE-petroleum diesel'!AN59+'E-petroleum diesel'!AN59</f>
        <v>361183148316901.25</v>
      </c>
      <c r="AO11" s="310">
        <f>'NonE-petroleum diesel'!AO59+'E-petroleum diesel'!AO59</f>
        <v>359610867722497.19</v>
      </c>
      <c r="AP11" s="310">
        <f>'NonE-petroleum diesel'!AP59+'E-petroleum diesel'!AP59</f>
        <v>358038751701377.31</v>
      </c>
      <c r="AQ11" s="310">
        <f>'NonE-petroleum diesel'!AQ59+'E-petroleum diesel'!AQ59</f>
        <v>356446992472492</v>
      </c>
    </row>
    <row r="12" spans="1:43" x14ac:dyDescent="0.2">
      <c r="A12" s="133" t="s">
        <v>99</v>
      </c>
      <c r="B12" s="310">
        <f>'NonE-petroleum diesel'!B60+'E-petroleum diesel'!B60</f>
        <v>6109186088115</v>
      </c>
      <c r="C12" s="310">
        <f>'NonE-petroleum diesel'!C60+'E-petroleum diesel'!C60</f>
        <v>3652033648395</v>
      </c>
      <c r="D12" s="310">
        <f>'NonE-petroleum diesel'!D60+'E-petroleum diesel'!D60</f>
        <v>3763045291494.0254</v>
      </c>
      <c r="E12" s="310">
        <f>'NonE-petroleum diesel'!E60+'E-petroleum diesel'!E60</f>
        <v>4100627459029.0483</v>
      </c>
      <c r="F12" s="310">
        <f>'NonE-petroleum diesel'!F60+'E-petroleum diesel'!F60</f>
        <v>4216001338471.4424</v>
      </c>
      <c r="G12" s="310">
        <f>'NonE-petroleum diesel'!G60+'E-petroleum diesel'!G60</f>
        <v>4345472481179.7583</v>
      </c>
      <c r="H12" s="310">
        <f>'NonE-petroleum diesel'!H60+'E-petroleum diesel'!H60</f>
        <v>4506390824203.3584</v>
      </c>
      <c r="I12" s="310">
        <f>'NonE-petroleum diesel'!I60+'E-petroleum diesel'!I60</f>
        <v>4674651794829.5078</v>
      </c>
      <c r="J12" s="310">
        <f>'NonE-petroleum diesel'!J60+'E-petroleum diesel'!J60</f>
        <v>4785783277680.875</v>
      </c>
      <c r="K12" s="310">
        <f>'NonE-petroleum diesel'!K60+'E-petroleum diesel'!K60</f>
        <v>4871884347244.2148</v>
      </c>
      <c r="L12" s="310">
        <f>'NonE-petroleum diesel'!L60+'E-petroleum diesel'!L60</f>
        <v>4915624736569.8574</v>
      </c>
      <c r="M12" s="310">
        <f>'NonE-petroleum diesel'!M60+'E-petroleum diesel'!M60</f>
        <v>4921170794099.5488</v>
      </c>
      <c r="N12" s="310">
        <f>'NonE-petroleum diesel'!N60+'E-petroleum diesel'!N60</f>
        <v>4924785932467.1035</v>
      </c>
      <c r="O12" s="310">
        <f>'NonE-petroleum diesel'!O60+'E-petroleum diesel'!O60</f>
        <v>4904384069260.6338</v>
      </c>
      <c r="P12" s="310">
        <f>'NonE-petroleum diesel'!P60+'E-petroleum diesel'!P60</f>
        <v>4866327514411.0273</v>
      </c>
      <c r="Q12" s="310">
        <f>'NonE-petroleum diesel'!Q60+'E-petroleum diesel'!Q60</f>
        <v>4817031557582.2598</v>
      </c>
      <c r="R12" s="310">
        <f>'NonE-petroleum diesel'!R60+'E-petroleum diesel'!R60</f>
        <v>4762779685178.335</v>
      </c>
      <c r="S12" s="310">
        <f>'NonE-petroleum diesel'!S60+'E-petroleum diesel'!S60</f>
        <v>4722471792692.4063</v>
      </c>
      <c r="T12" s="310">
        <f>'NonE-petroleum diesel'!T60+'E-petroleum diesel'!T60</f>
        <v>4683088381658.3135</v>
      </c>
      <c r="U12" s="310">
        <f>'NonE-petroleum diesel'!U60+'E-petroleum diesel'!U60</f>
        <v>4644656587255.4707</v>
      </c>
      <c r="V12" s="310">
        <f>'NonE-petroleum diesel'!V60+'E-petroleum diesel'!V60</f>
        <v>4607202584047.6104</v>
      </c>
      <c r="W12" s="310">
        <f>'NonE-petroleum diesel'!W60+'E-petroleum diesel'!W60</f>
        <v>4570751663751.0303</v>
      </c>
      <c r="X12" s="310">
        <f>'NonE-petroleum diesel'!X60+'E-petroleum diesel'!X60</f>
        <v>4535328314199.6436</v>
      </c>
      <c r="Y12" s="310">
        <f>'NonE-petroleum diesel'!Y60+'E-petroleum diesel'!Y60</f>
        <v>4500956299446.1465</v>
      </c>
      <c r="Z12" s="310">
        <f>'NonE-petroleum diesel'!Z60+'E-petroleum diesel'!Z60</f>
        <v>4467658740956.3105</v>
      </c>
      <c r="AA12" s="310">
        <f>'NonE-petroleum diesel'!AA60+'E-petroleum diesel'!AA60</f>
        <v>4435458199871.167</v>
      </c>
      <c r="AB12" s="310">
        <f>'NonE-petroleum diesel'!AB60+'E-petroleum diesel'!AB60</f>
        <v>4404376760329.8604</v>
      </c>
      <c r="AC12" s="310">
        <f>'NonE-petroleum diesel'!AC60+'E-petroleum diesel'!AC60</f>
        <v>4374436113863.7471</v>
      </c>
      <c r="AD12" s="310">
        <f>'NonE-petroleum diesel'!AD60+'E-petroleum diesel'!AD60</f>
        <v>4345657644890.7998</v>
      </c>
      <c r="AE12" s="310">
        <f>'NonE-petroleum diesel'!AE60+'E-petroleum diesel'!AE60</f>
        <v>4318062517357.7246</v>
      </c>
      <c r="AF12" s="310">
        <f>'NonE-petroleum diesel'!AF60+'E-petroleum diesel'!AF60</f>
        <v>4291671762595.7236</v>
      </c>
      <c r="AG12" s="310">
        <f>'NonE-petroleum diesel'!AG60+'E-petroleum diesel'!AG60</f>
        <v>4266506368474.938</v>
      </c>
      <c r="AH12" s="310">
        <f>'NonE-petroleum diesel'!AH60+'E-petroleum diesel'!AH60</f>
        <v>4242587369961.9453</v>
      </c>
      <c r="AI12" s="310">
        <f>'NonE-petroleum diesel'!AI60+'E-petroleum diesel'!AI60</f>
        <v>4219935941204.4683</v>
      </c>
      <c r="AJ12" s="310">
        <f>'NonE-petroleum diesel'!AJ60+'E-petroleum diesel'!AJ60</f>
        <v>4198573489287.6021</v>
      </c>
      <c r="AK12" s="310">
        <f>'NonE-petroleum diesel'!AK60+'E-petroleum diesel'!AK60</f>
        <v>4178521749826.853</v>
      </c>
      <c r="AL12" s="310">
        <f>'NonE-petroleum diesel'!AL60+'E-petroleum diesel'!AL60</f>
        <v>4159802884584.9385</v>
      </c>
      <c r="AM12" s="310">
        <f>'NonE-petroleum diesel'!AM60+'E-petroleum diesel'!AM60</f>
        <v>4142439581321.5591</v>
      </c>
      <c r="AN12" s="310">
        <f>'NonE-petroleum diesel'!AN60+'E-petroleum diesel'!AN60</f>
        <v>4126455156108.7891</v>
      </c>
      <c r="AO12" s="310">
        <f>'NonE-petroleum diesel'!AO60+'E-petroleum diesel'!AO60</f>
        <v>4111873658369.0151</v>
      </c>
      <c r="AP12" s="310">
        <f>'NonE-petroleum diesel'!AP60+'E-petroleum diesel'!AP60</f>
        <v>4098719978917.9824</v>
      </c>
      <c r="AQ12" s="310">
        <f>'NonE-petroleum diesel'!AQ60+'E-petroleum diesel'!AQ60</f>
        <v>4086725751311.6436</v>
      </c>
    </row>
    <row r="13" spans="1:43" x14ac:dyDescent="0.2">
      <c r="A13" s="133" t="s">
        <v>100</v>
      </c>
      <c r="B13" s="310">
        <f>'NonE-petroleum diesel'!B61+'E-petroleum diesel'!B61</f>
        <v>5841764923500</v>
      </c>
      <c r="C13" s="310">
        <f>'NonE-petroleum diesel'!C61+'E-petroleum diesel'!C61</f>
        <v>6458441962499.999</v>
      </c>
      <c r="D13" s="310">
        <f>'NonE-petroleum diesel'!D61+'E-petroleum diesel'!D61</f>
        <v>7239403917905.6299</v>
      </c>
      <c r="E13" s="310">
        <f>'NonE-petroleum diesel'!E61+'E-petroleum diesel'!E61</f>
        <v>7959779459783.5547</v>
      </c>
      <c r="F13" s="310">
        <f>'NonE-petroleum diesel'!F61+'E-petroleum diesel'!F61</f>
        <v>8297355280361.8535</v>
      </c>
      <c r="G13" s="310">
        <f>'NonE-petroleum diesel'!G61+'E-petroleum diesel'!G61</f>
        <v>8723657437311.1719</v>
      </c>
      <c r="H13" s="310">
        <f>'NonE-petroleum diesel'!H61+'E-petroleum diesel'!H61</f>
        <v>9267051462237.2559</v>
      </c>
      <c r="I13" s="310">
        <f>'NonE-petroleum diesel'!I61+'E-petroleum diesel'!I61</f>
        <v>9791960647514.3164</v>
      </c>
      <c r="J13" s="310">
        <f>'NonE-petroleum diesel'!J61+'E-petroleum diesel'!J61</f>
        <v>10247812355148.662</v>
      </c>
      <c r="K13" s="310">
        <f>'NonE-petroleum diesel'!K61+'E-petroleum diesel'!K61</f>
        <v>10645707924887.414</v>
      </c>
      <c r="L13" s="310">
        <f>'NonE-petroleum diesel'!L61+'E-petroleum diesel'!L61</f>
        <v>10993752234115.943</v>
      </c>
      <c r="M13" s="310">
        <f>'NonE-petroleum diesel'!M61+'E-petroleum diesel'!M61</f>
        <v>11306116814816.625</v>
      </c>
      <c r="N13" s="310">
        <f>'NonE-petroleum diesel'!N61+'E-petroleum diesel'!N61</f>
        <v>11611191212712.336</v>
      </c>
      <c r="O13" s="310">
        <f>'NonE-petroleum diesel'!O61+'E-petroleum diesel'!O61</f>
        <v>11901856111642.502</v>
      </c>
      <c r="P13" s="310">
        <f>'NonE-petroleum diesel'!P61+'E-petroleum diesel'!P61</f>
        <v>12182035863725.084</v>
      </c>
      <c r="Q13" s="310">
        <f>'NonE-petroleum diesel'!Q61+'E-petroleum diesel'!Q61</f>
        <v>12456182472866.988</v>
      </c>
      <c r="R13" s="310">
        <f>'NonE-petroleum diesel'!R61+'E-petroleum diesel'!R61</f>
        <v>12729243940593.514</v>
      </c>
      <c r="S13" s="310">
        <f>'NonE-petroleum diesel'!S61+'E-petroleum diesel'!S61</f>
        <v>13018897541599.375</v>
      </c>
      <c r="T13" s="310">
        <f>'NonE-petroleum diesel'!T61+'E-petroleum diesel'!T61</f>
        <v>13312618665588.842</v>
      </c>
      <c r="U13" s="310">
        <f>'NonE-petroleum diesel'!U61+'E-petroleum diesel'!U61</f>
        <v>13609479665022.865</v>
      </c>
      <c r="V13" s="310">
        <f>'NonE-petroleum diesel'!V61+'E-petroleum diesel'!V61</f>
        <v>13908470038173.555</v>
      </c>
      <c r="W13" s="310">
        <f>'NonE-petroleum diesel'!W61+'E-petroleum diesel'!W61</f>
        <v>14208494708903.867</v>
      </c>
      <c r="X13" s="310">
        <f>'NonE-petroleum diesel'!X61+'E-petroleum diesel'!X61</f>
        <v>14508373115412.674</v>
      </c>
      <c r="Y13" s="310">
        <f>'NonE-petroleum diesel'!Y61+'E-petroleum diesel'!Y61</f>
        <v>14806839213341.639</v>
      </c>
      <c r="Z13" s="310">
        <f>'NonE-petroleum diesel'!Z61+'E-petroleum diesel'!Z61</f>
        <v>15102542499027.172</v>
      </c>
      <c r="AA13" s="310">
        <f>'NonE-petroleum diesel'!AA61+'E-petroleum diesel'!AA61</f>
        <v>15394050156892.219</v>
      </c>
      <c r="AB13" s="310">
        <f>'NonE-petroleum diesel'!AB61+'E-petroleum diesel'!AB61</f>
        <v>15679850430716.781</v>
      </c>
      <c r="AC13" s="310">
        <f>'NonE-petroleum diesel'!AC61+'E-petroleum diesel'!AC61</f>
        <v>15958357311525.5</v>
      </c>
      <c r="AD13" s="310">
        <f>'NonE-petroleum diesel'!AD61+'E-petroleum diesel'!AD61</f>
        <v>16227916624840.49</v>
      </c>
      <c r="AE13" s="310">
        <f>'NonE-petroleum diesel'!AE61+'E-petroleum diesel'!AE61</f>
        <v>16486813586849.422</v>
      </c>
      <c r="AF13" s="310">
        <f>'NonE-petroleum diesel'!AF61+'E-petroleum diesel'!AF61</f>
        <v>16733281882485.076</v>
      </c>
      <c r="AG13" s="310">
        <f>'NonE-petroleum diesel'!AG61+'E-petroleum diesel'!AG61</f>
        <v>16965514298408.146</v>
      </c>
      <c r="AH13" s="310">
        <f>'NonE-petroleum diesel'!AH61+'E-petroleum diesel'!AH61</f>
        <v>17181674920425.639</v>
      </c>
      <c r="AI13" s="310">
        <f>'NonE-petroleum diesel'!AI61+'E-petroleum diesel'!AI61</f>
        <v>17379912878051.807</v>
      </c>
      <c r="AJ13" s="310">
        <f>'NonE-petroleum diesel'!AJ61+'E-petroleum diesel'!AJ61</f>
        <v>17558377588928.17</v>
      </c>
      <c r="AK13" s="310">
        <f>'NonE-petroleum diesel'!AK61+'E-petroleum diesel'!AK61</f>
        <v>17715235422980.484</v>
      </c>
      <c r="AL13" s="310">
        <f>'NonE-petroleum diesel'!AL61+'E-petroleum diesel'!AL61</f>
        <v>17848687670958.004</v>
      </c>
      <c r="AM13" s="310">
        <f>'NonE-petroleum diesel'!AM61+'E-petroleum diesel'!AM61</f>
        <v>17956989664956.961</v>
      </c>
      <c r="AN13" s="310">
        <f>'NonE-petroleum diesel'!AN61+'E-petroleum diesel'!AN61</f>
        <v>18038470860399.199</v>
      </c>
      <c r="AO13" s="310">
        <f>'NonE-petroleum diesel'!AO61+'E-petroleum diesel'!AO61</f>
        <v>18091555650579.18</v>
      </c>
      <c r="AP13" s="310">
        <f>'NonE-petroleum diesel'!AP61+'E-petroleum diesel'!AP61</f>
        <v>18114784647283.887</v>
      </c>
      <c r="AQ13" s="310">
        <f>'NonE-petroleum diesel'!AQ61+'E-petroleum diesel'!AQ61</f>
        <v>18105342911561.922</v>
      </c>
    </row>
    <row r="14" spans="1:43" x14ac:dyDescent="0.2">
      <c r="A14" s="133" t="s">
        <v>101</v>
      </c>
      <c r="B14" s="310">
        <f>'NonE-petroleum diesel'!B62+'E-petroleum diesel'!B62</f>
        <v>102811534816485</v>
      </c>
      <c r="C14" s="310">
        <f>'NonE-petroleum diesel'!C62+'E-petroleum diesel'!C62</f>
        <v>76200642784365</v>
      </c>
      <c r="D14" s="310">
        <f>'NonE-petroleum diesel'!D62+'E-petroleum diesel'!D62</f>
        <v>92098832693615.188</v>
      </c>
      <c r="E14" s="310">
        <f>'NonE-petroleum diesel'!E62+'E-petroleum diesel'!E62</f>
        <v>95509075245519.859</v>
      </c>
      <c r="F14" s="310">
        <f>'NonE-petroleum diesel'!F62+'E-petroleum diesel'!F62</f>
        <v>102176136687902.55</v>
      </c>
      <c r="G14" s="310">
        <f>'NonE-petroleum diesel'!G62+'E-petroleum diesel'!G62</f>
        <v>105647915322699.44</v>
      </c>
      <c r="H14" s="310">
        <f>'NonE-petroleum diesel'!H62+'E-petroleum diesel'!H62</f>
        <v>108575348300370.73</v>
      </c>
      <c r="I14" s="310">
        <f>'NonE-petroleum diesel'!I62+'E-petroleum diesel'!I62</f>
        <v>115070135086851.39</v>
      </c>
      <c r="J14" s="310">
        <f>'NonE-petroleum diesel'!J62+'E-petroleum diesel'!J62</f>
        <v>115393117103936.03</v>
      </c>
      <c r="K14" s="310">
        <f>'NonE-petroleum diesel'!K62+'E-petroleum diesel'!K62</f>
        <v>116324014001409.56</v>
      </c>
      <c r="L14" s="310">
        <f>'NonE-petroleum diesel'!L62+'E-petroleum diesel'!L62</f>
        <v>114743611181034.73</v>
      </c>
      <c r="M14" s="310">
        <f>'NonE-petroleum diesel'!M62+'E-petroleum diesel'!M62</f>
        <v>111562383743643.06</v>
      </c>
      <c r="N14" s="310">
        <f>'NonE-petroleum diesel'!N62+'E-petroleum diesel'!N62</f>
        <v>109355655503353.17</v>
      </c>
      <c r="O14" s="310">
        <f>'NonE-petroleum diesel'!O62+'E-petroleum diesel'!O62</f>
        <v>107171211363624.25</v>
      </c>
      <c r="P14" s="310">
        <f>'NonE-petroleum diesel'!P62+'E-petroleum diesel'!P62</f>
        <v>105009028028438.33</v>
      </c>
      <c r="Q14" s="310">
        <f>'NonE-petroleum diesel'!Q62+'E-petroleum diesel'!Q62</f>
        <v>102869082204650.52</v>
      </c>
      <c r="R14" s="310">
        <f>'NonE-petroleum diesel'!R62+'E-petroleum diesel'!R62</f>
        <v>100751350601989.39</v>
      </c>
      <c r="S14" s="310">
        <f>'NonE-petroleum diesel'!S62+'E-petroleum diesel'!S62</f>
        <v>99063330828895.797</v>
      </c>
      <c r="T14" s="310">
        <f>'NonE-petroleum diesel'!T62+'E-petroleum diesel'!T62</f>
        <v>97373996176285.828</v>
      </c>
      <c r="U14" s="310">
        <f>'NonE-petroleum diesel'!U62+'E-petroleum diesel'!U62</f>
        <v>95683347863984.906</v>
      </c>
      <c r="V14" s="310">
        <f>'NonE-petroleum diesel'!V62+'E-petroleum diesel'!V62</f>
        <v>93991387111752.156</v>
      </c>
      <c r="W14" s="310">
        <f>'NonE-petroleum diesel'!W62+'E-petroleum diesel'!W62</f>
        <v>92298115139280</v>
      </c>
      <c r="X14" s="310">
        <f>'NonE-petroleum diesel'!X62+'E-petroleum diesel'!X62</f>
        <v>89961361877898.641</v>
      </c>
      <c r="Y14" s="310">
        <f>'NonE-petroleum diesel'!Y62+'E-petroleum diesel'!Y62</f>
        <v>87622821787648.969</v>
      </c>
      <c r="Z14" s="310">
        <f>'NonE-petroleum diesel'!Z62+'E-petroleum diesel'!Z62</f>
        <v>85282496540635.859</v>
      </c>
      <c r="AA14" s="310">
        <f>'NonE-petroleum diesel'!AA62+'E-petroleum diesel'!AA62</f>
        <v>82940387808873.094</v>
      </c>
      <c r="AB14" s="310">
        <f>'NonE-petroleum diesel'!AB62+'E-petroleum diesel'!AB62</f>
        <v>80596497264283.063</v>
      </c>
      <c r="AC14" s="310">
        <f>'NonE-petroleum diesel'!AC62+'E-petroleum diesel'!AC62</f>
        <v>78792094997300.047</v>
      </c>
      <c r="AD14" s="310">
        <f>'NonE-petroleum diesel'!AD62+'E-petroleum diesel'!AD62</f>
        <v>76986315177611.594</v>
      </c>
      <c r="AE14" s="310">
        <f>'NonE-petroleum diesel'!AE62+'E-petroleum diesel'!AE62</f>
        <v>75179159096158</v>
      </c>
      <c r="AF14" s="310">
        <f>'NonE-petroleum diesel'!AF62+'E-petroleum diesel'!AF62</f>
        <v>73370628043809.172</v>
      </c>
      <c r="AG14" s="310">
        <f>'NonE-petroleum diesel'!AG62+'E-petroleum diesel'!AG62</f>
        <v>71560723311364.547</v>
      </c>
      <c r="AH14" s="310">
        <f>'NonE-petroleum diesel'!AH62+'E-petroleum diesel'!AH62</f>
        <v>70481808922701.609</v>
      </c>
      <c r="AI14" s="310">
        <f>'NonE-petroleum diesel'!AI62+'E-petroleum diesel'!AI62</f>
        <v>69402063179977.453</v>
      </c>
      <c r="AJ14" s="310">
        <f>'NonE-petroleum diesel'!AJ62+'E-petroleum diesel'!AJ62</f>
        <v>68321486859719.172</v>
      </c>
      <c r="AK14" s="310">
        <f>'NonE-petroleum diesel'!AK62+'E-petroleum diesel'!AK62</f>
        <v>67240080738411.594</v>
      </c>
      <c r="AL14" s="310">
        <f>'NonE-petroleum diesel'!AL62+'E-petroleum diesel'!AL62</f>
        <v>66157845592497.008</v>
      </c>
      <c r="AM14" s="310">
        <f>'NonE-petroleum diesel'!AM62+'E-petroleum diesel'!AM62</f>
        <v>65629258722805.32</v>
      </c>
      <c r="AN14" s="310">
        <f>'NonE-petroleum diesel'!AN62+'E-petroleum diesel'!AN62</f>
        <v>65100250979978.93</v>
      </c>
      <c r="AO14" s="310">
        <f>'NonE-petroleum diesel'!AO62+'E-petroleum diesel'!AO62</f>
        <v>64570822751928.727</v>
      </c>
      <c r="AP14" s="310">
        <f>'NonE-petroleum diesel'!AP62+'E-petroleum diesel'!AP62</f>
        <v>64040974426544.359</v>
      </c>
      <c r="AQ14" s="310">
        <f>'NonE-petroleum diesel'!AQ62+'E-petroleum diesel'!AQ62</f>
        <v>63505361138629.578</v>
      </c>
    </row>
    <row r="15" spans="1:43" x14ac:dyDescent="0.2">
      <c r="A15" s="133" t="s">
        <v>102</v>
      </c>
      <c r="B15" s="310">
        <f>'NonE-petroleum diesel'!B63+'E-petroleum diesel'!B63</f>
        <v>113667161849505</v>
      </c>
      <c r="C15" s="310">
        <f>'NonE-petroleum diesel'!C63+'E-petroleum diesel'!C63</f>
        <v>117965484146070</v>
      </c>
      <c r="D15" s="310">
        <f>'NonE-petroleum diesel'!D63+'E-petroleum diesel'!D63</f>
        <v>132891811049879.03</v>
      </c>
      <c r="E15" s="310">
        <f>'NonE-petroleum diesel'!E63+'E-petroleum diesel'!E63</f>
        <v>141359042229522.94</v>
      </c>
      <c r="F15" s="310">
        <f>'NonE-petroleum diesel'!F63+'E-petroleum diesel'!F63</f>
        <v>153232065359314.31</v>
      </c>
      <c r="G15" s="310">
        <f>'NonE-petroleum diesel'!G63+'E-petroleum diesel'!G63</f>
        <v>161660849745908.88</v>
      </c>
      <c r="H15" s="310">
        <f>'NonE-petroleum diesel'!H63+'E-petroleum diesel'!H63</f>
        <v>169748991064531.56</v>
      </c>
      <c r="I15" s="310">
        <f>'NonE-petroleum diesel'!I63+'E-petroleum diesel'!I63</f>
        <v>177571321450348.47</v>
      </c>
      <c r="J15" s="310">
        <f>'NonE-petroleum diesel'!J63+'E-petroleum diesel'!J63</f>
        <v>180548619052335.91</v>
      </c>
      <c r="K15" s="310">
        <f>'NonE-petroleum diesel'!K63+'E-petroleum diesel'!K63</f>
        <v>183999267313238.03</v>
      </c>
      <c r="L15" s="310">
        <f>'NonE-petroleum diesel'!L63+'E-petroleum diesel'!L63</f>
        <v>185405324489686.97</v>
      </c>
      <c r="M15" s="310">
        <f>'NonE-petroleum diesel'!M63+'E-petroleum diesel'!M63</f>
        <v>185460407581152.66</v>
      </c>
      <c r="N15" s="310">
        <f>'NonE-petroleum diesel'!N63+'E-petroleum diesel'!N63</f>
        <v>184947707350094.78</v>
      </c>
      <c r="O15" s="310">
        <f>'NonE-petroleum diesel'!O63+'E-petroleum diesel'!O63</f>
        <v>184433115416660.91</v>
      </c>
      <c r="P15" s="310">
        <f>'NonE-petroleum diesel'!P63+'E-petroleum diesel'!P63</f>
        <v>183916633148880.53</v>
      </c>
      <c r="Q15" s="310">
        <f>'NonE-petroleum diesel'!Q63+'E-petroleum diesel'!Q63</f>
        <v>183398261914616.69</v>
      </c>
      <c r="R15" s="310">
        <f>'NonE-petroleum diesel'!R63+'E-petroleum diesel'!R63</f>
        <v>182878003081565.88</v>
      </c>
      <c r="S15" s="310">
        <f>'NonE-petroleum diesel'!S63+'E-petroleum diesel'!S63</f>
        <v>180838287726755.84</v>
      </c>
      <c r="T15" s="310">
        <f>'NonE-petroleum diesel'!T63+'E-petroleum diesel'!T63</f>
        <v>178797746140612.78</v>
      </c>
      <c r="U15" s="310">
        <f>'NonE-petroleum diesel'!U63+'E-petroleum diesel'!U63</f>
        <v>176756378720743.47</v>
      </c>
      <c r="V15" s="310">
        <f>'NonE-petroleum diesel'!V63+'E-petroleum diesel'!V63</f>
        <v>174714185864733.25</v>
      </c>
      <c r="W15" s="310">
        <f>'NonE-petroleum diesel'!W63+'E-petroleum diesel'!W63</f>
        <v>172671167970145.78</v>
      </c>
      <c r="X15" s="310">
        <f>'NonE-petroleum diesel'!X63+'E-petroleum diesel'!X63</f>
        <v>168809378283774.78</v>
      </c>
      <c r="Y15" s="310">
        <f>'NonE-petroleum diesel'!Y63+'E-petroleum diesel'!Y63</f>
        <v>164946052767596.25</v>
      </c>
      <c r="Z15" s="310">
        <f>'NonE-petroleum diesel'!Z63+'E-petroleum diesel'!Z63</f>
        <v>161081192166527.5</v>
      </c>
      <c r="AA15" s="310">
        <f>'NonE-petroleum diesel'!AA63+'E-petroleum diesel'!AA63</f>
        <v>157214797225445.59</v>
      </c>
      <c r="AB15" s="310">
        <f>'NonE-petroleum diesel'!AB63+'E-petroleum diesel'!AB63</f>
        <v>153346868689186.81</v>
      </c>
      <c r="AC15" s="310">
        <f>'NonE-petroleum diesel'!AC63+'E-petroleum diesel'!AC63</f>
        <v>149477407302547.09</v>
      </c>
      <c r="AD15" s="310">
        <f>'NonE-petroleum diesel'!AD63+'E-petroleum diesel'!AD63</f>
        <v>145606413810281.78</v>
      </c>
      <c r="AE15" s="310">
        <f>'NonE-petroleum diesel'!AE63+'E-petroleum diesel'!AE63</f>
        <v>141733888957105.69</v>
      </c>
      <c r="AF15" s="310">
        <f>'NonE-petroleum diesel'!AF63+'E-petroleum diesel'!AF63</f>
        <v>137859833487693.17</v>
      </c>
      <c r="AG15" s="310">
        <f>'NonE-petroleum diesel'!AG63+'E-petroleum diesel'!AG63</f>
        <v>133984248146678.03</v>
      </c>
      <c r="AH15" s="310">
        <f>'NonE-petroleum diesel'!AH63+'E-petroleum diesel'!AH63</f>
        <v>130627562213368.19</v>
      </c>
      <c r="AI15" s="310">
        <f>'NonE-petroleum diesel'!AI63+'E-petroleum diesel'!AI63</f>
        <v>127269550546343.06</v>
      </c>
      <c r="AJ15" s="310">
        <f>'NonE-petroleum diesel'!AJ63+'E-petroleum diesel'!AJ63</f>
        <v>123910213790892.94</v>
      </c>
      <c r="AK15" s="310">
        <f>'NonE-petroleum diesel'!AK63+'E-petroleum diesel'!AK63</f>
        <v>120549552592273.16</v>
      </c>
      <c r="AL15" s="310">
        <f>'NonE-petroleum diesel'!AL63+'E-petroleum diesel'!AL63</f>
        <v>117187567595703.69</v>
      </c>
      <c r="AM15" s="310">
        <f>'NonE-petroleum diesel'!AM63+'E-petroleum diesel'!AM63</f>
        <v>113654154690676.38</v>
      </c>
      <c r="AN15" s="310">
        <f>'NonE-petroleum diesel'!AN63+'E-petroleum diesel'!AN63</f>
        <v>110119353213611.06</v>
      </c>
      <c r="AO15" s="310">
        <f>'NonE-petroleum diesel'!AO63+'E-petroleum diesel'!AO63</f>
        <v>106583163842015.58</v>
      </c>
      <c r="AP15" s="310">
        <f>'NonE-petroleum diesel'!AP63+'E-petroleum diesel'!AP63</f>
        <v>103045587253360.88</v>
      </c>
      <c r="AQ15" s="310">
        <f>'NonE-petroleum diesel'!AQ63+'E-petroleum diesel'!AQ63</f>
        <v>99500785604053.641</v>
      </c>
    </row>
    <row r="16" spans="1:43" x14ac:dyDescent="0.2">
      <c r="A16" s="133" t="s">
        <v>103</v>
      </c>
      <c r="B16" s="310">
        <f>'NonE-petroleum diesel'!B64+'E-petroleum diesel'!B64</f>
        <v>17120149067175.004</v>
      </c>
      <c r="C16" s="310">
        <f>'NonE-petroleum diesel'!C64+'E-petroleum diesel'!C64</f>
        <v>10764986619585</v>
      </c>
      <c r="D16" s="310">
        <f>'NonE-petroleum diesel'!D64+'E-petroleum diesel'!D64</f>
        <v>11427735665253.979</v>
      </c>
      <c r="E16" s="310">
        <f>'NonE-petroleum diesel'!E64+'E-petroleum diesel'!E64</f>
        <v>13328178246079.561</v>
      </c>
      <c r="F16" s="310">
        <f>'NonE-petroleum diesel'!F64+'E-petroleum diesel'!F64</f>
        <v>14830271860373.059</v>
      </c>
      <c r="G16" s="310">
        <f>'NonE-petroleum diesel'!G64+'E-petroleum diesel'!G64</f>
        <v>15921303152621.805</v>
      </c>
      <c r="H16" s="310">
        <f>'NonE-petroleum diesel'!H64+'E-petroleum diesel'!H64</f>
        <v>16981453754055.619</v>
      </c>
      <c r="I16" s="310">
        <f>'NonE-petroleum diesel'!I64+'E-petroleum diesel'!I64</f>
        <v>18093545786116.207</v>
      </c>
      <c r="J16" s="310">
        <f>'NonE-petroleum diesel'!J64+'E-petroleum diesel'!J64</f>
        <v>18834606787741.77</v>
      </c>
      <c r="K16" s="310">
        <f>'NonE-petroleum diesel'!K64+'E-petroleum diesel'!K64</f>
        <v>19602920327986.82</v>
      </c>
      <c r="L16" s="310">
        <f>'NonE-petroleum diesel'!L64+'E-petroleum diesel'!L64</f>
        <v>20196710533708.363</v>
      </c>
      <c r="M16" s="310">
        <f>'NonE-petroleum diesel'!M64+'E-petroleum diesel'!M64</f>
        <v>20664486717452.48</v>
      </c>
      <c r="N16" s="310">
        <f>'NonE-petroleum diesel'!N64+'E-petroleum diesel'!N64</f>
        <v>20993208849313.801</v>
      </c>
      <c r="O16" s="310">
        <f>'NonE-petroleum diesel'!O64+'E-petroleum diesel'!O64</f>
        <v>21316719882900.293</v>
      </c>
      <c r="P16" s="310">
        <f>'NonE-petroleum diesel'!P64+'E-petroleum diesel'!P64</f>
        <v>21635046039557.695</v>
      </c>
      <c r="Q16" s="310">
        <f>'NonE-petroleum diesel'!Q64+'E-petroleum diesel'!Q64</f>
        <v>21948213536612.703</v>
      </c>
      <c r="R16" s="310">
        <f>'NonE-petroleum diesel'!R64+'E-petroleum diesel'!R64</f>
        <v>22256248587373.031</v>
      </c>
      <c r="S16" s="310">
        <f>'NonE-petroleum diesel'!S64+'E-petroleum diesel'!S64</f>
        <v>22350035911915.813</v>
      </c>
      <c r="T16" s="310">
        <f>'NonE-petroleum diesel'!T64+'E-petroleum diesel'!T64</f>
        <v>22443382197729.898</v>
      </c>
      <c r="U16" s="310">
        <f>'NonE-petroleum diesel'!U64+'E-petroleum diesel'!U64</f>
        <v>22536287173911.664</v>
      </c>
      <c r="V16" s="310">
        <f>'NonE-petroleum diesel'!V64+'E-petroleum diesel'!V64</f>
        <v>22628750569576.609</v>
      </c>
      <c r="W16" s="310">
        <f>'NonE-petroleum diesel'!W64+'E-petroleum diesel'!W64</f>
        <v>22720772113859.34</v>
      </c>
      <c r="X16" s="310">
        <f>'NonE-petroleum diesel'!X64+'E-petroleum diesel'!X64</f>
        <v>22626567710943.695</v>
      </c>
      <c r="Y16" s="310">
        <f>'NonE-petroleum diesel'!Y64+'E-petroleum diesel'!Y64</f>
        <v>22532534900569.332</v>
      </c>
      <c r="Z16" s="310">
        <f>'NonE-petroleum diesel'!Z64+'E-petroleum diesel'!Z64</f>
        <v>22438673803012.938</v>
      </c>
      <c r="AA16" s="310">
        <f>'NonE-petroleum diesel'!AA64+'E-petroleum diesel'!AA64</f>
        <v>22344984538542.75</v>
      </c>
      <c r="AB16" s="310">
        <f>'NonE-petroleum diesel'!AB64+'E-petroleum diesel'!AB64</f>
        <v>22251467227418.617</v>
      </c>
      <c r="AC16" s="310">
        <f>'NonE-petroleum diesel'!AC64+'E-petroleum diesel'!AC64</f>
        <v>21917605619651.828</v>
      </c>
      <c r="AD16" s="310">
        <f>'NonE-petroleum diesel'!AD64+'E-petroleum diesel'!AD64</f>
        <v>21584719402777.5</v>
      </c>
      <c r="AE16" s="310">
        <f>'NonE-petroleum diesel'!AE64+'E-petroleum diesel'!AE64</f>
        <v>21252809207416.668</v>
      </c>
      <c r="AF16" s="310">
        <f>'NonE-petroleum diesel'!AF64+'E-petroleum diesel'!AF64</f>
        <v>20921875664145.996</v>
      </c>
      <c r="AG16" s="310">
        <f>'NonE-petroleum diesel'!AG64+'E-petroleum diesel'!AG64</f>
        <v>20591919403497.824</v>
      </c>
      <c r="AH16" s="310">
        <f>'NonE-petroleum diesel'!AH64+'E-petroleum diesel'!AH64</f>
        <v>20084061048650.914</v>
      </c>
      <c r="AI16" s="310">
        <f>'NonE-petroleum diesel'!AI64+'E-petroleum diesel'!AI64</f>
        <v>19577784910978.277</v>
      </c>
      <c r="AJ16" s="310">
        <f>'NonE-petroleum diesel'!AJ64+'E-petroleum diesel'!AJ64</f>
        <v>19073092003567.934</v>
      </c>
      <c r="AK16" s="310">
        <f>'NonE-petroleum diesel'!AK64+'E-petroleum diesel'!AK64</f>
        <v>18569983339436.645</v>
      </c>
      <c r="AL16" s="310">
        <f>'NonE-petroleum diesel'!AL64+'E-petroleum diesel'!AL64</f>
        <v>18068459931529.84</v>
      </c>
      <c r="AM16" s="310">
        <f>'NonE-petroleum diesel'!AM64+'E-petroleum diesel'!AM64</f>
        <v>17567763652629.145</v>
      </c>
      <c r="AN16" s="310">
        <f>'NonE-petroleum diesel'!AN64+'E-petroleum diesel'!AN64</f>
        <v>17068657244806.814</v>
      </c>
      <c r="AO16" s="310">
        <f>'NonE-petroleum diesel'!AO64+'E-petroleum diesel'!AO64</f>
        <v>16571141722431.889</v>
      </c>
      <c r="AP16" s="310">
        <f>'NonE-petroleum diesel'!AP64+'E-petroleum diesel'!AP64</f>
        <v>16075218099802.02</v>
      </c>
      <c r="AQ16" s="310">
        <f>'NonE-petroleum diesel'!AQ64+'E-petroleum diesel'!AQ64</f>
        <v>15579529772102.697</v>
      </c>
    </row>
    <row r="17" spans="1:43" x14ac:dyDescent="0.2">
      <c r="A17" s="133" t="s">
        <v>104</v>
      </c>
      <c r="B17" s="310">
        <f>'NonE-petroleum diesel'!B65+'E-petroleum diesel'!B65</f>
        <v>7863521151090</v>
      </c>
      <c r="C17" s="310">
        <f>'NonE-petroleum diesel'!C65+'E-petroleum diesel'!C65</f>
        <v>5719318419540</v>
      </c>
      <c r="D17" s="310">
        <f>'NonE-petroleum diesel'!D65+'E-petroleum diesel'!D65</f>
        <v>6854852790185.2471</v>
      </c>
      <c r="E17" s="310">
        <f>'NonE-petroleum diesel'!E65+'E-petroleum diesel'!E65</f>
        <v>7246789924253.8564</v>
      </c>
      <c r="F17" s="310">
        <f>'NonE-petroleum diesel'!F65+'E-petroleum diesel'!F65</f>
        <v>7530631588984.0439</v>
      </c>
      <c r="G17" s="310">
        <f>'NonE-petroleum diesel'!G65+'E-petroleum diesel'!G65</f>
        <v>7778179311564.5684</v>
      </c>
      <c r="H17" s="310">
        <f>'NonE-petroleum diesel'!H65+'E-petroleum diesel'!H65</f>
        <v>8076207146802.6895</v>
      </c>
      <c r="I17" s="310">
        <f>'NonE-petroleum diesel'!I65+'E-petroleum diesel'!I65</f>
        <v>8425268209342.123</v>
      </c>
      <c r="J17" s="310">
        <f>'NonE-petroleum diesel'!J65+'E-petroleum diesel'!J65</f>
        <v>8637223957926.2305</v>
      </c>
      <c r="K17" s="310">
        <f>'NonE-petroleum diesel'!K65+'E-petroleum diesel'!K65</f>
        <v>8824980987231.623</v>
      </c>
      <c r="L17" s="310">
        <f>'NonE-petroleum diesel'!L65+'E-petroleum diesel'!L65</f>
        <v>8938071821613.5742</v>
      </c>
      <c r="M17" s="310">
        <f>'NonE-petroleum diesel'!M65+'E-petroleum diesel'!M65</f>
        <v>8995204355669.2676</v>
      </c>
      <c r="N17" s="310">
        <f>'NonE-petroleum diesel'!N65+'E-petroleum diesel'!N65</f>
        <v>9096839705268.582</v>
      </c>
      <c r="O17" s="310">
        <f>'NonE-petroleum diesel'!O65+'E-petroleum diesel'!O65</f>
        <v>9177866853577.918</v>
      </c>
      <c r="P17" s="310">
        <f>'NonE-petroleum diesel'!P65+'E-petroleum diesel'!P65</f>
        <v>9241890806936.5332</v>
      </c>
      <c r="Q17" s="310">
        <f>'NonE-petroleum diesel'!Q65+'E-petroleum diesel'!Q65</f>
        <v>9292743471880.4531</v>
      </c>
      <c r="R17" s="310">
        <f>'NonE-petroleum diesel'!R65+'E-petroleum diesel'!R65</f>
        <v>9334418444754.084</v>
      </c>
      <c r="S17" s="310">
        <f>'NonE-petroleum diesel'!S65+'E-petroleum diesel'!S65</f>
        <v>9396510639145.7734</v>
      </c>
      <c r="T17" s="310">
        <f>'NonE-petroleum diesel'!T65+'E-petroleum diesel'!T65</f>
        <v>9453944290200.6523</v>
      </c>
      <c r="U17" s="310">
        <f>'NonE-petroleum diesel'!U65+'E-petroleum diesel'!U65</f>
        <v>9506807140932.5547</v>
      </c>
      <c r="V17" s="310">
        <f>'NonE-petroleum diesel'!V65+'E-petroleum diesel'!V65</f>
        <v>9555197671269.0469</v>
      </c>
      <c r="W17" s="310">
        <f>'NonE-petroleum diesel'!W65+'E-petroleum diesel'!W65</f>
        <v>9599224448579.3047</v>
      </c>
      <c r="X17" s="310">
        <f>'NonE-petroleum diesel'!X65+'E-petroleum diesel'!X65</f>
        <v>9639005468910.6836</v>
      </c>
      <c r="Y17" s="310">
        <f>'NonE-petroleum diesel'!Y65+'E-petroleum diesel'!Y65</f>
        <v>9674667493569.9102</v>
      </c>
      <c r="Z17" s="310">
        <f>'NonE-petroleum diesel'!Z65+'E-petroleum diesel'!Z65</f>
        <v>9706345385464.9961</v>
      </c>
      <c r="AA17" s="310">
        <f>'NonE-petroleum diesel'!AA65+'E-petroleum diesel'!AA65</f>
        <v>9734181449381.459</v>
      </c>
      <c r="AB17" s="310">
        <f>'NonE-petroleum diesel'!AB65+'E-petroleum diesel'!AB65</f>
        <v>9758324780111.5762</v>
      </c>
      <c r="AC17" s="310">
        <f>'NonE-petroleum diesel'!AC65+'E-petroleum diesel'!AC65</f>
        <v>9778930622087.4531</v>
      </c>
      <c r="AD17" s="310">
        <f>'NonE-petroleum diesel'!AD65+'E-petroleum diesel'!AD65</f>
        <v>9796159743892.793</v>
      </c>
      <c r="AE17" s="310">
        <f>'NonE-petroleum diesel'!AE65+'E-petroleum diesel'!AE65</f>
        <v>9810177830749.4648</v>
      </c>
      <c r="AF17" s="310">
        <f>'NonE-petroleum diesel'!AF65+'E-petroleum diesel'!AF65</f>
        <v>9821154897791.957</v>
      </c>
      <c r="AG17" s="310">
        <f>'NonE-petroleum diesel'!AG65+'E-petroleum diesel'!AG65</f>
        <v>9829264726663.9316</v>
      </c>
      <c r="AH17" s="310">
        <f>'NonE-petroleum diesel'!AH65+'E-petroleum diesel'!AH65</f>
        <v>9834684327694.4902</v>
      </c>
      <c r="AI17" s="310">
        <f>'NonE-petroleum diesel'!AI65+'E-petroleum diesel'!AI65</f>
        <v>9837593429643.127</v>
      </c>
      <c r="AJ17" s="310">
        <f>'NonE-petroleum diesel'!AJ65+'E-petroleum diesel'!AJ65</f>
        <v>9838173998741</v>
      </c>
      <c r="AK17" s="310">
        <f>'NonE-petroleum diesel'!AK65+'E-petroleum diesel'!AK65</f>
        <v>9836609788507.2383</v>
      </c>
      <c r="AL17" s="310">
        <f>'NonE-petroleum diesel'!AL65+'E-petroleum diesel'!AL65</f>
        <v>9833085921580.9551</v>
      </c>
      <c r="AM17" s="310">
        <f>'NonE-petroleum diesel'!AM65+'E-petroleum diesel'!AM65</f>
        <v>9827788504587.25</v>
      </c>
      <c r="AN17" s="310">
        <f>'NonE-petroleum diesel'!AN65+'E-petroleum diesel'!AN65</f>
        <v>9820904276845.709</v>
      </c>
      <c r="AO17" s="310">
        <f>'NonE-petroleum diesel'!AO65+'E-petroleum diesel'!AO65</f>
        <v>9812620293539.3281</v>
      </c>
      <c r="AP17" s="310">
        <f>'NonE-petroleum diesel'!AP65+'E-petroleum diesel'!AP65</f>
        <v>9803123643786.2383</v>
      </c>
      <c r="AQ17" s="310">
        <f>'NonE-petroleum diesel'!AQ65+'E-petroleum diesel'!AQ65</f>
        <v>9791784813635.5195</v>
      </c>
    </row>
    <row r="18" spans="1:43" x14ac:dyDescent="0.2">
      <c r="A18" s="133" t="s">
        <v>105</v>
      </c>
      <c r="B18" s="310">
        <f>'NonE-petroleum diesel'!B66+'E-petroleum diesel'!B66</f>
        <v>3492058735439.9995</v>
      </c>
      <c r="C18" s="310">
        <f>'NonE-petroleum diesel'!C66+'E-petroleum diesel'!C66</f>
        <v>2059645753770</v>
      </c>
      <c r="D18" s="310">
        <f>'NonE-petroleum diesel'!D66+'E-petroleum diesel'!D66</f>
        <v>2081637882395.7891</v>
      </c>
      <c r="E18" s="310">
        <f>'NonE-petroleum diesel'!E66+'E-petroleum diesel'!E66</f>
        <v>2665444357212.6533</v>
      </c>
      <c r="F18" s="310">
        <f>'NonE-petroleum diesel'!F66+'E-petroleum diesel'!F66</f>
        <v>2744203801782.9121</v>
      </c>
      <c r="G18" s="310">
        <f>'NonE-petroleum diesel'!G66+'E-petroleum diesel'!G66</f>
        <v>2880271392462.7637</v>
      </c>
      <c r="H18" s="310">
        <f>'NonE-petroleum diesel'!H66+'E-petroleum diesel'!H66</f>
        <v>3050114675498.1816</v>
      </c>
      <c r="I18" s="310">
        <f>'NonE-petroleum diesel'!I66+'E-petroleum diesel'!I66</f>
        <v>3196140162455.8516</v>
      </c>
      <c r="J18" s="310">
        <f>'NonE-petroleum diesel'!J66+'E-petroleum diesel'!J66</f>
        <v>3305692218998.0977</v>
      </c>
      <c r="K18" s="310">
        <f>'NonE-petroleum diesel'!K66+'E-petroleum diesel'!K66</f>
        <v>3390865272795.1338</v>
      </c>
      <c r="L18" s="310">
        <f>'NonE-petroleum diesel'!L66+'E-petroleum diesel'!L66</f>
        <v>3461771074032.5835</v>
      </c>
      <c r="M18" s="310">
        <f>'NonE-petroleum diesel'!M66+'E-petroleum diesel'!M66</f>
        <v>3531740629791.8096</v>
      </c>
      <c r="N18" s="310">
        <f>'NonE-petroleum diesel'!N66+'E-petroleum diesel'!N66</f>
        <v>3626784946386.2998</v>
      </c>
      <c r="O18" s="310">
        <f>'NonE-petroleum diesel'!O66+'E-petroleum diesel'!O66</f>
        <v>3733709542630.6089</v>
      </c>
      <c r="P18" s="310">
        <f>'NonE-petroleum diesel'!P66+'E-petroleum diesel'!P66</f>
        <v>3849468231276.2993</v>
      </c>
      <c r="Q18" s="310">
        <f>'NonE-petroleum diesel'!Q66+'E-petroleum diesel'!Q66</f>
        <v>3970597040402.54</v>
      </c>
      <c r="R18" s="310">
        <f>'NonE-petroleum diesel'!R66+'E-petroleum diesel'!R66</f>
        <v>4093142736273.751</v>
      </c>
      <c r="S18" s="310">
        <f>'NonE-petroleum diesel'!S66+'E-petroleum diesel'!S66</f>
        <v>4229504689882.9316</v>
      </c>
      <c r="T18" s="310">
        <f>'NonE-petroleum diesel'!T66+'E-petroleum diesel'!T66</f>
        <v>4363511432842.668</v>
      </c>
      <c r="U18" s="310">
        <f>'NonE-petroleum diesel'!U66+'E-petroleum diesel'!U66</f>
        <v>4494636588561.6113</v>
      </c>
      <c r="V18" s="310">
        <f>'NonE-petroleum diesel'!V66+'E-petroleum diesel'!V66</f>
        <v>4622356188838.4473</v>
      </c>
      <c r="W18" s="310">
        <f>'NonE-petroleum diesel'!W66+'E-petroleum diesel'!W66</f>
        <v>4746152091196.9854</v>
      </c>
      <c r="X18" s="310">
        <f>'NonE-petroleum diesel'!X66+'E-petroleum diesel'!X66</f>
        <v>4865515385243.4023</v>
      </c>
      <c r="Y18" s="310">
        <f>'NonE-petroleum diesel'!Y66+'E-petroleum diesel'!Y66</f>
        <v>4979949756283.835</v>
      </c>
      <c r="Z18" s="310">
        <f>'NonE-petroleum diesel'!Z66+'E-petroleum diesel'!Z66</f>
        <v>5088974775400.0977</v>
      </c>
      <c r="AA18" s="310">
        <f>'NonE-petroleum diesel'!AA66+'E-petroleum diesel'!AA66</f>
        <v>5192129086520.1582</v>
      </c>
      <c r="AB18" s="310">
        <f>'NonE-petroleum diesel'!AB66+'E-petroleum diesel'!AB66</f>
        <v>5288973462695.6172</v>
      </c>
      <c r="AC18" s="310">
        <f>'NonE-petroleum diesel'!AC66+'E-petroleum diesel'!AC66</f>
        <v>5379093705766.0254</v>
      </c>
      <c r="AD18" s="310">
        <f>'NonE-petroleum diesel'!AD66+'E-petroleum diesel'!AD66</f>
        <v>5462103365796.4072</v>
      </c>
      <c r="AE18" s="310">
        <f>'NonE-petroleum diesel'!AE66+'E-petroleum diesel'!AE66</f>
        <v>5537646259067.9004</v>
      </c>
      <c r="AF18" s="310">
        <f>'NonE-petroleum diesel'!AF66+'E-petroleum diesel'!AF66</f>
        <v>5605398765925.167</v>
      </c>
      <c r="AG18" s="310">
        <f>'NonE-petroleum diesel'!AG66+'E-petroleum diesel'!AG66</f>
        <v>5665071892384.8936</v>
      </c>
      <c r="AH18" s="310">
        <f>'NonE-petroleum diesel'!AH66+'E-petroleum diesel'!AH66</f>
        <v>5716413082034.709</v>
      </c>
      <c r="AI18" s="310">
        <f>'NonE-petroleum diesel'!AI66+'E-petroleum diesel'!AI66</f>
        <v>5759207767351.6064</v>
      </c>
      <c r="AJ18" s="310">
        <f>'NonE-petroleum diesel'!AJ66+'E-petroleum diesel'!AJ66</f>
        <v>5793280652102.1367</v>
      </c>
      <c r="AK18" s="310">
        <f>'NonE-petroleum diesel'!AK66+'E-petroleum diesel'!AK66</f>
        <v>5818496718913.4043</v>
      </c>
      <c r="AL18" s="310">
        <f>'NonE-petroleum diesel'!AL66+'E-petroleum diesel'!AL66</f>
        <v>5834761958397.6396</v>
      </c>
      <c r="AM18" s="310">
        <f>'NonE-petroleum diesel'!AM66+'E-petroleum diesel'!AM66</f>
        <v>5842023818350.2988</v>
      </c>
      <c r="AN18" s="310">
        <f>'NonE-petroleum diesel'!AN66+'E-petroleum diesel'!AN66</f>
        <v>5840271373510.7334</v>
      </c>
      <c r="AO18" s="310">
        <f>'NonE-petroleum diesel'!AO66+'E-petroleum diesel'!AO66</f>
        <v>5829535218170.8809</v>
      </c>
      <c r="AP18" s="310">
        <f>'NonE-petroleum diesel'!AP66+'E-petroleum diesel'!AP66</f>
        <v>5809887085547.0576</v>
      </c>
      <c r="AQ18" s="310">
        <f>'NonE-petroleum diesel'!AQ66+'E-petroleum diesel'!AQ66</f>
        <v>5780957211875.1055</v>
      </c>
    </row>
    <row r="19" spans="1:43" x14ac:dyDescent="0.2">
      <c r="A19" s="133" t="s">
        <v>106</v>
      </c>
      <c r="B19" s="310">
        <f>'NonE-petroleum diesel'!B67+'E-petroleum diesel'!B67</f>
        <v>4663772887785</v>
      </c>
      <c r="C19" s="310">
        <f>'NonE-petroleum diesel'!C67+'E-petroleum diesel'!C67</f>
        <v>2875437252930.0005</v>
      </c>
      <c r="D19" s="310">
        <f>'NonE-petroleum diesel'!D67+'E-petroleum diesel'!D67</f>
        <v>3080529156371.9546</v>
      </c>
      <c r="E19" s="310">
        <f>'NonE-petroleum diesel'!E67+'E-petroleum diesel'!E67</f>
        <v>3961721561091.4087</v>
      </c>
      <c r="F19" s="310">
        <f>'NonE-petroleum diesel'!F67+'E-petroleum diesel'!F67</f>
        <v>4124669934795.3062</v>
      </c>
      <c r="G19" s="310">
        <f>'NonE-petroleum diesel'!G67+'E-petroleum diesel'!G67</f>
        <v>4406929673906.0723</v>
      </c>
      <c r="H19" s="310">
        <f>'NonE-petroleum diesel'!H67+'E-petroleum diesel'!H67</f>
        <v>4773558941999.2227</v>
      </c>
      <c r="I19" s="310">
        <f>'NonE-petroleum diesel'!I67+'E-petroleum diesel'!I67</f>
        <v>5122736268111.0723</v>
      </c>
      <c r="J19" s="310">
        <f>'NonE-petroleum diesel'!J67+'E-petroleum diesel'!J67</f>
        <v>5423284833116.332</v>
      </c>
      <c r="K19" s="310">
        <f>'NonE-petroleum diesel'!K67+'E-petroleum diesel'!K67</f>
        <v>5684505180419.5957</v>
      </c>
      <c r="L19" s="310">
        <f>'NonE-petroleum diesel'!L67+'E-petroleum diesel'!L67</f>
        <v>5914205673679.3262</v>
      </c>
      <c r="M19" s="310">
        <f>'NonE-petroleum diesel'!M67+'E-petroleum diesel'!M67</f>
        <v>6125832380625.2588</v>
      </c>
      <c r="N19" s="310">
        <f>'NonE-petroleum diesel'!N67+'E-petroleum diesel'!N67</f>
        <v>6351723925880.5664</v>
      </c>
      <c r="O19" s="310">
        <f>'NonE-petroleum diesel'!O67+'E-petroleum diesel'!O67</f>
        <v>6576280287502.4883</v>
      </c>
      <c r="P19" s="310">
        <f>'NonE-petroleum diesel'!P67+'E-petroleum diesel'!P67</f>
        <v>6798236442389.3809</v>
      </c>
      <c r="Q19" s="310">
        <f>'NonE-petroleum diesel'!Q67+'E-petroleum diesel'!Q67</f>
        <v>7016241221002.2656</v>
      </c>
      <c r="R19" s="310">
        <f>'NonE-petroleum diesel'!R67+'E-petroleum diesel'!R67</f>
        <v>7228864730597.7588</v>
      </c>
      <c r="S19" s="310">
        <f>'NonE-petroleum diesel'!S67+'E-petroleum diesel'!S67</f>
        <v>7455926632375.1914</v>
      </c>
      <c r="T19" s="310">
        <f>'NonE-petroleum diesel'!T67+'E-petroleum diesel'!T67</f>
        <v>7676774594250.8428</v>
      </c>
      <c r="U19" s="310">
        <f>'NonE-petroleum diesel'!U67+'E-petroleum diesel'!U67</f>
        <v>7890654482864.1094</v>
      </c>
      <c r="V19" s="310">
        <f>'NonE-petroleum diesel'!V67+'E-petroleum diesel'!V67</f>
        <v>8096844113032.6475</v>
      </c>
      <c r="W19" s="310">
        <f>'NonE-petroleum diesel'!W67+'E-petroleum diesel'!W67</f>
        <v>8294657930769.0469</v>
      </c>
      <c r="X19" s="310">
        <f>'NonE-petroleum diesel'!X67+'E-petroleum diesel'!X67</f>
        <v>8483451323236.6025</v>
      </c>
      <c r="Y19" s="310">
        <f>'NonE-petroleum diesel'!Y67+'E-petroleum diesel'!Y67</f>
        <v>8662624517673.2549</v>
      </c>
      <c r="Z19" s="310">
        <f>'NonE-petroleum diesel'!Z67+'E-petroleum diesel'!Z67</f>
        <v>8831626037462.334</v>
      </c>
      <c r="AA19" s="310">
        <f>'NonE-petroleum diesel'!AA67+'E-petroleum diesel'!AA67</f>
        <v>8989955689936.002</v>
      </c>
      <c r="AB19" s="310">
        <f>'NonE-petroleum diesel'!AB67+'E-petroleum diesel'!AB67</f>
        <v>9137167067041.3828</v>
      </c>
      <c r="AC19" s="310">
        <f>'NonE-petroleum diesel'!AC67+'E-petroleum diesel'!AC67</f>
        <v>9272869546572.2207</v>
      </c>
      <c r="AD19" s="310">
        <f>'NonE-petroleum diesel'!AD67+'E-petroleum diesel'!AD67</f>
        <v>9396729788157.5137</v>
      </c>
      <c r="AE19" s="310">
        <f>'NonE-petroleum diesel'!AE67+'E-petroleum diesel'!AE67</f>
        <v>9508472724504.9961</v>
      </c>
      <c r="AF19" s="310">
        <f>'NonE-petroleum diesel'!AF67+'E-petroleum diesel'!AF67</f>
        <v>9607882054425.6953</v>
      </c>
      <c r="AG19" s="310">
        <f>'NonE-petroleum diesel'!AG67+'E-petroleum diesel'!AG67</f>
        <v>9694800249836.125</v>
      </c>
      <c r="AH19" s="310">
        <f>'NonE-petroleum diesel'!AH67+'E-petroleum diesel'!AH67</f>
        <v>9769128094173.1934</v>
      </c>
      <c r="AI19" s="310">
        <f>'NonE-petroleum diesel'!AI67+'E-petroleum diesel'!AI67</f>
        <v>9830823774403.8477</v>
      </c>
      <c r="AJ19" s="310">
        <f>'NonE-petroleum diesel'!AJ67+'E-petroleum diesel'!AJ67</f>
        <v>9879901553021.0488</v>
      </c>
      <c r="AK19" s="310">
        <f>'NonE-petroleum diesel'!AK67+'E-petroleum diesel'!AK67</f>
        <v>9916430050052.3945</v>
      </c>
      <c r="AL19" s="310">
        <f>'NonE-petroleum diesel'!AL67+'E-petroleum diesel'!AL67</f>
        <v>9940530168145.8965</v>
      </c>
      <c r="AM19" s="310">
        <f>'NonE-petroleum diesel'!AM67+'E-petroleum diesel'!AM67</f>
        <v>9952372696227.5781</v>
      </c>
      <c r="AN19" s="310">
        <f>'NonE-petroleum diesel'!AN67+'E-petroleum diesel'!AN67</f>
        <v>9952175629048.5527</v>
      </c>
      <c r="AO19" s="310">
        <f>'NonE-petroleum diesel'!AO67+'E-petroleum diesel'!AO67</f>
        <v>9940201241164.6465</v>
      </c>
      <c r="AP19" s="310">
        <f>'NonE-petroleum diesel'!AP67+'E-petroleum diesel'!AP67</f>
        <v>9916752954540.2422</v>
      </c>
      <c r="AQ19" s="310">
        <f>'NonE-petroleum diesel'!AQ67+'E-petroleum diesel'!AQ67</f>
        <v>9881348181457.5508</v>
      </c>
    </row>
    <row r="20" spans="1:43" x14ac:dyDescent="0.2">
      <c r="A20" s="133" t="s">
        <v>107</v>
      </c>
      <c r="B20" s="310">
        <f>'NonE-petroleum diesel'!B68+'E-petroleum diesel'!B68</f>
        <v>2405262678060</v>
      </c>
      <c r="C20" s="310">
        <f>'NonE-petroleum diesel'!C68+'E-petroleum diesel'!C68</f>
        <v>2056340142615</v>
      </c>
      <c r="D20" s="310">
        <f>'NonE-petroleum diesel'!D68+'E-petroleum diesel'!D68</f>
        <v>1787266237437.2417</v>
      </c>
      <c r="E20" s="310">
        <f>'NonE-petroleum diesel'!E68+'E-petroleum diesel'!E68</f>
        <v>2558720617293.8979</v>
      </c>
      <c r="F20" s="310">
        <f>'NonE-petroleum diesel'!F68+'E-petroleum diesel'!F68</f>
        <v>2607608540306.563</v>
      </c>
      <c r="G20" s="310">
        <f>'NonE-petroleum diesel'!G68+'E-petroleum diesel'!G68</f>
        <v>2718343198241.9302</v>
      </c>
      <c r="H20" s="310">
        <f>'NonE-petroleum diesel'!H68+'E-petroleum diesel'!H68</f>
        <v>2870513325789.7725</v>
      </c>
      <c r="I20" s="310">
        <f>'NonE-petroleum diesel'!I68+'E-petroleum diesel'!I68</f>
        <v>3021117845966.1025</v>
      </c>
      <c r="J20" s="310">
        <f>'NonE-petroleum diesel'!J68+'E-petroleum diesel'!J68</f>
        <v>3155984719132.5752</v>
      </c>
      <c r="K20" s="310">
        <f>'NonE-petroleum diesel'!K68+'E-petroleum diesel'!K68</f>
        <v>3278832480947.105</v>
      </c>
      <c r="L20" s="310">
        <f>'NonE-petroleum diesel'!L68+'E-petroleum diesel'!L68</f>
        <v>3388698778273.0947</v>
      </c>
      <c r="M20" s="310">
        <f>'NonE-petroleum diesel'!M68+'E-petroleum diesel'!M68</f>
        <v>3487458119516.2651</v>
      </c>
      <c r="N20" s="310">
        <f>'NonE-petroleum diesel'!N68+'E-petroleum diesel'!N68</f>
        <v>3597274779437.5898</v>
      </c>
      <c r="O20" s="310">
        <f>'NonE-petroleum diesel'!O68+'E-petroleum diesel'!O68</f>
        <v>3700434098825.5396</v>
      </c>
      <c r="P20" s="310">
        <f>'NonE-petroleum diesel'!P68+'E-petroleum diesel'!P68</f>
        <v>3797189086442.251</v>
      </c>
      <c r="Q20" s="310">
        <f>'NonE-petroleum diesel'!Q68+'E-petroleum diesel'!Q68</f>
        <v>3887927615937.3979</v>
      </c>
      <c r="R20" s="310">
        <f>'NonE-petroleum diesel'!R68+'E-petroleum diesel'!R68</f>
        <v>3973162102170.3604</v>
      </c>
      <c r="S20" s="310">
        <f>'NonE-petroleum diesel'!S68+'E-petroleum diesel'!S68</f>
        <v>4075356122988.1401</v>
      </c>
      <c r="T20" s="310">
        <f>'NonE-petroleum diesel'!T68+'E-petroleum diesel'!T68</f>
        <v>4173686239746.9526</v>
      </c>
      <c r="U20" s="310">
        <f>'NonE-petroleum diesel'!U68+'E-petroleum diesel'!U68</f>
        <v>4267851743263.3945</v>
      </c>
      <c r="V20" s="310">
        <f>'NonE-petroleum diesel'!V68+'E-petroleum diesel'!V68</f>
        <v>4357564369452.6416</v>
      </c>
      <c r="W20" s="310">
        <f>'NonE-petroleum diesel'!W68+'E-petroleum diesel'!W68</f>
        <v>4442549350406.0313</v>
      </c>
      <c r="X20" s="310">
        <f>'NonE-petroleum diesel'!X68+'E-petroleum diesel'!X68</f>
        <v>4522546492630.5527</v>
      </c>
      <c r="Y20" s="310">
        <f>'NonE-petroleum diesel'!Y68+'E-petroleum diesel'!Y68</f>
        <v>4597311278310.6289</v>
      </c>
      <c r="Z20" s="310">
        <f>'NonE-petroleum diesel'!Z68+'E-petroleum diesel'!Z68</f>
        <v>4666615981525.5332</v>
      </c>
      <c r="AA20" s="310">
        <f>'NonE-petroleum diesel'!AA68+'E-petroleum diesel'!AA68</f>
        <v>4730250787960.5586</v>
      </c>
      <c r="AB20" s="310">
        <f>'NonE-petroleum diesel'!AB68+'E-petroleum diesel'!AB68</f>
        <v>4788024903883.499</v>
      </c>
      <c r="AC20" s="310">
        <f>'NonE-petroleum diesel'!AC68+'E-petroleum diesel'!AC68</f>
        <v>4839767638081.7607</v>
      </c>
      <c r="AD20" s="310">
        <f>'NonE-petroleum diesel'!AD68+'E-petroleum diesel'!AD68</f>
        <v>4885329439094.8369</v>
      </c>
      <c r="AE20" s="310">
        <f>'NonE-petroleum diesel'!AE68+'E-petroleum diesel'!AE68</f>
        <v>4924582869429.1172</v>
      </c>
      <c r="AF20" s="310">
        <f>'NonE-petroleum diesel'!AF68+'E-petroleum diesel'!AF68</f>
        <v>4957423498477.9951</v>
      </c>
      <c r="AG20" s="310">
        <f>'NonE-petroleum diesel'!AG68+'E-petroleum diesel'!AG68</f>
        <v>4983770696539.5527</v>
      </c>
      <c r="AH20" s="310">
        <f>'NonE-petroleum diesel'!AH68+'E-petroleum diesel'!AH68</f>
        <v>5003568313561.6709</v>
      </c>
      <c r="AI20" s="310">
        <f>'NonE-petroleum diesel'!AI68+'E-petroleum diesel'!AI68</f>
        <v>5016785227973.8047</v>
      </c>
      <c r="AJ20" s="310">
        <f>'NonE-petroleum diesel'!AJ68+'E-petroleum diesel'!AJ68</f>
        <v>5023415753102.2705</v>
      </c>
      <c r="AK20" s="310">
        <f>'NonE-petroleum diesel'!AK68+'E-petroleum diesel'!AK68</f>
        <v>5023479891127.3975</v>
      </c>
      <c r="AL20" s="310">
        <f>'NonE-petroleum diesel'!AL68+'E-petroleum diesel'!AL68</f>
        <v>5017023427240.1875</v>
      </c>
      <c r="AM20" s="310">
        <f>'NonE-petroleum diesel'!AM68+'E-petroleum diesel'!AM68</f>
        <v>5004117859514.2871</v>
      </c>
      <c r="AN20" s="310">
        <f>'NonE-petroleum diesel'!AN68+'E-petroleum diesel'!AN68</f>
        <v>4984860162949.377</v>
      </c>
      <c r="AO20" s="310">
        <f>'NonE-petroleum diesel'!AO68+'E-petroleum diesel'!AO68</f>
        <v>4959372389098.792</v>
      </c>
      <c r="AP20" s="310">
        <f>'NonE-petroleum diesel'!AP68+'E-petroleum diesel'!AP68</f>
        <v>4927801105608.5732</v>
      </c>
      <c r="AQ20" s="310">
        <f>'NonE-petroleum diesel'!AQ68+'E-petroleum diesel'!AQ68</f>
        <v>4889908986555.2695</v>
      </c>
    </row>
    <row r="21" spans="1:43" x14ac:dyDescent="0.2">
      <c r="A21" s="133" t="s">
        <v>108</v>
      </c>
      <c r="B21" s="310">
        <f>'NonE-petroleum diesel'!B69+'E-petroleum diesel'!B69</f>
        <v>10305617782020</v>
      </c>
      <c r="C21" s="310">
        <f>'NonE-petroleum diesel'!C69+'E-petroleum diesel'!C69</f>
        <v>6159853606995</v>
      </c>
      <c r="D21" s="310">
        <f>'NonE-petroleum diesel'!D69+'E-petroleum diesel'!D69</f>
        <v>6302898337498.1113</v>
      </c>
      <c r="E21" s="310">
        <f>'NonE-petroleum diesel'!E69+'E-petroleum diesel'!E69</f>
        <v>7225827268091.8467</v>
      </c>
      <c r="F21" s="310">
        <f>'NonE-petroleum diesel'!F69+'E-petroleum diesel'!F69</f>
        <v>7967713129110.3867</v>
      </c>
      <c r="G21" s="310">
        <f>'NonE-petroleum diesel'!G69+'E-petroleum diesel'!G69</f>
        <v>8448545018150.7578</v>
      </c>
      <c r="H21" s="310">
        <f>'NonE-petroleum diesel'!H69+'E-petroleum diesel'!H69</f>
        <v>8924489343723.3047</v>
      </c>
      <c r="I21" s="310">
        <f>'NonE-petroleum diesel'!I69+'E-petroleum diesel'!I69</f>
        <v>9169979338601.707</v>
      </c>
      <c r="J21" s="310">
        <f>'NonE-petroleum diesel'!J69+'E-petroleum diesel'!J69</f>
        <v>9405458044983.8477</v>
      </c>
      <c r="K21" s="310">
        <f>'NonE-petroleum diesel'!K69+'E-petroleum diesel'!K69</f>
        <v>9640266533236.4785</v>
      </c>
      <c r="L21" s="310">
        <f>'NonE-petroleum diesel'!L69+'E-petroleum diesel'!L69</f>
        <v>9869925118460.6289</v>
      </c>
      <c r="M21" s="310">
        <f>'NonE-petroleum diesel'!M69+'E-petroleum diesel'!M69</f>
        <v>10095638873291.369</v>
      </c>
      <c r="N21" s="310">
        <f>'NonE-petroleum diesel'!N69+'E-petroleum diesel'!N69</f>
        <v>10203722086875.814</v>
      </c>
      <c r="O21" s="310">
        <f>'NonE-petroleum diesel'!O69+'E-petroleum diesel'!O69</f>
        <v>10311247362047.824</v>
      </c>
      <c r="P21" s="310">
        <f>'NonE-petroleum diesel'!P69+'E-petroleum diesel'!P69</f>
        <v>10418214971202.246</v>
      </c>
      <c r="Q21" s="310">
        <f>'NonE-petroleum diesel'!Q69+'E-petroleum diesel'!Q69</f>
        <v>10524625186701.104</v>
      </c>
      <c r="R21" s="310">
        <f>'NonE-petroleum diesel'!R69+'E-petroleum diesel'!R69</f>
        <v>10630478280873.598</v>
      </c>
      <c r="S21" s="310">
        <f>'NonE-petroleum diesel'!S69+'E-petroleum diesel'!S69</f>
        <v>10585882717934.465</v>
      </c>
      <c r="T21" s="310">
        <f>'NonE-petroleum diesel'!T69+'E-petroleum diesel'!T69</f>
        <v>10541362606963.791</v>
      </c>
      <c r="U21" s="310">
        <f>'NonE-petroleum diesel'!U69+'E-petroleum diesel'!U69</f>
        <v>10496917946312.402</v>
      </c>
      <c r="V21" s="310">
        <f>'NonE-petroleum diesel'!V69+'E-petroleum diesel'!V69</f>
        <v>10452548734331.004</v>
      </c>
      <c r="W21" s="310">
        <f>'NonE-petroleum diesel'!W69+'E-petroleum diesel'!W69</f>
        <v>10408254969370.172</v>
      </c>
      <c r="X21" s="310">
        <f>'NonE-petroleum diesel'!X69+'E-petroleum diesel'!X69</f>
        <v>10364036649780.352</v>
      </c>
      <c r="Y21" s="310">
        <f>'NonE-petroleum diesel'!Y69+'E-petroleum diesel'!Y69</f>
        <v>10319893773911.842</v>
      </c>
      <c r="Z21" s="310">
        <f>'NonE-petroleum diesel'!Z69+'E-petroleum diesel'!Z69</f>
        <v>10275826340114.818</v>
      </c>
      <c r="AA21" s="310">
        <f>'NonE-petroleum diesel'!AA69+'E-petroleum diesel'!AA69</f>
        <v>10231834346739.324</v>
      </c>
      <c r="AB21" s="310">
        <f>'NonE-petroleum diesel'!AB69+'E-petroleum diesel'!AB69</f>
        <v>10187917792135.262</v>
      </c>
      <c r="AC21" s="310">
        <f>'NonE-petroleum diesel'!AC69+'E-petroleum diesel'!AC69</f>
        <v>10144076674652.406</v>
      </c>
      <c r="AD21" s="310">
        <f>'NonE-petroleum diesel'!AD69+'E-petroleum diesel'!AD69</f>
        <v>10100310992640.396</v>
      </c>
      <c r="AE21" s="310">
        <f>'NonE-petroleum diesel'!AE69+'E-petroleum diesel'!AE69</f>
        <v>10056620744448.746</v>
      </c>
      <c r="AF21" s="310">
        <f>'NonE-petroleum diesel'!AF69+'E-petroleum diesel'!AF69</f>
        <v>10013005928426.824</v>
      </c>
      <c r="AG21" s="310">
        <f>'NonE-petroleum diesel'!AG69+'E-petroleum diesel'!AG69</f>
        <v>9969466542923.875</v>
      </c>
      <c r="AH21" s="310">
        <f>'NonE-petroleum diesel'!AH69+'E-petroleum diesel'!AH69</f>
        <v>9944969470211.8496</v>
      </c>
      <c r="AI21" s="310">
        <f>'NonE-petroleum diesel'!AI69+'E-petroleum diesel'!AI69</f>
        <v>9920502673063.6699</v>
      </c>
      <c r="AJ21" s="310">
        <f>'NonE-petroleum diesel'!AJ69+'E-petroleum diesel'!AJ69</f>
        <v>9896066150825.1602</v>
      </c>
      <c r="AK21" s="310">
        <f>'NonE-petroleum diesel'!AK69+'E-petroleum diesel'!AK69</f>
        <v>9871659902842.0859</v>
      </c>
      <c r="AL21" s="310">
        <f>'NonE-petroleum diesel'!AL69+'E-petroleum diesel'!AL69</f>
        <v>9847283928460.1797</v>
      </c>
      <c r="AM21" s="310">
        <f>'NonE-petroleum diesel'!AM69+'E-petroleum diesel'!AM69</f>
        <v>9816653557654</v>
      </c>
      <c r="AN21" s="310">
        <f>'NonE-petroleum diesel'!AN69+'E-petroleum diesel'!AN69</f>
        <v>9786068508583.4395</v>
      </c>
      <c r="AO21" s="310">
        <f>'NonE-petroleum diesel'!AO69+'E-petroleum diesel'!AO69</f>
        <v>9755528780261.6309</v>
      </c>
      <c r="AP21" s="310">
        <f>'NonE-petroleum diesel'!AP69+'E-petroleum diesel'!AP69</f>
        <v>9725034371701.627</v>
      </c>
      <c r="AQ21" s="310">
        <f>'NonE-petroleum diesel'!AQ69+'E-petroleum diesel'!AQ69</f>
        <v>9693765873468.2246</v>
      </c>
    </row>
    <row r="22" spans="1:43" x14ac:dyDescent="0.2">
      <c r="A22" s="133" t="s">
        <v>109</v>
      </c>
      <c r="B22" s="310">
        <f>'NonE-petroleum diesel'!B70+'E-petroleum diesel'!B70</f>
        <v>4060484962875</v>
      </c>
      <c r="C22" s="310">
        <f>'NonE-petroleum diesel'!C70+'E-petroleum diesel'!C70</f>
        <v>3039578902635</v>
      </c>
      <c r="D22" s="310">
        <f>'NonE-petroleum diesel'!D70+'E-petroleum diesel'!D70</f>
        <v>3319462167842.1802</v>
      </c>
      <c r="E22" s="310">
        <f>'NonE-petroleum diesel'!E70+'E-petroleum diesel'!E70</f>
        <v>3573547468145.6147</v>
      </c>
      <c r="F22" s="310">
        <f>'NonE-petroleum diesel'!F70+'E-petroleum diesel'!F70</f>
        <v>3680322958057.5591</v>
      </c>
      <c r="G22" s="310">
        <f>'NonE-petroleum diesel'!G70+'E-petroleum diesel'!G70</f>
        <v>3746404399976.5786</v>
      </c>
      <c r="H22" s="310">
        <f>'NonE-petroleum diesel'!H70+'E-petroleum diesel'!H70</f>
        <v>3830879012660.1655</v>
      </c>
      <c r="I22" s="310">
        <f>'NonE-petroleum diesel'!I70+'E-petroleum diesel'!I70</f>
        <v>3918313040271.645</v>
      </c>
      <c r="J22" s="310">
        <f>'NonE-petroleum diesel'!J70+'E-petroleum diesel'!J70</f>
        <v>3990286675293.2305</v>
      </c>
      <c r="K22" s="310">
        <f>'NonE-petroleum diesel'!K70+'E-petroleum diesel'!K70</f>
        <v>4051150899800.0112</v>
      </c>
      <c r="L22" s="310">
        <f>'NonE-petroleum diesel'!L70+'E-petroleum diesel'!L70</f>
        <v>4098262345282.0732</v>
      </c>
      <c r="M22" s="310">
        <f>'NonE-petroleum diesel'!M70+'E-petroleum diesel'!M70</f>
        <v>4132028850332.5547</v>
      </c>
      <c r="N22" s="310">
        <f>'NonE-petroleum diesel'!N70+'E-petroleum diesel'!N70</f>
        <v>4159337416600.8716</v>
      </c>
      <c r="O22" s="310">
        <f>'NonE-petroleum diesel'!O70+'E-petroleum diesel'!O70</f>
        <v>4176022524367.3711</v>
      </c>
      <c r="P22" s="310">
        <f>'NonE-petroleum diesel'!P70+'E-petroleum diesel'!P70</f>
        <v>4183862214672.6816</v>
      </c>
      <c r="Q22" s="310">
        <f>'NonE-petroleum diesel'!Q70+'E-petroleum diesel'!Q70</f>
        <v>4184713849890.9639</v>
      </c>
      <c r="R22" s="310">
        <f>'NonE-petroleum diesel'!R70+'E-petroleum diesel'!R70</f>
        <v>4180478559228.8208</v>
      </c>
      <c r="S22" s="310">
        <f>'NonE-petroleum diesel'!S70+'E-petroleum diesel'!S70</f>
        <v>4176654798611.5269</v>
      </c>
      <c r="T22" s="310">
        <f>'NonE-petroleum diesel'!T70+'E-petroleum diesel'!T70</f>
        <v>4169918336944.7051</v>
      </c>
      <c r="U22" s="310">
        <f>'NonE-petroleum diesel'!U70+'E-petroleum diesel'!U70</f>
        <v>4160529370496.8208</v>
      </c>
      <c r="V22" s="310">
        <f>'NonE-petroleum diesel'!V70+'E-petroleum diesel'!V70</f>
        <v>4148751264876.5981</v>
      </c>
      <c r="W22" s="310">
        <f>'NonE-petroleum diesel'!W70+'E-petroleum diesel'!W70</f>
        <v>4134849012969.0518</v>
      </c>
      <c r="X22" s="310">
        <f>'NonE-petroleum diesel'!X70+'E-petroleum diesel'!X70</f>
        <v>4119087847831.2153</v>
      </c>
      <c r="Y22" s="310">
        <f>'NonE-petroleum diesel'!Y70+'E-petroleum diesel'!Y70</f>
        <v>4101732015548.6699</v>
      </c>
      <c r="Z22" s="310">
        <f>'NonE-petroleum diesel'!Z70+'E-petroleum diesel'!Z70</f>
        <v>4083043710836.6602</v>
      </c>
      <c r="AA22" s="310">
        <f>'NonE-petroleum diesel'!AA70+'E-petroleum diesel'!AA70</f>
        <v>4063282176214.7573</v>
      </c>
      <c r="AB22" s="310">
        <f>'NonE-petroleum diesel'!AB70+'E-petroleum diesel'!AB70</f>
        <v>4042702963902.8325</v>
      </c>
      <c r="AC22" s="310">
        <f>'NonE-petroleum diesel'!AC70+'E-petroleum diesel'!AC70</f>
        <v>4021557358182.7832</v>
      </c>
      <c r="AD22" s="310">
        <f>'NonE-petroleum diesel'!AD70+'E-petroleum diesel'!AD70</f>
        <v>4000091954846.6367</v>
      </c>
      <c r="AE22" s="310">
        <f>'NonE-petroleum diesel'!AE70+'E-petroleum diesel'!AE70</f>
        <v>3978548393500.8286</v>
      </c>
      <c r="AF22" s="310">
        <f>'NonE-petroleum diesel'!AF70+'E-petroleum diesel'!AF70</f>
        <v>3957163237913.4233</v>
      </c>
      <c r="AG22" s="310">
        <f>'NonE-petroleum diesel'!AG70+'E-petroleum diesel'!AG70</f>
        <v>3936167999263.688</v>
      </c>
      <c r="AH22" s="310">
        <f>'NonE-petroleum diesel'!AH70+'E-petroleum diesel'!AH70</f>
        <v>3915789297071.8428</v>
      </c>
      <c r="AI22" s="310">
        <f>'NonE-petroleum diesel'!AI70+'E-petroleum diesel'!AI70</f>
        <v>3896249152737.6064</v>
      </c>
      <c r="AJ22" s="310">
        <f>'NonE-petroleum diesel'!AJ70+'E-petroleum diesel'!AJ70</f>
        <v>3877765410988.5503</v>
      </c>
      <c r="AK22" s="310">
        <f>'NonE-petroleum diesel'!AK70+'E-petroleum diesel'!AK70</f>
        <v>3860552285120.6128</v>
      </c>
      <c r="AL22" s="310">
        <f>'NonE-petroleum diesel'!AL70+'E-petroleum diesel'!AL70</f>
        <v>3844821022694.9336</v>
      </c>
      <c r="AM22" s="310">
        <f>'NonE-petroleum diesel'!AM70+'E-petroleum diesel'!AM70</f>
        <v>3830780689329.1206</v>
      </c>
      <c r="AN22" s="310">
        <f>'NonE-petroleum diesel'!AN70+'E-petroleum diesel'!AN70</f>
        <v>3818639069383.0923</v>
      </c>
      <c r="AO22" s="310">
        <f>'NonE-petroleum diesel'!AO70+'E-petroleum diesel'!AO70</f>
        <v>3808603683687.3359</v>
      </c>
      <c r="AP22" s="310">
        <f>'NonE-petroleum diesel'!AP70+'E-petroleum diesel'!AP70</f>
        <v>3800882925999.1362</v>
      </c>
      <c r="AQ22" s="310">
        <f>'NonE-petroleum diesel'!AQ70+'E-petroleum diesel'!AQ70</f>
        <v>3795370636085.4204</v>
      </c>
    </row>
    <row r="23" spans="1:43" x14ac:dyDescent="0.2">
      <c r="A23" s="133" t="s">
        <v>110</v>
      </c>
      <c r="B23" s="310">
        <f>'NonE-petroleum diesel'!B71+'E-petroleum diesel'!B71</f>
        <v>8337751349729.999</v>
      </c>
      <c r="C23" s="310">
        <f>'NonE-petroleum diesel'!C71+'E-petroleum diesel'!C71</f>
        <v>5919738457215.001</v>
      </c>
      <c r="D23" s="310">
        <f>'NonE-petroleum diesel'!D71+'E-petroleum diesel'!D71</f>
        <v>7028456586125.3447</v>
      </c>
      <c r="E23" s="310">
        <f>'NonE-petroleum diesel'!E71+'E-petroleum diesel'!E71</f>
        <v>7423381130288.8057</v>
      </c>
      <c r="F23" s="310">
        <f>'NonE-petroleum diesel'!F71+'E-petroleum diesel'!F71</f>
        <v>7743418253327.2188</v>
      </c>
      <c r="G23" s="310">
        <f>'NonE-petroleum diesel'!G71+'E-petroleum diesel'!G71</f>
        <v>8039256207861.2451</v>
      </c>
      <c r="H23" s="310">
        <f>'NonE-petroleum diesel'!H71+'E-petroleum diesel'!H71</f>
        <v>8385701131992.708</v>
      </c>
      <c r="I23" s="310">
        <f>'NonE-petroleum diesel'!I71+'E-petroleum diesel'!I71</f>
        <v>8827170603483.5898</v>
      </c>
      <c r="J23" s="310">
        <f>'NonE-petroleum diesel'!J71+'E-petroleum diesel'!J71</f>
        <v>9047940062033.4258</v>
      </c>
      <c r="K23" s="310">
        <f>'NonE-petroleum diesel'!K71+'E-petroleum diesel'!K71</f>
        <v>9248913385381.6426</v>
      </c>
      <c r="L23" s="310">
        <f>'NonE-petroleum diesel'!L71+'E-petroleum diesel'!L71</f>
        <v>9338308576561.5</v>
      </c>
      <c r="M23" s="310">
        <f>'NonE-petroleum diesel'!M71+'E-petroleum diesel'!M71</f>
        <v>9347778065395.2734</v>
      </c>
      <c r="N23" s="310">
        <f>'NonE-petroleum diesel'!N71+'E-petroleum diesel'!N71</f>
        <v>9450506558883.5254</v>
      </c>
      <c r="O23" s="310">
        <f>'NonE-petroleum diesel'!O71+'E-petroleum diesel'!O71</f>
        <v>9532093871346.1621</v>
      </c>
      <c r="P23" s="310">
        <f>'NonE-petroleum diesel'!P71+'E-petroleum diesel'!P71</f>
        <v>9596301456037.3809</v>
      </c>
      <c r="Q23" s="310">
        <f>'NonE-petroleum diesel'!Q71+'E-petroleum diesel'!Q71</f>
        <v>9647118742938.7852</v>
      </c>
      <c r="R23" s="310">
        <f>'NonE-petroleum diesel'!R71+'E-petroleum diesel'!R71</f>
        <v>9688696611768.2207</v>
      </c>
      <c r="S23" s="310">
        <f>'NonE-petroleum diesel'!S71+'E-petroleum diesel'!S71</f>
        <v>9766388288961.9922</v>
      </c>
      <c r="T23" s="310">
        <f>'NonE-petroleum diesel'!T71+'E-petroleum diesel'!T71</f>
        <v>9839718940268.3691</v>
      </c>
      <c r="U23" s="310">
        <f>'NonE-petroleum diesel'!U71+'E-petroleum diesel'!U71</f>
        <v>9908692562186.4551</v>
      </c>
      <c r="V23" s="310">
        <f>'NonE-petroleum diesel'!V71+'E-petroleum diesel'!V71</f>
        <v>9973322079208.8262</v>
      </c>
      <c r="W23" s="310">
        <f>'NonE-petroleum diesel'!W71+'E-petroleum diesel'!W71</f>
        <v>10033629087134.24</v>
      </c>
      <c r="X23" s="310">
        <f>'NonE-petroleum diesel'!X71+'E-petroleum diesel'!X71</f>
        <v>10089643575537.01</v>
      </c>
      <c r="Y23" s="310">
        <f>'NonE-petroleum diesel'!Y71+'E-petroleum diesel'!Y71</f>
        <v>10141403631495.881</v>
      </c>
      <c r="Z23" s="310">
        <f>'NonE-petroleum diesel'!Z71+'E-petroleum diesel'!Z71</f>
        <v>10188955126693.406</v>
      </c>
      <c r="AA23" s="310">
        <f>'NonE-petroleum diesel'!AA71+'E-petroleum diesel'!AA71</f>
        <v>10232351389990.506</v>
      </c>
      <c r="AB23" s="310">
        <f>'NonE-petroleum diesel'!AB71+'E-petroleum diesel'!AB71</f>
        <v>10271652867563.424</v>
      </c>
      <c r="AC23" s="310">
        <f>'NonE-petroleum diesel'!AC71+'E-petroleum diesel'!AC71</f>
        <v>10306926772658.717</v>
      </c>
      <c r="AD23" s="310">
        <f>'NonE-petroleum diesel'!AD71+'E-petroleum diesel'!AD71</f>
        <v>10338246726982.473</v>
      </c>
      <c r="AE23" s="310">
        <f>'NonE-petroleum diesel'!AE71+'E-petroleum diesel'!AE71</f>
        <v>10365692395687.518</v>
      </c>
      <c r="AF23" s="310">
        <f>'NonE-petroleum diesel'!AF71+'E-petroleum diesel'!AF71</f>
        <v>10389349117863.117</v>
      </c>
      <c r="AG23" s="310">
        <f>'NonE-petroleum diesel'!AG71+'E-petroleum diesel'!AG71</f>
        <v>10409307534363.76</v>
      </c>
      <c r="AH23" s="310">
        <f>'NonE-petroleum diesel'!AH71+'E-petroleum diesel'!AH71</f>
        <v>10425663214737.959</v>
      </c>
      <c r="AI23" s="310">
        <f>'NonE-petroleum diesel'!AI71+'E-petroleum diesel'!AI71</f>
        <v>10438516284937.352</v>
      </c>
      <c r="AJ23" s="310">
        <f>'NonE-petroleum diesel'!AJ71+'E-petroleum diesel'!AJ71</f>
        <v>10447971057399.877</v>
      </c>
      <c r="AK23" s="310">
        <f>'NonE-petroleum diesel'!AK71+'E-petroleum diesel'!AK71</f>
        <v>10454135665010.307</v>
      </c>
      <c r="AL23" s="310">
        <f>'NonE-petroleum diesel'!AL71+'E-petroleum diesel'!AL71</f>
        <v>10457121700347.746</v>
      </c>
      <c r="AM23" s="310">
        <f>'NonE-petroleum diesel'!AM71+'E-petroleum diesel'!AM71</f>
        <v>10457043861533.326</v>
      </c>
      <c r="AN23" s="310">
        <f>'NonE-petroleum diesel'!AN71+'E-petroleum diesel'!AN71</f>
        <v>10454019605893.742</v>
      </c>
      <c r="AO23" s="310">
        <f>'NonE-petroleum diesel'!AO71+'E-petroleum diesel'!AO71</f>
        <v>10448168812557.143</v>
      </c>
      <c r="AP23" s="310">
        <f>'NonE-petroleum diesel'!AP71+'E-petroleum diesel'!AP71</f>
        <v>10439613455000.014</v>
      </c>
      <c r="AQ23" s="310">
        <f>'NonE-petroleum diesel'!AQ71+'E-petroleum diesel'!AQ71</f>
        <v>10427635561624.387</v>
      </c>
    </row>
    <row r="24" spans="1:43" x14ac:dyDescent="0.2">
      <c r="A24" s="133" t="s">
        <v>111</v>
      </c>
      <c r="B24" s="310">
        <f>'NonE-petroleum diesel'!B72+'E-petroleum diesel'!B72</f>
        <v>632510638650</v>
      </c>
      <c r="C24" s="310">
        <f>'NonE-petroleum diesel'!C72+'E-petroleum diesel'!C72</f>
        <v>2542459430115</v>
      </c>
      <c r="D24" s="310">
        <f>'NonE-petroleum diesel'!D72+'E-petroleum diesel'!D72</f>
        <v>3125746254066.3174</v>
      </c>
      <c r="E24" s="310">
        <f>'NonE-petroleum diesel'!E72+'E-petroleum diesel'!E72</f>
        <v>3384194693002.1538</v>
      </c>
      <c r="F24" s="310">
        <f>'NonE-petroleum diesel'!F72+'E-petroleum diesel'!F72</f>
        <v>3553456099199.5791</v>
      </c>
      <c r="G24" s="310">
        <f>'NonE-petroleum diesel'!G72+'E-petroleum diesel'!G72</f>
        <v>3949754024346.3125</v>
      </c>
      <c r="H24" s="310">
        <f>'NonE-petroleum diesel'!H72+'E-petroleum diesel'!H72</f>
        <v>4476417356035.4756</v>
      </c>
      <c r="I24" s="310">
        <f>'NonE-petroleum diesel'!I72+'E-petroleum diesel'!I72</f>
        <v>5003830956881.8965</v>
      </c>
      <c r="J24" s="310">
        <f>'NonE-petroleum diesel'!J72+'E-petroleum diesel'!J72</f>
        <v>5488571783499.0928</v>
      </c>
      <c r="K24" s="310">
        <f>'NonE-petroleum diesel'!K72+'E-petroleum diesel'!K72</f>
        <v>5938394058256.877</v>
      </c>
      <c r="L24" s="310">
        <f>'NonE-petroleum diesel'!L72+'E-petroleum diesel'!L72</f>
        <v>6361831076667.4355</v>
      </c>
      <c r="M24" s="310">
        <f>'NonE-petroleum diesel'!M72+'E-petroleum diesel'!M72</f>
        <v>6777948243299.0332</v>
      </c>
      <c r="N24" s="310">
        <f>'NonE-petroleum diesel'!N72+'E-petroleum diesel'!N72</f>
        <v>7212316606906.8916</v>
      </c>
      <c r="O24" s="310">
        <f>'NonE-petroleum diesel'!O72+'E-petroleum diesel'!O72</f>
        <v>7665787704321.0723</v>
      </c>
      <c r="P24" s="310">
        <f>'NonE-petroleum diesel'!P72+'E-petroleum diesel'!P72</f>
        <v>8137964312545.2617</v>
      </c>
      <c r="Q24" s="310">
        <f>'NonE-petroleum diesel'!Q72+'E-petroleum diesel'!Q72</f>
        <v>8628261160150.0938</v>
      </c>
      <c r="R24" s="310">
        <f>'NonE-petroleum diesel'!R72+'E-petroleum diesel'!R72</f>
        <v>9135888894177.8066</v>
      </c>
      <c r="S24" s="310">
        <f>'NonE-petroleum diesel'!S72+'E-petroleum diesel'!S72</f>
        <v>9661668673586.8828</v>
      </c>
      <c r="T24" s="310">
        <f>'NonE-petroleum diesel'!T72+'E-petroleum diesel'!T72</f>
        <v>10202692268120.791</v>
      </c>
      <c r="U24" s="310">
        <f>'NonE-petroleum diesel'!U72+'E-petroleum diesel'!U72</f>
        <v>10757431464468.23</v>
      </c>
      <c r="V24" s="310">
        <f>'NonE-petroleum diesel'!V72+'E-petroleum diesel'!V72</f>
        <v>11324091676412.998</v>
      </c>
      <c r="W24" s="310">
        <f>'NonE-petroleum diesel'!W72+'E-petroleum diesel'!W72</f>
        <v>11900603615238.758</v>
      </c>
      <c r="X24" s="310">
        <f>'NonE-petroleum diesel'!X72+'E-petroleum diesel'!X72</f>
        <v>12484618155934.936</v>
      </c>
      <c r="Y24" s="310">
        <f>'NonE-petroleum diesel'!Y72+'E-petroleum diesel'!Y72</f>
        <v>13073504914203.793</v>
      </c>
      <c r="Z24" s="310">
        <f>'NonE-petroleum diesel'!Z72+'E-petroleum diesel'!Z72</f>
        <v>13664355036028.027</v>
      </c>
      <c r="AA24" s="310">
        <f>'NonE-petroleum diesel'!AA72+'E-petroleum diesel'!AA72</f>
        <v>14253988672743.309</v>
      </c>
      <c r="AB24" s="310">
        <f>'NonE-petroleum diesel'!AB72+'E-petroleum diesel'!AB72</f>
        <v>14838967568621.234</v>
      </c>
      <c r="AC24" s="310">
        <f>'NonE-petroleum diesel'!AC72+'E-petroleum diesel'!AC72</f>
        <v>15415613123710.16</v>
      </c>
      <c r="AD24" s="310">
        <f>'NonE-petroleum diesel'!AD72+'E-petroleum diesel'!AD72</f>
        <v>15980030211373.619</v>
      </c>
      <c r="AE24" s="310">
        <f>'NonE-petroleum diesel'!AE72+'E-petroleum diesel'!AE72</f>
        <v>16528136927458.166</v>
      </c>
      <c r="AF24" s="310">
        <f>'NonE-petroleum diesel'!AF72+'E-petroleum diesel'!AF72</f>
        <v>17055700326834.125</v>
      </c>
      <c r="AG24" s="310">
        <f>'NonE-petroleum diesel'!AG72+'E-petroleum diesel'!AG72</f>
        <v>17558378064478.441</v>
      </c>
      <c r="AH24" s="310">
        <f>'NonE-petroleum diesel'!AH72+'E-petroleum diesel'!AH72</f>
        <v>18031765704435.227</v>
      </c>
      <c r="AI24" s="310">
        <f>'NonE-petroleum diesel'!AI72+'E-petroleum diesel'!AI72</f>
        <v>18471449293907.051</v>
      </c>
      <c r="AJ24" s="310">
        <f>'NonE-petroleum diesel'!AJ72+'E-petroleum diesel'!AJ72</f>
        <v>18873062625291.313</v>
      </c>
      <c r="AK24" s="310">
        <f>'NonE-petroleum diesel'!AK72+'E-petroleum diesel'!AK72</f>
        <v>19232348430940.547</v>
      </c>
      <c r="AL24" s="310">
        <f>'NonE-petroleum diesel'!AL72+'E-petroleum diesel'!AL72</f>
        <v>19545222579322.629</v>
      </c>
      <c r="AM24" s="310">
        <f>'NonE-petroleum diesel'!AM72+'E-petroleum diesel'!AM72</f>
        <v>19807840173279.863</v>
      </c>
      <c r="AN24" s="310">
        <f>'NonE-petroleum diesel'!AN72+'E-petroleum diesel'!AN72</f>
        <v>20016662297901.469</v>
      </c>
      <c r="AO24" s="310">
        <f>'NonE-petroleum diesel'!AO72+'E-petroleum diesel'!AO72</f>
        <v>20168522034057.434</v>
      </c>
      <c r="AP24" s="310">
        <f>'NonE-petroleum diesel'!AP72+'E-petroleum diesel'!AP72</f>
        <v>20260688250807.82</v>
      </c>
      <c r="AQ24" s="310">
        <f>'NonE-petroleum diesel'!AQ72+'E-petroleum diesel'!AQ72</f>
        <v>20290645147227.684</v>
      </c>
    </row>
    <row r="25" spans="1:43" x14ac:dyDescent="0.2">
      <c r="A25" s="133" t="s">
        <v>112</v>
      </c>
      <c r="B25" s="310">
        <f>'NonE-petroleum diesel'!B73+'E-petroleum diesel'!B73</f>
        <v>2708656669950</v>
      </c>
      <c r="C25" s="310">
        <f>'NonE-petroleum diesel'!C73+'E-petroleum diesel'!C73</f>
        <v>1875614880645.0027</v>
      </c>
      <c r="D25" s="310">
        <f>'NonE-petroleum diesel'!D73+'E-petroleum diesel'!D73</f>
        <v>2545138553869.127</v>
      </c>
      <c r="E25" s="310">
        <f>'NonE-petroleum diesel'!E73+'E-petroleum diesel'!E73</f>
        <v>3102657943602.5044</v>
      </c>
      <c r="F25" s="310">
        <f>'NonE-petroleum diesel'!F73+'E-petroleum diesel'!F73</f>
        <v>3324698038661.7129</v>
      </c>
      <c r="G25" s="310">
        <f>'NonE-petroleum diesel'!G73+'E-petroleum diesel'!G73</f>
        <v>3651947439171.2695</v>
      </c>
      <c r="H25" s="310">
        <f>'NonE-petroleum diesel'!H73+'E-petroleum diesel'!H73</f>
        <v>4080520539118.0522</v>
      </c>
      <c r="I25" s="310">
        <f>'NonE-petroleum diesel'!I73+'E-petroleum diesel'!I73</f>
        <v>4567528431520.3281</v>
      </c>
      <c r="J25" s="310">
        <f>'NonE-petroleum diesel'!J73+'E-petroleum diesel'!J73</f>
        <v>4965610356245.4854</v>
      </c>
      <c r="K25" s="310">
        <f>'NonE-petroleum diesel'!K73+'E-petroleum diesel'!K73</f>
        <v>5353094921754.0781</v>
      </c>
      <c r="L25" s="310">
        <f>'NonE-petroleum diesel'!L73+'E-petroleum diesel'!L73</f>
        <v>5691197304801.9648</v>
      </c>
      <c r="M25" s="310">
        <f>'NonE-petroleum diesel'!M73+'E-petroleum diesel'!M73</f>
        <v>5997491830447.5967</v>
      </c>
      <c r="N25" s="310">
        <f>'NonE-petroleum diesel'!N73+'E-petroleum diesel'!N73</f>
        <v>6364633566217.8477</v>
      </c>
      <c r="O25" s="310">
        <f>'NonE-petroleum diesel'!O73+'E-petroleum diesel'!O73</f>
        <v>6741887684721.042</v>
      </c>
      <c r="P25" s="310">
        <f>'NonE-petroleum diesel'!P73+'E-petroleum diesel'!P73</f>
        <v>7130104804266.752</v>
      </c>
      <c r="Q25" s="310">
        <f>'NonE-petroleum diesel'!Q73+'E-petroleum diesel'!Q73</f>
        <v>7530420569969.0586</v>
      </c>
      <c r="R25" s="310">
        <f>'NonE-petroleum diesel'!R73+'E-petroleum diesel'!R73</f>
        <v>7944284411193.4883</v>
      </c>
      <c r="S25" s="310">
        <f>'NonE-petroleum diesel'!S73+'E-petroleum diesel'!S73</f>
        <v>8396672008416.6465</v>
      </c>
      <c r="T25" s="310">
        <f>'NonE-petroleum diesel'!T73+'E-petroleum diesel'!T73</f>
        <v>8866312066378.4355</v>
      </c>
      <c r="U25" s="310">
        <f>'NonE-petroleum diesel'!U73+'E-petroleum diesel'!U73</f>
        <v>9352306251922.5957</v>
      </c>
      <c r="V25" s="310">
        <f>'NonE-petroleum diesel'!V73+'E-petroleum diesel'!V73</f>
        <v>9853484115601.7441</v>
      </c>
      <c r="W25" s="310">
        <f>'NonE-petroleum diesel'!W73+'E-petroleum diesel'!W73</f>
        <v>10368380088717.875</v>
      </c>
      <c r="X25" s="310">
        <f>'NonE-petroleum diesel'!X73+'E-petroleum diesel'!X73</f>
        <v>10895212559807.643</v>
      </c>
      <c r="Y25" s="310">
        <f>'NonE-petroleum diesel'!Y73+'E-petroleum diesel'!Y73</f>
        <v>11431865901008.613</v>
      </c>
      <c r="Z25" s="310">
        <f>'NonE-petroleum diesel'!Z73+'E-petroleum diesel'!Z73</f>
        <v>11975876386079.838</v>
      </c>
      <c r="AA25" s="310">
        <f>'NonE-petroleum diesel'!AA73+'E-petroleum diesel'!AA73</f>
        <v>12524422993995</v>
      </c>
      <c r="AB25" s="310">
        <f>'NonE-petroleum diesel'!AB73+'E-petroleum diesel'!AB73</f>
        <v>13074324118923.902</v>
      </c>
      <c r="AC25" s="310">
        <f>'NonE-petroleum diesel'!AC73+'E-petroleum diesel'!AC73</f>
        <v>13622041202868.826</v>
      </c>
      <c r="AD25" s="310">
        <f>'NonE-petroleum diesel'!AD73+'E-petroleum diesel'!AD73</f>
        <v>14163690265189.035</v>
      </c>
      <c r="AE25" s="310">
        <f>'NonE-petroleum diesel'!AE73+'E-petroleum diesel'!AE73</f>
        <v>14695062218207.48</v>
      </c>
      <c r="AF25" s="310">
        <f>'NonE-petroleum diesel'!AF73+'E-petroleum diesel'!AF73</f>
        <v>15211652725452.344</v>
      </c>
      <c r="AG25" s="310">
        <f>'NonE-petroleum diesel'!AG73+'E-petroleum diesel'!AG73</f>
        <v>15708702175627.365</v>
      </c>
      <c r="AH25" s="310">
        <f>'NonE-petroleum diesel'!AH73+'E-petroleum diesel'!AH73</f>
        <v>16181246109756.037</v>
      </c>
      <c r="AI25" s="310">
        <f>'NonE-petroleum diesel'!AI73+'E-petroleum diesel'!AI73</f>
        <v>16624176152045.199</v>
      </c>
      <c r="AJ25" s="310">
        <f>'NonE-petroleum diesel'!AJ73+'E-petroleum diesel'!AJ73</f>
        <v>17032311160514.158</v>
      </c>
      <c r="AK25" s="310">
        <f>'NonE-petroleum diesel'!AK73+'E-petroleum diesel'!AK73</f>
        <v>17400477938051.309</v>
      </c>
      <c r="AL25" s="310">
        <f>'NonE-petroleum diesel'!AL73+'E-petroleum diesel'!AL73</f>
        <v>17723600438266.195</v>
      </c>
      <c r="AM25" s="310">
        <f>'NonE-petroleum diesel'!AM73+'E-petroleum diesel'!AM73</f>
        <v>17996795976589.715</v>
      </c>
      <c r="AN25" s="310">
        <f>'NonE-petroleum diesel'!AN73+'E-petroleum diesel'!AN73</f>
        <v>18215476531985.984</v>
      </c>
      <c r="AO25" s="310">
        <f>'NonE-petroleum diesel'!AO73+'E-petroleum diesel'!AO73</f>
        <v>18375452817585.988</v>
      </c>
      <c r="AP25" s="310">
        <f>'NonE-petroleum diesel'!AP73+'E-petroleum diesel'!AP73</f>
        <v>18473038430874.605</v>
      </c>
      <c r="AQ25" s="310">
        <f>'NonE-petroleum diesel'!AQ73+'E-petroleum diesel'!AQ73</f>
        <v>18503608349596.012</v>
      </c>
    </row>
    <row r="26" spans="1:43" x14ac:dyDescent="0.2">
      <c r="A26" s="133" t="s">
        <v>113</v>
      </c>
      <c r="B26" s="310">
        <f>'NonE-petroleum diesel'!B74+'E-petroleum diesel'!B74</f>
        <v>425504379085500</v>
      </c>
      <c r="C26" s="310">
        <f>'NonE-petroleum diesel'!C74+'E-petroleum diesel'!C74</f>
        <v>416179222239000</v>
      </c>
      <c r="D26" s="310">
        <f>'NonE-petroleum diesel'!D74+'E-petroleum diesel'!D74</f>
        <v>439872857813436.56</v>
      </c>
      <c r="E26" s="310">
        <f>'NonE-petroleum diesel'!E74+'E-petroleum diesel'!E74</f>
        <v>455098833525617.38</v>
      </c>
      <c r="F26" s="310">
        <f>'NonE-petroleum diesel'!F74+'E-petroleum diesel'!F74</f>
        <v>494265101942067.38</v>
      </c>
      <c r="G26" s="310">
        <f>'NonE-petroleum diesel'!G74+'E-petroleum diesel'!G74</f>
        <v>519095640600283.13</v>
      </c>
      <c r="H26" s="310">
        <f>'NonE-petroleum diesel'!H74+'E-petroleum diesel'!H74</f>
        <v>539811571051568.63</v>
      </c>
      <c r="I26" s="310">
        <f>'NonE-petroleum diesel'!I74+'E-petroleum diesel'!I74</f>
        <v>570077978497753.5</v>
      </c>
      <c r="J26" s="310">
        <f>'NonE-petroleum diesel'!J74+'E-petroleum diesel'!J74</f>
        <v>593185839464278.5</v>
      </c>
      <c r="K26" s="310">
        <f>'NonE-petroleum diesel'!K74+'E-petroleum diesel'!K74</f>
        <v>615947586682345.88</v>
      </c>
      <c r="L26" s="310">
        <f>'NonE-petroleum diesel'!L74+'E-petroleum diesel'!L74</f>
        <v>636548216646770.75</v>
      </c>
      <c r="M26" s="310">
        <f>'NonE-petroleum diesel'!M74+'E-petroleum diesel'!M74</f>
        <v>659020855339403.13</v>
      </c>
      <c r="N26" s="310">
        <f>'NonE-petroleum diesel'!N74+'E-petroleum diesel'!N74</f>
        <v>675433585334810</v>
      </c>
      <c r="O26" s="310">
        <f>'NonE-petroleum diesel'!O74+'E-petroleum diesel'!O74</f>
        <v>694564972366362.25</v>
      </c>
      <c r="P26" s="310">
        <f>'NonE-petroleum diesel'!P74+'E-petroleum diesel'!P74</f>
        <v>712684401333434.13</v>
      </c>
      <c r="Q26" s="310">
        <f>'NonE-petroleum diesel'!Q74+'E-petroleum diesel'!Q74</f>
        <v>729753755641148.38</v>
      </c>
      <c r="R26" s="310">
        <f>'NonE-petroleum diesel'!R74+'E-petroleum diesel'!R74</f>
        <v>744204517896963.75</v>
      </c>
      <c r="S26" s="310">
        <f>'NonE-petroleum diesel'!S74+'E-petroleum diesel'!S74</f>
        <v>761562890641591.38</v>
      </c>
      <c r="T26" s="310">
        <f>'NonE-petroleum diesel'!T74+'E-petroleum diesel'!T74</f>
        <v>776314510724440.13</v>
      </c>
      <c r="U26" s="310">
        <f>'NonE-petroleum diesel'!U74+'E-petroleum diesel'!U74</f>
        <v>789999915081099.63</v>
      </c>
      <c r="V26" s="310">
        <f>'NonE-petroleum diesel'!V74+'E-petroleum diesel'!V74</f>
        <v>802628091771921.88</v>
      </c>
      <c r="W26" s="310">
        <f>'NonE-petroleum diesel'!W74+'E-petroleum diesel'!W74</f>
        <v>814217060657346</v>
      </c>
      <c r="X26" s="310">
        <f>'NonE-petroleum diesel'!X74+'E-petroleum diesel'!X74</f>
        <v>824793313901245.5</v>
      </c>
      <c r="Y26" s="310">
        <f>'NonE-petroleum diesel'!Y74+'E-petroleum diesel'!Y74</f>
        <v>834391203806763.38</v>
      </c>
      <c r="Z26" s="310">
        <f>'NonE-petroleum diesel'!Z74+'E-petroleum diesel'!Z74</f>
        <v>843052294167434.88</v>
      </c>
      <c r="AA26" s="310">
        <f>'NonE-petroleum diesel'!AA74+'E-petroleum diesel'!AA74</f>
        <v>850824690670054.5</v>
      </c>
      <c r="AB26" s="310">
        <f>'NonE-petroleum diesel'!AB74+'E-petroleum diesel'!AB74</f>
        <v>857762364981954</v>
      </c>
      <c r="AC26" s="310">
        <f>'NonE-petroleum diesel'!AC74+'E-petroleum diesel'!AC74</f>
        <v>863924486053366</v>
      </c>
      <c r="AD26" s="310">
        <f>'NonE-petroleum diesel'!AD74+'E-petroleum diesel'!AD74</f>
        <v>869374770922446.13</v>
      </c>
      <c r="AE26" s="310">
        <f>'NonE-petroleum diesel'!AE74+'E-petroleum diesel'!AE74</f>
        <v>874180865981590.63</v>
      </c>
      <c r="AF26" s="310">
        <f>'NonE-petroleum diesel'!AF74+'E-petroleum diesel'!AF74</f>
        <v>878413768299806.88</v>
      </c>
      <c r="AG26" s="310">
        <f>'NonE-petroleum diesel'!AG74+'E-petroleum diesel'!AG74</f>
        <v>882147295243421.13</v>
      </c>
      <c r="AH26" s="310">
        <f>'NonE-petroleum diesel'!AH74+'E-petroleum diesel'!AH74</f>
        <v>885457609336820.63</v>
      </c>
      <c r="AI26" s="310">
        <f>'NonE-petroleum diesel'!AI74+'E-petroleum diesel'!AI74</f>
        <v>888422804091711.5</v>
      </c>
      <c r="AJ26" s="310">
        <f>'NonE-petroleum diesel'!AJ74+'E-petroleum diesel'!AJ74</f>
        <v>891122555436348</v>
      </c>
      <c r="AK26" s="310">
        <f>'NonE-petroleum diesel'!AK74+'E-petroleum diesel'!AK74</f>
        <v>893637842419590.88</v>
      </c>
      <c r="AL26" s="310">
        <f>'NonE-petroleum diesel'!AL74+'E-petroleum diesel'!AL74</f>
        <v>896050740067288.88</v>
      </c>
      <c r="AM26" s="310">
        <f>'NonE-petroleum diesel'!AM74+'E-petroleum diesel'!AM74</f>
        <v>898444286644908.75</v>
      </c>
      <c r="AN26" s="310">
        <f>'NonE-petroleum diesel'!AN74+'E-petroleum diesel'!AN74</f>
        <v>900902427141681.13</v>
      </c>
      <c r="AO26" s="310">
        <f>'NonE-petroleum diesel'!AO74+'E-petroleum diesel'!AO74</f>
        <v>903510034546269.25</v>
      </c>
      <c r="AP26" s="310">
        <f>'NonE-petroleum diesel'!AP74+'E-petroleum diesel'!AP74</f>
        <v>906353010438413.63</v>
      </c>
      <c r="AQ26" s="310">
        <f>'NonE-petroleum diesel'!AQ74+'E-petroleum diesel'!AQ74</f>
        <v>909451338011689.25</v>
      </c>
    </row>
  </sheetData>
  <phoneticPr fontId="3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A3B2-41DA-497A-9331-D63B3E54FFCE}">
  <sheetPr codeName="Sheet23">
    <tabColor theme="8" tint="-0.499984740745262"/>
  </sheetPr>
  <dimension ref="A1:AQ26"/>
  <sheetViews>
    <sheetView workbookViewId="0"/>
  </sheetViews>
  <sheetFormatPr defaultColWidth="9" defaultRowHeight="12.75" x14ac:dyDescent="0.2"/>
  <cols>
    <col min="1" max="1" width="45.125" style="133" bestFit="1" customWidth="1"/>
    <col min="2" max="16384" width="9" style="133"/>
  </cols>
  <sheetData>
    <row r="1" spans="1:43" x14ac:dyDescent="0.2">
      <c r="A1" s="133" t="s">
        <v>213</v>
      </c>
      <c r="B1" s="133">
        <v>2019</v>
      </c>
      <c r="C1" s="133">
        <v>2020</v>
      </c>
      <c r="D1" s="133">
        <v>2021</v>
      </c>
      <c r="E1" s="133">
        <v>2022</v>
      </c>
      <c r="F1" s="133">
        <v>2023</v>
      </c>
      <c r="G1" s="133">
        <v>2024</v>
      </c>
      <c r="H1" s="133">
        <v>2025</v>
      </c>
      <c r="I1" s="133">
        <v>2026</v>
      </c>
      <c r="J1" s="133">
        <v>2027</v>
      </c>
      <c r="K1" s="133">
        <v>2028</v>
      </c>
      <c r="L1" s="133">
        <v>2029</v>
      </c>
      <c r="M1" s="133">
        <v>2030</v>
      </c>
      <c r="N1" s="133">
        <v>2031</v>
      </c>
      <c r="O1" s="133">
        <v>2032</v>
      </c>
      <c r="P1" s="133">
        <v>2033</v>
      </c>
      <c r="Q1" s="133">
        <v>2034</v>
      </c>
      <c r="R1" s="133">
        <v>2035</v>
      </c>
      <c r="S1" s="133">
        <v>2036</v>
      </c>
      <c r="T1" s="133">
        <v>2037</v>
      </c>
      <c r="U1" s="133">
        <v>2038</v>
      </c>
      <c r="V1" s="133">
        <v>2039</v>
      </c>
      <c r="W1" s="133">
        <v>2040</v>
      </c>
      <c r="X1" s="133">
        <v>2041</v>
      </c>
      <c r="Y1" s="133">
        <v>2042</v>
      </c>
      <c r="Z1" s="133">
        <v>2043</v>
      </c>
      <c r="AA1" s="133">
        <v>2044</v>
      </c>
      <c r="AB1" s="133">
        <v>2045</v>
      </c>
      <c r="AC1" s="133">
        <v>2046</v>
      </c>
      <c r="AD1" s="133">
        <v>2047</v>
      </c>
      <c r="AE1" s="133">
        <v>2048</v>
      </c>
      <c r="AF1" s="133">
        <v>2049</v>
      </c>
      <c r="AG1" s="133">
        <v>2050</v>
      </c>
      <c r="AH1" s="133">
        <v>2051</v>
      </c>
      <c r="AI1" s="133">
        <v>2052</v>
      </c>
      <c r="AJ1" s="133">
        <v>2053</v>
      </c>
      <c r="AK1" s="133">
        <v>2054</v>
      </c>
      <c r="AL1" s="133">
        <v>2055</v>
      </c>
      <c r="AM1" s="133">
        <v>2056</v>
      </c>
      <c r="AN1" s="133">
        <v>2057</v>
      </c>
      <c r="AO1" s="133">
        <v>2058</v>
      </c>
      <c r="AP1" s="133">
        <v>2059</v>
      </c>
      <c r="AQ1" s="133">
        <v>2060</v>
      </c>
    </row>
    <row r="2" spans="1:43" x14ac:dyDescent="0.2">
      <c r="A2" s="133" t="s">
        <v>89</v>
      </c>
      <c r="B2" s="310">
        <f>'NonE-crude oil'!B50+'E-crude oil'!B50</f>
        <v>0</v>
      </c>
      <c r="C2" s="310">
        <f>'NonE-crude oil'!C50+'E-crude oil'!C50</f>
        <v>0</v>
      </c>
      <c r="D2" s="310">
        <f>'NonE-crude oil'!D50+'E-crude oil'!D50</f>
        <v>0</v>
      </c>
      <c r="E2" s="310">
        <f>'NonE-crude oil'!E50+'E-crude oil'!E50</f>
        <v>0</v>
      </c>
      <c r="F2" s="310">
        <f>'NonE-crude oil'!F50+'E-crude oil'!F50</f>
        <v>0</v>
      </c>
      <c r="G2" s="310">
        <f>'NonE-crude oil'!G50+'E-crude oil'!G50</f>
        <v>0</v>
      </c>
      <c r="H2" s="310">
        <f>'NonE-crude oil'!H50+'E-crude oil'!H50</f>
        <v>0</v>
      </c>
      <c r="I2" s="310">
        <f>'NonE-crude oil'!I50+'E-crude oil'!I50</f>
        <v>0</v>
      </c>
      <c r="J2" s="310">
        <f>'NonE-crude oil'!J50+'E-crude oil'!J50</f>
        <v>0</v>
      </c>
      <c r="K2" s="310">
        <f>'NonE-crude oil'!K50+'E-crude oil'!K50</f>
        <v>0</v>
      </c>
      <c r="L2" s="310">
        <f>'NonE-crude oil'!L50+'E-crude oil'!L50</f>
        <v>0</v>
      </c>
      <c r="M2" s="310">
        <f>'NonE-crude oil'!M50+'E-crude oil'!M50</f>
        <v>0</v>
      </c>
      <c r="N2" s="310">
        <f>'NonE-crude oil'!N50+'E-crude oil'!N50</f>
        <v>0</v>
      </c>
      <c r="O2" s="310">
        <f>'NonE-crude oil'!O50+'E-crude oil'!O50</f>
        <v>0</v>
      </c>
      <c r="P2" s="310">
        <f>'NonE-crude oil'!P50+'E-crude oil'!P50</f>
        <v>0</v>
      </c>
      <c r="Q2" s="310">
        <f>'NonE-crude oil'!Q50+'E-crude oil'!Q50</f>
        <v>0</v>
      </c>
      <c r="R2" s="310">
        <f>'NonE-crude oil'!R50+'E-crude oil'!R50</f>
        <v>0</v>
      </c>
      <c r="S2" s="310">
        <f>'NonE-crude oil'!S50+'E-crude oil'!S50</f>
        <v>0</v>
      </c>
      <c r="T2" s="310">
        <f>'NonE-crude oil'!T50+'E-crude oil'!T50</f>
        <v>0</v>
      </c>
      <c r="U2" s="310">
        <f>'NonE-crude oil'!U50+'E-crude oil'!U50</f>
        <v>0</v>
      </c>
      <c r="V2" s="310">
        <f>'NonE-crude oil'!V50+'E-crude oil'!V50</f>
        <v>0</v>
      </c>
      <c r="W2" s="310">
        <f>'NonE-crude oil'!W50+'E-crude oil'!W50</f>
        <v>0</v>
      </c>
      <c r="X2" s="310">
        <f>'NonE-crude oil'!X50+'E-crude oil'!X50</f>
        <v>0</v>
      </c>
      <c r="Y2" s="310">
        <f>'NonE-crude oil'!Y50+'E-crude oil'!Y50</f>
        <v>0</v>
      </c>
      <c r="Z2" s="310">
        <f>'NonE-crude oil'!Z50+'E-crude oil'!Z50</f>
        <v>0</v>
      </c>
      <c r="AA2" s="310">
        <f>'NonE-crude oil'!AA50+'E-crude oil'!AA50</f>
        <v>0</v>
      </c>
      <c r="AB2" s="310">
        <f>'NonE-crude oil'!AB50+'E-crude oil'!AB50</f>
        <v>0</v>
      </c>
      <c r="AC2" s="310">
        <f>'NonE-crude oil'!AC50+'E-crude oil'!AC50</f>
        <v>0</v>
      </c>
      <c r="AD2" s="310">
        <f>'NonE-crude oil'!AD50+'E-crude oil'!AD50</f>
        <v>0</v>
      </c>
      <c r="AE2" s="310">
        <f>'NonE-crude oil'!AE50+'E-crude oil'!AE50</f>
        <v>0</v>
      </c>
      <c r="AF2" s="310">
        <f>'NonE-crude oil'!AF50+'E-crude oil'!AF50</f>
        <v>0</v>
      </c>
      <c r="AG2" s="310">
        <f>'NonE-crude oil'!AG50+'E-crude oil'!AG50</f>
        <v>0</v>
      </c>
      <c r="AH2" s="310">
        <f>'NonE-crude oil'!AH50+'E-crude oil'!AH50</f>
        <v>0</v>
      </c>
      <c r="AI2" s="310">
        <f>'NonE-crude oil'!AI50+'E-crude oil'!AI50</f>
        <v>0</v>
      </c>
      <c r="AJ2" s="310">
        <f>'NonE-crude oil'!AJ50+'E-crude oil'!AJ50</f>
        <v>0</v>
      </c>
      <c r="AK2" s="310">
        <f>'NonE-crude oil'!AK50+'E-crude oil'!AK50</f>
        <v>0</v>
      </c>
      <c r="AL2" s="310">
        <f>'NonE-crude oil'!AL50+'E-crude oil'!AL50</f>
        <v>0</v>
      </c>
      <c r="AM2" s="310">
        <f>'NonE-crude oil'!AM50+'E-crude oil'!AM50</f>
        <v>0</v>
      </c>
      <c r="AN2" s="310">
        <f>'NonE-crude oil'!AN50+'E-crude oil'!AN50</f>
        <v>0</v>
      </c>
      <c r="AO2" s="310">
        <f>'NonE-crude oil'!AO50+'E-crude oil'!AO50</f>
        <v>0</v>
      </c>
      <c r="AP2" s="310">
        <f>'NonE-crude oil'!AP50+'E-crude oil'!AP50</f>
        <v>0</v>
      </c>
      <c r="AQ2" s="310">
        <f>'NonE-crude oil'!AQ50+'E-crude oil'!AQ50</f>
        <v>0</v>
      </c>
    </row>
    <row r="3" spans="1:43" x14ac:dyDescent="0.2">
      <c r="A3" s="133" t="s">
        <v>90</v>
      </c>
      <c r="B3" s="310">
        <f>'NonE-crude oil'!B51+'E-crude oil'!B51</f>
        <v>86112559500</v>
      </c>
      <c r="C3" s="310">
        <f>'NonE-crude oil'!C51+'E-crude oil'!C51</f>
        <v>33333894000.000011</v>
      </c>
      <c r="D3" s="310">
        <f>'NonE-crude oil'!D51+'E-crude oil'!D51</f>
        <v>38202395568.169647</v>
      </c>
      <c r="E3" s="310">
        <f>'NonE-crude oil'!E51+'E-crude oil'!E51</f>
        <v>42299802608.758125</v>
      </c>
      <c r="F3" s="310">
        <f>'NonE-crude oil'!F51+'E-crude oil'!F51</f>
        <v>46823701210.110603</v>
      </c>
      <c r="G3" s="310">
        <f>'NonE-crude oil'!G51+'E-crude oil'!G51</f>
        <v>49773766392.013451</v>
      </c>
      <c r="H3" s="310">
        <f>'NonE-crude oil'!H51+'E-crude oil'!H51</f>
        <v>52594641311.363968</v>
      </c>
      <c r="I3" s="310">
        <f>'NonE-crude oil'!I51+'E-crude oil'!I51</f>
        <v>54929158465.78479</v>
      </c>
      <c r="J3" s="310">
        <f>'NonE-crude oil'!J51+'E-crude oil'!J51</f>
        <v>55423659160.841431</v>
      </c>
      <c r="K3" s="310">
        <f>'NonE-crude oil'!K51+'E-crude oil'!K51</f>
        <v>56097060473.903473</v>
      </c>
      <c r="L3" s="310">
        <f>'NonE-crude oil'!L51+'E-crude oil'!L51</f>
        <v>56012656876.890007</v>
      </c>
      <c r="M3" s="310">
        <f>'NonE-crude oil'!M51+'E-crude oil'!M51</f>
        <v>55439433333.466713</v>
      </c>
      <c r="N3" s="310">
        <f>'NonE-crude oil'!N51+'E-crude oil'!N51</f>
        <v>55425513511.815643</v>
      </c>
      <c r="O3" s="310">
        <f>'NonE-crude oil'!O51+'E-crude oil'!O51</f>
        <v>55408415023.64225</v>
      </c>
      <c r="P3" s="310">
        <f>'NonE-crude oil'!P51+'E-crude oil'!P51</f>
        <v>55388146383.636398</v>
      </c>
      <c r="Q3" s="310">
        <f>'NonE-crude oil'!Q51+'E-crude oil'!Q51</f>
        <v>55364716105.186508</v>
      </c>
      <c r="R3" s="310">
        <f>'NonE-crude oil'!R51+'E-crude oil'!R51</f>
        <v>55338132700.379616</v>
      </c>
      <c r="S3" s="310">
        <f>'NonE-crude oil'!S51+'E-crude oil'!S51</f>
        <v>54820925050.385551</v>
      </c>
      <c r="T3" s="310">
        <f>'NonE-crude oil'!T51+'E-crude oil'!T51</f>
        <v>54303875127.646027</v>
      </c>
      <c r="U3" s="310">
        <f>'NonE-crude oil'!U51+'E-crude oil'!U51</f>
        <v>53786983452.868874</v>
      </c>
      <c r="V3" s="310">
        <f>'NonE-crude oil'!V51+'E-crude oil'!V51</f>
        <v>53270250546.726631</v>
      </c>
      <c r="W3" s="310">
        <f>'NonE-crude oil'!W51+'E-crude oil'!W51</f>
        <v>52753676929.856728</v>
      </c>
      <c r="X3" s="310">
        <f>'NonE-crude oil'!X51+'E-crude oil'!X51</f>
        <v>51932968386.223366</v>
      </c>
      <c r="Y3" s="310">
        <f>'NonE-crude oil'!Y51+'E-crude oil'!Y51</f>
        <v>51112527179.880486</v>
      </c>
      <c r="Z3" s="310">
        <f>'NonE-crude oil'!Z51+'E-crude oil'!Z51</f>
        <v>50292354143.130226</v>
      </c>
      <c r="AA3" s="310">
        <f>'NonE-crude oil'!AA51+'E-crude oil'!AA51</f>
        <v>49472450108.218369</v>
      </c>
      <c r="AB3" s="310">
        <f>'NonE-crude oil'!AB51+'E-crude oil'!AB51</f>
        <v>48652815907.334427</v>
      </c>
      <c r="AC3" s="310">
        <f>'NonE-crude oil'!AC51+'E-crude oil'!AC51</f>
        <v>47833452372.61161</v>
      </c>
      <c r="AD3" s="310">
        <f>'NonE-crude oil'!AD51+'E-crude oil'!AD51</f>
        <v>47014360336.126862</v>
      </c>
      <c r="AE3" s="310">
        <f>'NonE-crude oil'!AE51+'E-crude oil'!AE51</f>
        <v>46195540629.900772</v>
      </c>
      <c r="AF3" s="310">
        <f>'NonE-crude oil'!AF51+'E-crude oil'!AF51</f>
        <v>45376994085.897682</v>
      </c>
      <c r="AG3" s="310">
        <f>'NonE-crude oil'!AG51+'E-crude oil'!AG51</f>
        <v>44558721536.02565</v>
      </c>
      <c r="AH3" s="310">
        <f>'NonE-crude oil'!AH51+'E-crude oil'!AH51</f>
        <v>43538220461.154297</v>
      </c>
      <c r="AI3" s="310">
        <f>'NonE-crude oil'!AI51+'E-crude oil'!AI51</f>
        <v>42518067767.289299</v>
      </c>
      <c r="AJ3" s="310">
        <f>'NonE-crude oil'!AJ51+'E-crude oil'!AJ51</f>
        <v>41498264493.911118</v>
      </c>
      <c r="AK3" s="310">
        <f>'NonE-crude oil'!AK51+'E-crude oil'!AK51</f>
        <v>40478811680.429802</v>
      </c>
      <c r="AL3" s="310">
        <f>'NonE-crude oil'!AL51+'E-crude oil'!AL51</f>
        <v>39459710366.185051</v>
      </c>
      <c r="AM3" s="310">
        <f>'NonE-crude oil'!AM51+'E-crude oil'!AM51</f>
        <v>38643282440.922211</v>
      </c>
      <c r="AN3" s="310">
        <f>'NonE-crude oil'!AN51+'E-crude oil'!AN51</f>
        <v>37827134677.735519</v>
      </c>
      <c r="AO3" s="310">
        <f>'NonE-crude oil'!AO51+'E-crude oil'!AO51</f>
        <v>37011267908.065086</v>
      </c>
      <c r="AP3" s="310">
        <f>'NonE-crude oil'!AP51+'E-crude oil'!AP51</f>
        <v>36195682963.29467</v>
      </c>
      <c r="AQ3" s="310">
        <f>'NonE-crude oil'!AQ51+'E-crude oil'!AQ51</f>
        <v>35377431080.698151</v>
      </c>
    </row>
    <row r="4" spans="1:43" x14ac:dyDescent="0.2">
      <c r="A4" s="133" t="s">
        <v>91</v>
      </c>
      <c r="B4" s="310">
        <f>'NonE-crude oil'!B52+'E-crude oil'!B52</f>
        <v>106432345717499.97</v>
      </c>
      <c r="C4" s="310">
        <f>'NonE-crude oil'!C52+'E-crude oil'!C52</f>
        <v>98223874319999.984</v>
      </c>
      <c r="D4" s="310">
        <f>'NonE-crude oil'!D52+'E-crude oil'!D52</f>
        <v>102985536319021.5</v>
      </c>
      <c r="E4" s="310">
        <f>'NonE-crude oil'!E52+'E-crude oil'!E52</f>
        <v>112904646181612.59</v>
      </c>
      <c r="F4" s="310">
        <f>'NonE-crude oil'!F52+'E-crude oil'!F52</f>
        <v>123881311995816.77</v>
      </c>
      <c r="G4" s="310">
        <f>'NonE-crude oil'!G52+'E-crude oil'!G52</f>
        <v>130707984072211.61</v>
      </c>
      <c r="H4" s="310">
        <f>'NonE-crude oil'!H52+'E-crude oil'!H52</f>
        <v>137496867809384.73</v>
      </c>
      <c r="I4" s="310">
        <f>'NonE-crude oil'!I52+'E-crude oil'!I52</f>
        <v>140851504954465.53</v>
      </c>
      <c r="J4" s="310">
        <f>'NonE-crude oil'!J52+'E-crude oil'!J52</f>
        <v>144139392529875.78</v>
      </c>
      <c r="K4" s="310">
        <f>'NonE-crude oil'!K52+'E-crude oil'!K52</f>
        <v>147429489267649.72</v>
      </c>
      <c r="L4" s="310">
        <f>'NonE-crude oil'!L52+'E-crude oil'!L52</f>
        <v>150688952515732.19</v>
      </c>
      <c r="M4" s="310">
        <f>'NonE-crude oil'!M52+'E-crude oil'!M52</f>
        <v>153926721935674.41</v>
      </c>
      <c r="N4" s="310">
        <f>'NonE-crude oil'!N52+'E-crude oil'!N52</f>
        <v>156050692496260.5</v>
      </c>
      <c r="O4" s="310">
        <f>'NonE-crude oil'!O52+'E-crude oil'!O52</f>
        <v>158172588522370.38</v>
      </c>
      <c r="P4" s="310">
        <f>'NonE-crude oil'!P52+'E-crude oil'!P52</f>
        <v>160292410553929.06</v>
      </c>
      <c r="Q4" s="310">
        <f>'NonE-crude oil'!Q52+'E-crude oil'!Q52</f>
        <v>162410159130811.81</v>
      </c>
      <c r="R4" s="310">
        <f>'NonE-crude oil'!R52+'E-crude oil'!R52</f>
        <v>164525834792843.94</v>
      </c>
      <c r="S4" s="310">
        <f>'NonE-crude oil'!S52+'E-crude oil'!S52</f>
        <v>166680320472885.03</v>
      </c>
      <c r="T4" s="310">
        <f>'NonE-crude oil'!T52+'E-crude oil'!T52</f>
        <v>168833814369281.94</v>
      </c>
      <c r="U4" s="310">
        <f>'NonE-crude oil'!U52+'E-crude oil'!U52</f>
        <v>170986316515909.66</v>
      </c>
      <c r="V4" s="310">
        <f>'NonE-crude oil'!V52+'E-crude oil'!V52</f>
        <v>173137826946643.88</v>
      </c>
      <c r="W4" s="310">
        <f>'NonE-crude oil'!W52+'E-crude oil'!W52</f>
        <v>175288345695361.16</v>
      </c>
      <c r="X4" s="310">
        <f>'NonE-crude oil'!X52+'E-crude oil'!X52</f>
        <v>176342042187560.94</v>
      </c>
      <c r="Y4" s="310">
        <f>'NonE-crude oil'!Y52+'E-crude oil'!Y52</f>
        <v>177395243870235.13</v>
      </c>
      <c r="Z4" s="310">
        <f>'NonE-crude oil'!Z52+'E-crude oil'!Z52</f>
        <v>178447950760312.69</v>
      </c>
      <c r="AA4" s="310">
        <f>'NonE-crude oil'!AA52+'E-crude oil'!AA52</f>
        <v>179500162874722.88</v>
      </c>
      <c r="AB4" s="310">
        <f>'NonE-crude oil'!AB52+'E-crude oil'!AB52</f>
        <v>180551880230395.63</v>
      </c>
      <c r="AC4" s="310">
        <f>'NonE-crude oil'!AC52+'E-crude oil'!AC52</f>
        <v>181603102844260.88</v>
      </c>
      <c r="AD4" s="310">
        <f>'NonE-crude oil'!AD52+'E-crude oil'!AD52</f>
        <v>182653830733249.25</v>
      </c>
      <c r="AE4" s="310">
        <f>'NonE-crude oil'!AE52+'E-crude oil'!AE52</f>
        <v>183704063914291.75</v>
      </c>
      <c r="AF4" s="310">
        <f>'NonE-crude oil'!AF52+'E-crude oil'!AF52</f>
        <v>184753802404319.69</v>
      </c>
      <c r="AG4" s="310">
        <f>'NonE-crude oil'!AG52+'E-crude oil'!AG52</f>
        <v>185803046220264.91</v>
      </c>
      <c r="AH4" s="310">
        <f>'NonE-crude oil'!AH52+'E-crude oil'!AH52</f>
        <v>186851249360861.72</v>
      </c>
      <c r="AI4" s="310">
        <f>'NonE-crude oil'!AI52+'E-crude oil'!AI52</f>
        <v>187898958109288.72</v>
      </c>
      <c r="AJ4" s="310">
        <f>'NonE-crude oil'!AJ52+'E-crude oil'!AJ52</f>
        <v>188946172482470.41</v>
      </c>
      <c r="AK4" s="310">
        <f>'NonE-crude oil'!AK52+'E-crude oil'!AK52</f>
        <v>189992892497331.66</v>
      </c>
      <c r="AL4" s="310">
        <f>'NonE-crude oil'!AL52+'E-crude oil'!AL52</f>
        <v>191039118170797.81</v>
      </c>
      <c r="AM4" s="310">
        <f>'NonE-crude oil'!AM52+'E-crude oil'!AM52</f>
        <v>190995035025682.06</v>
      </c>
      <c r="AN4" s="310">
        <f>'NonE-crude oil'!AN52+'E-crude oil'!AN52</f>
        <v>190950953166553.72</v>
      </c>
      <c r="AO4" s="310">
        <f>'NonE-crude oil'!AO52+'E-crude oil'!AO52</f>
        <v>190906872593420.22</v>
      </c>
      <c r="AP4" s="310">
        <f>'NonE-crude oil'!AP52+'E-crude oil'!AP52</f>
        <v>190862793306289.13</v>
      </c>
      <c r="AQ4" s="310">
        <f>'NonE-crude oil'!AQ52+'E-crude oil'!AQ52</f>
        <v>190802807117147.28</v>
      </c>
    </row>
    <row r="5" spans="1:43" x14ac:dyDescent="0.2">
      <c r="A5" s="133" t="s">
        <v>92</v>
      </c>
      <c r="B5" s="310">
        <f>'NonE-crude oil'!B53+'E-crude oil'!B53</f>
        <v>0</v>
      </c>
      <c r="C5" s="310">
        <f>'NonE-crude oil'!C53+'E-crude oil'!C53</f>
        <v>0</v>
      </c>
      <c r="D5" s="310">
        <f>'NonE-crude oil'!D53+'E-crude oil'!D53</f>
        <v>0</v>
      </c>
      <c r="E5" s="310">
        <f>'NonE-crude oil'!E53+'E-crude oil'!E53</f>
        <v>0</v>
      </c>
      <c r="F5" s="310">
        <f>'NonE-crude oil'!F53+'E-crude oil'!F53</f>
        <v>0</v>
      </c>
      <c r="G5" s="310">
        <f>'NonE-crude oil'!G53+'E-crude oil'!G53</f>
        <v>0</v>
      </c>
      <c r="H5" s="310">
        <f>'NonE-crude oil'!H53+'E-crude oil'!H53</f>
        <v>0</v>
      </c>
      <c r="I5" s="310">
        <f>'NonE-crude oil'!I53+'E-crude oil'!I53</f>
        <v>0</v>
      </c>
      <c r="J5" s="310">
        <f>'NonE-crude oil'!J53+'E-crude oil'!J53</f>
        <v>0</v>
      </c>
      <c r="K5" s="310">
        <f>'NonE-crude oil'!K53+'E-crude oil'!K53</f>
        <v>0</v>
      </c>
      <c r="L5" s="310">
        <f>'NonE-crude oil'!L53+'E-crude oil'!L53</f>
        <v>0</v>
      </c>
      <c r="M5" s="310">
        <f>'NonE-crude oil'!M53+'E-crude oil'!M53</f>
        <v>0</v>
      </c>
      <c r="N5" s="310">
        <f>'NonE-crude oil'!N53+'E-crude oil'!N53</f>
        <v>0</v>
      </c>
      <c r="O5" s="310">
        <f>'NonE-crude oil'!O53+'E-crude oil'!O53</f>
        <v>0</v>
      </c>
      <c r="P5" s="310">
        <f>'NonE-crude oil'!P53+'E-crude oil'!P53</f>
        <v>0</v>
      </c>
      <c r="Q5" s="310">
        <f>'NonE-crude oil'!Q53+'E-crude oil'!Q53</f>
        <v>0</v>
      </c>
      <c r="R5" s="310">
        <f>'NonE-crude oil'!R53+'E-crude oil'!R53</f>
        <v>0</v>
      </c>
      <c r="S5" s="310">
        <f>'NonE-crude oil'!S53+'E-crude oil'!S53</f>
        <v>0</v>
      </c>
      <c r="T5" s="310">
        <f>'NonE-crude oil'!T53+'E-crude oil'!T53</f>
        <v>0</v>
      </c>
      <c r="U5" s="310">
        <f>'NonE-crude oil'!U53+'E-crude oil'!U53</f>
        <v>0</v>
      </c>
      <c r="V5" s="310">
        <f>'NonE-crude oil'!V53+'E-crude oil'!V53</f>
        <v>0</v>
      </c>
      <c r="W5" s="310">
        <f>'NonE-crude oil'!W53+'E-crude oil'!W53</f>
        <v>0</v>
      </c>
      <c r="X5" s="310">
        <f>'NonE-crude oil'!X53+'E-crude oil'!X53</f>
        <v>0</v>
      </c>
      <c r="Y5" s="310">
        <f>'NonE-crude oil'!Y53+'E-crude oil'!Y53</f>
        <v>0</v>
      </c>
      <c r="Z5" s="310">
        <f>'NonE-crude oil'!Z53+'E-crude oil'!Z53</f>
        <v>0</v>
      </c>
      <c r="AA5" s="310">
        <f>'NonE-crude oil'!AA53+'E-crude oil'!AA53</f>
        <v>0</v>
      </c>
      <c r="AB5" s="310">
        <f>'NonE-crude oil'!AB53+'E-crude oil'!AB53</f>
        <v>0</v>
      </c>
      <c r="AC5" s="310">
        <f>'NonE-crude oil'!AC53+'E-crude oil'!AC53</f>
        <v>0</v>
      </c>
      <c r="AD5" s="310">
        <f>'NonE-crude oil'!AD53+'E-crude oil'!AD53</f>
        <v>0</v>
      </c>
      <c r="AE5" s="310">
        <f>'NonE-crude oil'!AE53+'E-crude oil'!AE53</f>
        <v>0</v>
      </c>
      <c r="AF5" s="310">
        <f>'NonE-crude oil'!AF53+'E-crude oil'!AF53</f>
        <v>0</v>
      </c>
      <c r="AG5" s="310">
        <f>'NonE-crude oil'!AG53+'E-crude oil'!AG53</f>
        <v>0</v>
      </c>
      <c r="AH5" s="310">
        <f>'NonE-crude oil'!AH53+'E-crude oil'!AH53</f>
        <v>0</v>
      </c>
      <c r="AI5" s="310">
        <f>'NonE-crude oil'!AI53+'E-crude oil'!AI53</f>
        <v>0</v>
      </c>
      <c r="AJ5" s="310">
        <f>'NonE-crude oil'!AJ53+'E-crude oil'!AJ53</f>
        <v>0</v>
      </c>
      <c r="AK5" s="310">
        <f>'NonE-crude oil'!AK53+'E-crude oil'!AK53</f>
        <v>0</v>
      </c>
      <c r="AL5" s="310">
        <f>'NonE-crude oil'!AL53+'E-crude oil'!AL53</f>
        <v>0</v>
      </c>
      <c r="AM5" s="310">
        <f>'NonE-crude oil'!AM53+'E-crude oil'!AM53</f>
        <v>0</v>
      </c>
      <c r="AN5" s="310">
        <f>'NonE-crude oil'!AN53+'E-crude oil'!AN53</f>
        <v>0</v>
      </c>
      <c r="AO5" s="310">
        <f>'NonE-crude oil'!AO53+'E-crude oil'!AO53</f>
        <v>0</v>
      </c>
      <c r="AP5" s="310">
        <f>'NonE-crude oil'!AP53+'E-crude oil'!AP53</f>
        <v>0</v>
      </c>
      <c r="AQ5" s="310">
        <f>'NonE-crude oil'!AQ53+'E-crude oil'!AQ53</f>
        <v>0</v>
      </c>
    </row>
    <row r="6" spans="1:43" x14ac:dyDescent="0.2">
      <c r="A6" s="133" t="s">
        <v>93</v>
      </c>
      <c r="B6" s="310">
        <f>'NonE-crude oil'!B54+'E-crude oil'!B54</f>
        <v>0</v>
      </c>
      <c r="C6" s="310">
        <f>'NonE-crude oil'!C54+'E-crude oil'!C54</f>
        <v>0</v>
      </c>
      <c r="D6" s="310">
        <f>'NonE-crude oil'!D54+'E-crude oil'!D54</f>
        <v>0</v>
      </c>
      <c r="E6" s="310">
        <f>'NonE-crude oil'!E54+'E-crude oil'!E54</f>
        <v>0</v>
      </c>
      <c r="F6" s="310">
        <f>'NonE-crude oil'!F54+'E-crude oil'!F54</f>
        <v>0</v>
      </c>
      <c r="G6" s="310">
        <f>'NonE-crude oil'!G54+'E-crude oil'!G54</f>
        <v>0</v>
      </c>
      <c r="H6" s="310">
        <f>'NonE-crude oil'!H54+'E-crude oil'!H54</f>
        <v>0</v>
      </c>
      <c r="I6" s="310">
        <f>'NonE-crude oil'!I54+'E-crude oil'!I54</f>
        <v>0</v>
      </c>
      <c r="J6" s="310">
        <f>'NonE-crude oil'!J54+'E-crude oil'!J54</f>
        <v>0</v>
      </c>
      <c r="K6" s="310">
        <f>'NonE-crude oil'!K54+'E-crude oil'!K54</f>
        <v>0</v>
      </c>
      <c r="L6" s="310">
        <f>'NonE-crude oil'!L54+'E-crude oil'!L54</f>
        <v>0</v>
      </c>
      <c r="M6" s="310">
        <f>'NonE-crude oil'!M54+'E-crude oil'!M54</f>
        <v>0</v>
      </c>
      <c r="N6" s="310">
        <f>'NonE-crude oil'!N54+'E-crude oil'!N54</f>
        <v>0</v>
      </c>
      <c r="O6" s="310">
        <f>'NonE-crude oil'!O54+'E-crude oil'!O54</f>
        <v>0</v>
      </c>
      <c r="P6" s="310">
        <f>'NonE-crude oil'!P54+'E-crude oil'!P54</f>
        <v>0</v>
      </c>
      <c r="Q6" s="310">
        <f>'NonE-crude oil'!Q54+'E-crude oil'!Q54</f>
        <v>0</v>
      </c>
      <c r="R6" s="310">
        <f>'NonE-crude oil'!R54+'E-crude oil'!R54</f>
        <v>0</v>
      </c>
      <c r="S6" s="310">
        <f>'NonE-crude oil'!S54+'E-crude oil'!S54</f>
        <v>0</v>
      </c>
      <c r="T6" s="310">
        <f>'NonE-crude oil'!T54+'E-crude oil'!T54</f>
        <v>0</v>
      </c>
      <c r="U6" s="310">
        <f>'NonE-crude oil'!U54+'E-crude oil'!U54</f>
        <v>0</v>
      </c>
      <c r="V6" s="310">
        <f>'NonE-crude oil'!V54+'E-crude oil'!V54</f>
        <v>0</v>
      </c>
      <c r="W6" s="310">
        <f>'NonE-crude oil'!W54+'E-crude oil'!W54</f>
        <v>0</v>
      </c>
      <c r="X6" s="310">
        <f>'NonE-crude oil'!X54+'E-crude oil'!X54</f>
        <v>0</v>
      </c>
      <c r="Y6" s="310">
        <f>'NonE-crude oil'!Y54+'E-crude oil'!Y54</f>
        <v>0</v>
      </c>
      <c r="Z6" s="310">
        <f>'NonE-crude oil'!Z54+'E-crude oil'!Z54</f>
        <v>0</v>
      </c>
      <c r="AA6" s="310">
        <f>'NonE-crude oil'!AA54+'E-crude oil'!AA54</f>
        <v>0</v>
      </c>
      <c r="AB6" s="310">
        <f>'NonE-crude oil'!AB54+'E-crude oil'!AB54</f>
        <v>0</v>
      </c>
      <c r="AC6" s="310">
        <f>'NonE-crude oil'!AC54+'E-crude oil'!AC54</f>
        <v>0</v>
      </c>
      <c r="AD6" s="310">
        <f>'NonE-crude oil'!AD54+'E-crude oil'!AD54</f>
        <v>0</v>
      </c>
      <c r="AE6" s="310">
        <f>'NonE-crude oil'!AE54+'E-crude oil'!AE54</f>
        <v>0</v>
      </c>
      <c r="AF6" s="310">
        <f>'NonE-crude oil'!AF54+'E-crude oil'!AF54</f>
        <v>0</v>
      </c>
      <c r="AG6" s="310">
        <f>'NonE-crude oil'!AG54+'E-crude oil'!AG54</f>
        <v>0</v>
      </c>
      <c r="AH6" s="310">
        <f>'NonE-crude oil'!AH54+'E-crude oil'!AH54</f>
        <v>0</v>
      </c>
      <c r="AI6" s="310">
        <f>'NonE-crude oil'!AI54+'E-crude oil'!AI54</f>
        <v>0</v>
      </c>
      <c r="AJ6" s="310">
        <f>'NonE-crude oil'!AJ54+'E-crude oil'!AJ54</f>
        <v>0</v>
      </c>
      <c r="AK6" s="310">
        <f>'NonE-crude oil'!AK54+'E-crude oil'!AK54</f>
        <v>0</v>
      </c>
      <c r="AL6" s="310">
        <f>'NonE-crude oil'!AL54+'E-crude oil'!AL54</f>
        <v>0</v>
      </c>
      <c r="AM6" s="310">
        <f>'NonE-crude oil'!AM54+'E-crude oil'!AM54</f>
        <v>0</v>
      </c>
      <c r="AN6" s="310">
        <f>'NonE-crude oil'!AN54+'E-crude oil'!AN54</f>
        <v>0</v>
      </c>
      <c r="AO6" s="310">
        <f>'NonE-crude oil'!AO54+'E-crude oil'!AO54</f>
        <v>0</v>
      </c>
      <c r="AP6" s="310">
        <f>'NonE-crude oil'!AP54+'E-crude oil'!AP54</f>
        <v>0</v>
      </c>
      <c r="AQ6" s="310">
        <f>'NonE-crude oil'!AQ54+'E-crude oil'!AQ54</f>
        <v>0</v>
      </c>
    </row>
    <row r="7" spans="1:43" x14ac:dyDescent="0.2">
      <c r="A7" s="133" t="s">
        <v>94</v>
      </c>
      <c r="B7" s="310">
        <f>'NonE-crude oil'!B55+'E-crude oil'!B55</f>
        <v>0</v>
      </c>
      <c r="C7" s="310">
        <f>'NonE-crude oil'!C55+'E-crude oil'!C55</f>
        <v>0</v>
      </c>
      <c r="D7" s="310">
        <f>'NonE-crude oil'!D55+'E-crude oil'!D55</f>
        <v>0</v>
      </c>
      <c r="E7" s="310">
        <f>'NonE-crude oil'!E55+'E-crude oil'!E55</f>
        <v>0</v>
      </c>
      <c r="F7" s="310">
        <f>'NonE-crude oil'!F55+'E-crude oil'!F55</f>
        <v>0</v>
      </c>
      <c r="G7" s="310">
        <f>'NonE-crude oil'!G55+'E-crude oil'!G55</f>
        <v>0</v>
      </c>
      <c r="H7" s="310">
        <f>'NonE-crude oil'!H55+'E-crude oil'!H55</f>
        <v>0</v>
      </c>
      <c r="I7" s="310">
        <f>'NonE-crude oil'!I55+'E-crude oil'!I55</f>
        <v>0</v>
      </c>
      <c r="J7" s="310">
        <f>'NonE-crude oil'!J55+'E-crude oil'!J55</f>
        <v>0</v>
      </c>
      <c r="K7" s="310">
        <f>'NonE-crude oil'!K55+'E-crude oil'!K55</f>
        <v>0</v>
      </c>
      <c r="L7" s="310">
        <f>'NonE-crude oil'!L55+'E-crude oil'!L55</f>
        <v>0</v>
      </c>
      <c r="M7" s="310">
        <f>'NonE-crude oil'!M55+'E-crude oil'!M55</f>
        <v>0</v>
      </c>
      <c r="N7" s="310">
        <f>'NonE-crude oil'!N55+'E-crude oil'!N55</f>
        <v>0</v>
      </c>
      <c r="O7" s="310">
        <f>'NonE-crude oil'!O55+'E-crude oil'!O55</f>
        <v>0</v>
      </c>
      <c r="P7" s="310">
        <f>'NonE-crude oil'!P55+'E-crude oil'!P55</f>
        <v>0</v>
      </c>
      <c r="Q7" s="310">
        <f>'NonE-crude oil'!Q55+'E-crude oil'!Q55</f>
        <v>0</v>
      </c>
      <c r="R7" s="310">
        <f>'NonE-crude oil'!R55+'E-crude oil'!R55</f>
        <v>0</v>
      </c>
      <c r="S7" s="310">
        <f>'NonE-crude oil'!S55+'E-crude oil'!S55</f>
        <v>0</v>
      </c>
      <c r="T7" s="310">
        <f>'NonE-crude oil'!T55+'E-crude oil'!T55</f>
        <v>0</v>
      </c>
      <c r="U7" s="310">
        <f>'NonE-crude oil'!U55+'E-crude oil'!U55</f>
        <v>0</v>
      </c>
      <c r="V7" s="310">
        <f>'NonE-crude oil'!V55+'E-crude oil'!V55</f>
        <v>0</v>
      </c>
      <c r="W7" s="310">
        <f>'NonE-crude oil'!W55+'E-crude oil'!W55</f>
        <v>0</v>
      </c>
      <c r="X7" s="310">
        <f>'NonE-crude oil'!X55+'E-crude oil'!X55</f>
        <v>0</v>
      </c>
      <c r="Y7" s="310">
        <f>'NonE-crude oil'!Y55+'E-crude oil'!Y55</f>
        <v>0</v>
      </c>
      <c r="Z7" s="310">
        <f>'NonE-crude oil'!Z55+'E-crude oil'!Z55</f>
        <v>0</v>
      </c>
      <c r="AA7" s="310">
        <f>'NonE-crude oil'!AA55+'E-crude oil'!AA55</f>
        <v>0</v>
      </c>
      <c r="AB7" s="310">
        <f>'NonE-crude oil'!AB55+'E-crude oil'!AB55</f>
        <v>0</v>
      </c>
      <c r="AC7" s="310">
        <f>'NonE-crude oil'!AC55+'E-crude oil'!AC55</f>
        <v>0</v>
      </c>
      <c r="AD7" s="310">
        <f>'NonE-crude oil'!AD55+'E-crude oil'!AD55</f>
        <v>0</v>
      </c>
      <c r="AE7" s="310">
        <f>'NonE-crude oil'!AE55+'E-crude oil'!AE55</f>
        <v>0</v>
      </c>
      <c r="AF7" s="310">
        <f>'NonE-crude oil'!AF55+'E-crude oil'!AF55</f>
        <v>0</v>
      </c>
      <c r="AG7" s="310">
        <f>'NonE-crude oil'!AG55+'E-crude oil'!AG55</f>
        <v>0</v>
      </c>
      <c r="AH7" s="310">
        <f>'NonE-crude oil'!AH55+'E-crude oil'!AH55</f>
        <v>0</v>
      </c>
      <c r="AI7" s="310">
        <f>'NonE-crude oil'!AI55+'E-crude oil'!AI55</f>
        <v>0</v>
      </c>
      <c r="AJ7" s="310">
        <f>'NonE-crude oil'!AJ55+'E-crude oil'!AJ55</f>
        <v>0</v>
      </c>
      <c r="AK7" s="310">
        <f>'NonE-crude oil'!AK55+'E-crude oil'!AK55</f>
        <v>0</v>
      </c>
      <c r="AL7" s="310">
        <f>'NonE-crude oil'!AL55+'E-crude oil'!AL55</f>
        <v>0</v>
      </c>
      <c r="AM7" s="310">
        <f>'NonE-crude oil'!AM55+'E-crude oil'!AM55</f>
        <v>0</v>
      </c>
      <c r="AN7" s="310">
        <f>'NonE-crude oil'!AN55+'E-crude oil'!AN55</f>
        <v>0</v>
      </c>
      <c r="AO7" s="310">
        <f>'NonE-crude oil'!AO55+'E-crude oil'!AO55</f>
        <v>0</v>
      </c>
      <c r="AP7" s="310">
        <f>'NonE-crude oil'!AP55+'E-crude oil'!AP55</f>
        <v>0</v>
      </c>
      <c r="AQ7" s="310">
        <f>'NonE-crude oil'!AQ55+'E-crude oil'!AQ55</f>
        <v>0</v>
      </c>
    </row>
    <row r="8" spans="1:43" x14ac:dyDescent="0.2">
      <c r="A8" s="133" t="s">
        <v>95</v>
      </c>
      <c r="B8" s="310">
        <f>'NonE-crude oil'!B56+'E-crude oil'!B56</f>
        <v>0</v>
      </c>
      <c r="C8" s="310">
        <f>'NonE-crude oil'!C56+'E-crude oil'!C56</f>
        <v>0</v>
      </c>
      <c r="D8" s="310">
        <f>'NonE-crude oil'!D56+'E-crude oil'!D56</f>
        <v>0</v>
      </c>
      <c r="E8" s="310">
        <f>'NonE-crude oil'!E56+'E-crude oil'!E56</f>
        <v>0</v>
      </c>
      <c r="F8" s="310">
        <f>'NonE-crude oil'!F56+'E-crude oil'!F56</f>
        <v>0</v>
      </c>
      <c r="G8" s="310">
        <f>'NonE-crude oil'!G56+'E-crude oil'!G56</f>
        <v>0</v>
      </c>
      <c r="H8" s="310">
        <f>'NonE-crude oil'!H56+'E-crude oil'!H56</f>
        <v>0</v>
      </c>
      <c r="I8" s="310">
        <f>'NonE-crude oil'!I56+'E-crude oil'!I56</f>
        <v>0</v>
      </c>
      <c r="J8" s="310">
        <f>'NonE-crude oil'!J56+'E-crude oil'!J56</f>
        <v>0</v>
      </c>
      <c r="K8" s="310">
        <f>'NonE-crude oil'!K56+'E-crude oil'!K56</f>
        <v>0</v>
      </c>
      <c r="L8" s="310">
        <f>'NonE-crude oil'!L56+'E-crude oil'!L56</f>
        <v>0</v>
      </c>
      <c r="M8" s="310">
        <f>'NonE-crude oil'!M56+'E-crude oil'!M56</f>
        <v>0</v>
      </c>
      <c r="N8" s="310">
        <f>'NonE-crude oil'!N56+'E-crude oil'!N56</f>
        <v>0</v>
      </c>
      <c r="O8" s="310">
        <f>'NonE-crude oil'!O56+'E-crude oil'!O56</f>
        <v>0</v>
      </c>
      <c r="P8" s="310">
        <f>'NonE-crude oil'!P56+'E-crude oil'!P56</f>
        <v>0</v>
      </c>
      <c r="Q8" s="310">
        <f>'NonE-crude oil'!Q56+'E-crude oil'!Q56</f>
        <v>0</v>
      </c>
      <c r="R8" s="310">
        <f>'NonE-crude oil'!R56+'E-crude oil'!R56</f>
        <v>0</v>
      </c>
      <c r="S8" s="310">
        <f>'NonE-crude oil'!S56+'E-crude oil'!S56</f>
        <v>0</v>
      </c>
      <c r="T8" s="310">
        <f>'NonE-crude oil'!T56+'E-crude oil'!T56</f>
        <v>0</v>
      </c>
      <c r="U8" s="310">
        <f>'NonE-crude oil'!U56+'E-crude oil'!U56</f>
        <v>0</v>
      </c>
      <c r="V8" s="310">
        <f>'NonE-crude oil'!V56+'E-crude oil'!V56</f>
        <v>0</v>
      </c>
      <c r="W8" s="310">
        <f>'NonE-crude oil'!W56+'E-crude oil'!W56</f>
        <v>0</v>
      </c>
      <c r="X8" s="310">
        <f>'NonE-crude oil'!X56+'E-crude oil'!X56</f>
        <v>0</v>
      </c>
      <c r="Y8" s="310">
        <f>'NonE-crude oil'!Y56+'E-crude oil'!Y56</f>
        <v>0</v>
      </c>
      <c r="Z8" s="310">
        <f>'NonE-crude oil'!Z56+'E-crude oil'!Z56</f>
        <v>0</v>
      </c>
      <c r="AA8" s="310">
        <f>'NonE-crude oil'!AA56+'E-crude oil'!AA56</f>
        <v>0</v>
      </c>
      <c r="AB8" s="310">
        <f>'NonE-crude oil'!AB56+'E-crude oil'!AB56</f>
        <v>0</v>
      </c>
      <c r="AC8" s="310">
        <f>'NonE-crude oil'!AC56+'E-crude oil'!AC56</f>
        <v>0</v>
      </c>
      <c r="AD8" s="310">
        <f>'NonE-crude oil'!AD56+'E-crude oil'!AD56</f>
        <v>0</v>
      </c>
      <c r="AE8" s="310">
        <f>'NonE-crude oil'!AE56+'E-crude oil'!AE56</f>
        <v>0</v>
      </c>
      <c r="AF8" s="310">
        <f>'NonE-crude oil'!AF56+'E-crude oil'!AF56</f>
        <v>0</v>
      </c>
      <c r="AG8" s="310">
        <f>'NonE-crude oil'!AG56+'E-crude oil'!AG56</f>
        <v>0</v>
      </c>
      <c r="AH8" s="310">
        <f>'NonE-crude oil'!AH56+'E-crude oil'!AH56</f>
        <v>0</v>
      </c>
      <c r="AI8" s="310">
        <f>'NonE-crude oil'!AI56+'E-crude oil'!AI56</f>
        <v>0</v>
      </c>
      <c r="AJ8" s="310">
        <f>'NonE-crude oil'!AJ56+'E-crude oil'!AJ56</f>
        <v>0</v>
      </c>
      <c r="AK8" s="310">
        <f>'NonE-crude oil'!AK56+'E-crude oil'!AK56</f>
        <v>0</v>
      </c>
      <c r="AL8" s="310">
        <f>'NonE-crude oil'!AL56+'E-crude oil'!AL56</f>
        <v>0</v>
      </c>
      <c r="AM8" s="310">
        <f>'NonE-crude oil'!AM56+'E-crude oil'!AM56</f>
        <v>0</v>
      </c>
      <c r="AN8" s="310">
        <f>'NonE-crude oil'!AN56+'E-crude oil'!AN56</f>
        <v>0</v>
      </c>
      <c r="AO8" s="310">
        <f>'NonE-crude oil'!AO56+'E-crude oil'!AO56</f>
        <v>0</v>
      </c>
      <c r="AP8" s="310">
        <f>'NonE-crude oil'!AP56+'E-crude oil'!AP56</f>
        <v>0</v>
      </c>
      <c r="AQ8" s="310">
        <f>'NonE-crude oil'!AQ56+'E-crude oil'!AQ56</f>
        <v>0</v>
      </c>
    </row>
    <row r="9" spans="1:43" x14ac:dyDescent="0.2">
      <c r="A9" s="133" t="s">
        <v>96</v>
      </c>
      <c r="B9" s="310">
        <f>'NonE-crude oil'!B57+'E-crude oil'!B57</f>
        <v>13889122500.000002</v>
      </c>
      <c r="C9" s="310">
        <f>'NonE-crude oil'!C57+'E-crude oil'!C57</f>
        <v>11111298000</v>
      </c>
      <c r="D9" s="310">
        <f>'NonE-crude oil'!D57+'E-crude oil'!D57</f>
        <v>11646776928.41206</v>
      </c>
      <c r="E9" s="310">
        <f>'NonE-crude oil'!E57+'E-crude oil'!E57</f>
        <v>12835090938.405289</v>
      </c>
      <c r="F9" s="310">
        <f>'NonE-crude oil'!F57+'E-crude oil'!F57</f>
        <v>14018322663.912994</v>
      </c>
      <c r="G9" s="310">
        <f>'NonE-crude oil'!G57+'E-crude oil'!G57</f>
        <v>14747670229.125397</v>
      </c>
      <c r="H9" s="310">
        <f>'NonE-crude oil'!H57+'E-crude oil'!H57</f>
        <v>15466262271.554356</v>
      </c>
      <c r="I9" s="310">
        <f>'NonE-crude oil'!I57+'E-crude oil'!I57</f>
        <v>15916216144.894032</v>
      </c>
      <c r="J9" s="310">
        <f>'NonE-crude oil'!J57+'E-crude oil'!J57</f>
        <v>16264244845.417637</v>
      </c>
      <c r="K9" s="310">
        <f>'NonE-crude oil'!K57+'E-crude oil'!K57</f>
        <v>16621083628.703228</v>
      </c>
      <c r="L9" s="310">
        <f>'NonE-crude oil'!L57+'E-crude oil'!L57</f>
        <v>16934067313.748116</v>
      </c>
      <c r="M9" s="310">
        <f>'NonE-crude oil'!M57+'E-crude oil'!M57</f>
        <v>17217582774.354492</v>
      </c>
      <c r="N9" s="310">
        <f>'NonE-crude oil'!N57+'E-crude oil'!N57</f>
        <v>17375956527.31739</v>
      </c>
      <c r="O9" s="310">
        <f>'NonE-crude oil'!O57+'E-crude oil'!O57</f>
        <v>17533639285.706791</v>
      </c>
      <c r="P9" s="310">
        <f>'NonE-crude oil'!P57+'E-crude oil'!P57</f>
        <v>17690632115.474541</v>
      </c>
      <c r="Q9" s="310">
        <f>'NonE-crude oil'!Q57+'E-crude oil'!Q57</f>
        <v>17846936082.414928</v>
      </c>
      <c r="R9" s="310">
        <f>'NonE-crude oil'!R57+'E-crude oil'!R57</f>
        <v>18002552252.164707</v>
      </c>
      <c r="S9" s="310">
        <f>'NonE-crude oil'!S57+'E-crude oil'!S57</f>
        <v>18088270292.44355</v>
      </c>
      <c r="T9" s="310">
        <f>'NonE-crude oil'!T57+'E-crude oil'!T57</f>
        <v>18173892820.28841</v>
      </c>
      <c r="U9" s="310">
        <f>'NonE-crude oil'!U57+'E-crude oil'!U57</f>
        <v>18259419821.166248</v>
      </c>
      <c r="V9" s="310">
        <f>'NonE-crude oil'!V57+'E-crude oil'!V57</f>
        <v>18344851280.545303</v>
      </c>
      <c r="W9" s="310">
        <f>'NonE-crude oil'!W57+'E-crude oil'!W57</f>
        <v>18430187183.895119</v>
      </c>
      <c r="X9" s="310">
        <f>'NonE-crude oil'!X57+'E-crude oil'!X57</f>
        <v>18326494582.842735</v>
      </c>
      <c r="Y9" s="310">
        <f>'NonE-crude oil'!Y57+'E-crude oil'!Y57</f>
        <v>18222895670.190617</v>
      </c>
      <c r="Z9" s="310">
        <f>'NonE-crude oil'!Z57+'E-crude oil'!Z57</f>
        <v>18119390460.589981</v>
      </c>
      <c r="AA9" s="310">
        <f>'NonE-crude oil'!AA57+'E-crude oil'!AA57</f>
        <v>18015978968.690788</v>
      </c>
      <c r="AB9" s="310">
        <f>'NonE-crude oil'!AB57+'E-crude oil'!AB57</f>
        <v>17912661209.141701</v>
      </c>
      <c r="AC9" s="310">
        <f>'NonE-crude oil'!AC57+'E-crude oil'!AC57</f>
        <v>17677515439.578327</v>
      </c>
      <c r="AD9" s="310">
        <f>'NonE-crude oil'!AD57+'E-crude oil'!AD57</f>
        <v>17442595991.17197</v>
      </c>
      <c r="AE9" s="310">
        <f>'NonE-crude oil'!AE57+'E-crude oil'!AE57</f>
        <v>17207902898.985264</v>
      </c>
      <c r="AF9" s="310">
        <f>'NonE-crude oil'!AF57+'E-crude oil'!AF57</f>
        <v>16973436198.077778</v>
      </c>
      <c r="AG9" s="310">
        <f>'NonE-crude oil'!AG57+'E-crude oil'!AG57</f>
        <v>16739195923.506016</v>
      </c>
      <c r="AH9" s="310">
        <f>'NonE-crude oil'!AH57+'E-crude oil'!AH57</f>
        <v>16486383497.441496</v>
      </c>
      <c r="AI9" s="310">
        <f>'NonE-crude oil'!AI57+'E-crude oil'!AI57</f>
        <v>16233816514.611338</v>
      </c>
      <c r="AJ9" s="310">
        <f>'NonE-crude oil'!AJ57+'E-crude oil'!AJ57</f>
        <v>15981495012.97871</v>
      </c>
      <c r="AK9" s="310">
        <f>'NonE-crude oil'!AK57+'E-crude oil'!AK57</f>
        <v>15729419030.503471</v>
      </c>
      <c r="AL9" s="310">
        <f>'NonE-crude oil'!AL57+'E-crude oil'!AL57</f>
        <v>15477588605.142141</v>
      </c>
      <c r="AM9" s="310">
        <f>'NonE-crude oil'!AM57+'E-crude oil'!AM57</f>
        <v>15188501302.496098</v>
      </c>
      <c r="AN9" s="310">
        <f>'NonE-crude oil'!AN57+'E-crude oil'!AN57</f>
        <v>14899697545.893301</v>
      </c>
      <c r="AO9" s="310">
        <f>'NonE-crude oil'!AO57+'E-crude oil'!AO57</f>
        <v>14611177379.110134</v>
      </c>
      <c r="AP9" s="310">
        <f>'NonE-crude oil'!AP57+'E-crude oil'!AP57</f>
        <v>14322940845.919155</v>
      </c>
      <c r="AQ9" s="310">
        <f>'NonE-crude oil'!AQ57+'E-crude oil'!AQ57</f>
        <v>14033817920.227459</v>
      </c>
    </row>
    <row r="10" spans="1:43" x14ac:dyDescent="0.2">
      <c r="A10" s="133" t="s">
        <v>97</v>
      </c>
      <c r="B10" s="310">
        <f>'NonE-crude oil'!B58+'E-crude oil'!B58</f>
        <v>2.65675996372875E+16</v>
      </c>
      <c r="C10" s="310">
        <f>'NonE-crude oil'!C58+'E-crude oil'!C58</f>
        <v>2.74121916208635E+16</v>
      </c>
      <c r="D10" s="310">
        <f>'NonE-crude oil'!D58+'E-crude oil'!D58</f>
        <v>2.8579319483996152E+16</v>
      </c>
      <c r="E10" s="310">
        <f>'NonE-crude oil'!E58+'E-crude oil'!E58</f>
        <v>2.8054244967319684E+16</v>
      </c>
      <c r="F10" s="310">
        <f>'NonE-crude oil'!F58+'E-crude oil'!F58</f>
        <v>3.0351059545099008E+16</v>
      </c>
      <c r="G10" s="310">
        <f>'NonE-crude oil'!G58+'E-crude oil'!G58</f>
        <v>3.2955068641246932E+16</v>
      </c>
      <c r="H10" s="310">
        <f>'NonE-crude oil'!H58+'E-crude oil'!H58</f>
        <v>3.4737325879220104E+16</v>
      </c>
      <c r="I10" s="310">
        <f>'NonE-crude oil'!I58+'E-crude oil'!I58</f>
        <v>3.5539714484188596E+16</v>
      </c>
      <c r="J10" s="310">
        <f>'NonE-crude oil'!J58+'E-crude oil'!J58</f>
        <v>3.6342070742776792E+16</v>
      </c>
      <c r="K10" s="310">
        <f>'NonE-crude oil'!K58+'E-crude oil'!K58</f>
        <v>3.7144429768359592E+16</v>
      </c>
      <c r="L10" s="310">
        <f>'NonE-crude oil'!L58+'E-crude oil'!L58</f>
        <v>3.7946774936220176E+16</v>
      </c>
      <c r="M10" s="310">
        <f>'NonE-crude oil'!M58+'E-crude oil'!M58</f>
        <v>3.8749110825598616E+16</v>
      </c>
      <c r="N10" s="310">
        <f>'NonE-crude oil'!N58+'E-crude oil'!N58</f>
        <v>3.8806413473421648E+16</v>
      </c>
      <c r="O10" s="310">
        <f>'NonE-crude oil'!O58+'E-crude oil'!O58</f>
        <v>3.8863716091034088E+16</v>
      </c>
      <c r="P10" s="310">
        <f>'NonE-crude oil'!P58+'E-crude oil'!P58</f>
        <v>3.8921018678445744E+16</v>
      </c>
      <c r="Q10" s="310">
        <f>'NonE-crude oil'!Q58+'E-crude oil'!Q58</f>
        <v>3.8978321235666472E+16</v>
      </c>
      <c r="R10" s="310">
        <f>'NonE-crude oil'!R58+'E-crude oil'!R58</f>
        <v>3.9035623762706096E+16</v>
      </c>
      <c r="S10" s="310">
        <f>'NonE-crude oil'!S58+'E-crude oil'!S58</f>
        <v>3.857712575246996E+16</v>
      </c>
      <c r="T10" s="310">
        <f>'NonE-crude oil'!T58+'E-crude oil'!T58</f>
        <v>3.8118627814633728E+16</v>
      </c>
      <c r="U10" s="310">
        <f>'NonE-crude oil'!U58+'E-crude oil'!U58</f>
        <v>3.7660129949197768E+16</v>
      </c>
      <c r="V10" s="310">
        <f>'NonE-crude oil'!V58+'E-crude oil'!V58</f>
        <v>3.7201632156162448E+16</v>
      </c>
      <c r="W10" s="310">
        <f>'NonE-crude oil'!W58+'E-crude oil'!W58</f>
        <v>3.674313443552812E+16</v>
      </c>
      <c r="X10" s="310">
        <f>'NonE-crude oil'!X58+'E-crude oil'!X58</f>
        <v>3.58834504529918E+16</v>
      </c>
      <c r="Y10" s="310">
        <f>'NonE-crude oil'!Y58+'E-crude oil'!Y58</f>
        <v>3.5023766606218072E+16</v>
      </c>
      <c r="Z10" s="310">
        <f>'NonE-crude oil'!Z58+'E-crude oil'!Z58</f>
        <v>3.416408289520758E+16</v>
      </c>
      <c r="AA10" s="310">
        <f>'NonE-crude oil'!AA58+'E-crude oil'!AA58</f>
        <v>3.330439931996104E+16</v>
      </c>
      <c r="AB10" s="310">
        <f>'NonE-crude oil'!AB58+'E-crude oil'!AB58</f>
        <v>3.24447158804791E+16</v>
      </c>
      <c r="AC10" s="310">
        <f>'NonE-crude oil'!AC58+'E-crude oil'!AC58</f>
        <v>3.1585032576762468E+16</v>
      </c>
      <c r="AD10" s="310">
        <f>'NonE-crude oil'!AD58+'E-crude oil'!AD58</f>
        <v>3.072534940881182E+16</v>
      </c>
      <c r="AE10" s="310">
        <f>'NonE-crude oil'!AE58+'E-crude oil'!AE58</f>
        <v>2.986566637662782E+16</v>
      </c>
      <c r="AF10" s="310">
        <f>'NonE-crude oil'!AF58+'E-crude oil'!AF58</f>
        <v>2.9005983480211168E+16</v>
      </c>
      <c r="AG10" s="310">
        <f>'NonE-crude oil'!AG58+'E-crude oil'!AG58</f>
        <v>2.814630071956252E+16</v>
      </c>
      <c r="AH10" s="310">
        <f>'NonE-crude oil'!AH58+'E-crude oil'!AH58</f>
        <v>2.7401240510009524E+16</v>
      </c>
      <c r="AI10" s="310">
        <f>'NonE-crude oil'!AI58+'E-crude oil'!AI58</f>
        <v>2.665618041812254E+16</v>
      </c>
      <c r="AJ10" s="310">
        <f>'NonE-crude oil'!AJ58+'E-crude oil'!AJ58</f>
        <v>2.591112044390216E+16</v>
      </c>
      <c r="AK10" s="310">
        <f>'NonE-crude oil'!AK58+'E-crude oil'!AK58</f>
        <v>2.5166060587348968E+16</v>
      </c>
      <c r="AL10" s="310">
        <f>'NonE-crude oil'!AL58+'E-crude oil'!AL58</f>
        <v>2.4421000848463556E+16</v>
      </c>
      <c r="AM10" s="310">
        <f>'NonE-crude oil'!AM58+'E-crude oil'!AM58</f>
        <v>2.363851461407102E+16</v>
      </c>
      <c r="AN10" s="310">
        <f>'NonE-crude oil'!AN58+'E-crude oil'!AN58</f>
        <v>2.2856028503258672E+16</v>
      </c>
      <c r="AO10" s="310">
        <f>'NonE-crude oil'!AO58+'E-crude oil'!AO58</f>
        <v>2.2073542516027116E+16</v>
      </c>
      <c r="AP10" s="310">
        <f>'NonE-crude oil'!AP58+'E-crude oil'!AP58</f>
        <v>2.129105665237698E+16</v>
      </c>
      <c r="AQ10" s="310">
        <f>'NonE-crude oil'!AQ58+'E-crude oil'!AQ58</f>
        <v>2.0508569448841548E+16</v>
      </c>
    </row>
    <row r="11" spans="1:43" x14ac:dyDescent="0.2">
      <c r="A11" s="133" t="s">
        <v>98</v>
      </c>
      <c r="B11" s="310">
        <f>'NonE-crude oil'!B59+'E-crude oil'!B59</f>
        <v>533342304000.00018</v>
      </c>
      <c r="C11" s="310">
        <f>'NonE-crude oil'!C59+'E-crude oil'!C59</f>
        <v>46917455804999.992</v>
      </c>
      <c r="D11" s="310">
        <f>'NonE-crude oil'!D59+'E-crude oil'!D59</f>
        <v>51266078816833.891</v>
      </c>
      <c r="E11" s="310">
        <f>'NonE-crude oil'!E59+'E-crude oil'!E59</f>
        <v>57060995398502.063</v>
      </c>
      <c r="F11" s="310">
        <f>'NonE-crude oil'!F59+'E-crude oil'!F59</f>
        <v>63677560181812.375</v>
      </c>
      <c r="G11" s="310">
        <f>'NonE-crude oil'!G59+'E-crude oil'!G59</f>
        <v>67926048487765.016</v>
      </c>
      <c r="H11" s="310">
        <f>'NonE-crude oil'!H59+'E-crude oil'!H59</f>
        <v>72105130380720.109</v>
      </c>
      <c r="I11" s="310">
        <f>'NonE-crude oil'!I59+'E-crude oil'!I59</f>
        <v>75436708922134.719</v>
      </c>
      <c r="J11" s="310">
        <f>'NonE-crude oil'!J59+'E-crude oil'!J59</f>
        <v>77882984410841.875</v>
      </c>
      <c r="K11" s="310">
        <f>'NonE-crude oil'!K59+'E-crude oil'!K59</f>
        <v>80411709879555.219</v>
      </c>
      <c r="L11" s="310">
        <f>'NonE-crude oil'!L59+'E-crude oil'!L59</f>
        <v>82546513546704.438</v>
      </c>
      <c r="M11" s="310">
        <f>'NonE-crude oil'!M59+'E-crude oil'!M59</f>
        <v>84408397467712.75</v>
      </c>
      <c r="N11" s="310">
        <f>'NonE-crude oil'!N59+'E-crude oil'!N59</f>
        <v>85718333180088.5</v>
      </c>
      <c r="O11" s="310">
        <f>'NonE-crude oil'!O59+'E-crude oil'!O59</f>
        <v>87022017397384.172</v>
      </c>
      <c r="P11" s="310">
        <f>'NonE-crude oil'!P59+'E-crude oil'!P59</f>
        <v>88319456770357.688</v>
      </c>
      <c r="Q11" s="310">
        <f>'NonE-crude oil'!Q59+'E-crude oil'!Q59</f>
        <v>89610657949167.281</v>
      </c>
      <c r="R11" s="310">
        <f>'NonE-crude oil'!R59+'E-crude oil'!R59</f>
        <v>90895627583371.422</v>
      </c>
      <c r="S11" s="310">
        <f>'NonE-crude oil'!S59+'E-crude oil'!S59</f>
        <v>91653705285376.563</v>
      </c>
      <c r="T11" s="310">
        <f>'NonE-crude oil'!T59+'E-crude oil'!T59</f>
        <v>92411587257484.719</v>
      </c>
      <c r="U11" s="310">
        <f>'NonE-crude oil'!U59+'E-crude oil'!U59</f>
        <v>93169273381246.891</v>
      </c>
      <c r="V11" s="310">
        <f>'NonE-crude oil'!V59+'E-crude oil'!V59</f>
        <v>93926763538219.219</v>
      </c>
      <c r="W11" s="310">
        <f>'NonE-crude oil'!W59+'E-crude oil'!W59</f>
        <v>94684057609962.844</v>
      </c>
      <c r="X11" s="310">
        <f>'NonE-crude oil'!X59+'E-crude oil'!X59</f>
        <v>95020195104307.563</v>
      </c>
      <c r="Y11" s="310">
        <f>'NonE-crude oil'!Y59+'E-crude oil'!Y59</f>
        <v>95356241097842.609</v>
      </c>
      <c r="Z11" s="310">
        <f>'NonE-crude oil'!Z59+'E-crude oil'!Z59</f>
        <v>95692195537066.406</v>
      </c>
      <c r="AA11" s="310">
        <f>'NonE-crude oil'!AA59+'E-crude oil'!AA59</f>
        <v>96028058368479.719</v>
      </c>
      <c r="AB11" s="310">
        <f>'NonE-crude oil'!AB59+'E-crude oil'!AB59</f>
        <v>96363829538585.672</v>
      </c>
      <c r="AC11" s="310">
        <f>'NonE-crude oil'!AC59+'E-crude oil'!AC59</f>
        <v>96338353402886.641</v>
      </c>
      <c r="AD11" s="310">
        <f>'NonE-crude oil'!AD59+'E-crude oil'!AD59</f>
        <v>96312875670308.469</v>
      </c>
      <c r="AE11" s="310">
        <f>'NonE-crude oil'!AE59+'E-crude oil'!AE59</f>
        <v>96287396343085.688</v>
      </c>
      <c r="AF11" s="310">
        <f>'NonE-crude oil'!AF59+'E-crude oil'!AF59</f>
        <v>96261915423452.672</v>
      </c>
      <c r="AG11" s="310">
        <f>'NonE-crude oil'!AG59+'E-crude oil'!AG59</f>
        <v>96236432913643.828</v>
      </c>
      <c r="AH11" s="310">
        <f>'NonE-crude oil'!AH59+'E-crude oil'!AH59</f>
        <v>95883033152669.094</v>
      </c>
      <c r="AI11" s="310">
        <f>'NonE-crude oil'!AI59+'E-crude oil'!AI59</f>
        <v>95529713898158.063</v>
      </c>
      <c r="AJ11" s="310">
        <f>'NonE-crude oil'!AJ59+'E-crude oil'!AJ59</f>
        <v>95176475202964.094</v>
      </c>
      <c r="AK11" s="310">
        <f>'NonE-crude oil'!AK59+'E-crude oil'!AK59</f>
        <v>94823317119938.375</v>
      </c>
      <c r="AL11" s="310">
        <f>'NonE-crude oil'!AL59+'E-crude oil'!AL59</f>
        <v>94470239701929.781</v>
      </c>
      <c r="AM11" s="310">
        <f>'NonE-crude oil'!AM59+'E-crude oil'!AM59</f>
        <v>94057019681786.563</v>
      </c>
      <c r="AN11" s="310">
        <f>'NonE-crude oil'!AN59+'E-crude oil'!AN59</f>
        <v>93643895549436.766</v>
      </c>
      <c r="AO11" s="310">
        <f>'NonE-crude oil'!AO59+'E-crude oil'!AO59</f>
        <v>93230867367023.328</v>
      </c>
      <c r="AP11" s="310">
        <f>'NonE-crude oil'!AP59+'E-crude oil'!AP59</f>
        <v>92817935196686.625</v>
      </c>
      <c r="AQ11" s="310">
        <f>'NonE-crude oil'!AQ59+'E-crude oil'!AQ59</f>
        <v>92396594714833.813</v>
      </c>
    </row>
    <row r="12" spans="1:43" x14ac:dyDescent="0.2">
      <c r="A12" s="133" t="s">
        <v>99</v>
      </c>
      <c r="B12" s="310">
        <f>'NonE-crude oil'!B60+'E-crude oil'!B60</f>
        <v>2777824500</v>
      </c>
      <c r="C12" s="310">
        <f>'NonE-crude oil'!C60+'E-crude oil'!C60</f>
        <v>16666947000.000002</v>
      </c>
      <c r="D12" s="310">
        <f>'NonE-crude oil'!D60+'E-crude oil'!D60</f>
        <v>16991632914.228167</v>
      </c>
      <c r="E12" s="310">
        <f>'NonE-crude oil'!E60+'E-crude oil'!E60</f>
        <v>18758909103.865009</v>
      </c>
      <c r="F12" s="310">
        <f>'NonE-crude oil'!F60+'E-crude oil'!F60</f>
        <v>19322466037.889908</v>
      </c>
      <c r="G12" s="310">
        <f>'NonE-crude oil'!G60+'E-crude oil'!G60</f>
        <v>19904203305.288597</v>
      </c>
      <c r="H12" s="310">
        <f>'NonE-crude oil'!H60+'E-crude oil'!H60</f>
        <v>20627156896.975807</v>
      </c>
      <c r="I12" s="310">
        <f>'NonE-crude oil'!I60+'E-crude oil'!I60</f>
        <v>21396099151.551388</v>
      </c>
      <c r="J12" s="310">
        <f>'NonE-crude oil'!J60+'E-crude oil'!J60</f>
        <v>21882608087.529819</v>
      </c>
      <c r="K12" s="310">
        <f>'NonE-crude oil'!K60+'E-crude oil'!K60</f>
        <v>22255599821.521095</v>
      </c>
      <c r="L12" s="310">
        <f>'NonE-crude oil'!L60+'E-crude oil'!L60</f>
        <v>22425870178.353245</v>
      </c>
      <c r="M12" s="310">
        <f>'NonE-crude oil'!M60+'E-crude oil'!M60</f>
        <v>22416009625.422199</v>
      </c>
      <c r="N12" s="310">
        <f>'NonE-crude oil'!N60+'E-crude oil'!N60</f>
        <v>22415027800.234154</v>
      </c>
      <c r="O12" s="310">
        <f>'NonE-crude oil'!O60+'E-crude oil'!O60</f>
        <v>22304638233.612789</v>
      </c>
      <c r="P12" s="310">
        <f>'NonE-crude oil'!P60+'E-crude oil'!P60</f>
        <v>22114010632.359665</v>
      </c>
      <c r="Q12" s="310">
        <f>'NonE-crude oil'!Q60+'E-crude oil'!Q60</f>
        <v>21872467278.598839</v>
      </c>
      <c r="R12" s="310">
        <f>'NonE-crude oil'!R60+'E-crude oil'!R60</f>
        <v>21608641717.096252</v>
      </c>
      <c r="S12" s="310">
        <f>'NonE-crude oil'!S60+'E-crude oil'!S60</f>
        <v>21417706711.041225</v>
      </c>
      <c r="T12" s="310">
        <f>'NonE-crude oil'!T60+'E-crude oil'!T60</f>
        <v>21231059249.911732</v>
      </c>
      <c r="U12" s="310">
        <f>'NonE-crude oil'!U60+'E-crude oil'!U60</f>
        <v>21048818271.707047</v>
      </c>
      <c r="V12" s="310">
        <f>'NonE-crude oil'!V60+'E-crude oil'!V60</f>
        <v>20871098132.785454</v>
      </c>
      <c r="W12" s="310">
        <f>'NonE-crude oil'!W60+'E-crude oil'!W60</f>
        <v>20698008965.40612</v>
      </c>
      <c r="X12" s="310">
        <f>'NonE-crude oil'!X60+'E-crude oil'!X60</f>
        <v>20529657039.955494</v>
      </c>
      <c r="Y12" s="310">
        <f>'NonE-crude oil'!Y60+'E-crude oil'!Y60</f>
        <v>20366145131.555408</v>
      </c>
      <c r="Z12" s="310">
        <f>'NonE-crude oil'!Z60+'E-crude oil'!Z60</f>
        <v>20207572890.830517</v>
      </c>
      <c r="AA12" s="310">
        <f>'NonE-crude oil'!AA60+'E-crude oil'!AA60</f>
        <v>20054037218.692787</v>
      </c>
      <c r="AB12" s="310">
        <f>'NonE-crude oil'!AB60+'E-crude oil'!AB60</f>
        <v>19905632645.082287</v>
      </c>
      <c r="AC12" s="310">
        <f>'NonE-crude oil'!AC60+'E-crude oil'!AC60</f>
        <v>19762451711.683014</v>
      </c>
      <c r="AD12" s="310">
        <f>'NonE-crude oil'!AD60+'E-crude oil'!AD60</f>
        <v>19624585358.715607</v>
      </c>
      <c r="AE12" s="310">
        <f>'NonE-crude oil'!AE60+'E-crude oil'!AE60</f>
        <v>19492123315.990196</v>
      </c>
      <c r="AF12" s="310">
        <f>'NonE-crude oil'!AF60+'E-crude oil'!AF60</f>
        <v>19365154498.485271</v>
      </c>
      <c r="AG12" s="310">
        <f>'NonE-crude oil'!AG60+'E-crude oil'!AG60</f>
        <v>19243767406.802555</v>
      </c>
      <c r="AH12" s="310">
        <f>'NonE-crude oil'!AH60+'E-crude oil'!AH60</f>
        <v>19128050532.93346</v>
      </c>
      <c r="AI12" s="310">
        <f>'NonE-crude oil'!AI60+'E-crude oil'!AI60</f>
        <v>19018092771.859283</v>
      </c>
      <c r="AJ12" s="310">
        <f>'NonE-crude oil'!AJ60+'E-crude oil'!AJ60</f>
        <v>18913983839.595612</v>
      </c>
      <c r="AK12" s="310">
        <f>'NonE-crude oil'!AK60+'E-crude oil'!AK60</f>
        <v>18815814698.38269</v>
      </c>
      <c r="AL12" s="310">
        <f>'NonE-crude oil'!AL60+'E-crude oil'!AL60</f>
        <v>18723677989.817837</v>
      </c>
      <c r="AM12" s="310">
        <f>'NonE-crude oil'!AM60+'E-crude oil'!AM60</f>
        <v>18637668476.821976</v>
      </c>
      <c r="AN12" s="310">
        <f>'NonE-crude oil'!AN60+'E-crude oil'!AN60</f>
        <v>18557883495.433876</v>
      </c>
      <c r="AO12" s="310">
        <f>'NonE-crude oil'!AO60+'E-crude oil'!AO60</f>
        <v>18484423417.529778</v>
      </c>
      <c r="AP12" s="310">
        <f>'NonE-crude oil'!AP60+'E-crude oil'!AP60</f>
        <v>18417392125.676334</v>
      </c>
      <c r="AQ12" s="310">
        <f>'NonE-crude oil'!AQ60+'E-crude oil'!AQ60</f>
        <v>18355362918.568172</v>
      </c>
    </row>
    <row r="13" spans="1:43" x14ac:dyDescent="0.2">
      <c r="A13" s="133" t="s">
        <v>100</v>
      </c>
      <c r="B13" s="310">
        <f>'NonE-crude oil'!B61+'E-crude oil'!B61</f>
        <v>0</v>
      </c>
      <c r="C13" s="310">
        <f>'NonE-crude oil'!C61+'E-crude oil'!C61</f>
        <v>2777824500</v>
      </c>
      <c r="D13" s="310">
        <f>'NonE-crude oil'!D61+'E-crude oil'!D61</f>
        <v>3110657846.8365507</v>
      </c>
      <c r="E13" s="310">
        <f>'NonE-crude oil'!E61+'E-crude oil'!E61</f>
        <v>3423480497.9068394</v>
      </c>
      <c r="F13" s="310">
        <f>'NonE-crude oil'!F61+'E-crude oil'!F61</f>
        <v>3570086755.1049657</v>
      </c>
      <c r="G13" s="310">
        <f>'NonE-crude oil'!G61+'E-crude oil'!G61</f>
        <v>3753164105.0820746</v>
      </c>
      <c r="H13" s="310">
        <f>'NonE-crude oil'!H61+'E-crude oil'!H61</f>
        <v>3986573023.2742677</v>
      </c>
      <c r="I13" s="310">
        <f>'NonE-crude oil'!I61+'E-crude oil'!I61</f>
        <v>4212137405.9877276</v>
      </c>
      <c r="J13" s="310">
        <f>'NonE-crude oil'!J61+'E-crude oil'!J61</f>
        <v>4407928378.3185415</v>
      </c>
      <c r="K13" s="310">
        <f>'NonE-crude oil'!K61+'E-crude oil'!K61</f>
        <v>4578767899.3722544</v>
      </c>
      <c r="L13" s="310">
        <f>'NonE-crude oil'!L61+'E-crude oil'!L61</f>
        <v>4728125263.9553633</v>
      </c>
      <c r="M13" s="310">
        <f>'NonE-crude oil'!M61+'E-crude oil'!M61</f>
        <v>4862104426.6990499</v>
      </c>
      <c r="N13" s="310">
        <f>'NonE-crude oil'!N61+'E-crude oil'!N61</f>
        <v>4993052722.9447136</v>
      </c>
      <c r="O13" s="310">
        <f>'NonE-crude oil'!O61+'E-crude oil'!O61</f>
        <v>5117790882.0020123</v>
      </c>
      <c r="P13" s="310">
        <f>'NonE-crude oil'!P61+'E-crude oil'!P61</f>
        <v>5238007121.966877</v>
      </c>
      <c r="Q13" s="310">
        <f>'NonE-crude oil'!Q61+'E-crude oil'!Q61</f>
        <v>5355616197.9244289</v>
      </c>
      <c r="R13" s="310">
        <f>'NonE-crude oil'!R61+'E-crude oil'!R61</f>
        <v>5472745732.0757999</v>
      </c>
      <c r="S13" s="310">
        <f>'NonE-crude oil'!S61+'E-crude oil'!S61</f>
        <v>5597121117.9886456</v>
      </c>
      <c r="T13" s="310">
        <f>'NonE-crude oil'!T61+'E-crude oil'!T61</f>
        <v>5723237791.1077271</v>
      </c>
      <c r="U13" s="310">
        <f>'NonE-crude oil'!U61+'E-crude oil'!U61</f>
        <v>5850696781.0983734</v>
      </c>
      <c r="V13" s="310">
        <f>'NonE-crude oil'!V61+'E-crude oil'!V61</f>
        <v>5979063543.8626184</v>
      </c>
      <c r="W13" s="310">
        <f>'NonE-crude oil'!W61+'E-crude oil'!W61</f>
        <v>6107867227.3827219</v>
      </c>
      <c r="X13" s="310">
        <f>'NonE-crude oil'!X61+'E-crude oil'!X61</f>
        <v>6236600285.4749804</v>
      </c>
      <c r="Y13" s="310">
        <f>'NonE-crude oil'!Y61+'E-crude oil'!Y61</f>
        <v>6364718484.690731</v>
      </c>
      <c r="Z13" s="310">
        <f>'NonE-crude oil'!Z61+'E-crude oil'!Z61</f>
        <v>6491641349.7566853</v>
      </c>
      <c r="AA13" s="310">
        <f>'NonE-crude oil'!AA61+'E-crude oil'!AA61</f>
        <v>6616753092.1667595</v>
      </c>
      <c r="AB13" s="310">
        <f>'NonE-crude oil'!AB61+'E-crude oil'!AB61</f>
        <v>6739404064.6972504</v>
      </c>
      <c r="AC13" s="310">
        <f>'NonE-crude oil'!AC61+'E-crude oil'!AC61</f>
        <v>6858912781.5974188</v>
      </c>
      <c r="AD13" s="310">
        <f>'NonE-crude oil'!AD61+'E-crude oil'!AD61</f>
        <v>6974568539.9036989</v>
      </c>
      <c r="AE13" s="310">
        <f>'NonE-crude oil'!AE61+'E-crude oil'!AE61</f>
        <v>7085634671.6439629</v>
      </c>
      <c r="AF13" s="310">
        <f>'NonE-crude oil'!AF61+'E-crude oil'!AF61</f>
        <v>7191352449.5759611</v>
      </c>
      <c r="AG13" s="310">
        <f>'NonE-crude oil'!AG61+'E-crude oil'!AG61</f>
        <v>7290945660.5003796</v>
      </c>
      <c r="AH13" s="310">
        <f>'NonE-crude oil'!AH61+'E-crude oil'!AH61</f>
        <v>7383625850.1028652</v>
      </c>
      <c r="AI13" s="310">
        <f>'NonE-crude oil'!AI61+'E-crude oil'!AI61</f>
        <v>7468598231.7493401</v>
      </c>
      <c r="AJ13" s="310">
        <f>'NonE-crude oil'!AJ61+'E-crude oil'!AJ61</f>
        <v>7545068238.7719164</v>
      </c>
      <c r="AK13" s="310">
        <f>'NonE-crude oil'!AK61+'E-crude oil'!AK61</f>
        <v>7612248685.6751633</v>
      </c>
      <c r="AL13" s="310">
        <f>'NonE-crude oil'!AL61+'E-crude oil'!AL61</f>
        <v>7669367488.560153</v>
      </c>
      <c r="AM13" s="310">
        <f>'NonE-crude oil'!AM61+'E-crude oil'!AM61</f>
        <v>7715675879.157299</v>
      </c>
      <c r="AN13" s="310">
        <f>'NonE-crude oil'!AN61+'E-crude oil'!AN61</f>
        <v>7750457030.4897623</v>
      </c>
      <c r="AO13" s="310">
        <f>'NonE-crude oil'!AO61+'E-crude oil'!AO61</f>
        <v>7773034995.7270069</v>
      </c>
      <c r="AP13" s="310">
        <f>'NonE-crude oil'!AP61+'E-crude oil'!AP61</f>
        <v>7782783845.6523514</v>
      </c>
      <c r="AQ13" s="310">
        <f>'NonE-crude oil'!AQ61+'E-crude oil'!AQ61</f>
        <v>7778480864.4949112</v>
      </c>
    </row>
    <row r="14" spans="1:43" x14ac:dyDescent="0.2">
      <c r="A14" s="133" t="s">
        <v>101</v>
      </c>
      <c r="B14" s="310">
        <f>'NonE-crude oil'!B62+'E-crude oil'!B62</f>
        <v>38889543000</v>
      </c>
      <c r="C14" s="310">
        <f>'NonE-crude oil'!C62+'E-crude oil'!C62</f>
        <v>144446874000</v>
      </c>
      <c r="D14" s="310">
        <f>'NonE-crude oil'!D62+'E-crude oil'!D62</f>
        <v>175353743120.1373</v>
      </c>
      <c r="E14" s="310">
        <f>'NonE-crude oil'!E62+'E-crude oil'!E62</f>
        <v>181930959564.67288</v>
      </c>
      <c r="F14" s="310">
        <f>'NonE-crude oil'!F62+'E-crude oil'!F62</f>
        <v>194848176514.9104</v>
      </c>
      <c r="G14" s="310">
        <f>'NonE-crude oil'!G62+'E-crude oil'!G62</f>
        <v>201549374211.42032</v>
      </c>
      <c r="H14" s="310">
        <f>'NonE-crude oil'!H62+'E-crude oil'!H62</f>
        <v>207190902378.39548</v>
      </c>
      <c r="I14" s="310">
        <f>'NonE-crude oil'!I62+'E-crude oil'!I62</f>
        <v>219781320527.71277</v>
      </c>
      <c r="J14" s="310">
        <f>'NonE-crude oil'!J62+'E-crude oil'!J62</f>
        <v>220357178864.24249</v>
      </c>
      <c r="K14" s="310">
        <f>'NonE-crude oil'!K62+'E-crude oil'!K62</f>
        <v>222116455984.16171</v>
      </c>
      <c r="L14" s="310">
        <f>'NonE-crude oil'!L62+'E-crude oil'!L62</f>
        <v>218987023594.41858</v>
      </c>
      <c r="M14" s="310">
        <f>'NonE-crude oil'!M62+'E-crude oil'!M62</f>
        <v>212741289923.35449</v>
      </c>
      <c r="N14" s="310">
        <f>'NonE-crude oil'!N62+'E-crude oil'!N62</f>
        <v>208495681281.51001</v>
      </c>
      <c r="O14" s="310">
        <f>'NonE-crude oil'!O62+'E-crude oil'!O62</f>
        <v>204293452764.12952</v>
      </c>
      <c r="P14" s="310">
        <f>'NonE-crude oil'!P62+'E-crude oil'!P62</f>
        <v>200134559021.2041</v>
      </c>
      <c r="Q14" s="310">
        <f>'NonE-crude oil'!Q62+'E-crude oil'!Q62</f>
        <v>196018954708.31787</v>
      </c>
      <c r="R14" s="310">
        <f>'NonE-crude oil'!R62+'E-crude oil'!R62</f>
        <v>191946594486.64862</v>
      </c>
      <c r="S14" s="310">
        <f>'NonE-crude oil'!S62+'E-crude oil'!S62</f>
        <v>188732201070.46674</v>
      </c>
      <c r="T14" s="310">
        <f>'NonE-crude oil'!T62+'E-crude oil'!T62</f>
        <v>185515247998.04388</v>
      </c>
      <c r="U14" s="310">
        <f>'NonE-crude oil'!U62+'E-crude oil'!U62</f>
        <v>182295737643.99588</v>
      </c>
      <c r="V14" s="310">
        <f>'NonE-crude oil'!V62+'E-crude oil'!V62</f>
        <v>179073672382.80957</v>
      </c>
      <c r="W14" s="310">
        <f>'NonE-crude oil'!W62+'E-crude oil'!W62</f>
        <v>175849054588.84192</v>
      </c>
      <c r="X14" s="310">
        <f>'NonE-crude oil'!X62+'E-crude oil'!X62</f>
        <v>171398393297.20358</v>
      </c>
      <c r="Y14" s="310">
        <f>'NonE-crude oil'!Y62+'E-crude oil'!Y62</f>
        <v>166944253612.59668</v>
      </c>
      <c r="Z14" s="310">
        <f>'NonE-crude oil'!Z62+'E-crude oil'!Z62</f>
        <v>162486638790.08264</v>
      </c>
      <c r="AA14" s="310">
        <f>'NonE-crude oil'!AA62+'E-crude oil'!AA62</f>
        <v>158025552084.54562</v>
      </c>
      <c r="AB14" s="310">
        <f>'NonE-crude oil'!AB62+'E-crude oil'!AB62</f>
        <v>153560996750.69186</v>
      </c>
      <c r="AC14" s="310">
        <f>'NonE-crude oil'!AC62+'E-crude oil'!AC62</f>
        <v>150124266355.19135</v>
      </c>
      <c r="AD14" s="310">
        <f>'NonE-crude oil'!AD62+'E-crude oil'!AD62</f>
        <v>146684854298.49231</v>
      </c>
      <c r="AE14" s="310">
        <f>'NonE-crude oil'!AE62+'E-crude oil'!AE62</f>
        <v>143242763093.64886</v>
      </c>
      <c r="AF14" s="310">
        <f>'NonE-crude oil'!AF62+'E-crude oil'!AF62</f>
        <v>139797995253.57819</v>
      </c>
      <c r="AG14" s="310">
        <f>'NonE-crude oil'!AG62+'E-crude oil'!AG62</f>
        <v>136350553291.06017</v>
      </c>
      <c r="AH14" s="310">
        <f>'NonE-crude oil'!AH62+'E-crude oil'!AH62</f>
        <v>134295882042.4592</v>
      </c>
      <c r="AI14" s="310">
        <f>'NonE-crude oil'!AI62+'E-crude oil'!AI62</f>
        <v>132239592409.37151</v>
      </c>
      <c r="AJ14" s="310">
        <f>'NonE-crude oil'!AJ62+'E-crude oil'!AJ62</f>
        <v>130181685903.4507</v>
      </c>
      <c r="AK14" s="310">
        <f>'NonE-crude oil'!AK62+'E-crude oil'!AK62</f>
        <v>128122164036.26814</v>
      </c>
      <c r="AL14" s="310">
        <f>'NonE-crude oil'!AL62+'E-crude oil'!AL62</f>
        <v>126061028319.31241</v>
      </c>
      <c r="AM14" s="310">
        <f>'NonE-crude oil'!AM62+'E-crude oil'!AM62</f>
        <v>125054820649.57985</v>
      </c>
      <c r="AN14" s="310">
        <f>'NonE-crude oil'!AN62+'E-crude oil'!AN62</f>
        <v>124047793672.42595</v>
      </c>
      <c r="AO14" s="310">
        <f>'NonE-crude oil'!AO62+'E-crude oil'!AO62</f>
        <v>123039948142.99107</v>
      </c>
      <c r="AP14" s="310">
        <f>'NonE-crude oil'!AP62+'E-crude oil'!AP62</f>
        <v>122031284816.37413</v>
      </c>
      <c r="AQ14" s="310">
        <f>'NonE-crude oil'!AQ62+'E-crude oil'!AQ62</f>
        <v>121011398923.63141</v>
      </c>
    </row>
    <row r="15" spans="1:43" x14ac:dyDescent="0.2">
      <c r="A15" s="133" t="s">
        <v>102</v>
      </c>
      <c r="B15" s="310">
        <f>'NonE-crude oil'!B63+'E-crude oil'!B63</f>
        <v>0</v>
      </c>
      <c r="C15" s="310">
        <f>'NonE-crude oil'!C63+'E-crude oil'!C63</f>
        <v>0</v>
      </c>
      <c r="D15" s="310">
        <f>'NonE-crude oil'!D63+'E-crude oil'!D63</f>
        <v>0</v>
      </c>
      <c r="E15" s="310">
        <f>'NonE-crude oil'!E63+'E-crude oil'!E63</f>
        <v>0</v>
      </c>
      <c r="F15" s="310">
        <f>'NonE-crude oil'!F63+'E-crude oil'!F63</f>
        <v>0</v>
      </c>
      <c r="G15" s="310">
        <f>'NonE-crude oil'!G63+'E-crude oil'!G63</f>
        <v>0</v>
      </c>
      <c r="H15" s="310">
        <f>'NonE-crude oil'!H63+'E-crude oil'!H63</f>
        <v>0</v>
      </c>
      <c r="I15" s="310">
        <f>'NonE-crude oil'!I63+'E-crude oil'!I63</f>
        <v>0</v>
      </c>
      <c r="J15" s="310">
        <f>'NonE-crude oil'!J63+'E-crude oil'!J63</f>
        <v>0</v>
      </c>
      <c r="K15" s="310">
        <f>'NonE-crude oil'!K63+'E-crude oil'!K63</f>
        <v>0</v>
      </c>
      <c r="L15" s="310">
        <f>'NonE-crude oil'!L63+'E-crude oil'!L63</f>
        <v>0</v>
      </c>
      <c r="M15" s="310">
        <f>'NonE-crude oil'!M63+'E-crude oil'!M63</f>
        <v>0</v>
      </c>
      <c r="N15" s="310">
        <f>'NonE-crude oil'!N63+'E-crude oil'!N63</f>
        <v>0</v>
      </c>
      <c r="O15" s="310">
        <f>'NonE-crude oil'!O63+'E-crude oil'!O63</f>
        <v>0</v>
      </c>
      <c r="P15" s="310">
        <f>'NonE-crude oil'!P63+'E-crude oil'!P63</f>
        <v>0</v>
      </c>
      <c r="Q15" s="310">
        <f>'NonE-crude oil'!Q63+'E-crude oil'!Q63</f>
        <v>0</v>
      </c>
      <c r="R15" s="310">
        <f>'NonE-crude oil'!R63+'E-crude oil'!R63</f>
        <v>0</v>
      </c>
      <c r="S15" s="310">
        <f>'NonE-crude oil'!S63+'E-crude oil'!S63</f>
        <v>0</v>
      </c>
      <c r="T15" s="310">
        <f>'NonE-crude oil'!T63+'E-crude oil'!T63</f>
        <v>0</v>
      </c>
      <c r="U15" s="310">
        <f>'NonE-crude oil'!U63+'E-crude oil'!U63</f>
        <v>0</v>
      </c>
      <c r="V15" s="310">
        <f>'NonE-crude oil'!V63+'E-crude oil'!V63</f>
        <v>0</v>
      </c>
      <c r="W15" s="310">
        <f>'NonE-crude oil'!W63+'E-crude oil'!W63</f>
        <v>0</v>
      </c>
      <c r="X15" s="310">
        <f>'NonE-crude oil'!X63+'E-crude oil'!X63</f>
        <v>0</v>
      </c>
      <c r="Y15" s="310">
        <f>'NonE-crude oil'!Y63+'E-crude oil'!Y63</f>
        <v>0</v>
      </c>
      <c r="Z15" s="310">
        <f>'NonE-crude oil'!Z63+'E-crude oil'!Z63</f>
        <v>0</v>
      </c>
      <c r="AA15" s="310">
        <f>'NonE-crude oil'!AA63+'E-crude oil'!AA63</f>
        <v>0</v>
      </c>
      <c r="AB15" s="310">
        <f>'NonE-crude oil'!AB63+'E-crude oil'!AB63</f>
        <v>0</v>
      </c>
      <c r="AC15" s="310">
        <f>'NonE-crude oil'!AC63+'E-crude oil'!AC63</f>
        <v>0</v>
      </c>
      <c r="AD15" s="310">
        <f>'NonE-crude oil'!AD63+'E-crude oil'!AD63</f>
        <v>0</v>
      </c>
      <c r="AE15" s="310">
        <f>'NonE-crude oil'!AE63+'E-crude oil'!AE63</f>
        <v>0</v>
      </c>
      <c r="AF15" s="310">
        <f>'NonE-crude oil'!AF63+'E-crude oil'!AF63</f>
        <v>0</v>
      </c>
      <c r="AG15" s="310">
        <f>'NonE-crude oil'!AG63+'E-crude oil'!AG63</f>
        <v>0</v>
      </c>
      <c r="AH15" s="310">
        <f>'NonE-crude oil'!AH63+'E-crude oil'!AH63</f>
        <v>0</v>
      </c>
      <c r="AI15" s="310">
        <f>'NonE-crude oil'!AI63+'E-crude oil'!AI63</f>
        <v>0</v>
      </c>
      <c r="AJ15" s="310">
        <f>'NonE-crude oil'!AJ63+'E-crude oil'!AJ63</f>
        <v>0</v>
      </c>
      <c r="AK15" s="310">
        <f>'NonE-crude oil'!AK63+'E-crude oil'!AK63</f>
        <v>0</v>
      </c>
      <c r="AL15" s="310">
        <f>'NonE-crude oil'!AL63+'E-crude oil'!AL63</f>
        <v>0</v>
      </c>
      <c r="AM15" s="310">
        <f>'NonE-crude oil'!AM63+'E-crude oil'!AM63</f>
        <v>0</v>
      </c>
      <c r="AN15" s="310">
        <f>'NonE-crude oil'!AN63+'E-crude oil'!AN63</f>
        <v>0</v>
      </c>
      <c r="AO15" s="310">
        <f>'NonE-crude oil'!AO63+'E-crude oil'!AO63</f>
        <v>0</v>
      </c>
      <c r="AP15" s="310">
        <f>'NonE-crude oil'!AP63+'E-crude oil'!AP63</f>
        <v>0</v>
      </c>
      <c r="AQ15" s="310">
        <f>'NonE-crude oil'!AQ63+'E-crude oil'!AQ63</f>
        <v>0</v>
      </c>
    </row>
    <row r="16" spans="1:43" x14ac:dyDescent="0.2">
      <c r="A16" s="133" t="s">
        <v>103</v>
      </c>
      <c r="B16" s="310">
        <f>'NonE-crude oil'!B64+'E-crude oil'!B64</f>
        <v>119446453500.00002</v>
      </c>
      <c r="C16" s="310">
        <f>'NonE-crude oil'!C64+'E-crude oil'!C64</f>
        <v>83334735000</v>
      </c>
      <c r="D16" s="310">
        <f>'NonE-crude oil'!D64+'E-crude oil'!D64</f>
        <v>88465258431.570831</v>
      </c>
      <c r="E16" s="310">
        <f>'NonE-crude oil'!E64+'E-crude oil'!E64</f>
        <v>103177109402.91196</v>
      </c>
      <c r="F16" s="310">
        <f>'NonE-crude oil'!F64+'E-crude oil'!F64</f>
        <v>114805230989.66843</v>
      </c>
      <c r="G16" s="310">
        <f>'NonE-crude oil'!G64+'E-crude oil'!G64</f>
        <v>123251205595.04715</v>
      </c>
      <c r="H16" s="310">
        <f>'NonE-crude oil'!H64+'E-crude oil'!H64</f>
        <v>131458124242.75316</v>
      </c>
      <c r="I16" s="310">
        <f>'NonE-crude oil'!I64+'E-crude oil'!I64</f>
        <v>140067135852.55609</v>
      </c>
      <c r="J16" s="310">
        <f>'NonE-crude oil'!J64+'E-crude oil'!J64</f>
        <v>145803893767.0477</v>
      </c>
      <c r="K16" s="310">
        <f>'NonE-crude oil'!K64+'E-crude oil'!K64</f>
        <v>151751621110.87433</v>
      </c>
      <c r="L16" s="310">
        <f>'NonE-crude oil'!L64+'E-crude oil'!L64</f>
        <v>156348315114.13242</v>
      </c>
      <c r="M16" s="310">
        <f>'NonE-crude oil'!M64+'E-crude oil'!M64</f>
        <v>159969499764.81342</v>
      </c>
      <c r="N16" s="310">
        <f>'NonE-crude oil'!N64+'E-crude oil'!N64</f>
        <v>162514228589.41406</v>
      </c>
      <c r="O16" s="310">
        <f>'NonE-crude oil'!O64+'E-crude oil'!O64</f>
        <v>165018616862.82428</v>
      </c>
      <c r="P16" s="310">
        <f>'NonE-crude oil'!P64+'E-crude oil'!P64</f>
        <v>167482867571.72443</v>
      </c>
      <c r="Q16" s="310">
        <f>'NonE-crude oil'!Q64+'E-crude oil'!Q64</f>
        <v>169907183671.6824</v>
      </c>
      <c r="R16" s="310">
        <f>'NonE-crude oil'!R64+'E-crude oil'!R64</f>
        <v>172291768087.15411</v>
      </c>
      <c r="S16" s="310">
        <f>'NonE-crude oil'!S64+'E-crude oil'!S64</f>
        <v>173017801673.01218</v>
      </c>
      <c r="T16" s="310">
        <f>'NonE-crude oil'!T64+'E-crude oil'!T64</f>
        <v>173740421056.24472</v>
      </c>
      <c r="U16" s="310">
        <f>'NonE-crude oil'!U64+'E-crude oil'!U64</f>
        <v>174459624139.71194</v>
      </c>
      <c r="V16" s="310">
        <f>'NonE-crude oil'!V64+'E-crude oil'!V64</f>
        <v>175175408826.42206</v>
      </c>
      <c r="W16" s="310">
        <f>'NonE-crude oil'!W64+'E-crude oil'!W64</f>
        <v>175887773019.53128</v>
      </c>
      <c r="X16" s="310">
        <f>'NonE-crude oil'!X64+'E-crude oil'!X64</f>
        <v>175158510714.78061</v>
      </c>
      <c r="Y16" s="310">
        <f>'NonE-crude oil'!Y64+'E-crude oil'!Y64</f>
        <v>174430576755.2905</v>
      </c>
      <c r="Z16" s="310">
        <f>'NonE-crude oil'!Z64+'E-crude oil'!Z64</f>
        <v>173703972072.15594</v>
      </c>
      <c r="AA16" s="310">
        <f>'NonE-crude oil'!AA64+'E-crude oil'!AA64</f>
        <v>172978697596.40662</v>
      </c>
      <c r="AB16" s="310">
        <f>'NonE-crude oil'!AB64+'E-crude oil'!AB64</f>
        <v>172254754259.00723</v>
      </c>
      <c r="AC16" s="310">
        <f>'NonE-crude oil'!AC64+'E-crude oil'!AC64</f>
        <v>169670239331.76138</v>
      </c>
      <c r="AD16" s="310">
        <f>'NonE-crude oil'!AD64+'E-crude oil'!AD64</f>
        <v>167093275174.84317</v>
      </c>
      <c r="AE16" s="310">
        <f>'NonE-crude oil'!AE64+'E-crude oil'!AE64</f>
        <v>164523866670.06421</v>
      </c>
      <c r="AF16" s="310">
        <f>'NonE-crude oil'!AF64+'E-crude oil'!AF64</f>
        <v>161962018698.8927</v>
      </c>
      <c r="AG16" s="310">
        <f>'NonE-crude oil'!AG64+'E-crude oil'!AG64</f>
        <v>159407736142.45358</v>
      </c>
      <c r="AH16" s="310">
        <f>'NonE-crude oil'!AH64+'E-crude oil'!AH64</f>
        <v>155476264333.49609</v>
      </c>
      <c r="AI16" s="310">
        <f>'NonE-crude oil'!AI64+'E-crude oil'!AI64</f>
        <v>151557040904.73541</v>
      </c>
      <c r="AJ16" s="310">
        <f>'NonE-crude oil'!AJ64+'E-crude oil'!AJ64</f>
        <v>147650073698.76575</v>
      </c>
      <c r="AK16" s="310">
        <f>'NonE-crude oil'!AK64+'E-crude oil'!AK64</f>
        <v>143755370557.62976</v>
      </c>
      <c r="AL16" s="310">
        <f>'NonE-crude oil'!AL64+'E-crude oil'!AL64</f>
        <v>139872939322.81772</v>
      </c>
      <c r="AM16" s="310">
        <f>'NonE-crude oil'!AM64+'E-crude oil'!AM64</f>
        <v>135996911122.11717</v>
      </c>
      <c r="AN16" s="310">
        <f>'NonE-crude oil'!AN64+'E-crude oil'!AN64</f>
        <v>132133190552.59924</v>
      </c>
      <c r="AO16" s="310">
        <f>'NonE-crude oil'!AO64+'E-crude oil'!AO64</f>
        <v>128281785466.77487</v>
      </c>
      <c r="AP16" s="310">
        <f>'NonE-crude oil'!AP64+'E-crude oil'!AP64</f>
        <v>124442703716.60234</v>
      </c>
      <c r="AQ16" s="310">
        <f>'NonE-crude oil'!AQ64+'E-crude oil'!AQ64</f>
        <v>120605443449.48196</v>
      </c>
    </row>
    <row r="17" spans="1:43" x14ac:dyDescent="0.2">
      <c r="A17" s="133" t="s">
        <v>104</v>
      </c>
      <c r="B17" s="310">
        <f>'NonE-crude oil'!B65+'E-crude oil'!B65</f>
        <v>2777824500</v>
      </c>
      <c r="C17" s="310">
        <f>'NonE-crude oil'!C65+'E-crude oil'!C65</f>
        <v>0</v>
      </c>
      <c r="D17" s="310">
        <f>'NonE-crude oil'!D65+'E-crude oil'!D65</f>
        <v>0</v>
      </c>
      <c r="E17" s="310">
        <f>'NonE-crude oil'!E65+'E-crude oil'!E65</f>
        <v>0</v>
      </c>
      <c r="F17" s="310">
        <f>'NonE-crude oil'!F65+'E-crude oil'!F65</f>
        <v>0</v>
      </c>
      <c r="G17" s="310">
        <f>'NonE-crude oil'!G65+'E-crude oil'!G65</f>
        <v>0</v>
      </c>
      <c r="H17" s="310">
        <f>'NonE-crude oil'!H65+'E-crude oil'!H65</f>
        <v>0</v>
      </c>
      <c r="I17" s="310">
        <f>'NonE-crude oil'!I65+'E-crude oil'!I65</f>
        <v>0</v>
      </c>
      <c r="J17" s="310">
        <f>'NonE-crude oil'!J65+'E-crude oil'!J65</f>
        <v>0</v>
      </c>
      <c r="K17" s="310">
        <f>'NonE-crude oil'!K65+'E-crude oil'!K65</f>
        <v>0</v>
      </c>
      <c r="L17" s="310">
        <f>'NonE-crude oil'!L65+'E-crude oil'!L65</f>
        <v>0</v>
      </c>
      <c r="M17" s="310">
        <f>'NonE-crude oil'!M65+'E-crude oil'!M65</f>
        <v>0</v>
      </c>
      <c r="N17" s="310">
        <f>'NonE-crude oil'!N65+'E-crude oil'!N65</f>
        <v>0</v>
      </c>
      <c r="O17" s="310">
        <f>'NonE-crude oil'!O65+'E-crude oil'!O65</f>
        <v>0</v>
      </c>
      <c r="P17" s="310">
        <f>'NonE-crude oil'!P65+'E-crude oil'!P65</f>
        <v>0</v>
      </c>
      <c r="Q17" s="310">
        <f>'NonE-crude oil'!Q65+'E-crude oil'!Q65</f>
        <v>0</v>
      </c>
      <c r="R17" s="310">
        <f>'NonE-crude oil'!R65+'E-crude oil'!R65</f>
        <v>0</v>
      </c>
      <c r="S17" s="310">
        <f>'NonE-crude oil'!S65+'E-crude oil'!S65</f>
        <v>0</v>
      </c>
      <c r="T17" s="310">
        <f>'NonE-crude oil'!T65+'E-crude oil'!T65</f>
        <v>0</v>
      </c>
      <c r="U17" s="310">
        <f>'NonE-crude oil'!U65+'E-crude oil'!U65</f>
        <v>0</v>
      </c>
      <c r="V17" s="310">
        <f>'NonE-crude oil'!V65+'E-crude oil'!V65</f>
        <v>0</v>
      </c>
      <c r="W17" s="310">
        <f>'NonE-crude oil'!W65+'E-crude oil'!W65</f>
        <v>0</v>
      </c>
      <c r="X17" s="310">
        <f>'NonE-crude oil'!X65+'E-crude oil'!X65</f>
        <v>0</v>
      </c>
      <c r="Y17" s="310">
        <f>'NonE-crude oil'!Y65+'E-crude oil'!Y65</f>
        <v>0</v>
      </c>
      <c r="Z17" s="310">
        <f>'NonE-crude oil'!Z65+'E-crude oil'!Z65</f>
        <v>0</v>
      </c>
      <c r="AA17" s="310">
        <f>'NonE-crude oil'!AA65+'E-crude oil'!AA65</f>
        <v>0</v>
      </c>
      <c r="AB17" s="310">
        <f>'NonE-crude oil'!AB65+'E-crude oil'!AB65</f>
        <v>0</v>
      </c>
      <c r="AC17" s="310">
        <f>'NonE-crude oil'!AC65+'E-crude oil'!AC65</f>
        <v>0</v>
      </c>
      <c r="AD17" s="310">
        <f>'NonE-crude oil'!AD65+'E-crude oil'!AD65</f>
        <v>0</v>
      </c>
      <c r="AE17" s="310">
        <f>'NonE-crude oil'!AE65+'E-crude oil'!AE65</f>
        <v>0</v>
      </c>
      <c r="AF17" s="310">
        <f>'NonE-crude oil'!AF65+'E-crude oil'!AF65</f>
        <v>0</v>
      </c>
      <c r="AG17" s="310">
        <f>'NonE-crude oil'!AG65+'E-crude oil'!AG65</f>
        <v>0</v>
      </c>
      <c r="AH17" s="310">
        <f>'NonE-crude oil'!AH65+'E-crude oil'!AH65</f>
        <v>0</v>
      </c>
      <c r="AI17" s="310">
        <f>'NonE-crude oil'!AI65+'E-crude oil'!AI65</f>
        <v>0</v>
      </c>
      <c r="AJ17" s="310">
        <f>'NonE-crude oil'!AJ65+'E-crude oil'!AJ65</f>
        <v>0</v>
      </c>
      <c r="AK17" s="310">
        <f>'NonE-crude oil'!AK65+'E-crude oil'!AK65</f>
        <v>0</v>
      </c>
      <c r="AL17" s="310">
        <f>'NonE-crude oil'!AL65+'E-crude oil'!AL65</f>
        <v>0</v>
      </c>
      <c r="AM17" s="310">
        <f>'NonE-crude oil'!AM65+'E-crude oil'!AM65</f>
        <v>0</v>
      </c>
      <c r="AN17" s="310">
        <f>'NonE-crude oil'!AN65+'E-crude oil'!AN65</f>
        <v>0</v>
      </c>
      <c r="AO17" s="310">
        <f>'NonE-crude oil'!AO65+'E-crude oil'!AO65</f>
        <v>0</v>
      </c>
      <c r="AP17" s="310">
        <f>'NonE-crude oil'!AP65+'E-crude oil'!AP65</f>
        <v>0</v>
      </c>
      <c r="AQ17" s="310">
        <f>'NonE-crude oil'!AQ65+'E-crude oil'!AQ65</f>
        <v>0</v>
      </c>
    </row>
    <row r="18" spans="1:43" x14ac:dyDescent="0.2">
      <c r="A18" s="133" t="s">
        <v>105</v>
      </c>
      <c r="B18" s="310">
        <f>'NonE-crude oil'!B66+'E-crude oil'!B66</f>
        <v>2777824500</v>
      </c>
      <c r="C18" s="310">
        <f>'NonE-crude oil'!C66+'E-crude oil'!C66</f>
        <v>0</v>
      </c>
      <c r="D18" s="310">
        <f>'NonE-crude oil'!D66+'E-crude oil'!D66</f>
        <v>0</v>
      </c>
      <c r="E18" s="310">
        <f>'NonE-crude oil'!E66+'E-crude oil'!E66</f>
        <v>0</v>
      </c>
      <c r="F18" s="310">
        <f>'NonE-crude oil'!F66+'E-crude oil'!F66</f>
        <v>0</v>
      </c>
      <c r="G18" s="310">
        <f>'NonE-crude oil'!G66+'E-crude oil'!G66</f>
        <v>0</v>
      </c>
      <c r="H18" s="310">
        <f>'NonE-crude oil'!H66+'E-crude oil'!H66</f>
        <v>0</v>
      </c>
      <c r="I18" s="310">
        <f>'NonE-crude oil'!I66+'E-crude oil'!I66</f>
        <v>0</v>
      </c>
      <c r="J18" s="310">
        <f>'NonE-crude oil'!J66+'E-crude oil'!J66</f>
        <v>0</v>
      </c>
      <c r="K18" s="310">
        <f>'NonE-crude oil'!K66+'E-crude oil'!K66</f>
        <v>0</v>
      </c>
      <c r="L18" s="310">
        <f>'NonE-crude oil'!L66+'E-crude oil'!L66</f>
        <v>0</v>
      </c>
      <c r="M18" s="310">
        <f>'NonE-crude oil'!M66+'E-crude oil'!M66</f>
        <v>0</v>
      </c>
      <c r="N18" s="310">
        <f>'NonE-crude oil'!N66+'E-crude oil'!N66</f>
        <v>0</v>
      </c>
      <c r="O18" s="310">
        <f>'NonE-crude oil'!O66+'E-crude oil'!O66</f>
        <v>0</v>
      </c>
      <c r="P18" s="310">
        <f>'NonE-crude oil'!P66+'E-crude oil'!P66</f>
        <v>0</v>
      </c>
      <c r="Q18" s="310">
        <f>'NonE-crude oil'!Q66+'E-crude oil'!Q66</f>
        <v>0</v>
      </c>
      <c r="R18" s="310">
        <f>'NonE-crude oil'!R66+'E-crude oil'!R66</f>
        <v>0</v>
      </c>
      <c r="S18" s="310">
        <f>'NonE-crude oil'!S66+'E-crude oil'!S66</f>
        <v>0</v>
      </c>
      <c r="T18" s="310">
        <f>'NonE-crude oil'!T66+'E-crude oil'!T66</f>
        <v>0</v>
      </c>
      <c r="U18" s="310">
        <f>'NonE-crude oil'!U66+'E-crude oil'!U66</f>
        <v>0</v>
      </c>
      <c r="V18" s="310">
        <f>'NonE-crude oil'!V66+'E-crude oil'!V66</f>
        <v>0</v>
      </c>
      <c r="W18" s="310">
        <f>'NonE-crude oil'!W66+'E-crude oil'!W66</f>
        <v>0</v>
      </c>
      <c r="X18" s="310">
        <f>'NonE-crude oil'!X66+'E-crude oil'!X66</f>
        <v>0</v>
      </c>
      <c r="Y18" s="310">
        <f>'NonE-crude oil'!Y66+'E-crude oil'!Y66</f>
        <v>0</v>
      </c>
      <c r="Z18" s="310">
        <f>'NonE-crude oil'!Z66+'E-crude oil'!Z66</f>
        <v>0</v>
      </c>
      <c r="AA18" s="310">
        <f>'NonE-crude oil'!AA66+'E-crude oil'!AA66</f>
        <v>0</v>
      </c>
      <c r="AB18" s="310">
        <f>'NonE-crude oil'!AB66+'E-crude oil'!AB66</f>
        <v>0</v>
      </c>
      <c r="AC18" s="310">
        <f>'NonE-crude oil'!AC66+'E-crude oil'!AC66</f>
        <v>0</v>
      </c>
      <c r="AD18" s="310">
        <f>'NonE-crude oil'!AD66+'E-crude oil'!AD66</f>
        <v>0</v>
      </c>
      <c r="AE18" s="310">
        <f>'NonE-crude oil'!AE66+'E-crude oil'!AE66</f>
        <v>0</v>
      </c>
      <c r="AF18" s="310">
        <f>'NonE-crude oil'!AF66+'E-crude oil'!AF66</f>
        <v>0</v>
      </c>
      <c r="AG18" s="310">
        <f>'NonE-crude oil'!AG66+'E-crude oil'!AG66</f>
        <v>0</v>
      </c>
      <c r="AH18" s="310">
        <f>'NonE-crude oil'!AH66+'E-crude oil'!AH66</f>
        <v>0</v>
      </c>
      <c r="AI18" s="310">
        <f>'NonE-crude oil'!AI66+'E-crude oil'!AI66</f>
        <v>0</v>
      </c>
      <c r="AJ18" s="310">
        <f>'NonE-crude oil'!AJ66+'E-crude oil'!AJ66</f>
        <v>0</v>
      </c>
      <c r="AK18" s="310">
        <f>'NonE-crude oil'!AK66+'E-crude oil'!AK66</f>
        <v>0</v>
      </c>
      <c r="AL18" s="310">
        <f>'NonE-crude oil'!AL66+'E-crude oil'!AL66</f>
        <v>0</v>
      </c>
      <c r="AM18" s="310">
        <f>'NonE-crude oil'!AM66+'E-crude oil'!AM66</f>
        <v>0</v>
      </c>
      <c r="AN18" s="310">
        <f>'NonE-crude oil'!AN66+'E-crude oil'!AN66</f>
        <v>0</v>
      </c>
      <c r="AO18" s="310">
        <f>'NonE-crude oil'!AO66+'E-crude oil'!AO66</f>
        <v>0</v>
      </c>
      <c r="AP18" s="310">
        <f>'NonE-crude oil'!AP66+'E-crude oil'!AP66</f>
        <v>0</v>
      </c>
      <c r="AQ18" s="310">
        <f>'NonE-crude oil'!AQ66+'E-crude oil'!AQ66</f>
        <v>0</v>
      </c>
    </row>
    <row r="19" spans="1:43" x14ac:dyDescent="0.2">
      <c r="A19" s="133" t="s">
        <v>106</v>
      </c>
      <c r="B19" s="310">
        <f>'NonE-crude oil'!B67+'E-crude oil'!B67</f>
        <v>0</v>
      </c>
      <c r="C19" s="310">
        <f>'NonE-crude oil'!C67+'E-crude oil'!C67</f>
        <v>0</v>
      </c>
      <c r="D19" s="310">
        <f>'NonE-crude oil'!D67+'E-crude oil'!D67</f>
        <v>0</v>
      </c>
      <c r="E19" s="310">
        <f>'NonE-crude oil'!E67+'E-crude oil'!E67</f>
        <v>0</v>
      </c>
      <c r="F19" s="310">
        <f>'NonE-crude oil'!F67+'E-crude oil'!F67</f>
        <v>0</v>
      </c>
      <c r="G19" s="310">
        <f>'NonE-crude oil'!G67+'E-crude oil'!G67</f>
        <v>0</v>
      </c>
      <c r="H19" s="310">
        <f>'NonE-crude oil'!H67+'E-crude oil'!H67</f>
        <v>0</v>
      </c>
      <c r="I19" s="310">
        <f>'NonE-crude oil'!I67+'E-crude oil'!I67</f>
        <v>0</v>
      </c>
      <c r="J19" s="310">
        <f>'NonE-crude oil'!J67+'E-crude oil'!J67</f>
        <v>0</v>
      </c>
      <c r="K19" s="310">
        <f>'NonE-crude oil'!K67+'E-crude oil'!K67</f>
        <v>0</v>
      </c>
      <c r="L19" s="310">
        <f>'NonE-crude oil'!L67+'E-crude oil'!L67</f>
        <v>0</v>
      </c>
      <c r="M19" s="310">
        <f>'NonE-crude oil'!M67+'E-crude oil'!M67</f>
        <v>0</v>
      </c>
      <c r="N19" s="310">
        <f>'NonE-crude oil'!N67+'E-crude oil'!N67</f>
        <v>0</v>
      </c>
      <c r="O19" s="310">
        <f>'NonE-crude oil'!O67+'E-crude oil'!O67</f>
        <v>0</v>
      </c>
      <c r="P19" s="310">
        <f>'NonE-crude oil'!P67+'E-crude oil'!P67</f>
        <v>0</v>
      </c>
      <c r="Q19" s="310">
        <f>'NonE-crude oil'!Q67+'E-crude oil'!Q67</f>
        <v>0</v>
      </c>
      <c r="R19" s="310">
        <f>'NonE-crude oil'!R67+'E-crude oil'!R67</f>
        <v>0</v>
      </c>
      <c r="S19" s="310">
        <f>'NonE-crude oil'!S67+'E-crude oil'!S67</f>
        <v>0</v>
      </c>
      <c r="T19" s="310">
        <f>'NonE-crude oil'!T67+'E-crude oil'!T67</f>
        <v>0</v>
      </c>
      <c r="U19" s="310">
        <f>'NonE-crude oil'!U67+'E-crude oil'!U67</f>
        <v>0</v>
      </c>
      <c r="V19" s="310">
        <f>'NonE-crude oil'!V67+'E-crude oil'!V67</f>
        <v>0</v>
      </c>
      <c r="W19" s="310">
        <f>'NonE-crude oil'!W67+'E-crude oil'!W67</f>
        <v>0</v>
      </c>
      <c r="X19" s="310">
        <f>'NonE-crude oil'!X67+'E-crude oil'!X67</f>
        <v>0</v>
      </c>
      <c r="Y19" s="310">
        <f>'NonE-crude oil'!Y67+'E-crude oil'!Y67</f>
        <v>0</v>
      </c>
      <c r="Z19" s="310">
        <f>'NonE-crude oil'!Z67+'E-crude oil'!Z67</f>
        <v>0</v>
      </c>
      <c r="AA19" s="310">
        <f>'NonE-crude oil'!AA67+'E-crude oil'!AA67</f>
        <v>0</v>
      </c>
      <c r="AB19" s="310">
        <f>'NonE-crude oil'!AB67+'E-crude oil'!AB67</f>
        <v>0</v>
      </c>
      <c r="AC19" s="310">
        <f>'NonE-crude oil'!AC67+'E-crude oil'!AC67</f>
        <v>0</v>
      </c>
      <c r="AD19" s="310">
        <f>'NonE-crude oil'!AD67+'E-crude oil'!AD67</f>
        <v>0</v>
      </c>
      <c r="AE19" s="310">
        <f>'NonE-crude oil'!AE67+'E-crude oil'!AE67</f>
        <v>0</v>
      </c>
      <c r="AF19" s="310">
        <f>'NonE-crude oil'!AF67+'E-crude oil'!AF67</f>
        <v>0</v>
      </c>
      <c r="AG19" s="310">
        <f>'NonE-crude oil'!AG67+'E-crude oil'!AG67</f>
        <v>0</v>
      </c>
      <c r="AH19" s="310">
        <f>'NonE-crude oil'!AH67+'E-crude oil'!AH67</f>
        <v>0</v>
      </c>
      <c r="AI19" s="310">
        <f>'NonE-crude oil'!AI67+'E-crude oil'!AI67</f>
        <v>0</v>
      </c>
      <c r="AJ19" s="310">
        <f>'NonE-crude oil'!AJ67+'E-crude oil'!AJ67</f>
        <v>0</v>
      </c>
      <c r="AK19" s="310">
        <f>'NonE-crude oil'!AK67+'E-crude oil'!AK67</f>
        <v>0</v>
      </c>
      <c r="AL19" s="310">
        <f>'NonE-crude oil'!AL67+'E-crude oil'!AL67</f>
        <v>0</v>
      </c>
      <c r="AM19" s="310">
        <f>'NonE-crude oil'!AM67+'E-crude oil'!AM67</f>
        <v>0</v>
      </c>
      <c r="AN19" s="310">
        <f>'NonE-crude oil'!AN67+'E-crude oil'!AN67</f>
        <v>0</v>
      </c>
      <c r="AO19" s="310">
        <f>'NonE-crude oil'!AO67+'E-crude oil'!AO67</f>
        <v>0</v>
      </c>
      <c r="AP19" s="310">
        <f>'NonE-crude oil'!AP67+'E-crude oil'!AP67</f>
        <v>0</v>
      </c>
      <c r="AQ19" s="310">
        <f>'NonE-crude oil'!AQ67+'E-crude oil'!AQ67</f>
        <v>0</v>
      </c>
    </row>
    <row r="20" spans="1:43" x14ac:dyDescent="0.2">
      <c r="A20" s="133" t="s">
        <v>107</v>
      </c>
      <c r="B20" s="310">
        <f>'NonE-crude oil'!B68+'E-crude oil'!B68</f>
        <v>5555649000</v>
      </c>
      <c r="C20" s="310">
        <f>'NonE-crude oil'!C68+'E-crude oil'!C68</f>
        <v>0</v>
      </c>
      <c r="D20" s="310">
        <f>'NonE-crude oil'!D68+'E-crude oil'!D68</f>
        <v>0</v>
      </c>
      <c r="E20" s="310">
        <f>'NonE-crude oil'!E68+'E-crude oil'!E68</f>
        <v>0</v>
      </c>
      <c r="F20" s="310">
        <f>'NonE-crude oil'!F68+'E-crude oil'!F68</f>
        <v>0</v>
      </c>
      <c r="G20" s="310">
        <f>'NonE-crude oil'!G68+'E-crude oil'!G68</f>
        <v>0</v>
      </c>
      <c r="H20" s="310">
        <f>'NonE-crude oil'!H68+'E-crude oil'!H68</f>
        <v>0</v>
      </c>
      <c r="I20" s="310">
        <f>'NonE-crude oil'!I68+'E-crude oil'!I68</f>
        <v>0</v>
      </c>
      <c r="J20" s="310">
        <f>'NonE-crude oil'!J68+'E-crude oil'!J68</f>
        <v>0</v>
      </c>
      <c r="K20" s="310">
        <f>'NonE-crude oil'!K68+'E-crude oil'!K68</f>
        <v>0</v>
      </c>
      <c r="L20" s="310">
        <f>'NonE-crude oil'!L68+'E-crude oil'!L68</f>
        <v>0</v>
      </c>
      <c r="M20" s="310">
        <f>'NonE-crude oil'!M68+'E-crude oil'!M68</f>
        <v>0</v>
      </c>
      <c r="N20" s="310">
        <f>'NonE-crude oil'!N68+'E-crude oil'!N68</f>
        <v>0</v>
      </c>
      <c r="O20" s="310">
        <f>'NonE-crude oil'!O68+'E-crude oil'!O68</f>
        <v>0</v>
      </c>
      <c r="P20" s="310">
        <f>'NonE-crude oil'!P68+'E-crude oil'!P68</f>
        <v>0</v>
      </c>
      <c r="Q20" s="310">
        <f>'NonE-crude oil'!Q68+'E-crude oil'!Q68</f>
        <v>0</v>
      </c>
      <c r="R20" s="310">
        <f>'NonE-crude oil'!R68+'E-crude oil'!R68</f>
        <v>0</v>
      </c>
      <c r="S20" s="310">
        <f>'NonE-crude oil'!S68+'E-crude oil'!S68</f>
        <v>0</v>
      </c>
      <c r="T20" s="310">
        <f>'NonE-crude oil'!T68+'E-crude oil'!T68</f>
        <v>0</v>
      </c>
      <c r="U20" s="310">
        <f>'NonE-crude oil'!U68+'E-crude oil'!U68</f>
        <v>0</v>
      </c>
      <c r="V20" s="310">
        <f>'NonE-crude oil'!V68+'E-crude oil'!V68</f>
        <v>0</v>
      </c>
      <c r="W20" s="310">
        <f>'NonE-crude oil'!W68+'E-crude oil'!W68</f>
        <v>0</v>
      </c>
      <c r="X20" s="310">
        <f>'NonE-crude oil'!X68+'E-crude oil'!X68</f>
        <v>0</v>
      </c>
      <c r="Y20" s="310">
        <f>'NonE-crude oil'!Y68+'E-crude oil'!Y68</f>
        <v>0</v>
      </c>
      <c r="Z20" s="310">
        <f>'NonE-crude oil'!Z68+'E-crude oil'!Z68</f>
        <v>0</v>
      </c>
      <c r="AA20" s="310">
        <f>'NonE-crude oil'!AA68+'E-crude oil'!AA68</f>
        <v>0</v>
      </c>
      <c r="AB20" s="310">
        <f>'NonE-crude oil'!AB68+'E-crude oil'!AB68</f>
        <v>0</v>
      </c>
      <c r="AC20" s="310">
        <f>'NonE-crude oil'!AC68+'E-crude oil'!AC68</f>
        <v>0</v>
      </c>
      <c r="AD20" s="310">
        <f>'NonE-crude oil'!AD68+'E-crude oil'!AD68</f>
        <v>0</v>
      </c>
      <c r="AE20" s="310">
        <f>'NonE-crude oil'!AE68+'E-crude oil'!AE68</f>
        <v>0</v>
      </c>
      <c r="AF20" s="310">
        <f>'NonE-crude oil'!AF68+'E-crude oil'!AF68</f>
        <v>0</v>
      </c>
      <c r="AG20" s="310">
        <f>'NonE-crude oil'!AG68+'E-crude oil'!AG68</f>
        <v>0</v>
      </c>
      <c r="AH20" s="310">
        <f>'NonE-crude oil'!AH68+'E-crude oil'!AH68</f>
        <v>0</v>
      </c>
      <c r="AI20" s="310">
        <f>'NonE-crude oil'!AI68+'E-crude oil'!AI68</f>
        <v>0</v>
      </c>
      <c r="AJ20" s="310">
        <f>'NonE-crude oil'!AJ68+'E-crude oil'!AJ68</f>
        <v>0</v>
      </c>
      <c r="AK20" s="310">
        <f>'NonE-crude oil'!AK68+'E-crude oil'!AK68</f>
        <v>0</v>
      </c>
      <c r="AL20" s="310">
        <f>'NonE-crude oil'!AL68+'E-crude oil'!AL68</f>
        <v>0</v>
      </c>
      <c r="AM20" s="310">
        <f>'NonE-crude oil'!AM68+'E-crude oil'!AM68</f>
        <v>0</v>
      </c>
      <c r="AN20" s="310">
        <f>'NonE-crude oil'!AN68+'E-crude oil'!AN68</f>
        <v>0</v>
      </c>
      <c r="AO20" s="310">
        <f>'NonE-crude oil'!AO68+'E-crude oil'!AO68</f>
        <v>0</v>
      </c>
      <c r="AP20" s="310">
        <f>'NonE-crude oil'!AP68+'E-crude oil'!AP68</f>
        <v>0</v>
      </c>
      <c r="AQ20" s="310">
        <f>'NonE-crude oil'!AQ68+'E-crude oil'!AQ68</f>
        <v>0</v>
      </c>
    </row>
    <row r="21" spans="1:43" x14ac:dyDescent="0.2">
      <c r="A21" s="133" t="s">
        <v>108</v>
      </c>
      <c r="B21" s="310">
        <f>'NonE-crude oil'!B69+'E-crude oil'!B69</f>
        <v>2777824500</v>
      </c>
      <c r="C21" s="310">
        <f>'NonE-crude oil'!C69+'E-crude oil'!C69</f>
        <v>2777824500</v>
      </c>
      <c r="D21" s="310">
        <f>'NonE-crude oil'!D69+'E-crude oil'!D69</f>
        <v>2842331415.6410165</v>
      </c>
      <c r="E21" s="310">
        <f>'NonE-crude oil'!E69+'E-crude oil'!E69</f>
        <v>3258531987.7212939</v>
      </c>
      <c r="F21" s="310">
        <f>'NonE-crude oil'!F69+'E-crude oil'!F69</f>
        <v>3593090055.5624943</v>
      </c>
      <c r="G21" s="310">
        <f>'NonE-crude oil'!G69+'E-crude oil'!G69</f>
        <v>3809924202.4391131</v>
      </c>
      <c r="H21" s="310">
        <f>'NonE-crude oil'!H69+'E-crude oil'!H69</f>
        <v>4024554272.0092831</v>
      </c>
      <c r="I21" s="310">
        <f>'NonE-crude oil'!I69+'E-crude oil'!I69</f>
        <v>4135259520.1833172</v>
      </c>
      <c r="J21" s="310">
        <f>'NonE-crude oil'!J69+'E-crude oil'!J69</f>
        <v>4241450115.212039</v>
      </c>
      <c r="K21" s="310">
        <f>'NonE-crude oil'!K69+'E-crude oil'!K69</f>
        <v>4347338471.1845617</v>
      </c>
      <c r="L21" s="310">
        <f>'NonE-crude oil'!L69+'E-crude oil'!L69</f>
        <v>4450904446.1854191</v>
      </c>
      <c r="M21" s="310">
        <f>'NonE-crude oil'!M69+'E-crude oil'!M69</f>
        <v>4552691475.2543926</v>
      </c>
      <c r="N21" s="310">
        <f>'NonE-crude oil'!N69+'E-crude oil'!N69</f>
        <v>4601432276.2358742</v>
      </c>
      <c r="O21" s="310">
        <f>'NonE-crude oil'!O69+'E-crude oil'!O69</f>
        <v>4649921471.4016275</v>
      </c>
      <c r="P21" s="310">
        <f>'NonE-crude oil'!P69+'E-crude oil'!P69</f>
        <v>4698159183.5898132</v>
      </c>
      <c r="Q21" s="310">
        <f>'NonE-crude oil'!Q69+'E-crude oil'!Q69</f>
        <v>4746145535.623786</v>
      </c>
      <c r="R21" s="310">
        <f>'NonE-crude oil'!R69+'E-crude oil'!R69</f>
        <v>4793880650.3121052</v>
      </c>
      <c r="S21" s="310">
        <f>'NonE-crude oil'!S69+'E-crude oil'!S69</f>
        <v>4773770002.3605146</v>
      </c>
      <c r="T21" s="310">
        <f>'NonE-crude oil'!T69+'E-crude oil'!T69</f>
        <v>4753693379.9458809</v>
      </c>
      <c r="U21" s="310">
        <f>'NonE-crude oil'!U69+'E-crude oil'!U69</f>
        <v>4733650782.3245001</v>
      </c>
      <c r="V21" s="310">
        <f>'NonE-crude oil'!V69+'E-crude oil'!V69</f>
        <v>4713642208.7526112</v>
      </c>
      <c r="W21" s="310">
        <f>'NonE-crude oil'!W69+'E-crude oil'!W69</f>
        <v>4693667658.4863968</v>
      </c>
      <c r="X21" s="310">
        <f>'NonE-crude oil'!X69+'E-crude oil'!X69</f>
        <v>4673727130.7819815</v>
      </c>
      <c r="Y21" s="310">
        <f>'NonE-crude oil'!Y69+'E-crude oil'!Y69</f>
        <v>4653820624.8954191</v>
      </c>
      <c r="Z21" s="310">
        <f>'NonE-crude oil'!Z69+'E-crude oil'!Z69</f>
        <v>4633948140.0827141</v>
      </c>
      <c r="AA21" s="310">
        <f>'NonE-crude oil'!AA69+'E-crude oil'!AA69</f>
        <v>4614109675.5998049</v>
      </c>
      <c r="AB21" s="310">
        <f>'NonE-crude oil'!AB69+'E-crude oil'!AB69</f>
        <v>4594305230.7025728</v>
      </c>
      <c r="AC21" s="310">
        <f>'NonE-crude oil'!AC69+'E-crude oil'!AC69</f>
        <v>4574534804.6468363</v>
      </c>
      <c r="AD21" s="310">
        <f>'NonE-crude oil'!AD69+'E-crude oil'!AD69</f>
        <v>4554798396.6883564</v>
      </c>
      <c r="AE21" s="310">
        <f>'NonE-crude oil'!AE69+'E-crude oil'!AE69</f>
        <v>4535096006.0828342</v>
      </c>
      <c r="AF21" s="310">
        <f>'NonE-crude oil'!AF69+'E-crude oil'!AF69</f>
        <v>4515427632.0859089</v>
      </c>
      <c r="AG21" s="310">
        <f>'NonE-crude oil'!AG69+'E-crude oil'!AG69</f>
        <v>4495793273.9531612</v>
      </c>
      <c r="AH21" s="310">
        <f>'NonE-crude oil'!AH69+'E-crude oil'!AH69</f>
        <v>4484746165.8399963</v>
      </c>
      <c r="AI21" s="310">
        <f>'NonE-crude oil'!AI69+'E-crude oil'!AI69</f>
        <v>4473712710.6816511</v>
      </c>
      <c r="AJ21" s="310">
        <f>'NonE-crude oil'!AJ69+'E-crude oil'!AJ69</f>
        <v>4462692908.1831245</v>
      </c>
      <c r="AK21" s="310">
        <f>'NonE-crude oil'!AK69+'E-crude oil'!AK69</f>
        <v>4451686758.0493822</v>
      </c>
      <c r="AL21" s="310">
        <f>'NonE-crude oil'!AL69+'E-crude oil'!AL69</f>
        <v>4440694259.9853802</v>
      </c>
      <c r="AM21" s="310">
        <f>'NonE-crude oil'!AM69+'E-crude oil'!AM69</f>
        <v>4426881302.7467737</v>
      </c>
      <c r="AN21" s="310">
        <f>'NonE-crude oil'!AN69+'E-crude oil'!AN69</f>
        <v>4413088783.628231</v>
      </c>
      <c r="AO21" s="310">
        <f>'NonE-crude oil'!AO69+'E-crude oil'!AO69</f>
        <v>4399316702.1847172</v>
      </c>
      <c r="AP21" s="310">
        <f>'NonE-crude oil'!AP69+'E-crude oil'!AP69</f>
        <v>4385565057.9711599</v>
      </c>
      <c r="AQ21" s="310">
        <f>'NonE-crude oil'!AQ69+'E-crude oil'!AQ69</f>
        <v>4371464333.1792078</v>
      </c>
    </row>
    <row r="22" spans="1:43" x14ac:dyDescent="0.2">
      <c r="A22" s="133" t="s">
        <v>109</v>
      </c>
      <c r="B22" s="310">
        <f>'NonE-crude oil'!B70+'E-crude oil'!B70</f>
        <v>2777824500</v>
      </c>
      <c r="C22" s="310">
        <f>'NonE-crude oil'!C70+'E-crude oil'!C70</f>
        <v>0</v>
      </c>
      <c r="D22" s="310">
        <f>'NonE-crude oil'!D70+'E-crude oil'!D70</f>
        <v>0</v>
      </c>
      <c r="E22" s="310">
        <f>'NonE-crude oil'!E70+'E-crude oil'!E70</f>
        <v>0</v>
      </c>
      <c r="F22" s="310">
        <f>'NonE-crude oil'!F70+'E-crude oil'!F70</f>
        <v>0</v>
      </c>
      <c r="G22" s="310">
        <f>'NonE-crude oil'!G70+'E-crude oil'!G70</f>
        <v>0</v>
      </c>
      <c r="H22" s="310">
        <f>'NonE-crude oil'!H70+'E-crude oil'!H70</f>
        <v>0</v>
      </c>
      <c r="I22" s="310">
        <f>'NonE-crude oil'!I70+'E-crude oil'!I70</f>
        <v>0</v>
      </c>
      <c r="J22" s="310">
        <f>'NonE-crude oil'!J70+'E-crude oil'!J70</f>
        <v>0</v>
      </c>
      <c r="K22" s="310">
        <f>'NonE-crude oil'!K70+'E-crude oil'!K70</f>
        <v>0</v>
      </c>
      <c r="L22" s="310">
        <f>'NonE-crude oil'!L70+'E-crude oil'!L70</f>
        <v>0</v>
      </c>
      <c r="M22" s="310">
        <f>'NonE-crude oil'!M70+'E-crude oil'!M70</f>
        <v>0</v>
      </c>
      <c r="N22" s="310">
        <f>'NonE-crude oil'!N70+'E-crude oil'!N70</f>
        <v>0</v>
      </c>
      <c r="O22" s="310">
        <f>'NonE-crude oil'!O70+'E-crude oil'!O70</f>
        <v>0</v>
      </c>
      <c r="P22" s="310">
        <f>'NonE-crude oil'!P70+'E-crude oil'!P70</f>
        <v>0</v>
      </c>
      <c r="Q22" s="310">
        <f>'NonE-crude oil'!Q70+'E-crude oil'!Q70</f>
        <v>0</v>
      </c>
      <c r="R22" s="310">
        <f>'NonE-crude oil'!R70+'E-crude oil'!R70</f>
        <v>0</v>
      </c>
      <c r="S22" s="310">
        <f>'NonE-crude oil'!S70+'E-crude oil'!S70</f>
        <v>0</v>
      </c>
      <c r="T22" s="310">
        <f>'NonE-crude oil'!T70+'E-crude oil'!T70</f>
        <v>0</v>
      </c>
      <c r="U22" s="310">
        <f>'NonE-crude oil'!U70+'E-crude oil'!U70</f>
        <v>0</v>
      </c>
      <c r="V22" s="310">
        <f>'NonE-crude oil'!V70+'E-crude oil'!V70</f>
        <v>0</v>
      </c>
      <c r="W22" s="310">
        <f>'NonE-crude oil'!W70+'E-crude oil'!W70</f>
        <v>0</v>
      </c>
      <c r="X22" s="310">
        <f>'NonE-crude oil'!X70+'E-crude oil'!X70</f>
        <v>0</v>
      </c>
      <c r="Y22" s="310">
        <f>'NonE-crude oil'!Y70+'E-crude oil'!Y70</f>
        <v>0</v>
      </c>
      <c r="Z22" s="310">
        <f>'NonE-crude oil'!Z70+'E-crude oil'!Z70</f>
        <v>0</v>
      </c>
      <c r="AA22" s="310">
        <f>'NonE-crude oil'!AA70+'E-crude oil'!AA70</f>
        <v>0</v>
      </c>
      <c r="AB22" s="310">
        <f>'NonE-crude oil'!AB70+'E-crude oil'!AB70</f>
        <v>0</v>
      </c>
      <c r="AC22" s="310">
        <f>'NonE-crude oil'!AC70+'E-crude oil'!AC70</f>
        <v>0</v>
      </c>
      <c r="AD22" s="310">
        <f>'NonE-crude oil'!AD70+'E-crude oil'!AD70</f>
        <v>0</v>
      </c>
      <c r="AE22" s="310">
        <f>'NonE-crude oil'!AE70+'E-crude oil'!AE70</f>
        <v>0</v>
      </c>
      <c r="AF22" s="310">
        <f>'NonE-crude oil'!AF70+'E-crude oil'!AF70</f>
        <v>0</v>
      </c>
      <c r="AG22" s="310">
        <f>'NonE-crude oil'!AG70+'E-crude oil'!AG70</f>
        <v>0</v>
      </c>
      <c r="AH22" s="310">
        <f>'NonE-crude oil'!AH70+'E-crude oil'!AH70</f>
        <v>0</v>
      </c>
      <c r="AI22" s="310">
        <f>'NonE-crude oil'!AI70+'E-crude oil'!AI70</f>
        <v>0</v>
      </c>
      <c r="AJ22" s="310">
        <f>'NonE-crude oil'!AJ70+'E-crude oil'!AJ70</f>
        <v>0</v>
      </c>
      <c r="AK22" s="310">
        <f>'NonE-crude oil'!AK70+'E-crude oil'!AK70</f>
        <v>0</v>
      </c>
      <c r="AL22" s="310">
        <f>'NonE-crude oil'!AL70+'E-crude oil'!AL70</f>
        <v>0</v>
      </c>
      <c r="AM22" s="310">
        <f>'NonE-crude oil'!AM70+'E-crude oil'!AM70</f>
        <v>0</v>
      </c>
      <c r="AN22" s="310">
        <f>'NonE-crude oil'!AN70+'E-crude oil'!AN70</f>
        <v>0</v>
      </c>
      <c r="AO22" s="310">
        <f>'NonE-crude oil'!AO70+'E-crude oil'!AO70</f>
        <v>0</v>
      </c>
      <c r="AP22" s="310">
        <f>'NonE-crude oil'!AP70+'E-crude oil'!AP70</f>
        <v>0</v>
      </c>
      <c r="AQ22" s="310">
        <f>'NonE-crude oil'!AQ70+'E-crude oil'!AQ70</f>
        <v>0</v>
      </c>
    </row>
    <row r="23" spans="1:43" x14ac:dyDescent="0.2">
      <c r="A23" s="133" t="s">
        <v>110</v>
      </c>
      <c r="B23" s="310">
        <f>'NonE-crude oil'!B71+'E-crude oil'!B71</f>
        <v>0</v>
      </c>
      <c r="C23" s="310">
        <f>'NonE-crude oil'!C71+'E-crude oil'!C71</f>
        <v>0</v>
      </c>
      <c r="D23" s="310">
        <f>'NonE-crude oil'!D71+'E-crude oil'!D71</f>
        <v>0</v>
      </c>
      <c r="E23" s="310">
        <f>'NonE-crude oil'!E71+'E-crude oil'!E71</f>
        <v>0</v>
      </c>
      <c r="F23" s="310">
        <f>'NonE-crude oil'!F71+'E-crude oil'!F71</f>
        <v>0</v>
      </c>
      <c r="G23" s="310">
        <f>'NonE-crude oil'!G71+'E-crude oil'!G71</f>
        <v>0</v>
      </c>
      <c r="H23" s="310">
        <f>'NonE-crude oil'!H71+'E-crude oil'!H71</f>
        <v>0</v>
      </c>
      <c r="I23" s="310">
        <f>'NonE-crude oil'!I71+'E-crude oil'!I71</f>
        <v>0</v>
      </c>
      <c r="J23" s="310">
        <f>'NonE-crude oil'!J71+'E-crude oil'!J71</f>
        <v>0</v>
      </c>
      <c r="K23" s="310">
        <f>'NonE-crude oil'!K71+'E-crude oil'!K71</f>
        <v>0</v>
      </c>
      <c r="L23" s="310">
        <f>'NonE-crude oil'!L71+'E-crude oil'!L71</f>
        <v>0</v>
      </c>
      <c r="M23" s="310">
        <f>'NonE-crude oil'!M71+'E-crude oil'!M71</f>
        <v>0</v>
      </c>
      <c r="N23" s="310">
        <f>'NonE-crude oil'!N71+'E-crude oil'!N71</f>
        <v>0</v>
      </c>
      <c r="O23" s="310">
        <f>'NonE-crude oil'!O71+'E-crude oil'!O71</f>
        <v>0</v>
      </c>
      <c r="P23" s="310">
        <f>'NonE-crude oil'!P71+'E-crude oil'!P71</f>
        <v>0</v>
      </c>
      <c r="Q23" s="310">
        <f>'NonE-crude oil'!Q71+'E-crude oil'!Q71</f>
        <v>0</v>
      </c>
      <c r="R23" s="310">
        <f>'NonE-crude oil'!R71+'E-crude oil'!R71</f>
        <v>0</v>
      </c>
      <c r="S23" s="310">
        <f>'NonE-crude oil'!S71+'E-crude oil'!S71</f>
        <v>0</v>
      </c>
      <c r="T23" s="310">
        <f>'NonE-crude oil'!T71+'E-crude oil'!T71</f>
        <v>0</v>
      </c>
      <c r="U23" s="310">
        <f>'NonE-crude oil'!U71+'E-crude oil'!U71</f>
        <v>0</v>
      </c>
      <c r="V23" s="310">
        <f>'NonE-crude oil'!V71+'E-crude oil'!V71</f>
        <v>0</v>
      </c>
      <c r="W23" s="310">
        <f>'NonE-crude oil'!W71+'E-crude oil'!W71</f>
        <v>0</v>
      </c>
      <c r="X23" s="310">
        <f>'NonE-crude oil'!X71+'E-crude oil'!X71</f>
        <v>0</v>
      </c>
      <c r="Y23" s="310">
        <f>'NonE-crude oil'!Y71+'E-crude oil'!Y71</f>
        <v>0</v>
      </c>
      <c r="Z23" s="310">
        <f>'NonE-crude oil'!Z71+'E-crude oil'!Z71</f>
        <v>0</v>
      </c>
      <c r="AA23" s="310">
        <f>'NonE-crude oil'!AA71+'E-crude oil'!AA71</f>
        <v>0</v>
      </c>
      <c r="AB23" s="310">
        <f>'NonE-crude oil'!AB71+'E-crude oil'!AB71</f>
        <v>0</v>
      </c>
      <c r="AC23" s="310">
        <f>'NonE-crude oil'!AC71+'E-crude oil'!AC71</f>
        <v>0</v>
      </c>
      <c r="AD23" s="310">
        <f>'NonE-crude oil'!AD71+'E-crude oil'!AD71</f>
        <v>0</v>
      </c>
      <c r="AE23" s="310">
        <f>'NonE-crude oil'!AE71+'E-crude oil'!AE71</f>
        <v>0</v>
      </c>
      <c r="AF23" s="310">
        <f>'NonE-crude oil'!AF71+'E-crude oil'!AF71</f>
        <v>0</v>
      </c>
      <c r="AG23" s="310">
        <f>'NonE-crude oil'!AG71+'E-crude oil'!AG71</f>
        <v>0</v>
      </c>
      <c r="AH23" s="310">
        <f>'NonE-crude oil'!AH71+'E-crude oil'!AH71</f>
        <v>0</v>
      </c>
      <c r="AI23" s="310">
        <f>'NonE-crude oil'!AI71+'E-crude oil'!AI71</f>
        <v>0</v>
      </c>
      <c r="AJ23" s="310">
        <f>'NonE-crude oil'!AJ71+'E-crude oil'!AJ71</f>
        <v>0</v>
      </c>
      <c r="AK23" s="310">
        <f>'NonE-crude oil'!AK71+'E-crude oil'!AK71</f>
        <v>0</v>
      </c>
      <c r="AL23" s="310">
        <f>'NonE-crude oil'!AL71+'E-crude oil'!AL71</f>
        <v>0</v>
      </c>
      <c r="AM23" s="310">
        <f>'NonE-crude oil'!AM71+'E-crude oil'!AM71</f>
        <v>0</v>
      </c>
      <c r="AN23" s="310">
        <f>'NonE-crude oil'!AN71+'E-crude oil'!AN71</f>
        <v>0</v>
      </c>
      <c r="AO23" s="310">
        <f>'NonE-crude oil'!AO71+'E-crude oil'!AO71</f>
        <v>0</v>
      </c>
      <c r="AP23" s="310">
        <f>'NonE-crude oil'!AP71+'E-crude oil'!AP71</f>
        <v>0</v>
      </c>
      <c r="AQ23" s="310">
        <f>'NonE-crude oil'!AQ71+'E-crude oil'!AQ71</f>
        <v>0</v>
      </c>
    </row>
    <row r="24" spans="1:43" x14ac:dyDescent="0.2">
      <c r="A24" s="133" t="s">
        <v>111</v>
      </c>
      <c r="B24" s="310">
        <f>'NonE-crude oil'!B72+'E-crude oil'!B72</f>
        <v>0</v>
      </c>
      <c r="C24" s="310">
        <f>'NonE-crude oil'!C72+'E-crude oil'!C72</f>
        <v>0</v>
      </c>
      <c r="D24" s="310">
        <f>'NonE-crude oil'!D72+'E-crude oil'!D72</f>
        <v>0</v>
      </c>
      <c r="E24" s="310">
        <f>'NonE-crude oil'!E72+'E-crude oil'!E72</f>
        <v>0</v>
      </c>
      <c r="F24" s="310">
        <f>'NonE-crude oil'!F72+'E-crude oil'!F72</f>
        <v>0</v>
      </c>
      <c r="G24" s="310">
        <f>'NonE-crude oil'!G72+'E-crude oil'!G72</f>
        <v>0</v>
      </c>
      <c r="H24" s="310">
        <f>'NonE-crude oil'!H72+'E-crude oil'!H72</f>
        <v>0</v>
      </c>
      <c r="I24" s="310">
        <f>'NonE-crude oil'!I72+'E-crude oil'!I72</f>
        <v>0</v>
      </c>
      <c r="J24" s="310">
        <f>'NonE-crude oil'!J72+'E-crude oil'!J72</f>
        <v>0</v>
      </c>
      <c r="K24" s="310">
        <f>'NonE-crude oil'!K72+'E-crude oil'!K72</f>
        <v>0</v>
      </c>
      <c r="L24" s="310">
        <f>'NonE-crude oil'!L72+'E-crude oil'!L72</f>
        <v>0</v>
      </c>
      <c r="M24" s="310">
        <f>'NonE-crude oil'!M72+'E-crude oil'!M72</f>
        <v>0</v>
      </c>
      <c r="N24" s="310">
        <f>'NonE-crude oil'!N72+'E-crude oil'!N72</f>
        <v>0</v>
      </c>
      <c r="O24" s="310">
        <f>'NonE-crude oil'!O72+'E-crude oil'!O72</f>
        <v>0</v>
      </c>
      <c r="P24" s="310">
        <f>'NonE-crude oil'!P72+'E-crude oil'!P72</f>
        <v>0</v>
      </c>
      <c r="Q24" s="310">
        <f>'NonE-crude oil'!Q72+'E-crude oil'!Q72</f>
        <v>0</v>
      </c>
      <c r="R24" s="310">
        <f>'NonE-crude oil'!R72+'E-crude oil'!R72</f>
        <v>0</v>
      </c>
      <c r="S24" s="310">
        <f>'NonE-crude oil'!S72+'E-crude oil'!S72</f>
        <v>0</v>
      </c>
      <c r="T24" s="310">
        <f>'NonE-crude oil'!T72+'E-crude oil'!T72</f>
        <v>0</v>
      </c>
      <c r="U24" s="310">
        <f>'NonE-crude oil'!U72+'E-crude oil'!U72</f>
        <v>0</v>
      </c>
      <c r="V24" s="310">
        <f>'NonE-crude oil'!V72+'E-crude oil'!V72</f>
        <v>0</v>
      </c>
      <c r="W24" s="310">
        <f>'NonE-crude oil'!W72+'E-crude oil'!W72</f>
        <v>0</v>
      </c>
      <c r="X24" s="310">
        <f>'NonE-crude oil'!X72+'E-crude oil'!X72</f>
        <v>0</v>
      </c>
      <c r="Y24" s="310">
        <f>'NonE-crude oil'!Y72+'E-crude oil'!Y72</f>
        <v>0</v>
      </c>
      <c r="Z24" s="310">
        <f>'NonE-crude oil'!Z72+'E-crude oil'!Z72</f>
        <v>0</v>
      </c>
      <c r="AA24" s="310">
        <f>'NonE-crude oil'!AA72+'E-crude oil'!AA72</f>
        <v>0</v>
      </c>
      <c r="AB24" s="310">
        <f>'NonE-crude oil'!AB72+'E-crude oil'!AB72</f>
        <v>0</v>
      </c>
      <c r="AC24" s="310">
        <f>'NonE-crude oil'!AC72+'E-crude oil'!AC72</f>
        <v>0</v>
      </c>
      <c r="AD24" s="310">
        <f>'NonE-crude oil'!AD72+'E-crude oil'!AD72</f>
        <v>0</v>
      </c>
      <c r="AE24" s="310">
        <f>'NonE-crude oil'!AE72+'E-crude oil'!AE72</f>
        <v>0</v>
      </c>
      <c r="AF24" s="310">
        <f>'NonE-crude oil'!AF72+'E-crude oil'!AF72</f>
        <v>0</v>
      </c>
      <c r="AG24" s="310">
        <f>'NonE-crude oil'!AG72+'E-crude oil'!AG72</f>
        <v>0</v>
      </c>
      <c r="AH24" s="310">
        <f>'NonE-crude oil'!AH72+'E-crude oil'!AH72</f>
        <v>0</v>
      </c>
      <c r="AI24" s="310">
        <f>'NonE-crude oil'!AI72+'E-crude oil'!AI72</f>
        <v>0</v>
      </c>
      <c r="AJ24" s="310">
        <f>'NonE-crude oil'!AJ72+'E-crude oil'!AJ72</f>
        <v>0</v>
      </c>
      <c r="AK24" s="310">
        <f>'NonE-crude oil'!AK72+'E-crude oil'!AK72</f>
        <v>0</v>
      </c>
      <c r="AL24" s="310">
        <f>'NonE-crude oil'!AL72+'E-crude oil'!AL72</f>
        <v>0</v>
      </c>
      <c r="AM24" s="310">
        <f>'NonE-crude oil'!AM72+'E-crude oil'!AM72</f>
        <v>0</v>
      </c>
      <c r="AN24" s="310">
        <f>'NonE-crude oil'!AN72+'E-crude oil'!AN72</f>
        <v>0</v>
      </c>
      <c r="AO24" s="310">
        <f>'NonE-crude oil'!AO72+'E-crude oil'!AO72</f>
        <v>0</v>
      </c>
      <c r="AP24" s="310">
        <f>'NonE-crude oil'!AP72+'E-crude oil'!AP72</f>
        <v>0</v>
      </c>
      <c r="AQ24" s="310">
        <f>'NonE-crude oil'!AQ72+'E-crude oil'!AQ72</f>
        <v>0</v>
      </c>
    </row>
    <row r="25" spans="1:43" x14ac:dyDescent="0.2">
      <c r="A25" s="133" t="s">
        <v>112</v>
      </c>
      <c r="B25" s="310">
        <f>'NonE-crude oil'!B73+'E-crude oil'!B73</f>
        <v>0</v>
      </c>
      <c r="C25" s="310">
        <f>'NonE-crude oil'!C73+'E-crude oil'!C73</f>
        <v>13889122500.000086</v>
      </c>
      <c r="D25" s="310">
        <f>'NonE-crude oil'!D73+'E-crude oil'!D73</f>
        <v>16003287668.160831</v>
      </c>
      <c r="E25" s="310">
        <f>'NonE-crude oil'!E73+'E-crude oil'!E73</f>
        <v>16708029349.530928</v>
      </c>
      <c r="F25" s="310">
        <f>'NonE-crude oil'!F73+'E-crude oil'!F73</f>
        <v>17641385301.357567</v>
      </c>
      <c r="G25" s="310">
        <f>'NonE-crude oil'!G73+'E-crude oil'!G73</f>
        <v>18838069093.843742</v>
      </c>
      <c r="H25" s="310">
        <f>'NonE-crude oil'!H73+'E-crude oil'!H73</f>
        <v>20362074683.540363</v>
      </c>
      <c r="I25" s="310">
        <f>'NonE-crude oil'!I73+'E-crude oil'!I73</f>
        <v>21911008002.198009</v>
      </c>
      <c r="J25" s="310">
        <f>'NonE-crude oil'!J73+'E-crude oil'!J73</f>
        <v>23226704705.049263</v>
      </c>
      <c r="K25" s="310">
        <f>'NonE-crude oil'!K73+'E-crude oil'!K73</f>
        <v>24414367122.850704</v>
      </c>
      <c r="L25" s="310">
        <f>'NonE-crude oil'!L73+'E-crude oil'!L73</f>
        <v>25454457602.265785</v>
      </c>
      <c r="M25" s="310">
        <f>'NonE-crude oil'!M73+'E-crude oil'!M73</f>
        <v>26397691705.549259</v>
      </c>
      <c r="N25" s="310">
        <f>'NonE-crude oil'!N73+'E-crude oil'!N73</f>
        <v>27366788702.038013</v>
      </c>
      <c r="O25" s="310">
        <f>'NonE-crude oil'!O73+'E-crude oil'!O73</f>
        <v>28312985114.2775</v>
      </c>
      <c r="P25" s="310">
        <f>'NonE-crude oil'!P73+'E-crude oil'!P73</f>
        <v>29234969138.109444</v>
      </c>
      <c r="Q25" s="310">
        <f>'NonE-crude oil'!Q73+'E-crude oil'!Q73</f>
        <v>30131864013.560467</v>
      </c>
      <c r="R25" s="310">
        <f>'NonE-crude oil'!R73+'E-crude oil'!R73</f>
        <v>31003231292.586441</v>
      </c>
      <c r="S25" s="310">
        <f>'NonE-crude oil'!S73+'E-crude oil'!S73</f>
        <v>31868350902.512463</v>
      </c>
      <c r="T25" s="310">
        <f>'NonE-crude oil'!T73+'E-crude oil'!T73</f>
        <v>32706731635.598835</v>
      </c>
      <c r="U25" s="310">
        <f>'NonE-crude oil'!U73+'E-crude oil'!U73</f>
        <v>33516263646.030537</v>
      </c>
      <c r="V25" s="310">
        <f>'NonE-crude oil'!V73+'E-crude oil'!V73</f>
        <v>34295008033.863724</v>
      </c>
      <c r="W25" s="310">
        <f>'NonE-crude oil'!W73+'E-crude oil'!W73</f>
        <v>35041206194.029861</v>
      </c>
      <c r="X25" s="310">
        <f>'NonE-crude oil'!X73+'E-crude oil'!X73</f>
        <v>35753287354.155426</v>
      </c>
      <c r="Y25" s="310">
        <f>'NonE-crude oil'!Y73+'E-crude oil'!Y73</f>
        <v>36429874294.592606</v>
      </c>
      <c r="Z25" s="310">
        <f>'NonE-crude oil'!Z73+'E-crude oil'!Z73</f>
        <v>37069787267.634682</v>
      </c>
      <c r="AA25" s="310">
        <f>'NonE-crude oil'!AA73+'E-crude oil'!AA73</f>
        <v>37672046154.893799</v>
      </c>
      <c r="AB25" s="310">
        <f>'NonE-crude oil'!AB73+'E-crude oil'!AB73</f>
        <v>38235870922.005989</v>
      </c>
      <c r="AC25" s="310">
        <f>'NonE-crude oil'!AC73+'E-crude oil'!AC73</f>
        <v>38760680447.952545</v>
      </c>
      <c r="AD25" s="310">
        <f>'NonE-crude oil'!AD73+'E-crude oil'!AD73</f>
        <v>39246089822.180916</v>
      </c>
      <c r="AE25" s="310">
        <f>'NonE-crude oil'!AE73+'E-crude oil'!AE73</f>
        <v>39691906216.291023</v>
      </c>
      <c r="AF25" s="310">
        <f>'NonE-crude oil'!AF73+'E-crude oil'!AF73</f>
        <v>40098123448.218742</v>
      </c>
      <c r="AG25" s="310">
        <f>'NonE-crude oil'!AG73+'E-crude oil'!AG73</f>
        <v>40464915365.631317</v>
      </c>
      <c r="AH25" s="310">
        <f>'NonE-crude oil'!AH73+'E-crude oil'!AH73</f>
        <v>40792628181.657104</v>
      </c>
      <c r="AI25" s="310">
        <f>'NonE-crude oil'!AI73+'E-crude oil'!AI73</f>
        <v>41081771900.197441</v>
      </c>
      <c r="AJ25" s="310">
        <f>'NonE-crude oil'!AJ73+'E-crude oil'!AJ73</f>
        <v>41333010970.014992</v>
      </c>
      <c r="AK25" s="310">
        <f>'NonE-crude oil'!AK73+'E-crude oil'!AK73</f>
        <v>41547154306.709427</v>
      </c>
      <c r="AL25" s="310">
        <f>'NonE-crude oil'!AL73+'E-crude oil'!AL73</f>
        <v>41725144819.74247</v>
      </c>
      <c r="AM25" s="310">
        <f>'NonE-crude oil'!AM73+'E-crude oil'!AM73</f>
        <v>41868048578.048668</v>
      </c>
      <c r="AN25" s="310">
        <f>'NonE-crude oil'!AN73+'E-crude oil'!AN73</f>
        <v>41977043742.657127</v>
      </c>
      <c r="AO25" s="310">
        <f>'NonE-crude oil'!AO73+'E-crude oil'!AO73</f>
        <v>42053409388.37619</v>
      </c>
      <c r="AP25" s="310">
        <f>'NonE-crude oil'!AP73+'E-crude oil'!AP73</f>
        <v>42098514329.155693</v>
      </c>
      <c r="AQ25" s="310">
        <f>'NonE-crude oil'!AQ73+'E-crude oil'!AQ73</f>
        <v>42110295106.712479</v>
      </c>
    </row>
    <row r="26" spans="1:43" x14ac:dyDescent="0.2">
      <c r="A26" s="133" t="s">
        <v>113</v>
      </c>
      <c r="B26" s="310">
        <f>'NonE-crude oil'!B74+'E-crude oil'!B74</f>
        <v>0</v>
      </c>
      <c r="C26" s="310">
        <f>'NonE-crude oil'!C74+'E-crude oil'!C74</f>
        <v>0</v>
      </c>
      <c r="D26" s="310">
        <f>'NonE-crude oil'!D74+'E-crude oil'!D74</f>
        <v>0</v>
      </c>
      <c r="E26" s="310">
        <f>'NonE-crude oil'!E74+'E-crude oil'!E74</f>
        <v>0</v>
      </c>
      <c r="F26" s="310">
        <f>'NonE-crude oil'!F74+'E-crude oil'!F74</f>
        <v>0</v>
      </c>
      <c r="G26" s="310">
        <f>'NonE-crude oil'!G74+'E-crude oil'!G74</f>
        <v>0</v>
      </c>
      <c r="H26" s="310">
        <f>'NonE-crude oil'!H74+'E-crude oil'!H74</f>
        <v>0</v>
      </c>
      <c r="I26" s="310">
        <f>'NonE-crude oil'!I74+'E-crude oil'!I74</f>
        <v>0</v>
      </c>
      <c r="J26" s="310">
        <f>'NonE-crude oil'!J74+'E-crude oil'!J74</f>
        <v>0</v>
      </c>
      <c r="K26" s="310">
        <f>'NonE-crude oil'!K74+'E-crude oil'!K74</f>
        <v>0</v>
      </c>
      <c r="L26" s="310">
        <f>'NonE-crude oil'!L74+'E-crude oil'!L74</f>
        <v>0</v>
      </c>
      <c r="M26" s="310">
        <f>'NonE-crude oil'!M74+'E-crude oil'!M74</f>
        <v>0</v>
      </c>
      <c r="N26" s="310">
        <f>'NonE-crude oil'!N74+'E-crude oil'!N74</f>
        <v>0</v>
      </c>
      <c r="O26" s="310">
        <f>'NonE-crude oil'!O74+'E-crude oil'!O74</f>
        <v>0</v>
      </c>
      <c r="P26" s="310">
        <f>'NonE-crude oil'!P74+'E-crude oil'!P74</f>
        <v>0</v>
      </c>
      <c r="Q26" s="310">
        <f>'NonE-crude oil'!Q74+'E-crude oil'!Q74</f>
        <v>0</v>
      </c>
      <c r="R26" s="310">
        <f>'NonE-crude oil'!R74+'E-crude oil'!R74</f>
        <v>0</v>
      </c>
      <c r="S26" s="310">
        <f>'NonE-crude oil'!S74+'E-crude oil'!S74</f>
        <v>0</v>
      </c>
      <c r="T26" s="310">
        <f>'NonE-crude oil'!T74+'E-crude oil'!T74</f>
        <v>0</v>
      </c>
      <c r="U26" s="310">
        <f>'NonE-crude oil'!U74+'E-crude oil'!U74</f>
        <v>0</v>
      </c>
      <c r="V26" s="310">
        <f>'NonE-crude oil'!V74+'E-crude oil'!V74</f>
        <v>0</v>
      </c>
      <c r="W26" s="310">
        <f>'NonE-crude oil'!W74+'E-crude oil'!W74</f>
        <v>0</v>
      </c>
      <c r="X26" s="310">
        <f>'NonE-crude oil'!X74+'E-crude oil'!X74</f>
        <v>0</v>
      </c>
      <c r="Y26" s="310">
        <f>'NonE-crude oil'!Y74+'E-crude oil'!Y74</f>
        <v>0</v>
      </c>
      <c r="Z26" s="310">
        <f>'NonE-crude oil'!Z74+'E-crude oil'!Z74</f>
        <v>0</v>
      </c>
      <c r="AA26" s="310">
        <f>'NonE-crude oil'!AA74+'E-crude oil'!AA74</f>
        <v>0</v>
      </c>
      <c r="AB26" s="310">
        <f>'NonE-crude oil'!AB74+'E-crude oil'!AB74</f>
        <v>0</v>
      </c>
      <c r="AC26" s="310">
        <f>'NonE-crude oil'!AC74+'E-crude oil'!AC74</f>
        <v>0</v>
      </c>
      <c r="AD26" s="310">
        <f>'NonE-crude oil'!AD74+'E-crude oil'!AD74</f>
        <v>0</v>
      </c>
      <c r="AE26" s="310">
        <f>'NonE-crude oil'!AE74+'E-crude oil'!AE74</f>
        <v>0</v>
      </c>
      <c r="AF26" s="310">
        <f>'NonE-crude oil'!AF74+'E-crude oil'!AF74</f>
        <v>0</v>
      </c>
      <c r="AG26" s="310">
        <f>'NonE-crude oil'!AG74+'E-crude oil'!AG74</f>
        <v>0</v>
      </c>
      <c r="AH26" s="310">
        <f>'NonE-crude oil'!AH74+'E-crude oil'!AH74</f>
        <v>0</v>
      </c>
      <c r="AI26" s="310">
        <f>'NonE-crude oil'!AI74+'E-crude oil'!AI74</f>
        <v>0</v>
      </c>
      <c r="AJ26" s="310">
        <f>'NonE-crude oil'!AJ74+'E-crude oil'!AJ74</f>
        <v>0</v>
      </c>
      <c r="AK26" s="310">
        <f>'NonE-crude oil'!AK74+'E-crude oil'!AK74</f>
        <v>0</v>
      </c>
      <c r="AL26" s="310">
        <f>'NonE-crude oil'!AL74+'E-crude oil'!AL74</f>
        <v>0</v>
      </c>
      <c r="AM26" s="310">
        <f>'NonE-crude oil'!AM74+'E-crude oil'!AM74</f>
        <v>0</v>
      </c>
      <c r="AN26" s="310">
        <f>'NonE-crude oil'!AN74+'E-crude oil'!AN74</f>
        <v>0</v>
      </c>
      <c r="AO26" s="310">
        <f>'NonE-crude oil'!AO74+'E-crude oil'!AO74</f>
        <v>0</v>
      </c>
      <c r="AP26" s="310">
        <f>'NonE-crude oil'!AP74+'E-crude oil'!AP74</f>
        <v>0</v>
      </c>
      <c r="AQ26" s="310">
        <f>'NonE-crude oil'!AQ74+'E-crude oil'!AQ74</f>
        <v>0</v>
      </c>
    </row>
  </sheetData>
  <phoneticPr fontId="3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4AF8-70FC-4E3C-875C-7C398F639601}">
  <sheetPr codeName="Sheet26">
    <tabColor theme="8" tint="-0.499984740745262"/>
  </sheetPr>
  <dimension ref="A1:AQ26"/>
  <sheetViews>
    <sheetView workbookViewId="0"/>
  </sheetViews>
  <sheetFormatPr defaultColWidth="9" defaultRowHeight="12.75" x14ac:dyDescent="0.2"/>
  <cols>
    <col min="1" max="1" width="45.125" style="133" bestFit="1" customWidth="1"/>
    <col min="2" max="16384" width="9" style="133"/>
  </cols>
  <sheetData>
    <row r="1" spans="1:43" x14ac:dyDescent="0.2">
      <c r="A1" s="133" t="s">
        <v>213</v>
      </c>
      <c r="B1" s="133">
        <v>2019</v>
      </c>
      <c r="C1" s="133">
        <v>2020</v>
      </c>
      <c r="D1" s="133">
        <v>2021</v>
      </c>
      <c r="E1" s="133">
        <v>2022</v>
      </c>
      <c r="F1" s="133">
        <v>2023</v>
      </c>
      <c r="G1" s="133">
        <v>2024</v>
      </c>
      <c r="H1" s="133">
        <v>2025</v>
      </c>
      <c r="I1" s="133">
        <v>2026</v>
      </c>
      <c r="J1" s="133">
        <v>2027</v>
      </c>
      <c r="K1" s="133">
        <v>2028</v>
      </c>
      <c r="L1" s="133">
        <v>2029</v>
      </c>
      <c r="M1" s="133">
        <v>2030</v>
      </c>
      <c r="N1" s="133">
        <v>2031</v>
      </c>
      <c r="O1" s="133">
        <v>2032</v>
      </c>
      <c r="P1" s="133">
        <v>2033</v>
      </c>
      <c r="Q1" s="133">
        <v>2034</v>
      </c>
      <c r="R1" s="133">
        <v>2035</v>
      </c>
      <c r="S1" s="133">
        <v>2036</v>
      </c>
      <c r="T1" s="133">
        <v>2037</v>
      </c>
      <c r="U1" s="133">
        <v>2038</v>
      </c>
      <c r="V1" s="133">
        <v>2039</v>
      </c>
      <c r="W1" s="133">
        <v>2040</v>
      </c>
      <c r="X1" s="133">
        <v>2041</v>
      </c>
      <c r="Y1" s="133">
        <v>2042</v>
      </c>
      <c r="Z1" s="133">
        <v>2043</v>
      </c>
      <c r="AA1" s="133">
        <v>2044</v>
      </c>
      <c r="AB1" s="133">
        <v>2045</v>
      </c>
      <c r="AC1" s="133">
        <v>2046</v>
      </c>
      <c r="AD1" s="133">
        <v>2047</v>
      </c>
      <c r="AE1" s="133">
        <v>2048</v>
      </c>
      <c r="AF1" s="133">
        <v>2049</v>
      </c>
      <c r="AG1" s="133">
        <v>2050</v>
      </c>
      <c r="AH1" s="133">
        <v>2051</v>
      </c>
      <c r="AI1" s="133">
        <v>2052</v>
      </c>
      <c r="AJ1" s="133">
        <v>2053</v>
      </c>
      <c r="AK1" s="133">
        <v>2054</v>
      </c>
      <c r="AL1" s="133">
        <v>2055</v>
      </c>
      <c r="AM1" s="133">
        <v>2056</v>
      </c>
      <c r="AN1" s="133">
        <v>2057</v>
      </c>
      <c r="AO1" s="133">
        <v>2058</v>
      </c>
      <c r="AP1" s="133">
        <v>2059</v>
      </c>
      <c r="AQ1" s="133">
        <v>2060</v>
      </c>
    </row>
    <row r="2" spans="1:43" x14ac:dyDescent="0.2">
      <c r="A2" s="133" t="s">
        <v>89</v>
      </c>
      <c r="B2" s="310">
        <f>'NonE-heavy fuel oil'!B50+'E-heavy fuel oil'!B50</f>
        <v>472230165000</v>
      </c>
      <c r="C2" s="310">
        <f>'NonE-heavy fuel oil'!C50+'E-heavy fuel oil'!C50</f>
        <v>450007569000.00006</v>
      </c>
      <c r="D2" s="310">
        <f>'NonE-heavy fuel oil'!D50+'E-heavy fuel oil'!D50</f>
        <v>468913548824.86273</v>
      </c>
      <c r="E2" s="310">
        <f>'NonE-heavy fuel oil'!E50+'E-heavy fuel oil'!E50</f>
        <v>496220155258.60779</v>
      </c>
      <c r="F2" s="310">
        <f>'NonE-heavy fuel oil'!F50+'E-heavy fuel oil'!F50</f>
        <v>533967703832.88641</v>
      </c>
      <c r="G2" s="310">
        <f>'NonE-heavy fuel oil'!G50+'E-heavy fuel oil'!G50</f>
        <v>562225570303.5647</v>
      </c>
      <c r="H2" s="310">
        <f>'NonE-heavy fuel oil'!H50+'E-heavy fuel oil'!H50</f>
        <v>578315320344.87195</v>
      </c>
      <c r="I2" s="310">
        <f>'NonE-heavy fuel oil'!I50+'E-heavy fuel oil'!I50</f>
        <v>621422644705.43115</v>
      </c>
      <c r="J2" s="310">
        <f>'NonE-heavy fuel oil'!J50+'E-heavy fuel oil'!J50</f>
        <v>645481887379.52393</v>
      </c>
      <c r="K2" s="310">
        <f>'NonE-heavy fuel oil'!K50+'E-heavy fuel oil'!K50</f>
        <v>669393160952.20056</v>
      </c>
      <c r="L2" s="310">
        <f>'NonE-heavy fuel oil'!L50+'E-heavy fuel oil'!L50</f>
        <v>689120730176.02734</v>
      </c>
      <c r="M2" s="310">
        <f>'NonE-heavy fuel oil'!M50+'E-heavy fuel oil'!M50</f>
        <v>717453305358.59668</v>
      </c>
      <c r="N2" s="310">
        <f>'NonE-heavy fuel oil'!N50+'E-heavy fuel oil'!N50</f>
        <v>725505800367.69238</v>
      </c>
      <c r="O2" s="310">
        <f>'NonE-heavy fuel oil'!O50+'E-heavy fuel oil'!O50</f>
        <v>744215483814.46216</v>
      </c>
      <c r="P2" s="310">
        <f>'NonE-heavy fuel oil'!P50+'E-heavy fuel oil'!P50</f>
        <v>761646599632.08472</v>
      </c>
      <c r="Q2" s="310">
        <f>'NonE-heavy fuel oil'!Q50+'E-heavy fuel oil'!Q50</f>
        <v>777763570510.65002</v>
      </c>
      <c r="R2" s="310">
        <f>'NonE-heavy fuel oil'!R50+'E-heavy fuel oil'!R50</f>
        <v>787669763735.2113</v>
      </c>
      <c r="S2" s="310">
        <f>'NonE-heavy fuel oil'!S50+'E-heavy fuel oil'!S50</f>
        <v>807659898735.61255</v>
      </c>
      <c r="T2" s="310">
        <f>'NonE-heavy fuel oil'!T50+'E-heavy fuel oil'!T50</f>
        <v>821488126429.97229</v>
      </c>
      <c r="U2" s="310">
        <f>'NonE-heavy fuel oil'!U50+'E-heavy fuel oil'!U50</f>
        <v>834034216648.15247</v>
      </c>
      <c r="V2" s="310">
        <f>'NonE-heavy fuel oil'!V50+'E-heavy fuel oil'!V50</f>
        <v>845314945612.0769</v>
      </c>
      <c r="W2" s="310">
        <f>'NonE-heavy fuel oil'!W50+'E-heavy fuel oil'!W50</f>
        <v>855357413708.48071</v>
      </c>
      <c r="X2" s="310">
        <f>'NonE-heavy fuel oil'!X50+'E-heavy fuel oil'!X50</f>
        <v>864198268936.21082</v>
      </c>
      <c r="Y2" s="310">
        <f>'NonE-heavy fuel oil'!Y50+'E-heavy fuel oil'!Y50</f>
        <v>871882873533.59509</v>
      </c>
      <c r="Z2" s="310">
        <f>'NonE-heavy fuel oil'!Z50+'E-heavy fuel oil'!Z50</f>
        <v>878464434404.31384</v>
      </c>
      <c r="AA2" s="310">
        <f>'NonE-heavy fuel oil'!AA50+'E-heavy fuel oil'!AA50</f>
        <v>884003116839.39697</v>
      </c>
      <c r="AB2" s="310">
        <f>'NonE-heavy fuel oil'!AB50+'E-heavy fuel oil'!AB50</f>
        <v>888565159596.02307</v>
      </c>
      <c r="AC2" s="310">
        <f>'NonE-heavy fuel oil'!AC50+'E-heavy fuel oil'!AC50</f>
        <v>892222007721.97388</v>
      </c>
      <c r="AD2" s="310">
        <f>'NonE-heavy fuel oil'!AD50+'E-heavy fuel oil'!AD50</f>
        <v>895049477686.54041</v>
      </c>
      <c r="AE2" s="310">
        <f>'NonE-heavy fuel oil'!AE50+'E-heavy fuel oil'!AE50</f>
        <v>897126967467.84863</v>
      </c>
      <c r="AF2" s="310">
        <f>'NonE-heavy fuel oil'!AF50+'E-heavy fuel oil'!AF50</f>
        <v>898536722319.72693</v>
      </c>
      <c r="AG2" s="310">
        <f>'NonE-heavy fuel oil'!AG50+'E-heavy fuel oil'!AG50</f>
        <v>899363165057.6593</v>
      </c>
      <c r="AH2" s="310">
        <f>'NonE-heavy fuel oil'!AH50+'E-heavy fuel oil'!AH50</f>
        <v>899692297913.03003</v>
      </c>
      <c r="AI2" s="310">
        <f>'NonE-heavy fuel oil'!AI50+'E-heavy fuel oil'!AI50</f>
        <v>899611181350.22998</v>
      </c>
      <c r="AJ2" s="310">
        <f>'NonE-heavy fuel oil'!AJ50+'E-heavy fuel oil'!AJ50</f>
        <v>899207493755.06763</v>
      </c>
      <c r="AK2" s="310">
        <f>'NonE-heavy fuel oil'!AK50+'E-heavy fuel oil'!AK50</f>
        <v>898569174610.98938</v>
      </c>
      <c r="AL2" s="310">
        <f>'NonE-heavy fuel oil'!AL50+'E-heavy fuel oil'!AL50</f>
        <v>897784152699.78577</v>
      </c>
      <c r="AM2" s="310">
        <f>'NonE-heavy fuel oil'!AM50+'E-heavy fuel oil'!AM50</f>
        <v>896940160007.78418</v>
      </c>
      <c r="AN2" s="310">
        <f>'NonE-heavy fuel oil'!AN50+'E-heavy fuel oil'!AN50</f>
        <v>896124631393.76514</v>
      </c>
      <c r="AO2" s="310">
        <f>'NonE-heavy fuel oil'!AO50+'E-heavy fuel oil'!AO50</f>
        <v>895424689683.65991</v>
      </c>
      <c r="AP2" s="310">
        <f>'NonE-heavy fuel oil'!AP50+'E-heavy fuel oil'!AP50</f>
        <v>894927215699.69751</v>
      </c>
      <c r="AQ2" s="310">
        <f>'NonE-heavy fuel oil'!AQ50+'E-heavy fuel oil'!AQ50</f>
        <v>894734323320.83008</v>
      </c>
    </row>
    <row r="3" spans="1:43" x14ac:dyDescent="0.2">
      <c r="A3" s="133" t="s">
        <v>90</v>
      </c>
      <c r="B3" s="310">
        <f>'NonE-heavy fuel oil'!B51+'E-heavy fuel oil'!B51</f>
        <v>333338940000</v>
      </c>
      <c r="C3" s="310">
        <f>'NonE-heavy fuel oil'!C51+'E-heavy fuel oil'!C51</f>
        <v>394451079000.00012</v>
      </c>
      <c r="D3" s="310">
        <f>'NonE-heavy fuel oil'!D51+'E-heavy fuel oil'!D51</f>
        <v>452061680890.00751</v>
      </c>
      <c r="E3" s="310">
        <f>'NonE-heavy fuel oil'!E51+'E-heavy fuel oil'!E51</f>
        <v>500547664203.63782</v>
      </c>
      <c r="F3" s="310">
        <f>'NonE-heavy fuel oil'!F51+'E-heavy fuel oil'!F51</f>
        <v>554080464319.64209</v>
      </c>
      <c r="G3" s="310">
        <f>'NonE-heavy fuel oil'!G51+'E-heavy fuel oil'!G51</f>
        <v>588989568972.15918</v>
      </c>
      <c r="H3" s="310">
        <f>'NonE-heavy fuel oil'!H51+'E-heavy fuel oil'!H51</f>
        <v>622369922184.47363</v>
      </c>
      <c r="I3" s="310">
        <f>'NonE-heavy fuel oil'!I51+'E-heavy fuel oil'!I51</f>
        <v>649995041845.12</v>
      </c>
      <c r="J3" s="310">
        <f>'NonE-heavy fuel oil'!J51+'E-heavy fuel oil'!J51</f>
        <v>655846633403.29028</v>
      </c>
      <c r="K3" s="310">
        <f>'NonE-heavy fuel oil'!K51+'E-heavy fuel oil'!K51</f>
        <v>663815215607.85779</v>
      </c>
      <c r="L3" s="310">
        <f>'NonE-heavy fuel oil'!L51+'E-heavy fuel oil'!L51</f>
        <v>662816439709.86511</v>
      </c>
      <c r="M3" s="310">
        <f>'NonE-heavy fuel oil'!M51+'E-heavy fuel oil'!M51</f>
        <v>656033294446.02271</v>
      </c>
      <c r="N3" s="310">
        <f>'NonE-heavy fuel oil'!N51+'E-heavy fuel oil'!N51</f>
        <v>655868576556.48511</v>
      </c>
      <c r="O3" s="310">
        <f>'NonE-heavy fuel oil'!O51+'E-heavy fuel oil'!O51</f>
        <v>655666244446.43335</v>
      </c>
      <c r="P3" s="310">
        <f>'NonE-heavy fuel oil'!P51+'E-heavy fuel oil'!P51</f>
        <v>655426398873.03064</v>
      </c>
      <c r="Q3" s="310">
        <f>'NonE-heavy fuel oil'!Q51+'E-heavy fuel oil'!Q51</f>
        <v>655149140578.04028</v>
      </c>
      <c r="R3" s="310">
        <f>'NonE-heavy fuel oil'!R51+'E-heavy fuel oil'!R51</f>
        <v>654834570287.82544</v>
      </c>
      <c r="S3" s="310">
        <f>'NonE-heavy fuel oil'!S51+'E-heavy fuel oil'!S51</f>
        <v>648714279762.89563</v>
      </c>
      <c r="T3" s="310">
        <f>'NonE-heavy fuel oil'!T51+'E-heavy fuel oil'!T51</f>
        <v>642595855677.14465</v>
      </c>
      <c r="U3" s="310">
        <f>'NonE-heavy fuel oil'!U51+'E-heavy fuel oil'!U51</f>
        <v>636479304192.28174</v>
      </c>
      <c r="V3" s="310">
        <f>'NonE-heavy fuel oil'!V51+'E-heavy fuel oil'!V51</f>
        <v>630364631469.59851</v>
      </c>
      <c r="W3" s="310">
        <f>'NonE-heavy fuel oil'!W51+'E-heavy fuel oil'!W51</f>
        <v>624251843669.97131</v>
      </c>
      <c r="X3" s="310">
        <f>'NonE-heavy fuel oil'!X51+'E-heavy fuel oil'!X51</f>
        <v>614540125903.64307</v>
      </c>
      <c r="Y3" s="310">
        <f>'NonE-heavy fuel oil'!Y51+'E-heavy fuel oil'!Y51</f>
        <v>604831571628.58582</v>
      </c>
      <c r="Z3" s="310">
        <f>'NonE-heavy fuel oil'!Z51+'E-heavy fuel oil'!Z51</f>
        <v>595126190693.70764</v>
      </c>
      <c r="AA3" s="310">
        <f>'NonE-heavy fuel oil'!AA51+'E-heavy fuel oil'!AA51</f>
        <v>585423992947.25073</v>
      </c>
      <c r="AB3" s="310">
        <f>'NonE-heavy fuel oil'!AB51+'E-heavy fuel oil'!AB51</f>
        <v>575724988236.79065</v>
      </c>
      <c r="AC3" s="310">
        <f>'NonE-heavy fuel oil'!AC51+'E-heavy fuel oil'!AC51</f>
        <v>566029186409.23743</v>
      </c>
      <c r="AD3" s="310">
        <f>'NonE-heavy fuel oil'!AD51+'E-heavy fuel oil'!AD51</f>
        <v>556336597310.83459</v>
      </c>
      <c r="AE3" s="310">
        <f>'NonE-heavy fuel oil'!AE51+'E-heavy fuel oil'!AE51</f>
        <v>546647230787.15912</v>
      </c>
      <c r="AF3" s="310">
        <f>'NonE-heavy fuel oil'!AF51+'E-heavy fuel oil'!AF51</f>
        <v>536961096683.12256</v>
      </c>
      <c r="AG3" s="310">
        <f>'NonE-heavy fuel oil'!AG51+'E-heavy fuel oil'!AG51</f>
        <v>527278204842.97021</v>
      </c>
      <c r="AH3" s="310">
        <f>'NonE-heavy fuel oil'!AH51+'E-heavy fuel oil'!AH51</f>
        <v>515202275456.99249</v>
      </c>
      <c r="AI3" s="310">
        <f>'NonE-heavy fuel oil'!AI51+'E-heavy fuel oil'!AI51</f>
        <v>503130468579.59003</v>
      </c>
      <c r="AJ3" s="310">
        <f>'NonE-heavy fuel oil'!AJ51+'E-heavy fuel oil'!AJ51</f>
        <v>491062796511.28156</v>
      </c>
      <c r="AK3" s="310">
        <f>'NonE-heavy fuel oil'!AK51+'E-heavy fuel oil'!AK51</f>
        <v>478999271551.75262</v>
      </c>
      <c r="AL3" s="310">
        <f>'NonE-heavy fuel oil'!AL51+'E-heavy fuel oil'!AL51</f>
        <v>466939905999.85638</v>
      </c>
      <c r="AM3" s="310">
        <f>'NonE-heavy fuel oil'!AM51+'E-heavy fuel oil'!AM51</f>
        <v>457278842217.57953</v>
      </c>
      <c r="AN3" s="310">
        <f>'NonE-heavy fuel oil'!AN51+'E-heavy fuel oil'!AN51</f>
        <v>447621093686.53699</v>
      </c>
      <c r="AO3" s="310">
        <f>'NonE-heavy fuel oil'!AO51+'E-heavy fuel oil'!AO51</f>
        <v>437966670245.43683</v>
      </c>
      <c r="AP3" s="310">
        <f>'NonE-heavy fuel oil'!AP51+'E-heavy fuel oil'!AP51</f>
        <v>428315581732.32025</v>
      </c>
      <c r="AQ3" s="310">
        <f>'NonE-heavy fuel oil'!AQ51+'E-heavy fuel oil'!AQ51</f>
        <v>418632934454.9281</v>
      </c>
    </row>
    <row r="4" spans="1:43" x14ac:dyDescent="0.2">
      <c r="A4" s="133" t="s">
        <v>91</v>
      </c>
      <c r="B4" s="310">
        <f>'NonE-heavy fuel oil'!B52+'E-heavy fuel oil'!B52</f>
        <v>6814003498499.998</v>
      </c>
      <c r="C4" s="310">
        <f>'NonE-heavy fuel oil'!C52+'E-heavy fuel oil'!C52</f>
        <v>6141769969500</v>
      </c>
      <c r="D4" s="310">
        <f>'NonE-heavy fuel oil'!D52+'E-heavy fuel oil'!D52</f>
        <v>6439508506825.6943</v>
      </c>
      <c r="E4" s="310">
        <f>'NonE-heavy fuel oil'!E52+'E-heavy fuel oil'!E52</f>
        <v>7059733391050.4932</v>
      </c>
      <c r="F4" s="310">
        <f>'NonE-heavy fuel oil'!F52+'E-heavy fuel oil'!F52</f>
        <v>7746085430507.6602</v>
      </c>
      <c r="G4" s="310">
        <f>'NonE-heavy fuel oil'!G52+'E-heavy fuel oil'!G52</f>
        <v>8172945497275.4482</v>
      </c>
      <c r="H4" s="310">
        <f>'NonE-heavy fuel oil'!H52+'E-heavy fuel oil'!H52</f>
        <v>8597442724167.1279</v>
      </c>
      <c r="I4" s="310">
        <f>'NonE-heavy fuel oil'!I52+'E-heavy fuel oil'!I52</f>
        <v>8807202416694.6621</v>
      </c>
      <c r="J4" s="310">
        <f>'NonE-heavy fuel oil'!J52+'E-heavy fuel oil'!J52</f>
        <v>9012788373403.7148</v>
      </c>
      <c r="K4" s="310">
        <f>'NonE-heavy fuel oil'!K52+'E-heavy fuel oil'!K52</f>
        <v>9218512465236.8066</v>
      </c>
      <c r="L4" s="310">
        <f>'NonE-heavy fuel oil'!L52+'E-heavy fuel oil'!L52</f>
        <v>9422321097632.4629</v>
      </c>
      <c r="M4" s="310">
        <f>'NonE-heavy fuel oil'!M52+'E-heavy fuel oil'!M52</f>
        <v>9624773252256.1133</v>
      </c>
      <c r="N4" s="310">
        <f>'NonE-heavy fuel oil'!N52+'E-heavy fuel oil'!N52</f>
        <v>9757581479333.4844</v>
      </c>
      <c r="O4" s="310">
        <f>'NonE-heavy fuel oil'!O52+'E-heavy fuel oil'!O52</f>
        <v>9890259989337.1289</v>
      </c>
      <c r="P4" s="310">
        <f>'NonE-heavy fuel oil'!P52+'E-heavy fuel oil'!P52</f>
        <v>10022808816027.635</v>
      </c>
      <c r="Q4" s="310">
        <f>'NonE-heavy fuel oil'!Q52+'E-heavy fuel oil'!Q52</f>
        <v>10155227993162.471</v>
      </c>
      <c r="R4" s="310">
        <f>'NonE-heavy fuel oil'!R52+'E-heavy fuel oil'!R52</f>
        <v>10287517554495.982</v>
      </c>
      <c r="S4" s="310">
        <f>'NonE-heavy fuel oil'!S52+'E-heavy fuel oil'!S52</f>
        <v>10422233839523.439</v>
      </c>
      <c r="T4" s="310">
        <f>'NonE-heavy fuel oil'!T52+'E-heavy fuel oil'!T52</f>
        <v>10556888110024.955</v>
      </c>
      <c r="U4" s="310">
        <f>'NonE-heavy fuel oil'!U52+'E-heavy fuel oil'!U52</f>
        <v>10691480368118.674</v>
      </c>
      <c r="V4" s="310">
        <f>'NonE-heavy fuel oil'!V52+'E-heavy fuel oil'!V52</f>
        <v>10826010615922.783</v>
      </c>
      <c r="W4" s="310">
        <f>'NonE-heavy fuel oil'!W52+'E-heavy fuel oil'!W52</f>
        <v>10960478855555.529</v>
      </c>
      <c r="X4" s="310">
        <f>'NonE-heavy fuel oil'!X52+'E-heavy fuel oil'!X52</f>
        <v>11026364685426.957</v>
      </c>
      <c r="Y4" s="310">
        <f>'NonE-heavy fuel oil'!Y52+'E-heavy fuel oil'!Y52</f>
        <v>11092219575709.555</v>
      </c>
      <c r="Z4" s="310">
        <f>'NonE-heavy fuel oil'!Z52+'E-heavy fuel oil'!Z52</f>
        <v>11158043527461.859</v>
      </c>
      <c r="AA4" s="310">
        <f>'NonE-heavy fuel oil'!AA52+'E-heavy fuel oil'!AA52</f>
        <v>11223836541742.43</v>
      </c>
      <c r="AB4" s="310">
        <f>'NonE-heavy fuel oil'!AB52+'E-heavy fuel oil'!AB52</f>
        <v>11289598619609.863</v>
      </c>
      <c r="AC4" s="310">
        <f>'NonE-heavy fuel oil'!AC52+'E-heavy fuel oil'!AC52</f>
        <v>11355329762122.76</v>
      </c>
      <c r="AD4" s="310">
        <f>'NonE-heavy fuel oil'!AD52+'E-heavy fuel oil'!AD52</f>
        <v>11421029970339.766</v>
      </c>
      <c r="AE4" s="310">
        <f>'NonE-heavy fuel oil'!AE52+'E-heavy fuel oil'!AE52</f>
        <v>11486699245319.543</v>
      </c>
      <c r="AF4" s="310">
        <f>'NonE-heavy fuel oil'!AF52+'E-heavy fuel oil'!AF52</f>
        <v>11552337588120.781</v>
      </c>
      <c r="AG4" s="310">
        <f>'NonE-heavy fuel oil'!AG52+'E-heavy fuel oil'!AG52</f>
        <v>11617944999802.197</v>
      </c>
      <c r="AH4" s="310">
        <f>'NonE-heavy fuel oil'!AH52+'E-heavy fuel oil'!AH52</f>
        <v>11683487339843.475</v>
      </c>
      <c r="AI4" s="310">
        <f>'NonE-heavy fuel oil'!AI52+'E-heavy fuel oil'!AI52</f>
        <v>11748998766392.459</v>
      </c>
      <c r="AJ4" s="310">
        <f>'NonE-heavy fuel oil'!AJ52+'E-heavy fuel oil'!AJ52</f>
        <v>11814479280507.412</v>
      </c>
      <c r="AK4" s="310">
        <f>'NonE-heavy fuel oil'!AK52+'E-heavy fuel oil'!AK52</f>
        <v>11879928883246.615</v>
      </c>
      <c r="AL4" s="310">
        <f>'NonE-heavy fuel oil'!AL52+'E-heavy fuel oil'!AL52</f>
        <v>11945347575668.381</v>
      </c>
      <c r="AM4" s="310">
        <f>'NonE-heavy fuel oil'!AM52+'E-heavy fuel oil'!AM52</f>
        <v>11942591132403.367</v>
      </c>
      <c r="AN4" s="310">
        <f>'NonE-heavy fuel oil'!AN52+'E-heavy fuel oil'!AN52</f>
        <v>11939834769548.934</v>
      </c>
      <c r="AO4" s="310">
        <f>'NonE-heavy fuel oil'!AO52+'E-heavy fuel oil'!AO52</f>
        <v>11937078487105.545</v>
      </c>
      <c r="AP4" s="310">
        <f>'NonE-heavy fuel oil'!AP52+'E-heavy fuel oil'!AP52</f>
        <v>11934322285073.678</v>
      </c>
      <c r="AQ4" s="310">
        <f>'NonE-heavy fuel oil'!AQ52+'E-heavy fuel oil'!AQ52</f>
        <v>11930571451810.313</v>
      </c>
    </row>
    <row r="5" spans="1:43" x14ac:dyDescent="0.2">
      <c r="A5" s="133" t="s">
        <v>92</v>
      </c>
      <c r="B5" s="310">
        <f>'NonE-heavy fuel oil'!B53+'E-heavy fuel oil'!B53</f>
        <v>1155574992000</v>
      </c>
      <c r="C5" s="310">
        <f>'NonE-heavy fuel oil'!C53+'E-heavy fuel oil'!C53</f>
        <v>913904260499.99963</v>
      </c>
      <c r="D5" s="310">
        <f>'NonE-heavy fuel oil'!D53+'E-heavy fuel oil'!D53</f>
        <v>933182361076.58643</v>
      </c>
      <c r="E5" s="310">
        <f>'NonE-heavy fuel oil'!E53+'E-heavy fuel oil'!E53</f>
        <v>1049247018559.1671</v>
      </c>
      <c r="F5" s="310">
        <f>'NonE-heavy fuel oil'!F53+'E-heavy fuel oil'!F53</f>
        <v>1115710416798.7441</v>
      </c>
      <c r="G5" s="310">
        <f>'NonE-heavy fuel oil'!G53+'E-heavy fuel oil'!G53</f>
        <v>1151928084315.6187</v>
      </c>
      <c r="H5" s="310">
        <f>'NonE-heavy fuel oil'!H53+'E-heavy fuel oil'!H53</f>
        <v>1185466811894.6699</v>
      </c>
      <c r="I5" s="310">
        <f>'NonE-heavy fuel oil'!I53+'E-heavy fuel oil'!I53</f>
        <v>1241997188106.594</v>
      </c>
      <c r="J5" s="310">
        <f>'NonE-heavy fuel oil'!J53+'E-heavy fuel oil'!J53</f>
        <v>1270164587997.2627</v>
      </c>
      <c r="K5" s="310">
        <f>'NonE-heavy fuel oil'!K53+'E-heavy fuel oil'!K53</f>
        <v>1300468556862.2312</v>
      </c>
      <c r="L5" s="310">
        <f>'NonE-heavy fuel oil'!L53+'E-heavy fuel oil'!L53</f>
        <v>1318235852160.2612</v>
      </c>
      <c r="M5" s="310">
        <f>'NonE-heavy fuel oil'!M53+'E-heavy fuel oil'!M53</f>
        <v>1327410061289.178</v>
      </c>
      <c r="N5" s="310">
        <f>'NonE-heavy fuel oil'!N53+'E-heavy fuel oil'!N53</f>
        <v>1327304455973.7717</v>
      </c>
      <c r="O5" s="310">
        <f>'NonE-heavy fuel oil'!O53+'E-heavy fuel oil'!O53</f>
        <v>1326974572482.9861</v>
      </c>
      <c r="P5" s="310">
        <f>'NonE-heavy fuel oil'!P53+'E-heavy fuel oil'!P53</f>
        <v>1326422403780.8701</v>
      </c>
      <c r="Q5" s="310">
        <f>'NonE-heavy fuel oil'!Q53+'E-heavy fuel oil'!Q53</f>
        <v>1325649942516.866</v>
      </c>
      <c r="R5" s="310">
        <f>'NonE-heavy fuel oil'!R53+'E-heavy fuel oil'!R53</f>
        <v>1324659181025.8127</v>
      </c>
      <c r="S5" s="310">
        <f>'NonE-heavy fuel oil'!S53+'E-heavy fuel oil'!S53</f>
        <v>1316831272601.321</v>
      </c>
      <c r="T5" s="310">
        <f>'NonE-heavy fuel oil'!T53+'E-heavy fuel oil'!T53</f>
        <v>1308977136492.4563</v>
      </c>
      <c r="U5" s="310">
        <f>'NonE-heavy fuel oil'!U53+'E-heavy fuel oil'!U53</f>
        <v>1301096757605.3452</v>
      </c>
      <c r="V5" s="310">
        <f>'NonE-heavy fuel oil'!V53+'E-heavy fuel oil'!V53</f>
        <v>1293190120847.2078</v>
      </c>
      <c r="W5" s="310">
        <f>'NonE-heavy fuel oil'!W53+'E-heavy fuel oil'!W53</f>
        <v>1285257211126.3608</v>
      </c>
      <c r="X5" s="310">
        <f>'NonE-heavy fuel oil'!X53+'E-heavy fuel oil'!X53</f>
        <v>1267157047738.4565</v>
      </c>
      <c r="Y5" s="310">
        <f>'NonE-heavy fuel oil'!Y53+'E-heavy fuel oil'!Y53</f>
        <v>1249079870552.231</v>
      </c>
      <c r="Z5" s="310">
        <f>'NonE-heavy fuel oil'!Z53+'E-heavy fuel oil'!Z53</f>
        <v>1231025699514.7031</v>
      </c>
      <c r="AA5" s="310">
        <f>'NonE-heavy fuel oil'!AA53+'E-heavy fuel oil'!AA53</f>
        <v>1212994554571.4844</v>
      </c>
      <c r="AB5" s="310">
        <f>'NonE-heavy fuel oil'!AB53+'E-heavy fuel oil'!AB53</f>
        <v>1194986455666.7847</v>
      </c>
      <c r="AC5" s="310">
        <f>'NonE-heavy fuel oil'!AC53+'E-heavy fuel oil'!AC53</f>
        <v>1171684817317.2793</v>
      </c>
      <c r="AD5" s="310">
        <f>'NonE-heavy fuel oil'!AD53+'E-heavy fuel oil'!AD53</f>
        <v>1148465416459.438</v>
      </c>
      <c r="AE5" s="310">
        <f>'NonE-heavy fuel oil'!AE53+'E-heavy fuel oil'!AE53</f>
        <v>1125328313272.7351</v>
      </c>
      <c r="AF5" s="310">
        <f>'NonE-heavy fuel oil'!AF53+'E-heavy fuel oil'!AF53</f>
        <v>1102273567932.3613</v>
      </c>
      <c r="AG5" s="310">
        <f>'NonE-heavy fuel oil'!AG53+'E-heavy fuel oil'!AG53</f>
        <v>1079301240609.2234</v>
      </c>
      <c r="AH5" s="310">
        <f>'NonE-heavy fuel oil'!AH53+'E-heavy fuel oil'!AH53</f>
        <v>1054215587671.218</v>
      </c>
      <c r="AI5" s="310">
        <f>'NonE-heavy fuel oil'!AI53+'E-heavy fuel oil'!AI53</f>
        <v>1029255674790.4658</v>
      </c>
      <c r="AJ5" s="310">
        <f>'NonE-heavy fuel oil'!AJ53+'E-heavy fuel oil'!AJ53</f>
        <v>1004421591040.8075</v>
      </c>
      <c r="AK5" s="310">
        <f>'NonE-heavy fuel oil'!AK53+'E-heavy fuel oil'!AK53</f>
        <v>979713425489.72766</v>
      </c>
      <c r="AL5" s="310">
        <f>'NonE-heavy fuel oil'!AL53+'E-heavy fuel oil'!AL53</f>
        <v>955131267198.35352</v>
      </c>
      <c r="AM5" s="310">
        <f>'NonE-heavy fuel oil'!AM53+'E-heavy fuel oil'!AM53</f>
        <v>933746936089.41077</v>
      </c>
      <c r="AN5" s="310">
        <f>'NonE-heavy fuel oil'!AN53+'E-heavy fuel oil'!AN53</f>
        <v>912486628345.45361</v>
      </c>
      <c r="AO5" s="310">
        <f>'NonE-heavy fuel oil'!AO53+'E-heavy fuel oil'!AO53</f>
        <v>891350430988.58032</v>
      </c>
      <c r="AP5" s="310">
        <f>'NonE-heavy fuel oil'!AP53+'E-heavy fuel oil'!AP53</f>
        <v>870338431034.67334</v>
      </c>
      <c r="AQ5" s="310">
        <f>'NonE-heavy fuel oil'!AQ53+'E-heavy fuel oil'!AQ53</f>
        <v>849379898426.66187</v>
      </c>
    </row>
    <row r="6" spans="1:43" x14ac:dyDescent="0.2">
      <c r="A6" s="133" t="s">
        <v>93</v>
      </c>
      <c r="B6" s="310">
        <f>'NonE-heavy fuel oil'!B54+'E-heavy fuel oil'!B54</f>
        <v>2191703530500</v>
      </c>
      <c r="C6" s="310">
        <f>'NonE-heavy fuel oil'!C54+'E-heavy fuel oil'!C54</f>
        <v>1677805998000.0002</v>
      </c>
      <c r="D6" s="310">
        <f>'NonE-heavy fuel oil'!D54+'E-heavy fuel oil'!D54</f>
        <v>1920154243444.7231</v>
      </c>
      <c r="E6" s="310">
        <f>'NonE-heavy fuel oil'!E54+'E-heavy fuel oil'!E54</f>
        <v>2020722451408.5574</v>
      </c>
      <c r="F6" s="310">
        <f>'NonE-heavy fuel oil'!F54+'E-heavy fuel oil'!F54</f>
        <v>2098702891170.5979</v>
      </c>
      <c r="G6" s="310">
        <f>'NonE-heavy fuel oil'!G54+'E-heavy fuel oil'!G54</f>
        <v>2152842136742.2805</v>
      </c>
      <c r="H6" s="310">
        <f>'NonE-heavy fuel oil'!H54+'E-heavy fuel oil'!H54</f>
        <v>2222171997941.7749</v>
      </c>
      <c r="I6" s="310">
        <f>'NonE-heavy fuel oil'!I54+'E-heavy fuel oil'!I54</f>
        <v>2315638648570.3711</v>
      </c>
      <c r="J6" s="310">
        <f>'NonE-heavy fuel oil'!J54+'E-heavy fuel oil'!J54</f>
        <v>2383618001723.0742</v>
      </c>
      <c r="K6" s="310">
        <f>'NonE-heavy fuel oil'!K54+'E-heavy fuel oil'!K54</f>
        <v>2453037964614.854</v>
      </c>
      <c r="L6" s="310">
        <f>'NonE-heavy fuel oil'!L54+'E-heavy fuel oil'!L54</f>
        <v>2507657920757.8125</v>
      </c>
      <c r="M6" s="310">
        <f>'NonE-heavy fuel oil'!M54+'E-heavy fuel oil'!M54</f>
        <v>2548910509072.4253</v>
      </c>
      <c r="N6" s="310">
        <f>'NonE-heavy fuel oil'!N54+'E-heavy fuel oil'!N54</f>
        <v>2599453315226.981</v>
      </c>
      <c r="O6" s="310">
        <f>'NonE-heavy fuel oil'!O54+'E-heavy fuel oil'!O54</f>
        <v>2642029297430.9609</v>
      </c>
      <c r="P6" s="310">
        <f>'NonE-heavy fuel oil'!P54+'E-heavy fuel oil'!P54</f>
        <v>2676928342742.9023</v>
      </c>
      <c r="Q6" s="310">
        <f>'NonE-heavy fuel oil'!Q54+'E-heavy fuel oil'!Q54</f>
        <v>2704548382310.6323</v>
      </c>
      <c r="R6" s="310">
        <f>'NonE-heavy fuel oil'!R54+'E-heavy fuel oil'!R54</f>
        <v>2725380135073.0767</v>
      </c>
      <c r="S6" s="310">
        <f>'NonE-heavy fuel oil'!S54+'E-heavy fuel oil'!S54</f>
        <v>2745777223181.8457</v>
      </c>
      <c r="T6" s="310">
        <f>'NonE-heavy fuel oil'!T54+'E-heavy fuel oil'!T54</f>
        <v>2760360111345.7588</v>
      </c>
      <c r="U6" s="310">
        <f>'NonE-heavy fuel oil'!U54+'E-heavy fuel oil'!U54</f>
        <v>2769489463596.7363</v>
      </c>
      <c r="V6" s="310">
        <f>'NonE-heavy fuel oil'!V54+'E-heavy fuel oil'!V54</f>
        <v>2773563254342.9253</v>
      </c>
      <c r="W6" s="310">
        <f>'NonE-heavy fuel oil'!W54+'E-heavy fuel oil'!W54</f>
        <v>2773008515487.5439</v>
      </c>
      <c r="X6" s="310">
        <f>'NonE-heavy fuel oil'!X54+'E-heavy fuel oil'!X54</f>
        <v>2768273553048.7559</v>
      </c>
      <c r="Y6" s="310">
        <f>'NonE-heavy fuel oil'!Y54+'E-heavy fuel oil'!Y54</f>
        <v>2759820773148.3584</v>
      </c>
      <c r="Z6" s="310">
        <f>'NonE-heavy fuel oil'!Z54+'E-heavy fuel oil'!Z54</f>
        <v>2748120222350.9385</v>
      </c>
      <c r="AA6" s="310">
        <f>'NonE-heavy fuel oil'!AA54+'E-heavy fuel oil'!AA54</f>
        <v>2733643914695.3345</v>
      </c>
      <c r="AB6" s="310">
        <f>'NonE-heavy fuel oil'!AB54+'E-heavy fuel oil'!AB54</f>
        <v>2716860988325.1152</v>
      </c>
      <c r="AC6" s="310">
        <f>'NonE-heavy fuel oil'!AC54+'E-heavy fuel oil'!AC54</f>
        <v>2698233709052.2002</v>
      </c>
      <c r="AD6" s="310">
        <f>'NonE-heavy fuel oil'!AD54+'E-heavy fuel oil'!AD54</f>
        <v>2678214316865.6099</v>
      </c>
      <c r="AE6" s="310">
        <f>'NonE-heavy fuel oil'!AE54+'E-heavy fuel oil'!AE54</f>
        <v>2657242694479.8252</v>
      </c>
      <c r="AF6" s="310">
        <f>'NonE-heavy fuel oil'!AF54+'E-heavy fuel oil'!AF54</f>
        <v>2635744824471.0132</v>
      </c>
      <c r="AG6" s="310">
        <f>'NonE-heavy fuel oil'!AG54+'E-heavy fuel oil'!AG54</f>
        <v>2614131993196.9146</v>
      </c>
      <c r="AH6" s="310">
        <f>'NonE-heavy fuel oil'!AH54+'E-heavy fuel oil'!AH54</f>
        <v>2592800695263.1211</v>
      </c>
      <c r="AI6" s="310">
        <f>'NonE-heavy fuel oil'!AI54+'E-heavy fuel oil'!AI54</f>
        <v>2572133191453.5527</v>
      </c>
      <c r="AJ6" s="310">
        <f>'NonE-heavy fuel oil'!AJ54+'E-heavy fuel oil'!AJ54</f>
        <v>2552498675438.0884</v>
      </c>
      <c r="AK6" s="310">
        <f>'NonE-heavy fuel oil'!AK54+'E-heavy fuel oil'!AK54</f>
        <v>2534255009872.1787</v>
      </c>
      <c r="AL6" s="310">
        <f>'NonE-heavy fuel oil'!AL54+'E-heavy fuel oil'!AL54</f>
        <v>2517751000423.9268</v>
      </c>
      <c r="AM6" s="310">
        <f>'NonE-heavy fuel oil'!AM54+'E-heavy fuel oil'!AM54</f>
        <v>2503329186585.1826</v>
      </c>
      <c r="AN6" s="310">
        <f>'NonE-heavy fuel oil'!AN54+'E-heavy fuel oil'!AN54</f>
        <v>2491329140717.7148</v>
      </c>
      <c r="AO6" s="310">
        <f>'NonE-heavy fuel oil'!AO54+'E-heavy fuel oil'!AO54</f>
        <v>2482091281640.1157</v>
      </c>
      <c r="AP6" s="310">
        <f>'NonE-heavy fuel oil'!AP54+'E-heavy fuel oil'!AP54</f>
        <v>2475961226293.9629</v>
      </c>
      <c r="AQ6" s="310">
        <f>'NonE-heavy fuel oil'!AQ54+'E-heavy fuel oil'!AQ54</f>
        <v>2473087535339.6504</v>
      </c>
    </row>
    <row r="7" spans="1:43" x14ac:dyDescent="0.2">
      <c r="A7" s="133" t="s">
        <v>94</v>
      </c>
      <c r="B7" s="310">
        <f>'NonE-heavy fuel oil'!B55+'E-heavy fuel oil'!B55</f>
        <v>2780602324500</v>
      </c>
      <c r="C7" s="310">
        <f>'NonE-heavy fuel oil'!C55+'E-heavy fuel oil'!C55</f>
        <v>1480580458500</v>
      </c>
      <c r="D7" s="310">
        <f>'NonE-heavy fuel oil'!D55+'E-heavy fuel oil'!D55</f>
        <v>1530155994168.0244</v>
      </c>
      <c r="E7" s="310">
        <f>'NonE-heavy fuel oil'!E55+'E-heavy fuel oil'!E55</f>
        <v>1575403303954.7839</v>
      </c>
      <c r="F7" s="310">
        <f>'NonE-heavy fuel oil'!F55+'E-heavy fuel oil'!F55</f>
        <v>1614723921383.959</v>
      </c>
      <c r="G7" s="310">
        <f>'NonE-heavy fuel oil'!G55+'E-heavy fuel oil'!G55</f>
        <v>1625577684135.8333</v>
      </c>
      <c r="H7" s="310">
        <f>'NonE-heavy fuel oil'!H55+'E-heavy fuel oil'!H55</f>
        <v>1641560190580.4814</v>
      </c>
      <c r="I7" s="310">
        <f>'NonE-heavy fuel oil'!I55+'E-heavy fuel oil'!I55</f>
        <v>1663973355514.9048</v>
      </c>
      <c r="J7" s="310">
        <f>'NonE-heavy fuel oil'!J55+'E-heavy fuel oil'!J55</f>
        <v>1681196469293.145</v>
      </c>
      <c r="K7" s="310">
        <f>'NonE-heavy fuel oil'!K55+'E-heavy fuel oil'!K55</f>
        <v>1695546751365.0229</v>
      </c>
      <c r="L7" s="310">
        <f>'NonE-heavy fuel oil'!L55+'E-heavy fuel oil'!L55</f>
        <v>1702610002134.249</v>
      </c>
      <c r="M7" s="310">
        <f>'NonE-heavy fuel oil'!M55+'E-heavy fuel oil'!M55</f>
        <v>1700723140191.9736</v>
      </c>
      <c r="N7" s="310">
        <f>'NonE-heavy fuel oil'!N55+'E-heavy fuel oil'!N55</f>
        <v>1693139162490.374</v>
      </c>
      <c r="O7" s="310">
        <f>'NonE-heavy fuel oil'!O55+'E-heavy fuel oil'!O55</f>
        <v>1677626242031.4868</v>
      </c>
      <c r="P7" s="310">
        <f>'NonE-heavy fuel oil'!P55+'E-heavy fuel oil'!P55</f>
        <v>1656444226822.7695</v>
      </c>
      <c r="Q7" s="310">
        <f>'NonE-heavy fuel oil'!Q55+'E-heavy fuel oil'!Q55</f>
        <v>1631820194086.5544</v>
      </c>
      <c r="R7" s="310">
        <f>'NonE-heavy fuel oil'!R55+'E-heavy fuel oil'!R55</f>
        <v>1605890905354.6545</v>
      </c>
      <c r="S7" s="310">
        <f>'NonE-heavy fuel oil'!S55+'E-heavy fuel oil'!S55</f>
        <v>1582275835417.5198</v>
      </c>
      <c r="T7" s="310">
        <f>'NonE-heavy fuel oil'!T55+'E-heavy fuel oil'!T55</f>
        <v>1559355294860.5298</v>
      </c>
      <c r="U7" s="310">
        <f>'NonE-heavy fuel oil'!U55+'E-heavy fuel oil'!U55</f>
        <v>1537155316943.5479</v>
      </c>
      <c r="V7" s="310">
        <f>'NonE-heavy fuel oil'!V55+'E-heavy fuel oil'!V55</f>
        <v>1515702416021.1404</v>
      </c>
      <c r="W7" s="310">
        <f>'NonE-heavy fuel oil'!W55+'E-heavy fuel oil'!W55</f>
        <v>1495022798197.5881</v>
      </c>
      <c r="X7" s="310">
        <f>'NonE-heavy fuel oil'!X55+'E-heavy fuel oil'!X55</f>
        <v>1475141726324.4392</v>
      </c>
      <c r="Y7" s="310">
        <f>'NonE-heavy fuel oil'!Y55+'E-heavy fuel oil'!Y55</f>
        <v>1456083036072.7178</v>
      </c>
      <c r="Z7" s="310">
        <f>'NonE-heavy fuel oil'!Z55+'E-heavy fuel oil'!Z55</f>
        <v>1437868795201.9966</v>
      </c>
      <c r="AA7" s="310">
        <f>'NonE-heavy fuel oil'!AA55+'E-heavy fuel oil'!AA55</f>
        <v>1420519094755.2964</v>
      </c>
      <c r="AB7" s="310">
        <f>'NonE-heavy fuel oil'!AB55+'E-heavy fuel oil'!AB55</f>
        <v>1404051958665.1787</v>
      </c>
      <c r="AC7" s="310">
        <f>'NonE-heavy fuel oil'!AC55+'E-heavy fuel oil'!AC55</f>
        <v>1388483357050.2292</v>
      </c>
      <c r="AD7" s="310">
        <f>'NonE-heavy fuel oil'!AD55+'E-heavy fuel oil'!AD55</f>
        <v>1373827308170.5393</v>
      </c>
      <c r="AE7" s="310">
        <f>'NonE-heavy fuel oil'!AE55+'E-heavy fuel oil'!AE55</f>
        <v>1360096054442.2231</v>
      </c>
      <c r="AF7" s="310">
        <f>'NonE-heavy fuel oil'!AF55+'E-heavy fuel oil'!AF55</f>
        <v>1347300298928.7827</v>
      </c>
      <c r="AG7" s="310">
        <f>'NonE-heavy fuel oil'!AG55+'E-heavy fuel oil'!AG55</f>
        <v>1335449490186.9722</v>
      </c>
      <c r="AH7" s="310">
        <f>'NonE-heavy fuel oil'!AH55+'E-heavy fuel oil'!AH55</f>
        <v>1324552145118.5933</v>
      </c>
      <c r="AI7" s="310">
        <f>'NonE-heavy fuel oil'!AI55+'E-heavy fuel oil'!AI55</f>
        <v>1314616201460.4792</v>
      </c>
      <c r="AJ7" s="310">
        <f>'NonE-heavy fuel oil'!AJ55+'E-heavy fuel oil'!AJ55</f>
        <v>1305649393651.8096</v>
      </c>
      <c r="AK7" s="310">
        <f>'NonE-heavy fuel oil'!AK55+'E-heavy fuel oil'!AK55</f>
        <v>1297659647993.7126</v>
      </c>
      <c r="AL7" s="310">
        <f>'NonE-heavy fuel oil'!AL55+'E-heavy fuel oil'!AL55</f>
        <v>1290655495231.4404</v>
      </c>
      <c r="AM7" s="310">
        <f>'NonE-heavy fuel oil'!AM55+'E-heavy fuel oil'!AM55</f>
        <v>1284646500939.106</v>
      </c>
      <c r="AN7" s="310">
        <f>'NonE-heavy fuel oil'!AN55+'E-heavy fuel oil'!AN55</f>
        <v>1279643716392.6555</v>
      </c>
      <c r="AO7" s="310">
        <f>'NonE-heavy fuel oil'!AO55+'E-heavy fuel oil'!AO55</f>
        <v>1275660155025.1191</v>
      </c>
      <c r="AP7" s="310">
        <f>'NonE-heavy fuel oil'!AP55+'E-heavy fuel oil'!AP55</f>
        <v>1272711302144.4563</v>
      </c>
      <c r="AQ7" s="310">
        <f>'NonE-heavy fuel oil'!AQ55+'E-heavy fuel oil'!AQ55</f>
        <v>1270709723013.4744</v>
      </c>
    </row>
    <row r="8" spans="1:43" x14ac:dyDescent="0.2">
      <c r="A8" s="133" t="s">
        <v>95</v>
      </c>
      <c r="B8" s="310">
        <f>'NonE-heavy fuel oil'!B56+'E-heavy fuel oil'!B56</f>
        <v>788902158000</v>
      </c>
      <c r="C8" s="310">
        <f>'NonE-heavy fuel oil'!C56+'E-heavy fuel oil'!C56</f>
        <v>713900896500</v>
      </c>
      <c r="D8" s="310">
        <f>'NonE-heavy fuel oil'!D56+'E-heavy fuel oil'!D56</f>
        <v>811664582563.18384</v>
      </c>
      <c r="E8" s="310">
        <f>'NonE-heavy fuel oil'!E56+'E-heavy fuel oil'!E56</f>
        <v>828511582459.80347</v>
      </c>
      <c r="F8" s="310">
        <f>'NonE-heavy fuel oil'!F56+'E-heavy fuel oil'!F56</f>
        <v>833729529515.32654</v>
      </c>
      <c r="G8" s="310">
        <f>'NonE-heavy fuel oil'!G56+'E-heavy fuel oil'!G56</f>
        <v>844157092942.83801</v>
      </c>
      <c r="H8" s="310">
        <f>'NonE-heavy fuel oil'!H56+'E-heavy fuel oil'!H56</f>
        <v>859331689647.73364</v>
      </c>
      <c r="I8" s="310">
        <f>'NonE-heavy fuel oil'!I56+'E-heavy fuel oil'!I56</f>
        <v>877517411780.74463</v>
      </c>
      <c r="J8" s="310">
        <f>'NonE-heavy fuel oil'!J56+'E-heavy fuel oil'!J56</f>
        <v>897010486037.27917</v>
      </c>
      <c r="K8" s="310">
        <f>'NonE-heavy fuel oil'!K56+'E-heavy fuel oil'!K56</f>
        <v>916975396038.83691</v>
      </c>
      <c r="L8" s="310">
        <f>'NonE-heavy fuel oil'!L56+'E-heavy fuel oil'!L56</f>
        <v>936067655962.84888</v>
      </c>
      <c r="M8" s="310">
        <f>'NonE-heavy fuel oil'!M56+'E-heavy fuel oil'!M56</f>
        <v>953010880495.86023</v>
      </c>
      <c r="N8" s="310">
        <f>'NonE-heavy fuel oil'!N56+'E-heavy fuel oil'!N56</f>
        <v>967112726852.52661</v>
      </c>
      <c r="O8" s="310">
        <f>'NonE-heavy fuel oil'!O56+'E-heavy fuel oil'!O56</f>
        <v>977856040875.07361</v>
      </c>
      <c r="P8" s="310">
        <f>'NonE-heavy fuel oil'!P56+'E-heavy fuel oil'!P56</f>
        <v>985390045777.90186</v>
      </c>
      <c r="Q8" s="310">
        <f>'NonE-heavy fuel oil'!Q56+'E-heavy fuel oil'!Q56</f>
        <v>989905367972.3678</v>
      </c>
      <c r="R8" s="310">
        <f>'NonE-heavy fuel oil'!R56+'E-heavy fuel oil'!R56</f>
        <v>991626868108.12781</v>
      </c>
      <c r="S8" s="310">
        <f>'NonE-heavy fuel oil'!S56+'E-heavy fuel oil'!S56</f>
        <v>991080247731.98132</v>
      </c>
      <c r="T8" s="310">
        <f>'NonE-heavy fuel oil'!T56+'E-heavy fuel oil'!T56</f>
        <v>988195484174.40857</v>
      </c>
      <c r="U8" s="310">
        <f>'NonE-heavy fuel oil'!U56+'E-heavy fuel oil'!U56</f>
        <v>983191548383.78564</v>
      </c>
      <c r="V8" s="310">
        <f>'NonE-heavy fuel oil'!V56+'E-heavy fuel oil'!V56</f>
        <v>976297895453.06482</v>
      </c>
      <c r="W8" s="310">
        <f>'NonE-heavy fuel oil'!W56+'E-heavy fuel oil'!W56</f>
        <v>967750112092.59644</v>
      </c>
      <c r="X8" s="310">
        <f>'NonE-heavy fuel oil'!X56+'E-heavy fuel oil'!X56</f>
        <v>957785995868.89478</v>
      </c>
      <c r="Y8" s="310">
        <f>'NonE-heavy fuel oil'!Y56+'E-heavy fuel oil'!Y56</f>
        <v>946642119557.19458</v>
      </c>
      <c r="Z8" s="310">
        <f>'NonE-heavy fuel oil'!Z56+'E-heavy fuel oil'!Z56</f>
        <v>934550912140.86365</v>
      </c>
      <c r="AA8" s="310">
        <f>'NonE-heavy fuel oil'!AA56+'E-heavy fuel oil'!AA56</f>
        <v>921738268739.71667</v>
      </c>
      <c r="AB8" s="310">
        <f>'NonE-heavy fuel oil'!AB56+'E-heavy fuel oil'!AB56</f>
        <v>908421685467.68347</v>
      </c>
      <c r="AC8" s="310">
        <f>'NonE-heavy fuel oil'!AC56+'E-heavy fuel oil'!AC56</f>
        <v>894808902106.59497</v>
      </c>
      <c r="AD8" s="310">
        <f>'NonE-heavy fuel oil'!AD56+'E-heavy fuel oil'!AD56</f>
        <v>881097025561.85217</v>
      </c>
      <c r="AE8" s="310">
        <f>'NonE-heavy fuel oil'!AE56+'E-heavy fuel oil'!AE56</f>
        <v>867472100225.15967</v>
      </c>
      <c r="AF8" s="310">
        <f>'NonE-heavy fuel oil'!AF56+'E-heavy fuel oil'!AF56</f>
        <v>854109087395.63184</v>
      </c>
      <c r="AG8" s="310">
        <f>'NonE-heavy fuel oil'!AG56+'E-heavy fuel oil'!AG56</f>
        <v>841172214527.22241</v>
      </c>
      <c r="AH8" s="310">
        <f>'NonE-heavy fuel oil'!AH56+'E-heavy fuel oil'!AH56</f>
        <v>828815655967.25757</v>
      </c>
      <c r="AI8" s="310">
        <f>'NonE-heavy fuel oil'!AI56+'E-heavy fuel oil'!AI56</f>
        <v>817184509715.88196</v>
      </c>
      <c r="AJ8" s="310">
        <f>'NonE-heavy fuel oil'!AJ56+'E-heavy fuel oil'!AJ56</f>
        <v>806416039276.7699</v>
      </c>
      <c r="AK8" s="310">
        <f>'NonE-heavy fuel oil'!AK56+'E-heavy fuel oil'!AK56</f>
        <v>796641155633.46484</v>
      </c>
      <c r="AL8" s="310">
        <f>'NonE-heavy fuel oil'!AL56+'E-heavy fuel oil'!AL56</f>
        <v>787986121576.84253</v>
      </c>
      <c r="AM8" s="310">
        <f>'NonE-heavy fuel oil'!AM56+'E-heavy fuel oil'!AM56</f>
        <v>780574468900.17859</v>
      </c>
      <c r="AN8" s="310">
        <f>'NonE-heavy fuel oil'!AN56+'E-heavy fuel oil'!AN56</f>
        <v>774529128321.64478</v>
      </c>
      <c r="AO8" s="310">
        <f>'NonE-heavy fuel oil'!AO56+'E-heavy fuel oil'!AO56</f>
        <v>769974782432.90002</v>
      </c>
      <c r="AP8" s="310">
        <f>'NonE-heavy fuel oil'!AP56+'E-heavy fuel oil'!AP56</f>
        <v>767040463651.86414</v>
      </c>
      <c r="AQ8" s="310">
        <f>'NonE-heavy fuel oil'!AQ56+'E-heavy fuel oil'!AQ56</f>
        <v>765856425436.83142</v>
      </c>
    </row>
    <row r="9" spans="1:43" x14ac:dyDescent="0.2">
      <c r="A9" s="133" t="s">
        <v>96</v>
      </c>
      <c r="B9" s="310">
        <f>'NonE-heavy fuel oil'!B57+'E-heavy fuel oil'!B57</f>
        <v>7483459203000</v>
      </c>
      <c r="C9" s="310">
        <f>'NonE-heavy fuel oil'!C57+'E-heavy fuel oil'!C57</f>
        <v>4980639328500</v>
      </c>
      <c r="D9" s="310">
        <f>'NonE-heavy fuel oil'!D57+'E-heavy fuel oil'!D57</f>
        <v>5673715468730.916</v>
      </c>
      <c r="E9" s="310">
        <f>'NonE-heavy fuel oil'!E57+'E-heavy fuel oil'!E57</f>
        <v>5862302478514.5049</v>
      </c>
      <c r="F9" s="310">
        <f>'NonE-heavy fuel oil'!F57+'E-heavy fuel oil'!F57</f>
        <v>6127882787780.3105</v>
      </c>
      <c r="G9" s="310">
        <f>'NonE-heavy fuel oil'!G57+'E-heavy fuel oil'!G57</f>
        <v>6301011513444.9922</v>
      </c>
      <c r="H9" s="310">
        <f>'NonE-heavy fuel oil'!H57+'E-heavy fuel oil'!H57</f>
        <v>6508732921389.3662</v>
      </c>
      <c r="I9" s="310">
        <f>'NonE-heavy fuel oil'!I57+'E-heavy fuel oil'!I57</f>
        <v>6707387772506.0166</v>
      </c>
      <c r="J9" s="310">
        <f>'NonE-heavy fuel oil'!J57+'E-heavy fuel oil'!J57</f>
        <v>6894184666582.8564</v>
      </c>
      <c r="K9" s="310">
        <f>'NonE-heavy fuel oil'!K57+'E-heavy fuel oil'!K57</f>
        <v>7080696541209.5547</v>
      </c>
      <c r="L9" s="310">
        <f>'NonE-heavy fuel oil'!L57+'E-heavy fuel oil'!L57</f>
        <v>7254409110160.3311</v>
      </c>
      <c r="M9" s="310">
        <f>'NonE-heavy fuel oil'!M57+'E-heavy fuel oil'!M57</f>
        <v>7412053713655.2588</v>
      </c>
      <c r="N9" s="310">
        <f>'NonE-heavy fuel oil'!N57+'E-heavy fuel oil'!N57</f>
        <v>7544098201611.0762</v>
      </c>
      <c r="O9" s="310">
        <f>'NonE-heavy fuel oil'!O57+'E-heavy fuel oil'!O57</f>
        <v>7659060227917.9609</v>
      </c>
      <c r="P9" s="310">
        <f>'NonE-heavy fuel oil'!P57+'E-heavy fuel oil'!P57</f>
        <v>7757584633250.9326</v>
      </c>
      <c r="Q9" s="310">
        <f>'NonE-heavy fuel oil'!Q57+'E-heavy fuel oil'!Q57</f>
        <v>7840554789955.8291</v>
      </c>
      <c r="R9" s="310">
        <f>'NonE-heavy fuel oil'!R57+'E-heavy fuel oil'!R57</f>
        <v>7909058990846.918</v>
      </c>
      <c r="S9" s="310">
        <f>'NonE-heavy fuel oil'!S57+'E-heavy fuel oil'!S57</f>
        <v>7960159047818.0088</v>
      </c>
      <c r="T9" s="310">
        <f>'NonE-heavy fuel oil'!T57+'E-heavy fuel oil'!T57</f>
        <v>7998816952831.3594</v>
      </c>
      <c r="U9" s="310">
        <f>'NonE-heavy fuel oil'!U57+'E-heavy fuel oil'!U57</f>
        <v>8025772723346.3418</v>
      </c>
      <c r="V9" s="310">
        <f>'NonE-heavy fuel oil'!V57+'E-heavy fuel oil'!V57</f>
        <v>8041849315853.5654</v>
      </c>
      <c r="W9" s="310">
        <f>'NonE-heavy fuel oil'!W57+'E-heavy fuel oil'!W57</f>
        <v>8047936228760.585</v>
      </c>
      <c r="X9" s="310">
        <f>'NonE-heavy fuel oil'!X57+'E-heavy fuel oil'!X57</f>
        <v>8024049458508.5986</v>
      </c>
      <c r="Y9" s="310">
        <f>'NonE-heavy fuel oil'!Y57+'E-heavy fuel oil'!Y57</f>
        <v>7992110683538.5693</v>
      </c>
      <c r="Z9" s="310">
        <f>'NonE-heavy fuel oil'!Z57+'E-heavy fuel oil'!Z57</f>
        <v>7953118847157.5859</v>
      </c>
      <c r="AA9" s="310">
        <f>'NonE-heavy fuel oil'!AA57+'E-heavy fuel oil'!AA57</f>
        <v>7908083307681.7285</v>
      </c>
      <c r="AB9" s="310">
        <f>'NonE-heavy fuel oil'!AB57+'E-heavy fuel oil'!AB57</f>
        <v>7858013231905.1162</v>
      </c>
      <c r="AC9" s="310">
        <f>'NonE-heavy fuel oil'!AC57+'E-heavy fuel oil'!AC57</f>
        <v>7789298255312.9355</v>
      </c>
      <c r="AD9" s="310">
        <f>'NonE-heavy fuel oil'!AD57+'E-heavy fuel oil'!AD57</f>
        <v>7717546796094.6719</v>
      </c>
      <c r="AE9" s="310">
        <f>'NonE-heavy fuel oil'!AE57+'E-heavy fuel oil'!AE57</f>
        <v>7643719951880.8652</v>
      </c>
      <c r="AF9" s="310">
        <f>'NonE-heavy fuel oil'!AF57+'E-heavy fuel oil'!AF57</f>
        <v>7568752371042.5205</v>
      </c>
      <c r="AG9" s="310">
        <f>'NonE-heavy fuel oil'!AG57+'E-heavy fuel oil'!AG57</f>
        <v>7493549653279.0957</v>
      </c>
      <c r="AH9" s="310">
        <f>'NonE-heavy fuel oil'!AH57+'E-heavy fuel oil'!AH57</f>
        <v>7416905276102.2871</v>
      </c>
      <c r="AI9" s="310">
        <f>'NonE-heavy fuel oil'!AI57+'E-heavy fuel oil'!AI57</f>
        <v>7341748798869.5752</v>
      </c>
      <c r="AJ9" s="310">
        <f>'NonE-heavy fuel oil'!AJ57+'E-heavy fuel oil'!AJ57</f>
        <v>7268897406974.1514</v>
      </c>
      <c r="AK9" s="310">
        <f>'NonE-heavy fuel oil'!AK57+'E-heavy fuel oil'!AK57</f>
        <v>7199142772541.6963</v>
      </c>
      <c r="AL9" s="310">
        <f>'NonE-heavy fuel oil'!AL57+'E-heavy fuel oil'!AL57</f>
        <v>7133255040006.1592</v>
      </c>
      <c r="AM9" s="310">
        <f>'NonE-heavy fuel oil'!AM57+'E-heavy fuel oil'!AM57</f>
        <v>7067834529150.1875</v>
      </c>
      <c r="AN9" s="310">
        <f>'NonE-heavy fuel oil'!AN57+'E-heavy fuel oil'!AN57</f>
        <v>7007782314436.8438</v>
      </c>
      <c r="AO9" s="310">
        <f>'NonE-heavy fuel oil'!AO57+'E-heavy fuel oil'!AO57</f>
        <v>6953838886928.6895</v>
      </c>
      <c r="AP9" s="310">
        <f>'NonE-heavy fuel oil'!AP57+'E-heavy fuel oil'!AP57</f>
        <v>6906750095233.3457</v>
      </c>
      <c r="AQ9" s="310">
        <f>'NonE-heavy fuel oil'!AQ57+'E-heavy fuel oil'!AQ57</f>
        <v>6866726475724.6484</v>
      </c>
    </row>
    <row r="10" spans="1:43" x14ac:dyDescent="0.2">
      <c r="A10" s="133" t="s">
        <v>97</v>
      </c>
      <c r="B10" s="310">
        <f>'NonE-heavy fuel oil'!B58+'E-heavy fuel oil'!B58</f>
        <v>5572502061241500</v>
      </c>
      <c r="C10" s="310">
        <f>'NonE-heavy fuel oil'!C58+'E-heavy fuel oil'!C58</f>
        <v>7032054388276500</v>
      </c>
      <c r="D10" s="310">
        <f>'NonE-heavy fuel oil'!D58+'E-heavy fuel oil'!D58</f>
        <v>7365505562712587</v>
      </c>
      <c r="E10" s="310">
        <f>'NonE-heavy fuel oil'!E58+'E-heavy fuel oil'!E58</f>
        <v>7860604843361678</v>
      </c>
      <c r="F10" s="310">
        <f>'NonE-heavy fuel oil'!F58+'E-heavy fuel oil'!F58</f>
        <v>8387801539707597</v>
      </c>
      <c r="G10" s="310">
        <f>'NonE-heavy fuel oil'!G58+'E-heavy fuel oil'!G58</f>
        <v>8844401028785836</v>
      </c>
      <c r="H10" s="310">
        <f>'NonE-heavy fuel oil'!H58+'E-heavy fuel oil'!H58</f>
        <v>9300542407289094</v>
      </c>
      <c r="I10" s="310">
        <f>'NonE-heavy fuel oil'!I58+'E-heavy fuel oil'!I58</f>
        <v>9508262867454838</v>
      </c>
      <c r="J10" s="310">
        <f>'NonE-heavy fuel oil'!J58+'E-heavy fuel oil'!J58</f>
        <v>9714158426266346</v>
      </c>
      <c r="K10" s="310">
        <f>'NonE-heavy fuel oil'!K58+'E-heavy fuel oil'!K58</f>
        <v>9920210091947828</v>
      </c>
      <c r="L10" s="310">
        <f>'NonE-heavy fuel oil'!L58+'E-heavy fuel oil'!L58</f>
        <v>1.0125479939824744E+16</v>
      </c>
      <c r="M10" s="310">
        <f>'NonE-heavy fuel oil'!M58+'E-heavy fuel oil'!M58</f>
        <v>1.0330226319094588E+16</v>
      </c>
      <c r="N10" s="310">
        <f>'NonE-heavy fuel oil'!N58+'E-heavy fuel oil'!N58</f>
        <v>1.0344340723393418E+16</v>
      </c>
      <c r="O10" s="310">
        <f>'NonE-heavy fuel oil'!O58+'E-heavy fuel oil'!O58</f>
        <v>1.0358453423286012E+16</v>
      </c>
      <c r="P10" s="310">
        <f>'NonE-heavy fuel oil'!P58+'E-heavy fuel oil'!P58</f>
        <v>1.0372564419327246E+16</v>
      </c>
      <c r="Q10" s="310">
        <f>'NonE-heavy fuel oil'!Q58+'E-heavy fuel oil'!Q58</f>
        <v>1.0386673712071962E+16</v>
      </c>
      <c r="R10" s="310">
        <f>'NonE-heavy fuel oil'!R58+'E-heavy fuel oil'!R58</f>
        <v>1.0400781302074952E+16</v>
      </c>
      <c r="S10" s="310">
        <f>'NonE-heavy fuel oil'!S58+'E-heavy fuel oil'!S58</f>
        <v>1.0282581274285412E+16</v>
      </c>
      <c r="T10" s="310">
        <f>'NonE-heavy fuel oil'!T58+'E-heavy fuel oil'!T58</f>
        <v>1.0164385331116418E+16</v>
      </c>
      <c r="U10" s="310">
        <f>'NonE-heavy fuel oil'!U58+'E-heavy fuel oil'!U58</f>
        <v>1.0046193472588526E+16</v>
      </c>
      <c r="V10" s="310">
        <f>'NonE-heavy fuel oil'!V58+'E-heavy fuel oil'!V58</f>
        <v>9928005698722294</v>
      </c>
      <c r="W10" s="310">
        <f>'NonE-heavy fuel oil'!W58+'E-heavy fuel oil'!W58</f>
        <v>9809822009538272</v>
      </c>
      <c r="X10" s="310">
        <f>'NonE-heavy fuel oil'!X58+'E-heavy fuel oil'!X58</f>
        <v>9588382915016724</v>
      </c>
      <c r="Y10" s="310">
        <f>'NonE-heavy fuel oil'!Y58+'E-heavy fuel oil'!Y58</f>
        <v>9366951479877954</v>
      </c>
      <c r="Z10" s="310">
        <f>'NonE-heavy fuel oil'!Z58+'E-heavy fuel oil'!Z58</f>
        <v>9145527704160358</v>
      </c>
      <c r="AA10" s="310">
        <f>'NonE-heavy fuel oil'!AA58+'E-heavy fuel oil'!AA58</f>
        <v>8924111587902332</v>
      </c>
      <c r="AB10" s="310">
        <f>'NonE-heavy fuel oil'!AB58+'E-heavy fuel oil'!AB58</f>
        <v>8702703131142254</v>
      </c>
      <c r="AC10" s="310">
        <f>'NonE-heavy fuel oil'!AC58+'E-heavy fuel oil'!AC58</f>
        <v>8481302333918496</v>
      </c>
      <c r="AD10" s="310">
        <f>'NonE-heavy fuel oil'!AD58+'E-heavy fuel oil'!AD58</f>
        <v>8259909196269420</v>
      </c>
      <c r="AE10" s="310">
        <f>'NonE-heavy fuel oil'!AE58+'E-heavy fuel oil'!AE58</f>
        <v>8038523718233373</v>
      </c>
      <c r="AF10" s="310">
        <f>'NonE-heavy fuel oil'!AF58+'E-heavy fuel oil'!AF58</f>
        <v>7817145899848698</v>
      </c>
      <c r="AG10" s="310">
        <f>'NonE-heavy fuel oil'!AG58+'E-heavy fuel oil'!AG58</f>
        <v>7595775741153723</v>
      </c>
      <c r="AH10" s="310">
        <f>'NonE-heavy fuel oil'!AH58+'E-heavy fuel oil'!AH58</f>
        <v>7403910290754236</v>
      </c>
      <c r="AI10" s="310">
        <f>'NonE-heavy fuel oil'!AI58+'E-heavy fuel oil'!AI58</f>
        <v>7212051478775050</v>
      </c>
      <c r="AJ10" s="310">
        <f>'NonE-heavy fuel oil'!AJ58+'E-heavy fuel oil'!AJ58</f>
        <v>7020199305249369</v>
      </c>
      <c r="AK10" s="310">
        <f>'NonE-heavy fuel oil'!AK58+'E-heavy fuel oil'!AK58</f>
        <v>6828353770210391</v>
      </c>
      <c r="AL10" s="310">
        <f>'NonE-heavy fuel oil'!AL58+'E-heavy fuel oil'!AL58</f>
        <v>6636514873691300</v>
      </c>
      <c r="AM10" s="310">
        <f>'NonE-heavy fuel oil'!AM58+'E-heavy fuel oil'!AM58</f>
        <v>6435052043076557</v>
      </c>
      <c r="AN10" s="310">
        <f>'NonE-heavy fuel oil'!AN58+'E-heavy fuel oil'!AN58</f>
        <v>6233596184544539</v>
      </c>
      <c r="AO10" s="310">
        <f>'NonE-heavy fuel oil'!AO58+'E-heavy fuel oil'!AO58</f>
        <v>6032147298130070</v>
      </c>
      <c r="AP10" s="310">
        <f>'NonE-heavy fuel oil'!AP58+'E-heavy fuel oil'!AP58</f>
        <v>5830705383867964</v>
      </c>
      <c r="AQ10" s="310">
        <f>'NonE-heavy fuel oil'!AQ58+'E-heavy fuel oil'!AQ58</f>
        <v>5629187876650632</v>
      </c>
    </row>
    <row r="11" spans="1:43" x14ac:dyDescent="0.2">
      <c r="A11" s="133" t="s">
        <v>98</v>
      </c>
      <c r="B11" s="310">
        <f>'NonE-heavy fuel oil'!B59+'E-heavy fuel oil'!B59</f>
        <v>693308883481500.13</v>
      </c>
      <c r="C11" s="310">
        <f>'NonE-heavy fuel oil'!C59+'E-heavy fuel oil'!C59</f>
        <v>810913639338000</v>
      </c>
      <c r="D11" s="310">
        <f>'NonE-heavy fuel oil'!D59+'E-heavy fuel oil'!D59</f>
        <v>873028825559811</v>
      </c>
      <c r="E11" s="310">
        <f>'NonE-heavy fuel oil'!E59+'E-heavy fuel oil'!E59</f>
        <v>965869891023931.75</v>
      </c>
      <c r="F11" s="310">
        <f>'NonE-heavy fuel oil'!F59+'E-heavy fuel oil'!F59</f>
        <v>1058676748959080</v>
      </c>
      <c r="G11" s="310">
        <f>'NonE-heavy fuel oil'!G59+'E-heavy fuel oil'!G59</f>
        <v>1128108267008794.5</v>
      </c>
      <c r="H11" s="310">
        <f>'NonE-heavy fuel oil'!H59+'E-heavy fuel oil'!H59</f>
        <v>1197037243767149.8</v>
      </c>
      <c r="I11" s="310">
        <f>'NonE-heavy fuel oil'!I59+'E-heavy fuel oil'!I59</f>
        <v>1245809350751802.5</v>
      </c>
      <c r="J11" s="310">
        <f>'NonE-heavy fuel oil'!J59+'E-heavy fuel oil'!J59</f>
        <v>1288094337456094</v>
      </c>
      <c r="K11" s="310">
        <f>'NonE-heavy fuel oil'!K59+'E-heavy fuel oil'!K59</f>
        <v>1330979213404744</v>
      </c>
      <c r="L11" s="310">
        <f>'NonE-heavy fuel oil'!L59+'E-heavy fuel oil'!L59</f>
        <v>1370975512016376</v>
      </c>
      <c r="M11" s="310">
        <f>'NonE-heavy fuel oil'!M59+'E-heavy fuel oil'!M59</f>
        <v>1408969768929079.3</v>
      </c>
      <c r="N11" s="310">
        <f>'NonE-heavy fuel oil'!N59+'E-heavy fuel oil'!N59</f>
        <v>1432554079672947.8</v>
      </c>
      <c r="O11" s="310">
        <f>'NonE-heavy fuel oil'!O59+'E-heavy fuel oil'!O59</f>
        <v>1456090170040401</v>
      </c>
      <c r="P11" s="310">
        <f>'NonE-heavy fuel oil'!P59+'E-heavy fuel oil'!P59</f>
        <v>1479578639262224</v>
      </c>
      <c r="Q11" s="310">
        <f>'NonE-heavy fuel oil'!Q59+'E-heavy fuel oil'!Q59</f>
        <v>1503020125314765</v>
      </c>
      <c r="R11" s="310">
        <f>'NonE-heavy fuel oil'!R59+'E-heavy fuel oil'!R59</f>
        <v>1526415286603996.8</v>
      </c>
      <c r="S11" s="310">
        <f>'NonE-heavy fuel oil'!S59+'E-heavy fuel oil'!S59</f>
        <v>1539250592616785.8</v>
      </c>
      <c r="T11" s="310">
        <f>'NonE-heavy fuel oil'!T59+'E-heavy fuel oil'!T59</f>
        <v>1552084366887414.8</v>
      </c>
      <c r="U11" s="310">
        <f>'NonE-heavy fuel oil'!U59+'E-heavy fuel oil'!U59</f>
        <v>1564916610289076</v>
      </c>
      <c r="V11" s="310">
        <f>'NonE-heavy fuel oil'!V59+'E-heavy fuel oil'!V59</f>
        <v>1577747323776389.3</v>
      </c>
      <c r="W11" s="310">
        <f>'NonE-heavy fuel oil'!W59+'E-heavy fuel oil'!W59</f>
        <v>1590576508381460</v>
      </c>
      <c r="X11" s="310">
        <f>'NonE-heavy fuel oil'!X59+'E-heavy fuel oil'!X59</f>
        <v>1596334471392210.5</v>
      </c>
      <c r="Y11" s="310">
        <f>'NonE-heavy fuel oil'!Y59+'E-heavy fuel oil'!Y59</f>
        <v>1602091674829562.5</v>
      </c>
      <c r="Z11" s="310">
        <f>'NonE-heavy fuel oil'!Z59+'E-heavy fuel oil'!Z59</f>
        <v>1607848120409638.5</v>
      </c>
      <c r="AA11" s="310">
        <f>'NonE-heavy fuel oil'!AA59+'E-heavy fuel oil'!AA59</f>
        <v>1613603809910445</v>
      </c>
      <c r="AB11" s="310">
        <f>'NonE-heavy fuel oil'!AB59+'E-heavy fuel oil'!AB59</f>
        <v>1619358745168069.5</v>
      </c>
      <c r="AC11" s="310">
        <f>'NonE-heavy fuel oil'!AC59+'E-heavy fuel oil'!AC59</f>
        <v>1619045474212385</v>
      </c>
      <c r="AD11" s="310">
        <f>'NonE-heavy fuel oil'!AD59+'E-heavy fuel oil'!AD59</f>
        <v>1618732112672733</v>
      </c>
      <c r="AE11" s="310">
        <f>'NonE-heavy fuel oil'!AE59+'E-heavy fuel oil'!AE59</f>
        <v>1618418662944946</v>
      </c>
      <c r="AF11" s="310">
        <f>'NonE-heavy fuel oil'!AF59+'E-heavy fuel oil'!AF59</f>
        <v>1618105127468308.5</v>
      </c>
      <c r="AG11" s="310">
        <f>'NonE-heavy fuel oil'!AG59+'E-heavy fuel oil'!AG59</f>
        <v>1617791508722090</v>
      </c>
      <c r="AH11" s="310">
        <f>'NonE-heavy fuel oil'!AH59+'E-heavy fuel oil'!AH59</f>
        <v>1611966846099891.5</v>
      </c>
      <c r="AI11" s="310">
        <f>'NonE-heavy fuel oil'!AI59+'E-heavy fuel oil'!AI59</f>
        <v>1606142705981198.8</v>
      </c>
      <c r="AJ11" s="310">
        <f>'NonE-heavy fuel oil'!AJ59+'E-heavy fuel oil'!AJ59</f>
        <v>1600319091315743.5</v>
      </c>
      <c r="AK11" s="310">
        <f>'NonE-heavy fuel oil'!AK59+'E-heavy fuel oil'!AK59</f>
        <v>1594496005080288.5</v>
      </c>
      <c r="AL11" s="310">
        <f>'NonE-heavy fuel oil'!AL59+'E-heavy fuel oil'!AL59</f>
        <v>1588673450275647.3</v>
      </c>
      <c r="AM11" s="310">
        <f>'NonE-heavy fuel oil'!AM59+'E-heavy fuel oil'!AM59</f>
        <v>1581838956357814.5</v>
      </c>
      <c r="AN11" s="310">
        <f>'NonE-heavy fuel oil'!AN59+'E-heavy fuel oil'!AN59</f>
        <v>1575005110552227</v>
      </c>
      <c r="AO11" s="310">
        <f>'NonE-heavy fuel oil'!AO59+'E-heavy fuel oil'!AO59</f>
        <v>1568171915983168</v>
      </c>
      <c r="AP11" s="310">
        <f>'NonE-heavy fuel oil'!AP59+'E-heavy fuel oil'!AP59</f>
        <v>1561339375788196.8</v>
      </c>
      <c r="AQ11" s="310">
        <f>'NonE-heavy fuel oil'!AQ59+'E-heavy fuel oil'!AQ59</f>
        <v>1554445216288191.5</v>
      </c>
    </row>
    <row r="12" spans="1:43" x14ac:dyDescent="0.2">
      <c r="A12" s="133" t="s">
        <v>99</v>
      </c>
      <c r="B12" s="310">
        <f>'NonE-heavy fuel oil'!B60+'E-heavy fuel oil'!B60</f>
        <v>3238943367000</v>
      </c>
      <c r="C12" s="310">
        <f>'NonE-heavy fuel oil'!C60+'E-heavy fuel oil'!C60</f>
        <v>3711173532000</v>
      </c>
      <c r="D12" s="310">
        <f>'NonE-heavy fuel oil'!D60+'E-heavy fuel oil'!D60</f>
        <v>3783470262234.8047</v>
      </c>
      <c r="E12" s="310">
        <f>'NonE-heavy fuel oil'!E60+'E-heavy fuel oil'!E60</f>
        <v>4176983760460.6084</v>
      </c>
      <c r="F12" s="310">
        <f>'NonE-heavy fuel oil'!F60+'E-heavy fuel oil'!F60</f>
        <v>4302469104436.8193</v>
      </c>
      <c r="G12" s="310">
        <f>'NonE-heavy fuel oil'!G60+'E-heavy fuel oil'!G60</f>
        <v>4432002602644.2598</v>
      </c>
      <c r="H12" s="310">
        <f>'NonE-heavy fuel oil'!H60+'E-heavy fuel oil'!H60</f>
        <v>4592980269059.9463</v>
      </c>
      <c r="I12" s="310">
        <f>'NonE-heavy fuel oil'!I60+'E-heavy fuel oil'!I60</f>
        <v>4764198077745.4424</v>
      </c>
      <c r="J12" s="310">
        <f>'NonE-heavy fuel oil'!J60+'E-heavy fuel oil'!J60</f>
        <v>4872527400823.3057</v>
      </c>
      <c r="K12" s="310">
        <f>'NonE-heavy fuel oil'!K60+'E-heavy fuel oil'!K60</f>
        <v>4955580226925.3633</v>
      </c>
      <c r="L12" s="310">
        <f>'NonE-heavy fuel oil'!L60+'E-heavy fuel oil'!L60</f>
        <v>4993493759713.3213</v>
      </c>
      <c r="M12" s="310">
        <f>'NonE-heavy fuel oil'!M60+'E-heavy fuel oil'!M60</f>
        <v>4991298143260.6758</v>
      </c>
      <c r="N12" s="310">
        <f>'NonE-heavy fuel oil'!N60+'E-heavy fuel oil'!N60</f>
        <v>4991079523518.8037</v>
      </c>
      <c r="O12" s="310">
        <f>'NonE-heavy fuel oil'!O60+'E-heavy fuel oil'!O60</f>
        <v>4966499446684.4473</v>
      </c>
      <c r="P12" s="310">
        <f>'NonE-heavy fuel oil'!P60+'E-heavy fuel oil'!P60</f>
        <v>4924053034138.751</v>
      </c>
      <c r="Q12" s="310">
        <f>'NonE-heavy fuel oil'!Q60+'E-heavy fuel oil'!Q60</f>
        <v>4870269380701.3408</v>
      </c>
      <c r="R12" s="310">
        <f>'NonE-heavy fuel oil'!R60+'E-heavy fuel oil'!R60</f>
        <v>4811524222340.0977</v>
      </c>
      <c r="S12" s="310">
        <f>'NonE-heavy fuel oil'!S60+'E-heavy fuel oil'!S60</f>
        <v>4769009360991.8457</v>
      </c>
      <c r="T12" s="310">
        <f>'NonE-heavy fuel oil'!T60+'E-heavy fuel oil'!T60</f>
        <v>4727449192980.3447</v>
      </c>
      <c r="U12" s="310">
        <f>'NonE-heavy fuel oil'!U60+'E-heavy fuel oil'!U60</f>
        <v>4686870201833.4355</v>
      </c>
      <c r="V12" s="310">
        <f>'NonE-heavy fuel oil'!V60+'E-heavy fuel oil'!V60</f>
        <v>4647297850900.2275</v>
      </c>
      <c r="W12" s="310">
        <f>'NonE-heavy fuel oil'!W60+'E-heavy fuel oil'!W60</f>
        <v>4608756662963.7617</v>
      </c>
      <c r="X12" s="310">
        <f>'NonE-heavy fuel oil'!X60+'E-heavy fuel oil'!X60</f>
        <v>4571270300896.7559</v>
      </c>
      <c r="Y12" s="310">
        <f>'NonE-heavy fuel oil'!Y60+'E-heavy fuel oil'!Y60</f>
        <v>4534861649293.0039</v>
      </c>
      <c r="Z12" s="310">
        <f>'NonE-heavy fuel oil'!Z60+'E-heavy fuel oil'!Z60</f>
        <v>4499552897024.9277</v>
      </c>
      <c r="AA12" s="310">
        <f>'NonE-heavy fuel oil'!AA60+'E-heavy fuel oil'!AA60</f>
        <v>4465365620695.5938</v>
      </c>
      <c r="AB12" s="310">
        <f>'NonE-heavy fuel oil'!AB60+'E-heavy fuel oil'!AB60</f>
        <v>4432320868971.6553</v>
      </c>
      <c r="AC12" s="310">
        <f>'NonE-heavy fuel oil'!AC60+'E-heavy fuel oil'!AC60</f>
        <v>4400439247801.417</v>
      </c>
      <c r="AD12" s="310">
        <f>'NonE-heavy fuel oil'!AD60+'E-heavy fuel oil'!AD60</f>
        <v>4369741006540.6743</v>
      </c>
      <c r="AE12" s="310">
        <f>'NonE-heavy fuel oil'!AE60+'E-heavy fuel oil'!AE60</f>
        <v>4340246125027.1494</v>
      </c>
      <c r="AF12" s="310">
        <f>'NonE-heavy fuel oil'!AF60+'E-heavy fuel oil'!AF60</f>
        <v>4311974401662.7197</v>
      </c>
      <c r="AG12" s="310">
        <f>'NonE-heavy fuel oil'!AG60+'E-heavy fuel oil'!AG60</f>
        <v>4284945542581.3687</v>
      </c>
      <c r="AH12" s="310">
        <f>'NonE-heavy fuel oil'!AH60+'E-heavy fuel oil'!AH60</f>
        <v>4259179251999.8501</v>
      </c>
      <c r="AI12" s="310">
        <f>'NonE-heavy fuel oil'!AI60+'E-heavy fuel oil'!AI60</f>
        <v>4234695323867.3335</v>
      </c>
      <c r="AJ12" s="310">
        <f>'NonE-heavy fuel oil'!AJ60+'E-heavy fuel oil'!AJ60</f>
        <v>4211513734949.9556</v>
      </c>
      <c r="AK12" s="310">
        <f>'NonE-heavy fuel oil'!AK60+'E-heavy fuel oil'!AK60</f>
        <v>4189654739506.5454</v>
      </c>
      <c r="AL12" s="310">
        <f>'NonE-heavy fuel oil'!AL60+'E-heavy fuel oil'!AL60</f>
        <v>4169138965732.771</v>
      </c>
      <c r="AM12" s="310">
        <f>'NonE-heavy fuel oil'!AM60+'E-heavy fuel oil'!AM60</f>
        <v>4149987514172.3594</v>
      </c>
      <c r="AN12" s="310">
        <f>'NonE-heavy fuel oil'!AN60+'E-heavy fuel oil'!AN60</f>
        <v>4132222058316.6094</v>
      </c>
      <c r="AO12" s="310">
        <f>'NonE-heavy fuel oil'!AO60+'E-heavy fuel oil'!AO60</f>
        <v>4115864947636.6304</v>
      </c>
      <c r="AP12" s="310">
        <f>'NonE-heavy fuel oil'!AP60+'E-heavy fuel oil'!AP60</f>
        <v>4100939313317.2632</v>
      </c>
      <c r="AQ12" s="310">
        <f>'NonE-heavy fuel oil'!AQ60+'E-heavy fuel oil'!AQ60</f>
        <v>4087127476534.5127</v>
      </c>
    </row>
    <row r="13" spans="1:43" x14ac:dyDescent="0.2">
      <c r="A13" s="133" t="s">
        <v>100</v>
      </c>
      <c r="B13" s="310">
        <f>'NonE-heavy fuel oil'!B61+'E-heavy fuel oil'!B61</f>
        <v>1641694279500</v>
      </c>
      <c r="C13" s="310">
        <f>'NonE-heavy fuel oil'!C61+'E-heavy fuel oil'!C61</f>
        <v>1347244882500</v>
      </c>
      <c r="D13" s="310">
        <f>'NonE-heavy fuel oil'!D61+'E-heavy fuel oil'!D61</f>
        <v>1508669055715.7271</v>
      </c>
      <c r="E13" s="310">
        <f>'NonE-heavy fuel oil'!E61+'E-heavy fuel oil'!E61</f>
        <v>1660388041484.8169</v>
      </c>
      <c r="F13" s="310">
        <f>'NonE-heavy fuel oil'!F61+'E-heavy fuel oil'!F61</f>
        <v>1731492076225.9084</v>
      </c>
      <c r="G13" s="310">
        <f>'NonE-heavy fuel oil'!G61+'E-heavy fuel oil'!G61</f>
        <v>1820284590964.8059</v>
      </c>
      <c r="H13" s="310">
        <f>'NonE-heavy fuel oil'!H61+'E-heavy fuel oil'!H61</f>
        <v>1933487916288.0198</v>
      </c>
      <c r="I13" s="310">
        <f>'NonE-heavy fuel oil'!I61+'E-heavy fuel oil'!I61</f>
        <v>2042886641904.0476</v>
      </c>
      <c r="J13" s="310">
        <f>'NonE-heavy fuel oil'!J61+'E-heavy fuel oil'!J61</f>
        <v>2137845263484.4922</v>
      </c>
      <c r="K13" s="310">
        <f>'NonE-heavy fuel oil'!K61+'E-heavy fuel oil'!K61</f>
        <v>2220702431195.543</v>
      </c>
      <c r="L13" s="310">
        <f>'NonE-heavy fuel oil'!L61+'E-heavy fuel oil'!L61</f>
        <v>2293140753018.3511</v>
      </c>
      <c r="M13" s="310">
        <f>'NonE-heavy fuel oil'!M61+'E-heavy fuel oil'!M61</f>
        <v>2358120646949.0391</v>
      </c>
      <c r="N13" s="310">
        <f>'NonE-heavy fuel oil'!N61+'E-heavy fuel oil'!N61</f>
        <v>2421630570628.186</v>
      </c>
      <c r="O13" s="310">
        <f>'NonE-heavy fuel oil'!O61+'E-heavy fuel oil'!O61</f>
        <v>2482128577770.9756</v>
      </c>
      <c r="P13" s="310">
        <f>'NonE-heavy fuel oil'!P61+'E-heavy fuel oil'!P61</f>
        <v>2540433454153.9351</v>
      </c>
      <c r="Q13" s="310">
        <f>'NonE-heavy fuel oil'!Q61+'E-heavy fuel oil'!Q61</f>
        <v>2597473855993.3481</v>
      </c>
      <c r="R13" s="310">
        <f>'NonE-heavy fuel oil'!R61+'E-heavy fuel oil'!R61</f>
        <v>2654281680056.7627</v>
      </c>
      <c r="S13" s="310">
        <f>'NonE-heavy fuel oil'!S61+'E-heavy fuel oil'!S61</f>
        <v>2714603742224.4927</v>
      </c>
      <c r="T13" s="310">
        <f>'NonE-heavy fuel oil'!T61+'E-heavy fuel oil'!T61</f>
        <v>2775770328687.2476</v>
      </c>
      <c r="U13" s="310">
        <f>'NonE-heavy fuel oil'!U61+'E-heavy fuel oil'!U61</f>
        <v>2837587938832.7109</v>
      </c>
      <c r="V13" s="310">
        <f>'NonE-heavy fuel oil'!V61+'E-heavy fuel oil'!V61</f>
        <v>2899845818773.3696</v>
      </c>
      <c r="W13" s="310">
        <f>'NonE-heavy fuel oil'!W61+'E-heavy fuel oil'!W61</f>
        <v>2962315605280.6201</v>
      </c>
      <c r="X13" s="310">
        <f>'NonE-heavy fuel oil'!X61+'E-heavy fuel oil'!X61</f>
        <v>3024751138455.3652</v>
      </c>
      <c r="Y13" s="310">
        <f>'NonE-heavy fuel oil'!Y61+'E-heavy fuel oil'!Y61</f>
        <v>3086888465075.0044</v>
      </c>
      <c r="Z13" s="310">
        <f>'NonE-heavy fuel oil'!Z61+'E-heavy fuel oil'!Z61</f>
        <v>3148446054631.9917</v>
      </c>
      <c r="AA13" s="310">
        <f>'NonE-heavy fuel oil'!AA61+'E-heavy fuel oil'!AA61</f>
        <v>3209125249700.8784</v>
      </c>
      <c r="AB13" s="310">
        <f>'NonE-heavy fuel oil'!AB61+'E-heavy fuel oil'!AB61</f>
        <v>3268610971378.166</v>
      </c>
      <c r="AC13" s="310">
        <f>'NonE-heavy fuel oil'!AC61+'E-heavy fuel oil'!AC61</f>
        <v>3326572699074.748</v>
      </c>
      <c r="AD13" s="310">
        <f>'NonE-heavy fuel oil'!AD61+'E-heavy fuel oil'!AD61</f>
        <v>3382665741853.2935</v>
      </c>
      <c r="AE13" s="310">
        <f>'NonE-heavy fuel oil'!AE61+'E-heavy fuel oil'!AE61</f>
        <v>3436532815747.3218</v>
      </c>
      <c r="AF13" s="310">
        <f>'NonE-heavy fuel oil'!AF61+'E-heavy fuel oil'!AF61</f>
        <v>3487805938044.3408</v>
      </c>
      <c r="AG13" s="310">
        <f>'NonE-heavy fuel oil'!AG61+'E-heavy fuel oil'!AG61</f>
        <v>3536108645342.6836</v>
      </c>
      <c r="AH13" s="310">
        <f>'NonE-heavy fuel oil'!AH61+'E-heavy fuel oil'!AH61</f>
        <v>3581058537299.8892</v>
      </c>
      <c r="AI13" s="310">
        <f>'NonE-heavy fuel oil'!AI61+'E-heavy fuel oil'!AI61</f>
        <v>3622270142398.4297</v>
      </c>
      <c r="AJ13" s="310">
        <f>'NonE-heavy fuel oil'!AJ61+'E-heavy fuel oil'!AJ61</f>
        <v>3659358095804.3789</v>
      </c>
      <c r="AK13" s="310">
        <f>'NonE-heavy fuel oil'!AK61+'E-heavy fuel oil'!AK61</f>
        <v>3691940612552.4536</v>
      </c>
      <c r="AL13" s="310">
        <f>'NonE-heavy fuel oil'!AL61+'E-heavy fuel oil'!AL61</f>
        <v>3719643231951.6738</v>
      </c>
      <c r="AM13" s="310">
        <f>'NonE-heavy fuel oil'!AM61+'E-heavy fuel oil'!AM61</f>
        <v>3742102801391.2896</v>
      </c>
      <c r="AN13" s="310">
        <f>'NonE-heavy fuel oil'!AN61+'E-heavy fuel oil'!AN61</f>
        <v>3758971659787.5347</v>
      </c>
      <c r="AO13" s="310">
        <f>'NonE-heavy fuel oil'!AO61+'E-heavy fuel oil'!AO61</f>
        <v>3769921972927.5981</v>
      </c>
      <c r="AP13" s="310">
        <f>'NonE-heavy fuel oil'!AP61+'E-heavy fuel oil'!AP61</f>
        <v>3774650165141.3901</v>
      </c>
      <c r="AQ13" s="310">
        <f>'NonE-heavy fuel oil'!AQ61+'E-heavy fuel oil'!AQ61</f>
        <v>3772563219280.0313</v>
      </c>
    </row>
    <row r="14" spans="1:43" x14ac:dyDescent="0.2">
      <c r="A14" s="133" t="s">
        <v>101</v>
      </c>
      <c r="B14" s="310">
        <f>'NonE-heavy fuel oil'!B62+'E-heavy fuel oil'!B62</f>
        <v>844675318311000</v>
      </c>
      <c r="C14" s="310">
        <f>'NonE-heavy fuel oil'!C62+'E-heavy fuel oil'!C62</f>
        <v>879498126243000</v>
      </c>
      <c r="D14" s="310">
        <f>'NonE-heavy fuel oil'!D62+'E-heavy fuel oil'!D62</f>
        <v>917903734238636.25</v>
      </c>
      <c r="E14" s="310">
        <f>'NonE-heavy fuel oil'!E62+'E-heavy fuel oil'!E62</f>
        <v>936026780968728.5</v>
      </c>
      <c r="F14" s="310">
        <f>'NonE-heavy fuel oil'!F62+'E-heavy fuel oil'!F62</f>
        <v>960400227302312.88</v>
      </c>
      <c r="G14" s="310">
        <f>'NonE-heavy fuel oil'!G62+'E-heavy fuel oil'!G62</f>
        <v>977851949670516.75</v>
      </c>
      <c r="H14" s="310">
        <f>'NonE-heavy fuel oil'!H62+'E-heavy fuel oil'!H62</f>
        <v>994258978430056.13</v>
      </c>
      <c r="I14" s="310">
        <f>'NonE-heavy fuel oil'!I62+'E-heavy fuel oil'!I62</f>
        <v>1016687923908348</v>
      </c>
      <c r="J14" s="310">
        <f>'NonE-heavy fuel oil'!J62+'E-heavy fuel oil'!J62</f>
        <v>1027272106941835.3</v>
      </c>
      <c r="K14" s="310">
        <f>'NonE-heavy fuel oil'!K62+'E-heavy fuel oil'!K62</f>
        <v>1039022983935016.9</v>
      </c>
      <c r="L14" s="310">
        <f>'NonE-heavy fuel oil'!L62+'E-heavy fuel oil'!L62</f>
        <v>1045954241757301.3</v>
      </c>
      <c r="M14" s="310">
        <f>'NonE-heavy fuel oil'!M62+'E-heavy fuel oil'!M62</f>
        <v>1049813239841496.8</v>
      </c>
      <c r="N14" s="310">
        <f>'NonE-heavy fuel oil'!N62+'E-heavy fuel oil'!N62</f>
        <v>1036120606558660.1</v>
      </c>
      <c r="O14" s="310">
        <f>'NonE-heavy fuel oil'!O62+'E-heavy fuel oil'!O62</f>
        <v>1022470740324896.4</v>
      </c>
      <c r="P14" s="310">
        <f>'NonE-heavy fuel oil'!P62+'E-heavy fuel oil'!P62</f>
        <v>1008863596431111.8</v>
      </c>
      <c r="Q14" s="310">
        <f>'NonE-heavy fuel oil'!Q62+'E-heavy fuel oil'!Q62</f>
        <v>995299130173726</v>
      </c>
      <c r="R14" s="310">
        <f>'NonE-heavy fuel oil'!R62+'E-heavy fuel oil'!R62</f>
        <v>981777296854674.13</v>
      </c>
      <c r="S14" s="310">
        <f>'NonE-heavy fuel oil'!S62+'E-heavy fuel oil'!S62</f>
        <v>965038115683028.75</v>
      </c>
      <c r="T14" s="310">
        <f>'NonE-heavy fuel oil'!T62+'E-heavy fuel oil'!T62</f>
        <v>948296411029825.5</v>
      </c>
      <c r="U14" s="310">
        <f>'NonE-heavy fuel oil'!U62+'E-heavy fuel oil'!U62</f>
        <v>931552185236120.13</v>
      </c>
      <c r="V14" s="310">
        <f>'NonE-heavy fuel oil'!V62+'E-heavy fuel oil'!V62</f>
        <v>914805440642842.5</v>
      </c>
      <c r="W14" s="310">
        <f>'NonE-heavy fuel oil'!W62+'E-heavy fuel oil'!W62</f>
        <v>898056179590793.25</v>
      </c>
      <c r="X14" s="310">
        <f>'NonE-heavy fuel oil'!X62+'E-heavy fuel oil'!X62</f>
        <v>875057977101642</v>
      </c>
      <c r="Y14" s="310">
        <f>'NonE-heavy fuel oil'!Y62+'E-heavy fuel oil'!Y62</f>
        <v>852056345378374.5</v>
      </c>
      <c r="Z14" s="310">
        <f>'NonE-heavy fuel oil'!Z62+'E-heavy fuel oil'!Z62</f>
        <v>829051287630049.5</v>
      </c>
      <c r="AA14" s="310">
        <f>'NonE-heavy fuel oil'!AA62+'E-heavy fuel oil'!AA62</f>
        <v>806042807065551.13</v>
      </c>
      <c r="AB14" s="310">
        <f>'NonE-heavy fuel oil'!AB62+'E-heavy fuel oil'!AB62</f>
        <v>783030906893588</v>
      </c>
      <c r="AC14" s="310">
        <f>'NonE-heavy fuel oil'!AC62+'E-heavy fuel oil'!AC62</f>
        <v>765272690530752.88</v>
      </c>
      <c r="AD14" s="310">
        <f>'NonE-heavy fuel oil'!AD62+'E-heavy fuel oil'!AD62</f>
        <v>747511830405653.5</v>
      </c>
      <c r="AE14" s="310">
        <f>'NonE-heavy fuel oil'!AE62+'E-heavy fuel oil'!AE62</f>
        <v>729748328995828</v>
      </c>
      <c r="AF14" s="310">
        <f>'NonE-heavy fuel oil'!AF62+'E-heavy fuel oil'!AF62</f>
        <v>711982188778679.38</v>
      </c>
      <c r="AG14" s="310">
        <f>'NonE-heavy fuel oil'!AG62+'E-heavy fuel oil'!AG62</f>
        <v>694213412231475.25</v>
      </c>
      <c r="AH14" s="310">
        <f>'NonE-heavy fuel oil'!AH62+'E-heavy fuel oil'!AH62</f>
        <v>683544580279516.88</v>
      </c>
      <c r="AI14" s="310">
        <f>'NonE-heavy fuel oil'!AI62+'E-heavy fuel oil'!AI62</f>
        <v>672874152815106.13</v>
      </c>
      <c r="AJ14" s="310">
        <f>'NonE-heavy fuel oil'!AJ62+'E-heavy fuel oil'!AJ62</f>
        <v>662202131328533.13</v>
      </c>
      <c r="AK14" s="310">
        <f>'NonE-heavy fuel oil'!AK62+'E-heavy fuel oil'!AK62</f>
        <v>651528517310006.75</v>
      </c>
      <c r="AL14" s="310">
        <f>'NonE-heavy fuel oil'!AL62+'E-heavy fuel oil'!AL62</f>
        <v>640853312249654.25</v>
      </c>
      <c r="AM14" s="310">
        <f>'NonE-heavy fuel oil'!AM62+'E-heavy fuel oil'!AM62</f>
        <v>635546002920034.75</v>
      </c>
      <c r="AN14" s="310">
        <f>'NonE-heavy fuel oil'!AN62+'E-heavy fuel oil'!AN62</f>
        <v>630237885861965.38</v>
      </c>
      <c r="AO14" s="310">
        <f>'NonE-heavy fuel oil'!AO62+'E-heavy fuel oil'!AO62</f>
        <v>624928961819914.13</v>
      </c>
      <c r="AP14" s="310">
        <f>'NonE-heavy fuel oil'!AP62+'E-heavy fuel oil'!AP62</f>
        <v>619619231538308.63</v>
      </c>
      <c r="AQ14" s="310">
        <f>'NonE-heavy fuel oil'!AQ62+'E-heavy fuel oil'!AQ62</f>
        <v>614298437294988.75</v>
      </c>
    </row>
    <row r="15" spans="1:43" x14ac:dyDescent="0.2">
      <c r="A15" s="133" t="s">
        <v>102</v>
      </c>
      <c r="B15" s="310">
        <f>'NonE-heavy fuel oil'!B63+'E-heavy fuel oil'!B63</f>
        <v>5830653625500</v>
      </c>
      <c r="C15" s="310">
        <f>'NonE-heavy fuel oil'!C63+'E-heavy fuel oil'!C63</f>
        <v>6472331085000</v>
      </c>
      <c r="D15" s="310">
        <f>'NonE-heavy fuel oil'!D63+'E-heavy fuel oil'!D63</f>
        <v>7581688215085.6279</v>
      </c>
      <c r="E15" s="310">
        <f>'NonE-heavy fuel oil'!E63+'E-heavy fuel oil'!E63</f>
        <v>8098231837032.3516</v>
      </c>
      <c r="F15" s="310">
        <f>'NonE-heavy fuel oil'!F63+'E-heavy fuel oil'!F63</f>
        <v>8896507917469.2969</v>
      </c>
      <c r="G15" s="310">
        <f>'NonE-heavy fuel oil'!G63+'E-heavy fuel oil'!G63</f>
        <v>9422408367453.3926</v>
      </c>
      <c r="H15" s="310">
        <f>'NonE-heavy fuel oil'!H63+'E-heavy fuel oil'!H63</f>
        <v>9920130287917.1504</v>
      </c>
      <c r="I15" s="310">
        <f>'NonE-heavy fuel oil'!I63+'E-heavy fuel oil'!I63</f>
        <v>10475610789816.758</v>
      </c>
      <c r="J15" s="310">
        <f>'NonE-heavy fuel oil'!J63+'E-heavy fuel oil'!J63</f>
        <v>10630302571314.672</v>
      </c>
      <c r="K15" s="310">
        <f>'NonE-heavy fuel oil'!K63+'E-heavy fuel oil'!K63</f>
        <v>10824150662656.535</v>
      </c>
      <c r="L15" s="310">
        <f>'NonE-heavy fuel oil'!L63+'E-heavy fuel oil'!L63</f>
        <v>10848866968715.609</v>
      </c>
      <c r="M15" s="310">
        <f>'NonE-heavy fuel oil'!M63+'E-heavy fuel oil'!M63</f>
        <v>10761828576927.559</v>
      </c>
      <c r="N15" s="310">
        <f>'NonE-heavy fuel oil'!N63+'E-heavy fuel oil'!N63</f>
        <v>10712874712138.354</v>
      </c>
      <c r="O15" s="310">
        <f>'NonE-heavy fuel oil'!O63+'E-heavy fuel oil'!O63</f>
        <v>10663764362757.924</v>
      </c>
      <c r="P15" s="310">
        <f>'NonE-heavy fuel oil'!P63+'E-heavy fuel oil'!P63</f>
        <v>10614497641951.813</v>
      </c>
      <c r="Q15" s="310">
        <f>'NonE-heavy fuel oil'!Q63+'E-heavy fuel oil'!Q63</f>
        <v>10565074662871.803</v>
      </c>
      <c r="R15" s="310">
        <f>'NonE-heavy fuel oil'!R63+'E-heavy fuel oil'!R63</f>
        <v>10515495538655.893</v>
      </c>
      <c r="S15" s="310">
        <f>'NonE-heavy fuel oil'!S63+'E-heavy fuel oil'!S63</f>
        <v>10399107053737.496</v>
      </c>
      <c r="T15" s="310">
        <f>'NonE-heavy fuel oil'!T63+'E-heavy fuel oil'!T63</f>
        <v>10282650221665.734</v>
      </c>
      <c r="U15" s="310">
        <f>'NonE-heavy fuel oil'!U63+'E-heavy fuel oil'!U63</f>
        <v>10166125075331.268</v>
      </c>
      <c r="V15" s="310">
        <f>'NonE-heavy fuel oil'!V63+'E-heavy fuel oil'!V63</f>
        <v>10049531647622.98</v>
      </c>
      <c r="W15" s="310">
        <f>'NonE-heavy fuel oil'!W63+'E-heavy fuel oil'!W63</f>
        <v>9932869971427.9629</v>
      </c>
      <c r="X15" s="310">
        <f>'NonE-heavy fuel oil'!X63+'E-heavy fuel oil'!X63</f>
        <v>9711554112268.623</v>
      </c>
      <c r="Y15" s="310">
        <f>'NonE-heavy fuel oil'!Y63+'E-heavy fuel oil'!Y63</f>
        <v>9490111206855.7754</v>
      </c>
      <c r="Z15" s="310">
        <f>'NonE-heavy fuel oil'!Z63+'E-heavy fuel oil'!Z63</f>
        <v>9268541316810.1504</v>
      </c>
      <c r="AA15" s="310">
        <f>'NonE-heavy fuel oil'!AA63+'E-heavy fuel oil'!AA63</f>
        <v>9046844503749.1426</v>
      </c>
      <c r="AB15" s="310">
        <f>'NonE-heavy fuel oil'!AB63+'E-heavy fuel oil'!AB63</f>
        <v>8825020829286.7871</v>
      </c>
      <c r="AC15" s="310">
        <f>'NonE-heavy fuel oil'!AC63+'E-heavy fuel oil'!AC63</f>
        <v>8603070355033.7646</v>
      </c>
      <c r="AD15" s="310">
        <f>'NonE-heavy fuel oil'!AD63+'E-heavy fuel oil'!AD63</f>
        <v>8380993142597.4111</v>
      </c>
      <c r="AE15" s="310">
        <f>'NonE-heavy fuel oil'!AE63+'E-heavy fuel oil'!AE63</f>
        <v>8158789253581.709</v>
      </c>
      <c r="AF15" s="310">
        <f>'NonE-heavy fuel oil'!AF63+'E-heavy fuel oil'!AF63</f>
        <v>7936458749587.2832</v>
      </c>
      <c r="AG15" s="310">
        <f>'NonE-heavy fuel oil'!AG63+'E-heavy fuel oil'!AG63</f>
        <v>7714001692211.417</v>
      </c>
      <c r="AH15" s="310">
        <f>'NonE-heavy fuel oil'!AH63+'E-heavy fuel oil'!AH63</f>
        <v>7521383815620.2256</v>
      </c>
      <c r="AI15" s="310">
        <f>'NonE-heavy fuel oil'!AI63+'E-heavy fuel oil'!AI63</f>
        <v>7328656272254.208</v>
      </c>
      <c r="AJ15" s="310">
        <f>'NonE-heavy fuel oil'!AJ63+'E-heavy fuel oil'!AJ63</f>
        <v>7135819115492.7881</v>
      </c>
      <c r="AK15" s="310">
        <f>'NonE-heavy fuel oil'!AK63+'E-heavy fuel oil'!AK63</f>
        <v>6942872398712.498</v>
      </c>
      <c r="AL15" s="310">
        <f>'NonE-heavy fuel oil'!AL63+'E-heavy fuel oil'!AL63</f>
        <v>6749816175286.9512</v>
      </c>
      <c r="AM15" s="310">
        <f>'NonE-heavy fuel oil'!AM63+'E-heavy fuel oil'!AM63</f>
        <v>6546851906997.9307</v>
      </c>
      <c r="AN15" s="310">
        <f>'NonE-heavy fuel oil'!AN63+'E-heavy fuel oil'!AN63</f>
        <v>6343772773849.3467</v>
      </c>
      <c r="AO15" s="310">
        <f>'NonE-heavy fuel oil'!AO63+'E-heavy fuel oil'!AO63</f>
        <v>6140578831885.7119</v>
      </c>
      <c r="AP15" s="310">
        <f>'NonE-heavy fuel oil'!AP63+'E-heavy fuel oil'!AP63</f>
        <v>5937270137148.4844</v>
      </c>
      <c r="AQ15" s="310">
        <f>'NonE-heavy fuel oil'!AQ63+'E-heavy fuel oil'!AQ63</f>
        <v>5733363774048.0186</v>
      </c>
    </row>
    <row r="16" spans="1:43" x14ac:dyDescent="0.2">
      <c r="A16" s="133" t="s">
        <v>103</v>
      </c>
      <c r="B16" s="310">
        <f>'NonE-heavy fuel oil'!B64+'E-heavy fuel oil'!B64</f>
        <v>87465360031500</v>
      </c>
      <c r="C16" s="310">
        <f>'NonE-heavy fuel oil'!C64+'E-heavy fuel oil'!C64</f>
        <v>86568122718000</v>
      </c>
      <c r="D16" s="310">
        <f>'NonE-heavy fuel oil'!D64+'E-heavy fuel oil'!D64</f>
        <v>92148781162147.813</v>
      </c>
      <c r="E16" s="310">
        <f>'NonE-heavy fuel oil'!E64+'E-heavy fuel oil'!E64</f>
        <v>102230922699087.66</v>
      </c>
      <c r="F16" s="310">
        <f>'NonE-heavy fuel oil'!F64+'E-heavy fuel oil'!F64</f>
        <v>111499051569252.88</v>
      </c>
      <c r="G16" s="310">
        <f>'NonE-heavy fuel oil'!G64+'E-heavy fuel oil'!G64</f>
        <v>119504553145742.25</v>
      </c>
      <c r="H16" s="310">
        <f>'NonE-heavy fuel oil'!H64+'E-heavy fuel oil'!H64</f>
        <v>127446951072934.08</v>
      </c>
      <c r="I16" s="310">
        <f>'NonE-heavy fuel oil'!I64+'E-heavy fuel oil'!I64</f>
        <v>134517981922792.84</v>
      </c>
      <c r="J16" s="310">
        <f>'NonE-heavy fuel oil'!J64+'E-heavy fuel oil'!J64</f>
        <v>140830823386170</v>
      </c>
      <c r="K16" s="310">
        <f>'NonE-heavy fuel oil'!K64+'E-heavy fuel oil'!K64</f>
        <v>147199354492302.22</v>
      </c>
      <c r="L16" s="310">
        <f>'NonE-heavy fuel oil'!L64+'E-heavy fuel oil'!L64</f>
        <v>153211253055399</v>
      </c>
      <c r="M16" s="310">
        <f>'NonE-heavy fuel oil'!M64+'E-heavy fuel oil'!M64</f>
        <v>158965646218208.53</v>
      </c>
      <c r="N16" s="310">
        <f>'NonE-heavy fuel oil'!N64+'E-heavy fuel oil'!N64</f>
        <v>162226476828469.34</v>
      </c>
      <c r="O16" s="310">
        <f>'NonE-heavy fuel oil'!O64+'E-heavy fuel oil'!O64</f>
        <v>165476658735307.03</v>
      </c>
      <c r="P16" s="310">
        <f>'NonE-heavy fuel oil'!P64+'E-heavy fuel oil'!P64</f>
        <v>168716245521156.47</v>
      </c>
      <c r="Q16" s="310">
        <f>'NonE-heavy fuel oil'!Q64+'E-heavy fuel oil'!Q64</f>
        <v>171945290760239.78</v>
      </c>
      <c r="R16" s="310">
        <f>'NonE-heavy fuel oil'!R64+'E-heavy fuel oil'!R64</f>
        <v>175163848018566.5</v>
      </c>
      <c r="S16" s="310">
        <f>'NonE-heavy fuel oil'!S64+'E-heavy fuel oil'!S64</f>
        <v>176114874727568.66</v>
      </c>
      <c r="T16" s="310">
        <f>'NonE-heavy fuel oil'!T64+'E-heavy fuel oil'!T64</f>
        <v>177065000188816.06</v>
      </c>
      <c r="U16" s="310">
        <f>'NonE-heavy fuel oil'!U64+'E-heavy fuel oil'!U64</f>
        <v>178014223848726.28</v>
      </c>
      <c r="V16" s="310">
        <f>'NonE-heavy fuel oil'!V64+'E-heavy fuel oil'!V64</f>
        <v>178962545153756</v>
      </c>
      <c r="W16" s="310">
        <f>'NonE-heavy fuel oil'!W64+'E-heavy fuel oil'!W64</f>
        <v>179909963550400.94</v>
      </c>
      <c r="X16" s="310">
        <f>'NonE-heavy fuel oil'!X64+'E-heavy fuel oil'!X64</f>
        <v>179383583054373.44</v>
      </c>
      <c r="Y16" s="310">
        <f>'NonE-heavy fuel oil'!Y64+'E-heavy fuel oil'!Y64</f>
        <v>178857553201911.88</v>
      </c>
      <c r="Z16" s="310">
        <f>'NonE-heavy fuel oil'!Z64+'E-heavy fuel oil'!Z64</f>
        <v>178331874238797.63</v>
      </c>
      <c r="AA16" s="310">
        <f>'NonE-heavy fuel oil'!AA64+'E-heavy fuel oil'!AA64</f>
        <v>177806546410794.81</v>
      </c>
      <c r="AB16" s="310">
        <f>'NonE-heavy fuel oil'!AB64+'E-heavy fuel oil'!AB64</f>
        <v>177281569963650.31</v>
      </c>
      <c r="AC16" s="310">
        <f>'NonE-heavy fuel oil'!AC64+'E-heavy fuel oil'!AC64</f>
        <v>174838328624963.38</v>
      </c>
      <c r="AD16" s="310">
        <f>'NonE-heavy fuel oil'!AD64+'E-heavy fuel oil'!AD64</f>
        <v>172397080464640.66</v>
      </c>
      <c r="AE16" s="310">
        <f>'NonE-heavy fuel oil'!AE64+'E-heavy fuel oil'!AE64</f>
        <v>169957826771335</v>
      </c>
      <c r="AF16" s="310">
        <f>'NonE-heavy fuel oil'!AF64+'E-heavy fuel oil'!AF64</f>
        <v>167520568833608.56</v>
      </c>
      <c r="AG16" s="310">
        <f>'NonE-heavy fuel oil'!AG64+'E-heavy fuel oil'!AG64</f>
        <v>165085307939932.88</v>
      </c>
      <c r="AH16" s="310">
        <f>'NonE-heavy fuel oil'!AH64+'E-heavy fuel oil'!AH64</f>
        <v>161216163046215.63</v>
      </c>
      <c r="AI16" s="310">
        <f>'NonE-heavy fuel oil'!AI64+'E-heavy fuel oil'!AI64</f>
        <v>157350251359886.03</v>
      </c>
      <c r="AJ16" s="310">
        <f>'NonE-heavy fuel oil'!AJ64+'E-heavy fuel oil'!AJ64</f>
        <v>153487574951155.25</v>
      </c>
      <c r="AK16" s="310">
        <f>'NonE-heavy fuel oil'!AK64+'E-heavy fuel oil'!AK64</f>
        <v>149628135890088.81</v>
      </c>
      <c r="AL16" s="310">
        <f>'NonE-heavy fuel oil'!AL64+'E-heavy fuel oil'!AL64</f>
        <v>145771936246606.56</v>
      </c>
      <c r="AM16" s="310">
        <f>'NonE-heavy fuel oil'!AM64+'E-heavy fuel oil'!AM64</f>
        <v>141912845737328.53</v>
      </c>
      <c r="AN16" s="310">
        <f>'NonE-heavy fuel oil'!AN64+'E-heavy fuel oil'!AN64</f>
        <v>138057004075932.81</v>
      </c>
      <c r="AO16" s="310">
        <f>'NonE-heavy fuel oil'!AO64+'E-heavy fuel oil'!AO64</f>
        <v>134204413335248.28</v>
      </c>
      <c r="AP16" s="310">
        <f>'NonE-heavy fuel oil'!AP64+'E-heavy fuel oil'!AP64</f>
        <v>130355075587957.91</v>
      </c>
      <c r="AQ16" s="310">
        <f>'NonE-heavy fuel oil'!AQ64+'E-heavy fuel oil'!AQ64</f>
        <v>126506218657915.73</v>
      </c>
    </row>
    <row r="17" spans="1:43" x14ac:dyDescent="0.2">
      <c r="A17" s="133" t="s">
        <v>104</v>
      </c>
      <c r="B17" s="310">
        <f>'NonE-heavy fuel oil'!B65+'E-heavy fuel oil'!B65</f>
        <v>1241687551500</v>
      </c>
      <c r="C17" s="310">
        <f>'NonE-heavy fuel oil'!C65+'E-heavy fuel oil'!C65</f>
        <v>583343145000</v>
      </c>
      <c r="D17" s="310">
        <f>'NonE-heavy fuel oil'!D65+'E-heavy fuel oil'!D65</f>
        <v>699162223854.69177</v>
      </c>
      <c r="E17" s="310">
        <f>'NonE-heavy fuel oil'!E65+'E-heavy fuel oil'!E65</f>
        <v>739137938381.92346</v>
      </c>
      <c r="F17" s="310">
        <f>'NonE-heavy fuel oil'!F65+'E-heavy fuel oil'!F65</f>
        <v>768088431647.00391</v>
      </c>
      <c r="G17" s="310">
        <f>'NonE-heavy fuel oil'!G65+'E-heavy fuel oil'!G65</f>
        <v>793337116268.995</v>
      </c>
      <c r="H17" s="310">
        <f>'NonE-heavy fuel oil'!H65+'E-heavy fuel oil'!H65</f>
        <v>823734531127.27295</v>
      </c>
      <c r="I17" s="310">
        <f>'NonE-heavy fuel oil'!I65+'E-heavy fuel oil'!I65</f>
        <v>859337091272.04834</v>
      </c>
      <c r="J17" s="310">
        <f>'NonE-heavy fuel oil'!J65+'E-heavy fuel oil'!J65</f>
        <v>880955564647.73206</v>
      </c>
      <c r="K17" s="310">
        <f>'NonE-heavy fuel oil'!K65+'E-heavy fuel oil'!K65</f>
        <v>900105884307.61792</v>
      </c>
      <c r="L17" s="310">
        <f>'NonE-heavy fuel oil'!L65+'E-heavy fuel oil'!L65</f>
        <v>911640608930.33752</v>
      </c>
      <c r="M17" s="310">
        <f>'NonE-heavy fuel oil'!M65+'E-heavy fuel oil'!M65</f>
        <v>917467854355.9469</v>
      </c>
      <c r="N17" s="310">
        <f>'NonE-heavy fuel oil'!N65+'E-heavy fuel oil'!N65</f>
        <v>927834174278.94336</v>
      </c>
      <c r="O17" s="310">
        <f>'NonE-heavy fuel oil'!O65+'E-heavy fuel oil'!O65</f>
        <v>936098556161.17322</v>
      </c>
      <c r="P17" s="310">
        <f>'NonE-heavy fuel oil'!P65+'E-heavy fuel oil'!P65</f>
        <v>942628693420.17749</v>
      </c>
      <c r="Q17" s="310">
        <f>'NonE-heavy fuel oil'!Q65+'E-heavy fuel oil'!Q65</f>
        <v>947815422209.16553</v>
      </c>
      <c r="R17" s="310">
        <f>'NonE-heavy fuel oil'!R65+'E-heavy fuel oil'!R65</f>
        <v>952066070269.05249</v>
      </c>
      <c r="S17" s="310">
        <f>'NonE-heavy fuel oil'!S65+'E-heavy fuel oil'!S65</f>
        <v>958399177345.70178</v>
      </c>
      <c r="T17" s="310">
        <f>'NonE-heavy fuel oil'!T65+'E-heavy fuel oil'!T65</f>
        <v>964257135266.1283</v>
      </c>
      <c r="U17" s="310">
        <f>'NonE-heavy fuel oil'!U65+'E-heavy fuel oil'!U65</f>
        <v>969648893398.40137</v>
      </c>
      <c r="V17" s="310">
        <f>'NonE-heavy fuel oil'!V65+'E-heavy fuel oil'!V65</f>
        <v>974584496224.47668</v>
      </c>
      <c r="W17" s="310">
        <f>'NonE-heavy fuel oil'!W65+'E-heavy fuel oil'!W65</f>
        <v>979075017097.14502</v>
      </c>
      <c r="X17" s="310">
        <f>'NonE-heavy fuel oil'!X65+'E-heavy fuel oil'!X65</f>
        <v>983132491049.30908</v>
      </c>
      <c r="Y17" s="310">
        <f>'NonE-heavy fuel oil'!Y65+'E-heavy fuel oil'!Y65</f>
        <v>986769847128.43677</v>
      </c>
      <c r="Z17" s="310">
        <f>'NonE-heavy fuel oil'!Z65+'E-heavy fuel oil'!Z65</f>
        <v>990000840706.60791</v>
      </c>
      <c r="AA17" s="310">
        <f>'NonE-heavy fuel oil'!AA65+'E-heavy fuel oil'!AA65</f>
        <v>992839986191.84155</v>
      </c>
      <c r="AB17" s="310">
        <f>'NonE-heavy fuel oil'!AB65+'E-heavy fuel oil'!AB65</f>
        <v>995302490540.39539</v>
      </c>
      <c r="AC17" s="310">
        <f>'NonE-heavy fuel oil'!AC65+'E-heavy fuel oil'!AC65</f>
        <v>997404187942.39941</v>
      </c>
      <c r="AD17" s="310">
        <f>'NonE-heavy fuel oil'!AD65+'E-heavy fuel oil'!AD65</f>
        <v>999161476025.04529</v>
      </c>
      <c r="AE17" s="310">
        <f>'NonE-heavy fuel oil'!AE65+'E-heavy fuel oil'!AE65</f>
        <v>1000591253889.1204</v>
      </c>
      <c r="AF17" s="310">
        <f>'NonE-heavy fuel oil'!AF65+'E-heavy fuel oil'!AF65</f>
        <v>1001710862265.8048</v>
      </c>
      <c r="AG17" s="310">
        <f>'NonE-heavy fuel oil'!AG65+'E-heavy fuel oil'!AG65</f>
        <v>1002538026052.2146</v>
      </c>
      <c r="AH17" s="310">
        <f>'NonE-heavy fuel oil'!AH65+'E-heavy fuel oil'!AH65</f>
        <v>1003090799455.9491</v>
      </c>
      <c r="AI17" s="310">
        <f>'NonE-heavy fuel oil'!AI65+'E-heavy fuel oil'!AI65</f>
        <v>1003387513951.5167</v>
      </c>
      <c r="AJ17" s="310">
        <f>'NonE-heavy fuel oil'!AJ65+'E-heavy fuel oil'!AJ65</f>
        <v>1003446729224.8412</v>
      </c>
      <c r="AK17" s="310">
        <f>'NonE-heavy fuel oil'!AK65+'E-heavy fuel oil'!AK65</f>
        <v>1003287187256.6783</v>
      </c>
      <c r="AL17" s="310">
        <f>'NonE-heavy fuel oil'!AL65+'E-heavy fuel oil'!AL65</f>
        <v>1002927769671.4786</v>
      </c>
      <c r="AM17" s="310">
        <f>'NonE-heavy fuel oil'!AM65+'E-heavy fuel oil'!AM65</f>
        <v>1002387458455.5604</v>
      </c>
      <c r="AN17" s="310">
        <f>'NonE-heavy fuel oil'!AN65+'E-heavy fuel oil'!AN65</f>
        <v>1001685300127.0564</v>
      </c>
      <c r="AO17" s="310">
        <f>'NonE-heavy fuel oil'!AO65+'E-heavy fuel oil'!AO65</f>
        <v>1000840373420.657</v>
      </c>
      <c r="AP17" s="310">
        <f>'NonE-heavy fuel oil'!AP65+'E-heavy fuel oil'!AP65</f>
        <v>999871760532.27417</v>
      </c>
      <c r="AQ17" s="310">
        <f>'NonE-heavy fuel oil'!AQ65+'E-heavy fuel oil'!AQ65</f>
        <v>998715254047.4906</v>
      </c>
    </row>
    <row r="18" spans="1:43" x14ac:dyDescent="0.2">
      <c r="A18" s="133" t="s">
        <v>105</v>
      </c>
      <c r="B18" s="310">
        <f>'NonE-heavy fuel oil'!B66+'E-heavy fuel oil'!B66</f>
        <v>338894588999.99994</v>
      </c>
      <c r="C18" s="310">
        <f>'NonE-heavy fuel oil'!C66+'E-heavy fuel oil'!C66</f>
        <v>419451499500</v>
      </c>
      <c r="D18" s="310">
        <f>'NonE-heavy fuel oil'!D66+'E-heavy fuel oil'!D66</f>
        <v>423753524917.98041</v>
      </c>
      <c r="E18" s="310">
        <f>'NonE-heavy fuel oil'!E66+'E-heavy fuel oil'!E66</f>
        <v>542278312411.68805</v>
      </c>
      <c r="F18" s="310">
        <f>'NonE-heavy fuel oil'!F66+'E-heavy fuel oil'!F66</f>
        <v>558207357657.72852</v>
      </c>
      <c r="G18" s="310">
        <f>'NonE-heavy fuel oil'!G66+'E-heavy fuel oil'!G66</f>
        <v>585631136374.4469</v>
      </c>
      <c r="H18" s="310">
        <f>'NonE-heavy fuel oil'!H66+'E-heavy fuel oil'!H66</f>
        <v>619851818399.25171</v>
      </c>
      <c r="I18" s="310">
        <f>'NonE-heavy fuel oil'!I66+'E-heavy fuel oil'!I66</f>
        <v>649258489922.33984</v>
      </c>
      <c r="J18" s="310">
        <f>'NonE-heavy fuel oil'!J66+'E-heavy fuel oil'!J66</f>
        <v>671275227743.91467</v>
      </c>
      <c r="K18" s="310">
        <f>'NonE-heavy fuel oil'!K66+'E-heavy fuel oil'!K66</f>
        <v>688368096625.17896</v>
      </c>
      <c r="L18" s="310">
        <f>'NonE-heavy fuel oil'!L66+'E-heavy fuel oil'!L66</f>
        <v>702571815486.92285</v>
      </c>
      <c r="M18" s="310">
        <f>'NonE-heavy fuel oil'!M66+'E-heavy fuel oil'!M66</f>
        <v>716580055746.1554</v>
      </c>
      <c r="N18" s="310">
        <f>'NonE-heavy fuel oil'!N66+'E-heavy fuel oil'!N66</f>
        <v>735667287383.11646</v>
      </c>
      <c r="O18" s="310">
        <f>'NonE-heavy fuel oil'!O66+'E-heavy fuel oil'!O66</f>
        <v>757148765562.61169</v>
      </c>
      <c r="P18" s="310">
        <f>'NonE-heavy fuel oil'!P66+'E-heavy fuel oil'!P66</f>
        <v>780411178983.35229</v>
      </c>
      <c r="Q18" s="310">
        <f>'NonE-heavy fuel oil'!Q66+'E-heavy fuel oil'!Q66</f>
        <v>804757697821.94409</v>
      </c>
      <c r="R18" s="310">
        <f>'NonE-heavy fuel oil'!R66+'E-heavy fuel oil'!R66</f>
        <v>829393643703.57385</v>
      </c>
      <c r="S18" s="310">
        <f>'NonE-heavy fuel oil'!S66+'E-heavy fuel oil'!S66</f>
        <v>856838141751.40967</v>
      </c>
      <c r="T18" s="310">
        <f>'NonE-heavy fuel oil'!T66+'E-heavy fuel oil'!T66</f>
        <v>883814720384.14136</v>
      </c>
      <c r="U18" s="310">
        <f>'NonE-heavy fuel oil'!U66+'E-heavy fuel oil'!U66</f>
        <v>910217490713.98071</v>
      </c>
      <c r="V18" s="310">
        <f>'NonE-heavy fuel oil'!V66+'E-heavy fuel oil'!V66</f>
        <v>935940963502.47595</v>
      </c>
      <c r="W18" s="310">
        <f>'NonE-heavy fuel oil'!W66+'E-heavy fuel oil'!W66</f>
        <v>960880730195.95923</v>
      </c>
      <c r="X18" s="310">
        <f>'NonE-heavy fuel oil'!X66+'E-heavy fuel oil'!X66</f>
        <v>984934142762.06494</v>
      </c>
      <c r="Y18" s="310">
        <f>'NonE-heavy fuel oil'!Y66+'E-heavy fuel oil'!Y66</f>
        <v>1008000986089.2986</v>
      </c>
      <c r="Z18" s="310">
        <f>'NonE-heavy fuel oil'!Z66+'E-heavy fuel oil'!Z66</f>
        <v>1029984136896.4788</v>
      </c>
      <c r="AA18" s="310">
        <f>'NonE-heavy fuel oil'!AA66+'E-heavy fuel oil'!AA66</f>
        <v>1050790203356.9006</v>
      </c>
      <c r="AB18" s="310">
        <f>'NonE-heavy fuel oil'!AB66+'E-heavy fuel oil'!AB66</f>
        <v>1070330139964.6464</v>
      </c>
      <c r="AC18" s="310">
        <f>'NonE-heavy fuel oil'!AC66+'E-heavy fuel oil'!AC66</f>
        <v>1088519832548.588</v>
      </c>
      <c r="AD18" s="310">
        <f>'NonE-heavy fuel oil'!AD66+'E-heavy fuel oil'!AD66</f>
        <v>1105280648762.697</v>
      </c>
      <c r="AE18" s="310">
        <f>'NonE-heavy fuel oil'!AE66+'E-heavy fuel oil'!AE66</f>
        <v>1120539949838.9324</v>
      </c>
      <c r="AF18" s="310">
        <f>'NonE-heavy fuel oil'!AF66+'E-heavy fuel oil'!AF66</f>
        <v>1134231559870.0176</v>
      </c>
      <c r="AG18" s="310">
        <f>'NonE-heavy fuel oil'!AG66+'E-heavy fuel oil'!AG66</f>
        <v>1146296189383.375</v>
      </c>
      <c r="AH18" s="310">
        <f>'NonE-heavy fuel oil'!AH66+'E-heavy fuel oil'!AH66</f>
        <v>1156681810464.1003</v>
      </c>
      <c r="AI18" s="310">
        <f>'NonE-heavy fuel oil'!AI66+'E-heavy fuel oil'!AI66</f>
        <v>1165343981174.6284</v>
      </c>
      <c r="AJ18" s="310">
        <f>'NonE-heavy fuel oil'!AJ66+'E-heavy fuel oil'!AJ66</f>
        <v>1172246117493.8181</v>
      </c>
      <c r="AK18" s="310">
        <f>'NonE-heavy fuel oil'!AK66+'E-heavy fuel oil'!AK66</f>
        <v>1177359711451.1292</v>
      </c>
      <c r="AL18" s="310">
        <f>'NonE-heavy fuel oil'!AL66+'E-heavy fuel oil'!AL66</f>
        <v>1180664494557.7566</v>
      </c>
      <c r="AM18" s="310">
        <f>'NonE-heavy fuel oil'!AM66+'E-heavy fuel oil'!AM66</f>
        <v>1182148546031.9209</v>
      </c>
      <c r="AN18" s="310">
        <f>'NonE-heavy fuel oil'!AN66+'E-heavy fuel oil'!AN66</f>
        <v>1181808345678.5642</v>
      </c>
      <c r="AO18" s="310">
        <f>'NonE-heavy fuel oil'!AO66+'E-heavy fuel oil'!AO66</f>
        <v>1179648771614.3098</v>
      </c>
      <c r="AP18" s="310">
        <f>'NonE-heavy fuel oil'!AP66+'E-heavy fuel oil'!AP66</f>
        <v>1175683043328.8103</v>
      </c>
      <c r="AQ18" s="310">
        <f>'NonE-heavy fuel oil'!AQ66+'E-heavy fuel oil'!AQ66</f>
        <v>1169835075822.6479</v>
      </c>
    </row>
    <row r="19" spans="1:43" x14ac:dyDescent="0.2">
      <c r="A19" s="133" t="s">
        <v>106</v>
      </c>
      <c r="B19" s="310">
        <f>'NonE-heavy fuel oil'!B67+'E-heavy fuel oil'!B67</f>
        <v>1569470842500</v>
      </c>
      <c r="C19" s="310">
        <f>'NonE-heavy fuel oil'!C67+'E-heavy fuel oil'!C67</f>
        <v>1102796326500</v>
      </c>
      <c r="D19" s="310">
        <f>'NonE-heavy fuel oil'!D67+'E-heavy fuel oil'!D67</f>
        <v>1181453788936.4395</v>
      </c>
      <c r="E19" s="310">
        <f>'NonE-heavy fuel oil'!E67+'E-heavy fuel oil'!E67</f>
        <v>1519411345086.9343</v>
      </c>
      <c r="F19" s="310">
        <f>'NonE-heavy fuel oil'!F67+'E-heavy fuel oil'!F67</f>
        <v>1581905794495.176</v>
      </c>
      <c r="G19" s="310">
        <f>'NonE-heavy fuel oil'!G67+'E-heavy fuel oil'!G67</f>
        <v>1690158896903.521</v>
      </c>
      <c r="H19" s="310">
        <f>'NonE-heavy fuel oil'!H67+'E-heavy fuel oil'!H67</f>
        <v>1830769654320.8564</v>
      </c>
      <c r="I19" s="310">
        <f>'NonE-heavy fuel oil'!I67+'E-heavy fuel oil'!I67</f>
        <v>1964687190563.6877</v>
      </c>
      <c r="J19" s="310">
        <f>'NonE-heavy fuel oil'!J67+'E-heavy fuel oil'!J67</f>
        <v>2079954478377.0154</v>
      </c>
      <c r="K19" s="310">
        <f>'NonE-heavy fuel oil'!K67+'E-heavy fuel oil'!K67</f>
        <v>2180138490084.9927</v>
      </c>
      <c r="L19" s="310">
        <f>'NonE-heavy fuel oil'!L67+'E-heavy fuel oil'!L67</f>
        <v>2268233912756.4316</v>
      </c>
      <c r="M19" s="310">
        <f>'NonE-heavy fuel oil'!M67+'E-heavy fuel oil'!M67</f>
        <v>2349397622648.3643</v>
      </c>
      <c r="N19" s="310">
        <f>'NonE-heavy fuel oil'!N67+'E-heavy fuel oil'!N67</f>
        <v>2436032226147.7529</v>
      </c>
      <c r="O19" s="310">
        <f>'NonE-heavy fuel oil'!O67+'E-heavy fuel oil'!O67</f>
        <v>2522154756012.2183</v>
      </c>
      <c r="P19" s="310">
        <f>'NonE-heavy fuel oil'!P67+'E-heavy fuel oil'!P67</f>
        <v>2607280046784.5737</v>
      </c>
      <c r="Q19" s="310">
        <f>'NonE-heavy fuel oil'!Q67+'E-heavy fuel oil'!Q67</f>
        <v>2690889893867.3989</v>
      </c>
      <c r="R19" s="310">
        <f>'NonE-heavy fuel oil'!R67+'E-heavy fuel oil'!R67</f>
        <v>2772435900503.6133</v>
      </c>
      <c r="S19" s="310">
        <f>'NonE-heavy fuel oil'!S67+'E-heavy fuel oil'!S67</f>
        <v>2859519362649.4492</v>
      </c>
      <c r="T19" s="310">
        <f>'NonE-heavy fuel oil'!T67+'E-heavy fuel oil'!T67</f>
        <v>2944219635911.6489</v>
      </c>
      <c r="U19" s="310">
        <f>'NonE-heavy fuel oil'!U67+'E-heavy fuel oil'!U67</f>
        <v>3026247492800.0571</v>
      </c>
      <c r="V19" s="310">
        <f>'NonE-heavy fuel oil'!V67+'E-heavy fuel oil'!V67</f>
        <v>3105325958685.7441</v>
      </c>
      <c r="W19" s="310">
        <f>'NonE-heavy fuel oil'!W67+'E-heavy fuel oil'!W67</f>
        <v>3181192107845.6167</v>
      </c>
      <c r="X19" s="310">
        <f>'NonE-heavy fuel oil'!X67+'E-heavy fuel oil'!X67</f>
        <v>3253598716429.5952</v>
      </c>
      <c r="Y19" s="310">
        <f>'NonE-heavy fuel oil'!Y67+'E-heavy fuel oil'!Y67</f>
        <v>3322315757787.6245</v>
      </c>
      <c r="Z19" s="310">
        <f>'NonE-heavy fuel oil'!Z67+'E-heavy fuel oil'!Z67</f>
        <v>3387131727952.3027</v>
      </c>
      <c r="AA19" s="310">
        <f>'NonE-heavy fuel oil'!AA67+'E-heavy fuel oil'!AA67</f>
        <v>3447854791530.2202</v>
      </c>
      <c r="AB19" s="310">
        <f>'NonE-heavy fuel oil'!AB67+'E-heavy fuel oil'!AB67</f>
        <v>3504313740764.9487</v>
      </c>
      <c r="AC19" s="310">
        <f>'NonE-heavy fuel oil'!AC67+'E-heavy fuel oil'!AC67</f>
        <v>3556358763055.4043</v>
      </c>
      <c r="AD19" s="310">
        <f>'NonE-heavy fuel oil'!AD67+'E-heavy fuel oil'!AD67</f>
        <v>3603862014701.9077</v>
      </c>
      <c r="AE19" s="310">
        <f>'NonE-heavy fuel oil'!AE67+'E-heavy fuel oil'!AE67</f>
        <v>3646718001070.853</v>
      </c>
      <c r="AF19" s="310">
        <f>'NonE-heavy fuel oil'!AF67+'E-heavy fuel oil'!AF67</f>
        <v>3684843765680.9717</v>
      </c>
      <c r="AG19" s="310">
        <f>'NonE-heavy fuel oil'!AG67+'E-heavy fuel oil'!AG67</f>
        <v>3718178892888.8276</v>
      </c>
      <c r="AH19" s="310">
        <f>'NonE-heavy fuel oil'!AH67+'E-heavy fuel oil'!AH67</f>
        <v>3746685330860.3262</v>
      </c>
      <c r="AI19" s="310">
        <f>'NonE-heavy fuel oil'!AI67+'E-heavy fuel oil'!AI67</f>
        <v>3770347043335.5176</v>
      </c>
      <c r="AJ19" s="310">
        <f>'NonE-heavy fuel oil'!AJ67+'E-heavy fuel oil'!AJ67</f>
        <v>3789169500308.5151</v>
      </c>
      <c r="AK19" s="310">
        <f>'NonE-heavy fuel oil'!AK67+'E-heavy fuel oil'!AK67</f>
        <v>3803179019138.2813</v>
      </c>
      <c r="AL19" s="310">
        <f>'NonE-heavy fuel oil'!AL67+'E-heavy fuel oil'!AL67</f>
        <v>3812421968771.2974</v>
      </c>
      <c r="AM19" s="310">
        <f>'NonE-heavy fuel oil'!AM67+'E-heavy fuel oil'!AM67</f>
        <v>3816963850689.1318</v>
      </c>
      <c r="AN19" s="310">
        <f>'NonE-heavy fuel oil'!AN67+'E-heavy fuel oil'!AN67</f>
        <v>3816888270893.0918</v>
      </c>
      <c r="AO19" s="310">
        <f>'NonE-heavy fuel oil'!AO67+'E-heavy fuel oil'!AO67</f>
        <v>3812295817708.1016</v>
      </c>
      <c r="AP19" s="310">
        <f>'NonE-heavy fuel oil'!AP67+'E-heavy fuel oil'!AP67</f>
        <v>3803302860436.7295</v>
      </c>
      <c r="AQ19" s="310">
        <f>'NonE-heavy fuel oil'!AQ67+'E-heavy fuel oil'!AQ67</f>
        <v>3789724315588.8555</v>
      </c>
    </row>
    <row r="20" spans="1:43" x14ac:dyDescent="0.2">
      <c r="A20" s="133" t="s">
        <v>107</v>
      </c>
      <c r="B20" s="310">
        <f>'NonE-heavy fuel oil'!B68+'E-heavy fuel oil'!B68</f>
        <v>127779927000</v>
      </c>
      <c r="C20" s="310">
        <f>'NonE-heavy fuel oil'!C68+'E-heavy fuel oil'!C68</f>
        <v>97223857500</v>
      </c>
      <c r="D20" s="310">
        <f>'NonE-heavy fuel oil'!D68+'E-heavy fuel oil'!D68</f>
        <v>83345185105.337326</v>
      </c>
      <c r="E20" s="310">
        <f>'NonE-heavy fuel oil'!E68+'E-heavy fuel oil'!E68</f>
        <v>120854086092.56618</v>
      </c>
      <c r="F20" s="310">
        <f>'NonE-heavy fuel oil'!F68+'E-heavy fuel oil'!F68</f>
        <v>122692528709.46886</v>
      </c>
      <c r="G20" s="310">
        <f>'NonE-heavy fuel oil'!G68+'E-heavy fuel oil'!G68</f>
        <v>127236551627.97179</v>
      </c>
      <c r="H20" s="310">
        <f>'NonE-heavy fuel oil'!H68+'E-heavy fuel oil'!H68</f>
        <v>133575596190.71028</v>
      </c>
      <c r="I20" s="310">
        <f>'NonE-heavy fuel oil'!I68+'E-heavy fuel oil'!I68</f>
        <v>139847053141.09344</v>
      </c>
      <c r="J20" s="310">
        <f>'NonE-heavy fuel oil'!J68+'E-heavy fuel oil'!J68</f>
        <v>145448225462.64505</v>
      </c>
      <c r="K20" s="310">
        <f>'NonE-heavy fuel oil'!K68+'E-heavy fuel oil'!K68</f>
        <v>150531030365.48746</v>
      </c>
      <c r="L20" s="310">
        <f>'NonE-heavy fuel oil'!L68+'E-heavy fuel oil'!L68</f>
        <v>155034432909.60648</v>
      </c>
      <c r="M20" s="310">
        <f>'NonE-heavy fuel oil'!M68+'E-heavy fuel oil'!M68</f>
        <v>159021409137.50299</v>
      </c>
      <c r="N20" s="310">
        <f>'NonE-heavy fuel oil'!N68+'E-heavy fuel oil'!N68</f>
        <v>163528931273.76743</v>
      </c>
      <c r="O20" s="310">
        <f>'NonE-heavy fuel oil'!O68+'E-heavy fuel oil'!O68</f>
        <v>167699280191.27921</v>
      </c>
      <c r="P20" s="310">
        <f>'NonE-heavy fuel oil'!P68+'E-heavy fuel oil'!P68</f>
        <v>171547306289.52194</v>
      </c>
      <c r="Q20" s="310">
        <f>'NonE-heavy fuel oil'!Q68+'E-heavy fuel oil'!Q68</f>
        <v>175093921625.38089</v>
      </c>
      <c r="R20" s="310">
        <f>'NonE-heavy fuel oil'!R68+'E-heavy fuel oil'!R68</f>
        <v>178365515744.27435</v>
      </c>
      <c r="S20" s="310">
        <f>'NonE-heavy fuel oil'!S68+'E-heavy fuel oil'!S68</f>
        <v>182432611430.06396</v>
      </c>
      <c r="T20" s="310">
        <f>'NonE-heavy fuel oil'!T68+'E-heavy fuel oil'!T68</f>
        <v>186302919572.94864</v>
      </c>
      <c r="U20" s="310">
        <f>'NonE-heavy fuel oil'!U68+'E-heavy fuel oil'!U68</f>
        <v>189967476518.45892</v>
      </c>
      <c r="V20" s="310">
        <f>'NonE-heavy fuel oil'!V68+'E-heavy fuel oil'!V68</f>
        <v>193418003853.29413</v>
      </c>
      <c r="W20" s="310">
        <f>'NonE-heavy fuel oil'!W68+'E-heavy fuel oil'!W68</f>
        <v>196646892661.76349</v>
      </c>
      <c r="X20" s="310">
        <f>'NonE-heavy fuel oil'!X68+'E-heavy fuel oil'!X68</f>
        <v>199647192638.89145</v>
      </c>
      <c r="Y20" s="310">
        <f>'NonE-heavy fuel oil'!Y68+'E-heavy fuel oil'!Y68</f>
        <v>202412606670.8233</v>
      </c>
      <c r="Z20" s="310">
        <f>'NonE-heavy fuel oil'!Z68+'E-heavy fuel oil'!Z68</f>
        <v>204937491122.87643</v>
      </c>
      <c r="AA20" s="310">
        <f>'NonE-heavy fuel oil'!AA68+'E-heavy fuel oil'!AA68</f>
        <v>207216861739.55237</v>
      </c>
      <c r="AB20" s="310">
        <f>'NonE-heavy fuel oil'!AB68+'E-heavy fuel oil'!AB68</f>
        <v>209246404768.03256</v>
      </c>
      <c r="AC20" s="310">
        <f>'NonE-heavy fuel oil'!AC68+'E-heavy fuel oil'!AC68</f>
        <v>211022492673.16696</v>
      </c>
      <c r="AD20" s="310">
        <f>'NonE-heavy fuel oil'!AD68+'E-heavy fuel oil'!AD68</f>
        <v>212542203620.90982</v>
      </c>
      <c r="AE20" s="310">
        <f>'NonE-heavy fuel oil'!AE68+'E-heavy fuel oil'!AE68</f>
        <v>213803343769.35504</v>
      </c>
      <c r="AF20" s="310">
        <f>'NonE-heavy fuel oil'!AF68+'E-heavy fuel oil'!AF68</f>
        <v>214804471320.6554</v>
      </c>
      <c r="AG20" s="310">
        <f>'NonE-heavy fuel oil'!AG68+'E-heavy fuel oil'!AG68</f>
        <v>215544921250.14127</v>
      </c>
      <c r="AH20" s="310">
        <f>'NonE-heavy fuel oil'!AH68+'E-heavy fuel oil'!AH68</f>
        <v>216024829636.61258</v>
      </c>
      <c r="AI20" s="310">
        <f>'NonE-heavy fuel oil'!AI68+'E-heavy fuel oil'!AI68</f>
        <v>216245156564.86337</v>
      </c>
      <c r="AJ20" s="310">
        <f>'NonE-heavy fuel oil'!AJ68+'E-heavy fuel oil'!AJ68</f>
        <v>216207706652.27155</v>
      </c>
      <c r="AK20" s="310">
        <f>'NonE-heavy fuel oil'!AK68+'E-heavy fuel oil'!AK68</f>
        <v>215915146359.83139</v>
      </c>
      <c r="AL20" s="310">
        <f>'NonE-heavy fuel oil'!AL68+'E-heavy fuel oil'!AL68</f>
        <v>215371017378.37604</v>
      </c>
      <c r="AM20" s="310">
        <f>'NonE-heavy fuel oil'!AM68+'E-heavy fuel oil'!AM68</f>
        <v>214579745527.37241</v>
      </c>
      <c r="AN20" s="310">
        <f>'NonE-heavy fuel oil'!AN68+'E-heavy fuel oil'!AN68</f>
        <v>213546644761.32532</v>
      </c>
      <c r="AO20" s="310">
        <f>'NonE-heavy fuel oil'!AO68+'E-heavy fuel oil'!AO68</f>
        <v>212277916042.94931</v>
      </c>
      <c r="AP20" s="310">
        <f>'NonE-heavy fuel oil'!AP68+'E-heavy fuel oil'!AP68</f>
        <v>210780641008.89737</v>
      </c>
      <c r="AQ20" s="310">
        <f>'NonE-heavy fuel oil'!AQ68+'E-heavy fuel oil'!AQ68</f>
        <v>209045341360.07779</v>
      </c>
    </row>
    <row r="21" spans="1:43" x14ac:dyDescent="0.2">
      <c r="A21" s="133" t="s">
        <v>108</v>
      </c>
      <c r="B21" s="310">
        <f>'NonE-heavy fuel oil'!B69+'E-heavy fuel oil'!B69</f>
        <v>900015138000</v>
      </c>
      <c r="C21" s="310">
        <f>'NonE-heavy fuel oil'!C69+'E-heavy fuel oil'!C69</f>
        <v>636121810500</v>
      </c>
      <c r="D21" s="310">
        <f>'NonE-heavy fuel oil'!D69+'E-heavy fuel oil'!D69</f>
        <v>650893894181.79285</v>
      </c>
      <c r="E21" s="310">
        <f>'NonE-heavy fuel oil'!E69+'E-heavy fuel oil'!E69</f>
        <v>746203825188.17627</v>
      </c>
      <c r="F21" s="310">
        <f>'NonE-heavy fuel oil'!F69+'E-heavy fuel oil'!F69</f>
        <v>822817622723.81116</v>
      </c>
      <c r="G21" s="310">
        <f>'NonE-heavy fuel oil'!G69+'E-heavy fuel oil'!G69</f>
        <v>872472642358.55688</v>
      </c>
      <c r="H21" s="310">
        <f>'NonE-heavy fuel oil'!H69+'E-heavy fuel oil'!H69</f>
        <v>921622928290.12573</v>
      </c>
      <c r="I21" s="310">
        <f>'NonE-heavy fuel oil'!I69+'E-heavy fuel oil'!I69</f>
        <v>946974430121.97961</v>
      </c>
      <c r="J21" s="310">
        <f>'NonE-heavy fuel oil'!J69+'E-heavy fuel oil'!J69</f>
        <v>971292076383.55688</v>
      </c>
      <c r="K21" s="310">
        <f>'NonE-heavy fuel oil'!K69+'E-heavy fuel oil'!K69</f>
        <v>995540509901.26453</v>
      </c>
      <c r="L21" s="310">
        <f>'NonE-heavy fuel oil'!L69+'E-heavy fuel oil'!L69</f>
        <v>1019257118176.4611</v>
      </c>
      <c r="M21" s="310">
        <f>'NonE-heavy fuel oil'!M69+'E-heavy fuel oil'!M69</f>
        <v>1042566347833.2559</v>
      </c>
      <c r="N21" s="310">
        <f>'NonE-heavy fuel oil'!N69+'E-heavy fuel oil'!N69</f>
        <v>1053727991258.0153</v>
      </c>
      <c r="O21" s="310">
        <f>'NonE-heavy fuel oil'!O69+'E-heavy fuel oil'!O69</f>
        <v>1064832016950.9727</v>
      </c>
      <c r="P21" s="310">
        <f>'NonE-heavy fuel oil'!P69+'E-heavy fuel oil'!P69</f>
        <v>1075878453042.0671</v>
      </c>
      <c r="Q21" s="310">
        <f>'NonE-heavy fuel oil'!Q69+'E-heavy fuel oil'!Q69</f>
        <v>1086867327657.847</v>
      </c>
      <c r="R21" s="310">
        <f>'NonE-heavy fuel oil'!R69+'E-heavy fuel oil'!R69</f>
        <v>1097798668921.472</v>
      </c>
      <c r="S21" s="310">
        <f>'NonE-heavy fuel oil'!S69+'E-heavy fuel oil'!S69</f>
        <v>1093193330540.5577</v>
      </c>
      <c r="T21" s="310">
        <f>'NonE-heavy fuel oil'!T69+'E-heavy fuel oil'!T69</f>
        <v>1088595784007.6067</v>
      </c>
      <c r="U21" s="310">
        <f>'NonE-heavy fuel oil'!U69+'E-heavy fuel oil'!U69</f>
        <v>1084006029152.3104</v>
      </c>
      <c r="V21" s="310">
        <f>'NonE-heavy fuel oil'!V69+'E-heavy fuel oil'!V69</f>
        <v>1079424065804.3479</v>
      </c>
      <c r="W21" s="310">
        <f>'NonE-heavy fuel oil'!W69+'E-heavy fuel oil'!W69</f>
        <v>1074849893793.3849</v>
      </c>
      <c r="X21" s="310">
        <f>'NonE-heavy fuel oil'!X69+'E-heavy fuel oil'!X69</f>
        <v>1070283512949.0737</v>
      </c>
      <c r="Y21" s="310">
        <f>'NonE-heavy fuel oil'!Y69+'E-heavy fuel oil'!Y69</f>
        <v>1065724923101.051</v>
      </c>
      <c r="Z21" s="310">
        <f>'NonE-heavy fuel oil'!Z69+'E-heavy fuel oil'!Z69</f>
        <v>1061174124078.9414</v>
      </c>
      <c r="AA21" s="310">
        <f>'NonE-heavy fuel oil'!AA69+'E-heavy fuel oil'!AA69</f>
        <v>1056631115712.3553</v>
      </c>
      <c r="AB21" s="310">
        <f>'NonE-heavy fuel oil'!AB69+'E-heavy fuel oil'!AB69</f>
        <v>1052095897830.889</v>
      </c>
      <c r="AC21" s="310">
        <f>'NonE-heavy fuel oil'!AC69+'E-heavy fuel oil'!AC69</f>
        <v>1047568470264.1255</v>
      </c>
      <c r="AD21" s="310">
        <f>'NonE-heavy fuel oil'!AD69+'E-heavy fuel oil'!AD69</f>
        <v>1043048832841.6335</v>
      </c>
      <c r="AE21" s="310">
        <f>'NonE-heavy fuel oil'!AE69+'E-heavy fuel oil'!AE69</f>
        <v>1038536985392.9689</v>
      </c>
      <c r="AF21" s="310">
        <f>'NonE-heavy fuel oil'!AF69+'E-heavy fuel oil'!AF69</f>
        <v>1034032927747.6731</v>
      </c>
      <c r="AG21" s="310">
        <f>'NonE-heavy fuel oil'!AG69+'E-heavy fuel oil'!AG69</f>
        <v>1029536659735.2739</v>
      </c>
      <c r="AH21" s="310">
        <f>'NonE-heavy fuel oil'!AH69+'E-heavy fuel oil'!AH69</f>
        <v>1027006871977.3591</v>
      </c>
      <c r="AI21" s="310">
        <f>'NonE-heavy fuel oil'!AI69+'E-heavy fuel oil'!AI69</f>
        <v>1024480210746.0981</v>
      </c>
      <c r="AJ21" s="310">
        <f>'NonE-heavy fuel oil'!AJ69+'E-heavy fuel oil'!AJ69</f>
        <v>1021956675973.9354</v>
      </c>
      <c r="AK21" s="310">
        <f>'NonE-heavy fuel oil'!AK69+'E-heavy fuel oil'!AK69</f>
        <v>1019436267593.3085</v>
      </c>
      <c r="AL21" s="310">
        <f>'NonE-heavy fuel oil'!AL69+'E-heavy fuel oil'!AL69</f>
        <v>1016918985536.652</v>
      </c>
      <c r="AM21" s="310">
        <f>'NonE-heavy fuel oil'!AM69+'E-heavy fuel oil'!AM69</f>
        <v>1013755818329.0112</v>
      </c>
      <c r="AN21" s="310">
        <f>'NonE-heavy fuel oil'!AN69+'E-heavy fuel oil'!AN69</f>
        <v>1010597331450.865</v>
      </c>
      <c r="AO21" s="310">
        <f>'NonE-heavy fuel oil'!AO69+'E-heavy fuel oil'!AO69</f>
        <v>1007443524800.3</v>
      </c>
      <c r="AP21" s="310">
        <f>'NonE-heavy fuel oil'!AP69+'E-heavy fuel oil'!AP69</f>
        <v>1004294398275.3956</v>
      </c>
      <c r="AQ21" s="310">
        <f>'NonE-heavy fuel oil'!AQ69+'E-heavy fuel oil'!AQ69</f>
        <v>1001065332298.0385</v>
      </c>
    </row>
    <row r="22" spans="1:43" x14ac:dyDescent="0.2">
      <c r="A22" s="133" t="s">
        <v>109</v>
      </c>
      <c r="B22" s="310">
        <f>'NonE-heavy fuel oil'!B70+'E-heavy fuel oil'!B70</f>
        <v>702789598500</v>
      </c>
      <c r="C22" s="310">
        <f>'NonE-heavy fuel oil'!C70+'E-heavy fuel oil'!C70</f>
        <v>602787916500</v>
      </c>
      <c r="D22" s="310">
        <f>'NonE-heavy fuel oil'!D70+'E-heavy fuel oil'!D70</f>
        <v>658292397779.03455</v>
      </c>
      <c r="E22" s="310">
        <f>'NonE-heavy fuel oil'!E70+'E-heavy fuel oil'!E70</f>
        <v>708680808045.47339</v>
      </c>
      <c r="F22" s="310">
        <f>'NonE-heavy fuel oil'!F70+'E-heavy fuel oil'!F70</f>
        <v>729855772459.62024</v>
      </c>
      <c r="G22" s="310">
        <f>'NonE-heavy fuel oil'!G70+'E-heavy fuel oil'!G70</f>
        <v>742960579398.2229</v>
      </c>
      <c r="H22" s="310">
        <f>'NonE-heavy fuel oil'!H70+'E-heavy fuel oil'!H70</f>
        <v>759712990639.31335</v>
      </c>
      <c r="I22" s="310">
        <f>'NonE-heavy fuel oil'!I70+'E-heavy fuel oil'!I70</f>
        <v>777052292241.0708</v>
      </c>
      <c r="J22" s="310">
        <f>'NonE-heavy fuel oil'!J70+'E-heavy fuel oil'!J70</f>
        <v>791325597487.39392</v>
      </c>
      <c r="K22" s="310">
        <f>'NonE-heavy fuel oil'!K70+'E-heavy fuel oil'!K70</f>
        <v>803395762551.38538</v>
      </c>
      <c r="L22" s="310">
        <f>'NonE-heavy fuel oil'!L70+'E-heavy fuel oil'!L70</f>
        <v>812738573175.84949</v>
      </c>
      <c r="M22" s="310">
        <f>'NonE-heavy fuel oil'!M70+'E-heavy fuel oil'!M70</f>
        <v>819434909043.03882</v>
      </c>
      <c r="N22" s="310">
        <f>'NonE-heavy fuel oil'!N70+'E-heavy fuel oil'!N70</f>
        <v>824850551897.12317</v>
      </c>
      <c r="O22" s="310">
        <f>'NonE-heavy fuel oil'!O70+'E-heavy fuel oil'!O70</f>
        <v>828159425155.33252</v>
      </c>
      <c r="P22" s="310">
        <f>'NonE-heavy fuel oil'!P70+'E-heavy fuel oil'!P70</f>
        <v>829714137415.32568</v>
      </c>
      <c r="Q22" s="310">
        <f>'NonE-heavy fuel oil'!Q70+'E-heavy fuel oil'!Q70</f>
        <v>829883027723.91467</v>
      </c>
      <c r="R22" s="310">
        <f>'NonE-heavy fuel oil'!R70+'E-heavy fuel oil'!R70</f>
        <v>829043114658.39355</v>
      </c>
      <c r="S22" s="310">
        <f>'NonE-heavy fuel oil'!S70+'E-heavy fuel oil'!S70</f>
        <v>828284813337.87341</v>
      </c>
      <c r="T22" s="310">
        <f>'NonE-heavy fuel oil'!T70+'E-heavy fuel oil'!T70</f>
        <v>826948885624.59534</v>
      </c>
      <c r="U22" s="310">
        <f>'NonE-heavy fuel oil'!U70+'E-heavy fuel oil'!U70</f>
        <v>825086931813.06494</v>
      </c>
      <c r="V22" s="310">
        <f>'NonE-heavy fuel oil'!V70+'E-heavy fuel oil'!V70</f>
        <v>822751180719.06433</v>
      </c>
      <c r="W22" s="310">
        <f>'NonE-heavy fuel oil'!W70+'E-heavy fuel oil'!W70</f>
        <v>819994183868.36792</v>
      </c>
      <c r="X22" s="310">
        <f>'NonE-heavy fuel oil'!X70+'E-heavy fuel oil'!X70</f>
        <v>816868540415.97632</v>
      </c>
      <c r="Y22" s="310">
        <f>'NonE-heavy fuel oil'!Y70+'E-heavy fuel oil'!Y70</f>
        <v>813426653787.651</v>
      </c>
      <c r="Z22" s="310">
        <f>'NonE-heavy fuel oil'!Z70+'E-heavy fuel oil'!Z70</f>
        <v>809720520595.81189</v>
      </c>
      <c r="AA22" s="310">
        <f>'NonE-heavy fuel oil'!AA70+'E-heavy fuel oil'!AA70</f>
        <v>805801551994.1897</v>
      </c>
      <c r="AB22" s="310">
        <f>'NonE-heavy fuel oil'!AB70+'E-heavy fuel oil'!AB70</f>
        <v>801720427302.22583</v>
      </c>
      <c r="AC22" s="310">
        <f>'NonE-heavy fuel oil'!AC70+'E-heavy fuel oil'!AC70</f>
        <v>797526979451.91028</v>
      </c>
      <c r="AD22" s="310">
        <f>'NonE-heavy fuel oil'!AD70+'E-heavy fuel oil'!AD70</f>
        <v>793270111586.8877</v>
      </c>
      <c r="AE22" s="310">
        <f>'NonE-heavy fuel oil'!AE70+'E-heavy fuel oil'!AE70</f>
        <v>788997743974.92273</v>
      </c>
      <c r="AF22" s="310">
        <f>'NonE-heavy fuel oil'!AF70+'E-heavy fuel oil'!AF70</f>
        <v>784756790279.20337</v>
      </c>
      <c r="AG22" s="310">
        <f>'NonE-heavy fuel oil'!AG70+'E-heavy fuel oil'!AG70</f>
        <v>780593162169.03235</v>
      </c>
      <c r="AH22" s="310">
        <f>'NonE-heavy fuel oil'!AH70+'E-heavy fuel oil'!AH70</f>
        <v>776551801234.28333</v>
      </c>
      <c r="AI22" s="310">
        <f>'NonE-heavy fuel oil'!AI70+'E-heavy fuel oil'!AI70</f>
        <v>772676737197.90222</v>
      </c>
      <c r="AJ22" s="310">
        <f>'NonE-heavy fuel oil'!AJ70+'E-heavy fuel oil'!AJ70</f>
        <v>769011171494.58093</v>
      </c>
      <c r="AK22" s="310">
        <f>'NonE-heavy fuel oil'!AK70+'E-heavy fuel oil'!AK70</f>
        <v>765597585399.02295</v>
      </c>
      <c r="AL22" s="310">
        <f>'NonE-heavy fuel oil'!AL70+'E-heavy fuel oil'!AL70</f>
        <v>762477872042.25842</v>
      </c>
      <c r="AM22" s="310">
        <f>'NonE-heavy fuel oil'!AM70+'E-heavy fuel oil'!AM70</f>
        <v>759693491847.61804</v>
      </c>
      <c r="AN22" s="310">
        <f>'NonE-heavy fuel oil'!AN70+'E-heavy fuel oil'!AN70</f>
        <v>757285651148.41577</v>
      </c>
      <c r="AO22" s="310">
        <f>'NonE-heavy fuel oil'!AO70+'E-heavy fuel oil'!AO70</f>
        <v>755295504016.66187</v>
      </c>
      <c r="AP22" s="310">
        <f>'NonE-heavy fuel oil'!AP70+'E-heavy fuel oil'!AP70</f>
        <v>753764377637.07117</v>
      </c>
      <c r="AQ22" s="310">
        <f>'NonE-heavy fuel oil'!AQ70+'E-heavy fuel oil'!AQ70</f>
        <v>752671219058.6405</v>
      </c>
    </row>
    <row r="23" spans="1:43" x14ac:dyDescent="0.2">
      <c r="A23" s="133" t="s">
        <v>110</v>
      </c>
      <c r="B23" s="310">
        <f>'NonE-heavy fuel oil'!B71+'E-heavy fuel oil'!B71</f>
        <v>961127277000</v>
      </c>
      <c r="C23" s="310">
        <f>'NonE-heavy fuel oil'!C71+'E-heavy fuel oil'!C71</f>
        <v>816680403000.00012</v>
      </c>
      <c r="D23" s="310">
        <f>'NonE-heavy fuel oil'!D71+'E-heavy fuel oil'!D71</f>
        <v>970176260167.38989</v>
      </c>
      <c r="E23" s="310">
        <f>'NonE-heavy fuel oil'!E71+'E-heavy fuel oil'!E71</f>
        <v>1026637906471.91</v>
      </c>
      <c r="F23" s="310">
        <f>'NonE-heavy fuel oil'!F71+'E-heavy fuel oil'!F71</f>
        <v>1071968965702.2382</v>
      </c>
      <c r="G23" s="310">
        <f>'NonE-heavy fuel oil'!G71+'E-heavy fuel oil'!G71</f>
        <v>1113058383284.8713</v>
      </c>
      <c r="H23" s="310">
        <f>'NonE-heavy fuel oil'!H71+'E-heavy fuel oil'!H71</f>
        <v>1161078491018.8032</v>
      </c>
      <c r="I23" s="310">
        <f>'NonE-heavy fuel oil'!I71+'E-heavy fuel oil'!I71</f>
        <v>1222813176794.6375</v>
      </c>
      <c r="J23" s="310">
        <f>'NonE-heavy fuel oil'!J71+'E-heavy fuel oil'!J71</f>
        <v>1253101389365.9968</v>
      </c>
      <c r="K23" s="310">
        <f>'NonE-heavy fuel oil'!K71+'E-heavy fuel oil'!K71</f>
        <v>1280725121946.7615</v>
      </c>
      <c r="L23" s="310">
        <f>'NonE-heavy fuel oil'!L71+'E-heavy fuel oil'!L71</f>
        <v>1292516116257.3735</v>
      </c>
      <c r="M23" s="310">
        <f>'NonE-heavy fuel oil'!M71+'E-heavy fuel oil'!M71</f>
        <v>1292990889406.5298</v>
      </c>
      <c r="N23" s="310">
        <f>'NonE-heavy fuel oil'!N71+'E-heavy fuel oil'!N71</f>
        <v>1306946942768.2759</v>
      </c>
      <c r="O23" s="310">
        <f>'NonE-heavy fuel oil'!O71+'E-heavy fuel oil'!O71</f>
        <v>1317972313801.4629</v>
      </c>
      <c r="P23" s="310">
        <f>'NonE-heavy fuel oil'!P71+'E-heavy fuel oil'!P71</f>
        <v>1326588624197.4719</v>
      </c>
      <c r="Q23" s="310">
        <f>'NonE-heavy fuel oil'!Q71+'E-heavy fuel oil'!Q71</f>
        <v>1333348618104.425</v>
      </c>
      <c r="R23" s="310">
        <f>'NonE-heavy fuel oil'!R71+'E-heavy fuel oil'!R71</f>
        <v>1338826929719.261</v>
      </c>
      <c r="S23" s="310">
        <f>'NonE-heavy fuel oil'!S71+'E-heavy fuel oil'!S71</f>
        <v>1349505555580.4197</v>
      </c>
      <c r="T23" s="310">
        <f>'NonE-heavy fuel oil'!T71+'E-heavy fuel oil'!T71</f>
        <v>1359580538511.1951</v>
      </c>
      <c r="U23" s="310">
        <f>'NonE-heavy fuel oil'!U71+'E-heavy fuel oil'!U71</f>
        <v>1369052503276.7075</v>
      </c>
      <c r="V23" s="310">
        <f>'NonE-heavy fuel oil'!V71+'E-heavy fuel oil'!V71</f>
        <v>1377923308449.6306</v>
      </c>
      <c r="W23" s="310">
        <f>'NonE-heavy fuel oil'!W71+'E-heavy fuel oil'!W71</f>
        <v>1386196010685.4651</v>
      </c>
      <c r="X23" s="310">
        <f>'NonE-heavy fuel oil'!X71+'E-heavy fuel oil'!X71</f>
        <v>1393874826125.2852</v>
      </c>
      <c r="Y23" s="310">
        <f>'NonE-heavy fuel oil'!Y71+'E-heavy fuel oil'!Y71</f>
        <v>1400965089217.3857</v>
      </c>
      <c r="Z23" s="310">
        <f>'NonE-heavy fuel oil'!Z71+'E-heavy fuel oil'!Z71</f>
        <v>1407473209250.2937</v>
      </c>
      <c r="AA23" s="310">
        <f>'NonE-heavy fuel oil'!AA71+'E-heavy fuel oil'!AA71</f>
        <v>1413406624888.6467</v>
      </c>
      <c r="AB23" s="310">
        <f>'NonE-heavy fuel oil'!AB71+'E-heavy fuel oil'!AB71</f>
        <v>1418773757000.9412</v>
      </c>
      <c r="AC23" s="310">
        <f>'NonE-heavy fuel oil'!AC71+'E-heavy fuel oil'!AC71</f>
        <v>1423583960063.6846</v>
      </c>
      <c r="AD23" s="310">
        <f>'NonE-heavy fuel oil'!AD71+'E-heavy fuel oil'!AD71</f>
        <v>1427847472420.9614</v>
      </c>
      <c r="AE23" s="310">
        <f>'NonE-heavy fuel oil'!AE71+'E-heavy fuel oil'!AE71</f>
        <v>1431575365671.0808</v>
      </c>
      <c r="AF23" s="310">
        <f>'NonE-heavy fuel oil'!AF71+'E-heavy fuel oil'!AF71</f>
        <v>1434779493443.7009</v>
      </c>
      <c r="AG23" s="310">
        <f>'NonE-heavy fuel oil'!AG71+'E-heavy fuel oil'!AG71</f>
        <v>1437472439821.3628</v>
      </c>
      <c r="AH23" s="310">
        <f>'NonE-heavy fuel oil'!AH71+'E-heavy fuel oil'!AH71</f>
        <v>1439667467648.8284</v>
      </c>
      <c r="AI23" s="310">
        <f>'NonE-heavy fuel oil'!AI71+'E-heavy fuel oil'!AI71</f>
        <v>1441378466962.3943</v>
      </c>
      <c r="AJ23" s="310">
        <f>'NonE-heavy fuel oil'!AJ71+'E-heavy fuel oil'!AJ71</f>
        <v>1442619903759.3411</v>
      </c>
      <c r="AK23" s="310">
        <f>'NonE-heavy fuel oil'!AK71+'E-heavy fuel oil'!AK71</f>
        <v>1443406769315.0854</v>
      </c>
      <c r="AL23" s="310">
        <f>'NonE-heavy fuel oil'!AL71+'E-heavy fuel oil'!AL71</f>
        <v>1443754530242.6169</v>
      </c>
      <c r="AM23" s="310">
        <f>'NonE-heavy fuel oil'!AM71+'E-heavy fuel oil'!AM71</f>
        <v>1443679079475.4075</v>
      </c>
      <c r="AN23" s="310">
        <f>'NonE-heavy fuel oil'!AN71+'E-heavy fuel oil'!AN71</f>
        <v>1443196688341.4541</v>
      </c>
      <c r="AO23" s="310">
        <f>'NonE-heavy fuel oil'!AO71+'E-heavy fuel oil'!AO71</f>
        <v>1442323959882.3633</v>
      </c>
      <c r="AP23" s="310">
        <f>'NonE-heavy fuel oil'!AP71+'E-heavy fuel oil'!AP71</f>
        <v>1441077783557.821</v>
      </c>
      <c r="AQ23" s="310">
        <f>'NonE-heavy fuel oil'!AQ71+'E-heavy fuel oil'!AQ71</f>
        <v>1439354664103.906</v>
      </c>
    </row>
    <row r="24" spans="1:43" x14ac:dyDescent="0.2">
      <c r="A24" s="133" t="s">
        <v>111</v>
      </c>
      <c r="B24" s="310">
        <f>'NonE-heavy fuel oil'!B72+'E-heavy fuel oil'!B72</f>
        <v>44445192000</v>
      </c>
      <c r="C24" s="310">
        <f>'NonE-heavy fuel oil'!C72+'E-heavy fuel oil'!C72</f>
        <v>2700045414000</v>
      </c>
      <c r="D24" s="310">
        <f>'NonE-heavy fuel oil'!D72+'E-heavy fuel oil'!D72</f>
        <v>3320092356874.3867</v>
      </c>
      <c r="E24" s="310">
        <f>'NonE-heavy fuel oil'!E72+'E-heavy fuel oil'!E72</f>
        <v>3585192691646.1528</v>
      </c>
      <c r="F24" s="310">
        <f>'NonE-heavy fuel oil'!F72+'E-heavy fuel oil'!F72</f>
        <v>3748732808726.7827</v>
      </c>
      <c r="G24" s="310">
        <f>'NonE-heavy fuel oil'!G72+'E-heavy fuel oil'!G72</f>
        <v>4167433989825.1953</v>
      </c>
      <c r="H24" s="310">
        <f>'NonE-heavy fuel oil'!H72+'E-heavy fuel oil'!H72</f>
        <v>4724240452276.4688</v>
      </c>
      <c r="I24" s="310">
        <f>'NonE-heavy fuel oil'!I72+'E-heavy fuel oil'!I72</f>
        <v>5277916983360.8916</v>
      </c>
      <c r="J24" s="310">
        <f>'NonE-heavy fuel oil'!J72+'E-heavy fuel oil'!J72</f>
        <v>5791150812690.4912</v>
      </c>
      <c r="K24" s="310">
        <f>'NonE-heavy fuel oil'!K72+'E-heavy fuel oil'!K72</f>
        <v>6267315744183.5146</v>
      </c>
      <c r="L24" s="310">
        <f>'NonE-heavy fuel oil'!L72+'E-heavy fuel oil'!L72</f>
        <v>6718176026313.5469</v>
      </c>
      <c r="M24" s="310">
        <f>'NonE-heavy fuel oil'!M72+'E-heavy fuel oil'!M72</f>
        <v>7163323796057.8359</v>
      </c>
      <c r="N24" s="310">
        <f>'NonE-heavy fuel oil'!N72+'E-heavy fuel oil'!N72</f>
        <v>7624331583247.5098</v>
      </c>
      <c r="O24" s="310">
        <f>'NonE-heavy fuel oil'!O72+'E-heavy fuel oil'!O72</f>
        <v>8105771896416.5</v>
      </c>
      <c r="P24" s="310">
        <f>'NonE-heavy fuel oil'!P72+'E-heavy fuel oil'!P72</f>
        <v>8607239929220.1494</v>
      </c>
      <c r="Q24" s="310">
        <f>'NonE-heavy fuel oil'!Q72+'E-heavy fuel oil'!Q72</f>
        <v>9128131495613.6055</v>
      </c>
      <c r="R24" s="310">
        <f>'NonE-heavy fuel oil'!R72+'E-heavy fuel oil'!R72</f>
        <v>9667625810919.3008</v>
      </c>
      <c r="S24" s="310">
        <f>'NonE-heavy fuel oil'!S72+'E-heavy fuel oil'!S72</f>
        <v>10224674732598.166</v>
      </c>
      <c r="T24" s="310">
        <f>'NonE-heavy fuel oil'!T72+'E-heavy fuel oil'!T72</f>
        <v>10797929569282.779</v>
      </c>
      <c r="U24" s="310">
        <f>'NonE-heavy fuel oil'!U72+'E-heavy fuel oil'!U72</f>
        <v>11385776026225.338</v>
      </c>
      <c r="V24" s="310">
        <f>'NonE-heavy fuel oil'!V72+'E-heavy fuel oil'!V72</f>
        <v>11986317437427.063</v>
      </c>
      <c r="W24" s="310">
        <f>'NonE-heavy fuel oil'!W72+'E-heavy fuel oil'!W72</f>
        <v>12597365856094.955</v>
      </c>
      <c r="X24" s="310">
        <f>'NonE-heavy fuel oil'!X72+'E-heavy fuel oil'!X72</f>
        <v>13216436524717.414</v>
      </c>
      <c r="Y24" s="310">
        <f>'NonE-heavy fuel oil'!Y72+'E-heavy fuel oil'!Y72</f>
        <v>13840746271526.389</v>
      </c>
      <c r="Z24" s="310">
        <f>'NonE-heavy fuel oil'!Z72+'E-heavy fuel oil'!Z72</f>
        <v>14467216366381.465</v>
      </c>
      <c r="AA24" s="310">
        <f>'NonE-heavy fuel oil'!AA72+'E-heavy fuel oil'!AA72</f>
        <v>15092480338880.328</v>
      </c>
      <c r="AB24" s="310">
        <f>'NonE-heavy fuel oil'!AB72+'E-heavy fuel oil'!AB72</f>
        <v>15712897213119.08</v>
      </c>
      <c r="AC24" s="310">
        <f>'NonE-heavy fuel oil'!AC72+'E-heavy fuel oil'!AC72</f>
        <v>16324570545717.221</v>
      </c>
      <c r="AD24" s="310">
        <f>'NonE-heavy fuel oil'!AD72+'E-heavy fuel oil'!AD72</f>
        <v>16923373565699.48</v>
      </c>
      <c r="AE24" s="310">
        <f>'NonE-heavy fuel oil'!AE72+'E-heavy fuel oil'!AE72</f>
        <v>17504980606417.338</v>
      </c>
      <c r="AF24" s="310">
        <f>'NonE-heavy fuel oil'!AF72+'E-heavy fuel oil'!AF72</f>
        <v>18064904891434.148</v>
      </c>
      <c r="AG24" s="310">
        <f>'NonE-heavy fuel oil'!AG72+'E-heavy fuel oil'!AG72</f>
        <v>18598542589547.754</v>
      </c>
      <c r="AH24" s="310">
        <f>'NonE-heavy fuel oil'!AH72+'E-heavy fuel oil'!AH72</f>
        <v>19101222891123.422</v>
      </c>
      <c r="AI24" s="310">
        <f>'NonE-heavy fuel oil'!AI72+'E-heavy fuel oil'!AI72</f>
        <v>19568263681837.043</v>
      </c>
      <c r="AJ24" s="310">
        <f>'NonE-heavy fuel oil'!AJ72+'E-heavy fuel oil'!AJ72</f>
        <v>19995032204898.52</v>
      </c>
      <c r="AK24" s="310">
        <f>'NonE-heavy fuel oil'!AK72+'E-heavy fuel oil'!AK72</f>
        <v>20377009913875.977</v>
      </c>
      <c r="AL24" s="310">
        <f>'NonE-heavy fuel oil'!AL72+'E-heavy fuel oil'!AL72</f>
        <v>20709860531227.879</v>
      </c>
      <c r="AM24" s="310">
        <f>'NonE-heavy fuel oil'!AM72+'E-heavy fuel oil'!AM72</f>
        <v>20989500149137.586</v>
      </c>
      <c r="AN24" s="310">
        <f>'NonE-heavy fuel oil'!AN72+'E-heavy fuel oil'!AN72</f>
        <v>21212168046302.48</v>
      </c>
      <c r="AO24" s="310">
        <f>'NonE-heavy fuel oil'!AO72+'E-heavy fuel oil'!AO72</f>
        <v>21374496754307.965</v>
      </c>
      <c r="AP24" s="310">
        <f>'NonE-heavy fuel oil'!AP72+'E-heavy fuel oil'!AP72</f>
        <v>21473579797458.875</v>
      </c>
      <c r="AQ24" s="310">
        <f>'NonE-heavy fuel oil'!AQ72+'E-heavy fuel oil'!AQ72</f>
        <v>21507033590979.629</v>
      </c>
    </row>
    <row r="25" spans="1:43" x14ac:dyDescent="0.2">
      <c r="A25" s="133" t="s">
        <v>112</v>
      </c>
      <c r="B25" s="310">
        <f>'NonE-heavy fuel oil'!B73+'E-heavy fuel oil'!B73</f>
        <v>558342724500</v>
      </c>
      <c r="C25" s="310">
        <f>'NonE-heavy fuel oil'!C73+'E-heavy fuel oil'!C73</f>
        <v>1094462853000.0002</v>
      </c>
      <c r="D25" s="310">
        <f>'NonE-heavy fuel oil'!D73+'E-heavy fuel oil'!D73</f>
        <v>1543303330684.7993</v>
      </c>
      <c r="E25" s="310">
        <f>'NonE-heavy fuel oil'!E73+'E-heavy fuel oil'!E73</f>
        <v>1938649127862.5027</v>
      </c>
      <c r="F25" s="310">
        <f>'NonE-heavy fuel oil'!F73+'E-heavy fuel oil'!F73</f>
        <v>2082752906393.2732</v>
      </c>
      <c r="G25" s="310">
        <f>'NonE-heavy fuel oil'!G73+'E-heavy fuel oil'!G73</f>
        <v>2298796687320.9448</v>
      </c>
      <c r="H25" s="310">
        <f>'NonE-heavy fuel oil'!H73+'E-heavy fuel oil'!H73</f>
        <v>2582615900535.8745</v>
      </c>
      <c r="I25" s="310">
        <f>'NonE-heavy fuel oil'!I73+'E-heavy fuel oil'!I73</f>
        <v>2908872999095.2407</v>
      </c>
      <c r="J25" s="310">
        <f>'NonE-heavy fuel oil'!J73+'E-heavy fuel oil'!J73</f>
        <v>3174542413854.8374</v>
      </c>
      <c r="K25" s="310">
        <f>'NonE-heavy fuel oil'!K73+'E-heavy fuel oil'!K73</f>
        <v>3435041607321.8359</v>
      </c>
      <c r="L25" s="310">
        <f>'NonE-heavy fuel oil'!L73+'E-heavy fuel oil'!L73</f>
        <v>3662264555083.6538</v>
      </c>
      <c r="M25" s="310">
        <f>'NonE-heavy fuel oil'!M73+'E-heavy fuel oil'!M73</f>
        <v>3868090610617.9194</v>
      </c>
      <c r="N25" s="310">
        <f>'NonE-heavy fuel oil'!N73+'E-heavy fuel oil'!N73</f>
        <v>4118108475457.7134</v>
      </c>
      <c r="O25" s="310">
        <f>'NonE-heavy fuel oil'!O73+'E-heavy fuel oil'!O73</f>
        <v>4376026968855.9038</v>
      </c>
      <c r="P25" s="310">
        <f>'NonE-heavy fuel oil'!P73+'E-heavy fuel oil'!P73</f>
        <v>4642498096354.8369</v>
      </c>
      <c r="Q25" s="310">
        <f>'NonE-heavy fuel oil'!Q73+'E-heavy fuel oil'!Q73</f>
        <v>4918374451723.1514</v>
      </c>
      <c r="R25" s="310">
        <f>'NonE-heavy fuel oil'!R73+'E-heavy fuel oil'!R73</f>
        <v>5204730285925.2412</v>
      </c>
      <c r="S25" s="310">
        <f>'NonE-heavy fuel oil'!S73+'E-heavy fuel oil'!S73</f>
        <v>5519527617862.8486</v>
      </c>
      <c r="T25" s="310">
        <f>'NonE-heavy fuel oil'!T73+'E-heavy fuel oil'!T73</f>
        <v>5847551805329.3428</v>
      </c>
      <c r="U25" s="310">
        <f>'NonE-heavy fuel oil'!U73+'E-heavy fuel oil'!U73</f>
        <v>6188185751888.6699</v>
      </c>
      <c r="V25" s="310">
        <f>'NonE-heavy fuel oil'!V73+'E-heavy fuel oil'!V73</f>
        <v>6540608868265.7568</v>
      </c>
      <c r="W25" s="310">
        <f>'NonE-heavy fuel oil'!W73+'E-heavy fuel oil'!W73</f>
        <v>6903779974708.6387</v>
      </c>
      <c r="X25" s="310">
        <f>'NonE-heavy fuel oil'!X73+'E-heavy fuel oil'!X73</f>
        <v>7276421768717.2041</v>
      </c>
      <c r="Y25" s="310">
        <f>'NonE-heavy fuel oil'!Y73+'E-heavy fuel oil'!Y73</f>
        <v>7657007498016.2988</v>
      </c>
      <c r="Z25" s="310">
        <f>'NonE-heavy fuel oil'!Z73+'E-heavy fuel oil'!Z73</f>
        <v>8043750530599.1631</v>
      </c>
      <c r="AA25" s="310">
        <f>'NonE-heavy fuel oil'!AA73+'E-heavy fuel oil'!AA73</f>
        <v>8434597551542.1025</v>
      </c>
      <c r="AB25" s="310">
        <f>'NonE-heavy fuel oil'!AB73+'E-heavy fuel oil'!AB73</f>
        <v>8827226135647.1367</v>
      </c>
      <c r="AC25" s="310">
        <f>'NonE-heavy fuel oil'!AC73+'E-heavy fuel oil'!AC73</f>
        <v>9219047441255.209</v>
      </c>
      <c r="AD25" s="310">
        <f>'NonE-heavy fuel oil'!AD73+'E-heavy fuel oil'!AD73</f>
        <v>9607214739354.418</v>
      </c>
      <c r="AE25" s="310">
        <f>'NonE-heavy fuel oil'!AE73+'E-heavy fuel oil'!AE73</f>
        <v>9988638429328.7695</v>
      </c>
      <c r="AF25" s="310">
        <f>'NonE-heavy fuel oil'!AF73+'E-heavy fuel oil'!AF73</f>
        <v>10360008094977.48</v>
      </c>
      <c r="AG25" s="310">
        <f>'NonE-heavy fuel oil'!AG73+'E-heavy fuel oil'!AG73</f>
        <v>10717822019418.971</v>
      </c>
      <c r="AH25" s="310">
        <f>'NonE-heavy fuel oil'!AH73+'E-heavy fuel oil'!AH73</f>
        <v>11058424404168.26</v>
      </c>
      <c r="AI25" s="310">
        <f>'NonE-heavy fuel oil'!AI73+'E-heavy fuel oil'!AI73</f>
        <v>11378050326730.211</v>
      </c>
      <c r="AJ25" s="310">
        <f>'NonE-heavy fuel oil'!AJ73+'E-heavy fuel oil'!AJ73</f>
        <v>11672878225164.879</v>
      </c>
      <c r="AK25" s="310">
        <f>'NonE-heavy fuel oil'!AK73+'E-heavy fuel oil'!AK73</f>
        <v>11939089422187.688</v>
      </c>
      <c r="AL25" s="310">
        <f>'NonE-heavy fuel oil'!AL73+'E-heavy fuel oil'!AL73</f>
        <v>12172933902793.916</v>
      </c>
      <c r="AM25" s="310">
        <f>'NonE-heavy fuel oil'!AM73+'E-heavy fuel oil'!AM73</f>
        <v>12370801247907.027</v>
      </c>
      <c r="AN25" s="310">
        <f>'NonE-heavy fuel oil'!AN73+'E-heavy fuel oil'!AN73</f>
        <v>12529295314228.082</v>
      </c>
      <c r="AO25" s="310">
        <f>'NonE-heavy fuel oil'!AO73+'E-heavy fuel oil'!AO73</f>
        <v>12645310951422.514</v>
      </c>
      <c r="AP25" s="310">
        <f>'NonE-heavy fuel oil'!AP73+'E-heavy fuel oil'!AP73</f>
        <v>12716110777700.916</v>
      </c>
      <c r="AQ25" s="310">
        <f>'NonE-heavy fuel oil'!AQ73+'E-heavy fuel oil'!AQ73</f>
        <v>12738337751139.254</v>
      </c>
    </row>
    <row r="26" spans="1:43" x14ac:dyDescent="0.2">
      <c r="A26" s="133" t="s">
        <v>113</v>
      </c>
      <c r="B26" s="310">
        <f>'NonE-heavy fuel oil'!B74+'E-heavy fuel oil'!B74</f>
        <v>1091368356507000</v>
      </c>
      <c r="C26" s="310">
        <f>'NonE-heavy fuel oil'!C74+'E-heavy fuel oil'!C74</f>
        <v>1146574840620000</v>
      </c>
      <c r="D26" s="310">
        <f>'NonE-heavy fuel oil'!D74+'E-heavy fuel oil'!D74</f>
        <v>1212546086713821.3</v>
      </c>
      <c r="E26" s="310">
        <f>'NonE-heavy fuel oil'!E74+'E-heavy fuel oil'!E74</f>
        <v>1234878266063952.5</v>
      </c>
      <c r="F26" s="310">
        <f>'NonE-heavy fuel oil'!F74+'E-heavy fuel oil'!F74</f>
        <v>1300630206346462.5</v>
      </c>
      <c r="G26" s="310">
        <f>'NonE-heavy fuel oil'!G74+'E-heavy fuel oil'!G74</f>
        <v>1367660471203410</v>
      </c>
      <c r="H26" s="310">
        <f>'NonE-heavy fuel oil'!H74+'E-heavy fuel oil'!H74</f>
        <v>1424759861346349.8</v>
      </c>
      <c r="I26" s="310">
        <f>'NonE-heavy fuel oil'!I74+'E-heavy fuel oil'!I74</f>
        <v>1499480664549419.5</v>
      </c>
      <c r="J26" s="310">
        <f>'NonE-heavy fuel oil'!J74+'E-heavy fuel oil'!J74</f>
        <v>1563372966423178.8</v>
      </c>
      <c r="K26" s="310">
        <f>'NonE-heavy fuel oil'!K74+'E-heavy fuel oil'!K74</f>
        <v>1625724654763973.5</v>
      </c>
      <c r="L26" s="310">
        <f>'NonE-heavy fuel oil'!L74+'E-heavy fuel oil'!L74</f>
        <v>1686095212029140</v>
      </c>
      <c r="M26" s="310">
        <f>'NonE-heavy fuel oil'!M74+'E-heavy fuel oil'!M74</f>
        <v>1754115488255780.8</v>
      </c>
      <c r="N26" s="310">
        <f>'NonE-heavy fuel oil'!N74+'E-heavy fuel oil'!N74</f>
        <v>1800558475762938.8</v>
      </c>
      <c r="O26" s="310">
        <f>'NonE-heavy fuel oil'!O74+'E-heavy fuel oil'!O74</f>
        <v>1854400679005834.8</v>
      </c>
      <c r="P26" s="310">
        <f>'NonE-heavy fuel oil'!P74+'E-heavy fuel oil'!P74</f>
        <v>1905700480802477</v>
      </c>
      <c r="Q26" s="310">
        <f>'NonE-heavy fuel oil'!Q74+'E-heavy fuel oil'!Q74</f>
        <v>1954343903817028.3</v>
      </c>
      <c r="R26" s="310">
        <f>'NonE-heavy fuel oil'!R74+'E-heavy fuel oil'!R74</f>
        <v>1996111431540034.3</v>
      </c>
      <c r="S26" s="310">
        <f>'NonE-heavy fuel oil'!S74+'E-heavy fuel oil'!S74</f>
        <v>2043451453536264.3</v>
      </c>
      <c r="T26" s="310">
        <f>'NonE-heavy fuel oil'!T74+'E-heavy fuel oil'!T74</f>
        <v>2083830609941110</v>
      </c>
      <c r="U26" s="310">
        <f>'NonE-heavy fuel oil'!U74+'E-heavy fuel oil'!U74</f>
        <v>2121377699295069.8</v>
      </c>
      <c r="V26" s="310">
        <f>'NonE-heavy fuel oil'!V74+'E-heavy fuel oil'!V74</f>
        <v>2156113618295970</v>
      </c>
      <c r="W26" s="310">
        <f>'NonE-heavy fuel oil'!W74+'E-heavy fuel oil'!W74</f>
        <v>2188083566340677</v>
      </c>
      <c r="X26" s="310">
        <f>'NonE-heavy fuel oil'!X74+'E-heavy fuel oil'!X74</f>
        <v>2217355587994882.8</v>
      </c>
      <c r="Y26" s="310">
        <f>'NonE-heavy fuel oil'!Y74+'E-heavy fuel oil'!Y74</f>
        <v>2244018970482837.3</v>
      </c>
      <c r="Z26" s="310">
        <f>'NonE-heavy fuel oil'!Z74+'E-heavy fuel oil'!Z74</f>
        <v>2268182539344666.5</v>
      </c>
      <c r="AA26" s="310">
        <f>'NonE-heavy fuel oil'!AA74+'E-heavy fuel oil'!AA74</f>
        <v>2289972893801665.5</v>
      </c>
      <c r="AB26" s="310">
        <f>'NonE-heavy fuel oil'!AB74+'E-heavy fuel oil'!AB74</f>
        <v>2309532621064023.5</v>
      </c>
      <c r="AC26" s="310">
        <f>'NonE-heavy fuel oil'!AC74+'E-heavy fuel oil'!AC74</f>
        <v>2327018525967792</v>
      </c>
      <c r="AD26" s="310">
        <f>'NonE-heavy fuel oil'!AD74+'E-heavy fuel oil'!AD74</f>
        <v>2342599909090174.5</v>
      </c>
      <c r="AE26" s="310">
        <f>'NonE-heavy fuel oil'!AE74+'E-heavy fuel oil'!AE74</f>
        <v>2356456923012044.5</v>
      </c>
      <c r="AF26" s="310">
        <f>'NonE-heavy fuel oil'!AF74+'E-heavy fuel oil'!AF74</f>
        <v>2368779032810132.5</v>
      </c>
      <c r="AG26" s="310">
        <f>'NonE-heavy fuel oil'!AG74+'E-heavy fuel oil'!AG74</f>
        <v>2379763603293279</v>
      </c>
      <c r="AH26" s="310">
        <f>'NonE-heavy fuel oil'!AH74+'E-heavy fuel oil'!AH74</f>
        <v>2389614632056814</v>
      </c>
      <c r="AI26" s="310">
        <f>'NonE-heavy fuel oil'!AI74+'E-heavy fuel oil'!AI74</f>
        <v>2398541644212751.5</v>
      </c>
      <c r="AJ26" s="310">
        <f>'NonE-heavy fuel oil'!AJ74+'E-heavy fuel oil'!AJ74</f>
        <v>2406758761739790.5</v>
      </c>
      <c r="AK26" s="310">
        <f>'NonE-heavy fuel oil'!AK74+'E-heavy fuel oil'!AK74</f>
        <v>2414483957852762</v>
      </c>
      <c r="AL26" s="310">
        <f>'NonE-heavy fuel oil'!AL74+'E-heavy fuel oil'!AL74</f>
        <v>2421938504668369.5</v>
      </c>
      <c r="AM26" s="310">
        <f>'NonE-heavy fuel oil'!AM74+'E-heavy fuel oil'!AM74</f>
        <v>2429346620783811.5</v>
      </c>
      <c r="AN26" s="310">
        <f>'NonE-heavy fuel oil'!AN74+'E-heavy fuel oil'!AN74</f>
        <v>2436935324219138.5</v>
      </c>
      <c r="AO26" s="310">
        <f>'NonE-heavy fuel oil'!AO74+'E-heavy fuel oil'!AO74</f>
        <v>2444934495527621.5</v>
      </c>
      <c r="AP26" s="310">
        <f>'NonE-heavy fuel oil'!AP74+'E-heavy fuel oil'!AP74</f>
        <v>2453577155770311</v>
      </c>
      <c r="AQ26" s="310">
        <f>'NonE-heavy fuel oil'!AQ74+'E-heavy fuel oil'!AQ74</f>
        <v>2463171684076745</v>
      </c>
    </row>
  </sheetData>
  <phoneticPr fontId="3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D66D-7A55-4824-A479-99CAA861E814}">
  <sheetPr codeName="Sheet30">
    <tabColor theme="8" tint="-0.499984740745262"/>
  </sheetPr>
  <dimension ref="A1:AQ26"/>
  <sheetViews>
    <sheetView workbookViewId="0"/>
  </sheetViews>
  <sheetFormatPr defaultColWidth="9" defaultRowHeight="12.75" x14ac:dyDescent="0.2"/>
  <cols>
    <col min="1" max="1" width="45.125" style="133" bestFit="1" customWidth="1"/>
    <col min="2" max="16384" width="9" style="133"/>
  </cols>
  <sheetData>
    <row r="1" spans="1:43" x14ac:dyDescent="0.2">
      <c r="A1" s="133" t="s">
        <v>213</v>
      </c>
      <c r="B1" s="133">
        <v>2019</v>
      </c>
      <c r="C1" s="133">
        <v>2020</v>
      </c>
      <c r="D1" s="133">
        <v>2021</v>
      </c>
      <c r="E1" s="133">
        <v>2022</v>
      </c>
      <c r="F1" s="133">
        <v>2023</v>
      </c>
      <c r="G1" s="133">
        <v>2024</v>
      </c>
      <c r="H1" s="133">
        <v>2025</v>
      </c>
      <c r="I1" s="133">
        <v>2026</v>
      </c>
      <c r="J1" s="133">
        <v>2027</v>
      </c>
      <c r="K1" s="133">
        <v>2028</v>
      </c>
      <c r="L1" s="133">
        <v>2029</v>
      </c>
      <c r="M1" s="133">
        <v>2030</v>
      </c>
      <c r="N1" s="133">
        <v>2031</v>
      </c>
      <c r="O1" s="133">
        <v>2032</v>
      </c>
      <c r="P1" s="133">
        <v>2033</v>
      </c>
      <c r="Q1" s="133">
        <v>2034</v>
      </c>
      <c r="R1" s="133">
        <v>2035</v>
      </c>
      <c r="S1" s="133">
        <v>2036</v>
      </c>
      <c r="T1" s="133">
        <v>2037</v>
      </c>
      <c r="U1" s="133">
        <v>2038</v>
      </c>
      <c r="V1" s="133">
        <v>2039</v>
      </c>
      <c r="W1" s="133">
        <v>2040</v>
      </c>
      <c r="X1" s="133">
        <v>2041</v>
      </c>
      <c r="Y1" s="133">
        <v>2042</v>
      </c>
      <c r="Z1" s="133">
        <v>2043</v>
      </c>
      <c r="AA1" s="133">
        <v>2044</v>
      </c>
      <c r="AB1" s="133">
        <v>2045</v>
      </c>
      <c r="AC1" s="133">
        <v>2046</v>
      </c>
      <c r="AD1" s="133">
        <v>2047</v>
      </c>
      <c r="AE1" s="133">
        <v>2048</v>
      </c>
      <c r="AF1" s="133">
        <v>2049</v>
      </c>
      <c r="AG1" s="133">
        <v>2050</v>
      </c>
      <c r="AH1" s="133">
        <v>2051</v>
      </c>
      <c r="AI1" s="133">
        <v>2052</v>
      </c>
      <c r="AJ1" s="133">
        <v>2053</v>
      </c>
      <c r="AK1" s="133">
        <v>2054</v>
      </c>
      <c r="AL1" s="133">
        <v>2055</v>
      </c>
      <c r="AM1" s="133">
        <v>2056</v>
      </c>
      <c r="AN1" s="133">
        <v>2057</v>
      </c>
      <c r="AO1" s="133">
        <v>2058</v>
      </c>
      <c r="AP1" s="133">
        <v>2059</v>
      </c>
      <c r="AQ1" s="133">
        <v>2060</v>
      </c>
    </row>
    <row r="2" spans="1:43" x14ac:dyDescent="0.2">
      <c r="A2" s="133" t="s">
        <v>89</v>
      </c>
      <c r="B2" s="310">
        <f>'NonE-natural gas'!B50+'E-natural gas'!B50</f>
        <v>4402851832500</v>
      </c>
      <c r="C2" s="310">
        <f>'NonE-natural gas'!C50+'E-natural gas'!C50</f>
        <v>4538965233000</v>
      </c>
      <c r="D2" s="310">
        <f>'NonE-natural gas'!D50+'E-natural gas'!D50</f>
        <v>4729658881356.9482</v>
      </c>
      <c r="E2" s="310">
        <f>'NonE-natural gas'!E50+'E-natural gas'!E50</f>
        <v>5005084775880.0313</v>
      </c>
      <c r="F2" s="310">
        <f>'NonE-natural gas'!F50+'E-natural gas'!F50</f>
        <v>5385822395450.2236</v>
      </c>
      <c r="G2" s="310">
        <f>'NonE-natural gas'!G50+'E-natural gas'!G50</f>
        <v>5670843098000.1523</v>
      </c>
      <c r="H2" s="310">
        <f>'NonE-natural gas'!H50+'E-natural gas'!H50</f>
        <v>5833131070639.0166</v>
      </c>
      <c r="I2" s="310">
        <f>'NonE-natural gas'!I50+'E-natural gas'!I50</f>
        <v>6267929638572.0635</v>
      </c>
      <c r="J2" s="310">
        <f>'NonE-natural gas'!J50+'E-natural gas'!J50</f>
        <v>6510601259124.333</v>
      </c>
      <c r="K2" s="310">
        <f>'NonE-natural gas'!K50+'E-natural gas'!K50</f>
        <v>6751780401209.2324</v>
      </c>
      <c r="L2" s="310">
        <f>'NonE-natural gas'!L50+'E-natural gas'!L50</f>
        <v>6950760945108.8184</v>
      </c>
      <c r="M2" s="310">
        <f>'NonE-natural gas'!M50+'E-natural gas'!M50</f>
        <v>7236535191086.0918</v>
      </c>
      <c r="N2" s="310">
        <f>'NonE-natural gas'!N50+'E-natural gas'!N50</f>
        <v>7317756035807.4639</v>
      </c>
      <c r="O2" s="310">
        <f>'NonE-natural gas'!O50+'E-natural gas'!O50</f>
        <v>7506469756498.957</v>
      </c>
      <c r="P2" s="310">
        <f>'NonE-natural gas'!P50+'E-natural gas'!P50</f>
        <v>7682287307400.1621</v>
      </c>
      <c r="Q2" s="310">
        <f>'NonE-natural gas'!Q50+'E-natural gas'!Q50</f>
        <v>7844849840829.6426</v>
      </c>
      <c r="R2" s="310">
        <f>'NonE-natural gas'!R50+'E-natural gas'!R50</f>
        <v>7944767863847.7471</v>
      </c>
      <c r="S2" s="310">
        <f>'NonE-natural gas'!S50+'E-natural gas'!S50</f>
        <v>8146396756382.6582</v>
      </c>
      <c r="T2" s="310">
        <f>'NonE-natural gas'!T50+'E-natural gas'!T50</f>
        <v>8285874065349.2256</v>
      </c>
      <c r="U2" s="310">
        <f>'NonE-natural gas'!U50+'E-natural gas'!U50</f>
        <v>8412419197549.8828</v>
      </c>
      <c r="V2" s="310">
        <f>'NonE-natural gas'!V50+'E-natural gas'!V50</f>
        <v>8526201365000.8242</v>
      </c>
      <c r="W2" s="310">
        <f>'NonE-natural gas'!W50+'E-natural gas'!W50</f>
        <v>8627493913578.1318</v>
      </c>
      <c r="X2" s="310">
        <f>'NonE-natural gas'!X50+'E-natural gas'!X50</f>
        <v>8716666490381.2861</v>
      </c>
      <c r="Y2" s="310">
        <f>'NonE-natural gas'!Y50+'E-natural gas'!Y50</f>
        <v>8794176637987.002</v>
      </c>
      <c r="Z2" s="310">
        <f>'NonE-natural gas'!Z50+'E-natural gas'!Z50</f>
        <v>8860561023559.5605</v>
      </c>
      <c r="AA2" s="310">
        <f>'NonE-natural gas'!AA50+'E-natural gas'!AA50</f>
        <v>8916426499478.8555</v>
      </c>
      <c r="AB2" s="310">
        <f>'NonE-natural gas'!AB50+'E-natural gas'!AB50</f>
        <v>8962441177653.7129</v>
      </c>
      <c r="AC2" s="310">
        <f>'NonE-natural gas'!AC50+'E-natural gas'!AC50</f>
        <v>8999325682825.3398</v>
      </c>
      <c r="AD2" s="310">
        <f>'NonE-natural gas'!AD50+'E-natural gas'!AD50</f>
        <v>9027844731727.2031</v>
      </c>
      <c r="AE2" s="310">
        <f>'NonE-natural gas'!AE50+'E-natural gas'!AE50</f>
        <v>9048799165694.2266</v>
      </c>
      <c r="AF2" s="310">
        <f>'NonE-natural gas'!AF50+'E-natural gas'!AF50</f>
        <v>9063018544879.2188</v>
      </c>
      <c r="AG2" s="310">
        <f>'NonE-natural gas'!AG50+'E-natural gas'!AG50</f>
        <v>9071354393235.8965</v>
      </c>
      <c r="AH2" s="310">
        <f>'NonE-natural gas'!AH50+'E-natural gas'!AH50</f>
        <v>9074674165369.6973</v>
      </c>
      <c r="AI2" s="310">
        <f>'NonE-natural gas'!AI50+'E-natural gas'!AI50</f>
        <v>9073855989668.3691</v>
      </c>
      <c r="AJ2" s="310">
        <f>'NonE-natural gas'!AJ50+'E-natural gas'!AJ50</f>
        <v>9069784227134.4473</v>
      </c>
      <c r="AK2" s="310">
        <f>'NonE-natural gas'!AK50+'E-natural gas'!AK50</f>
        <v>9063345872310.8418</v>
      </c>
      <c r="AL2" s="310">
        <f>'NonE-natural gas'!AL50+'E-natural gas'!AL50</f>
        <v>9055427811799.0723</v>
      </c>
      <c r="AM2" s="310">
        <f>'NonE-natural gas'!AM50+'E-natural gas'!AM50</f>
        <v>9046914947239.0078</v>
      </c>
      <c r="AN2" s="310">
        <f>'NonE-natural gas'!AN50+'E-natural gas'!AN50</f>
        <v>9038689183317.3574</v>
      </c>
      <c r="AO2" s="310">
        <f>'NonE-natural gas'!AO50+'E-natural gas'!AO50</f>
        <v>9031629277426.5449</v>
      </c>
      <c r="AP2" s="310">
        <f>'NonE-natural gas'!AP50+'E-natural gas'!AP50</f>
        <v>9026611546008.0586</v>
      </c>
      <c r="AQ2" s="310">
        <f>'NonE-natural gas'!AQ50+'E-natural gas'!AQ50</f>
        <v>9024665952507.6309</v>
      </c>
    </row>
    <row r="3" spans="1:43" x14ac:dyDescent="0.2">
      <c r="A3" s="133" t="s">
        <v>90</v>
      </c>
      <c r="B3" s="310">
        <f>'NonE-natural gas'!B51+'E-natural gas'!B51</f>
        <v>57445410660000</v>
      </c>
      <c r="C3" s="310">
        <f>'NonE-natural gas'!C51+'E-natural gas'!C51</f>
        <v>38131196911500.016</v>
      </c>
      <c r="D3" s="310">
        <f>'NonE-natural gas'!D51+'E-natural gas'!D51</f>
        <v>43700356997022.063</v>
      </c>
      <c r="E3" s="310">
        <f>'NonE-natural gas'!E51+'E-natural gas'!E51</f>
        <v>48387449200868.57</v>
      </c>
      <c r="F3" s="310">
        <f>'NonE-natural gas'!F51+'E-natural gas'!F51</f>
        <v>53562412209265.688</v>
      </c>
      <c r="G3" s="310">
        <f>'NonE-natural gas'!G51+'E-natural gas'!G51</f>
        <v>56937040938597.383</v>
      </c>
      <c r="H3" s="310">
        <f>'NonE-natural gas'!H51+'E-natural gas'!H51</f>
        <v>60163886773424.438</v>
      </c>
      <c r="I3" s="310">
        <f>'NonE-natural gas'!I51+'E-natural gas'!I51</f>
        <v>62834379854985.656</v>
      </c>
      <c r="J3" s="310">
        <f>'NonE-natural gas'!J51+'E-natural gas'!J51</f>
        <v>63400047441739.195</v>
      </c>
      <c r="K3" s="310">
        <f>'NonE-natural gas'!K51+'E-natural gas'!K51</f>
        <v>64170362427106.086</v>
      </c>
      <c r="L3" s="310">
        <f>'NonE-natural gas'!L51+'E-natural gas'!L51</f>
        <v>64073811745755.766</v>
      </c>
      <c r="M3" s="310">
        <f>'NonE-natural gas'!M51+'E-natural gas'!M51</f>
        <v>63418091780708.133</v>
      </c>
      <c r="N3" s="310">
        <f>'NonE-natural gas'!N51+'E-natural gas'!N51</f>
        <v>63402168664724.445</v>
      </c>
      <c r="O3" s="310">
        <f>'NonE-natural gas'!O51+'E-natural gas'!O51</f>
        <v>63382609419128.102</v>
      </c>
      <c r="P3" s="310">
        <f>'NonE-natural gas'!P51+'E-natural gas'!P51</f>
        <v>63359423784014.734</v>
      </c>
      <c r="Q3" s="310">
        <f>'NonE-natural gas'!Q51+'E-natural gas'!Q51</f>
        <v>63332621497991.266</v>
      </c>
      <c r="R3" s="310">
        <f>'NonE-natural gas'!R51+'E-natural gas'!R51</f>
        <v>63302212298175.914</v>
      </c>
      <c r="S3" s="310">
        <f>'NonE-natural gas'!S51+'E-natural gas'!S51</f>
        <v>62710569847220.203</v>
      </c>
      <c r="T3" s="310">
        <f>'NonE-natural gas'!T51+'E-natural gas'!T51</f>
        <v>62119107823099.75</v>
      </c>
      <c r="U3" s="310">
        <f>'NonE-natural gas'!U51+'E-natural gas'!U51</f>
        <v>61527826821460.922</v>
      </c>
      <c r="V3" s="310">
        <f>'NonE-natural gas'!V51+'E-natural gas'!V51</f>
        <v>60936727437909.711</v>
      </c>
      <c r="W3" s="310">
        <f>'NonE-natural gas'!W51+'E-natural gas'!W51</f>
        <v>60345810268011.945</v>
      </c>
      <c r="X3" s="310">
        <f>'NonE-natural gas'!X51+'E-natural gas'!X51</f>
        <v>59406988086474.008</v>
      </c>
      <c r="Y3" s="310">
        <f>'NonE-natural gas'!Y51+'E-natural gas'!Y51</f>
        <v>58468471716518.289</v>
      </c>
      <c r="Z3" s="310">
        <f>'NonE-natural gas'!Z51+'E-natural gas'!Z51</f>
        <v>57530262110229.047</v>
      </c>
      <c r="AA3" s="310">
        <f>'NonE-natural gas'!AA51+'E-natural gas'!AA51</f>
        <v>56592360219626.133</v>
      </c>
      <c r="AB3" s="310">
        <f>'NonE-natural gas'!AB51+'E-natural gas'!AB51</f>
        <v>55654766996664.969</v>
      </c>
      <c r="AC3" s="310">
        <f>'NonE-natural gas'!AC51+'E-natural gas'!AC51</f>
        <v>54717483393236.633</v>
      </c>
      <c r="AD3" s="310">
        <f>'NonE-natural gas'!AD51+'E-natural gas'!AD51</f>
        <v>53780510361167.789</v>
      </c>
      <c r="AE3" s="310">
        <f>'NonE-natural gas'!AE51+'E-natural gas'!AE51</f>
        <v>52843848852220.664</v>
      </c>
      <c r="AF3" s="310">
        <f>'NonE-natural gas'!AF51+'E-natural gas'!AF51</f>
        <v>51907499818093.125</v>
      </c>
      <c r="AG3" s="310">
        <f>'NonE-natural gas'!AG51+'E-natural gas'!AG51</f>
        <v>50971464210418.68</v>
      </c>
      <c r="AH3" s="310">
        <f>'NonE-natural gas'!AH51+'E-natural gas'!AH51</f>
        <v>49804096022522.086</v>
      </c>
      <c r="AI3" s="310">
        <f>'NonE-natural gas'!AI51+'E-natural gas'!AI51</f>
        <v>48637126353465.016</v>
      </c>
      <c r="AJ3" s="310">
        <f>'NonE-natural gas'!AJ51+'E-natural gas'!AJ51</f>
        <v>47470556392326.492</v>
      </c>
      <c r="AK3" s="310">
        <f>'NonE-natural gas'!AK51+'E-natural gas'!AK51</f>
        <v>46304387328104.992</v>
      </c>
      <c r="AL3" s="310">
        <f>'NonE-natural gas'!AL51+'E-natural gas'!AL51</f>
        <v>45138620349718.516</v>
      </c>
      <c r="AM3" s="310">
        <f>'NonE-natural gas'!AM51+'E-natural gas'!AM51</f>
        <v>44204694838878.273</v>
      </c>
      <c r="AN3" s="310">
        <f>'NonE-natural gas'!AN51+'E-natural gas'!AN51</f>
        <v>43271089810106.289</v>
      </c>
      <c r="AO3" s="310">
        <f>'NonE-natural gas'!AO51+'E-natural gas'!AO51</f>
        <v>42337806214500.789</v>
      </c>
      <c r="AP3" s="310">
        <f>'NonE-natural gas'!AP51+'E-natural gas'!AP51</f>
        <v>41404845003095.5</v>
      </c>
      <c r="AQ3" s="310">
        <f>'NonE-natural gas'!AQ51+'E-natural gas'!AQ51</f>
        <v>40468833037061.961</v>
      </c>
    </row>
    <row r="4" spans="1:43" x14ac:dyDescent="0.2">
      <c r="A4" s="133" t="s">
        <v>91</v>
      </c>
      <c r="B4" s="310">
        <f>'NonE-natural gas'!B52+'E-natural gas'!B52</f>
        <v>471496819331999.81</v>
      </c>
      <c r="C4" s="310">
        <f>'NonE-natural gas'!C52+'E-natural gas'!C52</f>
        <v>454102082313000.06</v>
      </c>
      <c r="D4" s="310">
        <f>'NonE-natural gas'!D52+'E-natural gas'!D52</f>
        <v>476115881340942.44</v>
      </c>
      <c r="E4" s="310">
        <f>'NonE-natural gas'!E52+'E-natural gas'!E52</f>
        <v>521973250279777.75</v>
      </c>
      <c r="F4" s="310">
        <f>'NonE-natural gas'!F52+'E-natural gas'!F52</f>
        <v>572719841549891.25</v>
      </c>
      <c r="G4" s="310">
        <f>'NonE-natural gas'!G52+'E-natural gas'!G52</f>
        <v>604280457811672</v>
      </c>
      <c r="H4" s="310">
        <f>'NonE-natural gas'!H52+'E-natural gas'!H52</f>
        <v>635666373537086</v>
      </c>
      <c r="I4" s="310">
        <f>'NonE-natural gas'!I52+'E-natural gas'!I52</f>
        <v>651175308849725.75</v>
      </c>
      <c r="J4" s="310">
        <f>'NonE-natural gas'!J52+'E-natural gas'!J52</f>
        <v>666375651991768</v>
      </c>
      <c r="K4" s="310">
        <f>'NonE-natural gas'!K52+'E-natural gas'!K52</f>
        <v>681586208386305.75</v>
      </c>
      <c r="L4" s="310">
        <f>'NonE-natural gas'!L52+'E-natural gas'!L52</f>
        <v>696655142068914.25</v>
      </c>
      <c r="M4" s="310">
        <f>'NonE-natural gas'!M52+'E-natural gas'!M52</f>
        <v>711623782288247.88</v>
      </c>
      <c r="N4" s="310">
        <f>'NonE-natural gas'!N52+'E-natural gas'!N52</f>
        <v>721443181706269.63</v>
      </c>
      <c r="O4" s="310">
        <f>'NonE-natural gas'!O52+'E-natural gas'!O52</f>
        <v>731252990274490.25</v>
      </c>
      <c r="P4" s="310">
        <f>'NonE-natural gas'!P52+'E-natural gas'!P52</f>
        <v>741053210489055.5</v>
      </c>
      <c r="Q4" s="310">
        <f>'NonE-natural gas'!Q52+'E-natural gas'!Q52</f>
        <v>750843844845880.5</v>
      </c>
      <c r="R4" s="310">
        <f>'NonE-natural gas'!R52+'E-natural gas'!R52</f>
        <v>760624895840649.75</v>
      </c>
      <c r="S4" s="310">
        <f>'NonE-natural gas'!S52+'E-natural gas'!S52</f>
        <v>770585370729197.13</v>
      </c>
      <c r="T4" s="310">
        <f>'NonE-natural gas'!T52+'E-natural gas'!T52</f>
        <v>780541260469570.13</v>
      </c>
      <c r="U4" s="310">
        <f>'NonE-natural gas'!U52+'E-natural gas'!U52</f>
        <v>790492565218377.25</v>
      </c>
      <c r="V4" s="310">
        <f>'NonE-natural gas'!V52+'E-natural gas'!V52</f>
        <v>800439285132230.38</v>
      </c>
      <c r="W4" s="310">
        <f>'NonE-natural gas'!W52+'E-natural gas'!W52</f>
        <v>810381420367745.38</v>
      </c>
      <c r="X4" s="310">
        <f>'NonE-natural gas'!X52+'E-natural gas'!X52</f>
        <v>815252799902979</v>
      </c>
      <c r="Y4" s="310">
        <f>'NonE-natural gas'!Y52+'E-natural gas'!Y52</f>
        <v>820121891867726.88</v>
      </c>
      <c r="Z4" s="310">
        <f>'NonE-natural gas'!Z52+'E-natural gas'!Z52</f>
        <v>824988696340253.38</v>
      </c>
      <c r="AA4" s="310">
        <f>'NonE-natural gas'!AA52+'E-natural gas'!AA52</f>
        <v>829853213398825</v>
      </c>
      <c r="AB4" s="310">
        <f>'NonE-natural gas'!AB52+'E-natural gas'!AB52</f>
        <v>834715443121711</v>
      </c>
      <c r="AC4" s="310">
        <f>'NonE-natural gas'!AC52+'E-natural gas'!AC52</f>
        <v>839575385587180.63</v>
      </c>
      <c r="AD4" s="310">
        <f>'NonE-natural gas'!AD52+'E-natural gas'!AD52</f>
        <v>844433040873506.63</v>
      </c>
      <c r="AE4" s="310">
        <f>'NonE-natural gas'!AE52+'E-natural gas'!AE52</f>
        <v>849288409058963</v>
      </c>
      <c r="AF4" s="310">
        <f>'NonE-natural gas'!AF52+'E-natural gas'!AF52</f>
        <v>854141490221825.88</v>
      </c>
      <c r="AG4" s="310">
        <f>'NonE-natural gas'!AG52+'E-natural gas'!AG52</f>
        <v>858992284440373</v>
      </c>
      <c r="AH4" s="310">
        <f>'NonE-natural gas'!AH52+'E-natural gas'!AH52</f>
        <v>863838267477870.88</v>
      </c>
      <c r="AI4" s="310">
        <f>'NonE-natural gas'!AI52+'E-natural gas'!AI52</f>
        <v>868681964874374.13</v>
      </c>
      <c r="AJ4" s="310">
        <f>'NonE-natural gas'!AJ52+'E-natural gas'!AJ52</f>
        <v>873523376708127</v>
      </c>
      <c r="AK4" s="310">
        <f>'NonE-natural gas'!AK52+'E-natural gas'!AK52</f>
        <v>878362503057375.63</v>
      </c>
      <c r="AL4" s="310">
        <f>'NonE-natural gas'!AL52+'E-natural gas'!AL52</f>
        <v>883199344000367.88</v>
      </c>
      <c r="AM4" s="310">
        <f>'NonE-natural gas'!AM52+'E-natural gas'!AM52</f>
        <v>882995541736096</v>
      </c>
      <c r="AN4" s="310">
        <f>'NonE-natural gas'!AN52+'E-natural gas'!AN52</f>
        <v>882791745417115.63</v>
      </c>
      <c r="AO4" s="310">
        <f>'NonE-natural gas'!AO52+'E-natural gas'!AO52</f>
        <v>882587955043461</v>
      </c>
      <c r="AP4" s="310">
        <f>'NonE-natural gas'!AP52+'E-natural gas'!AP52</f>
        <v>882384170615167.25</v>
      </c>
      <c r="AQ4" s="310">
        <f>'NonE-natural gas'!AQ52+'E-natural gas'!AQ52</f>
        <v>882106846455558.25</v>
      </c>
    </row>
    <row r="5" spans="1:43" x14ac:dyDescent="0.2">
      <c r="A5" s="133" t="s">
        <v>92</v>
      </c>
      <c r="B5" s="310">
        <f>'NonE-natural gas'!B53+'E-natural gas'!B53</f>
        <v>8166804030000</v>
      </c>
      <c r="C5" s="310">
        <f>'NonE-natural gas'!C53+'E-natural gas'!C53</f>
        <v>14605801220999.996</v>
      </c>
      <c r="D5" s="310">
        <f>'NonE-natural gas'!D53+'E-natural gas'!D53</f>
        <v>15222855976367.043</v>
      </c>
      <c r="E5" s="310">
        <f>'NonE-natural gas'!E53+'E-natural gas'!E53</f>
        <v>16390221673019.066</v>
      </c>
      <c r="F5" s="310">
        <f>'NonE-natural gas'!F53+'E-natural gas'!F53</f>
        <v>17294115679931.266</v>
      </c>
      <c r="G5" s="310">
        <f>'NonE-natural gas'!G53+'E-natural gas'!G53</f>
        <v>17716783802979.742</v>
      </c>
      <c r="H5" s="310">
        <f>'NonE-natural gas'!H53+'E-natural gas'!H53</f>
        <v>18100424281203.309</v>
      </c>
      <c r="I5" s="310">
        <f>'NonE-natural gas'!I53+'E-natural gas'!I53</f>
        <v>18788558148455.055</v>
      </c>
      <c r="J5" s="310">
        <f>'NonE-natural gas'!J53+'E-natural gas'!J53</f>
        <v>19053679081661.766</v>
      </c>
      <c r="K5" s="310">
        <f>'NonE-natural gas'!K53+'E-natural gas'!K53</f>
        <v>19355711407593.188</v>
      </c>
      <c r="L5" s="310">
        <f>'NonE-natural gas'!L53+'E-natural gas'!L53</f>
        <v>19478981902777.121</v>
      </c>
      <c r="M5" s="310">
        <f>'NonE-natural gas'!M53+'E-natural gas'!M53</f>
        <v>19484316190320.734</v>
      </c>
      <c r="N5" s="310">
        <f>'NonE-natural gas'!N53+'E-natural gas'!N53</f>
        <v>19317828486428.035</v>
      </c>
      <c r="O5" s="310">
        <f>'NonE-natural gas'!O53+'E-natural gas'!O53</f>
        <v>19150907413313.387</v>
      </c>
      <c r="P5" s="310">
        <f>'NonE-natural gas'!P53+'E-natural gas'!P53</f>
        <v>18983564010581.492</v>
      </c>
      <c r="Q5" s="310">
        <f>'NonE-natural gas'!Q53+'E-natural gas'!Q53</f>
        <v>18815809316079.07</v>
      </c>
      <c r="R5" s="310">
        <f>'NonE-natural gas'!R53+'E-natural gas'!R53</f>
        <v>18647654365894.891</v>
      </c>
      <c r="S5" s="310">
        <f>'NonE-natural gas'!S53+'E-natural gas'!S53</f>
        <v>18422164753626.098</v>
      </c>
      <c r="T5" s="310">
        <f>'NonE-natural gas'!T53+'E-natural gas'!T53</f>
        <v>18196622800640.25</v>
      </c>
      <c r="U5" s="310">
        <f>'NonE-natural gas'!U53+'E-natural gas'!U53</f>
        <v>17971028533057.898</v>
      </c>
      <c r="V5" s="310">
        <f>'NonE-natural gas'!V53+'E-natural gas'!V53</f>
        <v>17745381976998.039</v>
      </c>
      <c r="W5" s="310">
        <f>'NonE-natural gas'!W53+'E-natural gas'!W53</f>
        <v>17519683158578.156</v>
      </c>
      <c r="X5" s="310">
        <f>'NonE-natural gas'!X53+'E-natural gas'!X53</f>
        <v>17160057194248.785</v>
      </c>
      <c r="Y5" s="310">
        <f>'NonE-natural gas'!Y53+'E-natural gas'!Y53</f>
        <v>16800758897277.318</v>
      </c>
      <c r="Z5" s="310">
        <f>'NonE-natural gas'!Z53+'E-natural gas'!Z53</f>
        <v>16441788582639.865</v>
      </c>
      <c r="AA5" s="310">
        <f>'NonE-natural gas'!AA53+'E-natural gas'!AA53</f>
        <v>16083146565290.469</v>
      </c>
      <c r="AB5" s="310">
        <f>'NonE-natural gas'!AB53+'E-natural gas'!AB53</f>
        <v>15724833160161.125</v>
      </c>
      <c r="AC5" s="310">
        <f>'NonE-natural gas'!AC53+'E-natural gas'!AC53</f>
        <v>15386500445356.07</v>
      </c>
      <c r="AD5" s="310">
        <f>'NonE-natural gas'!AD53+'E-natural gas'!AD53</f>
        <v>15048851905830.574</v>
      </c>
      <c r="AE5" s="310">
        <f>'NonE-natural gas'!AE53+'E-natural gas'!AE53</f>
        <v>14711888087447.557</v>
      </c>
      <c r="AF5" s="310">
        <f>'NonE-natural gas'!AF53+'E-natural gas'!AF53</f>
        <v>14375609536031.297</v>
      </c>
      <c r="AG5" s="310">
        <f>'NonE-natural gas'!AG53+'E-natural gas'!AG53</f>
        <v>14040016797367.438</v>
      </c>
      <c r="AH5" s="310">
        <f>'NonE-natural gas'!AH53+'E-natural gas'!AH53</f>
        <v>13762083217952.988</v>
      </c>
      <c r="AI5" s="310">
        <f>'NonE-natural gas'!AI53+'E-natural gas'!AI53</f>
        <v>13485071884976.777</v>
      </c>
      <c r="AJ5" s="310">
        <f>'NonE-natural gas'!AJ53+'E-natural gas'!AJ53</f>
        <v>13208983485361.092</v>
      </c>
      <c r="AK5" s="310">
        <f>'NonE-natural gas'!AK53+'E-natural gas'!AK53</f>
        <v>12933818705979.363</v>
      </c>
      <c r="AL5" s="310">
        <f>'NonE-natural gas'!AL53+'E-natural gas'!AL53</f>
        <v>12659578233656.168</v>
      </c>
      <c r="AM5" s="310">
        <f>'NonE-natural gas'!AM53+'E-natural gas'!AM53</f>
        <v>12461911223239.959</v>
      </c>
      <c r="AN5" s="310">
        <f>'NonE-natural gas'!AN53+'E-natural gas'!AN53</f>
        <v>12265114774070.707</v>
      </c>
      <c r="AO5" s="310">
        <f>'NonE-natural gas'!AO53+'E-natural gas'!AO53</f>
        <v>12069189522091.135</v>
      </c>
      <c r="AP5" s="310">
        <f>'NonE-natural gas'!AP53+'E-natural gas'!AP53</f>
        <v>11874136103198.646</v>
      </c>
      <c r="AQ5" s="310">
        <f>'NonE-natural gas'!AQ53+'E-natural gas'!AQ53</f>
        <v>11678981417926.195</v>
      </c>
    </row>
    <row r="6" spans="1:43" x14ac:dyDescent="0.2">
      <c r="A6" s="133" t="s">
        <v>93</v>
      </c>
      <c r="B6" s="310">
        <f>'NonE-natural gas'!B54+'E-natural gas'!B54</f>
        <v>259946038885500</v>
      </c>
      <c r="C6" s="310">
        <f>'NonE-natural gas'!C54+'E-natural gas'!C54</f>
        <v>255643188735000.03</v>
      </c>
      <c r="D6" s="310">
        <f>'NonE-natural gas'!D54+'E-natural gas'!D54</f>
        <v>293401333648504</v>
      </c>
      <c r="E6" s="310">
        <f>'NonE-natural gas'!E54+'E-natural gas'!E54</f>
        <v>310925894297574.5</v>
      </c>
      <c r="F6" s="310">
        <f>'NonE-natural gas'!F54+'E-natural gas'!F54</f>
        <v>323461033214539.25</v>
      </c>
      <c r="G6" s="310">
        <f>'NonE-natural gas'!G54+'E-natural gas'!G54</f>
        <v>333123566846899</v>
      </c>
      <c r="H6" s="310">
        <f>'NonE-natural gas'!H54+'E-natural gas'!H54</f>
        <v>345475941512402.88</v>
      </c>
      <c r="I6" s="310">
        <f>'NonE-natural gas'!I54+'E-natural gas'!I54</f>
        <v>361460304380320.5</v>
      </c>
      <c r="J6" s="310">
        <f>'NonE-natural gas'!J54+'E-natural gas'!J54</f>
        <v>373390464981983.94</v>
      </c>
      <c r="K6" s="310">
        <f>'NonE-natural gas'!K54+'E-natural gas'!K54</f>
        <v>385427073505375.63</v>
      </c>
      <c r="L6" s="310">
        <f>'NonE-natural gas'!L54+'E-natural gas'!L54</f>
        <v>395112326446384.06</v>
      </c>
      <c r="M6" s="310">
        <f>'NonE-natural gas'!M54+'E-natural gas'!M54</f>
        <v>402715566044415.38</v>
      </c>
      <c r="N6" s="310">
        <f>'NonE-natural gas'!N54+'E-natural gas'!N54</f>
        <v>411803138321727.25</v>
      </c>
      <c r="O6" s="310">
        <f>'NonE-natural gas'!O54+'E-natural gas'!O54</f>
        <v>419713951441508.75</v>
      </c>
      <c r="P6" s="310">
        <f>'NonE-natural gas'!P54+'E-natural gas'!P54</f>
        <v>426486690314907.75</v>
      </c>
      <c r="Q6" s="310">
        <f>'NonE-natural gas'!Q54+'E-natural gas'!Q54</f>
        <v>432177118871051.5</v>
      </c>
      <c r="R6" s="310">
        <f>'NonE-natural gas'!R54+'E-natural gas'!R54</f>
        <v>436855936017729.44</v>
      </c>
      <c r="S6" s="310">
        <f>'NonE-natural gas'!S54+'E-natural gas'!S54</f>
        <v>441512958278019.25</v>
      </c>
      <c r="T6" s="310">
        <f>'NonE-natural gas'!T54+'E-natural gas'!T54</f>
        <v>445297349324895.56</v>
      </c>
      <c r="U6" s="310">
        <f>'NonE-natural gas'!U54+'E-natural gas'!U54</f>
        <v>448252031420559</v>
      </c>
      <c r="V6" s="310">
        <f>'NonE-natural gas'!V54+'E-natural gas'!V54</f>
        <v>450425957161579.69</v>
      </c>
      <c r="W6" s="310">
        <f>'NonE-natural gas'!W54+'E-natural gas'!W54</f>
        <v>451873035794543.44</v>
      </c>
      <c r="X6" s="310">
        <f>'NonE-natural gas'!X54+'E-natural gas'!X54</f>
        <v>452651102149157.13</v>
      </c>
      <c r="Y6" s="310">
        <f>'NonE-natural gas'!Y54+'E-natural gas'!Y54</f>
        <v>452820948043541.25</v>
      </c>
      <c r="Z6" s="310">
        <f>'NonE-natural gas'!Z54+'E-natural gas'!Z54</f>
        <v>452445431811817.56</v>
      </c>
      <c r="AA6" s="310">
        <f>'NonE-natural gas'!AA54+'E-natural gas'!AA54</f>
        <v>451588677589037</v>
      </c>
      <c r="AB6" s="310">
        <f>'NonE-natural gas'!AB54+'E-natural gas'!AB54</f>
        <v>450315372290781.06</v>
      </c>
      <c r="AC6" s="310">
        <f>'NonE-natural gas'!AC54+'E-natural gas'!AC54</f>
        <v>448690164937146.38</v>
      </c>
      <c r="AD6" s="310">
        <f>'NonE-natural gas'!AD54+'E-natural gas'!AD54</f>
        <v>446777170153898.88</v>
      </c>
      <c r="AE6" s="310">
        <f>'NonE-natural gas'!AE54+'E-natural gas'!AE54</f>
        <v>444639575369537</v>
      </c>
      <c r="AF6" s="310">
        <f>'NonE-natural gas'!AF54+'E-natural gas'!AF54</f>
        <v>442339349424618.06</v>
      </c>
      <c r="AG6" s="310">
        <f>'NonE-natural gas'!AG54+'E-natural gas'!AG54</f>
        <v>439937049009092.06</v>
      </c>
      <c r="AH6" s="310">
        <f>'NonE-natural gas'!AH54+'E-natural gas'!AH54</f>
        <v>437491718521476.94</v>
      </c>
      <c r="AI6" s="310">
        <f>'NonE-natural gas'!AI54+'E-natural gas'!AI54</f>
        <v>435060878568879.13</v>
      </c>
      <c r="AJ6" s="310">
        <f>'NonE-natural gas'!AJ54+'E-natural gas'!AJ54</f>
        <v>432700598363621.25</v>
      </c>
      <c r="AK6" s="310">
        <f>'NonE-natural gas'!AK54+'E-natural gas'!AK54</f>
        <v>430465647685185.94</v>
      </c>
      <c r="AL6" s="310">
        <f>'NonE-natural gas'!AL54+'E-natural gas'!AL54</f>
        <v>428409724833662.19</v>
      </c>
      <c r="AM6" s="310">
        <f>'NonE-natural gas'!AM54+'E-natural gas'!AM54</f>
        <v>426585758078131.25</v>
      </c>
      <c r="AN6" s="310">
        <f>'NonE-natural gas'!AN54+'E-natural gas'!AN54</f>
        <v>425046279485305.06</v>
      </c>
      <c r="AO6" s="310">
        <f>'NonE-natural gas'!AO54+'E-natural gas'!AO54</f>
        <v>423843871697569.25</v>
      </c>
      <c r="AP6" s="310">
        <f>'NonE-natural gas'!AP54+'E-natural gas'!AP54</f>
        <v>423031690227513.63</v>
      </c>
      <c r="AQ6" s="310">
        <f>'NonE-natural gas'!AQ54+'E-natural gas'!AQ54</f>
        <v>422628722840285.63</v>
      </c>
    </row>
    <row r="7" spans="1:43" x14ac:dyDescent="0.2">
      <c r="A7" s="133" t="s">
        <v>94</v>
      </c>
      <c r="B7" s="310">
        <f>'NonE-natural gas'!B55+'E-natural gas'!B55</f>
        <v>205014559398000</v>
      </c>
      <c r="C7" s="310">
        <f>'NonE-natural gas'!C55+'E-natural gas'!C55</f>
        <v>231395558674500</v>
      </c>
      <c r="D7" s="310">
        <f>'NonE-natural gas'!D55+'E-natural gas'!D55</f>
        <v>240059108323858.94</v>
      </c>
      <c r="E7" s="310">
        <f>'NonE-natural gas'!E55+'E-natural gas'!E55</f>
        <v>247192146890652.91</v>
      </c>
      <c r="F7" s="310">
        <f>'NonE-natural gas'!F55+'E-natural gas'!F55</f>
        <v>253444852520150.19</v>
      </c>
      <c r="G7" s="310">
        <f>'NonE-natural gas'!G55+'E-natural gas'!G55</f>
        <v>255364827831206.94</v>
      </c>
      <c r="H7" s="310">
        <f>'NonE-natural gas'!H55+'E-natural gas'!H55</f>
        <v>258113748860341.41</v>
      </c>
      <c r="I7" s="310">
        <f>'NonE-natural gas'!I55+'E-natural gas'!I55</f>
        <v>261798885786716.16</v>
      </c>
      <c r="J7" s="310">
        <f>'NonE-natural gas'!J55+'E-natural gas'!J55</f>
        <v>264614822362938.44</v>
      </c>
      <c r="K7" s="310">
        <f>'NonE-natural gas'!K55+'E-natural gas'!K55</f>
        <v>266918068267462.5</v>
      </c>
      <c r="L7" s="310">
        <f>'NonE-natural gas'!L55+'E-natural gas'!L55</f>
        <v>268035507439640.81</v>
      </c>
      <c r="M7" s="310">
        <f>'NonE-natural gas'!M55+'E-natural gas'!M55</f>
        <v>267716111593653.91</v>
      </c>
      <c r="N7" s="310">
        <f>'NonE-natural gas'!N55+'E-natural gas'!N55</f>
        <v>266473008462666.94</v>
      </c>
      <c r="O7" s="310">
        <f>'NonE-natural gas'!O55+'E-natural gas'!O55</f>
        <v>263974652780073.63</v>
      </c>
      <c r="P7" s="310">
        <f>'NonE-natural gas'!P55+'E-natural gas'!P55</f>
        <v>260587872408154.53</v>
      </c>
      <c r="Q7" s="310">
        <f>'NonE-natural gas'!Q55+'E-natural gas'!Q55</f>
        <v>256673742275942.66</v>
      </c>
      <c r="R7" s="310">
        <f>'NonE-natural gas'!R55+'E-natural gas'!R55</f>
        <v>252578280552294.5</v>
      </c>
      <c r="S7" s="310">
        <f>'NonE-natural gas'!S55+'E-natural gas'!S55</f>
        <v>248876437347343.16</v>
      </c>
      <c r="T7" s="310">
        <f>'NonE-natural gas'!T55+'E-natural gas'!T55</f>
        <v>245312896579960.81</v>
      </c>
      <c r="U7" s="310">
        <f>'NonE-natural gas'!U55+'E-natural gas'!U55</f>
        <v>241887856218837.5</v>
      </c>
      <c r="V7" s="310">
        <f>'NonE-natural gas'!V55+'E-natural gas'!V55</f>
        <v>238601663138588.28</v>
      </c>
      <c r="W7" s="310">
        <f>'NonE-natural gas'!W55+'E-natural gas'!W55</f>
        <v>235454745521874.72</v>
      </c>
      <c r="X7" s="310">
        <f>'NonE-natural gas'!X55+'E-natural gas'!X55</f>
        <v>232447558255838.66</v>
      </c>
      <c r="Y7" s="310">
        <f>'NonE-natural gas'!Y55+'E-natural gas'!Y55</f>
        <v>229580541054155.66</v>
      </c>
      <c r="Z7" s="310">
        <f>'NonE-natural gas'!Z55+'E-natural gas'!Z55</f>
        <v>226854088653308.56</v>
      </c>
      <c r="AA7" s="310">
        <f>'NonE-natural gas'!AA55+'E-natural gas'!AA55</f>
        <v>224268532150131.88</v>
      </c>
      <c r="AB7" s="310">
        <f>'NonE-natural gas'!AB55+'E-natural gas'!AB55</f>
        <v>221824130361672.06</v>
      </c>
      <c r="AC7" s="310">
        <f>'NonE-natural gas'!AC55+'E-natural gas'!AC55</f>
        <v>219521069988665.63</v>
      </c>
      <c r="AD7" s="310">
        <f>'NonE-natural gas'!AD55+'E-natural gas'!AD55</f>
        <v>217359473338629.38</v>
      </c>
      <c r="AE7" s="310">
        <f>'NonE-natural gas'!AE55+'E-natural gas'!AE55</f>
        <v>215339412400990.75</v>
      </c>
      <c r="AF7" s="310">
        <f>'NonE-natural gas'!AF55+'E-natural gas'!AF55</f>
        <v>213460928151855.31</v>
      </c>
      <c r="AG7" s="310">
        <f>'NonE-natural gas'!AG55+'E-natural gas'!AG55</f>
        <v>211724054087987.47</v>
      </c>
      <c r="AH7" s="310">
        <f>'NonE-natural gas'!AH55+'E-natural gas'!AH55</f>
        <v>210128843137716.53</v>
      </c>
      <c r="AI7" s="310">
        <f>'NonE-natural gas'!AI55+'E-natural gas'!AI55</f>
        <v>208675397261855.56</v>
      </c>
      <c r="AJ7" s="310">
        <f>'NonE-natural gas'!AJ55+'E-natural gas'!AJ55</f>
        <v>207363899233686.25</v>
      </c>
      <c r="AK7" s="310">
        <f>'NonE-natural gas'!AK55+'E-natural gas'!AK55</f>
        <v>206194646268797.03</v>
      </c>
      <c r="AL7" s="310">
        <f>'NonE-natural gas'!AL55+'E-natural gas'!AL55</f>
        <v>205168085360696.69</v>
      </c>
      <c r="AM7" s="310">
        <f>'NonE-natural gas'!AM55+'E-natural gas'!AM55</f>
        <v>204284850366193.28</v>
      </c>
      <c r="AN7" s="310">
        <f>'NonE-natural gas'!AN55+'E-natural gas'!AN55</f>
        <v>203545801077362.19</v>
      </c>
      <c r="AO7" s="310">
        <f>'NonE-natural gas'!AO55+'E-natural gas'!AO55</f>
        <v>202952064718396.91</v>
      </c>
      <c r="AP7" s="310">
        <f>'NonE-natural gas'!AP55+'E-natural gas'!AP55</f>
        <v>202505080522026.69</v>
      </c>
      <c r="AQ7" s="310">
        <f>'NonE-natural gas'!AQ55+'E-natural gas'!AQ55</f>
        <v>202189790702153.88</v>
      </c>
    </row>
    <row r="8" spans="1:43" x14ac:dyDescent="0.2">
      <c r="A8" s="133" t="s">
        <v>95</v>
      </c>
      <c r="B8" s="310">
        <f>'NonE-natural gas'!B56+'E-natural gas'!B56</f>
        <v>16155827292000</v>
      </c>
      <c r="C8" s="310">
        <f>'NonE-natural gas'!C56+'E-natural gas'!C56</f>
        <v>17022508535999.994</v>
      </c>
      <c r="D8" s="310">
        <f>'NonE-natural gas'!D56+'E-natural gas'!D56</f>
        <v>17469268737479.809</v>
      </c>
      <c r="E8" s="310">
        <f>'NonE-natural gas'!E56+'E-natural gas'!E56</f>
        <v>19502001636533.195</v>
      </c>
      <c r="F8" s="310">
        <f>'NonE-natural gas'!F56+'E-natural gas'!F56</f>
        <v>19801035402625.578</v>
      </c>
      <c r="G8" s="310">
        <f>'NonE-natural gas'!G56+'E-natural gas'!G56</f>
        <v>19900453124137.035</v>
      </c>
      <c r="H8" s="310">
        <f>'NonE-natural gas'!H56+'E-natural gas'!H56</f>
        <v>20101627526417.953</v>
      </c>
      <c r="I8" s="310">
        <f>'NonE-natural gas'!I56+'E-natural gas'!I56</f>
        <v>20407505081948.641</v>
      </c>
      <c r="J8" s="310">
        <f>'NonE-natural gas'!J56+'E-natural gas'!J56</f>
        <v>20692437207287.266</v>
      </c>
      <c r="K8" s="310">
        <f>'NonE-natural gas'!K56+'E-natural gas'!K56</f>
        <v>20986739009244.613</v>
      </c>
      <c r="L8" s="310">
        <f>'NonE-natural gas'!L56+'E-natural gas'!L56</f>
        <v>21235628716561.953</v>
      </c>
      <c r="M8" s="310">
        <f>'NonE-natural gas'!M56+'E-natural gas'!M56</f>
        <v>21417237153370.59</v>
      </c>
      <c r="N8" s="310">
        <f>'NonE-natural gas'!N56+'E-natural gas'!N56</f>
        <v>21604854714008.383</v>
      </c>
      <c r="O8" s="310">
        <f>'NonE-natural gas'!O56+'E-natural gas'!O56</f>
        <v>21713996299778.438</v>
      </c>
      <c r="P8" s="310">
        <f>'NonE-natural gas'!P56+'E-natural gas'!P56</f>
        <v>21749312425491.848</v>
      </c>
      <c r="Q8" s="310">
        <f>'NonE-natural gas'!Q56+'E-natural gas'!Q56</f>
        <v>21716284372042.453</v>
      </c>
      <c r="R8" s="310">
        <f>'NonE-natural gas'!R56+'E-natural gas'!R56</f>
        <v>21621039536072.203</v>
      </c>
      <c r="S8" s="310">
        <f>'NonE-natural gas'!S56+'E-natural gas'!S56</f>
        <v>21535015709901.332</v>
      </c>
      <c r="T8" s="310">
        <f>'NonE-natural gas'!T56+'E-natural gas'!T56</f>
        <v>21398380704546.512</v>
      </c>
      <c r="U8" s="310">
        <f>'NonE-natural gas'!U56+'E-natural gas'!U56</f>
        <v>21216412080379.305</v>
      </c>
      <c r="V8" s="310">
        <f>'NonE-natural gas'!V56+'E-natural gas'!V56</f>
        <v>20994546636767.855</v>
      </c>
      <c r="W8" s="310">
        <f>'NonE-natural gas'!W56+'E-natural gas'!W56</f>
        <v>20738282646348.691</v>
      </c>
      <c r="X8" s="310">
        <f>'NonE-natural gas'!X56+'E-natural gas'!X56</f>
        <v>20453093406423.52</v>
      </c>
      <c r="Y8" s="310">
        <f>'NonE-natural gas'!Y56+'E-natural gas'!Y56</f>
        <v>20144353014192.227</v>
      </c>
      <c r="Z8" s="310">
        <f>'NonE-natural gas'!Z56+'E-natural gas'!Z56</f>
        <v>19817274772807.648</v>
      </c>
      <c r="AA8" s="310">
        <f>'NonE-natural gas'!AA56+'E-natural gas'!AA56</f>
        <v>19476862205790.57</v>
      </c>
      <c r="AB8" s="310">
        <f>'NonE-natural gas'!AB56+'E-natural gas'!AB56</f>
        <v>19127872304749.652</v>
      </c>
      <c r="AC8" s="310">
        <f>'NonE-natural gas'!AC56+'E-natural gas'!AC56</f>
        <v>18774790361441.813</v>
      </c>
      <c r="AD8" s="310">
        <f>'NonE-natural gas'!AD56+'E-natural gas'!AD56</f>
        <v>18421815537975.879</v>
      </c>
      <c r="AE8" s="310">
        <f>'NonE-natural gas'!AE56+'E-natural gas'!AE56</f>
        <v>18072856203495.266</v>
      </c>
      <c r="AF8" s="310">
        <f>'NonE-natural gas'!AF56+'E-natural gas'!AF56</f>
        <v>17731534005057.059</v>
      </c>
      <c r="AG8" s="310">
        <f>'NonE-natural gas'!AG56+'E-natural gas'!AG56</f>
        <v>17401195636615.973</v>
      </c>
      <c r="AH8" s="310">
        <f>'NonE-natural gas'!AH56+'E-natural gas'!AH56</f>
        <v>17084931314545.908</v>
      </c>
      <c r="AI8" s="310">
        <f>'NonE-natural gas'!AI56+'E-natural gas'!AI56</f>
        <v>16785599052750.033</v>
      </c>
      <c r="AJ8" s="310">
        <f>'NonE-natural gas'!AJ56+'E-natural gas'!AJ56</f>
        <v>16505853947578.723</v>
      </c>
      <c r="AK8" s="310">
        <f>'NonE-natural gas'!AK56+'E-natural gas'!AK56</f>
        <v>16248181826052.566</v>
      </c>
      <c r="AL8" s="310">
        <f>'NonE-natural gas'!AL56+'E-natural gas'!AL56</f>
        <v>16014936775215.59</v>
      </c>
      <c r="AM8" s="310">
        <f>'NonE-natural gas'!AM56+'E-natural gas'!AM56</f>
        <v>15808382252359.377</v>
      </c>
      <c r="AN8" s="310">
        <f>'NonE-natural gas'!AN56+'E-natural gas'!AN56</f>
        <v>15630735673660.758</v>
      </c>
      <c r="AO8" s="310">
        <f>'NonE-natural gas'!AO56+'E-natural gas'!AO56</f>
        <v>15484216592661.213</v>
      </c>
      <c r="AP8" s="310">
        <f>'NonE-natural gas'!AP56+'E-natural gas'!AP56</f>
        <v>15371098812243.752</v>
      </c>
      <c r="AQ8" s="310">
        <f>'NonE-natural gas'!AQ56+'E-natural gas'!AQ56</f>
        <v>15292482120318.469</v>
      </c>
    </row>
    <row r="9" spans="1:43" x14ac:dyDescent="0.2">
      <c r="A9" s="133" t="s">
        <v>96</v>
      </c>
      <c r="B9" s="310">
        <f>'NonE-natural gas'!B57+'E-natural gas'!B57</f>
        <v>145383000856500</v>
      </c>
      <c r="C9" s="310">
        <f>'NonE-natural gas'!C57+'E-natural gas'!C57</f>
        <v>150410863201500</v>
      </c>
      <c r="D9" s="310">
        <f>'NonE-natural gas'!D57+'E-natural gas'!D57</f>
        <v>165775698697757.13</v>
      </c>
      <c r="E9" s="310">
        <f>'NonE-natural gas'!E57+'E-natural gas'!E57</f>
        <v>175942078048661.22</v>
      </c>
      <c r="F9" s="310">
        <f>'NonE-natural gas'!F57+'E-natural gas'!F57</f>
        <v>186731824135465.66</v>
      </c>
      <c r="G9" s="310">
        <f>'NonE-natural gas'!G57+'E-natural gas'!G57</f>
        <v>193542310726999.56</v>
      </c>
      <c r="H9" s="310">
        <f>'NonE-natural gas'!H57+'E-natural gas'!H57</f>
        <v>201001482602966.94</v>
      </c>
      <c r="I9" s="310">
        <f>'NonE-natural gas'!I57+'E-natural gas'!I57</f>
        <v>207064119384116.06</v>
      </c>
      <c r="J9" s="310">
        <f>'NonE-natural gas'!J57+'E-natural gas'!J57</f>
        <v>212384800877147</v>
      </c>
      <c r="K9" s="310">
        <f>'NonE-natural gas'!K57+'E-natural gas'!K57</f>
        <v>217732472041816.34</v>
      </c>
      <c r="L9" s="310">
        <f>'NonE-natural gas'!L57+'E-natural gas'!L57</f>
        <v>222603879095182.84</v>
      </c>
      <c r="M9" s="310">
        <f>'NonE-natural gas'!M57+'E-natural gas'!M57</f>
        <v>227005858230724.44</v>
      </c>
      <c r="N9" s="310">
        <f>'NonE-natural gas'!N57+'E-natural gas'!N57</f>
        <v>230351894158094</v>
      </c>
      <c r="O9" s="310">
        <f>'NonE-natural gas'!O57+'E-natural gas'!O57</f>
        <v>233350833854756.13</v>
      </c>
      <c r="P9" s="310">
        <f>'NonE-natural gas'!P57+'E-natural gas'!P57</f>
        <v>236015324438731.5</v>
      </c>
      <c r="Q9" s="310">
        <f>'NonE-natural gas'!Q57+'E-natural gas'!Q57</f>
        <v>238362776016336.31</v>
      </c>
      <c r="R9" s="310">
        <f>'NonE-natural gas'!R57+'E-natural gas'!R57</f>
        <v>240414693489751.63</v>
      </c>
      <c r="S9" s="310">
        <f>'NonE-natural gas'!S57+'E-natural gas'!S57</f>
        <v>241816068251891.38</v>
      </c>
      <c r="T9" s="310">
        <f>'NonE-natural gas'!T57+'E-natural gas'!T57</f>
        <v>242965379072300.38</v>
      </c>
      <c r="U9" s="310">
        <f>'NonE-natural gas'!U57+'E-natural gas'!U57</f>
        <v>243877676020167.94</v>
      </c>
      <c r="V9" s="310">
        <f>'NonE-natural gas'!V57+'E-natural gas'!V57</f>
        <v>244569690498639.59</v>
      </c>
      <c r="W9" s="310">
        <f>'NonE-natural gas'!W57+'E-natural gas'!W57</f>
        <v>245059499377822.94</v>
      </c>
      <c r="X9" s="310">
        <f>'NonE-natural gas'!X57+'E-natural gas'!X57</f>
        <v>244085568471054.94</v>
      </c>
      <c r="Y9" s="310">
        <f>'NonE-natural gas'!Y57+'E-natural gas'!Y57</f>
        <v>242949637765420.81</v>
      </c>
      <c r="Z9" s="310">
        <f>'NonE-natural gas'!Z57+'E-natural gas'!Z57</f>
        <v>241671975167857.81</v>
      </c>
      <c r="AA9" s="310">
        <f>'NonE-natural gas'!AA57+'E-natural gas'!AA57</f>
        <v>240273046129080.81</v>
      </c>
      <c r="AB9" s="310">
        <f>'NonE-natural gas'!AB57+'E-natural gas'!AB57</f>
        <v>238773297243229.25</v>
      </c>
      <c r="AC9" s="310">
        <f>'NonE-natural gas'!AC57+'E-natural gas'!AC57</f>
        <v>236298774117496.44</v>
      </c>
      <c r="AD9" s="310">
        <f>'NonE-natural gas'!AD57+'E-natural gas'!AD57</f>
        <v>233764465919098.16</v>
      </c>
      <c r="AE9" s="310">
        <f>'NonE-natural gas'!AE57+'E-natural gas'!AE57</f>
        <v>231189796038488.13</v>
      </c>
      <c r="AF9" s="310">
        <f>'NonE-natural gas'!AF57+'E-natural gas'!AF57</f>
        <v>228593635352145.38</v>
      </c>
      <c r="AG9" s="310">
        <f>'NonE-natural gas'!AG57+'E-natural gas'!AG57</f>
        <v>225994249986473.88</v>
      </c>
      <c r="AH9" s="310">
        <f>'NonE-natural gas'!AH57+'E-natural gas'!AH57</f>
        <v>223281857429945.34</v>
      </c>
      <c r="AI9" s="310">
        <f>'NonE-natural gas'!AI57+'E-natural gas'!AI57</f>
        <v>220601026253575.38</v>
      </c>
      <c r="AJ9" s="310">
        <f>'NonE-natural gas'!AJ57+'E-natural gas'!AJ57</f>
        <v>217968187086182.81</v>
      </c>
      <c r="AK9" s="310">
        <f>'NonE-natural gas'!AK57+'E-natural gas'!AK57</f>
        <v>215399240712444.69</v>
      </c>
      <c r="AL9" s="310">
        <f>'NonE-natural gas'!AL57+'E-natural gas'!AL57</f>
        <v>212909639747263.41</v>
      </c>
      <c r="AM9" s="310">
        <f>'NonE-natural gas'!AM57+'E-natural gas'!AM57</f>
        <v>210260291740814.38</v>
      </c>
      <c r="AN9" s="310">
        <f>'NonE-natural gas'!AN57+'E-natural gas'!AN57</f>
        <v>207720545638288</v>
      </c>
      <c r="AO9" s="310">
        <f>'NonE-natural gas'!AO57+'E-natural gas'!AO57</f>
        <v>205305222120691.28</v>
      </c>
      <c r="AP9" s="310">
        <f>'NonE-natural gas'!AP57+'E-natural gas'!AP57</f>
        <v>203029241270046.13</v>
      </c>
      <c r="AQ9" s="310">
        <f>'NonE-natural gas'!AQ57+'E-natural gas'!AQ57</f>
        <v>200891056726921.81</v>
      </c>
    </row>
    <row r="10" spans="1:43" x14ac:dyDescent="0.2">
      <c r="A10" s="133" t="s">
        <v>97</v>
      </c>
      <c r="B10" s="310">
        <f>'NonE-natural gas'!B58+'E-natural gas'!B58</f>
        <v>618340955875500.13</v>
      </c>
      <c r="C10" s="310">
        <f>'NonE-natural gas'!C58+'E-natural gas'!C58</f>
        <v>489374897814000</v>
      </c>
      <c r="D10" s="310">
        <f>'NonE-natural gas'!D58+'E-natural gas'!D58</f>
        <v>512303829518685.31</v>
      </c>
      <c r="E10" s="310">
        <f>'NonE-natural gas'!E58+'E-natural gas'!E58</f>
        <v>547883873148595.63</v>
      </c>
      <c r="F10" s="310">
        <f>'NonE-natural gas'!F58+'E-natural gas'!F58</f>
        <v>593835701621304.38</v>
      </c>
      <c r="G10" s="310">
        <f>'NonE-natural gas'!G58+'E-natural gas'!G58</f>
        <v>625457198637258.63</v>
      </c>
      <c r="H10" s="310">
        <f>'NonE-natural gas'!H58+'E-natural gas'!H58</f>
        <v>656930664286363.75</v>
      </c>
      <c r="I10" s="310">
        <f>'NonE-natural gas'!I58+'E-natural gas'!I58</f>
        <v>671866097766813</v>
      </c>
      <c r="J10" s="310">
        <f>'NonE-natural gas'!J58+'E-natural gas'!J58</f>
        <v>686211842520161.75</v>
      </c>
      <c r="K10" s="310">
        <f>'NonE-natural gas'!K58+'E-natural gas'!K58</f>
        <v>700608030800900.38</v>
      </c>
      <c r="L10" s="310">
        <f>'NonE-natural gas'!L58+'E-natural gas'!L58</f>
        <v>714751586716099.38</v>
      </c>
      <c r="M10" s="310">
        <f>'NonE-natural gas'!M58+'E-natural gas'!M58</f>
        <v>728725991824398.13</v>
      </c>
      <c r="N10" s="310">
        <f>'NonE-natural gas'!N58+'E-natural gas'!N58</f>
        <v>729559126223996.5</v>
      </c>
      <c r="O10" s="310">
        <f>'NonE-natural gas'!O58+'E-natural gas'!O58</f>
        <v>730391709871007.13</v>
      </c>
      <c r="P10" s="310">
        <f>'NonE-natural gas'!P58+'E-natural gas'!P58</f>
        <v>731223742944730.13</v>
      </c>
      <c r="Q10" s="310">
        <f>'NonE-natural gas'!Q58+'E-natural gas'!Q58</f>
        <v>732055225624452.63</v>
      </c>
      <c r="R10" s="310">
        <f>'NonE-natural gas'!R58+'E-natural gas'!R58</f>
        <v>732886158089447.75</v>
      </c>
      <c r="S10" s="310">
        <f>'NonE-natural gas'!S58+'E-natural gas'!S58</f>
        <v>724512282766808</v>
      </c>
      <c r="T10" s="310">
        <f>'NonE-natural gas'!T58+'E-natural gas'!T58</f>
        <v>716139727326299.63</v>
      </c>
      <c r="U10" s="310">
        <f>'NonE-natural gas'!U58+'E-natural gas'!U58</f>
        <v>707768491774566.75</v>
      </c>
      <c r="V10" s="310">
        <f>'NonE-natural gas'!V58+'E-natural gas'!V58</f>
        <v>699398576118251</v>
      </c>
      <c r="W10" s="310">
        <f>'NonE-natural gas'!W58+'E-natural gas'!W58</f>
        <v>691029980363992.75</v>
      </c>
      <c r="X10" s="310">
        <f>'NonE-natural gas'!X58+'E-natural gas'!X58</f>
        <v>675389282760596.38</v>
      </c>
      <c r="Y10" s="310">
        <f>'NonE-natural gas'!Y58+'E-natural gas'!Y58</f>
        <v>659751060168613.25</v>
      </c>
      <c r="Z10" s="310">
        <f>'NonE-natural gas'!Z58+'E-natural gas'!Z58</f>
        <v>644115312600452.13</v>
      </c>
      <c r="AA10" s="310">
        <f>'NonE-natural gas'!AA58+'E-natural gas'!AA58</f>
        <v>628482040068518.13</v>
      </c>
      <c r="AB10" s="310">
        <f>'NonE-natural gas'!AB58+'E-natural gas'!AB58</f>
        <v>612851242585213.5</v>
      </c>
      <c r="AC10" s="310">
        <f>'NonE-natural gas'!AC58+'E-natural gas'!AC58</f>
        <v>597222920162937.5</v>
      </c>
      <c r="AD10" s="310">
        <f>'NonE-natural gas'!AD58+'E-natural gas'!AD58</f>
        <v>581597072814085.5</v>
      </c>
      <c r="AE10" s="310">
        <f>'NonE-natural gas'!AE58+'E-natural gas'!AE58</f>
        <v>565973700551049.63</v>
      </c>
      <c r="AF10" s="310">
        <f>'NonE-natural gas'!AF58+'E-natural gas'!AF58</f>
        <v>550352803386219.25</v>
      </c>
      <c r="AG10" s="310">
        <f>'NonE-natural gas'!AG58+'E-natural gas'!AG58</f>
        <v>534734381331980</v>
      </c>
      <c r="AH10" s="310">
        <f>'NonE-natural gas'!AH58+'E-natural gas'!AH58</f>
        <v>521194865591766.38</v>
      </c>
      <c r="AI10" s="310">
        <f>'NonE-natural gas'!AI58+'E-natural gas'!AI58</f>
        <v>507657494954688.63</v>
      </c>
      <c r="AJ10" s="310">
        <f>'NonE-natural gas'!AJ58+'E-natural gas'!AJ58</f>
        <v>494122269431476.13</v>
      </c>
      <c r="AK10" s="310">
        <f>'NonE-natural gas'!AK58+'E-natural gas'!AK58</f>
        <v>480589189032855.75</v>
      </c>
      <c r="AL10" s="310">
        <f>'NonE-natural gas'!AL58+'E-natural gas'!AL58</f>
        <v>467058253769551.06</v>
      </c>
      <c r="AM10" s="310">
        <f>'NonE-natural gas'!AM58+'E-natural gas'!AM58</f>
        <v>452851734630006.81</v>
      </c>
      <c r="AN10" s="310">
        <f>'NonE-natural gas'!AN58+'E-natural gas'!AN58</f>
        <v>438647468411464.81</v>
      </c>
      <c r="AO10" s="310">
        <f>'NonE-natural gas'!AO58+'E-natural gas'!AO58</f>
        <v>424445455125177.44</v>
      </c>
      <c r="AP10" s="310">
        <f>'NonE-natural gas'!AP58+'E-natural gas'!AP58</f>
        <v>410245694782394.06</v>
      </c>
      <c r="AQ10" s="310">
        <f>'NonE-natural gas'!AQ58+'E-natural gas'!AQ58</f>
        <v>396021507742003.25</v>
      </c>
    </row>
    <row r="11" spans="1:43" x14ac:dyDescent="0.2">
      <c r="A11" s="133" t="s">
        <v>98</v>
      </c>
      <c r="B11" s="310">
        <f>'NonE-natural gas'!B59+'E-natural gas'!B59</f>
        <v>1458566199337500.5</v>
      </c>
      <c r="C11" s="310">
        <f>'NonE-natural gas'!C59+'E-natural gas'!C59</f>
        <v>1565581888199999.8</v>
      </c>
      <c r="D11" s="310">
        <f>'NonE-natural gas'!D59+'E-natural gas'!D59</f>
        <v>1702566168738265</v>
      </c>
      <c r="E11" s="310">
        <f>'NonE-natural gas'!E59+'E-natural gas'!E59</f>
        <v>1885135346811744</v>
      </c>
      <c r="F11" s="310">
        <f>'NonE-natural gas'!F59+'E-natural gas'!F59</f>
        <v>2082957815630951.3</v>
      </c>
      <c r="G11" s="310">
        <f>'NonE-natural gas'!G59+'E-natural gas'!G59</f>
        <v>2220409688773895</v>
      </c>
      <c r="H11" s="310">
        <f>'NonE-natural gas'!H59+'E-natural gas'!H59</f>
        <v>2357348704117267.5</v>
      </c>
      <c r="I11" s="310">
        <f>'NonE-natural gas'!I59+'E-natural gas'!I59</f>
        <v>2462957676433836</v>
      </c>
      <c r="J11" s="310">
        <f>'NonE-natural gas'!J59+'E-natural gas'!J59</f>
        <v>2545707809710317</v>
      </c>
      <c r="K11" s="310">
        <f>'NonE-natural gas'!K59+'E-natural gas'!K59</f>
        <v>2629682588113340</v>
      </c>
      <c r="L11" s="310">
        <f>'NonE-natural gas'!L59+'E-natural gas'!L59</f>
        <v>2703043938903855.5</v>
      </c>
      <c r="M11" s="310">
        <f>'NonE-natural gas'!M59+'E-natural gas'!M59</f>
        <v>2768891729166403</v>
      </c>
      <c r="N11" s="310">
        <f>'NonE-natural gas'!N59+'E-natural gas'!N59</f>
        <v>2813105628878362</v>
      </c>
      <c r="O11" s="310">
        <f>'NonE-natural gas'!O59+'E-natural gas'!O59</f>
        <v>2856647162664669</v>
      </c>
      <c r="P11" s="310">
        <f>'NonE-natural gas'!P59+'E-natural gas'!P59</f>
        <v>2899633112504976</v>
      </c>
      <c r="Q11" s="310">
        <f>'NonE-natural gas'!Q59+'E-natural gas'!Q59</f>
        <v>2942188468661369</v>
      </c>
      <c r="R11" s="310">
        <f>'NonE-natural gas'!R59+'E-natural gas'!R59</f>
        <v>2984442549862800.5</v>
      </c>
      <c r="S11" s="310">
        <f>'NonE-natural gas'!S59+'E-natural gas'!S59</f>
        <v>3008817223164623</v>
      </c>
      <c r="T11" s="310">
        <f>'NonE-natural gas'!T59+'E-natural gas'!T59</f>
        <v>3033166185764535</v>
      </c>
      <c r="U11" s="310">
        <f>'NonE-natural gas'!U59+'E-natural gas'!U59</f>
        <v>3057489803424120</v>
      </c>
      <c r="V11" s="310">
        <f>'NonE-natural gas'!V59+'E-natural gas'!V59</f>
        <v>3081788459145679</v>
      </c>
      <c r="W11" s="310">
        <f>'NonE-natural gas'!W59+'E-natural gas'!W59</f>
        <v>3106062552337536</v>
      </c>
      <c r="X11" s="310">
        <f>'NonE-natural gas'!X59+'E-natural gas'!X59</f>
        <v>3117015877454595</v>
      </c>
      <c r="Y11" s="310">
        <f>'NonE-natural gas'!Y59+'E-natural gas'!Y59</f>
        <v>3127947967281794</v>
      </c>
      <c r="Z11" s="310">
        <f>'NonE-natural gas'!Z59+'E-natural gas'!Z59</f>
        <v>3138859267003136</v>
      </c>
      <c r="AA11" s="310">
        <f>'NonE-natural gas'!AA59+'E-natural gas'!AA59</f>
        <v>3149750234907994</v>
      </c>
      <c r="AB11" s="310">
        <f>'NonE-natural gas'!AB59+'E-natural gas'!AB59</f>
        <v>3160621341585199.5</v>
      </c>
      <c r="AC11" s="310">
        <f>'NonE-natural gas'!AC59+'E-natural gas'!AC59</f>
        <v>3160063686735340</v>
      </c>
      <c r="AD11" s="310">
        <f>'NonE-natural gas'!AD59+'E-natural gas'!AD59</f>
        <v>3159489281141207</v>
      </c>
      <c r="AE11" s="310">
        <f>'NonE-natural gas'!AE59+'E-natural gas'!AE59</f>
        <v>3158898628894987</v>
      </c>
      <c r="AF11" s="310">
        <f>'NonE-natural gas'!AF59+'E-natural gas'!AF59</f>
        <v>3158292243293084</v>
      </c>
      <c r="AG11" s="310">
        <f>'NonE-natural gas'!AG59+'E-natural gas'!AG59</f>
        <v>3157670646101884</v>
      </c>
      <c r="AH11" s="310">
        <f>'NonE-natural gas'!AH59+'E-natural gas'!AH59</f>
        <v>3146673456766792.5</v>
      </c>
      <c r="AI11" s="310">
        <f>'NonE-natural gas'!AI59+'E-natural gas'!AI59</f>
        <v>3135664066170216</v>
      </c>
      <c r="AJ11" s="310">
        <f>'NonE-natural gas'!AJ59+'E-natural gas'!AJ59</f>
        <v>3124643018472595.5</v>
      </c>
      <c r="AK11" s="310">
        <f>'NonE-natural gas'!AK59+'E-natural gas'!AK59</f>
        <v>3113610863563544</v>
      </c>
      <c r="AL11" s="310">
        <f>'NonE-natural gas'!AL59+'E-natural gas'!AL59</f>
        <v>3102568156430907</v>
      </c>
      <c r="AM11" s="310">
        <f>'NonE-natural gas'!AM59+'E-natural gas'!AM59</f>
        <v>3089612325919532</v>
      </c>
      <c r="AN11" s="310">
        <f>'NonE-natural gas'!AN59+'E-natural gas'!AN59</f>
        <v>3076647424074612.5</v>
      </c>
      <c r="AO11" s="310">
        <f>'NonE-natural gas'!AO59+'E-natural gas'!AO59</f>
        <v>3063674017851894.5</v>
      </c>
      <c r="AP11" s="310">
        <f>'NonE-natural gas'!AP59+'E-natural gas'!AP59</f>
        <v>3050692677023582.5</v>
      </c>
      <c r="AQ11" s="310">
        <f>'NonE-natural gas'!AQ59+'E-natural gas'!AQ59</f>
        <v>3037492787638301</v>
      </c>
    </row>
    <row r="12" spans="1:43" x14ac:dyDescent="0.2">
      <c r="A12" s="133" t="s">
        <v>99</v>
      </c>
      <c r="B12" s="310">
        <f>'NonE-natural gas'!B60+'E-natural gas'!B60</f>
        <v>59009325853500</v>
      </c>
      <c r="C12" s="310">
        <f>'NonE-natural gas'!C60+'E-natural gas'!C60</f>
        <v>66934459152000</v>
      </c>
      <c r="D12" s="310">
        <f>'NonE-natural gas'!D60+'E-natural gas'!D60</f>
        <v>68238397783540.313</v>
      </c>
      <c r="E12" s="310">
        <f>'NonE-natural gas'!E60+'E-natural gas'!E60</f>
        <v>75335778961121.875</v>
      </c>
      <c r="F12" s="310">
        <f>'NonE-natural gas'!F60+'E-natural gas'!F60</f>
        <v>77599023608165.875</v>
      </c>
      <c r="G12" s="310">
        <f>'NonE-natural gas'!G60+'E-natural gas'!G60</f>
        <v>79935280474039</v>
      </c>
      <c r="H12" s="310">
        <f>'NonE-natural gas'!H60+'E-natural gas'!H60</f>
        <v>82838662098254.844</v>
      </c>
      <c r="I12" s="310">
        <f>'NonE-natural gas'!I60+'E-natural gas'!I60</f>
        <v>85926734192630.375</v>
      </c>
      <c r="J12" s="310">
        <f>'NonE-natural gas'!J60+'E-natural gas'!J60</f>
        <v>87880554079519.75</v>
      </c>
      <c r="K12" s="310">
        <f>'NonE-natural gas'!K60+'E-natural gas'!K60</f>
        <v>89378488883228.703</v>
      </c>
      <c r="L12" s="310">
        <f>'NonE-natural gas'!L60+'E-natural gas'!L60</f>
        <v>90062294636266.625</v>
      </c>
      <c r="M12" s="310">
        <f>'NonE-natural gas'!M60+'E-natural gas'!M60</f>
        <v>90022694655695.547</v>
      </c>
      <c r="N12" s="310">
        <f>'NonE-natural gas'!N60+'E-natural gas'!N60</f>
        <v>90018751645740.344</v>
      </c>
      <c r="O12" s="310">
        <f>'NonE-natural gas'!O60+'E-natural gas'!O60</f>
        <v>89575427146188.953</v>
      </c>
      <c r="P12" s="310">
        <f>'NonE-natural gas'!P60+'E-natural gas'!P60</f>
        <v>88809866699556.406</v>
      </c>
      <c r="Q12" s="310">
        <f>'NonE-natural gas'!Q60+'E-natural gas'!Q60</f>
        <v>87839828590852.938</v>
      </c>
      <c r="R12" s="310">
        <f>'NonE-natural gas'!R60+'E-natural gas'!R60</f>
        <v>86780305135858.531</v>
      </c>
      <c r="S12" s="310">
        <f>'NonE-natural gas'!S60+'E-natural gas'!S60</f>
        <v>86013510151541.563</v>
      </c>
      <c r="T12" s="310">
        <f>'NonE-natural gas'!T60+'E-natural gas'!T60</f>
        <v>85263933947645.5</v>
      </c>
      <c r="U12" s="310">
        <f>'NonE-natural gas'!U60+'E-natural gas'!U60</f>
        <v>84532054179175.5</v>
      </c>
      <c r="V12" s="310">
        <f>'NonE-natural gas'!V60+'E-natural gas'!V60</f>
        <v>83818330101266.375</v>
      </c>
      <c r="W12" s="310">
        <f>'NonE-natural gas'!W60+'E-natural gas'!W60</f>
        <v>83123204005070.969</v>
      </c>
      <c r="X12" s="310">
        <f>'NonE-natural gas'!X60+'E-natural gas'!X60</f>
        <v>82447102672461.25</v>
      </c>
      <c r="Y12" s="310">
        <f>'NonE-natural gas'!Y60+'E-natural gas'!Y60</f>
        <v>81790438848326.516</v>
      </c>
      <c r="Z12" s="310">
        <f>'NonE-natural gas'!Z60+'E-natural gas'!Z60</f>
        <v>81153612729575.359</v>
      </c>
      <c r="AA12" s="310">
        <f>'NonE-natural gas'!AA60+'E-natural gas'!AA60</f>
        <v>80537013470270.219</v>
      </c>
      <c r="AB12" s="310">
        <f>'NonE-natural gas'!AB60+'E-natural gas'!AB60</f>
        <v>79941020702650.453</v>
      </c>
      <c r="AC12" s="310">
        <f>'NonE-natural gas'!AC60+'E-natural gas'!AC60</f>
        <v>79366006074118.984</v>
      </c>
      <c r="AD12" s="310">
        <f>'NonE-natural gas'!AD60+'E-natural gas'!AD60</f>
        <v>78812334800601.859</v>
      </c>
      <c r="AE12" s="310">
        <f>'NonE-natural gas'!AE60+'E-natural gas'!AE60</f>
        <v>78280367237016.609</v>
      </c>
      <c r="AF12" s="310">
        <f>'NonE-natural gas'!AF60+'E-natural gas'!AF60</f>
        <v>77770460465916.844</v>
      </c>
      <c r="AG12" s="310">
        <f>'NonE-natural gas'!AG60+'E-natural gas'!AG60</f>
        <v>77282969905719.063</v>
      </c>
      <c r="AH12" s="310">
        <f>'NonE-natural gas'!AH60+'E-natural gas'!AH60</f>
        <v>76818250940260.766</v>
      </c>
      <c r="AI12" s="310">
        <f>'NonE-natural gas'!AI60+'E-natural gas'!AI60</f>
        <v>76376660571786.875</v>
      </c>
      <c r="AJ12" s="310">
        <f>'NonE-natural gas'!AJ60+'E-natural gas'!AJ60</f>
        <v>75958559099815.969</v>
      </c>
      <c r="AK12" s="310">
        <f>'NonE-natural gas'!AK60+'E-natural gas'!AK60</f>
        <v>75564311828704.891</v>
      </c>
      <c r="AL12" s="310">
        <f>'NonE-natural gas'!AL60+'E-natural gas'!AL60</f>
        <v>75194290807108.422</v>
      </c>
      <c r="AM12" s="310">
        <f>'NonE-natural gas'!AM60+'E-natural gas'!AM60</f>
        <v>74848876602917.047</v>
      </c>
      <c r="AN12" s="310">
        <f>'NonE-natural gas'!AN60+'E-natural gas'!AN60</f>
        <v>74528460117662.438</v>
      </c>
      <c r="AO12" s="310">
        <f>'NonE-natural gas'!AO60+'E-natural gas'!AO60</f>
        <v>74233444444799.594</v>
      </c>
      <c r="AP12" s="310">
        <f>'NonE-natural gas'!AP60+'E-natural gas'!AP60</f>
        <v>73964246776716.156</v>
      </c>
      <c r="AQ12" s="310">
        <f>'NonE-natural gas'!AQ60+'E-natural gas'!AQ60</f>
        <v>73715137480969.781</v>
      </c>
    </row>
    <row r="13" spans="1:43" x14ac:dyDescent="0.2">
      <c r="A13" s="133" t="s">
        <v>100</v>
      </c>
      <c r="B13" s="310">
        <f>'NonE-natural gas'!B61+'E-natural gas'!B61</f>
        <v>72915115300500</v>
      </c>
      <c r="C13" s="310">
        <f>'NonE-natural gas'!C61+'E-natural gas'!C61</f>
        <v>64467750996000</v>
      </c>
      <c r="D13" s="310">
        <f>'NonE-natural gas'!D61+'E-natural gas'!D61</f>
        <v>72192147309382.656</v>
      </c>
      <c r="E13" s="310">
        <f>'NonE-natural gas'!E61+'E-natural gas'!E61</f>
        <v>79452135395421.922</v>
      </c>
      <c r="F13" s="310">
        <f>'NonE-natural gas'!F61+'E-natural gas'!F61</f>
        <v>82854573412476.047</v>
      </c>
      <c r="G13" s="310">
        <f>'NonE-natural gas'!G61+'E-natural gas'!G61</f>
        <v>87103432550744.781</v>
      </c>
      <c r="H13" s="310">
        <f>'NonE-natural gas'!H61+'E-natural gas'!H61</f>
        <v>92520386724149.203</v>
      </c>
      <c r="I13" s="310">
        <f>'NonE-natural gas'!I61+'E-natural gas'!I61</f>
        <v>97755284918163.172</v>
      </c>
      <c r="J13" s="310">
        <f>'NonE-natural gas'!J61+'E-natural gas'!J61</f>
        <v>102299201804016.69</v>
      </c>
      <c r="K13" s="310">
        <f>'NonE-natural gas'!K61+'E-natural gas'!K61</f>
        <v>106264045408631.27</v>
      </c>
      <c r="L13" s="310">
        <f>'NonE-natural gas'!L61+'E-natural gas'!L61</f>
        <v>109730331125876.06</v>
      </c>
      <c r="M13" s="310">
        <f>'NonE-natural gas'!M61+'E-natural gas'!M61</f>
        <v>112839719534831.53</v>
      </c>
      <c r="N13" s="310">
        <f>'NonE-natural gas'!N61+'E-natural gas'!N61</f>
        <v>115878767594100.89</v>
      </c>
      <c r="O13" s="310">
        <f>'NonE-natural gas'!O61+'E-natural gas'!O61</f>
        <v>118773690789502.67</v>
      </c>
      <c r="P13" s="310">
        <f>'NonE-natural gas'!P61+'E-natural gas'!P61</f>
        <v>121563669286607.27</v>
      </c>
      <c r="Q13" s="310">
        <f>'NonE-natural gas'!Q61+'E-natural gas'!Q61</f>
        <v>124293140721430.14</v>
      </c>
      <c r="R13" s="310">
        <f>'NonE-natural gas'!R61+'E-natural gas'!R61</f>
        <v>127011482950015.14</v>
      </c>
      <c r="S13" s="310">
        <f>'NonE-natural gas'!S61+'E-natural gas'!S61</f>
        <v>129897986906280.47</v>
      </c>
      <c r="T13" s="310">
        <f>'NonE-natural gas'!T61+'E-natural gas'!T61</f>
        <v>132824902656028.13</v>
      </c>
      <c r="U13" s="310">
        <f>'NonE-natural gas'!U61+'E-natural gas'!U61</f>
        <v>135782970895731.05</v>
      </c>
      <c r="V13" s="310">
        <f>'NonE-natural gas'!V61+'E-natural gas'!V61</f>
        <v>138762106725963.63</v>
      </c>
      <c r="W13" s="310">
        <f>'NonE-natural gas'!W61+'E-natural gas'!W61</f>
        <v>141751382613098.19</v>
      </c>
      <c r="X13" s="310">
        <f>'NonE-natural gas'!X61+'E-natural gas'!X61</f>
        <v>144739019425303.31</v>
      </c>
      <c r="Y13" s="310">
        <f>'NonE-natural gas'!Y61+'E-natural gas'!Y61</f>
        <v>147712386592702.47</v>
      </c>
      <c r="Z13" s="310">
        <f>'NonE-natural gas'!Z61+'E-natural gas'!Z61</f>
        <v>150658012445153.13</v>
      </c>
      <c r="AA13" s="310">
        <f>'NonE-natural gas'!AA61+'E-natural gas'!AA61</f>
        <v>153561605763006.16</v>
      </c>
      <c r="AB13" s="310">
        <f>'NonE-natural gas'!AB61+'E-natural gas'!AB61</f>
        <v>156408089533493.75</v>
      </c>
      <c r="AC13" s="310">
        <f>'NonE-natural gas'!AC61+'E-natural gas'!AC61</f>
        <v>159181647835312.88</v>
      </c>
      <c r="AD13" s="310">
        <f>'NonE-natural gas'!AD61+'E-natural gas'!AD61</f>
        <v>161865786674085.03</v>
      </c>
      <c r="AE13" s="310">
        <f>'NonE-natural gas'!AE61+'E-natural gas'!AE61</f>
        <v>164443409459513.06</v>
      </c>
      <c r="AF13" s="310">
        <f>'NonE-natural gas'!AF61+'E-natural gas'!AF61</f>
        <v>166896907649758.88</v>
      </c>
      <c r="AG13" s="310">
        <f>'NonE-natural gas'!AG61+'E-natural gas'!AG61</f>
        <v>169208266888892.78</v>
      </c>
      <c r="AH13" s="310">
        <f>'NonE-natural gas'!AH61+'E-natural gas'!AH61</f>
        <v>171359188729187.28</v>
      </c>
      <c r="AI13" s="310">
        <f>'NonE-natural gas'!AI61+'E-natural gas'!AI61</f>
        <v>173331227762438.66</v>
      </c>
      <c r="AJ13" s="310">
        <f>'NonE-natural gas'!AJ61+'E-natural gas'!AJ61</f>
        <v>175105943685418.59</v>
      </c>
      <c r="AK13" s="310">
        <f>'NonE-natural gas'!AK61+'E-natural gas'!AK61</f>
        <v>176665067497149.16</v>
      </c>
      <c r="AL13" s="310">
        <f>'NonE-natural gas'!AL61+'E-natural gas'!AL61</f>
        <v>177990680674504</v>
      </c>
      <c r="AM13" s="310">
        <f>'NonE-natural gas'!AM61+'E-natural gas'!AM61</f>
        <v>179065405803482.56</v>
      </c>
      <c r="AN13" s="310">
        <f>'NonE-natural gas'!AN61+'E-natural gas'!AN61</f>
        <v>179872606763606.38</v>
      </c>
      <c r="AO13" s="310">
        <f>'NonE-natural gas'!AO61+'E-natural gas'!AO61</f>
        <v>180396596180832.34</v>
      </c>
      <c r="AP13" s="310">
        <f>'NonE-natural gas'!AP61+'E-natural gas'!AP61</f>
        <v>180622847489899.75</v>
      </c>
      <c r="AQ13" s="310">
        <f>'NonE-natural gas'!AQ61+'E-natural gas'!AQ61</f>
        <v>180522983903197.88</v>
      </c>
    </row>
    <row r="14" spans="1:43" x14ac:dyDescent="0.2">
      <c r="A14" s="133" t="s">
        <v>101</v>
      </c>
      <c r="B14" s="310">
        <f>'NonE-natural gas'!B62+'E-natural gas'!B62</f>
        <v>632349524829000</v>
      </c>
      <c r="C14" s="310">
        <f>'NonE-natural gas'!C62+'E-natural gas'!C62</f>
        <v>802394051596500</v>
      </c>
      <c r="D14" s="310">
        <f>'NonE-natural gas'!D62+'E-natural gas'!D62</f>
        <v>974079926470259.63</v>
      </c>
      <c r="E14" s="310">
        <f>'NonE-natural gas'!E62+'E-natural gas'!E62</f>
        <v>1010615984364859.8</v>
      </c>
      <c r="F14" s="310">
        <f>'NonE-natural gas'!F62+'E-natural gas'!F62</f>
        <v>1082370379299374.4</v>
      </c>
      <c r="G14" s="310">
        <f>'NonE-natural gas'!G62+'E-natural gas'!G62</f>
        <v>1119595145895927.6</v>
      </c>
      <c r="H14" s="310">
        <f>'NonE-natural gas'!H62+'E-natural gas'!H62</f>
        <v>1150933509390695.8</v>
      </c>
      <c r="I14" s="310">
        <f>'NonE-natural gas'!I62+'E-natural gas'!I62</f>
        <v>1220872555839875.5</v>
      </c>
      <c r="J14" s="310">
        <f>'NonE-natural gas'!J62+'E-natural gas'!J62</f>
        <v>1224071415676701.8</v>
      </c>
      <c r="K14" s="310">
        <f>'NonE-natural gas'!K62+'E-natural gas'!K62</f>
        <v>1233844098581096.3</v>
      </c>
      <c r="L14" s="310">
        <f>'NonE-natural gas'!L62+'E-natural gas'!L62</f>
        <v>1216460282200249.3</v>
      </c>
      <c r="M14" s="310">
        <f>'NonE-natural gas'!M62+'E-natural gas'!M62</f>
        <v>1181765591988277</v>
      </c>
      <c r="N14" s="310">
        <f>'NonE-natural gas'!N62+'E-natural gas'!N62</f>
        <v>1158181480921791</v>
      </c>
      <c r="O14" s="310">
        <f>'NonE-natural gas'!O62+'E-natural gas'!O62</f>
        <v>1134838343944003</v>
      </c>
      <c r="P14" s="310">
        <f>'NonE-natural gas'!P62+'E-natural gas'!P62</f>
        <v>1111735929138229.9</v>
      </c>
      <c r="Q14" s="310">
        <f>'NonE-natural gas'!Q62+'E-natural gas'!Q62</f>
        <v>1088873984618857.3</v>
      </c>
      <c r="R14" s="310">
        <f>'NonE-natural gas'!R62+'E-natural gas'!R62</f>
        <v>1066252258531343.4</v>
      </c>
      <c r="S14" s="310">
        <f>'NonE-natural gas'!S62+'E-natural gas'!S62</f>
        <v>1048396488550227.1</v>
      </c>
      <c r="T14" s="310">
        <f>'NonE-natural gas'!T62+'E-natural gas'!T62</f>
        <v>1030526499826364.5</v>
      </c>
      <c r="U14" s="310">
        <f>'NonE-natural gas'!U62+'E-natural gas'!U62</f>
        <v>1012642305550610</v>
      </c>
      <c r="V14" s="310">
        <f>'NonE-natural gas'!V62+'E-natural gas'!V62</f>
        <v>994743918913100.38</v>
      </c>
      <c r="W14" s="310">
        <f>'NonE-natural gas'!W62+'E-natural gas'!W62</f>
        <v>976831353103252</v>
      </c>
      <c r="X14" s="310">
        <f>'NonE-natural gas'!X62+'E-natural gas'!X62</f>
        <v>952108186397121.88</v>
      </c>
      <c r="Y14" s="310">
        <f>'NonE-natural gas'!Y62+'E-natural gas'!Y62</f>
        <v>927365697418727.63</v>
      </c>
      <c r="Z14" s="310">
        <f>'NonE-natural gas'!Z62+'E-natural gas'!Z62</f>
        <v>902603904249748.13</v>
      </c>
      <c r="AA14" s="310">
        <f>'NonE-natural gas'!AA62+'E-natural gas'!AA62</f>
        <v>877822824970876.75</v>
      </c>
      <c r="AB14" s="310">
        <f>'NonE-natural gas'!AB62+'E-natural gas'!AB62</f>
        <v>853022477661819.25</v>
      </c>
      <c r="AC14" s="310">
        <f>'NonE-natural gas'!AC62+'E-natural gas'!AC62</f>
        <v>833931638587721.25</v>
      </c>
      <c r="AD14" s="310">
        <f>'NonE-natural gas'!AD62+'E-natural gas'!AD62</f>
        <v>814825903040376.75</v>
      </c>
      <c r="AE14" s="310">
        <f>'NonE-natural gas'!AE62+'E-natural gas'!AE62</f>
        <v>795705284979656.38</v>
      </c>
      <c r="AF14" s="310">
        <f>'NonE-natural gas'!AF62+'E-natural gas'!AF62</f>
        <v>776569798364669.88</v>
      </c>
      <c r="AG14" s="310">
        <f>'NonE-natural gas'!AG62+'E-natural gas'!AG62</f>
        <v>757419457153764.63</v>
      </c>
      <c r="AH14" s="310">
        <f>'NonE-natural gas'!AH62+'E-natural gas'!AH62</f>
        <v>746005876906512.25</v>
      </c>
      <c r="AI14" s="310">
        <f>'NonE-natural gas'!AI62+'E-natural gas'!AI62</f>
        <v>734583306626804.38</v>
      </c>
      <c r="AJ14" s="310">
        <f>'NonE-natural gas'!AJ62+'E-natural gas'!AJ62</f>
        <v>723151754711789.5</v>
      </c>
      <c r="AK14" s="310">
        <f>'NonE-natural gas'!AK62+'E-natural gas'!AK62</f>
        <v>711711229558159.75</v>
      </c>
      <c r="AL14" s="310">
        <f>'NonE-natural gas'!AL62+'E-natural gas'!AL62</f>
        <v>700261739562146.63</v>
      </c>
      <c r="AM14" s="310">
        <f>'NonE-natural gas'!AM62+'E-natural gas'!AM62</f>
        <v>694672314007224.75</v>
      </c>
      <c r="AN14" s="310">
        <f>'NonE-natural gas'!AN62+'E-natural gas'!AN62</f>
        <v>689078337246845</v>
      </c>
      <c r="AO14" s="310">
        <f>'NonE-natural gas'!AO62+'E-natural gas'!AO62</f>
        <v>683479813475768.75</v>
      </c>
      <c r="AP14" s="310">
        <f>'NonE-natural gas'!AP62+'E-natural gas'!AP62</f>
        <v>677876746888526.63</v>
      </c>
      <c r="AQ14" s="310">
        <f>'NonE-natural gas'!AQ62+'E-natural gas'!AQ62</f>
        <v>672211339593911.5</v>
      </c>
    </row>
    <row r="15" spans="1:43" x14ac:dyDescent="0.2">
      <c r="A15" s="133" t="s">
        <v>102</v>
      </c>
      <c r="B15" s="310">
        <f>'NonE-natural gas'!B63+'E-natural gas'!B63</f>
        <v>485377608358500</v>
      </c>
      <c r="C15" s="310">
        <f>'NonE-natural gas'!C63+'E-natural gas'!C63</f>
        <v>509597460174000</v>
      </c>
      <c r="D15" s="310">
        <f>'NonE-natural gas'!D63+'E-natural gas'!D63</f>
        <v>596942431945874.88</v>
      </c>
      <c r="E15" s="310">
        <f>'NonE-natural gas'!E63+'E-natural gas'!E63</f>
        <v>637612372088952.38</v>
      </c>
      <c r="F15" s="310">
        <f>'NonE-natural gas'!F63+'E-natural gas'!F63</f>
        <v>700464450847887.25</v>
      </c>
      <c r="G15" s="310">
        <f>'NonE-natural gas'!G63+'E-natural gas'!G63</f>
        <v>741871098637793.88</v>
      </c>
      <c r="H15" s="310">
        <f>'NonE-natural gas'!H63+'E-natural gas'!H63</f>
        <v>781059116557500.88</v>
      </c>
      <c r="I15" s="310">
        <f>'NonE-natural gas'!I63+'E-natural gas'!I63</f>
        <v>824794742752559.5</v>
      </c>
      <c r="J15" s="310">
        <f>'NonE-natural gas'!J63+'E-natural gas'!J63</f>
        <v>836974363653570.5</v>
      </c>
      <c r="K15" s="310">
        <f>'NonE-natural gas'!K63+'E-natural gas'!K63</f>
        <v>852236947367238.88</v>
      </c>
      <c r="L15" s="310">
        <f>'NonE-natural gas'!L63+'E-natural gas'!L63</f>
        <v>854182979890479</v>
      </c>
      <c r="M15" s="310">
        <f>'NonE-natural gas'!M63+'E-natural gas'!M63</f>
        <v>847330032658589.88</v>
      </c>
      <c r="N15" s="310">
        <f>'NonE-natural gas'!N63+'E-natural gas'!N63</f>
        <v>843475661670045.25</v>
      </c>
      <c r="O15" s="310">
        <f>'NonE-natural gas'!O63+'E-natural gas'!O63</f>
        <v>839608969904148.75</v>
      </c>
      <c r="P15" s="310">
        <f>'NonE-natural gas'!P63+'E-natural gas'!P63</f>
        <v>835729966270963.13</v>
      </c>
      <c r="Q15" s="310">
        <f>'NonE-natural gas'!Q63+'E-natural gas'!Q63</f>
        <v>831838659679466.88</v>
      </c>
      <c r="R15" s="310">
        <f>'NonE-natural gas'!R63+'E-natural gas'!R63</f>
        <v>827935059037554</v>
      </c>
      <c r="S15" s="310">
        <f>'NonE-natural gas'!S63+'E-natural gas'!S63</f>
        <v>818771239151180.75</v>
      </c>
      <c r="T15" s="310">
        <f>'NonE-natural gas'!T63+'E-natural gas'!T63</f>
        <v>809602037967820.75</v>
      </c>
      <c r="U15" s="310">
        <f>'NonE-natural gas'!U63+'E-natural gas'!U63</f>
        <v>800427458077112.38</v>
      </c>
      <c r="V15" s="310">
        <f>'NonE-natural gas'!V63+'E-natural gas'!V63</f>
        <v>791247502068554.13</v>
      </c>
      <c r="W15" s="310">
        <f>'NonE-natural gas'!W63+'E-natural gas'!W63</f>
        <v>782062172531503.25</v>
      </c>
      <c r="X15" s="310">
        <f>'NonE-natural gas'!X63+'E-natural gas'!X63</f>
        <v>764636920602533.75</v>
      </c>
      <c r="Y15" s="310">
        <f>'NonE-natural gas'!Y63+'E-natural gas'!Y63</f>
        <v>747201665716783.5</v>
      </c>
      <c r="Z15" s="310">
        <f>'NonE-natural gas'!Z63+'E-natural gas'!Z63</f>
        <v>729756412725946.63</v>
      </c>
      <c r="AA15" s="310">
        <f>'NonE-natural gas'!AA63+'E-natural gas'!AA63</f>
        <v>712301166481454</v>
      </c>
      <c r="AB15" s="310">
        <f>'NonE-natural gas'!AB63+'E-natural gas'!AB63</f>
        <v>694835931834471.88</v>
      </c>
      <c r="AC15" s="310">
        <f>'NonE-natural gas'!AC63+'E-natural gas'!AC63</f>
        <v>677360713635903.13</v>
      </c>
      <c r="AD15" s="310">
        <f>'NonE-natural gas'!AD63+'E-natural gas'!AD63</f>
        <v>659875516736386.38</v>
      </c>
      <c r="AE15" s="310">
        <f>'NonE-natural gas'!AE63+'E-natural gas'!AE63</f>
        <v>642380345986296.88</v>
      </c>
      <c r="AF15" s="310">
        <f>'NonE-natural gas'!AF63+'E-natural gas'!AF63</f>
        <v>624875206235745.25</v>
      </c>
      <c r="AG15" s="310">
        <f>'NonE-natural gas'!AG63+'E-natural gas'!AG63</f>
        <v>607360102334578.88</v>
      </c>
      <c r="AH15" s="310">
        <f>'NonE-natural gas'!AH63+'E-natural gas'!AH63</f>
        <v>592194379288910.63</v>
      </c>
      <c r="AI15" s="310">
        <f>'NonE-natural gas'!AI63+'E-natural gas'!AI63</f>
        <v>577020021655613.38</v>
      </c>
      <c r="AJ15" s="310">
        <f>'NonE-natural gas'!AJ63+'E-natural gas'!AJ63</f>
        <v>561837033637503.44</v>
      </c>
      <c r="AK15" s="310">
        <f>'NonE-natural gas'!AK63+'E-natural gas'!AK63</f>
        <v>546645419437169.63</v>
      </c>
      <c r="AL15" s="310">
        <f>'NonE-natural gas'!AL63+'E-natural gas'!AL63</f>
        <v>531445183256970.69</v>
      </c>
      <c r="AM15" s="310">
        <f>'NonE-natural gas'!AM63+'E-natural gas'!AM63</f>
        <v>515464839503255.13</v>
      </c>
      <c r="AN15" s="310">
        <f>'NonE-natural gas'!AN63+'E-natural gas'!AN63</f>
        <v>499475451891935.81</v>
      </c>
      <c r="AO15" s="310">
        <f>'NonE-natural gas'!AO63+'E-natural gas'!AO63</f>
        <v>483477024835664.25</v>
      </c>
      <c r="AP15" s="310">
        <f>'NonE-natural gas'!AP63+'E-natural gas'!AP63</f>
        <v>467469562746851.44</v>
      </c>
      <c r="AQ15" s="310">
        <f>'NonE-natural gas'!AQ63+'E-natural gas'!AQ63</f>
        <v>451415043380539.56</v>
      </c>
    </row>
    <row r="16" spans="1:43" x14ac:dyDescent="0.2">
      <c r="A16" s="133" t="s">
        <v>103</v>
      </c>
      <c r="B16" s="310">
        <f>'NonE-natural gas'!B64+'E-natural gas'!B64</f>
        <v>199039458898500.03</v>
      </c>
      <c r="C16" s="310">
        <f>'NonE-natural gas'!C64+'E-natural gas'!C64</f>
        <v>184811441809500</v>
      </c>
      <c r="D16" s="310">
        <f>'NonE-natural gas'!D64+'E-natural gas'!D64</f>
        <v>196189403623694.63</v>
      </c>
      <c r="E16" s="310">
        <f>'NonE-natural gas'!E64+'E-natural gas'!E64</f>
        <v>228815875522837.88</v>
      </c>
      <c r="F16" s="310">
        <f>'NonE-natural gas'!F64+'E-natural gas'!F64</f>
        <v>254603560765787.69</v>
      </c>
      <c r="G16" s="310">
        <f>'NonE-natural gas'!G64+'E-natural gas'!G64</f>
        <v>273334198648136.09</v>
      </c>
      <c r="H16" s="310">
        <f>'NonE-natural gas'!H64+'E-natural gas'!H64</f>
        <v>291534682133153.69</v>
      </c>
      <c r="I16" s="310">
        <f>'NonE-natural gas'!I64+'E-natural gas'!I64</f>
        <v>310626887180213.69</v>
      </c>
      <c r="J16" s="310">
        <f>'NonE-natural gas'!J64+'E-natural gas'!J64</f>
        <v>323349295207181.75</v>
      </c>
      <c r="K16" s="310">
        <f>'NonE-natural gas'!K64+'E-natural gas'!K64</f>
        <v>336539570137586</v>
      </c>
      <c r="L16" s="310">
        <f>'NonE-natural gas'!L64+'E-natural gas'!L64</f>
        <v>346733658428611.5</v>
      </c>
      <c r="M16" s="310">
        <f>'NonE-natural gas'!M64+'E-natural gas'!M64</f>
        <v>354764359628426.69</v>
      </c>
      <c r="N16" s="310">
        <f>'NonE-natural gas'!N64+'E-natural gas'!N64</f>
        <v>360407804742743.56</v>
      </c>
      <c r="O16" s="310">
        <f>'NonE-natural gas'!O64+'E-natural gas'!O64</f>
        <v>365961786616685.38</v>
      </c>
      <c r="P16" s="310">
        <f>'NonE-natural gas'!P64+'E-natural gas'!P64</f>
        <v>371426755413813.31</v>
      </c>
      <c r="Q16" s="310">
        <f>'NonE-natural gas'!Q64+'E-natural gas'!Q64</f>
        <v>376803161228690.13</v>
      </c>
      <c r="R16" s="310">
        <f>'NonE-natural gas'!R64+'E-natural gas'!R64</f>
        <v>382091454086881.69</v>
      </c>
      <c r="S16" s="310">
        <f>'NonE-natural gas'!S64+'E-natural gas'!S64</f>
        <v>383701578770239.13</v>
      </c>
      <c r="T16" s="310">
        <f>'NonE-natural gas'!T64+'E-natural gas'!T64</f>
        <v>385304131776433.94</v>
      </c>
      <c r="U16" s="310">
        <f>'NonE-natural gas'!U64+'E-natural gas'!U64</f>
        <v>386899108454639.25</v>
      </c>
      <c r="V16" s="310">
        <f>'NonE-natural gas'!V64+'E-natural gas'!V64</f>
        <v>388486504154356.25</v>
      </c>
      <c r="W16" s="310">
        <f>'NonE-natural gas'!W64+'E-natural gas'!W64</f>
        <v>390066314225414.56</v>
      </c>
      <c r="X16" s="310">
        <f>'NonE-natural gas'!X64+'E-natural gas'!X64</f>
        <v>388449029212169</v>
      </c>
      <c r="Y16" s="310">
        <f>'NonE-natural gas'!Y64+'E-natural gas'!Y64</f>
        <v>386834690070207.75</v>
      </c>
      <c r="Z16" s="310">
        <f>'NonE-natural gas'!Z64+'E-natural gas'!Z64</f>
        <v>385223298864420.25</v>
      </c>
      <c r="AA16" s="310">
        <f>'NonE-natural gas'!AA64+'E-natural gas'!AA64</f>
        <v>383614857659550.94</v>
      </c>
      <c r="AB16" s="310">
        <f>'NonE-natural gas'!AB64+'E-natural gas'!AB64</f>
        <v>382009368520200.38</v>
      </c>
      <c r="AC16" s="310">
        <f>'NonE-natural gas'!AC64+'E-natural gas'!AC64</f>
        <v>376277689766047.19</v>
      </c>
      <c r="AD16" s="310">
        <f>'NonE-natural gas'!AD64+'E-natural gas'!AD64</f>
        <v>370562756355249.75</v>
      </c>
      <c r="AE16" s="310">
        <f>'NonE-natural gas'!AE64+'E-natural gas'!AE64</f>
        <v>364864579114201.44</v>
      </c>
      <c r="AF16" s="310">
        <f>'NonE-natural gas'!AF64+'E-natural gas'!AF64</f>
        <v>359183168868534.38</v>
      </c>
      <c r="AG16" s="310">
        <f>'NonE-natural gas'!AG64+'E-natural gas'!AG64</f>
        <v>353518536443119.31</v>
      </c>
      <c r="AH16" s="310">
        <f>'NonE-natural gas'!AH64+'E-natural gas'!AH64</f>
        <v>344799711412394.31</v>
      </c>
      <c r="AI16" s="310">
        <f>'NonE-natural gas'!AI64+'E-natural gas'!AI64</f>
        <v>336108049614431.75</v>
      </c>
      <c r="AJ16" s="310">
        <f>'NonE-natural gas'!AJ64+'E-natural gas'!AJ64</f>
        <v>327443568441752.88</v>
      </c>
      <c r="AK16" s="310">
        <f>'NonE-natural gas'!AK64+'E-natural gas'!AK64</f>
        <v>318806285285655.5</v>
      </c>
      <c r="AL16" s="310">
        <f>'NonE-natural gas'!AL64+'E-natural gas'!AL64</f>
        <v>310196217536212.88</v>
      </c>
      <c r="AM16" s="310">
        <f>'NonE-natural gas'!AM64+'E-natural gas'!AM64</f>
        <v>301600349795519.25</v>
      </c>
      <c r="AN16" s="310">
        <f>'NonE-natural gas'!AN64+'E-natural gas'!AN64</f>
        <v>293031776688499.38</v>
      </c>
      <c r="AO16" s="310">
        <f>'NonE-natural gas'!AO64+'E-natural gas'!AO64</f>
        <v>284490515629666.63</v>
      </c>
      <c r="AP16" s="310">
        <f>'NonE-natural gas'!AP64+'E-natural gas'!AP64</f>
        <v>275976584032309.03</v>
      </c>
      <c r="AQ16" s="310">
        <f>'NonE-natural gas'!AQ64+'E-natural gas'!AQ64</f>
        <v>267466691937916.16</v>
      </c>
    </row>
    <row r="17" spans="1:43" x14ac:dyDescent="0.2">
      <c r="A17" s="133" t="s">
        <v>104</v>
      </c>
      <c r="B17" s="310">
        <f>'NonE-natural gas'!B65+'E-natural gas'!B65</f>
        <v>223712096107500</v>
      </c>
      <c r="C17" s="310">
        <f>'NonE-natural gas'!C65+'E-natural gas'!C65</f>
        <v>263112758815500</v>
      </c>
      <c r="D17" s="310">
        <f>'NonE-natural gas'!D65+'E-natural gas'!D65</f>
        <v>315352127053774.06</v>
      </c>
      <c r="E17" s="310">
        <f>'NonE-natural gas'!E65+'E-natural gas'!E65</f>
        <v>333382887550463.81</v>
      </c>
      <c r="F17" s="310">
        <f>'NonE-natural gas'!F65+'E-natural gas'!F65</f>
        <v>346440800748440.75</v>
      </c>
      <c r="G17" s="310">
        <f>'NonE-natural gas'!G65+'E-natural gas'!G65</f>
        <v>357829039599442.56</v>
      </c>
      <c r="H17" s="310">
        <f>'NonE-natural gas'!H65+'E-natural gas'!H65</f>
        <v>371539576446876.94</v>
      </c>
      <c r="I17" s="310">
        <f>'NonE-natural gas'!I65+'E-natural gas'!I65</f>
        <v>387597856896176.88</v>
      </c>
      <c r="J17" s="310">
        <f>'NonE-natural gas'!J65+'E-natural gas'!J65</f>
        <v>397348714894612.06</v>
      </c>
      <c r="K17" s="310">
        <f>'NonE-natural gas'!K65+'E-natural gas'!K65</f>
        <v>405986329789206</v>
      </c>
      <c r="L17" s="310">
        <f>'NonE-natural gas'!L65+'E-natural gas'!L65</f>
        <v>411188984939393.5</v>
      </c>
      <c r="M17" s="310">
        <f>'NonE-natural gas'!M65+'E-natural gas'!M65</f>
        <v>413817322365433</v>
      </c>
      <c r="N17" s="310">
        <f>'NonE-natural gas'!N65+'E-natural gas'!N65</f>
        <v>418492976921558.25</v>
      </c>
      <c r="O17" s="310">
        <f>'NonE-natural gas'!O65+'E-natural gas'!O65</f>
        <v>422220567338238.88</v>
      </c>
      <c r="P17" s="310">
        <f>'NonE-natural gas'!P65+'E-natural gas'!P65</f>
        <v>425165939105075.19</v>
      </c>
      <c r="Q17" s="310">
        <f>'NonE-natural gas'!Q65+'E-natural gas'!Q65</f>
        <v>427505376077285.5</v>
      </c>
      <c r="R17" s="310">
        <f>'NonE-natural gas'!R65+'E-natural gas'!R65</f>
        <v>429422600522925.63</v>
      </c>
      <c r="S17" s="310">
        <f>'NonE-natural gas'!S65+'E-natural gas'!S65</f>
        <v>432279103233369.19</v>
      </c>
      <c r="T17" s="310">
        <f>'NonE-natural gas'!T65+'E-natural gas'!T65</f>
        <v>434921293310821</v>
      </c>
      <c r="U17" s="310">
        <f>'NonE-natural gas'!U65+'E-natural gas'!U65</f>
        <v>437353207303824.69</v>
      </c>
      <c r="V17" s="310">
        <f>'NonE-natural gas'!V65+'E-natural gas'!V65</f>
        <v>439579375704220.06</v>
      </c>
      <c r="W17" s="310">
        <f>'NonE-natural gas'!W65+'E-natural gas'!W65</f>
        <v>441604793068688</v>
      </c>
      <c r="X17" s="310">
        <f>'NonE-natural gas'!X65+'E-natural gas'!X65</f>
        <v>443434887712854.81</v>
      </c>
      <c r="Y17" s="310">
        <f>'NonE-natural gas'!Y65+'E-natural gas'!Y65</f>
        <v>445075491191230.5</v>
      </c>
      <c r="Z17" s="310">
        <f>'NonE-natural gas'!Z65+'E-natural gas'!Z65</f>
        <v>446532807766139</v>
      </c>
      <c r="AA17" s="310">
        <f>'NonE-natural gas'!AA65+'E-natural gas'!AA65</f>
        <v>447813384057643</v>
      </c>
      <c r="AB17" s="310">
        <f>'NonE-natural gas'!AB65+'E-natural gas'!AB65</f>
        <v>448924079054741.44</v>
      </c>
      <c r="AC17" s="310">
        <f>'NonE-natural gas'!AC65+'E-natural gas'!AC65</f>
        <v>449872034655791.13</v>
      </c>
      <c r="AD17" s="310">
        <f>'NonE-natural gas'!AD65+'E-natural gas'!AD65</f>
        <v>450664646893410.81</v>
      </c>
      <c r="AE17" s="310">
        <f>'NonE-natural gas'!AE65+'E-natural gas'!AE65</f>
        <v>451309537986302.81</v>
      </c>
      <c r="AF17" s="310">
        <f>'NonE-natural gas'!AF65+'E-natural gas'!AF65</f>
        <v>451814529347403.63</v>
      </c>
      <c r="AG17" s="310">
        <f>'NonE-natural gas'!AG65+'E-natural gas'!AG65</f>
        <v>452187615664951.06</v>
      </c>
      <c r="AH17" s="310">
        <f>'NonE-natural gas'!AH65+'E-natural gas'!AH65</f>
        <v>452436940160324.06</v>
      </c>
      <c r="AI17" s="310">
        <f>'NonE-natural gas'!AI65+'E-natural gas'!AI65</f>
        <v>452570771114160.5</v>
      </c>
      <c r="AJ17" s="310">
        <f>'NonE-natural gas'!AJ65+'E-natural gas'!AJ65</f>
        <v>452597479740227.31</v>
      </c>
      <c r="AK17" s="310">
        <f>'NonE-natural gas'!AK65+'E-natural gas'!AK65</f>
        <v>452525519475072.94</v>
      </c>
      <c r="AL17" s="310">
        <f>'NonE-natural gas'!AL65+'E-natural gas'!AL65</f>
        <v>452363406740537.06</v>
      </c>
      <c r="AM17" s="310">
        <f>'NonE-natural gas'!AM65+'E-natural gas'!AM65</f>
        <v>452119703225963</v>
      </c>
      <c r="AN17" s="310">
        <f>'NonE-natural gas'!AN65+'E-natural gas'!AN65</f>
        <v>451802999727307.88</v>
      </c>
      <c r="AO17" s="310">
        <f>'NonE-natural gas'!AO65+'E-natural gas'!AO65</f>
        <v>451421901571577.19</v>
      </c>
      <c r="AP17" s="310">
        <f>'NonE-natural gas'!AP65+'E-natural gas'!AP65</f>
        <v>450985015646935.63</v>
      </c>
      <c r="AQ17" s="310">
        <f>'NonE-natural gas'!AQ65+'E-natural gas'!AQ65</f>
        <v>450463381657734.56</v>
      </c>
    </row>
    <row r="18" spans="1:43" x14ac:dyDescent="0.2">
      <c r="A18" s="133" t="s">
        <v>105</v>
      </c>
      <c r="B18" s="310">
        <f>'NonE-natural gas'!B66+'E-natural gas'!B66</f>
        <v>125363219685000</v>
      </c>
      <c r="C18" s="310">
        <f>'NonE-natural gas'!C66+'E-natural gas'!C66</f>
        <v>102873952533000</v>
      </c>
      <c r="D18" s="310">
        <f>'NonE-natural gas'!D66+'E-natural gas'!D66</f>
        <v>104427434661257.75</v>
      </c>
      <c r="E18" s="310">
        <f>'NonE-natural gas'!E66+'E-natural gas'!E66</f>
        <v>134536445516141.11</v>
      </c>
      <c r="F18" s="310">
        <f>'NonE-natural gas'!F66+'E-natural gas'!F66</f>
        <v>138754779609702.8</v>
      </c>
      <c r="G18" s="310">
        <f>'NonE-natural gas'!G66+'E-natural gas'!G66</f>
        <v>146289196326285.91</v>
      </c>
      <c r="H18" s="310">
        <f>'NonE-natural gas'!H66+'E-natural gas'!H66</f>
        <v>155720710635106.75</v>
      </c>
      <c r="I18" s="310">
        <f>'NonE-natural gas'!I66+'E-natural gas'!I66</f>
        <v>163868509322814.5</v>
      </c>
      <c r="J18" s="310">
        <f>'NonE-natural gas'!J66+'E-natural gas'!J66</f>
        <v>170096806512127.34</v>
      </c>
      <c r="K18" s="310">
        <f>'NonE-natural gas'!K66+'E-natural gas'!K66</f>
        <v>175001944027394.72</v>
      </c>
      <c r="L18" s="310">
        <f>'NonE-natural gas'!L66+'E-natural gas'!L66</f>
        <v>179152220725942.19</v>
      </c>
      <c r="M18" s="310">
        <f>'NonE-natural gas'!M66+'E-natural gas'!M66</f>
        <v>183268119739708.94</v>
      </c>
      <c r="N18" s="310">
        <f>'NonE-natural gas'!N66+'E-natural gas'!N66</f>
        <v>188707350029818.78</v>
      </c>
      <c r="O18" s="310">
        <f>'NonE-natural gas'!O66+'E-natural gas'!O66</f>
        <v>194804853816903.31</v>
      </c>
      <c r="P18" s="310">
        <f>'NonE-natural gas'!P66+'E-natural gas'!P66</f>
        <v>201390325079227.66</v>
      </c>
      <c r="Q18" s="310">
        <f>'NonE-natural gas'!Q66+'E-natural gas'!Q66</f>
        <v>208268562763073</v>
      </c>
      <c r="R18" s="310">
        <f>'NonE-natural gas'!R66+'E-natural gas'!R66</f>
        <v>215215317603186.88</v>
      </c>
      <c r="S18" s="310">
        <f>'NonE-natural gas'!S66+'E-natural gas'!S66</f>
        <v>222865444532968.69</v>
      </c>
      <c r="T18" s="310">
        <f>'NonE-natural gas'!T66+'E-natural gas'!T66</f>
        <v>230367745741238.59</v>
      </c>
      <c r="U18" s="310">
        <f>'NonE-natural gas'!U66+'E-natural gas'!U66</f>
        <v>237692559871411.97</v>
      </c>
      <c r="V18" s="310">
        <f>'NonE-natural gas'!V66+'E-natural gas'!V66</f>
        <v>244810579720804.66</v>
      </c>
      <c r="W18" s="310">
        <f>'NonE-natural gas'!W66+'E-natural gas'!W66</f>
        <v>251693061325383.16</v>
      </c>
      <c r="X18" s="310">
        <f>'NonE-natural gas'!X66+'E-natural gas'!X66</f>
        <v>258312029826741.47</v>
      </c>
      <c r="Y18" s="310">
        <f>'NonE-natural gas'!Y66+'E-natural gas'!Y66</f>
        <v>264640479941806.88</v>
      </c>
      <c r="Z18" s="310">
        <f>'NonE-natural gas'!Z66+'E-natural gas'!Z66</f>
        <v>270652568930903.38</v>
      </c>
      <c r="AA18" s="310">
        <f>'NonE-natural gas'!AA66+'E-natural gas'!AA66</f>
        <v>276323800064380.56</v>
      </c>
      <c r="AB18" s="310">
        <f>'NonE-natural gas'!AB66+'E-natural gas'!AB66</f>
        <v>281631194719763.38</v>
      </c>
      <c r="AC18" s="310">
        <f>'NonE-natural gas'!AC66+'E-natural gas'!AC66</f>
        <v>286553451397795.25</v>
      </c>
      <c r="AD18" s="310">
        <f>'NonE-natural gas'!AD66+'E-natural gas'!AD66</f>
        <v>291071090123688.44</v>
      </c>
      <c r="AE18" s="310">
        <f>'NonE-natural gas'!AE66+'E-natural gas'!AE66</f>
        <v>295166580896140.56</v>
      </c>
      <c r="AF18" s="310">
        <f>'NonE-natural gas'!AF66+'E-natural gas'!AF66</f>
        <v>298824455057510.19</v>
      </c>
      <c r="AG18" s="310">
        <f>'NonE-natural gas'!AG66+'E-natural gas'!AG66</f>
        <v>302031398680330.69</v>
      </c>
      <c r="AH18" s="310">
        <f>'NonE-natural gas'!AH66+'E-natural gas'!AH66</f>
        <v>304776327294179.38</v>
      </c>
      <c r="AI18" s="310">
        <f>'NonE-natural gas'!AI66+'E-natural gas'!AI66</f>
        <v>307050441508978.63</v>
      </c>
      <c r="AJ18" s="310">
        <f>'NonE-natural gas'!AJ66+'E-natural gas'!AJ66</f>
        <v>308847263322410.13</v>
      </c>
      <c r="AK18" s="310">
        <f>'NonE-natural gas'!AK66+'E-natural gas'!AK66</f>
        <v>310162653126562.44</v>
      </c>
      <c r="AL18" s="310">
        <f>'NonE-natural gas'!AL66+'E-natural gas'!AL66</f>
        <v>310994807648960.81</v>
      </c>
      <c r="AM18" s="310">
        <f>'NonE-natural gas'!AM66+'E-natural gas'!AM66</f>
        <v>311344239272564.56</v>
      </c>
      <c r="AN18" s="310">
        <f>'NonE-natural gas'!AN66+'E-natural gas'!AN66</f>
        <v>311213737375460.5</v>
      </c>
      <c r="AO18" s="310">
        <f>'NonE-natural gas'!AO66+'E-natural gas'!AO66</f>
        <v>310608312511396.13</v>
      </c>
      <c r="AP18" s="310">
        <f>'NonE-natural gas'!AP66+'E-natural gas'!AP66</f>
        <v>309535124415104.31</v>
      </c>
      <c r="AQ18" s="310">
        <f>'NonE-natural gas'!AQ66+'E-natural gas'!AQ66</f>
        <v>307977717311259.31</v>
      </c>
    </row>
    <row r="19" spans="1:43" x14ac:dyDescent="0.2">
      <c r="A19" s="133" t="s">
        <v>106</v>
      </c>
      <c r="B19" s="310">
        <f>'NonE-natural gas'!B67+'E-natural gas'!B67</f>
        <v>42250710645000</v>
      </c>
      <c r="C19" s="310">
        <f>'NonE-natural gas'!C67+'E-natural gas'!C67</f>
        <v>55098148957500</v>
      </c>
      <c r="D19" s="310">
        <f>'NonE-natural gas'!D67+'E-natural gas'!D67</f>
        <v>59028050134897.422</v>
      </c>
      <c r="E19" s="310">
        <f>'NonE-natural gas'!E67+'E-natural gas'!E67</f>
        <v>75913158765237.641</v>
      </c>
      <c r="F19" s="310">
        <f>'NonE-natural gas'!F67+'E-natural gas'!F67</f>
        <v>79035519984412.641</v>
      </c>
      <c r="G19" s="310">
        <f>'NonE-natural gas'!G67+'E-natural gas'!G67</f>
        <v>84444084937232.594</v>
      </c>
      <c r="H19" s="310">
        <f>'NonE-natural gas'!H67+'E-natural gas'!H67</f>
        <v>91469310059078.563</v>
      </c>
      <c r="I19" s="310">
        <f>'NonE-natural gas'!I67+'E-natural gas'!I67</f>
        <v>98160127014687.016</v>
      </c>
      <c r="J19" s="310">
        <f>'NonE-natural gas'!J67+'E-natural gas'!J67</f>
        <v>103919136218156.42</v>
      </c>
      <c r="K19" s="310">
        <f>'NonE-natural gas'!K67+'E-natural gas'!K67</f>
        <v>108924551513440.38</v>
      </c>
      <c r="L19" s="310">
        <f>'NonE-natural gas'!L67+'E-natural gas'!L67</f>
        <v>113325994104594</v>
      </c>
      <c r="M19" s="310">
        <f>'NonE-natural gas'!M67+'E-natural gas'!M67</f>
        <v>117381112960277.84</v>
      </c>
      <c r="N19" s="310">
        <f>'NonE-natural gas'!N67+'E-natural gas'!N67</f>
        <v>121709569787508</v>
      </c>
      <c r="O19" s="310">
        <f>'NonE-natural gas'!O67+'E-natural gas'!O67</f>
        <v>126012442280862.36</v>
      </c>
      <c r="P19" s="310">
        <f>'NonE-natural gas'!P67+'E-natural gas'!P67</f>
        <v>130265490498670.09</v>
      </c>
      <c r="Q19" s="310">
        <f>'NonE-natural gas'!Q67+'E-natural gas'!Q67</f>
        <v>134442823790579</v>
      </c>
      <c r="R19" s="310">
        <f>'NonE-natural gas'!R67+'E-natural gas'!R67</f>
        <v>138517043039015.53</v>
      </c>
      <c r="S19" s="310">
        <f>'NonE-natural gas'!S67+'E-natural gas'!S67</f>
        <v>142867925839173.34</v>
      </c>
      <c r="T19" s="310">
        <f>'NonE-natural gas'!T67+'E-natural gas'!T67</f>
        <v>147099739240069.41</v>
      </c>
      <c r="U19" s="310">
        <f>'NonE-natural gas'!U67+'E-natural gas'!U67</f>
        <v>151198032795186.75</v>
      </c>
      <c r="V19" s="310">
        <f>'NonE-natural gas'!V67+'E-natural gas'!V67</f>
        <v>155148968238115.19</v>
      </c>
      <c r="W19" s="310">
        <f>'NonE-natural gas'!W67+'E-natural gas'!W67</f>
        <v>158939409216921.41</v>
      </c>
      <c r="X19" s="310">
        <f>'NonE-natural gas'!X67+'E-natural gas'!X67</f>
        <v>162557003880052.94</v>
      </c>
      <c r="Y19" s="310">
        <f>'NonE-natural gas'!Y67+'E-natural gas'!Y67</f>
        <v>165990259586190.28</v>
      </c>
      <c r="Z19" s="310">
        <f>'NonE-natural gas'!Z67+'E-natural gas'!Z67</f>
        <v>169228609128297.03</v>
      </c>
      <c r="AA19" s="310">
        <f>'NonE-natural gas'!AA67+'E-natural gas'!AA67</f>
        <v>172262467984891.5</v>
      </c>
      <c r="AB19" s="310">
        <f>'NonE-natural gas'!AB67+'E-natural gas'!AB67</f>
        <v>175083282236959.09</v>
      </c>
      <c r="AC19" s="310">
        <f>'NonE-natural gas'!AC67+'E-natural gas'!AC67</f>
        <v>177683566914871.41</v>
      </c>
      <c r="AD19" s="310">
        <f>'NonE-natural gas'!AD67+'E-natural gas'!AD67</f>
        <v>180056934664010.94</v>
      </c>
      <c r="AE19" s="310">
        <f>'NonE-natural gas'!AE67+'E-natural gas'!AE67</f>
        <v>182198114738640.75</v>
      </c>
      <c r="AF19" s="310">
        <f>'NonE-natural gas'!AF67+'E-natural gas'!AF67</f>
        <v>184102962449073.25</v>
      </c>
      <c r="AG19" s="310">
        <f>'NonE-natural gas'!AG67+'E-natural gas'!AG67</f>
        <v>185768459295843.59</v>
      </c>
      <c r="AH19" s="310">
        <f>'NonE-natural gas'!AH67+'E-natural gas'!AH67</f>
        <v>187192704124973.72</v>
      </c>
      <c r="AI19" s="310">
        <f>'NonE-natural gas'!AI67+'E-natural gas'!AI67</f>
        <v>188374895729370.25</v>
      </c>
      <c r="AJ19" s="310">
        <f>'NonE-natural gas'!AJ67+'E-natural gas'!AJ67</f>
        <v>189315307402063.97</v>
      </c>
      <c r="AK19" s="310">
        <f>'NonE-natural gas'!AK67+'E-natural gas'!AK67</f>
        <v>190015254016644.34</v>
      </c>
      <c r="AL19" s="310">
        <f>'NonE-natural gas'!AL67+'E-natural gas'!AL67</f>
        <v>190477052268460.16</v>
      </c>
      <c r="AM19" s="310">
        <f>'NonE-natural gas'!AM67+'E-natural gas'!AM67</f>
        <v>190703974756722.75</v>
      </c>
      <c r="AN19" s="310">
        <f>'NonE-natural gas'!AN67+'E-natural gas'!AN67</f>
        <v>190700198622580.53</v>
      </c>
      <c r="AO19" s="310">
        <f>'NonE-natural gas'!AO67+'E-natural gas'!AO67</f>
        <v>190470749481713.34</v>
      </c>
      <c r="AP19" s="310">
        <f>'NonE-natural gas'!AP67+'E-natural gas'!AP67</f>
        <v>190021441402424.5</v>
      </c>
      <c r="AQ19" s="310">
        <f>'NonE-natural gas'!AQ67+'E-natural gas'!AQ67</f>
        <v>189343027203287.03</v>
      </c>
    </row>
    <row r="20" spans="1:43" x14ac:dyDescent="0.2">
      <c r="A20" s="133" t="s">
        <v>107</v>
      </c>
      <c r="B20" s="310">
        <f>'NonE-natural gas'!B68+'E-natural gas'!B68</f>
        <v>17978080164000</v>
      </c>
      <c r="C20" s="310">
        <f>'NonE-natural gas'!C68+'E-natural gas'!C68</f>
        <v>16983618993000</v>
      </c>
      <c r="D20" s="310">
        <f>'NonE-natural gas'!D68+'E-natural gas'!D68</f>
        <v>13641233345599.277</v>
      </c>
      <c r="E20" s="310">
        <f>'NonE-natural gas'!E68+'E-natural gas'!E68</f>
        <v>21014400296905.277</v>
      </c>
      <c r="F20" s="310">
        <f>'NonE-natural gas'!F68+'E-natural gas'!F68</f>
        <v>20960230478774.031</v>
      </c>
      <c r="G20" s="310">
        <f>'NonE-natural gas'!G68+'E-natural gas'!G68</f>
        <v>21205274102949.52</v>
      </c>
      <c r="H20" s="310">
        <f>'NonE-natural gas'!H68+'E-natural gas'!H68</f>
        <v>21633706021851.184</v>
      </c>
      <c r="I20" s="310">
        <f>'NonE-natural gas'!I68+'E-natural gas'!I68</f>
        <v>22055437155426.223</v>
      </c>
      <c r="J20" s="310">
        <f>'NonE-natural gas'!J68+'E-natural gas'!J68</f>
        <v>22418634589628.766</v>
      </c>
      <c r="K20" s="310">
        <f>'NonE-natural gas'!K68+'E-natural gas'!K68</f>
        <v>22730874676225.301</v>
      </c>
      <c r="L20" s="310">
        <f>'NonE-natural gas'!L68+'E-natural gas'!L68</f>
        <v>22969168281935.352</v>
      </c>
      <c r="M20" s="310">
        <f>'NonE-natural gas'!M68+'E-natural gas'!M68</f>
        <v>23124162004321.195</v>
      </c>
      <c r="N20" s="310">
        <f>'NonE-natural gas'!N68+'E-natural gas'!N68</f>
        <v>23368306500311.25</v>
      </c>
      <c r="O20" s="310">
        <f>'NonE-natural gas'!O68+'E-natural gas'!O68</f>
        <v>23535765820445.094</v>
      </c>
      <c r="P20" s="310">
        <f>'NonE-natural gas'!P68+'E-natural gas'!P68</f>
        <v>23631425908230.664</v>
      </c>
      <c r="Q20" s="310">
        <f>'NonE-natural gas'!Q68+'E-natural gas'!Q68</f>
        <v>23660981823266.137</v>
      </c>
      <c r="R20" s="310">
        <f>'NonE-natural gas'!R68+'E-natural gas'!R68</f>
        <v>23630759465889.805</v>
      </c>
      <c r="S20" s="310">
        <f>'NonE-natural gas'!S68+'E-natural gas'!S68</f>
        <v>23734464178764.797</v>
      </c>
      <c r="T20" s="310">
        <f>'NonE-natural gas'!T68+'E-natural gas'!T68</f>
        <v>23792602720277.184</v>
      </c>
      <c r="U20" s="310">
        <f>'NonE-natural gas'!U68+'E-natural gas'!U68</f>
        <v>23807778333156.645</v>
      </c>
      <c r="V20" s="310">
        <f>'NonE-natural gas'!V68+'E-natural gas'!V68</f>
        <v>23782790803513.461</v>
      </c>
      <c r="W20" s="310">
        <f>'NonE-natural gas'!W68+'E-natural gas'!W68</f>
        <v>23720581783879.234</v>
      </c>
      <c r="X20" s="310">
        <f>'NonE-natural gas'!X68+'E-natural gas'!X68</f>
        <v>23624183799444.539</v>
      </c>
      <c r="Y20" s="310">
        <f>'NonE-natural gas'!Y68+'E-natural gas'!Y68</f>
        <v>23496673684024.719</v>
      </c>
      <c r="Z20" s="310">
        <f>'NonE-natural gas'!Z68+'E-natural gas'!Z68</f>
        <v>23341130981098.883</v>
      </c>
      <c r="AA20" s="310">
        <f>'NonE-natural gas'!AA68+'E-natural gas'!AA68</f>
        <v>23160601647302.508</v>
      </c>
      <c r="AB20" s="310">
        <f>'NonE-natural gas'!AB68+'E-natural gas'!AB68</f>
        <v>22958067216065.336</v>
      </c>
      <c r="AC20" s="310">
        <f>'NonE-natural gas'!AC68+'E-natural gas'!AC68</f>
        <v>22736419421211.641</v>
      </c>
      <c r="AD20" s="310">
        <f>'NonE-natural gas'!AD68+'E-natural gas'!AD68</f>
        <v>22498440146404.383</v>
      </c>
      <c r="AE20" s="310">
        <f>'NonE-natural gas'!AE68+'E-natural gas'!AE68</f>
        <v>22246786457197.055</v>
      </c>
      <c r="AF20" s="310">
        <f>'NonE-natural gas'!AF68+'E-natural gas'!AF68</f>
        <v>21983980387968.762</v>
      </c>
      <c r="AG20" s="310">
        <f>'NonE-natural gas'!AG68+'E-natural gas'!AG68</f>
        <v>21712403095114.891</v>
      </c>
      <c r="AH20" s="310">
        <f>'NonE-natural gas'!AH68+'E-natural gas'!AH68</f>
        <v>21434292948846.527</v>
      </c>
      <c r="AI20" s="310">
        <f>'NonE-natural gas'!AI68+'E-natural gas'!AI68</f>
        <v>21151747116661.219</v>
      </c>
      <c r="AJ20" s="310">
        <f>'NonE-natural gas'!AJ68+'E-natural gas'!AJ68</f>
        <v>20866726189552.68</v>
      </c>
      <c r="AK20" s="310">
        <f>'NonE-natural gas'!AK68+'E-natural gas'!AK68</f>
        <v>20581061414771.133</v>
      </c>
      <c r="AL20" s="310">
        <f>'NonE-natural gas'!AL68+'E-natural gas'!AL68</f>
        <v>20296464123900.254</v>
      </c>
      <c r="AM20" s="310">
        <f>'NonE-natural gas'!AM68+'E-natural gas'!AM68</f>
        <v>20014536979757.5</v>
      </c>
      <c r="AN20" s="310">
        <f>'NonE-natural gas'!AN68+'E-natural gas'!AN68</f>
        <v>19736786707953.828</v>
      </c>
      <c r="AO20" s="310">
        <f>'NonE-natural gas'!AO68+'E-natural gas'!AO68</f>
        <v>19464638026923.23</v>
      </c>
      <c r="AP20" s="310">
        <f>'NonE-natural gas'!AP68+'E-natural gas'!AP68</f>
        <v>19199448542224.227</v>
      </c>
      <c r="AQ20" s="310">
        <f>'NonE-natural gas'!AQ68+'E-natural gas'!AQ68</f>
        <v>18940945223930.027</v>
      </c>
    </row>
    <row r="21" spans="1:43" x14ac:dyDescent="0.2">
      <c r="A21" s="133" t="s">
        <v>108</v>
      </c>
      <c r="B21" s="310">
        <f>'NonE-natural gas'!B69+'E-natural gas'!B69</f>
        <v>94468255596000</v>
      </c>
      <c r="C21" s="310">
        <f>'NonE-natural gas'!C69+'E-natural gas'!C69</f>
        <v>102360055000500</v>
      </c>
      <c r="D21" s="310">
        <f>'NonE-natural gas'!D69+'E-natural gas'!D69</f>
        <v>104737070334955.83</v>
      </c>
      <c r="E21" s="310">
        <f>'NonE-natural gas'!E69+'E-natural gas'!E69</f>
        <v>120073645215541.95</v>
      </c>
      <c r="F21" s="310">
        <f>'NonE-natural gas'!F69+'E-natural gas'!F69</f>
        <v>132401775457422.34</v>
      </c>
      <c r="G21" s="310">
        <f>'NonE-natural gas'!G69+'E-natural gas'!G69</f>
        <v>140391896935678.88</v>
      </c>
      <c r="H21" s="310">
        <f>'NonE-natural gas'!H69+'E-natural gas'!H69</f>
        <v>148300800369270.06</v>
      </c>
      <c r="I21" s="310">
        <f>'NonE-natural gas'!I69+'E-natural gas'!I69</f>
        <v>152380178059235.06</v>
      </c>
      <c r="J21" s="310">
        <f>'NonE-natural gas'!J69+'E-natural gas'!J69</f>
        <v>156293195295448.41</v>
      </c>
      <c r="K21" s="310">
        <f>'NonE-natural gas'!K69+'E-natural gas'!K69</f>
        <v>160195075324679.91</v>
      </c>
      <c r="L21" s="310">
        <f>'NonE-natural gas'!L69+'E-natural gas'!L69</f>
        <v>164011377937486.53</v>
      </c>
      <c r="M21" s="310">
        <f>'NonE-natural gas'!M69+'E-natural gas'!M69</f>
        <v>167762128171649.13</v>
      </c>
      <c r="N21" s="310">
        <f>'NonE-natural gas'!N69+'E-natural gas'!N69</f>
        <v>169558177947015.75</v>
      </c>
      <c r="O21" s="310">
        <f>'NonE-natural gas'!O69+'E-natural gas'!O69</f>
        <v>171344956299678.56</v>
      </c>
      <c r="P21" s="310">
        <f>'NonE-natural gas'!P69+'E-natural gas'!P69</f>
        <v>173122467756101</v>
      </c>
      <c r="Q21" s="310">
        <f>'NonE-natural gas'!Q69+'E-natural gas'!Q69</f>
        <v>174890716842200.91</v>
      </c>
      <c r="R21" s="310">
        <f>'NonE-natural gas'!R69+'E-natural gas'!R69</f>
        <v>176649708083350.75</v>
      </c>
      <c r="S21" s="310">
        <f>'NonE-natural gas'!S69+'E-natural gas'!S69</f>
        <v>175908650816982.59</v>
      </c>
      <c r="T21" s="310">
        <f>'NonE-natural gas'!T69+'E-natural gas'!T69</f>
        <v>175168847357625.75</v>
      </c>
      <c r="U21" s="310">
        <f>'NonE-natural gas'!U69+'E-natural gas'!U69</f>
        <v>174430297677875.5</v>
      </c>
      <c r="V21" s="310">
        <f>'NonE-natural gas'!V69+'E-natural gas'!V69</f>
        <v>173693001750324.97</v>
      </c>
      <c r="W21" s="310">
        <f>'NonE-natural gas'!W69+'E-natural gas'!W69</f>
        <v>172956959547565.25</v>
      </c>
      <c r="X21" s="310">
        <f>'NonE-natural gas'!X69+'E-natural gas'!X69</f>
        <v>172222171042185.22</v>
      </c>
      <c r="Y21" s="310">
        <f>'NonE-natural gas'!Y69+'E-natural gas'!Y69</f>
        <v>171488636206771.31</v>
      </c>
      <c r="Z21" s="310">
        <f>'NonE-natural gas'!Z69+'E-natural gas'!Z69</f>
        <v>170756355013907.91</v>
      </c>
      <c r="AA21" s="310">
        <f>'NonE-natural gas'!AA69+'E-natural gas'!AA69</f>
        <v>170025327436177.22</v>
      </c>
      <c r="AB21" s="310">
        <f>'NonE-natural gas'!AB69+'E-natural gas'!AB69</f>
        <v>169295553446159.09</v>
      </c>
      <c r="AC21" s="310">
        <f>'NonE-natural gas'!AC69+'E-natural gas'!AC69</f>
        <v>168567033016431.28</v>
      </c>
      <c r="AD21" s="310">
        <f>'NonE-natural gas'!AD69+'E-natural gas'!AD69</f>
        <v>167839766119569.22</v>
      </c>
      <c r="AE21" s="310">
        <f>'NonE-natural gas'!AE69+'E-natural gas'!AE69</f>
        <v>167113752728146.34</v>
      </c>
      <c r="AF21" s="310">
        <f>'NonE-natural gas'!AF69+'E-natural gas'!AF69</f>
        <v>166388992814733.66</v>
      </c>
      <c r="AG21" s="310">
        <f>'NonE-natural gas'!AG69+'E-natural gas'!AG69</f>
        <v>165665486351900.03</v>
      </c>
      <c r="AH21" s="310">
        <f>'NonE-natural gas'!AH69+'E-natural gas'!AH69</f>
        <v>165258411465038.03</v>
      </c>
      <c r="AI21" s="310">
        <f>'NonE-natural gas'!AI69+'E-natural gas'!AI69</f>
        <v>164851839675908.16</v>
      </c>
      <c r="AJ21" s="310">
        <f>'NonE-natural gas'!AJ69+'E-natural gas'!AJ69</f>
        <v>164445770973639.94</v>
      </c>
      <c r="AK21" s="310">
        <f>'NonE-natural gas'!AK69+'E-natural gas'!AK69</f>
        <v>164040205347361.66</v>
      </c>
      <c r="AL21" s="310">
        <f>'NonE-natural gas'!AL69+'E-natural gas'!AL69</f>
        <v>163635142786201.25</v>
      </c>
      <c r="AM21" s="310">
        <f>'NonE-natural gas'!AM69+'E-natural gas'!AM69</f>
        <v>163126149124915.88</v>
      </c>
      <c r="AN21" s="310">
        <f>'NonE-natural gas'!AN69+'E-natural gas'!AN69</f>
        <v>162617908587916.69</v>
      </c>
      <c r="AO21" s="310">
        <f>'NonE-natural gas'!AO69+'E-natural gas'!AO69</f>
        <v>162110421158804.63</v>
      </c>
      <c r="AP21" s="310">
        <f>'NonE-natural gas'!AP69+'E-natural gas'!AP69</f>
        <v>161603686821179.28</v>
      </c>
      <c r="AQ21" s="310">
        <f>'NonE-natural gas'!AQ69+'E-natural gas'!AQ69</f>
        <v>161084089213320.63</v>
      </c>
    </row>
    <row r="22" spans="1:43" x14ac:dyDescent="0.2">
      <c r="A22" s="133" t="s">
        <v>109</v>
      </c>
      <c r="B22" s="310">
        <f>'NonE-natural gas'!B70+'E-natural gas'!B70</f>
        <v>78067979748000</v>
      </c>
      <c r="C22" s="310">
        <f>'NonE-natural gas'!C70+'E-natural gas'!C70</f>
        <v>80020790371500</v>
      </c>
      <c r="D22" s="310">
        <f>'NonE-natural gas'!D70+'E-natural gas'!D70</f>
        <v>87389074206546.781</v>
      </c>
      <c r="E22" s="310">
        <f>'NonE-natural gas'!E70+'E-natural gas'!E70</f>
        <v>94078193720580.438</v>
      </c>
      <c r="F22" s="310">
        <f>'NonE-natural gas'!F70+'E-natural gas'!F70</f>
        <v>96889194641678.719</v>
      </c>
      <c r="G22" s="310">
        <f>'NonE-natural gas'!G70+'E-natural gas'!G70</f>
        <v>98628872860482.078</v>
      </c>
      <c r="H22" s="310">
        <f>'NonE-natural gas'!H70+'E-natural gas'!H70</f>
        <v>100852774752749.78</v>
      </c>
      <c r="I22" s="310">
        <f>'NonE-natural gas'!I70+'E-natural gas'!I70</f>
        <v>103154587016537</v>
      </c>
      <c r="J22" s="310">
        <f>'NonE-natural gas'!J70+'E-natural gas'!J70</f>
        <v>105049384731886.44</v>
      </c>
      <c r="K22" s="310">
        <f>'NonE-natural gas'!K70+'E-natural gas'!K70</f>
        <v>106651713049851.42</v>
      </c>
      <c r="L22" s="310">
        <f>'NonE-natural gas'!L70+'E-natural gas'!L70</f>
        <v>107891981923855.75</v>
      </c>
      <c r="M22" s="310">
        <f>'NonE-natural gas'!M70+'E-natural gas'!M70</f>
        <v>108780928224897.78</v>
      </c>
      <c r="N22" s="310">
        <f>'NonE-natural gas'!N70+'E-natural gas'!N70</f>
        <v>109499861052997.36</v>
      </c>
      <c r="O22" s="310">
        <f>'NonE-natural gas'!O70+'E-natural gas'!O70</f>
        <v>109939117790090.63</v>
      </c>
      <c r="P22" s="310">
        <f>'NonE-natural gas'!P70+'E-natural gas'!P70</f>
        <v>110145507633747.88</v>
      </c>
      <c r="Q22" s="310">
        <f>'NonE-natural gas'!Q70+'E-natural gas'!Q70</f>
        <v>110167928016787.14</v>
      </c>
      <c r="R22" s="310">
        <f>'NonE-natural gas'!R70+'E-natural gas'!R70</f>
        <v>110056428589697.44</v>
      </c>
      <c r="S22" s="310">
        <f>'NonE-natural gas'!S70+'E-natural gas'!S70</f>
        <v>109955763215779.36</v>
      </c>
      <c r="T22" s="310">
        <f>'NonE-natural gas'!T70+'E-natural gas'!T70</f>
        <v>109778417272754.47</v>
      </c>
      <c r="U22" s="310">
        <f>'NonE-natural gas'!U70+'E-natural gas'!U70</f>
        <v>109531240759165.72</v>
      </c>
      <c r="V22" s="310">
        <f>'NonE-natural gas'!V70+'E-natural gas'!V70</f>
        <v>109221167110479.66</v>
      </c>
      <c r="W22" s="310">
        <f>'NonE-natural gas'!W70+'E-natural gas'!W70</f>
        <v>108855172602286.06</v>
      </c>
      <c r="X22" s="310">
        <f>'NonE-natural gas'!X70+'E-natural gas'!X70</f>
        <v>108440239833009.36</v>
      </c>
      <c r="Y22" s="310">
        <f>'NonE-natural gas'!Y70+'E-natural gas'!Y70</f>
        <v>107983325417792</v>
      </c>
      <c r="Z22" s="310">
        <f>'NonE-natural gas'!Z70+'E-natural gas'!Z70</f>
        <v>107491331966836.64</v>
      </c>
      <c r="AA22" s="310">
        <f>'NonE-natural gas'!AA70+'E-natural gas'!AA70</f>
        <v>106971084370030.53</v>
      </c>
      <c r="AB22" s="310">
        <f>'NonE-natural gas'!AB70+'E-natural gas'!AB70</f>
        <v>106429310365415.77</v>
      </c>
      <c r="AC22" s="310">
        <f>'NonE-natural gas'!AC70+'E-natural gas'!AC70</f>
        <v>105872625332125.27</v>
      </c>
      <c r="AD22" s="310">
        <f>'NonE-natural gas'!AD70+'E-natural gas'!AD70</f>
        <v>105307521218817.86</v>
      </c>
      <c r="AE22" s="310">
        <f>'NonE-natural gas'!AE70+'E-natural gas'!AE70</f>
        <v>104740359496247.02</v>
      </c>
      <c r="AF22" s="310">
        <f>'NonE-natural gas'!AF70+'E-natural gas'!AF70</f>
        <v>104177368007248.91</v>
      </c>
      <c r="AG22" s="310">
        <f>'NonE-natural gas'!AG70+'E-natural gas'!AG70</f>
        <v>103624641578817.13</v>
      </c>
      <c r="AH22" s="310">
        <f>'NonE-natural gas'!AH70+'E-natural gas'!AH70</f>
        <v>103088146258783.41</v>
      </c>
      <c r="AI22" s="310">
        <f>'NonE-natural gas'!AI70+'E-natural gas'!AI70</f>
        <v>102573727043594.33</v>
      </c>
      <c r="AJ22" s="310">
        <f>'NonE-natural gas'!AJ70+'E-natural gas'!AJ70</f>
        <v>102087118973476.48</v>
      </c>
      <c r="AK22" s="310">
        <f>'NonE-natural gas'!AK70+'E-natural gas'!AK70</f>
        <v>101633961486588.28</v>
      </c>
      <c r="AL22" s="310">
        <f>'NonE-natural gas'!AL70+'E-natural gas'!AL70</f>
        <v>101219815944337.97</v>
      </c>
      <c r="AM22" s="310">
        <f>'NonE-natural gas'!AM70+'E-natural gas'!AM70</f>
        <v>100850186265688.19</v>
      </c>
      <c r="AN22" s="310">
        <f>'NonE-natural gas'!AN70+'E-natural gas'!AN70</f>
        <v>100530542638859.05</v>
      </c>
      <c r="AO22" s="310">
        <f>'NonE-natural gas'!AO70+'E-natural gas'!AO70</f>
        <v>100266348314322.48</v>
      </c>
      <c r="AP22" s="310">
        <f>'NonE-natural gas'!AP70+'E-natural gas'!AP70</f>
        <v>100063089523461.34</v>
      </c>
      <c r="AQ22" s="310">
        <f>'NonE-natural gas'!AQ70+'E-natural gas'!AQ70</f>
        <v>99917971462775.375</v>
      </c>
    </row>
    <row r="23" spans="1:43" x14ac:dyDescent="0.2">
      <c r="A23" s="133" t="s">
        <v>110</v>
      </c>
      <c r="B23" s="310">
        <f>'NonE-natural gas'!B71+'E-natural gas'!B71</f>
        <v>77065185103500</v>
      </c>
      <c r="C23" s="310">
        <f>'NonE-natural gas'!C71+'E-natural gas'!C71</f>
        <v>78481875598500.016</v>
      </c>
      <c r="D23" s="310">
        <f>'NonE-natural gas'!D71+'E-natural gas'!D71</f>
        <v>93232618634385.266</v>
      </c>
      <c r="E23" s="310">
        <f>'NonE-natural gas'!E71+'E-natural gas'!E71</f>
        <v>98658506025683.25</v>
      </c>
      <c r="F23" s="310">
        <f>'NonE-natural gas'!F71+'E-natural gas'!F71</f>
        <v>103014759142807.27</v>
      </c>
      <c r="G23" s="310">
        <f>'NonE-natural gas'!G71+'E-natural gas'!G71</f>
        <v>106963396268528.81</v>
      </c>
      <c r="H23" s="310">
        <f>'NonE-natural gas'!H71+'E-natural gas'!H71</f>
        <v>111578063288279.75</v>
      </c>
      <c r="I23" s="310">
        <f>'NonE-natural gas'!I71+'E-natural gas'!I71</f>
        <v>117510682598567.67</v>
      </c>
      <c r="J23" s="310">
        <f>'NonE-natural gas'!J71+'E-natural gas'!J71</f>
        <v>120421338618222.81</v>
      </c>
      <c r="K23" s="310">
        <f>'NonE-natural gas'!K71+'E-natural gas'!K71</f>
        <v>123075941735924.67</v>
      </c>
      <c r="L23" s="310">
        <f>'NonE-natural gas'!L71+'E-natural gas'!L71</f>
        <v>124209040247005.36</v>
      </c>
      <c r="M23" s="310">
        <f>'NonE-natural gas'!M71+'E-natural gas'!M71</f>
        <v>124254665300689.41</v>
      </c>
      <c r="N23" s="310">
        <f>'NonE-natural gas'!N71+'E-natural gas'!N71</f>
        <v>125595823040925.5</v>
      </c>
      <c r="O23" s="310">
        <f>'NonE-natural gas'!O71+'E-natural gas'!O71</f>
        <v>126655346196709.97</v>
      </c>
      <c r="P23" s="310">
        <f>'NonE-natural gas'!P71+'E-natural gas'!P71</f>
        <v>127483361902895.16</v>
      </c>
      <c r="Q23" s="310">
        <f>'NonE-natural gas'!Q71+'E-natural gas'!Q71</f>
        <v>128132988120082.72</v>
      </c>
      <c r="R23" s="310">
        <f>'NonE-natural gas'!R71+'E-natural gas'!R71</f>
        <v>128659446412783.28</v>
      </c>
      <c r="S23" s="310">
        <f>'NonE-natural gas'!S71+'E-natural gas'!S71</f>
        <v>129685647829297.95</v>
      </c>
      <c r="T23" s="310">
        <f>'NonE-natural gas'!T71+'E-natural gas'!T71</f>
        <v>130653839981485.7</v>
      </c>
      <c r="U23" s="310">
        <f>'NonE-natural gas'!U71+'E-natural gas'!U71</f>
        <v>131564082908424.56</v>
      </c>
      <c r="V23" s="310">
        <f>'NonE-natural gas'!V71+'E-natural gas'!V71</f>
        <v>132416555216419.78</v>
      </c>
      <c r="W23" s="310">
        <f>'NonE-natural gas'!W71+'E-natural gas'!W71</f>
        <v>133211550645906.28</v>
      </c>
      <c r="X23" s="310">
        <f>'NonE-natural gas'!X71+'E-natural gas'!X71</f>
        <v>133949474362305.03</v>
      </c>
      <c r="Y23" s="310">
        <f>'NonE-natural gas'!Y71+'E-natural gas'!Y71</f>
        <v>134630838998839.47</v>
      </c>
      <c r="Z23" s="310">
        <f>'NonE-natural gas'!Z71+'E-natural gas'!Z71</f>
        <v>135256260479416.84</v>
      </c>
      <c r="AA23" s="310">
        <f>'NonE-natural gas'!AA71+'E-natural gas'!AA71</f>
        <v>135826453649588.23</v>
      </c>
      <c r="AB23" s="310">
        <f>'NonE-natural gas'!AB71+'E-natural gas'!AB71</f>
        <v>136342227743359.16</v>
      </c>
      <c r="AC23" s="310">
        <f>'NonE-natural gas'!AC71+'E-natural gas'!AC71</f>
        <v>136804481713194.83</v>
      </c>
      <c r="AD23" s="310">
        <f>'NonE-natural gas'!AD71+'E-natural gas'!AD71</f>
        <v>137214199450032.05</v>
      </c>
      <c r="AE23" s="310">
        <f>'NonE-natural gas'!AE71+'E-natural gas'!AE71</f>
        <v>137572444919404.92</v>
      </c>
      <c r="AF23" s="310">
        <f>'NonE-natural gas'!AF71+'E-natural gas'!AF71</f>
        <v>137880357238996.19</v>
      </c>
      <c r="AG23" s="310">
        <f>'NonE-natural gas'!AG71+'E-natural gas'!AG71</f>
        <v>138139145722016.88</v>
      </c>
      <c r="AH23" s="310">
        <f>'NonE-natural gas'!AH71+'E-natural gas'!AH71</f>
        <v>138350084909803.91</v>
      </c>
      <c r="AI23" s="310">
        <f>'NonE-natural gas'!AI71+'E-natural gas'!AI71</f>
        <v>138514509615947.38</v>
      </c>
      <c r="AJ23" s="310">
        <f>'NonE-natural gas'!AJ71+'E-natural gas'!AJ71</f>
        <v>138633810003104.31</v>
      </c>
      <c r="AK23" s="310">
        <f>'NonE-natural gas'!AK71+'E-natural gas'!AK71</f>
        <v>138709426712445.95</v>
      </c>
      <c r="AL23" s="310">
        <f>'NonE-natural gas'!AL71+'E-natural gas'!AL71</f>
        <v>138742846064437.61</v>
      </c>
      <c r="AM23" s="310">
        <f>'NonE-natural gas'!AM71+'E-natural gas'!AM71</f>
        <v>138735595348362.89</v>
      </c>
      <c r="AN23" s="310">
        <f>'NonE-natural gas'!AN71+'E-natural gas'!AN71</f>
        <v>138689238216704.42</v>
      </c>
      <c r="AO23" s="310">
        <f>'NonE-natural gas'!AO71+'E-natural gas'!AO71</f>
        <v>138605370199171.45</v>
      </c>
      <c r="AP23" s="310">
        <f>'NonE-natural gas'!AP71+'E-natural gas'!AP71</f>
        <v>138485614349860.95</v>
      </c>
      <c r="AQ23" s="310">
        <f>'NonE-natural gas'!AQ71+'E-natural gas'!AQ71</f>
        <v>138320024914719.92</v>
      </c>
    </row>
    <row r="24" spans="1:43" x14ac:dyDescent="0.2">
      <c r="A24" s="133" t="s">
        <v>111</v>
      </c>
      <c r="B24" s="310">
        <f>'NonE-natural gas'!B72+'E-natural gas'!B72</f>
        <v>99354448891500</v>
      </c>
      <c r="C24" s="310">
        <f>'NonE-natural gas'!C72+'E-natural gas'!C72</f>
        <v>150724757370000</v>
      </c>
      <c r="D24" s="310">
        <f>'NonE-natural gas'!D72+'E-natural gas'!D72</f>
        <v>185274218131040.25</v>
      </c>
      <c r="E24" s="310">
        <f>'NonE-natural gas'!E72+'E-natural gas'!E72</f>
        <v>201052041595869.63</v>
      </c>
      <c r="F24" s="310">
        <f>'NonE-natural gas'!F72+'E-natural gas'!F72</f>
        <v>211875969060250.19</v>
      </c>
      <c r="G24" s="310">
        <f>'NonE-natural gas'!G72+'E-natural gas'!G72</f>
        <v>235474917145272.75</v>
      </c>
      <c r="H24" s="310">
        <f>'NonE-natural gas'!H72+'E-natural gas'!H72</f>
        <v>266818902897967.75</v>
      </c>
      <c r="I24" s="310">
        <f>'NonE-natural gas'!I72+'E-natural gas'!I72</f>
        <v>298398609619075.56</v>
      </c>
      <c r="J24" s="310">
        <f>'NonE-natural gas'!J72+'E-natural gas'!J72</f>
        <v>327211116081580.44</v>
      </c>
      <c r="K24" s="310">
        <f>'NonE-natural gas'!K72+'E-natural gas'!K72</f>
        <v>353952864012656</v>
      </c>
      <c r="L24" s="310">
        <f>'NonE-natural gas'!L72+'E-natural gas'!L72</f>
        <v>378998135207886</v>
      </c>
      <c r="M24" s="310">
        <f>'NonE-natural gas'!M72+'E-natural gas'!M72</f>
        <v>403509084336304.19</v>
      </c>
      <c r="N24" s="310">
        <f>'NonE-natural gas'!N72+'E-natural gas'!N72</f>
        <v>429273572994513.13</v>
      </c>
      <c r="O24" s="310">
        <f>'NonE-natural gas'!O72+'E-natural gas'!O72</f>
        <v>456163430480557.5</v>
      </c>
      <c r="P24" s="310">
        <f>'NonE-natural gas'!P72+'E-natural gas'!P72</f>
        <v>484154278437014.63</v>
      </c>
      <c r="Q24" s="310">
        <f>'NonE-natural gas'!Q72+'E-natural gas'!Q72</f>
        <v>513210574626976.63</v>
      </c>
      <c r="R24" s="310">
        <f>'NonE-natural gas'!R72+'E-natural gas'!R72</f>
        <v>543284671798030.69</v>
      </c>
      <c r="S24" s="310">
        <f>'NonE-natural gas'!S72+'E-natural gas'!S72</f>
        <v>574518770415518.75</v>
      </c>
      <c r="T24" s="310">
        <f>'NonE-natural gas'!T72+'E-natural gas'!T72</f>
        <v>606655728213817.13</v>
      </c>
      <c r="U24" s="310">
        <f>'NonE-natural gas'!U72+'E-natural gas'!U72</f>
        <v>639604527254958.25</v>
      </c>
      <c r="V24" s="310">
        <f>'NonE-natural gas'!V72+'E-natural gas'!V72</f>
        <v>673258333270679.38</v>
      </c>
      <c r="W24" s="310">
        <f>'NonE-natural gas'!W72+'E-natural gas'!W72</f>
        <v>707494004959290.63</v>
      </c>
      <c r="X24" s="310">
        <f>'NonE-natural gas'!X72+'E-natural gas'!X72</f>
        <v>742171793434071.88</v>
      </c>
      <c r="Y24" s="310">
        <f>'NonE-natural gas'!Y72+'E-natural gas'!Y72</f>
        <v>777135262361414.13</v>
      </c>
      <c r="Z24" s="310">
        <f>'NonE-natural gas'!Z72+'E-natural gas'!Z72</f>
        <v>812211458525959.75</v>
      </c>
      <c r="AA24" s="310">
        <f>'NonE-natural gas'!AA72+'E-natural gas'!AA72</f>
        <v>847211360833729.75</v>
      </c>
      <c r="AB24" s="310">
        <f>'NonE-natural gas'!AB72+'E-natural gas'!AB72</f>
        <v>881930633021086</v>
      </c>
      <c r="AC24" s="310">
        <f>'NonE-natural gas'!AC72+'E-natural gas'!AC72</f>
        <v>916150701506918.75</v>
      </c>
      <c r="AD24" s="310">
        <f>'NonE-natural gas'!AD72+'E-natural gas'!AD72</f>
        <v>949640174864857.25</v>
      </c>
      <c r="AE24" s="310">
        <f>'NonE-natural gas'!AE72+'E-natural gas'!AE72</f>
        <v>982156615293308</v>
      </c>
      <c r="AF24" s="310">
        <f>'NonE-natural gas'!AF72+'E-natural gas'!AF72</f>
        <v>1013448665255221</v>
      </c>
      <c r="AG24" s="310">
        <f>'NonE-natural gas'!AG72+'E-natural gas'!AG72</f>
        <v>1043258524224267.9</v>
      </c>
      <c r="AH24" s="310">
        <f>'NonE-natural gas'!AH72+'E-natural gas'!AH72</f>
        <v>1071324761336475.8</v>
      </c>
      <c r="AI24" s="310">
        <f>'NonE-natural gas'!AI72+'E-natural gas'!AI72</f>
        <v>1097385439885706.5</v>
      </c>
      <c r="AJ24" s="310">
        <f>'NonE-natural gas'!AJ72+'E-natural gas'!AJ72</f>
        <v>1121181519249343.3</v>
      </c>
      <c r="AK24" s="310">
        <f>'NonE-natural gas'!AK72+'E-natural gas'!AK72</f>
        <v>1142460489270178</v>
      </c>
      <c r="AL24" s="310">
        <f>'NonE-natural gas'!AL72+'E-natural gas'!AL72</f>
        <v>1160980181680341.5</v>
      </c>
      <c r="AM24" s="310">
        <f>'NonE-natural gas'!AM72+'E-natural gas'!AM72</f>
        <v>1176512693200985</v>
      </c>
      <c r="AN24" s="310">
        <f>'NonE-natural gas'!AN72+'E-natural gas'!AN72</f>
        <v>1188848345882994.5</v>
      </c>
      <c r="AO24" s="310">
        <f>'NonE-natural gas'!AO72+'E-natural gas'!AO72</f>
        <v>1197799602480095.3</v>
      </c>
      <c r="AP24" s="310">
        <f>'NonE-natural gas'!AP72+'E-natural gas'!AP72</f>
        <v>1203204848576180</v>
      </c>
      <c r="AQ24" s="310">
        <f>'NonE-natural gas'!AQ72+'E-natural gas'!AQ72</f>
        <v>1204900906016688</v>
      </c>
    </row>
    <row r="25" spans="1:43" x14ac:dyDescent="0.2">
      <c r="A25" s="133" t="s">
        <v>112</v>
      </c>
      <c r="B25" s="310">
        <f>'NonE-natural gas'!B73+'E-natural gas'!B73</f>
        <v>69726172774500</v>
      </c>
      <c r="C25" s="310">
        <f>'NonE-natural gas'!C73+'E-natural gas'!C73</f>
        <v>58589874354000.008</v>
      </c>
      <c r="D25" s="310">
        <f>'NonE-natural gas'!D73+'E-natural gas'!D73</f>
        <v>82671675018939.031</v>
      </c>
      <c r="E25" s="310">
        <f>'NonE-natural gas'!E73+'E-natural gas'!E73</f>
        <v>103900764554203.88</v>
      </c>
      <c r="F25" s="310">
        <f>'NonE-natural gas'!F73+'E-natural gas'!F73</f>
        <v>111628576713685.2</v>
      </c>
      <c r="G25" s="310">
        <f>'NonE-natural gas'!G73+'E-natural gas'!G73</f>
        <v>123217351121532.59</v>
      </c>
      <c r="H25" s="310">
        <f>'NonE-natural gas'!H73+'E-natural gas'!H73</f>
        <v>138442383457421.09</v>
      </c>
      <c r="I25" s="310">
        <f>'NonE-natural gas'!I73+'E-natural gas'!I73</f>
        <v>155946990125179.66</v>
      </c>
      <c r="J25" s="310">
        <f>'NonE-natural gas'!J73+'E-natural gas'!J73</f>
        <v>170200077277154.03</v>
      </c>
      <c r="K25" s="310">
        <f>'NonE-natural gas'!K73+'E-natural gas'!K73</f>
        <v>184177328544065.78</v>
      </c>
      <c r="L25" s="310">
        <f>'NonE-natural gas'!L73+'E-natural gas'!L73</f>
        <v>196369059057896.59</v>
      </c>
      <c r="M25" s="310">
        <f>'NonE-natural gas'!M73+'E-natural gas'!M73</f>
        <v>207412715102479.63</v>
      </c>
      <c r="N25" s="310">
        <f>'NonE-natural gas'!N73+'E-natural gas'!N73</f>
        <v>220830159902443.75</v>
      </c>
      <c r="O25" s="310">
        <f>'NonE-natural gas'!O73+'E-natural gas'!O73</f>
        <v>234672406726133.22</v>
      </c>
      <c r="P25" s="310">
        <f>'NonE-natural gas'!P73+'E-natural gas'!P73</f>
        <v>248974503972819.59</v>
      </c>
      <c r="Q25" s="310">
        <f>'NonE-natural gas'!Q73+'E-natural gas'!Q73</f>
        <v>263782269963800.69</v>
      </c>
      <c r="R25" s="310">
        <f>'NonE-natural gas'!R73+'E-natural gas'!R73</f>
        <v>279153424811053.88</v>
      </c>
      <c r="S25" s="310">
        <f>'NonE-natural gas'!S73+'E-natural gas'!S73</f>
        <v>296052676564483.19</v>
      </c>
      <c r="T25" s="310">
        <f>'NonE-natural gas'!T73+'E-natural gas'!T73</f>
        <v>313662936634968.13</v>
      </c>
      <c r="U25" s="310">
        <f>'NonE-natural gas'!U73+'E-natural gas'!U73</f>
        <v>331951083704693.31</v>
      </c>
      <c r="V25" s="310">
        <f>'NonE-natural gas'!V73+'E-natural gas'!V73</f>
        <v>350873061344784.13</v>
      </c>
      <c r="W25" s="310">
        <f>'NonE-natural gas'!W73+'E-natural gas'!W73</f>
        <v>370372959313793.38</v>
      </c>
      <c r="X25" s="310">
        <f>'NonE-natural gas'!X73+'E-natural gas'!X73</f>
        <v>390382178981904.44</v>
      </c>
      <c r="Y25" s="310">
        <f>'NonE-natural gas'!Y73+'E-natural gas'!Y73</f>
        <v>410818717258003.88</v>
      </c>
      <c r="Z25" s="310">
        <f>'NonE-natural gas'!Z73+'E-natural gas'!Z73</f>
        <v>431586606187308.75</v>
      </c>
      <c r="AA25" s="310">
        <f>'NonE-natural gas'!AA73+'E-natural gas'!AA73</f>
        <v>452575547421712.19</v>
      </c>
      <c r="AB25" s="310">
        <f>'NonE-natural gas'!AB73+'E-natural gas'!AB73</f>
        <v>473660781804584.44</v>
      </c>
      <c r="AC25" s="310">
        <f>'NonE-natural gas'!AC73+'E-natural gas'!AC73</f>
        <v>494703234111954.31</v>
      </c>
      <c r="AD25" s="310">
        <f>'NonE-natural gas'!AD73+'E-natural gas'!AD73</f>
        <v>515549971314581.31</v>
      </c>
      <c r="AE25" s="310">
        <f>'NonE-natural gas'!AE73+'E-natural gas'!AE73</f>
        <v>536035009352458.75</v>
      </c>
      <c r="AF25" s="310">
        <f>'NonE-natural gas'!AF73+'E-natural gas'!AF73</f>
        <v>555980498163416.88</v>
      </c>
      <c r="AG25" s="310">
        <f>'NonE-natural gas'!AG73+'E-natural gas'!AG73</f>
        <v>575198307453710.5</v>
      </c>
      <c r="AH25" s="310">
        <f>'NonE-natural gas'!AH73+'E-natural gas'!AH73</f>
        <v>593492026386576.88</v>
      </c>
      <c r="AI25" s="310">
        <f>'NonE-natural gas'!AI73+'E-natural gas'!AI73</f>
        <v>610659379031718.25</v>
      </c>
      <c r="AJ25" s="310">
        <f>'NonE-natural gas'!AJ73+'E-natural gas'!AJ73</f>
        <v>626495044208549.63</v>
      </c>
      <c r="AK25" s="310">
        <f>'NonE-natural gas'!AK73+'E-natural gas'!AK73</f>
        <v>640793853533832</v>
      </c>
      <c r="AL25" s="310">
        <f>'NonE-natural gas'!AL73+'E-natural gas'!AL73</f>
        <v>653354325443670.75</v>
      </c>
      <c r="AM25" s="310">
        <f>'NonE-natural gas'!AM73+'E-natural gas'!AM73</f>
        <v>663982476225303.5</v>
      </c>
      <c r="AN25" s="310">
        <f>'NonE-natural gas'!AN73+'E-natural gas'!AN73</f>
        <v>672495832314840.75</v>
      </c>
      <c r="AO25" s="310">
        <f>'NonE-natural gas'!AO73+'E-natural gas'!AO73</f>
        <v>678727552051428.63</v>
      </c>
      <c r="AP25" s="310">
        <f>'NonE-natural gas'!AP73+'E-natural gas'!AP73</f>
        <v>682530550568538.75</v>
      </c>
      <c r="AQ25" s="310">
        <f>'NonE-natural gas'!AQ73+'E-natural gas'!AQ73</f>
        <v>683724503895407.13</v>
      </c>
    </row>
    <row r="26" spans="1:43" x14ac:dyDescent="0.2">
      <c r="A26" s="133" t="s">
        <v>113</v>
      </c>
      <c r="B26" s="310">
        <f>'NonE-natural gas'!B74+'E-natural gas'!B74</f>
        <v>9975167779500</v>
      </c>
      <c r="C26" s="310">
        <f>'NonE-natural gas'!C74+'E-natural gas'!C74</f>
        <v>9361268565000</v>
      </c>
      <c r="D26" s="310">
        <f>'NonE-natural gas'!D74+'E-natural gas'!D74</f>
        <v>9894218010914.8262</v>
      </c>
      <c r="E26" s="310">
        <f>'NonE-natural gas'!E74+'E-natural gas'!E74</f>
        <v>10236701345472.164</v>
      </c>
      <c r="F26" s="310">
        <f>'NonE-natural gas'!F74+'E-natural gas'!F74</f>
        <v>11117682273262.719</v>
      </c>
      <c r="G26" s="310">
        <f>'NonE-natural gas'!G74+'E-natural gas'!G74</f>
        <v>11676204488145.627</v>
      </c>
      <c r="H26" s="310">
        <f>'NonE-natural gas'!H74+'E-natural gas'!H74</f>
        <v>12142175344367.223</v>
      </c>
      <c r="I26" s="310">
        <f>'NonE-natural gas'!I74+'E-natural gas'!I74</f>
        <v>12822968506210.23</v>
      </c>
      <c r="J26" s="310">
        <f>'NonE-natural gas'!J74+'E-natural gas'!J74</f>
        <v>13342741913701.715</v>
      </c>
      <c r="K26" s="310">
        <f>'NonE-natural gas'!K74+'E-natural gas'!K74</f>
        <v>13854730060468.457</v>
      </c>
      <c r="L26" s="310">
        <f>'NonE-natural gas'!L74+'E-natural gas'!L74</f>
        <v>14318107421470.928</v>
      </c>
      <c r="M26" s="310">
        <f>'NonE-natural gas'!M74+'E-natural gas'!M74</f>
        <v>14823592546447.041</v>
      </c>
      <c r="N26" s="310">
        <f>'NonE-natural gas'!N74+'E-natural gas'!N74</f>
        <v>15192769970887.518</v>
      </c>
      <c r="O26" s="310">
        <f>'NonE-natural gas'!O74+'E-natural gas'!O74</f>
        <v>15623099123457.441</v>
      </c>
      <c r="P26" s="310">
        <f>'NonE-natural gas'!P74+'E-natural gas'!P74</f>
        <v>16030665940206.863</v>
      </c>
      <c r="Q26" s="310">
        <f>'NonE-natural gas'!Q74+'E-natural gas'!Q74</f>
        <v>16414613050891.525</v>
      </c>
      <c r="R26" s="310">
        <f>'NonE-natural gas'!R74+'E-natural gas'!R74</f>
        <v>16739659231039.285</v>
      </c>
      <c r="S26" s="310">
        <f>'NonE-natural gas'!S74+'E-natural gas'!S74</f>
        <v>17130107337121.135</v>
      </c>
      <c r="T26" s="310">
        <f>'NonE-natural gas'!T74+'E-natural gas'!T74</f>
        <v>17461920820315.861</v>
      </c>
      <c r="U26" s="310">
        <f>'NonE-natural gas'!U74+'E-natural gas'!U74</f>
        <v>17769751530638.395</v>
      </c>
      <c r="V26" s="310">
        <f>'NonE-natural gas'!V74+'E-natural gas'!V74</f>
        <v>18053801639755.02</v>
      </c>
      <c r="W26" s="310">
        <f>'NonE-natural gas'!W74+'E-natural gas'!W74</f>
        <v>18314476474851.863</v>
      </c>
      <c r="X26" s="310">
        <f>'NonE-natural gas'!X74+'E-natural gas'!X74</f>
        <v>18552371933675.945</v>
      </c>
      <c r="Y26" s="310">
        <f>'NonE-natural gas'!Y74+'E-natural gas'!Y74</f>
        <v>18768260714906.973</v>
      </c>
      <c r="Z26" s="310">
        <f>'NonE-natural gas'!Z74+'E-natural gas'!Z74</f>
        <v>18963077727865.438</v>
      </c>
      <c r="AA26" s="310">
        <f>'NonE-natural gas'!AA74+'E-natural gas'!AA74</f>
        <v>19137905031024.039</v>
      </c>
      <c r="AB26" s="310">
        <f>'NonE-natural gas'!AB74+'E-natural gas'!AB74</f>
        <v>19293956628460.34</v>
      </c>
      <c r="AC26" s="310">
        <f>'NonE-natural gas'!AC74+'E-natural gas'!AC74</f>
        <v>19432563428600.895</v>
      </c>
      <c r="AD26" s="310">
        <f>'NonE-natural gas'!AD74+'E-natural gas'!AD74</f>
        <v>19555158641645.707</v>
      </c>
      <c r="AE26" s="310">
        <f>'NonE-natural gas'!AE74+'E-natural gas'!AE74</f>
        <v>19663263862169.512</v>
      </c>
      <c r="AF26" s="310">
        <f>'NonE-natural gas'!AF74+'E-natural gas'!AF74</f>
        <v>19758476052718.219</v>
      </c>
      <c r="AG26" s="310">
        <f>'NonE-natural gas'!AG74+'E-natural gas'!AG74</f>
        <v>19842455613797.234</v>
      </c>
      <c r="AH26" s="310">
        <f>'NonE-natural gas'!AH74+'E-natural gas'!AH74</f>
        <v>19916915696393.625</v>
      </c>
      <c r="AI26" s="310">
        <f>'NonE-natural gas'!AI74+'E-natural gas'!AI74</f>
        <v>19983612885885.035</v>
      </c>
      <c r="AJ26" s="310">
        <f>'NonE-natural gas'!AJ74+'E-natural gas'!AJ74</f>
        <v>20044339361512.281</v>
      </c>
      <c r="AK26" s="310">
        <f>'NonE-natural gas'!AK74+'E-natural gas'!AK74</f>
        <v>20100916614075.508</v>
      </c>
      <c r="AL26" s="310">
        <f>'NonE-natural gas'!AL74+'E-natural gas'!AL74</f>
        <v>20155190786578.496</v>
      </c>
      <c r="AM26" s="310">
        <f>'NonE-natural gas'!AM74+'E-natural gas'!AM74</f>
        <v>20209029688519.324</v>
      </c>
      <c r="AN26" s="310">
        <f>'NonE-natural gas'!AN74+'E-natural gas'!AN74</f>
        <v>20264321524659.031</v>
      </c>
      <c r="AO26" s="310">
        <f>'NonE-natural gas'!AO74+'E-natural gas'!AO74</f>
        <v>20322975373582.832</v>
      </c>
      <c r="AP26" s="310">
        <f>'NonE-natural gas'!AP74+'E-natural gas'!AP74</f>
        <v>20386923450344.102</v>
      </c>
      <c r="AQ26" s="310">
        <f>'NonE-natural gas'!AQ74+'E-natural gas'!AQ74</f>
        <v>20456615244085.598</v>
      </c>
    </row>
  </sheetData>
  <phoneticPr fontId="3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4FB1-0AB7-4092-B899-8EBFFFE5950A}">
  <sheetPr codeName="Sheet24">
    <tabColor theme="8" tint="-0.499984740745262"/>
  </sheetPr>
  <dimension ref="A1:AQ26"/>
  <sheetViews>
    <sheetView workbookViewId="0"/>
  </sheetViews>
  <sheetFormatPr defaultColWidth="9" defaultRowHeight="12.75" x14ac:dyDescent="0.2"/>
  <cols>
    <col min="1" max="1" width="45.125" style="133" bestFit="1" customWidth="1"/>
    <col min="2" max="16384" width="9" style="133"/>
  </cols>
  <sheetData>
    <row r="1" spans="1:43" x14ac:dyDescent="0.2">
      <c r="A1" s="133" t="s">
        <v>213</v>
      </c>
      <c r="B1" s="133">
        <v>2019</v>
      </c>
      <c r="C1" s="133">
        <v>2020</v>
      </c>
      <c r="D1" s="133">
        <v>2021</v>
      </c>
      <c r="E1" s="133">
        <v>2022</v>
      </c>
      <c r="F1" s="133">
        <v>2023</v>
      </c>
      <c r="G1" s="133">
        <v>2024</v>
      </c>
      <c r="H1" s="133">
        <v>2025</v>
      </c>
      <c r="I1" s="133">
        <v>2026</v>
      </c>
      <c r="J1" s="133">
        <v>2027</v>
      </c>
      <c r="K1" s="133">
        <v>2028</v>
      </c>
      <c r="L1" s="133">
        <v>2029</v>
      </c>
      <c r="M1" s="133">
        <v>2030</v>
      </c>
      <c r="N1" s="133">
        <v>2031</v>
      </c>
      <c r="O1" s="133">
        <v>2032</v>
      </c>
      <c r="P1" s="133">
        <v>2033</v>
      </c>
      <c r="Q1" s="133">
        <v>2034</v>
      </c>
      <c r="R1" s="133">
        <v>2035</v>
      </c>
      <c r="S1" s="133">
        <v>2036</v>
      </c>
      <c r="T1" s="133">
        <v>2037</v>
      </c>
      <c r="U1" s="133">
        <v>2038</v>
      </c>
      <c r="V1" s="133">
        <v>2039</v>
      </c>
      <c r="W1" s="133">
        <v>2040</v>
      </c>
      <c r="X1" s="133">
        <v>2041</v>
      </c>
      <c r="Y1" s="133">
        <v>2042</v>
      </c>
      <c r="Z1" s="133">
        <v>2043</v>
      </c>
      <c r="AA1" s="133">
        <v>2044</v>
      </c>
      <c r="AB1" s="133">
        <v>2045</v>
      </c>
      <c r="AC1" s="133">
        <v>2046</v>
      </c>
      <c r="AD1" s="133">
        <v>2047</v>
      </c>
      <c r="AE1" s="133">
        <v>2048</v>
      </c>
      <c r="AF1" s="133">
        <v>2049</v>
      </c>
      <c r="AG1" s="133">
        <v>2050</v>
      </c>
      <c r="AH1" s="133">
        <v>2051</v>
      </c>
      <c r="AI1" s="133">
        <v>2052</v>
      </c>
      <c r="AJ1" s="133">
        <v>2053</v>
      </c>
      <c r="AK1" s="133">
        <v>2054</v>
      </c>
      <c r="AL1" s="133">
        <v>2055</v>
      </c>
      <c r="AM1" s="133">
        <v>2056</v>
      </c>
      <c r="AN1" s="133">
        <v>2057</v>
      </c>
      <c r="AO1" s="133">
        <v>2058</v>
      </c>
      <c r="AP1" s="133">
        <v>2059</v>
      </c>
      <c r="AQ1" s="133">
        <v>2060</v>
      </c>
    </row>
    <row r="2" spans="1:43" x14ac:dyDescent="0.2">
      <c r="A2" s="133" t="s">
        <v>89</v>
      </c>
      <c r="B2" s="310">
        <f>'E-electricity'!B50</f>
        <v>456171561565499.94</v>
      </c>
      <c r="C2" s="310">
        <f>'E-electricity'!C50</f>
        <v>485499832636500</v>
      </c>
      <c r="D2" s="310">
        <f>'E-electricity'!D50</f>
        <v>509413140776125.38</v>
      </c>
      <c r="E2" s="310">
        <f>'E-electricity'!E50</f>
        <v>516619084686057.38</v>
      </c>
      <c r="F2" s="310">
        <f>'E-electricity'!F50</f>
        <v>555812592281842.44</v>
      </c>
      <c r="G2" s="310">
        <f>'E-electricity'!G50</f>
        <v>583964811340141.25</v>
      </c>
      <c r="H2" s="310">
        <f>'E-electricity'!H50</f>
        <v>600084742728089.75</v>
      </c>
      <c r="I2" s="310">
        <f>'E-electricity'!I50</f>
        <v>640047772278050.88</v>
      </c>
      <c r="J2" s="310">
        <f>'E-electricity'!J50</f>
        <v>667825491548181.25</v>
      </c>
      <c r="K2" s="310">
        <f>'E-electricity'!K50</f>
        <v>694862867860018.63</v>
      </c>
      <c r="L2" s="310">
        <f>'E-electricity'!L50</f>
        <v>721046089985220.25</v>
      </c>
      <c r="M2" s="310">
        <f>'E-electricity'!M50</f>
        <v>758844724090234.13</v>
      </c>
      <c r="N2" s="310">
        <f>'E-electricity'!N50</f>
        <v>770168430285432.88</v>
      </c>
      <c r="O2" s="310">
        <f>'E-electricity'!O50</f>
        <v>792920427412997</v>
      </c>
      <c r="P2" s="310">
        <f>'E-electricity'!P50</f>
        <v>814462393250102</v>
      </c>
      <c r="Q2" s="310">
        <f>'E-electricity'!Q50</f>
        <v>834742064476184.13</v>
      </c>
      <c r="R2" s="310">
        <f>'E-electricity'!R50</f>
        <v>848470222835829.5</v>
      </c>
      <c r="S2" s="310">
        <f>'E-electricity'!S50</f>
        <v>870878525215709.88</v>
      </c>
      <c r="T2" s="310">
        <f>'E-electricity'!T50</f>
        <v>886679679604322.75</v>
      </c>
      <c r="U2" s="310">
        <f>'E-electricity'!U50</f>
        <v>901125979263026.75</v>
      </c>
      <c r="V2" s="310">
        <f>'E-electricity'!V50</f>
        <v>914231416690621.63</v>
      </c>
      <c r="W2" s="310">
        <f>'E-electricity'!W50</f>
        <v>926021230286477.13</v>
      </c>
      <c r="X2" s="310">
        <f>'E-electricity'!X50</f>
        <v>936531118950999.5</v>
      </c>
      <c r="Y2" s="310">
        <f>'E-electricity'!Y50</f>
        <v>945806390067461.5</v>
      </c>
      <c r="Z2" s="310">
        <f>'E-electricity'!Z50</f>
        <v>953901062813346.25</v>
      </c>
      <c r="AA2" s="310">
        <f>'E-electricity'!AA50</f>
        <v>960876947709626.88</v>
      </c>
      <c r="AB2" s="310">
        <f>'E-electricity'!AB50</f>
        <v>966802721922121.25</v>
      </c>
      <c r="AC2" s="310">
        <f>'E-electricity'!AC50</f>
        <v>971753018165266.25</v>
      </c>
      <c r="AD2" s="310">
        <f>'E-electricity'!AD50</f>
        <v>975807543208462.25</v>
      </c>
      <c r="AE2" s="310">
        <f>'E-electricity'!AE50</f>
        <v>979050240027021.13</v>
      </c>
      <c r="AF2" s="310">
        <f>'E-electricity'!AF50</f>
        <v>981568505645652.38</v>
      </c>
      <c r="AG2" s="310">
        <f>'E-electricity'!AG50</f>
        <v>983452474756953.38</v>
      </c>
      <c r="AH2" s="310">
        <f>'E-electricity'!AH50</f>
        <v>984794377315691.38</v>
      </c>
      <c r="AI2" s="310">
        <f>'E-electricity'!AI50</f>
        <v>985687976559225.25</v>
      </c>
      <c r="AJ2" s="310">
        <f>'E-electricity'!AJ50</f>
        <v>986228092322668.5</v>
      </c>
      <c r="AK2" s="310">
        <f>'E-electricity'!AK50</f>
        <v>986510213134340.13</v>
      </c>
      <c r="AL2" s="310">
        <f>'E-electricity'!AL50</f>
        <v>986630199414440.75</v>
      </c>
      <c r="AM2" s="310">
        <f>'E-electricity'!AM50</f>
        <v>986684079173295.63</v>
      </c>
      <c r="AN2" s="310">
        <f>'E-electricity'!AN50</f>
        <v>986767936924783</v>
      </c>
      <c r="AO2" s="310">
        <f>'E-electricity'!AO50</f>
        <v>986977896101159.63</v>
      </c>
      <c r="AP2" s="310">
        <f>'E-electricity'!AP50</f>
        <v>987410195080197.38</v>
      </c>
      <c r="AQ2" s="310">
        <f>'E-electricity'!AQ50</f>
        <v>988178277568069.75</v>
      </c>
    </row>
    <row r="3" spans="1:43" x14ac:dyDescent="0.2">
      <c r="A3" s="133" t="s">
        <v>90</v>
      </c>
      <c r="B3" s="310">
        <f>'E-electricity'!B51</f>
        <v>350343689466391.31</v>
      </c>
      <c r="C3" s="310">
        <f>'E-electricity'!C51</f>
        <v>310098673153218.81</v>
      </c>
      <c r="D3" s="310">
        <f>'E-electricity'!D51</f>
        <v>335097669723487.81</v>
      </c>
      <c r="E3" s="310">
        <f>'E-electricity'!E51</f>
        <v>351330948976986.5</v>
      </c>
      <c r="F3" s="310">
        <f>'E-electricity'!F51</f>
        <v>384811740814107.69</v>
      </c>
      <c r="G3" s="310">
        <f>'E-electricity'!G51</f>
        <v>404774538730163.31</v>
      </c>
      <c r="H3" s="310">
        <f>'E-electricity'!H51</f>
        <v>424725187797922.44</v>
      </c>
      <c r="I3" s="310">
        <f>'E-electricity'!I51</f>
        <v>432496844163721.38</v>
      </c>
      <c r="J3" s="310">
        <f>'E-electricity'!J51</f>
        <v>440295298643255.25</v>
      </c>
      <c r="K3" s="310">
        <f>'E-electricity'!K51</f>
        <v>448120546243836</v>
      </c>
      <c r="L3" s="310">
        <f>'E-electricity'!L51</f>
        <v>455972581972775.88</v>
      </c>
      <c r="M3" s="310">
        <f>'E-electricity'!M51</f>
        <v>463851400837386.56</v>
      </c>
      <c r="N3" s="310">
        <f>'E-electricity'!N51</f>
        <v>467111357367413.94</v>
      </c>
      <c r="O3" s="310">
        <f>'E-electricity'!O51</f>
        <v>470378402625082</v>
      </c>
      <c r="P3" s="310">
        <f>'E-electricity'!P51</f>
        <v>473652535728197.56</v>
      </c>
      <c r="Q3" s="310">
        <f>'E-electricity'!Q51</f>
        <v>476933755794567.94</v>
      </c>
      <c r="R3" s="310">
        <f>'E-electricity'!R51</f>
        <v>480222061942000.31</v>
      </c>
      <c r="S3" s="310">
        <f>'E-electricity'!S51</f>
        <v>476189071418867.38</v>
      </c>
      <c r="T3" s="310">
        <f>'E-electricity'!T51</f>
        <v>472149166167984.63</v>
      </c>
      <c r="U3" s="310">
        <f>'E-electricity'!U51</f>
        <v>468102346541808.56</v>
      </c>
      <c r="V3" s="310">
        <f>'E-electricity'!V51</f>
        <v>464048612892795.69</v>
      </c>
      <c r="W3" s="310">
        <f>'E-electricity'!W51</f>
        <v>459987965573402.69</v>
      </c>
      <c r="X3" s="310">
        <f>'E-electricity'!X51</f>
        <v>453264557917040.94</v>
      </c>
      <c r="Y3" s="310">
        <f>'E-electricity'!Y51</f>
        <v>446530096847028.13</v>
      </c>
      <c r="Z3" s="310">
        <f>'E-electricity'!Z51</f>
        <v>439784582927294.94</v>
      </c>
      <c r="AA3" s="310">
        <f>'E-electricity'!AA51</f>
        <v>433028016721771.88</v>
      </c>
      <c r="AB3" s="310">
        <f>'E-electricity'!AB51</f>
        <v>426260398794389.31</v>
      </c>
      <c r="AC3" s="310">
        <f>'E-electricity'!AC51</f>
        <v>419481729709077.88</v>
      </c>
      <c r="AD3" s="310">
        <f>'E-electricity'!AD51</f>
        <v>412692010029767.94</v>
      </c>
      <c r="AE3" s="310">
        <f>'E-electricity'!AE51</f>
        <v>405891240320390.13</v>
      </c>
      <c r="AF3" s="310">
        <f>'E-electricity'!AF51</f>
        <v>399079421144874.88</v>
      </c>
      <c r="AG3" s="310">
        <f>'E-electricity'!AG51</f>
        <v>392256553067152.63</v>
      </c>
      <c r="AH3" s="310">
        <f>'E-electricity'!AH51</f>
        <v>383638272592583.75</v>
      </c>
      <c r="AI3" s="310">
        <f>'E-electricity'!AI51</f>
        <v>375006184984763.88</v>
      </c>
      <c r="AJ3" s="310">
        <f>'E-electricity'!AJ51</f>
        <v>366360290948606.06</v>
      </c>
      <c r="AK3" s="310">
        <f>'E-electricity'!AK51</f>
        <v>357700591189023.5</v>
      </c>
      <c r="AL3" s="310">
        <f>'E-electricity'!AL51</f>
        <v>349027086410929.38</v>
      </c>
      <c r="AM3" s="310">
        <f>'E-electricity'!AM51</f>
        <v>342131039305127.38</v>
      </c>
      <c r="AN3" s="310">
        <f>'E-electricity'!AN51</f>
        <v>335223947479602.88</v>
      </c>
      <c r="AO3" s="310">
        <f>'E-electricity'!AO51</f>
        <v>328305811498286.44</v>
      </c>
      <c r="AP3" s="310">
        <f>'E-electricity'!AP51</f>
        <v>321376631925108.56</v>
      </c>
      <c r="AQ3" s="310">
        <f>'E-electricity'!AQ51</f>
        <v>314410195367408.25</v>
      </c>
    </row>
    <row r="4" spans="1:43" x14ac:dyDescent="0.2">
      <c r="A4" s="133" t="s">
        <v>91</v>
      </c>
      <c r="B4" s="310">
        <f>'E-electricity'!B52</f>
        <v>148236978745361.31</v>
      </c>
      <c r="C4" s="310">
        <f>'E-electricity'!C52</f>
        <v>158092881609818.72</v>
      </c>
      <c r="D4" s="310">
        <f>'E-electricity'!D52</f>
        <v>171850843945290.66</v>
      </c>
      <c r="E4" s="310">
        <f>'E-electricity'!E52</f>
        <v>181739147042748.25</v>
      </c>
      <c r="F4" s="310">
        <f>'E-electricity'!F52</f>
        <v>200370562962137.41</v>
      </c>
      <c r="G4" s="310">
        <f>'E-electricity'!G52</f>
        <v>211829607448094.84</v>
      </c>
      <c r="H4" s="310">
        <f>'E-electricity'!H52</f>
        <v>223281680141435.25</v>
      </c>
      <c r="I4" s="310">
        <f>'E-electricity'!I52</f>
        <v>229220429535132.69</v>
      </c>
      <c r="J4" s="310">
        <f>'E-electricity'!J52</f>
        <v>235180441791576.84</v>
      </c>
      <c r="K4" s="310">
        <f>'E-electricity'!K52</f>
        <v>241161712954403.75</v>
      </c>
      <c r="L4" s="310">
        <f>'E-electricity'!L52</f>
        <v>247164239067249.16</v>
      </c>
      <c r="M4" s="310">
        <f>'E-electricity'!M52</f>
        <v>253188016173749.03</v>
      </c>
      <c r="N4" s="310">
        <f>'E-electricity'!N52</f>
        <v>257152832317618.88</v>
      </c>
      <c r="O4" s="310">
        <f>'E-electricity'!O52</f>
        <v>261127453260770.25</v>
      </c>
      <c r="P4" s="310">
        <f>'E-electricity'!P52</f>
        <v>265111877788369.09</v>
      </c>
      <c r="Q4" s="310">
        <f>'E-electricity'!Q52</f>
        <v>269106104685581.31</v>
      </c>
      <c r="R4" s="310">
        <f>'E-electricity'!R52</f>
        <v>273110132737572.69</v>
      </c>
      <c r="S4" s="310">
        <f>'E-electricity'!S52</f>
        <v>276965982813133.31</v>
      </c>
      <c r="T4" s="310">
        <f>'E-electricity'!T52</f>
        <v>280827526519429.88</v>
      </c>
      <c r="U4" s="310">
        <f>'E-electricity'!U52</f>
        <v>284694763565337.13</v>
      </c>
      <c r="V4" s="310">
        <f>'E-electricity'!V52</f>
        <v>288567693659729.75</v>
      </c>
      <c r="W4" s="310">
        <f>'E-electricity'!W52</f>
        <v>292446316511482.31</v>
      </c>
      <c r="X4" s="310">
        <f>'E-electricity'!X52</f>
        <v>294500536757646.13</v>
      </c>
      <c r="Y4" s="310">
        <f>'E-electricity'!Y52</f>
        <v>296557596072636.31</v>
      </c>
      <c r="Z4" s="310">
        <f>'E-electricity'!Z52</f>
        <v>298617494311050.44</v>
      </c>
      <c r="AA4" s="310">
        <f>'E-electricity'!AA52</f>
        <v>300680231327485.69</v>
      </c>
      <c r="AB4" s="310">
        <f>'E-electricity'!AB52</f>
        <v>302745806976539.81</v>
      </c>
      <c r="AC4" s="310">
        <f>'E-electricity'!AC52</f>
        <v>304814221112810</v>
      </c>
      <c r="AD4" s="310">
        <f>'E-electricity'!AD52</f>
        <v>306885473590893.75</v>
      </c>
      <c r="AE4" s="310">
        <f>'E-electricity'!AE52</f>
        <v>308959564265388.44</v>
      </c>
      <c r="AF4" s="310">
        <f>'E-electricity'!AF52</f>
        <v>311036492990891.56</v>
      </c>
      <c r="AG4" s="310">
        <f>'E-electricity'!AG52</f>
        <v>313116259622000.63</v>
      </c>
      <c r="AH4" s="310">
        <f>'E-electricity'!AH52</f>
        <v>315197942939392.81</v>
      </c>
      <c r="AI4" s="310">
        <f>'E-electricity'!AI52</f>
        <v>317282462447227.5</v>
      </c>
      <c r="AJ4" s="310">
        <f>'E-electricity'!AJ52</f>
        <v>319369818000175</v>
      </c>
      <c r="AK4" s="310">
        <f>'E-electricity'!AK52</f>
        <v>321460009452905.44</v>
      </c>
      <c r="AL4" s="310">
        <f>'E-electricity'!AL52</f>
        <v>323553036660089</v>
      </c>
      <c r="AM4" s="310">
        <f>'E-electricity'!AM52</f>
        <v>323801294672954.13</v>
      </c>
      <c r="AN4" s="310">
        <f>'E-electricity'!AN52</f>
        <v>324049542481843.25</v>
      </c>
      <c r="AO4" s="310">
        <f>'E-electricity'!AO52</f>
        <v>324297780086843.56</v>
      </c>
      <c r="AP4" s="310">
        <f>'E-electricity'!AP52</f>
        <v>324546007488042.56</v>
      </c>
      <c r="AQ4" s="310">
        <f>'E-electricity'!AQ52</f>
        <v>324767147217858.63</v>
      </c>
    </row>
    <row r="5" spans="1:43" x14ac:dyDescent="0.2">
      <c r="A5" s="133" t="s">
        <v>92</v>
      </c>
      <c r="B5" s="310">
        <f>'E-electricity'!B53</f>
        <v>362645620181972.81</v>
      </c>
      <c r="C5" s="310">
        <f>'E-electricity'!C53</f>
        <v>342104595793375.25</v>
      </c>
      <c r="D5" s="310">
        <f>'E-electricity'!D53</f>
        <v>368915658966337.69</v>
      </c>
      <c r="E5" s="310">
        <f>'E-electricity'!E53</f>
        <v>385601941548718.88</v>
      </c>
      <c r="F5" s="310">
        <f>'E-electricity'!F53</f>
        <v>421353739936810.25</v>
      </c>
      <c r="G5" s="310">
        <f>'E-electricity'!G53</f>
        <v>442405148746030.44</v>
      </c>
      <c r="H5" s="310">
        <f>'E-electricity'!H53</f>
        <v>463443744774116</v>
      </c>
      <c r="I5" s="310">
        <f>'E-electricity'!I53</f>
        <v>478265797845145.25</v>
      </c>
      <c r="J5" s="310">
        <f>'E-electricity'!J53</f>
        <v>493141646440407.25</v>
      </c>
      <c r="K5" s="310">
        <f>'E-electricity'!K53</f>
        <v>508071280554731.19</v>
      </c>
      <c r="L5" s="310">
        <f>'E-electricity'!L53</f>
        <v>523054690182945.63</v>
      </c>
      <c r="M5" s="310">
        <f>'E-electricity'!M53</f>
        <v>538091865319879.38</v>
      </c>
      <c r="N5" s="310">
        <f>'E-electricity'!N53</f>
        <v>542342250654367.63</v>
      </c>
      <c r="O5" s="310">
        <f>'E-electricity'!O53</f>
        <v>546602132164731.5</v>
      </c>
      <c r="P5" s="310">
        <f>'E-electricity'!P53</f>
        <v>550871508670323.25</v>
      </c>
      <c r="Q5" s="310">
        <f>'E-electricity'!Q53</f>
        <v>555150378990495.63</v>
      </c>
      <c r="R5" s="310">
        <f>'E-electricity'!R53</f>
        <v>559438741944600.88</v>
      </c>
      <c r="S5" s="310">
        <f>'E-electricity'!S53</f>
        <v>556635756428499.69</v>
      </c>
      <c r="T5" s="310">
        <f>'E-electricity'!T53</f>
        <v>553827682339678</v>
      </c>
      <c r="U5" s="310">
        <f>'E-electricity'!U53</f>
        <v>551014519937229.56</v>
      </c>
      <c r="V5" s="310">
        <f>'E-electricity'!V53</f>
        <v>548196269480247.56</v>
      </c>
      <c r="W5" s="310">
        <f>'E-electricity'!W53</f>
        <v>545372931227825.63</v>
      </c>
      <c r="X5" s="310">
        <f>'E-electricity'!X53</f>
        <v>537551922696562.75</v>
      </c>
      <c r="Y5" s="310">
        <f>'E-electricity'!Y53</f>
        <v>529718043484108.13</v>
      </c>
      <c r="Z5" s="310">
        <f>'E-electricity'!Z53</f>
        <v>521871294247093.5</v>
      </c>
      <c r="AA5" s="310">
        <f>'E-electricity'!AA53</f>
        <v>514011675642150.63</v>
      </c>
      <c r="AB5" s="310">
        <f>'E-electricity'!AB53</f>
        <v>506139188325911.38</v>
      </c>
      <c r="AC5" s="310">
        <f>'E-electricity'!AC53</f>
        <v>496369009720963.5</v>
      </c>
      <c r="AD5" s="310">
        <f>'E-electricity'!AD53</f>
        <v>486583037196413.81</v>
      </c>
      <c r="AE5" s="310">
        <f>'E-electricity'!AE53</f>
        <v>476781271558392.19</v>
      </c>
      <c r="AF5" s="310">
        <f>'E-electricity'!AF53</f>
        <v>466963713613028.25</v>
      </c>
      <c r="AG5" s="310">
        <f>'E-electricity'!AG53</f>
        <v>457130364166452</v>
      </c>
      <c r="AH5" s="310">
        <f>'E-electricity'!AH53</f>
        <v>446884986044787.5</v>
      </c>
      <c r="AI5" s="310">
        <f>'E-electricity'!AI53</f>
        <v>436623205287688.63</v>
      </c>
      <c r="AJ5" s="310">
        <f>'E-electricity'!AJ53</f>
        <v>426345022732591.69</v>
      </c>
      <c r="AK5" s="310">
        <f>'E-electricity'!AK53</f>
        <v>416050439216933.38</v>
      </c>
      <c r="AL5" s="310">
        <f>'E-electricity'!AL53</f>
        <v>405739455578150.19</v>
      </c>
      <c r="AM5" s="310">
        <f>'E-electricity'!AM53</f>
        <v>395671805187557.94</v>
      </c>
      <c r="AN5" s="310">
        <f>'E-electricity'!AN53</f>
        <v>385588156386914</v>
      </c>
      <c r="AO5" s="310">
        <f>'E-electricity'!AO53</f>
        <v>375488509993212.75</v>
      </c>
      <c r="AP5" s="310">
        <f>'E-electricity'!AP53</f>
        <v>365372866823448</v>
      </c>
      <c r="AQ5" s="310">
        <f>'E-electricity'!AQ53</f>
        <v>355211611919066.75</v>
      </c>
    </row>
    <row r="6" spans="1:43" x14ac:dyDescent="0.2">
      <c r="A6" s="133" t="s">
        <v>93</v>
      </c>
      <c r="B6" s="310">
        <f>'E-electricity'!B54</f>
        <v>414297221246194.06</v>
      </c>
      <c r="C6" s="310">
        <f>'E-electricity'!C54</f>
        <v>440656015362107.31</v>
      </c>
      <c r="D6" s="310">
        <f>'E-electricity'!D54</f>
        <v>510169357497129</v>
      </c>
      <c r="E6" s="310">
        <f>'E-electricity'!E54</f>
        <v>513939459580582.94</v>
      </c>
      <c r="F6" s="310">
        <f>'E-electricity'!F54</f>
        <v>534104524501659.56</v>
      </c>
      <c r="G6" s="310">
        <f>'E-electricity'!G54</f>
        <v>547495194261590.88</v>
      </c>
      <c r="H6" s="310">
        <f>'E-electricity'!H54</f>
        <v>565487623776669.13</v>
      </c>
      <c r="I6" s="310">
        <f>'E-electricity'!I54</f>
        <v>586029849632877.13</v>
      </c>
      <c r="J6" s="310">
        <f>'E-electricity'!J54</f>
        <v>606839801682149.5</v>
      </c>
      <c r="K6" s="310">
        <f>'E-electricity'!K54</f>
        <v>627432516347574</v>
      </c>
      <c r="L6" s="310">
        <f>'E-electricity'!L54</f>
        <v>647273676823600.25</v>
      </c>
      <c r="M6" s="310">
        <f>'E-electricity'!M54</f>
        <v>665782661934946.38</v>
      </c>
      <c r="N6" s="310">
        <f>'E-electricity'!N54</f>
        <v>682067121228668.5</v>
      </c>
      <c r="O6" s="310">
        <f>'E-electricity'!O54</f>
        <v>696405617703086</v>
      </c>
      <c r="P6" s="310">
        <f>'E-electricity'!P54</f>
        <v>708848640779049.13</v>
      </c>
      <c r="Q6" s="310">
        <f>'E-electricity'!Q54</f>
        <v>719476290459587.5</v>
      </c>
      <c r="R6" s="310">
        <f>'E-electricity'!R54</f>
        <v>728394890393905.88</v>
      </c>
      <c r="S6" s="310">
        <f>'E-electricity'!S54</f>
        <v>735303788521133</v>
      </c>
      <c r="T6" s="310">
        <f>'E-electricity'!T54</f>
        <v>740696163182790.63</v>
      </c>
      <c r="U6" s="310">
        <f>'E-electricity'!U54</f>
        <v>744656501863284</v>
      </c>
      <c r="V6" s="310">
        <f>'E-electricity'!V54</f>
        <v>747279760174563.88</v>
      </c>
      <c r="W6" s="310">
        <f>'E-electricity'!W54</f>
        <v>748669321034555.75</v>
      </c>
      <c r="X6" s="310">
        <f>'E-electricity'!X54</f>
        <v>748935049396561.88</v>
      </c>
      <c r="Y6" s="310">
        <f>'E-electricity'!Y54</f>
        <v>748191479900823</v>
      </c>
      <c r="Z6" s="310">
        <f>'E-electricity'!Z54</f>
        <v>746556166441863.13</v>
      </c>
      <c r="AA6" s="310">
        <f>'E-electricity'!AA54</f>
        <v>744148214695106</v>
      </c>
      <c r="AB6" s="310">
        <f>'E-electricity'!AB54</f>
        <v>741087011375837</v>
      </c>
      <c r="AC6" s="310">
        <f>'E-electricity'!AC54</f>
        <v>737491157593853.88</v>
      </c>
      <c r="AD6" s="310">
        <f>'E-electricity'!AD54</f>
        <v>733477608233704.5</v>
      </c>
      <c r="AE6" s="310">
        <f>'E-electricity'!AE54</f>
        <v>729161014891462.75</v>
      </c>
      <c r="AF6" s="310">
        <f>'E-electricity'!AF54</f>
        <v>724653266545783.5</v>
      </c>
      <c r="AG6" s="310">
        <f>'E-electricity'!AG54</f>
        <v>720063219807749</v>
      </c>
      <c r="AH6" s="310">
        <f>'E-electricity'!AH54</f>
        <v>715496609229263</v>
      </c>
      <c r="AI6" s="310">
        <f>'E-electricity'!AI54</f>
        <v>711056127685949.38</v>
      </c>
      <c r="AJ6" s="310">
        <f>'E-electricity'!AJ54</f>
        <v>706841667213776.38</v>
      </c>
      <c r="AK6" s="310">
        <f>'E-electricity'!AK54</f>
        <v>702950711796883.13</v>
      </c>
      <c r="AL6" s="310">
        <f>'E-electricity'!AL54</f>
        <v>699478875414649.5</v>
      </c>
      <c r="AM6" s="310">
        <f>'E-electricity'!AM54</f>
        <v>696520581112232</v>
      </c>
      <c r="AN6" s="310">
        <f>'E-electricity'!AN54</f>
        <v>694169879935555.88</v>
      </c>
      <c r="AO6" s="310">
        <f>'E-electricity'!AO54</f>
        <v>692521412271849.38</v>
      </c>
      <c r="AP6" s="310">
        <f>'E-electricity'!AP54</f>
        <v>691671518495855.75</v>
      </c>
      <c r="AQ6" s="310">
        <f>'E-electricity'!AQ54</f>
        <v>691662216976515.88</v>
      </c>
    </row>
    <row r="7" spans="1:43" x14ac:dyDescent="0.2">
      <c r="A7" s="133" t="s">
        <v>94</v>
      </c>
      <c r="B7" s="310">
        <f>'E-electricity'!B55</f>
        <v>755643024983194.25</v>
      </c>
      <c r="C7" s="310">
        <f>'E-electricity'!C55</f>
        <v>707143219145493.25</v>
      </c>
      <c r="D7" s="310">
        <f>'E-electricity'!D55</f>
        <v>782330287221176.38</v>
      </c>
      <c r="E7" s="310">
        <f>'E-electricity'!E55</f>
        <v>754283772161994.88</v>
      </c>
      <c r="F7" s="310">
        <f>'E-electricity'!F55</f>
        <v>779302645040401.63</v>
      </c>
      <c r="G7" s="310">
        <f>'E-electricity'!G55</f>
        <v>786923230528677.38</v>
      </c>
      <c r="H7" s="310">
        <f>'E-electricity'!H55</f>
        <v>797300041323948.75</v>
      </c>
      <c r="I7" s="310">
        <f>'E-electricity'!I55</f>
        <v>810320234246893.63</v>
      </c>
      <c r="J7" s="310">
        <f>'E-electricity'!J55</f>
        <v>822969665990245.25</v>
      </c>
      <c r="K7" s="310">
        <f>'E-electricity'!K55</f>
        <v>834129719594944.75</v>
      </c>
      <c r="L7" s="310">
        <f>'E-electricity'!L55</f>
        <v>842634580538617.5</v>
      </c>
      <c r="M7" s="310">
        <f>'E-electricity'!M55</f>
        <v>847296843066144.38</v>
      </c>
      <c r="N7" s="310">
        <f>'E-electricity'!N55</f>
        <v>846831749859748.13</v>
      </c>
      <c r="O7" s="310">
        <f>'E-electricity'!O55</f>
        <v>842392236074273.63</v>
      </c>
      <c r="P7" s="310">
        <f>'E-electricity'!P55</f>
        <v>835055099060026.75</v>
      </c>
      <c r="Q7" s="310">
        <f>'E-electricity'!Q55</f>
        <v>825896837775614.5</v>
      </c>
      <c r="R7" s="310">
        <f>'E-electricity'!R55</f>
        <v>815964810219207.88</v>
      </c>
      <c r="S7" s="310">
        <f>'E-electricity'!S55</f>
        <v>805647818126730.25</v>
      </c>
      <c r="T7" s="310">
        <f>'E-electricity'!T55</f>
        <v>795595085746237</v>
      </c>
      <c r="U7" s="310">
        <f>'E-electricity'!U55</f>
        <v>785825532631359.75</v>
      </c>
      <c r="V7" s="310">
        <f>'E-electricity'!V55</f>
        <v>776358618417670.25</v>
      </c>
      <c r="W7" s="310">
        <f>'E-electricity'!W55</f>
        <v>767213855286080.63</v>
      </c>
      <c r="X7" s="310">
        <f>'E-electricity'!X55</f>
        <v>758410404685108.63</v>
      </c>
      <c r="Y7" s="310">
        <f>'E-electricity'!Y55</f>
        <v>749966758745086.5</v>
      </c>
      <c r="Z7" s="310">
        <f>'E-electricity'!Z55</f>
        <v>741900503908475</v>
      </c>
      <c r="AA7" s="310">
        <f>'E-electricity'!AA55</f>
        <v>734228162052430.38</v>
      </c>
      <c r="AB7" s="310">
        <f>'E-electricity'!AB55</f>
        <v>726965102778621.5</v>
      </c>
      <c r="AC7" s="310">
        <f>'E-electricity'!AC55</f>
        <v>720125519547059.13</v>
      </c>
      <c r="AD7" s="310">
        <f>'E-electricity'!AD55</f>
        <v>713722461870337.63</v>
      </c>
      <c r="AE7" s="310">
        <f>'E-electricity'!AE55</f>
        <v>707767915786111.88</v>
      </c>
      <c r="AF7" s="310">
        <f>'E-electricity'!AF55</f>
        <v>702272925208017.75</v>
      </c>
      <c r="AG7" s="310">
        <f>'E-electricity'!AG55</f>
        <v>697247747440858.25</v>
      </c>
      <c r="AH7" s="310">
        <f>'E-electricity'!AH55</f>
        <v>692702037063981.75</v>
      </c>
      <c r="AI7" s="310">
        <f>'E-electricity'!AI55</f>
        <v>688645053477080</v>
      </c>
      <c r="AJ7" s="310">
        <f>'E-electricity'!AJ55</f>
        <v>685085888618833.5</v>
      </c>
      <c r="AK7" s="310">
        <f>'E-electricity'!AK55</f>
        <v>682033712678336</v>
      </c>
      <c r="AL7" s="310">
        <f>'E-electricity'!AL55</f>
        <v>679498037006029</v>
      </c>
      <c r="AM7" s="310">
        <f>'E-electricity'!AM55</f>
        <v>677488994894580.5</v>
      </c>
      <c r="AN7" s="310">
        <f>'E-electricity'!AN55</f>
        <v>676017642457934.13</v>
      </c>
      <c r="AO7" s="310">
        <f>'E-electricity'!AO55</f>
        <v>675096283523810.25</v>
      </c>
      <c r="AP7" s="310">
        <f>'E-electricity'!AP55</f>
        <v>674738824326923.75</v>
      </c>
      <c r="AQ7" s="310">
        <f>'E-electricity'!AQ55</f>
        <v>674904895716038.63</v>
      </c>
    </row>
    <row r="8" spans="1:43" x14ac:dyDescent="0.2">
      <c r="A8" s="133" t="s">
        <v>95</v>
      </c>
      <c r="B8" s="310">
        <f>'E-electricity'!B56</f>
        <v>174890445412711.59</v>
      </c>
      <c r="C8" s="310">
        <f>'E-electricity'!C56</f>
        <v>179467628685054.75</v>
      </c>
      <c r="D8" s="310">
        <f>'E-electricity'!D56</f>
        <v>213494691419529.97</v>
      </c>
      <c r="E8" s="310">
        <f>'E-electricity'!E56</f>
        <v>205438451397027.63</v>
      </c>
      <c r="F8" s="310">
        <f>'E-electricity'!F56</f>
        <v>212435544821657.38</v>
      </c>
      <c r="G8" s="310">
        <f>'E-electricity'!G56</f>
        <v>215119678923408.69</v>
      </c>
      <c r="H8" s="310">
        <f>'E-electricity'!H56</f>
        <v>219006508934291.94</v>
      </c>
      <c r="I8" s="310">
        <f>'E-electricity'!I56</f>
        <v>224119618830617.56</v>
      </c>
      <c r="J8" s="310">
        <f>'E-electricity'!J56</f>
        <v>229670211494843.44</v>
      </c>
      <c r="K8" s="310">
        <f>'E-electricity'!K56</f>
        <v>235372160348198.66</v>
      </c>
      <c r="L8" s="310">
        <f>'E-electricity'!L56</f>
        <v>240910020329637.38</v>
      </c>
      <c r="M8" s="310">
        <f>'E-electricity'!M56</f>
        <v>245939183689781.22</v>
      </c>
      <c r="N8" s="310">
        <f>'E-electricity'!N56</f>
        <v>250017324898756.78</v>
      </c>
      <c r="O8" s="310">
        <f>'E-electricity'!O56</f>
        <v>253237012413964.5</v>
      </c>
      <c r="P8" s="310">
        <f>'E-electricity'!P56</f>
        <v>255632431479553.53</v>
      </c>
      <c r="Q8" s="310">
        <f>'E-electricity'!Q56</f>
        <v>257248827996964.69</v>
      </c>
      <c r="R8" s="310">
        <f>'E-electricity'!R56</f>
        <v>258140730462855.94</v>
      </c>
      <c r="S8" s="310">
        <f>'E-electricity'!S56</f>
        <v>258221014552285.94</v>
      </c>
      <c r="T8" s="310">
        <f>'E-electricity'!T56</f>
        <v>257690321129243.88</v>
      </c>
      <c r="U8" s="310">
        <f>'E-electricity'!U56</f>
        <v>256604548350792.16</v>
      </c>
      <c r="V8" s="310">
        <f>'E-electricity'!V56</f>
        <v>255022533769624.75</v>
      </c>
      <c r="W8" s="310">
        <f>'E-electricity'!W56</f>
        <v>253004920498337.63</v>
      </c>
      <c r="X8" s="310">
        <f>'E-electricity'!X56</f>
        <v>250613131934781.13</v>
      </c>
      <c r="Y8" s="310">
        <f>'E-electricity'!Y56</f>
        <v>247908469767731.56</v>
      </c>
      <c r="Z8" s="310">
        <f>'E-electricity'!Z56</f>
        <v>244951344292901.41</v>
      </c>
      <c r="AA8" s="310">
        <f>'E-electricity'!AA56</f>
        <v>241800641022011.25</v>
      </c>
      <c r="AB8" s="310">
        <f>'E-electricity'!AB56</f>
        <v>238513223275199.19</v>
      </c>
      <c r="AC8" s="310">
        <f>'E-electricity'!AC56</f>
        <v>235143566968145.88</v>
      </c>
      <c r="AD8" s="310">
        <f>'E-electricity'!AD56</f>
        <v>231743521152742.06</v>
      </c>
      <c r="AE8" s="310">
        <f>'E-electricity'!AE56</f>
        <v>228362186020239.94</v>
      </c>
      <c r="AF8" s="310">
        <f>'E-electricity'!AF56</f>
        <v>225045898977830.13</v>
      </c>
      <c r="AG8" s="310">
        <f>'E-electricity'!AG56</f>
        <v>221838318995423.44</v>
      </c>
      <c r="AH8" s="310">
        <f>'E-electricity'!AH56</f>
        <v>218780599611744.66</v>
      </c>
      <c r="AI8" s="310">
        <f>'E-electricity'!AI56</f>
        <v>215911641709105.47</v>
      </c>
      <c r="AJ8" s="310">
        <f>'E-electricity'!AJ56</f>
        <v>213268418340740.03</v>
      </c>
      <c r="AK8" s="310">
        <f>'E-electricity'!AK56</f>
        <v>210886365460026.41</v>
      </c>
      <c r="AL8" s="310">
        <f>'E-electricity'!AL56</f>
        <v>208799834308666.25</v>
      </c>
      <c r="AM8" s="310">
        <f>'E-electricity'!AM56</f>
        <v>207042603440701.09</v>
      </c>
      <c r="AN8" s="310">
        <f>'E-electricity'!AN56</f>
        <v>205648450882396.81</v>
      </c>
      <c r="AO8" s="310">
        <f>'E-electricity'!AO56</f>
        <v>204651789770518.69</v>
      </c>
      <c r="AP8" s="310">
        <f>'E-electricity'!AP56</f>
        <v>204088374017452.78</v>
      </c>
      <c r="AQ8" s="310">
        <f>'E-electricity'!AQ56</f>
        <v>203979120500347.5</v>
      </c>
    </row>
    <row r="9" spans="1:43" x14ac:dyDescent="0.2">
      <c r="A9" s="133" t="s">
        <v>96</v>
      </c>
      <c r="B9" s="310">
        <f>'E-electricity'!B57</f>
        <v>354287101551797.31</v>
      </c>
      <c r="C9" s="310">
        <f>'E-electricity'!C57</f>
        <v>370171883346412.06</v>
      </c>
      <c r="D9" s="310">
        <f>'E-electricity'!D57</f>
        <v>413165097866573.19</v>
      </c>
      <c r="E9" s="310">
        <f>'E-electricity'!E57</f>
        <v>424739420219149.63</v>
      </c>
      <c r="F9" s="310">
        <f>'E-electricity'!F57</f>
        <v>458936994974380.88</v>
      </c>
      <c r="G9" s="310">
        <f>'E-electricity'!G57</f>
        <v>479589483750606.63</v>
      </c>
      <c r="H9" s="310">
        <f>'E-electricity'!H57</f>
        <v>501226839438445.38</v>
      </c>
      <c r="I9" s="310">
        <f>'E-electricity'!I57</f>
        <v>515793725025106.5</v>
      </c>
      <c r="J9" s="310">
        <f>'E-electricity'!J57</f>
        <v>530472439998159.5</v>
      </c>
      <c r="K9" s="310">
        <f>'E-electricity'!K57</f>
        <v>545151976549402.13</v>
      </c>
      <c r="L9" s="310">
        <f>'E-electricity'!L57</f>
        <v>559707267025639.38</v>
      </c>
      <c r="M9" s="310">
        <f>'E-electricity'!M57</f>
        <v>574000066846140.13</v>
      </c>
      <c r="N9" s="310">
        <f>'E-electricity'!N57</f>
        <v>582848804543490.13</v>
      </c>
      <c r="O9" s="310">
        <f>'E-electricity'!O57</f>
        <v>591264405174954.88</v>
      </c>
      <c r="P9" s="310">
        <f>'E-electricity'!P57</f>
        <v>599258983120319.63</v>
      </c>
      <c r="Q9" s="310">
        <f>'E-electricity'!Q57</f>
        <v>606851325498741.38</v>
      </c>
      <c r="R9" s="310">
        <f>'E-electricity'!R57</f>
        <v>614066095698203.13</v>
      </c>
      <c r="S9" s="310">
        <f>'E-electricity'!S57</f>
        <v>618198800827196</v>
      </c>
      <c r="T9" s="310">
        <f>'E-electricity'!T57</f>
        <v>621989169307612.13</v>
      </c>
      <c r="U9" s="310">
        <f>'E-electricity'!U57</f>
        <v>625456476161755.5</v>
      </c>
      <c r="V9" s="310">
        <f>'E-electricity'!V57</f>
        <v>628622504464427.13</v>
      </c>
      <c r="W9" s="310">
        <f>'E-electricity'!W57</f>
        <v>631511088942023.88</v>
      </c>
      <c r="X9" s="310">
        <f>'E-electricity'!X57</f>
        <v>629369736025845.75</v>
      </c>
      <c r="Y9" s="310">
        <f>'E-electricity'!Y57</f>
        <v>626995574176151.13</v>
      </c>
      <c r="Z9" s="310">
        <f>'E-electricity'!Z57</f>
        <v>624416050364749.5</v>
      </c>
      <c r="AA9" s="310">
        <f>'E-electricity'!AA57</f>
        <v>621659071663234.5</v>
      </c>
      <c r="AB9" s="310">
        <f>'E-electricity'!AB57</f>
        <v>618752698842799.63</v>
      </c>
      <c r="AC9" s="310">
        <f>'E-electricity'!AC57</f>
        <v>612367292687394.5</v>
      </c>
      <c r="AD9" s="310">
        <f>'E-electricity'!AD57</f>
        <v>605882858997834.25</v>
      </c>
      <c r="AE9" s="310">
        <f>'E-electricity'!AE57</f>
        <v>599326530334517.25</v>
      </c>
      <c r="AF9" s="310">
        <f>'E-electricity'!AF57</f>
        <v>592724819227099.75</v>
      </c>
      <c r="AG9" s="310">
        <f>'E-electricity'!AG57</f>
        <v>586103537669644</v>
      </c>
      <c r="AH9" s="310">
        <f>'E-electricity'!AH57</f>
        <v>579006241579234.63</v>
      </c>
      <c r="AI9" s="310">
        <f>'E-electricity'!AI57</f>
        <v>571938042088491.25</v>
      </c>
      <c r="AJ9" s="310">
        <f>'E-electricity'!AJ57</f>
        <v>564922583316309</v>
      </c>
      <c r="AK9" s="310">
        <f>'E-electricity'!AK57</f>
        <v>557982893705890.25</v>
      </c>
      <c r="AL9" s="310">
        <f>'E-electricity'!AL57</f>
        <v>551141499442752.56</v>
      </c>
      <c r="AM9" s="310">
        <f>'E-electricity'!AM57</f>
        <v>543453813489558.69</v>
      </c>
      <c r="AN9" s="310">
        <f>'E-electricity'!AN57</f>
        <v>535907101753160.25</v>
      </c>
      <c r="AO9" s="310">
        <f>'E-electricity'!AO57</f>
        <v>528523400050597.56</v>
      </c>
      <c r="AP9" s="310">
        <f>'E-electricity'!AP57</f>
        <v>521325030933942.88</v>
      </c>
      <c r="AQ9" s="310">
        <f>'E-electricity'!AQ57</f>
        <v>514292018578273.56</v>
      </c>
    </row>
    <row r="10" spans="1:43" x14ac:dyDescent="0.2">
      <c r="A10" s="133" t="s">
        <v>97</v>
      </c>
      <c r="B10" s="310">
        <f>'E-electricity'!B58</f>
        <v>436530190184994.31</v>
      </c>
      <c r="C10" s="310">
        <f>'E-electricity'!C58</f>
        <v>463310144942684.69</v>
      </c>
      <c r="D10" s="310">
        <f>'E-electricity'!D58</f>
        <v>499748922289655.5</v>
      </c>
      <c r="E10" s="310">
        <f>'E-electricity'!E58</f>
        <v>518042705923834.94</v>
      </c>
      <c r="F10" s="310">
        <f>'E-electricity'!F58</f>
        <v>561614141614570.13</v>
      </c>
      <c r="G10" s="310">
        <f>'E-electricity'!G58</f>
        <v>592598798446963.63</v>
      </c>
      <c r="H10" s="310">
        <f>'E-electricity'!H58</f>
        <v>623607535356136.13</v>
      </c>
      <c r="I10" s="310">
        <f>'E-electricity'!I58</f>
        <v>638715116877345.63</v>
      </c>
      <c r="J10" s="310">
        <f>'E-electricity'!J58</f>
        <v>653876931327529.25</v>
      </c>
      <c r="K10" s="310">
        <f>'E-electricity'!K58</f>
        <v>669092972145680</v>
      </c>
      <c r="L10" s="310">
        <f>'E-electricity'!L58</f>
        <v>684363232770790</v>
      </c>
      <c r="M10" s="310">
        <f>'E-electricity'!M58</f>
        <v>699687706641852.25</v>
      </c>
      <c r="N10" s="310">
        <f>'E-electricity'!N58</f>
        <v>701649797512017</v>
      </c>
      <c r="O10" s="310">
        <f>'E-electricity'!O58</f>
        <v>703614582889208.88</v>
      </c>
      <c r="P10" s="310">
        <f>'E-electricity'!P58</f>
        <v>705582062552598.63</v>
      </c>
      <c r="Q10" s="310">
        <f>'E-electricity'!Q58</f>
        <v>707552236281358.13</v>
      </c>
      <c r="R10" s="310">
        <f>'E-electricity'!R58</f>
        <v>709525103854658.63</v>
      </c>
      <c r="S10" s="310">
        <f>'E-electricity'!S58</f>
        <v>702027308829041.5</v>
      </c>
      <c r="T10" s="310">
        <f>'E-electricity'!T58</f>
        <v>694516796182908.75</v>
      </c>
      <c r="U10" s="310">
        <f>'E-electricity'!U58</f>
        <v>686993566339730.13</v>
      </c>
      <c r="V10" s="310">
        <f>'E-electricity'!V58</f>
        <v>679457619722975.88</v>
      </c>
      <c r="W10" s="310">
        <f>'E-electricity'!W58</f>
        <v>671908956756116</v>
      </c>
      <c r="X10" s="310">
        <f>'E-electricity'!X58</f>
        <v>657269294406372.63</v>
      </c>
      <c r="Y10" s="310">
        <f>'E-electricity'!Y58</f>
        <v>642605800657545.13</v>
      </c>
      <c r="Z10" s="310">
        <f>'E-electricity'!Z58</f>
        <v>627918476303643.13</v>
      </c>
      <c r="AA10" s="310">
        <f>'E-electricity'!AA58</f>
        <v>613207322138676.25</v>
      </c>
      <c r="AB10" s="310">
        <f>'E-electricity'!AB58</f>
        <v>598472338956654.13</v>
      </c>
      <c r="AC10" s="310">
        <f>'E-electricity'!AC58</f>
        <v>583713527551586.63</v>
      </c>
      <c r="AD10" s="310">
        <f>'E-electricity'!AD58</f>
        <v>568930888717483.25</v>
      </c>
      <c r="AE10" s="310">
        <f>'E-electricity'!AE58</f>
        <v>554124423248353.5</v>
      </c>
      <c r="AF10" s="310">
        <f>'E-electricity'!AF58</f>
        <v>539294131938207.31</v>
      </c>
      <c r="AG10" s="310">
        <f>'E-electricity'!AG58</f>
        <v>524440015581054.25</v>
      </c>
      <c r="AH10" s="310">
        <f>'E-electricity'!AH58</f>
        <v>511600281507468.75</v>
      </c>
      <c r="AI10" s="310">
        <f>'E-electricity'!AI58</f>
        <v>498739899179502.94</v>
      </c>
      <c r="AJ10" s="310">
        <f>'E-electricity'!AJ58</f>
        <v>485858869285300</v>
      </c>
      <c r="AK10" s="310">
        <f>'E-electricity'!AK58</f>
        <v>472957192513003.13</v>
      </c>
      <c r="AL10" s="310">
        <f>'E-electricity'!AL58</f>
        <v>460034869550755.5</v>
      </c>
      <c r="AM10" s="310">
        <f>'E-electricity'!AM58</f>
        <v>446423791997268.31</v>
      </c>
      <c r="AN10" s="310">
        <f>'E-electricity'!AN58</f>
        <v>432791032974295.56</v>
      </c>
      <c r="AO10" s="310">
        <f>'E-electricity'!AO58</f>
        <v>419136593204548</v>
      </c>
      <c r="AP10" s="310">
        <f>'E-electricity'!AP58</f>
        <v>405460473410736.44</v>
      </c>
      <c r="AQ10" s="310">
        <f>'E-electricity'!AQ58</f>
        <v>391741204489302.31</v>
      </c>
    </row>
    <row r="11" spans="1:43" x14ac:dyDescent="0.2">
      <c r="A11" s="133" t="s">
        <v>98</v>
      </c>
      <c r="B11" s="310">
        <f>'E-electricity'!B59</f>
        <v>1677679989741281</v>
      </c>
      <c r="C11" s="310">
        <f>'E-electricity'!C59</f>
        <v>1771150491568371.5</v>
      </c>
      <c r="D11" s="310">
        <f>'E-electricity'!D59</f>
        <v>1949097184988560.8</v>
      </c>
      <c r="E11" s="310">
        <f>'E-electricity'!E59</f>
        <v>2074716994487257.8</v>
      </c>
      <c r="F11" s="310">
        <f>'E-electricity'!F59</f>
        <v>2279514018214021</v>
      </c>
      <c r="G11" s="310">
        <f>'E-electricity'!G59</f>
        <v>2426888679024007.5</v>
      </c>
      <c r="H11" s="310">
        <f>'E-electricity'!H59</f>
        <v>2576897041452702</v>
      </c>
      <c r="I11" s="310">
        <f>'E-electricity'!I59</f>
        <v>2680598032405428.5</v>
      </c>
      <c r="J11" s="310">
        <f>'E-electricity'!J59</f>
        <v>2783005907848878</v>
      </c>
      <c r="K11" s="310">
        <f>'E-electricity'!K59</f>
        <v>2884089389298826</v>
      </c>
      <c r="L11" s="310">
        <f>'E-electricity'!L59</f>
        <v>2983903348511916.5</v>
      </c>
      <c r="M11" s="310">
        <f>'E-electricity'!M59</f>
        <v>3082577526079731.5</v>
      </c>
      <c r="N11" s="310">
        <f>'E-electricity'!N59</f>
        <v>3141077174257559.5</v>
      </c>
      <c r="O11" s="310">
        <f>'E-electricity'!O59</f>
        <v>3198626004848204.5</v>
      </c>
      <c r="P11" s="310">
        <f>'E-electricity'!P59</f>
        <v>3255461009820532.5</v>
      </c>
      <c r="Q11" s="310">
        <f>'E-electricity'!Q59</f>
        <v>3311840423102425</v>
      </c>
      <c r="R11" s="310">
        <f>'E-electricity'!R59</f>
        <v>3368035729256373</v>
      </c>
      <c r="S11" s="310">
        <f>'E-electricity'!S59</f>
        <v>3397968989553798</v>
      </c>
      <c r="T11" s="310">
        <f>'E-electricity'!T59</f>
        <v>3427900256485788</v>
      </c>
      <c r="U11" s="310">
        <f>'E-electricity'!U59</f>
        <v>3457830176741226.5</v>
      </c>
      <c r="V11" s="310">
        <f>'E-electricity'!V59</f>
        <v>3487759437617515</v>
      </c>
      <c r="W11" s="310">
        <f>'E-electricity'!W59</f>
        <v>3517688765423668.5</v>
      </c>
      <c r="X11" s="310">
        <f>'E-electricity'!X59</f>
        <v>3533077785758566.5</v>
      </c>
      <c r="Y11" s="310">
        <f>'E-electricity'!Y59</f>
        <v>3548445589832756</v>
      </c>
      <c r="Z11" s="310">
        <f>'E-electricity'!Z59</f>
        <v>3563793012090536.5</v>
      </c>
      <c r="AA11" s="310">
        <f>'E-electricity'!AA59</f>
        <v>3579120919568247</v>
      </c>
      <c r="AB11" s="310">
        <f>'E-electricity'!AB59</f>
        <v>3594430210302715</v>
      </c>
      <c r="AC11" s="310">
        <f>'E-electricity'!AC59</f>
        <v>3597189689131270.5</v>
      </c>
      <c r="AD11" s="310">
        <f>'E-electricity'!AD59</f>
        <v>3599912823193327</v>
      </c>
      <c r="AE11" s="310">
        <f>'E-electricity'!AE59</f>
        <v>3602600594761186</v>
      </c>
      <c r="AF11" s="310">
        <f>'E-electricity'!AF59</f>
        <v>3605254010911061.5</v>
      </c>
      <c r="AG11" s="310">
        <f>'E-electricity'!AG59</f>
        <v>3607874102033631</v>
      </c>
      <c r="AH11" s="310">
        <f>'E-electricity'!AH59</f>
        <v>3599031572107299</v>
      </c>
      <c r="AI11" s="310">
        <f>'E-electricity'!AI59</f>
        <v>3590140026987366.5</v>
      </c>
      <c r="AJ11" s="310">
        <f>'E-electricity'!AJ59</f>
        <v>3581200558961215.5</v>
      </c>
      <c r="AK11" s="310">
        <f>'E-electricity'!AK59</f>
        <v>3572214278002710</v>
      </c>
      <c r="AL11" s="310">
        <f>'E-electricity'!AL59</f>
        <v>3563182310460682</v>
      </c>
      <c r="AM11" s="310">
        <f>'E-electricity'!AM59</f>
        <v>3551997058177161.5</v>
      </c>
      <c r="AN11" s="310">
        <f>'E-electricity'!AN59</f>
        <v>3540765142575411</v>
      </c>
      <c r="AO11" s="310">
        <f>'E-electricity'!AO59</f>
        <v>3529487731803699.5</v>
      </c>
      <c r="AP11" s="310">
        <f>'E-electricity'!AP59</f>
        <v>3518166005586905.5</v>
      </c>
      <c r="AQ11" s="310">
        <f>'E-electricity'!AQ59</f>
        <v>3506607523430463.5</v>
      </c>
    </row>
    <row r="12" spans="1:43" x14ac:dyDescent="0.2">
      <c r="A12" s="133" t="s">
        <v>99</v>
      </c>
      <c r="B12" s="310">
        <f>'E-electricity'!B60</f>
        <v>486702354879924</v>
      </c>
      <c r="C12" s="310">
        <f>'E-electricity'!C60</f>
        <v>505257922295037</v>
      </c>
      <c r="D12" s="310">
        <f>'E-electricity'!D60</f>
        <v>575700052321030</v>
      </c>
      <c r="E12" s="310">
        <f>'E-electricity'!E60</f>
        <v>558096237923927.13</v>
      </c>
      <c r="F12" s="310">
        <f>'E-electricity'!F60</f>
        <v>582675759379055.25</v>
      </c>
      <c r="G12" s="310">
        <f>'E-electricity'!G60</f>
        <v>602930559341792.75</v>
      </c>
      <c r="H12" s="310">
        <f>'E-electricity'!H60</f>
        <v>628151820132039.88</v>
      </c>
      <c r="I12" s="310">
        <f>'E-electricity'!I60</f>
        <v>653141334336284</v>
      </c>
      <c r="J12" s="310">
        <f>'E-electricity'!J60</f>
        <v>674815345942195.5</v>
      </c>
      <c r="K12" s="310">
        <f>'E-electricity'!K60</f>
        <v>692827167820022.5</v>
      </c>
      <c r="L12" s="310">
        <f>'E-electricity'!L60</f>
        <v>706893502059594.63</v>
      </c>
      <c r="M12" s="310">
        <f>'E-electricity'!M60</f>
        <v>716801877517362.13</v>
      </c>
      <c r="N12" s="310">
        <f>'E-electricity'!N60</f>
        <v>722154634803758.75</v>
      </c>
      <c r="O12" s="310">
        <f>'E-electricity'!O60</f>
        <v>724013642033773.63</v>
      </c>
      <c r="P12" s="310">
        <f>'E-electricity'!P60</f>
        <v>723253245230174.88</v>
      </c>
      <c r="Q12" s="310">
        <f>'E-electricity'!Q60</f>
        <v>720780029593937</v>
      </c>
      <c r="R12" s="310">
        <f>'E-electricity'!R60</f>
        <v>717505822449474.25</v>
      </c>
      <c r="S12" s="310">
        <f>'E-electricity'!S60</f>
        <v>713780289005267.38</v>
      </c>
      <c r="T12" s="310">
        <f>'E-electricity'!T60</f>
        <v>710166805277221.88</v>
      </c>
      <c r="U12" s="310">
        <f>'E-electricity'!U60</f>
        <v>706670676027848.38</v>
      </c>
      <c r="V12" s="310">
        <f>'E-electricity'!V60</f>
        <v>703297126252019.38</v>
      </c>
      <c r="W12" s="310">
        <f>'E-electricity'!W60</f>
        <v>700051311515641.75</v>
      </c>
      <c r="X12" s="310">
        <f>'E-electricity'!X60</f>
        <v>696938328691823.38</v>
      </c>
      <c r="Y12" s="310">
        <f>'E-electricity'!Y60</f>
        <v>693963227093348.13</v>
      </c>
      <c r="Z12" s="310">
        <f>'E-electricity'!Z60</f>
        <v>691131020002918.13</v>
      </c>
      <c r="AA12" s="310">
        <f>'E-electricity'!AA60</f>
        <v>688446696605407.25</v>
      </c>
      <c r="AB12" s="310">
        <f>'E-electricity'!AB60</f>
        <v>685915234329186.88</v>
      </c>
      <c r="AC12" s="310">
        <f>'E-electricity'!AC60</f>
        <v>683541611606562.88</v>
      </c>
      <c r="AD12" s="310">
        <f>'E-electricity'!AD60</f>
        <v>681330821066444.25</v>
      </c>
      <c r="AE12" s="310">
        <f>'E-electricity'!AE60</f>
        <v>679287883175569.63</v>
      </c>
      <c r="AF12" s="310">
        <f>'E-electricity'!AF60</f>
        <v>677417860347928.88</v>
      </c>
      <c r="AG12" s="310">
        <f>'E-electricity'!AG60</f>
        <v>675725871545527.75</v>
      </c>
      <c r="AH12" s="310">
        <f>'E-electricity'!AH60</f>
        <v>674217107397274.38</v>
      </c>
      <c r="AI12" s="310">
        <f>'E-electricity'!AI60</f>
        <v>672896845866599.75</v>
      </c>
      <c r="AJ12" s="310">
        <f>'E-electricity'!AJ60</f>
        <v>671770468502422</v>
      </c>
      <c r="AK12" s="310">
        <f>'E-electricity'!AK60</f>
        <v>670843477312306.88</v>
      </c>
      <c r="AL12" s="310">
        <f>'E-electricity'!AL60</f>
        <v>670121512301151.13</v>
      </c>
      <c r="AM12" s="310">
        <f>'E-electricity'!AM60</f>
        <v>669610369723439.13</v>
      </c>
      <c r="AN12" s="310">
        <f>'E-electricity'!AN60</f>
        <v>669316021102150.88</v>
      </c>
      <c r="AO12" s="310">
        <f>'E-electricity'!AO60</f>
        <v>669244633072722.25</v>
      </c>
      <c r="AP12" s="310">
        <f>'E-electricity'!AP60</f>
        <v>669402588116170.13</v>
      </c>
      <c r="AQ12" s="310">
        <f>'E-electricity'!AQ60</f>
        <v>669740704526957.38</v>
      </c>
    </row>
    <row r="13" spans="1:43" x14ac:dyDescent="0.2">
      <c r="A13" s="133" t="s">
        <v>100</v>
      </c>
      <c r="B13" s="310">
        <f>'E-electricity'!B61</f>
        <v>132608755880141.38</v>
      </c>
      <c r="C13" s="310">
        <f>'E-electricity'!C61</f>
        <v>132374785328357.8</v>
      </c>
      <c r="D13" s="310">
        <f>'E-electricity'!D61</f>
        <v>159769868107901.31</v>
      </c>
      <c r="E13" s="310">
        <f>'E-electricity'!E61</f>
        <v>163401676615118.44</v>
      </c>
      <c r="F13" s="310">
        <f>'E-electricity'!F61</f>
        <v>172019030356098.19</v>
      </c>
      <c r="G13" s="310">
        <f>'E-electricity'!G61</f>
        <v>181598056642855.69</v>
      </c>
      <c r="H13" s="310">
        <f>'E-electricity'!H61</f>
        <v>193710429935443.91</v>
      </c>
      <c r="I13" s="310">
        <f>'E-electricity'!I61</f>
        <v>205641624948454.03</v>
      </c>
      <c r="J13" s="310">
        <f>'E-electricity'!J61</f>
        <v>216319292985401.66</v>
      </c>
      <c r="K13" s="310">
        <f>'E-electricity'!K61</f>
        <v>225862804745823.75</v>
      </c>
      <c r="L13" s="310">
        <f>'E-electricity'!L61</f>
        <v>234476024023625.63</v>
      </c>
      <c r="M13" s="310">
        <f>'E-electricity'!M61</f>
        <v>242435076741969.88</v>
      </c>
      <c r="N13" s="310">
        <f>'E-electricity'!N61</f>
        <v>249885359841634.63</v>
      </c>
      <c r="O13" s="310">
        <f>'E-electricity'!O61</f>
        <v>257076277047841.69</v>
      </c>
      <c r="P13" s="310">
        <f>'E-electricity'!P61</f>
        <v>264089834964798.63</v>
      </c>
      <c r="Q13" s="310">
        <f>'E-electricity'!Q61</f>
        <v>271020738306064.13</v>
      </c>
      <c r="R13" s="310">
        <f>'E-electricity'!R61</f>
        <v>277975922355198.25</v>
      </c>
      <c r="S13" s="310">
        <f>'E-electricity'!S61</f>
        <v>284888803406301.5</v>
      </c>
      <c r="T13" s="310">
        <f>'E-electricity'!T61</f>
        <v>291918546623444.5</v>
      </c>
      <c r="U13" s="310">
        <f>'E-electricity'!U61</f>
        <v>299045427571190.69</v>
      </c>
      <c r="V13" s="310">
        <f>'E-electricity'!V61</f>
        <v>306247732080956.13</v>
      </c>
      <c r="W13" s="310">
        <f>'E-electricity'!W61</f>
        <v>313501698354148.88</v>
      </c>
      <c r="X13" s="310">
        <f>'E-electricity'!X61</f>
        <v>320781476327119.75</v>
      </c>
      <c r="Y13" s="310">
        <f>'E-electricity'!Y61</f>
        <v>328059106886984</v>
      </c>
      <c r="Z13" s="310">
        <f>'E-electricity'!Z61</f>
        <v>335304523577297.88</v>
      </c>
      <c r="AA13" s="310">
        <f>'E-electricity'!AA61</f>
        <v>342485579434738.69</v>
      </c>
      <c r="AB13" s="310">
        <f>'E-electricity'!AB61</f>
        <v>349568101544837.94</v>
      </c>
      <c r="AC13" s="310">
        <f>'E-electricity'!AC61</f>
        <v>356515975789103.81</v>
      </c>
      <c r="AD13" s="310">
        <f>'E-electricity'!AD61</f>
        <v>363291264070778.94</v>
      </c>
      <c r="AE13" s="310">
        <f>'E-electricity'!AE61</f>
        <v>369854356045694.25</v>
      </c>
      <c r="AF13" s="310">
        <f>'E-electricity'!AF61</f>
        <v>376164157043304.5</v>
      </c>
      <c r="AG13" s="310">
        <f>'E-electricity'!AG61</f>
        <v>382178313437300.88</v>
      </c>
      <c r="AH13" s="310">
        <f>'E-electricity'!AH61</f>
        <v>387853476213341.38</v>
      </c>
      <c r="AI13" s="310">
        <f>'E-electricity'!AI61</f>
        <v>393145602883729.31</v>
      </c>
      <c r="AJ13" s="310">
        <f>'E-electricity'!AJ61</f>
        <v>398010297218146.5</v>
      </c>
      <c r="AK13" s="310">
        <f>'E-electricity'!AK61</f>
        <v>402403185501347.88</v>
      </c>
      <c r="AL13" s="310">
        <f>'E-electricity'!AL61</f>
        <v>406280327201899.88</v>
      </c>
      <c r="AM13" s="310">
        <f>'E-electricity'!AM61</f>
        <v>409598657052542.5</v>
      </c>
      <c r="AN13" s="310">
        <f>'E-electricity'!AN61</f>
        <v>412316454618075.75</v>
      </c>
      <c r="AO13" s="310">
        <f>'E-electricity'!AO61</f>
        <v>414393836479779.31</v>
      </c>
      <c r="AP13" s="310">
        <f>'E-electricity'!AP61</f>
        <v>415793265218340.38</v>
      </c>
      <c r="AQ13" s="310">
        <f>'E-electricity'!AQ61</f>
        <v>416445581783379.56</v>
      </c>
    </row>
    <row r="14" spans="1:43" x14ac:dyDescent="0.2">
      <c r="A14" s="133" t="s">
        <v>101</v>
      </c>
      <c r="B14" s="310">
        <f>'E-electricity'!B62</f>
        <v>1283184654763116.3</v>
      </c>
      <c r="C14" s="310">
        <f>'E-electricity'!C62</f>
        <v>1340811052312610</v>
      </c>
      <c r="D14" s="310">
        <f>'E-electricity'!D62</f>
        <v>1395296466619330.8</v>
      </c>
      <c r="E14" s="310">
        <f>'E-electricity'!E62</f>
        <v>1377175455073834.8</v>
      </c>
      <c r="F14" s="310">
        <f>'E-electricity'!F62</f>
        <v>1434481074847045.5</v>
      </c>
      <c r="G14" s="310">
        <f>'E-electricity'!G62</f>
        <v>1454659898073355.5</v>
      </c>
      <c r="H14" s="310">
        <f>'E-electricity'!H62</f>
        <v>1474837434627339.3</v>
      </c>
      <c r="I14" s="310">
        <f>'E-electricity'!I62</f>
        <v>1496445851582100</v>
      </c>
      <c r="J14" s="310">
        <f>'E-electricity'!J62</f>
        <v>1518126789691570</v>
      </c>
      <c r="K14" s="310">
        <f>'E-electricity'!K62</f>
        <v>1539880237213667.5</v>
      </c>
      <c r="L14" s="310">
        <f>'E-electricity'!L62</f>
        <v>1561706182406310.5</v>
      </c>
      <c r="M14" s="310">
        <f>'E-electricity'!M62</f>
        <v>1583604613527418.5</v>
      </c>
      <c r="N14" s="310">
        <f>'E-electricity'!N62</f>
        <v>1567820492212100.5</v>
      </c>
      <c r="O14" s="310">
        <f>'E-electricity'!O62</f>
        <v>1551987291921827.5</v>
      </c>
      <c r="P14" s="310">
        <f>'E-electricity'!P62</f>
        <v>1536105017907977.5</v>
      </c>
      <c r="Q14" s="310">
        <f>'E-electricity'!Q62</f>
        <v>1520173675421927.8</v>
      </c>
      <c r="R14" s="310">
        <f>'E-electricity'!R62</f>
        <v>1504193269715056.5</v>
      </c>
      <c r="S14" s="310">
        <f>'E-electricity'!S62</f>
        <v>1479599172114853</v>
      </c>
      <c r="T14" s="310">
        <f>'E-electricity'!T62</f>
        <v>1454964581465285.8</v>
      </c>
      <c r="U14" s="310">
        <f>'E-electricity'!U62</f>
        <v>1430289499563191</v>
      </c>
      <c r="V14" s="310">
        <f>'E-electricity'!V62</f>
        <v>1405573928205406.3</v>
      </c>
      <c r="W14" s="310">
        <f>'E-electricity'!W62</f>
        <v>1380817869188768</v>
      </c>
      <c r="X14" s="310">
        <f>'E-electricity'!X62</f>
        <v>1346410242596648.5</v>
      </c>
      <c r="Y14" s="310">
        <f>'E-electricity'!Y62</f>
        <v>1311947107300426.5</v>
      </c>
      <c r="Z14" s="310">
        <f>'E-electricity'!Z62</f>
        <v>1277428465764317</v>
      </c>
      <c r="AA14" s="310">
        <f>'E-electricity'!AA62</f>
        <v>1242854320452534</v>
      </c>
      <c r="AB14" s="310">
        <f>'E-electricity'!AB62</f>
        <v>1208224673829292.3</v>
      </c>
      <c r="AC14" s="310">
        <f>'E-electricity'!AC62</f>
        <v>1181657013022615.8</v>
      </c>
      <c r="AD14" s="310">
        <f>'E-electricity'!AD62</f>
        <v>1155046494319183.3</v>
      </c>
      <c r="AE14" s="310">
        <f>'E-electricity'!AE62</f>
        <v>1128393119621738.8</v>
      </c>
      <c r="AF14" s="310">
        <f>'E-electricity'!AF62</f>
        <v>1101696890833026.3</v>
      </c>
      <c r="AG14" s="310">
        <f>'E-electricity'!AG62</f>
        <v>1074957809855789.5</v>
      </c>
      <c r="AH14" s="310">
        <f>'E-electricity'!AH62</f>
        <v>1059181628361455.6</v>
      </c>
      <c r="AI14" s="310">
        <f>'E-electricity'!AI62</f>
        <v>1043379664881309.9</v>
      </c>
      <c r="AJ14" s="310">
        <f>'E-electricity'!AJ62</f>
        <v>1027551920559800.6</v>
      </c>
      <c r="AK14" s="310">
        <f>'E-electricity'!AK62</f>
        <v>1011698396541377.3</v>
      </c>
      <c r="AL14" s="310">
        <f>'E-electricity'!AL62</f>
        <v>995819093970487.75</v>
      </c>
      <c r="AM14" s="310">
        <f>'E-electricity'!AM62</f>
        <v>988263474387188.38</v>
      </c>
      <c r="AN14" s="310">
        <f>'E-electricity'!AN62</f>
        <v>980694973976089.5</v>
      </c>
      <c r="AO14" s="310">
        <f>'E-electricity'!AO62</f>
        <v>973113593308584.88</v>
      </c>
      <c r="AP14" s="310">
        <f>'E-electricity'!AP62</f>
        <v>965519332956066.88</v>
      </c>
      <c r="AQ14" s="310">
        <f>'E-electricity'!AQ62</f>
        <v>957842554321165.75</v>
      </c>
    </row>
    <row r="15" spans="1:43" x14ac:dyDescent="0.2">
      <c r="A15" s="133" t="s">
        <v>102</v>
      </c>
      <c r="B15" s="310">
        <f>'E-electricity'!B63</f>
        <v>1938941600977780.3</v>
      </c>
      <c r="C15" s="310">
        <f>'E-electricity'!C63</f>
        <v>2030208678223862.3</v>
      </c>
      <c r="D15" s="310">
        <f>'E-electricity'!D63</f>
        <v>2169901800954964.5</v>
      </c>
      <c r="E15" s="310">
        <f>'E-electricity'!E63</f>
        <v>2222424131758568.5</v>
      </c>
      <c r="F15" s="310">
        <f>'E-electricity'!F63</f>
        <v>2399305366734761.5</v>
      </c>
      <c r="G15" s="310">
        <f>'E-electricity'!G63</f>
        <v>2507726859772274.5</v>
      </c>
      <c r="H15" s="310">
        <f>'E-electricity'!H63</f>
        <v>2616117799757507.5</v>
      </c>
      <c r="I15" s="310">
        <f>'E-electricity'!I63</f>
        <v>2679454304477729</v>
      </c>
      <c r="J15" s="310">
        <f>'E-electricity'!J63</f>
        <v>2743016316750511.5</v>
      </c>
      <c r="K15" s="310">
        <f>'E-electricity'!K63</f>
        <v>2806803798056229</v>
      </c>
      <c r="L15" s="310">
        <f>'E-electricity'!L63</f>
        <v>2870816709875254</v>
      </c>
      <c r="M15" s="310">
        <f>'E-electricity'!M63</f>
        <v>2935055013687958.5</v>
      </c>
      <c r="N15" s="310">
        <f>'E-electricity'!N63</f>
        <v>2943254554213082.5</v>
      </c>
      <c r="O15" s="310">
        <f>'E-electricity'!O63</f>
        <v>2951465222483723</v>
      </c>
      <c r="P15" s="310">
        <f>'E-electricity'!P63</f>
        <v>2959687017203441.5</v>
      </c>
      <c r="Q15" s="310">
        <f>'E-electricity'!Q63</f>
        <v>2967919937075800</v>
      </c>
      <c r="R15" s="310">
        <f>'E-electricity'!R63</f>
        <v>2976163980804360.5</v>
      </c>
      <c r="S15" s="310">
        <f>'E-electricity'!S63</f>
        <v>2944700657659006.5</v>
      </c>
      <c r="T15" s="310">
        <f>'E-electricity'!T63</f>
        <v>2913184264564775.5</v>
      </c>
      <c r="U15" s="310">
        <f>'E-electricity'!U63</f>
        <v>2881614804007863</v>
      </c>
      <c r="V15" s="310">
        <f>'E-electricity'!V63</f>
        <v>2849992278474463.5</v>
      </c>
      <c r="W15" s="310">
        <f>'E-electricity'!W63</f>
        <v>2818316690450771.5</v>
      </c>
      <c r="X15" s="310">
        <f>'E-electricity'!X63</f>
        <v>2756898367693970.5</v>
      </c>
      <c r="Y15" s="310">
        <f>'E-electricity'!Y63</f>
        <v>2695380622368382.5</v>
      </c>
      <c r="Z15" s="310">
        <f>'E-electricity'!Z63</f>
        <v>2633763459135622</v>
      </c>
      <c r="AA15" s="310">
        <f>'E-electricity'!AA63</f>
        <v>2572046882657306</v>
      </c>
      <c r="AB15" s="310">
        <f>'E-electricity'!AB63</f>
        <v>2510230897595049.5</v>
      </c>
      <c r="AC15" s="310">
        <f>'E-electricity'!AC63</f>
        <v>2448315508610467.5</v>
      </c>
      <c r="AD15" s="310">
        <f>'E-electricity'!AD63</f>
        <v>2386300720365176</v>
      </c>
      <c r="AE15" s="310">
        <f>'E-electricity'!AE63</f>
        <v>2324186537520790.5</v>
      </c>
      <c r="AF15" s="310">
        <f>'E-electricity'!AF63</f>
        <v>2261972964738927</v>
      </c>
      <c r="AG15" s="310">
        <f>'E-electricity'!AG63</f>
        <v>2199660006681200.3</v>
      </c>
      <c r="AH15" s="310">
        <f>'E-electricity'!AH63</f>
        <v>2145796658681264</v>
      </c>
      <c r="AI15" s="310">
        <f>'E-electricity'!AI63</f>
        <v>2091847177742433.3</v>
      </c>
      <c r="AJ15" s="310">
        <f>'E-electricity'!AJ63</f>
        <v>2037811567904774.8</v>
      </c>
      <c r="AK15" s="310">
        <f>'E-electricity'!AK63</f>
        <v>1983689833208356.3</v>
      </c>
      <c r="AL15" s="310">
        <f>'E-electricity'!AL63</f>
        <v>1929481977693244.3</v>
      </c>
      <c r="AM15" s="310">
        <f>'E-electricity'!AM63</f>
        <v>1872385629182968.8</v>
      </c>
      <c r="AN15" s="310">
        <f>'E-electricity'!AN63</f>
        <v>1815198844270065.3</v>
      </c>
      <c r="AO15" s="310">
        <f>'E-electricity'!AO63</f>
        <v>1757921627197559</v>
      </c>
      <c r="AP15" s="310">
        <f>'E-electricity'!AP63</f>
        <v>1700553982208475.8</v>
      </c>
      <c r="AQ15" s="310">
        <f>'E-electricity'!AQ63</f>
        <v>1642969865624123</v>
      </c>
    </row>
    <row r="16" spans="1:43" x14ac:dyDescent="0.2">
      <c r="A16" s="133" t="s">
        <v>103</v>
      </c>
      <c r="B16" s="310">
        <f>'E-electricity'!B64</f>
        <v>2120618796098783.8</v>
      </c>
      <c r="C16" s="310">
        <f>'E-electricity'!C64</f>
        <v>2266549337707232</v>
      </c>
      <c r="D16" s="310">
        <f>'E-electricity'!D64</f>
        <v>2486130071544900</v>
      </c>
      <c r="E16" s="310">
        <f>'E-electricity'!E64</f>
        <v>2633732630447026</v>
      </c>
      <c r="F16" s="310">
        <f>'E-electricity'!F64</f>
        <v>2933041380505208.5</v>
      </c>
      <c r="G16" s="310">
        <f>'E-electricity'!G64</f>
        <v>3140856900589266.5</v>
      </c>
      <c r="H16" s="310">
        <f>'E-electricity'!H64</f>
        <v>3348561752089630.5</v>
      </c>
      <c r="I16" s="310">
        <f>'E-electricity'!I64</f>
        <v>3528646172567159.5</v>
      </c>
      <c r="J16" s="310">
        <f>'E-electricity'!J64</f>
        <v>3709402272416218.5</v>
      </c>
      <c r="K16" s="310">
        <f>'E-electricity'!K64</f>
        <v>3890829929213581.5</v>
      </c>
      <c r="L16" s="310">
        <f>'E-electricity'!L64</f>
        <v>4072929020536021.5</v>
      </c>
      <c r="M16" s="310">
        <f>'E-electricity'!M64</f>
        <v>4255699423960311</v>
      </c>
      <c r="N16" s="310">
        <f>'E-electricity'!N64</f>
        <v>4356004071073663</v>
      </c>
      <c r="O16" s="310">
        <f>'E-electricity'!O64</f>
        <v>4456565088164247.5</v>
      </c>
      <c r="P16" s="310">
        <f>'E-electricity'!P64</f>
        <v>4557382444107453</v>
      </c>
      <c r="Q16" s="310">
        <f>'E-electricity'!Q64</f>
        <v>4658456107778671</v>
      </c>
      <c r="R16" s="310">
        <f>'E-electricity'!R64</f>
        <v>4759786048053292</v>
      </c>
      <c r="S16" s="310">
        <f>'E-electricity'!S64</f>
        <v>4791409132877305</v>
      </c>
      <c r="T16" s="310">
        <f>'E-electricity'!T64</f>
        <v>4823075773288578</v>
      </c>
      <c r="U16" s="310">
        <f>'E-electricity'!U64</f>
        <v>4854785967098821</v>
      </c>
      <c r="V16" s="310">
        <f>'E-electricity'!V64</f>
        <v>4886539712119740</v>
      </c>
      <c r="W16" s="310">
        <f>'E-electricity'!W64</f>
        <v>4918337006163044</v>
      </c>
      <c r="X16" s="310">
        <f>'E-electricity'!X64</f>
        <v>4909863591262972</v>
      </c>
      <c r="Y16" s="310">
        <f>'E-electricity'!Y64</f>
        <v>4901370846362112</v>
      </c>
      <c r="Z16" s="310">
        <f>'E-electricity'!Z64</f>
        <v>4892858772422596</v>
      </c>
      <c r="AA16" s="310">
        <f>'E-electricity'!AA64</f>
        <v>4884327370406558</v>
      </c>
      <c r="AB16" s="310">
        <f>'E-electricity'!AB64</f>
        <v>4875776641276131</v>
      </c>
      <c r="AC16" s="310">
        <f>'E-electricity'!AC64</f>
        <v>4814375264737690</v>
      </c>
      <c r="AD16" s="310">
        <f>'E-electricity'!AD64</f>
        <v>4752872500287506</v>
      </c>
      <c r="AE16" s="310">
        <f>'E-electricity'!AE64</f>
        <v>4691268353000270</v>
      </c>
      <c r="AF16" s="310">
        <f>'E-electricity'!AF64</f>
        <v>4629562827950675</v>
      </c>
      <c r="AG16" s="310">
        <f>'E-electricity'!AG64</f>
        <v>4567755930213412</v>
      </c>
      <c r="AH16" s="310">
        <f>'E-electricity'!AH64</f>
        <v>4466070316599710</v>
      </c>
      <c r="AI16" s="310">
        <f>'E-electricity'!AI64</f>
        <v>4364221803687907</v>
      </c>
      <c r="AJ16" s="310">
        <f>'E-electricity'!AJ64</f>
        <v>4262210399637110.5</v>
      </c>
      <c r="AK16" s="310">
        <f>'E-electricity'!AK64</f>
        <v>4160036112606431</v>
      </c>
      <c r="AL16" s="310">
        <f>'E-electricity'!AL64</f>
        <v>4057698950754982.5</v>
      </c>
      <c r="AM16" s="310">
        <f>'E-electricity'!AM64</f>
        <v>3955028017145796</v>
      </c>
      <c r="AN16" s="310">
        <f>'E-electricity'!AN64</f>
        <v>3852193961701277</v>
      </c>
      <c r="AO16" s="310">
        <f>'E-electricity'!AO64</f>
        <v>3749196792593736.5</v>
      </c>
      <c r="AP16" s="310">
        <f>'E-electricity'!AP64</f>
        <v>3646036517995488</v>
      </c>
      <c r="AQ16" s="310">
        <f>'E-electricity'!AQ64</f>
        <v>3542423284980600</v>
      </c>
    </row>
    <row r="17" spans="1:43" x14ac:dyDescent="0.2">
      <c r="A17" s="133" t="s">
        <v>104</v>
      </c>
      <c r="B17" s="310">
        <f>'E-electricity'!B65</f>
        <v>800006325640470.63</v>
      </c>
      <c r="C17" s="310">
        <f>'E-electricity'!C65</f>
        <v>742149881502071.5</v>
      </c>
      <c r="D17" s="310">
        <f>'E-electricity'!D65</f>
        <v>922782466124753.88</v>
      </c>
      <c r="E17" s="310">
        <f>'E-electricity'!E65</f>
        <v>907318884981347.13</v>
      </c>
      <c r="F17" s="310">
        <f>'E-electricity'!F65</f>
        <v>946318412604331.25</v>
      </c>
      <c r="G17" s="310">
        <f>'E-electricity'!G65</f>
        <v>976864367708945</v>
      </c>
      <c r="H17" s="310">
        <f>'E-electricity'!H65</f>
        <v>1014949573230243</v>
      </c>
      <c r="I17" s="310">
        <f>'E-electricity'!I65</f>
        <v>1053101467110431.4</v>
      </c>
      <c r="J17" s="310">
        <f>'E-electricity'!J65</f>
        <v>1087086050620610.3</v>
      </c>
      <c r="K17" s="310">
        <f>'E-electricity'!K65</f>
        <v>1117063435375011.6</v>
      </c>
      <c r="L17" s="310">
        <f>'E-electricity'!L65</f>
        <v>1143310556824880.8</v>
      </c>
      <c r="M17" s="310">
        <f>'E-electricity'!M65</f>
        <v>1166206103845151.5</v>
      </c>
      <c r="N17" s="310">
        <f>'E-electricity'!N65</f>
        <v>1185526261972980.5</v>
      </c>
      <c r="O17" s="310">
        <f>'E-electricity'!O65</f>
        <v>1202322725826446</v>
      </c>
      <c r="P17" s="310">
        <f>'E-electricity'!P65</f>
        <v>1217029547035625.5</v>
      </c>
      <c r="Q17" s="310">
        <f>'E-electricity'!Q65</f>
        <v>1230120222468757.8</v>
      </c>
      <c r="R17" s="310">
        <f>'E-electricity'!R65</f>
        <v>1242099951114924</v>
      </c>
      <c r="S17" s="310">
        <f>'E-electricity'!S65</f>
        <v>1252699745683550</v>
      </c>
      <c r="T17" s="310">
        <f>'E-electricity'!T65</f>
        <v>1262713606901305.8</v>
      </c>
      <c r="U17" s="310">
        <f>'E-electricity'!U65</f>
        <v>1272149909321927.8</v>
      </c>
      <c r="V17" s="310">
        <f>'E-electricity'!V65</f>
        <v>1281018539402282.3</v>
      </c>
      <c r="W17" s="310">
        <f>'E-electricity'!W65</f>
        <v>1289330822158046.5</v>
      </c>
      <c r="X17" s="310">
        <f>'E-electricity'!X65</f>
        <v>1297099445684676.8</v>
      </c>
      <c r="Y17" s="310">
        <f>'E-electricity'!Y65</f>
        <v>1304338384145167</v>
      </c>
      <c r="Z17" s="310">
        <f>'E-electricity'!Z65</f>
        <v>1311062819805562.3</v>
      </c>
      <c r="AA17" s="310">
        <f>'E-electricity'!AA65</f>
        <v>1317289064675186.8</v>
      </c>
      <c r="AB17" s="310">
        <f>'E-electricity'!AB65</f>
        <v>1323034482282372.5</v>
      </c>
      <c r="AC17" s="310">
        <f>'E-electricity'!AC65</f>
        <v>1328317410088089</v>
      </c>
      <c r="AD17" s="310">
        <f>'E-electricity'!AD65</f>
        <v>1333157083009796.5</v>
      </c>
      <c r="AE17" s="310">
        <f>'E-electricity'!AE65</f>
        <v>1337573558496887.8</v>
      </c>
      <c r="AF17" s="310">
        <f>'E-electricity'!AF65</f>
        <v>1341587643566926.8</v>
      </c>
      <c r="AG17" s="310">
        <f>'E-electricity'!AG65</f>
        <v>1345220824179755.8</v>
      </c>
      <c r="AH17" s="310">
        <f>'E-electricity'!AH65</f>
        <v>1348495197294102</v>
      </c>
      <c r="AI17" s="310">
        <f>'E-electricity'!AI65</f>
        <v>1351433405919411.8</v>
      </c>
      <c r="AJ17" s="310">
        <f>'E-electricity'!AJ65</f>
        <v>1354058577444132</v>
      </c>
      <c r="AK17" s="310">
        <f>'E-electricity'!AK65</f>
        <v>1356394265491363.5</v>
      </c>
      <c r="AL17" s="310">
        <f>'E-electricity'!AL65</f>
        <v>1358464395523387.3</v>
      </c>
      <c r="AM17" s="310">
        <f>'E-electricity'!AM65</f>
        <v>1360293214388890.3</v>
      </c>
      <c r="AN17" s="310">
        <f>'E-electricity'!AN65</f>
        <v>1361905243980204.3</v>
      </c>
      <c r="AO17" s="310">
        <f>'E-electricity'!AO65</f>
        <v>1363325239143636.5</v>
      </c>
      <c r="AP17" s="310">
        <f>'E-electricity'!AP65</f>
        <v>1364578149963360</v>
      </c>
      <c r="AQ17" s="310">
        <f>'E-electricity'!AQ65</f>
        <v>1365575233655167.5</v>
      </c>
    </row>
    <row r="18" spans="1:43" x14ac:dyDescent="0.2">
      <c r="A18" s="133" t="s">
        <v>105</v>
      </c>
      <c r="B18" s="310">
        <f>'E-electricity'!B66</f>
        <v>562397475476315.88</v>
      </c>
      <c r="C18" s="310">
        <f>'E-electricity'!C66</f>
        <v>649431995755000.13</v>
      </c>
      <c r="D18" s="310">
        <f>'E-electricity'!D66</f>
        <v>804350925766132.75</v>
      </c>
      <c r="E18" s="310">
        <f>'E-electricity'!E66</f>
        <v>853446809987141.88</v>
      </c>
      <c r="F18" s="310">
        <f>'E-electricity'!F66</f>
        <v>902474837642355.63</v>
      </c>
      <c r="G18" s="310">
        <f>'E-electricity'!G66</f>
        <v>961517956787703</v>
      </c>
      <c r="H18" s="310">
        <f>'E-electricity'!H66</f>
        <v>1034438377084992.6</v>
      </c>
      <c r="I18" s="310">
        <f>'E-electricity'!I66</f>
        <v>1102171464824277.5</v>
      </c>
      <c r="J18" s="310">
        <f>'E-electricity'!J66</f>
        <v>1159248322727029.3</v>
      </c>
      <c r="K18" s="310">
        <f>'E-electricity'!K66</f>
        <v>1208625655167977.3</v>
      </c>
      <c r="L18" s="310">
        <f>'E-electricity'!L66</f>
        <v>1254303621817527</v>
      </c>
      <c r="M18" s="310">
        <f>'E-electricity'!M66</f>
        <v>1301122680625553.5</v>
      </c>
      <c r="N18" s="310">
        <f>'E-electricity'!N66</f>
        <v>1352771943572143.3</v>
      </c>
      <c r="O18" s="310">
        <f>'E-electricity'!O66</f>
        <v>1410160612999200.5</v>
      </c>
      <c r="P18" s="310">
        <f>'E-electricity'!P66</f>
        <v>1472215671993339.3</v>
      </c>
      <c r="Q18" s="310">
        <f>'E-electricity'!Q66</f>
        <v>1537637167361815.8</v>
      </c>
      <c r="R18" s="310">
        <f>'E-electricity'!R66</f>
        <v>1604856194705181.8</v>
      </c>
      <c r="S18" s="310">
        <f>'E-electricity'!S66</f>
        <v>1671371665158707.5</v>
      </c>
      <c r="T18" s="310">
        <f>'E-electricity'!T66</f>
        <v>1737542170987490</v>
      </c>
      <c r="U18" s="310">
        <f>'E-electricity'!U66</f>
        <v>1803135496364378.3</v>
      </c>
      <c r="V18" s="310">
        <f>'E-electricity'!V66</f>
        <v>1867916601138812.8</v>
      </c>
      <c r="W18" s="310">
        <f>'E-electricity'!W66</f>
        <v>1931649153339451.8</v>
      </c>
      <c r="X18" s="310">
        <f>'E-electricity'!X66</f>
        <v>1994097092747974</v>
      </c>
      <c r="Y18" s="310">
        <f>'E-electricity'!Y66</f>
        <v>2055026209796122</v>
      </c>
      <c r="Z18" s="310">
        <f>'E-electricity'!Z66</f>
        <v>2114205723854023.3</v>
      </c>
      <c r="AA18" s="310">
        <f>'E-electricity'!AA66</f>
        <v>2171409845017090</v>
      </c>
      <c r="AB18" s="310">
        <f>'E-electricity'!AB66</f>
        <v>2226419303756962.3</v>
      </c>
      <c r="AC18" s="310">
        <f>'E-electricity'!AC66</f>
        <v>2279022833272222.5</v>
      </c>
      <c r="AD18" s="310">
        <f>'E-electricity'!AD66</f>
        <v>2329018590045054</v>
      </c>
      <c r="AE18" s="310">
        <f>'E-electricity'!AE66</f>
        <v>2376215498966542</v>
      </c>
      <c r="AF18" s="310">
        <f>'E-electricity'!AF66</f>
        <v>2420434510417658</v>
      </c>
      <c r="AG18" s="310">
        <f>'E-electricity'!AG66</f>
        <v>2461509757865428</v>
      </c>
      <c r="AH18" s="310">
        <f>'E-electricity'!AH66</f>
        <v>2499289605831760.5</v>
      </c>
      <c r="AI18" s="310">
        <f>'E-electricity'!AI66</f>
        <v>2533637579492121</v>
      </c>
      <c r="AJ18" s="310">
        <f>'E-electricity'!AJ66</f>
        <v>2564433168638282</v>
      </c>
      <c r="AK18" s="310">
        <f>'E-electricity'!AK66</f>
        <v>2591572500268038.5</v>
      </c>
      <c r="AL18" s="310">
        <f>'E-electricity'!AL66</f>
        <v>2614968875620716.5</v>
      </c>
      <c r="AM18" s="310">
        <f>'E-electricity'!AM66</f>
        <v>2634553169035814.5</v>
      </c>
      <c r="AN18" s="310">
        <f>'E-electricity'!AN66</f>
        <v>2650274087550150.5</v>
      </c>
      <c r="AO18" s="310">
        <f>'E-electricity'!AO66</f>
        <v>2662098291644960.5</v>
      </c>
      <c r="AP18" s="310">
        <f>'E-electricity'!AP66</f>
        <v>2670010378989077</v>
      </c>
      <c r="AQ18" s="310">
        <f>'E-electricity'!AQ66</f>
        <v>2673789807099122</v>
      </c>
    </row>
    <row r="19" spans="1:43" x14ac:dyDescent="0.2">
      <c r="A19" s="133" t="s">
        <v>106</v>
      </c>
      <c r="B19" s="310">
        <f>'E-electricity'!B67</f>
        <v>285826471888795.88</v>
      </c>
      <c r="C19" s="310">
        <f>'E-electricity'!C67</f>
        <v>313619116161782.25</v>
      </c>
      <c r="D19" s="310">
        <f>'E-electricity'!D67</f>
        <v>392640497678275.38</v>
      </c>
      <c r="E19" s="310">
        <f>'E-electricity'!E67</f>
        <v>433736984902637.31</v>
      </c>
      <c r="F19" s="310">
        <f>'E-electricity'!F67</f>
        <v>460668185455651.31</v>
      </c>
      <c r="G19" s="310">
        <f>'E-electricity'!G67</f>
        <v>496376641147185.06</v>
      </c>
      <c r="H19" s="310">
        <f>'E-electricity'!H67</f>
        <v>542311334933452.75</v>
      </c>
      <c r="I19" s="310">
        <f>'E-electricity'!I67</f>
        <v>587738988340641.75</v>
      </c>
      <c r="J19" s="310">
        <f>'E-electricity'!J67</f>
        <v>628844882482041.25</v>
      </c>
      <c r="K19" s="310">
        <f>'E-electricity'!K67</f>
        <v>666151447159782.63</v>
      </c>
      <c r="L19" s="310">
        <f>'E-electricity'!L67</f>
        <v>700680513187970.13</v>
      </c>
      <c r="M19" s="310">
        <f>'E-electricity'!M67</f>
        <v>733891615723057.38</v>
      </c>
      <c r="N19" s="310">
        <f>'E-electricity'!N67</f>
        <v>766830409214929.88</v>
      </c>
      <c r="O19" s="310">
        <f>'E-electricity'!O67</f>
        <v>800101108242984</v>
      </c>
      <c r="P19" s="310">
        <f>'E-electricity'!P67</f>
        <v>833554165891212.88</v>
      </c>
      <c r="Q19" s="310">
        <f>'E-electricity'!Q67</f>
        <v>867024669454464</v>
      </c>
      <c r="R19" s="310">
        <f>'E-electricity'!R67</f>
        <v>900332694954902.88</v>
      </c>
      <c r="S19" s="310">
        <f>'E-electricity'!S67</f>
        <v>932772132558985.63</v>
      </c>
      <c r="T19" s="310">
        <f>'E-electricity'!T67</f>
        <v>964715713198858.75</v>
      </c>
      <c r="U19" s="310">
        <f>'E-electricity'!U67</f>
        <v>996060857370685.38</v>
      </c>
      <c r="V19" s="310">
        <f>'E-electricity'!V67</f>
        <v>1026707206156580.4</v>
      </c>
      <c r="W19" s="310">
        <f>'E-electricity'!W67</f>
        <v>1056557275332299.6</v>
      </c>
      <c r="X19" s="310">
        <f>'E-electricity'!X67</f>
        <v>1085517079303079.3</v>
      </c>
      <c r="Y19" s="310">
        <f>'E-electricity'!Y67</f>
        <v>1113496718926396.5</v>
      </c>
      <c r="Z19" s="310">
        <f>'E-electricity'!Z67</f>
        <v>1140410927863915.8</v>
      </c>
      <c r="AA19" s="310">
        <f>'E-electricity'!AA67</f>
        <v>1166179572747406.3</v>
      </c>
      <c r="AB19" s="310">
        <f>'E-electricity'!AB67</f>
        <v>1190728103131668.5</v>
      </c>
      <c r="AC19" s="310">
        <f>'E-electricity'!AC67</f>
        <v>1213987947929317</v>
      </c>
      <c r="AD19" s="310">
        <f>'E-electricity'!AD67</f>
        <v>1235896855764038.5</v>
      </c>
      <c r="AE19" s="310">
        <f>'E-electricity'!AE67</f>
        <v>1256399177428408.8</v>
      </c>
      <c r="AF19" s="310">
        <f>'E-electricity'!AF67</f>
        <v>1275446089376926.3</v>
      </c>
      <c r="AG19" s="310">
        <f>'E-electricity'!AG67</f>
        <v>1292995757913433.5</v>
      </c>
      <c r="AH19" s="310">
        <f>'E-electricity'!AH67</f>
        <v>1309013444433655.5</v>
      </c>
      <c r="AI19" s="310">
        <f>'E-electricity'!AI67</f>
        <v>1323471552748679.5</v>
      </c>
      <c r="AJ19" s="310">
        <f>'E-electricity'!AJ67</f>
        <v>1336349620135580.8</v>
      </c>
      <c r="AK19" s="310">
        <f>'E-electricity'!AK67</f>
        <v>1347634254329768.8</v>
      </c>
      <c r="AL19" s="310">
        <f>'E-electricity'!AL67</f>
        <v>1357319019184275.8</v>
      </c>
      <c r="AM19" s="310">
        <f>'E-electricity'!AM67</f>
        <v>1365404272169576.3</v>
      </c>
      <c r="AN19" s="310">
        <f>'E-electricity'!AN67</f>
        <v>1371896957270764.3</v>
      </c>
      <c r="AO19" s="310">
        <f>'E-electricity'!AO67</f>
        <v>1376810357154846.8</v>
      </c>
      <c r="AP19" s="310">
        <f>'E-electricity'!AP67</f>
        <v>1380163808729318</v>
      </c>
      <c r="AQ19" s="310">
        <f>'E-electricity'!AQ67</f>
        <v>1381867173190073</v>
      </c>
    </row>
    <row r="20" spans="1:43" x14ac:dyDescent="0.2">
      <c r="A20" s="133" t="s">
        <v>107</v>
      </c>
      <c r="B20" s="310">
        <f>'E-electricity'!B68</f>
        <v>216159411308569.44</v>
      </c>
      <c r="C20" s="310">
        <f>'E-electricity'!C68</f>
        <v>219569915113713.5</v>
      </c>
      <c r="D20" s="310">
        <f>'E-electricity'!D68</f>
        <v>255777650876463.81</v>
      </c>
      <c r="E20" s="310">
        <f>'E-electricity'!E68</f>
        <v>274372997584572.88</v>
      </c>
      <c r="F20" s="310">
        <f>'E-electricity'!F68</f>
        <v>285925956830244.88</v>
      </c>
      <c r="G20" s="310">
        <f>'E-electricity'!G68</f>
        <v>294889937379631.19</v>
      </c>
      <c r="H20" s="310">
        <f>'E-electricity'!H68</f>
        <v>306823070118033.56</v>
      </c>
      <c r="I20" s="310">
        <f>'E-electricity'!I68</f>
        <v>320076596561130.63</v>
      </c>
      <c r="J20" s="310">
        <f>'E-electricity'!J68</f>
        <v>333326750152035.38</v>
      </c>
      <c r="K20" s="310">
        <f>'E-electricity'!K68</f>
        <v>346366564438962.69</v>
      </c>
      <c r="L20" s="310">
        <f>'E-electricity'!L68</f>
        <v>358975428093749</v>
      </c>
      <c r="M20" s="310">
        <f>'E-electricity'!M68</f>
        <v>370920605195708.19</v>
      </c>
      <c r="N20" s="310">
        <f>'E-electricity'!N68</f>
        <v>381788394381376.94</v>
      </c>
      <c r="O20" s="310">
        <f>'E-electricity'!O68</f>
        <v>391749430843891.56</v>
      </c>
      <c r="P20" s="310">
        <f>'E-electricity'!P68</f>
        <v>400830108620515.75</v>
      </c>
      <c r="Q20" s="310">
        <f>'E-electricity'!Q68</f>
        <v>409073307986760.63</v>
      </c>
      <c r="R20" s="310">
        <f>'E-electricity'!R68</f>
        <v>416536858067551.13</v>
      </c>
      <c r="S20" s="310">
        <f>'E-electricity'!S68</f>
        <v>423041172834967.44</v>
      </c>
      <c r="T20" s="310">
        <f>'E-electricity'!T68</f>
        <v>428845456111561.31</v>
      </c>
      <c r="U20" s="310">
        <f>'E-electricity'!U68</f>
        <v>433971729237288.5</v>
      </c>
      <c r="V20" s="310">
        <f>'E-electricity'!V68</f>
        <v>438447050911198.31</v>
      </c>
      <c r="W20" s="310">
        <f>'E-electricity'!W68</f>
        <v>442302801801312.94</v>
      </c>
      <c r="X20" s="310">
        <f>'E-electricity'!X68</f>
        <v>445573980812901.75</v>
      </c>
      <c r="Y20" s="310">
        <f>'E-electricity'!Y68</f>
        <v>448298528860670.56</v>
      </c>
      <c r="Z20" s="310">
        <f>'E-electricity'!Z68</f>
        <v>450516693538408.38</v>
      </c>
      <c r="AA20" s="310">
        <f>'E-electricity'!AA68</f>
        <v>452270445582277.88</v>
      </c>
      <c r="AB20" s="310">
        <f>'E-electricity'!AB68</f>
        <v>453602955579178.25</v>
      </c>
      <c r="AC20" s="310">
        <f>'E-electricity'!AC68</f>
        <v>454558137061110</v>
      </c>
      <c r="AD20" s="310">
        <f>'E-electricity'!AD68</f>
        <v>455180260015154.13</v>
      </c>
      <c r="AE20" s="310">
        <f>'E-electricity'!AE68</f>
        <v>455513636975149.56</v>
      </c>
      <c r="AF20" s="310">
        <f>'E-electricity'!AF68</f>
        <v>455602382278660.31</v>
      </c>
      <c r="AG20" s="310">
        <f>'E-electricity'!AG68</f>
        <v>455490243791075.56</v>
      </c>
      <c r="AH20" s="310">
        <f>'E-electricity'!AH68</f>
        <v>455220505425919.25</v>
      </c>
      <c r="AI20" s="310">
        <f>'E-electricity'!AI68</f>
        <v>454835958125593.63</v>
      </c>
      <c r="AJ20" s="310">
        <f>'E-electricity'!AJ68</f>
        <v>454378936602113.25</v>
      </c>
      <c r="AK20" s="310">
        <f>'E-electricity'!AK68</f>
        <v>453891419060633</v>
      </c>
      <c r="AL20" s="310">
        <f>'E-electricity'!AL68</f>
        <v>453415187325517.94</v>
      </c>
      <c r="AM20" s="310">
        <f>'E-electricity'!AM68</f>
        <v>452992045245103.75</v>
      </c>
      <c r="AN20" s="310">
        <f>'E-electricity'!AN68</f>
        <v>452664093955188.75</v>
      </c>
      <c r="AO20" s="310">
        <f>'E-electricity'!AO68</f>
        <v>452474063524731.13</v>
      </c>
      <c r="AP20" s="310">
        <f>'E-electricity'!AP68</f>
        <v>452465701688294.44</v>
      </c>
      <c r="AQ20" s="310">
        <f>'E-electricity'!AQ68</f>
        <v>452646482384390.13</v>
      </c>
    </row>
    <row r="21" spans="1:43" x14ac:dyDescent="0.2">
      <c r="A21" s="133" t="s">
        <v>108</v>
      </c>
      <c r="B21" s="310">
        <f>'E-electricity'!B69</f>
        <v>169158900504464.94</v>
      </c>
      <c r="C21" s="310">
        <f>'E-electricity'!C69</f>
        <v>193986086605516.16</v>
      </c>
      <c r="D21" s="310">
        <f>'E-electricity'!D69</f>
        <v>212617729004041.34</v>
      </c>
      <c r="E21" s="310">
        <f>'E-electricity'!E69</f>
        <v>227535219098303.28</v>
      </c>
      <c r="F21" s="310">
        <f>'E-electricity'!F69</f>
        <v>253037131880249.31</v>
      </c>
      <c r="G21" s="310">
        <f>'E-electricity'!G69</f>
        <v>269311986584431.81</v>
      </c>
      <c r="H21" s="310">
        <f>'E-electricity'!H69</f>
        <v>285577545006846</v>
      </c>
      <c r="I21" s="310">
        <f>'E-electricity'!I69</f>
        <v>294609662942461.31</v>
      </c>
      <c r="J21" s="310">
        <f>'E-electricity'!J69</f>
        <v>303674546982809.44</v>
      </c>
      <c r="K21" s="310">
        <f>'E-electricity'!K69</f>
        <v>312772191090874.13</v>
      </c>
      <c r="L21" s="310">
        <f>'E-electricity'!L69</f>
        <v>321902589229639.13</v>
      </c>
      <c r="M21" s="310">
        <f>'E-electricity'!M69</f>
        <v>331065735362088.19</v>
      </c>
      <c r="N21" s="310">
        <f>'E-electricity'!N69</f>
        <v>335793713564582.69</v>
      </c>
      <c r="O21" s="310">
        <f>'E-electricity'!O69</f>
        <v>340533276044682.44</v>
      </c>
      <c r="P21" s="310">
        <f>'E-electricity'!P69</f>
        <v>345284421380090.81</v>
      </c>
      <c r="Q21" s="310">
        <f>'E-electricity'!Q69</f>
        <v>350047148148511</v>
      </c>
      <c r="R21" s="310">
        <f>'E-electricity'!R69</f>
        <v>354821454927646.25</v>
      </c>
      <c r="S21" s="310">
        <f>'E-electricity'!S69</f>
        <v>354023388490862.56</v>
      </c>
      <c r="T21" s="310">
        <f>'E-electricity'!T69</f>
        <v>353223627931934.25</v>
      </c>
      <c r="U21" s="310">
        <f>'E-electricity'!U69</f>
        <v>352422173336097.38</v>
      </c>
      <c r="V21" s="310">
        <f>'E-electricity'!V69</f>
        <v>351619024788588.19</v>
      </c>
      <c r="W21" s="310">
        <f>'E-electricity'!W69</f>
        <v>350814182374642.56</v>
      </c>
      <c r="X21" s="310">
        <f>'E-electricity'!X69</f>
        <v>350007646179496.81</v>
      </c>
      <c r="Y21" s="310">
        <f>'E-electricity'!Y69</f>
        <v>349199416288386.88</v>
      </c>
      <c r="Z21" s="310">
        <f>'E-electricity'!Z69</f>
        <v>348389492786549</v>
      </c>
      <c r="AA21" s="310">
        <f>'E-electricity'!AA69</f>
        <v>347577875759219.13</v>
      </c>
      <c r="AB21" s="310">
        <f>'E-electricity'!AB69</f>
        <v>346764565291633.38</v>
      </c>
      <c r="AC21" s="310">
        <f>'E-electricity'!AC69</f>
        <v>345949561469027.88</v>
      </c>
      <c r="AD21" s="310">
        <f>'E-electricity'!AD69</f>
        <v>345132864376638.75</v>
      </c>
      <c r="AE21" s="310">
        <f>'E-electricity'!AE69</f>
        <v>344314474099701.94</v>
      </c>
      <c r="AF21" s="310">
        <f>'E-electricity'!AF69</f>
        <v>343494390723453.63</v>
      </c>
      <c r="AG21" s="310">
        <f>'E-electricity'!AG69</f>
        <v>342672614333129.88</v>
      </c>
      <c r="AH21" s="310">
        <f>'E-electricity'!AH69</f>
        <v>342502359940745.19</v>
      </c>
      <c r="AI21" s="310">
        <f>'E-electricity'!AI69</f>
        <v>342331423041045.44</v>
      </c>
      <c r="AJ21" s="310">
        <f>'E-electricity'!AJ69</f>
        <v>342159803668125.25</v>
      </c>
      <c r="AK21" s="310">
        <f>'E-electricity'!AK69</f>
        <v>341987501856079.06</v>
      </c>
      <c r="AL21" s="310">
        <f>'E-electricity'!AL69</f>
        <v>341814517639001.19</v>
      </c>
      <c r="AM21" s="310">
        <f>'E-electricity'!AM69</f>
        <v>341422270851977.13</v>
      </c>
      <c r="AN21" s="310">
        <f>'E-electricity'!AN69</f>
        <v>341029005006171.69</v>
      </c>
      <c r="AO21" s="310">
        <f>'E-electricity'!AO69</f>
        <v>340634720152726.5</v>
      </c>
      <c r="AP21" s="310">
        <f>'E-electricity'!AP69</f>
        <v>340239416342783</v>
      </c>
      <c r="AQ21" s="310">
        <f>'E-electricity'!AQ69</f>
        <v>339815018990481.5</v>
      </c>
    </row>
    <row r="22" spans="1:43" x14ac:dyDescent="0.2">
      <c r="A22" s="133" t="s">
        <v>109</v>
      </c>
      <c r="B22" s="310">
        <f>'E-electricity'!B70</f>
        <v>115937168346343.58</v>
      </c>
      <c r="C22" s="310">
        <f>'E-electricity'!C70</f>
        <v>111457196989128.25</v>
      </c>
      <c r="D22" s="310">
        <f>'E-electricity'!D70</f>
        <v>129505214322632.22</v>
      </c>
      <c r="E22" s="310">
        <f>'E-electricity'!E70</f>
        <v>130914738685888.05</v>
      </c>
      <c r="F22" s="310">
        <f>'E-electricity'!F70</f>
        <v>135923612478940.75</v>
      </c>
      <c r="G22" s="310">
        <f>'E-electricity'!G70</f>
        <v>138818625642933.44</v>
      </c>
      <c r="H22" s="310">
        <f>'E-electricity'!H70</f>
        <v>142431684205899.34</v>
      </c>
      <c r="I22" s="310">
        <f>'E-electricity'!I70</f>
        <v>146182513952586.78</v>
      </c>
      <c r="J22" s="310">
        <f>'E-electricity'!J70</f>
        <v>149549639595576.09</v>
      </c>
      <c r="K22" s="310">
        <f>'E-electricity'!K70</f>
        <v>152509192726935.34</v>
      </c>
      <c r="L22" s="310">
        <f>'E-electricity'!L70</f>
        <v>155041142502663.91</v>
      </c>
      <c r="M22" s="310">
        <f>'E-electricity'!M70</f>
        <v>157129512597295.78</v>
      </c>
      <c r="N22" s="310">
        <f>'E-electricity'!N70</f>
        <v>158684638035449.66</v>
      </c>
      <c r="O22" s="310">
        <f>'E-electricity'!O70</f>
        <v>159841777919114.25</v>
      </c>
      <c r="P22" s="310">
        <f>'E-electricity'!P70</f>
        <v>160665269907289.91</v>
      </c>
      <c r="Q22" s="310">
        <f>'E-electricity'!Q70</f>
        <v>161223372386388.56</v>
      </c>
      <c r="R22" s="310">
        <f>'E-electricity'!R70</f>
        <v>161586947919934.03</v>
      </c>
      <c r="S22" s="310">
        <f>'E-electricity'!S70</f>
        <v>161726124192737.31</v>
      </c>
      <c r="T22" s="310">
        <f>'E-electricity'!T70</f>
        <v>161752354643517.59</v>
      </c>
      <c r="U22" s="310">
        <f>'E-electricity'!U70</f>
        <v>161675147677444.31</v>
      </c>
      <c r="V22" s="310">
        <f>'E-electricity'!V70</f>
        <v>161504204635688.84</v>
      </c>
      <c r="W22" s="310">
        <f>'E-electricity'!W70</f>
        <v>161249361099135.34</v>
      </c>
      <c r="X22" s="310">
        <f>'E-electricity'!X70</f>
        <v>160920533612438.5</v>
      </c>
      <c r="Y22" s="310">
        <f>'E-electricity'!Y70</f>
        <v>160527672095185.06</v>
      </c>
      <c r="Z22" s="310">
        <f>'E-electricity'!Z70</f>
        <v>160080718123336.59</v>
      </c>
      <c r="AA22" s="310">
        <f>'E-electricity'!AA70</f>
        <v>159589569189490.34</v>
      </c>
      <c r="AB22" s="310">
        <f>'E-electricity'!AB70</f>
        <v>159064048985416.06</v>
      </c>
      <c r="AC22" s="310">
        <f>'E-electricity'!AC70</f>
        <v>158513883695145.16</v>
      </c>
      <c r="AD22" s="310">
        <f>'E-electricity'!AD70</f>
        <v>157948684241860.63</v>
      </c>
      <c r="AE22" s="310">
        <f>'E-electricity'!AE70</f>
        <v>157377934396888.44</v>
      </c>
      <c r="AF22" s="310">
        <f>'E-electricity'!AF70</f>
        <v>156810984634202.69</v>
      </c>
      <c r="AG22" s="310">
        <f>'E-electricity'!AG70</f>
        <v>156257051598733.88</v>
      </c>
      <c r="AH22" s="310">
        <f>'E-electricity'!AH70</f>
        <v>155725223051192.06</v>
      </c>
      <c r="AI22" s="310">
        <f>'E-electricity'!AI70</f>
        <v>155224468155722.72</v>
      </c>
      <c r="AJ22" s="310">
        <f>'E-electricity'!AJ70</f>
        <v>154763652989239.16</v>
      </c>
      <c r="AK22" s="310">
        <f>'E-electricity'!AK70</f>
        <v>154351561172374.88</v>
      </c>
      <c r="AL22" s="310">
        <f>'E-electricity'!AL70</f>
        <v>153996919551477.5</v>
      </c>
      <c r="AM22" s="310">
        <f>'E-electricity'!AM70</f>
        <v>153708428898746.28</v>
      </c>
      <c r="AN22" s="310">
        <f>'E-electricity'!AN70</f>
        <v>153494799643465.25</v>
      </c>
      <c r="AO22" s="310">
        <f>'E-electricity'!AO70</f>
        <v>153364792701357.75</v>
      </c>
      <c r="AP22" s="310">
        <f>'E-electricity'!AP70</f>
        <v>153327265531694.66</v>
      </c>
      <c r="AQ22" s="310">
        <f>'E-electricity'!AQ70</f>
        <v>153378443412563.53</v>
      </c>
    </row>
    <row r="23" spans="1:43" x14ac:dyDescent="0.2">
      <c r="A23" s="133" t="s">
        <v>110</v>
      </c>
      <c r="B23" s="310">
        <f>'E-electricity'!B71</f>
        <v>312974187271704.75</v>
      </c>
      <c r="C23" s="310">
        <f>'E-electricity'!C71</f>
        <v>334734199258737.25</v>
      </c>
      <c r="D23" s="310">
        <f>'E-electricity'!D71</f>
        <v>403289344545443.75</v>
      </c>
      <c r="E23" s="310">
        <f>'E-electricity'!E71</f>
        <v>393346437876897.63</v>
      </c>
      <c r="F23" s="310">
        <f>'E-electricity'!F71</f>
        <v>410567798958512.63</v>
      </c>
      <c r="G23" s="310">
        <f>'E-electricity'!G71</f>
        <v>424661186318965.25</v>
      </c>
      <c r="H23" s="310">
        <f>'E-electricity'!H71</f>
        <v>442244781640162.06</v>
      </c>
      <c r="I23" s="310">
        <f>'E-electricity'!I71</f>
        <v>459794822794262.31</v>
      </c>
      <c r="J23" s="310">
        <f>'E-electricity'!J71</f>
        <v>475422322468761.56</v>
      </c>
      <c r="K23" s="310">
        <f>'E-electricity'!K71</f>
        <v>489220242552255.13</v>
      </c>
      <c r="L23" s="310">
        <f>'E-electricity'!L71</f>
        <v>501341723028248.94</v>
      </c>
      <c r="M23" s="310">
        <f>'E-electricity'!M71</f>
        <v>511991894538624.75</v>
      </c>
      <c r="N23" s="310">
        <f>'E-electricity'!N71</f>
        <v>521108202073041.31</v>
      </c>
      <c r="O23" s="310">
        <f>'E-electricity'!O71</f>
        <v>529156907409243</v>
      </c>
      <c r="P23" s="310">
        <f>'E-electricity'!P71</f>
        <v>536325717910246.44</v>
      </c>
      <c r="Q23" s="310">
        <f>'E-electricity'!Q71</f>
        <v>542820478171326</v>
      </c>
      <c r="R23" s="310">
        <f>'E-electricity'!R71</f>
        <v>548861952273183.75</v>
      </c>
      <c r="S23" s="310">
        <f>'E-electricity'!S71</f>
        <v>554328740036697.31</v>
      </c>
      <c r="T23" s="310">
        <f>'E-electricity'!T71</f>
        <v>559567218923767.25</v>
      </c>
      <c r="U23" s="310">
        <f>'E-electricity'!U71</f>
        <v>564576258033990.38</v>
      </c>
      <c r="V23" s="310">
        <f>'E-electricity'!V71</f>
        <v>569355230970153.5</v>
      </c>
      <c r="W23" s="310">
        <f>'E-electricity'!W71</f>
        <v>573904006040923.88</v>
      </c>
      <c r="X23" s="310">
        <f>'E-electricity'!X71</f>
        <v>578222935136456.75</v>
      </c>
      <c r="Y23" s="310">
        <f>'E-electricity'!Y71</f>
        <v>582312841380325.38</v>
      </c>
      <c r="Z23" s="310">
        <f>'E-electricity'!Z71</f>
        <v>586175005663334</v>
      </c>
      <c r="AA23" s="310">
        <f>'E-electricity'!AA71</f>
        <v>589811152166136.75</v>
      </c>
      <c r="AB23" s="310">
        <f>'E-electricity'!AB71</f>
        <v>593223432978290.38</v>
      </c>
      <c r="AC23" s="310">
        <f>'E-electricity'!AC71</f>
        <v>596414411921293.38</v>
      </c>
      <c r="AD23" s="310">
        <f>'E-electricity'!AD71</f>
        <v>599387047682586.63</v>
      </c>
      <c r="AE23" s="310">
        <f>'E-electricity'!AE71</f>
        <v>602144676366175.75</v>
      </c>
      <c r="AF23" s="310">
        <f>'E-electricity'!AF71</f>
        <v>604690993563746.63</v>
      </c>
      <c r="AG23" s="310">
        <f>'E-electricity'!AG71</f>
        <v>607030036047858.63</v>
      </c>
      <c r="AH23" s="310">
        <f>'E-electricity'!AH71</f>
        <v>609166163185966.25</v>
      </c>
      <c r="AI23" s="310">
        <f>'E-electricity'!AI71</f>
        <v>611104038170872.38</v>
      </c>
      <c r="AJ23" s="310">
        <f>'E-electricity'!AJ71</f>
        <v>612848609159627.75</v>
      </c>
      <c r="AK23" s="310">
        <f>'E-electricity'!AK71</f>
        <v>614405090409033.38</v>
      </c>
      <c r="AL23" s="310">
        <f>'E-electricity'!AL71</f>
        <v>615778943491742.13</v>
      </c>
      <c r="AM23" s="310">
        <f>'E-electricity'!AM71</f>
        <v>616975858672583.88</v>
      </c>
      <c r="AN23" s="310">
        <f>'E-electricity'!AN71</f>
        <v>618001736520205.75</v>
      </c>
      <c r="AO23" s="310">
        <f>'E-electricity'!AO71</f>
        <v>618862669824386.88</v>
      </c>
      <c r="AP23" s="310">
        <f>'E-electricity'!AP71</f>
        <v>619564925884681.88</v>
      </c>
      <c r="AQ23" s="310">
        <f>'E-electricity'!AQ71</f>
        <v>620063378136207.75</v>
      </c>
    </row>
    <row r="24" spans="1:43" x14ac:dyDescent="0.2">
      <c r="A24" s="133" t="s">
        <v>111</v>
      </c>
      <c r="B24" s="310">
        <f>'E-electricity'!B72</f>
        <v>63414481644601.148</v>
      </c>
      <c r="C24" s="310">
        <f>'E-electricity'!C72</f>
        <v>57845013463928.055</v>
      </c>
      <c r="D24" s="310">
        <f>'E-electricity'!D72</f>
        <v>73226039627205.234</v>
      </c>
      <c r="E24" s="310">
        <f>'E-electricity'!E72</f>
        <v>76842252846136.141</v>
      </c>
      <c r="F24" s="310">
        <f>'E-electricity'!F72</f>
        <v>82683356761992.234</v>
      </c>
      <c r="G24" s="310">
        <f>'E-electricity'!G72</f>
        <v>91890575334285.891</v>
      </c>
      <c r="H24" s="310">
        <f>'E-electricity'!H72</f>
        <v>104136530027959.31</v>
      </c>
      <c r="I24" s="310">
        <f>'E-electricity'!I72</f>
        <v>116566509856729.53</v>
      </c>
      <c r="J24" s="310">
        <f>'E-electricity'!J72</f>
        <v>128149515615006.39</v>
      </c>
      <c r="K24" s="310">
        <f>'E-electricity'!K72</f>
        <v>138954480344679.39</v>
      </c>
      <c r="L24" s="310">
        <f>'E-electricity'!L72</f>
        <v>149238362441206.19</v>
      </c>
      <c r="M24" s="310">
        <f>'E-electricity'!M72</f>
        <v>159433894923066.16</v>
      </c>
      <c r="N24" s="310">
        <f>'E-electricity'!N72</f>
        <v>169925581570701.63</v>
      </c>
      <c r="O24" s="310">
        <f>'E-electricity'!O72</f>
        <v>180901194064886.22</v>
      </c>
      <c r="P24" s="310">
        <f>'E-electricity'!P72</f>
        <v>192353539767744.16</v>
      </c>
      <c r="Q24" s="310">
        <f>'E-electricity'!Q72</f>
        <v>204270914932788.19</v>
      </c>
      <c r="R24" s="310">
        <f>'E-electricity'!R72</f>
        <v>216636688664239.34</v>
      </c>
      <c r="S24" s="310">
        <f>'E-electricity'!S72</f>
        <v>229298870303970.06</v>
      </c>
      <c r="T24" s="310">
        <f>'E-electricity'!T72</f>
        <v>242344330694890.53</v>
      </c>
      <c r="U24" s="310">
        <f>'E-electricity'!U72</f>
        <v>255737663722564.47</v>
      </c>
      <c r="V24" s="310">
        <f>'E-electricity'!V72</f>
        <v>269437002481934.5</v>
      </c>
      <c r="W24" s="310">
        <f>'E-electricity'!W72</f>
        <v>283393794063096.44</v>
      </c>
      <c r="X24" s="310">
        <f>'E-electricity'!X72</f>
        <v>297552649489041</v>
      </c>
      <c r="Y24" s="310">
        <f>'E-electricity'!Y72</f>
        <v>311851281540302.56</v>
      </c>
      <c r="Z24" s="310">
        <f>'E-electricity'!Z72</f>
        <v>326220542968553.13</v>
      </c>
      <c r="AA24" s="310">
        <f>'E-electricity'!AA72</f>
        <v>340584576993777.94</v>
      </c>
      <c r="AB24" s="310">
        <f>'E-electricity'!AB72</f>
        <v>354861090957581.5</v>
      </c>
      <c r="AC24" s="310">
        <f>'E-electricity'!AC72</f>
        <v>368961762536329.31</v>
      </c>
      <c r="AD24" s="310">
        <f>'E-electricity'!AD72</f>
        <v>382792785981041.06</v>
      </c>
      <c r="AE24" s="310">
        <f>'E-electricity'!AE72</f>
        <v>396255563438760.25</v>
      </c>
      <c r="AF24" s="310">
        <f>'E-electricity'!AF72</f>
        <v>409247543531117.56</v>
      </c>
      <c r="AG24" s="310">
        <f>'E-electricity'!AG72</f>
        <v>421663206047307.5</v>
      </c>
      <c r="AH24" s="310">
        <f>'E-electricity'!AH72</f>
        <v>433395187898285.38</v>
      </c>
      <c r="AI24" s="310">
        <f>'E-electricity'!AI72</f>
        <v>444335541446011.19</v>
      </c>
      <c r="AJ24" s="310">
        <f>'E-electricity'!AJ72</f>
        <v>454377112057232.81</v>
      </c>
      <c r="AK24" s="310">
        <f>'E-electricity'!AK72</f>
        <v>463415017348607.31</v>
      </c>
      <c r="AL24" s="310">
        <f>'E-electricity'!AL72</f>
        <v>471348206221501.13</v>
      </c>
      <c r="AM24" s="310">
        <f>'E-electricity'!AM72</f>
        <v>478081071580442.38</v>
      </c>
      <c r="AN24" s="310">
        <f>'E-electricity'!AN72</f>
        <v>483525086751585</v>
      </c>
      <c r="AO24" s="310">
        <f>'E-electricity'!AO72</f>
        <v>487600432237084.44</v>
      </c>
      <c r="AP24" s="310">
        <f>'E-electricity'!AP72</f>
        <v>490237576729655.56</v>
      </c>
      <c r="AQ24" s="310">
        <f>'E-electricity'!AQ72</f>
        <v>491337809134118.06</v>
      </c>
    </row>
    <row r="25" spans="1:43" x14ac:dyDescent="0.2">
      <c r="A25" s="133" t="s">
        <v>112</v>
      </c>
      <c r="B25" s="310">
        <f>'E-electricity'!B73</f>
        <v>239916515672055.38</v>
      </c>
      <c r="C25" s="310">
        <f>'E-electricity'!C73</f>
        <v>262712249130407.56</v>
      </c>
      <c r="D25" s="310">
        <f>'E-electricity'!D73</f>
        <v>310280947769092.19</v>
      </c>
      <c r="E25" s="310">
        <f>'E-electricity'!E73</f>
        <v>333585078851835.56</v>
      </c>
      <c r="F25" s="310">
        <f>'E-electricity'!F73</f>
        <v>352760310824392.5</v>
      </c>
      <c r="G25" s="310">
        <f>'E-electricity'!G73</f>
        <v>378661274533439</v>
      </c>
      <c r="H25" s="310">
        <f>'E-electricity'!H73</f>
        <v>412335747940371.25</v>
      </c>
      <c r="I25" s="310">
        <f>'E-electricity'!I73</f>
        <v>446069741111085.94</v>
      </c>
      <c r="J25" s="310">
        <f>'E-electricity'!J73</f>
        <v>477129931919133.19</v>
      </c>
      <c r="K25" s="310">
        <f>'E-electricity'!K73</f>
        <v>505776542819336.5</v>
      </c>
      <c r="L25" s="310">
        <f>'E-electricity'!L73</f>
        <v>532575038611640.31</v>
      </c>
      <c r="M25" s="310">
        <f>'E-electricity'!M73</f>
        <v>558368244315084.81</v>
      </c>
      <c r="N25" s="310">
        <f>'E-electricity'!N73</f>
        <v>583960145535947.75</v>
      </c>
      <c r="O25" s="310">
        <f>'E-electricity'!O73</f>
        <v>609610230959316.63</v>
      </c>
      <c r="P25" s="310">
        <f>'E-electricity'!P73</f>
        <v>635327923831530.38</v>
      </c>
      <c r="Q25" s="310">
        <f>'E-electricity'!Q73</f>
        <v>661137737890445</v>
      </c>
      <c r="R25" s="310">
        <f>'E-electricity'!R73</f>
        <v>687080360573010.88</v>
      </c>
      <c r="S25" s="310">
        <f>'E-electricity'!S73</f>
        <v>713084225665651.75</v>
      </c>
      <c r="T25" s="310">
        <f>'E-electricity'!T73</f>
        <v>739213136714511.5</v>
      </c>
      <c r="U25" s="310">
        <f>'E-electricity'!U73</f>
        <v>765411362200332.38</v>
      </c>
      <c r="V25" s="310">
        <f>'E-electricity'!V73</f>
        <v>791617726646435</v>
      </c>
      <c r="W25" s="310">
        <f>'E-electricity'!W73</f>
        <v>817765045740984.13</v>
      </c>
      <c r="X25" s="310">
        <f>'E-electricity'!X73</f>
        <v>843779591554727.75</v>
      </c>
      <c r="Y25" s="310">
        <f>'E-electricity'!Y73</f>
        <v>869580613435001.38</v>
      </c>
      <c r="Z25" s="310">
        <f>'E-electricity'!Z73</f>
        <v>895079942754969.5</v>
      </c>
      <c r="AA25" s="310">
        <f>'E-electricity'!AA73</f>
        <v>920181711729645.5</v>
      </c>
      <c r="AB25" s="310">
        <f>'E-electricity'!AB73</f>
        <v>944782217791785.5</v>
      </c>
      <c r="AC25" s="310">
        <f>'E-electricity'!AC73</f>
        <v>968769965360966.75</v>
      </c>
      <c r="AD25" s="310">
        <f>'E-electricity'!AD73</f>
        <v>992025916051490.5</v>
      </c>
      <c r="AE25" s="310">
        <f>'E-electricity'!AE73</f>
        <v>1014423976276743.8</v>
      </c>
      <c r="AF25" s="310">
        <f>'E-electricity'!AF73</f>
        <v>1035831747673347.8</v>
      </c>
      <c r="AG25" s="310">
        <f>'E-electricity'!AG73</f>
        <v>1056111560681608.4</v>
      </c>
      <c r="AH25" s="310">
        <f>'E-electricity'!AH73</f>
        <v>1075121804926818</v>
      </c>
      <c r="AI25" s="310">
        <f>'E-electricity'!AI73</f>
        <v>1092718561764614</v>
      </c>
      <c r="AJ25" s="310">
        <f>'E-electricity'!AJ73</f>
        <v>1108757534578503.5</v>
      </c>
      <c r="AK25" s="310">
        <f>'E-electricity'!AK73</f>
        <v>1123096261336097.8</v>
      </c>
      <c r="AL25" s="310">
        <f>'E-electricity'!AL73</f>
        <v>1135596581807917</v>
      </c>
      <c r="AM25" s="310">
        <f>'E-electricity'!AM73</f>
        <v>1146127319114469.8</v>
      </c>
      <c r="AN25" s="310">
        <f>'E-electricity'!AN73</f>
        <v>1154567122376439</v>
      </c>
      <c r="AO25" s="310">
        <f>'E-electricity'!AO73</f>
        <v>1160807404767718</v>
      </c>
      <c r="AP25" s="310">
        <f>'E-electricity'!AP73</f>
        <v>1164755299848936.5</v>
      </c>
      <c r="AQ25" s="310">
        <f>'E-electricity'!AQ73</f>
        <v>1166239314141582.5</v>
      </c>
    </row>
    <row r="26" spans="1:43" x14ac:dyDescent="0.2">
      <c r="A26" s="133" t="s">
        <v>113</v>
      </c>
      <c r="B26" s="310">
        <f>'E-electricity'!B74</f>
        <v>338386247116500</v>
      </c>
      <c r="C26" s="310">
        <f>'E-electricity'!C74</f>
        <v>345186361492500</v>
      </c>
      <c r="D26" s="310">
        <f>'E-electricity'!D74</f>
        <v>375918906871357.31</v>
      </c>
      <c r="E26" s="310">
        <f>'E-electricity'!E74</f>
        <v>371828778754778.13</v>
      </c>
      <c r="F26" s="310">
        <f>'E-electricity'!F74</f>
        <v>397322111708680.81</v>
      </c>
      <c r="G26" s="310">
        <f>'E-electricity'!G74</f>
        <v>418129162646385.44</v>
      </c>
      <c r="H26" s="310">
        <f>'E-electricity'!H74</f>
        <v>435941380738961.19</v>
      </c>
      <c r="I26" s="310">
        <f>'E-electricity'!I74</f>
        <v>459636043720430.69</v>
      </c>
      <c r="J26" s="310">
        <f>'E-electricity'!J74</f>
        <v>480207489245238.31</v>
      </c>
      <c r="K26" s="310">
        <f>'E-electricity'!K74</f>
        <v>500373095447840.44</v>
      </c>
      <c r="L26" s="310">
        <f>'E-electricity'!L74</f>
        <v>520055517621991.44</v>
      </c>
      <c r="M26" s="310">
        <f>'E-electricity'!M74</f>
        <v>542212984599716.63</v>
      </c>
      <c r="N26" s="310">
        <f>'E-electricity'!N74</f>
        <v>557376093230656.5</v>
      </c>
      <c r="O26" s="310">
        <f>'E-electricity'!O74</f>
        <v>574874691446048.38</v>
      </c>
      <c r="P26" s="310">
        <f>'E-electricity'!P74</f>
        <v>591632320353529.63</v>
      </c>
      <c r="Q26" s="310">
        <f>'E-electricity'!Q74</f>
        <v>607610128711140.63</v>
      </c>
      <c r="R26" s="310">
        <f>'E-electricity'!R74</f>
        <v>621490797697096.5</v>
      </c>
      <c r="S26" s="310">
        <f>'E-electricity'!S74</f>
        <v>636744975605822.13</v>
      </c>
      <c r="T26" s="310">
        <f>'E-electricity'!T74</f>
        <v>649852239907239.38</v>
      </c>
      <c r="U26" s="310">
        <f>'E-electricity'!U74</f>
        <v>662095955200649.88</v>
      </c>
      <c r="V26" s="310">
        <f>'E-electricity'!V74</f>
        <v>673480508723215.13</v>
      </c>
      <c r="W26" s="310">
        <f>'E-electricity'!W74</f>
        <v>684017905962814.5</v>
      </c>
      <c r="X26" s="310">
        <f>'E-electricity'!X74</f>
        <v>693727345269844.25</v>
      </c>
      <c r="Y26" s="310">
        <f>'E-electricity'!Y74</f>
        <v>702634744872046.25</v>
      </c>
      <c r="Z26" s="310">
        <f>'E-electricity'!Z74</f>
        <v>710772235557513.38</v>
      </c>
      <c r="AA26" s="310">
        <f>'E-electricity'!AA74</f>
        <v>718177631873901.5</v>
      </c>
      <c r="AB26" s="310">
        <f>'E-electricity'!AB74</f>
        <v>724893894051849.13</v>
      </c>
      <c r="AC26" s="310">
        <f>'E-electricity'!AC74</f>
        <v>730968592045178.5</v>
      </c>
      <c r="AD26" s="310">
        <f>'E-electricity'!AD74</f>
        <v>736453382135941.13</v>
      </c>
      <c r="AE26" s="310">
        <f>'E-electricity'!AE74</f>
        <v>741403505524253.13</v>
      </c>
      <c r="AF26" s="310">
        <f>'E-electricity'!AF74</f>
        <v>745877317253382</v>
      </c>
      <c r="AG26" s="310">
        <f>'E-electricity'!AG74</f>
        <v>749935852748745.88</v>
      </c>
      <c r="AH26" s="310">
        <f>'E-electricity'!AH74</f>
        <v>753642438209873.5</v>
      </c>
      <c r="AI26" s="310">
        <f>'E-electricity'!AI74</f>
        <v>757062350117646</v>
      </c>
      <c r="AJ26" s="310">
        <f>'E-electricity'!AJ74</f>
        <v>760262528230746</v>
      </c>
      <c r="AK26" s="310">
        <f>'E-electricity'!AK74</f>
        <v>763311345666984.75</v>
      </c>
      <c r="AL26" s="310">
        <f>'E-electricity'!AL74</f>
        <v>766278439014550.13</v>
      </c>
      <c r="AM26" s="310">
        <f>'E-electricity'!AM74</f>
        <v>769234600909221.25</v>
      </c>
      <c r="AN26" s="310">
        <f>'E-electricity'!AN74</f>
        <v>772251737157549</v>
      </c>
      <c r="AO26" s="310">
        <f>'E-electricity'!AO74</f>
        <v>775402890291967.88</v>
      </c>
      <c r="AP26" s="310">
        <f>'E-electricity'!AP74</f>
        <v>778762331419209.25</v>
      </c>
      <c r="AQ26" s="310">
        <f>'E-electricity'!AQ74</f>
        <v>782400716050955.25</v>
      </c>
    </row>
  </sheetData>
  <phoneticPr fontId="3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FD59-BCC2-4440-ADB2-477C843FA825}">
  <sheetPr codeName="Sheet25">
    <tabColor theme="8" tint="-0.499984740745262"/>
  </sheetPr>
  <dimension ref="A1:AQ26"/>
  <sheetViews>
    <sheetView workbookViewId="0"/>
  </sheetViews>
  <sheetFormatPr defaultColWidth="9" defaultRowHeight="12.75" x14ac:dyDescent="0.2"/>
  <cols>
    <col min="1" max="1" width="45.125" style="133" bestFit="1" customWidth="1"/>
    <col min="2" max="16384" width="9" style="133"/>
  </cols>
  <sheetData>
    <row r="1" spans="1:43" x14ac:dyDescent="0.2">
      <c r="A1" s="133" t="s">
        <v>213</v>
      </c>
      <c r="B1" s="133">
        <v>2019</v>
      </c>
      <c r="C1" s="133">
        <v>2020</v>
      </c>
      <c r="D1" s="133">
        <v>2021</v>
      </c>
      <c r="E1" s="133">
        <v>2022</v>
      </c>
      <c r="F1" s="133">
        <v>2023</v>
      </c>
      <c r="G1" s="133">
        <v>2024</v>
      </c>
      <c r="H1" s="133">
        <v>2025</v>
      </c>
      <c r="I1" s="133">
        <v>2026</v>
      </c>
      <c r="J1" s="133">
        <v>2027</v>
      </c>
      <c r="K1" s="133">
        <v>2028</v>
      </c>
      <c r="L1" s="133">
        <v>2029</v>
      </c>
      <c r="M1" s="133">
        <v>2030</v>
      </c>
      <c r="N1" s="133">
        <v>2031</v>
      </c>
      <c r="O1" s="133">
        <v>2032</v>
      </c>
      <c r="P1" s="133">
        <v>2033</v>
      </c>
      <c r="Q1" s="133">
        <v>2034</v>
      </c>
      <c r="R1" s="133">
        <v>2035</v>
      </c>
      <c r="S1" s="133">
        <v>2036</v>
      </c>
      <c r="T1" s="133">
        <v>2037</v>
      </c>
      <c r="U1" s="133">
        <v>2038</v>
      </c>
      <c r="V1" s="133">
        <v>2039</v>
      </c>
      <c r="W1" s="133">
        <v>2040</v>
      </c>
      <c r="X1" s="133">
        <v>2041</v>
      </c>
      <c r="Y1" s="133">
        <v>2042</v>
      </c>
      <c r="Z1" s="133">
        <v>2043</v>
      </c>
      <c r="AA1" s="133">
        <v>2044</v>
      </c>
      <c r="AB1" s="133">
        <v>2045</v>
      </c>
      <c r="AC1" s="133">
        <v>2046</v>
      </c>
      <c r="AD1" s="133">
        <v>2047</v>
      </c>
      <c r="AE1" s="133">
        <v>2048</v>
      </c>
      <c r="AF1" s="133">
        <v>2049</v>
      </c>
      <c r="AG1" s="133">
        <v>2050</v>
      </c>
      <c r="AH1" s="133">
        <v>2051</v>
      </c>
      <c r="AI1" s="133">
        <v>2052</v>
      </c>
      <c r="AJ1" s="133">
        <v>2053</v>
      </c>
      <c r="AK1" s="133">
        <v>2054</v>
      </c>
      <c r="AL1" s="133">
        <v>2055</v>
      </c>
      <c r="AM1" s="133">
        <v>2056</v>
      </c>
      <c r="AN1" s="133">
        <v>2057</v>
      </c>
      <c r="AO1" s="133">
        <v>2058</v>
      </c>
      <c r="AP1" s="133">
        <v>2059</v>
      </c>
      <c r="AQ1" s="133">
        <v>2060</v>
      </c>
    </row>
    <row r="2" spans="1:43" x14ac:dyDescent="0.2">
      <c r="A2" s="133" t="s">
        <v>89</v>
      </c>
      <c r="B2" s="310">
        <f>'E-heat'!B50</f>
        <v>661122231000</v>
      </c>
      <c r="C2" s="310">
        <f>'E-heat'!C50</f>
        <v>1061128959000.0001</v>
      </c>
      <c r="D2" s="310">
        <f>'E-heat'!D50</f>
        <v>1105709726241.3428</v>
      </c>
      <c r="E2" s="310">
        <f>'E-heat'!E50</f>
        <v>1170099378449.3098</v>
      </c>
      <c r="F2" s="310">
        <f>'E-heat'!F50</f>
        <v>1259109030025.6951</v>
      </c>
      <c r="G2" s="310">
        <f>'E-heat'!G50</f>
        <v>1325741776888.6526</v>
      </c>
      <c r="H2" s="310">
        <f>'E-heat'!H50</f>
        <v>1363681804763.834</v>
      </c>
      <c r="I2" s="310">
        <f>'E-heat'!I50</f>
        <v>1465329939984.4116</v>
      </c>
      <c r="J2" s="310">
        <f>'E-heat'!J50</f>
        <v>1522062228265.2971</v>
      </c>
      <c r="K2" s="310">
        <f>'E-heat'!K50</f>
        <v>1578445601751.4854</v>
      </c>
      <c r="L2" s="310">
        <f>'E-heat'!L50</f>
        <v>1624963697081.7434</v>
      </c>
      <c r="M2" s="310">
        <f>'E-heat'!M50</f>
        <v>1691772608931.9995</v>
      </c>
      <c r="N2" s="310">
        <f>'E-heat'!N50</f>
        <v>1710760590990.4844</v>
      </c>
      <c r="O2" s="310">
        <f>'E-heat'!O50</f>
        <v>1754878486525.4602</v>
      </c>
      <c r="P2" s="310">
        <f>'E-heat'!P50</f>
        <v>1795981488021.3354</v>
      </c>
      <c r="Q2" s="310">
        <f>'E-heat'!Q50</f>
        <v>1833985703302.8909</v>
      </c>
      <c r="R2" s="310">
        <f>'E-heat'!R50</f>
        <v>1857344751523.7698</v>
      </c>
      <c r="S2" s="310">
        <f>'E-heat'!S50</f>
        <v>1904481983438.2961</v>
      </c>
      <c r="T2" s="310">
        <f>'E-heat'!T50</f>
        <v>1937089285779.3174</v>
      </c>
      <c r="U2" s="310">
        <f>'E-heat'!U50</f>
        <v>1966673276293.7917</v>
      </c>
      <c r="V2" s="310">
        <f>'E-heat'!V50</f>
        <v>1993273513727.2432</v>
      </c>
      <c r="W2" s="310">
        <f>'E-heat'!W50</f>
        <v>2016953901460.7385</v>
      </c>
      <c r="X2" s="310">
        <f>'E-heat'!X50</f>
        <v>2037800856380.4478</v>
      </c>
      <c r="Y2" s="310">
        <f>'E-heat'!Y50</f>
        <v>2055921343764.4033</v>
      </c>
      <c r="Z2" s="310">
        <f>'E-heat'!Z50</f>
        <v>2071440826805.2339</v>
      </c>
      <c r="AA2" s="310">
        <f>'E-heat'!AA50</f>
        <v>2084501176744.7507</v>
      </c>
      <c r="AB2" s="310">
        <f>'E-heat'!AB50</f>
        <v>2095258586207.9063</v>
      </c>
      <c r="AC2" s="310">
        <f>'E-heat'!AC50</f>
        <v>2103881524381.4443</v>
      </c>
      <c r="AD2" s="310">
        <f>'E-heat'!AD50</f>
        <v>2110548768371.9658</v>
      </c>
      <c r="AE2" s="310">
        <f>'E-heat'!AE50</f>
        <v>2115447540572.3345</v>
      </c>
      <c r="AF2" s="310">
        <f>'E-heat'!AF50</f>
        <v>2118771777321.8252</v>
      </c>
      <c r="AG2" s="310">
        <f>'E-heat'!AG50</f>
        <v>2120720549703.8633</v>
      </c>
      <c r="AH2" s="310">
        <f>'E-heat'!AH50</f>
        <v>2121496653103.5645</v>
      </c>
      <c r="AI2" s="310">
        <f>'E-heat'!AI50</f>
        <v>2121305378245.604</v>
      </c>
      <c r="AJ2" s="310">
        <f>'E-heat'!AJ50</f>
        <v>2120353472928.6162</v>
      </c>
      <c r="AK2" s="310">
        <f>'E-heat'!AK50</f>
        <v>2118848300625.9131</v>
      </c>
      <c r="AL2" s="310">
        <f>'E-heat'!AL50</f>
        <v>2116997199576.0381</v>
      </c>
      <c r="AM2" s="310">
        <f>'E-heat'!AM50</f>
        <v>2115007043968.9724</v>
      </c>
      <c r="AN2" s="310">
        <f>'E-heat'!AN50</f>
        <v>2113084007360.6067</v>
      </c>
      <c r="AO2" s="310">
        <f>'E-heat'!AO50</f>
        <v>2111433527525.6672</v>
      </c>
      <c r="AP2" s="310">
        <f>'E-heat'!AP50</f>
        <v>2110260471588.1755</v>
      </c>
      <c r="AQ2" s="310">
        <f>'E-heat'!AQ50</f>
        <v>2109805626596.0313</v>
      </c>
    </row>
    <row r="3" spans="1:43" x14ac:dyDescent="0.2">
      <c r="A3" s="133" t="s">
        <v>90</v>
      </c>
      <c r="B3" s="310">
        <f>'E-heat'!B51</f>
        <v>6683445747000</v>
      </c>
      <c r="C3" s="310">
        <f>'E-heat'!C51</f>
        <v>5944544430000.002</v>
      </c>
      <c r="D3" s="310">
        <f>'E-heat'!D51</f>
        <v>6812760542990.2529</v>
      </c>
      <c r="E3" s="310">
        <f>'E-heat'!E51</f>
        <v>7543464798561.8652</v>
      </c>
      <c r="F3" s="310">
        <f>'E-heat'!F51</f>
        <v>8350226715803.0566</v>
      </c>
      <c r="G3" s="310">
        <f>'E-heat'!G51</f>
        <v>8876321673242.3984</v>
      </c>
      <c r="H3" s="310">
        <f>'E-heat'!H51</f>
        <v>9379377700526.5742</v>
      </c>
      <c r="I3" s="310">
        <f>'E-heat'!I51</f>
        <v>9795699926398.2871</v>
      </c>
      <c r="J3" s="310">
        <f>'E-heat'!J51</f>
        <v>9883885883683.3887</v>
      </c>
      <c r="K3" s="310">
        <f>'E-heat'!K51</f>
        <v>10003975784512.785</v>
      </c>
      <c r="L3" s="310">
        <f>'E-heat'!L51</f>
        <v>9988923809712.0508</v>
      </c>
      <c r="M3" s="310">
        <f>'E-heat'!M51</f>
        <v>9886698944468.2285</v>
      </c>
      <c r="N3" s="310">
        <f>'E-heat'!N51</f>
        <v>9884216576273.7891</v>
      </c>
      <c r="O3" s="310">
        <f>'E-heat'!O51</f>
        <v>9881167345882.8672</v>
      </c>
      <c r="P3" s="310">
        <f>'E-heat'!P51</f>
        <v>9877552771748.4902</v>
      </c>
      <c r="Q3" s="310">
        <f>'E-heat'!Q51</f>
        <v>9873374372091.5938</v>
      </c>
      <c r="R3" s="310">
        <f>'E-heat'!R51</f>
        <v>9868633664901.0313</v>
      </c>
      <c r="S3" s="310">
        <f>'E-heat'!S51</f>
        <v>9776398300652.0898</v>
      </c>
      <c r="T3" s="310">
        <f>'E-heat'!T51</f>
        <v>9684191064430.207</v>
      </c>
      <c r="U3" s="310">
        <f>'E-heat'!U51</f>
        <v>9592012049094.9492</v>
      </c>
      <c r="V3" s="310">
        <f>'E-heat'!V51</f>
        <v>9499861347499.582</v>
      </c>
      <c r="W3" s="310">
        <f>'E-heat'!W51</f>
        <v>9407739052491.1152</v>
      </c>
      <c r="X3" s="310">
        <f>'E-heat'!X51</f>
        <v>9261379362209.832</v>
      </c>
      <c r="Y3" s="310">
        <f>'E-heat'!Y51</f>
        <v>9115067347078.6855</v>
      </c>
      <c r="Z3" s="310">
        <f>'E-heat'!Z51</f>
        <v>8968803155524.8887</v>
      </c>
      <c r="AA3" s="310">
        <f>'E-heat'!AA51</f>
        <v>8822586935965.6094</v>
      </c>
      <c r="AB3" s="310">
        <f>'E-heat'!AB51</f>
        <v>8676418836807.9717</v>
      </c>
      <c r="AC3" s="310">
        <f>'E-heat'!AC51</f>
        <v>8530299006449.0703</v>
      </c>
      <c r="AD3" s="310">
        <f>'E-heat'!AD51</f>
        <v>8384227593275.957</v>
      </c>
      <c r="AE3" s="310">
        <f>'E-heat'!AE51</f>
        <v>8238204745665.6377</v>
      </c>
      <c r="AF3" s="310">
        <f>'E-heat'!AF51</f>
        <v>8092230611985.0859</v>
      </c>
      <c r="AG3" s="310">
        <f>'E-heat'!AG51</f>
        <v>7946305340591.2402</v>
      </c>
      <c r="AH3" s="310">
        <f>'E-heat'!AH51</f>
        <v>7764315982239.1816</v>
      </c>
      <c r="AI3" s="310">
        <f>'E-heat'!AI51</f>
        <v>7582388751833.2578</v>
      </c>
      <c r="AJ3" s="310">
        <f>'E-heat'!AJ51</f>
        <v>7400523834747.4824</v>
      </c>
      <c r="AK3" s="310">
        <f>'E-heat'!AK51</f>
        <v>7218721416343.3135</v>
      </c>
      <c r="AL3" s="310">
        <f>'E-heat'!AL51</f>
        <v>7036981681969.666</v>
      </c>
      <c r="AM3" s="310">
        <f>'E-heat'!AM51</f>
        <v>6891385368631.1279</v>
      </c>
      <c r="AN3" s="310">
        <f>'E-heat'!AN51</f>
        <v>6745839017529.501</v>
      </c>
      <c r="AO3" s="310">
        <f>'E-heat'!AO51</f>
        <v>6600342776938.2734</v>
      </c>
      <c r="AP3" s="310">
        <f>'E-heat'!AP51</f>
        <v>6454896795120.8828</v>
      </c>
      <c r="AQ3" s="310">
        <f>'E-heat'!AQ51</f>
        <v>6308975209391.1699</v>
      </c>
    </row>
    <row r="4" spans="1:43" x14ac:dyDescent="0.2">
      <c r="A4" s="133" t="s">
        <v>91</v>
      </c>
      <c r="B4" s="310">
        <f>'E-heat'!B52</f>
        <v>26317109312999.992</v>
      </c>
      <c r="C4" s="310">
        <f>'E-heat'!C52</f>
        <v>25436538946500</v>
      </c>
      <c r="D4" s="310">
        <f>'E-heat'!D52</f>
        <v>26669642422886.875</v>
      </c>
      <c r="E4" s="310">
        <f>'E-heat'!E52</f>
        <v>29238344035210.027</v>
      </c>
      <c r="F4" s="310">
        <f>'E-heat'!F52</f>
        <v>32080915552762.844</v>
      </c>
      <c r="G4" s="310">
        <f>'E-heat'!G52</f>
        <v>33848784223677.648</v>
      </c>
      <c r="H4" s="310">
        <f>'E-heat'!H52</f>
        <v>35606867039890.727</v>
      </c>
      <c r="I4" s="310">
        <f>'E-heat'!I52</f>
        <v>36475600420476.266</v>
      </c>
      <c r="J4" s="310">
        <f>'E-heat'!J52</f>
        <v>37327048003282.594</v>
      </c>
      <c r="K4" s="310">
        <f>'E-heat'!K52</f>
        <v>38179067681670.484</v>
      </c>
      <c r="L4" s="310">
        <f>'E-heat'!L52</f>
        <v>39023154360479.625</v>
      </c>
      <c r="M4" s="310">
        <f>'E-heat'!M52</f>
        <v>39861623098556.859</v>
      </c>
      <c r="N4" s="310">
        <f>'E-heat'!N52</f>
        <v>40411656990618.141</v>
      </c>
      <c r="O4" s="310">
        <f>'E-heat'!O52</f>
        <v>40961153650999.586</v>
      </c>
      <c r="P4" s="310">
        <f>'E-heat'!P52</f>
        <v>41510113219522.859</v>
      </c>
      <c r="Q4" s="310">
        <f>'E-heat'!Q52</f>
        <v>42058535835996.719</v>
      </c>
      <c r="R4" s="310">
        <f>'E-heat'!R52</f>
        <v>42606421640216.969</v>
      </c>
      <c r="S4" s="310">
        <f>'E-heat'!S52</f>
        <v>43164357878116.75</v>
      </c>
      <c r="T4" s="310">
        <f>'E-heat'!T52</f>
        <v>43722037278832.43</v>
      </c>
      <c r="U4" s="310">
        <f>'E-heat'!U52</f>
        <v>44279459851136.445</v>
      </c>
      <c r="V4" s="310">
        <f>'E-heat'!V52</f>
        <v>44836625603801.414</v>
      </c>
      <c r="W4" s="310">
        <f>'E-heat'!W52</f>
        <v>45393534545600.172</v>
      </c>
      <c r="X4" s="310">
        <f>'E-heat'!X52</f>
        <v>45666404986184.828</v>
      </c>
      <c r="Y4" s="310">
        <f>'E-heat'!Y52</f>
        <v>45939147288454.273</v>
      </c>
      <c r="Z4" s="310">
        <f>'E-heat'!Z52</f>
        <v>46211761456792.516</v>
      </c>
      <c r="AA4" s="310">
        <f>'E-heat'!AA52</f>
        <v>46484247495583.641</v>
      </c>
      <c r="AB4" s="310">
        <f>'E-heat'!AB52</f>
        <v>46756605409211.906</v>
      </c>
      <c r="AC4" s="310">
        <f>'E-heat'!AC52</f>
        <v>47028835202061.563</v>
      </c>
      <c r="AD4" s="310">
        <f>'E-heat'!AD52</f>
        <v>47300936878517.07</v>
      </c>
      <c r="AE4" s="310">
        <f>'E-heat'!AE52</f>
        <v>47572910442962.938</v>
      </c>
      <c r="AF4" s="310">
        <f>'E-heat'!AF52</f>
        <v>47844755899783.813</v>
      </c>
      <c r="AG4" s="310">
        <f>'E-heat'!AG52</f>
        <v>48116473253364.414</v>
      </c>
      <c r="AH4" s="310">
        <f>'E-heat'!AH52</f>
        <v>48387921108524.063</v>
      </c>
      <c r="AI4" s="310">
        <f>'E-heat'!AI52</f>
        <v>48659240933449.008</v>
      </c>
      <c r="AJ4" s="310">
        <f>'E-heat'!AJ52</f>
        <v>48930432732522.102</v>
      </c>
      <c r="AK4" s="310">
        <f>'E-heat'!AK52</f>
        <v>49201496510126.305</v>
      </c>
      <c r="AL4" s="310">
        <f>'E-heat'!AL52</f>
        <v>49472432270644.672</v>
      </c>
      <c r="AM4" s="310">
        <f>'E-heat'!AM52</f>
        <v>49461016281961.844</v>
      </c>
      <c r="AN4" s="310">
        <f>'E-heat'!AN52</f>
        <v>49449600626304.648</v>
      </c>
      <c r="AO4" s="310">
        <f>'E-heat'!AO52</f>
        <v>49438185303675.023</v>
      </c>
      <c r="AP4" s="310">
        <f>'E-heat'!AP52</f>
        <v>49426770314074.93</v>
      </c>
      <c r="AQ4" s="310">
        <f>'E-heat'!AQ52</f>
        <v>49411235994675.273</v>
      </c>
    </row>
    <row r="5" spans="1:43" x14ac:dyDescent="0.2">
      <c r="A5" s="133" t="s">
        <v>92</v>
      </c>
      <c r="B5" s="310">
        <f>'E-heat'!B53</f>
        <v>22828161741000</v>
      </c>
      <c r="C5" s="310">
        <f>'E-heat'!C53</f>
        <v>22925385598499.996</v>
      </c>
      <c r="D5" s="310">
        <f>'E-heat'!D53</f>
        <v>24372949382545.598</v>
      </c>
      <c r="E5" s="310">
        <f>'E-heat'!E53</f>
        <v>25566613700480.676</v>
      </c>
      <c r="F5" s="310">
        <f>'E-heat'!F53</f>
        <v>26924177522875.906</v>
      </c>
      <c r="G5" s="310">
        <f>'E-heat'!G53</f>
        <v>27509714084336.277</v>
      </c>
      <c r="H5" s="310">
        <f>'E-heat'!H53</f>
        <v>28035052442592.895</v>
      </c>
      <c r="I5" s="310">
        <f>'E-heat'!I53</f>
        <v>28942368007983.301</v>
      </c>
      <c r="J5" s="310">
        <f>'E-heat'!J53</f>
        <v>29159125923255.715</v>
      </c>
      <c r="K5" s="310">
        <f>'E-heat'!K53</f>
        <v>29442702293713.984</v>
      </c>
      <c r="L5" s="310">
        <f>'E-heat'!L53</f>
        <v>29444340991609.109</v>
      </c>
      <c r="M5" s="310">
        <f>'E-heat'!M53</f>
        <v>29265734310361.078</v>
      </c>
      <c r="N5" s="310">
        <f>'E-heat'!N53</f>
        <v>28820936794730.152</v>
      </c>
      <c r="O5" s="310">
        <f>'E-heat'!O53</f>
        <v>28378916858385.371</v>
      </c>
      <c r="P5" s="310">
        <f>'E-heat'!P53</f>
        <v>27939668807903.879</v>
      </c>
      <c r="Q5" s="310">
        <f>'E-heat'!Q53</f>
        <v>27503186950721.227</v>
      </c>
      <c r="R5" s="310">
        <f>'E-heat'!R53</f>
        <v>27069465595131.359</v>
      </c>
      <c r="S5" s="310">
        <f>'E-heat'!S53</f>
        <v>26599962077624.383</v>
      </c>
      <c r="T5" s="310">
        <f>'E-heat'!T53</f>
        <v>26130802231956.031</v>
      </c>
      <c r="U5" s="310">
        <f>'E-heat'!U53</f>
        <v>25661986459038.25</v>
      </c>
      <c r="V5" s="310">
        <f>'E-heat'!V53</f>
        <v>25193515159755.141</v>
      </c>
      <c r="W5" s="310">
        <f>'E-heat'!W53</f>
        <v>24725388734963.012</v>
      </c>
      <c r="X5" s="310">
        <f>'E-heat'!X53</f>
        <v>24069854697510.207</v>
      </c>
      <c r="Y5" s="310">
        <f>'E-heat'!Y53</f>
        <v>23414820683624.402</v>
      </c>
      <c r="Z5" s="310">
        <f>'E-heat'!Z53</f>
        <v>22760287298196.215</v>
      </c>
      <c r="AA5" s="310">
        <f>'E-heat'!AA53</f>
        <v>22106255146074.328</v>
      </c>
      <c r="AB5" s="310">
        <f>'E-heat'!AB53</f>
        <v>21452724832065.512</v>
      </c>
      <c r="AC5" s="310">
        <f>'E-heat'!AC53</f>
        <v>20943099637790.246</v>
      </c>
      <c r="AD5" s="310">
        <f>'E-heat'!AD53</f>
        <v>20433872548152.063</v>
      </c>
      <c r="AE5" s="310">
        <f>'E-heat'!AE53</f>
        <v>19925044069269.93</v>
      </c>
      <c r="AF5" s="310">
        <f>'E-heat'!AF53</f>
        <v>19416614707227.809</v>
      </c>
      <c r="AG5" s="310">
        <f>'E-heat'!AG53</f>
        <v>18908584968074.637</v>
      </c>
      <c r="AH5" s="310">
        <f>'E-heat'!AH53</f>
        <v>18591674802404.957</v>
      </c>
      <c r="AI5" s="310">
        <f>'E-heat'!AI53</f>
        <v>18275019812018.586</v>
      </c>
      <c r="AJ5" s="310">
        <f>'E-heat'!AJ53</f>
        <v>17958620350058.137</v>
      </c>
      <c r="AK5" s="310">
        <f>'E-heat'!AK53</f>
        <v>17642476769641.836</v>
      </c>
      <c r="AL5" s="310">
        <f>'E-heat'!AL53</f>
        <v>17326589423863.547</v>
      </c>
      <c r="AM5" s="310">
        <f>'E-heat'!AM53</f>
        <v>17152722154217.76</v>
      </c>
      <c r="AN5" s="310">
        <f>'E-heat'!AN53</f>
        <v>16979008357844.006</v>
      </c>
      <c r="AO5" s="310">
        <f>'E-heat'!AO53</f>
        <v>16805448296773.047</v>
      </c>
      <c r="AP5" s="310">
        <f>'E-heat'!AP53</f>
        <v>16632042233017.656</v>
      </c>
      <c r="AQ5" s="310">
        <f>'E-heat'!AQ53</f>
        <v>16457418290979.625</v>
      </c>
    </row>
    <row r="6" spans="1:43" x14ac:dyDescent="0.2">
      <c r="A6" s="133" t="s">
        <v>93</v>
      </c>
      <c r="B6" s="310">
        <f>'E-heat'!B54</f>
        <v>195436620522000</v>
      </c>
      <c r="C6" s="310">
        <f>'E-heat'!C54</f>
        <v>223864876455000.03</v>
      </c>
      <c r="D6" s="310">
        <f>'E-heat'!D54</f>
        <v>257519562928619.5</v>
      </c>
      <c r="E6" s="310">
        <f>'E-heat'!E54</f>
        <v>273323140219637.59</v>
      </c>
      <c r="F6" s="310">
        <f>'E-heat'!F54</f>
        <v>284519788754849.63</v>
      </c>
      <c r="G6" s="310">
        <f>'E-heat'!G54</f>
        <v>293397433177807.63</v>
      </c>
      <c r="H6" s="310">
        <f>'E-heat'!H54</f>
        <v>304735607162089.75</v>
      </c>
      <c r="I6" s="310">
        <f>'E-heat'!I54</f>
        <v>319267669543379.44</v>
      </c>
      <c r="J6" s="310">
        <f>'E-heat'!J54</f>
        <v>330166823705985.25</v>
      </c>
      <c r="K6" s="310">
        <f>'E-heat'!K54</f>
        <v>341132490682673.56</v>
      </c>
      <c r="L6" s="310">
        <f>'E-heat'!L54</f>
        <v>349996493748784.25</v>
      </c>
      <c r="M6" s="310">
        <f>'E-heat'!M54</f>
        <v>357013683473488.63</v>
      </c>
      <c r="N6" s="310">
        <f>'E-heat'!N54</f>
        <v>365369870426639.75</v>
      </c>
      <c r="O6" s="310">
        <f>'E-heat'!O54</f>
        <v>372705649381946.38</v>
      </c>
      <c r="P6" s="310">
        <f>'E-heat'!P54</f>
        <v>379053472238648.94</v>
      </c>
      <c r="Q6" s="310">
        <f>'E-heat'!Q54</f>
        <v>384460932690007.13</v>
      </c>
      <c r="R6" s="310">
        <f>'E-heat'!R54</f>
        <v>388988937387350.56</v>
      </c>
      <c r="S6" s="310">
        <f>'E-heat'!S54</f>
        <v>393514338805428.06</v>
      </c>
      <c r="T6" s="310">
        <f>'E-heat'!T54</f>
        <v>397279630244890.06</v>
      </c>
      <c r="U6" s="310">
        <f>'E-heat'!U54</f>
        <v>400319053290276.69</v>
      </c>
      <c r="V6" s="310">
        <f>'E-heat'!V54</f>
        <v>402672210689479.56</v>
      </c>
      <c r="W6" s="310">
        <f>'E-heat'!W54</f>
        <v>404383176927396.75</v>
      </c>
      <c r="X6" s="310">
        <f>'E-heat'!X54</f>
        <v>405499638687663.06</v>
      </c>
      <c r="Y6" s="310">
        <f>'E-heat'!Y54</f>
        <v>406072082124815.19</v>
      </c>
      <c r="Z6" s="310">
        <f>'E-heat'!Z54</f>
        <v>406153040478880.25</v>
      </c>
      <c r="AA6" s="310">
        <f>'E-heat'!AA54</f>
        <v>405796412303411.44</v>
      </c>
      <c r="AB6" s="310">
        <f>'E-heat'!AB54</f>
        <v>405056857553022.75</v>
      </c>
      <c r="AC6" s="310">
        <f>'E-heat'!AC54</f>
        <v>403989276066159.94</v>
      </c>
      <c r="AD6" s="310">
        <f>'E-heat'!AD54</f>
        <v>402648370636004.19</v>
      </c>
      <c r="AE6" s="310">
        <f>'E-heat'!AE54</f>
        <v>401088294916838.31</v>
      </c>
      <c r="AF6" s="310">
        <f>'E-heat'!AF54</f>
        <v>399362384875637.75</v>
      </c>
      <c r="AG6" s="310">
        <f>'E-heat'!AG54</f>
        <v>397522971364368.19</v>
      </c>
      <c r="AH6" s="310">
        <f>'E-heat'!AH54</f>
        <v>395621270641728.63</v>
      </c>
      <c r="AI6" s="310">
        <f>'E-heat'!AI54</f>
        <v>393707349290782.75</v>
      </c>
      <c r="AJ6" s="310">
        <f>'E-heat'!AJ54</f>
        <v>391830159934325.94</v>
      </c>
      <c r="AK6" s="310">
        <f>'E-heat'!AK54</f>
        <v>390037644415878</v>
      </c>
      <c r="AL6" s="310">
        <f>'E-heat'!AL54</f>
        <v>388376901666280.31</v>
      </c>
      <c r="AM6" s="310">
        <f>'E-heat'!AM54</f>
        <v>386894418294675.44</v>
      </c>
      <c r="AN6" s="310">
        <f>'E-heat'!AN54</f>
        <v>385636361016121.13</v>
      </c>
      <c r="AO6" s="310">
        <f>'E-heat'!AO54</f>
        <v>384648931354014.13</v>
      </c>
      <c r="AP6" s="310">
        <f>'E-heat'!AP54</f>
        <v>383978784643262.5</v>
      </c>
      <c r="AQ6" s="310">
        <f>'E-heat'!AQ54</f>
        <v>383641448215346.38</v>
      </c>
    </row>
    <row r="7" spans="1:43" x14ac:dyDescent="0.2">
      <c r="A7" s="133" t="s">
        <v>94</v>
      </c>
      <c r="B7" s="310">
        <f>'E-heat'!B55</f>
        <v>314471955996000</v>
      </c>
      <c r="C7" s="310">
        <f>'E-heat'!C55</f>
        <v>308382964692000</v>
      </c>
      <c r="D7" s="310">
        <f>'E-heat'!D55</f>
        <v>318339044597725.44</v>
      </c>
      <c r="E7" s="310">
        <f>'E-heat'!E55</f>
        <v>323910824793991.69</v>
      </c>
      <c r="F7" s="310">
        <f>'E-heat'!F55</f>
        <v>332521928141510.44</v>
      </c>
      <c r="G7" s="310">
        <f>'E-heat'!G55</f>
        <v>335223940055760.56</v>
      </c>
      <c r="H7" s="310">
        <f>'E-heat'!H55</f>
        <v>338998533881628.38</v>
      </c>
      <c r="I7" s="310">
        <f>'E-heat'!I55</f>
        <v>343971195510986.25</v>
      </c>
      <c r="J7" s="310">
        <f>'E-heat'!J55</f>
        <v>347813092583213.5</v>
      </c>
      <c r="K7" s="310">
        <f>'E-heat'!K55</f>
        <v>350941129787832.75</v>
      </c>
      <c r="L7" s="310">
        <f>'E-heat'!L55</f>
        <v>352496119745832.5</v>
      </c>
      <c r="M7" s="310">
        <f>'E-heat'!M55</f>
        <v>352141728880507</v>
      </c>
      <c r="N7" s="310">
        <f>'E-heat'!N55</f>
        <v>350447940337709.25</v>
      </c>
      <c r="O7" s="310">
        <f>'E-heat'!O55</f>
        <v>347089393661679.38</v>
      </c>
      <c r="P7" s="310">
        <f>'E-heat'!P55</f>
        <v>342564973084060.75</v>
      </c>
      <c r="Q7" s="310">
        <f>'E-heat'!Q55</f>
        <v>337365187715572.5</v>
      </c>
      <c r="R7" s="310">
        <f>'E-heat'!R55</f>
        <v>331959545916094.44</v>
      </c>
      <c r="S7" s="310">
        <f>'E-heat'!S55</f>
        <v>327038518580746.13</v>
      </c>
      <c r="T7" s="310">
        <f>'E-heat'!T55</f>
        <v>322341866390185.69</v>
      </c>
      <c r="U7" s="310">
        <f>'E-heat'!U55</f>
        <v>317864880844768.81</v>
      </c>
      <c r="V7" s="310">
        <f>'E-heat'!V55</f>
        <v>313603144583864.88</v>
      </c>
      <c r="W7" s="310">
        <f>'E-heat'!W55</f>
        <v>309552516264122.25</v>
      </c>
      <c r="X7" s="310">
        <f>'E-heat'!X55</f>
        <v>305709118004173.25</v>
      </c>
      <c r="Y7" s="310">
        <f>'E-heat'!Y55</f>
        <v>302069325365057.06</v>
      </c>
      <c r="Z7" s="310">
        <f>'E-heat'!Z55</f>
        <v>298629759771813.94</v>
      </c>
      <c r="AA7" s="310">
        <f>'E-heat'!AA55</f>
        <v>295387283235125.63</v>
      </c>
      <c r="AB7" s="310">
        <f>'E-heat'!AB55</f>
        <v>292338995201495.13</v>
      </c>
      <c r="AC7" s="310">
        <f>'E-heat'!AC55</f>
        <v>289482231344812.06</v>
      </c>
      <c r="AD7" s="310">
        <f>'E-heat'!AD55</f>
        <v>286814564109128.44</v>
      </c>
      <c r="AE7" s="310">
        <f>'E-heat'!AE55</f>
        <v>284333804820131</v>
      </c>
      <c r="AF7" s="310">
        <f>'E-heat'!AF55</f>
        <v>282038007198749.5</v>
      </c>
      <c r="AG7" s="310">
        <f>'E-heat'!AG55</f>
        <v>279925472132727.84</v>
      </c>
      <c r="AH7" s="310">
        <f>'E-heat'!AH55</f>
        <v>277994753589031.69</v>
      </c>
      <c r="AI7" s="310">
        <f>'E-heat'!AI55</f>
        <v>276244665580040.41</v>
      </c>
      <c r="AJ7" s="310">
        <f>'E-heat'!AJ55</f>
        <v>274674290128685.81</v>
      </c>
      <c r="AK7" s="310">
        <f>'E-heat'!AK55</f>
        <v>273282986211040.47</v>
      </c>
      <c r="AL7" s="310">
        <f>'E-heat'!AL55</f>
        <v>272070399689142.94</v>
      </c>
      <c r="AM7" s="310">
        <f>'E-heat'!AM55</f>
        <v>271036474281864.38</v>
      </c>
      <c r="AN7" s="310">
        <f>'E-heat'!AN55</f>
        <v>270181463657828.13</v>
      </c>
      <c r="AO7" s="310">
        <f>'E-heat'!AO55</f>
        <v>269505944772364.03</v>
      </c>
      <c r="AP7" s="310">
        <f>'E-heat'!AP55</f>
        <v>269010832611431</v>
      </c>
      <c r="AQ7" s="310">
        <f>'E-heat'!AQ55</f>
        <v>268674995767355.72</v>
      </c>
    </row>
    <row r="8" spans="1:43" x14ac:dyDescent="0.2">
      <c r="A8" s="133" t="s">
        <v>95</v>
      </c>
      <c r="B8" s="310">
        <f>'E-heat'!B56</f>
        <v>6939005601000</v>
      </c>
      <c r="C8" s="310">
        <f>'E-heat'!C56</f>
        <v>7297344961499.999</v>
      </c>
      <c r="D8" s="310">
        <f>'E-heat'!D56</f>
        <v>7733313761107.9551</v>
      </c>
      <c r="E8" s="310">
        <f>'E-heat'!E56</f>
        <v>8484787496898.7061</v>
      </c>
      <c r="F8" s="310">
        <f>'E-heat'!F56</f>
        <v>8654006125517.7324</v>
      </c>
      <c r="G8" s="310">
        <f>'E-heat'!G56</f>
        <v>8717404641914.6221</v>
      </c>
      <c r="H8" s="310">
        <f>'E-heat'!H56</f>
        <v>8825876068997.0918</v>
      </c>
      <c r="I8" s="310">
        <f>'E-heat'!I56</f>
        <v>8986319723653.2207</v>
      </c>
      <c r="J8" s="310">
        <f>'E-heat'!J56</f>
        <v>9132966291838.1738</v>
      </c>
      <c r="K8" s="310">
        <f>'E-heat'!K56</f>
        <v>9284793880223.834</v>
      </c>
      <c r="L8" s="310">
        <f>'E-heat'!L56</f>
        <v>9415183158113.8848</v>
      </c>
      <c r="M8" s="310">
        <f>'E-heat'!M56</f>
        <v>9515187453022.3555</v>
      </c>
      <c r="N8" s="310">
        <f>'E-heat'!N56</f>
        <v>9615012479966.3887</v>
      </c>
      <c r="O8" s="310">
        <f>'E-heat'!O56</f>
        <v>9680372017718.4785</v>
      </c>
      <c r="P8" s="310">
        <f>'E-heat'!P56</f>
        <v>9713164513556.5488</v>
      </c>
      <c r="Q8" s="310">
        <f>'E-heat'!Q56</f>
        <v>9715669907557.9922</v>
      </c>
      <c r="R8" s="310">
        <f>'E-heat'!R56</f>
        <v>9690470717864.334</v>
      </c>
      <c r="S8" s="310">
        <f>'E-heat'!S56</f>
        <v>9663273911339.0156</v>
      </c>
      <c r="T8" s="310">
        <f>'E-heat'!T56</f>
        <v>9613338543466.3828</v>
      </c>
      <c r="U8" s="310">
        <f>'E-heat'!U56</f>
        <v>9542947395774.3965</v>
      </c>
      <c r="V8" s="310">
        <f>'E-heat'!V56</f>
        <v>9454465529528.0176</v>
      </c>
      <c r="W8" s="310">
        <f>'E-heat'!W56</f>
        <v>9350296995939.0977</v>
      </c>
      <c r="X8" s="310">
        <f>'E-heat'!X56</f>
        <v>9232846297298.5</v>
      </c>
      <c r="Y8" s="310">
        <f>'E-heat'!Y56</f>
        <v>9104485046102.0723</v>
      </c>
      <c r="Z8" s="310">
        <f>'E-heat'!Z56</f>
        <v>8967524049850.9453</v>
      </c>
      <c r="AA8" s="310">
        <f>'E-heat'!AA56</f>
        <v>8824190858814.8086</v>
      </c>
      <c r="AB8" s="310">
        <f>'E-heat'!AB56</f>
        <v>8676612655968.2617</v>
      </c>
      <c r="AC8" s="310">
        <f>'E-heat'!AC56</f>
        <v>8526804243778.1182</v>
      </c>
      <c r="AD8" s="310">
        <f>'E-heat'!AD56</f>
        <v>8376660791061.3174</v>
      </c>
      <c r="AE8" s="310">
        <f>'E-heat'!AE56</f>
        <v>8227954942964.9688</v>
      </c>
      <c r="AF8" s="310">
        <f>'E-heat'!AF56</f>
        <v>8082337865525.9238</v>
      </c>
      <c r="AG8" s="310">
        <f>'E-heat'!AG56</f>
        <v>7941343789988.9648</v>
      </c>
      <c r="AH8" s="310">
        <f>'E-heat'!AH56</f>
        <v>7806397637591.4043</v>
      </c>
      <c r="AI8" s="310">
        <f>'E-heat'!AI56</f>
        <v>7678825339407.9102</v>
      </c>
      <c r="AJ8" s="310">
        <f>'E-heat'!AJ56</f>
        <v>7559866514903.3262</v>
      </c>
      <c r="AK8" s="310">
        <f>'E-heat'!AK56</f>
        <v>7450689234327.3672</v>
      </c>
      <c r="AL8" s="310">
        <f>'E-heat'!AL56</f>
        <v>7352406661851.8037</v>
      </c>
      <c r="AM8" s="310">
        <f>'E-heat'!AM56</f>
        <v>7266095456940.0068</v>
      </c>
      <c r="AN8" s="310">
        <f>'E-heat'!AN56</f>
        <v>7192815900168.8779</v>
      </c>
      <c r="AO8" s="310">
        <f>'E-heat'!AO56</f>
        <v>7133633806765.5391</v>
      </c>
      <c r="AP8" s="310">
        <f>'E-heat'!AP56</f>
        <v>7089644397584.6494</v>
      </c>
      <c r="AQ8" s="310">
        <f>'E-heat'!AQ56</f>
        <v>7061403802008.8643</v>
      </c>
    </row>
    <row r="9" spans="1:43" x14ac:dyDescent="0.2">
      <c r="A9" s="133" t="s">
        <v>96</v>
      </c>
      <c r="B9" s="310">
        <f>'E-heat'!B57</f>
        <v>208311837079500</v>
      </c>
      <c r="C9" s="310">
        <f>'E-heat'!C57</f>
        <v>220934271607500</v>
      </c>
      <c r="D9" s="310">
        <f>'E-heat'!D57</f>
        <v>231989709316327.94</v>
      </c>
      <c r="E9" s="310">
        <f>'E-heat'!E57</f>
        <v>255381561351771.19</v>
      </c>
      <c r="F9" s="310">
        <f>'E-heat'!F57</f>
        <v>278500726761467.81</v>
      </c>
      <c r="G9" s="310">
        <f>'E-heat'!G57</f>
        <v>292775182799045.63</v>
      </c>
      <c r="H9" s="310">
        <f>'E-heat'!H57</f>
        <v>306898122424424.56</v>
      </c>
      <c r="I9" s="310">
        <f>'E-heat'!I57</f>
        <v>315851635534584.69</v>
      </c>
      <c r="J9" s="310">
        <f>'E-heat'!J57</f>
        <v>322818455463127.63</v>
      </c>
      <c r="K9" s="310">
        <f>'E-heat'!K57</f>
        <v>329951539098193.13</v>
      </c>
      <c r="L9" s="310">
        <f>'E-heat'!L57</f>
        <v>336217127951173.44</v>
      </c>
      <c r="M9" s="310">
        <f>'E-heat'!M57</f>
        <v>341888419527675.63</v>
      </c>
      <c r="N9" s="310">
        <f>'E-heat'!N57</f>
        <v>345126244843088.94</v>
      </c>
      <c r="O9" s="310">
        <f>'E-heat'!O57</f>
        <v>348324024876573.06</v>
      </c>
      <c r="P9" s="310">
        <f>'E-heat'!P57</f>
        <v>351482666049332</v>
      </c>
      <c r="Q9" s="310">
        <f>'E-heat'!Q57</f>
        <v>354603437723345.88</v>
      </c>
      <c r="R9" s="310">
        <f>'E-heat'!R57</f>
        <v>357687922516388.38</v>
      </c>
      <c r="S9" s="310">
        <f>'E-heat'!S57</f>
        <v>359408597896866.81</v>
      </c>
      <c r="T9" s="310">
        <f>'E-heat'!T57</f>
        <v>361107510469164.56</v>
      </c>
      <c r="U9" s="310">
        <f>'E-heat'!U57</f>
        <v>362785867659256.81</v>
      </c>
      <c r="V9" s="310">
        <f>'E-heat'!V57</f>
        <v>364445011666930</v>
      </c>
      <c r="W9" s="310">
        <f>'E-heat'!W57</f>
        <v>366086391848440.31</v>
      </c>
      <c r="X9" s="310">
        <f>'E-heat'!X57</f>
        <v>364052899246502.94</v>
      </c>
      <c r="Y9" s="310">
        <f>'E-heat'!Y57</f>
        <v>362008424169181.63</v>
      </c>
      <c r="Z9" s="310">
        <f>'E-heat'!Z57</f>
        <v>359954586549229.5</v>
      </c>
      <c r="AA9" s="310">
        <f>'E-heat'!AA57</f>
        <v>357893019402454</v>
      </c>
      <c r="AB9" s="310">
        <f>'E-heat'!AB57</f>
        <v>355825351200007.69</v>
      </c>
      <c r="AC9" s="310">
        <f>'E-heat'!AC57</f>
        <v>351198559130519.31</v>
      </c>
      <c r="AD9" s="310">
        <f>'E-heat'!AD57</f>
        <v>346571419498983.94</v>
      </c>
      <c r="AE9" s="310">
        <f>'E-heat'!AE57</f>
        <v>341945469270483.13</v>
      </c>
      <c r="AF9" s="310">
        <f>'E-heat'!AF57</f>
        <v>337322197834790.81</v>
      </c>
      <c r="AG9" s="310">
        <f>'E-heat'!AG57</f>
        <v>332703042922828.06</v>
      </c>
      <c r="AH9" s="310">
        <f>'E-heat'!AH57</f>
        <v>327725358534055.44</v>
      </c>
      <c r="AI9" s="310">
        <f>'E-heat'!AI57</f>
        <v>322754873822853.13</v>
      </c>
      <c r="AJ9" s="310">
        <f>'E-heat'!AJ57</f>
        <v>317792870864298.81</v>
      </c>
      <c r="AK9" s="310">
        <f>'E-heat'!AK57</f>
        <v>312840586777206.25</v>
      </c>
      <c r="AL9" s="310">
        <f>'E-heat'!AL57</f>
        <v>307899220456469.94</v>
      </c>
      <c r="AM9" s="310">
        <f>'E-heat'!AM57</f>
        <v>302243715097228.75</v>
      </c>
      <c r="AN9" s="310">
        <f>'E-heat'!AN57</f>
        <v>296602180629166.56</v>
      </c>
      <c r="AO9" s="310">
        <f>'E-heat'!AO57</f>
        <v>290975759428974.5</v>
      </c>
      <c r="AP9" s="310">
        <f>'E-heat'!AP57</f>
        <v>285365600067246.56</v>
      </c>
      <c r="AQ9" s="310">
        <f>'E-heat'!AQ57</f>
        <v>279749548511487.72</v>
      </c>
    </row>
    <row r="10" spans="1:43" x14ac:dyDescent="0.2">
      <c r="A10" s="133" t="s">
        <v>97</v>
      </c>
      <c r="B10" s="310">
        <f>'E-heat'!B58</f>
        <v>600935107558500.13</v>
      </c>
      <c r="C10" s="310">
        <f>'E-heat'!C58</f>
        <v>629546699908500</v>
      </c>
      <c r="D10" s="310">
        <f>'E-heat'!D58</f>
        <v>658909524391091.38</v>
      </c>
      <c r="E10" s="310">
        <f>'E-heat'!E58</f>
        <v>705224370084028.88</v>
      </c>
      <c r="F10" s="310">
        <f>'E-heat'!F58</f>
        <v>768813810949212.88</v>
      </c>
      <c r="G10" s="310">
        <f>'E-heat'!G58</f>
        <v>809418166150664.88</v>
      </c>
      <c r="H10" s="310">
        <f>'E-heat'!H58</f>
        <v>849775969579797</v>
      </c>
      <c r="I10" s="310">
        <f>'E-heat'!I58</f>
        <v>869221159892717.63</v>
      </c>
      <c r="J10" s="310">
        <f>'E-heat'!J58</f>
        <v>887684201598364.75</v>
      </c>
      <c r="K10" s="310">
        <f>'E-heat'!K58</f>
        <v>906231258883579.5</v>
      </c>
      <c r="L10" s="310">
        <f>'E-heat'!L58</f>
        <v>924357547524992.75</v>
      </c>
      <c r="M10" s="310">
        <f>'E-heat'!M58</f>
        <v>942202109177604.63</v>
      </c>
      <c r="N10" s="310">
        <f>'E-heat'!N58</f>
        <v>943201831267992.88</v>
      </c>
      <c r="O10" s="310">
        <f>'E-heat'!O58</f>
        <v>944200636059368.63</v>
      </c>
      <c r="P10" s="310">
        <f>'E-heat'!P58</f>
        <v>945198523850363.25</v>
      </c>
      <c r="Q10" s="310">
        <f>'E-heat'!Q58</f>
        <v>946195494939585.63</v>
      </c>
      <c r="R10" s="310">
        <f>'E-heat'!R58</f>
        <v>947191549625622.38</v>
      </c>
      <c r="S10" s="310">
        <f>'E-heat'!S58</f>
        <v>936347587917977.63</v>
      </c>
      <c r="T10" s="310">
        <f>'E-heat'!T58</f>
        <v>925505824523337</v>
      </c>
      <c r="U10" s="310">
        <f>'E-heat'!U58</f>
        <v>914666259452766.38</v>
      </c>
      <c r="V10" s="310">
        <f>'E-heat'!V58</f>
        <v>903828892717327.88</v>
      </c>
      <c r="W10" s="310">
        <f>'E-heat'!W58</f>
        <v>892993724328080.75</v>
      </c>
      <c r="X10" s="310">
        <f>'E-heat'!X58</f>
        <v>872761782912797.5</v>
      </c>
      <c r="Y10" s="310">
        <f>'E-heat'!Y58</f>
        <v>852533963721495.75</v>
      </c>
      <c r="Z10" s="310">
        <f>'E-heat'!Z58</f>
        <v>832310266774842.5</v>
      </c>
      <c r="AA10" s="310">
        <f>'E-heat'!AA58</f>
        <v>812090692093499.63</v>
      </c>
      <c r="AB10" s="310">
        <f>'E-heat'!AB58</f>
        <v>791875239698123.13</v>
      </c>
      <c r="AC10" s="310">
        <f>'E-heat'!AC58</f>
        <v>771663909609364.25</v>
      </c>
      <c r="AD10" s="310">
        <f>'E-heat'!AD58</f>
        <v>751456701847868.38</v>
      </c>
      <c r="AE10" s="310">
        <f>'E-heat'!AE58</f>
        <v>731253616434274.75</v>
      </c>
      <c r="AF10" s="310">
        <f>'E-heat'!AF58</f>
        <v>711054653389218.38</v>
      </c>
      <c r="AG10" s="310">
        <f>'E-heat'!AG58</f>
        <v>690859812733328</v>
      </c>
      <c r="AH10" s="310">
        <f>'E-heat'!AH58</f>
        <v>673351715897648.75</v>
      </c>
      <c r="AI10" s="310">
        <f>'E-heat'!AI58</f>
        <v>655847191811388.75</v>
      </c>
      <c r="AJ10" s="310">
        <f>'E-heat'!AJ58</f>
        <v>638346240492418.25</v>
      </c>
      <c r="AK10" s="310">
        <f>'E-heat'!AK58</f>
        <v>620848861958603.5</v>
      </c>
      <c r="AL10" s="310">
        <f>'E-heat'!AL58</f>
        <v>603355056227804.75</v>
      </c>
      <c r="AM10" s="310">
        <f>'E-heat'!AM58</f>
        <v>584989339747978</v>
      </c>
      <c r="AN10" s="310">
        <f>'E-heat'!AN58</f>
        <v>566627375592255.5</v>
      </c>
      <c r="AO10" s="310">
        <f>'E-heat'!AO58</f>
        <v>548269163779378.38</v>
      </c>
      <c r="AP10" s="310">
        <f>'E-heat'!AP58</f>
        <v>529914704328082.94</v>
      </c>
      <c r="AQ10" s="310">
        <f>'E-heat'!AQ58</f>
        <v>511519561299278</v>
      </c>
    </row>
    <row r="11" spans="1:43" x14ac:dyDescent="0.2">
      <c r="A11" s="133" t="s">
        <v>98</v>
      </c>
      <c r="B11" s="310">
        <f>'E-heat'!B59</f>
        <v>1483863847059000.5</v>
      </c>
      <c r="C11" s="310">
        <f>'E-heat'!C59</f>
        <v>1684786670968499.8</v>
      </c>
      <c r="D11" s="310">
        <f>'E-heat'!D59</f>
        <v>1845424675197901.8</v>
      </c>
      <c r="E11" s="310">
        <f>'E-heat'!E59</f>
        <v>2045875934513003</v>
      </c>
      <c r="F11" s="310">
        <f>'E-heat'!F59</f>
        <v>2275355981714664</v>
      </c>
      <c r="G11" s="310">
        <f>'E-heat'!G59</f>
        <v>2426322343859926</v>
      </c>
      <c r="H11" s="310">
        <f>'E-heat'!H59</f>
        <v>2576783642619430.5</v>
      </c>
      <c r="I11" s="310">
        <f>'E-heat'!I59</f>
        <v>2699322848566620</v>
      </c>
      <c r="J11" s="310">
        <f>'E-heat'!J59</f>
        <v>2788985031242361.5</v>
      </c>
      <c r="K11" s="310">
        <f>'E-heat'!K59</f>
        <v>2880244187876638</v>
      </c>
      <c r="L11" s="310">
        <f>'E-heat'!L59</f>
        <v>2956158048713555</v>
      </c>
      <c r="M11" s="310">
        <f>'E-heat'!M59</f>
        <v>3021180593279050</v>
      </c>
      <c r="N11" s="310">
        <f>'E-heat'!N59</f>
        <v>3067757852384882</v>
      </c>
      <c r="O11" s="310">
        <f>'E-heat'!O59</f>
        <v>3113275183651330.5</v>
      </c>
      <c r="P11" s="310">
        <f>'E-heat'!P59</f>
        <v>3157921749582896</v>
      </c>
      <c r="Q11" s="310">
        <f>'E-heat'!Q59</f>
        <v>3201900010590576.5</v>
      </c>
      <c r="R11" s="310">
        <f>'E-heat'!R59</f>
        <v>3245419439460860</v>
      </c>
      <c r="S11" s="310">
        <f>'E-heat'!S59</f>
        <v>3271505290952096</v>
      </c>
      <c r="T11" s="310">
        <f>'E-heat'!T59</f>
        <v>3297550408347897.5</v>
      </c>
      <c r="U11" s="310">
        <f>'E-heat'!U59</f>
        <v>3323555384759694</v>
      </c>
      <c r="V11" s="310">
        <f>'E-heat'!V59</f>
        <v>3349520841229879.5</v>
      </c>
      <c r="W11" s="310">
        <f>'E-heat'!W59</f>
        <v>3375447425379548</v>
      </c>
      <c r="X11" s="310">
        <f>'E-heat'!X59</f>
        <v>3387160137708188.5</v>
      </c>
      <c r="Y11" s="310">
        <f>'E-heat'!Y59</f>
        <v>3398838877118250</v>
      </c>
      <c r="Z11" s="310">
        <f>'E-heat'!Z59</f>
        <v>3410484365085321</v>
      </c>
      <c r="AA11" s="310">
        <f>'E-heat'!AA59</f>
        <v>3422097344316454</v>
      </c>
      <c r="AB11" s="310">
        <f>'E-heat'!AB59</f>
        <v>3433678577444544.5</v>
      </c>
      <c r="AC11" s="310">
        <f>'E-heat'!AC59</f>
        <v>3433067075547870.5</v>
      </c>
      <c r="AD11" s="310">
        <f>'E-heat'!AD59</f>
        <v>3432428443949231.5</v>
      </c>
      <c r="AE11" s="310">
        <f>'E-heat'!AE59</f>
        <v>3431763499297334.5</v>
      </c>
      <c r="AF11" s="310">
        <f>'E-heat'!AF59</f>
        <v>3431073073152262</v>
      </c>
      <c r="AG11" s="310">
        <f>'E-heat'!AG59</f>
        <v>3430358010795976.5</v>
      </c>
      <c r="AH11" s="310">
        <f>'E-heat'!AH59</f>
        <v>3418576741163464.5</v>
      </c>
      <c r="AI11" s="310">
        <f>'E-heat'!AI59</f>
        <v>3406775326863999</v>
      </c>
      <c r="AJ11" s="310">
        <f>'E-heat'!AJ59</f>
        <v>3394954649221627.5</v>
      </c>
      <c r="AK11" s="310">
        <f>'E-heat'!AK59</f>
        <v>3383115598842002</v>
      </c>
      <c r="AL11" s="310">
        <f>'E-heat'!AL59</f>
        <v>3371259074590230</v>
      </c>
      <c r="AM11" s="310">
        <f>'E-heat'!AM59</f>
        <v>3357357986373751.5</v>
      </c>
      <c r="AN11" s="310">
        <f>'E-heat'!AN59</f>
        <v>3343441751958343</v>
      </c>
      <c r="AO11" s="310">
        <f>'E-heat'!AO59</f>
        <v>3329511289554190</v>
      </c>
      <c r="AP11" s="310">
        <f>'E-heat'!AP59</f>
        <v>3315567521934320</v>
      </c>
      <c r="AQ11" s="310">
        <f>'E-heat'!AQ59</f>
        <v>3301309161676751</v>
      </c>
    </row>
    <row r="12" spans="1:43" x14ac:dyDescent="0.2">
      <c r="A12" s="133" t="s">
        <v>99</v>
      </c>
      <c r="B12" s="310">
        <f>'E-heat'!B60</f>
        <v>29733833448000</v>
      </c>
      <c r="C12" s="310">
        <f>'E-heat'!C60</f>
        <v>29608831345500.004</v>
      </c>
      <c r="D12" s="310">
        <f>'E-heat'!D60</f>
        <v>30185635872126.34</v>
      </c>
      <c r="E12" s="310">
        <f>'E-heat'!E60</f>
        <v>33325202023016.191</v>
      </c>
      <c r="F12" s="310">
        <f>'E-heat'!F60</f>
        <v>34326360916311.426</v>
      </c>
      <c r="G12" s="310">
        <f>'E-heat'!G60</f>
        <v>35359817171845.188</v>
      </c>
      <c r="H12" s="310">
        <f>'E-heat'!H60</f>
        <v>36644144227477.523</v>
      </c>
      <c r="I12" s="310">
        <f>'E-heat'!I60</f>
        <v>38010170142731.039</v>
      </c>
      <c r="J12" s="310">
        <f>'E-heat'!J60</f>
        <v>38874453267496.727</v>
      </c>
      <c r="K12" s="310">
        <f>'E-heat'!K60</f>
        <v>39537073082932.227</v>
      </c>
      <c r="L12" s="310">
        <f>'E-heat'!L60</f>
        <v>39839558371844.539</v>
      </c>
      <c r="M12" s="310">
        <f>'E-heat'!M60</f>
        <v>39822041099562.539</v>
      </c>
      <c r="N12" s="310">
        <f>'E-heat'!N60</f>
        <v>39820296887115.977</v>
      </c>
      <c r="O12" s="310">
        <f>'E-heat'!O60</f>
        <v>39624189822013.125</v>
      </c>
      <c r="P12" s="310">
        <f>'E-heat'!P60</f>
        <v>39285539888386.945</v>
      </c>
      <c r="Q12" s="310">
        <f>'E-heat'!Q60</f>
        <v>38856438120430.844</v>
      </c>
      <c r="R12" s="310">
        <f>'E-heat'!R60</f>
        <v>38387752010421.492</v>
      </c>
      <c r="S12" s="310">
        <f>'E-heat'!S60</f>
        <v>38048555972164.742</v>
      </c>
      <c r="T12" s="310">
        <f>'E-heat'!T60</f>
        <v>37716976757468.188</v>
      </c>
      <c r="U12" s="310">
        <f>'E-heat'!U60</f>
        <v>37393225659687.57</v>
      </c>
      <c r="V12" s="310">
        <f>'E-heat'!V60</f>
        <v>37077505832893.359</v>
      </c>
      <c r="W12" s="310">
        <f>'E-heat'!W60</f>
        <v>36770012927043.969</v>
      </c>
      <c r="X12" s="310">
        <f>'E-heat'!X60</f>
        <v>36470935731480.938</v>
      </c>
      <c r="Y12" s="310">
        <f>'E-heat'!Y60</f>
        <v>36180456826208.188</v>
      </c>
      <c r="Z12" s="310">
        <f>'E-heat'!Z60</f>
        <v>35898753240560.414</v>
      </c>
      <c r="AA12" s="310">
        <f>'E-heat'!AA60</f>
        <v>35625997119007.734</v>
      </c>
      <c r="AB12" s="310">
        <f>'E-heat'!AB60</f>
        <v>35362356393988.68</v>
      </c>
      <c r="AC12" s="310">
        <f>'E-heat'!AC60</f>
        <v>35107995465804.875</v>
      </c>
      <c r="AD12" s="310">
        <f>'E-heat'!AD60</f>
        <v>34863075889758.273</v>
      </c>
      <c r="AE12" s="310">
        <f>'E-heat'!AE60</f>
        <v>34627757070856.582</v>
      </c>
      <c r="AF12" s="310">
        <f>'E-heat'!AF60</f>
        <v>34402196966559.082</v>
      </c>
      <c r="AG12" s="310">
        <f>'E-heat'!AG60</f>
        <v>34186552798184.742</v>
      </c>
      <c r="AH12" s="310">
        <f>'E-heat'!AH60</f>
        <v>33980981771756.293</v>
      </c>
      <c r="AI12" s="310">
        <f>'E-heat'!AI60</f>
        <v>33785641809208.02</v>
      </c>
      <c r="AJ12" s="310">
        <f>'E-heat'!AJ60</f>
        <v>33600692291041.605</v>
      </c>
      <c r="AK12" s="310">
        <f>'E-heat'!AK60</f>
        <v>33426294811676.852</v>
      </c>
      <c r="AL12" s="310">
        <f>'E-heat'!AL60</f>
        <v>33262613948911.387</v>
      </c>
      <c r="AM12" s="310">
        <f>'E-heat'!AM60</f>
        <v>33109818049074.242</v>
      </c>
      <c r="AN12" s="310">
        <f>'E-heat'!AN60</f>
        <v>32968080029638.281</v>
      </c>
      <c r="AO12" s="310">
        <f>'E-heat'!AO60</f>
        <v>32837578201241.652</v>
      </c>
      <c r="AP12" s="310">
        <f>'E-heat'!AP60</f>
        <v>32718497111264.008</v>
      </c>
      <c r="AQ12" s="310">
        <f>'E-heat'!AQ60</f>
        <v>32608302224836.359</v>
      </c>
    </row>
    <row r="13" spans="1:43" x14ac:dyDescent="0.2">
      <c r="A13" s="133" t="s">
        <v>100</v>
      </c>
      <c r="B13" s="310">
        <f>'E-heat'!B61</f>
        <v>9050152221000</v>
      </c>
      <c r="C13" s="310">
        <f>'E-heat'!C61</f>
        <v>7891799404500</v>
      </c>
      <c r="D13" s="310">
        <f>'E-heat'!D61</f>
        <v>8837378942862.6406</v>
      </c>
      <c r="E13" s="310">
        <f>'E-heat'!E61</f>
        <v>9726108094553.3301</v>
      </c>
      <c r="F13" s="310">
        <f>'E-heat'!F61</f>
        <v>10142616471253.207</v>
      </c>
      <c r="G13" s="310">
        <f>'E-heat'!G61</f>
        <v>10662739222538.174</v>
      </c>
      <c r="H13" s="310">
        <f>'E-heat'!H61</f>
        <v>11325853959122.193</v>
      </c>
      <c r="I13" s="310">
        <f>'E-heat'!I61</f>
        <v>11966682370411.133</v>
      </c>
      <c r="J13" s="310">
        <f>'E-heat'!J61</f>
        <v>12522924522802.975</v>
      </c>
      <c r="K13" s="310">
        <f>'E-heat'!K61</f>
        <v>13008279602116.574</v>
      </c>
      <c r="L13" s="310">
        <f>'E-heat'!L61</f>
        <v>13432603874897.188</v>
      </c>
      <c r="M13" s="310">
        <f>'E-heat'!M61</f>
        <v>13813238676252</v>
      </c>
      <c r="N13" s="310">
        <f>'E-heat'!N61</f>
        <v>14185262785885.93</v>
      </c>
      <c r="O13" s="310">
        <f>'E-heat'!O61</f>
        <v>14539643895767.715</v>
      </c>
      <c r="P13" s="310">
        <f>'E-heat'!P61</f>
        <v>14881178233507.896</v>
      </c>
      <c r="Q13" s="310">
        <f>'E-heat'!Q61</f>
        <v>15215305618303.303</v>
      </c>
      <c r="R13" s="310">
        <f>'E-heat'!R61</f>
        <v>15548070624827.346</v>
      </c>
      <c r="S13" s="310">
        <f>'E-heat'!S61</f>
        <v>15901421096205.74</v>
      </c>
      <c r="T13" s="310">
        <f>'E-heat'!T61</f>
        <v>16259718564537.053</v>
      </c>
      <c r="U13" s="310">
        <f>'E-heat'!U61</f>
        <v>16621829555100.479</v>
      </c>
      <c r="V13" s="310">
        <f>'E-heat'!V61</f>
        <v>16986519528113.697</v>
      </c>
      <c r="W13" s="310">
        <f>'E-heat'!W61</f>
        <v>17352450792994.313</v>
      </c>
      <c r="X13" s="310">
        <f>'E-heat'!X61</f>
        <v>17718181411034.418</v>
      </c>
      <c r="Y13" s="310">
        <f>'E-heat'!Y61</f>
        <v>18082165215006.367</v>
      </c>
      <c r="Z13" s="310">
        <f>'E-heat'!Z61</f>
        <v>18442753074658.742</v>
      </c>
      <c r="AA13" s="310">
        <f>'E-heat'!AA61</f>
        <v>18798195534845.762</v>
      </c>
      <c r="AB13" s="310">
        <f>'E-heat'!AB61</f>
        <v>19146646947804.887</v>
      </c>
      <c r="AC13" s="310">
        <f>'E-heat'!AC61</f>
        <v>19486171212518.266</v>
      </c>
      <c r="AD13" s="310">
        <f>'E-heat'!AD61</f>
        <v>19814749221866.406</v>
      </c>
      <c r="AE13" s="310">
        <f>'E-heat'!AE61</f>
        <v>20130288102140.496</v>
      </c>
      <c r="AF13" s="310">
        <f>'E-heat'!AF61</f>
        <v>20430632309245.305</v>
      </c>
      <c r="AG13" s="310">
        <f>'E-heat'!AG61</f>
        <v>20713576621481.578</v>
      </c>
      <c r="AH13" s="310">
        <f>'E-heat'!AH61</f>
        <v>20976881040142.238</v>
      </c>
      <c r="AI13" s="310">
        <f>'E-heat'!AI61</f>
        <v>21218287576399.875</v>
      </c>
      <c r="AJ13" s="310">
        <f>'E-heat'!AJ61</f>
        <v>21435538866351.012</v>
      </c>
      <c r="AK13" s="310">
        <f>'E-heat'!AK61</f>
        <v>21626398516003.137</v>
      </c>
      <c r="AL13" s="310">
        <f>'E-heat'!AL61</f>
        <v>21788673034999.395</v>
      </c>
      <c r="AM13" s="310">
        <f>'E-heat'!AM61</f>
        <v>21920235172685.883</v>
      </c>
      <c r="AN13" s="310">
        <f>'E-heat'!AN61</f>
        <v>22019048423621.414</v>
      </c>
      <c r="AO13" s="310">
        <f>'E-heat'!AO61</f>
        <v>22083192422860.426</v>
      </c>
      <c r="AP13" s="310">
        <f>'E-heat'!AP61</f>
        <v>22110888905498.328</v>
      </c>
      <c r="AQ13" s="310">
        <f>'E-heat'!AQ61</f>
        <v>22098664136030.039</v>
      </c>
    </row>
    <row r="14" spans="1:43" x14ac:dyDescent="0.2">
      <c r="A14" s="133" t="s">
        <v>101</v>
      </c>
      <c r="B14" s="310">
        <f>'E-heat'!B62</f>
        <v>23855956806000</v>
      </c>
      <c r="C14" s="310">
        <f>'E-heat'!C62</f>
        <v>45331318015500</v>
      </c>
      <c r="D14" s="310">
        <f>'E-heat'!D62</f>
        <v>55030725653413.859</v>
      </c>
      <c r="E14" s="310">
        <f>'E-heat'!E62</f>
        <v>57094833252613.398</v>
      </c>
      <c r="F14" s="310">
        <f>'E-heat'!F62</f>
        <v>61148603702823.516</v>
      </c>
      <c r="G14" s="310">
        <f>'E-heat'!G62</f>
        <v>63251619956849.391</v>
      </c>
      <c r="H14" s="310">
        <f>'E-heat'!H62</f>
        <v>65022083382943</v>
      </c>
      <c r="I14" s="310">
        <f>'E-heat'!I62</f>
        <v>68973295570995.094</v>
      </c>
      <c r="J14" s="310">
        <f>'E-heat'!J62</f>
        <v>69154015420876.414</v>
      </c>
      <c r="K14" s="310">
        <f>'E-heat'!K62</f>
        <v>69706123946260.289</v>
      </c>
      <c r="L14" s="310">
        <f>'E-heat'!L62</f>
        <v>68724023808409.938</v>
      </c>
      <c r="M14" s="310">
        <f>'E-heat'!M62</f>
        <v>66763944428061.961</v>
      </c>
      <c r="N14" s="310">
        <f>'E-heat'!N62</f>
        <v>65431558131403.109</v>
      </c>
      <c r="O14" s="310">
        <f>'E-heat'!O62</f>
        <v>64112785685727.492</v>
      </c>
      <c r="P14" s="310">
        <f>'E-heat'!P62</f>
        <v>62807612858981.344</v>
      </c>
      <c r="Q14" s="310">
        <f>'E-heat'!Q62</f>
        <v>61516025420866.148</v>
      </c>
      <c r="R14" s="310">
        <f>'E-heat'!R62</f>
        <v>60238009142838.82</v>
      </c>
      <c r="S14" s="310">
        <f>'E-heat'!S62</f>
        <v>59229245947479.742</v>
      </c>
      <c r="T14" s="310">
        <f>'E-heat'!T62</f>
        <v>58219679463078.422</v>
      </c>
      <c r="U14" s="310">
        <f>'E-heat'!U62</f>
        <v>57209310434853.25</v>
      </c>
      <c r="V14" s="310">
        <f>'E-heat'!V62</f>
        <v>56198139607982.102</v>
      </c>
      <c r="W14" s="310">
        <f>'E-heat'!W62</f>
        <v>55186167727602.133</v>
      </c>
      <c r="X14" s="310">
        <f>'E-heat'!X62</f>
        <v>53789430388789.719</v>
      </c>
      <c r="Y14" s="310">
        <f>'E-heat'!Y62</f>
        <v>52391601436614.719</v>
      </c>
      <c r="Z14" s="310">
        <f>'E-heat'!Z62</f>
        <v>50992681892603.055</v>
      </c>
      <c r="AA14" s="310">
        <f>'E-heat'!AA62</f>
        <v>49592672778225</v>
      </c>
      <c r="AB14" s="310">
        <f>'E-heat'!AB62</f>
        <v>48191575114895.016</v>
      </c>
      <c r="AC14" s="310">
        <f>'E-heat'!AC62</f>
        <v>47113036589430.141</v>
      </c>
      <c r="AD14" s="310">
        <f>'E-heat'!AD62</f>
        <v>46033656486482.617</v>
      </c>
      <c r="AE14" s="310">
        <f>'E-heat'!AE62</f>
        <v>44953435594716.461</v>
      </c>
      <c r="AF14" s="310">
        <f>'E-heat'!AF62</f>
        <v>43872374702752.742</v>
      </c>
      <c r="AG14" s="310">
        <f>'E-heat'!AG62</f>
        <v>42790474599169.438</v>
      </c>
      <c r="AH14" s="310">
        <f>'E-heat'!AH62</f>
        <v>42145663443286.375</v>
      </c>
      <c r="AI14" s="310">
        <f>'E-heat'!AI62</f>
        <v>41500344394779.492</v>
      </c>
      <c r="AJ14" s="310">
        <f>'E-heat'!AJ62</f>
        <v>40854517928046.383</v>
      </c>
      <c r="AK14" s="310">
        <f>'E-heat'!AK62</f>
        <v>40208184517458.844</v>
      </c>
      <c r="AL14" s="310">
        <f>'E-heat'!AL62</f>
        <v>39561344637362.68</v>
      </c>
      <c r="AM14" s="310">
        <f>'E-heat'!AM62</f>
        <v>39245569580394.109</v>
      </c>
      <c r="AN14" s="310">
        <f>'E-heat'!AN62</f>
        <v>38929537402698.445</v>
      </c>
      <c r="AO14" s="310">
        <f>'E-heat'!AO62</f>
        <v>38613248341259.063</v>
      </c>
      <c r="AP14" s="310">
        <f>'E-heat'!AP62</f>
        <v>38296702633046.336</v>
      </c>
      <c r="AQ14" s="310">
        <f>'E-heat'!AQ62</f>
        <v>37976634981437.328</v>
      </c>
    </row>
    <row r="15" spans="1:43" x14ac:dyDescent="0.2">
      <c r="A15" s="133" t="s">
        <v>102</v>
      </c>
      <c r="B15" s="310">
        <f>'E-heat'!B63</f>
        <v>184453102449000</v>
      </c>
      <c r="C15" s="310">
        <f>'E-heat'!C63</f>
        <v>177597431583000</v>
      </c>
      <c r="D15" s="310">
        <f>'E-heat'!D63</f>
        <v>208037619889821.72</v>
      </c>
      <c r="E15" s="310">
        <f>'E-heat'!E63</f>
        <v>222211310844989.91</v>
      </c>
      <c r="F15" s="310">
        <f>'E-heat'!F63</f>
        <v>244115595362867.84</v>
      </c>
      <c r="G15" s="310">
        <f>'E-heat'!G63</f>
        <v>258546032860414.28</v>
      </c>
      <c r="H15" s="310">
        <f>'E-heat'!H63</f>
        <v>272203266020470.03</v>
      </c>
      <c r="I15" s="310">
        <f>'E-heat'!I63</f>
        <v>287445364908216.56</v>
      </c>
      <c r="J15" s="310">
        <f>'E-heat'!J63</f>
        <v>291690027722932.31</v>
      </c>
      <c r="K15" s="310">
        <f>'E-heat'!K63</f>
        <v>297009119513426.19</v>
      </c>
      <c r="L15" s="310">
        <f>'E-heat'!L63</f>
        <v>297687322222259.19</v>
      </c>
      <c r="M15" s="310">
        <f>'E-heat'!M63</f>
        <v>295299033578234.63</v>
      </c>
      <c r="N15" s="310">
        <f>'E-heat'!N63</f>
        <v>293955764740709.69</v>
      </c>
      <c r="O15" s="310">
        <f>'E-heat'!O63</f>
        <v>292608202046594.5</v>
      </c>
      <c r="P15" s="310">
        <f>'E-heat'!P63</f>
        <v>291256348601093.25</v>
      </c>
      <c r="Q15" s="310">
        <f>'E-heat'!Q63</f>
        <v>289900207509032.56</v>
      </c>
      <c r="R15" s="310">
        <f>'E-heat'!R63</f>
        <v>288539781874860.94</v>
      </c>
      <c r="S15" s="310">
        <f>'E-heat'!S63</f>
        <v>285346141791267.44</v>
      </c>
      <c r="T15" s="310">
        <f>'E-heat'!T63</f>
        <v>282150626296985.88</v>
      </c>
      <c r="U15" s="310">
        <f>'E-heat'!U63</f>
        <v>278953236294519.03</v>
      </c>
      <c r="V15" s="310">
        <f>'E-heat'!V63</f>
        <v>275753972686320.91</v>
      </c>
      <c r="W15" s="310">
        <f>'E-heat'!W63</f>
        <v>272552836374796.31</v>
      </c>
      <c r="X15" s="310">
        <f>'E-heat'!X63</f>
        <v>266480043181880.81</v>
      </c>
      <c r="Y15" s="310">
        <f>'E-heat'!Y63</f>
        <v>260403763905200.5</v>
      </c>
      <c r="Z15" s="310">
        <f>'E-heat'!Z63</f>
        <v>254324000235596.66</v>
      </c>
      <c r="AA15" s="310">
        <f>'E-heat'!AA63</f>
        <v>248240753863818.78</v>
      </c>
      <c r="AB15" s="310">
        <f>'E-heat'!AB63</f>
        <v>242154026480524.25</v>
      </c>
      <c r="AC15" s="310">
        <f>'E-heat'!AC63</f>
        <v>236063819776278.44</v>
      </c>
      <c r="AD15" s="310">
        <f>'E-heat'!AD63</f>
        <v>229970135441554.94</v>
      </c>
      <c r="AE15" s="310">
        <f>'E-heat'!AE63</f>
        <v>223872975166735.22</v>
      </c>
      <c r="AF15" s="310">
        <f>'E-heat'!AF63</f>
        <v>217772340642108.78</v>
      </c>
      <c r="AG15" s="310">
        <f>'E-heat'!AG63</f>
        <v>211668233557873.31</v>
      </c>
      <c r="AH15" s="310">
        <f>'E-heat'!AH63</f>
        <v>206382898226550.91</v>
      </c>
      <c r="AI15" s="310">
        <f>'E-heat'!AI63</f>
        <v>201094553695408</v>
      </c>
      <c r="AJ15" s="310">
        <f>'E-heat'!AJ63</f>
        <v>195803201429148.5</v>
      </c>
      <c r="AK15" s="310">
        <f>'E-heat'!AK63</f>
        <v>190508842892396.97</v>
      </c>
      <c r="AL15" s="310">
        <f>'E-heat'!AL63</f>
        <v>185211479549697.84</v>
      </c>
      <c r="AM15" s="310">
        <f>'E-heat'!AM63</f>
        <v>179642244558800.75</v>
      </c>
      <c r="AN15" s="310">
        <f>'E-heat'!AN63</f>
        <v>174069857735315.09</v>
      </c>
      <c r="AO15" s="310">
        <f>'E-heat'!AO63</f>
        <v>168494320617073.47</v>
      </c>
      <c r="AP15" s="310">
        <f>'E-heat'!AP63</f>
        <v>162915634741824.59</v>
      </c>
      <c r="AQ15" s="310">
        <f>'E-heat'!AQ63</f>
        <v>157320549154500.47</v>
      </c>
    </row>
    <row r="16" spans="1:43" x14ac:dyDescent="0.2">
      <c r="A16" s="133" t="s">
        <v>103</v>
      </c>
      <c r="B16" s="310">
        <f>'E-heat'!B64</f>
        <v>207047926932000.06</v>
      </c>
      <c r="C16" s="310">
        <f>'E-heat'!C64</f>
        <v>205222896235500</v>
      </c>
      <c r="D16" s="310">
        <f>'E-heat'!D64</f>
        <v>217857494255534.03</v>
      </c>
      <c r="E16" s="310">
        <f>'E-heat'!E64</f>
        <v>254087388852591.09</v>
      </c>
      <c r="F16" s="310">
        <f>'E-heat'!F64</f>
        <v>282723188676190.44</v>
      </c>
      <c r="G16" s="310">
        <f>'E-heat'!G64</f>
        <v>303522527271882.94</v>
      </c>
      <c r="H16" s="310">
        <f>'E-heat'!H64</f>
        <v>323733158697678.69</v>
      </c>
      <c r="I16" s="310">
        <f>'E-heat'!I64</f>
        <v>344933997655033.06</v>
      </c>
      <c r="J16" s="310">
        <f>'E-heat'!J64</f>
        <v>359061528920523.94</v>
      </c>
      <c r="K16" s="310">
        <f>'E-heat'!K64</f>
        <v>373708600535009.44</v>
      </c>
      <c r="L16" s="310">
        <f>'E-heat'!L64</f>
        <v>385028572410566.31</v>
      </c>
      <c r="M16" s="310">
        <f>'E-heat'!M64</f>
        <v>393946222437488.31</v>
      </c>
      <c r="N16" s="310">
        <f>'E-heat'!N64</f>
        <v>400212956465244</v>
      </c>
      <c r="O16" s="310">
        <f>'E-heat'!O64</f>
        <v>406380346506953.13</v>
      </c>
      <c r="P16" s="310">
        <f>'E-heat'!P64</f>
        <v>412448892444381</v>
      </c>
      <c r="Q16" s="310">
        <f>'E-heat'!Q64</f>
        <v>418419094082674.19</v>
      </c>
      <c r="R16" s="310">
        <f>'E-heat'!R64</f>
        <v>424291451150361.94</v>
      </c>
      <c r="S16" s="310">
        <f>'E-heat'!S64</f>
        <v>426079405660015.56</v>
      </c>
      <c r="T16" s="310">
        <f>'E-heat'!T64</f>
        <v>427858952240476.81</v>
      </c>
      <c r="U16" s="310">
        <f>'E-heat'!U64</f>
        <v>429630085727259.31</v>
      </c>
      <c r="V16" s="310">
        <f>'E-heat'!V64</f>
        <v>431392800956241.19</v>
      </c>
      <c r="W16" s="310">
        <f>'E-heat'!W64</f>
        <v>433147092763665.06</v>
      </c>
      <c r="X16" s="310">
        <f>'E-heat'!X64</f>
        <v>431351187103242.56</v>
      </c>
      <c r="Y16" s="310">
        <f>'E-heat'!Y64</f>
        <v>429558552670136.88</v>
      </c>
      <c r="Z16" s="310">
        <f>'E-heat'!Z64</f>
        <v>427769191757293.63</v>
      </c>
      <c r="AA16" s="310">
        <f>'E-heat'!AA64</f>
        <v>425983106657497.44</v>
      </c>
      <c r="AB16" s="310">
        <f>'E-heat'!AB64</f>
        <v>424200299663373.19</v>
      </c>
      <c r="AC16" s="310">
        <f>'E-heat'!AC64</f>
        <v>417835587053039.94</v>
      </c>
      <c r="AD16" s="310">
        <f>'E-heat'!AD64</f>
        <v>411489469221407.94</v>
      </c>
      <c r="AE16" s="310">
        <f>'E-heat'!AE64</f>
        <v>405161958190589.13</v>
      </c>
      <c r="AF16" s="310">
        <f>'E-heat'!AF64</f>
        <v>398853065981849.81</v>
      </c>
      <c r="AG16" s="310">
        <f>'E-heat'!AG64</f>
        <v>392562804615610.94</v>
      </c>
      <c r="AH16" s="310">
        <f>'E-heat'!AH64</f>
        <v>382881031089811.94</v>
      </c>
      <c r="AI16" s="310">
        <f>'E-heat'!AI64</f>
        <v>373229420833364.88</v>
      </c>
      <c r="AJ16" s="310">
        <f>'E-heat'!AJ64</f>
        <v>363607993159703.88</v>
      </c>
      <c r="AK16" s="310">
        <f>'E-heat'!AK64</f>
        <v>354016767380904.25</v>
      </c>
      <c r="AL16" s="310">
        <f>'E-heat'!AL64</f>
        <v>344455762807681.69</v>
      </c>
      <c r="AM16" s="310">
        <f>'E-heat'!AM64</f>
        <v>334910526559696.5</v>
      </c>
      <c r="AN16" s="310">
        <f>'E-heat'!AN64</f>
        <v>325395599494515.94</v>
      </c>
      <c r="AO16" s="310">
        <f>'E-heat'!AO64</f>
        <v>315911000949995.38</v>
      </c>
      <c r="AP16" s="310">
        <f>'E-heat'!AP64</f>
        <v>306456750262628.81</v>
      </c>
      <c r="AQ16" s="310">
        <f>'E-heat'!AQ64</f>
        <v>297006985220142.56</v>
      </c>
    </row>
    <row r="17" spans="1:43" x14ac:dyDescent="0.2">
      <c r="A17" s="133" t="s">
        <v>104</v>
      </c>
      <c r="B17" s="310">
        <f>'E-heat'!B65</f>
        <v>6036212638500</v>
      </c>
      <c r="C17" s="310">
        <f>'E-heat'!C65</f>
        <v>5963989201500</v>
      </c>
      <c r="D17" s="310">
        <f>'E-heat'!D65</f>
        <v>7148101402933.4443</v>
      </c>
      <c r="E17" s="310">
        <f>'E-heat'!E65</f>
        <v>7556805493838.0469</v>
      </c>
      <c r="F17" s="310">
        <f>'E-heat'!F65</f>
        <v>7852789822600.5596</v>
      </c>
      <c r="G17" s="310">
        <f>'E-heat'!G65</f>
        <v>8110927564902.5361</v>
      </c>
      <c r="H17" s="310">
        <f>'E-heat'!H65</f>
        <v>8421704944429.7861</v>
      </c>
      <c r="I17" s="310">
        <f>'E-heat'!I65</f>
        <v>8785698737909.9434</v>
      </c>
      <c r="J17" s="310">
        <f>'E-heat'!J65</f>
        <v>9006721891898.4805</v>
      </c>
      <c r="K17" s="310">
        <f>'E-heat'!K65</f>
        <v>9202511112421.2188</v>
      </c>
      <c r="L17" s="310">
        <f>'E-heat'!L65</f>
        <v>9320439939873.5</v>
      </c>
      <c r="M17" s="310">
        <f>'E-heat'!M65</f>
        <v>9380016587153.4199</v>
      </c>
      <c r="N17" s="310">
        <f>'E-heat'!N65</f>
        <v>9485999867509.0078</v>
      </c>
      <c r="O17" s="310">
        <f>'E-heat'!O65</f>
        <v>9570493333704.9473</v>
      </c>
      <c r="P17" s="310">
        <f>'E-heat'!P65</f>
        <v>9637256213205.3398</v>
      </c>
      <c r="Q17" s="310">
        <f>'E-heat'!Q65</f>
        <v>9690284340395.6133</v>
      </c>
      <c r="R17" s="310">
        <f>'E-heat'!R65</f>
        <v>9733742156512.6465</v>
      </c>
      <c r="S17" s="310">
        <f>'E-heat'!S65</f>
        <v>9798490636958.1992</v>
      </c>
      <c r="T17" s="310">
        <f>'E-heat'!T65</f>
        <v>9858381282935.1309</v>
      </c>
      <c r="U17" s="310">
        <f>'E-heat'!U65</f>
        <v>9913505591077.9434</v>
      </c>
      <c r="V17" s="310">
        <f>'E-heat'!V65</f>
        <v>9963966254256.9121</v>
      </c>
      <c r="W17" s="310">
        <f>'E-heat'!W65</f>
        <v>10009876484321.766</v>
      </c>
      <c r="X17" s="310">
        <f>'E-heat'!X65</f>
        <v>10051359325156.508</v>
      </c>
      <c r="Y17" s="310">
        <f>'E-heat'!Y65</f>
        <v>10088546960879.781</v>
      </c>
      <c r="Z17" s="310">
        <f>'E-heat'!Z65</f>
        <v>10121580023795.654</v>
      </c>
      <c r="AA17" s="310">
        <f>'E-heat'!AA65</f>
        <v>10150606906447.066</v>
      </c>
      <c r="AB17" s="310">
        <f>'E-heat'!AB65</f>
        <v>10175783081858.232</v>
      </c>
      <c r="AC17" s="310">
        <f>'E-heat'!AC65</f>
        <v>10197270435773.008</v>
      </c>
      <c r="AD17" s="310">
        <f>'E-heat'!AD65</f>
        <v>10215236614408.439</v>
      </c>
      <c r="AE17" s="310">
        <f>'E-heat'!AE65</f>
        <v>10229854390952.102</v>
      </c>
      <c r="AF17" s="310">
        <f>'E-heat'!AF65</f>
        <v>10241301053736.586</v>
      </c>
      <c r="AG17" s="310">
        <f>'E-heat'!AG65</f>
        <v>10249757818733.834</v>
      </c>
      <c r="AH17" s="310">
        <f>'E-heat'!AH65</f>
        <v>10255409268723.443</v>
      </c>
      <c r="AI17" s="310">
        <f>'E-heat'!AI65</f>
        <v>10258442821209.078</v>
      </c>
      <c r="AJ17" s="310">
        <f>'E-heat'!AJ65</f>
        <v>10259048226884.449</v>
      </c>
      <c r="AK17" s="310">
        <f>'E-heat'!AK65</f>
        <v>10257417100190.898</v>
      </c>
      <c r="AL17" s="310">
        <f>'E-heat'!AL65</f>
        <v>10253742483260.309</v>
      </c>
      <c r="AM17" s="310">
        <f>'E-heat'!AM65</f>
        <v>10248218444305.184</v>
      </c>
      <c r="AN17" s="310">
        <f>'E-heat'!AN65</f>
        <v>10241039711299.002</v>
      </c>
      <c r="AO17" s="310">
        <f>'E-heat'!AO65</f>
        <v>10232401341591.193</v>
      </c>
      <c r="AP17" s="310">
        <f>'E-heat'!AP65</f>
        <v>10222498427918.061</v>
      </c>
      <c r="AQ17" s="310">
        <f>'E-heat'!AQ65</f>
        <v>10210674525904.582</v>
      </c>
    </row>
    <row r="18" spans="1:43" x14ac:dyDescent="0.2">
      <c r="A18" s="133" t="s">
        <v>105</v>
      </c>
      <c r="B18" s="310">
        <f>'E-heat'!B66</f>
        <v>15311368644000</v>
      </c>
      <c r="C18" s="310">
        <f>'E-heat'!C66</f>
        <v>12539099793000</v>
      </c>
      <c r="D18" s="310">
        <f>'E-heat'!D66</f>
        <v>12722340789353.701</v>
      </c>
      <c r="E18" s="310">
        <f>'E-heat'!E66</f>
        <v>16379520007748.58</v>
      </c>
      <c r="F18" s="310">
        <f>'E-heat'!F66</f>
        <v>16889864184305.805</v>
      </c>
      <c r="G18" s="310">
        <f>'E-heat'!G66</f>
        <v>17798307227198.586</v>
      </c>
      <c r="H18" s="310">
        <f>'E-heat'!H66</f>
        <v>18935162771123.84</v>
      </c>
      <c r="I18" s="310">
        <f>'E-heat'!I66</f>
        <v>19916812007131.117</v>
      </c>
      <c r="J18" s="310">
        <f>'E-heat'!J66</f>
        <v>20665809545198.617</v>
      </c>
      <c r="K18" s="310">
        <f>'E-heat'!K66</f>
        <v>21254946267000.016</v>
      </c>
      <c r="L18" s="310">
        <f>'E-heat'!L66</f>
        <v>21752641799548.016</v>
      </c>
      <c r="M18" s="310">
        <f>'E-heat'!M66</f>
        <v>22245980804180.953</v>
      </c>
      <c r="N18" s="310">
        <f>'E-heat'!N66</f>
        <v>22899665850987.98</v>
      </c>
      <c r="O18" s="310">
        <f>'E-heat'!O66</f>
        <v>23632715316594.941</v>
      </c>
      <c r="P18" s="310">
        <f>'E-heat'!P66</f>
        <v>24424614738175.27</v>
      </c>
      <c r="Q18" s="310">
        <f>'E-heat'!Q66</f>
        <v>25251869329210.5</v>
      </c>
      <c r="R18" s="310">
        <f>'E-heat'!R66</f>
        <v>26087505585939.387</v>
      </c>
      <c r="S18" s="310">
        <f>'E-heat'!S66</f>
        <v>27008696063149.211</v>
      </c>
      <c r="T18" s="310">
        <f>'E-heat'!T66</f>
        <v>27912273715159.695</v>
      </c>
      <c r="U18" s="310">
        <f>'E-heat'!U66</f>
        <v>28794668431328.051</v>
      </c>
      <c r="V18" s="310">
        <f>'E-heat'!V66</f>
        <v>29652350128013.93</v>
      </c>
      <c r="W18" s="310">
        <f>'E-heat'!W66</f>
        <v>30481853717925.047</v>
      </c>
      <c r="X18" s="310">
        <f>'E-heat'!X66</f>
        <v>31279803723098.313</v>
      </c>
      <c r="Y18" s="310">
        <f>'E-heat'!Y66</f>
        <v>32042938273825.207</v>
      </c>
      <c r="Z18" s="310">
        <f>'E-heat'!Z66</f>
        <v>32768132244622.102</v>
      </c>
      <c r="AA18" s="310">
        <f>'E-heat'!AA66</f>
        <v>33452419290586.648</v>
      </c>
      <c r="AB18" s="310">
        <f>'E-heat'!AB66</f>
        <v>34093012562894.801</v>
      </c>
      <c r="AC18" s="310">
        <f>'E-heat'!AC66</f>
        <v>34687323900477.559</v>
      </c>
      <c r="AD18" s="310">
        <f>'E-heat'!AD66</f>
        <v>35232981315696.063</v>
      </c>
      <c r="AE18" s="310">
        <f>'E-heat'!AE66</f>
        <v>35727844614723.758</v>
      </c>
      <c r="AF18" s="310">
        <f>'E-heat'!AF66</f>
        <v>36170019017904.266</v>
      </c>
      <c r="AG18" s="310">
        <f>'E-heat'!AG66</f>
        <v>36557866671152.594</v>
      </c>
      <c r="AH18" s="310">
        <f>'E-heat'!AH66</f>
        <v>36890015966048.109</v>
      </c>
      <c r="AI18" s="310">
        <f>'E-heat'!AI66</f>
        <v>37165368613179.984</v>
      </c>
      <c r="AJ18" s="310">
        <f>'E-heat'!AJ66</f>
        <v>37383104440125.695</v>
      </c>
      <c r="AK18" s="310">
        <f>'E-heat'!AK66</f>
        <v>37542683911737.602</v>
      </c>
      <c r="AL18" s="310">
        <f>'E-heat'!AL66</f>
        <v>37643848395816.789</v>
      </c>
      <c r="AM18" s="310">
        <f>'E-heat'!AM66</f>
        <v>37686618221401.156</v>
      </c>
      <c r="AN18" s="310">
        <f>'E-heat'!AN66</f>
        <v>37671288599489.828</v>
      </c>
      <c r="AO18" s="310">
        <f>'E-heat'!AO66</f>
        <v>37598423496798.586</v>
      </c>
      <c r="AP18" s="310">
        <f>'E-heat'!AP66</f>
        <v>37468847571891.93</v>
      </c>
      <c r="AQ18" s="310">
        <f>'E-heat'!AQ66</f>
        <v>37280528034786.695</v>
      </c>
    </row>
    <row r="19" spans="1:43" x14ac:dyDescent="0.2">
      <c r="A19" s="133" t="s">
        <v>106</v>
      </c>
      <c r="B19" s="310">
        <f>'E-heat'!B67</f>
        <v>13397447563500</v>
      </c>
      <c r="C19" s="310">
        <f>'E-heat'!C67</f>
        <v>13236333742500</v>
      </c>
      <c r="D19" s="310">
        <f>'E-heat'!D67</f>
        <v>14180421421365.576</v>
      </c>
      <c r="E19" s="310">
        <f>'E-heat'!E67</f>
        <v>18236763373650.484</v>
      </c>
      <c r="F19" s="310">
        <f>'E-heat'!F67</f>
        <v>18986854183298.523</v>
      </c>
      <c r="G19" s="310">
        <f>'E-heat'!G67</f>
        <v>20286164090038.484</v>
      </c>
      <c r="H19" s="310">
        <f>'E-heat'!H67</f>
        <v>21973847362314.563</v>
      </c>
      <c r="I19" s="310">
        <f>'E-heat'!I67</f>
        <v>23581195120997.41</v>
      </c>
      <c r="J19" s="310">
        <f>'E-heat'!J67</f>
        <v>24964692920570.473</v>
      </c>
      <c r="K19" s="310">
        <f>'E-heat'!K67</f>
        <v>26167153413740.527</v>
      </c>
      <c r="L19" s="310">
        <f>'E-heat'!L67</f>
        <v>27224520388625.684</v>
      </c>
      <c r="M19" s="310">
        <f>'E-heat'!M67</f>
        <v>28198689349923.063</v>
      </c>
      <c r="N19" s="310">
        <f>'E-heat'!N67</f>
        <v>29238522815098.344</v>
      </c>
      <c r="O19" s="310">
        <f>'E-heat'!O67</f>
        <v>30272210106796.527</v>
      </c>
      <c r="P19" s="310">
        <f>'E-heat'!P67</f>
        <v>31293928017452.129</v>
      </c>
      <c r="Q19" s="310">
        <f>'E-heat'!Q67</f>
        <v>32297456786594.852</v>
      </c>
      <c r="R19" s="310">
        <f>'E-heat'!R67</f>
        <v>33276214271787.699</v>
      </c>
      <c r="S19" s="310">
        <f>'E-heat'!S67</f>
        <v>34321435171346.66</v>
      </c>
      <c r="T19" s="310">
        <f>'E-heat'!T67</f>
        <v>35338051801307.32</v>
      </c>
      <c r="U19" s="310">
        <f>'E-heat'!U67</f>
        <v>36322592703255.094</v>
      </c>
      <c r="V19" s="310">
        <f>'E-heat'!V67</f>
        <v>37271733483973.727</v>
      </c>
      <c r="W19" s="310">
        <f>'E-heat'!W67</f>
        <v>38182318372504.688</v>
      </c>
      <c r="X19" s="310">
        <f>'E-heat'!X67</f>
        <v>39051380059916.93</v>
      </c>
      <c r="Y19" s="310">
        <f>'E-heat'!Y67</f>
        <v>39876157646997.563</v>
      </c>
      <c r="Z19" s="310">
        <f>'E-heat'!Z67</f>
        <v>40654112553382.172</v>
      </c>
      <c r="AA19" s="310">
        <f>'E-heat'!AA67</f>
        <v>41382942271137.281</v>
      </c>
      <c r="AB19" s="310">
        <f>'E-heat'!AB67</f>
        <v>42060591875931.938</v>
      </c>
      <c r="AC19" s="310">
        <f>'E-heat'!AC67</f>
        <v>42685263239191.438</v>
      </c>
      <c r="AD19" s="310">
        <f>'E-heat'!AD67</f>
        <v>43255421914495.188</v>
      </c>
      <c r="AE19" s="310">
        <f>'E-heat'!AE67</f>
        <v>43769801700510.367</v>
      </c>
      <c r="AF19" s="310">
        <f>'E-heat'!AF67</f>
        <v>44227406910503.352</v>
      </c>
      <c r="AG19" s="310">
        <f>'E-heat'!AG67</f>
        <v>44627512404572.453</v>
      </c>
      <c r="AH19" s="310">
        <f>'E-heat'!AH67</f>
        <v>44969661464860.086</v>
      </c>
      <c r="AI19" s="310">
        <f>'E-heat'!AI67</f>
        <v>45253661615853.25</v>
      </c>
      <c r="AJ19" s="310">
        <f>'E-heat'!AJ67</f>
        <v>45479578511259.633</v>
      </c>
      <c r="AK19" s="310">
        <f>'E-heat'!AK67</f>
        <v>45647728025677.352</v>
      </c>
      <c r="AL19" s="310">
        <f>'E-heat'!AL67</f>
        <v>45758666703262.547</v>
      </c>
      <c r="AM19" s="310">
        <f>'E-heat'!AM67</f>
        <v>45813180726785.172</v>
      </c>
      <c r="AN19" s="310">
        <f>'E-heat'!AN67</f>
        <v>45812273578855.367</v>
      </c>
      <c r="AO19" s="310">
        <f>'E-heat'!AO67</f>
        <v>45757152572743.336</v>
      </c>
      <c r="AP19" s="310">
        <f>'E-heat'!AP67</f>
        <v>45649214433201.547</v>
      </c>
      <c r="AQ19" s="310">
        <f>'E-heat'!AQ67</f>
        <v>45486237692143.313</v>
      </c>
    </row>
    <row r="20" spans="1:43" x14ac:dyDescent="0.2">
      <c r="A20" s="133" t="s">
        <v>107</v>
      </c>
      <c r="B20" s="310">
        <f>'E-heat'!B68</f>
        <v>794457807000</v>
      </c>
      <c r="C20" s="310">
        <f>'E-heat'!C68</f>
        <v>1058351134500</v>
      </c>
      <c r="D20" s="310">
        <f>'E-heat'!D68</f>
        <v>862727228101.20642</v>
      </c>
      <c r="E20" s="310">
        <f>'E-heat'!E68</f>
        <v>1310872179362.2778</v>
      </c>
      <c r="F20" s="310">
        <f>'E-heat'!F68</f>
        <v>1312672696773.8511</v>
      </c>
      <c r="G20" s="310">
        <f>'E-heat'!G68</f>
        <v>1335510594887.5132</v>
      </c>
      <c r="H20" s="310">
        <f>'E-heat'!H68</f>
        <v>1371571825211.4233</v>
      </c>
      <c r="I20" s="310">
        <f>'E-heat'!I68</f>
        <v>1407145073461.8591</v>
      </c>
      <c r="J20" s="310">
        <f>'E-heat'!J68</f>
        <v>1438263177030.2273</v>
      </c>
      <c r="K20" s="310">
        <f>'E-heat'!K68</f>
        <v>1465659767393.1892</v>
      </c>
      <c r="L20" s="310">
        <f>'E-heat'!L68</f>
        <v>1488072262599.5342</v>
      </c>
      <c r="M20" s="310">
        <f>'E-heat'!M68</f>
        <v>1505198511023.418</v>
      </c>
      <c r="N20" s="310">
        <f>'E-heat'!N68</f>
        <v>1527904843315.2961</v>
      </c>
      <c r="O20" s="310">
        <f>'E-heat'!O68</f>
        <v>1546077753174.5757</v>
      </c>
      <c r="P20" s="310">
        <f>'E-heat'!P68</f>
        <v>1559990106139.9482</v>
      </c>
      <c r="Q20" s="310">
        <f>'E-heat'!Q68</f>
        <v>1569968633275.8638</v>
      </c>
      <c r="R20" s="310">
        <f>'E-heat'!R68</f>
        <v>1576383873073.0259</v>
      </c>
      <c r="S20" s="310">
        <f>'E-heat'!S68</f>
        <v>1591214360623.3232</v>
      </c>
      <c r="T20" s="310">
        <f>'E-heat'!T68</f>
        <v>1603359674805.0933</v>
      </c>
      <c r="U20" s="310">
        <f>'E-heat'!U68</f>
        <v>1612924542231.7207</v>
      </c>
      <c r="V20" s="310">
        <f>'E-heat'!V68</f>
        <v>1620024877564.324</v>
      </c>
      <c r="W20" s="310">
        <f>'E-heat'!W68</f>
        <v>1624785092403.2104</v>
      </c>
      <c r="X20" s="310">
        <f>'E-heat'!X68</f>
        <v>1627335594605.5913</v>
      </c>
      <c r="Y20" s="310">
        <f>'E-heat'!Y68</f>
        <v>1627810515725.8311</v>
      </c>
      <c r="Z20" s="310">
        <f>'E-heat'!Z68</f>
        <v>1626345693134.6895</v>
      </c>
      <c r="AA20" s="310">
        <f>'E-heat'!AA68</f>
        <v>1623076922958.2983</v>
      </c>
      <c r="AB20" s="310">
        <f>'E-heat'!AB68</f>
        <v>1618138490552.9053</v>
      </c>
      <c r="AC20" s="310">
        <f>'E-heat'!AC68</f>
        <v>1611661976983.9473</v>
      </c>
      <c r="AD20" s="310">
        <f>'E-heat'!AD68</f>
        <v>1603775333018.5596</v>
      </c>
      <c r="AE20" s="310">
        <f>'E-heat'!AE68</f>
        <v>1594602206513.7424</v>
      </c>
      <c r="AF20" s="310">
        <f>'E-heat'!AF68</f>
        <v>1584261504775.7722</v>
      </c>
      <c r="AG20" s="310">
        <f>'E-heat'!AG68</f>
        <v>1572867170422.0884</v>
      </c>
      <c r="AH20" s="310">
        <f>'E-heat'!AH68</f>
        <v>1560528147401.9192</v>
      </c>
      <c r="AI20" s="310">
        <f>'E-heat'!AI68</f>
        <v>1547348513009.3105</v>
      </c>
      <c r="AJ20" s="310">
        <f>'E-heat'!AJ68</f>
        <v>1533427751819.9805</v>
      </c>
      <c r="AK20" s="310">
        <f>'E-heat'!AK68</f>
        <v>1518861148363.3457</v>
      </c>
      <c r="AL20" s="310">
        <f>'E-heat'!AL68</f>
        <v>1503740276866.04</v>
      </c>
      <c r="AM20" s="310">
        <f>'E-heat'!AM68</f>
        <v>1488153568442.2822</v>
      </c>
      <c r="AN20" s="310">
        <f>'E-heat'!AN68</f>
        <v>1472186938540.3042</v>
      </c>
      <c r="AO20" s="310">
        <f>'E-heat'!AO68</f>
        <v>1455924460177.3535</v>
      </c>
      <c r="AP20" s="310">
        <f>'E-heat'!AP68</f>
        <v>1439449071420.1284</v>
      </c>
      <c r="AQ20" s="310">
        <f>'E-heat'!AQ68</f>
        <v>1422724688921.7959</v>
      </c>
    </row>
    <row r="21" spans="1:43" x14ac:dyDescent="0.2">
      <c r="A21" s="133" t="s">
        <v>108</v>
      </c>
      <c r="B21" s="310">
        <f>'E-heat'!B69</f>
        <v>28253252989500</v>
      </c>
      <c r="C21" s="310">
        <f>'E-heat'!C69</f>
        <v>24744860646000</v>
      </c>
      <c r="D21" s="310">
        <f>'E-heat'!D69</f>
        <v>25319488250530.176</v>
      </c>
      <c r="E21" s="310">
        <f>'E-heat'!E69</f>
        <v>29027002946621.289</v>
      </c>
      <c r="F21" s="310">
        <f>'E-heat'!F69</f>
        <v>32007246214950.699</v>
      </c>
      <c r="G21" s="310">
        <f>'E-heat'!G69</f>
        <v>33938804795327.621</v>
      </c>
      <c r="H21" s="310">
        <f>'E-heat'!H69</f>
        <v>35850729455058.695</v>
      </c>
      <c r="I21" s="310">
        <f>'E-heat'!I69</f>
        <v>36836891805792.992</v>
      </c>
      <c r="J21" s="310">
        <f>'E-heat'!J69</f>
        <v>37782837626308.844</v>
      </c>
      <c r="K21" s="310">
        <f>'E-heat'!K69</f>
        <v>38726091101312.078</v>
      </c>
      <c r="L21" s="310">
        <f>'E-heat'!L69</f>
        <v>39648656806619.719</v>
      </c>
      <c r="M21" s="310">
        <f>'E-heat'!M69</f>
        <v>40555375661566.133</v>
      </c>
      <c r="N21" s="310">
        <f>'E-heat'!N69</f>
        <v>40989558716709.172</v>
      </c>
      <c r="O21" s="310">
        <f>'E-heat'!O69</f>
        <v>41421500467245.703</v>
      </c>
      <c r="P21" s="310">
        <f>'E-heat'!P69</f>
        <v>41851202007418.055</v>
      </c>
      <c r="Q21" s="310">
        <f>'E-heat'!Q69</f>
        <v>42278664431336.688</v>
      </c>
      <c r="R21" s="310">
        <f>'E-heat'!R69</f>
        <v>42703888832980.234</v>
      </c>
      <c r="S21" s="310">
        <f>'E-heat'!S69</f>
        <v>42524743181027.461</v>
      </c>
      <c r="T21" s="310">
        <f>'E-heat'!T69</f>
        <v>42345900628557.906</v>
      </c>
      <c r="U21" s="310">
        <f>'E-heat'!U69</f>
        <v>42167361168946.648</v>
      </c>
      <c r="V21" s="310">
        <f>'E-heat'!V69</f>
        <v>41989124795568.266</v>
      </c>
      <c r="W21" s="310">
        <f>'E-heat'!W69</f>
        <v>41811191501796.828</v>
      </c>
      <c r="X21" s="310">
        <f>'E-heat'!X69</f>
        <v>41633561281005.891</v>
      </c>
      <c r="Y21" s="310">
        <f>'E-heat'!Y69</f>
        <v>41456234126568.398</v>
      </c>
      <c r="Z21" s="310">
        <f>'E-heat'!Z69</f>
        <v>41279210031856.813</v>
      </c>
      <c r="AA21" s="310">
        <f>'E-heat'!AA69</f>
        <v>41102488990243.063</v>
      </c>
      <c r="AB21" s="310">
        <f>'E-heat'!AB69</f>
        <v>40926070995098.516</v>
      </c>
      <c r="AC21" s="310">
        <f>'E-heat'!AC69</f>
        <v>40749956039794.023</v>
      </c>
      <c r="AD21" s="310">
        <f>'E-heat'!AD69</f>
        <v>40574144117699.875</v>
      </c>
      <c r="AE21" s="310">
        <f>'E-heat'!AE69</f>
        <v>40398635222185.883</v>
      </c>
      <c r="AF21" s="310">
        <f>'E-heat'!AF69</f>
        <v>40223429346621.273</v>
      </c>
      <c r="AG21" s="310">
        <f>'E-heat'!AG69</f>
        <v>40048526484374.766</v>
      </c>
      <c r="AH21" s="310">
        <f>'E-heat'!AH69</f>
        <v>39950118845302.688</v>
      </c>
      <c r="AI21" s="310">
        <f>'E-heat'!AI69</f>
        <v>39851832826752.156</v>
      </c>
      <c r="AJ21" s="310">
        <f>'E-heat'!AJ69</f>
        <v>39753668426095.273</v>
      </c>
      <c r="AK21" s="310">
        <f>'E-heat'!AK69</f>
        <v>39655625640703.898</v>
      </c>
      <c r="AL21" s="310">
        <f>'E-heat'!AL69</f>
        <v>39557704467949.766</v>
      </c>
      <c r="AM21" s="310">
        <f>'E-heat'!AM69</f>
        <v>39434658644868.266</v>
      </c>
      <c r="AN21" s="310">
        <f>'E-heat'!AN69</f>
        <v>39311794884560.289</v>
      </c>
      <c r="AO21" s="310">
        <f>'E-heat'!AO69</f>
        <v>39189113183061.461</v>
      </c>
      <c r="AP21" s="310">
        <f>'E-heat'!AP69</f>
        <v>39066613536407.094</v>
      </c>
      <c r="AQ21" s="310">
        <f>'E-heat'!AQ69</f>
        <v>38941004279960.383</v>
      </c>
    </row>
    <row r="22" spans="1:43" x14ac:dyDescent="0.2">
      <c r="A22" s="133" t="s">
        <v>109</v>
      </c>
      <c r="B22" s="310">
        <f>'E-heat'!B70</f>
        <v>6313995088500</v>
      </c>
      <c r="C22" s="310">
        <f>'E-heat'!C70</f>
        <v>5611205490000</v>
      </c>
      <c r="D22" s="310">
        <f>'E-heat'!D70</f>
        <v>6127883149832.4883</v>
      </c>
      <c r="E22" s="310">
        <f>'E-heat'!E70</f>
        <v>6596936554156.0205</v>
      </c>
      <c r="F22" s="310">
        <f>'E-heat'!F70</f>
        <v>6794049126121.8105</v>
      </c>
      <c r="G22" s="310">
        <f>'E-heat'!G70</f>
        <v>6916038573200.0488</v>
      </c>
      <c r="H22" s="310">
        <f>'E-heat'!H70</f>
        <v>7071982677840.6133</v>
      </c>
      <c r="I22" s="310">
        <f>'E-heat'!I70</f>
        <v>7233390001506.7432</v>
      </c>
      <c r="J22" s="310">
        <f>'E-heat'!J70</f>
        <v>7366256713937.9531</v>
      </c>
      <c r="K22" s="310">
        <f>'E-heat'!K70</f>
        <v>7478614932505.9844</v>
      </c>
      <c r="L22" s="310">
        <f>'E-heat'!L70</f>
        <v>7565584874724.499</v>
      </c>
      <c r="M22" s="310">
        <f>'E-heat'!M70</f>
        <v>7627919429801.5596</v>
      </c>
      <c r="N22" s="310">
        <f>'E-heat'!N70</f>
        <v>7678332326415.6172</v>
      </c>
      <c r="O22" s="310">
        <f>'E-heat'!O70</f>
        <v>7709133819418.3037</v>
      </c>
      <c r="P22" s="310">
        <f>'E-heat'!P70</f>
        <v>7723606256124.2314</v>
      </c>
      <c r="Q22" s="310">
        <f>'E-heat'!Q70</f>
        <v>7725178414757.1787</v>
      </c>
      <c r="R22" s="310">
        <f>'E-heat'!R70</f>
        <v>7717359869170.3008</v>
      </c>
      <c r="S22" s="310">
        <f>'E-heat'!S70</f>
        <v>7710301027384.8135</v>
      </c>
      <c r="T22" s="310">
        <f>'E-heat'!T70</f>
        <v>7697865202588.3994</v>
      </c>
      <c r="U22" s="310">
        <f>'E-heat'!U70</f>
        <v>7680532729319.7754</v>
      </c>
      <c r="V22" s="310">
        <f>'E-heat'!V70</f>
        <v>7658789792868.71</v>
      </c>
      <c r="W22" s="310">
        <f>'E-heat'!W70</f>
        <v>7633125582553.4717</v>
      </c>
      <c r="X22" s="310">
        <f>'E-heat'!X70</f>
        <v>7604029731061.1621</v>
      </c>
      <c r="Y22" s="310">
        <f>'E-heat'!Y70</f>
        <v>7571990049083.2031</v>
      </c>
      <c r="Z22" s="310">
        <f>'E-heat'!Z70</f>
        <v>7537490560384.9775</v>
      </c>
      <c r="AA22" s="310">
        <f>'E-heat'!AA70</f>
        <v>7501009838839.9238</v>
      </c>
      <c r="AB22" s="310">
        <f>'E-heat'!AB70</f>
        <v>7463019645854.8223</v>
      </c>
      <c r="AC22" s="310">
        <f>'E-heat'!AC70</f>
        <v>7423983864022.3916</v>
      </c>
      <c r="AD22" s="310">
        <f>'E-heat'!AD70</f>
        <v>7384357720762.7344</v>
      </c>
      <c r="AE22" s="310">
        <f>'E-heat'!AE70</f>
        <v>7344587294144.4434</v>
      </c>
      <c r="AF22" s="310">
        <f>'E-heat'!AF70</f>
        <v>7305109291999.959</v>
      </c>
      <c r="AG22" s="310">
        <f>'E-heat'!AG70</f>
        <v>7266351094845.3711</v>
      </c>
      <c r="AH22" s="310">
        <f>'E-heat'!AH70</f>
        <v>7228731052964.2969</v>
      </c>
      <c r="AI22" s="310">
        <f>'E-heat'!AI70</f>
        <v>7192659028293.8369</v>
      </c>
      <c r="AJ22" s="310">
        <f>'E-heat'!AJ70</f>
        <v>7158537172438.0361</v>
      </c>
      <c r="AK22" s="310">
        <f>'E-heat'!AK70</f>
        <v>7126760933207.4951</v>
      </c>
      <c r="AL22" s="310">
        <f>'E-heat'!AL70</f>
        <v>7097720283527.0146</v>
      </c>
      <c r="AM22" s="310">
        <f>'E-heat'!AM70</f>
        <v>7071801168351.0996</v>
      </c>
      <c r="AN22" s="310">
        <f>'E-heat'!AN70</f>
        <v>7049387167372.3506</v>
      </c>
      <c r="AO22" s="310">
        <f>'E-heat'!AO70</f>
        <v>7030861373795.6543</v>
      </c>
      <c r="AP22" s="310">
        <f>'E-heat'!AP70</f>
        <v>7016608492289.7881</v>
      </c>
      <c r="AQ22" s="310">
        <f>'E-heat'!AQ70</f>
        <v>7006432546075.8242</v>
      </c>
    </row>
    <row r="23" spans="1:43" x14ac:dyDescent="0.2">
      <c r="A23" s="133" t="s">
        <v>110</v>
      </c>
      <c r="B23" s="310">
        <f>'E-heat'!B71</f>
        <v>3255610314000</v>
      </c>
      <c r="C23" s="310">
        <f>'E-heat'!C71</f>
        <v>3327833751000.0005</v>
      </c>
      <c r="D23" s="310">
        <f>'E-heat'!D71</f>
        <v>3953303264219.5</v>
      </c>
      <c r="E23" s="310">
        <f>'E-heat'!E71</f>
        <v>4183374870589.6196</v>
      </c>
      <c r="F23" s="310">
        <f>'E-heat'!F71</f>
        <v>4368091227589.3921</v>
      </c>
      <c r="G23" s="310">
        <f>'E-heat'!G71</f>
        <v>4535523616242.4346</v>
      </c>
      <c r="H23" s="310">
        <f>'E-heat'!H71</f>
        <v>4731197388573.2178</v>
      </c>
      <c r="I23" s="310">
        <f>'E-heat'!I71</f>
        <v>4982755734013.5225</v>
      </c>
      <c r="J23" s="310">
        <f>'E-heat'!J71</f>
        <v>5106175049185.252</v>
      </c>
      <c r="K23" s="310">
        <f>'E-heat'!K71</f>
        <v>5218737061538.1641</v>
      </c>
      <c r="L23" s="310">
        <f>'E-heat'!L71</f>
        <v>5266783358082.7666</v>
      </c>
      <c r="M23" s="310">
        <f>'E-heat'!M71</f>
        <v>5268717977921.8457</v>
      </c>
      <c r="N23" s="310">
        <f>'E-heat'!N71</f>
        <v>5325586521892.498</v>
      </c>
      <c r="O23" s="310">
        <f>'E-heat'!O71</f>
        <v>5370513033789.6338</v>
      </c>
      <c r="P23" s="310">
        <f>'E-heat'!P71</f>
        <v>5405623033294.4609</v>
      </c>
      <c r="Q23" s="310">
        <f>'E-heat'!Q71</f>
        <v>5433168858806.4658</v>
      </c>
      <c r="R23" s="310">
        <f>'E-heat'!R71</f>
        <v>5455492046951.2744</v>
      </c>
      <c r="S23" s="310">
        <f>'E-heat'!S71</f>
        <v>5499005631242.6621</v>
      </c>
      <c r="T23" s="310">
        <f>'E-heat'!T71</f>
        <v>5540059473253.1006</v>
      </c>
      <c r="U23" s="310">
        <f>'E-heat'!U71</f>
        <v>5578656118794.2031</v>
      </c>
      <c r="V23" s="310">
        <f>'E-heat'!V71</f>
        <v>5614803141233.5283</v>
      </c>
      <c r="W23" s="310">
        <f>'E-heat'!W71</f>
        <v>5648512995922.4053</v>
      </c>
      <c r="X23" s="310">
        <f>'E-heat'!X71</f>
        <v>5679802862918.6787</v>
      </c>
      <c r="Y23" s="310">
        <f>'E-heat'!Y71</f>
        <v>5708694479191.9326</v>
      </c>
      <c r="Z23" s="310">
        <f>'E-heat'!Z71</f>
        <v>5735213961502.8975</v>
      </c>
      <c r="AA23" s="310">
        <f>'E-heat'!AA71</f>
        <v>5759391621144.8936</v>
      </c>
      <c r="AB23" s="310">
        <f>'E-heat'!AB71</f>
        <v>5781261771724.9238</v>
      </c>
      <c r="AC23" s="310">
        <f>'E-heat'!AC71</f>
        <v>5800862531143.8574</v>
      </c>
      <c r="AD23" s="310">
        <f>'E-heat'!AD71</f>
        <v>5818235618912.625</v>
      </c>
      <c r="AE23" s="310">
        <f>'E-heat'!AE71</f>
        <v>5833426149911.4102</v>
      </c>
      <c r="AF23" s="310">
        <f>'E-heat'!AF71</f>
        <v>5846482425665.1484</v>
      </c>
      <c r="AG23" s="310">
        <f>'E-heat'!AG71</f>
        <v>5857455724170.042</v>
      </c>
      <c r="AH23" s="310">
        <f>'E-heat'!AH71</f>
        <v>5866400089262.9121</v>
      </c>
      <c r="AI23" s="310">
        <f>'E-heat'!AI71</f>
        <v>5873372120479.416</v>
      </c>
      <c r="AJ23" s="310">
        <f>'E-heat'!AJ71</f>
        <v>5878430764298.2676</v>
      </c>
      <c r="AK23" s="310">
        <f>'E-heat'!AK71</f>
        <v>5881637107617.2529</v>
      </c>
      <c r="AL23" s="310">
        <f>'E-heat'!AL71</f>
        <v>5883054174253.9287</v>
      </c>
      <c r="AM23" s="310">
        <f>'E-heat'!AM71</f>
        <v>5882746725209.3135</v>
      </c>
      <c r="AN23" s="310">
        <f>'E-heat'!AN71</f>
        <v>5880781063377.7617</v>
      </c>
      <c r="AO23" s="310">
        <f>'E-heat'!AO71</f>
        <v>5877224843330.1738</v>
      </c>
      <c r="AP23" s="310">
        <f>'E-heat'!AP71</f>
        <v>5872146886742.4141</v>
      </c>
      <c r="AQ23" s="310">
        <f>'E-heat'!AQ71</f>
        <v>5865125468015.2363</v>
      </c>
    </row>
    <row r="24" spans="1:43" x14ac:dyDescent="0.2">
      <c r="A24" s="133" t="s">
        <v>111</v>
      </c>
      <c r="B24" s="310">
        <f>'E-heat'!B72</f>
        <v>20850350697000</v>
      </c>
      <c r="C24" s="310">
        <f>'E-heat'!C72</f>
        <v>38553426235500</v>
      </c>
      <c r="D24" s="310">
        <f>'E-heat'!D72</f>
        <v>47353887309896.617</v>
      </c>
      <c r="E24" s="310">
        <f>'E-heat'!E72</f>
        <v>51958159928076.398</v>
      </c>
      <c r="F24" s="310">
        <f>'E-heat'!F72</f>
        <v>55710739471833.813</v>
      </c>
      <c r="G24" s="310">
        <f>'E-heat'!G72</f>
        <v>61878134813993.469</v>
      </c>
      <c r="H24" s="310">
        <f>'E-heat'!H72</f>
        <v>70047268988794.484</v>
      </c>
      <c r="I24" s="310">
        <f>'E-heat'!I72</f>
        <v>78515016301503.781</v>
      </c>
      <c r="J24" s="310">
        <f>'E-heat'!J72</f>
        <v>85979077019091.078</v>
      </c>
      <c r="K24" s="310">
        <f>'E-heat'!K72</f>
        <v>92912617127156.016</v>
      </c>
      <c r="L24" s="310">
        <f>'E-heat'!L72</f>
        <v>99247381008158.844</v>
      </c>
      <c r="M24" s="310">
        <f>'E-heat'!M72</f>
        <v>105320384226273.8</v>
      </c>
      <c r="N24" s="310">
        <f>'E-heat'!N72</f>
        <v>111927808583885.38</v>
      </c>
      <c r="O24" s="310">
        <f>'E-heat'!O72</f>
        <v>118814240431579.53</v>
      </c>
      <c r="P24" s="310">
        <f>'E-heat'!P72</f>
        <v>125972410084161.52</v>
      </c>
      <c r="Q24" s="310">
        <f>'E-heat'!Q72</f>
        <v>133392172599596.38</v>
      </c>
      <c r="R24" s="310">
        <f>'E-heat'!R72</f>
        <v>141060278706290.28</v>
      </c>
      <c r="S24" s="310">
        <f>'E-heat'!S72</f>
        <v>149129641763654.66</v>
      </c>
      <c r="T24" s="310">
        <f>'E-heat'!T72</f>
        <v>157428896747503.66</v>
      </c>
      <c r="U24" s="310">
        <f>'E-heat'!U72</f>
        <v>165934238089405.81</v>
      </c>
      <c r="V24" s="310">
        <f>'E-heat'!V72</f>
        <v>174617783541742.41</v>
      </c>
      <c r="W24" s="310">
        <f>'E-heat'!W72</f>
        <v>183447452526219.66</v>
      </c>
      <c r="X24" s="310">
        <f>'E-heat'!X72</f>
        <v>192386893986341.88</v>
      </c>
      <c r="Y24" s="310">
        <f>'E-heat'!Y72</f>
        <v>201395471564398.28</v>
      </c>
      <c r="Z24" s="310">
        <f>'E-heat'!Z72</f>
        <v>210428313698680.22</v>
      </c>
      <c r="AA24" s="310">
        <f>'E-heat'!AA72</f>
        <v>219436435772625.66</v>
      </c>
      <c r="AB24" s="310">
        <f>'E-heat'!AB72</f>
        <v>228366940721332.53</v>
      </c>
      <c r="AC24" s="310">
        <f>'E-heat'!AC72</f>
        <v>237163303494866.5</v>
      </c>
      <c r="AD24" s="310">
        <f>'E-heat'!AD72</f>
        <v>245765743481709.06</v>
      </c>
      <c r="AE24" s="310">
        <f>'E-heat'!AE72</f>
        <v>254111687408205.38</v>
      </c>
      <c r="AF24" s="310">
        <f>'E-heat'!AF72</f>
        <v>262136323359930.97</v>
      </c>
      <c r="AG24" s="310">
        <f>'E-heat'!AG72</f>
        <v>269773244439360</v>
      </c>
      <c r="AH24" s="310">
        <f>'E-heat'!AH72</f>
        <v>276955178214619.28</v>
      </c>
      <c r="AI24" s="310">
        <f>'E-heat'!AI72</f>
        <v>283614795573461.81</v>
      </c>
      <c r="AJ24" s="310">
        <f>'E-heat'!AJ72</f>
        <v>289685589935272.13</v>
      </c>
      <c r="AK24" s="310">
        <f>'E-heat'!AK72</f>
        <v>295102815065373.69</v>
      </c>
      <c r="AL24" s="310">
        <f>'E-heat'!AL72</f>
        <v>299804467065166.75</v>
      </c>
      <c r="AM24" s="310">
        <f>'E-heat'!AM72</f>
        <v>303732293573543.25</v>
      </c>
      <c r="AN24" s="310">
        <f>'E-heat'!AN72</f>
        <v>306832810911409.63</v>
      </c>
      <c r="AO24" s="310">
        <f>'E-heat'!AO72</f>
        <v>309058307937368.38</v>
      </c>
      <c r="AP24" s="310">
        <f>'E-heat'!AP72</f>
        <v>310367813863495.38</v>
      </c>
      <c r="AQ24" s="310">
        <f>'E-heat'!AQ72</f>
        <v>310702101511021</v>
      </c>
    </row>
    <row r="25" spans="1:43" x14ac:dyDescent="0.2">
      <c r="A25" s="133" t="s">
        <v>112</v>
      </c>
      <c r="B25" s="310">
        <f>'E-heat'!B73</f>
        <v>1580582140500</v>
      </c>
      <c r="C25" s="310">
        <f>'E-heat'!C73</f>
        <v>2280593914500.0117</v>
      </c>
      <c r="D25" s="310">
        <f>'E-heat'!D73</f>
        <v>2728488443224.8345</v>
      </c>
      <c r="E25" s="310">
        <f>'E-heat'!E73</f>
        <v>2965504803592.5776</v>
      </c>
      <c r="F25" s="310">
        <f>'E-heat'!F73</f>
        <v>3143946955385.5278</v>
      </c>
      <c r="G25" s="310">
        <f>'E-heat'!G73</f>
        <v>3383900001930.2549</v>
      </c>
      <c r="H25" s="310">
        <f>'E-heat'!H73</f>
        <v>3692585157799.3057</v>
      </c>
      <c r="I25" s="310">
        <f>'E-heat'!I73</f>
        <v>4019810709023.8979</v>
      </c>
      <c r="J25" s="310">
        <f>'E-heat'!J73</f>
        <v>4293672207322.8579</v>
      </c>
      <c r="K25" s="310">
        <f>'E-heat'!K73</f>
        <v>4548266296830.8867</v>
      </c>
      <c r="L25" s="310">
        <f>'E-heat'!L73</f>
        <v>4770901854983.4199</v>
      </c>
      <c r="M25" s="310">
        <f>'E-heat'!M73</f>
        <v>4972720244649.6309</v>
      </c>
      <c r="N25" s="310">
        <f>'E-heat'!N73</f>
        <v>5193832351856.9199</v>
      </c>
      <c r="O25" s="310">
        <f>'E-heat'!O73</f>
        <v>5414648504561.5146</v>
      </c>
      <c r="P25" s="310">
        <f>'E-heat'!P73</f>
        <v>5635222939944.6748</v>
      </c>
      <c r="Q25" s="310">
        <f>'E-heat'!Q73</f>
        <v>5855740693530.1035</v>
      </c>
      <c r="R25" s="310">
        <f>'E-heat'!R73</f>
        <v>6076525564514.1963</v>
      </c>
      <c r="S25" s="310">
        <f>'E-heat'!S73</f>
        <v>6306612648841.6328</v>
      </c>
      <c r="T25" s="310">
        <f>'E-heat'!T73</f>
        <v>6537782720214.6855</v>
      </c>
      <c r="U25" s="310">
        <f>'E-heat'!U73</f>
        <v>6769528411977.6338</v>
      </c>
      <c r="V25" s="310">
        <f>'E-heat'!V73</f>
        <v>7001292980543.1855</v>
      </c>
      <c r="W25" s="310">
        <f>'E-heat'!W73</f>
        <v>7232465474435.5449</v>
      </c>
      <c r="X25" s="310">
        <f>'E-heat'!X73</f>
        <v>7462376215648.1914</v>
      </c>
      <c r="Y25" s="310">
        <f>'E-heat'!Y73</f>
        <v>7690292820825.457</v>
      </c>
      <c r="Z25" s="310">
        <f>'E-heat'!Z73</f>
        <v>7915417011528.5527</v>
      </c>
      <c r="AA25" s="310">
        <f>'E-heat'!AA73</f>
        <v>8136882479360.4922</v>
      </c>
      <c r="AB25" s="310">
        <f>'E-heat'!AB73</f>
        <v>8353754081380.4102</v>
      </c>
      <c r="AC25" s="310">
        <f>'E-heat'!AC73</f>
        <v>8565028642378.1934</v>
      </c>
      <c r="AD25" s="310">
        <f>'E-heat'!AD73</f>
        <v>8769637631599.6201</v>
      </c>
      <c r="AE25" s="310">
        <f>'E-heat'!AE73</f>
        <v>8966451960951.1152</v>
      </c>
      <c r="AF25" s="310">
        <f>'E-heat'!AF73</f>
        <v>9154289118352.5488</v>
      </c>
      <c r="AG25" s="310">
        <f>'E-heat'!AG73</f>
        <v>9331922802906.957</v>
      </c>
      <c r="AH25" s="310">
        <f>'E-heat'!AH73</f>
        <v>9498095167558.5449</v>
      </c>
      <c r="AI25" s="310">
        <f>'E-heat'!AI73</f>
        <v>9651531700173.2422</v>
      </c>
      <c r="AJ25" s="310">
        <f>'E-heat'!AJ73</f>
        <v>9790958686470.5996</v>
      </c>
      <c r="AK25" s="310">
        <f>'E-heat'!AK73</f>
        <v>9915123099742.7441</v>
      </c>
      <c r="AL25" s="310">
        <f>'E-heat'!AL73</f>
        <v>10022814655453.566</v>
      </c>
      <c r="AM25" s="310">
        <f>'E-heat'!AM73</f>
        <v>10112889657130.09</v>
      </c>
      <c r="AN25" s="310">
        <f>'E-heat'!AN73</f>
        <v>10184296147777.141</v>
      </c>
      <c r="AO25" s="310">
        <f>'E-heat'!AO73</f>
        <v>10236099773435.182</v>
      </c>
      <c r="AP25" s="310">
        <f>'E-heat'!AP73</f>
        <v>10267509668082.611</v>
      </c>
      <c r="AQ25" s="310">
        <f>'E-heat'!AQ73</f>
        <v>10277046738819.623</v>
      </c>
    </row>
    <row r="26" spans="1:43" x14ac:dyDescent="0.2">
      <c r="A26" s="133" t="s">
        <v>113</v>
      </c>
      <c r="B26" s="310">
        <f>'E-heat'!B74</f>
        <v>21789255378000</v>
      </c>
      <c r="C26" s="310">
        <f>'E-heat'!C74</f>
        <v>18311419104000</v>
      </c>
      <c r="D26" s="310">
        <f>'E-heat'!D74</f>
        <v>19353912500875.531</v>
      </c>
      <c r="E26" s="310">
        <f>'E-heat'!E74</f>
        <v>20023838358858.309</v>
      </c>
      <c r="F26" s="310">
        <f>'E-heat'!F74</f>
        <v>21747110250845.059</v>
      </c>
      <c r="G26" s="310">
        <f>'E-heat'!G74</f>
        <v>22839626108562.602</v>
      </c>
      <c r="H26" s="310">
        <f>'E-heat'!H74</f>
        <v>23751103819011.496</v>
      </c>
      <c r="I26" s="310">
        <f>'E-heat'!I74</f>
        <v>25082791807993.426</v>
      </c>
      <c r="J26" s="310">
        <f>'E-heat'!J74</f>
        <v>26099511778967.867</v>
      </c>
      <c r="K26" s="310">
        <f>'E-heat'!K74</f>
        <v>27101003133118.125</v>
      </c>
      <c r="L26" s="310">
        <f>'E-heat'!L74</f>
        <v>28007407751435.125</v>
      </c>
      <c r="M26" s="310">
        <f>'E-heat'!M74</f>
        <v>28996178654652.492</v>
      </c>
      <c r="N26" s="310">
        <f>'E-heat'!N74</f>
        <v>29718320370353.27</v>
      </c>
      <c r="O26" s="310">
        <f>'E-heat'!O74</f>
        <v>30560079947130.996</v>
      </c>
      <c r="P26" s="310">
        <f>'E-heat'!P74</f>
        <v>31357314503811.172</v>
      </c>
      <c r="Q26" s="310">
        <f>'E-heat'!Q74</f>
        <v>32108346952960.516</v>
      </c>
      <c r="R26" s="310">
        <f>'E-heat'!R74</f>
        <v>32744164288133.82</v>
      </c>
      <c r="S26" s="310">
        <f>'E-heat'!S74</f>
        <v>33507913224422.113</v>
      </c>
      <c r="T26" s="310">
        <f>'E-heat'!T74</f>
        <v>34156967966623.789</v>
      </c>
      <c r="U26" s="310">
        <f>'E-heat'!U74</f>
        <v>34759110412453.5</v>
      </c>
      <c r="V26" s="310">
        <f>'E-heat'!V74</f>
        <v>35314736026488.156</v>
      </c>
      <c r="W26" s="310">
        <f>'E-heat'!W74</f>
        <v>35824637662380.859</v>
      </c>
      <c r="X26" s="310">
        <f>'E-heat'!X74</f>
        <v>36289980945635.555</v>
      </c>
      <c r="Y26" s="310">
        <f>'E-heat'!Y74</f>
        <v>36712277339070.258</v>
      </c>
      <c r="Z26" s="310">
        <f>'E-heat'!Z74</f>
        <v>37093355602993.758</v>
      </c>
      <c r="AA26" s="310">
        <f>'E-heat'!AA74</f>
        <v>37435332333682.633</v>
      </c>
      <c r="AB26" s="310">
        <f>'E-heat'!AB74</f>
        <v>37740582223979.398</v>
      </c>
      <c r="AC26" s="310">
        <f>'E-heat'!AC74</f>
        <v>38011708641346.32</v>
      </c>
      <c r="AD26" s="310">
        <f>'E-heat'!AD74</f>
        <v>38251515064014.398</v>
      </c>
      <c r="AE26" s="310">
        <f>'E-heat'!AE74</f>
        <v>38462977857395.078</v>
      </c>
      <c r="AF26" s="310">
        <f>'E-heat'!AF74</f>
        <v>38649220812913.5</v>
      </c>
      <c r="AG26" s="310">
        <f>'E-heat'!AG74</f>
        <v>38813491811914.352</v>
      </c>
      <c r="AH26" s="310">
        <f>'E-heat'!AH74</f>
        <v>38959141920067.289</v>
      </c>
      <c r="AI26" s="310">
        <f>'E-heat'!AI74</f>
        <v>39089607164318.742</v>
      </c>
      <c r="AJ26" s="310">
        <f>'E-heat'!AJ74</f>
        <v>39208393196168.828</v>
      </c>
      <c r="AK26" s="310">
        <f>'E-heat'!AK74</f>
        <v>39319063002963.133</v>
      </c>
      <c r="AL26" s="310">
        <f>'E-heat'!AL74</f>
        <v>39425227793805.766</v>
      </c>
      <c r="AM26" s="310">
        <f>'E-heat'!AM74</f>
        <v>39530541159263.914</v>
      </c>
      <c r="AN26" s="310">
        <f>'E-heat'!AN74</f>
        <v>39638696584733.633</v>
      </c>
      <c r="AO26" s="310">
        <f>'E-heat'!AO74</f>
        <v>39753428386545.414</v>
      </c>
      <c r="AP26" s="310">
        <f>'E-heat'!AP74</f>
        <v>39878516137883.773</v>
      </c>
      <c r="AQ26" s="310">
        <f>'E-heat'!AQ74</f>
        <v>40014839076858.242</v>
      </c>
    </row>
  </sheetData>
  <phoneticPr fontId="3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A890-7785-48DC-B56E-1E040E6DD707}">
  <sheetPr codeName="Sheet21">
    <tabColor theme="8" tint="-0.499984740745262"/>
  </sheetPr>
  <dimension ref="A1:AQ26"/>
  <sheetViews>
    <sheetView workbookViewId="0"/>
  </sheetViews>
  <sheetFormatPr defaultColWidth="9" defaultRowHeight="12.75" x14ac:dyDescent="0.2"/>
  <cols>
    <col min="1" max="1" width="45.125" style="133" bestFit="1" customWidth="1"/>
    <col min="2" max="16384" width="9" style="133"/>
  </cols>
  <sheetData>
    <row r="1" spans="1:43" x14ac:dyDescent="0.2">
      <c r="A1" s="133" t="s">
        <v>213</v>
      </c>
      <c r="B1" s="133">
        <v>2019</v>
      </c>
      <c r="C1" s="133">
        <v>2020</v>
      </c>
      <c r="D1" s="133">
        <v>2021</v>
      </c>
      <c r="E1" s="133">
        <v>2022</v>
      </c>
      <c r="F1" s="133">
        <v>2023</v>
      </c>
      <c r="G1" s="133">
        <v>2024</v>
      </c>
      <c r="H1" s="133">
        <v>2025</v>
      </c>
      <c r="I1" s="133">
        <v>2026</v>
      </c>
      <c r="J1" s="133">
        <v>2027</v>
      </c>
      <c r="K1" s="133">
        <v>2028</v>
      </c>
      <c r="L1" s="133">
        <v>2029</v>
      </c>
      <c r="M1" s="133">
        <v>2030</v>
      </c>
      <c r="N1" s="133">
        <v>2031</v>
      </c>
      <c r="O1" s="133">
        <v>2032</v>
      </c>
      <c r="P1" s="133">
        <v>2033</v>
      </c>
      <c r="Q1" s="133">
        <v>2034</v>
      </c>
      <c r="R1" s="133">
        <v>2035</v>
      </c>
      <c r="S1" s="133">
        <v>2036</v>
      </c>
      <c r="T1" s="133">
        <v>2037</v>
      </c>
      <c r="U1" s="133">
        <v>2038</v>
      </c>
      <c r="V1" s="133">
        <v>2039</v>
      </c>
      <c r="W1" s="133">
        <v>2040</v>
      </c>
      <c r="X1" s="133">
        <v>2041</v>
      </c>
      <c r="Y1" s="133">
        <v>2042</v>
      </c>
      <c r="Z1" s="133">
        <v>2043</v>
      </c>
      <c r="AA1" s="133">
        <v>2044</v>
      </c>
      <c r="AB1" s="133">
        <v>2045</v>
      </c>
      <c r="AC1" s="133">
        <v>2046</v>
      </c>
      <c r="AD1" s="133">
        <v>2047</v>
      </c>
      <c r="AE1" s="133">
        <v>2048</v>
      </c>
      <c r="AF1" s="133">
        <v>2049</v>
      </c>
      <c r="AG1" s="133">
        <v>2050</v>
      </c>
      <c r="AH1" s="133">
        <v>2051</v>
      </c>
      <c r="AI1" s="133">
        <v>2052</v>
      </c>
      <c r="AJ1" s="133">
        <v>2053</v>
      </c>
      <c r="AK1" s="133">
        <v>2054</v>
      </c>
      <c r="AL1" s="133">
        <v>2055</v>
      </c>
      <c r="AM1" s="133">
        <v>2056</v>
      </c>
      <c r="AN1" s="133">
        <v>2057</v>
      </c>
      <c r="AO1" s="133">
        <v>2058</v>
      </c>
      <c r="AP1" s="133">
        <v>2059</v>
      </c>
      <c r="AQ1" s="133">
        <v>2060</v>
      </c>
    </row>
    <row r="2" spans="1:43" x14ac:dyDescent="0.2">
      <c r="A2" s="133" t="s">
        <v>89</v>
      </c>
      <c r="B2" s="310">
        <f>'NonE-biomass'!B50+'E-biomass'!B50</f>
        <v>187736491008000.03</v>
      </c>
      <c r="C2" s="310">
        <f>'NonE-biomass'!C50+'E-biomass'!C50</f>
        <v>185067001663500</v>
      </c>
      <c r="D2" s="310">
        <f>'NonE-biomass'!D50+'E-biomass'!D50</f>
        <v>192842144218264.34</v>
      </c>
      <c r="E2" s="310">
        <f>'NonE-biomass'!E50+'E-biomass'!E50</f>
        <v>204072070393791.53</v>
      </c>
      <c r="F2" s="310">
        <f>'NonE-biomass'!F50+'E-biomass'!F50</f>
        <v>219595866249743.13</v>
      </c>
      <c r="G2" s="310">
        <f>'NonE-biomass'!G50+'E-biomass'!G50</f>
        <v>231217001051446.88</v>
      </c>
      <c r="H2" s="310">
        <f>'NonE-biomass'!H50+'E-biomass'!H50</f>
        <v>237833960415656.81</v>
      </c>
      <c r="I2" s="310">
        <f>'NonE-biomass'!I50+'E-biomass'!I50</f>
        <v>255561980606234.16</v>
      </c>
      <c r="J2" s="310">
        <f>'NonE-biomass'!J50+'E-biomass'!J50</f>
        <v>265456418412876.66</v>
      </c>
      <c r="K2" s="310">
        <f>'NonE-biomass'!K50+'E-biomass'!K50</f>
        <v>275290003469867.03</v>
      </c>
      <c r="L2" s="310">
        <f>'NonE-biomass'!L50+'E-biomass'!L50</f>
        <v>283403027200725.06</v>
      </c>
      <c r="M2" s="310">
        <f>'NonE-biomass'!M50+'E-biomass'!M50</f>
        <v>295054886190776.44</v>
      </c>
      <c r="N2" s="310">
        <f>'NonE-biomass'!N50+'E-biomass'!N50</f>
        <v>298366499616646.69</v>
      </c>
      <c r="O2" s="310">
        <f>'NonE-biomass'!O50+'E-biomass'!O50</f>
        <v>306060914680067.31</v>
      </c>
      <c r="P2" s="310">
        <f>'NonE-biomass'!P50+'E-biomass'!P50</f>
        <v>313229514859804.75</v>
      </c>
      <c r="Q2" s="310">
        <f>'NonE-biomass'!Q50+'E-biomass'!Q50</f>
        <v>319857668877352.06</v>
      </c>
      <c r="R2" s="310">
        <f>'NonE-biomass'!R50+'E-biomass'!R50</f>
        <v>323931621415623.31</v>
      </c>
      <c r="S2" s="310">
        <f>'NonE-biomass'!S50+'E-biomass'!S50</f>
        <v>332152626132485.88</v>
      </c>
      <c r="T2" s="310">
        <f>'NonE-biomass'!T50+'E-biomass'!T50</f>
        <v>337839527451506.44</v>
      </c>
      <c r="U2" s="310">
        <f>'NonE-biomass'!U50+'E-biomass'!U50</f>
        <v>342999145776233.69</v>
      </c>
      <c r="V2" s="310">
        <f>'NonE-biomass'!V50+'E-biomass'!V50</f>
        <v>347638380379712.38</v>
      </c>
      <c r="W2" s="310">
        <f>'NonE-biomass'!W50+'E-biomass'!W50</f>
        <v>351768376379630.31</v>
      </c>
      <c r="X2" s="310">
        <f>'NonE-biomass'!X50+'E-biomass'!X50</f>
        <v>355404205378624.5</v>
      </c>
      <c r="Y2" s="310">
        <f>'NonE-biomass'!Y50+'E-biomass'!Y50</f>
        <v>358564522737214.25</v>
      </c>
      <c r="Z2" s="310">
        <f>'NonE-biomass'!Z50+'E-biomass'!Z50</f>
        <v>361271209958756.81</v>
      </c>
      <c r="AA2" s="310">
        <f>'NonE-biomass'!AA50+'E-biomass'!AA50</f>
        <v>363549010204883.56</v>
      </c>
      <c r="AB2" s="310">
        <f>'NonE-biomass'!AB50+'E-biomass'!AB50</f>
        <v>365425164368924.94</v>
      </c>
      <c r="AC2" s="310">
        <f>'NonE-biomass'!AC50+'E-biomass'!AC50</f>
        <v>366929054447290.5</v>
      </c>
      <c r="AD2" s="310">
        <f>'NonE-biomass'!AD50+'E-biomass'!AD50</f>
        <v>368091860196977.69</v>
      </c>
      <c r="AE2" s="310">
        <f>'NonE-biomass'!AE50+'E-biomass'!AE50</f>
        <v>368946234281546.19</v>
      </c>
      <c r="AF2" s="310">
        <f>'NonE-biomass'!AF50+'E-biomass'!AF50</f>
        <v>369526000315476.31</v>
      </c>
      <c r="AG2" s="310">
        <f>'NonE-biomass'!AG50+'E-biomass'!AG50</f>
        <v>369865877442200.25</v>
      </c>
      <c r="AH2" s="310">
        <f>'NonE-biomass'!AH50+'E-biomass'!AH50</f>
        <v>370001234344813.56</v>
      </c>
      <c r="AI2" s="310">
        <f>'NonE-biomass'!AI50+'E-biomass'!AI50</f>
        <v>369967874908002.31</v>
      </c>
      <c r="AJ2" s="310">
        <f>'NonE-biomass'!AJ50+'E-biomass'!AJ50</f>
        <v>369801857138542.38</v>
      </c>
      <c r="AK2" s="310">
        <f>'NonE-biomass'!AK50+'E-biomass'!AK50</f>
        <v>369539346420419.38</v>
      </c>
      <c r="AL2" s="310">
        <f>'NonE-biomass'!AL50+'E-biomass'!AL50</f>
        <v>369216503736529.75</v>
      </c>
      <c r="AM2" s="310">
        <f>'NonE-biomass'!AM50+'E-biomass'!AM50</f>
        <v>368869409137028.38</v>
      </c>
      <c r="AN2" s="310">
        <f>'NonE-biomass'!AN50+'E-biomass'!AN50</f>
        <v>368534020477449.44</v>
      </c>
      <c r="AO2" s="310">
        <f>'NonE-biomass'!AO50+'E-biomass'!AO50</f>
        <v>368246167288854.75</v>
      </c>
      <c r="AP2" s="310">
        <f>'NonE-biomass'!AP50+'E-biomass'!AP50</f>
        <v>368041579577536.69</v>
      </c>
      <c r="AQ2" s="310">
        <f>'NonE-biomass'!AQ50+'E-biomass'!AQ50</f>
        <v>367962251991380.56</v>
      </c>
    </row>
    <row r="3" spans="1:43" x14ac:dyDescent="0.2">
      <c r="A3" s="133" t="s">
        <v>90</v>
      </c>
      <c r="B3" s="310">
        <f>'NonE-biomass'!B51+'E-biomass'!B51</f>
        <v>800013456000</v>
      </c>
      <c r="C3" s="310">
        <f>'NonE-biomass'!C51+'E-biomass'!C51</f>
        <v>313894168500.00012</v>
      </c>
      <c r="D3" s="310">
        <f>'NonE-biomass'!D51+'E-biomass'!D51</f>
        <v>359739224933.59747</v>
      </c>
      <c r="E3" s="310">
        <f>'NonE-biomass'!E51+'E-biomass'!E51</f>
        <v>398323141232.47235</v>
      </c>
      <c r="F3" s="310">
        <f>'NonE-biomass'!F51+'E-biomass'!F51</f>
        <v>440923186395.20813</v>
      </c>
      <c r="G3" s="310">
        <f>'NonE-biomass'!G51+'E-biomass'!G51</f>
        <v>468702966858.12665</v>
      </c>
      <c r="H3" s="310">
        <f>'NonE-biomass'!H51+'E-biomass'!H51</f>
        <v>495266205682.01068</v>
      </c>
      <c r="I3" s="310">
        <f>'NonE-biomass'!I51+'E-biomass'!I51</f>
        <v>517249575552.80682</v>
      </c>
      <c r="J3" s="310">
        <f>'NonE-biomass'!J51+'E-biomass'!J51</f>
        <v>521906123764.59015</v>
      </c>
      <c r="K3" s="310">
        <f>'NonE-biomass'!K51+'E-biomass'!K51</f>
        <v>528247319462.591</v>
      </c>
      <c r="L3" s="310">
        <f>'NonE-biomass'!L51+'E-biomass'!L51</f>
        <v>527452518924.04761</v>
      </c>
      <c r="M3" s="310">
        <f>'NonE-biomass'!M51+'E-biomass'!M51</f>
        <v>522054663890.14484</v>
      </c>
      <c r="N3" s="310">
        <f>'NonE-biomass'!N51+'E-biomass'!N51</f>
        <v>521923585569.59729</v>
      </c>
      <c r="O3" s="310">
        <f>'NonE-biomass'!O51+'E-biomass'!O51</f>
        <v>521762574805.96454</v>
      </c>
      <c r="P3" s="310">
        <f>'NonE-biomass'!P51+'E-biomass'!P51</f>
        <v>521571711779.24274</v>
      </c>
      <c r="Q3" s="310">
        <f>'NonE-biomass'!Q51+'E-biomass'!Q51</f>
        <v>521351076657.17297</v>
      </c>
      <c r="R3" s="310">
        <f>'NonE-biomass'!R51+'E-biomass'!R51</f>
        <v>521100749595.24133</v>
      </c>
      <c r="S3" s="310">
        <f>'NonE-biomass'!S51+'E-biomass'!S51</f>
        <v>516230377557.79724</v>
      </c>
      <c r="T3" s="310">
        <f>'NonE-biomass'!T51+'E-biomass'!T51</f>
        <v>511361490785.33344</v>
      </c>
      <c r="U3" s="310">
        <f>'NonE-biomass'!U51+'E-biomass'!U51</f>
        <v>506494094181.18195</v>
      </c>
      <c r="V3" s="310">
        <f>'NonE-biomass'!V51+'E-biomass'!V51</f>
        <v>501628192648.34241</v>
      </c>
      <c r="W3" s="310">
        <f>'NonE-biomass'!W51+'E-biomass'!W51</f>
        <v>496763791089.48419</v>
      </c>
      <c r="X3" s="310">
        <f>'NonE-biomass'!X51+'E-biomass'!X51</f>
        <v>489035452303.60333</v>
      </c>
      <c r="Y3" s="310">
        <f>'NonE-biomass'!Y51+'E-biomass'!Y51</f>
        <v>481309630943.87457</v>
      </c>
      <c r="Z3" s="310">
        <f>'NonE-biomass'!Z51+'E-biomass'!Z51</f>
        <v>473586334847.80957</v>
      </c>
      <c r="AA3" s="310">
        <f>'NonE-biomass'!AA51+'E-biomass'!AA51</f>
        <v>465865571852.38965</v>
      </c>
      <c r="AB3" s="310">
        <f>'NonE-biomass'!AB51+'E-biomass'!AB51</f>
        <v>458147349794.0658</v>
      </c>
      <c r="AC3" s="310">
        <f>'NonE-biomass'!AC51+'E-biomass'!AC51</f>
        <v>450431676508.75934</v>
      </c>
      <c r="AD3" s="310">
        <f>'NonE-biomass'!AD51+'E-biomass'!AD51</f>
        <v>442718559831.86133</v>
      </c>
      <c r="AE3" s="310">
        <f>'NonE-biomass'!AE51+'E-biomass'!AE51</f>
        <v>435008007598.2323</v>
      </c>
      <c r="AF3" s="310">
        <f>'NonE-biomass'!AF51+'E-biomass'!AF51</f>
        <v>427300027642.20319</v>
      </c>
      <c r="AG3" s="310">
        <f>'NonE-biomass'!AG51+'E-biomass'!AG51</f>
        <v>419594627797.57489</v>
      </c>
      <c r="AH3" s="310">
        <f>'NonE-biomass'!AH51+'E-biomass'!AH51</f>
        <v>409984909342.53625</v>
      </c>
      <c r="AI3" s="310">
        <f>'NonE-biomass'!AI51+'E-biomass'!AI51</f>
        <v>400378471475.30756</v>
      </c>
      <c r="AJ3" s="310">
        <f>'NonE-biomass'!AJ51+'E-biomass'!AJ51</f>
        <v>390775323984.32971</v>
      </c>
      <c r="AK3" s="310">
        <f>'NonE-biomass'!AK51+'E-biomass'!AK51</f>
        <v>381175476657.38062</v>
      </c>
      <c r="AL3" s="310">
        <f>'NonE-biomass'!AL51+'E-biomass'!AL51</f>
        <v>371578939281.57587</v>
      </c>
      <c r="AM3" s="310">
        <f>'NonE-biomass'!AM51+'E-biomass'!AM51</f>
        <v>363890909652.01752</v>
      </c>
      <c r="AN3" s="310">
        <f>'NonE-biomass'!AN51+'E-biomass'!AN51</f>
        <v>356205518215.34283</v>
      </c>
      <c r="AO3" s="310">
        <f>'NonE-biomass'!AO51+'E-biomass'!AO51</f>
        <v>348522772800.94623</v>
      </c>
      <c r="AP3" s="310">
        <f>'NonE-biomass'!AP51+'E-biomass'!AP51</f>
        <v>340842681237.69147</v>
      </c>
      <c r="AQ3" s="310">
        <f>'NonE-biomass'!AQ51+'E-biomass'!AQ51</f>
        <v>333137476009.90753</v>
      </c>
    </row>
    <row r="4" spans="1:43" x14ac:dyDescent="0.2">
      <c r="A4" s="133" t="s">
        <v>91</v>
      </c>
      <c r="B4" s="310">
        <f>'NonE-biomass'!B52+'E-biomass'!B52</f>
        <v>0</v>
      </c>
      <c r="C4" s="310">
        <f>'NonE-biomass'!C52+'E-biomass'!C52</f>
        <v>0</v>
      </c>
      <c r="D4" s="310">
        <f>'NonE-biomass'!D52+'E-biomass'!D52</f>
        <v>0</v>
      </c>
      <c r="E4" s="310">
        <f>'NonE-biomass'!E52+'E-biomass'!E52</f>
        <v>0</v>
      </c>
      <c r="F4" s="310">
        <f>'NonE-biomass'!F52+'E-biomass'!F52</f>
        <v>0</v>
      </c>
      <c r="G4" s="310">
        <f>'NonE-biomass'!G52+'E-biomass'!G52</f>
        <v>0</v>
      </c>
      <c r="H4" s="310">
        <f>'NonE-biomass'!H52+'E-biomass'!H52</f>
        <v>0</v>
      </c>
      <c r="I4" s="310">
        <f>'NonE-biomass'!I52+'E-biomass'!I52</f>
        <v>0</v>
      </c>
      <c r="J4" s="310">
        <f>'NonE-biomass'!J52+'E-biomass'!J52</f>
        <v>0</v>
      </c>
      <c r="K4" s="310">
        <f>'NonE-biomass'!K52+'E-biomass'!K52</f>
        <v>0</v>
      </c>
      <c r="L4" s="310">
        <f>'NonE-biomass'!L52+'E-biomass'!L52</f>
        <v>0</v>
      </c>
      <c r="M4" s="310">
        <f>'NonE-biomass'!M52+'E-biomass'!M52</f>
        <v>0</v>
      </c>
      <c r="N4" s="310">
        <f>'NonE-biomass'!N52+'E-biomass'!N52</f>
        <v>0</v>
      </c>
      <c r="O4" s="310">
        <f>'NonE-biomass'!O52+'E-biomass'!O52</f>
        <v>0</v>
      </c>
      <c r="P4" s="310">
        <f>'NonE-biomass'!P52+'E-biomass'!P52</f>
        <v>0</v>
      </c>
      <c r="Q4" s="310">
        <f>'NonE-biomass'!Q52+'E-biomass'!Q52</f>
        <v>0</v>
      </c>
      <c r="R4" s="310">
        <f>'NonE-biomass'!R52+'E-biomass'!R52</f>
        <v>0</v>
      </c>
      <c r="S4" s="310">
        <f>'NonE-biomass'!S52+'E-biomass'!S52</f>
        <v>0</v>
      </c>
      <c r="T4" s="310">
        <f>'NonE-biomass'!T52+'E-biomass'!T52</f>
        <v>0</v>
      </c>
      <c r="U4" s="310">
        <f>'NonE-biomass'!U52+'E-biomass'!U52</f>
        <v>0</v>
      </c>
      <c r="V4" s="310">
        <f>'NonE-biomass'!V52+'E-biomass'!V52</f>
        <v>0</v>
      </c>
      <c r="W4" s="310">
        <f>'NonE-biomass'!W52+'E-biomass'!W52</f>
        <v>0</v>
      </c>
      <c r="X4" s="310">
        <f>'NonE-biomass'!X52+'E-biomass'!X52</f>
        <v>0</v>
      </c>
      <c r="Y4" s="310">
        <f>'NonE-biomass'!Y52+'E-biomass'!Y52</f>
        <v>0</v>
      </c>
      <c r="Z4" s="310">
        <f>'NonE-biomass'!Z52+'E-biomass'!Z52</f>
        <v>0</v>
      </c>
      <c r="AA4" s="310">
        <f>'NonE-biomass'!AA52+'E-biomass'!AA52</f>
        <v>0</v>
      </c>
      <c r="AB4" s="310">
        <f>'NonE-biomass'!AB52+'E-biomass'!AB52</f>
        <v>0</v>
      </c>
      <c r="AC4" s="310">
        <f>'NonE-biomass'!AC52+'E-biomass'!AC52</f>
        <v>0</v>
      </c>
      <c r="AD4" s="310">
        <f>'NonE-biomass'!AD52+'E-biomass'!AD52</f>
        <v>0</v>
      </c>
      <c r="AE4" s="310">
        <f>'NonE-biomass'!AE52+'E-biomass'!AE52</f>
        <v>0</v>
      </c>
      <c r="AF4" s="310">
        <f>'NonE-biomass'!AF52+'E-biomass'!AF52</f>
        <v>0</v>
      </c>
      <c r="AG4" s="310">
        <f>'NonE-biomass'!AG52+'E-biomass'!AG52</f>
        <v>0</v>
      </c>
      <c r="AH4" s="310">
        <f>'NonE-biomass'!AH52+'E-biomass'!AH52</f>
        <v>0</v>
      </c>
      <c r="AI4" s="310">
        <f>'NonE-biomass'!AI52+'E-biomass'!AI52</f>
        <v>0</v>
      </c>
      <c r="AJ4" s="310">
        <f>'NonE-biomass'!AJ52+'E-biomass'!AJ52</f>
        <v>0</v>
      </c>
      <c r="AK4" s="310">
        <f>'NonE-biomass'!AK52+'E-biomass'!AK52</f>
        <v>0</v>
      </c>
      <c r="AL4" s="310">
        <f>'NonE-biomass'!AL52+'E-biomass'!AL52</f>
        <v>0</v>
      </c>
      <c r="AM4" s="310">
        <f>'NonE-biomass'!AM52+'E-biomass'!AM52</f>
        <v>0</v>
      </c>
      <c r="AN4" s="310">
        <f>'NonE-biomass'!AN52+'E-biomass'!AN52</f>
        <v>0</v>
      </c>
      <c r="AO4" s="310">
        <f>'NonE-biomass'!AO52+'E-biomass'!AO52</f>
        <v>0</v>
      </c>
      <c r="AP4" s="310">
        <f>'NonE-biomass'!AP52+'E-biomass'!AP52</f>
        <v>0</v>
      </c>
      <c r="AQ4" s="310">
        <f>'NonE-biomass'!AQ52+'E-biomass'!AQ52</f>
        <v>0</v>
      </c>
    </row>
    <row r="5" spans="1:43" x14ac:dyDescent="0.2">
      <c r="A5" s="133" t="s">
        <v>92</v>
      </c>
      <c r="B5" s="310">
        <f>'NonE-biomass'!B53+'E-biomass'!B53</f>
        <v>1011128118000</v>
      </c>
      <c r="C5" s="310">
        <f>'NonE-biomass'!C53+'E-biomass'!C53</f>
        <v>2425040788499.999</v>
      </c>
      <c r="D5" s="310">
        <f>'NonE-biomass'!D53+'E-biomass'!D53</f>
        <v>2543135125109.7295</v>
      </c>
      <c r="E5" s="310">
        <f>'NonE-biomass'!E53+'E-biomass'!E53</f>
        <v>3044011496241.9937</v>
      </c>
      <c r="F5" s="310">
        <f>'NonE-biomass'!F53+'E-biomass'!F53</f>
        <v>3333458812699.2183</v>
      </c>
      <c r="G5" s="310">
        <f>'NonE-biomass'!G53+'E-biomass'!G53</f>
        <v>3527093064106.8013</v>
      </c>
      <c r="H5" s="310">
        <f>'NonE-biomass'!H53+'E-biomass'!H53</f>
        <v>3710590849047.0928</v>
      </c>
      <c r="I5" s="310">
        <f>'NonE-biomass'!I53+'E-biomass'!I53</f>
        <v>3942776847151.3462</v>
      </c>
      <c r="J5" s="310">
        <f>'NonE-biomass'!J53+'E-biomass'!J53</f>
        <v>4047439505002.0923</v>
      </c>
      <c r="K5" s="310">
        <f>'NonE-biomass'!K53+'E-biomass'!K53</f>
        <v>4162045855111.269</v>
      </c>
      <c r="L5" s="310">
        <f>'NonE-biomass'!L53+'E-biomass'!L53</f>
        <v>4220200022834.4868</v>
      </c>
      <c r="M5" s="310">
        <f>'NonE-biomass'!M53+'E-biomass'!M53</f>
        <v>4239593244946.0879</v>
      </c>
      <c r="N5" s="310">
        <f>'NonE-biomass'!N53+'E-biomass'!N53</f>
        <v>4261232126288.2886</v>
      </c>
      <c r="O5" s="310">
        <f>'NonE-biomass'!O53+'E-biomass'!O53</f>
        <v>4281816556009.958</v>
      </c>
      <c r="P5" s="310">
        <f>'NonE-biomass'!P53+'E-biomass'!P53</f>
        <v>4301354709474.7612</v>
      </c>
      <c r="Q5" s="310">
        <f>'NonE-biomass'!Q53+'E-biomass'!Q53</f>
        <v>4319854760758.3555</v>
      </c>
      <c r="R5" s="310">
        <f>'NonE-biomass'!R53+'E-biomass'!R53</f>
        <v>4337324882648.4077</v>
      </c>
      <c r="S5" s="310">
        <f>'NonE-biomass'!S53+'E-biomass'!S53</f>
        <v>4326857380272.8267</v>
      </c>
      <c r="T5" s="310">
        <f>'NonE-biomass'!T53+'E-biomass'!T53</f>
        <v>4316285435458.0269</v>
      </c>
      <c r="U5" s="310">
        <f>'NonE-biomass'!U53+'E-biomass'!U53</f>
        <v>4305609022401.0244</v>
      </c>
      <c r="V5" s="310">
        <f>'NonE-biomass'!V53+'E-biomass'!V53</f>
        <v>4294828115300.8984</v>
      </c>
      <c r="W5" s="310">
        <f>'NonE-biomass'!W53+'E-biomass'!W53</f>
        <v>4283942688358.8047</v>
      </c>
      <c r="X5" s="310">
        <f>'NonE-biomass'!X53+'E-biomass'!X53</f>
        <v>4235084272972.4478</v>
      </c>
      <c r="Y5" s="310">
        <f>'NonE-biomass'!Y53+'E-biomass'!Y53</f>
        <v>4186316051814.1055</v>
      </c>
      <c r="Z5" s="310">
        <f>'NonE-biomass'!Z53+'E-biomass'!Z53</f>
        <v>4137638170105.0967</v>
      </c>
      <c r="AA5" s="310">
        <f>'NonE-biomass'!AA53+'E-biomass'!AA53</f>
        <v>4089050773056.7588</v>
      </c>
      <c r="AB5" s="310">
        <f>'NonE-biomass'!AB53+'E-biomass'!AB53</f>
        <v>4040554005870.458</v>
      </c>
      <c r="AC5" s="310">
        <f>'NonE-biomass'!AC53+'E-biomass'!AC53</f>
        <v>3960989670386.1143</v>
      </c>
      <c r="AD5" s="310">
        <f>'NonE-biomass'!AD53+'E-biomass'!AD53</f>
        <v>3881747962849.2046</v>
      </c>
      <c r="AE5" s="310">
        <f>'NonE-biomass'!AE53+'E-biomass'!AE53</f>
        <v>3802829188152.2612</v>
      </c>
      <c r="AF5" s="310">
        <f>'NonE-biomass'!AF53+'E-biomass'!AF53</f>
        <v>3724233651166.4175</v>
      </c>
      <c r="AG5" s="310">
        <f>'NonE-biomass'!AG53+'E-biomass'!AG53</f>
        <v>3645961656741.4136</v>
      </c>
      <c r="AH5" s="310">
        <f>'NonE-biomass'!AH53+'E-biomass'!AH53</f>
        <v>3548977853505.4629</v>
      </c>
      <c r="AI5" s="310">
        <f>'NonE-biomass'!AI53+'E-biomass'!AI53</f>
        <v>3452486824477.3569</v>
      </c>
      <c r="AJ5" s="310">
        <f>'NonE-biomass'!AJ53+'E-biomass'!AJ53</f>
        <v>3356488980030.0674</v>
      </c>
      <c r="AK5" s="310">
        <f>'NonE-biomass'!AK53+'E-biomass'!AK53</f>
        <v>3260984730507.5688</v>
      </c>
      <c r="AL5" s="310">
        <f>'NonE-biomass'!AL53+'E-biomass'!AL53</f>
        <v>3165974486224.834</v>
      </c>
      <c r="AM5" s="310">
        <f>'NonE-biomass'!AM53+'E-biomass'!AM53</f>
        <v>3070844793111.6987</v>
      </c>
      <c r="AN5" s="310">
        <f>'NonE-biomass'!AN53+'E-biomass'!AN53</f>
        <v>2976211680502.3804</v>
      </c>
      <c r="AO5" s="310">
        <f>'NonE-biomass'!AO53+'E-biomass'!AO53</f>
        <v>2882075563069.1509</v>
      </c>
      <c r="AP5" s="310">
        <f>'NonE-biomass'!AP53+'E-biomass'!AP53</f>
        <v>2788436855454.9775</v>
      </c>
      <c r="AQ5" s="310">
        <f>'NonE-biomass'!AQ53+'E-biomass'!AQ53</f>
        <v>2695071270650.1499</v>
      </c>
    </row>
    <row r="6" spans="1:43" x14ac:dyDescent="0.2">
      <c r="A6" s="133" t="s">
        <v>93</v>
      </c>
      <c r="B6" s="310">
        <f>'NonE-biomass'!B54+'E-biomass'!B54</f>
        <v>76770735706500</v>
      </c>
      <c r="C6" s="310">
        <f>'NonE-biomass'!C54+'E-biomass'!C54</f>
        <v>67445578860000.008</v>
      </c>
      <c r="D6" s="310">
        <f>'NonE-biomass'!D54+'E-biomass'!D54</f>
        <v>76800185106605.141</v>
      </c>
      <c r="E6" s="310">
        <f>'NonE-biomass'!E54+'E-biomass'!E54</f>
        <v>80395059915617.266</v>
      </c>
      <c r="F6" s="310">
        <f>'NonE-biomass'!F54+'E-biomass'!F54</f>
        <v>83052531581775.047</v>
      </c>
      <c r="G6" s="310">
        <f>'NonE-biomass'!G54+'E-biomass'!G54</f>
        <v>84912378087359.266</v>
      </c>
      <c r="H6" s="310">
        <f>'NonE-biomass'!H54+'E-biomass'!H54</f>
        <v>87321841749700.375</v>
      </c>
      <c r="I6" s="310">
        <f>'NonE-biomass'!I54+'E-biomass'!I54</f>
        <v>90597386539220.156</v>
      </c>
      <c r="J6" s="310">
        <f>'NonE-biomass'!J54+'E-biomass'!J54</f>
        <v>93048014438115.844</v>
      </c>
      <c r="K6" s="310">
        <f>'NonE-biomass'!K54+'E-biomass'!K54</f>
        <v>95566381469540.703</v>
      </c>
      <c r="L6" s="310">
        <f>'NonE-biomass'!L54+'E-biomass'!L54</f>
        <v>97582305613921.484</v>
      </c>
      <c r="M6" s="310">
        <f>'NonE-biomass'!M54+'E-biomass'!M54</f>
        <v>99120328493501.844</v>
      </c>
      <c r="N6" s="310">
        <f>'NonE-biomass'!N54+'E-biomass'!N54</f>
        <v>100921819885387.64</v>
      </c>
      <c r="O6" s="310">
        <f>'NonE-biomass'!O54+'E-biomass'!O54</f>
        <v>102401324283609.59</v>
      </c>
      <c r="P6" s="310">
        <f>'NonE-biomass'!P54+'E-biomass'!P54</f>
        <v>103571486769016.33</v>
      </c>
      <c r="Q6" s="310">
        <f>'NonE-biomass'!Q54+'E-biomass'!Q54</f>
        <v>104449175405896.31</v>
      </c>
      <c r="R6" s="310">
        <f>'NonE-biomass'!R54+'E-biomass'!R54</f>
        <v>105054841306326.38</v>
      </c>
      <c r="S6" s="310">
        <f>'NonE-biomass'!S54+'E-biomass'!S54</f>
        <v>105606607546007.83</v>
      </c>
      <c r="T6" s="310">
        <f>'NonE-biomass'!T54+'E-biomass'!T54</f>
        <v>105926873999810.06</v>
      </c>
      <c r="U6" s="310">
        <f>'NonE-biomass'!U54+'E-biomass'!U54</f>
        <v>106032092882959.09</v>
      </c>
      <c r="V6" s="310">
        <f>'NonE-biomass'!V54+'E-biomass'!V54</f>
        <v>105940089756236.67</v>
      </c>
      <c r="W6" s="310">
        <f>'NonE-biomass'!W54+'E-biomass'!W54</f>
        <v>105669704757807.67</v>
      </c>
      <c r="X6" s="310">
        <f>'NonE-biomass'!X54+'E-biomass'!X54</f>
        <v>105240458828661.02</v>
      </c>
      <c r="Y6" s="310">
        <f>'NonE-biomass'!Y54+'E-biomass'!Y54</f>
        <v>104672250554525.81</v>
      </c>
      <c r="Z6" s="310">
        <f>'NonE-biomass'!Z54+'E-biomass'!Z54</f>
        <v>103985087642322.48</v>
      </c>
      <c r="AA6" s="310">
        <f>'NonE-biomass'!AA54+'E-biomass'!AA54</f>
        <v>103198855572664.3</v>
      </c>
      <c r="AB6" s="310">
        <f>'NonE-biomass'!AB54+'E-biomass'!AB54</f>
        <v>102333124661883.09</v>
      </c>
      <c r="AC6" s="310">
        <f>'NonE-biomass'!AC54+'E-biomass'!AC54</f>
        <v>101406995653537.34</v>
      </c>
      <c r="AD6" s="310">
        <f>'NonE-biomass'!AD54+'E-biomass'!AD54</f>
        <v>100438983053767.69</v>
      </c>
      <c r="AE6" s="310">
        <f>'NonE-biomass'!AE54+'E-biomass'!AE54</f>
        <v>99446934729962.859</v>
      </c>
      <c r="AF6" s="310">
        <f>'NonE-biomass'!AF54+'E-biomass'!AF54</f>
        <v>98447985802370.203</v>
      </c>
      <c r="AG6" s="310">
        <f>'NonE-biomass'!AG54+'E-biomass'!AG54</f>
        <v>97458544561753.672</v>
      </c>
      <c r="AH6" s="310">
        <f>'NonE-biomass'!AH54+'E-biomass'!AH54</f>
        <v>96494308027240.141</v>
      </c>
      <c r="AI6" s="310">
        <f>'NonE-biomass'!AI54+'E-biomass'!AI54</f>
        <v>95570304799390.172</v>
      </c>
      <c r="AJ6" s="310">
        <f>'NonE-biomass'!AJ54+'E-biomass'!AJ54</f>
        <v>94700963046396.469</v>
      </c>
      <c r="AK6" s="310">
        <f>'NonE-biomass'!AK54+'E-biomass'!AK54</f>
        <v>93900201769575.406</v>
      </c>
      <c r="AL6" s="310">
        <f>'NonE-biomass'!AL54+'E-biomass'!AL54</f>
        <v>93181543914060.969</v>
      </c>
      <c r="AM6" s="310">
        <f>'NonE-biomass'!AM54+'E-biomass'!AM54</f>
        <v>92558250411671.422</v>
      </c>
      <c r="AN6" s="310">
        <f>'NonE-biomass'!AN54+'E-biomass'!AN54</f>
        <v>92043474859812.609</v>
      </c>
      <c r="AO6" s="310">
        <f>'NonE-biomass'!AO54+'E-biomass'!AO54</f>
        <v>91650439253203.344</v>
      </c>
      <c r="AP6" s="310">
        <f>'NonE-biomass'!AP54+'E-biomass'!AP54</f>
        <v>91392632000800.125</v>
      </c>
      <c r="AQ6" s="310">
        <f>'NonE-biomass'!AQ54+'E-biomass'!AQ54</f>
        <v>91277333642154.328</v>
      </c>
    </row>
    <row r="7" spans="1:43" x14ac:dyDescent="0.2">
      <c r="A7" s="133" t="s">
        <v>94</v>
      </c>
      <c r="B7" s="310">
        <f>'NonE-biomass'!B55+'E-biomass'!B55</f>
        <v>23183723277000</v>
      </c>
      <c r="C7" s="310">
        <f>'NonE-biomass'!C55+'E-biomass'!C55</f>
        <v>18358642120500</v>
      </c>
      <c r="D7" s="310">
        <f>'NonE-biomass'!D55+'E-biomass'!D55</f>
        <v>18977895435525.727</v>
      </c>
      <c r="E7" s="310">
        <f>'NonE-biomass'!E55+'E-biomass'!E55</f>
        <v>19627914742155.227</v>
      </c>
      <c r="F7" s="310">
        <f>'NonE-biomass'!F55+'E-biomass'!F55</f>
        <v>20105246229817.375</v>
      </c>
      <c r="G7" s="310">
        <f>'NonE-biomass'!G55+'E-biomass'!G55</f>
        <v>20228621255328.746</v>
      </c>
      <c r="H7" s="310">
        <f>'NonE-biomass'!H55+'E-biomass'!H55</f>
        <v>20415369669575.914</v>
      </c>
      <c r="I7" s="310">
        <f>'NonE-biomass'!I55+'E-biomass'!I55</f>
        <v>20685432786143.98</v>
      </c>
      <c r="J7" s="310">
        <f>'NonE-biomass'!J55+'E-biomass'!J55</f>
        <v>20892549286250.602</v>
      </c>
      <c r="K7" s="310">
        <f>'NonE-biomass'!K55+'E-biomass'!K55</f>
        <v>21066999395548.652</v>
      </c>
      <c r="L7" s="310">
        <f>'NonE-biomass'!L55+'E-biomass'!L55</f>
        <v>21152579851505.273</v>
      </c>
      <c r="M7" s="310">
        <f>'NonE-biomass'!M55+'E-biomass'!M55</f>
        <v>21128396871340.984</v>
      </c>
      <c r="N7" s="310">
        <f>'NonE-biomass'!N55+'E-biomass'!N55</f>
        <v>21037257278968.879</v>
      </c>
      <c r="O7" s="310">
        <f>'NonE-biomass'!O55+'E-biomass'!O55</f>
        <v>20848180014624.848</v>
      </c>
      <c r="P7" s="310">
        <f>'NonE-biomass'!P55+'E-biomass'!P55</f>
        <v>20588473271205.719</v>
      </c>
      <c r="Q7" s="310">
        <f>'NonE-biomass'!Q55+'E-biomass'!Q55</f>
        <v>20285077566239.152</v>
      </c>
      <c r="R7" s="310">
        <f>'NonE-biomass'!R55+'E-biomass'!R55</f>
        <v>19963868394607.969</v>
      </c>
      <c r="S7" s="310">
        <f>'NonE-biomass'!S55+'E-biomass'!S55</f>
        <v>19671153934934.891</v>
      </c>
      <c r="T7" s="310">
        <f>'NonE-biomass'!T55+'E-biomass'!T55</f>
        <v>19385073890848.344</v>
      </c>
      <c r="U7" s="310">
        <f>'NonE-biomass'!U55+'E-biomass'!U55</f>
        <v>19106202772372.699</v>
      </c>
      <c r="V7" s="310">
        <f>'NonE-biomass'!V55+'E-biomass'!V55</f>
        <v>18835116307668.109</v>
      </c>
      <c r="W7" s="310">
        <f>'NonE-biomass'!W55+'E-biomass'!W55</f>
        <v>18572377951910.344</v>
      </c>
      <c r="X7" s="310">
        <f>'NonE-biomass'!X55+'E-biomass'!X55</f>
        <v>18318528044146.824</v>
      </c>
      <c r="Y7" s="310">
        <f>'NonE-biomass'!Y55+'E-biomass'!Y55</f>
        <v>18074075555488.164</v>
      </c>
      <c r="Z7" s="310">
        <f>'NonE-biomass'!Z55+'E-biomass'!Z55</f>
        <v>17839492292583.344</v>
      </c>
      <c r="AA7" s="310">
        <f>'NonE-biomass'!AA55+'E-biomass'!AA55</f>
        <v>17615209361864.738</v>
      </c>
      <c r="AB7" s="310">
        <f>'NonE-biomass'!AB55+'E-biomass'!AB55</f>
        <v>17401615661383.324</v>
      </c>
      <c r="AC7" s="310">
        <f>'NonE-biomass'!AC55+'E-biomass'!AC55</f>
        <v>17199058146251.164</v>
      </c>
      <c r="AD7" s="310">
        <f>'NonE-biomass'!AD55+'E-biomass'!AD55</f>
        <v>17007843608325.879</v>
      </c>
      <c r="AE7" s="310">
        <f>'NonE-biomass'!AE55+'E-biomass'!AE55</f>
        <v>16828241718162.137</v>
      </c>
      <c r="AF7" s="310">
        <f>'NonE-biomass'!AF55+'E-biomass'!AF55</f>
        <v>16660489094741.324</v>
      </c>
      <c r="AG7" s="310">
        <f>'NonE-biomass'!AG55+'E-biomass'!AG55</f>
        <v>16504794193583.932</v>
      </c>
      <c r="AH7" s="310">
        <f>'NonE-biomass'!AH55+'E-biomass'!AH55</f>
        <v>16361342834343.336</v>
      </c>
      <c r="AI7" s="310">
        <f>'NonE-biomass'!AI55+'E-biomass'!AI55</f>
        <v>16230304223035.67</v>
      </c>
      <c r="AJ7" s="310">
        <f>'NonE-biomass'!AJ55+'E-biomass'!AJ55</f>
        <v>16111837360279.316</v>
      </c>
      <c r="AK7" s="310">
        <f>'NonE-biomass'!AK55+'E-biomass'!AK55</f>
        <v>16006097764318.539</v>
      </c>
      <c r="AL7" s="310">
        <f>'NonE-biomass'!AL55+'E-biomass'!AL55</f>
        <v>15913244475678.568</v>
      </c>
      <c r="AM7" s="310">
        <f>'NonE-biomass'!AM55+'E-biomass'!AM55</f>
        <v>15833447348957.59</v>
      </c>
      <c r="AN7" s="310">
        <f>'NonE-biomass'!AN55+'E-biomass'!AN55</f>
        <v>15766894676873.582</v>
      </c>
      <c r="AO7" s="310">
        <f>'NonE-biomass'!AO55+'E-biomass'!AO55</f>
        <v>15713801233057.057</v>
      </c>
      <c r="AP7" s="310">
        <f>'NonE-biomass'!AP55+'E-biomass'!AP55</f>
        <v>15674416864505.471</v>
      </c>
      <c r="AQ7" s="310">
        <f>'NonE-biomass'!AQ55+'E-biomass'!AQ55</f>
        <v>15647731183982.973</v>
      </c>
    </row>
    <row r="8" spans="1:43" x14ac:dyDescent="0.2">
      <c r="A8" s="133" t="s">
        <v>95</v>
      </c>
      <c r="B8" s="310">
        <f>'NonE-biomass'!B56+'E-biomass'!B56</f>
        <v>30536624728500.004</v>
      </c>
      <c r="C8" s="310">
        <f>'NonE-biomass'!C56+'E-biomass'!C56</f>
        <v>23378170992000</v>
      </c>
      <c r="D8" s="310">
        <f>'NonE-biomass'!D56+'E-biomass'!D56</f>
        <v>24968710848746.074</v>
      </c>
      <c r="E8" s="310">
        <f>'NonE-biomass'!E56+'E-biomass'!E56</f>
        <v>27281065338866.379</v>
      </c>
      <c r="F8" s="310">
        <f>'NonE-biomass'!F56+'E-biomass'!F56</f>
        <v>27855717171396.836</v>
      </c>
      <c r="G8" s="310">
        <f>'NonE-biomass'!G56+'E-biomass'!G56</f>
        <v>28075302047566.242</v>
      </c>
      <c r="H8" s="310">
        <f>'NonE-biomass'!H56+'E-biomass'!H56</f>
        <v>28440435623445.891</v>
      </c>
      <c r="I8" s="310">
        <f>'NonE-biomass'!I56+'E-biomass'!I56</f>
        <v>28977690413306.582</v>
      </c>
      <c r="J8" s="310">
        <f>'NonE-biomass'!J56+'E-biomass'!J56</f>
        <v>29466923423369.254</v>
      </c>
      <c r="K8" s="310">
        <f>'NonE-biomass'!K56+'E-biomass'!K56</f>
        <v>29973677958971.219</v>
      </c>
      <c r="L8" s="310">
        <f>'NonE-biomass'!L56+'E-biomass'!L56</f>
        <v>30410188806289.137</v>
      </c>
      <c r="M8" s="310">
        <f>'NonE-biomass'!M56+'E-biomass'!M56</f>
        <v>30748133623383.438</v>
      </c>
      <c r="N8" s="310">
        <f>'NonE-biomass'!N56+'E-biomass'!N56</f>
        <v>31083319178369.082</v>
      </c>
      <c r="O8" s="310">
        <f>'NonE-biomass'!O56+'E-biomass'!O56</f>
        <v>31307435962829.777</v>
      </c>
      <c r="P8" s="310">
        <f>'NonE-biomass'!P56+'E-biomass'!P56</f>
        <v>31426490474130.078</v>
      </c>
      <c r="Q8" s="310">
        <f>'NonE-biomass'!Q56+'E-biomass'!Q56</f>
        <v>31447731485833.418</v>
      </c>
      <c r="R8" s="310">
        <f>'NonE-biomass'!R56+'E-biomass'!R56</f>
        <v>31379397424583.27</v>
      </c>
      <c r="S8" s="310">
        <f>'NonE-biomass'!S56+'E-biomass'!S56</f>
        <v>31299944920554.57</v>
      </c>
      <c r="T8" s="310">
        <f>'NonE-biomass'!T56+'E-biomass'!T56</f>
        <v>31146819498533.348</v>
      </c>
      <c r="U8" s="310">
        <f>'NonE-biomass'!U56+'E-biomass'!U56</f>
        <v>30927350542786.809</v>
      </c>
      <c r="V8" s="310">
        <f>'NonE-biomass'!V56+'E-biomass'!V56</f>
        <v>30649142147976.172</v>
      </c>
      <c r="W8" s="310">
        <f>'NonE-biomass'!W56+'E-biomass'!W56</f>
        <v>30319933340250.668</v>
      </c>
      <c r="X8" s="310">
        <f>'NonE-biomass'!X56+'E-biomass'!X56</f>
        <v>29947473438884.145</v>
      </c>
      <c r="Y8" s="310">
        <f>'NonE-biomass'!Y56+'E-biomass'!Y56</f>
        <v>29539414037008.629</v>
      </c>
      <c r="Z8" s="310">
        <f>'NonE-biomass'!Z56+'E-biomass'!Z56</f>
        <v>29103218373050.289</v>
      </c>
      <c r="AA8" s="310">
        <f>'NonE-biomass'!AA56+'E-biomass'!AA56</f>
        <v>28646088249533.277</v>
      </c>
      <c r="AB8" s="310">
        <f>'NonE-biomass'!AB56+'E-biomass'!AB56</f>
        <v>28174908143995.781</v>
      </c>
      <c r="AC8" s="310">
        <f>'NonE-biomass'!AC56+'E-biomass'!AC56</f>
        <v>27696205752165.563</v>
      </c>
      <c r="AD8" s="310">
        <f>'NonE-biomass'!AD56+'E-biomass'!AD56</f>
        <v>27216127905064.656</v>
      </c>
      <c r="AE8" s="310">
        <f>'NonE-biomass'!AE56+'E-biomass'!AE56</f>
        <v>26740430603894.246</v>
      </c>
      <c r="AF8" s="310">
        <f>'NonE-biomass'!AF56+'E-biomass'!AF56</f>
        <v>26274481810886.867</v>
      </c>
      <c r="AG8" s="310">
        <f>'NonE-biomass'!AG56+'E-biomass'!AG56</f>
        <v>25823275610516.094</v>
      </c>
      <c r="AH8" s="310">
        <f>'NonE-biomass'!AH56+'E-biomass'!AH56</f>
        <v>25391456402380.375</v>
      </c>
      <c r="AI8" s="310">
        <f>'NonE-biomass'!AI56+'E-biomass'!AI56</f>
        <v>24983351893742.758</v>
      </c>
      <c r="AJ8" s="310">
        <f>'NonE-biomass'!AJ56+'E-biomass'!AJ56</f>
        <v>24603013815928.434</v>
      </c>
      <c r="AK8" s="310">
        <f>'NonE-biomass'!AK56+'E-biomass'!AK56</f>
        <v>24254265485813.613</v>
      </c>
      <c r="AL8" s="310">
        <f>'NonE-biomass'!AL56+'E-biomass'!AL56</f>
        <v>23940755564602.711</v>
      </c>
      <c r="AM8" s="310">
        <f>'NonE-biomass'!AM56+'E-biomass'!AM56</f>
        <v>23666017626336.395</v>
      </c>
      <c r="AN8" s="310">
        <f>'NonE-biomass'!AN56+'E-biomass'!AN56</f>
        <v>23433535435953.691</v>
      </c>
      <c r="AO8" s="310">
        <f>'NonE-biomass'!AO56+'E-biomass'!AO56</f>
        <v>23246814151866.109</v>
      </c>
      <c r="AP8" s="310">
        <f>'NonE-biomass'!AP56+'E-biomass'!AP56</f>
        <v>23109458014553.738</v>
      </c>
      <c r="AQ8" s="310">
        <f>'NonE-biomass'!AQ56+'E-biomass'!AQ56</f>
        <v>23023315808225.32</v>
      </c>
    </row>
    <row r="9" spans="1:43" x14ac:dyDescent="0.2">
      <c r="A9" s="133" t="s">
        <v>96</v>
      </c>
      <c r="B9" s="310">
        <f>'NonE-biomass'!B57+'E-biomass'!B57</f>
        <v>29328271071000</v>
      </c>
      <c r="C9" s="310">
        <f>'NonE-biomass'!C57+'E-biomass'!C57</f>
        <v>20964241501500</v>
      </c>
      <c r="D9" s="310">
        <f>'NonE-biomass'!D57+'E-biomass'!D57</f>
        <v>22275898604829.102</v>
      </c>
      <c r="E9" s="310">
        <f>'NonE-biomass'!E57+'E-biomass'!E57</f>
        <v>24320367875777.98</v>
      </c>
      <c r="F9" s="310">
        <f>'NonE-biomass'!F57+'E-biomass'!F57</f>
        <v>26306262616583.336</v>
      </c>
      <c r="G9" s="310">
        <f>'NonE-biomass'!G57+'E-biomass'!G57</f>
        <v>27541983773757.48</v>
      </c>
      <c r="H9" s="310">
        <f>'NonE-biomass'!H57+'E-biomass'!H57</f>
        <v>28795007995206.695</v>
      </c>
      <c r="I9" s="310">
        <f>'NonE-biomass'!I57+'E-biomass'!I57</f>
        <v>29645862404886.645</v>
      </c>
      <c r="J9" s="310">
        <f>'NonE-biomass'!J57+'E-biomass'!J57</f>
        <v>30330944439596.406</v>
      </c>
      <c r="K9" s="310">
        <f>'NonE-biomass'!K57+'E-biomass'!K57</f>
        <v>31027676743129.922</v>
      </c>
      <c r="L9" s="310">
        <f>'NonE-biomass'!L57+'E-biomass'!L57</f>
        <v>31645519761699.605</v>
      </c>
      <c r="M9" s="310">
        <f>'NonE-biomass'!M57+'E-biomass'!M57</f>
        <v>32203404162357.059</v>
      </c>
      <c r="N9" s="310">
        <f>'NonE-biomass'!N57+'E-biomass'!N57</f>
        <v>32557093443571.547</v>
      </c>
      <c r="O9" s="310">
        <f>'NonE-biomass'!O57+'E-biomass'!O57</f>
        <v>32893566256367.059</v>
      </c>
      <c r="P9" s="310">
        <f>'NonE-biomass'!P57+'E-biomass'!P57</f>
        <v>33213384095053.133</v>
      </c>
      <c r="Q9" s="310">
        <f>'NonE-biomass'!Q57+'E-biomass'!Q57</f>
        <v>33517329956565.168</v>
      </c>
      <c r="R9" s="310">
        <f>'NonE-biomass'!R57+'E-biomass'!R57</f>
        <v>33806377711826.535</v>
      </c>
      <c r="S9" s="310">
        <f>'NonE-biomass'!S57+'E-biomass'!S57</f>
        <v>33978560169017.328</v>
      </c>
      <c r="T9" s="310">
        <f>'NonE-biomass'!T57+'E-biomass'!T57</f>
        <v>34138627273799.121</v>
      </c>
      <c r="U9" s="310">
        <f>'NonE-biomass'!U57+'E-biomass'!U57</f>
        <v>34287300933824.105</v>
      </c>
      <c r="V9" s="310">
        <f>'NonE-biomass'!V57+'E-biomass'!V57</f>
        <v>34425383654747.648</v>
      </c>
      <c r="W9" s="310">
        <f>'NonE-biomass'!W57+'E-biomass'!W57</f>
        <v>34553742188488.852</v>
      </c>
      <c r="X9" s="310">
        <f>'NonE-biomass'!X57+'E-biomass'!X57</f>
        <v>34376478233751.301</v>
      </c>
      <c r="Y9" s="310">
        <f>'NonE-biomass'!Y57+'E-biomass'!Y57</f>
        <v>34191652035868.184</v>
      </c>
      <c r="Z9" s="310">
        <f>'NonE-biomass'!Z57+'E-biomass'!Z57</f>
        <v>34000233387398.52</v>
      </c>
      <c r="AA9" s="310">
        <f>'NonE-biomass'!AA57+'E-biomass'!AA57</f>
        <v>33803200554994.293</v>
      </c>
      <c r="AB9" s="310">
        <f>'NonE-biomass'!AB57+'E-biomass'!AB57</f>
        <v>33601529804059.023</v>
      </c>
      <c r="AC9" s="310">
        <f>'NonE-biomass'!AC57+'E-biomass'!AC57</f>
        <v>33188937455621.082</v>
      </c>
      <c r="AD9" s="310">
        <f>'NonE-biomass'!AD57+'E-biomass'!AD57</f>
        <v>32773828155976.684</v>
      </c>
      <c r="AE9" s="310">
        <f>'NonE-biomass'!AE57+'E-biomass'!AE57</f>
        <v>32357125575409.09</v>
      </c>
      <c r="AF9" s="310">
        <f>'NonE-biomass'!AF57+'E-biomass'!AF57</f>
        <v>31939725709425.078</v>
      </c>
      <c r="AG9" s="310">
        <f>'NonE-biomass'!AG57+'E-biomass'!AG57</f>
        <v>31522494412211.133</v>
      </c>
      <c r="AH9" s="310">
        <f>'NonE-biomass'!AH57+'E-biomass'!AH57</f>
        <v>31076733764503.75</v>
      </c>
      <c r="AI9" s="310">
        <f>'NonE-biomass'!AI57+'E-biomass'!AI57</f>
        <v>30632810061346.273</v>
      </c>
      <c r="AJ9" s="310">
        <f>'NonE-biomass'!AJ57+'E-biomass'!AJ57</f>
        <v>30191498068629.445</v>
      </c>
      <c r="AK9" s="310">
        <f>'NonE-biomass'!AK57+'E-biomass'!AK57</f>
        <v>29753546254287.105</v>
      </c>
      <c r="AL9" s="310">
        <f>'NonE-biomass'!AL57+'E-biomass'!AL57</f>
        <v>29319680770597.715</v>
      </c>
      <c r="AM9" s="310">
        <f>'NonE-biomass'!AM57+'E-biomass'!AM57</f>
        <v>28831694128492.41</v>
      </c>
      <c r="AN9" s="310">
        <f>'NonE-biomass'!AN57+'E-biomass'!AN57</f>
        <v>28349260008173.664</v>
      </c>
      <c r="AO9" s="310">
        <f>'NonE-biomass'!AO57+'E-biomass'!AO57</f>
        <v>27873072115406.148</v>
      </c>
      <c r="AP9" s="310">
        <f>'NonE-biomass'!AP57+'E-biomass'!AP57</f>
        <v>27403828279168.758</v>
      </c>
      <c r="AQ9" s="310">
        <f>'NonE-biomass'!AQ57+'E-biomass'!AQ57</f>
        <v>26939993348385.313</v>
      </c>
    </row>
    <row r="10" spans="1:43" x14ac:dyDescent="0.2">
      <c r="A10" s="133" t="s">
        <v>97</v>
      </c>
      <c r="B10" s="310">
        <f>'NonE-biomass'!B58+'E-biomass'!B58</f>
        <v>40317344793000</v>
      </c>
      <c r="C10" s="310">
        <f>'NonE-biomass'!C58+'E-biomass'!C58</f>
        <v>129818850183000</v>
      </c>
      <c r="D10" s="310">
        <f>'NonE-biomass'!D58+'E-biomass'!D58</f>
        <v>135983915572794.89</v>
      </c>
      <c r="E10" s="310">
        <f>'NonE-biomass'!E58+'E-biomass'!E58</f>
        <v>145086453579904.81</v>
      </c>
      <c r="F10" s="310">
        <f>'NonE-biomass'!F58+'E-biomass'!F58</f>
        <v>154510319387107.63</v>
      </c>
      <c r="G10" s="310">
        <f>'NonE-biomass'!G58+'E-biomass'!G58</f>
        <v>162944747320762.03</v>
      </c>
      <c r="H10" s="310">
        <f>'NonE-biomass'!H58+'E-biomass'!H58</f>
        <v>171374589101292.81</v>
      </c>
      <c r="I10" s="310">
        <f>'NonE-biomass'!I58+'E-biomass'!I58</f>
        <v>175193330447958.41</v>
      </c>
      <c r="J10" s="310">
        <f>'NonE-biomass'!J58+'E-biomass'!J58</f>
        <v>178993802674671.09</v>
      </c>
      <c r="K10" s="310">
        <f>'NonE-biomass'!K58+'E-biomass'!K58</f>
        <v>182795837690038.94</v>
      </c>
      <c r="L10" s="310">
        <f>'NonE-biomass'!L58+'E-biomass'!L58</f>
        <v>186590045913443.5</v>
      </c>
      <c r="M10" s="310">
        <f>'NonE-biomass'!M58+'E-biomass'!M58</f>
        <v>190379013683301.44</v>
      </c>
      <c r="N10" s="310">
        <f>'NonE-biomass'!N58+'E-biomass'!N58</f>
        <v>190644549571930.63</v>
      </c>
      <c r="O10" s="310">
        <f>'NonE-biomass'!O58+'E-biomass'!O58</f>
        <v>190910068397718.72</v>
      </c>
      <c r="P10" s="310">
        <f>'NonE-biomass'!P58+'E-biomass'!P58</f>
        <v>191175570166220.44</v>
      </c>
      <c r="Q10" s="310">
        <f>'NonE-biomass'!Q58+'E-biomass'!Q58</f>
        <v>191441054882990.41</v>
      </c>
      <c r="R10" s="310">
        <f>'NonE-biomass'!R58+'E-biomass'!R58</f>
        <v>191706522553582.66</v>
      </c>
      <c r="S10" s="310">
        <f>'NonE-biomass'!S58+'E-biomass'!S58</f>
        <v>189529365965769.13</v>
      </c>
      <c r="T10" s="310">
        <f>'NonE-biomass'!T58+'E-biomass'!T58</f>
        <v>187352250269164.66</v>
      </c>
      <c r="U10" s="310">
        <f>'NonE-biomass'!U58+'E-biomass'!U58</f>
        <v>185175175463974.94</v>
      </c>
      <c r="V10" s="310">
        <f>'NonE-biomass'!V58+'E-biomass'!V58</f>
        <v>182998141550405.88</v>
      </c>
      <c r="W10" s="310">
        <f>'NonE-biomass'!W58+'E-biomass'!W58</f>
        <v>180821148528663.13</v>
      </c>
      <c r="X10" s="310">
        <f>'NonE-biomass'!X58+'E-biomass'!X58</f>
        <v>176740833909103.81</v>
      </c>
      <c r="Y10" s="310">
        <f>'NonE-biomass'!Y58+'E-biomass'!Y58</f>
        <v>172660595967761.94</v>
      </c>
      <c r="Z10" s="310">
        <f>'NonE-biomass'!Z58+'E-biomass'!Z58</f>
        <v>168580434705021.75</v>
      </c>
      <c r="AA10" s="310">
        <f>'NonE-biomass'!AA58+'E-biomass'!AA58</f>
        <v>164500350121267.72</v>
      </c>
      <c r="AB10" s="310">
        <f>'NonE-biomass'!AB58+'E-biomass'!AB58</f>
        <v>160420342216884.03</v>
      </c>
      <c r="AC10" s="310">
        <f>'NonE-biomass'!AC58+'E-biomass'!AC58</f>
        <v>156340410992254.88</v>
      </c>
      <c r="AD10" s="310">
        <f>'NonE-biomass'!AD58+'E-biomass'!AD58</f>
        <v>152260556447764.25</v>
      </c>
      <c r="AE10" s="310">
        <f>'NonE-biomass'!AE58+'E-biomass'!AE58</f>
        <v>148180778583796.03</v>
      </c>
      <c r="AF10" s="310">
        <f>'NonE-biomass'!AF58+'E-biomass'!AF58</f>
        <v>144101077400734.13</v>
      </c>
      <c r="AG10" s="310">
        <f>'NonE-biomass'!AG58+'E-biomass'!AG58</f>
        <v>140021452898962.16</v>
      </c>
      <c r="AH10" s="310">
        <f>'NonE-biomass'!AH58+'E-biomass'!AH58</f>
        <v>136485661557484.5</v>
      </c>
      <c r="AI10" s="310">
        <f>'NonE-biomass'!AI58+'E-biomass'!AI58</f>
        <v>132949936673350.72</v>
      </c>
      <c r="AJ10" s="310">
        <f>'NonE-biomass'!AJ58+'E-biomass'!AJ58</f>
        <v>129414278246893.16</v>
      </c>
      <c r="AK10" s="310">
        <f>'NonE-biomass'!AK58+'E-biomass'!AK58</f>
        <v>125878686278444.19</v>
      </c>
      <c r="AL10" s="310">
        <f>'NonE-biomass'!AL58+'E-biomass'!AL58</f>
        <v>122343160768336.03</v>
      </c>
      <c r="AM10" s="310">
        <f>'NonE-biomass'!AM58+'E-biomass'!AM58</f>
        <v>118630162143451.5</v>
      </c>
      <c r="AN10" s="310">
        <f>'NonE-biomass'!AN58+'E-biomass'!AN58</f>
        <v>114917233316211.31</v>
      </c>
      <c r="AO10" s="310">
        <f>'NonE-biomass'!AO58+'E-biomass'!AO58</f>
        <v>111204374286964.08</v>
      </c>
      <c r="AP10" s="310">
        <f>'NonE-biomass'!AP58+'E-biomass'!AP58</f>
        <v>107491585056058.23</v>
      </c>
      <c r="AQ10" s="310">
        <f>'NonE-biomass'!AQ58+'E-biomass'!AQ58</f>
        <v>103778039062731.59</v>
      </c>
    </row>
    <row r="11" spans="1:43" x14ac:dyDescent="0.2">
      <c r="A11" s="133" t="s">
        <v>98</v>
      </c>
      <c r="B11" s="310">
        <f>'NonE-biomass'!B59+'E-biomass'!B59</f>
        <v>28769928346500.012</v>
      </c>
      <c r="C11" s="310">
        <f>'NonE-biomass'!C59+'E-biomass'!C59</f>
        <v>68634487745999.992</v>
      </c>
      <c r="D11" s="310">
        <f>'NonE-biomass'!D59+'E-biomass'!D59</f>
        <v>74827387921725.016</v>
      </c>
      <c r="E11" s="310">
        <f>'NonE-biomass'!E59+'E-biomass'!E59</f>
        <v>82812977725171.594</v>
      </c>
      <c r="F11" s="310">
        <f>'NonE-biomass'!F59+'E-biomass'!F59</f>
        <v>91606747431653.172</v>
      </c>
      <c r="G11" s="310">
        <f>'NonE-biomass'!G59+'E-biomass'!G59</f>
        <v>97654008670131.625</v>
      </c>
      <c r="H11" s="310">
        <f>'NonE-biomass'!H59+'E-biomass'!H59</f>
        <v>103695816877616.2</v>
      </c>
      <c r="I11" s="310">
        <f>'NonE-biomass'!I59+'E-biomass'!I59</f>
        <v>108450854786335.03</v>
      </c>
      <c r="J11" s="310">
        <f>'NonE-biomass'!J59+'E-biomass'!J59</f>
        <v>112100627429185.72</v>
      </c>
      <c r="K11" s="310">
        <f>'NonE-biomass'!K59+'E-biomass'!K59</f>
        <v>115795939958678.66</v>
      </c>
      <c r="L11" s="310">
        <f>'NonE-biomass'!L59+'E-biomass'!L59</f>
        <v>118971387193888.09</v>
      </c>
      <c r="M11" s="310">
        <f>'NonE-biomass'!M59+'E-biomass'!M59</f>
        <v>121776483472316.17</v>
      </c>
      <c r="N11" s="310">
        <f>'NonE-biomass'!N59+'E-biomass'!N59</f>
        <v>123699561340600.14</v>
      </c>
      <c r="O11" s="310">
        <f>'NonE-biomass'!O59+'E-biomass'!O59</f>
        <v>125582402590016.41</v>
      </c>
      <c r="P11" s="310">
        <f>'NonE-biomass'!P59+'E-biomass'!P59</f>
        <v>127432417204672.36</v>
      </c>
      <c r="Q11" s="310">
        <f>'NonE-biomass'!Q59+'E-biomass'!Q59</f>
        <v>129257536178725.5</v>
      </c>
      <c r="R11" s="310">
        <f>'NonE-biomass'!R59+'E-biomass'!R59</f>
        <v>131065965250247.78</v>
      </c>
      <c r="S11" s="310">
        <f>'NonE-biomass'!S59+'E-biomass'!S59</f>
        <v>132123461439611.09</v>
      </c>
      <c r="T11" s="310">
        <f>'NonE-biomass'!T59+'E-biomass'!T59</f>
        <v>133179402099657.25</v>
      </c>
      <c r="U11" s="310">
        <f>'NonE-biomass'!U59+'E-biomass'!U59</f>
        <v>134233810492865.23</v>
      </c>
      <c r="V11" s="310">
        <f>'NonE-biomass'!V59+'E-biomass'!V59</f>
        <v>135286710976043.75</v>
      </c>
      <c r="W11" s="310">
        <f>'NonE-biomass'!W59+'E-biomass'!W59</f>
        <v>136338128947349.98</v>
      </c>
      <c r="X11" s="310">
        <f>'NonE-biomass'!X59+'E-biomass'!X59</f>
        <v>136814499266013.27</v>
      </c>
      <c r="Y11" s="310">
        <f>'NonE-biomass'!Y59+'E-biomass'!Y59</f>
        <v>137289557429639.27</v>
      </c>
      <c r="Z11" s="310">
        <f>'NonE-biomass'!Z59+'E-biomass'!Z59</f>
        <v>137763331716580.61</v>
      </c>
      <c r="AA11" s="310">
        <f>'NonE-biomass'!AA59+'E-biomass'!AA59</f>
        <v>138235851237034.88</v>
      </c>
      <c r="AB11" s="310">
        <f>'NonE-biomass'!AB59+'E-biomass'!AB59</f>
        <v>138707145881890.69</v>
      </c>
      <c r="AC11" s="310">
        <f>'NonE-biomass'!AC59+'E-biomass'!AC59</f>
        <v>138685087220111.92</v>
      </c>
      <c r="AD11" s="310">
        <f>'NonE-biomass'!AD59+'E-biomass'!AD59</f>
        <v>138661965950614.02</v>
      </c>
      <c r="AE11" s="310">
        <f>'NonE-biomass'!AE59+'E-biomass'!AE59</f>
        <v>138637814069105.91</v>
      </c>
      <c r="AF11" s="310">
        <f>'NonE-biomass'!AF59+'E-biomass'!AF59</f>
        <v>138612664155521.94</v>
      </c>
      <c r="AG11" s="310">
        <f>'NonE-biomass'!AG59+'E-biomass'!AG59</f>
        <v>138586549327417.59</v>
      </c>
      <c r="AH11" s="310">
        <f>'NonE-biomass'!AH59+'E-biomass'!AH59</f>
        <v>138112590100827.28</v>
      </c>
      <c r="AI11" s="310">
        <f>'NonE-biomass'!AI59+'E-biomass'!AI59</f>
        <v>137637824981400.67</v>
      </c>
      <c r="AJ11" s="310">
        <f>'NonE-biomass'!AJ59+'E-biomass'!AJ59</f>
        <v>137162288488361.63</v>
      </c>
      <c r="AK11" s="310">
        <f>'NonE-biomass'!AK59+'E-biomass'!AK59</f>
        <v>136686015504586.42</v>
      </c>
      <c r="AL11" s="310">
        <f>'NonE-biomass'!AL59+'E-biomass'!AL59</f>
        <v>136209041236555.81</v>
      </c>
      <c r="AM11" s="310">
        <f>'NonE-biomass'!AM59+'E-biomass'!AM59</f>
        <v>135649313954966.89</v>
      </c>
      <c r="AN11" s="310">
        <f>'NonE-biomass'!AN59+'E-biomass'!AN59</f>
        <v>135088973442871.94</v>
      </c>
      <c r="AO11" s="310">
        <f>'NonE-biomass'!AO59+'E-biomass'!AO59</f>
        <v>134528055662769.34</v>
      </c>
      <c r="AP11" s="310">
        <f>'NonE-biomass'!AP59+'E-biomass'!AP59</f>
        <v>133966596755929.56</v>
      </c>
      <c r="AQ11" s="310">
        <f>'NonE-biomass'!AQ59+'E-biomass'!AQ59</f>
        <v>133394548819678.94</v>
      </c>
    </row>
    <row r="12" spans="1:43" x14ac:dyDescent="0.2">
      <c r="A12" s="133" t="s">
        <v>99</v>
      </c>
      <c r="B12" s="310">
        <f>'NonE-biomass'!B60+'E-biomass'!B60</f>
        <v>4522298286000</v>
      </c>
      <c r="C12" s="310">
        <f>'NonE-biomass'!C60+'E-biomass'!C60</f>
        <v>3847286932500</v>
      </c>
      <c r="D12" s="310">
        <f>'NonE-biomass'!D60+'E-biomass'!D60</f>
        <v>3922235264367.6685</v>
      </c>
      <c r="E12" s="310">
        <f>'NonE-biomass'!E60+'E-biomass'!E60</f>
        <v>4330181518142.1724</v>
      </c>
      <c r="F12" s="310">
        <f>'NonE-biomass'!F60+'E-biomass'!F60</f>
        <v>4460269243746.2539</v>
      </c>
      <c r="G12" s="310">
        <f>'NonE-biomass'!G60+'E-biomass'!G60</f>
        <v>4594553596304.1172</v>
      </c>
      <c r="H12" s="310">
        <f>'NonE-biomass'!H60+'E-biomass'!H60</f>
        <v>4761435383718.582</v>
      </c>
      <c r="I12" s="310">
        <f>'NonE-biomass'!I60+'E-biomass'!I60</f>
        <v>4938932887483.1113</v>
      </c>
      <c r="J12" s="310">
        <f>'NonE-biomass'!J60+'E-biomass'!J60</f>
        <v>5051235366871.4668</v>
      </c>
      <c r="K12" s="310">
        <f>'NonE-biomass'!K60+'E-biomass'!K60</f>
        <v>5137334292134.4521</v>
      </c>
      <c r="L12" s="310">
        <f>'NonE-biomass'!L60+'E-biomass'!L60</f>
        <v>5176638366169.873</v>
      </c>
      <c r="M12" s="310">
        <f>'NonE-biomass'!M60+'E-biomass'!M60</f>
        <v>5174362221868.29</v>
      </c>
      <c r="N12" s="310">
        <f>'NonE-biomass'!N60+'E-biomass'!N60</f>
        <v>5174135583887.3828</v>
      </c>
      <c r="O12" s="310">
        <f>'NonE-biomass'!O60+'E-biomass'!O60</f>
        <v>5148653992258.9521</v>
      </c>
      <c r="P12" s="310">
        <f>'NonE-biomass'!P60+'E-biomass'!P60</f>
        <v>5104650787636.3555</v>
      </c>
      <c r="Q12" s="310">
        <f>'NonE-biomass'!Q60+'E-biomass'!Q60</f>
        <v>5048894530143.2314</v>
      </c>
      <c r="R12" s="310">
        <f>'NonE-biomass'!R60+'E-biomass'!R60</f>
        <v>4987994796363.0508</v>
      </c>
      <c r="S12" s="310">
        <f>'NonE-biomass'!S60+'E-biomass'!S60</f>
        <v>4943920632465.3496</v>
      </c>
      <c r="T12" s="310">
        <f>'NonE-biomass'!T60+'E-biomass'!T60</f>
        <v>4900836176854.624</v>
      </c>
      <c r="U12" s="310">
        <f>'NonE-biomass'!U60+'E-biomass'!U60</f>
        <v>4858768884385.71</v>
      </c>
      <c r="V12" s="310">
        <f>'NonE-biomass'!V60+'E-biomass'!V60</f>
        <v>4817745152317.9756</v>
      </c>
      <c r="W12" s="310">
        <f>'NonE-biomass'!W60+'E-biomass'!W60</f>
        <v>4777790402847.9121</v>
      </c>
      <c r="X12" s="310">
        <f>'NonE-biomass'!X60+'E-biomass'!X60</f>
        <v>4738929166723.0596</v>
      </c>
      <c r="Y12" s="310">
        <f>'NonE-biomass'!Y60+'E-biomass'!Y60</f>
        <v>4701185167867.373</v>
      </c>
      <c r="Z12" s="310">
        <f>'NonE-biomass'!Z60+'E-biomass'!Z60</f>
        <v>4664581408966.7109</v>
      </c>
      <c r="AA12" s="310">
        <f>'NonE-biomass'!AA60+'E-biomass'!AA60</f>
        <v>4629140257981.585</v>
      </c>
      <c r="AB12" s="310">
        <f>'NonE-biomass'!AB60+'E-biomass'!AB60</f>
        <v>4594883535573.1602</v>
      </c>
      <c r="AC12" s="310">
        <f>'NonE-biomass'!AC60+'E-biomass'!AC60</f>
        <v>4561832603446.8291</v>
      </c>
      <c r="AD12" s="310">
        <f>'NonE-biomass'!AD60+'E-biomass'!AD60</f>
        <v>4530008453636.8516</v>
      </c>
      <c r="AE12" s="310">
        <f>'NonE-biomass'!AE60+'E-biomass'!AE60</f>
        <v>4499431798774.4033</v>
      </c>
      <c r="AF12" s="310">
        <f>'NonE-biomass'!AF60+'E-biomass'!AF60</f>
        <v>4470123163400.3496</v>
      </c>
      <c r="AG12" s="310">
        <f>'NonE-biomass'!AG60+'E-biomass'!AG60</f>
        <v>4442102976403.5898</v>
      </c>
      <c r="AH12" s="310">
        <f>'NonE-biomass'!AH60+'E-biomass'!AH60</f>
        <v>4415391664685.4736</v>
      </c>
      <c r="AI12" s="310">
        <f>'NonE-biomass'!AI60+'E-biomass'!AI60</f>
        <v>4390009748170.8511</v>
      </c>
      <c r="AJ12" s="310">
        <f>'NonE-biomass'!AJ60+'E-biomass'!AJ60</f>
        <v>4365977936306.6533</v>
      </c>
      <c r="AK12" s="310">
        <f>'NonE-biomass'!AK60+'E-biomass'!AK60</f>
        <v>4343317226210.0044</v>
      </c>
      <c r="AL12" s="310">
        <f>'NonE-biomass'!AL60+'E-biomass'!AL60</f>
        <v>4322049002649.6167</v>
      </c>
      <c r="AM12" s="310">
        <f>'NonE-biomass'!AM60+'E-biomass'!AM60</f>
        <v>4302195140066.4058</v>
      </c>
      <c r="AN12" s="310">
        <f>'NonE-biomass'!AN60+'E-biomass'!AN60</f>
        <v>4283778106862.6528</v>
      </c>
      <c r="AO12" s="310">
        <f>'NonE-biomass'!AO60+'E-biomass'!AO60</f>
        <v>4266821072213.1235</v>
      </c>
      <c r="AP12" s="310">
        <f>'NonE-biomass'!AP60+'E-biomass'!AP60</f>
        <v>4251348015676.9536</v>
      </c>
      <c r="AQ12" s="310">
        <f>'NonE-biomass'!AQ60+'E-biomass'!AQ60</f>
        <v>4237029607036.1528</v>
      </c>
    </row>
    <row r="13" spans="1:43" x14ac:dyDescent="0.2">
      <c r="A13" s="133" t="s">
        <v>100</v>
      </c>
      <c r="B13" s="310">
        <f>'NonE-biomass'!B61+'E-biomass'!B61</f>
        <v>1505580879000</v>
      </c>
      <c r="C13" s="310">
        <f>'NonE-biomass'!C61+'E-biomass'!C61</f>
        <v>1208353657500</v>
      </c>
      <c r="D13" s="310">
        <f>'NonE-biomass'!D61+'E-biomass'!D61</f>
        <v>1353136163373.8994</v>
      </c>
      <c r="E13" s="310">
        <f>'NonE-biomass'!E61+'E-biomass'!E61</f>
        <v>1489214016589.4749</v>
      </c>
      <c r="F13" s="310">
        <f>'NonE-biomass'!F61+'E-biomass'!F61</f>
        <v>1552987738470.6602</v>
      </c>
      <c r="G13" s="310">
        <f>'NonE-biomass'!G61+'E-biomass'!G61</f>
        <v>1632626385710.7024</v>
      </c>
      <c r="H13" s="310">
        <f>'NonE-biomass'!H61+'E-biomass'!H61</f>
        <v>1734159265124.3064</v>
      </c>
      <c r="I13" s="310">
        <f>'NonE-biomass'!I61+'E-biomass'!I61</f>
        <v>1832279771604.6614</v>
      </c>
      <c r="J13" s="310">
        <f>'NonE-biomass'!J61+'E-biomass'!J61</f>
        <v>1917448844568.5652</v>
      </c>
      <c r="K13" s="310">
        <f>'NonE-biomass'!K61+'E-biomass'!K61</f>
        <v>1991764036226.9304</v>
      </c>
      <c r="L13" s="310">
        <f>'NonE-biomass'!L61+'E-biomass'!L61</f>
        <v>2056734489820.583</v>
      </c>
      <c r="M13" s="310">
        <f>'NonE-biomass'!M61+'E-biomass'!M61</f>
        <v>2115015425614.0864</v>
      </c>
      <c r="N13" s="310">
        <f>'NonE-biomass'!N61+'E-biomass'!N61</f>
        <v>2171977934480.9502</v>
      </c>
      <c r="O13" s="310">
        <f>'NonE-biomass'!O61+'E-biomass'!O61</f>
        <v>2226239033670.875</v>
      </c>
      <c r="P13" s="310">
        <f>'NonE-biomass'!P61+'E-biomass'!P61</f>
        <v>2278533098055.5913</v>
      </c>
      <c r="Q13" s="310">
        <f>'NonE-biomass'!Q61+'E-biomass'!Q61</f>
        <v>2329693046097.1265</v>
      </c>
      <c r="R13" s="310">
        <f>'NonE-biomass'!R61+'E-biomass'!R61</f>
        <v>2380644393452.9727</v>
      </c>
      <c r="S13" s="310">
        <f>'NonE-biomass'!S61+'E-biomass'!S61</f>
        <v>2434747686325.0605</v>
      </c>
      <c r="T13" s="310">
        <f>'NonE-biomass'!T61+'E-biomass'!T61</f>
        <v>2489608439131.8613</v>
      </c>
      <c r="U13" s="310">
        <f>'NonE-biomass'!U61+'E-biomass'!U61</f>
        <v>2545053099777.7925</v>
      </c>
      <c r="V13" s="310">
        <f>'NonE-biomass'!V61+'E-biomass'!V61</f>
        <v>2600892641580.2388</v>
      </c>
      <c r="W13" s="310">
        <f>'NonE-biomass'!W61+'E-biomass'!W61</f>
        <v>2656922243911.4839</v>
      </c>
      <c r="X13" s="310">
        <f>'NonE-biomass'!X61+'E-biomass'!X61</f>
        <v>2712921124181.6162</v>
      </c>
      <c r="Y13" s="310">
        <f>'NonE-biomass'!Y61+'E-biomass'!Y61</f>
        <v>2768652540840.4678</v>
      </c>
      <c r="Z13" s="310">
        <f>'NonE-biomass'!Z61+'E-biomass'!Z61</f>
        <v>2823863987144.1577</v>
      </c>
      <c r="AA13" s="310">
        <f>'NonE-biomass'!AA61+'E-biomass'!AA61</f>
        <v>2878287595092.5405</v>
      </c>
      <c r="AB13" s="310">
        <f>'NonE-biomass'!AB61+'E-biomass'!AB61</f>
        <v>2931640768143.3037</v>
      </c>
      <c r="AC13" s="310">
        <f>'NonE-biomass'!AC61+'E-biomass'!AC61</f>
        <v>2983627059994.877</v>
      </c>
      <c r="AD13" s="310">
        <f>'NonE-biomass'!AD61+'E-biomass'!AD61</f>
        <v>3033937314858.1089</v>
      </c>
      <c r="AE13" s="310">
        <f>'NonE-biomass'!AE61+'E-biomass'!AE61</f>
        <v>3082251082165.1235</v>
      </c>
      <c r="AF13" s="310">
        <f>'NonE-biomass'!AF61+'E-biomass'!AF61</f>
        <v>3128238315565.543</v>
      </c>
      <c r="AG13" s="310">
        <f>'NonE-biomass'!AG61+'E-biomass'!AG61</f>
        <v>3171561362317.665</v>
      </c>
      <c r="AH13" s="310">
        <f>'NonE-biomass'!AH61+'E-biomass'!AH61</f>
        <v>3211877244794.7461</v>
      </c>
      <c r="AI13" s="310">
        <f>'NonE-biomass'!AI61+'E-biomass'!AI61</f>
        <v>3248840230810.9629</v>
      </c>
      <c r="AJ13" s="310">
        <f>'NonE-biomass'!AJ61+'E-biomass'!AJ61</f>
        <v>3282104683865.7832</v>
      </c>
      <c r="AK13" s="310">
        <f>'NonE-biomass'!AK61+'E-biomass'!AK61</f>
        <v>3311328178268.6958</v>
      </c>
      <c r="AL13" s="310">
        <f>'NonE-biomass'!AL61+'E-biomass'!AL61</f>
        <v>3336174857523.6665</v>
      </c>
      <c r="AM13" s="310">
        <f>'NonE-biomass'!AM61+'E-biomass'!AM61</f>
        <v>3356319007433.4248</v>
      </c>
      <c r="AN13" s="310">
        <f>'NonE-biomass'!AN61+'E-biomass'!AN61</f>
        <v>3371448808263.0464</v>
      </c>
      <c r="AO13" s="310">
        <f>'NonE-biomass'!AO61+'E-biomass'!AO61</f>
        <v>3381270223141.248</v>
      </c>
      <c r="AP13" s="310">
        <f>'NonE-biomass'!AP61+'E-biomass'!AP61</f>
        <v>3385510972858.7725</v>
      </c>
      <c r="AQ13" s="310">
        <f>'NonE-biomass'!AQ61+'E-biomass'!AQ61</f>
        <v>3383639176055.2861</v>
      </c>
    </row>
    <row r="14" spans="1:43" x14ac:dyDescent="0.2">
      <c r="A14" s="133" t="s">
        <v>101</v>
      </c>
      <c r="B14" s="310">
        <f>'NonE-biomass'!B62+'E-biomass'!B62</f>
        <v>25011531798000</v>
      </c>
      <c r="C14" s="310">
        <f>'NonE-biomass'!C62+'E-biomass'!C62</f>
        <v>23064276823500</v>
      </c>
      <c r="D14" s="310">
        <f>'NonE-biomass'!D62+'E-biomass'!D62</f>
        <v>27104790000451.621</v>
      </c>
      <c r="E14" s="310">
        <f>'NonE-biomass'!E62+'E-biomass'!E62</f>
        <v>28024064035085.641</v>
      </c>
      <c r="F14" s="310">
        <f>'NonE-biomass'!F62+'E-biomass'!F62</f>
        <v>29762456755883.578</v>
      </c>
      <c r="G14" s="310">
        <f>'NonE-biomass'!G62+'E-biomass'!G62</f>
        <v>30693009843943.18</v>
      </c>
      <c r="H14" s="310">
        <f>'NonE-biomass'!H62+'E-biomass'!H62</f>
        <v>31486655196424.555</v>
      </c>
      <c r="I14" s="310">
        <f>'NonE-biomass'!I62+'E-biomass'!I62</f>
        <v>33173137415678.922</v>
      </c>
      <c r="J14" s="310">
        <f>'NonE-biomass'!J62+'E-biomass'!J62</f>
        <v>33307356281036.488</v>
      </c>
      <c r="K14" s="310">
        <f>'NonE-biomass'!K62+'E-biomass'!K62</f>
        <v>33594471102500.031</v>
      </c>
      <c r="L14" s="310">
        <f>'NonE-biomass'!L62+'E-biomass'!L62</f>
        <v>33249971887499.355</v>
      </c>
      <c r="M14" s="310">
        <f>'NonE-biomass'!M62+'E-biomass'!M62</f>
        <v>32502851157098.039</v>
      </c>
      <c r="N14" s="310">
        <f>'NonE-biomass'!N62+'E-biomass'!N62</f>
        <v>31897548363447.75</v>
      </c>
      <c r="O14" s="310">
        <f>'NonE-biomass'!O62+'E-biomass'!O62</f>
        <v>31297850217703.18</v>
      </c>
      <c r="P14" s="310">
        <f>'NonE-biomass'!P62+'E-biomass'!P62</f>
        <v>30703750860710.273</v>
      </c>
      <c r="Q14" s="310">
        <f>'NonE-biomass'!Q62+'E-biomass'!Q62</f>
        <v>30115244434037.57</v>
      </c>
      <c r="R14" s="310">
        <f>'NonE-biomass'!R62+'E-biomass'!R62</f>
        <v>29532325079976.324</v>
      </c>
      <c r="S14" s="310">
        <f>'NonE-biomass'!S62+'E-biomass'!S62</f>
        <v>29035988197392.523</v>
      </c>
      <c r="T14" s="310">
        <f>'NonE-biomass'!T62+'E-biomass'!T62</f>
        <v>28539320611009.055</v>
      </c>
      <c r="U14" s="310">
        <f>'NonE-biomass'!U62+'E-biomass'!U62</f>
        <v>28042322627622.77</v>
      </c>
      <c r="V14" s="310">
        <f>'NonE-biomass'!V62+'E-biomass'!V62</f>
        <v>27544994554013.852</v>
      </c>
      <c r="W14" s="310">
        <f>'NonE-biomass'!W62+'E-biomass'!W62</f>
        <v>27047336696945.711</v>
      </c>
      <c r="X14" s="310">
        <f>'NonE-biomass'!X62+'E-biomass'!X62</f>
        <v>26361175356168.148</v>
      </c>
      <c r="Y14" s="310">
        <f>'NonE-biomass'!Y62+'E-biomass'!Y62</f>
        <v>25674564612164.852</v>
      </c>
      <c r="Z14" s="310">
        <f>'NonE-biomass'!Z62+'E-biomass'!Z62</f>
        <v>24987504885484.953</v>
      </c>
      <c r="AA14" s="310">
        <f>'NonE-biomass'!AA62+'E-biomass'!AA62</f>
        <v>24299996596654.664</v>
      </c>
      <c r="AB14" s="310">
        <f>'NonE-biomass'!AB62+'E-biomass'!AB62</f>
        <v>23612040166177.219</v>
      </c>
      <c r="AC14" s="310">
        <f>'NonE-biomass'!AC62+'E-biomass'!AC62</f>
        <v>23082200987667.617</v>
      </c>
      <c r="AD14" s="310">
        <f>'NonE-biomass'!AD62+'E-biomass'!AD62</f>
        <v>22552015342498.324</v>
      </c>
      <c r="AE14" s="310">
        <f>'NonE-biomass'!AE62+'E-biomass'!AE62</f>
        <v>22021483555352.215</v>
      </c>
      <c r="AF14" s="310">
        <f>'NonE-biomass'!AF62+'E-biomass'!AF62</f>
        <v>21490605950894.461</v>
      </c>
      <c r="AG14" s="310">
        <f>'NonE-biomass'!AG62+'E-biomass'!AG62</f>
        <v>20959382853772.516</v>
      </c>
      <c r="AH14" s="310">
        <f>'NonE-biomass'!AH62+'E-biomass'!AH62</f>
        <v>20642304752218.43</v>
      </c>
      <c r="AI14" s="310">
        <f>'NonE-biomass'!AI62+'E-biomass'!AI62</f>
        <v>20325017557782.84</v>
      </c>
      <c r="AJ14" s="310">
        <f>'NonE-biomass'!AJ62+'E-biomass'!AJ62</f>
        <v>20007521465769.152</v>
      </c>
      <c r="AK14" s="310">
        <f>'NonE-biomass'!AK62+'E-biomass'!AK62</f>
        <v>19689816671470.16</v>
      </c>
      <c r="AL14" s="310">
        <f>'NonE-biomass'!AL62+'E-biomass'!AL62</f>
        <v>19371903370167.945</v>
      </c>
      <c r="AM14" s="310">
        <f>'NonE-biomass'!AM62+'E-biomass'!AM62</f>
        <v>19216131508128.668</v>
      </c>
      <c r="AN14" s="310">
        <f>'NonE-biomass'!AN62+'E-biomass'!AN62</f>
        <v>19060253792782.609</v>
      </c>
      <c r="AO14" s="310">
        <f>'NonE-biomass'!AO62+'E-biomass'!AO62</f>
        <v>18904270321692.785</v>
      </c>
      <c r="AP14" s="310">
        <f>'NonE-biomass'!AP62+'E-biomass'!AP62</f>
        <v>18748181192416.859</v>
      </c>
      <c r="AQ14" s="310">
        <f>'NonE-biomass'!AQ62+'E-biomass'!AQ62</f>
        <v>18590642124199.75</v>
      </c>
    </row>
    <row r="15" spans="1:43" x14ac:dyDescent="0.2">
      <c r="A15" s="133" t="s">
        <v>102</v>
      </c>
      <c r="B15" s="310">
        <f>'NonE-biomass'!B63+'E-biomass'!B63</f>
        <v>28189363026000</v>
      </c>
      <c r="C15" s="310">
        <f>'NonE-biomass'!C63+'E-biomass'!C63</f>
        <v>13136332060500</v>
      </c>
      <c r="D15" s="310">
        <f>'NonE-biomass'!D63+'E-biomass'!D63</f>
        <v>15387898527527.869</v>
      </c>
      <c r="E15" s="310">
        <f>'NonE-biomass'!E63+'E-biomass'!E63</f>
        <v>16436282556792.271</v>
      </c>
      <c r="F15" s="310">
        <f>'NonE-biomass'!F63+'E-biomass'!F63</f>
        <v>18056474653095.41</v>
      </c>
      <c r="G15" s="310">
        <f>'NonE-biomass'!G63+'E-biomass'!G63</f>
        <v>19123849429050.254</v>
      </c>
      <c r="H15" s="310">
        <f>'NonE-biomass'!H63+'E-biomass'!H63</f>
        <v>20134032674489.359</v>
      </c>
      <c r="I15" s="310">
        <f>'NonE-biomass'!I63+'E-biomass'!I63</f>
        <v>21261443530061.566</v>
      </c>
      <c r="J15" s="310">
        <f>'NonE-biomass'!J63+'E-biomass'!J63</f>
        <v>21575408094312.051</v>
      </c>
      <c r="K15" s="310">
        <f>'NonE-biomass'!K63+'E-biomass'!K63</f>
        <v>21968844842790.883</v>
      </c>
      <c r="L15" s="310">
        <f>'NonE-biomass'!L63+'E-biomass'!L63</f>
        <v>22019009397019.793</v>
      </c>
      <c r="M15" s="310">
        <f>'NonE-biomass'!M63+'E-biomass'!M63</f>
        <v>21842355081669.711</v>
      </c>
      <c r="N15" s="310">
        <f>'NonE-biomass'!N63+'E-biomass'!N63</f>
        <v>21742997645365.785</v>
      </c>
      <c r="O15" s="310">
        <f>'NonE-biomass'!O63+'E-biomass'!O63</f>
        <v>21643322605786.359</v>
      </c>
      <c r="P15" s="310">
        <f>'NonE-biomass'!P63+'E-biomass'!P63</f>
        <v>21543330192613.789</v>
      </c>
      <c r="Q15" s="310">
        <f>'NonE-biomass'!Q63+'E-biomass'!Q63</f>
        <v>21443020635502.469</v>
      </c>
      <c r="R15" s="310">
        <f>'NonE-biomass'!R63+'E-biomass'!R63</f>
        <v>21342394164078.848</v>
      </c>
      <c r="S15" s="310">
        <f>'NonE-biomass'!S63+'E-biomass'!S63</f>
        <v>21106170496620.008</v>
      </c>
      <c r="T15" s="310">
        <f>'NonE-biomass'!T63+'E-biomass'!T63</f>
        <v>20869808110840.023</v>
      </c>
      <c r="U15" s="310">
        <f>'NonE-biomass'!U63+'E-biomass'!U63</f>
        <v>20633307073494.234</v>
      </c>
      <c r="V15" s="310">
        <f>'NonE-biomass'!V63+'E-biomass'!V63</f>
        <v>20396667451334.367</v>
      </c>
      <c r="W15" s="310">
        <f>'NonE-biomass'!W63+'E-biomass'!W63</f>
        <v>20159889311108.512</v>
      </c>
      <c r="X15" s="310">
        <f>'NonE-biomass'!X63+'E-biomass'!X63</f>
        <v>19710703603827.605</v>
      </c>
      <c r="Y15" s="310">
        <f>'NonE-biomass'!Y63+'E-biomass'!Y63</f>
        <v>19261260041725.734</v>
      </c>
      <c r="Z15" s="310">
        <f>'NonE-biomass'!Z63+'E-biomass'!Z63</f>
        <v>18811558749869.184</v>
      </c>
      <c r="AA15" s="310">
        <f>'NonE-biomass'!AA63+'E-biomass'!AA63</f>
        <v>18361599853317.469</v>
      </c>
      <c r="AB15" s="310">
        <f>'NonE-biomass'!AB63+'E-biomass'!AB63</f>
        <v>17911383477123.27</v>
      </c>
      <c r="AC15" s="310">
        <f>'NonE-biomass'!AC63+'E-biomass'!AC63</f>
        <v>17460909746332.479</v>
      </c>
      <c r="AD15" s="310">
        <f>'NonE-biomass'!AD63+'E-biomass'!AD63</f>
        <v>17010178785984.189</v>
      </c>
      <c r="AE15" s="310">
        <f>'NonE-biomass'!AE63+'E-biomass'!AE63</f>
        <v>16559190721110.688</v>
      </c>
      <c r="AF15" s="310">
        <f>'NonE-biomass'!AF63+'E-biomass'!AF63</f>
        <v>16107945676737.453</v>
      </c>
      <c r="AG15" s="310">
        <f>'NonE-biomass'!AG63+'E-biomass'!AG63</f>
        <v>15656443777883.172</v>
      </c>
      <c r="AH15" s="310">
        <f>'NonE-biomass'!AH63+'E-biomass'!AH63</f>
        <v>15265503890157.961</v>
      </c>
      <c r="AI15" s="310">
        <f>'NonE-biomass'!AI63+'E-biomass'!AI63</f>
        <v>14874341421240.408</v>
      </c>
      <c r="AJ15" s="310">
        <f>'NonE-biomass'!AJ63+'E-biomass'!AJ63</f>
        <v>14482956479470.129</v>
      </c>
      <c r="AK15" s="310">
        <f>'NonE-biomass'!AK63+'E-biomass'!AK63</f>
        <v>14091349173180.861</v>
      </c>
      <c r="AL15" s="310">
        <f>'NonE-biomass'!AL63+'E-biomass'!AL63</f>
        <v>13699519610700.426</v>
      </c>
      <c r="AM15" s="310">
        <f>'NonE-biomass'!AM63+'E-biomass'!AM63</f>
        <v>13287580544288.934</v>
      </c>
      <c r="AN15" s="310">
        <f>'NonE-biomass'!AN63+'E-biomass'!AN63</f>
        <v>12875408346580.928</v>
      </c>
      <c r="AO15" s="310">
        <f>'NonE-biomass'!AO63+'E-biomass'!AO63</f>
        <v>12463003131325.121</v>
      </c>
      <c r="AP15" s="310">
        <f>'NonE-biomass'!AP63+'E-biomass'!AP63</f>
        <v>12050365012264.027</v>
      </c>
      <c r="AQ15" s="310">
        <f>'NonE-biomass'!AQ63+'E-biomass'!AQ63</f>
        <v>11636513857284.584</v>
      </c>
    </row>
    <row r="16" spans="1:43" x14ac:dyDescent="0.2">
      <c r="A16" s="133" t="s">
        <v>103</v>
      </c>
      <c r="B16" s="310">
        <f>'NonE-biomass'!B64+'E-biomass'!B64</f>
        <v>1655583402000.0005</v>
      </c>
      <c r="C16" s="310">
        <f>'NonE-biomass'!C64+'E-biomass'!C64</f>
        <v>1966699746000</v>
      </c>
      <c r="D16" s="310">
        <f>'NonE-biomass'!D64+'E-biomass'!D64</f>
        <v>2087780098985.0715</v>
      </c>
      <c r="E16" s="310">
        <f>'NonE-biomass'!E64+'E-biomass'!E64</f>
        <v>2434979781908.7227</v>
      </c>
      <c r="F16" s="310">
        <f>'NonE-biomass'!F64+'E-biomass'!F64</f>
        <v>2709403451356.1748</v>
      </c>
      <c r="G16" s="310">
        <f>'NonE-biomass'!G64+'E-biomass'!G64</f>
        <v>2908728452043.1133</v>
      </c>
      <c r="H16" s="310">
        <f>'NonE-biomass'!H64+'E-biomass'!H64</f>
        <v>3102411732128.9746</v>
      </c>
      <c r="I16" s="310">
        <f>'NonE-biomass'!I64+'E-biomass'!I64</f>
        <v>3305584406120.3242</v>
      </c>
      <c r="J16" s="310">
        <f>'NonE-biomass'!J64+'E-biomass'!J64</f>
        <v>3440971892902.3262</v>
      </c>
      <c r="K16" s="310">
        <f>'NonE-biomass'!K64+'E-biomass'!K64</f>
        <v>3581338258216.6343</v>
      </c>
      <c r="L16" s="310">
        <f>'NonE-biomass'!L64+'E-biomass'!L64</f>
        <v>3689820236693.5254</v>
      </c>
      <c r="M16" s="310">
        <f>'NonE-biomass'!M64+'E-biomass'!M64</f>
        <v>3775280194449.5967</v>
      </c>
      <c r="N16" s="310">
        <f>'NonE-biomass'!N64+'E-biomass'!N64</f>
        <v>3835335794710.1719</v>
      </c>
      <c r="O16" s="310">
        <f>'NonE-biomass'!O64+'E-biomass'!O64</f>
        <v>3894439357962.6528</v>
      </c>
      <c r="P16" s="310">
        <f>'NonE-biomass'!P64+'E-biomass'!P64</f>
        <v>3952595674692.6973</v>
      </c>
      <c r="Q16" s="310">
        <f>'NonE-biomass'!Q64+'E-biomass'!Q64</f>
        <v>4009809534651.7051</v>
      </c>
      <c r="R16" s="310">
        <f>'NonE-biomass'!R64+'E-biomass'!R64</f>
        <v>4066085726856.8374</v>
      </c>
      <c r="S16" s="310">
        <f>'NonE-biomass'!S64+'E-biomass'!S64</f>
        <v>4083220119483.0879</v>
      </c>
      <c r="T16" s="310">
        <f>'NonE-biomass'!T64+'E-biomass'!T64</f>
        <v>4100273936927.376</v>
      </c>
      <c r="U16" s="310">
        <f>'NonE-biomass'!U64+'E-biomass'!U64</f>
        <v>4117247129697.2026</v>
      </c>
      <c r="V16" s="310">
        <f>'NonE-biomass'!V64+'E-biomass'!V64</f>
        <v>4134139648303.561</v>
      </c>
      <c r="W16" s="310">
        <f>'NonE-biomass'!W64+'E-biomass'!W64</f>
        <v>4150951443260.9385</v>
      </c>
      <c r="X16" s="310">
        <f>'NonE-biomass'!X64+'E-biomass'!X64</f>
        <v>4133740852868.8228</v>
      </c>
      <c r="Y16" s="310">
        <f>'NonE-biomass'!Y64+'E-biomass'!Y64</f>
        <v>4116561611424.856</v>
      </c>
      <c r="Z16" s="310">
        <f>'NonE-biomass'!Z64+'E-biomass'!Z64</f>
        <v>4099413740902.8809</v>
      </c>
      <c r="AA16" s="310">
        <f>'NonE-biomass'!AA64+'E-biomass'!AA64</f>
        <v>4082297263275.1963</v>
      </c>
      <c r="AB16" s="310">
        <f>'NonE-biomass'!AB64+'E-biomass'!AB64</f>
        <v>4065212200512.5708</v>
      </c>
      <c r="AC16" s="310">
        <f>'NonE-biomass'!AC64+'E-biomass'!AC64</f>
        <v>4004217648229.5688</v>
      </c>
      <c r="AD16" s="310">
        <f>'NonE-biomass'!AD64+'E-biomass'!AD64</f>
        <v>3943401294126.2993</v>
      </c>
      <c r="AE16" s="310">
        <f>'NonE-biomass'!AE64+'E-biomass'!AE64</f>
        <v>3882763253413.5161</v>
      </c>
      <c r="AF16" s="310">
        <f>'NonE-biomass'!AF64+'E-biomass'!AF64</f>
        <v>3822303641293.8682</v>
      </c>
      <c r="AG16" s="310">
        <f>'NonE-biomass'!AG64+'E-biomass'!AG64</f>
        <v>3762022572961.9048</v>
      </c>
      <c r="AH16" s="310">
        <f>'NonE-biomass'!AH64+'E-biomass'!AH64</f>
        <v>3669239838270.5078</v>
      </c>
      <c r="AI16" s="310">
        <f>'NonE-biomass'!AI64+'E-biomass'!AI64</f>
        <v>3576746165351.7559</v>
      </c>
      <c r="AJ16" s="310">
        <f>'NonE-biomass'!AJ64+'E-biomass'!AJ64</f>
        <v>3484541739290.8721</v>
      </c>
      <c r="AK16" s="310">
        <f>'NonE-biomass'!AK64+'E-biomass'!AK64</f>
        <v>3392626745160.0625</v>
      </c>
      <c r="AL16" s="310">
        <f>'NonE-biomass'!AL64+'E-biomass'!AL64</f>
        <v>3301001368018.4985</v>
      </c>
      <c r="AM16" s="310">
        <f>'NonE-biomass'!AM64+'E-biomass'!AM64</f>
        <v>3209527102481.9653</v>
      </c>
      <c r="AN16" s="310">
        <f>'NonE-biomass'!AN64+'E-biomass'!AN64</f>
        <v>3118343297041.3423</v>
      </c>
      <c r="AO16" s="310">
        <f>'NonE-biomass'!AO64+'E-biomass'!AO64</f>
        <v>3027450137015.8872</v>
      </c>
      <c r="AP16" s="310">
        <f>'NonE-biomass'!AP64+'E-biomass'!AP64</f>
        <v>2936847807711.8154</v>
      </c>
      <c r="AQ16" s="310">
        <f>'NonE-biomass'!AQ64+'E-biomass'!AQ64</f>
        <v>2846288465407.7744</v>
      </c>
    </row>
    <row r="17" spans="1:43" x14ac:dyDescent="0.2">
      <c r="A17" s="133" t="s">
        <v>104</v>
      </c>
      <c r="B17" s="310">
        <f>'NonE-biomass'!B65+'E-biomass'!B65</f>
        <v>1355578356000</v>
      </c>
      <c r="C17" s="310">
        <f>'NonE-biomass'!C65+'E-biomass'!C65</f>
        <v>1288910568000</v>
      </c>
      <c r="D17" s="310">
        <f>'NonE-biomass'!D65+'E-biomass'!D65</f>
        <v>1544815580326.5571</v>
      </c>
      <c r="E17" s="310">
        <f>'NonE-biomass'!E65+'E-biomass'!E65</f>
        <v>1633142873377.2021</v>
      </c>
      <c r="F17" s="310">
        <f>'NonE-biomass'!F65+'E-biomass'!F65</f>
        <v>1697109677543.8562</v>
      </c>
      <c r="G17" s="310">
        <f>'NonE-biomass'!G65+'E-biomass'!G65</f>
        <v>1752897247375.3035</v>
      </c>
      <c r="H17" s="310">
        <f>'NonE-biomass'!H65+'E-biomass'!H65</f>
        <v>1820061059252.6411</v>
      </c>
      <c r="I17" s="310">
        <f>'NonE-biomass'!I65+'E-biomass'!I65</f>
        <v>1898725763572.5259</v>
      </c>
      <c r="J17" s="310">
        <f>'NonE-biomass'!J65+'E-biomass'!J65</f>
        <v>1946492295221.6555</v>
      </c>
      <c r="K17" s="310">
        <f>'NonE-biomass'!K65+'E-biomass'!K65</f>
        <v>1988805382470.1653</v>
      </c>
      <c r="L17" s="310">
        <f>'NonE-biomass'!L65+'E-biomass'!L65</f>
        <v>2014291631160.3647</v>
      </c>
      <c r="M17" s="310">
        <f>'NonE-biomass'!M65+'E-biomass'!M65</f>
        <v>2027167068672.1875</v>
      </c>
      <c r="N17" s="310">
        <f>'NonE-biomass'!N65+'E-biomass'!N65</f>
        <v>2050071699359.1892</v>
      </c>
      <c r="O17" s="310">
        <f>'NonE-biomass'!O65+'E-biomass'!O65</f>
        <v>2068332047898.9731</v>
      </c>
      <c r="P17" s="310">
        <f>'NonE-biomass'!P65+'E-biomass'!P65</f>
        <v>2082760541652.2017</v>
      </c>
      <c r="Q17" s="310">
        <f>'NonE-biomass'!Q65+'E-biomass'!Q65</f>
        <v>2094220742405.0134</v>
      </c>
      <c r="R17" s="310">
        <f>'NonE-biomass'!R65+'E-biomass'!R65</f>
        <v>2103612650499.2397</v>
      </c>
      <c r="S17" s="310">
        <f>'NonE-biomass'!S65+'E-biomass'!S65</f>
        <v>2117605801373.3601</v>
      </c>
      <c r="T17" s="310">
        <f>'NonE-biomass'!T65+'E-biomass'!T65</f>
        <v>2130549098873.731</v>
      </c>
      <c r="U17" s="310">
        <f>'NonE-biomass'!U65+'E-biomass'!U65</f>
        <v>2142462316842.1821</v>
      </c>
      <c r="V17" s="310">
        <f>'NonE-biomass'!V65+'E-biomass'!V65</f>
        <v>2153367648800.7485</v>
      </c>
      <c r="W17" s="310">
        <f>'NonE-biomass'!W65+'E-biomass'!W65</f>
        <v>2163289561586.0728</v>
      </c>
      <c r="X17" s="310">
        <f>'NonE-biomass'!X65+'E-biomass'!X65</f>
        <v>2172254646889.9019</v>
      </c>
      <c r="Y17" s="310">
        <f>'NonE-biomass'!Y65+'E-biomass'!Y65</f>
        <v>2180291471750.4509</v>
      </c>
      <c r="Z17" s="310">
        <f>'NonE-biomass'!Z65+'E-biomass'!Z65</f>
        <v>2187430428989.8384</v>
      </c>
      <c r="AA17" s="310">
        <f>'NonE-biomass'!AA65+'E-biomass'!AA65</f>
        <v>2193703588538.1641</v>
      </c>
      <c r="AB17" s="310">
        <f>'NonE-biomass'!AB65+'E-biomass'!AB65</f>
        <v>2199144550527.3496</v>
      </c>
      <c r="AC17" s="310">
        <f>'NonE-biomass'!AC65+'E-biomass'!AC65</f>
        <v>2203788300977.4922</v>
      </c>
      <c r="AD17" s="310">
        <f>'NonE-biomass'!AD65+'E-biomass'!AD65</f>
        <v>2207671070836.2905</v>
      </c>
      <c r="AE17" s="310">
        <f>'NonE-biomass'!AE65+'E-biomass'!AE65</f>
        <v>2210830199069.2944</v>
      </c>
      <c r="AF17" s="310">
        <f>'NonE-biomass'!AF65+'E-biomass'!AF65</f>
        <v>2213304000434.9209</v>
      </c>
      <c r="AG17" s="310">
        <f>'NonE-biomass'!AG65+'E-biomass'!AG65</f>
        <v>2215131638515.3696</v>
      </c>
      <c r="AH17" s="310">
        <f>'NonE-biomass'!AH65+'E-biomass'!AH65</f>
        <v>2216353004512.1924</v>
      </c>
      <c r="AI17" s="310">
        <f>'NonE-biomass'!AI65+'E-biomass'!AI65</f>
        <v>2217008602254.7798</v>
      </c>
      <c r="AJ17" s="310">
        <f>'NonE-biomass'!AJ65+'E-biomass'!AJ65</f>
        <v>2217139439811.0776</v>
      </c>
      <c r="AK17" s="310">
        <f>'NonE-biomass'!AK65+'E-biomass'!AK65</f>
        <v>2216786928033.8037</v>
      </c>
      <c r="AL17" s="310">
        <f>'NonE-biomass'!AL65+'E-biomass'!AL65</f>
        <v>2215992786321.7432</v>
      </c>
      <c r="AM17" s="310">
        <f>'NonE-biomass'!AM65+'E-biomass'!AM65</f>
        <v>2214798955825.6191</v>
      </c>
      <c r="AN17" s="310">
        <f>'NonE-biomass'!AN65+'E-biomass'!AN65</f>
        <v>2213247520280.7344</v>
      </c>
      <c r="AO17" s="310">
        <f>'NonE-biomass'!AO65+'E-biomass'!AO65</f>
        <v>2211380634605.6421</v>
      </c>
      <c r="AP17" s="310">
        <f>'NonE-biomass'!AP65+'E-biomass'!AP65</f>
        <v>2209240461366.5488</v>
      </c>
      <c r="AQ17" s="310">
        <f>'NonE-biomass'!AQ65+'E-biomass'!AQ65</f>
        <v>2206685132752.5508</v>
      </c>
    </row>
    <row r="18" spans="1:43" x14ac:dyDescent="0.2">
      <c r="A18" s="133" t="s">
        <v>105</v>
      </c>
      <c r="B18" s="310">
        <f>'NonE-biomass'!B66+'E-biomass'!B66</f>
        <v>1036128538499.9998</v>
      </c>
      <c r="C18" s="310">
        <f>'NonE-biomass'!C66+'E-biomass'!C66</f>
        <v>1133352396000</v>
      </c>
      <c r="D18" s="310">
        <f>'NonE-biomass'!D66+'E-biomass'!D66</f>
        <v>1143438872204.8538</v>
      </c>
      <c r="E18" s="310">
        <f>'NonE-biomass'!E66+'E-biomass'!E66</f>
        <v>1460483305114.8018</v>
      </c>
      <c r="F18" s="310">
        <f>'NonE-biomass'!F66+'E-biomass'!F66</f>
        <v>1502562043086.0845</v>
      </c>
      <c r="G18" s="310">
        <f>'NonE-biomass'!G66+'E-biomass'!G66</f>
        <v>1574166396411.8386</v>
      </c>
      <c r="H18" s="310">
        <f>'NonE-biomass'!H66+'E-biomass'!H66</f>
        <v>1663426006907.8762</v>
      </c>
      <c r="I18" s="310">
        <f>'NonE-biomass'!I66+'E-biomass'!I66</f>
        <v>1739996113265.7959</v>
      </c>
      <c r="J18" s="310">
        <f>'NonE-biomass'!J66+'E-biomass'!J66</f>
        <v>1796929005361.7673</v>
      </c>
      <c r="K18" s="310">
        <f>'NonE-biomass'!K66+'E-biomass'!K66</f>
        <v>1840914122225.3667</v>
      </c>
      <c r="L18" s="310">
        <f>'NonE-biomass'!L66+'E-biomass'!L66</f>
        <v>1877235550716.9673</v>
      </c>
      <c r="M18" s="310">
        <f>'NonE-biomass'!M66+'E-biomass'!M66</f>
        <v>1912986948950.9412</v>
      </c>
      <c r="N18" s="310">
        <f>'NonE-biomass'!N66+'E-biomass'!N66</f>
        <v>1962222104861.377</v>
      </c>
      <c r="O18" s="310">
        <f>'NonE-biomass'!O66+'E-biomass'!O66</f>
        <v>2017707240980.6816</v>
      </c>
      <c r="P18" s="310">
        <f>'NonE-biomass'!P66+'E-biomass'!P66</f>
        <v>2077846549806.2197</v>
      </c>
      <c r="Q18" s="310">
        <f>'NonE-biomass'!Q66+'E-biomass'!Q66</f>
        <v>2140832167606.6982</v>
      </c>
      <c r="R18" s="310">
        <f>'NonE-biomass'!R66+'E-biomass'!R66</f>
        <v>2204607425087.5537</v>
      </c>
      <c r="S18" s="310">
        <f>'NonE-biomass'!S66+'E-biomass'!S66</f>
        <v>2275926460631.395</v>
      </c>
      <c r="T18" s="310">
        <f>'NonE-biomass'!T66+'E-biomass'!T66</f>
        <v>2346083191975.248</v>
      </c>
      <c r="U18" s="310">
        <f>'NonE-biomass'!U66+'E-biomass'!U66</f>
        <v>2414802896586.9712</v>
      </c>
      <c r="V18" s="310">
        <f>'NonE-biomass'!V66+'E-biomass'!V66</f>
        <v>2481811141572.8604</v>
      </c>
      <c r="W18" s="310">
        <f>'NonE-biomass'!W66+'E-biomass'!W66</f>
        <v>2546835494081.7124</v>
      </c>
      <c r="X18" s="310">
        <f>'NonE-biomass'!X66+'E-biomass'!X66</f>
        <v>2609607237489.4092</v>
      </c>
      <c r="Y18" s="310">
        <f>'NonE-biomass'!Y66+'E-biomass'!Y66</f>
        <v>2669863078512.9678</v>
      </c>
      <c r="Z18" s="310">
        <f>'NonE-biomass'!Z66+'E-biomass'!Z66</f>
        <v>2727346830810.5298</v>
      </c>
      <c r="AA18" s="310">
        <f>'NonE-biomass'!AA66+'E-biomass'!AA66</f>
        <v>2781811061193.5713</v>
      </c>
      <c r="AB18" s="310">
        <f>'NonE-biomass'!AB66+'E-biomass'!AB66</f>
        <v>2833018685286.7861</v>
      </c>
      <c r="AC18" s="310">
        <f>'NonE-biomass'!AC66+'E-biomass'!AC66</f>
        <v>2880744500296.3643</v>
      </c>
      <c r="AD18" s="310">
        <f>'NonE-biomass'!AD66+'E-biomass'!AD66</f>
        <v>2924776643461.6172</v>
      </c>
      <c r="AE18" s="310">
        <f>'NonE-biomass'!AE66+'E-biomass'!AE66</f>
        <v>2964917965742.3545</v>
      </c>
      <c r="AF18" s="310">
        <f>'NonE-biomass'!AF66+'E-biomass'!AF66</f>
        <v>3000987311307.7183</v>
      </c>
      <c r="AG18" s="310">
        <f>'NonE-biomass'!AG66+'E-biomass'!AG66</f>
        <v>3032820694416.3359</v>
      </c>
      <c r="AH18" s="310">
        <f>'NonE-biomass'!AH66+'E-biomass'!AH66</f>
        <v>3060272366289.2939</v>
      </c>
      <c r="AI18" s="310">
        <f>'NonE-biomass'!AI66+'E-biomass'!AI66</f>
        <v>3083215765555.4565</v>
      </c>
      <c r="AJ18" s="310">
        <f>'NonE-biomass'!AJ66+'E-biomass'!AJ66</f>
        <v>3101544346777.1675</v>
      </c>
      <c r="AK18" s="310">
        <f>'NonE-biomass'!AK66+'E-biomass'!AK66</f>
        <v>3115172282429.3877</v>
      </c>
      <c r="AL18" s="310">
        <f>'NonE-biomass'!AL66+'E-biomass'!AL66</f>
        <v>3124035034500.4297</v>
      </c>
      <c r="AM18" s="310">
        <f>'NonE-biomass'!AM66+'E-biomass'!AM66</f>
        <v>3128089792603.7354</v>
      </c>
      <c r="AN18" s="310">
        <f>'NonE-biomass'!AN66+'E-biomass'!AN66</f>
        <v>3127315776140.6099</v>
      </c>
      <c r="AO18" s="310">
        <f>'NonE-biomass'!AO66+'E-biomass'!AO66</f>
        <v>3121714398640.7134</v>
      </c>
      <c r="AP18" s="310">
        <f>'NonE-biomass'!AP66+'E-biomass'!AP66</f>
        <v>3111309292943.3281</v>
      </c>
      <c r="AQ18" s="310">
        <f>'NonE-biomass'!AQ66+'E-biomass'!AQ66</f>
        <v>3095888076650.5952</v>
      </c>
    </row>
    <row r="19" spans="1:43" x14ac:dyDescent="0.2">
      <c r="A19" s="133" t="s">
        <v>106</v>
      </c>
      <c r="B19" s="310">
        <f>'NonE-biomass'!B67+'E-biomass'!B67</f>
        <v>1719473365500</v>
      </c>
      <c r="C19" s="310">
        <f>'NonE-biomass'!C67+'E-biomass'!C67</f>
        <v>1322244462000</v>
      </c>
      <c r="D19" s="310">
        <f>'NonE-biomass'!D67+'E-biomass'!D67</f>
        <v>1416554165072.406</v>
      </c>
      <c r="E19" s="310">
        <f>'NonE-biomass'!E67+'E-biomass'!E67</f>
        <v>1821762721061.4121</v>
      </c>
      <c r="F19" s="310">
        <f>'NonE-biomass'!F67+'E-biomass'!F67</f>
        <v>1896693093651.6467</v>
      </c>
      <c r="G19" s="310">
        <f>'NonE-biomass'!G67+'E-biomass'!G67</f>
        <v>2026487745405.7329</v>
      </c>
      <c r="H19" s="310">
        <f>'NonE-biomass'!H67+'E-biomass'!H67</f>
        <v>2195078980999.314</v>
      </c>
      <c r="I19" s="310">
        <f>'NonE-biomass'!I67+'E-biomass'!I67</f>
        <v>2355645094983.1621</v>
      </c>
      <c r="J19" s="310">
        <f>'NonE-biomass'!J67+'E-biomass'!J67</f>
        <v>2493849702033.9023</v>
      </c>
      <c r="K19" s="310">
        <f>'NonE-biomass'!K67+'E-biomass'!K67</f>
        <v>2613969575013.7441</v>
      </c>
      <c r="L19" s="310">
        <f>'NonE-biomass'!L67+'E-biomass'!L67</f>
        <v>2719595321088.3154</v>
      </c>
      <c r="M19" s="310">
        <f>'NonE-biomass'!M67+'E-biomass'!M67</f>
        <v>2816909995920.9604</v>
      </c>
      <c r="N19" s="310">
        <f>'NonE-biomass'!N67+'E-biomass'!N67</f>
        <v>2920784230847.1792</v>
      </c>
      <c r="O19" s="310">
        <f>'NonE-biomass'!O67+'E-biomass'!O67</f>
        <v>3024044493354.7002</v>
      </c>
      <c r="P19" s="310">
        <f>'NonE-biomass'!P67+'E-biomass'!P67</f>
        <v>3126109073726.5923</v>
      </c>
      <c r="Q19" s="310">
        <f>'NonE-biomass'!Q67+'E-biomass'!Q67</f>
        <v>3226356648566.4531</v>
      </c>
      <c r="R19" s="310">
        <f>'NonE-biomass'!R67+'E-biomass'!R67</f>
        <v>3324129694306.5986</v>
      </c>
      <c r="S19" s="310">
        <f>'NonE-biomass'!S67+'E-biomass'!S67</f>
        <v>3428542107358.0293</v>
      </c>
      <c r="T19" s="310">
        <f>'NonE-biomass'!T67+'E-biomass'!T67</f>
        <v>3530097094946.9644</v>
      </c>
      <c r="U19" s="310">
        <f>'NonE-biomass'!U67+'E-biomass'!U67</f>
        <v>3628447875498.3052</v>
      </c>
      <c r="V19" s="310">
        <f>'NonE-biomass'!V67+'E-biomass'!V67</f>
        <v>3723262358524.9722</v>
      </c>
      <c r="W19" s="310">
        <f>'NonE-biomass'!W67+'E-biomass'!W67</f>
        <v>3814225298071.8218</v>
      </c>
      <c r="X19" s="310">
        <f>'NonE-biomass'!X67+'E-biomass'!X67</f>
        <v>3901040274610.7988</v>
      </c>
      <c r="Y19" s="310">
        <f>'NonE-biomass'!Y67+'E-biomass'!Y67</f>
        <v>3983431487926.7236</v>
      </c>
      <c r="Z19" s="310">
        <f>'NonE-biomass'!Z67+'E-biomass'!Z67</f>
        <v>4061145346360.9473</v>
      </c>
      <c r="AA19" s="310">
        <f>'NonE-biomass'!AA67+'E-biomass'!AA67</f>
        <v>4133951840726.4097</v>
      </c>
      <c r="AB19" s="310">
        <f>'NonE-biomass'!AB67+'E-biomass'!AB67</f>
        <v>4201645694216.9155</v>
      </c>
      <c r="AC19" s="310">
        <f>'NonE-biomass'!AC67+'E-biomass'!AC67</f>
        <v>4264047282655.8496</v>
      </c>
      <c r="AD19" s="310">
        <f>'NonE-biomass'!AD67+'E-biomass'!AD67</f>
        <v>4321003322413.3701</v>
      </c>
      <c r="AE19" s="310">
        <f>'NonE-biomass'!AE67+'E-biomass'!AE67</f>
        <v>4372387326220.9722</v>
      </c>
      <c r="AF19" s="310">
        <f>'NonE-biomass'!AF67+'E-biomass'!AF67</f>
        <v>4418099829884.4893</v>
      </c>
      <c r="AG19" s="310">
        <f>'NonE-biomass'!AG67+'E-biomass'!AG67</f>
        <v>4458068395503.9844</v>
      </c>
      <c r="AH19" s="310">
        <f>'NonE-biomass'!AH67+'E-biomass'!AH67</f>
        <v>4492247399217.9219</v>
      </c>
      <c r="AI19" s="310">
        <f>'NonE-biomass'!AI67+'E-biomass'!AI67</f>
        <v>4520617613671.8037</v>
      </c>
      <c r="AJ19" s="310">
        <f>'NonE-biomass'!AJ67+'E-biomass'!AJ67</f>
        <v>4543185597347.2373</v>
      </c>
      <c r="AK19" s="310">
        <f>'NonE-biomass'!AK67+'E-biomass'!AK67</f>
        <v>4559982904558.7451</v>
      </c>
      <c r="AL19" s="310">
        <f>'NonE-biomass'!AL67+'E-biomass'!AL67</f>
        <v>4571065131322.7637</v>
      </c>
      <c r="AM19" s="310">
        <f>'NonE-biomass'!AM67+'E-biomass'!AM67</f>
        <v>4576510813420.7217</v>
      </c>
      <c r="AN19" s="310">
        <f>'NonE-biomass'!AN67+'E-biomass'!AN67</f>
        <v>4576420193816.4014</v>
      </c>
      <c r="AO19" s="310">
        <f>'NonE-biomass'!AO67+'E-biomass'!AO67</f>
        <v>4570913877151.2754</v>
      </c>
      <c r="AP19" s="310">
        <f>'NonE-biomass'!AP67+'E-biomass'!AP67</f>
        <v>4560131389339.7559</v>
      </c>
      <c r="AQ19" s="310">
        <f>'NonE-biomass'!AQ67+'E-biomass'!AQ67</f>
        <v>4543850816675.8057</v>
      </c>
    </row>
    <row r="20" spans="1:43" x14ac:dyDescent="0.2">
      <c r="A20" s="133" t="s">
        <v>107</v>
      </c>
      <c r="B20" s="310">
        <f>'NonE-biomass'!B68+'E-biomass'!B68</f>
        <v>288893748000</v>
      </c>
      <c r="C20" s="310">
        <f>'NonE-biomass'!C68+'E-biomass'!C68</f>
        <v>211114662000</v>
      </c>
      <c r="D20" s="310">
        <f>'NonE-biomass'!D68+'E-biomass'!D68</f>
        <v>167011973706.22675</v>
      </c>
      <c r="E20" s="310">
        <f>'NonE-biomass'!E68+'E-biomass'!E68</f>
        <v>260949009410.53799</v>
      </c>
      <c r="F20" s="310">
        <f>'NonE-biomass'!F68+'E-biomass'!F68</f>
        <v>259230946841.62927</v>
      </c>
      <c r="G20" s="310">
        <f>'NonE-biomass'!G68+'E-biomass'!G68</f>
        <v>260749557068.8804</v>
      </c>
      <c r="H20" s="310">
        <f>'NonE-biomass'!H68+'E-biomass'!H68</f>
        <v>264185426099.47195</v>
      </c>
      <c r="I20" s="310">
        <f>'NonE-biomass'!I68+'E-biomass'!I68</f>
        <v>267552213159.06686</v>
      </c>
      <c r="J20" s="310">
        <f>'NonE-biomass'!J68+'E-biomass'!J68</f>
        <v>270354387454.86646</v>
      </c>
      <c r="K20" s="310">
        <f>'NonE-biomass'!K68+'E-biomass'!K68</f>
        <v>272633347454.97226</v>
      </c>
      <c r="L20" s="310">
        <f>'NonE-biomass'!L68+'E-biomass'!L68</f>
        <v>274069014146.40854</v>
      </c>
      <c r="M20" s="310">
        <f>'NonE-biomass'!M68+'E-biomass'!M68</f>
        <v>274488463464.34351</v>
      </c>
      <c r="N20" s="310">
        <f>'NonE-biomass'!N68+'E-biomass'!N68</f>
        <v>276011142474.46149</v>
      </c>
      <c r="O20" s="310">
        <f>'NonE-biomass'!O68+'E-biomass'!O68</f>
        <v>276531080341.99811</v>
      </c>
      <c r="P20" s="310">
        <f>'NonE-biomass'!P68+'E-biomass'!P68</f>
        <v>276115390947.77863</v>
      </c>
      <c r="Q20" s="310">
        <f>'NonE-biomass'!Q68+'E-biomass'!Q68</f>
        <v>274840550646.00256</v>
      </c>
      <c r="R20" s="310">
        <f>'NonE-biomass'!R68+'E-biomass'!R68</f>
        <v>272789970029.50967</v>
      </c>
      <c r="S20" s="310">
        <f>'NonE-biomass'!S68+'E-biomass'!S68</f>
        <v>272390151284.57303</v>
      </c>
      <c r="T20" s="310">
        <f>'NonE-biomass'!T68+'E-biomass'!T68</f>
        <v>271392774795.84351</v>
      </c>
      <c r="U20" s="310">
        <f>'NonE-biomass'!U68+'E-biomass'!U68</f>
        <v>269841804771.51559</v>
      </c>
      <c r="V20" s="310">
        <f>'NonE-biomass'!V68+'E-biomass'!V68</f>
        <v>267783862438.94897</v>
      </c>
      <c r="W20" s="310">
        <f>'NonE-biomass'!W68+'E-biomass'!W68</f>
        <v>265267401844.71805</v>
      </c>
      <c r="X20" s="310">
        <f>'NonE-biomass'!X68+'E-biomass'!X68</f>
        <v>262341939329.30759</v>
      </c>
      <c r="Y20" s="310">
        <f>'NonE-biomass'!Y68+'E-biomass'!Y68</f>
        <v>259057347737.26138</v>
      </c>
      <c r="Z20" s="310">
        <f>'NonE-biomass'!Z68+'E-biomass'!Z68</f>
        <v>255463223390.65805</v>
      </c>
      <c r="AA20" s="310">
        <f>'NonE-biomass'!AA68+'E-biomass'!AA68</f>
        <v>251608331005.34244</v>
      </c>
      <c r="AB20" s="310">
        <f>'NonE-biomass'!AB68+'E-biomass'!AB68</f>
        <v>247540129137.92792</v>
      </c>
      <c r="AC20" s="310">
        <f>'NonE-biomass'!AC68+'E-biomass'!AC68</f>
        <v>243304376468.08447</v>
      </c>
      <c r="AD20" s="310">
        <f>'NonE-biomass'!AD68+'E-biomass'!AD68</f>
        <v>238944817275.83133</v>
      </c>
      <c r="AE20" s="310">
        <f>'NonE-biomass'!AE68+'E-biomass'!AE68</f>
        <v>234502942880.44272</v>
      </c>
      <c r="AF20" s="310">
        <f>'NonE-biomass'!AF68+'E-biomass'!AF68</f>
        <v>230017824563.92014</v>
      </c>
      <c r="AG20" s="310">
        <f>'NonE-biomass'!AG68+'E-biomass'!AG68</f>
        <v>225526012593.38364</v>
      </c>
      <c r="AH20" s="310">
        <f>'NonE-biomass'!AH68+'E-biomass'!AH68</f>
        <v>221061495359.36853</v>
      </c>
      <c r="AI20" s="310">
        <f>'NonE-biomass'!AI68+'E-biomass'!AI68</f>
        <v>216655712330.63663</v>
      </c>
      <c r="AJ20" s="310">
        <f>'NonE-biomass'!AJ68+'E-biomass'!AJ68</f>
        <v>212337614456.48041</v>
      </c>
      <c r="AK20" s="310">
        <f>'NonE-biomass'!AK68+'E-biomass'!AK68</f>
        <v>208133765788.61151</v>
      </c>
      <c r="AL20" s="310">
        <f>'NonE-biomass'!AL68+'E-biomass'!AL68</f>
        <v>204068480410.9859</v>
      </c>
      <c r="AM20" s="310">
        <f>'NonE-biomass'!AM68+'E-biomass'!AM68</f>
        <v>200163989223.16602</v>
      </c>
      <c r="AN20" s="310">
        <f>'NonE-biomass'!AN68+'E-biomass'!AN68</f>
        <v>196440631690.15942</v>
      </c>
      <c r="AO20" s="310">
        <f>'NonE-biomass'!AO68+'E-biomass'!AO68</f>
        <v>192917068321.75269</v>
      </c>
      <c r="AP20" s="310">
        <f>'NonE-biomass'!AP68+'E-biomass'!AP68</f>
        <v>189610510354.33997</v>
      </c>
      <c r="AQ20" s="310">
        <f>'NonE-biomass'!AQ68+'E-biomass'!AQ68</f>
        <v>186521412633.3642</v>
      </c>
    </row>
    <row r="21" spans="1:43" x14ac:dyDescent="0.2">
      <c r="A21" s="133" t="s">
        <v>108</v>
      </c>
      <c r="B21" s="310">
        <f>'NonE-biomass'!B69+'E-biomass'!B69</f>
        <v>836125174500</v>
      </c>
      <c r="C21" s="310">
        <f>'NonE-biomass'!C69+'E-biomass'!C69</f>
        <v>644455284000</v>
      </c>
      <c r="D21" s="310">
        <f>'NonE-biomass'!D69+'E-biomass'!D69</f>
        <v>659420888428.71582</v>
      </c>
      <c r="E21" s="310">
        <f>'NonE-biomass'!E69+'E-biomass'!E69</f>
        <v>755979421151.34009</v>
      </c>
      <c r="F21" s="310">
        <f>'NonE-biomass'!F69+'E-biomass'!F69</f>
        <v>833596892890.49866</v>
      </c>
      <c r="G21" s="310">
        <f>'NonE-biomass'!G69+'E-biomass'!G69</f>
        <v>883902414965.87415</v>
      </c>
      <c r="H21" s="310">
        <f>'NonE-biomass'!H69+'E-biomass'!H69</f>
        <v>933696591106.15356</v>
      </c>
      <c r="I21" s="310">
        <f>'NonE-biomass'!I69+'E-biomass'!I69</f>
        <v>959380208682.52954</v>
      </c>
      <c r="J21" s="310">
        <f>'NonE-biomass'!J69+'E-biomass'!J69</f>
        <v>984016426729.19299</v>
      </c>
      <c r="K21" s="310">
        <f>'NonE-biomass'!K69+'E-biomass'!K69</f>
        <v>1008582525314.8182</v>
      </c>
      <c r="L21" s="310">
        <f>'NonE-biomass'!L69+'E-biomass'!L69</f>
        <v>1032609831515.0172</v>
      </c>
      <c r="M21" s="310">
        <f>'NonE-biomass'!M69+'E-biomass'!M69</f>
        <v>1056224422259.019</v>
      </c>
      <c r="N21" s="310">
        <f>'NonE-biomass'!N69+'E-biomass'!N69</f>
        <v>1067532288086.7228</v>
      </c>
      <c r="O21" s="310">
        <f>'NonE-biomass'!O69+'E-biomass'!O69</f>
        <v>1078781781365.1775</v>
      </c>
      <c r="P21" s="310">
        <f>'NonE-biomass'!P69+'E-biomass'!P69</f>
        <v>1089972930592.8365</v>
      </c>
      <c r="Q21" s="310">
        <f>'NonE-biomass'!Q69+'E-biomass'!Q69</f>
        <v>1101105764264.7183</v>
      </c>
      <c r="R21" s="310">
        <f>'NonE-biomass'!R69+'E-biomass'!R69</f>
        <v>1112180310872.4084</v>
      </c>
      <c r="S21" s="310">
        <f>'NonE-biomass'!S69+'E-biomass'!S69</f>
        <v>1107514640547.6392</v>
      </c>
      <c r="T21" s="310">
        <f>'NonE-biomass'!T69+'E-biomass'!T69</f>
        <v>1102856864147.4443</v>
      </c>
      <c r="U21" s="310">
        <f>'NonE-biomass'!U69+'E-biomass'!U69</f>
        <v>1098206981499.2839</v>
      </c>
      <c r="V21" s="310">
        <f>'NonE-biomass'!V69+'E-biomass'!V69</f>
        <v>1093564992430.6057</v>
      </c>
      <c r="W21" s="310">
        <f>'NonE-biomass'!W69+'E-biomass'!W69</f>
        <v>1088930896768.8441</v>
      </c>
      <c r="X21" s="310">
        <f>'NonE-biomass'!X69+'E-biomass'!X69</f>
        <v>1084304694341.4197</v>
      </c>
      <c r="Y21" s="310">
        <f>'NonE-biomass'!Y69+'E-biomass'!Y69</f>
        <v>1079686384975.7373</v>
      </c>
      <c r="Z21" s="310">
        <f>'NonE-biomass'!Z69+'E-biomass'!Z69</f>
        <v>1075075968499.1895</v>
      </c>
      <c r="AA21" s="310">
        <f>'NonE-biomass'!AA69+'E-biomass'!AA69</f>
        <v>1070473444739.1547</v>
      </c>
      <c r="AB21" s="310">
        <f>'NonE-biomass'!AB69+'E-biomass'!AB69</f>
        <v>1065878813522.9967</v>
      </c>
      <c r="AC21" s="310">
        <f>'NonE-biomass'!AC69+'E-biomass'!AC69</f>
        <v>1061292074678.066</v>
      </c>
      <c r="AD21" s="310">
        <f>'NonE-biomass'!AD69+'E-biomass'!AD69</f>
        <v>1056713228031.6985</v>
      </c>
      <c r="AE21" s="310">
        <f>'NonE-biomass'!AE69+'E-biomass'!AE69</f>
        <v>1052142273411.2174</v>
      </c>
      <c r="AF21" s="310">
        <f>'NonE-biomass'!AF69+'E-biomass'!AF69</f>
        <v>1047579210643.9308</v>
      </c>
      <c r="AG21" s="310">
        <f>'NonE-biomass'!AG69+'E-biomass'!AG69</f>
        <v>1043024039557.1334</v>
      </c>
      <c r="AH21" s="310">
        <f>'NonE-biomass'!AH69+'E-biomass'!AH69</f>
        <v>1040461110474.879</v>
      </c>
      <c r="AI21" s="310">
        <f>'NonE-biomass'!AI69+'E-biomass'!AI69</f>
        <v>1037901348878.1431</v>
      </c>
      <c r="AJ21" s="310">
        <f>'NonE-biomass'!AJ69+'E-biomass'!AJ69</f>
        <v>1035344754698.4847</v>
      </c>
      <c r="AK21" s="310">
        <f>'NonE-biomass'!AK69+'E-biomass'!AK69</f>
        <v>1032791327867.4565</v>
      </c>
      <c r="AL21" s="310">
        <f>'NonE-biomass'!AL69+'E-biomass'!AL69</f>
        <v>1030241068316.608</v>
      </c>
      <c r="AM21" s="310">
        <f>'NonE-biomass'!AM69+'E-biomass'!AM69</f>
        <v>1027036462237.2515</v>
      </c>
      <c r="AN21" s="310">
        <f>'NonE-biomass'!AN69+'E-biomass'!AN69</f>
        <v>1023836597801.7496</v>
      </c>
      <c r="AO21" s="310">
        <f>'NonE-biomass'!AO69+'E-biomass'!AO69</f>
        <v>1020641474906.8542</v>
      </c>
      <c r="AP21" s="310">
        <f>'NonE-biomass'!AP69+'E-biomass'!AP69</f>
        <v>1017451093449.3091</v>
      </c>
      <c r="AQ21" s="310">
        <f>'NonE-biomass'!AQ69+'E-biomass'!AQ69</f>
        <v>1014179725297.576</v>
      </c>
    </row>
    <row r="22" spans="1:43" x14ac:dyDescent="0.2">
      <c r="A22" s="133" t="s">
        <v>109</v>
      </c>
      <c r="B22" s="310">
        <f>'NonE-biomass'!B70+'E-biomass'!B70</f>
        <v>83334735000</v>
      </c>
      <c r="C22" s="310">
        <f>'NonE-biomass'!C70+'E-biomass'!C70</f>
        <v>66667788000</v>
      </c>
      <c r="D22" s="310">
        <f>'NonE-biomass'!D70+'E-biomass'!D70</f>
        <v>72806532473.257278</v>
      </c>
      <c r="E22" s="310">
        <f>'NonE-biomass'!E70+'E-biomass'!E70</f>
        <v>78379444207.794296</v>
      </c>
      <c r="F22" s="310">
        <f>'NonE-biomass'!F70+'E-biomass'!F70</f>
        <v>80721375755.902695</v>
      </c>
      <c r="G22" s="310">
        <f>'NonE-biomass'!G70+'E-biomass'!G70</f>
        <v>82170755325.149078</v>
      </c>
      <c r="H22" s="310">
        <f>'NonE-biomass'!H70+'E-biomass'!H70</f>
        <v>84023556568.40332</v>
      </c>
      <c r="I22" s="310">
        <f>'NonE-biomass'!I70+'E-biomass'!I70</f>
        <v>85941267344.634567</v>
      </c>
      <c r="J22" s="310">
        <f>'NonE-biomass'!J70+'E-biomass'!J70</f>
        <v>87519881749.757843</v>
      </c>
      <c r="K22" s="310">
        <f>'NonE-biomass'!K70+'E-biomass'!K70</f>
        <v>88854830881.259216</v>
      </c>
      <c r="L22" s="310">
        <f>'NonE-biomass'!L70+'E-biomass'!L70</f>
        <v>89888137125.439575</v>
      </c>
      <c r="M22" s="310">
        <f>'NonE-biomass'!M70+'E-biomass'!M70</f>
        <v>90628745700.612579</v>
      </c>
      <c r="N22" s="310">
        <f>'NonE-biomass'!N70+'E-biomass'!N70</f>
        <v>91227710808.898422</v>
      </c>
      <c r="O22" s="310">
        <f>'NonE-biomass'!O70+'E-biomass'!O70</f>
        <v>91593669141.603592</v>
      </c>
      <c r="P22" s="310">
        <f>'NonE-biomass'!P70+'E-biomass'!P70</f>
        <v>91765618884.644318</v>
      </c>
      <c r="Q22" s="310">
        <f>'NonE-biomass'!Q70+'E-biomass'!Q70</f>
        <v>91784297997.11499</v>
      </c>
      <c r="R22" s="310">
        <f>'NonE-biomass'!R70+'E-biomass'!R70</f>
        <v>91691404386.181778</v>
      </c>
      <c r="S22" s="310">
        <f>'NonE-biomass'!S70+'E-biomass'!S70</f>
        <v>91607536959.027481</v>
      </c>
      <c r="T22" s="310">
        <f>'NonE-biomass'!T70+'E-biomass'!T70</f>
        <v>91459784585.208694</v>
      </c>
      <c r="U22" s="310">
        <f>'NonE-biomass'!U70+'E-biomass'!U70</f>
        <v>91253854209.739899</v>
      </c>
      <c r="V22" s="310">
        <f>'NonE-biomass'!V70+'E-biomass'!V70</f>
        <v>90995522291.509415</v>
      </c>
      <c r="W22" s="310">
        <f>'NonE-biomass'!W70+'E-biomass'!W70</f>
        <v>90690600980.833313</v>
      </c>
      <c r="X22" s="310">
        <f>'NonE-biomass'!X70+'E-biomass'!X70</f>
        <v>90344907695.776184</v>
      </c>
      <c r="Y22" s="310">
        <f>'NonE-biomass'!Y70+'E-biomass'!Y70</f>
        <v>89964238206.929138</v>
      </c>
      <c r="Z22" s="310">
        <f>'NonE-biomass'!Z70+'E-biomass'!Z70</f>
        <v>89554343291.702698</v>
      </c>
      <c r="AA22" s="310">
        <f>'NonE-biomass'!AA70+'E-biomass'!AA70</f>
        <v>89120908976.315918</v>
      </c>
      <c r="AB22" s="310">
        <f>'NonE-biomass'!AB70+'E-biomass'!AB70</f>
        <v>88669540346.789963</v>
      </c>
      <c r="AC22" s="310">
        <f>'NonE-biomass'!AC70+'E-biomass'!AC70</f>
        <v>88205748879.473953</v>
      </c>
      <c r="AD22" s="310">
        <f>'NonE-biomass'!AD70+'E-biomass'!AD70</f>
        <v>87734943216.982971</v>
      </c>
      <c r="AE22" s="310">
        <f>'NonE-biomass'!AE70+'E-biomass'!AE70</f>
        <v>87262423296.765656</v>
      </c>
      <c r="AF22" s="310">
        <f>'NonE-biomass'!AF70+'E-biomass'!AF70</f>
        <v>86793377726.732178</v>
      </c>
      <c r="AG22" s="310">
        <f>'NonE-biomass'!AG70+'E-biomass'!AG70</f>
        <v>86332884295.19252</v>
      </c>
      <c r="AH22" s="310">
        <f>'NonE-biomass'!AH70+'E-biomass'!AH70</f>
        <v>85885913500.565903</v>
      </c>
      <c r="AI22" s="310">
        <f>'NonE-biomass'!AI70+'E-biomass'!AI70</f>
        <v>85457334989.629745</v>
      </c>
      <c r="AJ22" s="310">
        <f>'NonE-biomass'!AJ70+'E-biomass'!AJ70</f>
        <v>85051926801.243988</v>
      </c>
      <c r="AK22" s="310">
        <f>'NonE-biomass'!AK70+'E-biomass'!AK70</f>
        <v>84674387325.237564</v>
      </c>
      <c r="AL22" s="310">
        <f>'NonE-biomass'!AL70+'E-biomass'!AL70</f>
        <v>84329349903.29126</v>
      </c>
      <c r="AM22" s="310">
        <f>'NonE-biomass'!AM70+'E-biomass'!AM70</f>
        <v>84021400020.013062</v>
      </c>
      <c r="AN22" s="310">
        <f>'NonE-biomass'!AN70+'E-biomass'!AN70</f>
        <v>83755095057.889297</v>
      </c>
      <c r="AO22" s="310">
        <f>'NonE-biomass'!AO70+'E-biomass'!AO70</f>
        <v>83534986619.354309</v>
      </c>
      <c r="AP22" s="310">
        <f>'NonE-biomass'!AP70+'E-biomass'!AP70</f>
        <v>83365645452.947968</v>
      </c>
      <c r="AQ22" s="310">
        <f>'NonE-biomass'!AQ70+'E-biomass'!AQ70</f>
        <v>83244743121.692963</v>
      </c>
    </row>
    <row r="23" spans="1:43" x14ac:dyDescent="0.2">
      <c r="A23" s="133" t="s">
        <v>110</v>
      </c>
      <c r="B23" s="310">
        <f>'NonE-biomass'!B71+'E-biomass'!B71</f>
        <v>1419468319500</v>
      </c>
      <c r="C23" s="310">
        <f>'NonE-biomass'!C71+'E-biomass'!C71</f>
        <v>1405579197000.0002</v>
      </c>
      <c r="D23" s="310">
        <f>'NonE-biomass'!D71+'E-biomass'!D71</f>
        <v>1669759141648.637</v>
      </c>
      <c r="E23" s="310">
        <f>'NonE-biomass'!E71+'E-biomass'!E71</f>
        <v>1766934628145.5322</v>
      </c>
      <c r="F23" s="310">
        <f>'NonE-biomass'!F71+'E-biomass'!F71</f>
        <v>1844953389950.1106</v>
      </c>
      <c r="G23" s="310">
        <f>'NonE-biomass'!G71+'E-biomass'!G71</f>
        <v>1915671911367.8398</v>
      </c>
      <c r="H23" s="310">
        <f>'NonE-biomass'!H71+'E-biomass'!H71</f>
        <v>1998318763454.1304</v>
      </c>
      <c r="I23" s="310">
        <f>'NonE-biomass'!I71+'E-biomass'!I71</f>
        <v>2104569617204.376</v>
      </c>
      <c r="J23" s="310">
        <f>'NonE-biomass'!J71+'E-biomass'!J71</f>
        <v>2156698309589.0962</v>
      </c>
      <c r="K23" s="310">
        <f>'NonE-biomass'!K71+'E-biomass'!K71</f>
        <v>2204241196275.7188</v>
      </c>
      <c r="L23" s="310">
        <f>'NonE-biomass'!L71+'E-biomass'!L71</f>
        <v>2224534540225.2754</v>
      </c>
      <c r="M23" s="310">
        <f>'NonE-biomass'!M71+'E-biomass'!M71</f>
        <v>2225351666801.7144</v>
      </c>
      <c r="N23" s="310">
        <f>'NonE-biomass'!N71+'E-biomass'!N71</f>
        <v>2249371268846.0801</v>
      </c>
      <c r="O23" s="310">
        <f>'NonE-biomass'!O71+'E-biomass'!O71</f>
        <v>2268346907427.0073</v>
      </c>
      <c r="P23" s="310">
        <f>'NonE-biomass'!P71+'E-biomass'!P71</f>
        <v>2283176339605.1729</v>
      </c>
      <c r="Q23" s="310">
        <f>'NonE-biomass'!Q71+'E-biomass'!Q71</f>
        <v>2294810886941.6294</v>
      </c>
      <c r="R23" s="310">
        <f>'NonE-biomass'!R71+'E-biomass'!R71</f>
        <v>2304239545707.2993</v>
      </c>
      <c r="S23" s="310">
        <f>'NonE-biomass'!S71+'E-biomass'!S71</f>
        <v>2322618405182.627</v>
      </c>
      <c r="T23" s="310">
        <f>'NonE-biomass'!T71+'E-biomass'!T71</f>
        <v>2339958341791.3765</v>
      </c>
      <c r="U23" s="310">
        <f>'NonE-biomass'!U71+'E-biomass'!U71</f>
        <v>2356260430809.5718</v>
      </c>
      <c r="V23" s="310">
        <f>'NonE-biomass'!V71+'E-biomass'!V71</f>
        <v>2371527871005.1465</v>
      </c>
      <c r="W23" s="310">
        <f>'NonE-biomass'!W71+'E-biomass'!W71</f>
        <v>2385765923152.5352</v>
      </c>
      <c r="X23" s="310">
        <f>'NonE-biomass'!X71+'E-biomass'!X71</f>
        <v>2398981843603.3818</v>
      </c>
      <c r="Y23" s="310">
        <f>'NonE-biomass'!Y71+'E-biomass'!Y71</f>
        <v>2411184813414.9565</v>
      </c>
      <c r="Z23" s="310">
        <f>'NonE-biomass'!Z71+'E-biomass'!Z71</f>
        <v>2422385863539.6211</v>
      </c>
      <c r="AA23" s="310">
        <f>'NonE-biomass'!AA71+'E-biomass'!AA71</f>
        <v>2432597796577.0586</v>
      </c>
      <c r="AB23" s="310">
        <f>'NonE-biomass'!AB71+'E-biomass'!AB71</f>
        <v>2441835105586.6538</v>
      </c>
      <c r="AC23" s="310">
        <f>'NonE-biomass'!AC71+'E-biomass'!AC71</f>
        <v>2450113890449.7427</v>
      </c>
      <c r="AD23" s="310">
        <f>'NonE-biomass'!AD71+'E-biomass'!AD71</f>
        <v>2457451772261.9268</v>
      </c>
      <c r="AE23" s="310">
        <f>'NonE-biomass'!AE71+'E-biomass'!AE71</f>
        <v>2463867806223.0166</v>
      </c>
      <c r="AF23" s="310">
        <f>'NonE-biomass'!AF71+'E-biomass'!AF71</f>
        <v>2469382393477.9341</v>
      </c>
      <c r="AG23" s="310">
        <f>'NonE-biomass'!AG71+'E-biomass'!AG71</f>
        <v>2474017192345.6108</v>
      </c>
      <c r="AH23" s="310">
        <f>'NonE-biomass'!AH71+'E-biomass'!AH71</f>
        <v>2477795029354.7861</v>
      </c>
      <c r="AI23" s="310">
        <f>'NonE-biomass'!AI71+'E-biomass'!AI71</f>
        <v>2480739810486.2979</v>
      </c>
      <c r="AJ23" s="310">
        <f>'NonE-biomass'!AJ71+'E-biomass'!AJ71</f>
        <v>2482876433000.7705</v>
      </c>
      <c r="AK23" s="310">
        <f>'NonE-biomass'!AK71+'E-biomass'!AK71</f>
        <v>2484230698208.9565</v>
      </c>
      <c r="AL23" s="310">
        <f>'NonE-biomass'!AL71+'E-biomass'!AL71</f>
        <v>2484829225519.606</v>
      </c>
      <c r="AM23" s="310">
        <f>'NonE-biomass'!AM71+'E-biomass'!AM71</f>
        <v>2484699368076.7217</v>
      </c>
      <c r="AN23" s="310">
        <f>'NonE-biomass'!AN71+'E-biomass'!AN71</f>
        <v>2483869130274.7471</v>
      </c>
      <c r="AO23" s="310">
        <f>'NonE-biomass'!AO71+'E-biomass'!AO71</f>
        <v>2482367087416.584</v>
      </c>
      <c r="AP23" s="310">
        <f>'NonE-biomass'!AP71+'E-biomass'!AP71</f>
        <v>2480222307755.9775</v>
      </c>
      <c r="AQ23" s="310">
        <f>'NonE-biomass'!AQ71+'E-biomass'!AQ71</f>
        <v>2477256666791.0762</v>
      </c>
    </row>
    <row r="24" spans="1:43" x14ac:dyDescent="0.2">
      <c r="A24" s="133" t="s">
        <v>111</v>
      </c>
      <c r="B24" s="310">
        <f>'NonE-biomass'!B72+'E-biomass'!B72</f>
        <v>0</v>
      </c>
      <c r="C24" s="310">
        <f>'NonE-biomass'!C72+'E-biomass'!C72</f>
        <v>0</v>
      </c>
      <c r="D24" s="310">
        <f>'NonE-biomass'!D72+'E-biomass'!D72</f>
        <v>0</v>
      </c>
      <c r="E24" s="310">
        <f>'NonE-biomass'!E72+'E-biomass'!E72</f>
        <v>0</v>
      </c>
      <c r="F24" s="310">
        <f>'NonE-biomass'!F72+'E-biomass'!F72</f>
        <v>0</v>
      </c>
      <c r="G24" s="310">
        <f>'NonE-biomass'!G72+'E-biomass'!G72</f>
        <v>0</v>
      </c>
      <c r="H24" s="310">
        <f>'NonE-biomass'!H72+'E-biomass'!H72</f>
        <v>0</v>
      </c>
      <c r="I24" s="310">
        <f>'NonE-biomass'!I72+'E-biomass'!I72</f>
        <v>0</v>
      </c>
      <c r="J24" s="310">
        <f>'NonE-biomass'!J72+'E-biomass'!J72</f>
        <v>0</v>
      </c>
      <c r="K24" s="310">
        <f>'NonE-biomass'!K72+'E-biomass'!K72</f>
        <v>0</v>
      </c>
      <c r="L24" s="310">
        <f>'NonE-biomass'!L72+'E-biomass'!L72</f>
        <v>0</v>
      </c>
      <c r="M24" s="310">
        <f>'NonE-biomass'!M72+'E-biomass'!M72</f>
        <v>0</v>
      </c>
      <c r="N24" s="310">
        <f>'NonE-biomass'!N72+'E-biomass'!N72</f>
        <v>0</v>
      </c>
      <c r="O24" s="310">
        <f>'NonE-biomass'!O72+'E-biomass'!O72</f>
        <v>0</v>
      </c>
      <c r="P24" s="310">
        <f>'NonE-biomass'!P72+'E-biomass'!P72</f>
        <v>0</v>
      </c>
      <c r="Q24" s="310">
        <f>'NonE-biomass'!Q72+'E-biomass'!Q72</f>
        <v>0</v>
      </c>
      <c r="R24" s="310">
        <f>'NonE-biomass'!R72+'E-biomass'!R72</f>
        <v>0</v>
      </c>
      <c r="S24" s="310">
        <f>'NonE-biomass'!S72+'E-biomass'!S72</f>
        <v>0</v>
      </c>
      <c r="T24" s="310">
        <f>'NonE-biomass'!T72+'E-biomass'!T72</f>
        <v>0</v>
      </c>
      <c r="U24" s="310">
        <f>'NonE-biomass'!U72+'E-biomass'!U72</f>
        <v>0</v>
      </c>
      <c r="V24" s="310">
        <f>'NonE-biomass'!V72+'E-biomass'!V72</f>
        <v>0</v>
      </c>
      <c r="W24" s="310">
        <f>'NonE-biomass'!W72+'E-biomass'!W72</f>
        <v>0</v>
      </c>
      <c r="X24" s="310">
        <f>'NonE-biomass'!X72+'E-biomass'!X72</f>
        <v>0</v>
      </c>
      <c r="Y24" s="310">
        <f>'NonE-biomass'!Y72+'E-biomass'!Y72</f>
        <v>0</v>
      </c>
      <c r="Z24" s="310">
        <f>'NonE-biomass'!Z72+'E-biomass'!Z72</f>
        <v>0</v>
      </c>
      <c r="AA24" s="310">
        <f>'NonE-biomass'!AA72+'E-biomass'!AA72</f>
        <v>0</v>
      </c>
      <c r="AB24" s="310">
        <f>'NonE-biomass'!AB72+'E-biomass'!AB72</f>
        <v>0</v>
      </c>
      <c r="AC24" s="310">
        <f>'NonE-biomass'!AC72+'E-biomass'!AC72</f>
        <v>0</v>
      </c>
      <c r="AD24" s="310">
        <f>'NonE-biomass'!AD72+'E-biomass'!AD72</f>
        <v>0</v>
      </c>
      <c r="AE24" s="310">
        <f>'NonE-biomass'!AE72+'E-biomass'!AE72</f>
        <v>0</v>
      </c>
      <c r="AF24" s="310">
        <f>'NonE-biomass'!AF72+'E-biomass'!AF72</f>
        <v>0</v>
      </c>
      <c r="AG24" s="310">
        <f>'NonE-biomass'!AG72+'E-biomass'!AG72</f>
        <v>0</v>
      </c>
      <c r="AH24" s="310">
        <f>'NonE-biomass'!AH72+'E-biomass'!AH72</f>
        <v>0</v>
      </c>
      <c r="AI24" s="310">
        <f>'NonE-biomass'!AI72+'E-biomass'!AI72</f>
        <v>0</v>
      </c>
      <c r="AJ24" s="310">
        <f>'NonE-biomass'!AJ72+'E-biomass'!AJ72</f>
        <v>0</v>
      </c>
      <c r="AK24" s="310">
        <f>'NonE-biomass'!AK72+'E-biomass'!AK72</f>
        <v>0</v>
      </c>
      <c r="AL24" s="310">
        <f>'NonE-biomass'!AL72+'E-biomass'!AL72</f>
        <v>0</v>
      </c>
      <c r="AM24" s="310">
        <f>'NonE-biomass'!AM72+'E-biomass'!AM72</f>
        <v>0</v>
      </c>
      <c r="AN24" s="310">
        <f>'NonE-biomass'!AN72+'E-biomass'!AN72</f>
        <v>0</v>
      </c>
      <c r="AO24" s="310">
        <f>'NonE-biomass'!AO72+'E-biomass'!AO72</f>
        <v>0</v>
      </c>
      <c r="AP24" s="310">
        <f>'NonE-biomass'!AP72+'E-biomass'!AP72</f>
        <v>0</v>
      </c>
      <c r="AQ24" s="310">
        <f>'NonE-biomass'!AQ72+'E-biomass'!AQ72</f>
        <v>0</v>
      </c>
    </row>
    <row r="25" spans="1:43" x14ac:dyDescent="0.2">
      <c r="A25" s="133" t="s">
        <v>112</v>
      </c>
      <c r="B25" s="310">
        <f>'NonE-biomass'!B73+'E-biomass'!B73</f>
        <v>1630582981500</v>
      </c>
      <c r="C25" s="310">
        <f>'NonE-biomass'!C73+'E-biomass'!C73</f>
        <v>1666694700000</v>
      </c>
      <c r="D25" s="310">
        <f>'NonE-biomass'!D73+'E-biomass'!D73</f>
        <v>2364873673618.2378</v>
      </c>
      <c r="E25" s="310">
        <f>'NonE-biomass'!E73+'E-biomass'!E73</f>
        <v>2984579923706.6489</v>
      </c>
      <c r="F25" s="310">
        <f>'NonE-biomass'!F73+'E-biomass'!F73</f>
        <v>3207693393086.21</v>
      </c>
      <c r="G25" s="310">
        <f>'NonE-biomass'!G73+'E-biomass'!G73</f>
        <v>3543020012089.6865</v>
      </c>
      <c r="H25" s="310">
        <f>'NonE-biomass'!H73+'E-biomass'!H73</f>
        <v>3983739380092.3926</v>
      </c>
      <c r="I25" s="310">
        <f>'NonE-biomass'!I73+'E-biomass'!I73</f>
        <v>4491187997306.3398</v>
      </c>
      <c r="J25" s="310">
        <f>'NonE-biomass'!J73+'E-biomass'!J73</f>
        <v>4904177923813.7158</v>
      </c>
      <c r="K25" s="310">
        <f>'NonE-biomass'!K73+'E-biomass'!K73</f>
        <v>5309550004413.2666</v>
      </c>
      <c r="L25" s="310">
        <f>'NonE-biomass'!L73+'E-biomass'!L73</f>
        <v>5663122780027.9727</v>
      </c>
      <c r="M25" s="310">
        <f>'NonE-biomass'!M73+'E-biomass'!M73</f>
        <v>5983396239659.041</v>
      </c>
      <c r="N25" s="310">
        <f>'NonE-biomass'!N73+'E-biomass'!N73</f>
        <v>6373157204460.4951</v>
      </c>
      <c r="O25" s="310">
        <f>'NonE-biomass'!O73+'E-biomass'!O73</f>
        <v>6775453870171.3105</v>
      </c>
      <c r="P25" s="310">
        <f>'NonE-biomass'!P73+'E-biomass'!P73</f>
        <v>7191318388339.7676</v>
      </c>
      <c r="Q25" s="310">
        <f>'NonE-biomass'!Q73+'E-biomass'!Q73</f>
        <v>7622097016201.4092</v>
      </c>
      <c r="R25" s="310">
        <f>'NonE-biomass'!R73+'E-biomass'!R73</f>
        <v>8069483282778.7656</v>
      </c>
      <c r="S25" s="310">
        <f>'NonE-biomass'!S73+'E-biomass'!S73</f>
        <v>8561684890576.877</v>
      </c>
      <c r="T25" s="310">
        <f>'NonE-biomass'!T73+'E-biomass'!T73</f>
        <v>9074825674136.6699</v>
      </c>
      <c r="U25" s="310">
        <f>'NonE-biomass'!U73+'E-biomass'!U73</f>
        <v>9607942466785.8105</v>
      </c>
      <c r="V25" s="310">
        <f>'NonE-biomass'!V73+'E-biomass'!V73</f>
        <v>10159750940752.299</v>
      </c>
      <c r="W25" s="310">
        <f>'NonE-biomass'!W73+'E-biomass'!W73</f>
        <v>10728618643471.119</v>
      </c>
      <c r="X25" s="310">
        <f>'NonE-biomass'!X73+'E-biomass'!X73</f>
        <v>11312540506451.025</v>
      </c>
      <c r="Y25" s="310">
        <f>'NonE-biomass'!Y73+'E-biomass'!Y73</f>
        <v>11909117834410.014</v>
      </c>
      <c r="Z25" s="310">
        <f>'NonE-biomass'!Z73+'E-biomass'!Z73</f>
        <v>12515541864099.705</v>
      </c>
      <c r="AA25" s="310">
        <f>'NonE-biomass'!AA73+'E-biomass'!AA73</f>
        <v>13128583041794.297</v>
      </c>
      <c r="AB25" s="310">
        <f>'NonE-biomass'!AB73+'E-biomass'!AB73</f>
        <v>13744587198818.775</v>
      </c>
      <c r="AC25" s="310">
        <f>'NonE-biomass'!AC73+'E-biomass'!AC73</f>
        <v>14359479798567.768</v>
      </c>
      <c r="AD25" s="310">
        <f>'NonE-biomass'!AD73+'E-biomass'!AD73</f>
        <v>14968779379238.973</v>
      </c>
      <c r="AE25" s="310">
        <f>'NonE-biomass'!AE73+'E-biomass'!AE73</f>
        <v>15567621217584.9</v>
      </c>
      <c r="AF25" s="310">
        <f>'NonE-biomass'!AF73+'E-biomass'!AF73</f>
        <v>16150792085058.443</v>
      </c>
      <c r="AG25" s="310">
        <f>'NonE-biomass'!AG73+'E-biomass'!AG73</f>
        <v>16712776755068.234</v>
      </c>
      <c r="AH25" s="310">
        <f>'NonE-biomass'!AH73+'E-biomass'!AH73</f>
        <v>17247816647080.238</v>
      </c>
      <c r="AI25" s="310">
        <f>'NonE-biomass'!AI73+'E-biomass'!AI73</f>
        <v>17749980661086.137</v>
      </c>
      <c r="AJ25" s="310">
        <f>'NonE-biomass'!AJ73+'E-biomass'!AJ73</f>
        <v>18213247868728.879</v>
      </c>
      <c r="AK25" s="310">
        <f>'NonE-biomass'!AK73+'E-biomass'!AK73</f>
        <v>18631601292898.02</v>
      </c>
      <c r="AL25" s="310">
        <f>'NonE-biomass'!AL73+'E-biomass'!AL73</f>
        <v>18999131537421.395</v>
      </c>
      <c r="AM25" s="310">
        <f>'NonE-biomass'!AM73+'E-biomass'!AM73</f>
        <v>19310148537959.215</v>
      </c>
      <c r="AN25" s="310">
        <f>'NonE-biomass'!AN73+'E-biomass'!AN73</f>
        <v>19559299213381.375</v>
      </c>
      <c r="AO25" s="310">
        <f>'NonE-biomass'!AO73+'E-biomass'!AO73</f>
        <v>19741688326004.309</v>
      </c>
      <c r="AP25" s="310">
        <f>'NonE-biomass'!AP73+'E-biomass'!AP73</f>
        <v>19852999433771.828</v>
      </c>
      <c r="AQ25" s="310">
        <f>'NonE-biomass'!AQ73+'E-biomass'!AQ73</f>
        <v>19887954305294.176</v>
      </c>
    </row>
    <row r="26" spans="1:43" x14ac:dyDescent="0.2">
      <c r="A26" s="133" t="s">
        <v>113</v>
      </c>
      <c r="B26" s="310">
        <f>'NonE-biomass'!B74+'E-biomass'!B74</f>
        <v>8447364304500</v>
      </c>
      <c r="C26" s="310">
        <f>'NonE-biomass'!C74+'E-biomass'!C74</f>
        <v>7930688947500</v>
      </c>
      <c r="D26" s="310">
        <f>'NonE-biomass'!D74+'E-biomass'!D74</f>
        <v>8382193596783.9248</v>
      </c>
      <c r="E26" s="310">
        <f>'NonE-biomass'!E74+'E-biomass'!E74</f>
        <v>8672338973686.3574</v>
      </c>
      <c r="F26" s="310">
        <f>'NonE-biomass'!F74+'E-biomass'!F74</f>
        <v>9418689284915.4473</v>
      </c>
      <c r="G26" s="310">
        <f>'NonE-biomass'!G74+'E-biomass'!G74</f>
        <v>9891858698414.1719</v>
      </c>
      <c r="H26" s="310">
        <f>'NonE-biomass'!H74+'E-biomass'!H74</f>
        <v>10286620358506.949</v>
      </c>
      <c r="I26" s="310">
        <f>'NonE-biomass'!I74+'E-biomass'!I74</f>
        <v>10863375396210.744</v>
      </c>
      <c r="J26" s="310">
        <f>'NonE-biomass'!J74+'E-biomass'!J74</f>
        <v>11303717555969.852</v>
      </c>
      <c r="K26" s="310">
        <f>'NonE-biomass'!K74+'E-biomass'!K74</f>
        <v>11737464190693.604</v>
      </c>
      <c r="L26" s="310">
        <f>'NonE-biomass'!L74+'E-biomass'!L74</f>
        <v>12130028690890.059</v>
      </c>
      <c r="M26" s="310">
        <f>'NonE-biomass'!M74+'E-biomass'!M74</f>
        <v>12558266089052.314</v>
      </c>
      <c r="N26" s="310">
        <f>'NonE-biomass'!N74+'E-biomass'!N74</f>
        <v>12871026191953.668</v>
      </c>
      <c r="O26" s="310">
        <f>'NonE-biomass'!O74+'E-biomass'!O74</f>
        <v>13235592877587.832</v>
      </c>
      <c r="P26" s="310">
        <f>'NonE-biomass'!P74+'E-biomass'!P74</f>
        <v>13580875744596.615</v>
      </c>
      <c r="Q26" s="310">
        <f>'NonE-biomass'!Q74+'E-biomass'!Q74</f>
        <v>13906148445191.484</v>
      </c>
      <c r="R26" s="310">
        <f>'NonE-biomass'!R74+'E-biomass'!R74</f>
        <v>14181521396028.83</v>
      </c>
      <c r="S26" s="310">
        <f>'NonE-biomass'!S74+'E-biomass'!S74</f>
        <v>14512301616463.156</v>
      </c>
      <c r="T26" s="310">
        <f>'NonE-biomass'!T74+'E-biomass'!T74</f>
        <v>14793407697923.379</v>
      </c>
      <c r="U26" s="310">
        <f>'NonE-biomass'!U74+'E-biomass'!U74</f>
        <v>15054196029665.465</v>
      </c>
      <c r="V26" s="310">
        <f>'NonE-biomass'!V74+'E-biomass'!V74</f>
        <v>15294837887685.631</v>
      </c>
      <c r="W26" s="310">
        <f>'NonE-biomass'!W74+'E-biomass'!W74</f>
        <v>15515676657478.359</v>
      </c>
      <c r="X26" s="310">
        <f>'NonE-biomass'!X74+'E-biomass'!X74</f>
        <v>15717217172298.166</v>
      </c>
      <c r="Y26" s="310">
        <f>'NonE-biomass'!Y74+'E-biomass'!Y74</f>
        <v>15900114047792.109</v>
      </c>
      <c r="Z26" s="310">
        <f>'NonE-biomass'!Z74+'E-biomass'!Z74</f>
        <v>16065159321381.549</v>
      </c>
      <c r="AA26" s="310">
        <f>'NonE-biomass'!AA74+'E-biomass'!AA74</f>
        <v>16213269692455.082</v>
      </c>
      <c r="AB26" s="310">
        <f>'NonE-biomass'!AB74+'E-biomass'!AB74</f>
        <v>16345473642211.949</v>
      </c>
      <c r="AC26" s="310">
        <f>'NonE-biomass'!AC74+'E-biomass'!AC74</f>
        <v>16462898690995.713</v>
      </c>
      <c r="AD26" s="310">
        <f>'NonE-biomass'!AD74+'E-biomass'!AD74</f>
        <v>16566759027269.584</v>
      </c>
      <c r="AE26" s="310">
        <f>'NonE-biomass'!AE74+'E-biomass'!AE74</f>
        <v>16658343717060.52</v>
      </c>
      <c r="AF26" s="310">
        <f>'NonE-biomass'!AF74+'E-biomass'!AF74</f>
        <v>16739005676709.352</v>
      </c>
      <c r="AG26" s="310">
        <f>'NonE-biomass'!AG74+'E-biomass'!AG74</f>
        <v>16810151565991.424</v>
      </c>
      <c r="AH26" s="310">
        <f>'NonE-biomass'!AH74+'E-biomass'!AH74</f>
        <v>16873232733888.365</v>
      </c>
      <c r="AI26" s="310">
        <f>'NonE-biomass'!AI74+'E-biomass'!AI74</f>
        <v>16929737326172.633</v>
      </c>
      <c r="AJ26" s="310">
        <f>'NonE-biomass'!AJ74+'E-biomass'!AJ74</f>
        <v>16981183643061.59</v>
      </c>
      <c r="AK26" s="310">
        <f>'NonE-biomass'!AK74+'E-biomass'!AK74</f>
        <v>17029114816969.014</v>
      </c>
      <c r="AL26" s="310">
        <f>'NonE-biomass'!AL74+'E-biomass'!AL74</f>
        <v>17075094865187.418</v>
      </c>
      <c r="AM26" s="310">
        <f>'NonE-biomass'!AM74+'E-biomass'!AM74</f>
        <v>17120706160451.832</v>
      </c>
      <c r="AN26" s="310">
        <f>'NonE-biomass'!AN74+'E-biomass'!AN74</f>
        <v>17167548353976.715</v>
      </c>
      <c r="AO26" s="310">
        <f>'NonE-biomass'!AO74+'E-biomass'!AO74</f>
        <v>17217238780883.971</v>
      </c>
      <c r="AP26" s="310">
        <f>'NonE-biomass'!AP74+'E-biomass'!AP74</f>
        <v>17271414377071.93</v>
      </c>
      <c r="AQ26" s="310">
        <f>'NonE-biomass'!AQ74+'E-biomass'!AQ74</f>
        <v>17330455941206.049</v>
      </c>
    </row>
  </sheetData>
  <phoneticPr fontId="3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C10F-C48F-49B7-940C-B0A9C098CD84}">
  <sheetPr codeName="Sheet27">
    <tabColor theme="8" tint="-0.499984740745262"/>
  </sheetPr>
  <dimension ref="A1:AQ26"/>
  <sheetViews>
    <sheetView workbookViewId="0"/>
  </sheetViews>
  <sheetFormatPr defaultColWidth="9" defaultRowHeight="12.75" x14ac:dyDescent="0.2"/>
  <cols>
    <col min="1" max="1" width="45.125" style="133" bestFit="1" customWidth="1"/>
    <col min="2" max="16384" width="9" style="133"/>
  </cols>
  <sheetData>
    <row r="1" spans="1:43" x14ac:dyDescent="0.2">
      <c r="A1" s="133" t="s">
        <v>213</v>
      </c>
      <c r="B1" s="133">
        <v>2019</v>
      </c>
      <c r="C1" s="133">
        <v>2020</v>
      </c>
      <c r="D1" s="133">
        <v>2021</v>
      </c>
      <c r="E1" s="133">
        <v>2022</v>
      </c>
      <c r="F1" s="133">
        <v>2023</v>
      </c>
      <c r="G1" s="133">
        <v>2024</v>
      </c>
      <c r="H1" s="133">
        <v>2025</v>
      </c>
      <c r="I1" s="133">
        <v>2026</v>
      </c>
      <c r="J1" s="133">
        <v>2027</v>
      </c>
      <c r="K1" s="133">
        <v>2028</v>
      </c>
      <c r="L1" s="133">
        <v>2029</v>
      </c>
      <c r="M1" s="133">
        <v>2030</v>
      </c>
      <c r="N1" s="133">
        <v>2031</v>
      </c>
      <c r="O1" s="133">
        <v>2032</v>
      </c>
      <c r="P1" s="133">
        <v>2033</v>
      </c>
      <c r="Q1" s="133">
        <v>2034</v>
      </c>
      <c r="R1" s="133">
        <v>2035</v>
      </c>
      <c r="S1" s="133">
        <v>2036</v>
      </c>
      <c r="T1" s="133">
        <v>2037</v>
      </c>
      <c r="U1" s="133">
        <v>2038</v>
      </c>
      <c r="V1" s="133">
        <v>2039</v>
      </c>
      <c r="W1" s="133">
        <v>2040</v>
      </c>
      <c r="X1" s="133">
        <v>2041</v>
      </c>
      <c r="Y1" s="133">
        <v>2042</v>
      </c>
      <c r="Z1" s="133">
        <v>2043</v>
      </c>
      <c r="AA1" s="133">
        <v>2044</v>
      </c>
      <c r="AB1" s="133">
        <v>2045</v>
      </c>
      <c r="AC1" s="133">
        <v>2046</v>
      </c>
      <c r="AD1" s="133">
        <v>2047</v>
      </c>
      <c r="AE1" s="133">
        <v>2048</v>
      </c>
      <c r="AF1" s="133">
        <v>2049</v>
      </c>
      <c r="AG1" s="133">
        <v>2050</v>
      </c>
      <c r="AH1" s="133">
        <v>2051</v>
      </c>
      <c r="AI1" s="133">
        <v>2052</v>
      </c>
      <c r="AJ1" s="133">
        <v>2053</v>
      </c>
      <c r="AK1" s="133">
        <v>2054</v>
      </c>
      <c r="AL1" s="133">
        <v>2055</v>
      </c>
      <c r="AM1" s="133">
        <v>2056</v>
      </c>
      <c r="AN1" s="133">
        <v>2057</v>
      </c>
      <c r="AO1" s="133">
        <v>2058</v>
      </c>
      <c r="AP1" s="133">
        <v>2059</v>
      </c>
      <c r="AQ1" s="133">
        <v>2060</v>
      </c>
    </row>
    <row r="2" spans="1:43" x14ac:dyDescent="0.2">
      <c r="A2" s="133" t="s">
        <v>89</v>
      </c>
      <c r="B2" s="310">
        <v>0</v>
      </c>
      <c r="C2" s="310">
        <v>0</v>
      </c>
      <c r="D2" s="310">
        <v>0</v>
      </c>
      <c r="E2" s="310">
        <v>0</v>
      </c>
      <c r="F2" s="310">
        <v>0</v>
      </c>
      <c r="G2" s="310">
        <v>0</v>
      </c>
      <c r="H2" s="310">
        <v>0</v>
      </c>
      <c r="I2" s="310">
        <v>0</v>
      </c>
      <c r="J2" s="310">
        <v>0</v>
      </c>
      <c r="K2" s="310">
        <v>0</v>
      </c>
      <c r="L2" s="310">
        <v>0</v>
      </c>
      <c r="M2" s="310">
        <v>0</v>
      </c>
      <c r="N2" s="310">
        <v>0</v>
      </c>
      <c r="O2" s="310">
        <v>0</v>
      </c>
      <c r="P2" s="310">
        <v>0</v>
      </c>
      <c r="Q2" s="310">
        <v>0</v>
      </c>
      <c r="R2" s="310">
        <v>0</v>
      </c>
      <c r="S2" s="310">
        <v>0</v>
      </c>
      <c r="T2" s="310">
        <v>0</v>
      </c>
      <c r="U2" s="310">
        <v>0</v>
      </c>
      <c r="V2" s="310">
        <v>0</v>
      </c>
      <c r="W2" s="310">
        <v>0</v>
      </c>
      <c r="X2" s="310">
        <v>0</v>
      </c>
      <c r="Y2" s="310">
        <v>0</v>
      </c>
      <c r="Z2" s="310">
        <v>0</v>
      </c>
      <c r="AA2" s="310">
        <v>0</v>
      </c>
      <c r="AB2" s="310">
        <v>0</v>
      </c>
      <c r="AC2" s="310">
        <v>0</v>
      </c>
      <c r="AD2" s="310">
        <v>0</v>
      </c>
      <c r="AE2" s="310">
        <v>0</v>
      </c>
      <c r="AF2" s="310">
        <v>0</v>
      </c>
      <c r="AG2" s="310">
        <v>0</v>
      </c>
      <c r="AH2" s="310">
        <v>0</v>
      </c>
      <c r="AI2" s="310">
        <v>0</v>
      </c>
      <c r="AJ2" s="310">
        <v>0</v>
      </c>
      <c r="AK2" s="310">
        <v>0</v>
      </c>
      <c r="AL2" s="310">
        <v>0</v>
      </c>
      <c r="AM2" s="310">
        <v>0</v>
      </c>
      <c r="AN2" s="310">
        <v>0</v>
      </c>
      <c r="AO2" s="310">
        <v>0</v>
      </c>
      <c r="AP2" s="310">
        <v>0</v>
      </c>
      <c r="AQ2" s="310">
        <v>0</v>
      </c>
    </row>
    <row r="3" spans="1:43" x14ac:dyDescent="0.2">
      <c r="A3" s="133" t="s">
        <v>90</v>
      </c>
      <c r="B3" s="310">
        <v>0</v>
      </c>
      <c r="C3" s="310">
        <v>0</v>
      </c>
      <c r="D3" s="310">
        <v>0</v>
      </c>
      <c r="E3" s="310">
        <v>0</v>
      </c>
      <c r="F3" s="310">
        <v>0</v>
      </c>
      <c r="G3" s="310">
        <v>0</v>
      </c>
      <c r="H3" s="310">
        <v>0</v>
      </c>
      <c r="I3" s="310">
        <v>0</v>
      </c>
      <c r="J3" s="310">
        <v>0</v>
      </c>
      <c r="K3" s="310">
        <v>0</v>
      </c>
      <c r="L3" s="310">
        <v>0</v>
      </c>
      <c r="M3" s="310">
        <v>0</v>
      </c>
      <c r="N3" s="310">
        <v>0</v>
      </c>
      <c r="O3" s="310">
        <v>0</v>
      </c>
      <c r="P3" s="310">
        <v>0</v>
      </c>
      <c r="Q3" s="310">
        <v>0</v>
      </c>
      <c r="R3" s="310">
        <v>0</v>
      </c>
      <c r="S3" s="310">
        <v>0</v>
      </c>
      <c r="T3" s="310">
        <v>0</v>
      </c>
      <c r="U3" s="310">
        <v>0</v>
      </c>
      <c r="V3" s="310">
        <v>0</v>
      </c>
      <c r="W3" s="310">
        <v>0</v>
      </c>
      <c r="X3" s="310">
        <v>0</v>
      </c>
      <c r="Y3" s="310">
        <v>0</v>
      </c>
      <c r="Z3" s="310">
        <v>0</v>
      </c>
      <c r="AA3" s="310">
        <v>0</v>
      </c>
      <c r="AB3" s="310">
        <v>0</v>
      </c>
      <c r="AC3" s="310">
        <v>0</v>
      </c>
      <c r="AD3" s="310">
        <v>0</v>
      </c>
      <c r="AE3" s="310">
        <v>0</v>
      </c>
      <c r="AF3" s="310">
        <v>0</v>
      </c>
      <c r="AG3" s="310">
        <v>0</v>
      </c>
      <c r="AH3" s="310">
        <v>0</v>
      </c>
      <c r="AI3" s="310">
        <v>0</v>
      </c>
      <c r="AJ3" s="310">
        <v>0</v>
      </c>
      <c r="AK3" s="310">
        <v>0</v>
      </c>
      <c r="AL3" s="310">
        <v>0</v>
      </c>
      <c r="AM3" s="310">
        <v>0</v>
      </c>
      <c r="AN3" s="310">
        <v>0</v>
      </c>
      <c r="AO3" s="310">
        <v>0</v>
      </c>
      <c r="AP3" s="310">
        <v>0</v>
      </c>
      <c r="AQ3" s="310">
        <v>0</v>
      </c>
    </row>
    <row r="4" spans="1:43" x14ac:dyDescent="0.2">
      <c r="A4" s="133" t="s">
        <v>91</v>
      </c>
      <c r="B4" s="310">
        <v>0</v>
      </c>
      <c r="C4" s="310">
        <v>0</v>
      </c>
      <c r="D4" s="310">
        <v>0</v>
      </c>
      <c r="E4" s="310">
        <v>0</v>
      </c>
      <c r="F4" s="310">
        <v>0</v>
      </c>
      <c r="G4" s="310">
        <v>0</v>
      </c>
      <c r="H4" s="310">
        <v>0</v>
      </c>
      <c r="I4" s="310">
        <v>0</v>
      </c>
      <c r="J4" s="310">
        <v>0</v>
      </c>
      <c r="K4" s="310">
        <v>0</v>
      </c>
      <c r="L4" s="310">
        <v>0</v>
      </c>
      <c r="M4" s="310">
        <v>0</v>
      </c>
      <c r="N4" s="310">
        <v>0</v>
      </c>
      <c r="O4" s="310">
        <v>0</v>
      </c>
      <c r="P4" s="310">
        <v>0</v>
      </c>
      <c r="Q4" s="310">
        <v>0</v>
      </c>
      <c r="R4" s="310">
        <v>0</v>
      </c>
      <c r="S4" s="310">
        <v>0</v>
      </c>
      <c r="T4" s="310">
        <v>0</v>
      </c>
      <c r="U4" s="310">
        <v>0</v>
      </c>
      <c r="V4" s="310">
        <v>0</v>
      </c>
      <c r="W4" s="310">
        <v>0</v>
      </c>
      <c r="X4" s="310">
        <v>0</v>
      </c>
      <c r="Y4" s="310">
        <v>0</v>
      </c>
      <c r="Z4" s="310">
        <v>0</v>
      </c>
      <c r="AA4" s="310">
        <v>0</v>
      </c>
      <c r="AB4" s="310">
        <v>0</v>
      </c>
      <c r="AC4" s="310">
        <v>0</v>
      </c>
      <c r="AD4" s="310">
        <v>0</v>
      </c>
      <c r="AE4" s="310">
        <v>0</v>
      </c>
      <c r="AF4" s="310">
        <v>0</v>
      </c>
      <c r="AG4" s="310">
        <v>0</v>
      </c>
      <c r="AH4" s="310">
        <v>0</v>
      </c>
      <c r="AI4" s="310">
        <v>0</v>
      </c>
      <c r="AJ4" s="310">
        <v>0</v>
      </c>
      <c r="AK4" s="310">
        <v>0</v>
      </c>
      <c r="AL4" s="310">
        <v>0</v>
      </c>
      <c r="AM4" s="310">
        <v>0</v>
      </c>
      <c r="AN4" s="310">
        <v>0</v>
      </c>
      <c r="AO4" s="310">
        <v>0</v>
      </c>
      <c r="AP4" s="310">
        <v>0</v>
      </c>
      <c r="AQ4" s="310">
        <v>0</v>
      </c>
    </row>
    <row r="5" spans="1:43" x14ac:dyDescent="0.2">
      <c r="A5" s="133" t="s">
        <v>92</v>
      </c>
      <c r="B5" s="310">
        <v>0</v>
      </c>
      <c r="C5" s="310">
        <v>0</v>
      </c>
      <c r="D5" s="310">
        <v>0</v>
      </c>
      <c r="E5" s="310">
        <v>0</v>
      </c>
      <c r="F5" s="310">
        <v>0</v>
      </c>
      <c r="G5" s="310">
        <v>0</v>
      </c>
      <c r="H5" s="310">
        <v>0</v>
      </c>
      <c r="I5" s="310">
        <v>0</v>
      </c>
      <c r="J5" s="310">
        <v>0</v>
      </c>
      <c r="K5" s="310">
        <v>0</v>
      </c>
      <c r="L5" s="310">
        <v>0</v>
      </c>
      <c r="M5" s="310">
        <v>0</v>
      </c>
      <c r="N5" s="310">
        <v>0</v>
      </c>
      <c r="O5" s="310">
        <v>0</v>
      </c>
      <c r="P5" s="310">
        <v>0</v>
      </c>
      <c r="Q5" s="310">
        <v>0</v>
      </c>
      <c r="R5" s="310">
        <v>0</v>
      </c>
      <c r="S5" s="310">
        <v>0</v>
      </c>
      <c r="T5" s="310">
        <v>0</v>
      </c>
      <c r="U5" s="310">
        <v>0</v>
      </c>
      <c r="V5" s="310">
        <v>0</v>
      </c>
      <c r="W5" s="310">
        <v>0</v>
      </c>
      <c r="X5" s="310">
        <v>0</v>
      </c>
      <c r="Y5" s="310">
        <v>0</v>
      </c>
      <c r="Z5" s="310">
        <v>0</v>
      </c>
      <c r="AA5" s="310">
        <v>0</v>
      </c>
      <c r="AB5" s="310">
        <v>0</v>
      </c>
      <c r="AC5" s="310">
        <v>0</v>
      </c>
      <c r="AD5" s="310">
        <v>0</v>
      </c>
      <c r="AE5" s="310">
        <v>0</v>
      </c>
      <c r="AF5" s="310">
        <v>0</v>
      </c>
      <c r="AG5" s="310">
        <v>0</v>
      </c>
      <c r="AH5" s="310">
        <v>0</v>
      </c>
      <c r="AI5" s="310">
        <v>0</v>
      </c>
      <c r="AJ5" s="310">
        <v>0</v>
      </c>
      <c r="AK5" s="310">
        <v>0</v>
      </c>
      <c r="AL5" s="310">
        <v>0</v>
      </c>
      <c r="AM5" s="310">
        <v>0</v>
      </c>
      <c r="AN5" s="310">
        <v>0</v>
      </c>
      <c r="AO5" s="310">
        <v>0</v>
      </c>
      <c r="AP5" s="310">
        <v>0</v>
      </c>
      <c r="AQ5" s="310">
        <v>0</v>
      </c>
    </row>
    <row r="6" spans="1:43" x14ac:dyDescent="0.2">
      <c r="A6" s="133" t="s">
        <v>93</v>
      </c>
      <c r="B6" s="310">
        <v>0</v>
      </c>
      <c r="C6" s="310">
        <v>0</v>
      </c>
      <c r="D6" s="310">
        <v>0</v>
      </c>
      <c r="E6" s="310">
        <v>0</v>
      </c>
      <c r="F6" s="310">
        <v>0</v>
      </c>
      <c r="G6" s="310">
        <v>0</v>
      </c>
      <c r="H6" s="310">
        <v>0</v>
      </c>
      <c r="I6" s="310">
        <v>0</v>
      </c>
      <c r="J6" s="310">
        <v>0</v>
      </c>
      <c r="K6" s="310">
        <v>0</v>
      </c>
      <c r="L6" s="310">
        <v>0</v>
      </c>
      <c r="M6" s="310">
        <v>0</v>
      </c>
      <c r="N6" s="310">
        <v>0</v>
      </c>
      <c r="O6" s="310">
        <v>0</v>
      </c>
      <c r="P6" s="310">
        <v>0</v>
      </c>
      <c r="Q6" s="310">
        <v>0</v>
      </c>
      <c r="R6" s="310">
        <v>0</v>
      </c>
      <c r="S6" s="310">
        <v>0</v>
      </c>
      <c r="T6" s="310">
        <v>0</v>
      </c>
      <c r="U6" s="310">
        <v>0</v>
      </c>
      <c r="V6" s="310">
        <v>0</v>
      </c>
      <c r="W6" s="310">
        <v>0</v>
      </c>
      <c r="X6" s="310">
        <v>0</v>
      </c>
      <c r="Y6" s="310">
        <v>0</v>
      </c>
      <c r="Z6" s="310">
        <v>0</v>
      </c>
      <c r="AA6" s="310">
        <v>0</v>
      </c>
      <c r="AB6" s="310">
        <v>0</v>
      </c>
      <c r="AC6" s="310">
        <v>0</v>
      </c>
      <c r="AD6" s="310">
        <v>0</v>
      </c>
      <c r="AE6" s="310">
        <v>0</v>
      </c>
      <c r="AF6" s="310">
        <v>0</v>
      </c>
      <c r="AG6" s="310">
        <v>0</v>
      </c>
      <c r="AH6" s="310">
        <v>0</v>
      </c>
      <c r="AI6" s="310">
        <v>0</v>
      </c>
      <c r="AJ6" s="310">
        <v>0</v>
      </c>
      <c r="AK6" s="310">
        <v>0</v>
      </c>
      <c r="AL6" s="310">
        <v>0</v>
      </c>
      <c r="AM6" s="310">
        <v>0</v>
      </c>
      <c r="AN6" s="310">
        <v>0</v>
      </c>
      <c r="AO6" s="310">
        <v>0</v>
      </c>
      <c r="AP6" s="310">
        <v>0</v>
      </c>
      <c r="AQ6" s="310">
        <v>0</v>
      </c>
    </row>
    <row r="7" spans="1:43" x14ac:dyDescent="0.2">
      <c r="A7" s="133" t="s">
        <v>94</v>
      </c>
      <c r="B7" s="310">
        <v>0</v>
      </c>
      <c r="C7" s="310">
        <v>0</v>
      </c>
      <c r="D7" s="310">
        <v>0</v>
      </c>
      <c r="E7" s="310">
        <v>0</v>
      </c>
      <c r="F7" s="310">
        <v>0</v>
      </c>
      <c r="G7" s="310">
        <v>0</v>
      </c>
      <c r="H7" s="310">
        <v>0</v>
      </c>
      <c r="I7" s="310">
        <v>0</v>
      </c>
      <c r="J7" s="310">
        <v>0</v>
      </c>
      <c r="K7" s="310">
        <v>0</v>
      </c>
      <c r="L7" s="310">
        <v>0</v>
      </c>
      <c r="M7" s="310">
        <v>0</v>
      </c>
      <c r="N7" s="310">
        <v>0</v>
      </c>
      <c r="O7" s="310">
        <v>0</v>
      </c>
      <c r="P7" s="310">
        <v>0</v>
      </c>
      <c r="Q7" s="310">
        <v>0</v>
      </c>
      <c r="R7" s="310">
        <v>0</v>
      </c>
      <c r="S7" s="310">
        <v>0</v>
      </c>
      <c r="T7" s="310">
        <v>0</v>
      </c>
      <c r="U7" s="310">
        <v>0</v>
      </c>
      <c r="V7" s="310">
        <v>0</v>
      </c>
      <c r="W7" s="310">
        <v>0</v>
      </c>
      <c r="X7" s="310">
        <v>0</v>
      </c>
      <c r="Y7" s="310">
        <v>0</v>
      </c>
      <c r="Z7" s="310">
        <v>0</v>
      </c>
      <c r="AA7" s="310">
        <v>0</v>
      </c>
      <c r="AB7" s="310">
        <v>0</v>
      </c>
      <c r="AC7" s="310">
        <v>0</v>
      </c>
      <c r="AD7" s="310">
        <v>0</v>
      </c>
      <c r="AE7" s="310">
        <v>0</v>
      </c>
      <c r="AF7" s="310">
        <v>0</v>
      </c>
      <c r="AG7" s="310">
        <v>0</v>
      </c>
      <c r="AH7" s="310">
        <v>0</v>
      </c>
      <c r="AI7" s="310">
        <v>0</v>
      </c>
      <c r="AJ7" s="310">
        <v>0</v>
      </c>
      <c r="AK7" s="310">
        <v>0</v>
      </c>
      <c r="AL7" s="310">
        <v>0</v>
      </c>
      <c r="AM7" s="310">
        <v>0</v>
      </c>
      <c r="AN7" s="310">
        <v>0</v>
      </c>
      <c r="AO7" s="310">
        <v>0</v>
      </c>
      <c r="AP7" s="310">
        <v>0</v>
      </c>
      <c r="AQ7" s="310">
        <v>0</v>
      </c>
    </row>
    <row r="8" spans="1:43" x14ac:dyDescent="0.2">
      <c r="A8" s="133" t="s">
        <v>95</v>
      </c>
      <c r="B8" s="310">
        <v>0</v>
      </c>
      <c r="C8" s="310">
        <v>0</v>
      </c>
      <c r="D8" s="310">
        <v>0</v>
      </c>
      <c r="E8" s="310">
        <v>0</v>
      </c>
      <c r="F8" s="310">
        <v>0</v>
      </c>
      <c r="G8" s="310">
        <v>0</v>
      </c>
      <c r="H8" s="310">
        <v>0</v>
      </c>
      <c r="I8" s="310">
        <v>0</v>
      </c>
      <c r="J8" s="310">
        <v>0</v>
      </c>
      <c r="K8" s="310">
        <v>0</v>
      </c>
      <c r="L8" s="310">
        <v>0</v>
      </c>
      <c r="M8" s="310">
        <v>0</v>
      </c>
      <c r="N8" s="310">
        <v>0</v>
      </c>
      <c r="O8" s="310">
        <v>0</v>
      </c>
      <c r="P8" s="310">
        <v>0</v>
      </c>
      <c r="Q8" s="310">
        <v>0</v>
      </c>
      <c r="R8" s="310">
        <v>0</v>
      </c>
      <c r="S8" s="310">
        <v>0</v>
      </c>
      <c r="T8" s="310">
        <v>0</v>
      </c>
      <c r="U8" s="310">
        <v>0</v>
      </c>
      <c r="V8" s="310">
        <v>0</v>
      </c>
      <c r="W8" s="310">
        <v>0</v>
      </c>
      <c r="X8" s="310">
        <v>0</v>
      </c>
      <c r="Y8" s="310">
        <v>0</v>
      </c>
      <c r="Z8" s="310">
        <v>0</v>
      </c>
      <c r="AA8" s="310">
        <v>0</v>
      </c>
      <c r="AB8" s="310">
        <v>0</v>
      </c>
      <c r="AC8" s="310">
        <v>0</v>
      </c>
      <c r="AD8" s="310">
        <v>0</v>
      </c>
      <c r="AE8" s="310">
        <v>0</v>
      </c>
      <c r="AF8" s="310">
        <v>0</v>
      </c>
      <c r="AG8" s="310">
        <v>0</v>
      </c>
      <c r="AH8" s="310">
        <v>0</v>
      </c>
      <c r="AI8" s="310">
        <v>0</v>
      </c>
      <c r="AJ8" s="310">
        <v>0</v>
      </c>
      <c r="AK8" s="310">
        <v>0</v>
      </c>
      <c r="AL8" s="310">
        <v>0</v>
      </c>
      <c r="AM8" s="310">
        <v>0</v>
      </c>
      <c r="AN8" s="310">
        <v>0</v>
      </c>
      <c r="AO8" s="310">
        <v>0</v>
      </c>
      <c r="AP8" s="310">
        <v>0</v>
      </c>
      <c r="AQ8" s="310">
        <v>0</v>
      </c>
    </row>
    <row r="9" spans="1:43" x14ac:dyDescent="0.2">
      <c r="A9" s="133" t="s">
        <v>96</v>
      </c>
      <c r="B9" s="310">
        <v>0</v>
      </c>
      <c r="C9" s="310">
        <v>0</v>
      </c>
      <c r="D9" s="310">
        <v>0</v>
      </c>
      <c r="E9" s="310">
        <v>0</v>
      </c>
      <c r="F9" s="310">
        <v>0</v>
      </c>
      <c r="G9" s="310">
        <v>0</v>
      </c>
      <c r="H9" s="310">
        <v>0</v>
      </c>
      <c r="I9" s="310">
        <v>0</v>
      </c>
      <c r="J9" s="310">
        <v>0</v>
      </c>
      <c r="K9" s="310">
        <v>0</v>
      </c>
      <c r="L9" s="310">
        <v>0</v>
      </c>
      <c r="M9" s="310">
        <v>0</v>
      </c>
      <c r="N9" s="310">
        <v>0</v>
      </c>
      <c r="O9" s="310">
        <v>0</v>
      </c>
      <c r="P9" s="310">
        <v>0</v>
      </c>
      <c r="Q9" s="310">
        <v>0</v>
      </c>
      <c r="R9" s="310">
        <v>0</v>
      </c>
      <c r="S9" s="310">
        <v>0</v>
      </c>
      <c r="T9" s="310">
        <v>0</v>
      </c>
      <c r="U9" s="310">
        <v>0</v>
      </c>
      <c r="V9" s="310">
        <v>0</v>
      </c>
      <c r="W9" s="310">
        <v>0</v>
      </c>
      <c r="X9" s="310">
        <v>0</v>
      </c>
      <c r="Y9" s="310">
        <v>0</v>
      </c>
      <c r="Z9" s="310">
        <v>0</v>
      </c>
      <c r="AA9" s="310">
        <v>0</v>
      </c>
      <c r="AB9" s="310">
        <v>0</v>
      </c>
      <c r="AC9" s="310">
        <v>0</v>
      </c>
      <c r="AD9" s="310">
        <v>0</v>
      </c>
      <c r="AE9" s="310">
        <v>0</v>
      </c>
      <c r="AF9" s="310">
        <v>0</v>
      </c>
      <c r="AG9" s="310">
        <v>0</v>
      </c>
      <c r="AH9" s="310">
        <v>0</v>
      </c>
      <c r="AI9" s="310">
        <v>0</v>
      </c>
      <c r="AJ9" s="310">
        <v>0</v>
      </c>
      <c r="AK9" s="310">
        <v>0</v>
      </c>
      <c r="AL9" s="310">
        <v>0</v>
      </c>
      <c r="AM9" s="310">
        <v>0</v>
      </c>
      <c r="AN9" s="310">
        <v>0</v>
      </c>
      <c r="AO9" s="310">
        <v>0</v>
      </c>
      <c r="AP9" s="310">
        <v>0</v>
      </c>
      <c r="AQ9" s="310">
        <v>0</v>
      </c>
    </row>
    <row r="10" spans="1:43" x14ac:dyDescent="0.2">
      <c r="A10" s="133" t="s">
        <v>97</v>
      </c>
      <c r="B10" s="310">
        <v>0</v>
      </c>
      <c r="C10" s="310">
        <v>0</v>
      </c>
      <c r="D10" s="310">
        <v>0</v>
      </c>
      <c r="E10" s="310">
        <v>0</v>
      </c>
      <c r="F10" s="310">
        <v>0</v>
      </c>
      <c r="G10" s="310">
        <v>0</v>
      </c>
      <c r="H10" s="310">
        <v>0</v>
      </c>
      <c r="I10" s="310">
        <v>0</v>
      </c>
      <c r="J10" s="310">
        <v>0</v>
      </c>
      <c r="K10" s="310">
        <v>0</v>
      </c>
      <c r="L10" s="310">
        <v>0</v>
      </c>
      <c r="M10" s="310">
        <v>0</v>
      </c>
      <c r="N10" s="310">
        <v>0</v>
      </c>
      <c r="O10" s="310">
        <v>0</v>
      </c>
      <c r="P10" s="310">
        <v>0</v>
      </c>
      <c r="Q10" s="310">
        <v>0</v>
      </c>
      <c r="R10" s="310">
        <v>0</v>
      </c>
      <c r="S10" s="310">
        <v>0</v>
      </c>
      <c r="T10" s="310">
        <v>0</v>
      </c>
      <c r="U10" s="310">
        <v>0</v>
      </c>
      <c r="V10" s="310">
        <v>0</v>
      </c>
      <c r="W10" s="310">
        <v>0</v>
      </c>
      <c r="X10" s="310">
        <v>0</v>
      </c>
      <c r="Y10" s="310">
        <v>0</v>
      </c>
      <c r="Z10" s="310">
        <v>0</v>
      </c>
      <c r="AA10" s="310">
        <v>0</v>
      </c>
      <c r="AB10" s="310">
        <v>0</v>
      </c>
      <c r="AC10" s="310">
        <v>0</v>
      </c>
      <c r="AD10" s="310">
        <v>0</v>
      </c>
      <c r="AE10" s="310">
        <v>0</v>
      </c>
      <c r="AF10" s="310">
        <v>0</v>
      </c>
      <c r="AG10" s="310">
        <v>0</v>
      </c>
      <c r="AH10" s="310">
        <v>0</v>
      </c>
      <c r="AI10" s="310">
        <v>0</v>
      </c>
      <c r="AJ10" s="310">
        <v>0</v>
      </c>
      <c r="AK10" s="310">
        <v>0</v>
      </c>
      <c r="AL10" s="310">
        <v>0</v>
      </c>
      <c r="AM10" s="310">
        <v>0</v>
      </c>
      <c r="AN10" s="310">
        <v>0</v>
      </c>
      <c r="AO10" s="310">
        <v>0</v>
      </c>
      <c r="AP10" s="310">
        <v>0</v>
      </c>
      <c r="AQ10" s="310">
        <v>0</v>
      </c>
    </row>
    <row r="11" spans="1:43" x14ac:dyDescent="0.2">
      <c r="A11" s="133" t="s">
        <v>98</v>
      </c>
      <c r="B11" s="310">
        <v>0</v>
      </c>
      <c r="C11" s="310">
        <v>0</v>
      </c>
      <c r="D11" s="310">
        <v>0</v>
      </c>
      <c r="E11" s="310">
        <v>0</v>
      </c>
      <c r="F11" s="310">
        <v>0</v>
      </c>
      <c r="G11" s="310">
        <v>0</v>
      </c>
      <c r="H11" s="310">
        <v>0</v>
      </c>
      <c r="I11" s="310">
        <v>0</v>
      </c>
      <c r="J11" s="310">
        <v>0</v>
      </c>
      <c r="K11" s="310">
        <v>0</v>
      </c>
      <c r="L11" s="310">
        <v>0</v>
      </c>
      <c r="M11" s="310">
        <v>0</v>
      </c>
      <c r="N11" s="310">
        <v>0</v>
      </c>
      <c r="O11" s="310">
        <v>0</v>
      </c>
      <c r="P11" s="310">
        <v>0</v>
      </c>
      <c r="Q11" s="310">
        <v>0</v>
      </c>
      <c r="R11" s="310">
        <v>0</v>
      </c>
      <c r="S11" s="310">
        <v>0</v>
      </c>
      <c r="T11" s="310">
        <v>0</v>
      </c>
      <c r="U11" s="310">
        <v>0</v>
      </c>
      <c r="V11" s="310">
        <v>0</v>
      </c>
      <c r="W11" s="310">
        <v>0</v>
      </c>
      <c r="X11" s="310">
        <v>0</v>
      </c>
      <c r="Y11" s="310">
        <v>0</v>
      </c>
      <c r="Z11" s="310">
        <v>0</v>
      </c>
      <c r="AA11" s="310">
        <v>0</v>
      </c>
      <c r="AB11" s="310">
        <v>0</v>
      </c>
      <c r="AC11" s="310">
        <v>0</v>
      </c>
      <c r="AD11" s="310">
        <v>0</v>
      </c>
      <c r="AE11" s="310">
        <v>0</v>
      </c>
      <c r="AF11" s="310">
        <v>0</v>
      </c>
      <c r="AG11" s="310">
        <v>0</v>
      </c>
      <c r="AH11" s="310">
        <v>0</v>
      </c>
      <c r="AI11" s="310">
        <v>0</v>
      </c>
      <c r="AJ11" s="310">
        <v>0</v>
      </c>
      <c r="AK11" s="310">
        <v>0</v>
      </c>
      <c r="AL11" s="310">
        <v>0</v>
      </c>
      <c r="AM11" s="310">
        <v>0</v>
      </c>
      <c r="AN11" s="310">
        <v>0</v>
      </c>
      <c r="AO11" s="310">
        <v>0</v>
      </c>
      <c r="AP11" s="310">
        <v>0</v>
      </c>
      <c r="AQ11" s="310">
        <v>0</v>
      </c>
    </row>
    <row r="12" spans="1:43" x14ac:dyDescent="0.2">
      <c r="A12" s="133" t="s">
        <v>99</v>
      </c>
      <c r="B12" s="310">
        <v>0</v>
      </c>
      <c r="C12" s="310">
        <v>0</v>
      </c>
      <c r="D12" s="310">
        <v>0</v>
      </c>
      <c r="E12" s="310">
        <v>0</v>
      </c>
      <c r="F12" s="310">
        <v>0</v>
      </c>
      <c r="G12" s="310">
        <v>0</v>
      </c>
      <c r="H12" s="310">
        <v>0</v>
      </c>
      <c r="I12" s="310">
        <v>0</v>
      </c>
      <c r="J12" s="310">
        <v>0</v>
      </c>
      <c r="K12" s="310">
        <v>0</v>
      </c>
      <c r="L12" s="310">
        <v>0</v>
      </c>
      <c r="M12" s="310">
        <v>0</v>
      </c>
      <c r="N12" s="310">
        <v>0</v>
      </c>
      <c r="O12" s="310">
        <v>0</v>
      </c>
      <c r="P12" s="310">
        <v>0</v>
      </c>
      <c r="Q12" s="310">
        <v>0</v>
      </c>
      <c r="R12" s="310">
        <v>0</v>
      </c>
      <c r="S12" s="310">
        <v>0</v>
      </c>
      <c r="T12" s="310">
        <v>0</v>
      </c>
      <c r="U12" s="310">
        <v>0</v>
      </c>
      <c r="V12" s="310">
        <v>0</v>
      </c>
      <c r="W12" s="310">
        <v>0</v>
      </c>
      <c r="X12" s="310">
        <v>0</v>
      </c>
      <c r="Y12" s="310">
        <v>0</v>
      </c>
      <c r="Z12" s="310">
        <v>0</v>
      </c>
      <c r="AA12" s="310">
        <v>0</v>
      </c>
      <c r="AB12" s="310">
        <v>0</v>
      </c>
      <c r="AC12" s="310">
        <v>0</v>
      </c>
      <c r="AD12" s="310">
        <v>0</v>
      </c>
      <c r="AE12" s="310">
        <v>0</v>
      </c>
      <c r="AF12" s="310">
        <v>0</v>
      </c>
      <c r="AG12" s="310">
        <v>0</v>
      </c>
      <c r="AH12" s="310">
        <v>0</v>
      </c>
      <c r="AI12" s="310">
        <v>0</v>
      </c>
      <c r="AJ12" s="310">
        <v>0</v>
      </c>
      <c r="AK12" s="310">
        <v>0</v>
      </c>
      <c r="AL12" s="310">
        <v>0</v>
      </c>
      <c r="AM12" s="310">
        <v>0</v>
      </c>
      <c r="AN12" s="310">
        <v>0</v>
      </c>
      <c r="AO12" s="310">
        <v>0</v>
      </c>
      <c r="AP12" s="310">
        <v>0</v>
      </c>
      <c r="AQ12" s="310">
        <v>0</v>
      </c>
    </row>
    <row r="13" spans="1:43" x14ac:dyDescent="0.2">
      <c r="A13" s="133" t="s">
        <v>100</v>
      </c>
      <c r="B13" s="310">
        <v>0</v>
      </c>
      <c r="C13" s="310">
        <v>0</v>
      </c>
      <c r="D13" s="310">
        <v>0</v>
      </c>
      <c r="E13" s="310">
        <v>0</v>
      </c>
      <c r="F13" s="310">
        <v>0</v>
      </c>
      <c r="G13" s="310">
        <v>0</v>
      </c>
      <c r="H13" s="310">
        <v>0</v>
      </c>
      <c r="I13" s="310">
        <v>0</v>
      </c>
      <c r="J13" s="310">
        <v>0</v>
      </c>
      <c r="K13" s="310">
        <v>0</v>
      </c>
      <c r="L13" s="310">
        <v>0</v>
      </c>
      <c r="M13" s="310">
        <v>0</v>
      </c>
      <c r="N13" s="310">
        <v>0</v>
      </c>
      <c r="O13" s="310">
        <v>0</v>
      </c>
      <c r="P13" s="310">
        <v>0</v>
      </c>
      <c r="Q13" s="310">
        <v>0</v>
      </c>
      <c r="R13" s="310">
        <v>0</v>
      </c>
      <c r="S13" s="310">
        <v>0</v>
      </c>
      <c r="T13" s="310">
        <v>0</v>
      </c>
      <c r="U13" s="310">
        <v>0</v>
      </c>
      <c r="V13" s="310">
        <v>0</v>
      </c>
      <c r="W13" s="310">
        <v>0</v>
      </c>
      <c r="X13" s="310">
        <v>0</v>
      </c>
      <c r="Y13" s="310">
        <v>0</v>
      </c>
      <c r="Z13" s="310">
        <v>0</v>
      </c>
      <c r="AA13" s="310">
        <v>0</v>
      </c>
      <c r="AB13" s="310">
        <v>0</v>
      </c>
      <c r="AC13" s="310">
        <v>0</v>
      </c>
      <c r="AD13" s="310">
        <v>0</v>
      </c>
      <c r="AE13" s="310">
        <v>0</v>
      </c>
      <c r="AF13" s="310">
        <v>0</v>
      </c>
      <c r="AG13" s="310">
        <v>0</v>
      </c>
      <c r="AH13" s="310">
        <v>0</v>
      </c>
      <c r="AI13" s="310">
        <v>0</v>
      </c>
      <c r="AJ13" s="310">
        <v>0</v>
      </c>
      <c r="AK13" s="310">
        <v>0</v>
      </c>
      <c r="AL13" s="310">
        <v>0</v>
      </c>
      <c r="AM13" s="310">
        <v>0</v>
      </c>
      <c r="AN13" s="310">
        <v>0</v>
      </c>
      <c r="AO13" s="310">
        <v>0</v>
      </c>
      <c r="AP13" s="310">
        <v>0</v>
      </c>
      <c r="AQ13" s="310">
        <v>0</v>
      </c>
    </row>
    <row r="14" spans="1:43" x14ac:dyDescent="0.2">
      <c r="A14" s="133" t="s">
        <v>101</v>
      </c>
      <c r="B14" s="310">
        <v>0</v>
      </c>
      <c r="C14" s="310">
        <v>0</v>
      </c>
      <c r="D14" s="310">
        <v>0</v>
      </c>
      <c r="E14" s="310">
        <v>0</v>
      </c>
      <c r="F14" s="310">
        <v>0</v>
      </c>
      <c r="G14" s="310">
        <v>0</v>
      </c>
      <c r="H14" s="310">
        <v>0</v>
      </c>
      <c r="I14" s="310">
        <v>0</v>
      </c>
      <c r="J14" s="310">
        <v>0</v>
      </c>
      <c r="K14" s="310">
        <v>0</v>
      </c>
      <c r="L14" s="310">
        <v>0</v>
      </c>
      <c r="M14" s="310">
        <v>0</v>
      </c>
      <c r="N14" s="310">
        <v>0</v>
      </c>
      <c r="O14" s="310">
        <v>0</v>
      </c>
      <c r="P14" s="310">
        <v>0</v>
      </c>
      <c r="Q14" s="310">
        <v>0</v>
      </c>
      <c r="R14" s="310">
        <v>0</v>
      </c>
      <c r="S14" s="310">
        <v>0</v>
      </c>
      <c r="T14" s="310">
        <v>0</v>
      </c>
      <c r="U14" s="310">
        <v>0</v>
      </c>
      <c r="V14" s="310">
        <v>0</v>
      </c>
      <c r="W14" s="310">
        <v>0</v>
      </c>
      <c r="X14" s="310">
        <v>0</v>
      </c>
      <c r="Y14" s="310">
        <v>0</v>
      </c>
      <c r="Z14" s="310">
        <v>0</v>
      </c>
      <c r="AA14" s="310">
        <v>0</v>
      </c>
      <c r="AB14" s="310">
        <v>0</v>
      </c>
      <c r="AC14" s="310">
        <v>0</v>
      </c>
      <c r="AD14" s="310">
        <v>0</v>
      </c>
      <c r="AE14" s="310">
        <v>0</v>
      </c>
      <c r="AF14" s="310">
        <v>0</v>
      </c>
      <c r="AG14" s="310">
        <v>0</v>
      </c>
      <c r="AH14" s="310">
        <v>0</v>
      </c>
      <c r="AI14" s="310">
        <v>0</v>
      </c>
      <c r="AJ14" s="310">
        <v>0</v>
      </c>
      <c r="AK14" s="310">
        <v>0</v>
      </c>
      <c r="AL14" s="310">
        <v>0</v>
      </c>
      <c r="AM14" s="310">
        <v>0</v>
      </c>
      <c r="AN14" s="310">
        <v>0</v>
      </c>
      <c r="AO14" s="310">
        <v>0</v>
      </c>
      <c r="AP14" s="310">
        <v>0</v>
      </c>
      <c r="AQ14" s="310">
        <v>0</v>
      </c>
    </row>
    <row r="15" spans="1:43" x14ac:dyDescent="0.2">
      <c r="A15" s="133" t="s">
        <v>102</v>
      </c>
      <c r="B15" s="310">
        <v>0</v>
      </c>
      <c r="C15" s="310">
        <v>0</v>
      </c>
      <c r="D15" s="310">
        <v>0</v>
      </c>
      <c r="E15" s="310">
        <v>0</v>
      </c>
      <c r="F15" s="310">
        <v>0</v>
      </c>
      <c r="G15" s="310">
        <v>0</v>
      </c>
      <c r="H15" s="310">
        <v>0</v>
      </c>
      <c r="I15" s="310">
        <v>0</v>
      </c>
      <c r="J15" s="310">
        <v>0</v>
      </c>
      <c r="K15" s="310">
        <v>0</v>
      </c>
      <c r="L15" s="310">
        <v>0</v>
      </c>
      <c r="M15" s="310">
        <v>0</v>
      </c>
      <c r="N15" s="310">
        <v>0</v>
      </c>
      <c r="O15" s="310">
        <v>0</v>
      </c>
      <c r="P15" s="310">
        <v>0</v>
      </c>
      <c r="Q15" s="310">
        <v>0</v>
      </c>
      <c r="R15" s="310">
        <v>0</v>
      </c>
      <c r="S15" s="310">
        <v>0</v>
      </c>
      <c r="T15" s="310">
        <v>0</v>
      </c>
      <c r="U15" s="310">
        <v>0</v>
      </c>
      <c r="V15" s="310">
        <v>0</v>
      </c>
      <c r="W15" s="310">
        <v>0</v>
      </c>
      <c r="X15" s="310">
        <v>0</v>
      </c>
      <c r="Y15" s="310">
        <v>0</v>
      </c>
      <c r="Z15" s="310">
        <v>0</v>
      </c>
      <c r="AA15" s="310">
        <v>0</v>
      </c>
      <c r="AB15" s="310">
        <v>0</v>
      </c>
      <c r="AC15" s="310">
        <v>0</v>
      </c>
      <c r="AD15" s="310">
        <v>0</v>
      </c>
      <c r="AE15" s="310">
        <v>0</v>
      </c>
      <c r="AF15" s="310">
        <v>0</v>
      </c>
      <c r="AG15" s="310">
        <v>0</v>
      </c>
      <c r="AH15" s="310">
        <v>0</v>
      </c>
      <c r="AI15" s="310">
        <v>0</v>
      </c>
      <c r="AJ15" s="310">
        <v>0</v>
      </c>
      <c r="AK15" s="310">
        <v>0</v>
      </c>
      <c r="AL15" s="310">
        <v>0</v>
      </c>
      <c r="AM15" s="310">
        <v>0</v>
      </c>
      <c r="AN15" s="310">
        <v>0</v>
      </c>
      <c r="AO15" s="310">
        <v>0</v>
      </c>
      <c r="AP15" s="310">
        <v>0</v>
      </c>
      <c r="AQ15" s="310">
        <v>0</v>
      </c>
    </row>
    <row r="16" spans="1:43" x14ac:dyDescent="0.2">
      <c r="A16" s="133" t="s">
        <v>103</v>
      </c>
      <c r="B16" s="310">
        <v>0</v>
      </c>
      <c r="C16" s="310">
        <v>0</v>
      </c>
      <c r="D16" s="310">
        <v>0</v>
      </c>
      <c r="E16" s="310">
        <v>0</v>
      </c>
      <c r="F16" s="310">
        <v>0</v>
      </c>
      <c r="G16" s="310">
        <v>0</v>
      </c>
      <c r="H16" s="310">
        <v>0</v>
      </c>
      <c r="I16" s="310">
        <v>0</v>
      </c>
      <c r="J16" s="310">
        <v>0</v>
      </c>
      <c r="K16" s="310">
        <v>0</v>
      </c>
      <c r="L16" s="310">
        <v>0</v>
      </c>
      <c r="M16" s="310">
        <v>0</v>
      </c>
      <c r="N16" s="310">
        <v>0</v>
      </c>
      <c r="O16" s="310">
        <v>0</v>
      </c>
      <c r="P16" s="310">
        <v>0</v>
      </c>
      <c r="Q16" s="310">
        <v>0</v>
      </c>
      <c r="R16" s="310">
        <v>0</v>
      </c>
      <c r="S16" s="310">
        <v>0</v>
      </c>
      <c r="T16" s="310">
        <v>0</v>
      </c>
      <c r="U16" s="310">
        <v>0</v>
      </c>
      <c r="V16" s="310">
        <v>0</v>
      </c>
      <c r="W16" s="310">
        <v>0</v>
      </c>
      <c r="X16" s="310">
        <v>0</v>
      </c>
      <c r="Y16" s="310">
        <v>0</v>
      </c>
      <c r="Z16" s="310">
        <v>0</v>
      </c>
      <c r="AA16" s="310">
        <v>0</v>
      </c>
      <c r="AB16" s="310">
        <v>0</v>
      </c>
      <c r="AC16" s="310">
        <v>0</v>
      </c>
      <c r="AD16" s="310">
        <v>0</v>
      </c>
      <c r="AE16" s="310">
        <v>0</v>
      </c>
      <c r="AF16" s="310">
        <v>0</v>
      </c>
      <c r="AG16" s="310">
        <v>0</v>
      </c>
      <c r="AH16" s="310">
        <v>0</v>
      </c>
      <c r="AI16" s="310">
        <v>0</v>
      </c>
      <c r="AJ16" s="310">
        <v>0</v>
      </c>
      <c r="AK16" s="310">
        <v>0</v>
      </c>
      <c r="AL16" s="310">
        <v>0</v>
      </c>
      <c r="AM16" s="310">
        <v>0</v>
      </c>
      <c r="AN16" s="310">
        <v>0</v>
      </c>
      <c r="AO16" s="310">
        <v>0</v>
      </c>
      <c r="AP16" s="310">
        <v>0</v>
      </c>
      <c r="AQ16" s="310">
        <v>0</v>
      </c>
    </row>
    <row r="17" spans="1:43" x14ac:dyDescent="0.2">
      <c r="A17" s="133" t="s">
        <v>104</v>
      </c>
      <c r="B17" s="310">
        <v>0</v>
      </c>
      <c r="C17" s="310">
        <v>0</v>
      </c>
      <c r="D17" s="310">
        <v>0</v>
      </c>
      <c r="E17" s="310">
        <v>0</v>
      </c>
      <c r="F17" s="310">
        <v>0</v>
      </c>
      <c r="G17" s="310">
        <v>0</v>
      </c>
      <c r="H17" s="310">
        <v>0</v>
      </c>
      <c r="I17" s="310">
        <v>0</v>
      </c>
      <c r="J17" s="310">
        <v>0</v>
      </c>
      <c r="K17" s="310">
        <v>0</v>
      </c>
      <c r="L17" s="310">
        <v>0</v>
      </c>
      <c r="M17" s="310">
        <v>0</v>
      </c>
      <c r="N17" s="310">
        <v>0</v>
      </c>
      <c r="O17" s="310">
        <v>0</v>
      </c>
      <c r="P17" s="310">
        <v>0</v>
      </c>
      <c r="Q17" s="310">
        <v>0</v>
      </c>
      <c r="R17" s="310">
        <v>0</v>
      </c>
      <c r="S17" s="310">
        <v>0</v>
      </c>
      <c r="T17" s="310">
        <v>0</v>
      </c>
      <c r="U17" s="310">
        <v>0</v>
      </c>
      <c r="V17" s="310">
        <v>0</v>
      </c>
      <c r="W17" s="310">
        <v>0</v>
      </c>
      <c r="X17" s="310">
        <v>0</v>
      </c>
      <c r="Y17" s="310">
        <v>0</v>
      </c>
      <c r="Z17" s="310">
        <v>0</v>
      </c>
      <c r="AA17" s="310">
        <v>0</v>
      </c>
      <c r="AB17" s="310">
        <v>0</v>
      </c>
      <c r="AC17" s="310">
        <v>0</v>
      </c>
      <c r="AD17" s="310">
        <v>0</v>
      </c>
      <c r="AE17" s="310">
        <v>0</v>
      </c>
      <c r="AF17" s="310">
        <v>0</v>
      </c>
      <c r="AG17" s="310">
        <v>0</v>
      </c>
      <c r="AH17" s="310">
        <v>0</v>
      </c>
      <c r="AI17" s="310">
        <v>0</v>
      </c>
      <c r="AJ17" s="310">
        <v>0</v>
      </c>
      <c r="AK17" s="310">
        <v>0</v>
      </c>
      <c r="AL17" s="310">
        <v>0</v>
      </c>
      <c r="AM17" s="310">
        <v>0</v>
      </c>
      <c r="AN17" s="310">
        <v>0</v>
      </c>
      <c r="AO17" s="310">
        <v>0</v>
      </c>
      <c r="AP17" s="310">
        <v>0</v>
      </c>
      <c r="AQ17" s="310">
        <v>0</v>
      </c>
    </row>
    <row r="18" spans="1:43" x14ac:dyDescent="0.2">
      <c r="A18" s="133" t="s">
        <v>105</v>
      </c>
      <c r="B18" s="310">
        <v>0</v>
      </c>
      <c r="C18" s="310">
        <v>0</v>
      </c>
      <c r="D18" s="310">
        <v>0</v>
      </c>
      <c r="E18" s="310">
        <v>0</v>
      </c>
      <c r="F18" s="310">
        <v>0</v>
      </c>
      <c r="G18" s="310">
        <v>0</v>
      </c>
      <c r="H18" s="310">
        <v>0</v>
      </c>
      <c r="I18" s="310">
        <v>0</v>
      </c>
      <c r="J18" s="310">
        <v>0</v>
      </c>
      <c r="K18" s="310">
        <v>0</v>
      </c>
      <c r="L18" s="310">
        <v>0</v>
      </c>
      <c r="M18" s="310">
        <v>0</v>
      </c>
      <c r="N18" s="310">
        <v>0</v>
      </c>
      <c r="O18" s="310">
        <v>0</v>
      </c>
      <c r="P18" s="310">
        <v>0</v>
      </c>
      <c r="Q18" s="310">
        <v>0</v>
      </c>
      <c r="R18" s="310">
        <v>0</v>
      </c>
      <c r="S18" s="310">
        <v>0</v>
      </c>
      <c r="T18" s="310">
        <v>0</v>
      </c>
      <c r="U18" s="310">
        <v>0</v>
      </c>
      <c r="V18" s="310">
        <v>0</v>
      </c>
      <c r="W18" s="310">
        <v>0</v>
      </c>
      <c r="X18" s="310">
        <v>0</v>
      </c>
      <c r="Y18" s="310">
        <v>0</v>
      </c>
      <c r="Z18" s="310">
        <v>0</v>
      </c>
      <c r="AA18" s="310">
        <v>0</v>
      </c>
      <c r="AB18" s="310">
        <v>0</v>
      </c>
      <c r="AC18" s="310">
        <v>0</v>
      </c>
      <c r="AD18" s="310">
        <v>0</v>
      </c>
      <c r="AE18" s="310">
        <v>0</v>
      </c>
      <c r="AF18" s="310">
        <v>0</v>
      </c>
      <c r="AG18" s="310">
        <v>0</v>
      </c>
      <c r="AH18" s="310">
        <v>0</v>
      </c>
      <c r="AI18" s="310">
        <v>0</v>
      </c>
      <c r="AJ18" s="310">
        <v>0</v>
      </c>
      <c r="AK18" s="310">
        <v>0</v>
      </c>
      <c r="AL18" s="310">
        <v>0</v>
      </c>
      <c r="AM18" s="310">
        <v>0</v>
      </c>
      <c r="AN18" s="310">
        <v>0</v>
      </c>
      <c r="AO18" s="310">
        <v>0</v>
      </c>
      <c r="AP18" s="310">
        <v>0</v>
      </c>
      <c r="AQ18" s="310">
        <v>0</v>
      </c>
    </row>
    <row r="19" spans="1:43" x14ac:dyDescent="0.2">
      <c r="A19" s="133" t="s">
        <v>106</v>
      </c>
      <c r="B19" s="310">
        <v>0</v>
      </c>
      <c r="C19" s="310">
        <v>0</v>
      </c>
      <c r="D19" s="310">
        <v>0</v>
      </c>
      <c r="E19" s="310">
        <v>0</v>
      </c>
      <c r="F19" s="310">
        <v>0</v>
      </c>
      <c r="G19" s="310">
        <v>0</v>
      </c>
      <c r="H19" s="310">
        <v>0</v>
      </c>
      <c r="I19" s="310">
        <v>0</v>
      </c>
      <c r="J19" s="310">
        <v>0</v>
      </c>
      <c r="K19" s="310">
        <v>0</v>
      </c>
      <c r="L19" s="310">
        <v>0</v>
      </c>
      <c r="M19" s="310">
        <v>0</v>
      </c>
      <c r="N19" s="310">
        <v>0</v>
      </c>
      <c r="O19" s="310">
        <v>0</v>
      </c>
      <c r="P19" s="310">
        <v>0</v>
      </c>
      <c r="Q19" s="310">
        <v>0</v>
      </c>
      <c r="R19" s="310">
        <v>0</v>
      </c>
      <c r="S19" s="310">
        <v>0</v>
      </c>
      <c r="T19" s="310">
        <v>0</v>
      </c>
      <c r="U19" s="310">
        <v>0</v>
      </c>
      <c r="V19" s="310">
        <v>0</v>
      </c>
      <c r="W19" s="310">
        <v>0</v>
      </c>
      <c r="X19" s="310">
        <v>0</v>
      </c>
      <c r="Y19" s="310">
        <v>0</v>
      </c>
      <c r="Z19" s="310">
        <v>0</v>
      </c>
      <c r="AA19" s="310">
        <v>0</v>
      </c>
      <c r="AB19" s="310">
        <v>0</v>
      </c>
      <c r="AC19" s="310">
        <v>0</v>
      </c>
      <c r="AD19" s="310">
        <v>0</v>
      </c>
      <c r="AE19" s="310">
        <v>0</v>
      </c>
      <c r="AF19" s="310">
        <v>0</v>
      </c>
      <c r="AG19" s="310">
        <v>0</v>
      </c>
      <c r="AH19" s="310">
        <v>0</v>
      </c>
      <c r="AI19" s="310">
        <v>0</v>
      </c>
      <c r="AJ19" s="310">
        <v>0</v>
      </c>
      <c r="AK19" s="310">
        <v>0</v>
      </c>
      <c r="AL19" s="310">
        <v>0</v>
      </c>
      <c r="AM19" s="310">
        <v>0</v>
      </c>
      <c r="AN19" s="310">
        <v>0</v>
      </c>
      <c r="AO19" s="310">
        <v>0</v>
      </c>
      <c r="AP19" s="310">
        <v>0</v>
      </c>
      <c r="AQ19" s="310">
        <v>0</v>
      </c>
    </row>
    <row r="20" spans="1:43" x14ac:dyDescent="0.2">
      <c r="A20" s="133" t="s">
        <v>107</v>
      </c>
      <c r="B20" s="310">
        <v>0</v>
      </c>
      <c r="C20" s="310">
        <v>0</v>
      </c>
      <c r="D20" s="310">
        <v>0</v>
      </c>
      <c r="E20" s="310">
        <v>0</v>
      </c>
      <c r="F20" s="310">
        <v>0</v>
      </c>
      <c r="G20" s="310">
        <v>0</v>
      </c>
      <c r="H20" s="310">
        <v>0</v>
      </c>
      <c r="I20" s="310">
        <v>0</v>
      </c>
      <c r="J20" s="310">
        <v>0</v>
      </c>
      <c r="K20" s="310">
        <v>0</v>
      </c>
      <c r="L20" s="310">
        <v>0</v>
      </c>
      <c r="M20" s="310">
        <v>0</v>
      </c>
      <c r="N20" s="310">
        <v>0</v>
      </c>
      <c r="O20" s="310">
        <v>0</v>
      </c>
      <c r="P20" s="310">
        <v>0</v>
      </c>
      <c r="Q20" s="310">
        <v>0</v>
      </c>
      <c r="R20" s="310">
        <v>0</v>
      </c>
      <c r="S20" s="310">
        <v>0</v>
      </c>
      <c r="T20" s="310">
        <v>0</v>
      </c>
      <c r="U20" s="310">
        <v>0</v>
      </c>
      <c r="V20" s="310">
        <v>0</v>
      </c>
      <c r="W20" s="310">
        <v>0</v>
      </c>
      <c r="X20" s="310">
        <v>0</v>
      </c>
      <c r="Y20" s="310">
        <v>0</v>
      </c>
      <c r="Z20" s="310">
        <v>0</v>
      </c>
      <c r="AA20" s="310">
        <v>0</v>
      </c>
      <c r="AB20" s="310">
        <v>0</v>
      </c>
      <c r="AC20" s="310">
        <v>0</v>
      </c>
      <c r="AD20" s="310">
        <v>0</v>
      </c>
      <c r="AE20" s="310">
        <v>0</v>
      </c>
      <c r="AF20" s="310">
        <v>0</v>
      </c>
      <c r="AG20" s="310">
        <v>0</v>
      </c>
      <c r="AH20" s="310">
        <v>0</v>
      </c>
      <c r="AI20" s="310">
        <v>0</v>
      </c>
      <c r="AJ20" s="310">
        <v>0</v>
      </c>
      <c r="AK20" s="310">
        <v>0</v>
      </c>
      <c r="AL20" s="310">
        <v>0</v>
      </c>
      <c r="AM20" s="310">
        <v>0</v>
      </c>
      <c r="AN20" s="310">
        <v>0</v>
      </c>
      <c r="AO20" s="310">
        <v>0</v>
      </c>
      <c r="AP20" s="310">
        <v>0</v>
      </c>
      <c r="AQ20" s="310">
        <v>0</v>
      </c>
    </row>
    <row r="21" spans="1:43" x14ac:dyDescent="0.2">
      <c r="A21" s="133" t="s">
        <v>108</v>
      </c>
      <c r="B21" s="310">
        <v>0</v>
      </c>
      <c r="C21" s="310">
        <v>0</v>
      </c>
      <c r="D21" s="310">
        <v>0</v>
      </c>
      <c r="E21" s="310">
        <v>0</v>
      </c>
      <c r="F21" s="310">
        <v>0</v>
      </c>
      <c r="G21" s="310">
        <v>0</v>
      </c>
      <c r="H21" s="310">
        <v>0</v>
      </c>
      <c r="I21" s="310">
        <v>0</v>
      </c>
      <c r="J21" s="310">
        <v>0</v>
      </c>
      <c r="K21" s="310">
        <v>0</v>
      </c>
      <c r="L21" s="310">
        <v>0</v>
      </c>
      <c r="M21" s="310">
        <v>0</v>
      </c>
      <c r="N21" s="310">
        <v>0</v>
      </c>
      <c r="O21" s="310">
        <v>0</v>
      </c>
      <c r="P21" s="310">
        <v>0</v>
      </c>
      <c r="Q21" s="310">
        <v>0</v>
      </c>
      <c r="R21" s="310">
        <v>0</v>
      </c>
      <c r="S21" s="310">
        <v>0</v>
      </c>
      <c r="T21" s="310">
        <v>0</v>
      </c>
      <c r="U21" s="310">
        <v>0</v>
      </c>
      <c r="V21" s="310">
        <v>0</v>
      </c>
      <c r="W21" s="310">
        <v>0</v>
      </c>
      <c r="X21" s="310">
        <v>0</v>
      </c>
      <c r="Y21" s="310">
        <v>0</v>
      </c>
      <c r="Z21" s="310">
        <v>0</v>
      </c>
      <c r="AA21" s="310">
        <v>0</v>
      </c>
      <c r="AB21" s="310">
        <v>0</v>
      </c>
      <c r="AC21" s="310">
        <v>0</v>
      </c>
      <c r="AD21" s="310">
        <v>0</v>
      </c>
      <c r="AE21" s="310">
        <v>0</v>
      </c>
      <c r="AF21" s="310">
        <v>0</v>
      </c>
      <c r="AG21" s="310">
        <v>0</v>
      </c>
      <c r="AH21" s="310">
        <v>0</v>
      </c>
      <c r="AI21" s="310">
        <v>0</v>
      </c>
      <c r="AJ21" s="310">
        <v>0</v>
      </c>
      <c r="AK21" s="310">
        <v>0</v>
      </c>
      <c r="AL21" s="310">
        <v>0</v>
      </c>
      <c r="AM21" s="310">
        <v>0</v>
      </c>
      <c r="AN21" s="310">
        <v>0</v>
      </c>
      <c r="AO21" s="310">
        <v>0</v>
      </c>
      <c r="AP21" s="310">
        <v>0</v>
      </c>
      <c r="AQ21" s="310">
        <v>0</v>
      </c>
    </row>
    <row r="22" spans="1:43" x14ac:dyDescent="0.2">
      <c r="A22" s="133" t="s">
        <v>109</v>
      </c>
      <c r="B22" s="310">
        <v>0</v>
      </c>
      <c r="C22" s="310">
        <v>0</v>
      </c>
      <c r="D22" s="310">
        <v>0</v>
      </c>
      <c r="E22" s="310">
        <v>0</v>
      </c>
      <c r="F22" s="310">
        <v>0</v>
      </c>
      <c r="G22" s="310">
        <v>0</v>
      </c>
      <c r="H22" s="310">
        <v>0</v>
      </c>
      <c r="I22" s="310">
        <v>0</v>
      </c>
      <c r="J22" s="310">
        <v>0</v>
      </c>
      <c r="K22" s="310">
        <v>0</v>
      </c>
      <c r="L22" s="310">
        <v>0</v>
      </c>
      <c r="M22" s="310">
        <v>0</v>
      </c>
      <c r="N22" s="310">
        <v>0</v>
      </c>
      <c r="O22" s="310">
        <v>0</v>
      </c>
      <c r="P22" s="310">
        <v>0</v>
      </c>
      <c r="Q22" s="310">
        <v>0</v>
      </c>
      <c r="R22" s="310">
        <v>0</v>
      </c>
      <c r="S22" s="310">
        <v>0</v>
      </c>
      <c r="T22" s="310">
        <v>0</v>
      </c>
      <c r="U22" s="310">
        <v>0</v>
      </c>
      <c r="V22" s="310">
        <v>0</v>
      </c>
      <c r="W22" s="310">
        <v>0</v>
      </c>
      <c r="X22" s="310">
        <v>0</v>
      </c>
      <c r="Y22" s="310">
        <v>0</v>
      </c>
      <c r="Z22" s="310">
        <v>0</v>
      </c>
      <c r="AA22" s="310">
        <v>0</v>
      </c>
      <c r="AB22" s="310">
        <v>0</v>
      </c>
      <c r="AC22" s="310">
        <v>0</v>
      </c>
      <c r="AD22" s="310">
        <v>0</v>
      </c>
      <c r="AE22" s="310">
        <v>0</v>
      </c>
      <c r="AF22" s="310">
        <v>0</v>
      </c>
      <c r="AG22" s="310">
        <v>0</v>
      </c>
      <c r="AH22" s="310">
        <v>0</v>
      </c>
      <c r="AI22" s="310">
        <v>0</v>
      </c>
      <c r="AJ22" s="310">
        <v>0</v>
      </c>
      <c r="AK22" s="310">
        <v>0</v>
      </c>
      <c r="AL22" s="310">
        <v>0</v>
      </c>
      <c r="AM22" s="310">
        <v>0</v>
      </c>
      <c r="AN22" s="310">
        <v>0</v>
      </c>
      <c r="AO22" s="310">
        <v>0</v>
      </c>
      <c r="AP22" s="310">
        <v>0</v>
      </c>
      <c r="AQ22" s="310">
        <v>0</v>
      </c>
    </row>
    <row r="23" spans="1:43" x14ac:dyDescent="0.2">
      <c r="A23" s="133" t="s">
        <v>110</v>
      </c>
      <c r="B23" s="310">
        <v>0</v>
      </c>
      <c r="C23" s="310">
        <v>0</v>
      </c>
      <c r="D23" s="310">
        <v>0</v>
      </c>
      <c r="E23" s="310">
        <v>0</v>
      </c>
      <c r="F23" s="310">
        <v>0</v>
      </c>
      <c r="G23" s="310">
        <v>0</v>
      </c>
      <c r="H23" s="310">
        <v>0</v>
      </c>
      <c r="I23" s="310">
        <v>0</v>
      </c>
      <c r="J23" s="310">
        <v>0</v>
      </c>
      <c r="K23" s="310">
        <v>0</v>
      </c>
      <c r="L23" s="310">
        <v>0</v>
      </c>
      <c r="M23" s="310">
        <v>0</v>
      </c>
      <c r="N23" s="310">
        <v>0</v>
      </c>
      <c r="O23" s="310">
        <v>0</v>
      </c>
      <c r="P23" s="310">
        <v>0</v>
      </c>
      <c r="Q23" s="310">
        <v>0</v>
      </c>
      <c r="R23" s="310">
        <v>0</v>
      </c>
      <c r="S23" s="310">
        <v>0</v>
      </c>
      <c r="T23" s="310">
        <v>0</v>
      </c>
      <c r="U23" s="310">
        <v>0</v>
      </c>
      <c r="V23" s="310">
        <v>0</v>
      </c>
      <c r="W23" s="310">
        <v>0</v>
      </c>
      <c r="X23" s="310">
        <v>0</v>
      </c>
      <c r="Y23" s="310">
        <v>0</v>
      </c>
      <c r="Z23" s="310">
        <v>0</v>
      </c>
      <c r="AA23" s="310">
        <v>0</v>
      </c>
      <c r="AB23" s="310">
        <v>0</v>
      </c>
      <c r="AC23" s="310">
        <v>0</v>
      </c>
      <c r="AD23" s="310">
        <v>0</v>
      </c>
      <c r="AE23" s="310">
        <v>0</v>
      </c>
      <c r="AF23" s="310">
        <v>0</v>
      </c>
      <c r="AG23" s="310">
        <v>0</v>
      </c>
      <c r="AH23" s="310">
        <v>0</v>
      </c>
      <c r="AI23" s="310">
        <v>0</v>
      </c>
      <c r="AJ23" s="310">
        <v>0</v>
      </c>
      <c r="AK23" s="310">
        <v>0</v>
      </c>
      <c r="AL23" s="310">
        <v>0</v>
      </c>
      <c r="AM23" s="310">
        <v>0</v>
      </c>
      <c r="AN23" s="310">
        <v>0</v>
      </c>
      <c r="AO23" s="310">
        <v>0</v>
      </c>
      <c r="AP23" s="310">
        <v>0</v>
      </c>
      <c r="AQ23" s="310">
        <v>0</v>
      </c>
    </row>
    <row r="24" spans="1:43" x14ac:dyDescent="0.2">
      <c r="A24" s="133" t="s">
        <v>111</v>
      </c>
      <c r="B24" s="310">
        <v>0</v>
      </c>
      <c r="C24" s="310">
        <v>0</v>
      </c>
      <c r="D24" s="310">
        <v>0</v>
      </c>
      <c r="E24" s="310">
        <v>0</v>
      </c>
      <c r="F24" s="310">
        <v>0</v>
      </c>
      <c r="G24" s="310">
        <v>0</v>
      </c>
      <c r="H24" s="310">
        <v>0</v>
      </c>
      <c r="I24" s="310">
        <v>0</v>
      </c>
      <c r="J24" s="310">
        <v>0</v>
      </c>
      <c r="K24" s="310">
        <v>0</v>
      </c>
      <c r="L24" s="310">
        <v>0</v>
      </c>
      <c r="M24" s="310">
        <v>0</v>
      </c>
      <c r="N24" s="310">
        <v>0</v>
      </c>
      <c r="O24" s="310">
        <v>0</v>
      </c>
      <c r="P24" s="310">
        <v>0</v>
      </c>
      <c r="Q24" s="310">
        <v>0</v>
      </c>
      <c r="R24" s="310">
        <v>0</v>
      </c>
      <c r="S24" s="310">
        <v>0</v>
      </c>
      <c r="T24" s="310">
        <v>0</v>
      </c>
      <c r="U24" s="310">
        <v>0</v>
      </c>
      <c r="V24" s="310">
        <v>0</v>
      </c>
      <c r="W24" s="310">
        <v>0</v>
      </c>
      <c r="X24" s="310">
        <v>0</v>
      </c>
      <c r="Y24" s="310">
        <v>0</v>
      </c>
      <c r="Z24" s="310">
        <v>0</v>
      </c>
      <c r="AA24" s="310">
        <v>0</v>
      </c>
      <c r="AB24" s="310">
        <v>0</v>
      </c>
      <c r="AC24" s="310">
        <v>0</v>
      </c>
      <c r="AD24" s="310">
        <v>0</v>
      </c>
      <c r="AE24" s="310">
        <v>0</v>
      </c>
      <c r="AF24" s="310">
        <v>0</v>
      </c>
      <c r="AG24" s="310">
        <v>0</v>
      </c>
      <c r="AH24" s="310">
        <v>0</v>
      </c>
      <c r="AI24" s="310">
        <v>0</v>
      </c>
      <c r="AJ24" s="310">
        <v>0</v>
      </c>
      <c r="AK24" s="310">
        <v>0</v>
      </c>
      <c r="AL24" s="310">
        <v>0</v>
      </c>
      <c r="AM24" s="310">
        <v>0</v>
      </c>
      <c r="AN24" s="310">
        <v>0</v>
      </c>
      <c r="AO24" s="310">
        <v>0</v>
      </c>
      <c r="AP24" s="310">
        <v>0</v>
      </c>
      <c r="AQ24" s="310">
        <v>0</v>
      </c>
    </row>
    <row r="25" spans="1:43" x14ac:dyDescent="0.2">
      <c r="A25" s="133" t="s">
        <v>112</v>
      </c>
      <c r="B25" s="310">
        <v>0</v>
      </c>
      <c r="C25" s="310">
        <v>0</v>
      </c>
      <c r="D25" s="310">
        <v>0</v>
      </c>
      <c r="E25" s="310">
        <v>0</v>
      </c>
      <c r="F25" s="310">
        <v>0</v>
      </c>
      <c r="G25" s="310">
        <v>0</v>
      </c>
      <c r="H25" s="310">
        <v>0</v>
      </c>
      <c r="I25" s="310">
        <v>0</v>
      </c>
      <c r="J25" s="310">
        <v>0</v>
      </c>
      <c r="K25" s="310">
        <v>0</v>
      </c>
      <c r="L25" s="310">
        <v>0</v>
      </c>
      <c r="M25" s="310">
        <v>0</v>
      </c>
      <c r="N25" s="310">
        <v>0</v>
      </c>
      <c r="O25" s="310">
        <v>0</v>
      </c>
      <c r="P25" s="310">
        <v>0</v>
      </c>
      <c r="Q25" s="310">
        <v>0</v>
      </c>
      <c r="R25" s="310">
        <v>0</v>
      </c>
      <c r="S25" s="310">
        <v>0</v>
      </c>
      <c r="T25" s="310">
        <v>0</v>
      </c>
      <c r="U25" s="310">
        <v>0</v>
      </c>
      <c r="V25" s="310">
        <v>0</v>
      </c>
      <c r="W25" s="310">
        <v>0</v>
      </c>
      <c r="X25" s="310">
        <v>0</v>
      </c>
      <c r="Y25" s="310">
        <v>0</v>
      </c>
      <c r="Z25" s="310">
        <v>0</v>
      </c>
      <c r="AA25" s="310">
        <v>0</v>
      </c>
      <c r="AB25" s="310">
        <v>0</v>
      </c>
      <c r="AC25" s="310">
        <v>0</v>
      </c>
      <c r="AD25" s="310">
        <v>0</v>
      </c>
      <c r="AE25" s="310">
        <v>0</v>
      </c>
      <c r="AF25" s="310">
        <v>0</v>
      </c>
      <c r="AG25" s="310">
        <v>0</v>
      </c>
      <c r="AH25" s="310">
        <v>0</v>
      </c>
      <c r="AI25" s="310">
        <v>0</v>
      </c>
      <c r="AJ25" s="310">
        <v>0</v>
      </c>
      <c r="AK25" s="310">
        <v>0</v>
      </c>
      <c r="AL25" s="310">
        <v>0</v>
      </c>
      <c r="AM25" s="310">
        <v>0</v>
      </c>
      <c r="AN25" s="310">
        <v>0</v>
      </c>
      <c r="AO25" s="310">
        <v>0</v>
      </c>
      <c r="AP25" s="310">
        <v>0</v>
      </c>
      <c r="AQ25" s="310">
        <v>0</v>
      </c>
    </row>
    <row r="26" spans="1:43" x14ac:dyDescent="0.2">
      <c r="A26" s="133" t="s">
        <v>113</v>
      </c>
      <c r="B26" s="310">
        <v>0</v>
      </c>
      <c r="C26" s="310">
        <v>0</v>
      </c>
      <c r="D26" s="310">
        <v>0</v>
      </c>
      <c r="E26" s="310">
        <v>0</v>
      </c>
      <c r="F26" s="310">
        <v>0</v>
      </c>
      <c r="G26" s="310">
        <v>0</v>
      </c>
      <c r="H26" s="310">
        <v>0</v>
      </c>
      <c r="I26" s="310">
        <v>0</v>
      </c>
      <c r="J26" s="310">
        <v>0</v>
      </c>
      <c r="K26" s="310">
        <v>0</v>
      </c>
      <c r="L26" s="310">
        <v>0</v>
      </c>
      <c r="M26" s="310">
        <v>0</v>
      </c>
      <c r="N26" s="310">
        <v>0</v>
      </c>
      <c r="O26" s="310">
        <v>0</v>
      </c>
      <c r="P26" s="310">
        <v>0</v>
      </c>
      <c r="Q26" s="310">
        <v>0</v>
      </c>
      <c r="R26" s="310">
        <v>0</v>
      </c>
      <c r="S26" s="310">
        <v>0</v>
      </c>
      <c r="T26" s="310">
        <v>0</v>
      </c>
      <c r="U26" s="310">
        <v>0</v>
      </c>
      <c r="V26" s="310">
        <v>0</v>
      </c>
      <c r="W26" s="310">
        <v>0</v>
      </c>
      <c r="X26" s="310">
        <v>0</v>
      </c>
      <c r="Y26" s="310">
        <v>0</v>
      </c>
      <c r="Z26" s="310">
        <v>0</v>
      </c>
      <c r="AA26" s="310">
        <v>0</v>
      </c>
      <c r="AB26" s="310">
        <v>0</v>
      </c>
      <c r="AC26" s="310">
        <v>0</v>
      </c>
      <c r="AD26" s="310">
        <v>0</v>
      </c>
      <c r="AE26" s="310">
        <v>0</v>
      </c>
      <c r="AF26" s="310">
        <v>0</v>
      </c>
      <c r="AG26" s="310">
        <v>0</v>
      </c>
      <c r="AH26" s="310">
        <v>0</v>
      </c>
      <c r="AI26" s="310">
        <v>0</v>
      </c>
      <c r="AJ26" s="310">
        <v>0</v>
      </c>
      <c r="AK26" s="310">
        <v>0</v>
      </c>
      <c r="AL26" s="310">
        <v>0</v>
      </c>
      <c r="AM26" s="310">
        <v>0</v>
      </c>
      <c r="AN26" s="310">
        <v>0</v>
      </c>
      <c r="AO26" s="310">
        <v>0</v>
      </c>
      <c r="AP26" s="310">
        <v>0</v>
      </c>
      <c r="AQ26" s="310">
        <v>0</v>
      </c>
    </row>
  </sheetData>
  <phoneticPr fontId="3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A8C2-D6C0-4ECF-B272-6EE291B8F88A}">
  <sheetPr codeName="Sheet46"/>
  <dimension ref="A1:AQ26"/>
  <sheetViews>
    <sheetView workbookViewId="0"/>
  </sheetViews>
  <sheetFormatPr defaultColWidth="9" defaultRowHeight="12.75" x14ac:dyDescent="0.2"/>
  <cols>
    <col min="1" max="1" width="26.625" style="299" customWidth="1"/>
    <col min="2" max="16384" width="9" style="299"/>
  </cols>
  <sheetData>
    <row r="1" spans="1:43" x14ac:dyDescent="0.2">
      <c r="A1" s="299" t="s">
        <v>362</v>
      </c>
      <c r="B1" s="299">
        <v>2019</v>
      </c>
      <c r="C1" s="299">
        <v>2020</v>
      </c>
      <c r="D1" s="299">
        <v>2021</v>
      </c>
      <c r="E1" s="299">
        <v>2022</v>
      </c>
      <c r="F1" s="299">
        <v>2023</v>
      </c>
      <c r="G1" s="299">
        <v>2024</v>
      </c>
      <c r="H1" s="299">
        <v>2025</v>
      </c>
      <c r="I1" s="299">
        <v>2026</v>
      </c>
      <c r="J1" s="299">
        <v>2027</v>
      </c>
      <c r="K1" s="299">
        <v>2028</v>
      </c>
      <c r="L1" s="299">
        <v>2029</v>
      </c>
      <c r="M1" s="299">
        <v>2030</v>
      </c>
      <c r="N1" s="299">
        <v>2031</v>
      </c>
      <c r="O1" s="299">
        <v>2032</v>
      </c>
      <c r="P1" s="299">
        <v>2033</v>
      </c>
      <c r="Q1" s="299">
        <v>2034</v>
      </c>
      <c r="R1" s="299">
        <v>2035</v>
      </c>
      <c r="S1" s="299">
        <v>2036</v>
      </c>
      <c r="T1" s="299">
        <v>2037</v>
      </c>
      <c r="U1" s="299">
        <v>2038</v>
      </c>
      <c r="V1" s="299">
        <v>2039</v>
      </c>
      <c r="W1" s="299">
        <v>2040</v>
      </c>
      <c r="X1" s="299">
        <v>2041</v>
      </c>
      <c r="Y1" s="299">
        <v>2042</v>
      </c>
      <c r="Z1" s="299">
        <v>2043</v>
      </c>
      <c r="AA1" s="299">
        <v>2044</v>
      </c>
      <c r="AB1" s="299">
        <v>2045</v>
      </c>
      <c r="AC1" s="299">
        <v>2046</v>
      </c>
      <c r="AD1" s="299">
        <v>2047</v>
      </c>
      <c r="AE1" s="299">
        <v>2048</v>
      </c>
      <c r="AF1" s="299">
        <v>2049</v>
      </c>
      <c r="AG1" s="299">
        <v>2050</v>
      </c>
      <c r="AH1" s="299">
        <v>2051</v>
      </c>
      <c r="AI1" s="299">
        <v>2052</v>
      </c>
      <c r="AJ1" s="299">
        <v>2053</v>
      </c>
      <c r="AK1" s="299">
        <v>2054</v>
      </c>
      <c r="AL1" s="299">
        <v>2055</v>
      </c>
      <c r="AM1" s="299">
        <v>2056</v>
      </c>
      <c r="AN1" s="299">
        <v>2057</v>
      </c>
      <c r="AO1" s="299">
        <v>2058</v>
      </c>
      <c r="AP1" s="299">
        <v>2059</v>
      </c>
      <c r="AQ1" s="299">
        <v>2060</v>
      </c>
    </row>
    <row r="2" spans="1:43" x14ac:dyDescent="0.2">
      <c r="A2" s="299" t="s">
        <v>89</v>
      </c>
      <c r="B2" s="299">
        <f>IF('BIFUbC-coal'!B2&gt;0,'E-Coal'!B50/'BIFUbC-coal'!B2,1)</f>
        <v>1</v>
      </c>
      <c r="C2" s="299">
        <f>IF('BIFUbC-coal'!C2&gt;0,'E-Coal'!C50/'BIFUbC-coal'!C2,1)</f>
        <v>1</v>
      </c>
      <c r="D2" s="299">
        <f>IF('BIFUbC-coal'!D2&gt;0,'E-Coal'!D50/'BIFUbC-coal'!D2,1)</f>
        <v>1</v>
      </c>
      <c r="E2" s="299">
        <f>IF('BIFUbC-coal'!E2&gt;0,'E-Coal'!E50/'BIFUbC-coal'!E2,1)</f>
        <v>0.99999999999999789</v>
      </c>
      <c r="F2" s="299">
        <f>IF('BIFUbC-coal'!F2&gt;0,'E-Coal'!F50/'BIFUbC-coal'!F2,1)</f>
        <v>0.99999999999999611</v>
      </c>
      <c r="G2" s="299">
        <f>IF('BIFUbC-coal'!G2&gt;0,'E-Coal'!G50/'BIFUbC-coal'!G2,1)</f>
        <v>0.99999999999999434</v>
      </c>
      <c r="H2" s="299">
        <f>IF('BIFUbC-coal'!H2&gt;0,'E-Coal'!H50/'BIFUbC-coal'!H2,1)</f>
        <v>0.99999999999999267</v>
      </c>
      <c r="I2" s="299">
        <f>IF('BIFUbC-coal'!I2&gt;0,'E-Coal'!I50/'BIFUbC-coal'!I2,1)</f>
        <v>0.99999999999999123</v>
      </c>
      <c r="J2" s="299">
        <f>IF('BIFUbC-coal'!J2&gt;0,'E-Coal'!J50/'BIFUbC-coal'!J2,1)</f>
        <v>0.9999999999999899</v>
      </c>
      <c r="K2" s="299">
        <f>IF('BIFUbC-coal'!K2&gt;0,'E-Coal'!K50/'BIFUbC-coal'!K2,1)</f>
        <v>0.99999999999998868</v>
      </c>
      <c r="L2" s="299">
        <f>IF('BIFUbC-coal'!L2&gt;0,'E-Coal'!L50/'BIFUbC-coal'!L2,1)</f>
        <v>0.99999999999998768</v>
      </c>
      <c r="M2" s="299">
        <f>IF('BIFUbC-coal'!M2&gt;0,'E-Coal'!M50/'BIFUbC-coal'!M2,1)</f>
        <v>0.9999999999999869</v>
      </c>
      <c r="N2" s="299">
        <f>IF('BIFUbC-coal'!N2&gt;0,'E-Coal'!N50/'BIFUbC-coal'!N2,1)</f>
        <v>0.99999999999998568</v>
      </c>
      <c r="O2" s="299">
        <f>IF('BIFUbC-coal'!O2&gt;0,'E-Coal'!O50/'BIFUbC-coal'!O2,1)</f>
        <v>0.99999999999998479</v>
      </c>
      <c r="P2" s="299">
        <f>IF('BIFUbC-coal'!P2&gt;0,'E-Coal'!P50/'BIFUbC-coal'!P2,1)</f>
        <v>0.99999999999998379</v>
      </c>
      <c r="Q2" s="299">
        <f>IF('BIFUbC-coal'!Q2&gt;0,'E-Coal'!Q50/'BIFUbC-coal'!Q2,1)</f>
        <v>0.9999999999999829</v>
      </c>
      <c r="R2" s="299">
        <f>IF('BIFUbC-coal'!R2&gt;0,'E-Coal'!R50/'BIFUbC-coal'!R2,1)</f>
        <v>0.9999999999999819</v>
      </c>
      <c r="S2" s="299">
        <f>IF('BIFUbC-coal'!S2&gt;0,'E-Coal'!S50/'BIFUbC-coal'!S2,1)</f>
        <v>0.99999999999998113</v>
      </c>
      <c r="T2" s="299">
        <f>IF('BIFUbC-coal'!T2&gt;0,'E-Coal'!T50/'BIFUbC-coal'!T2,1)</f>
        <v>0.99999999999998013</v>
      </c>
      <c r="U2" s="299">
        <f>IF('BIFUbC-coal'!U2&gt;0,'E-Coal'!U50/'BIFUbC-coal'!U2,1)</f>
        <v>0.99999999999997924</v>
      </c>
      <c r="V2" s="299">
        <f>IF('BIFUbC-coal'!V2&gt;0,'E-Coal'!V50/'BIFUbC-coal'!V2,1)</f>
        <v>0.99999999999997835</v>
      </c>
      <c r="W2" s="299">
        <f>IF('BIFUbC-coal'!W2&gt;0,'E-Coal'!W50/'BIFUbC-coal'!W2,1)</f>
        <v>0.99999999999997735</v>
      </c>
      <c r="X2" s="299">
        <f>IF('BIFUbC-coal'!X2&gt;0,'E-Coal'!X50/'BIFUbC-coal'!X2,1)</f>
        <v>0.99999999999997635</v>
      </c>
      <c r="Y2" s="299">
        <f>IF('BIFUbC-coal'!Y2&gt;0,'E-Coal'!Y50/'BIFUbC-coal'!Y2,1)</f>
        <v>0.99999999999997546</v>
      </c>
      <c r="Z2" s="299">
        <f>IF('BIFUbC-coal'!Z2&gt;0,'E-Coal'!Z50/'BIFUbC-coal'!Z2,1)</f>
        <v>0.99999999999997446</v>
      </c>
      <c r="AA2" s="299">
        <f>IF('BIFUbC-coal'!AA2&gt;0,'E-Coal'!AA50/'BIFUbC-coal'!AA2,1)</f>
        <v>0.99999999999997347</v>
      </c>
      <c r="AB2" s="299">
        <f>IF('BIFUbC-coal'!AB2&gt;0,'E-Coal'!AB50/'BIFUbC-coal'!AB2,1)</f>
        <v>0.99999999999997247</v>
      </c>
      <c r="AC2" s="299">
        <f>IF('BIFUbC-coal'!AC2&gt;0,'E-Coal'!AC50/'BIFUbC-coal'!AC2,1)</f>
        <v>0.99999999999997136</v>
      </c>
      <c r="AD2" s="299">
        <f>IF('BIFUbC-coal'!AD2&gt;0,'E-Coal'!AD50/'BIFUbC-coal'!AD2,1)</f>
        <v>0.99999999999997036</v>
      </c>
      <c r="AE2" s="299">
        <f>IF('BIFUbC-coal'!AE2&gt;0,'E-Coal'!AE50/'BIFUbC-coal'!AE2,1)</f>
        <v>0.99999999999996925</v>
      </c>
      <c r="AF2" s="299">
        <f>IF('BIFUbC-coal'!AF2&gt;0,'E-Coal'!AF50/'BIFUbC-coal'!AF2,1)</f>
        <v>0.99999999999996814</v>
      </c>
      <c r="AG2" s="299">
        <f>IF('BIFUbC-coal'!AG2&gt;0,'E-Coal'!AG50/'BIFUbC-coal'!AG2,1)</f>
        <v>0.99999999999996703</v>
      </c>
      <c r="AH2" s="299">
        <f>IF('BIFUbC-coal'!AH2&gt;0,'E-Coal'!AH50/'BIFUbC-coal'!AH2,1)</f>
        <v>0.99999999999996592</v>
      </c>
      <c r="AI2" s="299">
        <f>IF('BIFUbC-coal'!AI2&gt;0,'E-Coal'!AI50/'BIFUbC-coal'!AI2,1)</f>
        <v>0.99999999999996469</v>
      </c>
      <c r="AJ2" s="299">
        <f>IF('BIFUbC-coal'!AJ2&gt;0,'E-Coal'!AJ50/'BIFUbC-coal'!AJ2,1)</f>
        <v>0.99999999999996358</v>
      </c>
      <c r="AK2" s="299">
        <f>IF('BIFUbC-coal'!AK2&gt;0,'E-Coal'!AK50/'BIFUbC-coal'!AK2,1)</f>
        <v>0.99999999999996236</v>
      </c>
      <c r="AL2" s="299">
        <f>IF('BIFUbC-coal'!AL2&gt;0,'E-Coal'!AL50/'BIFUbC-coal'!AL2,1)</f>
        <v>0.99999999999996125</v>
      </c>
      <c r="AM2" s="299">
        <f>IF('BIFUbC-coal'!AM2&gt;0,'E-Coal'!AM50/'BIFUbC-coal'!AM2,1)</f>
        <v>0.99999999999996003</v>
      </c>
      <c r="AN2" s="299">
        <f>IF('BIFUbC-coal'!AN2&gt;0,'E-Coal'!AN50/'BIFUbC-coal'!AN2,1)</f>
        <v>0.99999999999995881</v>
      </c>
      <c r="AO2" s="299">
        <f>IF('BIFUbC-coal'!AO2&gt;0,'E-Coal'!AO50/'BIFUbC-coal'!AO2,1)</f>
        <v>0.99999999999995759</v>
      </c>
      <c r="AP2" s="299">
        <f>IF('BIFUbC-coal'!AP2&gt;0,'E-Coal'!AP50/'BIFUbC-coal'!AP2,1)</f>
        <v>0.99999999999995648</v>
      </c>
      <c r="AQ2" s="299">
        <f>IF('BIFUbC-coal'!AQ2&gt;0,'E-Coal'!AQ50/'BIFUbC-coal'!AQ2,1)</f>
        <v>0.99999999999995526</v>
      </c>
    </row>
    <row r="3" spans="1:43" x14ac:dyDescent="0.2">
      <c r="A3" s="299" t="s">
        <v>90</v>
      </c>
      <c r="B3" s="299">
        <f>IF('BIFUbC-coal'!B3&gt;0,'E-Coal'!B51/'BIFUbC-coal'!B3,1)</f>
        <v>0.29744997202163659</v>
      </c>
      <c r="C3" s="299">
        <f>IF('BIFUbC-coal'!C3&gt;0,'E-Coal'!C51/'BIFUbC-coal'!C3,1)</f>
        <v>0.21492390974121031</v>
      </c>
      <c r="D3" s="299">
        <f>IF('BIFUbC-coal'!D3&gt;0,'E-Coal'!D51/'BIFUbC-coal'!D3,1)</f>
        <v>0.20753702541090444</v>
      </c>
      <c r="E3" s="299">
        <f>IF('BIFUbC-coal'!E3&gt;0,'E-Coal'!E51/'BIFUbC-coal'!E3,1)</f>
        <v>0.19232823254802878</v>
      </c>
      <c r="F3" s="299">
        <f>IF('BIFUbC-coal'!F3&gt;0,'E-Coal'!F51/'BIFUbC-coal'!F3,1)</f>
        <v>0.20222344335390591</v>
      </c>
      <c r="G3" s="299">
        <f>IF('BIFUbC-coal'!G3&gt;0,'E-Coal'!G51/'BIFUbC-coal'!G3,1)</f>
        <v>0.20340082510490345</v>
      </c>
      <c r="H3" s="299">
        <f>IF('BIFUbC-coal'!H3&gt;0,'E-Coal'!H51/'BIFUbC-coal'!H3,1)</f>
        <v>0.2019971098428161</v>
      </c>
      <c r="I3" s="299">
        <f>IF('BIFUbC-coal'!I3&gt;0,'E-Coal'!I51/'BIFUbC-coal'!I3,1)</f>
        <v>0.19889982794263381</v>
      </c>
      <c r="J3" s="299">
        <f>IF('BIFUbC-coal'!J3&gt;0,'E-Coal'!J51/'BIFUbC-coal'!J3,1)</f>
        <v>0.19930262725268766</v>
      </c>
      <c r="K3" s="299">
        <f>IF('BIFUbC-coal'!K3&gt;0,'E-Coal'!K51/'BIFUbC-coal'!K3,1)</f>
        <v>0.19935475586697651</v>
      </c>
      <c r="L3" s="299">
        <f>IF('BIFUbC-coal'!L3&gt;0,'E-Coal'!L51/'BIFUbC-coal'!L3,1)</f>
        <v>0.20075875275818278</v>
      </c>
      <c r="M3" s="299">
        <f>IF('BIFUbC-coal'!M3&gt;0,'E-Coal'!M51/'BIFUbC-coal'!M3,1)</f>
        <v>0.20296706976843246</v>
      </c>
      <c r="N3" s="299">
        <f>IF('BIFUbC-coal'!N3&gt;0,'E-Coal'!N51/'BIFUbC-coal'!N3,1)</f>
        <v>0.20331112607706531</v>
      </c>
      <c r="O3" s="299">
        <f>IF('BIFUbC-coal'!O3&gt;0,'E-Coal'!O51/'BIFUbC-coal'!O3,1)</f>
        <v>0.2036539726368784</v>
      </c>
      <c r="P3" s="299">
        <f>IF('BIFUbC-coal'!P3&gt;0,'E-Coal'!P51/'BIFUbC-coal'!P3,1)</f>
        <v>0.2039956129153663</v>
      </c>
      <c r="Q3" s="299">
        <f>IF('BIFUbC-coal'!Q3&gt;0,'E-Coal'!Q51/'BIFUbC-coal'!Q3,1)</f>
        <v>0.20433605035077357</v>
      </c>
      <c r="R3" s="299">
        <f>IF('BIFUbC-coal'!R3&gt;0,'E-Coal'!R51/'BIFUbC-coal'!R3,1)</f>
        <v>0.20467528835261309</v>
      </c>
      <c r="S3" s="299">
        <f>IF('BIFUbC-coal'!S3&gt;0,'E-Coal'!S51/'BIFUbC-coal'!S3,1)</f>
        <v>0.20454820563808471</v>
      </c>
      <c r="T3" s="299">
        <f>IF('BIFUbC-coal'!T3&gt;0,'E-Coal'!T51/'BIFUbC-coal'!T3,1)</f>
        <v>0.20442094579195977</v>
      </c>
      <c r="U3" s="299">
        <f>IF('BIFUbC-coal'!U3&gt;0,'E-Coal'!U51/'BIFUbC-coal'!U3,1)</f>
        <v>0.2042935037903815</v>
      </c>
      <c r="V3" s="299">
        <f>IF('BIFUbC-coal'!V3&gt;0,'E-Coal'!V51/'BIFUbC-coal'!V3,1)</f>
        <v>0.20416587441860662</v>
      </c>
      <c r="W3" s="299">
        <f>IF('BIFUbC-coal'!W3&gt;0,'E-Coal'!W51/'BIFUbC-coal'!W3,1)</f>
        <v>0.20403805226187999</v>
      </c>
      <c r="X3" s="299">
        <f>IF('BIFUbC-coal'!X3&gt;0,'E-Coal'!X51/'BIFUbC-coal'!X3,1)</f>
        <v>0.20390328146517314</v>
      </c>
      <c r="Y3" s="299">
        <f>IF('BIFUbC-coal'!Y3&gt;0,'E-Coal'!Y51/'BIFUbC-coal'!Y3,1)</f>
        <v>0.20376796558797991</v>
      </c>
      <c r="Z3" s="299">
        <f>IF('BIFUbC-coal'!Z3&gt;0,'E-Coal'!Z51/'BIFUbC-coal'!Z3,1)</f>
        <v>0.20363207833093738</v>
      </c>
      <c r="AA3" s="299">
        <f>IF('BIFUbC-coal'!AA3&gt;0,'E-Coal'!AA51/'BIFUbC-coal'!AA3,1)</f>
        <v>0.20349559167950745</v>
      </c>
      <c r="AB3" s="299">
        <f>IF('BIFUbC-coal'!AB3&gt;0,'E-Coal'!AB51/'BIFUbC-coal'!AB3,1)</f>
        <v>0.20335847576191932</v>
      </c>
      <c r="AC3" s="299">
        <f>IF('BIFUbC-coal'!AC3&gt;0,'E-Coal'!AC51/'BIFUbC-coal'!AC3,1)</f>
        <v>0.20322069869275539</v>
      </c>
      <c r="AD3" s="299">
        <f>IF('BIFUbC-coal'!AD3&gt;0,'E-Coal'!AD51/'BIFUbC-coal'!AD3,1)</f>
        <v>0.2030822264004582</v>
      </c>
      <c r="AE3" s="299">
        <f>IF('BIFUbC-coal'!AE3&gt;0,'E-Coal'!AE51/'BIFUbC-coal'!AE3,1)</f>
        <v>0.2029430224367976</v>
      </c>
      <c r="AF3" s="299">
        <f>IF('BIFUbC-coal'!AF3&gt;0,'E-Coal'!AF51/'BIFUbC-coal'!AF3,1)</f>
        <v>0.20280304776605723</v>
      </c>
      <c r="AG3" s="299">
        <f>IF('BIFUbC-coal'!AG3&gt;0,'E-Coal'!AG51/'BIFUbC-coal'!AG3,1)</f>
        <v>0.20266226053137651</v>
      </c>
      <c r="AH3" s="299">
        <f>IF('BIFUbC-coal'!AH3&gt;0,'E-Coal'!AH51/'BIFUbC-coal'!AH3,1)</f>
        <v>0.20251426907615086</v>
      </c>
      <c r="AI3" s="299">
        <f>IF('BIFUbC-coal'!AI3&gt;0,'E-Coal'!AI51/'BIFUbC-coal'!AI3,1)</f>
        <v>0.20236483390164045</v>
      </c>
      <c r="AJ3" s="299">
        <f>IF('BIFUbC-coal'!AJ3&gt;0,'E-Coal'!AJ51/'BIFUbC-coal'!AJ3,1)</f>
        <v>0.20221384998339442</v>
      </c>
      <c r="AK3" s="299">
        <f>IF('BIFUbC-coal'!AK3&gt;0,'E-Coal'!AK51/'BIFUbC-coal'!AK3,1)</f>
        <v>0.20206120186984713</v>
      </c>
      <c r="AL3" s="299">
        <f>IF('BIFUbC-coal'!AL3&gt;0,'E-Coal'!AL51/'BIFUbC-coal'!AL3,1)</f>
        <v>0.20190676235554095</v>
      </c>
      <c r="AM3" s="299">
        <f>IF('BIFUbC-coal'!AM3&gt;0,'E-Coal'!AM51/'BIFUbC-coal'!AM3,1)</f>
        <v>0.20175848093868501</v>
      </c>
      <c r="AN3" s="299">
        <f>IF('BIFUbC-coal'!AN3&gt;0,'E-Coal'!AN51/'BIFUbC-coal'!AN3,1)</f>
        <v>0.20160889119477687</v>
      </c>
      <c r="AO3" s="299">
        <f>IF('BIFUbC-coal'!AO3&gt;0,'E-Coal'!AO51/'BIFUbC-coal'!AO3,1)</f>
        <v>0.20145790788904791</v>
      </c>
      <c r="AP3" s="299">
        <f>IF('BIFUbC-coal'!AP3&gt;0,'E-Coal'!AP51/'BIFUbC-coal'!AP3,1)</f>
        <v>0.20130543822894231</v>
      </c>
      <c r="AQ3" s="299">
        <f>IF('BIFUbC-coal'!AQ3&gt;0,'E-Coal'!AQ51/'BIFUbC-coal'!AQ3,1)</f>
        <v>0.20113798440920858</v>
      </c>
    </row>
    <row r="4" spans="1:43" x14ac:dyDescent="0.2">
      <c r="A4" s="299" t="s">
        <v>91</v>
      </c>
      <c r="B4" s="299">
        <f>IF('BIFUbC-coal'!B4&gt;0,'E-Coal'!B52/'BIFUbC-coal'!B4,1)</f>
        <v>1</v>
      </c>
      <c r="C4" s="299">
        <f>IF('BIFUbC-coal'!C4&gt;0,'E-Coal'!C52/'BIFUbC-coal'!C4,1)</f>
        <v>1</v>
      </c>
      <c r="D4" s="299">
        <f>IF('BIFUbC-coal'!D4&gt;0,'E-Coal'!D52/'BIFUbC-coal'!D4,1)</f>
        <v>1</v>
      </c>
      <c r="E4" s="299">
        <f>IF('BIFUbC-coal'!E4&gt;0,'E-Coal'!E52/'BIFUbC-coal'!E4,1)</f>
        <v>1</v>
      </c>
      <c r="F4" s="299">
        <f>IF('BIFUbC-coal'!F4&gt;0,'E-Coal'!F52/'BIFUbC-coal'!F4,1)</f>
        <v>1</v>
      </c>
      <c r="G4" s="299">
        <f>IF('BIFUbC-coal'!G4&gt;0,'E-Coal'!G52/'BIFUbC-coal'!G4,1)</f>
        <v>1</v>
      </c>
      <c r="H4" s="299">
        <f>IF('BIFUbC-coal'!H4&gt;0,'E-Coal'!H52/'BIFUbC-coal'!H4,1)</f>
        <v>1</v>
      </c>
      <c r="I4" s="299">
        <f>IF('BIFUbC-coal'!I4&gt;0,'E-Coal'!I52/'BIFUbC-coal'!I4,1)</f>
        <v>1</v>
      </c>
      <c r="J4" s="299">
        <f>IF('BIFUbC-coal'!J4&gt;0,'E-Coal'!J52/'BIFUbC-coal'!J4,1)</f>
        <v>1</v>
      </c>
      <c r="K4" s="299">
        <f>IF('BIFUbC-coal'!K4&gt;0,'E-Coal'!K52/'BIFUbC-coal'!K4,1)</f>
        <v>1</v>
      </c>
      <c r="L4" s="299">
        <f>IF('BIFUbC-coal'!L4&gt;0,'E-Coal'!L52/'BIFUbC-coal'!L4,1)</f>
        <v>1</v>
      </c>
      <c r="M4" s="299">
        <f>IF('BIFUbC-coal'!M4&gt;0,'E-Coal'!M52/'BIFUbC-coal'!M4,1)</f>
        <v>1</v>
      </c>
      <c r="N4" s="299">
        <f>IF('BIFUbC-coal'!N4&gt;0,'E-Coal'!N52/'BIFUbC-coal'!N4,1)</f>
        <v>1</v>
      </c>
      <c r="O4" s="299">
        <f>IF('BIFUbC-coal'!O4&gt;0,'E-Coal'!O52/'BIFUbC-coal'!O4,1)</f>
        <v>1</v>
      </c>
      <c r="P4" s="299">
        <f>IF('BIFUbC-coal'!P4&gt;0,'E-Coal'!P52/'BIFUbC-coal'!P4,1)</f>
        <v>1</v>
      </c>
      <c r="Q4" s="299">
        <f>IF('BIFUbC-coal'!Q4&gt;0,'E-Coal'!Q52/'BIFUbC-coal'!Q4,1)</f>
        <v>1</v>
      </c>
      <c r="R4" s="299">
        <f>IF('BIFUbC-coal'!R4&gt;0,'E-Coal'!R52/'BIFUbC-coal'!R4,1)</f>
        <v>1</v>
      </c>
      <c r="S4" s="299">
        <f>IF('BIFUbC-coal'!S4&gt;0,'E-Coal'!S52/'BIFUbC-coal'!S4,1)</f>
        <v>1</v>
      </c>
      <c r="T4" s="299">
        <f>IF('BIFUbC-coal'!T4&gt;0,'E-Coal'!T52/'BIFUbC-coal'!T4,1)</f>
        <v>1</v>
      </c>
      <c r="U4" s="299">
        <f>IF('BIFUbC-coal'!U4&gt;0,'E-Coal'!U52/'BIFUbC-coal'!U4,1)</f>
        <v>1</v>
      </c>
      <c r="V4" s="299">
        <f>IF('BIFUbC-coal'!V4&gt;0,'E-Coal'!V52/'BIFUbC-coal'!V4,1)</f>
        <v>1</v>
      </c>
      <c r="W4" s="299">
        <f>IF('BIFUbC-coal'!W4&gt;0,'E-Coal'!W52/'BIFUbC-coal'!W4,1)</f>
        <v>1</v>
      </c>
      <c r="X4" s="299">
        <f>IF('BIFUbC-coal'!X4&gt;0,'E-Coal'!X52/'BIFUbC-coal'!X4,1)</f>
        <v>1</v>
      </c>
      <c r="Y4" s="299">
        <f>IF('BIFUbC-coal'!Y4&gt;0,'E-Coal'!Y52/'BIFUbC-coal'!Y4,1)</f>
        <v>1</v>
      </c>
      <c r="Z4" s="299">
        <f>IF('BIFUbC-coal'!Z4&gt;0,'E-Coal'!Z52/'BIFUbC-coal'!Z4,1)</f>
        <v>1</v>
      </c>
      <c r="AA4" s="299">
        <f>IF('BIFUbC-coal'!AA4&gt;0,'E-Coal'!AA52/'BIFUbC-coal'!AA4,1)</f>
        <v>1</v>
      </c>
      <c r="AB4" s="299">
        <f>IF('BIFUbC-coal'!AB4&gt;0,'E-Coal'!AB52/'BIFUbC-coal'!AB4,1)</f>
        <v>1</v>
      </c>
      <c r="AC4" s="299">
        <f>IF('BIFUbC-coal'!AC4&gt;0,'E-Coal'!AC52/'BIFUbC-coal'!AC4,1)</f>
        <v>1</v>
      </c>
      <c r="AD4" s="299">
        <f>IF('BIFUbC-coal'!AD4&gt;0,'E-Coal'!AD52/'BIFUbC-coal'!AD4,1)</f>
        <v>1</v>
      </c>
      <c r="AE4" s="299">
        <f>IF('BIFUbC-coal'!AE4&gt;0,'E-Coal'!AE52/'BIFUbC-coal'!AE4,1)</f>
        <v>1</v>
      </c>
      <c r="AF4" s="299">
        <f>IF('BIFUbC-coal'!AF4&gt;0,'E-Coal'!AF52/'BIFUbC-coal'!AF4,1)</f>
        <v>1</v>
      </c>
      <c r="AG4" s="299">
        <f>IF('BIFUbC-coal'!AG4&gt;0,'E-Coal'!AG52/'BIFUbC-coal'!AG4,1)</f>
        <v>1</v>
      </c>
      <c r="AH4" s="299">
        <f>IF('BIFUbC-coal'!AH4&gt;0,'E-Coal'!AH52/'BIFUbC-coal'!AH4,1)</f>
        <v>1</v>
      </c>
      <c r="AI4" s="299">
        <f>IF('BIFUbC-coal'!AI4&gt;0,'E-Coal'!AI52/'BIFUbC-coal'!AI4,1)</f>
        <v>1</v>
      </c>
      <c r="AJ4" s="299">
        <f>IF('BIFUbC-coal'!AJ4&gt;0,'E-Coal'!AJ52/'BIFUbC-coal'!AJ4,1)</f>
        <v>1</v>
      </c>
      <c r="AK4" s="299">
        <f>IF('BIFUbC-coal'!AK4&gt;0,'E-Coal'!AK52/'BIFUbC-coal'!AK4,1)</f>
        <v>1</v>
      </c>
      <c r="AL4" s="299">
        <f>IF('BIFUbC-coal'!AL4&gt;0,'E-Coal'!AL52/'BIFUbC-coal'!AL4,1)</f>
        <v>1</v>
      </c>
      <c r="AM4" s="299">
        <f>IF('BIFUbC-coal'!AM4&gt;0,'E-Coal'!AM52/'BIFUbC-coal'!AM4,1)</f>
        <v>1</v>
      </c>
      <c r="AN4" s="299">
        <f>IF('BIFUbC-coal'!AN4&gt;0,'E-Coal'!AN52/'BIFUbC-coal'!AN4,1)</f>
        <v>1</v>
      </c>
      <c r="AO4" s="299">
        <f>IF('BIFUbC-coal'!AO4&gt;0,'E-Coal'!AO52/'BIFUbC-coal'!AO4,1)</f>
        <v>1</v>
      </c>
      <c r="AP4" s="299">
        <f>IF('BIFUbC-coal'!AP4&gt;0,'E-Coal'!AP52/'BIFUbC-coal'!AP4,1)</f>
        <v>1</v>
      </c>
      <c r="AQ4" s="299">
        <f>IF('BIFUbC-coal'!AQ4&gt;0,'E-Coal'!AQ52/'BIFUbC-coal'!AQ4,1)</f>
        <v>1</v>
      </c>
    </row>
    <row r="5" spans="1:43" x14ac:dyDescent="0.2">
      <c r="A5" s="299" t="s">
        <v>92</v>
      </c>
      <c r="B5" s="299">
        <f>IF('BIFUbC-coal'!B5&gt;0,'E-Coal'!B53/'BIFUbC-coal'!B5,1)</f>
        <v>1</v>
      </c>
      <c r="C5" s="299">
        <f>IF('BIFUbC-coal'!C5&gt;0,'E-Coal'!C53/'BIFUbC-coal'!C5,1)</f>
        <v>1</v>
      </c>
      <c r="D5" s="299">
        <f>IF('BIFUbC-coal'!D5&gt;0,'E-Coal'!D53/'BIFUbC-coal'!D5,1)</f>
        <v>1</v>
      </c>
      <c r="E5" s="299">
        <f>IF('BIFUbC-coal'!E5&gt;0,'E-Coal'!E53/'BIFUbC-coal'!E5,1)</f>
        <v>1</v>
      </c>
      <c r="F5" s="299">
        <f>IF('BIFUbC-coal'!F5&gt;0,'E-Coal'!F53/'BIFUbC-coal'!F5,1)</f>
        <v>1</v>
      </c>
      <c r="G5" s="299">
        <f>IF('BIFUbC-coal'!G5&gt;0,'E-Coal'!G53/'BIFUbC-coal'!G5,1)</f>
        <v>1</v>
      </c>
      <c r="H5" s="299">
        <f>IF('BIFUbC-coal'!H5&gt;0,'E-Coal'!H53/'BIFUbC-coal'!H5,1)</f>
        <v>1</v>
      </c>
      <c r="I5" s="299">
        <f>IF('BIFUbC-coal'!I5&gt;0,'E-Coal'!I53/'BIFUbC-coal'!I5,1)</f>
        <v>1</v>
      </c>
      <c r="J5" s="299">
        <f>IF('BIFUbC-coal'!J5&gt;0,'E-Coal'!J53/'BIFUbC-coal'!J5,1)</f>
        <v>1</v>
      </c>
      <c r="K5" s="299">
        <f>IF('BIFUbC-coal'!K5&gt;0,'E-Coal'!K53/'BIFUbC-coal'!K5,1)</f>
        <v>1</v>
      </c>
      <c r="L5" s="299">
        <f>IF('BIFUbC-coal'!L5&gt;0,'E-Coal'!L53/'BIFUbC-coal'!L5,1)</f>
        <v>1</v>
      </c>
      <c r="M5" s="299">
        <f>IF('BIFUbC-coal'!M5&gt;0,'E-Coal'!M53/'BIFUbC-coal'!M5,1)</f>
        <v>1</v>
      </c>
      <c r="N5" s="299">
        <f>IF('BIFUbC-coal'!N5&gt;0,'E-Coal'!N53/'BIFUbC-coal'!N5,1)</f>
        <v>1</v>
      </c>
      <c r="O5" s="299">
        <f>IF('BIFUbC-coal'!O5&gt;0,'E-Coal'!O53/'BIFUbC-coal'!O5,1)</f>
        <v>1</v>
      </c>
      <c r="P5" s="299">
        <f>IF('BIFUbC-coal'!P5&gt;0,'E-Coal'!P53/'BIFUbC-coal'!P5,1)</f>
        <v>1</v>
      </c>
      <c r="Q5" s="299">
        <f>IF('BIFUbC-coal'!Q5&gt;0,'E-Coal'!Q53/'BIFUbC-coal'!Q5,1)</f>
        <v>1</v>
      </c>
      <c r="R5" s="299">
        <f>IF('BIFUbC-coal'!R5&gt;0,'E-Coal'!R53/'BIFUbC-coal'!R5,1)</f>
        <v>1</v>
      </c>
      <c r="S5" s="299">
        <f>IF('BIFUbC-coal'!S5&gt;0,'E-Coal'!S53/'BIFUbC-coal'!S5,1)</f>
        <v>1</v>
      </c>
      <c r="T5" s="299">
        <f>IF('BIFUbC-coal'!T5&gt;0,'E-Coal'!T53/'BIFUbC-coal'!T5,1)</f>
        <v>1</v>
      </c>
      <c r="U5" s="299">
        <f>IF('BIFUbC-coal'!U5&gt;0,'E-Coal'!U53/'BIFUbC-coal'!U5,1)</f>
        <v>1</v>
      </c>
      <c r="V5" s="299">
        <f>IF('BIFUbC-coal'!V5&gt;0,'E-Coal'!V53/'BIFUbC-coal'!V5,1)</f>
        <v>1</v>
      </c>
      <c r="W5" s="299">
        <f>IF('BIFUbC-coal'!W5&gt;0,'E-Coal'!W53/'BIFUbC-coal'!W5,1)</f>
        <v>1</v>
      </c>
      <c r="X5" s="299">
        <f>IF('BIFUbC-coal'!X5&gt;0,'E-Coal'!X53/'BIFUbC-coal'!X5,1)</f>
        <v>1</v>
      </c>
      <c r="Y5" s="299">
        <f>IF('BIFUbC-coal'!Y5&gt;0,'E-Coal'!Y53/'BIFUbC-coal'!Y5,1)</f>
        <v>1</v>
      </c>
      <c r="Z5" s="299">
        <f>IF('BIFUbC-coal'!Z5&gt;0,'E-Coal'!Z53/'BIFUbC-coal'!Z5,1)</f>
        <v>1</v>
      </c>
      <c r="AA5" s="299">
        <f>IF('BIFUbC-coal'!AA5&gt;0,'E-Coal'!AA53/'BIFUbC-coal'!AA5,1)</f>
        <v>1</v>
      </c>
      <c r="AB5" s="299">
        <f>IF('BIFUbC-coal'!AB5&gt;0,'E-Coal'!AB53/'BIFUbC-coal'!AB5,1)</f>
        <v>1</v>
      </c>
      <c r="AC5" s="299">
        <f>IF('BIFUbC-coal'!AC5&gt;0,'E-Coal'!AC53/'BIFUbC-coal'!AC5,1)</f>
        <v>1</v>
      </c>
      <c r="AD5" s="299">
        <f>IF('BIFUbC-coal'!AD5&gt;0,'E-Coal'!AD53/'BIFUbC-coal'!AD5,1)</f>
        <v>1</v>
      </c>
      <c r="AE5" s="299">
        <f>IF('BIFUbC-coal'!AE5&gt;0,'E-Coal'!AE53/'BIFUbC-coal'!AE5,1)</f>
        <v>1</v>
      </c>
      <c r="AF5" s="299">
        <f>IF('BIFUbC-coal'!AF5&gt;0,'E-Coal'!AF53/'BIFUbC-coal'!AF5,1)</f>
        <v>1</v>
      </c>
      <c r="AG5" s="299">
        <f>IF('BIFUbC-coal'!AG5&gt;0,'E-Coal'!AG53/'BIFUbC-coal'!AG5,1)</f>
        <v>1</v>
      </c>
      <c r="AH5" s="299">
        <f>IF('BIFUbC-coal'!AH5&gt;0,'E-Coal'!AH53/'BIFUbC-coal'!AH5,1)</f>
        <v>1</v>
      </c>
      <c r="AI5" s="299">
        <f>IF('BIFUbC-coal'!AI5&gt;0,'E-Coal'!AI53/'BIFUbC-coal'!AI5,1)</f>
        <v>1</v>
      </c>
      <c r="AJ5" s="299">
        <f>IF('BIFUbC-coal'!AJ5&gt;0,'E-Coal'!AJ53/'BIFUbC-coal'!AJ5,1)</f>
        <v>1</v>
      </c>
      <c r="AK5" s="299">
        <f>IF('BIFUbC-coal'!AK5&gt;0,'E-Coal'!AK53/'BIFUbC-coal'!AK5,1)</f>
        <v>1</v>
      </c>
      <c r="AL5" s="299">
        <f>IF('BIFUbC-coal'!AL5&gt;0,'E-Coal'!AL53/'BIFUbC-coal'!AL5,1)</f>
        <v>1</v>
      </c>
      <c r="AM5" s="299">
        <f>IF('BIFUbC-coal'!AM5&gt;0,'E-Coal'!AM53/'BIFUbC-coal'!AM5,1)</f>
        <v>1</v>
      </c>
      <c r="AN5" s="299">
        <f>IF('BIFUbC-coal'!AN5&gt;0,'E-Coal'!AN53/'BIFUbC-coal'!AN5,1)</f>
        <v>1</v>
      </c>
      <c r="AO5" s="299">
        <f>IF('BIFUbC-coal'!AO5&gt;0,'E-Coal'!AO53/'BIFUbC-coal'!AO5,1)</f>
        <v>1</v>
      </c>
      <c r="AP5" s="299">
        <f>IF('BIFUbC-coal'!AP5&gt;0,'E-Coal'!AP53/'BIFUbC-coal'!AP5,1)</f>
        <v>1</v>
      </c>
      <c r="AQ5" s="299">
        <f>IF('BIFUbC-coal'!AQ5&gt;0,'E-Coal'!AQ53/'BIFUbC-coal'!AQ5,1)</f>
        <v>1</v>
      </c>
    </row>
    <row r="6" spans="1:43" x14ac:dyDescent="0.2">
      <c r="A6" s="299" t="s">
        <v>93</v>
      </c>
      <c r="B6" s="299">
        <f>IF('BIFUbC-coal'!B6&gt;0,'E-Coal'!B54/'BIFUbC-coal'!B6,1)</f>
        <v>1</v>
      </c>
      <c r="C6" s="299">
        <f>IF('BIFUbC-coal'!C6&gt;0,'E-Coal'!C54/'BIFUbC-coal'!C6,1)</f>
        <v>1</v>
      </c>
      <c r="D6" s="299">
        <f>IF('BIFUbC-coal'!D6&gt;0,'E-Coal'!D54/'BIFUbC-coal'!D6,1)</f>
        <v>1</v>
      </c>
      <c r="E6" s="299">
        <f>IF('BIFUbC-coal'!E6&gt;0,'E-Coal'!E54/'BIFUbC-coal'!E6,1)</f>
        <v>1</v>
      </c>
      <c r="F6" s="299">
        <f>IF('BIFUbC-coal'!F6&gt;0,'E-Coal'!F54/'BIFUbC-coal'!F6,1)</f>
        <v>1</v>
      </c>
      <c r="G6" s="299">
        <f>IF('BIFUbC-coal'!G6&gt;0,'E-Coal'!G54/'BIFUbC-coal'!G6,1)</f>
        <v>1</v>
      </c>
      <c r="H6" s="299">
        <f>IF('BIFUbC-coal'!H6&gt;0,'E-Coal'!H54/'BIFUbC-coal'!H6,1)</f>
        <v>1</v>
      </c>
      <c r="I6" s="299">
        <f>IF('BIFUbC-coal'!I6&gt;0,'E-Coal'!I54/'BIFUbC-coal'!I6,1)</f>
        <v>1</v>
      </c>
      <c r="J6" s="299">
        <f>IF('BIFUbC-coal'!J6&gt;0,'E-Coal'!J54/'BIFUbC-coal'!J6,1)</f>
        <v>1</v>
      </c>
      <c r="K6" s="299">
        <f>IF('BIFUbC-coal'!K6&gt;0,'E-Coal'!K54/'BIFUbC-coal'!K6,1)</f>
        <v>1</v>
      </c>
      <c r="L6" s="299">
        <f>IF('BIFUbC-coal'!L6&gt;0,'E-Coal'!L54/'BIFUbC-coal'!L6,1)</f>
        <v>1</v>
      </c>
      <c r="M6" s="299">
        <f>IF('BIFUbC-coal'!M6&gt;0,'E-Coal'!M54/'BIFUbC-coal'!M6,1)</f>
        <v>1</v>
      </c>
      <c r="N6" s="299">
        <f>IF('BIFUbC-coal'!N6&gt;0,'E-Coal'!N54/'BIFUbC-coal'!N6,1)</f>
        <v>1</v>
      </c>
      <c r="O6" s="299">
        <f>IF('BIFUbC-coal'!O6&gt;0,'E-Coal'!O54/'BIFUbC-coal'!O6,1)</f>
        <v>1</v>
      </c>
      <c r="P6" s="299">
        <f>IF('BIFUbC-coal'!P6&gt;0,'E-Coal'!P54/'BIFUbC-coal'!P6,1)</f>
        <v>1</v>
      </c>
      <c r="Q6" s="299">
        <f>IF('BIFUbC-coal'!Q6&gt;0,'E-Coal'!Q54/'BIFUbC-coal'!Q6,1)</f>
        <v>1</v>
      </c>
      <c r="R6" s="299">
        <f>IF('BIFUbC-coal'!R6&gt;0,'E-Coal'!R54/'BIFUbC-coal'!R6,1)</f>
        <v>1</v>
      </c>
      <c r="S6" s="299">
        <f>IF('BIFUbC-coal'!S6&gt;0,'E-Coal'!S54/'BIFUbC-coal'!S6,1)</f>
        <v>1</v>
      </c>
      <c r="T6" s="299">
        <f>IF('BIFUbC-coal'!T6&gt;0,'E-Coal'!T54/'BIFUbC-coal'!T6,1)</f>
        <v>1</v>
      </c>
      <c r="U6" s="299">
        <f>IF('BIFUbC-coal'!U6&gt;0,'E-Coal'!U54/'BIFUbC-coal'!U6,1)</f>
        <v>1</v>
      </c>
      <c r="V6" s="299">
        <f>IF('BIFUbC-coal'!V6&gt;0,'E-Coal'!V54/'BIFUbC-coal'!V6,1)</f>
        <v>1</v>
      </c>
      <c r="W6" s="299">
        <f>IF('BIFUbC-coal'!W6&gt;0,'E-Coal'!W54/'BIFUbC-coal'!W6,1)</f>
        <v>1</v>
      </c>
      <c r="X6" s="299">
        <f>IF('BIFUbC-coal'!X6&gt;0,'E-Coal'!X54/'BIFUbC-coal'!X6,1)</f>
        <v>1</v>
      </c>
      <c r="Y6" s="299">
        <f>IF('BIFUbC-coal'!Y6&gt;0,'E-Coal'!Y54/'BIFUbC-coal'!Y6,1)</f>
        <v>1</v>
      </c>
      <c r="Z6" s="299">
        <f>IF('BIFUbC-coal'!Z6&gt;0,'E-Coal'!Z54/'BIFUbC-coal'!Z6,1)</f>
        <v>1</v>
      </c>
      <c r="AA6" s="299">
        <f>IF('BIFUbC-coal'!AA6&gt;0,'E-Coal'!AA54/'BIFUbC-coal'!AA6,1)</f>
        <v>1</v>
      </c>
      <c r="AB6" s="299">
        <f>IF('BIFUbC-coal'!AB6&gt;0,'E-Coal'!AB54/'BIFUbC-coal'!AB6,1)</f>
        <v>1</v>
      </c>
      <c r="AC6" s="299">
        <f>IF('BIFUbC-coal'!AC6&gt;0,'E-Coal'!AC54/'BIFUbC-coal'!AC6,1)</f>
        <v>1</v>
      </c>
      <c r="AD6" s="299">
        <f>IF('BIFUbC-coal'!AD6&gt;0,'E-Coal'!AD54/'BIFUbC-coal'!AD6,1)</f>
        <v>1</v>
      </c>
      <c r="AE6" s="299">
        <f>IF('BIFUbC-coal'!AE6&gt;0,'E-Coal'!AE54/'BIFUbC-coal'!AE6,1)</f>
        <v>1</v>
      </c>
      <c r="AF6" s="299">
        <f>IF('BIFUbC-coal'!AF6&gt;0,'E-Coal'!AF54/'BIFUbC-coal'!AF6,1)</f>
        <v>1</v>
      </c>
      <c r="AG6" s="299">
        <f>IF('BIFUbC-coal'!AG6&gt;0,'E-Coal'!AG54/'BIFUbC-coal'!AG6,1)</f>
        <v>1</v>
      </c>
      <c r="AH6" s="299">
        <f>IF('BIFUbC-coal'!AH6&gt;0,'E-Coal'!AH54/'BIFUbC-coal'!AH6,1)</f>
        <v>1</v>
      </c>
      <c r="AI6" s="299">
        <f>IF('BIFUbC-coal'!AI6&gt;0,'E-Coal'!AI54/'BIFUbC-coal'!AI6,1)</f>
        <v>1</v>
      </c>
      <c r="AJ6" s="299">
        <f>IF('BIFUbC-coal'!AJ6&gt;0,'E-Coal'!AJ54/'BIFUbC-coal'!AJ6,1)</f>
        <v>1</v>
      </c>
      <c r="AK6" s="299">
        <f>IF('BIFUbC-coal'!AK6&gt;0,'E-Coal'!AK54/'BIFUbC-coal'!AK6,1)</f>
        <v>1</v>
      </c>
      <c r="AL6" s="299">
        <f>IF('BIFUbC-coal'!AL6&gt;0,'E-Coal'!AL54/'BIFUbC-coal'!AL6,1)</f>
        <v>1</v>
      </c>
      <c r="AM6" s="299">
        <f>IF('BIFUbC-coal'!AM6&gt;0,'E-Coal'!AM54/'BIFUbC-coal'!AM6,1)</f>
        <v>1</v>
      </c>
      <c r="AN6" s="299">
        <f>IF('BIFUbC-coal'!AN6&gt;0,'E-Coal'!AN54/'BIFUbC-coal'!AN6,1)</f>
        <v>1</v>
      </c>
      <c r="AO6" s="299">
        <f>IF('BIFUbC-coal'!AO6&gt;0,'E-Coal'!AO54/'BIFUbC-coal'!AO6,1)</f>
        <v>1</v>
      </c>
      <c r="AP6" s="299">
        <f>IF('BIFUbC-coal'!AP6&gt;0,'E-Coal'!AP54/'BIFUbC-coal'!AP6,1)</f>
        <v>1</v>
      </c>
      <c r="AQ6" s="299">
        <f>IF('BIFUbC-coal'!AQ6&gt;0,'E-Coal'!AQ54/'BIFUbC-coal'!AQ6,1)</f>
        <v>1</v>
      </c>
    </row>
    <row r="7" spans="1:43" x14ac:dyDescent="0.2">
      <c r="A7" s="299" t="s">
        <v>94</v>
      </c>
      <c r="B7" s="299">
        <f>IF('BIFUbC-coal'!B7&gt;0,'E-Coal'!B55/'BIFUbC-coal'!B7,1)</f>
        <v>1</v>
      </c>
      <c r="C7" s="299">
        <f>IF('BIFUbC-coal'!C7&gt;0,'E-Coal'!C55/'BIFUbC-coal'!C7,1)</f>
        <v>1</v>
      </c>
      <c r="D7" s="299">
        <f>IF('BIFUbC-coal'!D7&gt;0,'E-Coal'!D55/'BIFUbC-coal'!D7,1)</f>
        <v>1</v>
      </c>
      <c r="E7" s="299">
        <f>IF('BIFUbC-coal'!E7&gt;0,'E-Coal'!E55/'BIFUbC-coal'!E7,1)</f>
        <v>1</v>
      </c>
      <c r="F7" s="299">
        <f>IF('BIFUbC-coal'!F7&gt;0,'E-Coal'!F55/'BIFUbC-coal'!F7,1)</f>
        <v>1</v>
      </c>
      <c r="G7" s="299">
        <f>IF('BIFUbC-coal'!G7&gt;0,'E-Coal'!G55/'BIFUbC-coal'!G7,1)</f>
        <v>1</v>
      </c>
      <c r="H7" s="299">
        <f>IF('BIFUbC-coal'!H7&gt;0,'E-Coal'!H55/'BIFUbC-coal'!H7,1)</f>
        <v>1</v>
      </c>
      <c r="I7" s="299">
        <f>IF('BIFUbC-coal'!I7&gt;0,'E-Coal'!I55/'BIFUbC-coal'!I7,1)</f>
        <v>1</v>
      </c>
      <c r="J7" s="299">
        <f>IF('BIFUbC-coal'!J7&gt;0,'E-Coal'!J55/'BIFUbC-coal'!J7,1)</f>
        <v>1</v>
      </c>
      <c r="K7" s="299">
        <f>IF('BIFUbC-coal'!K7&gt;0,'E-Coal'!K55/'BIFUbC-coal'!K7,1)</f>
        <v>1</v>
      </c>
      <c r="L7" s="299">
        <f>IF('BIFUbC-coal'!L7&gt;0,'E-Coal'!L55/'BIFUbC-coal'!L7,1)</f>
        <v>1</v>
      </c>
      <c r="M7" s="299">
        <f>IF('BIFUbC-coal'!M7&gt;0,'E-Coal'!M55/'BIFUbC-coal'!M7,1)</f>
        <v>1</v>
      </c>
      <c r="N7" s="299">
        <f>IF('BIFUbC-coal'!N7&gt;0,'E-Coal'!N55/'BIFUbC-coal'!N7,1)</f>
        <v>1</v>
      </c>
      <c r="O7" s="299">
        <f>IF('BIFUbC-coal'!O7&gt;0,'E-Coal'!O55/'BIFUbC-coal'!O7,1)</f>
        <v>1</v>
      </c>
      <c r="P7" s="299">
        <f>IF('BIFUbC-coal'!P7&gt;0,'E-Coal'!P55/'BIFUbC-coal'!P7,1)</f>
        <v>1</v>
      </c>
      <c r="Q7" s="299">
        <f>IF('BIFUbC-coal'!Q7&gt;0,'E-Coal'!Q55/'BIFUbC-coal'!Q7,1)</f>
        <v>1</v>
      </c>
      <c r="R7" s="299">
        <f>IF('BIFUbC-coal'!R7&gt;0,'E-Coal'!R55/'BIFUbC-coal'!R7,1)</f>
        <v>1</v>
      </c>
      <c r="S7" s="299">
        <f>IF('BIFUbC-coal'!S7&gt;0,'E-Coal'!S55/'BIFUbC-coal'!S7,1)</f>
        <v>1</v>
      </c>
      <c r="T7" s="299">
        <f>IF('BIFUbC-coal'!T7&gt;0,'E-Coal'!T55/'BIFUbC-coal'!T7,1)</f>
        <v>1</v>
      </c>
      <c r="U7" s="299">
        <f>IF('BIFUbC-coal'!U7&gt;0,'E-Coal'!U55/'BIFUbC-coal'!U7,1)</f>
        <v>1</v>
      </c>
      <c r="V7" s="299">
        <f>IF('BIFUbC-coal'!V7&gt;0,'E-Coal'!V55/'BIFUbC-coal'!V7,1)</f>
        <v>1</v>
      </c>
      <c r="W7" s="299">
        <f>IF('BIFUbC-coal'!W7&gt;0,'E-Coal'!W55/'BIFUbC-coal'!W7,1)</f>
        <v>1</v>
      </c>
      <c r="X7" s="299">
        <f>IF('BIFUbC-coal'!X7&gt;0,'E-Coal'!X55/'BIFUbC-coal'!X7,1)</f>
        <v>1</v>
      </c>
      <c r="Y7" s="299">
        <f>IF('BIFUbC-coal'!Y7&gt;0,'E-Coal'!Y55/'BIFUbC-coal'!Y7,1)</f>
        <v>1</v>
      </c>
      <c r="Z7" s="299">
        <f>IF('BIFUbC-coal'!Z7&gt;0,'E-Coal'!Z55/'BIFUbC-coal'!Z7,1)</f>
        <v>1</v>
      </c>
      <c r="AA7" s="299">
        <f>IF('BIFUbC-coal'!AA7&gt;0,'E-Coal'!AA55/'BIFUbC-coal'!AA7,1)</f>
        <v>1</v>
      </c>
      <c r="AB7" s="299">
        <f>IF('BIFUbC-coal'!AB7&gt;0,'E-Coal'!AB55/'BIFUbC-coal'!AB7,1)</f>
        <v>1</v>
      </c>
      <c r="AC7" s="299">
        <f>IF('BIFUbC-coal'!AC7&gt;0,'E-Coal'!AC55/'BIFUbC-coal'!AC7,1)</f>
        <v>1</v>
      </c>
      <c r="AD7" s="299">
        <f>IF('BIFUbC-coal'!AD7&gt;0,'E-Coal'!AD55/'BIFUbC-coal'!AD7,1)</f>
        <v>1</v>
      </c>
      <c r="AE7" s="299">
        <f>IF('BIFUbC-coal'!AE7&gt;0,'E-Coal'!AE55/'BIFUbC-coal'!AE7,1)</f>
        <v>1</v>
      </c>
      <c r="AF7" s="299">
        <f>IF('BIFUbC-coal'!AF7&gt;0,'E-Coal'!AF55/'BIFUbC-coal'!AF7,1)</f>
        <v>1</v>
      </c>
      <c r="AG7" s="299">
        <f>IF('BIFUbC-coal'!AG7&gt;0,'E-Coal'!AG55/'BIFUbC-coal'!AG7,1)</f>
        <v>1</v>
      </c>
      <c r="AH7" s="299">
        <f>IF('BIFUbC-coal'!AH7&gt;0,'E-Coal'!AH55/'BIFUbC-coal'!AH7,1)</f>
        <v>1</v>
      </c>
      <c r="AI7" s="299">
        <f>IF('BIFUbC-coal'!AI7&gt;0,'E-Coal'!AI55/'BIFUbC-coal'!AI7,1)</f>
        <v>1</v>
      </c>
      <c r="AJ7" s="299">
        <f>IF('BIFUbC-coal'!AJ7&gt;0,'E-Coal'!AJ55/'BIFUbC-coal'!AJ7,1)</f>
        <v>1</v>
      </c>
      <c r="AK7" s="299">
        <f>IF('BIFUbC-coal'!AK7&gt;0,'E-Coal'!AK55/'BIFUbC-coal'!AK7,1)</f>
        <v>1</v>
      </c>
      <c r="AL7" s="299">
        <f>IF('BIFUbC-coal'!AL7&gt;0,'E-Coal'!AL55/'BIFUbC-coal'!AL7,1)</f>
        <v>1</v>
      </c>
      <c r="AM7" s="299">
        <f>IF('BIFUbC-coal'!AM7&gt;0,'E-Coal'!AM55/'BIFUbC-coal'!AM7,1)</f>
        <v>1</v>
      </c>
      <c r="AN7" s="299">
        <f>IF('BIFUbC-coal'!AN7&gt;0,'E-Coal'!AN55/'BIFUbC-coal'!AN7,1)</f>
        <v>1</v>
      </c>
      <c r="AO7" s="299">
        <f>IF('BIFUbC-coal'!AO7&gt;0,'E-Coal'!AO55/'BIFUbC-coal'!AO7,1)</f>
        <v>1</v>
      </c>
      <c r="AP7" s="299">
        <f>IF('BIFUbC-coal'!AP7&gt;0,'E-Coal'!AP55/'BIFUbC-coal'!AP7,1)</f>
        <v>1</v>
      </c>
      <c r="AQ7" s="299">
        <f>IF('BIFUbC-coal'!AQ7&gt;0,'E-Coal'!AQ55/'BIFUbC-coal'!AQ7,1)</f>
        <v>1</v>
      </c>
    </row>
    <row r="8" spans="1:43" x14ac:dyDescent="0.2">
      <c r="A8" s="299" t="s">
        <v>95</v>
      </c>
      <c r="B8" s="299">
        <f>IF('BIFUbC-coal'!B8&gt;0,'E-Coal'!B56/'BIFUbC-coal'!B8,1)</f>
        <v>1</v>
      </c>
      <c r="C8" s="299">
        <f>IF('BIFUbC-coal'!C8&gt;0,'E-Coal'!C56/'BIFUbC-coal'!C8,1)</f>
        <v>1</v>
      </c>
      <c r="D8" s="299">
        <f>IF('BIFUbC-coal'!D8&gt;0,'E-Coal'!D56/'BIFUbC-coal'!D8,1)</f>
        <v>1</v>
      </c>
      <c r="E8" s="299">
        <f>IF('BIFUbC-coal'!E8&gt;0,'E-Coal'!E56/'BIFUbC-coal'!E8,1)</f>
        <v>1</v>
      </c>
      <c r="F8" s="299">
        <f>IF('BIFUbC-coal'!F8&gt;0,'E-Coal'!F56/'BIFUbC-coal'!F8,1)</f>
        <v>1</v>
      </c>
      <c r="G8" s="299">
        <f>IF('BIFUbC-coal'!G8&gt;0,'E-Coal'!G56/'BIFUbC-coal'!G8,1)</f>
        <v>1</v>
      </c>
      <c r="H8" s="299">
        <f>IF('BIFUbC-coal'!H8&gt;0,'E-Coal'!H56/'BIFUbC-coal'!H8,1)</f>
        <v>1</v>
      </c>
      <c r="I8" s="299">
        <f>IF('BIFUbC-coal'!I8&gt;0,'E-Coal'!I56/'BIFUbC-coal'!I8,1)</f>
        <v>1</v>
      </c>
      <c r="J8" s="299">
        <f>IF('BIFUbC-coal'!J8&gt;0,'E-Coal'!J56/'BIFUbC-coal'!J8,1)</f>
        <v>1</v>
      </c>
      <c r="K8" s="299">
        <f>IF('BIFUbC-coal'!K8&gt;0,'E-Coal'!K56/'BIFUbC-coal'!K8,1)</f>
        <v>1</v>
      </c>
      <c r="L8" s="299">
        <f>IF('BIFUbC-coal'!L8&gt;0,'E-Coal'!L56/'BIFUbC-coal'!L8,1)</f>
        <v>1</v>
      </c>
      <c r="M8" s="299">
        <f>IF('BIFUbC-coal'!M8&gt;0,'E-Coal'!M56/'BIFUbC-coal'!M8,1)</f>
        <v>1</v>
      </c>
      <c r="N8" s="299">
        <f>IF('BIFUbC-coal'!N8&gt;0,'E-Coal'!N56/'BIFUbC-coal'!N8,1)</f>
        <v>1</v>
      </c>
      <c r="O8" s="299">
        <f>IF('BIFUbC-coal'!O8&gt;0,'E-Coal'!O56/'BIFUbC-coal'!O8,1)</f>
        <v>1</v>
      </c>
      <c r="P8" s="299">
        <f>IF('BIFUbC-coal'!P8&gt;0,'E-Coal'!P56/'BIFUbC-coal'!P8,1)</f>
        <v>1</v>
      </c>
      <c r="Q8" s="299">
        <f>IF('BIFUbC-coal'!Q8&gt;0,'E-Coal'!Q56/'BIFUbC-coal'!Q8,1)</f>
        <v>1</v>
      </c>
      <c r="R8" s="299">
        <f>IF('BIFUbC-coal'!R8&gt;0,'E-Coal'!R56/'BIFUbC-coal'!R8,1)</f>
        <v>1</v>
      </c>
      <c r="S8" s="299">
        <f>IF('BIFUbC-coal'!S8&gt;0,'E-Coal'!S56/'BIFUbC-coal'!S8,1)</f>
        <v>1</v>
      </c>
      <c r="T8" s="299">
        <f>IF('BIFUbC-coal'!T8&gt;0,'E-Coal'!T56/'BIFUbC-coal'!T8,1)</f>
        <v>1</v>
      </c>
      <c r="U8" s="299">
        <f>IF('BIFUbC-coal'!U8&gt;0,'E-Coal'!U56/'BIFUbC-coal'!U8,1)</f>
        <v>1</v>
      </c>
      <c r="V8" s="299">
        <f>IF('BIFUbC-coal'!V8&gt;0,'E-Coal'!V56/'BIFUbC-coal'!V8,1)</f>
        <v>1</v>
      </c>
      <c r="W8" s="299">
        <f>IF('BIFUbC-coal'!W8&gt;0,'E-Coal'!W56/'BIFUbC-coal'!W8,1)</f>
        <v>1</v>
      </c>
      <c r="X8" s="299">
        <f>IF('BIFUbC-coal'!X8&gt;0,'E-Coal'!X56/'BIFUbC-coal'!X8,1)</f>
        <v>1</v>
      </c>
      <c r="Y8" s="299">
        <f>IF('BIFUbC-coal'!Y8&gt;0,'E-Coal'!Y56/'BIFUbC-coal'!Y8,1)</f>
        <v>1</v>
      </c>
      <c r="Z8" s="299">
        <f>IF('BIFUbC-coal'!Z8&gt;0,'E-Coal'!Z56/'BIFUbC-coal'!Z8,1)</f>
        <v>1</v>
      </c>
      <c r="AA8" s="299">
        <f>IF('BIFUbC-coal'!AA8&gt;0,'E-Coal'!AA56/'BIFUbC-coal'!AA8,1)</f>
        <v>1</v>
      </c>
      <c r="AB8" s="299">
        <f>IF('BIFUbC-coal'!AB8&gt;0,'E-Coal'!AB56/'BIFUbC-coal'!AB8,1)</f>
        <v>1</v>
      </c>
      <c r="AC8" s="299">
        <f>IF('BIFUbC-coal'!AC8&gt;0,'E-Coal'!AC56/'BIFUbC-coal'!AC8,1)</f>
        <v>1</v>
      </c>
      <c r="AD8" s="299">
        <f>IF('BIFUbC-coal'!AD8&gt;0,'E-Coal'!AD56/'BIFUbC-coal'!AD8,1)</f>
        <v>1</v>
      </c>
      <c r="AE8" s="299">
        <f>IF('BIFUbC-coal'!AE8&gt;0,'E-Coal'!AE56/'BIFUbC-coal'!AE8,1)</f>
        <v>1</v>
      </c>
      <c r="AF8" s="299">
        <f>IF('BIFUbC-coal'!AF8&gt;0,'E-Coal'!AF56/'BIFUbC-coal'!AF8,1)</f>
        <v>1</v>
      </c>
      <c r="AG8" s="299">
        <f>IF('BIFUbC-coal'!AG8&gt;0,'E-Coal'!AG56/'BIFUbC-coal'!AG8,1)</f>
        <v>1</v>
      </c>
      <c r="AH8" s="299">
        <f>IF('BIFUbC-coal'!AH8&gt;0,'E-Coal'!AH56/'BIFUbC-coal'!AH8,1)</f>
        <v>1</v>
      </c>
      <c r="AI8" s="299">
        <f>IF('BIFUbC-coal'!AI8&gt;0,'E-Coal'!AI56/'BIFUbC-coal'!AI8,1)</f>
        <v>1</v>
      </c>
      <c r="AJ8" s="299">
        <f>IF('BIFUbC-coal'!AJ8&gt;0,'E-Coal'!AJ56/'BIFUbC-coal'!AJ8,1)</f>
        <v>1</v>
      </c>
      <c r="AK8" s="299">
        <f>IF('BIFUbC-coal'!AK8&gt;0,'E-Coal'!AK56/'BIFUbC-coal'!AK8,1)</f>
        <v>1</v>
      </c>
      <c r="AL8" s="299">
        <f>IF('BIFUbC-coal'!AL8&gt;0,'E-Coal'!AL56/'BIFUbC-coal'!AL8,1)</f>
        <v>1</v>
      </c>
      <c r="AM8" s="299">
        <f>IF('BIFUbC-coal'!AM8&gt;0,'E-Coal'!AM56/'BIFUbC-coal'!AM8,1)</f>
        <v>1</v>
      </c>
      <c r="AN8" s="299">
        <f>IF('BIFUbC-coal'!AN8&gt;0,'E-Coal'!AN56/'BIFUbC-coal'!AN8,1)</f>
        <v>1</v>
      </c>
      <c r="AO8" s="299">
        <f>IF('BIFUbC-coal'!AO8&gt;0,'E-Coal'!AO56/'BIFUbC-coal'!AO8,1)</f>
        <v>1</v>
      </c>
      <c r="AP8" s="299">
        <f>IF('BIFUbC-coal'!AP8&gt;0,'E-Coal'!AP56/'BIFUbC-coal'!AP8,1)</f>
        <v>1</v>
      </c>
      <c r="AQ8" s="299">
        <f>IF('BIFUbC-coal'!AQ8&gt;0,'E-Coal'!AQ56/'BIFUbC-coal'!AQ8,1)</f>
        <v>1</v>
      </c>
    </row>
    <row r="9" spans="1:43" x14ac:dyDescent="0.2">
      <c r="A9" s="299" t="s">
        <v>96</v>
      </c>
      <c r="B9" s="299">
        <f>IF('BIFUbC-coal'!B9&gt;0,'E-Coal'!B57/'BIFUbC-coal'!B9,1)</f>
        <v>1</v>
      </c>
      <c r="C9" s="299">
        <f>IF('BIFUbC-coal'!C9&gt;0,'E-Coal'!C57/'BIFUbC-coal'!C9,1)</f>
        <v>1</v>
      </c>
      <c r="D9" s="299">
        <f>IF('BIFUbC-coal'!D9&gt;0,'E-Coal'!D57/'BIFUbC-coal'!D9,1)</f>
        <v>1</v>
      </c>
      <c r="E9" s="299">
        <f>IF('BIFUbC-coal'!E9&gt;0,'E-Coal'!E57/'BIFUbC-coal'!E9,1)</f>
        <v>1</v>
      </c>
      <c r="F9" s="299">
        <f>IF('BIFUbC-coal'!F9&gt;0,'E-Coal'!F57/'BIFUbC-coal'!F9,1)</f>
        <v>1</v>
      </c>
      <c r="G9" s="299">
        <f>IF('BIFUbC-coal'!G9&gt;0,'E-Coal'!G57/'BIFUbC-coal'!G9,1)</f>
        <v>1</v>
      </c>
      <c r="H9" s="299">
        <f>IF('BIFUbC-coal'!H9&gt;0,'E-Coal'!H57/'BIFUbC-coal'!H9,1)</f>
        <v>1</v>
      </c>
      <c r="I9" s="299">
        <f>IF('BIFUbC-coal'!I9&gt;0,'E-Coal'!I57/'BIFUbC-coal'!I9,1)</f>
        <v>1</v>
      </c>
      <c r="J9" s="299">
        <f>IF('BIFUbC-coal'!J9&gt;0,'E-Coal'!J57/'BIFUbC-coal'!J9,1)</f>
        <v>1</v>
      </c>
      <c r="K9" s="299">
        <f>IF('BIFUbC-coal'!K9&gt;0,'E-Coal'!K57/'BIFUbC-coal'!K9,1)</f>
        <v>1</v>
      </c>
      <c r="L9" s="299">
        <f>IF('BIFUbC-coal'!L9&gt;0,'E-Coal'!L57/'BIFUbC-coal'!L9,1)</f>
        <v>1</v>
      </c>
      <c r="M9" s="299">
        <f>IF('BIFUbC-coal'!M9&gt;0,'E-Coal'!M57/'BIFUbC-coal'!M9,1)</f>
        <v>1</v>
      </c>
      <c r="N9" s="299">
        <f>IF('BIFUbC-coal'!N9&gt;0,'E-Coal'!N57/'BIFUbC-coal'!N9,1)</f>
        <v>1</v>
      </c>
      <c r="O9" s="299">
        <f>IF('BIFUbC-coal'!O9&gt;0,'E-Coal'!O57/'BIFUbC-coal'!O9,1)</f>
        <v>1</v>
      </c>
      <c r="P9" s="299">
        <f>IF('BIFUbC-coal'!P9&gt;0,'E-Coal'!P57/'BIFUbC-coal'!P9,1)</f>
        <v>1</v>
      </c>
      <c r="Q9" s="299">
        <f>IF('BIFUbC-coal'!Q9&gt;0,'E-Coal'!Q57/'BIFUbC-coal'!Q9,1)</f>
        <v>1</v>
      </c>
      <c r="R9" s="299">
        <f>IF('BIFUbC-coal'!R9&gt;0,'E-Coal'!R57/'BIFUbC-coal'!R9,1)</f>
        <v>1</v>
      </c>
      <c r="S9" s="299">
        <f>IF('BIFUbC-coal'!S9&gt;0,'E-Coal'!S57/'BIFUbC-coal'!S9,1)</f>
        <v>1</v>
      </c>
      <c r="T9" s="299">
        <f>IF('BIFUbC-coal'!T9&gt;0,'E-Coal'!T57/'BIFUbC-coal'!T9,1)</f>
        <v>1</v>
      </c>
      <c r="U9" s="299">
        <f>IF('BIFUbC-coal'!U9&gt;0,'E-Coal'!U57/'BIFUbC-coal'!U9,1)</f>
        <v>1</v>
      </c>
      <c r="V9" s="299">
        <f>IF('BIFUbC-coal'!V9&gt;0,'E-Coal'!V57/'BIFUbC-coal'!V9,1)</f>
        <v>1</v>
      </c>
      <c r="W9" s="299">
        <f>IF('BIFUbC-coal'!W9&gt;0,'E-Coal'!W57/'BIFUbC-coal'!W9,1)</f>
        <v>1</v>
      </c>
      <c r="X9" s="299">
        <f>IF('BIFUbC-coal'!X9&gt;0,'E-Coal'!X57/'BIFUbC-coal'!X9,1)</f>
        <v>1</v>
      </c>
      <c r="Y9" s="299">
        <f>IF('BIFUbC-coal'!Y9&gt;0,'E-Coal'!Y57/'BIFUbC-coal'!Y9,1)</f>
        <v>1</v>
      </c>
      <c r="Z9" s="299">
        <f>IF('BIFUbC-coal'!Z9&gt;0,'E-Coal'!Z57/'BIFUbC-coal'!Z9,1)</f>
        <v>1</v>
      </c>
      <c r="AA9" s="299">
        <f>IF('BIFUbC-coal'!AA9&gt;0,'E-Coal'!AA57/'BIFUbC-coal'!AA9,1)</f>
        <v>1</v>
      </c>
      <c r="AB9" s="299">
        <f>IF('BIFUbC-coal'!AB9&gt;0,'E-Coal'!AB57/'BIFUbC-coal'!AB9,1)</f>
        <v>1</v>
      </c>
      <c r="AC9" s="299">
        <f>IF('BIFUbC-coal'!AC9&gt;0,'E-Coal'!AC57/'BIFUbC-coal'!AC9,1)</f>
        <v>1</v>
      </c>
      <c r="AD9" s="299">
        <f>IF('BIFUbC-coal'!AD9&gt;0,'E-Coal'!AD57/'BIFUbC-coal'!AD9,1)</f>
        <v>1</v>
      </c>
      <c r="AE9" s="299">
        <f>IF('BIFUbC-coal'!AE9&gt;0,'E-Coal'!AE57/'BIFUbC-coal'!AE9,1)</f>
        <v>1</v>
      </c>
      <c r="AF9" s="299">
        <f>IF('BIFUbC-coal'!AF9&gt;0,'E-Coal'!AF57/'BIFUbC-coal'!AF9,1)</f>
        <v>1</v>
      </c>
      <c r="AG9" s="299">
        <f>IF('BIFUbC-coal'!AG9&gt;0,'E-Coal'!AG57/'BIFUbC-coal'!AG9,1)</f>
        <v>1</v>
      </c>
      <c r="AH9" s="299">
        <f>IF('BIFUbC-coal'!AH9&gt;0,'E-Coal'!AH57/'BIFUbC-coal'!AH9,1)</f>
        <v>1</v>
      </c>
      <c r="AI9" s="299">
        <f>IF('BIFUbC-coal'!AI9&gt;0,'E-Coal'!AI57/'BIFUbC-coal'!AI9,1)</f>
        <v>1</v>
      </c>
      <c r="AJ9" s="299">
        <f>IF('BIFUbC-coal'!AJ9&gt;0,'E-Coal'!AJ57/'BIFUbC-coal'!AJ9,1)</f>
        <v>1</v>
      </c>
      <c r="AK9" s="299">
        <f>IF('BIFUbC-coal'!AK9&gt;0,'E-Coal'!AK57/'BIFUbC-coal'!AK9,1)</f>
        <v>1</v>
      </c>
      <c r="AL9" s="299">
        <f>IF('BIFUbC-coal'!AL9&gt;0,'E-Coal'!AL57/'BIFUbC-coal'!AL9,1)</f>
        <v>1</v>
      </c>
      <c r="AM9" s="299">
        <f>IF('BIFUbC-coal'!AM9&gt;0,'E-Coal'!AM57/'BIFUbC-coal'!AM9,1)</f>
        <v>1</v>
      </c>
      <c r="AN9" s="299">
        <f>IF('BIFUbC-coal'!AN9&gt;0,'E-Coal'!AN57/'BIFUbC-coal'!AN9,1)</f>
        <v>1</v>
      </c>
      <c r="AO9" s="299">
        <f>IF('BIFUbC-coal'!AO9&gt;0,'E-Coal'!AO57/'BIFUbC-coal'!AO9,1)</f>
        <v>1</v>
      </c>
      <c r="AP9" s="299">
        <f>IF('BIFUbC-coal'!AP9&gt;0,'E-Coal'!AP57/'BIFUbC-coal'!AP9,1)</f>
        <v>1</v>
      </c>
      <c r="AQ9" s="299">
        <f>IF('BIFUbC-coal'!AQ9&gt;0,'E-Coal'!AQ57/'BIFUbC-coal'!AQ9,1)</f>
        <v>1</v>
      </c>
    </row>
    <row r="10" spans="1:43" x14ac:dyDescent="0.2">
      <c r="A10" s="299" t="s">
        <v>97</v>
      </c>
      <c r="B10" s="299">
        <f>IF('BIFUbC-coal'!B10&gt;0,'E-Coal'!B58/'BIFUbC-coal'!B10,1)</f>
        <v>7.5239854733286232E-2</v>
      </c>
      <c r="C10" s="299">
        <f>IF('BIFUbC-coal'!C10&gt;0,'E-Coal'!C58/'BIFUbC-coal'!C10,1)</f>
        <v>5.1709211188894405E-2</v>
      </c>
      <c r="D10" s="299">
        <f>IF('BIFUbC-coal'!D10&gt;0,'E-Coal'!D58/'BIFUbC-coal'!D10,1)</f>
        <v>5.0277379613424052E-2</v>
      </c>
      <c r="E10" s="299">
        <f>IF('BIFUbC-coal'!E10&gt;0,'E-Coal'!E58/'BIFUbC-coal'!E10,1)</f>
        <v>4.5263221632941518E-2</v>
      </c>
      <c r="F10" s="299">
        <f>IF('BIFUbC-coal'!F10&gt;0,'E-Coal'!F58/'BIFUbC-coal'!F10,1)</f>
        <v>4.820432871211363E-2</v>
      </c>
      <c r="G10" s="299">
        <f>IF('BIFUbC-coal'!G10&gt;0,'E-Coal'!G58/'BIFUbC-coal'!G10,1)</f>
        <v>4.8588032916038151E-2</v>
      </c>
      <c r="H10" s="299">
        <f>IF('BIFUbC-coal'!H10&gt;0,'E-Coal'!H58/'BIFUbC-coal'!H10,1)</f>
        <v>4.8223755698013133E-2</v>
      </c>
      <c r="I10" s="299">
        <f>IF('BIFUbC-coal'!I10&gt;0,'E-Coal'!I58/'BIFUbC-coal'!I10,1)</f>
        <v>4.7390847791012838E-2</v>
      </c>
      <c r="J10" s="299">
        <f>IF('BIFUbC-coal'!J10&gt;0,'E-Coal'!J58/'BIFUbC-coal'!J10,1)</f>
        <v>4.7551495579733274E-2</v>
      </c>
      <c r="K10" s="299">
        <f>IF('BIFUbC-coal'!K10&gt;0,'E-Coal'!K58/'BIFUbC-coal'!K10,1)</f>
        <v>4.7612760668858028E-2</v>
      </c>
      <c r="L10" s="299">
        <f>IF('BIFUbC-coal'!L10&gt;0,'E-Coal'!L58/'BIFUbC-coal'!L10,1)</f>
        <v>4.8058994790535901E-2</v>
      </c>
      <c r="M10" s="299">
        <f>IF('BIFUbC-coal'!M10&gt;0,'E-Coal'!M58/'BIFUbC-coal'!M10,1)</f>
        <v>4.8737368713940833E-2</v>
      </c>
      <c r="N10" s="299">
        <f>IF('BIFUbC-coal'!N10&gt;0,'E-Coal'!N58/'BIFUbC-coal'!N10,1)</f>
        <v>4.8867223932090476E-2</v>
      </c>
      <c r="O10" s="299">
        <f>IF('BIFUbC-coal'!O10&gt;0,'E-Coal'!O58/'BIFUbC-coal'!O10,1)</f>
        <v>4.8996987562230046E-2</v>
      </c>
      <c r="P10" s="299">
        <f>IF('BIFUbC-coal'!P10&gt;0,'E-Coal'!P58/'BIFUbC-coal'!P10,1)</f>
        <v>4.9126659661602512E-2</v>
      </c>
      <c r="Q10" s="299">
        <f>IF('BIFUbC-coal'!Q10&gt;0,'E-Coal'!Q58/'BIFUbC-coal'!Q10,1)</f>
        <v>4.9256240287427748E-2</v>
      </c>
      <c r="R10" s="299">
        <f>IF('BIFUbC-coal'!R10&gt;0,'E-Coal'!R58/'BIFUbC-coal'!R10,1)</f>
        <v>4.9385729496902404E-2</v>
      </c>
      <c r="S10" s="299">
        <f>IF('BIFUbC-coal'!S10&gt;0,'E-Coal'!S58/'BIFUbC-coal'!S10,1)</f>
        <v>4.9367403219858025E-2</v>
      </c>
      <c r="T10" s="299">
        <f>IF('BIFUbC-coal'!T10&gt;0,'E-Coal'!T58/'BIFUbC-coal'!T10,1)</f>
        <v>4.9348997044238986E-2</v>
      </c>
      <c r="U10" s="299">
        <f>IF('BIFUbC-coal'!U10&gt;0,'E-Coal'!U58/'BIFUbC-coal'!U10,1)</f>
        <v>4.9330508110935506E-2</v>
      </c>
      <c r="V10" s="299">
        <f>IF('BIFUbC-coal'!V10&gt;0,'E-Coal'!V58/'BIFUbC-coal'!V10,1)</f>
        <v>4.9311933425800203E-2</v>
      </c>
      <c r="W10" s="299">
        <f>IF('BIFUbC-coal'!W10&gt;0,'E-Coal'!W58/'BIFUbC-coal'!W10,1)</f>
        <v>4.9293269851581167E-2</v>
      </c>
      <c r="X10" s="299">
        <f>IF('BIFUbC-coal'!X10&gt;0,'E-Coal'!X58/'BIFUbC-coal'!X10,1)</f>
        <v>4.9270868100296579E-2</v>
      </c>
      <c r="Y10" s="299">
        <f>IF('BIFUbC-coal'!Y10&gt;0,'E-Coal'!Y58/'BIFUbC-coal'!Y10,1)</f>
        <v>4.9248110474617537E-2</v>
      </c>
      <c r="Z10" s="299">
        <f>IF('BIFUbC-coal'!Z10&gt;0,'E-Coal'!Z58/'BIFUbC-coal'!Z10,1)</f>
        <v>4.9224971205380871E-2</v>
      </c>
      <c r="AA10" s="299">
        <f>IF('BIFUbC-coal'!AA10&gt;0,'E-Coal'!AA58/'BIFUbC-coal'!AA10,1)</f>
        <v>4.9201421986875923E-2</v>
      </c>
      <c r="AB10" s="299">
        <f>IF('BIFUbC-coal'!AB10&gt;0,'E-Coal'!AB58/'BIFUbC-coal'!AB10,1)</f>
        <v>4.9177431656870912E-2</v>
      </c>
      <c r="AC10" s="299">
        <f>IF('BIFUbC-coal'!AC10&gt;0,'E-Coal'!AC58/'BIFUbC-coal'!AC10,1)</f>
        <v>4.9152965826949509E-2</v>
      </c>
      <c r="AD10" s="299">
        <f>IF('BIFUbC-coal'!AD10&gt;0,'E-Coal'!AD58/'BIFUbC-coal'!AD10,1)</f>
        <v>4.9127986453916452E-2</v>
      </c>
      <c r="AE10" s="299">
        <f>IF('BIFUbC-coal'!AE10&gt;0,'E-Coal'!AE58/'BIFUbC-coal'!AE10,1)</f>
        <v>4.9102451341012286E-2</v>
      </c>
      <c r="AF10" s="299">
        <f>IF('BIFUbC-coal'!AF10&gt;0,'E-Coal'!AF58/'BIFUbC-coal'!AF10,1)</f>
        <v>4.907631355514995E-2</v>
      </c>
      <c r="AG10" s="299">
        <f>IF('BIFUbC-coal'!AG10&gt;0,'E-Coal'!AG58/'BIFUbC-coal'!AG10,1)</f>
        <v>4.9049520743201611E-2</v>
      </c>
      <c r="AH10" s="299">
        <f>IF('BIFUbC-coal'!AH10&gt;0,'E-Coal'!AH58/'BIFUbC-coal'!AH10,1)</f>
        <v>4.9023774240388993E-2</v>
      </c>
      <c r="AI10" s="299">
        <f>IF('BIFUbC-coal'!AI10&gt;0,'E-Coal'!AI58/'BIFUbC-coal'!AI10,1)</f>
        <v>4.8997450721767984E-2</v>
      </c>
      <c r="AJ10" s="299">
        <f>IF('BIFUbC-coal'!AJ10&gt;0,'E-Coal'!AJ58/'BIFUbC-coal'!AJ10,1)</f>
        <v>4.8970503214480821E-2</v>
      </c>
      <c r="AK10" s="299">
        <f>IF('BIFUbC-coal'!AK10&gt;0,'E-Coal'!AK58/'BIFUbC-coal'!AK10,1)</f>
        <v>4.8942879521439463E-2</v>
      </c>
      <c r="AL10" s="299">
        <f>IF('BIFUbC-coal'!AL10&gt;0,'E-Coal'!AL58/'BIFUbC-coal'!AL10,1)</f>
        <v>4.8914521474269904E-2</v>
      </c>
      <c r="AM10" s="299">
        <f>IF('BIFUbC-coal'!AM10&gt;0,'E-Coal'!AM58/'BIFUbC-coal'!AM10,1)</f>
        <v>4.8884610703223683E-2</v>
      </c>
      <c r="AN10" s="299">
        <f>IF('BIFUbC-coal'!AN10&gt;0,'E-Coal'!AN58/'BIFUbC-coal'!AN10,1)</f>
        <v>4.8853732790723595E-2</v>
      </c>
      <c r="AO10" s="299">
        <f>IF('BIFUbC-coal'!AO10&gt;0,'E-Coal'!AO58/'BIFUbC-coal'!AO10,1)</f>
        <v>4.8821791782299534E-2</v>
      </c>
      <c r="AP10" s="299">
        <f>IF('BIFUbC-coal'!AP10&gt;0,'E-Coal'!AP58/'BIFUbC-coal'!AP10,1)</f>
        <v>4.8788678620770805E-2</v>
      </c>
      <c r="AQ10" s="299">
        <f>IF('BIFUbC-coal'!AQ10&gt;0,'E-Coal'!AQ58/'BIFUbC-coal'!AQ10,1)</f>
        <v>4.8750240345427985E-2</v>
      </c>
    </row>
    <row r="11" spans="1:43" x14ac:dyDescent="0.2">
      <c r="A11" s="299" t="s">
        <v>98</v>
      </c>
      <c r="B11" s="299">
        <f>IF('BIFUbC-coal'!B11&gt;0,'E-Coal'!B59/'BIFUbC-coal'!B11,1)</f>
        <v>0.65701245776116046</v>
      </c>
      <c r="C11" s="299">
        <f>IF('BIFUbC-coal'!C11&gt;0,'E-Coal'!C59/'BIFUbC-coal'!C11,1)</f>
        <v>0.64801748401602766</v>
      </c>
      <c r="D11" s="299">
        <f>IF('BIFUbC-coal'!D11&gt;0,'E-Coal'!D59/'BIFUbC-coal'!D11,1)</f>
        <v>0.64044980094823201</v>
      </c>
      <c r="E11" s="299">
        <f>IF('BIFUbC-coal'!E11&gt;0,'E-Coal'!E59/'BIFUbC-coal'!E11,1)</f>
        <v>0.61603439308239105</v>
      </c>
      <c r="F11" s="299">
        <f>IF('BIFUbC-coal'!F11&gt;0,'E-Coal'!F59/'BIFUbC-coal'!F11,1)</f>
        <v>0.63075265730751062</v>
      </c>
      <c r="G11" s="299">
        <f>IF('BIFUbC-coal'!G11&gt;0,'E-Coal'!G59/'BIFUbC-coal'!G11,1)</f>
        <v>0.63229525627392236</v>
      </c>
      <c r="H11" s="299">
        <f>IF('BIFUbC-coal'!H11&gt;0,'E-Coal'!H59/'BIFUbC-coal'!H11,1)</f>
        <v>0.63044887799801497</v>
      </c>
      <c r="I11" s="299">
        <f>IF('BIFUbC-coal'!I11&gt;0,'E-Coal'!I59/'BIFUbC-coal'!I11,1)</f>
        <v>0.6263349475669816</v>
      </c>
      <c r="J11" s="299">
        <f>IF('BIFUbC-coal'!J11&gt;0,'E-Coal'!J59/'BIFUbC-coal'!J11,1)</f>
        <v>0.62723146410746422</v>
      </c>
      <c r="K11" s="299">
        <f>IF('BIFUbC-coal'!K11&gt;0,'E-Coal'!K59/'BIFUbC-coal'!K11,1)</f>
        <v>0.62752789801314912</v>
      </c>
      <c r="L11" s="299">
        <f>IF('BIFUbC-coal'!L11&gt;0,'E-Coal'!L59/'BIFUbC-coal'!L11,1)</f>
        <v>0.62972165185906637</v>
      </c>
      <c r="M11" s="299">
        <f>IF('BIFUbC-coal'!M11&gt;0,'E-Coal'!M59/'BIFUbC-coal'!M11,1)</f>
        <v>0.63299565744229624</v>
      </c>
      <c r="N11" s="299">
        <f>IF('BIFUbC-coal'!N11&gt;0,'E-Coal'!N59/'BIFUbC-coal'!N11,1)</f>
        <v>0.63359824546796617</v>
      </c>
      <c r="O11" s="299">
        <f>IF('BIFUbC-coal'!O11&gt;0,'E-Coal'!O59/'BIFUbC-coal'!O11,1)</f>
        <v>0.63415503115070915</v>
      </c>
      <c r="P11" s="299">
        <f>IF('BIFUbC-coal'!P11&gt;0,'E-Coal'!P59/'BIFUbC-coal'!P11,1)</f>
        <v>0.63467755975671358</v>
      </c>
      <c r="Q11" s="299">
        <f>IF('BIFUbC-coal'!Q11&gt;0,'E-Coal'!Q59/'BIFUbC-coal'!Q11,1)</f>
        <v>0.63517732561537243</v>
      </c>
      <c r="R11" s="299">
        <f>IF('BIFUbC-coal'!R11&gt;0,'E-Coal'!R59/'BIFUbC-coal'!R11,1)</f>
        <v>0.63566548815009905</v>
      </c>
      <c r="S11" s="299">
        <f>IF('BIFUbC-coal'!S11&gt;0,'E-Coal'!S59/'BIFUbC-coal'!S11,1)</f>
        <v>0.63552615090060693</v>
      </c>
      <c r="T11" s="299">
        <f>IF('BIFUbC-coal'!T11&gt;0,'E-Coal'!T59/'BIFUbC-coal'!T11,1)</f>
        <v>0.63538573707928869</v>
      </c>
      <c r="U11" s="299">
        <f>IF('BIFUbC-coal'!U11&gt;0,'E-Coal'!U59/'BIFUbC-coal'!U11,1)</f>
        <v>0.63524429898089363</v>
      </c>
      <c r="V11" s="299">
        <f>IF('BIFUbC-coal'!V11&gt;0,'E-Coal'!V59/'BIFUbC-coal'!V11,1)</f>
        <v>0.63510188856221894</v>
      </c>
      <c r="W11" s="299">
        <f>IF('BIFUbC-coal'!W11&gt;0,'E-Coal'!W59/'BIFUbC-coal'!W11,1)</f>
        <v>0.63495855739704221</v>
      </c>
      <c r="X11" s="299">
        <f>IF('BIFUbC-coal'!X11&gt;0,'E-Coal'!X59/'BIFUbC-coal'!X11,1)</f>
        <v>0.63484801856554574</v>
      </c>
      <c r="Y11" s="299">
        <f>IF('BIFUbC-coal'!Y11&gt;0,'E-Coal'!Y59/'BIFUbC-coal'!Y11,1)</f>
        <v>0.63473605885429452</v>
      </c>
      <c r="Z11" s="299">
        <f>IF('BIFUbC-coal'!Z11&gt;0,'E-Coal'!Z59/'BIFUbC-coal'!Z11,1)</f>
        <v>0.63462272584928459</v>
      </c>
      <c r="AA11" s="299">
        <f>IF('BIFUbC-coal'!AA11&gt;0,'E-Coal'!AA59/'BIFUbC-coal'!AA11,1)</f>
        <v>0.63450806745238875</v>
      </c>
      <c r="AB11" s="299">
        <f>IF('BIFUbC-coal'!AB11&gt;0,'E-Coal'!AB59/'BIFUbC-coal'!AB11,1)</f>
        <v>0.63439213181949039</v>
      </c>
      <c r="AC11" s="299">
        <f>IF('BIFUbC-coal'!AC11&gt;0,'E-Coal'!AC59/'BIFUbC-coal'!AC11,1)</f>
        <v>0.63430337269926051</v>
      </c>
      <c r="AD11" s="299">
        <f>IF('BIFUbC-coal'!AD11&gt;0,'E-Coal'!AD59/'BIFUbC-coal'!AD11,1)</f>
        <v>0.63421332990457335</v>
      </c>
      <c r="AE11" s="299">
        <f>IF('BIFUbC-coal'!AE11&gt;0,'E-Coal'!AE59/'BIFUbC-coal'!AE11,1)</f>
        <v>0.63412204021727026</v>
      </c>
      <c r="AF11" s="299">
        <f>IF('BIFUbC-coal'!AF11&gt;0,'E-Coal'!AF59/'BIFUbC-coal'!AF11,1)</f>
        <v>0.63402954113732646</v>
      </c>
      <c r="AG11" s="299">
        <f>IF('BIFUbC-coal'!AG11&gt;0,'E-Coal'!AG59/'BIFUbC-coal'!AG11,1)</f>
        <v>0.63393587083113623</v>
      </c>
      <c r="AH11" s="299">
        <f>IF('BIFUbC-coal'!AH11&gt;0,'E-Coal'!AH59/'BIFUbC-coal'!AH11,1)</f>
        <v>0.63386725335382321</v>
      </c>
      <c r="AI11" s="299">
        <f>IF('BIFUbC-coal'!AI11&gt;0,'E-Coal'!AI59/'BIFUbC-coal'!AI11,1)</f>
        <v>0.63379777539507087</v>
      </c>
      <c r="AJ11" s="299">
        <f>IF('BIFUbC-coal'!AJ11&gt;0,'E-Coal'!AJ59/'BIFUbC-coal'!AJ11,1)</f>
        <v>0.63372746921517509</v>
      </c>
      <c r="AK11" s="299">
        <f>IF('BIFUbC-coal'!AK11&gt;0,'E-Coal'!AK59/'BIFUbC-coal'!AK11,1)</f>
        <v>0.63365636797601788</v>
      </c>
      <c r="AL11" s="299">
        <f>IF('BIFUbC-coal'!AL11&gt;0,'E-Coal'!AL59/'BIFUbC-coal'!AL11,1)</f>
        <v>0.63358450571060254</v>
      </c>
      <c r="AM11" s="299">
        <f>IF('BIFUbC-coal'!AM11&gt;0,'E-Coal'!AM59/'BIFUbC-coal'!AM11,1)</f>
        <v>0.63351693483600258</v>
      </c>
      <c r="AN11" s="299">
        <f>IF('BIFUbC-coal'!AN11&gt;0,'E-Coal'!AN59/'BIFUbC-coal'!AN11,1)</f>
        <v>0.63344875344004714</v>
      </c>
      <c r="AO11" s="299">
        <f>IF('BIFUbC-coal'!AO11&gt;0,'E-Coal'!AO59/'BIFUbC-coal'!AO11,1)</f>
        <v>0.63337999786755117</v>
      </c>
      <c r="AP11" s="299">
        <f>IF('BIFUbC-coal'!AP11&gt;0,'E-Coal'!AP59/'BIFUbC-coal'!AP11,1)</f>
        <v>0.63331070531470579</v>
      </c>
      <c r="AQ11" s="299">
        <f>IF('BIFUbC-coal'!AQ11&gt;0,'E-Coal'!AQ59/'BIFUbC-coal'!AQ11,1)</f>
        <v>0.63321961777709579</v>
      </c>
    </row>
    <row r="12" spans="1:43" x14ac:dyDescent="0.2">
      <c r="A12" s="299" t="s">
        <v>99</v>
      </c>
      <c r="B12" s="299">
        <f>IF('BIFUbC-coal'!B12&gt;0,'E-Coal'!B60/'BIFUbC-coal'!B12,1)</f>
        <v>1</v>
      </c>
      <c r="C12" s="299">
        <f>IF('BIFUbC-coal'!C12&gt;0,'E-Coal'!C60/'BIFUbC-coal'!C12,1)</f>
        <v>1</v>
      </c>
      <c r="D12" s="299">
        <f>IF('BIFUbC-coal'!D12&gt;0,'E-Coal'!D60/'BIFUbC-coal'!D12,1)</f>
        <v>1</v>
      </c>
      <c r="E12" s="299">
        <f>IF('BIFUbC-coal'!E12&gt;0,'E-Coal'!E60/'BIFUbC-coal'!E12,1)</f>
        <v>1</v>
      </c>
      <c r="F12" s="299">
        <f>IF('BIFUbC-coal'!F12&gt;0,'E-Coal'!F60/'BIFUbC-coal'!F12,1)</f>
        <v>1</v>
      </c>
      <c r="G12" s="299">
        <f>IF('BIFUbC-coal'!G12&gt;0,'E-Coal'!G60/'BIFUbC-coal'!G12,1)</f>
        <v>1</v>
      </c>
      <c r="H12" s="299">
        <f>IF('BIFUbC-coal'!H12&gt;0,'E-Coal'!H60/'BIFUbC-coal'!H12,1)</f>
        <v>1</v>
      </c>
      <c r="I12" s="299">
        <f>IF('BIFUbC-coal'!I12&gt;0,'E-Coal'!I60/'BIFUbC-coal'!I12,1)</f>
        <v>1</v>
      </c>
      <c r="J12" s="299">
        <f>IF('BIFUbC-coal'!J12&gt;0,'E-Coal'!J60/'BIFUbC-coal'!J12,1)</f>
        <v>1</v>
      </c>
      <c r="K12" s="299">
        <f>IF('BIFUbC-coal'!K12&gt;0,'E-Coal'!K60/'BIFUbC-coal'!K12,1)</f>
        <v>1</v>
      </c>
      <c r="L12" s="299">
        <f>IF('BIFUbC-coal'!L12&gt;0,'E-Coal'!L60/'BIFUbC-coal'!L12,1)</f>
        <v>1</v>
      </c>
      <c r="M12" s="299">
        <f>IF('BIFUbC-coal'!M12&gt;0,'E-Coal'!M60/'BIFUbC-coal'!M12,1)</f>
        <v>1</v>
      </c>
      <c r="N12" s="299">
        <f>IF('BIFUbC-coal'!N12&gt;0,'E-Coal'!N60/'BIFUbC-coal'!N12,1)</f>
        <v>1</v>
      </c>
      <c r="O12" s="299">
        <f>IF('BIFUbC-coal'!O12&gt;0,'E-Coal'!O60/'BIFUbC-coal'!O12,1)</f>
        <v>1</v>
      </c>
      <c r="P12" s="299">
        <f>IF('BIFUbC-coal'!P12&gt;0,'E-Coal'!P60/'BIFUbC-coal'!P12,1)</f>
        <v>1</v>
      </c>
      <c r="Q12" s="299">
        <f>IF('BIFUbC-coal'!Q12&gt;0,'E-Coal'!Q60/'BIFUbC-coal'!Q12,1)</f>
        <v>1</v>
      </c>
      <c r="R12" s="299">
        <f>IF('BIFUbC-coal'!R12&gt;0,'E-Coal'!R60/'BIFUbC-coal'!R12,1)</f>
        <v>1</v>
      </c>
      <c r="S12" s="299">
        <f>IF('BIFUbC-coal'!S12&gt;0,'E-Coal'!S60/'BIFUbC-coal'!S12,1)</f>
        <v>1</v>
      </c>
      <c r="T12" s="299">
        <f>IF('BIFUbC-coal'!T12&gt;0,'E-Coal'!T60/'BIFUbC-coal'!T12,1)</f>
        <v>1</v>
      </c>
      <c r="U12" s="299">
        <f>IF('BIFUbC-coal'!U12&gt;0,'E-Coal'!U60/'BIFUbC-coal'!U12,1)</f>
        <v>1</v>
      </c>
      <c r="V12" s="299">
        <f>IF('BIFUbC-coal'!V12&gt;0,'E-Coal'!V60/'BIFUbC-coal'!V12,1)</f>
        <v>1</v>
      </c>
      <c r="W12" s="299">
        <f>IF('BIFUbC-coal'!W12&gt;0,'E-Coal'!W60/'BIFUbC-coal'!W12,1)</f>
        <v>1</v>
      </c>
      <c r="X12" s="299">
        <f>IF('BIFUbC-coal'!X12&gt;0,'E-Coal'!X60/'BIFUbC-coal'!X12,1)</f>
        <v>1</v>
      </c>
      <c r="Y12" s="299">
        <f>IF('BIFUbC-coal'!Y12&gt;0,'E-Coal'!Y60/'BIFUbC-coal'!Y12,1)</f>
        <v>1</v>
      </c>
      <c r="Z12" s="299">
        <f>IF('BIFUbC-coal'!Z12&gt;0,'E-Coal'!Z60/'BIFUbC-coal'!Z12,1)</f>
        <v>1</v>
      </c>
      <c r="AA12" s="299">
        <f>IF('BIFUbC-coal'!AA12&gt;0,'E-Coal'!AA60/'BIFUbC-coal'!AA12,1)</f>
        <v>1</v>
      </c>
      <c r="AB12" s="299">
        <f>IF('BIFUbC-coal'!AB12&gt;0,'E-Coal'!AB60/'BIFUbC-coal'!AB12,1)</f>
        <v>1</v>
      </c>
      <c r="AC12" s="299">
        <f>IF('BIFUbC-coal'!AC12&gt;0,'E-Coal'!AC60/'BIFUbC-coal'!AC12,1)</f>
        <v>1</v>
      </c>
      <c r="AD12" s="299">
        <f>IF('BIFUbC-coal'!AD12&gt;0,'E-Coal'!AD60/'BIFUbC-coal'!AD12,1)</f>
        <v>1</v>
      </c>
      <c r="AE12" s="299">
        <f>IF('BIFUbC-coal'!AE12&gt;0,'E-Coal'!AE60/'BIFUbC-coal'!AE12,1)</f>
        <v>1</v>
      </c>
      <c r="AF12" s="299">
        <f>IF('BIFUbC-coal'!AF12&gt;0,'E-Coal'!AF60/'BIFUbC-coal'!AF12,1)</f>
        <v>1</v>
      </c>
      <c r="AG12" s="299">
        <f>IF('BIFUbC-coal'!AG12&gt;0,'E-Coal'!AG60/'BIFUbC-coal'!AG12,1)</f>
        <v>1</v>
      </c>
      <c r="AH12" s="299">
        <f>IF('BIFUbC-coal'!AH12&gt;0,'E-Coal'!AH60/'BIFUbC-coal'!AH12,1)</f>
        <v>1</v>
      </c>
      <c r="AI12" s="299">
        <f>IF('BIFUbC-coal'!AI12&gt;0,'E-Coal'!AI60/'BIFUbC-coal'!AI12,1)</f>
        <v>1</v>
      </c>
      <c r="AJ12" s="299">
        <f>IF('BIFUbC-coal'!AJ12&gt;0,'E-Coal'!AJ60/'BIFUbC-coal'!AJ12,1)</f>
        <v>1</v>
      </c>
      <c r="AK12" s="299">
        <f>IF('BIFUbC-coal'!AK12&gt;0,'E-Coal'!AK60/'BIFUbC-coal'!AK12,1)</f>
        <v>1</v>
      </c>
      <c r="AL12" s="299">
        <f>IF('BIFUbC-coal'!AL12&gt;0,'E-Coal'!AL60/'BIFUbC-coal'!AL12,1)</f>
        <v>1</v>
      </c>
      <c r="AM12" s="299">
        <f>IF('BIFUbC-coal'!AM12&gt;0,'E-Coal'!AM60/'BIFUbC-coal'!AM12,1)</f>
        <v>1</v>
      </c>
      <c r="AN12" s="299">
        <f>IF('BIFUbC-coal'!AN12&gt;0,'E-Coal'!AN60/'BIFUbC-coal'!AN12,1)</f>
        <v>1</v>
      </c>
      <c r="AO12" s="299">
        <f>IF('BIFUbC-coal'!AO12&gt;0,'E-Coal'!AO60/'BIFUbC-coal'!AO12,1)</f>
        <v>1</v>
      </c>
      <c r="AP12" s="299">
        <f>IF('BIFUbC-coal'!AP12&gt;0,'E-Coal'!AP60/'BIFUbC-coal'!AP12,1)</f>
        <v>1</v>
      </c>
      <c r="AQ12" s="299">
        <f>IF('BIFUbC-coal'!AQ12&gt;0,'E-Coal'!AQ60/'BIFUbC-coal'!AQ12,1)</f>
        <v>1</v>
      </c>
    </row>
    <row r="13" spans="1:43" x14ac:dyDescent="0.2">
      <c r="A13" s="299" t="s">
        <v>100</v>
      </c>
      <c r="B13" s="299">
        <f>IF('BIFUbC-coal'!B13&gt;0,'E-Coal'!B61/'BIFUbC-coal'!B13,1)</f>
        <v>1</v>
      </c>
      <c r="C13" s="299">
        <f>IF('BIFUbC-coal'!C13&gt;0,'E-Coal'!C61/'BIFUbC-coal'!C13,1)</f>
        <v>1</v>
      </c>
      <c r="D13" s="299">
        <f>IF('BIFUbC-coal'!D13&gt;0,'E-Coal'!D61/'BIFUbC-coal'!D13,1)</f>
        <v>1</v>
      </c>
      <c r="E13" s="299">
        <f>IF('BIFUbC-coal'!E13&gt;0,'E-Coal'!E61/'BIFUbC-coal'!E13,1)</f>
        <v>1</v>
      </c>
      <c r="F13" s="299">
        <f>IF('BIFUbC-coal'!F13&gt;0,'E-Coal'!F61/'BIFUbC-coal'!F13,1)</f>
        <v>1</v>
      </c>
      <c r="G13" s="299">
        <f>IF('BIFUbC-coal'!G13&gt;0,'E-Coal'!G61/'BIFUbC-coal'!G13,1)</f>
        <v>1</v>
      </c>
      <c r="H13" s="299">
        <f>IF('BIFUbC-coal'!H13&gt;0,'E-Coal'!H61/'BIFUbC-coal'!H13,1)</f>
        <v>1</v>
      </c>
      <c r="I13" s="299">
        <f>IF('BIFUbC-coal'!I13&gt;0,'E-Coal'!I61/'BIFUbC-coal'!I13,1)</f>
        <v>1</v>
      </c>
      <c r="J13" s="299">
        <f>IF('BIFUbC-coal'!J13&gt;0,'E-Coal'!J61/'BIFUbC-coal'!J13,1)</f>
        <v>1</v>
      </c>
      <c r="K13" s="299">
        <f>IF('BIFUbC-coal'!K13&gt;0,'E-Coal'!K61/'BIFUbC-coal'!K13,1)</f>
        <v>1</v>
      </c>
      <c r="L13" s="299">
        <f>IF('BIFUbC-coal'!L13&gt;0,'E-Coal'!L61/'BIFUbC-coal'!L13,1)</f>
        <v>1</v>
      </c>
      <c r="M13" s="299">
        <f>IF('BIFUbC-coal'!M13&gt;0,'E-Coal'!M61/'BIFUbC-coal'!M13,1)</f>
        <v>1</v>
      </c>
      <c r="N13" s="299">
        <f>IF('BIFUbC-coal'!N13&gt;0,'E-Coal'!N61/'BIFUbC-coal'!N13,1)</f>
        <v>1</v>
      </c>
      <c r="O13" s="299">
        <f>IF('BIFUbC-coal'!O13&gt;0,'E-Coal'!O61/'BIFUbC-coal'!O13,1)</f>
        <v>1</v>
      </c>
      <c r="P13" s="299">
        <f>IF('BIFUbC-coal'!P13&gt;0,'E-Coal'!P61/'BIFUbC-coal'!P13,1)</f>
        <v>1</v>
      </c>
      <c r="Q13" s="299">
        <f>IF('BIFUbC-coal'!Q13&gt;0,'E-Coal'!Q61/'BIFUbC-coal'!Q13,1)</f>
        <v>1</v>
      </c>
      <c r="R13" s="299">
        <f>IF('BIFUbC-coal'!R13&gt;0,'E-Coal'!R61/'BIFUbC-coal'!R13,1)</f>
        <v>1</v>
      </c>
      <c r="S13" s="299">
        <f>IF('BIFUbC-coal'!S13&gt;0,'E-Coal'!S61/'BIFUbC-coal'!S13,1)</f>
        <v>1</v>
      </c>
      <c r="T13" s="299">
        <f>IF('BIFUbC-coal'!T13&gt;0,'E-Coal'!T61/'BIFUbC-coal'!T13,1)</f>
        <v>1</v>
      </c>
      <c r="U13" s="299">
        <f>IF('BIFUbC-coal'!U13&gt;0,'E-Coal'!U61/'BIFUbC-coal'!U13,1)</f>
        <v>1</v>
      </c>
      <c r="V13" s="299">
        <f>IF('BIFUbC-coal'!V13&gt;0,'E-Coal'!V61/'BIFUbC-coal'!V13,1)</f>
        <v>1</v>
      </c>
      <c r="W13" s="299">
        <f>IF('BIFUbC-coal'!W13&gt;0,'E-Coal'!W61/'BIFUbC-coal'!W13,1)</f>
        <v>1</v>
      </c>
      <c r="X13" s="299">
        <f>IF('BIFUbC-coal'!X13&gt;0,'E-Coal'!X61/'BIFUbC-coal'!X13,1)</f>
        <v>1</v>
      </c>
      <c r="Y13" s="299">
        <f>IF('BIFUbC-coal'!Y13&gt;0,'E-Coal'!Y61/'BIFUbC-coal'!Y13,1)</f>
        <v>1</v>
      </c>
      <c r="Z13" s="299">
        <f>IF('BIFUbC-coal'!Z13&gt;0,'E-Coal'!Z61/'BIFUbC-coal'!Z13,1)</f>
        <v>1</v>
      </c>
      <c r="AA13" s="299">
        <f>IF('BIFUbC-coal'!AA13&gt;0,'E-Coal'!AA61/'BIFUbC-coal'!AA13,1)</f>
        <v>1</v>
      </c>
      <c r="AB13" s="299">
        <f>IF('BIFUbC-coal'!AB13&gt;0,'E-Coal'!AB61/'BIFUbC-coal'!AB13,1)</f>
        <v>1</v>
      </c>
      <c r="AC13" s="299">
        <f>IF('BIFUbC-coal'!AC13&gt;0,'E-Coal'!AC61/'BIFUbC-coal'!AC13,1)</f>
        <v>1</v>
      </c>
      <c r="AD13" s="299">
        <f>IF('BIFUbC-coal'!AD13&gt;0,'E-Coal'!AD61/'BIFUbC-coal'!AD13,1)</f>
        <v>1</v>
      </c>
      <c r="AE13" s="299">
        <f>IF('BIFUbC-coal'!AE13&gt;0,'E-Coal'!AE61/'BIFUbC-coal'!AE13,1)</f>
        <v>1</v>
      </c>
      <c r="AF13" s="299">
        <f>IF('BIFUbC-coal'!AF13&gt;0,'E-Coal'!AF61/'BIFUbC-coal'!AF13,1)</f>
        <v>1</v>
      </c>
      <c r="AG13" s="299">
        <f>IF('BIFUbC-coal'!AG13&gt;0,'E-Coal'!AG61/'BIFUbC-coal'!AG13,1)</f>
        <v>1</v>
      </c>
      <c r="AH13" s="299">
        <f>IF('BIFUbC-coal'!AH13&gt;0,'E-Coal'!AH61/'BIFUbC-coal'!AH13,1)</f>
        <v>1</v>
      </c>
      <c r="AI13" s="299">
        <f>IF('BIFUbC-coal'!AI13&gt;0,'E-Coal'!AI61/'BIFUbC-coal'!AI13,1)</f>
        <v>1</v>
      </c>
      <c r="AJ13" s="299">
        <f>IF('BIFUbC-coal'!AJ13&gt;0,'E-Coal'!AJ61/'BIFUbC-coal'!AJ13,1)</f>
        <v>1</v>
      </c>
      <c r="AK13" s="299">
        <f>IF('BIFUbC-coal'!AK13&gt;0,'E-Coal'!AK61/'BIFUbC-coal'!AK13,1)</f>
        <v>1</v>
      </c>
      <c r="AL13" s="299">
        <f>IF('BIFUbC-coal'!AL13&gt;0,'E-Coal'!AL61/'BIFUbC-coal'!AL13,1)</f>
        <v>1</v>
      </c>
      <c r="AM13" s="299">
        <f>IF('BIFUbC-coal'!AM13&gt;0,'E-Coal'!AM61/'BIFUbC-coal'!AM13,1)</f>
        <v>1</v>
      </c>
      <c r="AN13" s="299">
        <f>IF('BIFUbC-coal'!AN13&gt;0,'E-Coal'!AN61/'BIFUbC-coal'!AN13,1)</f>
        <v>1</v>
      </c>
      <c r="AO13" s="299">
        <f>IF('BIFUbC-coal'!AO13&gt;0,'E-Coal'!AO61/'BIFUbC-coal'!AO13,1)</f>
        <v>1</v>
      </c>
      <c r="AP13" s="299">
        <f>IF('BIFUbC-coal'!AP13&gt;0,'E-Coal'!AP61/'BIFUbC-coal'!AP13,1)</f>
        <v>1</v>
      </c>
      <c r="AQ13" s="299">
        <f>IF('BIFUbC-coal'!AQ13&gt;0,'E-Coal'!AQ61/'BIFUbC-coal'!AQ13,1)</f>
        <v>1</v>
      </c>
    </row>
    <row r="14" spans="1:43" x14ac:dyDescent="0.2">
      <c r="A14" s="299" t="s">
        <v>101</v>
      </c>
      <c r="B14" s="299">
        <f>IF('BIFUbC-coal'!B14&gt;0,'E-Coal'!B62/'BIFUbC-coal'!B14,1)</f>
        <v>0.951575963391595</v>
      </c>
      <c r="C14" s="299">
        <f>IF('BIFUbC-coal'!C14&gt;0,'E-Coal'!C62/'BIFUbC-coal'!C14,1)</f>
        <v>0.93449559106373226</v>
      </c>
      <c r="D14" s="299">
        <f>IF('BIFUbC-coal'!D14&gt;0,'E-Coal'!D62/'BIFUbC-coal'!D14,1)</f>
        <v>0.93251522770262674</v>
      </c>
      <c r="E14" s="299">
        <f>IF('BIFUbC-coal'!E14&gt;0,'E-Coal'!E62/'BIFUbC-coal'!E14,1)</f>
        <v>0.92492856538049117</v>
      </c>
      <c r="F14" s="299">
        <f>IF('BIFUbC-coal'!F14&gt;0,'E-Coal'!F62/'BIFUbC-coal'!F14,1)</f>
        <v>0.92953256377664495</v>
      </c>
      <c r="G14" s="299">
        <f>IF('BIFUbC-coal'!G14&gt;0,'E-Coal'!G62/'BIFUbC-coal'!G14,1)</f>
        <v>0.93020638475674711</v>
      </c>
      <c r="H14" s="299">
        <f>IF('BIFUbC-coal'!H14&gt;0,'E-Coal'!H62/'BIFUbC-coal'!H14,1)</f>
        <v>0.92966245856493557</v>
      </c>
      <c r="I14" s="299">
        <f>IF('BIFUbC-coal'!I14&gt;0,'E-Coal'!I62/'BIFUbC-coal'!I14,1)</f>
        <v>0.92843790014433525</v>
      </c>
      <c r="J14" s="299">
        <f>IF('BIFUbC-coal'!J14&gt;0,'E-Coal'!J62/'BIFUbC-coal'!J14,1)</f>
        <v>0.92865525924850678</v>
      </c>
      <c r="K14" s="299">
        <f>IF('BIFUbC-coal'!K14&gt;0,'E-Coal'!K62/'BIFUbC-coal'!K14,1)</f>
        <v>0.92872670064533325</v>
      </c>
      <c r="L14" s="299">
        <f>IF('BIFUbC-coal'!L14&gt;0,'E-Coal'!L62/'BIFUbC-coal'!L14,1)</f>
        <v>0.92935477887969842</v>
      </c>
      <c r="M14" s="299">
        <f>IF('BIFUbC-coal'!M14&gt;0,'E-Coal'!M62/'BIFUbC-coal'!M14,1)</f>
        <v>0.93029845369526309</v>
      </c>
      <c r="N14" s="299">
        <f>IF('BIFUbC-coal'!N14&gt;0,'E-Coal'!N62/'BIFUbC-coal'!N14,1)</f>
        <v>0.9304618829057858</v>
      </c>
      <c r="O14" s="299">
        <f>IF('BIFUbC-coal'!O14&gt;0,'E-Coal'!O62/'BIFUbC-coal'!O14,1)</f>
        <v>0.93062422423993407</v>
      </c>
      <c r="P14" s="299">
        <f>IF('BIFUbC-coal'!P14&gt;0,'E-Coal'!P62/'BIFUbC-coal'!P14,1)</f>
        <v>0.93078548134193395</v>
      </c>
      <c r="Q14" s="299">
        <f>IF('BIFUbC-coal'!Q14&gt;0,'E-Coal'!Q62/'BIFUbC-coal'!Q14,1)</f>
        <v>0.93094565755788472</v>
      </c>
      <c r="R14" s="299">
        <f>IF('BIFUbC-coal'!R14&gt;0,'E-Coal'!R62/'BIFUbC-coal'!R14,1)</f>
        <v>0.93110475592450093</v>
      </c>
      <c r="S14" s="299">
        <f>IF('BIFUbC-coal'!S14&gt;0,'E-Coal'!S62/'BIFUbC-coal'!S14,1)</f>
        <v>0.93106825614492339</v>
      </c>
      <c r="T14" s="299">
        <f>IF('BIFUbC-coal'!T14&gt;0,'E-Coal'!T62/'BIFUbC-coal'!T14,1)</f>
        <v>0.93103136973595091</v>
      </c>
      <c r="U14" s="299">
        <f>IF('BIFUbC-coal'!U14&gt;0,'E-Coal'!U62/'BIFUbC-coal'!U14,1)</f>
        <v>0.93099407653074884</v>
      </c>
      <c r="V14" s="299">
        <f>IF('BIFUbC-coal'!V14&gt;0,'E-Coal'!V62/'BIFUbC-coal'!V14,1)</f>
        <v>0.93095635488146422</v>
      </c>
      <c r="W14" s="299">
        <f>IF('BIFUbC-coal'!W14&gt;0,'E-Coal'!W62/'BIFUbC-coal'!W14,1)</f>
        <v>0.93091818152066041</v>
      </c>
      <c r="X14" s="299">
        <f>IF('BIFUbC-coal'!X14&gt;0,'E-Coal'!X62/'BIFUbC-coal'!X14,1)</f>
        <v>0.93087481954730589</v>
      </c>
      <c r="Y14" s="299">
        <f>IF('BIFUbC-coal'!Y14&gt;0,'E-Coal'!Y62/'BIFUbC-coal'!Y14,1)</f>
        <v>0.9308305072830364</v>
      </c>
      <c r="Z14" s="299">
        <f>IF('BIFUbC-coal'!Z14&gt;0,'E-Coal'!Z62/'BIFUbC-coal'!Z14,1)</f>
        <v>0.93078516663770006</v>
      </c>
      <c r="AA14" s="299">
        <f>IF('BIFUbC-coal'!AA14&gt;0,'E-Coal'!AA62/'BIFUbC-coal'!AA14,1)</f>
        <v>0.93073871058941526</v>
      </c>
      <c r="AB14" s="299">
        <f>IF('BIFUbC-coal'!AB14&gt;0,'E-Coal'!AB62/'BIFUbC-coal'!AB14,1)</f>
        <v>0.93069104186982787</v>
      </c>
      <c r="AC14" s="299">
        <f>IF('BIFUbC-coal'!AC14&gt;0,'E-Coal'!AC62/'BIFUbC-coal'!AC14,1)</f>
        <v>0.9306473195982734</v>
      </c>
      <c r="AD14" s="299">
        <f>IF('BIFUbC-coal'!AD14&gt;0,'E-Coal'!AD62/'BIFUbC-coal'!AD14,1)</f>
        <v>0.93060274516396146</v>
      </c>
      <c r="AE14" s="299">
        <f>IF('BIFUbC-coal'!AE14&gt;0,'E-Coal'!AE62/'BIFUbC-coal'!AE14,1)</f>
        <v>0.93055725723073235</v>
      </c>
      <c r="AF14" s="299">
        <f>IF('BIFUbC-coal'!AF14&gt;0,'E-Coal'!AF62/'BIFUbC-coal'!AF14,1)</f>
        <v>0.93051078832842804</v>
      </c>
      <c r="AG14" s="299">
        <f>IF('BIFUbC-coal'!AG14&gt;0,'E-Coal'!AG62/'BIFUbC-coal'!AG14,1)</f>
        <v>0.93046326406630231</v>
      </c>
      <c r="AH14" s="299">
        <f>IF('BIFUbC-coal'!AH14&gt;0,'E-Coal'!AH62/'BIFUbC-coal'!AH14,1)</f>
        <v>0.93042357257160613</v>
      </c>
      <c r="AI14" s="299">
        <f>IF('BIFUbC-coal'!AI14&gt;0,'E-Coal'!AI62/'BIFUbC-coal'!AI14,1)</f>
        <v>0.93038343727684369</v>
      </c>
      <c r="AJ14" s="299">
        <f>IF('BIFUbC-coal'!AJ14&gt;0,'E-Coal'!AJ62/'BIFUbC-coal'!AJ14,1)</f>
        <v>0.93034283732999112</v>
      </c>
      <c r="AK14" s="299">
        <f>IF('BIFUbC-coal'!AK14&gt;0,'E-Coal'!AK62/'BIFUbC-coal'!AK14,1)</f>
        <v>0.93030175050842923</v>
      </c>
      <c r="AL14" s="299">
        <f>IF('BIFUbC-coal'!AL14&gt;0,'E-Coal'!AL62/'BIFUbC-coal'!AL14,1)</f>
        <v>0.93026015310439703</v>
      </c>
      <c r="AM14" s="299">
        <f>IF('BIFUbC-coal'!AM14&gt;0,'E-Coal'!AM62/'BIFUbC-coal'!AM14,1)</f>
        <v>0.93022586452831346</v>
      </c>
      <c r="AN14" s="299">
        <f>IF('BIFUbC-coal'!AN14&gt;0,'E-Coal'!AN62/'BIFUbC-coal'!AN14,1)</f>
        <v>0.93019142544743583</v>
      </c>
      <c r="AO14" s="299">
        <f>IF('BIFUbC-coal'!AO14&gt;0,'E-Coal'!AO62/'BIFUbC-coal'!AO14,1)</f>
        <v>0.93015683235467217</v>
      </c>
      <c r="AP14" s="299">
        <f>IF('BIFUbC-coal'!AP14&gt;0,'E-Coal'!AP62/'BIFUbC-coal'!AP14,1)</f>
        <v>0.93012208162215704</v>
      </c>
      <c r="AQ14" s="299">
        <f>IF('BIFUbC-coal'!AQ14&gt;0,'E-Coal'!AQ62/'BIFUbC-coal'!AQ14,1)</f>
        <v>0.9300815781598567</v>
      </c>
    </row>
    <row r="15" spans="1:43" x14ac:dyDescent="0.2">
      <c r="A15" s="299" t="s">
        <v>102</v>
      </c>
      <c r="B15" s="299">
        <f>IF('BIFUbC-coal'!B15&gt;0,'E-Coal'!B63/'BIFUbC-coal'!B15,1)</f>
        <v>0.8870236649751323</v>
      </c>
      <c r="C15" s="299">
        <f>IF('BIFUbC-coal'!C15&gt;0,'E-Coal'!C63/'BIFUbC-coal'!C15,1)</f>
        <v>0.87953644407858478</v>
      </c>
      <c r="D15" s="299">
        <f>IF('BIFUbC-coal'!D15&gt;0,'E-Coal'!D63/'BIFUbC-coal'!D15,1)</f>
        <v>0.87637788553771878</v>
      </c>
      <c r="E15" s="299">
        <f>IF('BIFUbC-coal'!E15&gt;0,'E-Coal'!E63/'BIFUbC-coal'!E15,1)</f>
        <v>0.8637232134129138</v>
      </c>
      <c r="F15" s="299">
        <f>IF('BIFUbC-coal'!F15&gt;0,'E-Coal'!F63/'BIFUbC-coal'!F15,1)</f>
        <v>0.87130689226748759</v>
      </c>
      <c r="G15" s="299">
        <f>IF('BIFUbC-coal'!G15&gt;0,'E-Coal'!G63/'BIFUbC-coal'!G15,1)</f>
        <v>0.87230111513894115</v>
      </c>
      <c r="H15" s="299">
        <f>IF('BIFUbC-coal'!H15&gt;0,'E-Coal'!H63/'BIFUbC-coal'!H15,1)</f>
        <v>0.87141760959542247</v>
      </c>
      <c r="I15" s="299">
        <f>IF('BIFUbC-coal'!I15&gt;0,'E-Coal'!I63/'BIFUbC-coal'!I15,1)</f>
        <v>0.86935294990049172</v>
      </c>
      <c r="J15" s="299">
        <f>IF('BIFUbC-coal'!J15&gt;0,'E-Coal'!J63/'BIFUbC-coal'!J15,1)</f>
        <v>0.8697554116357642</v>
      </c>
      <c r="K15" s="299">
        <f>IF('BIFUbC-coal'!K15&gt;0,'E-Coal'!K63/'BIFUbC-coal'!K15,1)</f>
        <v>0.86990791585679739</v>
      </c>
      <c r="L15" s="299">
        <f>IF('BIFUbC-coal'!L15&gt;0,'E-Coal'!L63/'BIFUbC-coal'!L15,1)</f>
        <v>0.87101203729899435</v>
      </c>
      <c r="M15" s="299">
        <f>IF('BIFUbC-coal'!M15&gt;0,'E-Coal'!M63/'BIFUbC-coal'!M15,1)</f>
        <v>0.87265726965783075</v>
      </c>
      <c r="N15" s="299">
        <f>IF('BIFUbC-coal'!N15&gt;0,'E-Coal'!N63/'BIFUbC-coal'!N15,1)</f>
        <v>0.87296687657620076</v>
      </c>
      <c r="O15" s="299">
        <f>IF('BIFUbC-coal'!O15&gt;0,'E-Coal'!O63/'BIFUbC-coal'!O15,1)</f>
        <v>0.87327484306287273</v>
      </c>
      <c r="P15" s="299">
        <f>IF('BIFUbC-coal'!P15&gt;0,'E-Coal'!P63/'BIFUbC-coal'!P15,1)</f>
        <v>0.87358118202339274</v>
      </c>
      <c r="Q15" s="299">
        <f>IF('BIFUbC-coal'!Q15&gt;0,'E-Coal'!Q63/'BIFUbC-coal'!Q15,1)</f>
        <v>0.87388590622830065</v>
      </c>
      <c r="R15" s="299">
        <f>IF('BIFUbC-coal'!R15&gt;0,'E-Coal'!R63/'BIFUbC-coal'!R15,1)</f>
        <v>0.87418902831488998</v>
      </c>
      <c r="S15" s="299">
        <f>IF('BIFUbC-coal'!S15&gt;0,'E-Coal'!S63/'BIFUbC-coal'!S15,1)</f>
        <v>0.87414507536352426</v>
      </c>
      <c r="T15" s="299">
        <f>IF('BIFUbC-coal'!T15&gt;0,'E-Coal'!T63/'BIFUbC-coal'!T15,1)</f>
        <v>0.87410089693870452</v>
      </c>
      <c r="U15" s="299">
        <f>IF('BIFUbC-coal'!U15&gt;0,'E-Coal'!U63/'BIFUbC-coal'!U15,1)</f>
        <v>0.87405648558358806</v>
      </c>
      <c r="V15" s="299">
        <f>IF('BIFUbC-coal'!V15&gt;0,'E-Coal'!V63/'BIFUbC-coal'!V15,1)</f>
        <v>0.87401183348744815</v>
      </c>
      <c r="W15" s="299">
        <f>IF('BIFUbC-coal'!W15&gt;0,'E-Coal'!W63/'BIFUbC-coal'!W15,1)</f>
        <v>0.87396693246440915</v>
      </c>
      <c r="X15" s="299">
        <f>IF('BIFUbC-coal'!X15&gt;0,'E-Coal'!X63/'BIFUbC-coal'!X15,1)</f>
        <v>0.8739127719357892</v>
      </c>
      <c r="Y15" s="299">
        <f>IF('BIFUbC-coal'!Y15&gt;0,'E-Coal'!Y63/'BIFUbC-coal'!Y15,1)</f>
        <v>0.87385768862723245</v>
      </c>
      <c r="Z15" s="299">
        <f>IF('BIFUbC-coal'!Z15&gt;0,'E-Coal'!Z63/'BIFUbC-coal'!Z15,1)</f>
        <v>0.87380161663400724</v>
      </c>
      <c r="AA15" s="299">
        <f>IF('BIFUbC-coal'!AA15&gt;0,'E-Coal'!AA63/'BIFUbC-coal'!AA15,1)</f>
        <v>0.87374448352295797</v>
      </c>
      <c r="AB15" s="299">
        <f>IF('BIFUbC-coal'!AB15&gt;0,'E-Coal'!AB63/'BIFUbC-coal'!AB15,1)</f>
        <v>0.87368620950351517</v>
      </c>
      <c r="AC15" s="299">
        <f>IF('BIFUbC-coal'!AC15&gt;0,'E-Coal'!AC63/'BIFUbC-coal'!AC15,1)</f>
        <v>0.87362670646909557</v>
      </c>
      <c r="AD15" s="299">
        <f>IF('BIFUbC-coal'!AD15&gt;0,'E-Coal'!AD63/'BIFUbC-coal'!AD15,1)</f>
        <v>0.87356587688461496</v>
      </c>
      <c r="AE15" s="299">
        <f>IF('BIFUbC-coal'!AE15&gt;0,'E-Coal'!AE63/'BIFUbC-coal'!AE15,1)</f>
        <v>0.8735036124905039</v>
      </c>
      <c r="AF15" s="299">
        <f>IF('BIFUbC-coal'!AF15&gt;0,'E-Coal'!AF63/'BIFUbC-coal'!AF15,1)</f>
        <v>0.87343979278691186</v>
      </c>
      <c r="AG15" s="299">
        <f>IF('BIFUbC-coal'!AG15&gt;0,'E-Coal'!AG63/'BIFUbC-coal'!AG15,1)</f>
        <v>0.87337428325334532</v>
      </c>
      <c r="AH15" s="299">
        <f>IF('BIFUbC-coal'!AH15&gt;0,'E-Coal'!AH63/'BIFUbC-coal'!AH15,1)</f>
        <v>0.8733113171028446</v>
      </c>
      <c r="AI15" s="299">
        <f>IF('BIFUbC-coal'!AI15&gt;0,'E-Coal'!AI63/'BIFUbC-coal'!AI15,1)</f>
        <v>0.87324685423220749</v>
      </c>
      <c r="AJ15" s="299">
        <f>IF('BIFUbC-coal'!AJ15&gt;0,'E-Coal'!AJ63/'BIFUbC-coal'!AJ15,1)</f>
        <v>0.87318077331320809</v>
      </c>
      <c r="AK15" s="299">
        <f>IF('BIFUbC-coal'!AK15&gt;0,'E-Coal'!AK63/'BIFUbC-coal'!AK15,1)</f>
        <v>0.87311293941067458</v>
      </c>
      <c r="AL15" s="299">
        <f>IF('BIFUbC-coal'!AL15&gt;0,'E-Coal'!AL63/'BIFUbC-coal'!AL15,1)</f>
        <v>0.87304320201982477</v>
      </c>
      <c r="AM15" s="299">
        <f>IF('BIFUbC-coal'!AM15&gt;0,'E-Coal'!AM63/'BIFUbC-coal'!AM15,1)</f>
        <v>0.87296950690864805</v>
      </c>
      <c r="AN15" s="299">
        <f>IF('BIFUbC-coal'!AN15&gt;0,'E-Coal'!AN63/'BIFUbC-coal'!AN15,1)</f>
        <v>0.872893309122031</v>
      </c>
      <c r="AO15" s="299">
        <f>IF('BIFUbC-coal'!AO15&gt;0,'E-Coal'!AO63/'BIFUbC-coal'!AO15,1)</f>
        <v>0.8728143598408129</v>
      </c>
      <c r="AP15" s="299">
        <f>IF('BIFUbC-coal'!AP15&gt;0,'E-Coal'!AP63/'BIFUbC-coal'!AP15,1)</f>
        <v>0.87273237593439179</v>
      </c>
      <c r="AQ15" s="299">
        <f>IF('BIFUbC-coal'!AQ15&gt;0,'E-Coal'!AQ63/'BIFUbC-coal'!AQ15,1)</f>
        <v>0.87263767212593035</v>
      </c>
    </row>
    <row r="16" spans="1:43" x14ac:dyDescent="0.2">
      <c r="A16" s="299" t="s">
        <v>103</v>
      </c>
      <c r="B16" s="299">
        <f>IF('BIFUbC-coal'!B16&gt;0,'E-Coal'!B64/'BIFUbC-coal'!B16,1)</f>
        <v>1</v>
      </c>
      <c r="C16" s="299">
        <f>IF('BIFUbC-coal'!C16&gt;0,'E-Coal'!C64/'BIFUbC-coal'!C16,1)</f>
        <v>1</v>
      </c>
      <c r="D16" s="299">
        <f>IF('BIFUbC-coal'!D16&gt;0,'E-Coal'!D64/'BIFUbC-coal'!D16,1)</f>
        <v>1</v>
      </c>
      <c r="E16" s="299">
        <f>IF('BIFUbC-coal'!E16&gt;0,'E-Coal'!E64/'BIFUbC-coal'!E16,1)</f>
        <v>1</v>
      </c>
      <c r="F16" s="299">
        <f>IF('BIFUbC-coal'!F16&gt;0,'E-Coal'!F64/'BIFUbC-coal'!F16,1)</f>
        <v>1</v>
      </c>
      <c r="G16" s="299">
        <f>IF('BIFUbC-coal'!G16&gt;0,'E-Coal'!G64/'BIFUbC-coal'!G16,1)</f>
        <v>1</v>
      </c>
      <c r="H16" s="299">
        <f>IF('BIFUbC-coal'!H16&gt;0,'E-Coal'!H64/'BIFUbC-coal'!H16,1)</f>
        <v>1</v>
      </c>
      <c r="I16" s="299">
        <f>IF('BIFUbC-coal'!I16&gt;0,'E-Coal'!I64/'BIFUbC-coal'!I16,1)</f>
        <v>1</v>
      </c>
      <c r="J16" s="299">
        <f>IF('BIFUbC-coal'!J16&gt;0,'E-Coal'!J64/'BIFUbC-coal'!J16,1)</f>
        <v>1</v>
      </c>
      <c r="K16" s="299">
        <f>IF('BIFUbC-coal'!K16&gt;0,'E-Coal'!K64/'BIFUbC-coal'!K16,1)</f>
        <v>1</v>
      </c>
      <c r="L16" s="299">
        <f>IF('BIFUbC-coal'!L16&gt;0,'E-Coal'!L64/'BIFUbC-coal'!L16,1)</f>
        <v>1</v>
      </c>
      <c r="M16" s="299">
        <f>IF('BIFUbC-coal'!M16&gt;0,'E-Coal'!M64/'BIFUbC-coal'!M16,1)</f>
        <v>1</v>
      </c>
      <c r="N16" s="299">
        <f>IF('BIFUbC-coal'!N16&gt;0,'E-Coal'!N64/'BIFUbC-coal'!N16,1)</f>
        <v>1</v>
      </c>
      <c r="O16" s="299">
        <f>IF('BIFUbC-coal'!O16&gt;0,'E-Coal'!O64/'BIFUbC-coal'!O16,1)</f>
        <v>1</v>
      </c>
      <c r="P16" s="299">
        <f>IF('BIFUbC-coal'!P16&gt;0,'E-Coal'!P64/'BIFUbC-coal'!P16,1)</f>
        <v>1</v>
      </c>
      <c r="Q16" s="299">
        <f>IF('BIFUbC-coal'!Q16&gt;0,'E-Coal'!Q64/'BIFUbC-coal'!Q16,1)</f>
        <v>1</v>
      </c>
      <c r="R16" s="299">
        <f>IF('BIFUbC-coal'!R16&gt;0,'E-Coal'!R64/'BIFUbC-coal'!R16,1)</f>
        <v>1</v>
      </c>
      <c r="S16" s="299">
        <f>IF('BIFUbC-coal'!S16&gt;0,'E-Coal'!S64/'BIFUbC-coal'!S16,1)</f>
        <v>1</v>
      </c>
      <c r="T16" s="299">
        <f>IF('BIFUbC-coal'!T16&gt;0,'E-Coal'!T64/'BIFUbC-coal'!T16,1)</f>
        <v>1</v>
      </c>
      <c r="U16" s="299">
        <f>IF('BIFUbC-coal'!U16&gt;0,'E-Coal'!U64/'BIFUbC-coal'!U16,1)</f>
        <v>1</v>
      </c>
      <c r="V16" s="299">
        <f>IF('BIFUbC-coal'!V16&gt;0,'E-Coal'!V64/'BIFUbC-coal'!V16,1)</f>
        <v>1</v>
      </c>
      <c r="W16" s="299">
        <f>IF('BIFUbC-coal'!W16&gt;0,'E-Coal'!W64/'BIFUbC-coal'!W16,1)</f>
        <v>1</v>
      </c>
      <c r="X16" s="299">
        <f>IF('BIFUbC-coal'!X16&gt;0,'E-Coal'!X64/'BIFUbC-coal'!X16,1)</f>
        <v>1</v>
      </c>
      <c r="Y16" s="299">
        <f>IF('BIFUbC-coal'!Y16&gt;0,'E-Coal'!Y64/'BIFUbC-coal'!Y16,1)</f>
        <v>1</v>
      </c>
      <c r="Z16" s="299">
        <f>IF('BIFUbC-coal'!Z16&gt;0,'E-Coal'!Z64/'BIFUbC-coal'!Z16,1)</f>
        <v>1</v>
      </c>
      <c r="AA16" s="299">
        <f>IF('BIFUbC-coal'!AA16&gt;0,'E-Coal'!AA64/'BIFUbC-coal'!AA16,1)</f>
        <v>1</v>
      </c>
      <c r="AB16" s="299">
        <f>IF('BIFUbC-coal'!AB16&gt;0,'E-Coal'!AB64/'BIFUbC-coal'!AB16,1)</f>
        <v>1</v>
      </c>
      <c r="AC16" s="299">
        <f>IF('BIFUbC-coal'!AC16&gt;0,'E-Coal'!AC64/'BIFUbC-coal'!AC16,1)</f>
        <v>1</v>
      </c>
      <c r="AD16" s="299">
        <f>IF('BIFUbC-coal'!AD16&gt;0,'E-Coal'!AD64/'BIFUbC-coal'!AD16,1)</f>
        <v>1</v>
      </c>
      <c r="AE16" s="299">
        <f>IF('BIFUbC-coal'!AE16&gt;0,'E-Coal'!AE64/'BIFUbC-coal'!AE16,1)</f>
        <v>1</v>
      </c>
      <c r="AF16" s="299">
        <f>IF('BIFUbC-coal'!AF16&gt;0,'E-Coal'!AF64/'BIFUbC-coal'!AF16,1)</f>
        <v>1</v>
      </c>
      <c r="AG16" s="299">
        <f>IF('BIFUbC-coal'!AG16&gt;0,'E-Coal'!AG64/'BIFUbC-coal'!AG16,1)</f>
        <v>1</v>
      </c>
      <c r="AH16" s="299">
        <f>IF('BIFUbC-coal'!AH16&gt;0,'E-Coal'!AH64/'BIFUbC-coal'!AH16,1)</f>
        <v>1</v>
      </c>
      <c r="AI16" s="299">
        <f>IF('BIFUbC-coal'!AI16&gt;0,'E-Coal'!AI64/'BIFUbC-coal'!AI16,1)</f>
        <v>1</v>
      </c>
      <c r="AJ16" s="299">
        <f>IF('BIFUbC-coal'!AJ16&gt;0,'E-Coal'!AJ64/'BIFUbC-coal'!AJ16,1)</f>
        <v>1</v>
      </c>
      <c r="AK16" s="299">
        <f>IF('BIFUbC-coal'!AK16&gt;0,'E-Coal'!AK64/'BIFUbC-coal'!AK16,1)</f>
        <v>1</v>
      </c>
      <c r="AL16" s="299">
        <f>IF('BIFUbC-coal'!AL16&gt;0,'E-Coal'!AL64/'BIFUbC-coal'!AL16,1)</f>
        <v>1</v>
      </c>
      <c r="AM16" s="299">
        <f>IF('BIFUbC-coal'!AM16&gt;0,'E-Coal'!AM64/'BIFUbC-coal'!AM16,1)</f>
        <v>1</v>
      </c>
      <c r="AN16" s="299">
        <f>IF('BIFUbC-coal'!AN16&gt;0,'E-Coal'!AN64/'BIFUbC-coal'!AN16,1)</f>
        <v>1</v>
      </c>
      <c r="AO16" s="299">
        <f>IF('BIFUbC-coal'!AO16&gt;0,'E-Coal'!AO64/'BIFUbC-coal'!AO16,1)</f>
        <v>1</v>
      </c>
      <c r="AP16" s="299">
        <f>IF('BIFUbC-coal'!AP16&gt;0,'E-Coal'!AP64/'BIFUbC-coal'!AP16,1)</f>
        <v>1</v>
      </c>
      <c r="AQ16" s="299">
        <f>IF('BIFUbC-coal'!AQ16&gt;0,'E-Coal'!AQ64/'BIFUbC-coal'!AQ16,1)</f>
        <v>1</v>
      </c>
    </row>
    <row r="17" spans="1:43" x14ac:dyDescent="0.2">
      <c r="A17" s="299" t="s">
        <v>104</v>
      </c>
      <c r="B17" s="299">
        <f>IF('BIFUbC-coal'!B17&gt;0,'E-Coal'!B65/'BIFUbC-coal'!B17,1)</f>
        <v>1</v>
      </c>
      <c r="C17" s="299">
        <f>IF('BIFUbC-coal'!C17&gt;0,'E-Coal'!C65/'BIFUbC-coal'!C17,1)</f>
        <v>1</v>
      </c>
      <c r="D17" s="299">
        <f>IF('BIFUbC-coal'!D17&gt;0,'E-Coal'!D65/'BIFUbC-coal'!D17,1)</f>
        <v>1</v>
      </c>
      <c r="E17" s="299">
        <f>IF('BIFUbC-coal'!E17&gt;0,'E-Coal'!E65/'BIFUbC-coal'!E17,1)</f>
        <v>1</v>
      </c>
      <c r="F17" s="299">
        <f>IF('BIFUbC-coal'!F17&gt;0,'E-Coal'!F65/'BIFUbC-coal'!F17,1)</f>
        <v>1</v>
      </c>
      <c r="G17" s="299">
        <f>IF('BIFUbC-coal'!G17&gt;0,'E-Coal'!G65/'BIFUbC-coal'!G17,1)</f>
        <v>1</v>
      </c>
      <c r="H17" s="299">
        <f>IF('BIFUbC-coal'!H17&gt;0,'E-Coal'!H65/'BIFUbC-coal'!H17,1)</f>
        <v>1</v>
      </c>
      <c r="I17" s="299">
        <f>IF('BIFUbC-coal'!I17&gt;0,'E-Coal'!I65/'BIFUbC-coal'!I17,1)</f>
        <v>1</v>
      </c>
      <c r="J17" s="299">
        <f>IF('BIFUbC-coal'!J17&gt;0,'E-Coal'!J65/'BIFUbC-coal'!J17,1)</f>
        <v>1</v>
      </c>
      <c r="K17" s="299">
        <f>IF('BIFUbC-coal'!K17&gt;0,'E-Coal'!K65/'BIFUbC-coal'!K17,1)</f>
        <v>1</v>
      </c>
      <c r="L17" s="299">
        <f>IF('BIFUbC-coal'!L17&gt;0,'E-Coal'!L65/'BIFUbC-coal'!L17,1)</f>
        <v>1</v>
      </c>
      <c r="M17" s="299">
        <f>IF('BIFUbC-coal'!M17&gt;0,'E-Coal'!M65/'BIFUbC-coal'!M17,1)</f>
        <v>1</v>
      </c>
      <c r="N17" s="299">
        <f>IF('BIFUbC-coal'!N17&gt;0,'E-Coal'!N65/'BIFUbC-coal'!N17,1)</f>
        <v>1</v>
      </c>
      <c r="O17" s="299">
        <f>IF('BIFUbC-coal'!O17&gt;0,'E-Coal'!O65/'BIFUbC-coal'!O17,1)</f>
        <v>1</v>
      </c>
      <c r="P17" s="299">
        <f>IF('BIFUbC-coal'!P17&gt;0,'E-Coal'!P65/'BIFUbC-coal'!P17,1)</f>
        <v>1</v>
      </c>
      <c r="Q17" s="299">
        <f>IF('BIFUbC-coal'!Q17&gt;0,'E-Coal'!Q65/'BIFUbC-coal'!Q17,1)</f>
        <v>1</v>
      </c>
      <c r="R17" s="299">
        <f>IF('BIFUbC-coal'!R17&gt;0,'E-Coal'!R65/'BIFUbC-coal'!R17,1)</f>
        <v>1</v>
      </c>
      <c r="S17" s="299">
        <f>IF('BIFUbC-coal'!S17&gt;0,'E-Coal'!S65/'BIFUbC-coal'!S17,1)</f>
        <v>1</v>
      </c>
      <c r="T17" s="299">
        <f>IF('BIFUbC-coal'!T17&gt;0,'E-Coal'!T65/'BIFUbC-coal'!T17,1)</f>
        <v>1</v>
      </c>
      <c r="U17" s="299">
        <f>IF('BIFUbC-coal'!U17&gt;0,'E-Coal'!U65/'BIFUbC-coal'!U17,1)</f>
        <v>1</v>
      </c>
      <c r="V17" s="299">
        <f>IF('BIFUbC-coal'!V17&gt;0,'E-Coal'!V65/'BIFUbC-coal'!V17,1)</f>
        <v>1</v>
      </c>
      <c r="W17" s="299">
        <f>IF('BIFUbC-coal'!W17&gt;0,'E-Coal'!W65/'BIFUbC-coal'!W17,1)</f>
        <v>1</v>
      </c>
      <c r="X17" s="299">
        <f>IF('BIFUbC-coal'!X17&gt;0,'E-Coal'!X65/'BIFUbC-coal'!X17,1)</f>
        <v>1</v>
      </c>
      <c r="Y17" s="299">
        <f>IF('BIFUbC-coal'!Y17&gt;0,'E-Coal'!Y65/'BIFUbC-coal'!Y17,1)</f>
        <v>1</v>
      </c>
      <c r="Z17" s="299">
        <f>IF('BIFUbC-coal'!Z17&gt;0,'E-Coal'!Z65/'BIFUbC-coal'!Z17,1)</f>
        <v>1</v>
      </c>
      <c r="AA17" s="299">
        <f>IF('BIFUbC-coal'!AA17&gt;0,'E-Coal'!AA65/'BIFUbC-coal'!AA17,1)</f>
        <v>1</v>
      </c>
      <c r="AB17" s="299">
        <f>IF('BIFUbC-coal'!AB17&gt;0,'E-Coal'!AB65/'BIFUbC-coal'!AB17,1)</f>
        <v>1</v>
      </c>
      <c r="AC17" s="299">
        <f>IF('BIFUbC-coal'!AC17&gt;0,'E-Coal'!AC65/'BIFUbC-coal'!AC17,1)</f>
        <v>1</v>
      </c>
      <c r="AD17" s="299">
        <f>IF('BIFUbC-coal'!AD17&gt;0,'E-Coal'!AD65/'BIFUbC-coal'!AD17,1)</f>
        <v>1</v>
      </c>
      <c r="AE17" s="299">
        <f>IF('BIFUbC-coal'!AE17&gt;0,'E-Coal'!AE65/'BIFUbC-coal'!AE17,1)</f>
        <v>1</v>
      </c>
      <c r="AF17" s="299">
        <f>IF('BIFUbC-coal'!AF17&gt;0,'E-Coal'!AF65/'BIFUbC-coal'!AF17,1)</f>
        <v>1</v>
      </c>
      <c r="AG17" s="299">
        <f>IF('BIFUbC-coal'!AG17&gt;0,'E-Coal'!AG65/'BIFUbC-coal'!AG17,1)</f>
        <v>1</v>
      </c>
      <c r="AH17" s="299">
        <f>IF('BIFUbC-coal'!AH17&gt;0,'E-Coal'!AH65/'BIFUbC-coal'!AH17,1)</f>
        <v>1</v>
      </c>
      <c r="AI17" s="299">
        <f>IF('BIFUbC-coal'!AI17&gt;0,'E-Coal'!AI65/'BIFUbC-coal'!AI17,1)</f>
        <v>1</v>
      </c>
      <c r="AJ17" s="299">
        <f>IF('BIFUbC-coal'!AJ17&gt;0,'E-Coal'!AJ65/'BIFUbC-coal'!AJ17,1)</f>
        <v>1</v>
      </c>
      <c r="AK17" s="299">
        <f>IF('BIFUbC-coal'!AK17&gt;0,'E-Coal'!AK65/'BIFUbC-coal'!AK17,1)</f>
        <v>1</v>
      </c>
      <c r="AL17" s="299">
        <f>IF('BIFUbC-coal'!AL17&gt;0,'E-Coal'!AL65/'BIFUbC-coal'!AL17,1)</f>
        <v>1</v>
      </c>
      <c r="AM17" s="299">
        <f>IF('BIFUbC-coal'!AM17&gt;0,'E-Coal'!AM65/'BIFUbC-coal'!AM17,1)</f>
        <v>1</v>
      </c>
      <c r="AN17" s="299">
        <f>IF('BIFUbC-coal'!AN17&gt;0,'E-Coal'!AN65/'BIFUbC-coal'!AN17,1)</f>
        <v>1</v>
      </c>
      <c r="AO17" s="299">
        <f>IF('BIFUbC-coal'!AO17&gt;0,'E-Coal'!AO65/'BIFUbC-coal'!AO17,1)</f>
        <v>1</v>
      </c>
      <c r="AP17" s="299">
        <f>IF('BIFUbC-coal'!AP17&gt;0,'E-Coal'!AP65/'BIFUbC-coal'!AP17,1)</f>
        <v>1</v>
      </c>
      <c r="AQ17" s="299">
        <f>IF('BIFUbC-coal'!AQ17&gt;0,'E-Coal'!AQ65/'BIFUbC-coal'!AQ17,1)</f>
        <v>1</v>
      </c>
    </row>
    <row r="18" spans="1:43" x14ac:dyDescent="0.2">
      <c r="A18" s="299" t="s">
        <v>105</v>
      </c>
      <c r="B18" s="299">
        <f>IF('BIFUbC-coal'!B18&gt;0,'E-Coal'!B66/'BIFUbC-coal'!B18,1)</f>
        <v>1</v>
      </c>
      <c r="C18" s="299">
        <f>IF('BIFUbC-coal'!C18&gt;0,'E-Coal'!C66/'BIFUbC-coal'!C18,1)</f>
        <v>1</v>
      </c>
      <c r="D18" s="299">
        <f>IF('BIFUbC-coal'!D18&gt;0,'E-Coal'!D66/'BIFUbC-coal'!D18,1)</f>
        <v>1</v>
      </c>
      <c r="E18" s="299">
        <f>IF('BIFUbC-coal'!E18&gt;0,'E-Coal'!E66/'BIFUbC-coal'!E18,1)</f>
        <v>1</v>
      </c>
      <c r="F18" s="299">
        <f>IF('BIFUbC-coal'!F18&gt;0,'E-Coal'!F66/'BIFUbC-coal'!F18,1)</f>
        <v>1</v>
      </c>
      <c r="G18" s="299">
        <f>IF('BIFUbC-coal'!G18&gt;0,'E-Coal'!G66/'BIFUbC-coal'!G18,1)</f>
        <v>1</v>
      </c>
      <c r="H18" s="299">
        <f>IF('BIFUbC-coal'!H18&gt;0,'E-Coal'!H66/'BIFUbC-coal'!H18,1)</f>
        <v>1</v>
      </c>
      <c r="I18" s="299">
        <f>IF('BIFUbC-coal'!I18&gt;0,'E-Coal'!I66/'BIFUbC-coal'!I18,1)</f>
        <v>1</v>
      </c>
      <c r="J18" s="299">
        <f>IF('BIFUbC-coal'!J18&gt;0,'E-Coal'!J66/'BIFUbC-coal'!J18,1)</f>
        <v>1</v>
      </c>
      <c r="K18" s="299">
        <f>IF('BIFUbC-coal'!K18&gt;0,'E-Coal'!K66/'BIFUbC-coal'!K18,1)</f>
        <v>1</v>
      </c>
      <c r="L18" s="299">
        <f>IF('BIFUbC-coal'!L18&gt;0,'E-Coal'!L66/'BIFUbC-coal'!L18,1)</f>
        <v>1</v>
      </c>
      <c r="M18" s="299">
        <f>IF('BIFUbC-coal'!M18&gt;0,'E-Coal'!M66/'BIFUbC-coal'!M18,1)</f>
        <v>1</v>
      </c>
      <c r="N18" s="299">
        <f>IF('BIFUbC-coal'!N18&gt;0,'E-Coal'!N66/'BIFUbC-coal'!N18,1)</f>
        <v>1</v>
      </c>
      <c r="O18" s="299">
        <f>IF('BIFUbC-coal'!O18&gt;0,'E-Coal'!O66/'BIFUbC-coal'!O18,1)</f>
        <v>1</v>
      </c>
      <c r="P18" s="299">
        <f>IF('BIFUbC-coal'!P18&gt;0,'E-Coal'!P66/'BIFUbC-coal'!P18,1)</f>
        <v>1</v>
      </c>
      <c r="Q18" s="299">
        <f>IF('BIFUbC-coal'!Q18&gt;0,'E-Coal'!Q66/'BIFUbC-coal'!Q18,1)</f>
        <v>1</v>
      </c>
      <c r="R18" s="299">
        <f>IF('BIFUbC-coal'!R18&gt;0,'E-Coal'!R66/'BIFUbC-coal'!R18,1)</f>
        <v>1</v>
      </c>
      <c r="S18" s="299">
        <f>IF('BIFUbC-coal'!S18&gt;0,'E-Coal'!S66/'BIFUbC-coal'!S18,1)</f>
        <v>1</v>
      </c>
      <c r="T18" s="299">
        <f>IF('BIFUbC-coal'!T18&gt;0,'E-Coal'!T66/'BIFUbC-coal'!T18,1)</f>
        <v>1</v>
      </c>
      <c r="U18" s="299">
        <f>IF('BIFUbC-coal'!U18&gt;0,'E-Coal'!U66/'BIFUbC-coal'!U18,1)</f>
        <v>1</v>
      </c>
      <c r="V18" s="299">
        <f>IF('BIFUbC-coal'!V18&gt;0,'E-Coal'!V66/'BIFUbC-coal'!V18,1)</f>
        <v>1</v>
      </c>
      <c r="W18" s="299">
        <f>IF('BIFUbC-coal'!W18&gt;0,'E-Coal'!W66/'BIFUbC-coal'!W18,1)</f>
        <v>1</v>
      </c>
      <c r="X18" s="299">
        <f>IF('BIFUbC-coal'!X18&gt;0,'E-Coal'!X66/'BIFUbC-coal'!X18,1)</f>
        <v>1</v>
      </c>
      <c r="Y18" s="299">
        <f>IF('BIFUbC-coal'!Y18&gt;0,'E-Coal'!Y66/'BIFUbC-coal'!Y18,1)</f>
        <v>1</v>
      </c>
      <c r="Z18" s="299">
        <f>IF('BIFUbC-coal'!Z18&gt;0,'E-Coal'!Z66/'BIFUbC-coal'!Z18,1)</f>
        <v>1</v>
      </c>
      <c r="AA18" s="299">
        <f>IF('BIFUbC-coal'!AA18&gt;0,'E-Coal'!AA66/'BIFUbC-coal'!AA18,1)</f>
        <v>1</v>
      </c>
      <c r="AB18" s="299">
        <f>IF('BIFUbC-coal'!AB18&gt;0,'E-Coal'!AB66/'BIFUbC-coal'!AB18,1)</f>
        <v>1</v>
      </c>
      <c r="AC18" s="299">
        <f>IF('BIFUbC-coal'!AC18&gt;0,'E-Coal'!AC66/'BIFUbC-coal'!AC18,1)</f>
        <v>1</v>
      </c>
      <c r="AD18" s="299">
        <f>IF('BIFUbC-coal'!AD18&gt;0,'E-Coal'!AD66/'BIFUbC-coal'!AD18,1)</f>
        <v>1</v>
      </c>
      <c r="AE18" s="299">
        <f>IF('BIFUbC-coal'!AE18&gt;0,'E-Coal'!AE66/'BIFUbC-coal'!AE18,1)</f>
        <v>1</v>
      </c>
      <c r="AF18" s="299">
        <f>IF('BIFUbC-coal'!AF18&gt;0,'E-Coal'!AF66/'BIFUbC-coal'!AF18,1)</f>
        <v>1</v>
      </c>
      <c r="AG18" s="299">
        <f>IF('BIFUbC-coal'!AG18&gt;0,'E-Coal'!AG66/'BIFUbC-coal'!AG18,1)</f>
        <v>1</v>
      </c>
      <c r="AH18" s="299">
        <f>IF('BIFUbC-coal'!AH18&gt;0,'E-Coal'!AH66/'BIFUbC-coal'!AH18,1)</f>
        <v>1</v>
      </c>
      <c r="AI18" s="299">
        <f>IF('BIFUbC-coal'!AI18&gt;0,'E-Coal'!AI66/'BIFUbC-coal'!AI18,1)</f>
        <v>1</v>
      </c>
      <c r="AJ18" s="299">
        <f>IF('BIFUbC-coal'!AJ18&gt;0,'E-Coal'!AJ66/'BIFUbC-coal'!AJ18,1)</f>
        <v>1</v>
      </c>
      <c r="AK18" s="299">
        <f>IF('BIFUbC-coal'!AK18&gt;0,'E-Coal'!AK66/'BIFUbC-coal'!AK18,1)</f>
        <v>1</v>
      </c>
      <c r="AL18" s="299">
        <f>IF('BIFUbC-coal'!AL18&gt;0,'E-Coal'!AL66/'BIFUbC-coal'!AL18,1)</f>
        <v>1</v>
      </c>
      <c r="AM18" s="299">
        <f>IF('BIFUbC-coal'!AM18&gt;0,'E-Coal'!AM66/'BIFUbC-coal'!AM18,1)</f>
        <v>1</v>
      </c>
      <c r="AN18" s="299">
        <f>IF('BIFUbC-coal'!AN18&gt;0,'E-Coal'!AN66/'BIFUbC-coal'!AN18,1)</f>
        <v>1</v>
      </c>
      <c r="AO18" s="299">
        <f>IF('BIFUbC-coal'!AO18&gt;0,'E-Coal'!AO66/'BIFUbC-coal'!AO18,1)</f>
        <v>1</v>
      </c>
      <c r="AP18" s="299">
        <f>IF('BIFUbC-coal'!AP18&gt;0,'E-Coal'!AP66/'BIFUbC-coal'!AP18,1)</f>
        <v>1</v>
      </c>
      <c r="AQ18" s="299">
        <f>IF('BIFUbC-coal'!AQ18&gt;0,'E-Coal'!AQ66/'BIFUbC-coal'!AQ18,1)</f>
        <v>1</v>
      </c>
    </row>
    <row r="19" spans="1:43" x14ac:dyDescent="0.2">
      <c r="A19" s="299" t="s">
        <v>106</v>
      </c>
      <c r="B19" s="299">
        <f>IF('BIFUbC-coal'!B19&gt;0,'E-Coal'!B67/'BIFUbC-coal'!B19,1)</f>
        <v>1</v>
      </c>
      <c r="C19" s="299">
        <f>IF('BIFUbC-coal'!C19&gt;0,'E-Coal'!C67/'BIFUbC-coal'!C19,1)</f>
        <v>1</v>
      </c>
      <c r="D19" s="299">
        <f>IF('BIFUbC-coal'!D19&gt;0,'E-Coal'!D67/'BIFUbC-coal'!D19,1)</f>
        <v>1</v>
      </c>
      <c r="E19" s="299">
        <f>IF('BIFUbC-coal'!E19&gt;0,'E-Coal'!E67/'BIFUbC-coal'!E19,1)</f>
        <v>1</v>
      </c>
      <c r="F19" s="299">
        <f>IF('BIFUbC-coal'!F19&gt;0,'E-Coal'!F67/'BIFUbC-coal'!F19,1)</f>
        <v>1</v>
      </c>
      <c r="G19" s="299">
        <f>IF('BIFUbC-coal'!G19&gt;0,'E-Coal'!G67/'BIFUbC-coal'!G19,1)</f>
        <v>1</v>
      </c>
      <c r="H19" s="299">
        <f>IF('BIFUbC-coal'!H19&gt;0,'E-Coal'!H67/'BIFUbC-coal'!H19,1)</f>
        <v>1</v>
      </c>
      <c r="I19" s="299">
        <f>IF('BIFUbC-coal'!I19&gt;0,'E-Coal'!I67/'BIFUbC-coal'!I19,1)</f>
        <v>1</v>
      </c>
      <c r="J19" s="299">
        <f>IF('BIFUbC-coal'!J19&gt;0,'E-Coal'!J67/'BIFUbC-coal'!J19,1)</f>
        <v>1</v>
      </c>
      <c r="K19" s="299">
        <f>IF('BIFUbC-coal'!K19&gt;0,'E-Coal'!K67/'BIFUbC-coal'!K19,1)</f>
        <v>1</v>
      </c>
      <c r="L19" s="299">
        <f>IF('BIFUbC-coal'!L19&gt;0,'E-Coal'!L67/'BIFUbC-coal'!L19,1)</f>
        <v>1</v>
      </c>
      <c r="M19" s="299">
        <f>IF('BIFUbC-coal'!M19&gt;0,'E-Coal'!M67/'BIFUbC-coal'!M19,1)</f>
        <v>1</v>
      </c>
      <c r="N19" s="299">
        <f>IF('BIFUbC-coal'!N19&gt;0,'E-Coal'!N67/'BIFUbC-coal'!N19,1)</f>
        <v>1</v>
      </c>
      <c r="O19" s="299">
        <f>IF('BIFUbC-coal'!O19&gt;0,'E-Coal'!O67/'BIFUbC-coal'!O19,1)</f>
        <v>1</v>
      </c>
      <c r="P19" s="299">
        <f>IF('BIFUbC-coal'!P19&gt;0,'E-Coal'!P67/'BIFUbC-coal'!P19,1)</f>
        <v>1</v>
      </c>
      <c r="Q19" s="299">
        <f>IF('BIFUbC-coal'!Q19&gt;0,'E-Coal'!Q67/'BIFUbC-coal'!Q19,1)</f>
        <v>1</v>
      </c>
      <c r="R19" s="299">
        <f>IF('BIFUbC-coal'!R19&gt;0,'E-Coal'!R67/'BIFUbC-coal'!R19,1)</f>
        <v>1</v>
      </c>
      <c r="S19" s="299">
        <f>IF('BIFUbC-coal'!S19&gt;0,'E-Coal'!S67/'BIFUbC-coal'!S19,1)</f>
        <v>1</v>
      </c>
      <c r="T19" s="299">
        <f>IF('BIFUbC-coal'!T19&gt;0,'E-Coal'!T67/'BIFUbC-coal'!T19,1)</f>
        <v>1</v>
      </c>
      <c r="U19" s="299">
        <f>IF('BIFUbC-coal'!U19&gt;0,'E-Coal'!U67/'BIFUbC-coal'!U19,1)</f>
        <v>1</v>
      </c>
      <c r="V19" s="299">
        <f>IF('BIFUbC-coal'!V19&gt;0,'E-Coal'!V67/'BIFUbC-coal'!V19,1)</f>
        <v>1</v>
      </c>
      <c r="W19" s="299">
        <f>IF('BIFUbC-coal'!W19&gt;0,'E-Coal'!W67/'BIFUbC-coal'!W19,1)</f>
        <v>1</v>
      </c>
      <c r="X19" s="299">
        <f>IF('BIFUbC-coal'!X19&gt;0,'E-Coal'!X67/'BIFUbC-coal'!X19,1)</f>
        <v>1</v>
      </c>
      <c r="Y19" s="299">
        <f>IF('BIFUbC-coal'!Y19&gt;0,'E-Coal'!Y67/'BIFUbC-coal'!Y19,1)</f>
        <v>1</v>
      </c>
      <c r="Z19" s="299">
        <f>IF('BIFUbC-coal'!Z19&gt;0,'E-Coal'!Z67/'BIFUbC-coal'!Z19,1)</f>
        <v>1</v>
      </c>
      <c r="AA19" s="299">
        <f>IF('BIFUbC-coal'!AA19&gt;0,'E-Coal'!AA67/'BIFUbC-coal'!AA19,1)</f>
        <v>1</v>
      </c>
      <c r="AB19" s="299">
        <f>IF('BIFUbC-coal'!AB19&gt;0,'E-Coal'!AB67/'BIFUbC-coal'!AB19,1)</f>
        <v>1</v>
      </c>
      <c r="AC19" s="299">
        <f>IF('BIFUbC-coal'!AC19&gt;0,'E-Coal'!AC67/'BIFUbC-coal'!AC19,1)</f>
        <v>1</v>
      </c>
      <c r="AD19" s="299">
        <f>IF('BIFUbC-coal'!AD19&gt;0,'E-Coal'!AD67/'BIFUbC-coal'!AD19,1)</f>
        <v>1</v>
      </c>
      <c r="AE19" s="299">
        <f>IF('BIFUbC-coal'!AE19&gt;0,'E-Coal'!AE67/'BIFUbC-coal'!AE19,1)</f>
        <v>1</v>
      </c>
      <c r="AF19" s="299">
        <f>IF('BIFUbC-coal'!AF19&gt;0,'E-Coal'!AF67/'BIFUbC-coal'!AF19,1)</f>
        <v>1</v>
      </c>
      <c r="AG19" s="299">
        <f>IF('BIFUbC-coal'!AG19&gt;0,'E-Coal'!AG67/'BIFUbC-coal'!AG19,1)</f>
        <v>1</v>
      </c>
      <c r="AH19" s="299">
        <f>IF('BIFUbC-coal'!AH19&gt;0,'E-Coal'!AH67/'BIFUbC-coal'!AH19,1)</f>
        <v>1</v>
      </c>
      <c r="AI19" s="299">
        <f>IF('BIFUbC-coal'!AI19&gt;0,'E-Coal'!AI67/'BIFUbC-coal'!AI19,1)</f>
        <v>1</v>
      </c>
      <c r="AJ19" s="299">
        <f>IF('BIFUbC-coal'!AJ19&gt;0,'E-Coal'!AJ67/'BIFUbC-coal'!AJ19,1)</f>
        <v>1</v>
      </c>
      <c r="AK19" s="299">
        <f>IF('BIFUbC-coal'!AK19&gt;0,'E-Coal'!AK67/'BIFUbC-coal'!AK19,1)</f>
        <v>1</v>
      </c>
      <c r="AL19" s="299">
        <f>IF('BIFUbC-coal'!AL19&gt;0,'E-Coal'!AL67/'BIFUbC-coal'!AL19,1)</f>
        <v>1</v>
      </c>
      <c r="AM19" s="299">
        <f>IF('BIFUbC-coal'!AM19&gt;0,'E-Coal'!AM67/'BIFUbC-coal'!AM19,1)</f>
        <v>1</v>
      </c>
      <c r="AN19" s="299">
        <f>IF('BIFUbC-coal'!AN19&gt;0,'E-Coal'!AN67/'BIFUbC-coal'!AN19,1)</f>
        <v>1</v>
      </c>
      <c r="AO19" s="299">
        <f>IF('BIFUbC-coal'!AO19&gt;0,'E-Coal'!AO67/'BIFUbC-coal'!AO19,1)</f>
        <v>1</v>
      </c>
      <c r="AP19" s="299">
        <f>IF('BIFUbC-coal'!AP19&gt;0,'E-Coal'!AP67/'BIFUbC-coal'!AP19,1)</f>
        <v>1</v>
      </c>
      <c r="AQ19" s="299">
        <f>IF('BIFUbC-coal'!AQ19&gt;0,'E-Coal'!AQ67/'BIFUbC-coal'!AQ19,1)</f>
        <v>1</v>
      </c>
    </row>
    <row r="20" spans="1:43" x14ac:dyDescent="0.2">
      <c r="A20" s="299" t="s">
        <v>107</v>
      </c>
      <c r="B20" s="299">
        <f>IF('BIFUbC-coal'!B20&gt;0,'E-Coal'!B68/'BIFUbC-coal'!B20,1)</f>
        <v>1</v>
      </c>
      <c r="C20" s="299">
        <f>IF('BIFUbC-coal'!C20&gt;0,'E-Coal'!C68/'BIFUbC-coal'!C20,1)</f>
        <v>1</v>
      </c>
      <c r="D20" s="299">
        <f>IF('BIFUbC-coal'!D20&gt;0,'E-Coal'!D68/'BIFUbC-coal'!D20,1)</f>
        <v>1</v>
      </c>
      <c r="E20" s="299">
        <f>IF('BIFUbC-coal'!E20&gt;0,'E-Coal'!E68/'BIFUbC-coal'!E20,1)</f>
        <v>1</v>
      </c>
      <c r="F20" s="299">
        <f>IF('BIFUbC-coal'!F20&gt;0,'E-Coal'!F68/'BIFUbC-coal'!F20,1)</f>
        <v>1</v>
      </c>
      <c r="G20" s="299">
        <f>IF('BIFUbC-coal'!G20&gt;0,'E-Coal'!G68/'BIFUbC-coal'!G20,1)</f>
        <v>1</v>
      </c>
      <c r="H20" s="299">
        <f>IF('BIFUbC-coal'!H20&gt;0,'E-Coal'!H68/'BIFUbC-coal'!H20,1)</f>
        <v>1</v>
      </c>
      <c r="I20" s="299">
        <f>IF('BIFUbC-coal'!I20&gt;0,'E-Coal'!I68/'BIFUbC-coal'!I20,1)</f>
        <v>1</v>
      </c>
      <c r="J20" s="299">
        <f>IF('BIFUbC-coal'!J20&gt;0,'E-Coal'!J68/'BIFUbC-coal'!J20,1)</f>
        <v>1</v>
      </c>
      <c r="K20" s="299">
        <f>IF('BIFUbC-coal'!K20&gt;0,'E-Coal'!K68/'BIFUbC-coal'!K20,1)</f>
        <v>1</v>
      </c>
      <c r="L20" s="299">
        <f>IF('BIFUbC-coal'!L20&gt;0,'E-Coal'!L68/'BIFUbC-coal'!L20,1)</f>
        <v>1</v>
      </c>
      <c r="M20" s="299">
        <f>IF('BIFUbC-coal'!M20&gt;0,'E-Coal'!M68/'BIFUbC-coal'!M20,1)</f>
        <v>1</v>
      </c>
      <c r="N20" s="299">
        <f>IF('BIFUbC-coal'!N20&gt;0,'E-Coal'!N68/'BIFUbC-coal'!N20,1)</f>
        <v>1</v>
      </c>
      <c r="O20" s="299">
        <f>IF('BIFUbC-coal'!O20&gt;0,'E-Coal'!O68/'BIFUbC-coal'!O20,1)</f>
        <v>1</v>
      </c>
      <c r="P20" s="299">
        <f>IF('BIFUbC-coal'!P20&gt;0,'E-Coal'!P68/'BIFUbC-coal'!P20,1)</f>
        <v>1</v>
      </c>
      <c r="Q20" s="299">
        <f>IF('BIFUbC-coal'!Q20&gt;0,'E-Coal'!Q68/'BIFUbC-coal'!Q20,1)</f>
        <v>1</v>
      </c>
      <c r="R20" s="299">
        <f>IF('BIFUbC-coal'!R20&gt;0,'E-Coal'!R68/'BIFUbC-coal'!R20,1)</f>
        <v>1</v>
      </c>
      <c r="S20" s="299">
        <f>IF('BIFUbC-coal'!S20&gt;0,'E-Coal'!S68/'BIFUbC-coal'!S20,1)</f>
        <v>1</v>
      </c>
      <c r="T20" s="299">
        <f>IF('BIFUbC-coal'!T20&gt;0,'E-Coal'!T68/'BIFUbC-coal'!T20,1)</f>
        <v>1</v>
      </c>
      <c r="U20" s="299">
        <f>IF('BIFUbC-coal'!U20&gt;0,'E-Coal'!U68/'BIFUbC-coal'!U20,1)</f>
        <v>1</v>
      </c>
      <c r="V20" s="299">
        <f>IF('BIFUbC-coal'!V20&gt;0,'E-Coal'!V68/'BIFUbC-coal'!V20,1)</f>
        <v>1</v>
      </c>
      <c r="W20" s="299">
        <f>IF('BIFUbC-coal'!W20&gt;0,'E-Coal'!W68/'BIFUbC-coal'!W20,1)</f>
        <v>1</v>
      </c>
      <c r="X20" s="299">
        <f>IF('BIFUbC-coal'!X20&gt;0,'E-Coal'!X68/'BIFUbC-coal'!X20,1)</f>
        <v>1</v>
      </c>
      <c r="Y20" s="299">
        <f>IF('BIFUbC-coal'!Y20&gt;0,'E-Coal'!Y68/'BIFUbC-coal'!Y20,1)</f>
        <v>1</v>
      </c>
      <c r="Z20" s="299">
        <f>IF('BIFUbC-coal'!Z20&gt;0,'E-Coal'!Z68/'BIFUbC-coal'!Z20,1)</f>
        <v>1</v>
      </c>
      <c r="AA20" s="299">
        <f>IF('BIFUbC-coal'!AA20&gt;0,'E-Coal'!AA68/'BIFUbC-coal'!AA20,1)</f>
        <v>1</v>
      </c>
      <c r="AB20" s="299">
        <f>IF('BIFUbC-coal'!AB20&gt;0,'E-Coal'!AB68/'BIFUbC-coal'!AB20,1)</f>
        <v>1</v>
      </c>
      <c r="AC20" s="299">
        <f>IF('BIFUbC-coal'!AC20&gt;0,'E-Coal'!AC68/'BIFUbC-coal'!AC20,1)</f>
        <v>1</v>
      </c>
      <c r="AD20" s="299">
        <f>IF('BIFUbC-coal'!AD20&gt;0,'E-Coal'!AD68/'BIFUbC-coal'!AD20,1)</f>
        <v>1</v>
      </c>
      <c r="AE20" s="299">
        <f>IF('BIFUbC-coal'!AE20&gt;0,'E-Coal'!AE68/'BIFUbC-coal'!AE20,1)</f>
        <v>1</v>
      </c>
      <c r="AF20" s="299">
        <f>IF('BIFUbC-coal'!AF20&gt;0,'E-Coal'!AF68/'BIFUbC-coal'!AF20,1)</f>
        <v>1</v>
      </c>
      <c r="AG20" s="299">
        <f>IF('BIFUbC-coal'!AG20&gt;0,'E-Coal'!AG68/'BIFUbC-coal'!AG20,1)</f>
        <v>1</v>
      </c>
      <c r="AH20" s="299">
        <f>IF('BIFUbC-coal'!AH20&gt;0,'E-Coal'!AH68/'BIFUbC-coal'!AH20,1)</f>
        <v>1</v>
      </c>
      <c r="AI20" s="299">
        <f>IF('BIFUbC-coal'!AI20&gt;0,'E-Coal'!AI68/'BIFUbC-coal'!AI20,1)</f>
        <v>1</v>
      </c>
      <c r="AJ20" s="299">
        <f>IF('BIFUbC-coal'!AJ20&gt;0,'E-Coal'!AJ68/'BIFUbC-coal'!AJ20,1)</f>
        <v>1</v>
      </c>
      <c r="AK20" s="299">
        <f>IF('BIFUbC-coal'!AK20&gt;0,'E-Coal'!AK68/'BIFUbC-coal'!AK20,1)</f>
        <v>1</v>
      </c>
      <c r="AL20" s="299">
        <f>IF('BIFUbC-coal'!AL20&gt;0,'E-Coal'!AL68/'BIFUbC-coal'!AL20,1)</f>
        <v>1</v>
      </c>
      <c r="AM20" s="299">
        <f>IF('BIFUbC-coal'!AM20&gt;0,'E-Coal'!AM68/'BIFUbC-coal'!AM20,1)</f>
        <v>1</v>
      </c>
      <c r="AN20" s="299">
        <f>IF('BIFUbC-coal'!AN20&gt;0,'E-Coal'!AN68/'BIFUbC-coal'!AN20,1)</f>
        <v>1</v>
      </c>
      <c r="AO20" s="299">
        <f>IF('BIFUbC-coal'!AO20&gt;0,'E-Coal'!AO68/'BIFUbC-coal'!AO20,1)</f>
        <v>1</v>
      </c>
      <c r="AP20" s="299">
        <f>IF('BIFUbC-coal'!AP20&gt;0,'E-Coal'!AP68/'BIFUbC-coal'!AP20,1)</f>
        <v>1</v>
      </c>
      <c r="AQ20" s="299">
        <f>IF('BIFUbC-coal'!AQ20&gt;0,'E-Coal'!AQ68/'BIFUbC-coal'!AQ20,1)</f>
        <v>1</v>
      </c>
    </row>
    <row r="21" spans="1:43" x14ac:dyDescent="0.2">
      <c r="A21" s="299" t="s">
        <v>108</v>
      </c>
      <c r="B21" s="299">
        <f>IF('BIFUbC-coal'!B21&gt;0,'E-Coal'!B69/'BIFUbC-coal'!B21,1)</f>
        <v>1</v>
      </c>
      <c r="C21" s="299">
        <f>IF('BIFUbC-coal'!C21&gt;0,'E-Coal'!C69/'BIFUbC-coal'!C21,1)</f>
        <v>1</v>
      </c>
      <c r="D21" s="299">
        <f>IF('BIFUbC-coal'!D21&gt;0,'E-Coal'!D69/'BIFUbC-coal'!D21,1)</f>
        <v>1</v>
      </c>
      <c r="E21" s="299">
        <f>IF('BIFUbC-coal'!E21&gt;0,'E-Coal'!E69/'BIFUbC-coal'!E21,1)</f>
        <v>1</v>
      </c>
      <c r="F21" s="299">
        <f>IF('BIFUbC-coal'!F21&gt;0,'E-Coal'!F69/'BIFUbC-coal'!F21,1)</f>
        <v>1</v>
      </c>
      <c r="G21" s="299">
        <f>IF('BIFUbC-coal'!G21&gt;0,'E-Coal'!G69/'BIFUbC-coal'!G21,1)</f>
        <v>1</v>
      </c>
      <c r="H21" s="299">
        <f>IF('BIFUbC-coal'!H21&gt;0,'E-Coal'!H69/'BIFUbC-coal'!H21,1)</f>
        <v>1</v>
      </c>
      <c r="I21" s="299">
        <f>IF('BIFUbC-coal'!I21&gt;0,'E-Coal'!I69/'BIFUbC-coal'!I21,1)</f>
        <v>1</v>
      </c>
      <c r="J21" s="299">
        <f>IF('BIFUbC-coal'!J21&gt;0,'E-Coal'!J69/'BIFUbC-coal'!J21,1)</f>
        <v>1</v>
      </c>
      <c r="K21" s="299">
        <f>IF('BIFUbC-coal'!K21&gt;0,'E-Coal'!K69/'BIFUbC-coal'!K21,1)</f>
        <v>1</v>
      </c>
      <c r="L21" s="299">
        <f>IF('BIFUbC-coal'!L21&gt;0,'E-Coal'!L69/'BIFUbC-coal'!L21,1)</f>
        <v>1</v>
      </c>
      <c r="M21" s="299">
        <f>IF('BIFUbC-coal'!M21&gt;0,'E-Coal'!M69/'BIFUbC-coal'!M21,1)</f>
        <v>1</v>
      </c>
      <c r="N21" s="299">
        <f>IF('BIFUbC-coal'!N21&gt;0,'E-Coal'!N69/'BIFUbC-coal'!N21,1)</f>
        <v>1</v>
      </c>
      <c r="O21" s="299">
        <f>IF('BIFUbC-coal'!O21&gt;0,'E-Coal'!O69/'BIFUbC-coal'!O21,1)</f>
        <v>1</v>
      </c>
      <c r="P21" s="299">
        <f>IF('BIFUbC-coal'!P21&gt;0,'E-Coal'!P69/'BIFUbC-coal'!P21,1)</f>
        <v>1</v>
      </c>
      <c r="Q21" s="299">
        <f>IF('BIFUbC-coal'!Q21&gt;0,'E-Coal'!Q69/'BIFUbC-coal'!Q21,1)</f>
        <v>1</v>
      </c>
      <c r="R21" s="299">
        <f>IF('BIFUbC-coal'!R21&gt;0,'E-Coal'!R69/'BIFUbC-coal'!R21,1)</f>
        <v>1</v>
      </c>
      <c r="S21" s="299">
        <f>IF('BIFUbC-coal'!S21&gt;0,'E-Coal'!S69/'BIFUbC-coal'!S21,1)</f>
        <v>1</v>
      </c>
      <c r="T21" s="299">
        <f>IF('BIFUbC-coal'!T21&gt;0,'E-Coal'!T69/'BIFUbC-coal'!T21,1)</f>
        <v>1</v>
      </c>
      <c r="U21" s="299">
        <f>IF('BIFUbC-coal'!U21&gt;0,'E-Coal'!U69/'BIFUbC-coal'!U21,1)</f>
        <v>1</v>
      </c>
      <c r="V21" s="299">
        <f>IF('BIFUbC-coal'!V21&gt;0,'E-Coal'!V69/'BIFUbC-coal'!V21,1)</f>
        <v>1</v>
      </c>
      <c r="W21" s="299">
        <f>IF('BIFUbC-coal'!W21&gt;0,'E-Coal'!W69/'BIFUbC-coal'!W21,1)</f>
        <v>1</v>
      </c>
      <c r="X21" s="299">
        <f>IF('BIFUbC-coal'!X21&gt;0,'E-Coal'!X69/'BIFUbC-coal'!X21,1)</f>
        <v>1</v>
      </c>
      <c r="Y21" s="299">
        <f>IF('BIFUbC-coal'!Y21&gt;0,'E-Coal'!Y69/'BIFUbC-coal'!Y21,1)</f>
        <v>1</v>
      </c>
      <c r="Z21" s="299">
        <f>IF('BIFUbC-coal'!Z21&gt;0,'E-Coal'!Z69/'BIFUbC-coal'!Z21,1)</f>
        <v>1</v>
      </c>
      <c r="AA21" s="299">
        <f>IF('BIFUbC-coal'!AA21&gt;0,'E-Coal'!AA69/'BIFUbC-coal'!AA21,1)</f>
        <v>1</v>
      </c>
      <c r="AB21" s="299">
        <f>IF('BIFUbC-coal'!AB21&gt;0,'E-Coal'!AB69/'BIFUbC-coal'!AB21,1)</f>
        <v>1</v>
      </c>
      <c r="AC21" s="299">
        <f>IF('BIFUbC-coal'!AC21&gt;0,'E-Coal'!AC69/'BIFUbC-coal'!AC21,1)</f>
        <v>1</v>
      </c>
      <c r="AD21" s="299">
        <f>IF('BIFUbC-coal'!AD21&gt;0,'E-Coal'!AD69/'BIFUbC-coal'!AD21,1)</f>
        <v>1</v>
      </c>
      <c r="AE21" s="299">
        <f>IF('BIFUbC-coal'!AE21&gt;0,'E-Coal'!AE69/'BIFUbC-coal'!AE21,1)</f>
        <v>1</v>
      </c>
      <c r="AF21" s="299">
        <f>IF('BIFUbC-coal'!AF21&gt;0,'E-Coal'!AF69/'BIFUbC-coal'!AF21,1)</f>
        <v>1</v>
      </c>
      <c r="AG21" s="299">
        <f>IF('BIFUbC-coal'!AG21&gt;0,'E-Coal'!AG69/'BIFUbC-coal'!AG21,1)</f>
        <v>1</v>
      </c>
      <c r="AH21" s="299">
        <f>IF('BIFUbC-coal'!AH21&gt;0,'E-Coal'!AH69/'BIFUbC-coal'!AH21,1)</f>
        <v>1</v>
      </c>
      <c r="AI21" s="299">
        <f>IF('BIFUbC-coal'!AI21&gt;0,'E-Coal'!AI69/'BIFUbC-coal'!AI21,1)</f>
        <v>1</v>
      </c>
      <c r="AJ21" s="299">
        <f>IF('BIFUbC-coal'!AJ21&gt;0,'E-Coal'!AJ69/'BIFUbC-coal'!AJ21,1)</f>
        <v>1</v>
      </c>
      <c r="AK21" s="299">
        <f>IF('BIFUbC-coal'!AK21&gt;0,'E-Coal'!AK69/'BIFUbC-coal'!AK21,1)</f>
        <v>1</v>
      </c>
      <c r="AL21" s="299">
        <f>IF('BIFUbC-coal'!AL21&gt;0,'E-Coal'!AL69/'BIFUbC-coal'!AL21,1)</f>
        <v>1</v>
      </c>
      <c r="AM21" s="299">
        <f>IF('BIFUbC-coal'!AM21&gt;0,'E-Coal'!AM69/'BIFUbC-coal'!AM21,1)</f>
        <v>1</v>
      </c>
      <c r="AN21" s="299">
        <f>IF('BIFUbC-coal'!AN21&gt;0,'E-Coal'!AN69/'BIFUbC-coal'!AN21,1)</f>
        <v>1</v>
      </c>
      <c r="AO21" s="299">
        <f>IF('BIFUbC-coal'!AO21&gt;0,'E-Coal'!AO69/'BIFUbC-coal'!AO21,1)</f>
        <v>1</v>
      </c>
      <c r="AP21" s="299">
        <f>IF('BIFUbC-coal'!AP21&gt;0,'E-Coal'!AP69/'BIFUbC-coal'!AP21,1)</f>
        <v>1</v>
      </c>
      <c r="AQ21" s="299">
        <f>IF('BIFUbC-coal'!AQ21&gt;0,'E-Coal'!AQ69/'BIFUbC-coal'!AQ21,1)</f>
        <v>1</v>
      </c>
    </row>
    <row r="22" spans="1:43" x14ac:dyDescent="0.2">
      <c r="A22" s="299" t="s">
        <v>109</v>
      </c>
      <c r="B22" s="299">
        <f>IF('BIFUbC-coal'!B22&gt;0,'E-Coal'!B70/'BIFUbC-coal'!B22,1)</f>
        <v>1</v>
      </c>
      <c r="C22" s="299">
        <f>IF('BIFUbC-coal'!C22&gt;0,'E-Coal'!C70/'BIFUbC-coal'!C22,1)</f>
        <v>1</v>
      </c>
      <c r="D22" s="299">
        <f>IF('BIFUbC-coal'!D22&gt;0,'E-Coal'!D70/'BIFUbC-coal'!D22,1)</f>
        <v>1</v>
      </c>
      <c r="E22" s="299">
        <f>IF('BIFUbC-coal'!E22&gt;0,'E-Coal'!E70/'BIFUbC-coal'!E22,1)</f>
        <v>1</v>
      </c>
      <c r="F22" s="299">
        <f>IF('BIFUbC-coal'!F22&gt;0,'E-Coal'!F70/'BIFUbC-coal'!F22,1)</f>
        <v>1</v>
      </c>
      <c r="G22" s="299">
        <f>IF('BIFUbC-coal'!G22&gt;0,'E-Coal'!G70/'BIFUbC-coal'!G22,1)</f>
        <v>1</v>
      </c>
      <c r="H22" s="299">
        <f>IF('BIFUbC-coal'!H22&gt;0,'E-Coal'!H70/'BIFUbC-coal'!H22,1)</f>
        <v>1</v>
      </c>
      <c r="I22" s="299">
        <f>IF('BIFUbC-coal'!I22&gt;0,'E-Coal'!I70/'BIFUbC-coal'!I22,1)</f>
        <v>1</v>
      </c>
      <c r="J22" s="299">
        <f>IF('BIFUbC-coal'!J22&gt;0,'E-Coal'!J70/'BIFUbC-coal'!J22,1)</f>
        <v>1</v>
      </c>
      <c r="K22" s="299">
        <f>IF('BIFUbC-coal'!K22&gt;0,'E-Coal'!K70/'BIFUbC-coal'!K22,1)</f>
        <v>1</v>
      </c>
      <c r="L22" s="299">
        <f>IF('BIFUbC-coal'!L22&gt;0,'E-Coal'!L70/'BIFUbC-coal'!L22,1)</f>
        <v>1</v>
      </c>
      <c r="M22" s="299">
        <f>IF('BIFUbC-coal'!M22&gt;0,'E-Coal'!M70/'BIFUbC-coal'!M22,1)</f>
        <v>1</v>
      </c>
      <c r="N22" s="299">
        <f>IF('BIFUbC-coal'!N22&gt;0,'E-Coal'!N70/'BIFUbC-coal'!N22,1)</f>
        <v>1</v>
      </c>
      <c r="O22" s="299">
        <f>IF('BIFUbC-coal'!O22&gt;0,'E-Coal'!O70/'BIFUbC-coal'!O22,1)</f>
        <v>1</v>
      </c>
      <c r="P22" s="299">
        <f>IF('BIFUbC-coal'!P22&gt;0,'E-Coal'!P70/'BIFUbC-coal'!P22,1)</f>
        <v>1</v>
      </c>
      <c r="Q22" s="299">
        <f>IF('BIFUbC-coal'!Q22&gt;0,'E-Coal'!Q70/'BIFUbC-coal'!Q22,1)</f>
        <v>1</v>
      </c>
      <c r="R22" s="299">
        <f>IF('BIFUbC-coal'!R22&gt;0,'E-Coal'!R70/'BIFUbC-coal'!R22,1)</f>
        <v>1</v>
      </c>
      <c r="S22" s="299">
        <f>IF('BIFUbC-coal'!S22&gt;0,'E-Coal'!S70/'BIFUbC-coal'!S22,1)</f>
        <v>1</v>
      </c>
      <c r="T22" s="299">
        <f>IF('BIFUbC-coal'!T22&gt;0,'E-Coal'!T70/'BIFUbC-coal'!T22,1)</f>
        <v>1</v>
      </c>
      <c r="U22" s="299">
        <f>IF('BIFUbC-coal'!U22&gt;0,'E-Coal'!U70/'BIFUbC-coal'!U22,1)</f>
        <v>1</v>
      </c>
      <c r="V22" s="299">
        <f>IF('BIFUbC-coal'!V22&gt;0,'E-Coal'!V70/'BIFUbC-coal'!V22,1)</f>
        <v>1</v>
      </c>
      <c r="W22" s="299">
        <f>IF('BIFUbC-coal'!W22&gt;0,'E-Coal'!W70/'BIFUbC-coal'!W22,1)</f>
        <v>1</v>
      </c>
      <c r="X22" s="299">
        <f>IF('BIFUbC-coal'!X22&gt;0,'E-Coal'!X70/'BIFUbC-coal'!X22,1)</f>
        <v>1</v>
      </c>
      <c r="Y22" s="299">
        <f>IF('BIFUbC-coal'!Y22&gt;0,'E-Coal'!Y70/'BIFUbC-coal'!Y22,1)</f>
        <v>1</v>
      </c>
      <c r="Z22" s="299">
        <f>IF('BIFUbC-coal'!Z22&gt;0,'E-Coal'!Z70/'BIFUbC-coal'!Z22,1)</f>
        <v>1</v>
      </c>
      <c r="AA22" s="299">
        <f>IF('BIFUbC-coal'!AA22&gt;0,'E-Coal'!AA70/'BIFUbC-coal'!AA22,1)</f>
        <v>1</v>
      </c>
      <c r="AB22" s="299">
        <f>IF('BIFUbC-coal'!AB22&gt;0,'E-Coal'!AB70/'BIFUbC-coal'!AB22,1)</f>
        <v>1</v>
      </c>
      <c r="AC22" s="299">
        <f>IF('BIFUbC-coal'!AC22&gt;0,'E-Coal'!AC70/'BIFUbC-coal'!AC22,1)</f>
        <v>1</v>
      </c>
      <c r="AD22" s="299">
        <f>IF('BIFUbC-coal'!AD22&gt;0,'E-Coal'!AD70/'BIFUbC-coal'!AD22,1)</f>
        <v>1</v>
      </c>
      <c r="AE22" s="299">
        <f>IF('BIFUbC-coal'!AE22&gt;0,'E-Coal'!AE70/'BIFUbC-coal'!AE22,1)</f>
        <v>1</v>
      </c>
      <c r="AF22" s="299">
        <f>IF('BIFUbC-coal'!AF22&gt;0,'E-Coal'!AF70/'BIFUbC-coal'!AF22,1)</f>
        <v>1</v>
      </c>
      <c r="AG22" s="299">
        <f>IF('BIFUbC-coal'!AG22&gt;0,'E-Coal'!AG70/'BIFUbC-coal'!AG22,1)</f>
        <v>1</v>
      </c>
      <c r="AH22" s="299">
        <f>IF('BIFUbC-coal'!AH22&gt;0,'E-Coal'!AH70/'BIFUbC-coal'!AH22,1)</f>
        <v>1</v>
      </c>
      <c r="AI22" s="299">
        <f>IF('BIFUbC-coal'!AI22&gt;0,'E-Coal'!AI70/'BIFUbC-coal'!AI22,1)</f>
        <v>1</v>
      </c>
      <c r="AJ22" s="299">
        <f>IF('BIFUbC-coal'!AJ22&gt;0,'E-Coal'!AJ70/'BIFUbC-coal'!AJ22,1)</f>
        <v>1</v>
      </c>
      <c r="AK22" s="299">
        <f>IF('BIFUbC-coal'!AK22&gt;0,'E-Coal'!AK70/'BIFUbC-coal'!AK22,1)</f>
        <v>1</v>
      </c>
      <c r="AL22" s="299">
        <f>IF('BIFUbC-coal'!AL22&gt;0,'E-Coal'!AL70/'BIFUbC-coal'!AL22,1)</f>
        <v>1</v>
      </c>
      <c r="AM22" s="299">
        <f>IF('BIFUbC-coal'!AM22&gt;0,'E-Coal'!AM70/'BIFUbC-coal'!AM22,1)</f>
        <v>1</v>
      </c>
      <c r="AN22" s="299">
        <f>IF('BIFUbC-coal'!AN22&gt;0,'E-Coal'!AN70/'BIFUbC-coal'!AN22,1)</f>
        <v>1</v>
      </c>
      <c r="AO22" s="299">
        <f>IF('BIFUbC-coal'!AO22&gt;0,'E-Coal'!AO70/'BIFUbC-coal'!AO22,1)</f>
        <v>1</v>
      </c>
      <c r="AP22" s="299">
        <f>IF('BIFUbC-coal'!AP22&gt;0,'E-Coal'!AP70/'BIFUbC-coal'!AP22,1)</f>
        <v>1</v>
      </c>
      <c r="AQ22" s="299">
        <f>IF('BIFUbC-coal'!AQ22&gt;0,'E-Coal'!AQ70/'BIFUbC-coal'!AQ22,1)</f>
        <v>1</v>
      </c>
    </row>
    <row r="23" spans="1:43" x14ac:dyDescent="0.2">
      <c r="A23" s="299" t="s">
        <v>110</v>
      </c>
      <c r="B23" s="299">
        <f>IF('BIFUbC-coal'!B23&gt;0,'E-Coal'!B71/'BIFUbC-coal'!B23,1)</f>
        <v>1</v>
      </c>
      <c r="C23" s="299">
        <f>IF('BIFUbC-coal'!C23&gt;0,'E-Coal'!C71/'BIFUbC-coal'!C23,1)</f>
        <v>1</v>
      </c>
      <c r="D23" s="299">
        <f>IF('BIFUbC-coal'!D23&gt;0,'E-Coal'!D71/'BIFUbC-coal'!D23,1)</f>
        <v>1</v>
      </c>
      <c r="E23" s="299">
        <f>IF('BIFUbC-coal'!E23&gt;0,'E-Coal'!E71/'BIFUbC-coal'!E23,1)</f>
        <v>1</v>
      </c>
      <c r="F23" s="299">
        <f>IF('BIFUbC-coal'!F23&gt;0,'E-Coal'!F71/'BIFUbC-coal'!F23,1)</f>
        <v>1</v>
      </c>
      <c r="G23" s="299">
        <f>IF('BIFUbC-coal'!G23&gt;0,'E-Coal'!G71/'BIFUbC-coal'!G23,1)</f>
        <v>1</v>
      </c>
      <c r="H23" s="299">
        <f>IF('BIFUbC-coal'!H23&gt;0,'E-Coal'!H71/'BIFUbC-coal'!H23,1)</f>
        <v>1</v>
      </c>
      <c r="I23" s="299">
        <f>IF('BIFUbC-coal'!I23&gt;0,'E-Coal'!I71/'BIFUbC-coal'!I23,1)</f>
        <v>1</v>
      </c>
      <c r="J23" s="299">
        <f>IF('BIFUbC-coal'!J23&gt;0,'E-Coal'!J71/'BIFUbC-coal'!J23,1)</f>
        <v>1</v>
      </c>
      <c r="K23" s="299">
        <f>IF('BIFUbC-coal'!K23&gt;0,'E-Coal'!K71/'BIFUbC-coal'!K23,1)</f>
        <v>1</v>
      </c>
      <c r="L23" s="299">
        <f>IF('BIFUbC-coal'!L23&gt;0,'E-Coal'!L71/'BIFUbC-coal'!L23,1)</f>
        <v>1</v>
      </c>
      <c r="M23" s="299">
        <f>IF('BIFUbC-coal'!M23&gt;0,'E-Coal'!M71/'BIFUbC-coal'!M23,1)</f>
        <v>1</v>
      </c>
      <c r="N23" s="299">
        <f>IF('BIFUbC-coal'!N23&gt;0,'E-Coal'!N71/'BIFUbC-coal'!N23,1)</f>
        <v>1</v>
      </c>
      <c r="O23" s="299">
        <f>IF('BIFUbC-coal'!O23&gt;0,'E-Coal'!O71/'BIFUbC-coal'!O23,1)</f>
        <v>1</v>
      </c>
      <c r="P23" s="299">
        <f>IF('BIFUbC-coal'!P23&gt;0,'E-Coal'!P71/'BIFUbC-coal'!P23,1)</f>
        <v>1</v>
      </c>
      <c r="Q23" s="299">
        <f>IF('BIFUbC-coal'!Q23&gt;0,'E-Coal'!Q71/'BIFUbC-coal'!Q23,1)</f>
        <v>1</v>
      </c>
      <c r="R23" s="299">
        <f>IF('BIFUbC-coal'!R23&gt;0,'E-Coal'!R71/'BIFUbC-coal'!R23,1)</f>
        <v>1</v>
      </c>
      <c r="S23" s="299">
        <f>IF('BIFUbC-coal'!S23&gt;0,'E-Coal'!S71/'BIFUbC-coal'!S23,1)</f>
        <v>1</v>
      </c>
      <c r="T23" s="299">
        <f>IF('BIFUbC-coal'!T23&gt;0,'E-Coal'!T71/'BIFUbC-coal'!T23,1)</f>
        <v>1</v>
      </c>
      <c r="U23" s="299">
        <f>IF('BIFUbC-coal'!U23&gt;0,'E-Coal'!U71/'BIFUbC-coal'!U23,1)</f>
        <v>1</v>
      </c>
      <c r="V23" s="299">
        <f>IF('BIFUbC-coal'!V23&gt;0,'E-Coal'!V71/'BIFUbC-coal'!V23,1)</f>
        <v>1</v>
      </c>
      <c r="W23" s="299">
        <f>IF('BIFUbC-coal'!W23&gt;0,'E-Coal'!W71/'BIFUbC-coal'!W23,1)</f>
        <v>1</v>
      </c>
      <c r="X23" s="299">
        <f>IF('BIFUbC-coal'!X23&gt;0,'E-Coal'!X71/'BIFUbC-coal'!X23,1)</f>
        <v>1</v>
      </c>
      <c r="Y23" s="299">
        <f>IF('BIFUbC-coal'!Y23&gt;0,'E-Coal'!Y71/'BIFUbC-coal'!Y23,1)</f>
        <v>1</v>
      </c>
      <c r="Z23" s="299">
        <f>IF('BIFUbC-coal'!Z23&gt;0,'E-Coal'!Z71/'BIFUbC-coal'!Z23,1)</f>
        <v>1</v>
      </c>
      <c r="AA23" s="299">
        <f>IF('BIFUbC-coal'!AA23&gt;0,'E-Coal'!AA71/'BIFUbC-coal'!AA23,1)</f>
        <v>1</v>
      </c>
      <c r="AB23" s="299">
        <f>IF('BIFUbC-coal'!AB23&gt;0,'E-Coal'!AB71/'BIFUbC-coal'!AB23,1)</f>
        <v>1</v>
      </c>
      <c r="AC23" s="299">
        <f>IF('BIFUbC-coal'!AC23&gt;0,'E-Coal'!AC71/'BIFUbC-coal'!AC23,1)</f>
        <v>1</v>
      </c>
      <c r="AD23" s="299">
        <f>IF('BIFUbC-coal'!AD23&gt;0,'E-Coal'!AD71/'BIFUbC-coal'!AD23,1)</f>
        <v>1</v>
      </c>
      <c r="AE23" s="299">
        <f>IF('BIFUbC-coal'!AE23&gt;0,'E-Coal'!AE71/'BIFUbC-coal'!AE23,1)</f>
        <v>1</v>
      </c>
      <c r="AF23" s="299">
        <f>IF('BIFUbC-coal'!AF23&gt;0,'E-Coal'!AF71/'BIFUbC-coal'!AF23,1)</f>
        <v>1</v>
      </c>
      <c r="AG23" s="299">
        <f>IF('BIFUbC-coal'!AG23&gt;0,'E-Coal'!AG71/'BIFUbC-coal'!AG23,1)</f>
        <v>1</v>
      </c>
      <c r="AH23" s="299">
        <f>IF('BIFUbC-coal'!AH23&gt;0,'E-Coal'!AH71/'BIFUbC-coal'!AH23,1)</f>
        <v>1</v>
      </c>
      <c r="AI23" s="299">
        <f>IF('BIFUbC-coal'!AI23&gt;0,'E-Coal'!AI71/'BIFUbC-coal'!AI23,1)</f>
        <v>1</v>
      </c>
      <c r="AJ23" s="299">
        <f>IF('BIFUbC-coal'!AJ23&gt;0,'E-Coal'!AJ71/'BIFUbC-coal'!AJ23,1)</f>
        <v>1</v>
      </c>
      <c r="AK23" s="299">
        <f>IF('BIFUbC-coal'!AK23&gt;0,'E-Coal'!AK71/'BIFUbC-coal'!AK23,1)</f>
        <v>1</v>
      </c>
      <c r="AL23" s="299">
        <f>IF('BIFUbC-coal'!AL23&gt;0,'E-Coal'!AL71/'BIFUbC-coal'!AL23,1)</f>
        <v>1</v>
      </c>
      <c r="AM23" s="299">
        <f>IF('BIFUbC-coal'!AM23&gt;0,'E-Coal'!AM71/'BIFUbC-coal'!AM23,1)</f>
        <v>1</v>
      </c>
      <c r="AN23" s="299">
        <f>IF('BIFUbC-coal'!AN23&gt;0,'E-Coal'!AN71/'BIFUbC-coal'!AN23,1)</f>
        <v>1</v>
      </c>
      <c r="AO23" s="299">
        <f>IF('BIFUbC-coal'!AO23&gt;0,'E-Coal'!AO71/'BIFUbC-coal'!AO23,1)</f>
        <v>1</v>
      </c>
      <c r="AP23" s="299">
        <f>IF('BIFUbC-coal'!AP23&gt;0,'E-Coal'!AP71/'BIFUbC-coal'!AP23,1)</f>
        <v>1</v>
      </c>
      <c r="AQ23" s="299">
        <f>IF('BIFUbC-coal'!AQ23&gt;0,'E-Coal'!AQ71/'BIFUbC-coal'!AQ23,1)</f>
        <v>1</v>
      </c>
    </row>
    <row r="24" spans="1:43" x14ac:dyDescent="0.2">
      <c r="A24" s="299" t="s">
        <v>111</v>
      </c>
      <c r="B24" s="299">
        <f>IF('BIFUbC-coal'!B24&gt;0,'E-Coal'!B72/'BIFUbC-coal'!B24,1)</f>
        <v>4.1221646523405028E-2</v>
      </c>
      <c r="C24" s="299">
        <f>IF('BIFUbC-coal'!C24&gt;0,'E-Coal'!C72/'BIFUbC-coal'!C24,1)</f>
        <v>3.5931755277399099E-2</v>
      </c>
      <c r="D24" s="299">
        <f>IF('BIFUbC-coal'!D24&gt;0,'E-Coal'!D72/'BIFUbC-coal'!D24,1)</f>
        <v>3.4364716478081675E-2</v>
      </c>
      <c r="E24" s="299">
        <f>IF('BIFUbC-coal'!E24&gt;0,'E-Coal'!E72/'BIFUbC-coal'!E24,1)</f>
        <v>3.1737579494439699E-2</v>
      </c>
      <c r="F24" s="299">
        <f>IF('BIFUbC-coal'!F24&gt;0,'E-Coal'!F72/'BIFUbC-coal'!F24,1)</f>
        <v>3.3484247667979833E-2</v>
      </c>
      <c r="G24" s="299">
        <f>IF('BIFUbC-coal'!G24&gt;0,'E-Coal'!G72/'BIFUbC-coal'!G24,1)</f>
        <v>3.3659954973260173E-2</v>
      </c>
      <c r="H24" s="299">
        <f>IF('BIFUbC-coal'!H24&gt;0,'E-Coal'!H72/'BIFUbC-coal'!H24,1)</f>
        <v>3.3396096703195773E-2</v>
      </c>
      <c r="I24" s="299">
        <f>IF('BIFUbC-coal'!I24&gt;0,'E-Coal'!I72/'BIFUbC-coal'!I24,1)</f>
        <v>3.2798706272014616E-2</v>
      </c>
      <c r="J24" s="299">
        <f>IF('BIFUbC-coal'!J24&gt;0,'E-Coal'!J72/'BIFUbC-coal'!J24,1)</f>
        <v>3.2895380517225632E-2</v>
      </c>
      <c r="K24" s="299">
        <f>IF('BIFUbC-coal'!K24&gt;0,'E-Coal'!K72/'BIFUbC-coal'!K24,1)</f>
        <v>3.2919223562354667E-2</v>
      </c>
      <c r="L24" s="299">
        <f>IF('BIFUbC-coal'!L24&gt;0,'E-Coal'!L72/'BIFUbC-coal'!L24,1)</f>
        <v>3.3211280673438884E-2</v>
      </c>
      <c r="M24" s="299">
        <f>IF('BIFUbC-coal'!M24&gt;0,'E-Coal'!M72/'BIFUbC-coal'!M24,1)</f>
        <v>3.3664816596804661E-2</v>
      </c>
      <c r="N24" s="299">
        <f>IF('BIFUbC-coal'!N24&gt;0,'E-Coal'!N72/'BIFUbC-coal'!N24,1)</f>
        <v>3.3744397187964952E-2</v>
      </c>
      <c r="O24" s="299">
        <f>IF('BIFUbC-coal'!O24&gt;0,'E-Coal'!O72/'BIFUbC-coal'!O24,1)</f>
        <v>3.3823278336950542E-2</v>
      </c>
      <c r="P24" s="299">
        <f>IF('BIFUbC-coal'!P24&gt;0,'E-Coal'!P72/'BIFUbC-coal'!P24,1)</f>
        <v>3.3901498373498137E-2</v>
      </c>
      <c r="Q24" s="299">
        <f>IF('BIFUbC-coal'!Q24&gt;0,'E-Coal'!Q72/'BIFUbC-coal'!Q24,1)</f>
        <v>3.3979092989630387E-2</v>
      </c>
      <c r="R24" s="299">
        <f>IF('BIFUbC-coal'!R24&gt;0,'E-Coal'!R72/'BIFUbC-coal'!R24,1)</f>
        <v>3.4056095365183753E-2</v>
      </c>
      <c r="S24" s="299">
        <f>IF('BIFUbC-coal'!S24&gt;0,'E-Coal'!S72/'BIFUbC-coal'!S24,1)</f>
        <v>3.4039922000745099E-2</v>
      </c>
      <c r="T24" s="299">
        <f>IF('BIFUbC-coal'!T24&gt;0,'E-Coal'!T72/'BIFUbC-coal'!T24,1)</f>
        <v>3.402335723692787E-2</v>
      </c>
      <c r="U24" s="299">
        <f>IF('BIFUbC-coal'!U24&gt;0,'E-Coal'!U72/'BIFUbC-coal'!U24,1)</f>
        <v>3.4006430046349616E-2</v>
      </c>
      <c r="V24" s="299">
        <f>IF('BIFUbC-coal'!V24&gt;0,'E-Coal'!V72/'BIFUbC-coal'!V24,1)</f>
        <v>3.3989167150347922E-2</v>
      </c>
      <c r="W24" s="299">
        <f>IF('BIFUbC-coal'!W24&gt;0,'E-Coal'!W72/'BIFUbC-coal'!W24,1)</f>
        <v>3.3971593152136548E-2</v>
      </c>
      <c r="X24" s="299">
        <f>IF('BIFUbC-coal'!X24&gt;0,'E-Coal'!X72/'BIFUbC-coal'!X24,1)</f>
        <v>3.3953730664477627E-2</v>
      </c>
      <c r="Y24" s="299">
        <f>IF('BIFUbC-coal'!Y24&gt;0,'E-Coal'!Y72/'BIFUbC-coal'!Y24,1)</f>
        <v>3.3935600431209148E-2</v>
      </c>
      <c r="Z24" s="299">
        <f>IF('BIFUbC-coal'!Z24&gt;0,'E-Coal'!Z72/'BIFUbC-coal'!Z24,1)</f>
        <v>3.391722144211641E-2</v>
      </c>
      <c r="AA24" s="299">
        <f>IF('BIFUbC-coal'!AA24&gt;0,'E-Coal'!AA72/'BIFUbC-coal'!AA24,1)</f>
        <v>3.3898611040757844E-2</v>
      </c>
      <c r="AB24" s="299">
        <f>IF('BIFUbC-coal'!AB24&gt;0,'E-Coal'!AB72/'BIFUbC-coal'!AB24,1)</f>
        <v>3.387978502495264E-2</v>
      </c>
      <c r="AC24" s="299">
        <f>IF('BIFUbC-coal'!AC24&gt;0,'E-Coal'!AC72/'BIFUbC-coal'!AC24,1)</f>
        <v>3.3860757739711263E-2</v>
      </c>
      <c r="AD24" s="299">
        <f>IF('BIFUbC-coal'!AD24&gt;0,'E-Coal'!AD72/'BIFUbC-coal'!AD24,1)</f>
        <v>3.3841542162442118E-2</v>
      </c>
      <c r="AE24" s="299">
        <f>IF('BIFUbC-coal'!AE24&gt;0,'E-Coal'!AE72/'BIFUbC-coal'!AE24,1)</f>
        <v>3.3822149980300253E-2</v>
      </c>
      <c r="AF24" s="299">
        <f>IF('BIFUbC-coal'!AF24&gt;0,'E-Coal'!AF72/'BIFUbC-coal'!AF24,1)</f>
        <v>3.380259165955659E-2</v>
      </c>
      <c r="AG24" s="299">
        <f>IF('BIFUbC-coal'!AG24&gt;0,'E-Coal'!AG72/'BIFUbC-coal'!AG24,1)</f>
        <v>3.3782876506861778E-2</v>
      </c>
      <c r="AH24" s="299">
        <f>IF('BIFUbC-coal'!AH24&gt;0,'E-Coal'!AH72/'BIFUbC-coal'!AH24,1)</f>
        <v>3.3763012722255563E-2</v>
      </c>
      <c r="AI24" s="299">
        <f>IF('BIFUbC-coal'!AI24&gt;0,'E-Coal'!AI72/'BIFUbC-coal'!AI24,1)</f>
        <v>3.3743007443731494E-2</v>
      </c>
      <c r="AJ24" s="299">
        <f>IF('BIFUbC-coal'!AJ24&gt;0,'E-Coal'!AJ72/'BIFUbC-coal'!AJ24,1)</f>
        <v>3.372286678310768E-2</v>
      </c>
      <c r="AK24" s="299">
        <f>IF('BIFUbC-coal'!AK24&gt;0,'E-Coal'!AK72/'BIFUbC-coal'!AK24,1)</f>
        <v>3.3702595852874315E-2</v>
      </c>
      <c r="AL24" s="299">
        <f>IF('BIFUbC-coal'!AL24&gt;0,'E-Coal'!AL72/'BIFUbC-coal'!AL24,1)</f>
        <v>3.3682198783588413E-2</v>
      </c>
      <c r="AM24" s="299">
        <f>IF('BIFUbC-coal'!AM24&gt;0,'E-Coal'!AM72/'BIFUbC-coal'!AM24,1)</f>
        <v>3.3661678731260143E-2</v>
      </c>
      <c r="AN24" s="299">
        <f>IF('BIFUbC-coal'!AN24&gt;0,'E-Coal'!AN72/'BIFUbC-coal'!AN24,1)</f>
        <v>3.3641037874022832E-2</v>
      </c>
      <c r="AO24" s="299">
        <f>IF('BIFUbC-coal'!AO24&gt;0,'E-Coal'!AO72/'BIFUbC-coal'!AO24,1)</f>
        <v>3.3620277397193116E-2</v>
      </c>
      <c r="AP24" s="299">
        <f>IF('BIFUbC-coal'!AP24&gt;0,'E-Coal'!AP72/'BIFUbC-coal'!AP24,1)</f>
        <v>3.3599397465604385E-2</v>
      </c>
      <c r="AQ24" s="299">
        <f>IF('BIFUbC-coal'!AQ24&gt;0,'E-Coal'!AQ72/'BIFUbC-coal'!AQ24,1)</f>
        <v>3.357569180631572E-2</v>
      </c>
    </row>
    <row r="25" spans="1:43" x14ac:dyDescent="0.2">
      <c r="A25" s="299" t="s">
        <v>112</v>
      </c>
      <c r="B25" s="299">
        <f>IF('BIFUbC-coal'!B25&gt;0,'E-Coal'!B73/'BIFUbC-coal'!B25,1)</f>
        <v>1</v>
      </c>
      <c r="C25" s="299">
        <f>IF('BIFUbC-coal'!C25&gt;0,'E-Coal'!C73/'BIFUbC-coal'!C25,1)</f>
        <v>1</v>
      </c>
      <c r="D25" s="299">
        <f>IF('BIFUbC-coal'!D25&gt;0,'E-Coal'!D73/'BIFUbC-coal'!D25,1)</f>
        <v>1</v>
      </c>
      <c r="E25" s="299">
        <f>IF('BIFUbC-coal'!E25&gt;0,'E-Coal'!E73/'BIFUbC-coal'!E25,1)</f>
        <v>1</v>
      </c>
      <c r="F25" s="299">
        <f>IF('BIFUbC-coal'!F25&gt;0,'E-Coal'!F73/'BIFUbC-coal'!F25,1)</f>
        <v>1</v>
      </c>
      <c r="G25" s="299">
        <f>IF('BIFUbC-coal'!G25&gt;0,'E-Coal'!G73/'BIFUbC-coal'!G25,1)</f>
        <v>1</v>
      </c>
      <c r="H25" s="299">
        <f>IF('BIFUbC-coal'!H25&gt;0,'E-Coal'!H73/'BIFUbC-coal'!H25,1)</f>
        <v>1</v>
      </c>
      <c r="I25" s="299">
        <f>IF('BIFUbC-coal'!I25&gt;0,'E-Coal'!I73/'BIFUbC-coal'!I25,1)</f>
        <v>1</v>
      </c>
      <c r="J25" s="299">
        <f>IF('BIFUbC-coal'!J25&gt;0,'E-Coal'!J73/'BIFUbC-coal'!J25,1)</f>
        <v>1</v>
      </c>
      <c r="K25" s="299">
        <f>IF('BIFUbC-coal'!K25&gt;0,'E-Coal'!K73/'BIFUbC-coal'!K25,1)</f>
        <v>1</v>
      </c>
      <c r="L25" s="299">
        <f>IF('BIFUbC-coal'!L25&gt;0,'E-Coal'!L73/'BIFUbC-coal'!L25,1)</f>
        <v>1</v>
      </c>
      <c r="M25" s="299">
        <f>IF('BIFUbC-coal'!M25&gt;0,'E-Coal'!M73/'BIFUbC-coal'!M25,1)</f>
        <v>1</v>
      </c>
      <c r="N25" s="299">
        <f>IF('BIFUbC-coal'!N25&gt;0,'E-Coal'!N73/'BIFUbC-coal'!N25,1)</f>
        <v>1</v>
      </c>
      <c r="O25" s="299">
        <f>IF('BIFUbC-coal'!O25&gt;0,'E-Coal'!O73/'BIFUbC-coal'!O25,1)</f>
        <v>1</v>
      </c>
      <c r="P25" s="299">
        <f>IF('BIFUbC-coal'!P25&gt;0,'E-Coal'!P73/'BIFUbC-coal'!P25,1)</f>
        <v>1</v>
      </c>
      <c r="Q25" s="299">
        <f>IF('BIFUbC-coal'!Q25&gt;0,'E-Coal'!Q73/'BIFUbC-coal'!Q25,1)</f>
        <v>1</v>
      </c>
      <c r="R25" s="299">
        <f>IF('BIFUbC-coal'!R25&gt;0,'E-Coal'!R73/'BIFUbC-coal'!R25,1)</f>
        <v>1</v>
      </c>
      <c r="S25" s="299">
        <f>IF('BIFUbC-coal'!S25&gt;0,'E-Coal'!S73/'BIFUbC-coal'!S25,1)</f>
        <v>1</v>
      </c>
      <c r="T25" s="299">
        <f>IF('BIFUbC-coal'!T25&gt;0,'E-Coal'!T73/'BIFUbC-coal'!T25,1)</f>
        <v>1</v>
      </c>
      <c r="U25" s="299">
        <f>IF('BIFUbC-coal'!U25&gt;0,'E-Coal'!U73/'BIFUbC-coal'!U25,1)</f>
        <v>1</v>
      </c>
      <c r="V25" s="299">
        <f>IF('BIFUbC-coal'!V25&gt;0,'E-Coal'!V73/'BIFUbC-coal'!V25,1)</f>
        <v>1</v>
      </c>
      <c r="W25" s="299">
        <f>IF('BIFUbC-coal'!W25&gt;0,'E-Coal'!W73/'BIFUbC-coal'!W25,1)</f>
        <v>1</v>
      </c>
      <c r="X25" s="299">
        <f>IF('BIFUbC-coal'!X25&gt;0,'E-Coal'!X73/'BIFUbC-coal'!X25,1)</f>
        <v>1</v>
      </c>
      <c r="Y25" s="299">
        <f>IF('BIFUbC-coal'!Y25&gt;0,'E-Coal'!Y73/'BIFUbC-coal'!Y25,1)</f>
        <v>1</v>
      </c>
      <c r="Z25" s="299">
        <f>IF('BIFUbC-coal'!Z25&gt;0,'E-Coal'!Z73/'BIFUbC-coal'!Z25,1)</f>
        <v>1</v>
      </c>
      <c r="AA25" s="299">
        <f>IF('BIFUbC-coal'!AA25&gt;0,'E-Coal'!AA73/'BIFUbC-coal'!AA25,1)</f>
        <v>1</v>
      </c>
      <c r="AB25" s="299">
        <f>IF('BIFUbC-coal'!AB25&gt;0,'E-Coal'!AB73/'BIFUbC-coal'!AB25,1)</f>
        <v>1</v>
      </c>
      <c r="AC25" s="299">
        <f>IF('BIFUbC-coal'!AC25&gt;0,'E-Coal'!AC73/'BIFUbC-coal'!AC25,1)</f>
        <v>1</v>
      </c>
      <c r="AD25" s="299">
        <f>IF('BIFUbC-coal'!AD25&gt;0,'E-Coal'!AD73/'BIFUbC-coal'!AD25,1)</f>
        <v>1</v>
      </c>
      <c r="AE25" s="299">
        <f>IF('BIFUbC-coal'!AE25&gt;0,'E-Coal'!AE73/'BIFUbC-coal'!AE25,1)</f>
        <v>1</v>
      </c>
      <c r="AF25" s="299">
        <f>IF('BIFUbC-coal'!AF25&gt;0,'E-Coal'!AF73/'BIFUbC-coal'!AF25,1)</f>
        <v>1</v>
      </c>
      <c r="AG25" s="299">
        <f>IF('BIFUbC-coal'!AG25&gt;0,'E-Coal'!AG73/'BIFUbC-coal'!AG25,1)</f>
        <v>1</v>
      </c>
      <c r="AH25" s="299">
        <f>IF('BIFUbC-coal'!AH25&gt;0,'E-Coal'!AH73/'BIFUbC-coal'!AH25,1)</f>
        <v>1</v>
      </c>
      <c r="AI25" s="299">
        <f>IF('BIFUbC-coal'!AI25&gt;0,'E-Coal'!AI73/'BIFUbC-coal'!AI25,1)</f>
        <v>1</v>
      </c>
      <c r="AJ25" s="299">
        <f>IF('BIFUbC-coal'!AJ25&gt;0,'E-Coal'!AJ73/'BIFUbC-coal'!AJ25,1)</f>
        <v>1</v>
      </c>
      <c r="AK25" s="299">
        <f>IF('BIFUbC-coal'!AK25&gt;0,'E-Coal'!AK73/'BIFUbC-coal'!AK25,1)</f>
        <v>1</v>
      </c>
      <c r="AL25" s="299">
        <f>IF('BIFUbC-coal'!AL25&gt;0,'E-Coal'!AL73/'BIFUbC-coal'!AL25,1)</f>
        <v>1</v>
      </c>
      <c r="AM25" s="299">
        <f>IF('BIFUbC-coal'!AM25&gt;0,'E-Coal'!AM73/'BIFUbC-coal'!AM25,1)</f>
        <v>1</v>
      </c>
      <c r="AN25" s="299">
        <f>IF('BIFUbC-coal'!AN25&gt;0,'E-Coal'!AN73/'BIFUbC-coal'!AN25,1)</f>
        <v>1</v>
      </c>
      <c r="AO25" s="299">
        <f>IF('BIFUbC-coal'!AO25&gt;0,'E-Coal'!AO73/'BIFUbC-coal'!AO25,1)</f>
        <v>1</v>
      </c>
      <c r="AP25" s="299">
        <f>IF('BIFUbC-coal'!AP25&gt;0,'E-Coal'!AP73/'BIFUbC-coal'!AP25,1)</f>
        <v>1</v>
      </c>
      <c r="AQ25" s="299">
        <f>IF('BIFUbC-coal'!AQ25&gt;0,'E-Coal'!AQ73/'BIFUbC-coal'!AQ25,1)</f>
        <v>1</v>
      </c>
    </row>
    <row r="26" spans="1:43" x14ac:dyDescent="0.2">
      <c r="A26" s="299" t="s">
        <v>113</v>
      </c>
      <c r="B26" s="299">
        <f>IF('BIFUbC-coal'!B26&gt;0,'E-Coal'!B74/'BIFUbC-coal'!B26,1)</f>
        <v>1</v>
      </c>
      <c r="C26" s="299">
        <f>IF('BIFUbC-coal'!C26&gt;0,'E-Coal'!C74/'BIFUbC-coal'!C26,1)</f>
        <v>1</v>
      </c>
      <c r="D26" s="299">
        <f>IF('BIFUbC-coal'!D26&gt;0,'E-Coal'!D74/'BIFUbC-coal'!D26,1)</f>
        <v>1</v>
      </c>
      <c r="E26" s="299">
        <f>IF('BIFUbC-coal'!E26&gt;0,'E-Coal'!E74/'BIFUbC-coal'!E26,1)</f>
        <v>1</v>
      </c>
      <c r="F26" s="299">
        <f>IF('BIFUbC-coal'!F26&gt;0,'E-Coal'!F74/'BIFUbC-coal'!F26,1)</f>
        <v>1</v>
      </c>
      <c r="G26" s="299">
        <f>IF('BIFUbC-coal'!G26&gt;0,'E-Coal'!G74/'BIFUbC-coal'!G26,1)</f>
        <v>1</v>
      </c>
      <c r="H26" s="299">
        <f>IF('BIFUbC-coal'!H26&gt;0,'E-Coal'!H74/'BIFUbC-coal'!H26,1)</f>
        <v>1</v>
      </c>
      <c r="I26" s="299">
        <f>IF('BIFUbC-coal'!I26&gt;0,'E-Coal'!I74/'BIFUbC-coal'!I26,1)</f>
        <v>1</v>
      </c>
      <c r="J26" s="299">
        <f>IF('BIFUbC-coal'!J26&gt;0,'E-Coal'!J74/'BIFUbC-coal'!J26,1)</f>
        <v>1</v>
      </c>
      <c r="K26" s="299">
        <f>IF('BIFUbC-coal'!K26&gt;0,'E-Coal'!K74/'BIFUbC-coal'!K26,1)</f>
        <v>1</v>
      </c>
      <c r="L26" s="299">
        <f>IF('BIFUbC-coal'!L26&gt;0,'E-Coal'!L74/'BIFUbC-coal'!L26,1)</f>
        <v>1</v>
      </c>
      <c r="M26" s="299">
        <f>IF('BIFUbC-coal'!M26&gt;0,'E-Coal'!M74/'BIFUbC-coal'!M26,1)</f>
        <v>1</v>
      </c>
      <c r="N26" s="299">
        <f>IF('BIFUbC-coal'!N26&gt;0,'E-Coal'!N74/'BIFUbC-coal'!N26,1)</f>
        <v>1</v>
      </c>
      <c r="O26" s="299">
        <f>IF('BIFUbC-coal'!O26&gt;0,'E-Coal'!O74/'BIFUbC-coal'!O26,1)</f>
        <v>1</v>
      </c>
      <c r="P26" s="299">
        <f>IF('BIFUbC-coal'!P26&gt;0,'E-Coal'!P74/'BIFUbC-coal'!P26,1)</f>
        <v>1</v>
      </c>
      <c r="Q26" s="299">
        <f>IF('BIFUbC-coal'!Q26&gt;0,'E-Coal'!Q74/'BIFUbC-coal'!Q26,1)</f>
        <v>1</v>
      </c>
      <c r="R26" s="299">
        <f>IF('BIFUbC-coal'!R26&gt;0,'E-Coal'!R74/'BIFUbC-coal'!R26,1)</f>
        <v>1</v>
      </c>
      <c r="S26" s="299">
        <f>IF('BIFUbC-coal'!S26&gt;0,'E-Coal'!S74/'BIFUbC-coal'!S26,1)</f>
        <v>1</v>
      </c>
      <c r="T26" s="299">
        <f>IF('BIFUbC-coal'!T26&gt;0,'E-Coal'!T74/'BIFUbC-coal'!T26,1)</f>
        <v>1</v>
      </c>
      <c r="U26" s="299">
        <f>IF('BIFUbC-coal'!U26&gt;0,'E-Coal'!U74/'BIFUbC-coal'!U26,1)</f>
        <v>1</v>
      </c>
      <c r="V26" s="299">
        <f>IF('BIFUbC-coal'!V26&gt;0,'E-Coal'!V74/'BIFUbC-coal'!V26,1)</f>
        <v>1</v>
      </c>
      <c r="W26" s="299">
        <f>IF('BIFUbC-coal'!W26&gt;0,'E-Coal'!W74/'BIFUbC-coal'!W26,1)</f>
        <v>1</v>
      </c>
      <c r="X26" s="299">
        <f>IF('BIFUbC-coal'!X26&gt;0,'E-Coal'!X74/'BIFUbC-coal'!X26,1)</f>
        <v>1</v>
      </c>
      <c r="Y26" s="299">
        <f>IF('BIFUbC-coal'!Y26&gt;0,'E-Coal'!Y74/'BIFUbC-coal'!Y26,1)</f>
        <v>1</v>
      </c>
      <c r="Z26" s="299">
        <f>IF('BIFUbC-coal'!Z26&gt;0,'E-Coal'!Z74/'BIFUbC-coal'!Z26,1)</f>
        <v>1</v>
      </c>
      <c r="AA26" s="299">
        <f>IF('BIFUbC-coal'!AA26&gt;0,'E-Coal'!AA74/'BIFUbC-coal'!AA26,1)</f>
        <v>1</v>
      </c>
      <c r="AB26" s="299">
        <f>IF('BIFUbC-coal'!AB26&gt;0,'E-Coal'!AB74/'BIFUbC-coal'!AB26,1)</f>
        <v>1</v>
      </c>
      <c r="AC26" s="299">
        <f>IF('BIFUbC-coal'!AC26&gt;0,'E-Coal'!AC74/'BIFUbC-coal'!AC26,1)</f>
        <v>1</v>
      </c>
      <c r="AD26" s="299">
        <f>IF('BIFUbC-coal'!AD26&gt;0,'E-Coal'!AD74/'BIFUbC-coal'!AD26,1)</f>
        <v>1</v>
      </c>
      <c r="AE26" s="299">
        <f>IF('BIFUbC-coal'!AE26&gt;0,'E-Coal'!AE74/'BIFUbC-coal'!AE26,1)</f>
        <v>1</v>
      </c>
      <c r="AF26" s="299">
        <f>IF('BIFUbC-coal'!AF26&gt;0,'E-Coal'!AF74/'BIFUbC-coal'!AF26,1)</f>
        <v>1</v>
      </c>
      <c r="AG26" s="299">
        <f>IF('BIFUbC-coal'!AG26&gt;0,'E-Coal'!AG74/'BIFUbC-coal'!AG26,1)</f>
        <v>1</v>
      </c>
      <c r="AH26" s="299">
        <f>IF('BIFUbC-coal'!AH26&gt;0,'E-Coal'!AH74/'BIFUbC-coal'!AH26,1)</f>
        <v>1</v>
      </c>
      <c r="AI26" s="299">
        <f>IF('BIFUbC-coal'!AI26&gt;0,'E-Coal'!AI74/'BIFUbC-coal'!AI26,1)</f>
        <v>1</v>
      </c>
      <c r="AJ26" s="299">
        <f>IF('BIFUbC-coal'!AJ26&gt;0,'E-Coal'!AJ74/'BIFUbC-coal'!AJ26,1)</f>
        <v>1</v>
      </c>
      <c r="AK26" s="299">
        <f>IF('BIFUbC-coal'!AK26&gt;0,'E-Coal'!AK74/'BIFUbC-coal'!AK26,1)</f>
        <v>1</v>
      </c>
      <c r="AL26" s="299">
        <f>IF('BIFUbC-coal'!AL26&gt;0,'E-Coal'!AL74/'BIFUbC-coal'!AL26,1)</f>
        <v>1</v>
      </c>
      <c r="AM26" s="299">
        <f>IF('BIFUbC-coal'!AM26&gt;0,'E-Coal'!AM74/'BIFUbC-coal'!AM26,1)</f>
        <v>1</v>
      </c>
      <c r="AN26" s="299">
        <f>IF('BIFUbC-coal'!AN26&gt;0,'E-Coal'!AN74/'BIFUbC-coal'!AN26,1)</f>
        <v>1</v>
      </c>
      <c r="AO26" s="299">
        <f>IF('BIFUbC-coal'!AO26&gt;0,'E-Coal'!AO74/'BIFUbC-coal'!AO26,1)</f>
        <v>1</v>
      </c>
      <c r="AP26" s="299">
        <f>IF('BIFUbC-coal'!AP26&gt;0,'E-Coal'!AP74/'BIFUbC-coal'!AP26,1)</f>
        <v>1</v>
      </c>
      <c r="AQ26" s="299">
        <f>IF('BIFUbC-coal'!AQ26&gt;0,'E-Coal'!AQ74/'BIFUbC-coal'!AQ26,1)</f>
        <v>1</v>
      </c>
    </row>
  </sheetData>
  <phoneticPr fontId="3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D7BF-9F85-41B9-9491-39235FD24CF0}">
  <sheetPr codeName="Sheet47"/>
  <dimension ref="A1:AQ26"/>
  <sheetViews>
    <sheetView workbookViewId="0"/>
  </sheetViews>
  <sheetFormatPr defaultColWidth="9" defaultRowHeight="12.75" x14ac:dyDescent="0.2"/>
  <cols>
    <col min="1" max="1" width="26.625" style="299" customWidth="1"/>
    <col min="2" max="16384" width="9" style="299"/>
  </cols>
  <sheetData>
    <row r="1" spans="1:43" x14ac:dyDescent="0.2">
      <c r="A1" s="299" t="s">
        <v>362</v>
      </c>
      <c r="B1" s="299">
        <v>2019</v>
      </c>
      <c r="C1" s="299">
        <v>2020</v>
      </c>
      <c r="D1" s="299">
        <v>2021</v>
      </c>
      <c r="E1" s="299">
        <v>2022</v>
      </c>
      <c r="F1" s="299">
        <v>2023</v>
      </c>
      <c r="G1" s="299">
        <v>2024</v>
      </c>
      <c r="H1" s="299">
        <v>2025</v>
      </c>
      <c r="I1" s="299">
        <v>2026</v>
      </c>
      <c r="J1" s="299">
        <v>2027</v>
      </c>
      <c r="K1" s="299">
        <v>2028</v>
      </c>
      <c r="L1" s="299">
        <v>2029</v>
      </c>
      <c r="M1" s="299">
        <v>2030</v>
      </c>
      <c r="N1" s="299">
        <v>2031</v>
      </c>
      <c r="O1" s="299">
        <v>2032</v>
      </c>
      <c r="P1" s="299">
        <v>2033</v>
      </c>
      <c r="Q1" s="299">
        <v>2034</v>
      </c>
      <c r="R1" s="299">
        <v>2035</v>
      </c>
      <c r="S1" s="299">
        <v>2036</v>
      </c>
      <c r="T1" s="299">
        <v>2037</v>
      </c>
      <c r="U1" s="299">
        <v>2038</v>
      </c>
      <c r="V1" s="299">
        <v>2039</v>
      </c>
      <c r="W1" s="299">
        <v>2040</v>
      </c>
      <c r="X1" s="299">
        <v>2041</v>
      </c>
      <c r="Y1" s="299">
        <v>2042</v>
      </c>
      <c r="Z1" s="299">
        <v>2043</v>
      </c>
      <c r="AA1" s="299">
        <v>2044</v>
      </c>
      <c r="AB1" s="299">
        <v>2045</v>
      </c>
      <c r="AC1" s="299">
        <v>2046</v>
      </c>
      <c r="AD1" s="299">
        <v>2047</v>
      </c>
      <c r="AE1" s="299">
        <v>2048</v>
      </c>
      <c r="AF1" s="299">
        <v>2049</v>
      </c>
      <c r="AG1" s="299">
        <v>2050</v>
      </c>
      <c r="AH1" s="299">
        <v>2051</v>
      </c>
      <c r="AI1" s="299">
        <v>2052</v>
      </c>
      <c r="AJ1" s="299">
        <v>2053</v>
      </c>
      <c r="AK1" s="299">
        <v>2054</v>
      </c>
      <c r="AL1" s="299">
        <v>2055</v>
      </c>
      <c r="AM1" s="299">
        <v>2056</v>
      </c>
      <c r="AN1" s="299">
        <v>2057</v>
      </c>
      <c r="AO1" s="299">
        <v>2058</v>
      </c>
      <c r="AP1" s="299">
        <v>2059</v>
      </c>
      <c r="AQ1" s="299">
        <v>2060</v>
      </c>
    </row>
    <row r="2" spans="1:43" x14ac:dyDescent="0.2">
      <c r="A2" s="299" t="s">
        <v>89</v>
      </c>
      <c r="B2" s="299">
        <f>IF('BIFUbC-LPG-propane-or-butane'!B2&gt;0,'E-LPG propane or butane'!B50/'BIFUbC-LPG-propane-or-butane'!B2,1)</f>
        <v>1</v>
      </c>
      <c r="C2" s="299">
        <f>IF('BIFUbC-LPG-propane-or-butane'!C2&gt;0,'E-LPG propane or butane'!C50/'BIFUbC-LPG-propane-or-butane'!C2,1)</f>
        <v>1</v>
      </c>
      <c r="D2" s="299">
        <f>IF('BIFUbC-LPG-propane-or-butane'!D2&gt;0,'E-LPG propane or butane'!D50/'BIFUbC-LPG-propane-or-butane'!D2,1)</f>
        <v>1</v>
      </c>
      <c r="E2" s="299">
        <f>IF('BIFUbC-LPG-propane-or-butane'!E2&gt;0,'E-LPG propane or butane'!E50/'BIFUbC-LPG-propane-or-butane'!E2,1)</f>
        <v>1</v>
      </c>
      <c r="F2" s="299">
        <f>IF('BIFUbC-LPG-propane-or-butane'!F2&gt;0,'E-LPG propane or butane'!F50/'BIFUbC-LPG-propane-or-butane'!F2,1)</f>
        <v>1</v>
      </c>
      <c r="G2" s="299">
        <f>IF('BIFUbC-LPG-propane-or-butane'!G2&gt;0,'E-LPG propane or butane'!G50/'BIFUbC-LPG-propane-or-butane'!G2,1)</f>
        <v>1</v>
      </c>
      <c r="H2" s="299">
        <f>IF('BIFUbC-LPG-propane-or-butane'!H2&gt;0,'E-LPG propane or butane'!H50/'BIFUbC-LPG-propane-or-butane'!H2,1)</f>
        <v>1</v>
      </c>
      <c r="I2" s="299">
        <f>IF('BIFUbC-LPG-propane-or-butane'!I2&gt;0,'E-LPG propane or butane'!I50/'BIFUbC-LPG-propane-or-butane'!I2,1)</f>
        <v>1</v>
      </c>
      <c r="J2" s="299">
        <f>IF('BIFUbC-LPG-propane-or-butane'!J2&gt;0,'E-LPG propane or butane'!J50/'BIFUbC-LPG-propane-or-butane'!J2,1)</f>
        <v>1</v>
      </c>
      <c r="K2" s="299">
        <f>IF('BIFUbC-LPG-propane-or-butane'!K2&gt;0,'E-LPG propane or butane'!K50/'BIFUbC-LPG-propane-or-butane'!K2,1)</f>
        <v>1</v>
      </c>
      <c r="L2" s="299">
        <f>IF('BIFUbC-LPG-propane-or-butane'!L2&gt;0,'E-LPG propane or butane'!L50/'BIFUbC-LPG-propane-or-butane'!L2,1)</f>
        <v>1</v>
      </c>
      <c r="M2" s="299">
        <f>IF('BIFUbC-LPG-propane-or-butane'!M2&gt;0,'E-LPG propane or butane'!M50/'BIFUbC-LPG-propane-or-butane'!M2,1)</f>
        <v>1</v>
      </c>
      <c r="N2" s="299">
        <f>IF('BIFUbC-LPG-propane-or-butane'!N2&gt;0,'E-LPG propane or butane'!N50/'BIFUbC-LPG-propane-or-butane'!N2,1)</f>
        <v>1</v>
      </c>
      <c r="O2" s="299">
        <f>IF('BIFUbC-LPG-propane-or-butane'!O2&gt;0,'E-LPG propane or butane'!O50/'BIFUbC-LPG-propane-or-butane'!O2,1)</f>
        <v>1</v>
      </c>
      <c r="P2" s="299">
        <f>IF('BIFUbC-LPG-propane-or-butane'!P2&gt;0,'E-LPG propane or butane'!P50/'BIFUbC-LPG-propane-or-butane'!P2,1)</f>
        <v>1</v>
      </c>
      <c r="Q2" s="299">
        <f>IF('BIFUbC-LPG-propane-or-butane'!Q2&gt;0,'E-LPG propane or butane'!Q50/'BIFUbC-LPG-propane-or-butane'!Q2,1)</f>
        <v>1</v>
      </c>
      <c r="R2" s="299">
        <f>IF('BIFUbC-LPG-propane-or-butane'!R2&gt;0,'E-LPG propane or butane'!R50/'BIFUbC-LPG-propane-or-butane'!R2,1)</f>
        <v>1</v>
      </c>
      <c r="S2" s="299">
        <f>IF('BIFUbC-LPG-propane-or-butane'!S2&gt;0,'E-LPG propane or butane'!S50/'BIFUbC-LPG-propane-or-butane'!S2,1)</f>
        <v>1</v>
      </c>
      <c r="T2" s="299">
        <f>IF('BIFUbC-LPG-propane-or-butane'!T2&gt;0,'E-LPG propane or butane'!T50/'BIFUbC-LPG-propane-or-butane'!T2,1)</f>
        <v>1</v>
      </c>
      <c r="U2" s="299">
        <f>IF('BIFUbC-LPG-propane-or-butane'!U2&gt;0,'E-LPG propane or butane'!U50/'BIFUbC-LPG-propane-or-butane'!U2,1)</f>
        <v>1</v>
      </c>
      <c r="V2" s="299">
        <f>IF('BIFUbC-LPG-propane-or-butane'!V2&gt;0,'E-LPG propane or butane'!V50/'BIFUbC-LPG-propane-or-butane'!V2,1)</f>
        <v>1</v>
      </c>
      <c r="W2" s="299">
        <f>IF('BIFUbC-LPG-propane-or-butane'!W2&gt;0,'E-LPG propane or butane'!W50/'BIFUbC-LPG-propane-or-butane'!W2,1)</f>
        <v>1</v>
      </c>
      <c r="X2" s="299">
        <f>IF('BIFUbC-LPG-propane-or-butane'!X2&gt;0,'E-LPG propane or butane'!X50/'BIFUbC-LPG-propane-or-butane'!X2,1)</f>
        <v>1</v>
      </c>
      <c r="Y2" s="299">
        <f>IF('BIFUbC-LPG-propane-or-butane'!Y2&gt;0,'E-LPG propane or butane'!Y50/'BIFUbC-LPG-propane-or-butane'!Y2,1)</f>
        <v>1</v>
      </c>
      <c r="Z2" s="299">
        <f>IF('BIFUbC-LPG-propane-or-butane'!Z2&gt;0,'E-LPG propane or butane'!Z50/'BIFUbC-LPG-propane-or-butane'!Z2,1)</f>
        <v>1</v>
      </c>
      <c r="AA2" s="299">
        <f>IF('BIFUbC-LPG-propane-or-butane'!AA2&gt;0,'E-LPG propane or butane'!AA50/'BIFUbC-LPG-propane-or-butane'!AA2,1)</f>
        <v>1</v>
      </c>
      <c r="AB2" s="299">
        <f>IF('BIFUbC-LPG-propane-or-butane'!AB2&gt;0,'E-LPG propane or butane'!AB50/'BIFUbC-LPG-propane-or-butane'!AB2,1)</f>
        <v>1</v>
      </c>
      <c r="AC2" s="299">
        <f>IF('BIFUbC-LPG-propane-or-butane'!AC2&gt;0,'E-LPG propane or butane'!AC50/'BIFUbC-LPG-propane-or-butane'!AC2,1)</f>
        <v>1</v>
      </c>
      <c r="AD2" s="299">
        <f>IF('BIFUbC-LPG-propane-or-butane'!AD2&gt;0,'E-LPG propane or butane'!AD50/'BIFUbC-LPG-propane-or-butane'!AD2,1)</f>
        <v>1</v>
      </c>
      <c r="AE2" s="299">
        <f>IF('BIFUbC-LPG-propane-or-butane'!AE2&gt;0,'E-LPG propane or butane'!AE50/'BIFUbC-LPG-propane-or-butane'!AE2,1)</f>
        <v>1</v>
      </c>
      <c r="AF2" s="299">
        <f>IF('BIFUbC-LPG-propane-or-butane'!AF2&gt;0,'E-LPG propane or butane'!AF50/'BIFUbC-LPG-propane-or-butane'!AF2,1)</f>
        <v>1</v>
      </c>
      <c r="AG2" s="299">
        <f>IF('BIFUbC-LPG-propane-or-butane'!AG2&gt;0,'E-LPG propane or butane'!AG50/'BIFUbC-LPG-propane-or-butane'!AG2,1)</f>
        <v>1</v>
      </c>
      <c r="AH2" s="299">
        <f>IF('BIFUbC-LPG-propane-or-butane'!AH2&gt;0,'E-LPG propane or butane'!AH50/'BIFUbC-LPG-propane-or-butane'!AH2,1)</f>
        <v>1</v>
      </c>
      <c r="AI2" s="299">
        <f>IF('BIFUbC-LPG-propane-or-butane'!AI2&gt;0,'E-LPG propane or butane'!AI50/'BIFUbC-LPG-propane-or-butane'!AI2,1)</f>
        <v>1</v>
      </c>
      <c r="AJ2" s="299">
        <f>IF('BIFUbC-LPG-propane-or-butane'!AJ2&gt;0,'E-LPG propane or butane'!AJ50/'BIFUbC-LPG-propane-or-butane'!AJ2,1)</f>
        <v>1</v>
      </c>
      <c r="AK2" s="299">
        <f>IF('BIFUbC-LPG-propane-or-butane'!AK2&gt;0,'E-LPG propane or butane'!AK50/'BIFUbC-LPG-propane-or-butane'!AK2,1)</f>
        <v>1</v>
      </c>
      <c r="AL2" s="299">
        <f>IF('BIFUbC-LPG-propane-or-butane'!AL2&gt;0,'E-LPG propane or butane'!AL50/'BIFUbC-LPG-propane-or-butane'!AL2,1)</f>
        <v>1</v>
      </c>
      <c r="AM2" s="299">
        <f>IF('BIFUbC-LPG-propane-or-butane'!AM2&gt;0,'E-LPG propane or butane'!AM50/'BIFUbC-LPG-propane-or-butane'!AM2,1)</f>
        <v>1</v>
      </c>
      <c r="AN2" s="299">
        <f>IF('BIFUbC-LPG-propane-or-butane'!AN2&gt;0,'E-LPG propane or butane'!AN50/'BIFUbC-LPG-propane-or-butane'!AN2,1)</f>
        <v>1</v>
      </c>
      <c r="AO2" s="299">
        <f>IF('BIFUbC-LPG-propane-or-butane'!AO2&gt;0,'E-LPG propane or butane'!AO50/'BIFUbC-LPG-propane-or-butane'!AO2,1)</f>
        <v>1</v>
      </c>
      <c r="AP2" s="299">
        <f>IF('BIFUbC-LPG-propane-or-butane'!AP2&gt;0,'E-LPG propane or butane'!AP50/'BIFUbC-LPG-propane-or-butane'!AP2,1)</f>
        <v>1</v>
      </c>
      <c r="AQ2" s="299">
        <f>IF('BIFUbC-LPG-propane-or-butane'!AQ2&gt;0,'E-LPG propane or butane'!AQ50/'BIFUbC-LPG-propane-or-butane'!AQ2,1)</f>
        <v>1</v>
      </c>
    </row>
    <row r="3" spans="1:43" x14ac:dyDescent="0.2">
      <c r="A3" s="299" t="s">
        <v>90</v>
      </c>
      <c r="B3" s="299">
        <f>IF('BIFUbC-LPG-propane-or-butane'!B3&gt;0,'E-LPG propane or butane'!B51/'BIFUbC-LPG-propane-or-butane'!B3,1)</f>
        <v>1</v>
      </c>
      <c r="C3" s="299">
        <f>IF('BIFUbC-LPG-propane-or-butane'!C3&gt;0,'E-LPG propane or butane'!C51/'BIFUbC-LPG-propane-or-butane'!C3,1)</f>
        <v>1</v>
      </c>
      <c r="D3" s="299">
        <f>IF('BIFUbC-LPG-propane-or-butane'!D3&gt;0,'E-LPG propane or butane'!D51/'BIFUbC-LPG-propane-or-butane'!D3,1)</f>
        <v>1</v>
      </c>
      <c r="E3" s="299">
        <f>IF('BIFUbC-LPG-propane-or-butane'!E3&gt;0,'E-LPG propane or butane'!E51/'BIFUbC-LPG-propane-or-butane'!E3,1)</f>
        <v>1</v>
      </c>
      <c r="F3" s="299">
        <f>IF('BIFUbC-LPG-propane-or-butane'!F3&gt;0,'E-LPG propane or butane'!F51/'BIFUbC-LPG-propane-or-butane'!F3,1)</f>
        <v>1</v>
      </c>
      <c r="G3" s="299">
        <f>IF('BIFUbC-LPG-propane-or-butane'!G3&gt;0,'E-LPG propane or butane'!G51/'BIFUbC-LPG-propane-or-butane'!G3,1)</f>
        <v>1</v>
      </c>
      <c r="H3" s="299">
        <f>IF('BIFUbC-LPG-propane-or-butane'!H3&gt;0,'E-LPG propane or butane'!H51/'BIFUbC-LPG-propane-or-butane'!H3,1)</f>
        <v>1</v>
      </c>
      <c r="I3" s="299">
        <f>IF('BIFUbC-LPG-propane-or-butane'!I3&gt;0,'E-LPG propane or butane'!I51/'BIFUbC-LPG-propane-or-butane'!I3,1)</f>
        <v>1</v>
      </c>
      <c r="J3" s="299">
        <f>IF('BIFUbC-LPG-propane-or-butane'!J3&gt;0,'E-LPG propane or butane'!J51/'BIFUbC-LPG-propane-or-butane'!J3,1)</f>
        <v>1</v>
      </c>
      <c r="K3" s="299">
        <f>IF('BIFUbC-LPG-propane-or-butane'!K3&gt;0,'E-LPG propane or butane'!K51/'BIFUbC-LPG-propane-or-butane'!K3,1)</f>
        <v>1</v>
      </c>
      <c r="L3" s="299">
        <f>IF('BIFUbC-LPG-propane-or-butane'!L3&gt;0,'E-LPG propane or butane'!L51/'BIFUbC-LPG-propane-or-butane'!L3,1)</f>
        <v>1</v>
      </c>
      <c r="M3" s="299">
        <f>IF('BIFUbC-LPG-propane-or-butane'!M3&gt;0,'E-LPG propane or butane'!M51/'BIFUbC-LPG-propane-or-butane'!M3,1)</f>
        <v>1</v>
      </c>
      <c r="N3" s="299">
        <f>IF('BIFUbC-LPG-propane-or-butane'!N3&gt;0,'E-LPG propane or butane'!N51/'BIFUbC-LPG-propane-or-butane'!N3,1)</f>
        <v>1</v>
      </c>
      <c r="O3" s="299">
        <f>IF('BIFUbC-LPG-propane-or-butane'!O3&gt;0,'E-LPG propane or butane'!O51/'BIFUbC-LPG-propane-or-butane'!O3,1)</f>
        <v>1</v>
      </c>
      <c r="P3" s="299">
        <f>IF('BIFUbC-LPG-propane-or-butane'!P3&gt;0,'E-LPG propane or butane'!P51/'BIFUbC-LPG-propane-or-butane'!P3,1)</f>
        <v>1</v>
      </c>
      <c r="Q3" s="299">
        <f>IF('BIFUbC-LPG-propane-or-butane'!Q3&gt;0,'E-LPG propane or butane'!Q51/'BIFUbC-LPG-propane-or-butane'!Q3,1)</f>
        <v>1</v>
      </c>
      <c r="R3" s="299">
        <f>IF('BIFUbC-LPG-propane-or-butane'!R3&gt;0,'E-LPG propane or butane'!R51/'BIFUbC-LPG-propane-or-butane'!R3,1)</f>
        <v>1</v>
      </c>
      <c r="S3" s="299">
        <f>IF('BIFUbC-LPG-propane-or-butane'!S3&gt;0,'E-LPG propane or butane'!S51/'BIFUbC-LPG-propane-or-butane'!S3,1)</f>
        <v>1</v>
      </c>
      <c r="T3" s="299">
        <f>IF('BIFUbC-LPG-propane-or-butane'!T3&gt;0,'E-LPG propane or butane'!T51/'BIFUbC-LPG-propane-or-butane'!T3,1)</f>
        <v>1</v>
      </c>
      <c r="U3" s="299">
        <f>IF('BIFUbC-LPG-propane-or-butane'!U3&gt;0,'E-LPG propane or butane'!U51/'BIFUbC-LPG-propane-or-butane'!U3,1)</f>
        <v>1</v>
      </c>
      <c r="V3" s="299">
        <f>IF('BIFUbC-LPG-propane-or-butane'!V3&gt;0,'E-LPG propane or butane'!V51/'BIFUbC-LPG-propane-or-butane'!V3,1)</f>
        <v>1</v>
      </c>
      <c r="W3" s="299">
        <f>IF('BIFUbC-LPG-propane-or-butane'!W3&gt;0,'E-LPG propane or butane'!W51/'BIFUbC-LPG-propane-or-butane'!W3,1)</f>
        <v>1</v>
      </c>
      <c r="X3" s="299">
        <f>IF('BIFUbC-LPG-propane-or-butane'!X3&gt;0,'E-LPG propane or butane'!X51/'BIFUbC-LPG-propane-or-butane'!X3,1)</f>
        <v>1</v>
      </c>
      <c r="Y3" s="299">
        <f>IF('BIFUbC-LPG-propane-or-butane'!Y3&gt;0,'E-LPG propane or butane'!Y51/'BIFUbC-LPG-propane-or-butane'!Y3,1)</f>
        <v>1</v>
      </c>
      <c r="Z3" s="299">
        <f>IF('BIFUbC-LPG-propane-or-butane'!Z3&gt;0,'E-LPG propane or butane'!Z51/'BIFUbC-LPG-propane-or-butane'!Z3,1)</f>
        <v>1</v>
      </c>
      <c r="AA3" s="299">
        <f>IF('BIFUbC-LPG-propane-or-butane'!AA3&gt;0,'E-LPG propane or butane'!AA51/'BIFUbC-LPG-propane-or-butane'!AA3,1)</f>
        <v>1</v>
      </c>
      <c r="AB3" s="299">
        <f>IF('BIFUbC-LPG-propane-or-butane'!AB3&gt;0,'E-LPG propane or butane'!AB51/'BIFUbC-LPG-propane-or-butane'!AB3,1)</f>
        <v>1</v>
      </c>
      <c r="AC3" s="299">
        <f>IF('BIFUbC-LPG-propane-or-butane'!AC3&gt;0,'E-LPG propane or butane'!AC51/'BIFUbC-LPG-propane-or-butane'!AC3,1)</f>
        <v>1</v>
      </c>
      <c r="AD3" s="299">
        <f>IF('BIFUbC-LPG-propane-or-butane'!AD3&gt;0,'E-LPG propane or butane'!AD51/'BIFUbC-LPG-propane-or-butane'!AD3,1)</f>
        <v>1</v>
      </c>
      <c r="AE3" s="299">
        <f>IF('BIFUbC-LPG-propane-or-butane'!AE3&gt;0,'E-LPG propane or butane'!AE51/'BIFUbC-LPG-propane-or-butane'!AE3,1)</f>
        <v>1</v>
      </c>
      <c r="AF3" s="299">
        <f>IF('BIFUbC-LPG-propane-or-butane'!AF3&gt;0,'E-LPG propane or butane'!AF51/'BIFUbC-LPG-propane-or-butane'!AF3,1)</f>
        <v>1</v>
      </c>
      <c r="AG3" s="299">
        <f>IF('BIFUbC-LPG-propane-or-butane'!AG3&gt;0,'E-LPG propane or butane'!AG51/'BIFUbC-LPG-propane-or-butane'!AG3,1)</f>
        <v>1</v>
      </c>
      <c r="AH3" s="299">
        <f>IF('BIFUbC-LPG-propane-or-butane'!AH3&gt;0,'E-LPG propane or butane'!AH51/'BIFUbC-LPG-propane-or-butane'!AH3,1)</f>
        <v>1</v>
      </c>
      <c r="AI3" s="299">
        <f>IF('BIFUbC-LPG-propane-or-butane'!AI3&gt;0,'E-LPG propane or butane'!AI51/'BIFUbC-LPG-propane-or-butane'!AI3,1)</f>
        <v>1</v>
      </c>
      <c r="AJ3" s="299">
        <f>IF('BIFUbC-LPG-propane-or-butane'!AJ3&gt;0,'E-LPG propane or butane'!AJ51/'BIFUbC-LPG-propane-or-butane'!AJ3,1)</f>
        <v>1</v>
      </c>
      <c r="AK3" s="299">
        <f>IF('BIFUbC-LPG-propane-or-butane'!AK3&gt;0,'E-LPG propane or butane'!AK51/'BIFUbC-LPG-propane-or-butane'!AK3,1)</f>
        <v>1</v>
      </c>
      <c r="AL3" s="299">
        <f>IF('BIFUbC-LPG-propane-or-butane'!AL3&gt;0,'E-LPG propane or butane'!AL51/'BIFUbC-LPG-propane-or-butane'!AL3,1)</f>
        <v>1</v>
      </c>
      <c r="AM3" s="299">
        <f>IF('BIFUbC-LPG-propane-or-butane'!AM3&gt;0,'E-LPG propane or butane'!AM51/'BIFUbC-LPG-propane-or-butane'!AM3,1)</f>
        <v>1</v>
      </c>
      <c r="AN3" s="299">
        <f>IF('BIFUbC-LPG-propane-or-butane'!AN3&gt;0,'E-LPG propane or butane'!AN51/'BIFUbC-LPG-propane-or-butane'!AN3,1)</f>
        <v>1</v>
      </c>
      <c r="AO3" s="299">
        <f>IF('BIFUbC-LPG-propane-or-butane'!AO3&gt;0,'E-LPG propane or butane'!AO51/'BIFUbC-LPG-propane-or-butane'!AO3,1)</f>
        <v>1</v>
      </c>
      <c r="AP3" s="299">
        <f>IF('BIFUbC-LPG-propane-or-butane'!AP3&gt;0,'E-LPG propane or butane'!AP51/'BIFUbC-LPG-propane-or-butane'!AP3,1)</f>
        <v>1</v>
      </c>
      <c r="AQ3" s="299">
        <f>IF('BIFUbC-LPG-propane-or-butane'!AQ3&gt;0,'E-LPG propane or butane'!AQ51/'BIFUbC-LPG-propane-or-butane'!AQ3,1)</f>
        <v>1</v>
      </c>
    </row>
    <row r="4" spans="1:43" x14ac:dyDescent="0.2">
      <c r="A4" s="299" t="s">
        <v>91</v>
      </c>
      <c r="B4" s="299">
        <f>IF('BIFUbC-LPG-propane-or-butane'!B4&gt;0,'E-LPG propane or butane'!B52/'BIFUbC-LPG-propane-or-butane'!B4,1)</f>
        <v>1</v>
      </c>
      <c r="C4" s="299">
        <f>IF('BIFUbC-LPG-propane-or-butane'!C4&gt;0,'E-LPG propane or butane'!C52/'BIFUbC-LPG-propane-or-butane'!C4,1)</f>
        <v>1</v>
      </c>
      <c r="D4" s="299">
        <f>IF('BIFUbC-LPG-propane-or-butane'!D4&gt;0,'E-LPG propane or butane'!D52/'BIFUbC-LPG-propane-or-butane'!D4,1)</f>
        <v>1</v>
      </c>
      <c r="E4" s="299">
        <f>IF('BIFUbC-LPG-propane-or-butane'!E4&gt;0,'E-LPG propane or butane'!E52/'BIFUbC-LPG-propane-or-butane'!E4,1)</f>
        <v>1</v>
      </c>
      <c r="F4" s="299">
        <f>IF('BIFUbC-LPG-propane-or-butane'!F4&gt;0,'E-LPG propane or butane'!F52/'BIFUbC-LPG-propane-or-butane'!F4,1)</f>
        <v>1</v>
      </c>
      <c r="G4" s="299">
        <f>IF('BIFUbC-LPG-propane-or-butane'!G4&gt;0,'E-LPG propane or butane'!G52/'BIFUbC-LPG-propane-or-butane'!G4,1)</f>
        <v>1</v>
      </c>
      <c r="H4" s="299">
        <f>IF('BIFUbC-LPG-propane-or-butane'!H4&gt;0,'E-LPG propane or butane'!H52/'BIFUbC-LPG-propane-or-butane'!H4,1)</f>
        <v>1</v>
      </c>
      <c r="I4" s="299">
        <f>IF('BIFUbC-LPG-propane-or-butane'!I4&gt;0,'E-LPG propane or butane'!I52/'BIFUbC-LPG-propane-or-butane'!I4,1)</f>
        <v>1</v>
      </c>
      <c r="J4" s="299">
        <f>IF('BIFUbC-LPG-propane-or-butane'!J4&gt;0,'E-LPG propane or butane'!J52/'BIFUbC-LPG-propane-or-butane'!J4,1)</f>
        <v>1</v>
      </c>
      <c r="K4" s="299">
        <f>IF('BIFUbC-LPG-propane-or-butane'!K4&gt;0,'E-LPG propane or butane'!K52/'BIFUbC-LPG-propane-or-butane'!K4,1)</f>
        <v>1</v>
      </c>
      <c r="L4" s="299">
        <f>IF('BIFUbC-LPG-propane-or-butane'!L4&gt;0,'E-LPG propane or butane'!L52/'BIFUbC-LPG-propane-or-butane'!L4,1)</f>
        <v>1</v>
      </c>
      <c r="M4" s="299">
        <f>IF('BIFUbC-LPG-propane-or-butane'!M4&gt;0,'E-LPG propane or butane'!M52/'BIFUbC-LPG-propane-or-butane'!M4,1)</f>
        <v>1</v>
      </c>
      <c r="N4" s="299">
        <f>IF('BIFUbC-LPG-propane-or-butane'!N4&gt;0,'E-LPG propane or butane'!N52/'BIFUbC-LPG-propane-or-butane'!N4,1)</f>
        <v>1</v>
      </c>
      <c r="O4" s="299">
        <f>IF('BIFUbC-LPG-propane-or-butane'!O4&gt;0,'E-LPG propane or butane'!O52/'BIFUbC-LPG-propane-or-butane'!O4,1)</f>
        <v>1</v>
      </c>
      <c r="P4" s="299">
        <f>IF('BIFUbC-LPG-propane-or-butane'!P4&gt;0,'E-LPG propane or butane'!P52/'BIFUbC-LPG-propane-or-butane'!P4,1)</f>
        <v>1</v>
      </c>
      <c r="Q4" s="299">
        <f>IF('BIFUbC-LPG-propane-or-butane'!Q4&gt;0,'E-LPG propane or butane'!Q52/'BIFUbC-LPG-propane-or-butane'!Q4,1)</f>
        <v>1</v>
      </c>
      <c r="R4" s="299">
        <f>IF('BIFUbC-LPG-propane-or-butane'!R4&gt;0,'E-LPG propane or butane'!R52/'BIFUbC-LPG-propane-or-butane'!R4,1)</f>
        <v>1</v>
      </c>
      <c r="S4" s="299">
        <f>IF('BIFUbC-LPG-propane-or-butane'!S4&gt;0,'E-LPG propane or butane'!S52/'BIFUbC-LPG-propane-or-butane'!S4,1)</f>
        <v>1</v>
      </c>
      <c r="T4" s="299">
        <f>IF('BIFUbC-LPG-propane-or-butane'!T4&gt;0,'E-LPG propane or butane'!T52/'BIFUbC-LPG-propane-or-butane'!T4,1)</f>
        <v>1</v>
      </c>
      <c r="U4" s="299">
        <f>IF('BIFUbC-LPG-propane-or-butane'!U4&gt;0,'E-LPG propane or butane'!U52/'BIFUbC-LPG-propane-or-butane'!U4,1)</f>
        <v>1</v>
      </c>
      <c r="V4" s="299">
        <f>IF('BIFUbC-LPG-propane-or-butane'!V4&gt;0,'E-LPG propane or butane'!V52/'BIFUbC-LPG-propane-or-butane'!V4,1)</f>
        <v>1</v>
      </c>
      <c r="W4" s="299">
        <f>IF('BIFUbC-LPG-propane-or-butane'!W4&gt;0,'E-LPG propane or butane'!W52/'BIFUbC-LPG-propane-or-butane'!W4,1)</f>
        <v>1</v>
      </c>
      <c r="X4" s="299">
        <f>IF('BIFUbC-LPG-propane-or-butane'!X4&gt;0,'E-LPG propane or butane'!X52/'BIFUbC-LPG-propane-or-butane'!X4,1)</f>
        <v>1</v>
      </c>
      <c r="Y4" s="299">
        <f>IF('BIFUbC-LPG-propane-or-butane'!Y4&gt;0,'E-LPG propane or butane'!Y52/'BIFUbC-LPG-propane-or-butane'!Y4,1)</f>
        <v>1</v>
      </c>
      <c r="Z4" s="299">
        <f>IF('BIFUbC-LPG-propane-or-butane'!Z4&gt;0,'E-LPG propane or butane'!Z52/'BIFUbC-LPG-propane-or-butane'!Z4,1)</f>
        <v>1</v>
      </c>
      <c r="AA4" s="299">
        <f>IF('BIFUbC-LPG-propane-or-butane'!AA4&gt;0,'E-LPG propane or butane'!AA52/'BIFUbC-LPG-propane-or-butane'!AA4,1)</f>
        <v>1</v>
      </c>
      <c r="AB4" s="299">
        <f>IF('BIFUbC-LPG-propane-or-butane'!AB4&gt;0,'E-LPG propane or butane'!AB52/'BIFUbC-LPG-propane-or-butane'!AB4,1)</f>
        <v>1</v>
      </c>
      <c r="AC4" s="299">
        <f>IF('BIFUbC-LPG-propane-or-butane'!AC4&gt;0,'E-LPG propane or butane'!AC52/'BIFUbC-LPG-propane-or-butane'!AC4,1)</f>
        <v>1</v>
      </c>
      <c r="AD4" s="299">
        <f>IF('BIFUbC-LPG-propane-or-butane'!AD4&gt;0,'E-LPG propane or butane'!AD52/'BIFUbC-LPG-propane-or-butane'!AD4,1)</f>
        <v>1</v>
      </c>
      <c r="AE4" s="299">
        <f>IF('BIFUbC-LPG-propane-or-butane'!AE4&gt;0,'E-LPG propane or butane'!AE52/'BIFUbC-LPG-propane-or-butane'!AE4,1)</f>
        <v>1</v>
      </c>
      <c r="AF4" s="299">
        <f>IF('BIFUbC-LPG-propane-or-butane'!AF4&gt;0,'E-LPG propane or butane'!AF52/'BIFUbC-LPG-propane-or-butane'!AF4,1)</f>
        <v>1</v>
      </c>
      <c r="AG4" s="299">
        <f>IF('BIFUbC-LPG-propane-or-butane'!AG4&gt;0,'E-LPG propane or butane'!AG52/'BIFUbC-LPG-propane-or-butane'!AG4,1)</f>
        <v>1</v>
      </c>
      <c r="AH4" s="299">
        <f>IF('BIFUbC-LPG-propane-or-butane'!AH4&gt;0,'E-LPG propane or butane'!AH52/'BIFUbC-LPG-propane-or-butane'!AH4,1)</f>
        <v>1</v>
      </c>
      <c r="AI4" s="299">
        <f>IF('BIFUbC-LPG-propane-or-butane'!AI4&gt;0,'E-LPG propane or butane'!AI52/'BIFUbC-LPG-propane-or-butane'!AI4,1)</f>
        <v>1</v>
      </c>
      <c r="AJ4" s="299">
        <f>IF('BIFUbC-LPG-propane-or-butane'!AJ4&gt;0,'E-LPG propane or butane'!AJ52/'BIFUbC-LPG-propane-or-butane'!AJ4,1)</f>
        <v>1</v>
      </c>
      <c r="AK4" s="299">
        <f>IF('BIFUbC-LPG-propane-or-butane'!AK4&gt;0,'E-LPG propane or butane'!AK52/'BIFUbC-LPG-propane-or-butane'!AK4,1)</f>
        <v>1</v>
      </c>
      <c r="AL4" s="299">
        <f>IF('BIFUbC-LPG-propane-or-butane'!AL4&gt;0,'E-LPG propane or butane'!AL52/'BIFUbC-LPG-propane-or-butane'!AL4,1)</f>
        <v>1</v>
      </c>
      <c r="AM4" s="299">
        <f>IF('BIFUbC-LPG-propane-or-butane'!AM4&gt;0,'E-LPG propane or butane'!AM52/'BIFUbC-LPG-propane-or-butane'!AM4,1)</f>
        <v>1</v>
      </c>
      <c r="AN4" s="299">
        <f>IF('BIFUbC-LPG-propane-or-butane'!AN4&gt;0,'E-LPG propane or butane'!AN52/'BIFUbC-LPG-propane-or-butane'!AN4,1)</f>
        <v>1</v>
      </c>
      <c r="AO4" s="299">
        <f>IF('BIFUbC-LPG-propane-or-butane'!AO4&gt;0,'E-LPG propane or butane'!AO52/'BIFUbC-LPG-propane-or-butane'!AO4,1)</f>
        <v>1</v>
      </c>
      <c r="AP4" s="299">
        <f>IF('BIFUbC-LPG-propane-or-butane'!AP4&gt;0,'E-LPG propane or butane'!AP52/'BIFUbC-LPG-propane-or-butane'!AP4,1)</f>
        <v>1</v>
      </c>
      <c r="AQ4" s="299">
        <f>IF('BIFUbC-LPG-propane-or-butane'!AQ4&gt;0,'E-LPG propane or butane'!AQ52/'BIFUbC-LPG-propane-or-butane'!AQ4,1)</f>
        <v>1</v>
      </c>
    </row>
    <row r="5" spans="1:43" x14ac:dyDescent="0.2">
      <c r="A5" s="299" t="s">
        <v>92</v>
      </c>
      <c r="B5" s="299">
        <f>IF('BIFUbC-LPG-propane-or-butane'!B5&gt;0,'E-LPG propane or butane'!B53/'BIFUbC-LPG-propane-or-butane'!B5,1)</f>
        <v>1</v>
      </c>
      <c r="C5" s="299">
        <f>IF('BIFUbC-LPG-propane-or-butane'!C5&gt;0,'E-LPG propane or butane'!C53/'BIFUbC-LPG-propane-or-butane'!C5,1)</f>
        <v>1</v>
      </c>
      <c r="D5" s="299">
        <f>IF('BIFUbC-LPG-propane-or-butane'!D5&gt;0,'E-LPG propane or butane'!D53/'BIFUbC-LPG-propane-or-butane'!D5,1)</f>
        <v>1</v>
      </c>
      <c r="E5" s="299">
        <f>IF('BIFUbC-LPG-propane-or-butane'!E5&gt;0,'E-LPG propane or butane'!E53/'BIFUbC-LPG-propane-or-butane'!E5,1)</f>
        <v>1</v>
      </c>
      <c r="F5" s="299">
        <f>IF('BIFUbC-LPG-propane-or-butane'!F5&gt;0,'E-LPG propane or butane'!F53/'BIFUbC-LPG-propane-or-butane'!F5,1)</f>
        <v>1</v>
      </c>
      <c r="G5" s="299">
        <f>IF('BIFUbC-LPG-propane-or-butane'!G5&gt;0,'E-LPG propane or butane'!G53/'BIFUbC-LPG-propane-or-butane'!G5,1)</f>
        <v>1</v>
      </c>
      <c r="H5" s="299">
        <f>IF('BIFUbC-LPG-propane-or-butane'!H5&gt;0,'E-LPG propane or butane'!H53/'BIFUbC-LPG-propane-or-butane'!H5,1)</f>
        <v>1</v>
      </c>
      <c r="I5" s="299">
        <f>IF('BIFUbC-LPG-propane-or-butane'!I5&gt;0,'E-LPG propane or butane'!I53/'BIFUbC-LPG-propane-or-butane'!I5,1)</f>
        <v>1</v>
      </c>
      <c r="J5" s="299">
        <f>IF('BIFUbC-LPG-propane-or-butane'!J5&gt;0,'E-LPG propane or butane'!J53/'BIFUbC-LPG-propane-or-butane'!J5,1)</f>
        <v>1</v>
      </c>
      <c r="K5" s="299">
        <f>IF('BIFUbC-LPG-propane-or-butane'!K5&gt;0,'E-LPG propane or butane'!K53/'BIFUbC-LPG-propane-or-butane'!K5,1)</f>
        <v>1</v>
      </c>
      <c r="L5" s="299">
        <f>IF('BIFUbC-LPG-propane-or-butane'!L5&gt;0,'E-LPG propane or butane'!L53/'BIFUbC-LPG-propane-or-butane'!L5,1)</f>
        <v>1</v>
      </c>
      <c r="M5" s="299">
        <f>IF('BIFUbC-LPG-propane-or-butane'!M5&gt;0,'E-LPG propane or butane'!M53/'BIFUbC-LPG-propane-or-butane'!M5,1)</f>
        <v>1</v>
      </c>
      <c r="N5" s="299">
        <f>IF('BIFUbC-LPG-propane-or-butane'!N5&gt;0,'E-LPG propane or butane'!N53/'BIFUbC-LPG-propane-or-butane'!N5,1)</f>
        <v>1</v>
      </c>
      <c r="O5" s="299">
        <f>IF('BIFUbC-LPG-propane-or-butane'!O5&gt;0,'E-LPG propane or butane'!O53/'BIFUbC-LPG-propane-or-butane'!O5,1)</f>
        <v>1</v>
      </c>
      <c r="P5" s="299">
        <f>IF('BIFUbC-LPG-propane-or-butane'!P5&gt;0,'E-LPG propane or butane'!P53/'BIFUbC-LPG-propane-or-butane'!P5,1)</f>
        <v>1</v>
      </c>
      <c r="Q5" s="299">
        <f>IF('BIFUbC-LPG-propane-or-butane'!Q5&gt;0,'E-LPG propane or butane'!Q53/'BIFUbC-LPG-propane-or-butane'!Q5,1)</f>
        <v>1</v>
      </c>
      <c r="R5" s="299">
        <f>IF('BIFUbC-LPG-propane-or-butane'!R5&gt;0,'E-LPG propane or butane'!R53/'BIFUbC-LPG-propane-or-butane'!R5,1)</f>
        <v>1</v>
      </c>
      <c r="S5" s="299">
        <f>IF('BIFUbC-LPG-propane-or-butane'!S5&gt;0,'E-LPG propane or butane'!S53/'BIFUbC-LPG-propane-or-butane'!S5,1)</f>
        <v>1</v>
      </c>
      <c r="T5" s="299">
        <f>IF('BIFUbC-LPG-propane-or-butane'!T5&gt;0,'E-LPG propane or butane'!T53/'BIFUbC-LPG-propane-or-butane'!T5,1)</f>
        <v>1</v>
      </c>
      <c r="U5" s="299">
        <f>IF('BIFUbC-LPG-propane-or-butane'!U5&gt;0,'E-LPG propane or butane'!U53/'BIFUbC-LPG-propane-or-butane'!U5,1)</f>
        <v>1</v>
      </c>
      <c r="V5" s="299">
        <f>IF('BIFUbC-LPG-propane-or-butane'!V5&gt;0,'E-LPG propane or butane'!V53/'BIFUbC-LPG-propane-or-butane'!V5,1)</f>
        <v>1</v>
      </c>
      <c r="W5" s="299">
        <f>IF('BIFUbC-LPG-propane-or-butane'!W5&gt;0,'E-LPG propane or butane'!W53/'BIFUbC-LPG-propane-or-butane'!W5,1)</f>
        <v>1</v>
      </c>
      <c r="X5" s="299">
        <f>IF('BIFUbC-LPG-propane-or-butane'!X5&gt;0,'E-LPG propane or butane'!X53/'BIFUbC-LPG-propane-or-butane'!X5,1)</f>
        <v>1</v>
      </c>
      <c r="Y5" s="299">
        <f>IF('BIFUbC-LPG-propane-or-butane'!Y5&gt;0,'E-LPG propane or butane'!Y53/'BIFUbC-LPG-propane-or-butane'!Y5,1)</f>
        <v>1</v>
      </c>
      <c r="Z5" s="299">
        <f>IF('BIFUbC-LPG-propane-or-butane'!Z5&gt;0,'E-LPG propane or butane'!Z53/'BIFUbC-LPG-propane-or-butane'!Z5,1)</f>
        <v>1</v>
      </c>
      <c r="AA5" s="299">
        <f>IF('BIFUbC-LPG-propane-or-butane'!AA5&gt;0,'E-LPG propane or butane'!AA53/'BIFUbC-LPG-propane-or-butane'!AA5,1)</f>
        <v>1</v>
      </c>
      <c r="AB5" s="299">
        <f>IF('BIFUbC-LPG-propane-or-butane'!AB5&gt;0,'E-LPG propane or butane'!AB53/'BIFUbC-LPG-propane-or-butane'!AB5,1)</f>
        <v>1</v>
      </c>
      <c r="AC5" s="299">
        <f>IF('BIFUbC-LPG-propane-or-butane'!AC5&gt;0,'E-LPG propane or butane'!AC53/'BIFUbC-LPG-propane-or-butane'!AC5,1)</f>
        <v>1</v>
      </c>
      <c r="AD5" s="299">
        <f>IF('BIFUbC-LPG-propane-or-butane'!AD5&gt;0,'E-LPG propane or butane'!AD53/'BIFUbC-LPG-propane-or-butane'!AD5,1)</f>
        <v>1</v>
      </c>
      <c r="AE5" s="299">
        <f>IF('BIFUbC-LPG-propane-or-butane'!AE5&gt;0,'E-LPG propane or butane'!AE53/'BIFUbC-LPG-propane-or-butane'!AE5,1)</f>
        <v>1</v>
      </c>
      <c r="AF5" s="299">
        <f>IF('BIFUbC-LPG-propane-or-butane'!AF5&gt;0,'E-LPG propane or butane'!AF53/'BIFUbC-LPG-propane-or-butane'!AF5,1)</f>
        <v>1</v>
      </c>
      <c r="AG5" s="299">
        <f>IF('BIFUbC-LPG-propane-or-butane'!AG5&gt;0,'E-LPG propane or butane'!AG53/'BIFUbC-LPG-propane-or-butane'!AG5,1)</f>
        <v>1</v>
      </c>
      <c r="AH5" s="299">
        <f>IF('BIFUbC-LPG-propane-or-butane'!AH5&gt;0,'E-LPG propane or butane'!AH53/'BIFUbC-LPG-propane-or-butane'!AH5,1)</f>
        <v>1</v>
      </c>
      <c r="AI5" s="299">
        <f>IF('BIFUbC-LPG-propane-or-butane'!AI5&gt;0,'E-LPG propane or butane'!AI53/'BIFUbC-LPG-propane-or-butane'!AI5,1)</f>
        <v>1</v>
      </c>
      <c r="AJ5" s="299">
        <f>IF('BIFUbC-LPG-propane-or-butane'!AJ5&gt;0,'E-LPG propane or butane'!AJ53/'BIFUbC-LPG-propane-or-butane'!AJ5,1)</f>
        <v>1</v>
      </c>
      <c r="AK5" s="299">
        <f>IF('BIFUbC-LPG-propane-or-butane'!AK5&gt;0,'E-LPG propane or butane'!AK53/'BIFUbC-LPG-propane-or-butane'!AK5,1)</f>
        <v>1</v>
      </c>
      <c r="AL5" s="299">
        <f>IF('BIFUbC-LPG-propane-or-butane'!AL5&gt;0,'E-LPG propane or butane'!AL53/'BIFUbC-LPG-propane-or-butane'!AL5,1)</f>
        <v>1</v>
      </c>
      <c r="AM5" s="299">
        <f>IF('BIFUbC-LPG-propane-or-butane'!AM5&gt;0,'E-LPG propane or butane'!AM53/'BIFUbC-LPG-propane-or-butane'!AM5,1)</f>
        <v>1</v>
      </c>
      <c r="AN5" s="299">
        <f>IF('BIFUbC-LPG-propane-or-butane'!AN5&gt;0,'E-LPG propane or butane'!AN53/'BIFUbC-LPG-propane-or-butane'!AN5,1)</f>
        <v>1</v>
      </c>
      <c r="AO5" s="299">
        <f>IF('BIFUbC-LPG-propane-or-butane'!AO5&gt;0,'E-LPG propane or butane'!AO53/'BIFUbC-LPG-propane-or-butane'!AO5,1)</f>
        <v>1</v>
      </c>
      <c r="AP5" s="299">
        <f>IF('BIFUbC-LPG-propane-or-butane'!AP5&gt;0,'E-LPG propane or butane'!AP53/'BIFUbC-LPG-propane-or-butane'!AP5,1)</f>
        <v>1</v>
      </c>
      <c r="AQ5" s="299">
        <f>IF('BIFUbC-LPG-propane-or-butane'!AQ5&gt;0,'E-LPG propane or butane'!AQ53/'BIFUbC-LPG-propane-or-butane'!AQ5,1)</f>
        <v>1</v>
      </c>
    </row>
    <row r="6" spans="1:43" x14ac:dyDescent="0.2">
      <c r="A6" s="299" t="s">
        <v>93</v>
      </c>
      <c r="B6" s="299">
        <f>IF('BIFUbC-LPG-propane-or-butane'!B6&gt;0,'E-LPG propane or butane'!B54/'BIFUbC-LPG-propane-or-butane'!B6,1)</f>
        <v>1</v>
      </c>
      <c r="C6" s="299">
        <f>IF('BIFUbC-LPG-propane-or-butane'!C6&gt;0,'E-LPG propane or butane'!C54/'BIFUbC-LPG-propane-or-butane'!C6,1)</f>
        <v>1</v>
      </c>
      <c r="D6" s="299">
        <f>IF('BIFUbC-LPG-propane-or-butane'!D6&gt;0,'E-LPG propane or butane'!D54/'BIFUbC-LPG-propane-or-butane'!D6,1)</f>
        <v>1</v>
      </c>
      <c r="E6" s="299">
        <f>IF('BIFUbC-LPG-propane-or-butane'!E6&gt;0,'E-LPG propane or butane'!E54/'BIFUbC-LPG-propane-or-butane'!E6,1)</f>
        <v>1</v>
      </c>
      <c r="F6" s="299">
        <f>IF('BIFUbC-LPG-propane-or-butane'!F6&gt;0,'E-LPG propane or butane'!F54/'BIFUbC-LPG-propane-or-butane'!F6,1)</f>
        <v>1</v>
      </c>
      <c r="G6" s="299">
        <f>IF('BIFUbC-LPG-propane-or-butane'!G6&gt;0,'E-LPG propane or butane'!G54/'BIFUbC-LPG-propane-or-butane'!G6,1)</f>
        <v>1</v>
      </c>
      <c r="H6" s="299">
        <f>IF('BIFUbC-LPG-propane-or-butane'!H6&gt;0,'E-LPG propane or butane'!H54/'BIFUbC-LPG-propane-or-butane'!H6,1)</f>
        <v>1</v>
      </c>
      <c r="I6" s="299">
        <f>IF('BIFUbC-LPG-propane-or-butane'!I6&gt;0,'E-LPG propane or butane'!I54/'BIFUbC-LPG-propane-or-butane'!I6,1)</f>
        <v>1</v>
      </c>
      <c r="J6" s="299">
        <f>IF('BIFUbC-LPG-propane-or-butane'!J6&gt;0,'E-LPG propane or butane'!J54/'BIFUbC-LPG-propane-or-butane'!J6,1)</f>
        <v>1</v>
      </c>
      <c r="K6" s="299">
        <f>IF('BIFUbC-LPG-propane-or-butane'!K6&gt;0,'E-LPG propane or butane'!K54/'BIFUbC-LPG-propane-or-butane'!K6,1)</f>
        <v>1</v>
      </c>
      <c r="L6" s="299">
        <f>IF('BIFUbC-LPG-propane-or-butane'!L6&gt;0,'E-LPG propane or butane'!L54/'BIFUbC-LPG-propane-or-butane'!L6,1)</f>
        <v>1</v>
      </c>
      <c r="M6" s="299">
        <f>IF('BIFUbC-LPG-propane-or-butane'!M6&gt;0,'E-LPG propane or butane'!M54/'BIFUbC-LPG-propane-or-butane'!M6,1)</f>
        <v>1</v>
      </c>
      <c r="N6" s="299">
        <f>IF('BIFUbC-LPG-propane-or-butane'!N6&gt;0,'E-LPG propane or butane'!N54/'BIFUbC-LPG-propane-or-butane'!N6,1)</f>
        <v>1</v>
      </c>
      <c r="O6" s="299">
        <f>IF('BIFUbC-LPG-propane-or-butane'!O6&gt;0,'E-LPG propane or butane'!O54/'BIFUbC-LPG-propane-or-butane'!O6,1)</f>
        <v>1</v>
      </c>
      <c r="P6" s="299">
        <f>IF('BIFUbC-LPG-propane-or-butane'!P6&gt;0,'E-LPG propane or butane'!P54/'BIFUbC-LPG-propane-or-butane'!P6,1)</f>
        <v>1</v>
      </c>
      <c r="Q6" s="299">
        <f>IF('BIFUbC-LPG-propane-or-butane'!Q6&gt;0,'E-LPG propane or butane'!Q54/'BIFUbC-LPG-propane-or-butane'!Q6,1)</f>
        <v>1</v>
      </c>
      <c r="R6" s="299">
        <f>IF('BIFUbC-LPG-propane-or-butane'!R6&gt;0,'E-LPG propane or butane'!R54/'BIFUbC-LPG-propane-or-butane'!R6,1)</f>
        <v>1</v>
      </c>
      <c r="S6" s="299">
        <f>IF('BIFUbC-LPG-propane-or-butane'!S6&gt;0,'E-LPG propane or butane'!S54/'BIFUbC-LPG-propane-or-butane'!S6,1)</f>
        <v>1</v>
      </c>
      <c r="T6" s="299">
        <f>IF('BIFUbC-LPG-propane-or-butane'!T6&gt;0,'E-LPG propane or butane'!T54/'BIFUbC-LPG-propane-or-butane'!T6,1)</f>
        <v>1</v>
      </c>
      <c r="U6" s="299">
        <f>IF('BIFUbC-LPG-propane-or-butane'!U6&gt;0,'E-LPG propane or butane'!U54/'BIFUbC-LPG-propane-or-butane'!U6,1)</f>
        <v>1</v>
      </c>
      <c r="V6" s="299">
        <f>IF('BIFUbC-LPG-propane-or-butane'!V6&gt;0,'E-LPG propane or butane'!V54/'BIFUbC-LPG-propane-or-butane'!V6,1)</f>
        <v>1</v>
      </c>
      <c r="W6" s="299">
        <f>IF('BIFUbC-LPG-propane-or-butane'!W6&gt;0,'E-LPG propane or butane'!W54/'BIFUbC-LPG-propane-or-butane'!W6,1)</f>
        <v>1</v>
      </c>
      <c r="X6" s="299">
        <f>IF('BIFUbC-LPG-propane-or-butane'!X6&gt;0,'E-LPG propane or butane'!X54/'BIFUbC-LPG-propane-or-butane'!X6,1)</f>
        <v>1</v>
      </c>
      <c r="Y6" s="299">
        <f>IF('BIFUbC-LPG-propane-or-butane'!Y6&gt;0,'E-LPG propane or butane'!Y54/'BIFUbC-LPG-propane-or-butane'!Y6,1)</f>
        <v>1</v>
      </c>
      <c r="Z6" s="299">
        <f>IF('BIFUbC-LPG-propane-or-butane'!Z6&gt;0,'E-LPG propane or butane'!Z54/'BIFUbC-LPG-propane-or-butane'!Z6,1)</f>
        <v>1</v>
      </c>
      <c r="AA6" s="299">
        <f>IF('BIFUbC-LPG-propane-or-butane'!AA6&gt;0,'E-LPG propane or butane'!AA54/'BIFUbC-LPG-propane-or-butane'!AA6,1)</f>
        <v>1</v>
      </c>
      <c r="AB6" s="299">
        <f>IF('BIFUbC-LPG-propane-or-butane'!AB6&gt;0,'E-LPG propane or butane'!AB54/'BIFUbC-LPG-propane-or-butane'!AB6,1)</f>
        <v>1</v>
      </c>
      <c r="AC6" s="299">
        <f>IF('BIFUbC-LPG-propane-or-butane'!AC6&gt;0,'E-LPG propane or butane'!AC54/'BIFUbC-LPG-propane-or-butane'!AC6,1)</f>
        <v>1</v>
      </c>
      <c r="AD6" s="299">
        <f>IF('BIFUbC-LPG-propane-or-butane'!AD6&gt;0,'E-LPG propane or butane'!AD54/'BIFUbC-LPG-propane-or-butane'!AD6,1)</f>
        <v>1</v>
      </c>
      <c r="AE6" s="299">
        <f>IF('BIFUbC-LPG-propane-or-butane'!AE6&gt;0,'E-LPG propane or butane'!AE54/'BIFUbC-LPG-propane-or-butane'!AE6,1)</f>
        <v>1</v>
      </c>
      <c r="AF6" s="299">
        <f>IF('BIFUbC-LPG-propane-or-butane'!AF6&gt;0,'E-LPG propane or butane'!AF54/'BIFUbC-LPG-propane-or-butane'!AF6,1)</f>
        <v>1</v>
      </c>
      <c r="AG6" s="299">
        <f>IF('BIFUbC-LPG-propane-or-butane'!AG6&gt;0,'E-LPG propane or butane'!AG54/'BIFUbC-LPG-propane-or-butane'!AG6,1)</f>
        <v>1</v>
      </c>
      <c r="AH6" s="299">
        <f>IF('BIFUbC-LPG-propane-or-butane'!AH6&gt;0,'E-LPG propane or butane'!AH54/'BIFUbC-LPG-propane-or-butane'!AH6,1)</f>
        <v>1</v>
      </c>
      <c r="AI6" s="299">
        <f>IF('BIFUbC-LPG-propane-or-butane'!AI6&gt;0,'E-LPG propane or butane'!AI54/'BIFUbC-LPG-propane-or-butane'!AI6,1)</f>
        <v>1</v>
      </c>
      <c r="AJ6" s="299">
        <f>IF('BIFUbC-LPG-propane-or-butane'!AJ6&gt;0,'E-LPG propane or butane'!AJ54/'BIFUbC-LPG-propane-or-butane'!AJ6,1)</f>
        <v>1</v>
      </c>
      <c r="AK6" s="299">
        <f>IF('BIFUbC-LPG-propane-or-butane'!AK6&gt;0,'E-LPG propane or butane'!AK54/'BIFUbC-LPG-propane-or-butane'!AK6,1)</f>
        <v>1</v>
      </c>
      <c r="AL6" s="299">
        <f>IF('BIFUbC-LPG-propane-or-butane'!AL6&gt;0,'E-LPG propane or butane'!AL54/'BIFUbC-LPG-propane-or-butane'!AL6,1)</f>
        <v>1</v>
      </c>
      <c r="AM6" s="299">
        <f>IF('BIFUbC-LPG-propane-or-butane'!AM6&gt;0,'E-LPG propane or butane'!AM54/'BIFUbC-LPG-propane-or-butane'!AM6,1)</f>
        <v>1</v>
      </c>
      <c r="AN6" s="299">
        <f>IF('BIFUbC-LPG-propane-or-butane'!AN6&gt;0,'E-LPG propane or butane'!AN54/'BIFUbC-LPG-propane-or-butane'!AN6,1)</f>
        <v>1</v>
      </c>
      <c r="AO6" s="299">
        <f>IF('BIFUbC-LPG-propane-or-butane'!AO6&gt;0,'E-LPG propane or butane'!AO54/'BIFUbC-LPG-propane-or-butane'!AO6,1)</f>
        <v>1</v>
      </c>
      <c r="AP6" s="299">
        <f>IF('BIFUbC-LPG-propane-or-butane'!AP6&gt;0,'E-LPG propane or butane'!AP54/'BIFUbC-LPG-propane-or-butane'!AP6,1)</f>
        <v>1</v>
      </c>
      <c r="AQ6" s="299">
        <f>IF('BIFUbC-LPG-propane-or-butane'!AQ6&gt;0,'E-LPG propane or butane'!AQ54/'BIFUbC-LPG-propane-or-butane'!AQ6,1)</f>
        <v>1</v>
      </c>
    </row>
    <row r="7" spans="1:43" x14ac:dyDescent="0.2">
      <c r="A7" s="299" t="s">
        <v>94</v>
      </c>
      <c r="B7" s="299">
        <f>IF('BIFUbC-LPG-propane-or-butane'!B7&gt;0,'E-LPG propane or butane'!B55/'BIFUbC-LPG-propane-or-butane'!B7,1)</f>
        <v>1</v>
      </c>
      <c r="C7" s="299">
        <f>IF('BIFUbC-LPG-propane-or-butane'!C7&gt;0,'E-LPG propane or butane'!C55/'BIFUbC-LPG-propane-or-butane'!C7,1)</f>
        <v>1</v>
      </c>
      <c r="D7" s="299">
        <f>IF('BIFUbC-LPG-propane-or-butane'!D7&gt;0,'E-LPG propane or butane'!D55/'BIFUbC-LPG-propane-or-butane'!D7,1)</f>
        <v>1</v>
      </c>
      <c r="E7" s="299">
        <f>IF('BIFUbC-LPG-propane-or-butane'!E7&gt;0,'E-LPG propane or butane'!E55/'BIFUbC-LPG-propane-or-butane'!E7,1)</f>
        <v>1</v>
      </c>
      <c r="F7" s="299">
        <f>IF('BIFUbC-LPG-propane-or-butane'!F7&gt;0,'E-LPG propane or butane'!F55/'BIFUbC-LPG-propane-or-butane'!F7,1)</f>
        <v>1</v>
      </c>
      <c r="G7" s="299">
        <f>IF('BIFUbC-LPG-propane-or-butane'!G7&gt;0,'E-LPG propane or butane'!G55/'BIFUbC-LPG-propane-or-butane'!G7,1)</f>
        <v>1</v>
      </c>
      <c r="H7" s="299">
        <f>IF('BIFUbC-LPG-propane-or-butane'!H7&gt;0,'E-LPG propane or butane'!H55/'BIFUbC-LPG-propane-or-butane'!H7,1)</f>
        <v>1</v>
      </c>
      <c r="I7" s="299">
        <f>IF('BIFUbC-LPG-propane-or-butane'!I7&gt;0,'E-LPG propane or butane'!I55/'BIFUbC-LPG-propane-or-butane'!I7,1)</f>
        <v>1</v>
      </c>
      <c r="J7" s="299">
        <f>IF('BIFUbC-LPG-propane-or-butane'!J7&gt;0,'E-LPG propane or butane'!J55/'BIFUbC-LPG-propane-or-butane'!J7,1)</f>
        <v>1</v>
      </c>
      <c r="K7" s="299">
        <f>IF('BIFUbC-LPG-propane-or-butane'!K7&gt;0,'E-LPG propane or butane'!K55/'BIFUbC-LPG-propane-or-butane'!K7,1)</f>
        <v>1</v>
      </c>
      <c r="L7" s="299">
        <f>IF('BIFUbC-LPG-propane-or-butane'!L7&gt;0,'E-LPG propane or butane'!L55/'BIFUbC-LPG-propane-or-butane'!L7,1)</f>
        <v>1</v>
      </c>
      <c r="M7" s="299">
        <f>IF('BIFUbC-LPG-propane-or-butane'!M7&gt;0,'E-LPG propane or butane'!M55/'BIFUbC-LPG-propane-or-butane'!M7,1)</f>
        <v>1</v>
      </c>
      <c r="N7" s="299">
        <f>IF('BIFUbC-LPG-propane-or-butane'!N7&gt;0,'E-LPG propane or butane'!N55/'BIFUbC-LPG-propane-or-butane'!N7,1)</f>
        <v>1</v>
      </c>
      <c r="O7" s="299">
        <f>IF('BIFUbC-LPG-propane-or-butane'!O7&gt;0,'E-LPG propane or butane'!O55/'BIFUbC-LPG-propane-or-butane'!O7,1)</f>
        <v>1</v>
      </c>
      <c r="P7" s="299">
        <f>IF('BIFUbC-LPG-propane-or-butane'!P7&gt;0,'E-LPG propane or butane'!P55/'BIFUbC-LPG-propane-or-butane'!P7,1)</f>
        <v>1</v>
      </c>
      <c r="Q7" s="299">
        <f>IF('BIFUbC-LPG-propane-or-butane'!Q7&gt;0,'E-LPG propane or butane'!Q55/'BIFUbC-LPG-propane-or-butane'!Q7,1)</f>
        <v>1</v>
      </c>
      <c r="R7" s="299">
        <f>IF('BIFUbC-LPG-propane-or-butane'!R7&gt;0,'E-LPG propane or butane'!R55/'BIFUbC-LPG-propane-or-butane'!R7,1)</f>
        <v>1</v>
      </c>
      <c r="S7" s="299">
        <f>IF('BIFUbC-LPG-propane-or-butane'!S7&gt;0,'E-LPG propane or butane'!S55/'BIFUbC-LPG-propane-or-butane'!S7,1)</f>
        <v>1</v>
      </c>
      <c r="T7" s="299">
        <f>IF('BIFUbC-LPG-propane-or-butane'!T7&gt;0,'E-LPG propane or butane'!T55/'BIFUbC-LPG-propane-or-butane'!T7,1)</f>
        <v>1</v>
      </c>
      <c r="U7" s="299">
        <f>IF('BIFUbC-LPG-propane-or-butane'!U7&gt;0,'E-LPG propane or butane'!U55/'BIFUbC-LPG-propane-or-butane'!U7,1)</f>
        <v>1</v>
      </c>
      <c r="V7" s="299">
        <f>IF('BIFUbC-LPG-propane-or-butane'!V7&gt;0,'E-LPG propane or butane'!V55/'BIFUbC-LPG-propane-or-butane'!V7,1)</f>
        <v>1</v>
      </c>
      <c r="W7" s="299">
        <f>IF('BIFUbC-LPG-propane-or-butane'!W7&gt;0,'E-LPG propane or butane'!W55/'BIFUbC-LPG-propane-or-butane'!W7,1)</f>
        <v>1</v>
      </c>
      <c r="X7" s="299">
        <f>IF('BIFUbC-LPG-propane-or-butane'!X7&gt;0,'E-LPG propane or butane'!X55/'BIFUbC-LPG-propane-or-butane'!X7,1)</f>
        <v>1</v>
      </c>
      <c r="Y7" s="299">
        <f>IF('BIFUbC-LPG-propane-or-butane'!Y7&gt;0,'E-LPG propane or butane'!Y55/'BIFUbC-LPG-propane-or-butane'!Y7,1)</f>
        <v>1</v>
      </c>
      <c r="Z7" s="299">
        <f>IF('BIFUbC-LPG-propane-or-butane'!Z7&gt;0,'E-LPG propane or butane'!Z55/'BIFUbC-LPG-propane-or-butane'!Z7,1)</f>
        <v>1</v>
      </c>
      <c r="AA7" s="299">
        <f>IF('BIFUbC-LPG-propane-or-butane'!AA7&gt;0,'E-LPG propane or butane'!AA55/'BIFUbC-LPG-propane-or-butane'!AA7,1)</f>
        <v>1</v>
      </c>
      <c r="AB7" s="299">
        <f>IF('BIFUbC-LPG-propane-or-butane'!AB7&gt;0,'E-LPG propane or butane'!AB55/'BIFUbC-LPG-propane-or-butane'!AB7,1)</f>
        <v>1</v>
      </c>
      <c r="AC7" s="299">
        <f>IF('BIFUbC-LPG-propane-or-butane'!AC7&gt;0,'E-LPG propane or butane'!AC55/'BIFUbC-LPG-propane-or-butane'!AC7,1)</f>
        <v>1</v>
      </c>
      <c r="AD7" s="299">
        <f>IF('BIFUbC-LPG-propane-or-butane'!AD7&gt;0,'E-LPG propane or butane'!AD55/'BIFUbC-LPG-propane-or-butane'!AD7,1)</f>
        <v>1</v>
      </c>
      <c r="AE7" s="299">
        <f>IF('BIFUbC-LPG-propane-or-butane'!AE7&gt;0,'E-LPG propane or butane'!AE55/'BIFUbC-LPG-propane-or-butane'!AE7,1)</f>
        <v>1</v>
      </c>
      <c r="AF7" s="299">
        <f>IF('BIFUbC-LPG-propane-or-butane'!AF7&gt;0,'E-LPG propane or butane'!AF55/'BIFUbC-LPG-propane-or-butane'!AF7,1)</f>
        <v>1</v>
      </c>
      <c r="AG7" s="299">
        <f>IF('BIFUbC-LPG-propane-or-butane'!AG7&gt;0,'E-LPG propane or butane'!AG55/'BIFUbC-LPG-propane-or-butane'!AG7,1)</f>
        <v>1</v>
      </c>
      <c r="AH7" s="299">
        <f>IF('BIFUbC-LPG-propane-or-butane'!AH7&gt;0,'E-LPG propane or butane'!AH55/'BIFUbC-LPG-propane-or-butane'!AH7,1)</f>
        <v>1</v>
      </c>
      <c r="AI7" s="299">
        <f>IF('BIFUbC-LPG-propane-or-butane'!AI7&gt;0,'E-LPG propane or butane'!AI55/'BIFUbC-LPG-propane-or-butane'!AI7,1)</f>
        <v>1</v>
      </c>
      <c r="AJ7" s="299">
        <f>IF('BIFUbC-LPG-propane-or-butane'!AJ7&gt;0,'E-LPG propane or butane'!AJ55/'BIFUbC-LPG-propane-or-butane'!AJ7,1)</f>
        <v>1</v>
      </c>
      <c r="AK7" s="299">
        <f>IF('BIFUbC-LPG-propane-or-butane'!AK7&gt;0,'E-LPG propane or butane'!AK55/'BIFUbC-LPG-propane-or-butane'!AK7,1)</f>
        <v>1</v>
      </c>
      <c r="AL7" s="299">
        <f>IF('BIFUbC-LPG-propane-or-butane'!AL7&gt;0,'E-LPG propane or butane'!AL55/'BIFUbC-LPG-propane-or-butane'!AL7,1)</f>
        <v>1</v>
      </c>
      <c r="AM7" s="299">
        <f>IF('BIFUbC-LPG-propane-or-butane'!AM7&gt;0,'E-LPG propane or butane'!AM55/'BIFUbC-LPG-propane-or-butane'!AM7,1)</f>
        <v>1</v>
      </c>
      <c r="AN7" s="299">
        <f>IF('BIFUbC-LPG-propane-or-butane'!AN7&gt;0,'E-LPG propane or butane'!AN55/'BIFUbC-LPG-propane-or-butane'!AN7,1)</f>
        <v>1</v>
      </c>
      <c r="AO7" s="299">
        <f>IF('BIFUbC-LPG-propane-or-butane'!AO7&gt;0,'E-LPG propane or butane'!AO55/'BIFUbC-LPG-propane-or-butane'!AO7,1)</f>
        <v>1</v>
      </c>
      <c r="AP7" s="299">
        <f>IF('BIFUbC-LPG-propane-or-butane'!AP7&gt;0,'E-LPG propane or butane'!AP55/'BIFUbC-LPG-propane-or-butane'!AP7,1)</f>
        <v>1</v>
      </c>
      <c r="AQ7" s="299">
        <f>IF('BIFUbC-LPG-propane-or-butane'!AQ7&gt;0,'E-LPG propane or butane'!AQ55/'BIFUbC-LPG-propane-or-butane'!AQ7,1)</f>
        <v>1</v>
      </c>
    </row>
    <row r="8" spans="1:43" x14ac:dyDescent="0.2">
      <c r="A8" s="299" t="s">
        <v>95</v>
      </c>
      <c r="B8" s="299">
        <f>IF('BIFUbC-LPG-propane-or-butane'!B8&gt;0,'E-LPG propane or butane'!B56/'BIFUbC-LPG-propane-or-butane'!B8,1)</f>
        <v>1</v>
      </c>
      <c r="C8" s="299">
        <f>IF('BIFUbC-LPG-propane-or-butane'!C8&gt;0,'E-LPG propane or butane'!C56/'BIFUbC-LPG-propane-or-butane'!C8,1)</f>
        <v>1</v>
      </c>
      <c r="D8" s="299">
        <f>IF('BIFUbC-LPG-propane-or-butane'!D8&gt;0,'E-LPG propane or butane'!D56/'BIFUbC-LPG-propane-or-butane'!D8,1)</f>
        <v>1</v>
      </c>
      <c r="E8" s="299">
        <f>IF('BIFUbC-LPG-propane-or-butane'!E8&gt;0,'E-LPG propane or butane'!E56/'BIFUbC-LPG-propane-or-butane'!E8,1)</f>
        <v>1</v>
      </c>
      <c r="F8" s="299">
        <f>IF('BIFUbC-LPG-propane-or-butane'!F8&gt;0,'E-LPG propane or butane'!F56/'BIFUbC-LPG-propane-or-butane'!F8,1)</f>
        <v>1</v>
      </c>
      <c r="G8" s="299">
        <f>IF('BIFUbC-LPG-propane-or-butane'!G8&gt;0,'E-LPG propane or butane'!G56/'BIFUbC-LPG-propane-or-butane'!G8,1)</f>
        <v>1</v>
      </c>
      <c r="H8" s="299">
        <f>IF('BIFUbC-LPG-propane-or-butane'!H8&gt;0,'E-LPG propane or butane'!H56/'BIFUbC-LPG-propane-or-butane'!H8,1)</f>
        <v>1</v>
      </c>
      <c r="I8" s="299">
        <f>IF('BIFUbC-LPG-propane-or-butane'!I8&gt;0,'E-LPG propane or butane'!I56/'BIFUbC-LPG-propane-or-butane'!I8,1)</f>
        <v>1</v>
      </c>
      <c r="J8" s="299">
        <f>IF('BIFUbC-LPG-propane-or-butane'!J8&gt;0,'E-LPG propane or butane'!J56/'BIFUbC-LPG-propane-or-butane'!J8,1)</f>
        <v>1</v>
      </c>
      <c r="K8" s="299">
        <f>IF('BIFUbC-LPG-propane-or-butane'!K8&gt;0,'E-LPG propane or butane'!K56/'BIFUbC-LPG-propane-or-butane'!K8,1)</f>
        <v>1</v>
      </c>
      <c r="L8" s="299">
        <f>IF('BIFUbC-LPG-propane-or-butane'!L8&gt;0,'E-LPG propane or butane'!L56/'BIFUbC-LPG-propane-or-butane'!L8,1)</f>
        <v>1</v>
      </c>
      <c r="M8" s="299">
        <f>IF('BIFUbC-LPG-propane-or-butane'!M8&gt;0,'E-LPG propane or butane'!M56/'BIFUbC-LPG-propane-or-butane'!M8,1)</f>
        <v>1</v>
      </c>
      <c r="N8" s="299">
        <f>IF('BIFUbC-LPG-propane-or-butane'!N8&gt;0,'E-LPG propane or butane'!N56/'BIFUbC-LPG-propane-or-butane'!N8,1)</f>
        <v>1</v>
      </c>
      <c r="O8" s="299">
        <f>IF('BIFUbC-LPG-propane-or-butane'!O8&gt;0,'E-LPG propane or butane'!O56/'BIFUbC-LPG-propane-or-butane'!O8,1)</f>
        <v>1</v>
      </c>
      <c r="P8" s="299">
        <f>IF('BIFUbC-LPG-propane-or-butane'!P8&gt;0,'E-LPG propane or butane'!P56/'BIFUbC-LPG-propane-or-butane'!P8,1)</f>
        <v>1</v>
      </c>
      <c r="Q8" s="299">
        <f>IF('BIFUbC-LPG-propane-or-butane'!Q8&gt;0,'E-LPG propane or butane'!Q56/'BIFUbC-LPG-propane-or-butane'!Q8,1)</f>
        <v>1</v>
      </c>
      <c r="R8" s="299">
        <f>IF('BIFUbC-LPG-propane-or-butane'!R8&gt;0,'E-LPG propane or butane'!R56/'BIFUbC-LPG-propane-or-butane'!R8,1)</f>
        <v>1</v>
      </c>
      <c r="S8" s="299">
        <f>IF('BIFUbC-LPG-propane-or-butane'!S8&gt;0,'E-LPG propane or butane'!S56/'BIFUbC-LPG-propane-or-butane'!S8,1)</f>
        <v>1</v>
      </c>
      <c r="T8" s="299">
        <f>IF('BIFUbC-LPG-propane-or-butane'!T8&gt;0,'E-LPG propane or butane'!T56/'BIFUbC-LPG-propane-or-butane'!T8,1)</f>
        <v>1</v>
      </c>
      <c r="U8" s="299">
        <f>IF('BIFUbC-LPG-propane-or-butane'!U8&gt;0,'E-LPG propane or butane'!U56/'BIFUbC-LPG-propane-or-butane'!U8,1)</f>
        <v>1</v>
      </c>
      <c r="V8" s="299">
        <f>IF('BIFUbC-LPG-propane-or-butane'!V8&gt;0,'E-LPG propane or butane'!V56/'BIFUbC-LPG-propane-or-butane'!V8,1)</f>
        <v>1</v>
      </c>
      <c r="W8" s="299">
        <f>IF('BIFUbC-LPG-propane-or-butane'!W8&gt;0,'E-LPG propane or butane'!W56/'BIFUbC-LPG-propane-or-butane'!W8,1)</f>
        <v>1</v>
      </c>
      <c r="X8" s="299">
        <f>IF('BIFUbC-LPG-propane-or-butane'!X8&gt;0,'E-LPG propane or butane'!X56/'BIFUbC-LPG-propane-or-butane'!X8,1)</f>
        <v>1</v>
      </c>
      <c r="Y8" s="299">
        <f>IF('BIFUbC-LPG-propane-or-butane'!Y8&gt;0,'E-LPG propane or butane'!Y56/'BIFUbC-LPG-propane-or-butane'!Y8,1)</f>
        <v>1</v>
      </c>
      <c r="Z8" s="299">
        <f>IF('BIFUbC-LPG-propane-or-butane'!Z8&gt;0,'E-LPG propane or butane'!Z56/'BIFUbC-LPG-propane-or-butane'!Z8,1)</f>
        <v>1</v>
      </c>
      <c r="AA8" s="299">
        <f>IF('BIFUbC-LPG-propane-or-butane'!AA8&gt;0,'E-LPG propane or butane'!AA56/'BIFUbC-LPG-propane-or-butane'!AA8,1)</f>
        <v>1</v>
      </c>
      <c r="AB8" s="299">
        <f>IF('BIFUbC-LPG-propane-or-butane'!AB8&gt;0,'E-LPG propane or butane'!AB56/'BIFUbC-LPG-propane-or-butane'!AB8,1)</f>
        <v>1</v>
      </c>
      <c r="AC8" s="299">
        <f>IF('BIFUbC-LPG-propane-or-butane'!AC8&gt;0,'E-LPG propane or butane'!AC56/'BIFUbC-LPG-propane-or-butane'!AC8,1)</f>
        <v>1</v>
      </c>
      <c r="AD8" s="299">
        <f>IF('BIFUbC-LPG-propane-or-butane'!AD8&gt;0,'E-LPG propane or butane'!AD56/'BIFUbC-LPG-propane-or-butane'!AD8,1)</f>
        <v>1</v>
      </c>
      <c r="AE8" s="299">
        <f>IF('BIFUbC-LPG-propane-or-butane'!AE8&gt;0,'E-LPG propane or butane'!AE56/'BIFUbC-LPG-propane-or-butane'!AE8,1)</f>
        <v>1</v>
      </c>
      <c r="AF8" s="299">
        <f>IF('BIFUbC-LPG-propane-or-butane'!AF8&gt;0,'E-LPG propane or butane'!AF56/'BIFUbC-LPG-propane-or-butane'!AF8,1)</f>
        <v>1</v>
      </c>
      <c r="AG8" s="299">
        <f>IF('BIFUbC-LPG-propane-or-butane'!AG8&gt;0,'E-LPG propane or butane'!AG56/'BIFUbC-LPG-propane-or-butane'!AG8,1)</f>
        <v>1</v>
      </c>
      <c r="AH8" s="299">
        <f>IF('BIFUbC-LPG-propane-or-butane'!AH8&gt;0,'E-LPG propane or butane'!AH56/'BIFUbC-LPG-propane-or-butane'!AH8,1)</f>
        <v>1</v>
      </c>
      <c r="AI8" s="299">
        <f>IF('BIFUbC-LPG-propane-or-butane'!AI8&gt;0,'E-LPG propane or butane'!AI56/'BIFUbC-LPG-propane-or-butane'!AI8,1)</f>
        <v>1</v>
      </c>
      <c r="AJ8" s="299">
        <f>IF('BIFUbC-LPG-propane-or-butane'!AJ8&gt;0,'E-LPG propane or butane'!AJ56/'BIFUbC-LPG-propane-or-butane'!AJ8,1)</f>
        <v>1</v>
      </c>
      <c r="AK8" s="299">
        <f>IF('BIFUbC-LPG-propane-or-butane'!AK8&gt;0,'E-LPG propane or butane'!AK56/'BIFUbC-LPG-propane-or-butane'!AK8,1)</f>
        <v>1</v>
      </c>
      <c r="AL8" s="299">
        <f>IF('BIFUbC-LPG-propane-or-butane'!AL8&gt;0,'E-LPG propane or butane'!AL56/'BIFUbC-LPG-propane-or-butane'!AL8,1)</f>
        <v>1</v>
      </c>
      <c r="AM8" s="299">
        <f>IF('BIFUbC-LPG-propane-or-butane'!AM8&gt;0,'E-LPG propane or butane'!AM56/'BIFUbC-LPG-propane-or-butane'!AM8,1)</f>
        <v>1</v>
      </c>
      <c r="AN8" s="299">
        <f>IF('BIFUbC-LPG-propane-or-butane'!AN8&gt;0,'E-LPG propane or butane'!AN56/'BIFUbC-LPG-propane-or-butane'!AN8,1)</f>
        <v>1</v>
      </c>
      <c r="AO8" s="299">
        <f>IF('BIFUbC-LPG-propane-or-butane'!AO8&gt;0,'E-LPG propane or butane'!AO56/'BIFUbC-LPG-propane-or-butane'!AO8,1)</f>
        <v>1</v>
      </c>
      <c r="AP8" s="299">
        <f>IF('BIFUbC-LPG-propane-or-butane'!AP8&gt;0,'E-LPG propane or butane'!AP56/'BIFUbC-LPG-propane-or-butane'!AP8,1)</f>
        <v>1</v>
      </c>
      <c r="AQ8" s="299">
        <f>IF('BIFUbC-LPG-propane-or-butane'!AQ8&gt;0,'E-LPG propane or butane'!AQ56/'BIFUbC-LPG-propane-or-butane'!AQ8,1)</f>
        <v>1</v>
      </c>
    </row>
    <row r="9" spans="1:43" x14ac:dyDescent="0.2">
      <c r="A9" s="299" t="s">
        <v>96</v>
      </c>
      <c r="B9" s="299">
        <f>IF('BIFUbC-LPG-propane-or-butane'!B9&gt;0,'E-LPG propane or butane'!B57/'BIFUbC-LPG-propane-or-butane'!B9,1)</f>
        <v>1</v>
      </c>
      <c r="C9" s="299">
        <f>IF('BIFUbC-LPG-propane-or-butane'!C9&gt;0,'E-LPG propane or butane'!C57/'BIFUbC-LPG-propane-or-butane'!C9,1)</f>
        <v>1</v>
      </c>
      <c r="D9" s="299">
        <f>IF('BIFUbC-LPG-propane-or-butane'!D9&gt;0,'E-LPG propane or butane'!D57/'BIFUbC-LPG-propane-or-butane'!D9,1)</f>
        <v>1</v>
      </c>
      <c r="E9" s="299">
        <f>IF('BIFUbC-LPG-propane-or-butane'!E9&gt;0,'E-LPG propane or butane'!E57/'BIFUbC-LPG-propane-or-butane'!E9,1)</f>
        <v>1</v>
      </c>
      <c r="F9" s="299">
        <f>IF('BIFUbC-LPG-propane-or-butane'!F9&gt;0,'E-LPG propane or butane'!F57/'BIFUbC-LPG-propane-or-butane'!F9,1)</f>
        <v>1</v>
      </c>
      <c r="G9" s="299">
        <f>IF('BIFUbC-LPG-propane-or-butane'!G9&gt;0,'E-LPG propane or butane'!G57/'BIFUbC-LPG-propane-or-butane'!G9,1)</f>
        <v>1</v>
      </c>
      <c r="H9" s="299">
        <f>IF('BIFUbC-LPG-propane-or-butane'!H9&gt;0,'E-LPG propane or butane'!H57/'BIFUbC-LPG-propane-or-butane'!H9,1)</f>
        <v>1</v>
      </c>
      <c r="I9" s="299">
        <f>IF('BIFUbC-LPG-propane-or-butane'!I9&gt;0,'E-LPG propane or butane'!I57/'BIFUbC-LPG-propane-or-butane'!I9,1)</f>
        <v>1</v>
      </c>
      <c r="J9" s="299">
        <f>IF('BIFUbC-LPG-propane-or-butane'!J9&gt;0,'E-LPG propane or butane'!J57/'BIFUbC-LPG-propane-or-butane'!J9,1)</f>
        <v>1</v>
      </c>
      <c r="K9" s="299">
        <f>IF('BIFUbC-LPG-propane-or-butane'!K9&gt;0,'E-LPG propane or butane'!K57/'BIFUbC-LPG-propane-or-butane'!K9,1)</f>
        <v>1</v>
      </c>
      <c r="L9" s="299">
        <f>IF('BIFUbC-LPG-propane-or-butane'!L9&gt;0,'E-LPG propane or butane'!L57/'BIFUbC-LPG-propane-or-butane'!L9,1)</f>
        <v>1</v>
      </c>
      <c r="M9" s="299">
        <f>IF('BIFUbC-LPG-propane-or-butane'!M9&gt;0,'E-LPG propane or butane'!M57/'BIFUbC-LPG-propane-or-butane'!M9,1)</f>
        <v>1</v>
      </c>
      <c r="N9" s="299">
        <f>IF('BIFUbC-LPG-propane-or-butane'!N9&gt;0,'E-LPG propane or butane'!N57/'BIFUbC-LPG-propane-or-butane'!N9,1)</f>
        <v>1</v>
      </c>
      <c r="O9" s="299">
        <f>IF('BIFUbC-LPG-propane-or-butane'!O9&gt;0,'E-LPG propane or butane'!O57/'BIFUbC-LPG-propane-or-butane'!O9,1)</f>
        <v>1</v>
      </c>
      <c r="P9" s="299">
        <f>IF('BIFUbC-LPG-propane-or-butane'!P9&gt;0,'E-LPG propane or butane'!P57/'BIFUbC-LPG-propane-or-butane'!P9,1)</f>
        <v>1</v>
      </c>
      <c r="Q9" s="299">
        <f>IF('BIFUbC-LPG-propane-or-butane'!Q9&gt;0,'E-LPG propane or butane'!Q57/'BIFUbC-LPG-propane-or-butane'!Q9,1)</f>
        <v>1</v>
      </c>
      <c r="R9" s="299">
        <f>IF('BIFUbC-LPG-propane-or-butane'!R9&gt;0,'E-LPG propane or butane'!R57/'BIFUbC-LPG-propane-or-butane'!R9,1)</f>
        <v>1</v>
      </c>
      <c r="S9" s="299">
        <f>IF('BIFUbC-LPG-propane-or-butane'!S9&gt;0,'E-LPG propane or butane'!S57/'BIFUbC-LPG-propane-or-butane'!S9,1)</f>
        <v>1</v>
      </c>
      <c r="T9" s="299">
        <f>IF('BIFUbC-LPG-propane-or-butane'!T9&gt;0,'E-LPG propane or butane'!T57/'BIFUbC-LPG-propane-or-butane'!T9,1)</f>
        <v>1</v>
      </c>
      <c r="U9" s="299">
        <f>IF('BIFUbC-LPG-propane-or-butane'!U9&gt;0,'E-LPG propane or butane'!U57/'BIFUbC-LPG-propane-or-butane'!U9,1)</f>
        <v>1</v>
      </c>
      <c r="V9" s="299">
        <f>IF('BIFUbC-LPG-propane-or-butane'!V9&gt;0,'E-LPG propane or butane'!V57/'BIFUbC-LPG-propane-or-butane'!V9,1)</f>
        <v>1</v>
      </c>
      <c r="W9" s="299">
        <f>IF('BIFUbC-LPG-propane-or-butane'!W9&gt;0,'E-LPG propane or butane'!W57/'BIFUbC-LPG-propane-or-butane'!W9,1)</f>
        <v>1</v>
      </c>
      <c r="X9" s="299">
        <f>IF('BIFUbC-LPG-propane-or-butane'!X9&gt;0,'E-LPG propane or butane'!X57/'BIFUbC-LPG-propane-or-butane'!X9,1)</f>
        <v>1</v>
      </c>
      <c r="Y9" s="299">
        <f>IF('BIFUbC-LPG-propane-or-butane'!Y9&gt;0,'E-LPG propane or butane'!Y57/'BIFUbC-LPG-propane-or-butane'!Y9,1)</f>
        <v>1</v>
      </c>
      <c r="Z9" s="299">
        <f>IF('BIFUbC-LPG-propane-or-butane'!Z9&gt;0,'E-LPG propane or butane'!Z57/'BIFUbC-LPG-propane-or-butane'!Z9,1)</f>
        <v>1</v>
      </c>
      <c r="AA9" s="299">
        <f>IF('BIFUbC-LPG-propane-or-butane'!AA9&gt;0,'E-LPG propane or butane'!AA57/'BIFUbC-LPG-propane-or-butane'!AA9,1)</f>
        <v>1</v>
      </c>
      <c r="AB9" s="299">
        <f>IF('BIFUbC-LPG-propane-or-butane'!AB9&gt;0,'E-LPG propane or butane'!AB57/'BIFUbC-LPG-propane-or-butane'!AB9,1)</f>
        <v>1</v>
      </c>
      <c r="AC9" s="299">
        <f>IF('BIFUbC-LPG-propane-or-butane'!AC9&gt;0,'E-LPG propane or butane'!AC57/'BIFUbC-LPG-propane-or-butane'!AC9,1)</f>
        <v>1</v>
      </c>
      <c r="AD9" s="299">
        <f>IF('BIFUbC-LPG-propane-or-butane'!AD9&gt;0,'E-LPG propane or butane'!AD57/'BIFUbC-LPG-propane-or-butane'!AD9,1)</f>
        <v>1</v>
      </c>
      <c r="AE9" s="299">
        <f>IF('BIFUbC-LPG-propane-or-butane'!AE9&gt;0,'E-LPG propane or butane'!AE57/'BIFUbC-LPG-propane-or-butane'!AE9,1)</f>
        <v>1</v>
      </c>
      <c r="AF9" s="299">
        <f>IF('BIFUbC-LPG-propane-or-butane'!AF9&gt;0,'E-LPG propane or butane'!AF57/'BIFUbC-LPG-propane-or-butane'!AF9,1)</f>
        <v>1</v>
      </c>
      <c r="AG9" s="299">
        <f>IF('BIFUbC-LPG-propane-or-butane'!AG9&gt;0,'E-LPG propane or butane'!AG57/'BIFUbC-LPG-propane-or-butane'!AG9,1)</f>
        <v>1</v>
      </c>
      <c r="AH9" s="299">
        <f>IF('BIFUbC-LPG-propane-or-butane'!AH9&gt;0,'E-LPG propane or butane'!AH57/'BIFUbC-LPG-propane-or-butane'!AH9,1)</f>
        <v>1</v>
      </c>
      <c r="AI9" s="299">
        <f>IF('BIFUbC-LPG-propane-or-butane'!AI9&gt;0,'E-LPG propane or butane'!AI57/'BIFUbC-LPG-propane-or-butane'!AI9,1)</f>
        <v>1</v>
      </c>
      <c r="AJ9" s="299">
        <f>IF('BIFUbC-LPG-propane-or-butane'!AJ9&gt;0,'E-LPG propane or butane'!AJ57/'BIFUbC-LPG-propane-or-butane'!AJ9,1)</f>
        <v>1</v>
      </c>
      <c r="AK9" s="299">
        <f>IF('BIFUbC-LPG-propane-or-butane'!AK9&gt;0,'E-LPG propane or butane'!AK57/'BIFUbC-LPG-propane-or-butane'!AK9,1)</f>
        <v>1</v>
      </c>
      <c r="AL9" s="299">
        <f>IF('BIFUbC-LPG-propane-or-butane'!AL9&gt;0,'E-LPG propane or butane'!AL57/'BIFUbC-LPG-propane-or-butane'!AL9,1)</f>
        <v>1</v>
      </c>
      <c r="AM9" s="299">
        <f>IF('BIFUbC-LPG-propane-or-butane'!AM9&gt;0,'E-LPG propane or butane'!AM57/'BIFUbC-LPG-propane-or-butane'!AM9,1)</f>
        <v>1</v>
      </c>
      <c r="AN9" s="299">
        <f>IF('BIFUbC-LPG-propane-or-butane'!AN9&gt;0,'E-LPG propane or butane'!AN57/'BIFUbC-LPG-propane-or-butane'!AN9,1)</f>
        <v>1</v>
      </c>
      <c r="AO9" s="299">
        <f>IF('BIFUbC-LPG-propane-or-butane'!AO9&gt;0,'E-LPG propane or butane'!AO57/'BIFUbC-LPG-propane-or-butane'!AO9,1)</f>
        <v>1</v>
      </c>
      <c r="AP9" s="299">
        <f>IF('BIFUbC-LPG-propane-or-butane'!AP9&gt;0,'E-LPG propane or butane'!AP57/'BIFUbC-LPG-propane-or-butane'!AP9,1)</f>
        <v>1</v>
      </c>
      <c r="AQ9" s="299">
        <f>IF('BIFUbC-LPG-propane-or-butane'!AQ9&gt;0,'E-LPG propane or butane'!AQ57/'BIFUbC-LPG-propane-or-butane'!AQ9,1)</f>
        <v>1</v>
      </c>
    </row>
    <row r="10" spans="1:43" x14ac:dyDescent="0.2">
      <c r="A10" s="299" t="s">
        <v>97</v>
      </c>
      <c r="B10" s="299">
        <f>IF('BIFUbC-LPG-propane-or-butane'!B10&gt;0,'E-LPG propane or butane'!B58/'BIFUbC-LPG-propane-or-butane'!B10,1)</f>
        <v>0.47070201326239486</v>
      </c>
      <c r="C10" s="299">
        <f>IF('BIFUbC-LPG-propane-or-butane'!C10&gt;0,'E-LPG propane or butane'!C58/'BIFUbC-LPG-propane-or-butane'!C10,1)</f>
        <v>0.43700780434670561</v>
      </c>
      <c r="D10" s="299">
        <f>IF('BIFUbC-LPG-propane-or-butane'!D10&gt;0,'E-LPG propane or butane'!D58/'BIFUbC-LPG-propane-or-butane'!D10,1)</f>
        <v>0.43678867352602047</v>
      </c>
      <c r="E10" s="299">
        <f>IF('BIFUbC-LPG-propane-or-butane'!E10&gt;0,'E-LPG propane or butane'!E58/'BIFUbC-LPG-propane-or-butane'!E10,1)</f>
        <v>0.4376370405348276</v>
      </c>
      <c r="F10" s="299">
        <f>IF('BIFUbC-LPG-propane-or-butane'!F10&gt;0,'E-LPG propane or butane'!F58/'BIFUbC-LPG-propane-or-butane'!F10,1)</f>
        <v>0.44398624212316606</v>
      </c>
      <c r="G10" s="299">
        <f>IF('BIFUbC-LPG-propane-or-butane'!G10&gt;0,'E-LPG propane or butane'!G58/'BIFUbC-LPG-propane-or-butane'!G10,1)</f>
        <v>0.44352836650078026</v>
      </c>
      <c r="H10" s="299">
        <f>IF('BIFUbC-LPG-propane-or-butane'!H10&gt;0,'E-LPG propane or butane'!H58/'BIFUbC-LPG-propane-or-butane'!H10,1)</f>
        <v>0.44304346368981073</v>
      </c>
      <c r="I10" s="299">
        <f>IF('BIFUbC-LPG-propane-or-butane'!I10&gt;0,'E-LPG propane or butane'!I58/'BIFUbC-LPG-propane-or-butane'!I10,1)</f>
        <v>0.44320289427360349</v>
      </c>
      <c r="J10" s="299">
        <f>IF('BIFUbC-LPG-propane-or-butane'!J10&gt;0,'E-LPG propane or butane'!J58/'BIFUbC-LPG-propane-or-butane'!J10,1)</f>
        <v>0.44308256906162241</v>
      </c>
      <c r="K10" s="299">
        <f>IF('BIFUbC-LPG-propane-or-butane'!K10&gt;0,'E-LPG propane or butane'!K58/'BIFUbC-LPG-propane-or-butane'!K10,1)</f>
        <v>0.44299008537320572</v>
      </c>
      <c r="L10" s="299">
        <f>IF('BIFUbC-LPG-propane-or-butane'!L10&gt;0,'E-LPG propane or butane'!L58/'BIFUbC-LPG-propane-or-butane'!L10,1)</f>
        <v>0.4427890598932655</v>
      </c>
      <c r="M10" s="299">
        <f>IF('BIFUbC-LPG-propane-or-butane'!M10&gt;0,'E-LPG propane or butane'!M58/'BIFUbC-LPG-propane-or-butane'!M10,1)</f>
        <v>0.44252218415006817</v>
      </c>
      <c r="N10" s="299">
        <f>IF('BIFUbC-LPG-propane-or-butane'!N10&gt;0,'E-LPG propane or butane'!N58/'BIFUbC-LPG-propane-or-butane'!N10,1)</f>
        <v>0.4424316221035961</v>
      </c>
      <c r="O10" s="299">
        <f>IF('BIFUbC-LPG-propane-or-butane'!O10&gt;0,'E-LPG propane or butane'!O58/'BIFUbC-LPG-propane-or-butane'!O10,1)</f>
        <v>0.44234104912618788</v>
      </c>
      <c r="P10" s="299">
        <f>IF('BIFUbC-LPG-propane-or-butane'!P10&gt;0,'E-LPG propane or butane'!P58/'BIFUbC-LPG-propane-or-butane'!P10,1)</f>
        <v>0.44225046522049893</v>
      </c>
      <c r="Q10" s="299">
        <f>IF('BIFUbC-LPG-propane-or-butane'!Q10&gt;0,'E-LPG propane or butane'!Q58/'BIFUbC-LPG-propane-or-butane'!Q10,1)</f>
        <v>0.4421598703891873</v>
      </c>
      <c r="R10" s="299">
        <f>IF('BIFUbC-LPG-propane-or-butane'!R10&gt;0,'E-LPG propane or butane'!R58/'BIFUbC-LPG-propane-or-butane'!R10,1)</f>
        <v>0.4420692646349148</v>
      </c>
      <c r="S10" s="299">
        <f>IF('BIFUbC-LPG-propane-or-butane'!S10&gt;0,'E-LPG propane or butane'!S58/'BIFUbC-LPG-propane-or-butane'!S10,1)</f>
        <v>0.44204403696602557</v>
      </c>
      <c r="T10" s="299">
        <f>IF('BIFUbC-LPG-propane-or-butane'!T10&gt;0,'E-LPG propane or butane'!T58/'BIFUbC-LPG-propane-or-butane'!T10,1)</f>
        <v>0.44201880693143886</v>
      </c>
      <c r="U10" s="299">
        <f>IF('BIFUbC-LPG-propane-or-butane'!U10&gt;0,'E-LPG propane or butane'!U58/'BIFUbC-LPG-propane-or-butane'!U10,1)</f>
        <v>0.44199357453083921</v>
      </c>
      <c r="V10" s="299">
        <f>IF('BIFUbC-LPG-propane-or-butane'!V10&gt;0,'E-LPG propane or butane'!V58/'BIFUbC-LPG-propane-or-butane'!V10,1)</f>
        <v>0.44196833976391092</v>
      </c>
      <c r="W10" s="299">
        <f>IF('BIFUbC-LPG-propane-or-butane'!W10&gt;0,'E-LPG propane or butane'!W58/'BIFUbC-LPG-propane-or-butane'!W10,1)</f>
        <v>0.44194310263033804</v>
      </c>
      <c r="X10" s="299">
        <f>IF('BIFUbC-LPG-propane-or-butane'!X10&gt;0,'E-LPG propane or butane'!X58/'BIFUbC-LPG-propane-or-butane'!X10,1)</f>
        <v>0.44191786312980513</v>
      </c>
      <c r="Y10" s="299">
        <f>IF('BIFUbC-LPG-propane-or-butane'!Y10&gt;0,'E-LPG propane or butane'!Y58/'BIFUbC-LPG-propane-or-butane'!Y10,1)</f>
        <v>0.44189262126199613</v>
      </c>
      <c r="Z10" s="299">
        <f>IF('BIFUbC-LPG-propane-or-butane'!Z10&gt;0,'E-LPG propane or butane'!Z58/'BIFUbC-LPG-propane-or-butane'!Z10,1)</f>
        <v>0.4418673770265954</v>
      </c>
      <c r="AA10" s="299">
        <f>IF('BIFUbC-LPG-propane-or-butane'!AA10&gt;0,'E-LPG propane or butane'!AA58/'BIFUbC-LPG-propane-or-butane'!AA10,1)</f>
        <v>0.44184213042328657</v>
      </c>
      <c r="AB10" s="299">
        <f>IF('BIFUbC-LPG-propane-or-butane'!AB10&gt;0,'E-LPG propane or butane'!AB58/'BIFUbC-LPG-propane-or-butane'!AB10,1)</f>
        <v>0.44181688145175402</v>
      </c>
      <c r="AC10" s="299">
        <f>IF('BIFUbC-LPG-propane-or-butane'!AC10&gt;0,'E-LPG propane or butane'!AC58/'BIFUbC-LPG-propane-or-butane'!AC10,1)</f>
        <v>0.44179163011168143</v>
      </c>
      <c r="AD10" s="299">
        <f>IF('BIFUbC-LPG-propane-or-butane'!AD10&gt;0,'E-LPG propane or butane'!AD58/'BIFUbC-LPG-propane-or-butane'!AD10,1)</f>
        <v>0.4417663764027529</v>
      </c>
      <c r="AE10" s="299">
        <f>IF('BIFUbC-LPG-propane-or-butane'!AE10&gt;0,'E-LPG propane or butane'!AE58/'BIFUbC-LPG-propane-or-butane'!AE10,1)</f>
        <v>0.44174112032465207</v>
      </c>
      <c r="AF10" s="299">
        <f>IF('BIFUbC-LPG-propane-or-butane'!AF10&gt;0,'E-LPG propane or butane'!AF58/'BIFUbC-LPG-propane-or-butane'!AF10,1)</f>
        <v>0.44171586187706285</v>
      </c>
      <c r="AG10" s="299">
        <f>IF('BIFUbC-LPG-propane-or-butane'!AG10&gt;0,'E-LPG propane or butane'!AG58/'BIFUbC-LPG-propane-or-butane'!AG10,1)</f>
        <v>0.44169060105966895</v>
      </c>
      <c r="AH10" s="299">
        <f>IF('BIFUbC-LPG-propane-or-butane'!AH10&gt;0,'E-LPG propane or butane'!AH58/'BIFUbC-LPG-propane-or-butane'!AH10,1)</f>
        <v>0.4416653378721539</v>
      </c>
      <c r="AI10" s="299">
        <f>IF('BIFUbC-LPG-propane-or-butane'!AI10&gt;0,'E-LPG propane or butane'!AI58/'BIFUbC-LPG-propane-or-butane'!AI10,1)</f>
        <v>0.44164007231420144</v>
      </c>
      <c r="AJ10" s="299">
        <f>IF('BIFUbC-LPG-propane-or-butane'!AJ10&gt;0,'E-LPG propane or butane'!AJ58/'BIFUbC-LPG-propane-or-butane'!AJ10,1)</f>
        <v>0.441614804385495</v>
      </c>
      <c r="AK10" s="299">
        <f>IF('BIFUbC-LPG-propane-or-butane'!AK10&gt;0,'E-LPG propane or butane'!AK58/'BIFUbC-LPG-propane-or-butane'!AK10,1)</f>
        <v>0.44158953408571816</v>
      </c>
      <c r="AL10" s="299">
        <f>IF('BIFUbC-LPG-propane-or-butane'!AL10&gt;0,'E-LPG propane or butane'!AL58/'BIFUbC-LPG-propane-or-butane'!AL10,1)</f>
        <v>0.44156426141455429</v>
      </c>
      <c r="AM10" s="299">
        <f>IF('BIFUbC-LPG-propane-or-butane'!AM10&gt;0,'E-LPG propane or butane'!AM58/'BIFUbC-LPG-propane-or-butane'!AM10,1)</f>
        <v>0.44153898637168676</v>
      </c>
      <c r="AN10" s="299">
        <f>IF('BIFUbC-LPG-propane-or-butane'!AN10&gt;0,'E-LPG propane or butane'!AN58/'BIFUbC-LPG-propane-or-butane'!AN10,1)</f>
        <v>0.44151370895679898</v>
      </c>
      <c r="AO10" s="299">
        <f>IF('BIFUbC-LPG-propane-or-butane'!AO10&gt;0,'E-LPG propane or butane'!AO58/'BIFUbC-LPG-propane-or-butane'!AO10,1)</f>
        <v>0.44148842916957404</v>
      </c>
      <c r="AP10" s="299">
        <f>IF('BIFUbC-LPG-propane-or-butane'!AP10&gt;0,'E-LPG propane or butane'!AP58/'BIFUbC-LPG-propane-or-butane'!AP10,1)</f>
        <v>0.44146314700969552</v>
      </c>
      <c r="AQ10" s="299">
        <f>IF('BIFUbC-LPG-propane-or-butane'!AQ10&gt;0,'E-LPG propane or butane'!AQ58/'BIFUbC-LPG-propane-or-butane'!AQ10,1)</f>
        <v>0.44141644381666867</v>
      </c>
    </row>
    <row r="11" spans="1:43" x14ac:dyDescent="0.2">
      <c r="A11" s="299" t="s">
        <v>98</v>
      </c>
      <c r="B11" s="299">
        <f>IF('BIFUbC-LPG-propane-or-butane'!B11&gt;0,'E-LPG propane or butane'!B59/'BIFUbC-LPG-propane-or-butane'!B11,1)</f>
        <v>0.24436809764036191</v>
      </c>
      <c r="C11" s="299">
        <f>IF('BIFUbC-LPG-propane-or-butane'!C11&gt;0,'E-LPG propane or butane'!C59/'BIFUbC-LPG-propane-or-butane'!C11,1)</f>
        <v>0.16145753242285324</v>
      </c>
      <c r="D11" s="299">
        <f>IF('BIFUbC-LPG-propane-or-butane'!D11&gt;0,'E-LPG propane or butane'!D59/'BIFUbC-LPG-propane-or-butane'!D11,1)</f>
        <v>0.1649967654798285</v>
      </c>
      <c r="E11" s="299">
        <f>IF('BIFUbC-LPG-propane-or-butane'!E11&gt;0,'E-LPG propane or butane'!E59/'BIFUbC-LPG-propane-or-butane'!E11,1)</f>
        <v>0.1664560209820562</v>
      </c>
      <c r="F11" s="299">
        <f>IF('BIFUbC-LPG-propane-or-butane'!F11&gt;0,'E-LPG propane or butane'!F59/'BIFUbC-LPG-propane-or-butane'!F11,1)</f>
        <v>0.1709210284036739</v>
      </c>
      <c r="G11" s="299">
        <f>IF('BIFUbC-LPG-propane-or-butane'!G11&gt;0,'E-LPG propane or butane'!G59/'BIFUbC-LPG-propane-or-butane'!G11,1)</f>
        <v>0.17119038744749926</v>
      </c>
      <c r="H11" s="299">
        <f>IF('BIFUbC-LPG-propane-or-butane'!H11&gt;0,'E-LPG propane or butane'!H59/'BIFUbC-LPG-propane-or-butane'!H11,1)</f>
        <v>0.17129236566643888</v>
      </c>
      <c r="I11" s="299">
        <f>IF('BIFUbC-LPG-propane-or-butane'!I11&gt;0,'E-LPG propane or butane'!I59/'BIFUbC-LPG-propane-or-butane'!I11,1)</f>
        <v>0.17263090905550005</v>
      </c>
      <c r="J11" s="299">
        <f>IF('BIFUbC-LPG-propane-or-butane'!J11&gt;0,'E-LPG propane or butane'!J59/'BIFUbC-LPG-propane-or-butane'!J11,1)</f>
        <v>0.17225695212005743</v>
      </c>
      <c r="K11" s="299">
        <f>IF('BIFUbC-LPG-propane-or-butane'!K11&gt;0,'E-LPG propane or butane'!K59/'BIFUbC-LPG-propane-or-butane'!K11,1)</f>
        <v>0.17205318391228941</v>
      </c>
      <c r="L11" s="299">
        <f>IF('BIFUbC-LPG-propane-or-butane'!L11&gt;0,'E-LPG propane or butane'!L59/'BIFUbC-LPG-propane-or-butane'!L11,1)</f>
        <v>0.17118562742552565</v>
      </c>
      <c r="M11" s="299">
        <f>IF('BIFUbC-LPG-propane-or-butane'!M11&gt;0,'E-LPG propane or butane'!M59/'BIFUbC-LPG-propane-or-butane'!M11,1)</f>
        <v>0.16991396840057657</v>
      </c>
      <c r="N11" s="299">
        <f>IF('BIFUbC-LPG-propane-or-butane'!N11&gt;0,'E-LPG propane or butane'!N59/'BIFUbC-LPG-propane-or-butane'!N11,1)</f>
        <v>0.16961249625594163</v>
      </c>
      <c r="O11" s="299">
        <f>IF('BIFUbC-LPG-propane-or-butane'!O11&gt;0,'E-LPG propane or butane'!O59/'BIFUbC-LPG-propane-or-butane'!O11,1)</f>
        <v>0.16931093266431854</v>
      </c>
      <c r="P11" s="299">
        <f>IF('BIFUbC-LPG-propane-or-butane'!P11&gt;0,'E-LPG propane or butane'!P59/'BIFUbC-LPG-propane-or-butane'!P11,1)</f>
        <v>0.16900930034714881</v>
      </c>
      <c r="Q11" s="299">
        <f>IF('BIFUbC-LPG-propane-or-butane'!Q11&gt;0,'E-LPG propane or butane'!Q59/'BIFUbC-LPG-propane-or-butane'!Q11,1)</f>
        <v>0.16870762187525642</v>
      </c>
      <c r="R11" s="299">
        <f>IF('BIFUbC-LPG-propane-or-butane'!R11&gt;0,'E-LPG propane or butane'!R59/'BIFUbC-LPG-propane-or-butane'!R11,1)</f>
        <v>0.16840591908804042</v>
      </c>
      <c r="S11" s="299">
        <f>IF('BIFUbC-LPG-propane-or-butane'!S11&gt;0,'E-LPG propane or butane'!S59/'BIFUbC-LPG-propane-or-butane'!S11,1)</f>
        <v>0.16838844635204714</v>
      </c>
      <c r="T11" s="299">
        <f>IF('BIFUbC-LPG-propane-or-butane'!T11&gt;0,'E-LPG propane or butane'!T59/'BIFUbC-LPG-propane-or-butane'!T11,1)</f>
        <v>0.16837096407041144</v>
      </c>
      <c r="U11" s="299">
        <f>IF('BIFUbC-LPG-propane-or-butane'!U11&gt;0,'E-LPG propane or butane'!U59/'BIFUbC-LPG-propane-or-butane'!U11,1)</f>
        <v>0.16835347233761924</v>
      </c>
      <c r="V11" s="299">
        <f>IF('BIFUbC-LPG-propane-or-butane'!V11&gt;0,'E-LPG propane or butane'!V59/'BIFUbC-LPG-propane-or-butane'!V11,1)</f>
        <v>0.16833597124761643</v>
      </c>
      <c r="W11" s="299">
        <f>IF('BIFUbC-LPG-propane-or-butane'!W11&gt;0,'E-LPG propane or butane'!W59/'BIFUbC-LPG-propane-or-butane'!W11,1)</f>
        <v>0.16831846089370778</v>
      </c>
      <c r="X11" s="299">
        <f>IF('BIFUbC-LPG-propane-or-butane'!X11&gt;0,'E-LPG propane or butane'!X59/'BIFUbC-LPG-propane-or-butane'!X11,1)</f>
        <v>0.16830101651990872</v>
      </c>
      <c r="Y11" s="299">
        <f>IF('BIFUbC-LPG-propane-or-butane'!Y11&gt;0,'E-LPG propane or butane'!Y59/'BIFUbC-LPG-propane-or-butane'!Y11,1)</f>
        <v>0.16828356161504623</v>
      </c>
      <c r="Z11" s="299">
        <f>IF('BIFUbC-LPG-propane-or-butane'!Z11&gt;0,'E-LPG propane or butane'!Z59/'BIFUbC-LPG-propane-or-butane'!Z11,1)</f>
        <v>0.16826609627175562</v>
      </c>
      <c r="AA11" s="299">
        <f>IF('BIFUbC-LPG-propane-or-butane'!AA11&gt;0,'E-LPG propane or butane'!AA59/'BIFUbC-LPG-propane-or-butane'!AA11,1)</f>
        <v>0.16824862058323978</v>
      </c>
      <c r="AB11" s="299">
        <f>IF('BIFUbC-LPG-propane-or-butane'!AB11&gt;0,'E-LPG propane or butane'!AB59/'BIFUbC-LPG-propane-or-butane'!AB11,1)</f>
        <v>0.16823113464314216</v>
      </c>
      <c r="AC11" s="299">
        <f>IF('BIFUbC-LPG-propane-or-butane'!AC11&gt;0,'E-LPG propane or butane'!AC59/'BIFUbC-LPG-propane-or-butane'!AC11,1)</f>
        <v>0.16821370179303211</v>
      </c>
      <c r="AD11" s="299">
        <f>IF('BIFUbC-LPG-propane-or-butane'!AD11&gt;0,'E-LPG propane or butane'!AD59/'BIFUbC-LPG-propane-or-butane'!AD11,1)</f>
        <v>0.16819625859551085</v>
      </c>
      <c r="AE11" s="299">
        <f>IF('BIFUbC-LPG-propane-or-butane'!AE11&gt;0,'E-LPG propane or butane'!AE59/'BIFUbC-LPG-propane-or-butane'!AE11,1)</f>
        <v>0.16817880512176503</v>
      </c>
      <c r="AF11" s="299">
        <f>IF('BIFUbC-LPG-propane-or-butane'!AF11&gt;0,'E-LPG propane or butane'!AF59/'BIFUbC-LPG-propane-or-butane'!AF11,1)</f>
        <v>0.16816134144437048</v>
      </c>
      <c r="AG11" s="299">
        <f>IF('BIFUbC-LPG-propane-or-butane'!AG11&gt;0,'E-LPG propane or butane'!AG59/'BIFUbC-LPG-propane-or-butane'!AG11,1)</f>
        <v>0.16814386763718675</v>
      </c>
      <c r="AH11" s="299">
        <f>IF('BIFUbC-LPG-propane-or-butane'!AH11&gt;0,'E-LPG propane or butane'!AH59/'BIFUbC-LPG-propane-or-butane'!AH11,1)</f>
        <v>0.16812644200181978</v>
      </c>
      <c r="AI11" s="299">
        <f>IF('BIFUbC-LPG-propane-or-butane'!AI11&gt;0,'E-LPG propane or butane'!AI59/'BIFUbC-LPG-propane-or-butane'!AI11,1)</f>
        <v>0.16810900688456756</v>
      </c>
      <c r="AJ11" s="299">
        <f>IF('BIFUbC-LPG-propane-or-butane'!AJ11&gt;0,'E-LPG propane or butane'!AJ59/'BIFUbC-LPG-propane-or-butane'!AJ11,1)</f>
        <v>0.16809156234754108</v>
      </c>
      <c r="AK11" s="299">
        <f>IF('BIFUbC-LPG-propane-or-butane'!AK11&gt;0,'E-LPG propane or butane'!AK59/'BIFUbC-LPG-propane-or-butane'!AK11,1)</f>
        <v>0.16807410845461321</v>
      </c>
      <c r="AL11" s="299">
        <f>IF('BIFUbC-LPG-propane-or-butane'!AL11&gt;0,'E-LPG propane or butane'!AL59/'BIFUbC-LPG-propane-or-butane'!AL11,1)</f>
        <v>0.1680566452713575</v>
      </c>
      <c r="AM11" s="299">
        <f>IF('BIFUbC-LPG-propane-or-butane'!AM11&gt;0,'E-LPG propane or butane'!AM59/'BIFUbC-LPG-propane-or-butane'!AM11,1)</f>
        <v>0.16803918401998719</v>
      </c>
      <c r="AN11" s="299">
        <f>IF('BIFUbC-LPG-propane-or-butane'!AN11&gt;0,'E-LPG propane or butane'!AN59/'BIFUbC-LPG-propane-or-butane'!AN11,1)</f>
        <v>0.1680217137918425</v>
      </c>
      <c r="AO11" s="299">
        <f>IF('BIFUbC-LPG-propane-or-butane'!AO11&gt;0,'E-LPG propane or butane'!AO59/'BIFUbC-LPG-propane-or-butane'!AO11,1)</f>
        <v>0.16800423465732317</v>
      </c>
      <c r="AP11" s="299">
        <f>IF('BIFUbC-LPG-propane-or-butane'!AP11&gt;0,'E-LPG propane or butane'!AP59/'BIFUbC-LPG-propane-or-butane'!AP11,1)</f>
        <v>0.16798674668849642</v>
      </c>
      <c r="AQ11" s="299">
        <f>IF('BIFUbC-LPG-propane-or-butane'!AQ11&gt;0,'E-LPG propane or butane'!AQ59/'BIFUbC-LPG-propane-or-butane'!AQ11,1)</f>
        <v>0.16795638768675408</v>
      </c>
    </row>
    <row r="12" spans="1:43" x14ac:dyDescent="0.2">
      <c r="A12" s="299" t="s">
        <v>99</v>
      </c>
      <c r="B12" s="299">
        <f>IF('BIFUbC-LPG-propane-or-butane'!B12&gt;0,'E-LPG propane or butane'!B60/'BIFUbC-LPG-propane-or-butane'!B12,1)</f>
        <v>1</v>
      </c>
      <c r="C12" s="299">
        <f>IF('BIFUbC-LPG-propane-or-butane'!C12&gt;0,'E-LPG propane or butane'!C60/'BIFUbC-LPG-propane-or-butane'!C12,1)</f>
        <v>1</v>
      </c>
      <c r="D12" s="299">
        <f>IF('BIFUbC-LPG-propane-or-butane'!D12&gt;0,'E-LPG propane or butane'!D60/'BIFUbC-LPG-propane-or-butane'!D12,1)</f>
        <v>1</v>
      </c>
      <c r="E12" s="299">
        <f>IF('BIFUbC-LPG-propane-or-butane'!E12&gt;0,'E-LPG propane or butane'!E60/'BIFUbC-LPG-propane-or-butane'!E12,1)</f>
        <v>1</v>
      </c>
      <c r="F12" s="299">
        <f>IF('BIFUbC-LPG-propane-or-butane'!F12&gt;0,'E-LPG propane or butane'!F60/'BIFUbC-LPG-propane-or-butane'!F12,1)</f>
        <v>1</v>
      </c>
      <c r="G12" s="299">
        <f>IF('BIFUbC-LPG-propane-or-butane'!G12&gt;0,'E-LPG propane or butane'!G60/'BIFUbC-LPG-propane-or-butane'!G12,1)</f>
        <v>1</v>
      </c>
      <c r="H12" s="299">
        <f>IF('BIFUbC-LPG-propane-or-butane'!H12&gt;0,'E-LPG propane or butane'!H60/'BIFUbC-LPG-propane-or-butane'!H12,1)</f>
        <v>1</v>
      </c>
      <c r="I12" s="299">
        <f>IF('BIFUbC-LPG-propane-or-butane'!I12&gt;0,'E-LPG propane or butane'!I60/'BIFUbC-LPG-propane-or-butane'!I12,1)</f>
        <v>1</v>
      </c>
      <c r="J12" s="299">
        <f>IF('BIFUbC-LPG-propane-or-butane'!J12&gt;0,'E-LPG propane or butane'!J60/'BIFUbC-LPG-propane-or-butane'!J12,1)</f>
        <v>1</v>
      </c>
      <c r="K12" s="299">
        <f>IF('BIFUbC-LPG-propane-or-butane'!K12&gt;0,'E-LPG propane or butane'!K60/'BIFUbC-LPG-propane-or-butane'!K12,1)</f>
        <v>1</v>
      </c>
      <c r="L12" s="299">
        <f>IF('BIFUbC-LPG-propane-or-butane'!L12&gt;0,'E-LPG propane or butane'!L60/'BIFUbC-LPG-propane-or-butane'!L12,1)</f>
        <v>1</v>
      </c>
      <c r="M12" s="299">
        <f>IF('BIFUbC-LPG-propane-or-butane'!M12&gt;0,'E-LPG propane or butane'!M60/'BIFUbC-LPG-propane-or-butane'!M12,1)</f>
        <v>1</v>
      </c>
      <c r="N12" s="299">
        <f>IF('BIFUbC-LPG-propane-or-butane'!N12&gt;0,'E-LPG propane or butane'!N60/'BIFUbC-LPG-propane-or-butane'!N12,1)</f>
        <v>1</v>
      </c>
      <c r="O12" s="299">
        <f>IF('BIFUbC-LPG-propane-or-butane'!O12&gt;0,'E-LPG propane or butane'!O60/'BIFUbC-LPG-propane-or-butane'!O12,1)</f>
        <v>1</v>
      </c>
      <c r="P12" s="299">
        <f>IF('BIFUbC-LPG-propane-or-butane'!P12&gt;0,'E-LPG propane or butane'!P60/'BIFUbC-LPG-propane-or-butane'!P12,1)</f>
        <v>1</v>
      </c>
      <c r="Q12" s="299">
        <f>IF('BIFUbC-LPG-propane-or-butane'!Q12&gt;0,'E-LPG propane or butane'!Q60/'BIFUbC-LPG-propane-or-butane'!Q12,1)</f>
        <v>1</v>
      </c>
      <c r="R12" s="299">
        <f>IF('BIFUbC-LPG-propane-or-butane'!R12&gt;0,'E-LPG propane or butane'!R60/'BIFUbC-LPG-propane-or-butane'!R12,1)</f>
        <v>1</v>
      </c>
      <c r="S12" s="299">
        <f>IF('BIFUbC-LPG-propane-or-butane'!S12&gt;0,'E-LPG propane or butane'!S60/'BIFUbC-LPG-propane-or-butane'!S12,1)</f>
        <v>1</v>
      </c>
      <c r="T12" s="299">
        <f>IF('BIFUbC-LPG-propane-or-butane'!T12&gt;0,'E-LPG propane or butane'!T60/'BIFUbC-LPG-propane-or-butane'!T12,1)</f>
        <v>1</v>
      </c>
      <c r="U12" s="299">
        <f>IF('BIFUbC-LPG-propane-or-butane'!U12&gt;0,'E-LPG propane or butane'!U60/'BIFUbC-LPG-propane-or-butane'!U12,1)</f>
        <v>1</v>
      </c>
      <c r="V12" s="299">
        <f>IF('BIFUbC-LPG-propane-or-butane'!V12&gt;0,'E-LPG propane or butane'!V60/'BIFUbC-LPG-propane-or-butane'!V12,1)</f>
        <v>1</v>
      </c>
      <c r="W12" s="299">
        <f>IF('BIFUbC-LPG-propane-or-butane'!W12&gt;0,'E-LPG propane or butane'!W60/'BIFUbC-LPG-propane-or-butane'!W12,1)</f>
        <v>1</v>
      </c>
      <c r="X12" s="299">
        <f>IF('BIFUbC-LPG-propane-or-butane'!X12&gt;0,'E-LPG propane or butane'!X60/'BIFUbC-LPG-propane-or-butane'!X12,1)</f>
        <v>1</v>
      </c>
      <c r="Y12" s="299">
        <f>IF('BIFUbC-LPG-propane-or-butane'!Y12&gt;0,'E-LPG propane or butane'!Y60/'BIFUbC-LPG-propane-or-butane'!Y12,1)</f>
        <v>1</v>
      </c>
      <c r="Z12" s="299">
        <f>IF('BIFUbC-LPG-propane-or-butane'!Z12&gt;0,'E-LPG propane or butane'!Z60/'BIFUbC-LPG-propane-or-butane'!Z12,1)</f>
        <v>1</v>
      </c>
      <c r="AA12" s="299">
        <f>IF('BIFUbC-LPG-propane-or-butane'!AA12&gt;0,'E-LPG propane or butane'!AA60/'BIFUbC-LPG-propane-or-butane'!AA12,1)</f>
        <v>1</v>
      </c>
      <c r="AB12" s="299">
        <f>IF('BIFUbC-LPG-propane-or-butane'!AB12&gt;0,'E-LPG propane or butane'!AB60/'BIFUbC-LPG-propane-or-butane'!AB12,1)</f>
        <v>1</v>
      </c>
      <c r="AC12" s="299">
        <f>IF('BIFUbC-LPG-propane-or-butane'!AC12&gt;0,'E-LPG propane or butane'!AC60/'BIFUbC-LPG-propane-or-butane'!AC12,1)</f>
        <v>1</v>
      </c>
      <c r="AD12" s="299">
        <f>IF('BIFUbC-LPG-propane-or-butane'!AD12&gt;0,'E-LPG propane or butane'!AD60/'BIFUbC-LPG-propane-or-butane'!AD12,1)</f>
        <v>1</v>
      </c>
      <c r="AE12" s="299">
        <f>IF('BIFUbC-LPG-propane-or-butane'!AE12&gt;0,'E-LPG propane or butane'!AE60/'BIFUbC-LPG-propane-or-butane'!AE12,1)</f>
        <v>1</v>
      </c>
      <c r="AF12" s="299">
        <f>IF('BIFUbC-LPG-propane-or-butane'!AF12&gt;0,'E-LPG propane or butane'!AF60/'BIFUbC-LPG-propane-or-butane'!AF12,1)</f>
        <v>1</v>
      </c>
      <c r="AG12" s="299">
        <f>IF('BIFUbC-LPG-propane-or-butane'!AG12&gt;0,'E-LPG propane or butane'!AG60/'BIFUbC-LPG-propane-or-butane'!AG12,1)</f>
        <v>1</v>
      </c>
      <c r="AH12" s="299">
        <f>IF('BIFUbC-LPG-propane-or-butane'!AH12&gt;0,'E-LPG propane or butane'!AH60/'BIFUbC-LPG-propane-or-butane'!AH12,1)</f>
        <v>1</v>
      </c>
      <c r="AI12" s="299">
        <f>IF('BIFUbC-LPG-propane-or-butane'!AI12&gt;0,'E-LPG propane or butane'!AI60/'BIFUbC-LPG-propane-or-butane'!AI12,1)</f>
        <v>1</v>
      </c>
      <c r="AJ12" s="299">
        <f>IF('BIFUbC-LPG-propane-or-butane'!AJ12&gt;0,'E-LPG propane or butane'!AJ60/'BIFUbC-LPG-propane-or-butane'!AJ12,1)</f>
        <v>1</v>
      </c>
      <c r="AK12" s="299">
        <f>IF('BIFUbC-LPG-propane-or-butane'!AK12&gt;0,'E-LPG propane or butane'!AK60/'BIFUbC-LPG-propane-or-butane'!AK12,1)</f>
        <v>1</v>
      </c>
      <c r="AL12" s="299">
        <f>IF('BIFUbC-LPG-propane-or-butane'!AL12&gt;0,'E-LPG propane or butane'!AL60/'BIFUbC-LPG-propane-or-butane'!AL12,1)</f>
        <v>1</v>
      </c>
      <c r="AM12" s="299">
        <f>IF('BIFUbC-LPG-propane-or-butane'!AM12&gt;0,'E-LPG propane or butane'!AM60/'BIFUbC-LPG-propane-or-butane'!AM12,1)</f>
        <v>1</v>
      </c>
      <c r="AN12" s="299">
        <f>IF('BIFUbC-LPG-propane-or-butane'!AN12&gt;0,'E-LPG propane or butane'!AN60/'BIFUbC-LPG-propane-or-butane'!AN12,1)</f>
        <v>1</v>
      </c>
      <c r="AO12" s="299">
        <f>IF('BIFUbC-LPG-propane-or-butane'!AO12&gt;0,'E-LPG propane or butane'!AO60/'BIFUbC-LPG-propane-or-butane'!AO12,1)</f>
        <v>1</v>
      </c>
      <c r="AP12" s="299">
        <f>IF('BIFUbC-LPG-propane-or-butane'!AP12&gt;0,'E-LPG propane or butane'!AP60/'BIFUbC-LPG-propane-or-butane'!AP12,1)</f>
        <v>1</v>
      </c>
      <c r="AQ12" s="299">
        <f>IF('BIFUbC-LPG-propane-or-butane'!AQ12&gt;0,'E-LPG propane or butane'!AQ60/'BIFUbC-LPG-propane-or-butane'!AQ12,1)</f>
        <v>1</v>
      </c>
    </row>
    <row r="13" spans="1:43" x14ac:dyDescent="0.2">
      <c r="A13" s="299" t="s">
        <v>100</v>
      </c>
      <c r="B13" s="299">
        <f>IF('BIFUbC-LPG-propane-or-butane'!B13&gt;0,'E-LPG propane or butane'!B61/'BIFUbC-LPG-propane-or-butane'!B13,1)</f>
        <v>0.85534858523614332</v>
      </c>
      <c r="C13" s="299">
        <f>IF('BIFUbC-LPG-propane-or-butane'!C13&gt;0,'E-LPG propane or butane'!C61/'BIFUbC-LPG-propane-or-butane'!C13,1)</f>
        <v>0.7446305559876838</v>
      </c>
      <c r="D13" s="299">
        <f>IF('BIFUbC-LPG-propane-or-butane'!D13&gt;0,'E-LPG propane or butane'!D61/'BIFUbC-LPG-propane-or-butane'!D13,1)</f>
        <v>0.73581087828158709</v>
      </c>
      <c r="E13" s="299">
        <f>IF('BIFUbC-LPG-propane-or-butane'!E13&gt;0,'E-LPG propane or butane'!E61/'BIFUbC-LPG-propane-or-butane'!E13,1)</f>
        <v>0.74441740840003956</v>
      </c>
      <c r="F13" s="299">
        <f>IF('BIFUbC-LPG-propane-or-butane'!F13&gt;0,'E-LPG propane or butane'!F61/'BIFUbC-LPG-propane-or-butane'!F13,1)</f>
        <v>0.74802592890271913</v>
      </c>
      <c r="G13" s="299">
        <f>IF('BIFUbC-LPG-propane-or-butane'!G13&gt;0,'E-LPG propane or butane'!G61/'BIFUbC-LPG-propane-or-butane'!G13,1)</f>
        <v>0.74718223322370747</v>
      </c>
      <c r="H13" s="299">
        <f>IF('BIFUbC-LPG-propane-or-butane'!H13&gt;0,'E-LPG propane or butane'!H61/'BIFUbC-LPG-propane-or-butane'!H13,1)</f>
        <v>0.74632633462514086</v>
      </c>
      <c r="I13" s="299">
        <f>IF('BIFUbC-LPG-propane-or-butane'!I13&gt;0,'E-LPG propane or butane'!I61/'BIFUbC-LPG-propane-or-butane'!I13,1)</f>
        <v>0.74579701969149259</v>
      </c>
      <c r="J13" s="299">
        <f>IF('BIFUbC-LPG-propane-or-butane'!J13&gt;0,'E-LPG propane or butane'!J61/'BIFUbC-LPG-propane-or-butane'!J13,1)</f>
        <v>0.74518008968592675</v>
      </c>
      <c r="K13" s="299">
        <f>IF('BIFUbC-LPG-propane-or-butane'!K13&gt;0,'E-LPG propane or butane'!K61/'BIFUbC-LPG-propane-or-butane'!K13,1)</f>
        <v>0.74456880618461796</v>
      </c>
      <c r="L13" s="299">
        <f>IF('BIFUbC-LPG-propane-or-butane'!L13&gt;0,'E-LPG propane or butane'!L61/'BIFUbC-LPG-propane-or-butane'!L13,1)</f>
        <v>0.74392158571742906</v>
      </c>
      <c r="M13" s="299">
        <f>IF('BIFUbC-LPG-propane-or-butane'!M13&gt;0,'E-LPG propane or butane'!M61/'BIFUbC-LPG-propane-or-butane'!M13,1)</f>
        <v>0.74325130474270773</v>
      </c>
      <c r="N13" s="299">
        <f>IF('BIFUbC-LPG-propane-or-butane'!N13&gt;0,'E-LPG propane or butane'!N61/'BIFUbC-LPG-propane-or-butane'!N13,1)</f>
        <v>0.74280587239334206</v>
      </c>
      <c r="O13" s="299">
        <f>IF('BIFUbC-LPG-propane-or-butane'!O13&gt;0,'E-LPG propane or butane'!O61/'BIFUbC-LPG-propane-or-butane'!O13,1)</f>
        <v>0.74235898060144756</v>
      </c>
      <c r="P13" s="299">
        <f>IF('BIFUbC-LPG-propane-or-butane'!P13&gt;0,'E-LPG propane or butane'!P61/'BIFUbC-LPG-propane-or-butane'!P13,1)</f>
        <v>0.7419106222026095</v>
      </c>
      <c r="Q13" s="299">
        <f>IF('BIFUbC-LPG-propane-or-butane'!Q13&gt;0,'E-LPG propane or butane'!Q61/'BIFUbC-LPG-propane-or-butane'!Q13,1)</f>
        <v>0.74146078998544851</v>
      </c>
      <c r="R13" s="299">
        <f>IF('BIFUbC-LPG-propane-or-butane'!R13&gt;0,'E-LPG propane or butane'!R61/'BIFUbC-LPG-propane-or-butane'!R13,1)</f>
        <v>0.74100947669123496</v>
      </c>
      <c r="S13" s="299">
        <f>IF('BIFUbC-LPG-propane-or-butane'!S13&gt;0,'E-LPG propane or butane'!S61/'BIFUbC-LPG-propane-or-butane'!S13,1)</f>
        <v>0.74075810693230326</v>
      </c>
      <c r="T13" s="299">
        <f>IF('BIFUbC-LPG-propane-or-butane'!T13&gt;0,'E-LPG propane or butane'!T61/'BIFUbC-LPG-propane-or-butane'!T13,1)</f>
        <v>0.74050625486614652</v>
      </c>
      <c r="U13" s="299">
        <f>IF('BIFUbC-LPG-propane-or-butane'!U13&gt;0,'E-LPG propane or butane'!U61/'BIFUbC-LPG-propane-or-butane'!U13,1)</f>
        <v>0.74025391910364458</v>
      </c>
      <c r="V13" s="299">
        <f>IF('BIFUbC-LPG-propane-or-butane'!V13&gt;0,'E-LPG propane or butane'!V61/'BIFUbC-LPG-propane-or-butane'!V13,1)</f>
        <v>0.74000109825033711</v>
      </c>
      <c r="W13" s="299">
        <f>IF('BIFUbC-LPG-propane-or-butane'!W13&gt;0,'E-LPG propane or butane'!W61/'BIFUbC-LPG-propane-or-butane'!W13,1)</f>
        <v>0.73974779090639875</v>
      </c>
      <c r="X13" s="299">
        <f>IF('BIFUbC-LPG-propane-or-butane'!X13&gt;0,'E-LPG propane or butane'!X61/'BIFUbC-LPG-propane-or-butane'!X13,1)</f>
        <v>0.73949399566661322</v>
      </c>
      <c r="Y13" s="299">
        <f>IF('BIFUbC-LPG-propane-or-butane'!Y13&gt;0,'E-LPG propane or butane'!Y61/'BIFUbC-LPG-propane-or-butane'!Y13,1)</f>
        <v>0.7392397111203467</v>
      </c>
      <c r="Z13" s="299">
        <f>IF('BIFUbC-LPG-propane-or-butane'!Z13&gt;0,'E-LPG propane or butane'!Z61/'BIFUbC-LPG-propane-or-butane'!Z13,1)</f>
        <v>0.73898493585152247</v>
      </c>
      <c r="AA13" s="299">
        <f>IF('BIFUbC-LPG-propane-or-butane'!AA13&gt;0,'E-LPG propane or butane'!AA61/'BIFUbC-LPG-propane-or-butane'!AA13,1)</f>
        <v>0.73872966843859422</v>
      </c>
      <c r="AB13" s="299">
        <f>IF('BIFUbC-LPG-propane-or-butane'!AB13&gt;0,'E-LPG propane or butane'!AB61/'BIFUbC-LPG-propane-or-butane'!AB13,1)</f>
        <v>0.73847390745451991</v>
      </c>
      <c r="AC13" s="299">
        <f>IF('BIFUbC-LPG-propane-or-butane'!AC13&gt;0,'E-LPG propane or butane'!AC61/'BIFUbC-LPG-propane-or-butane'!AC13,1)</f>
        <v>0.73821765146673413</v>
      </c>
      <c r="AD13" s="299">
        <f>IF('BIFUbC-LPG-propane-or-butane'!AD13&gt;0,'E-LPG propane or butane'!AD61/'BIFUbC-LPG-propane-or-butane'!AD13,1)</f>
        <v>0.73796089903712336</v>
      </c>
      <c r="AE13" s="299">
        <f>IF('BIFUbC-LPG-propane-or-butane'!AE13&gt;0,'E-LPG propane or butane'!AE61/'BIFUbC-LPG-propane-or-butane'!AE13,1)</f>
        <v>0.73770364872199712</v>
      </c>
      <c r="AF13" s="299">
        <f>IF('BIFUbC-LPG-propane-or-butane'!AF13&gt;0,'E-LPG propane or butane'!AF61/'BIFUbC-LPG-propane-or-butane'!AF13,1)</f>
        <v>0.73744589907206182</v>
      </c>
      <c r="AG13" s="299">
        <f>IF('BIFUbC-LPG-propane-or-butane'!AG13&gt;0,'E-LPG propane or butane'!AG61/'BIFUbC-LPG-propane-or-butane'!AG13,1)</f>
        <v>0.73718764863239361</v>
      </c>
      <c r="AH13" s="299">
        <f>IF('BIFUbC-LPG-propane-or-butane'!AH13&gt;0,'E-LPG propane or butane'!AH61/'BIFUbC-LPG-propane-or-butane'!AH13,1)</f>
        <v>0.73692889594241096</v>
      </c>
      <c r="AI13" s="299">
        <f>IF('BIFUbC-LPG-propane-or-butane'!AI13&gt;0,'E-LPG propane or butane'!AI61/'BIFUbC-LPG-propane-or-butane'!AI13,1)</f>
        <v>0.73666963953584663</v>
      </c>
      <c r="AJ13" s="299">
        <f>IF('BIFUbC-LPG-propane-or-butane'!AJ13&gt;0,'E-LPG propane or butane'!AJ61/'BIFUbC-LPG-propane-or-butane'!AJ13,1)</f>
        <v>0.73640987794072055</v>
      </c>
      <c r="AK13" s="299">
        <f>IF('BIFUbC-LPG-propane-or-butane'!AK13&gt;0,'E-LPG propane or butane'!AK61/'BIFUbC-LPG-propane-or-butane'!AK13,1)</f>
        <v>0.73614960967931187</v>
      </c>
      <c r="AL13" s="299">
        <f>IF('BIFUbC-LPG-propane-or-butane'!AL13&gt;0,'E-LPG propane or butane'!AL61/'BIFUbC-LPG-propane-or-butane'!AL13,1)</f>
        <v>0.73588883326813059</v>
      </c>
      <c r="AM13" s="299">
        <f>IF('BIFUbC-LPG-propane-or-butane'!AM13&gt;0,'E-LPG propane or butane'!AM61/'BIFUbC-LPG-propane-or-butane'!AM13,1)</f>
        <v>0.73562754721788992</v>
      </c>
      <c r="AN13" s="299">
        <f>IF('BIFUbC-LPG-propane-or-butane'!AN13&gt;0,'E-LPG propane or butane'!AN61/'BIFUbC-LPG-propane-or-butane'!AN13,1)</f>
        <v>0.73536575003347759</v>
      </c>
      <c r="AO13" s="299">
        <f>IF('BIFUbC-LPG-propane-or-butane'!AO13&gt;0,'E-LPG propane or butane'!AO61/'BIFUbC-LPG-propane-or-butane'!AO13,1)</f>
        <v>0.73510344021392748</v>
      </c>
      <c r="AP13" s="299">
        <f>IF('BIFUbC-LPG-propane-or-butane'!AP13&gt;0,'E-LPG propane or butane'!AP61/'BIFUbC-LPG-propane-or-butane'!AP13,1)</f>
        <v>0.73484061625239039</v>
      </c>
      <c r="AQ13" s="299">
        <f>IF('BIFUbC-LPG-propane-or-butane'!AQ13&gt;0,'E-LPG propane or butane'!AQ61/'BIFUbC-LPG-propane-or-butane'!AQ13,1)</f>
        <v>0.73456083360932811</v>
      </c>
    </row>
    <row r="14" spans="1:43" x14ac:dyDescent="0.2">
      <c r="A14" s="299" t="s">
        <v>101</v>
      </c>
      <c r="B14" s="299">
        <f>IF('BIFUbC-LPG-propane-or-butane'!B14&gt;0,'E-LPG propane or butane'!B62/'BIFUbC-LPG-propane-or-butane'!B14,1)</f>
        <v>1</v>
      </c>
      <c r="C14" s="299">
        <f>IF('BIFUbC-LPG-propane-or-butane'!C14&gt;0,'E-LPG propane or butane'!C62/'BIFUbC-LPG-propane-or-butane'!C14,1)</f>
        <v>1</v>
      </c>
      <c r="D14" s="299">
        <f>IF('BIFUbC-LPG-propane-or-butane'!D14&gt;0,'E-LPG propane or butane'!D62/'BIFUbC-LPG-propane-or-butane'!D14,1)</f>
        <v>1</v>
      </c>
      <c r="E14" s="299">
        <f>IF('BIFUbC-LPG-propane-or-butane'!E14&gt;0,'E-LPG propane or butane'!E62/'BIFUbC-LPG-propane-or-butane'!E14,1)</f>
        <v>1</v>
      </c>
      <c r="F14" s="299">
        <f>IF('BIFUbC-LPG-propane-or-butane'!F14&gt;0,'E-LPG propane or butane'!F62/'BIFUbC-LPG-propane-or-butane'!F14,1)</f>
        <v>1</v>
      </c>
      <c r="G14" s="299">
        <f>IF('BIFUbC-LPG-propane-or-butane'!G14&gt;0,'E-LPG propane or butane'!G62/'BIFUbC-LPG-propane-or-butane'!G14,1)</f>
        <v>1</v>
      </c>
      <c r="H14" s="299">
        <f>IF('BIFUbC-LPG-propane-or-butane'!H14&gt;0,'E-LPG propane or butane'!H62/'BIFUbC-LPG-propane-or-butane'!H14,1)</f>
        <v>1</v>
      </c>
      <c r="I14" s="299">
        <f>IF('BIFUbC-LPG-propane-or-butane'!I14&gt;0,'E-LPG propane or butane'!I62/'BIFUbC-LPG-propane-or-butane'!I14,1)</f>
        <v>1</v>
      </c>
      <c r="J14" s="299">
        <f>IF('BIFUbC-LPG-propane-or-butane'!J14&gt;0,'E-LPG propane or butane'!J62/'BIFUbC-LPG-propane-or-butane'!J14,1)</f>
        <v>1</v>
      </c>
      <c r="K14" s="299">
        <f>IF('BIFUbC-LPG-propane-or-butane'!K14&gt;0,'E-LPG propane or butane'!K62/'BIFUbC-LPG-propane-or-butane'!K14,1)</f>
        <v>1</v>
      </c>
      <c r="L14" s="299">
        <f>IF('BIFUbC-LPG-propane-or-butane'!L14&gt;0,'E-LPG propane or butane'!L62/'BIFUbC-LPG-propane-or-butane'!L14,1)</f>
        <v>1</v>
      </c>
      <c r="M14" s="299">
        <f>IF('BIFUbC-LPG-propane-or-butane'!M14&gt;0,'E-LPG propane or butane'!M62/'BIFUbC-LPG-propane-or-butane'!M14,1)</f>
        <v>1</v>
      </c>
      <c r="N14" s="299">
        <f>IF('BIFUbC-LPG-propane-or-butane'!N14&gt;0,'E-LPG propane or butane'!N62/'BIFUbC-LPG-propane-or-butane'!N14,1)</f>
        <v>1</v>
      </c>
      <c r="O14" s="299">
        <f>IF('BIFUbC-LPG-propane-or-butane'!O14&gt;0,'E-LPG propane or butane'!O62/'BIFUbC-LPG-propane-or-butane'!O14,1)</f>
        <v>1</v>
      </c>
      <c r="P14" s="299">
        <f>IF('BIFUbC-LPG-propane-or-butane'!P14&gt;0,'E-LPG propane or butane'!P62/'BIFUbC-LPG-propane-or-butane'!P14,1)</f>
        <v>1</v>
      </c>
      <c r="Q14" s="299">
        <f>IF('BIFUbC-LPG-propane-or-butane'!Q14&gt;0,'E-LPG propane or butane'!Q62/'BIFUbC-LPG-propane-or-butane'!Q14,1)</f>
        <v>1</v>
      </c>
      <c r="R14" s="299">
        <f>IF('BIFUbC-LPG-propane-or-butane'!R14&gt;0,'E-LPG propane or butane'!R62/'BIFUbC-LPG-propane-or-butane'!R14,1)</f>
        <v>1</v>
      </c>
      <c r="S14" s="299">
        <f>IF('BIFUbC-LPG-propane-or-butane'!S14&gt;0,'E-LPG propane or butane'!S62/'BIFUbC-LPG-propane-or-butane'!S14,1)</f>
        <v>1</v>
      </c>
      <c r="T14" s="299">
        <f>IF('BIFUbC-LPG-propane-or-butane'!T14&gt;0,'E-LPG propane or butane'!T62/'BIFUbC-LPG-propane-or-butane'!T14,1)</f>
        <v>1</v>
      </c>
      <c r="U14" s="299">
        <f>IF('BIFUbC-LPG-propane-or-butane'!U14&gt;0,'E-LPG propane or butane'!U62/'BIFUbC-LPG-propane-or-butane'!U14,1)</f>
        <v>1</v>
      </c>
      <c r="V14" s="299">
        <f>IF('BIFUbC-LPG-propane-or-butane'!V14&gt;0,'E-LPG propane or butane'!V62/'BIFUbC-LPG-propane-or-butane'!V14,1)</f>
        <v>1</v>
      </c>
      <c r="W14" s="299">
        <f>IF('BIFUbC-LPG-propane-or-butane'!W14&gt;0,'E-LPG propane or butane'!W62/'BIFUbC-LPG-propane-or-butane'!W14,1)</f>
        <v>1</v>
      </c>
      <c r="X14" s="299">
        <f>IF('BIFUbC-LPG-propane-or-butane'!X14&gt;0,'E-LPG propane or butane'!X62/'BIFUbC-LPG-propane-or-butane'!X14,1)</f>
        <v>1</v>
      </c>
      <c r="Y14" s="299">
        <f>IF('BIFUbC-LPG-propane-or-butane'!Y14&gt;0,'E-LPG propane or butane'!Y62/'BIFUbC-LPG-propane-or-butane'!Y14,1)</f>
        <v>1</v>
      </c>
      <c r="Z14" s="299">
        <f>IF('BIFUbC-LPG-propane-or-butane'!Z14&gt;0,'E-LPG propane or butane'!Z62/'BIFUbC-LPG-propane-or-butane'!Z14,1)</f>
        <v>1</v>
      </c>
      <c r="AA14" s="299">
        <f>IF('BIFUbC-LPG-propane-or-butane'!AA14&gt;0,'E-LPG propane or butane'!AA62/'BIFUbC-LPG-propane-or-butane'!AA14,1)</f>
        <v>1</v>
      </c>
      <c r="AB14" s="299">
        <f>IF('BIFUbC-LPG-propane-or-butane'!AB14&gt;0,'E-LPG propane or butane'!AB62/'BIFUbC-LPG-propane-or-butane'!AB14,1)</f>
        <v>1</v>
      </c>
      <c r="AC14" s="299">
        <f>IF('BIFUbC-LPG-propane-or-butane'!AC14&gt;0,'E-LPG propane or butane'!AC62/'BIFUbC-LPG-propane-or-butane'!AC14,1)</f>
        <v>1</v>
      </c>
      <c r="AD14" s="299">
        <f>IF('BIFUbC-LPG-propane-or-butane'!AD14&gt;0,'E-LPG propane or butane'!AD62/'BIFUbC-LPG-propane-or-butane'!AD14,1)</f>
        <v>1</v>
      </c>
      <c r="AE14" s="299">
        <f>IF('BIFUbC-LPG-propane-or-butane'!AE14&gt;0,'E-LPG propane or butane'!AE62/'BIFUbC-LPG-propane-or-butane'!AE14,1)</f>
        <v>1</v>
      </c>
      <c r="AF14" s="299">
        <f>IF('BIFUbC-LPG-propane-or-butane'!AF14&gt;0,'E-LPG propane or butane'!AF62/'BIFUbC-LPG-propane-or-butane'!AF14,1)</f>
        <v>1</v>
      </c>
      <c r="AG14" s="299">
        <f>IF('BIFUbC-LPG-propane-or-butane'!AG14&gt;0,'E-LPG propane or butane'!AG62/'BIFUbC-LPG-propane-or-butane'!AG14,1)</f>
        <v>1</v>
      </c>
      <c r="AH14" s="299">
        <f>IF('BIFUbC-LPG-propane-or-butane'!AH14&gt;0,'E-LPG propane or butane'!AH62/'BIFUbC-LPG-propane-or-butane'!AH14,1)</f>
        <v>1</v>
      </c>
      <c r="AI14" s="299">
        <f>IF('BIFUbC-LPG-propane-or-butane'!AI14&gt;0,'E-LPG propane or butane'!AI62/'BIFUbC-LPG-propane-or-butane'!AI14,1)</f>
        <v>1</v>
      </c>
      <c r="AJ14" s="299">
        <f>IF('BIFUbC-LPG-propane-or-butane'!AJ14&gt;0,'E-LPG propane or butane'!AJ62/'BIFUbC-LPG-propane-or-butane'!AJ14,1)</f>
        <v>1</v>
      </c>
      <c r="AK14" s="299">
        <f>IF('BIFUbC-LPG-propane-or-butane'!AK14&gt;0,'E-LPG propane or butane'!AK62/'BIFUbC-LPG-propane-or-butane'!AK14,1)</f>
        <v>1</v>
      </c>
      <c r="AL14" s="299">
        <f>IF('BIFUbC-LPG-propane-or-butane'!AL14&gt;0,'E-LPG propane or butane'!AL62/'BIFUbC-LPG-propane-or-butane'!AL14,1)</f>
        <v>1</v>
      </c>
      <c r="AM14" s="299">
        <f>IF('BIFUbC-LPG-propane-or-butane'!AM14&gt;0,'E-LPG propane or butane'!AM62/'BIFUbC-LPG-propane-or-butane'!AM14,1)</f>
        <v>1</v>
      </c>
      <c r="AN14" s="299">
        <f>IF('BIFUbC-LPG-propane-or-butane'!AN14&gt;0,'E-LPG propane or butane'!AN62/'BIFUbC-LPG-propane-or-butane'!AN14,1)</f>
        <v>1</v>
      </c>
      <c r="AO14" s="299">
        <f>IF('BIFUbC-LPG-propane-or-butane'!AO14&gt;0,'E-LPG propane or butane'!AO62/'BIFUbC-LPG-propane-or-butane'!AO14,1)</f>
        <v>1</v>
      </c>
      <c r="AP14" s="299">
        <f>IF('BIFUbC-LPG-propane-or-butane'!AP14&gt;0,'E-LPG propane or butane'!AP62/'BIFUbC-LPG-propane-or-butane'!AP14,1)</f>
        <v>1</v>
      </c>
      <c r="AQ14" s="299">
        <f>IF('BIFUbC-LPG-propane-or-butane'!AQ14&gt;0,'E-LPG propane or butane'!AQ62/'BIFUbC-LPG-propane-or-butane'!AQ14,1)</f>
        <v>1</v>
      </c>
    </row>
    <row r="15" spans="1:43" x14ac:dyDescent="0.2">
      <c r="A15" s="299" t="s">
        <v>102</v>
      </c>
      <c r="B15" s="299">
        <f>IF('BIFUbC-LPG-propane-or-butane'!B15&gt;0,'E-LPG propane or butane'!B63/'BIFUbC-LPG-propane-or-butane'!B15,1)</f>
        <v>1</v>
      </c>
      <c r="C15" s="299">
        <f>IF('BIFUbC-LPG-propane-or-butane'!C15&gt;0,'E-LPG propane or butane'!C63/'BIFUbC-LPG-propane-or-butane'!C15,1)</f>
        <v>1</v>
      </c>
      <c r="D15" s="299">
        <f>IF('BIFUbC-LPG-propane-or-butane'!D15&gt;0,'E-LPG propane or butane'!D63/'BIFUbC-LPG-propane-or-butane'!D15,1)</f>
        <v>1</v>
      </c>
      <c r="E15" s="299">
        <f>IF('BIFUbC-LPG-propane-or-butane'!E15&gt;0,'E-LPG propane or butane'!E63/'BIFUbC-LPG-propane-or-butane'!E15,1)</f>
        <v>1</v>
      </c>
      <c r="F15" s="299">
        <f>IF('BIFUbC-LPG-propane-or-butane'!F15&gt;0,'E-LPG propane or butane'!F63/'BIFUbC-LPG-propane-or-butane'!F15,1)</f>
        <v>1</v>
      </c>
      <c r="G15" s="299">
        <f>IF('BIFUbC-LPG-propane-or-butane'!G15&gt;0,'E-LPG propane or butane'!G63/'BIFUbC-LPG-propane-or-butane'!G15,1)</f>
        <v>1</v>
      </c>
      <c r="H15" s="299">
        <f>IF('BIFUbC-LPG-propane-or-butane'!H15&gt;0,'E-LPG propane or butane'!H63/'BIFUbC-LPG-propane-or-butane'!H15,1)</f>
        <v>1</v>
      </c>
      <c r="I15" s="299">
        <f>IF('BIFUbC-LPG-propane-or-butane'!I15&gt;0,'E-LPG propane or butane'!I63/'BIFUbC-LPG-propane-or-butane'!I15,1)</f>
        <v>1</v>
      </c>
      <c r="J15" s="299">
        <f>IF('BIFUbC-LPG-propane-or-butane'!J15&gt;0,'E-LPG propane or butane'!J63/'BIFUbC-LPG-propane-or-butane'!J15,1)</f>
        <v>1</v>
      </c>
      <c r="K15" s="299">
        <f>IF('BIFUbC-LPG-propane-or-butane'!K15&gt;0,'E-LPG propane or butane'!K63/'BIFUbC-LPG-propane-or-butane'!K15,1)</f>
        <v>1</v>
      </c>
      <c r="L15" s="299">
        <f>IF('BIFUbC-LPG-propane-or-butane'!L15&gt;0,'E-LPG propane or butane'!L63/'BIFUbC-LPG-propane-or-butane'!L15,1)</f>
        <v>1</v>
      </c>
      <c r="M15" s="299">
        <f>IF('BIFUbC-LPG-propane-or-butane'!M15&gt;0,'E-LPG propane or butane'!M63/'BIFUbC-LPG-propane-or-butane'!M15,1)</f>
        <v>1</v>
      </c>
      <c r="N15" s="299">
        <f>IF('BIFUbC-LPG-propane-or-butane'!N15&gt;0,'E-LPG propane or butane'!N63/'BIFUbC-LPG-propane-or-butane'!N15,1)</f>
        <v>1</v>
      </c>
      <c r="O15" s="299">
        <f>IF('BIFUbC-LPG-propane-or-butane'!O15&gt;0,'E-LPG propane or butane'!O63/'BIFUbC-LPG-propane-or-butane'!O15,1)</f>
        <v>1</v>
      </c>
      <c r="P15" s="299">
        <f>IF('BIFUbC-LPG-propane-or-butane'!P15&gt;0,'E-LPG propane or butane'!P63/'BIFUbC-LPG-propane-or-butane'!P15,1)</f>
        <v>1</v>
      </c>
      <c r="Q15" s="299">
        <f>IF('BIFUbC-LPG-propane-or-butane'!Q15&gt;0,'E-LPG propane or butane'!Q63/'BIFUbC-LPG-propane-or-butane'!Q15,1)</f>
        <v>1</v>
      </c>
      <c r="R15" s="299">
        <f>IF('BIFUbC-LPG-propane-or-butane'!R15&gt;0,'E-LPG propane or butane'!R63/'BIFUbC-LPG-propane-or-butane'!R15,1)</f>
        <v>1</v>
      </c>
      <c r="S15" s="299">
        <f>IF('BIFUbC-LPG-propane-or-butane'!S15&gt;0,'E-LPG propane or butane'!S63/'BIFUbC-LPG-propane-or-butane'!S15,1)</f>
        <v>1</v>
      </c>
      <c r="T15" s="299">
        <f>IF('BIFUbC-LPG-propane-or-butane'!T15&gt;0,'E-LPG propane or butane'!T63/'BIFUbC-LPG-propane-or-butane'!T15,1)</f>
        <v>1</v>
      </c>
      <c r="U15" s="299">
        <f>IF('BIFUbC-LPG-propane-or-butane'!U15&gt;0,'E-LPG propane or butane'!U63/'BIFUbC-LPG-propane-or-butane'!U15,1)</f>
        <v>1</v>
      </c>
      <c r="V15" s="299">
        <f>IF('BIFUbC-LPG-propane-or-butane'!V15&gt;0,'E-LPG propane or butane'!V63/'BIFUbC-LPG-propane-or-butane'!V15,1)</f>
        <v>1</v>
      </c>
      <c r="W15" s="299">
        <f>IF('BIFUbC-LPG-propane-or-butane'!W15&gt;0,'E-LPG propane or butane'!W63/'BIFUbC-LPG-propane-or-butane'!W15,1)</f>
        <v>1</v>
      </c>
      <c r="X15" s="299">
        <f>IF('BIFUbC-LPG-propane-or-butane'!X15&gt;0,'E-LPG propane or butane'!X63/'BIFUbC-LPG-propane-or-butane'!X15,1)</f>
        <v>1</v>
      </c>
      <c r="Y15" s="299">
        <f>IF('BIFUbC-LPG-propane-or-butane'!Y15&gt;0,'E-LPG propane or butane'!Y63/'BIFUbC-LPG-propane-or-butane'!Y15,1)</f>
        <v>1</v>
      </c>
      <c r="Z15" s="299">
        <f>IF('BIFUbC-LPG-propane-or-butane'!Z15&gt;0,'E-LPG propane or butane'!Z63/'BIFUbC-LPG-propane-or-butane'!Z15,1)</f>
        <v>1</v>
      </c>
      <c r="AA15" s="299">
        <f>IF('BIFUbC-LPG-propane-or-butane'!AA15&gt;0,'E-LPG propane or butane'!AA63/'BIFUbC-LPG-propane-or-butane'!AA15,1)</f>
        <v>1</v>
      </c>
      <c r="AB15" s="299">
        <f>IF('BIFUbC-LPG-propane-or-butane'!AB15&gt;0,'E-LPG propane or butane'!AB63/'BIFUbC-LPG-propane-or-butane'!AB15,1)</f>
        <v>1</v>
      </c>
      <c r="AC15" s="299">
        <f>IF('BIFUbC-LPG-propane-or-butane'!AC15&gt;0,'E-LPG propane or butane'!AC63/'BIFUbC-LPG-propane-or-butane'!AC15,1)</f>
        <v>1</v>
      </c>
      <c r="AD15" s="299">
        <f>IF('BIFUbC-LPG-propane-or-butane'!AD15&gt;0,'E-LPG propane or butane'!AD63/'BIFUbC-LPG-propane-or-butane'!AD15,1)</f>
        <v>1</v>
      </c>
      <c r="AE15" s="299">
        <f>IF('BIFUbC-LPG-propane-or-butane'!AE15&gt;0,'E-LPG propane or butane'!AE63/'BIFUbC-LPG-propane-or-butane'!AE15,1)</f>
        <v>1</v>
      </c>
      <c r="AF15" s="299">
        <f>IF('BIFUbC-LPG-propane-or-butane'!AF15&gt;0,'E-LPG propane or butane'!AF63/'BIFUbC-LPG-propane-or-butane'!AF15,1)</f>
        <v>1</v>
      </c>
      <c r="AG15" s="299">
        <f>IF('BIFUbC-LPG-propane-or-butane'!AG15&gt;0,'E-LPG propane or butane'!AG63/'BIFUbC-LPG-propane-or-butane'!AG15,1)</f>
        <v>1</v>
      </c>
      <c r="AH15" s="299">
        <f>IF('BIFUbC-LPG-propane-or-butane'!AH15&gt;0,'E-LPG propane or butane'!AH63/'BIFUbC-LPG-propane-or-butane'!AH15,1)</f>
        <v>1</v>
      </c>
      <c r="AI15" s="299">
        <f>IF('BIFUbC-LPG-propane-or-butane'!AI15&gt;0,'E-LPG propane or butane'!AI63/'BIFUbC-LPG-propane-or-butane'!AI15,1)</f>
        <v>1</v>
      </c>
      <c r="AJ15" s="299">
        <f>IF('BIFUbC-LPG-propane-or-butane'!AJ15&gt;0,'E-LPG propane or butane'!AJ63/'BIFUbC-LPG-propane-or-butane'!AJ15,1)</f>
        <v>1</v>
      </c>
      <c r="AK15" s="299">
        <f>IF('BIFUbC-LPG-propane-or-butane'!AK15&gt;0,'E-LPG propane or butane'!AK63/'BIFUbC-LPG-propane-or-butane'!AK15,1)</f>
        <v>1</v>
      </c>
      <c r="AL15" s="299">
        <f>IF('BIFUbC-LPG-propane-or-butane'!AL15&gt;0,'E-LPG propane or butane'!AL63/'BIFUbC-LPG-propane-or-butane'!AL15,1)</f>
        <v>1</v>
      </c>
      <c r="AM15" s="299">
        <f>IF('BIFUbC-LPG-propane-or-butane'!AM15&gt;0,'E-LPG propane or butane'!AM63/'BIFUbC-LPG-propane-or-butane'!AM15,1)</f>
        <v>1</v>
      </c>
      <c r="AN15" s="299">
        <f>IF('BIFUbC-LPG-propane-or-butane'!AN15&gt;0,'E-LPG propane or butane'!AN63/'BIFUbC-LPG-propane-or-butane'!AN15,1)</f>
        <v>1</v>
      </c>
      <c r="AO15" s="299">
        <f>IF('BIFUbC-LPG-propane-or-butane'!AO15&gt;0,'E-LPG propane or butane'!AO63/'BIFUbC-LPG-propane-or-butane'!AO15,1)</f>
        <v>1</v>
      </c>
      <c r="AP15" s="299">
        <f>IF('BIFUbC-LPG-propane-or-butane'!AP15&gt;0,'E-LPG propane or butane'!AP63/'BIFUbC-LPG-propane-or-butane'!AP15,1)</f>
        <v>1</v>
      </c>
      <c r="AQ15" s="299">
        <f>IF('BIFUbC-LPG-propane-or-butane'!AQ15&gt;0,'E-LPG propane or butane'!AQ63/'BIFUbC-LPG-propane-or-butane'!AQ15,1)</f>
        <v>1</v>
      </c>
    </row>
    <row r="16" spans="1:43" x14ac:dyDescent="0.2">
      <c r="A16" s="299" t="s">
        <v>103</v>
      </c>
      <c r="B16" s="299">
        <f>IF('BIFUbC-LPG-propane-or-butane'!B16&gt;0,'E-LPG propane or butane'!B64/'BIFUbC-LPG-propane-or-butane'!B16,1)</f>
        <v>1</v>
      </c>
      <c r="C16" s="299">
        <f>IF('BIFUbC-LPG-propane-or-butane'!C16&gt;0,'E-LPG propane or butane'!C64/'BIFUbC-LPG-propane-or-butane'!C16,1)</f>
        <v>1</v>
      </c>
      <c r="D16" s="299">
        <f>IF('BIFUbC-LPG-propane-or-butane'!D16&gt;0,'E-LPG propane or butane'!D64/'BIFUbC-LPG-propane-or-butane'!D16,1)</f>
        <v>1</v>
      </c>
      <c r="E16" s="299">
        <f>IF('BIFUbC-LPG-propane-or-butane'!E16&gt;0,'E-LPG propane or butane'!E64/'BIFUbC-LPG-propane-or-butane'!E16,1)</f>
        <v>1</v>
      </c>
      <c r="F16" s="299">
        <f>IF('BIFUbC-LPG-propane-or-butane'!F16&gt;0,'E-LPG propane or butane'!F64/'BIFUbC-LPG-propane-or-butane'!F16,1)</f>
        <v>1</v>
      </c>
      <c r="G16" s="299">
        <f>IF('BIFUbC-LPG-propane-or-butane'!G16&gt;0,'E-LPG propane or butane'!G64/'BIFUbC-LPG-propane-or-butane'!G16,1)</f>
        <v>1</v>
      </c>
      <c r="H16" s="299">
        <f>IF('BIFUbC-LPG-propane-or-butane'!H16&gt;0,'E-LPG propane or butane'!H64/'BIFUbC-LPG-propane-or-butane'!H16,1)</f>
        <v>1</v>
      </c>
      <c r="I16" s="299">
        <f>IF('BIFUbC-LPG-propane-or-butane'!I16&gt;0,'E-LPG propane or butane'!I64/'BIFUbC-LPG-propane-or-butane'!I16,1)</f>
        <v>1</v>
      </c>
      <c r="J16" s="299">
        <f>IF('BIFUbC-LPG-propane-or-butane'!J16&gt;0,'E-LPG propane or butane'!J64/'BIFUbC-LPG-propane-or-butane'!J16,1)</f>
        <v>1</v>
      </c>
      <c r="K16" s="299">
        <f>IF('BIFUbC-LPG-propane-or-butane'!K16&gt;0,'E-LPG propane or butane'!K64/'BIFUbC-LPG-propane-or-butane'!K16,1)</f>
        <v>1</v>
      </c>
      <c r="L16" s="299">
        <f>IF('BIFUbC-LPG-propane-or-butane'!L16&gt;0,'E-LPG propane or butane'!L64/'BIFUbC-LPG-propane-or-butane'!L16,1)</f>
        <v>1</v>
      </c>
      <c r="M16" s="299">
        <f>IF('BIFUbC-LPG-propane-or-butane'!M16&gt;0,'E-LPG propane or butane'!M64/'BIFUbC-LPG-propane-or-butane'!M16,1)</f>
        <v>1</v>
      </c>
      <c r="N16" s="299">
        <f>IF('BIFUbC-LPG-propane-or-butane'!N16&gt;0,'E-LPG propane or butane'!N64/'BIFUbC-LPG-propane-or-butane'!N16,1)</f>
        <v>1</v>
      </c>
      <c r="O16" s="299">
        <f>IF('BIFUbC-LPG-propane-or-butane'!O16&gt;0,'E-LPG propane or butane'!O64/'BIFUbC-LPG-propane-or-butane'!O16,1)</f>
        <v>1</v>
      </c>
      <c r="P16" s="299">
        <f>IF('BIFUbC-LPG-propane-or-butane'!P16&gt;0,'E-LPG propane or butane'!P64/'BIFUbC-LPG-propane-or-butane'!P16,1)</f>
        <v>1</v>
      </c>
      <c r="Q16" s="299">
        <f>IF('BIFUbC-LPG-propane-or-butane'!Q16&gt;0,'E-LPG propane or butane'!Q64/'BIFUbC-LPG-propane-or-butane'!Q16,1)</f>
        <v>1</v>
      </c>
      <c r="R16" s="299">
        <f>IF('BIFUbC-LPG-propane-or-butane'!R16&gt;0,'E-LPG propane or butane'!R64/'BIFUbC-LPG-propane-or-butane'!R16,1)</f>
        <v>1</v>
      </c>
      <c r="S16" s="299">
        <f>IF('BIFUbC-LPG-propane-or-butane'!S16&gt;0,'E-LPG propane or butane'!S64/'BIFUbC-LPG-propane-or-butane'!S16,1)</f>
        <v>1</v>
      </c>
      <c r="T16" s="299">
        <f>IF('BIFUbC-LPG-propane-or-butane'!T16&gt;0,'E-LPG propane or butane'!T64/'BIFUbC-LPG-propane-or-butane'!T16,1)</f>
        <v>1</v>
      </c>
      <c r="U16" s="299">
        <f>IF('BIFUbC-LPG-propane-or-butane'!U16&gt;0,'E-LPG propane or butane'!U64/'BIFUbC-LPG-propane-or-butane'!U16,1)</f>
        <v>1</v>
      </c>
      <c r="V16" s="299">
        <f>IF('BIFUbC-LPG-propane-or-butane'!V16&gt;0,'E-LPG propane or butane'!V64/'BIFUbC-LPG-propane-or-butane'!V16,1)</f>
        <v>1</v>
      </c>
      <c r="W16" s="299">
        <f>IF('BIFUbC-LPG-propane-or-butane'!W16&gt;0,'E-LPG propane or butane'!W64/'BIFUbC-LPG-propane-or-butane'!W16,1)</f>
        <v>1</v>
      </c>
      <c r="X16" s="299">
        <f>IF('BIFUbC-LPG-propane-or-butane'!X16&gt;0,'E-LPG propane or butane'!X64/'BIFUbC-LPG-propane-or-butane'!X16,1)</f>
        <v>1</v>
      </c>
      <c r="Y16" s="299">
        <f>IF('BIFUbC-LPG-propane-or-butane'!Y16&gt;0,'E-LPG propane or butane'!Y64/'BIFUbC-LPG-propane-or-butane'!Y16,1)</f>
        <v>1</v>
      </c>
      <c r="Z16" s="299">
        <f>IF('BIFUbC-LPG-propane-or-butane'!Z16&gt;0,'E-LPG propane or butane'!Z64/'BIFUbC-LPG-propane-or-butane'!Z16,1)</f>
        <v>1</v>
      </c>
      <c r="AA16" s="299">
        <f>IF('BIFUbC-LPG-propane-or-butane'!AA16&gt;0,'E-LPG propane or butane'!AA64/'BIFUbC-LPG-propane-or-butane'!AA16,1)</f>
        <v>1</v>
      </c>
      <c r="AB16" s="299">
        <f>IF('BIFUbC-LPG-propane-or-butane'!AB16&gt;0,'E-LPG propane or butane'!AB64/'BIFUbC-LPG-propane-or-butane'!AB16,1)</f>
        <v>1</v>
      </c>
      <c r="AC16" s="299">
        <f>IF('BIFUbC-LPG-propane-or-butane'!AC16&gt;0,'E-LPG propane or butane'!AC64/'BIFUbC-LPG-propane-or-butane'!AC16,1)</f>
        <v>1</v>
      </c>
      <c r="AD16" s="299">
        <f>IF('BIFUbC-LPG-propane-or-butane'!AD16&gt;0,'E-LPG propane or butane'!AD64/'BIFUbC-LPG-propane-or-butane'!AD16,1)</f>
        <v>1</v>
      </c>
      <c r="AE16" s="299">
        <f>IF('BIFUbC-LPG-propane-or-butane'!AE16&gt;0,'E-LPG propane or butane'!AE64/'BIFUbC-LPG-propane-or-butane'!AE16,1)</f>
        <v>1</v>
      </c>
      <c r="AF16" s="299">
        <f>IF('BIFUbC-LPG-propane-or-butane'!AF16&gt;0,'E-LPG propane or butane'!AF64/'BIFUbC-LPG-propane-or-butane'!AF16,1)</f>
        <v>1</v>
      </c>
      <c r="AG16" s="299">
        <f>IF('BIFUbC-LPG-propane-or-butane'!AG16&gt;0,'E-LPG propane or butane'!AG64/'BIFUbC-LPG-propane-or-butane'!AG16,1)</f>
        <v>1</v>
      </c>
      <c r="AH16" s="299">
        <f>IF('BIFUbC-LPG-propane-or-butane'!AH16&gt;0,'E-LPG propane or butane'!AH64/'BIFUbC-LPG-propane-or-butane'!AH16,1)</f>
        <v>1</v>
      </c>
      <c r="AI16" s="299">
        <f>IF('BIFUbC-LPG-propane-or-butane'!AI16&gt;0,'E-LPG propane or butane'!AI64/'BIFUbC-LPG-propane-or-butane'!AI16,1)</f>
        <v>1</v>
      </c>
      <c r="AJ16" s="299">
        <f>IF('BIFUbC-LPG-propane-or-butane'!AJ16&gt;0,'E-LPG propane or butane'!AJ64/'BIFUbC-LPG-propane-or-butane'!AJ16,1)</f>
        <v>1</v>
      </c>
      <c r="AK16" s="299">
        <f>IF('BIFUbC-LPG-propane-or-butane'!AK16&gt;0,'E-LPG propane or butane'!AK64/'BIFUbC-LPG-propane-or-butane'!AK16,1)</f>
        <v>1</v>
      </c>
      <c r="AL16" s="299">
        <f>IF('BIFUbC-LPG-propane-or-butane'!AL16&gt;0,'E-LPG propane or butane'!AL64/'BIFUbC-LPG-propane-or-butane'!AL16,1)</f>
        <v>1</v>
      </c>
      <c r="AM16" s="299">
        <f>IF('BIFUbC-LPG-propane-or-butane'!AM16&gt;0,'E-LPG propane or butane'!AM64/'BIFUbC-LPG-propane-or-butane'!AM16,1)</f>
        <v>1</v>
      </c>
      <c r="AN16" s="299">
        <f>IF('BIFUbC-LPG-propane-or-butane'!AN16&gt;0,'E-LPG propane or butane'!AN64/'BIFUbC-LPG-propane-or-butane'!AN16,1)</f>
        <v>1</v>
      </c>
      <c r="AO16" s="299">
        <f>IF('BIFUbC-LPG-propane-or-butane'!AO16&gt;0,'E-LPG propane or butane'!AO64/'BIFUbC-LPG-propane-or-butane'!AO16,1)</f>
        <v>1</v>
      </c>
      <c r="AP16" s="299">
        <f>IF('BIFUbC-LPG-propane-or-butane'!AP16&gt;0,'E-LPG propane or butane'!AP64/'BIFUbC-LPG-propane-or-butane'!AP16,1)</f>
        <v>1</v>
      </c>
      <c r="AQ16" s="299">
        <f>IF('BIFUbC-LPG-propane-or-butane'!AQ16&gt;0,'E-LPG propane or butane'!AQ64/'BIFUbC-LPG-propane-or-butane'!AQ16,1)</f>
        <v>1</v>
      </c>
    </row>
    <row r="17" spans="1:43" x14ac:dyDescent="0.2">
      <c r="A17" s="299" t="s">
        <v>104</v>
      </c>
      <c r="B17" s="299">
        <f>IF('BIFUbC-LPG-propane-or-butane'!B17&gt;0,'E-LPG propane or butane'!B65/'BIFUbC-LPG-propane-or-butane'!B17,1)</f>
        <v>1</v>
      </c>
      <c r="C17" s="299">
        <f>IF('BIFUbC-LPG-propane-or-butane'!C17&gt;0,'E-LPG propane or butane'!C65/'BIFUbC-LPG-propane-or-butane'!C17,1)</f>
        <v>1</v>
      </c>
      <c r="D17" s="299">
        <f>IF('BIFUbC-LPG-propane-or-butane'!D17&gt;0,'E-LPG propane or butane'!D65/'BIFUbC-LPG-propane-or-butane'!D17,1)</f>
        <v>1</v>
      </c>
      <c r="E17" s="299">
        <f>IF('BIFUbC-LPG-propane-or-butane'!E17&gt;0,'E-LPG propane or butane'!E65/'BIFUbC-LPG-propane-or-butane'!E17,1)</f>
        <v>1</v>
      </c>
      <c r="F17" s="299">
        <f>IF('BIFUbC-LPG-propane-or-butane'!F17&gt;0,'E-LPG propane or butane'!F65/'BIFUbC-LPG-propane-or-butane'!F17,1)</f>
        <v>1</v>
      </c>
      <c r="G17" s="299">
        <f>IF('BIFUbC-LPG-propane-or-butane'!G17&gt;0,'E-LPG propane or butane'!G65/'BIFUbC-LPG-propane-or-butane'!G17,1)</f>
        <v>1</v>
      </c>
      <c r="H17" s="299">
        <f>IF('BIFUbC-LPG-propane-or-butane'!H17&gt;0,'E-LPG propane or butane'!H65/'BIFUbC-LPG-propane-or-butane'!H17,1)</f>
        <v>1</v>
      </c>
      <c r="I17" s="299">
        <f>IF('BIFUbC-LPG-propane-or-butane'!I17&gt;0,'E-LPG propane or butane'!I65/'BIFUbC-LPG-propane-or-butane'!I17,1)</f>
        <v>1</v>
      </c>
      <c r="J17" s="299">
        <f>IF('BIFUbC-LPG-propane-or-butane'!J17&gt;0,'E-LPG propane or butane'!J65/'BIFUbC-LPG-propane-or-butane'!J17,1)</f>
        <v>1</v>
      </c>
      <c r="K17" s="299">
        <f>IF('BIFUbC-LPG-propane-or-butane'!K17&gt;0,'E-LPG propane or butane'!K65/'BIFUbC-LPG-propane-or-butane'!K17,1)</f>
        <v>1</v>
      </c>
      <c r="L17" s="299">
        <f>IF('BIFUbC-LPG-propane-or-butane'!L17&gt;0,'E-LPG propane or butane'!L65/'BIFUbC-LPG-propane-or-butane'!L17,1)</f>
        <v>1</v>
      </c>
      <c r="M17" s="299">
        <f>IF('BIFUbC-LPG-propane-or-butane'!M17&gt;0,'E-LPG propane or butane'!M65/'BIFUbC-LPG-propane-or-butane'!M17,1)</f>
        <v>1</v>
      </c>
      <c r="N17" s="299">
        <f>IF('BIFUbC-LPG-propane-or-butane'!N17&gt;0,'E-LPG propane or butane'!N65/'BIFUbC-LPG-propane-or-butane'!N17,1)</f>
        <v>1</v>
      </c>
      <c r="O17" s="299">
        <f>IF('BIFUbC-LPG-propane-or-butane'!O17&gt;0,'E-LPG propane or butane'!O65/'BIFUbC-LPG-propane-or-butane'!O17,1)</f>
        <v>1</v>
      </c>
      <c r="P17" s="299">
        <f>IF('BIFUbC-LPG-propane-or-butane'!P17&gt;0,'E-LPG propane or butane'!P65/'BIFUbC-LPG-propane-or-butane'!P17,1)</f>
        <v>1</v>
      </c>
      <c r="Q17" s="299">
        <f>IF('BIFUbC-LPG-propane-or-butane'!Q17&gt;0,'E-LPG propane or butane'!Q65/'BIFUbC-LPG-propane-or-butane'!Q17,1)</f>
        <v>1</v>
      </c>
      <c r="R17" s="299">
        <f>IF('BIFUbC-LPG-propane-or-butane'!R17&gt;0,'E-LPG propane or butane'!R65/'BIFUbC-LPG-propane-or-butane'!R17,1)</f>
        <v>1</v>
      </c>
      <c r="S17" s="299">
        <f>IF('BIFUbC-LPG-propane-or-butane'!S17&gt;0,'E-LPG propane or butane'!S65/'BIFUbC-LPG-propane-or-butane'!S17,1)</f>
        <v>1</v>
      </c>
      <c r="T17" s="299">
        <f>IF('BIFUbC-LPG-propane-or-butane'!T17&gt;0,'E-LPG propane or butane'!T65/'BIFUbC-LPG-propane-or-butane'!T17,1)</f>
        <v>1</v>
      </c>
      <c r="U17" s="299">
        <f>IF('BIFUbC-LPG-propane-or-butane'!U17&gt;0,'E-LPG propane or butane'!U65/'BIFUbC-LPG-propane-or-butane'!U17,1)</f>
        <v>1</v>
      </c>
      <c r="V17" s="299">
        <f>IF('BIFUbC-LPG-propane-or-butane'!V17&gt;0,'E-LPG propane or butane'!V65/'BIFUbC-LPG-propane-or-butane'!V17,1)</f>
        <v>1</v>
      </c>
      <c r="W17" s="299">
        <f>IF('BIFUbC-LPG-propane-or-butane'!W17&gt;0,'E-LPG propane or butane'!W65/'BIFUbC-LPG-propane-or-butane'!W17,1)</f>
        <v>1</v>
      </c>
      <c r="X17" s="299">
        <f>IF('BIFUbC-LPG-propane-or-butane'!X17&gt;0,'E-LPG propane or butane'!X65/'BIFUbC-LPG-propane-or-butane'!X17,1)</f>
        <v>1</v>
      </c>
      <c r="Y17" s="299">
        <f>IF('BIFUbC-LPG-propane-or-butane'!Y17&gt;0,'E-LPG propane or butane'!Y65/'BIFUbC-LPG-propane-or-butane'!Y17,1)</f>
        <v>1</v>
      </c>
      <c r="Z17" s="299">
        <f>IF('BIFUbC-LPG-propane-or-butane'!Z17&gt;0,'E-LPG propane or butane'!Z65/'BIFUbC-LPG-propane-or-butane'!Z17,1)</f>
        <v>1</v>
      </c>
      <c r="AA17" s="299">
        <f>IF('BIFUbC-LPG-propane-or-butane'!AA17&gt;0,'E-LPG propane or butane'!AA65/'BIFUbC-LPG-propane-or-butane'!AA17,1)</f>
        <v>1</v>
      </c>
      <c r="AB17" s="299">
        <f>IF('BIFUbC-LPG-propane-or-butane'!AB17&gt;0,'E-LPG propane or butane'!AB65/'BIFUbC-LPG-propane-or-butane'!AB17,1)</f>
        <v>1</v>
      </c>
      <c r="AC17" s="299">
        <f>IF('BIFUbC-LPG-propane-or-butane'!AC17&gt;0,'E-LPG propane or butane'!AC65/'BIFUbC-LPG-propane-or-butane'!AC17,1)</f>
        <v>1</v>
      </c>
      <c r="AD17" s="299">
        <f>IF('BIFUbC-LPG-propane-or-butane'!AD17&gt;0,'E-LPG propane or butane'!AD65/'BIFUbC-LPG-propane-or-butane'!AD17,1)</f>
        <v>1</v>
      </c>
      <c r="AE17" s="299">
        <f>IF('BIFUbC-LPG-propane-or-butane'!AE17&gt;0,'E-LPG propane or butane'!AE65/'BIFUbC-LPG-propane-or-butane'!AE17,1)</f>
        <v>1</v>
      </c>
      <c r="AF17" s="299">
        <f>IF('BIFUbC-LPG-propane-or-butane'!AF17&gt;0,'E-LPG propane or butane'!AF65/'BIFUbC-LPG-propane-or-butane'!AF17,1)</f>
        <v>1</v>
      </c>
      <c r="AG17" s="299">
        <f>IF('BIFUbC-LPG-propane-or-butane'!AG17&gt;0,'E-LPG propane or butane'!AG65/'BIFUbC-LPG-propane-or-butane'!AG17,1)</f>
        <v>1</v>
      </c>
      <c r="AH17" s="299">
        <f>IF('BIFUbC-LPG-propane-or-butane'!AH17&gt;0,'E-LPG propane or butane'!AH65/'BIFUbC-LPG-propane-or-butane'!AH17,1)</f>
        <v>1</v>
      </c>
      <c r="AI17" s="299">
        <f>IF('BIFUbC-LPG-propane-or-butane'!AI17&gt;0,'E-LPG propane or butane'!AI65/'BIFUbC-LPG-propane-or-butane'!AI17,1)</f>
        <v>1</v>
      </c>
      <c r="AJ17" s="299">
        <f>IF('BIFUbC-LPG-propane-or-butane'!AJ17&gt;0,'E-LPG propane or butane'!AJ65/'BIFUbC-LPG-propane-or-butane'!AJ17,1)</f>
        <v>1</v>
      </c>
      <c r="AK17" s="299">
        <f>IF('BIFUbC-LPG-propane-or-butane'!AK17&gt;0,'E-LPG propane or butane'!AK65/'BIFUbC-LPG-propane-or-butane'!AK17,1)</f>
        <v>1</v>
      </c>
      <c r="AL17" s="299">
        <f>IF('BIFUbC-LPG-propane-or-butane'!AL17&gt;0,'E-LPG propane or butane'!AL65/'BIFUbC-LPG-propane-or-butane'!AL17,1)</f>
        <v>1</v>
      </c>
      <c r="AM17" s="299">
        <f>IF('BIFUbC-LPG-propane-or-butane'!AM17&gt;0,'E-LPG propane or butane'!AM65/'BIFUbC-LPG-propane-or-butane'!AM17,1)</f>
        <v>1</v>
      </c>
      <c r="AN17" s="299">
        <f>IF('BIFUbC-LPG-propane-or-butane'!AN17&gt;0,'E-LPG propane or butane'!AN65/'BIFUbC-LPG-propane-or-butane'!AN17,1)</f>
        <v>1</v>
      </c>
      <c r="AO17" s="299">
        <f>IF('BIFUbC-LPG-propane-or-butane'!AO17&gt;0,'E-LPG propane or butane'!AO65/'BIFUbC-LPG-propane-or-butane'!AO17,1)</f>
        <v>1</v>
      </c>
      <c r="AP17" s="299">
        <f>IF('BIFUbC-LPG-propane-or-butane'!AP17&gt;0,'E-LPG propane or butane'!AP65/'BIFUbC-LPG-propane-or-butane'!AP17,1)</f>
        <v>1</v>
      </c>
      <c r="AQ17" s="299">
        <f>IF('BIFUbC-LPG-propane-or-butane'!AQ17&gt;0,'E-LPG propane or butane'!AQ65/'BIFUbC-LPG-propane-or-butane'!AQ17,1)</f>
        <v>1</v>
      </c>
    </row>
    <row r="18" spans="1:43" x14ac:dyDescent="0.2">
      <c r="A18" s="299" t="s">
        <v>105</v>
      </c>
      <c r="B18" s="299">
        <f>IF('BIFUbC-LPG-propane-or-butane'!B18&gt;0,'E-LPG propane or butane'!B66/'BIFUbC-LPG-propane-or-butane'!B18,1)</f>
        <v>1</v>
      </c>
      <c r="C18" s="299">
        <f>IF('BIFUbC-LPG-propane-or-butane'!C18&gt;0,'E-LPG propane or butane'!C66/'BIFUbC-LPG-propane-or-butane'!C18,1)</f>
        <v>1</v>
      </c>
      <c r="D18" s="299">
        <f>IF('BIFUbC-LPG-propane-or-butane'!D18&gt;0,'E-LPG propane or butane'!D66/'BIFUbC-LPG-propane-or-butane'!D18,1)</f>
        <v>1</v>
      </c>
      <c r="E18" s="299">
        <f>IF('BIFUbC-LPG-propane-or-butane'!E18&gt;0,'E-LPG propane or butane'!E66/'BIFUbC-LPG-propane-or-butane'!E18,1)</f>
        <v>1</v>
      </c>
      <c r="F18" s="299">
        <f>IF('BIFUbC-LPG-propane-or-butane'!F18&gt;0,'E-LPG propane or butane'!F66/'BIFUbC-LPG-propane-or-butane'!F18,1)</f>
        <v>1</v>
      </c>
      <c r="G18" s="299">
        <f>IF('BIFUbC-LPG-propane-or-butane'!G18&gt;0,'E-LPG propane or butane'!G66/'BIFUbC-LPG-propane-or-butane'!G18,1)</f>
        <v>1</v>
      </c>
      <c r="H18" s="299">
        <f>IF('BIFUbC-LPG-propane-or-butane'!H18&gt;0,'E-LPG propane or butane'!H66/'BIFUbC-LPG-propane-or-butane'!H18,1)</f>
        <v>1</v>
      </c>
      <c r="I18" s="299">
        <f>IF('BIFUbC-LPG-propane-or-butane'!I18&gt;0,'E-LPG propane or butane'!I66/'BIFUbC-LPG-propane-or-butane'!I18,1)</f>
        <v>1</v>
      </c>
      <c r="J18" s="299">
        <f>IF('BIFUbC-LPG-propane-or-butane'!J18&gt;0,'E-LPG propane or butane'!J66/'BIFUbC-LPG-propane-or-butane'!J18,1)</f>
        <v>1</v>
      </c>
      <c r="K18" s="299">
        <f>IF('BIFUbC-LPG-propane-or-butane'!K18&gt;0,'E-LPG propane or butane'!K66/'BIFUbC-LPG-propane-or-butane'!K18,1)</f>
        <v>1</v>
      </c>
      <c r="L18" s="299">
        <f>IF('BIFUbC-LPG-propane-or-butane'!L18&gt;0,'E-LPG propane or butane'!L66/'BIFUbC-LPG-propane-or-butane'!L18,1)</f>
        <v>1</v>
      </c>
      <c r="M18" s="299">
        <f>IF('BIFUbC-LPG-propane-or-butane'!M18&gt;0,'E-LPG propane or butane'!M66/'BIFUbC-LPG-propane-or-butane'!M18,1)</f>
        <v>1</v>
      </c>
      <c r="N18" s="299">
        <f>IF('BIFUbC-LPG-propane-or-butane'!N18&gt;0,'E-LPG propane or butane'!N66/'BIFUbC-LPG-propane-or-butane'!N18,1)</f>
        <v>1</v>
      </c>
      <c r="O18" s="299">
        <f>IF('BIFUbC-LPG-propane-or-butane'!O18&gt;0,'E-LPG propane or butane'!O66/'BIFUbC-LPG-propane-or-butane'!O18,1)</f>
        <v>1</v>
      </c>
      <c r="P18" s="299">
        <f>IF('BIFUbC-LPG-propane-or-butane'!P18&gt;0,'E-LPG propane or butane'!P66/'BIFUbC-LPG-propane-or-butane'!P18,1)</f>
        <v>1</v>
      </c>
      <c r="Q18" s="299">
        <f>IF('BIFUbC-LPG-propane-or-butane'!Q18&gt;0,'E-LPG propane or butane'!Q66/'BIFUbC-LPG-propane-or-butane'!Q18,1)</f>
        <v>1</v>
      </c>
      <c r="R18" s="299">
        <f>IF('BIFUbC-LPG-propane-or-butane'!R18&gt;0,'E-LPG propane or butane'!R66/'BIFUbC-LPG-propane-or-butane'!R18,1)</f>
        <v>1</v>
      </c>
      <c r="S18" s="299">
        <f>IF('BIFUbC-LPG-propane-or-butane'!S18&gt;0,'E-LPG propane or butane'!S66/'BIFUbC-LPG-propane-or-butane'!S18,1)</f>
        <v>1</v>
      </c>
      <c r="T18" s="299">
        <f>IF('BIFUbC-LPG-propane-or-butane'!T18&gt;0,'E-LPG propane or butane'!T66/'BIFUbC-LPG-propane-or-butane'!T18,1)</f>
        <v>1</v>
      </c>
      <c r="U18" s="299">
        <f>IF('BIFUbC-LPG-propane-or-butane'!U18&gt;0,'E-LPG propane or butane'!U66/'BIFUbC-LPG-propane-or-butane'!U18,1)</f>
        <v>1</v>
      </c>
      <c r="V18" s="299">
        <f>IF('BIFUbC-LPG-propane-or-butane'!V18&gt;0,'E-LPG propane or butane'!V66/'BIFUbC-LPG-propane-or-butane'!V18,1)</f>
        <v>1</v>
      </c>
      <c r="W18" s="299">
        <f>IF('BIFUbC-LPG-propane-or-butane'!W18&gt;0,'E-LPG propane or butane'!W66/'BIFUbC-LPG-propane-or-butane'!W18,1)</f>
        <v>1</v>
      </c>
      <c r="X18" s="299">
        <f>IF('BIFUbC-LPG-propane-or-butane'!X18&gt;0,'E-LPG propane or butane'!X66/'BIFUbC-LPG-propane-or-butane'!X18,1)</f>
        <v>1</v>
      </c>
      <c r="Y18" s="299">
        <f>IF('BIFUbC-LPG-propane-or-butane'!Y18&gt;0,'E-LPG propane or butane'!Y66/'BIFUbC-LPG-propane-or-butane'!Y18,1)</f>
        <v>1</v>
      </c>
      <c r="Z18" s="299">
        <f>IF('BIFUbC-LPG-propane-or-butane'!Z18&gt;0,'E-LPG propane or butane'!Z66/'BIFUbC-LPG-propane-or-butane'!Z18,1)</f>
        <v>1</v>
      </c>
      <c r="AA18" s="299">
        <f>IF('BIFUbC-LPG-propane-or-butane'!AA18&gt;0,'E-LPG propane or butane'!AA66/'BIFUbC-LPG-propane-or-butane'!AA18,1)</f>
        <v>1</v>
      </c>
      <c r="AB18" s="299">
        <f>IF('BIFUbC-LPG-propane-or-butane'!AB18&gt;0,'E-LPG propane or butane'!AB66/'BIFUbC-LPG-propane-or-butane'!AB18,1)</f>
        <v>1</v>
      </c>
      <c r="AC18" s="299">
        <f>IF('BIFUbC-LPG-propane-or-butane'!AC18&gt;0,'E-LPG propane or butane'!AC66/'BIFUbC-LPG-propane-or-butane'!AC18,1)</f>
        <v>1</v>
      </c>
      <c r="AD18" s="299">
        <f>IF('BIFUbC-LPG-propane-or-butane'!AD18&gt;0,'E-LPG propane or butane'!AD66/'BIFUbC-LPG-propane-or-butane'!AD18,1)</f>
        <v>1</v>
      </c>
      <c r="AE18" s="299">
        <f>IF('BIFUbC-LPG-propane-or-butane'!AE18&gt;0,'E-LPG propane or butane'!AE66/'BIFUbC-LPG-propane-or-butane'!AE18,1)</f>
        <v>1</v>
      </c>
      <c r="AF18" s="299">
        <f>IF('BIFUbC-LPG-propane-or-butane'!AF18&gt;0,'E-LPG propane or butane'!AF66/'BIFUbC-LPG-propane-or-butane'!AF18,1)</f>
        <v>1</v>
      </c>
      <c r="AG18" s="299">
        <f>IF('BIFUbC-LPG-propane-or-butane'!AG18&gt;0,'E-LPG propane or butane'!AG66/'BIFUbC-LPG-propane-or-butane'!AG18,1)</f>
        <v>1</v>
      </c>
      <c r="AH18" s="299">
        <f>IF('BIFUbC-LPG-propane-or-butane'!AH18&gt;0,'E-LPG propane or butane'!AH66/'BIFUbC-LPG-propane-or-butane'!AH18,1)</f>
        <v>1</v>
      </c>
      <c r="AI18" s="299">
        <f>IF('BIFUbC-LPG-propane-or-butane'!AI18&gt;0,'E-LPG propane or butane'!AI66/'BIFUbC-LPG-propane-or-butane'!AI18,1)</f>
        <v>1</v>
      </c>
      <c r="AJ18" s="299">
        <f>IF('BIFUbC-LPG-propane-or-butane'!AJ18&gt;0,'E-LPG propane or butane'!AJ66/'BIFUbC-LPG-propane-or-butane'!AJ18,1)</f>
        <v>1</v>
      </c>
      <c r="AK18" s="299">
        <f>IF('BIFUbC-LPG-propane-or-butane'!AK18&gt;0,'E-LPG propane or butane'!AK66/'BIFUbC-LPG-propane-or-butane'!AK18,1)</f>
        <v>1</v>
      </c>
      <c r="AL18" s="299">
        <f>IF('BIFUbC-LPG-propane-or-butane'!AL18&gt;0,'E-LPG propane or butane'!AL66/'BIFUbC-LPG-propane-or-butane'!AL18,1)</f>
        <v>1</v>
      </c>
      <c r="AM18" s="299">
        <f>IF('BIFUbC-LPG-propane-or-butane'!AM18&gt;0,'E-LPG propane or butane'!AM66/'BIFUbC-LPG-propane-or-butane'!AM18,1)</f>
        <v>1</v>
      </c>
      <c r="AN18" s="299">
        <f>IF('BIFUbC-LPG-propane-or-butane'!AN18&gt;0,'E-LPG propane or butane'!AN66/'BIFUbC-LPG-propane-or-butane'!AN18,1)</f>
        <v>1</v>
      </c>
      <c r="AO18" s="299">
        <f>IF('BIFUbC-LPG-propane-or-butane'!AO18&gt;0,'E-LPG propane or butane'!AO66/'BIFUbC-LPG-propane-or-butane'!AO18,1)</f>
        <v>1</v>
      </c>
      <c r="AP18" s="299">
        <f>IF('BIFUbC-LPG-propane-or-butane'!AP18&gt;0,'E-LPG propane or butane'!AP66/'BIFUbC-LPG-propane-or-butane'!AP18,1)</f>
        <v>1</v>
      </c>
      <c r="AQ18" s="299">
        <f>IF('BIFUbC-LPG-propane-or-butane'!AQ18&gt;0,'E-LPG propane or butane'!AQ66/'BIFUbC-LPG-propane-or-butane'!AQ18,1)</f>
        <v>1</v>
      </c>
    </row>
    <row r="19" spans="1:43" x14ac:dyDescent="0.2">
      <c r="A19" s="299" t="s">
        <v>106</v>
      </c>
      <c r="B19" s="299">
        <f>IF('BIFUbC-LPG-propane-or-butane'!B19&gt;0,'E-LPG propane or butane'!B67/'BIFUbC-LPG-propane-or-butane'!B19,1)</f>
        <v>1</v>
      </c>
      <c r="C19" s="299">
        <f>IF('BIFUbC-LPG-propane-or-butane'!C19&gt;0,'E-LPG propane or butane'!C67/'BIFUbC-LPG-propane-or-butane'!C19,1)</f>
        <v>1</v>
      </c>
      <c r="D19" s="299">
        <f>IF('BIFUbC-LPG-propane-or-butane'!D19&gt;0,'E-LPG propane or butane'!D67/'BIFUbC-LPG-propane-or-butane'!D19,1)</f>
        <v>1</v>
      </c>
      <c r="E19" s="299">
        <f>IF('BIFUbC-LPG-propane-or-butane'!E19&gt;0,'E-LPG propane or butane'!E67/'BIFUbC-LPG-propane-or-butane'!E19,1)</f>
        <v>1</v>
      </c>
      <c r="F19" s="299">
        <f>IF('BIFUbC-LPG-propane-or-butane'!F19&gt;0,'E-LPG propane or butane'!F67/'BIFUbC-LPG-propane-or-butane'!F19,1)</f>
        <v>1</v>
      </c>
      <c r="G19" s="299">
        <f>IF('BIFUbC-LPG-propane-or-butane'!G19&gt;0,'E-LPG propane or butane'!G67/'BIFUbC-LPG-propane-or-butane'!G19,1)</f>
        <v>1</v>
      </c>
      <c r="H19" s="299">
        <f>IF('BIFUbC-LPG-propane-or-butane'!H19&gt;0,'E-LPG propane or butane'!H67/'BIFUbC-LPG-propane-or-butane'!H19,1)</f>
        <v>1</v>
      </c>
      <c r="I19" s="299">
        <f>IF('BIFUbC-LPG-propane-or-butane'!I19&gt;0,'E-LPG propane or butane'!I67/'BIFUbC-LPG-propane-or-butane'!I19,1)</f>
        <v>1</v>
      </c>
      <c r="J19" s="299">
        <f>IF('BIFUbC-LPG-propane-or-butane'!J19&gt;0,'E-LPG propane or butane'!J67/'BIFUbC-LPG-propane-or-butane'!J19,1)</f>
        <v>1</v>
      </c>
      <c r="K19" s="299">
        <f>IF('BIFUbC-LPG-propane-or-butane'!K19&gt;0,'E-LPG propane or butane'!K67/'BIFUbC-LPG-propane-or-butane'!K19,1)</f>
        <v>1</v>
      </c>
      <c r="L19" s="299">
        <f>IF('BIFUbC-LPG-propane-or-butane'!L19&gt;0,'E-LPG propane or butane'!L67/'BIFUbC-LPG-propane-or-butane'!L19,1)</f>
        <v>1</v>
      </c>
      <c r="M19" s="299">
        <f>IF('BIFUbC-LPG-propane-or-butane'!M19&gt;0,'E-LPG propane or butane'!M67/'BIFUbC-LPG-propane-or-butane'!M19,1)</f>
        <v>1</v>
      </c>
      <c r="N19" s="299">
        <f>IF('BIFUbC-LPG-propane-or-butane'!N19&gt;0,'E-LPG propane or butane'!N67/'BIFUbC-LPG-propane-or-butane'!N19,1)</f>
        <v>1</v>
      </c>
      <c r="O19" s="299">
        <f>IF('BIFUbC-LPG-propane-or-butane'!O19&gt;0,'E-LPG propane or butane'!O67/'BIFUbC-LPG-propane-or-butane'!O19,1)</f>
        <v>1</v>
      </c>
      <c r="P19" s="299">
        <f>IF('BIFUbC-LPG-propane-or-butane'!P19&gt;0,'E-LPG propane or butane'!P67/'BIFUbC-LPG-propane-or-butane'!P19,1)</f>
        <v>1</v>
      </c>
      <c r="Q19" s="299">
        <f>IF('BIFUbC-LPG-propane-or-butane'!Q19&gt;0,'E-LPG propane or butane'!Q67/'BIFUbC-LPG-propane-or-butane'!Q19,1)</f>
        <v>1</v>
      </c>
      <c r="R19" s="299">
        <f>IF('BIFUbC-LPG-propane-or-butane'!R19&gt;0,'E-LPG propane or butane'!R67/'BIFUbC-LPG-propane-or-butane'!R19,1)</f>
        <v>1</v>
      </c>
      <c r="S19" s="299">
        <f>IF('BIFUbC-LPG-propane-or-butane'!S19&gt;0,'E-LPG propane or butane'!S67/'BIFUbC-LPG-propane-or-butane'!S19,1)</f>
        <v>1</v>
      </c>
      <c r="T19" s="299">
        <f>IF('BIFUbC-LPG-propane-or-butane'!T19&gt;0,'E-LPG propane or butane'!T67/'BIFUbC-LPG-propane-or-butane'!T19,1)</f>
        <v>1</v>
      </c>
      <c r="U19" s="299">
        <f>IF('BIFUbC-LPG-propane-or-butane'!U19&gt;0,'E-LPG propane or butane'!U67/'BIFUbC-LPG-propane-or-butane'!U19,1)</f>
        <v>1</v>
      </c>
      <c r="V19" s="299">
        <f>IF('BIFUbC-LPG-propane-or-butane'!V19&gt;0,'E-LPG propane or butane'!V67/'BIFUbC-LPG-propane-or-butane'!V19,1)</f>
        <v>1</v>
      </c>
      <c r="W19" s="299">
        <f>IF('BIFUbC-LPG-propane-or-butane'!W19&gt;0,'E-LPG propane or butane'!W67/'BIFUbC-LPG-propane-or-butane'!W19,1)</f>
        <v>1</v>
      </c>
      <c r="X19" s="299">
        <f>IF('BIFUbC-LPG-propane-or-butane'!X19&gt;0,'E-LPG propane or butane'!X67/'BIFUbC-LPG-propane-or-butane'!X19,1)</f>
        <v>1</v>
      </c>
      <c r="Y19" s="299">
        <f>IF('BIFUbC-LPG-propane-or-butane'!Y19&gt;0,'E-LPG propane or butane'!Y67/'BIFUbC-LPG-propane-or-butane'!Y19,1)</f>
        <v>1</v>
      </c>
      <c r="Z19" s="299">
        <f>IF('BIFUbC-LPG-propane-or-butane'!Z19&gt;0,'E-LPG propane or butane'!Z67/'BIFUbC-LPG-propane-or-butane'!Z19,1)</f>
        <v>1</v>
      </c>
      <c r="AA19" s="299">
        <f>IF('BIFUbC-LPG-propane-or-butane'!AA19&gt;0,'E-LPG propane or butane'!AA67/'BIFUbC-LPG-propane-or-butane'!AA19,1)</f>
        <v>1</v>
      </c>
      <c r="AB19" s="299">
        <f>IF('BIFUbC-LPG-propane-or-butane'!AB19&gt;0,'E-LPG propane or butane'!AB67/'BIFUbC-LPG-propane-or-butane'!AB19,1)</f>
        <v>1</v>
      </c>
      <c r="AC19" s="299">
        <f>IF('BIFUbC-LPG-propane-or-butane'!AC19&gt;0,'E-LPG propane or butane'!AC67/'BIFUbC-LPG-propane-or-butane'!AC19,1)</f>
        <v>1</v>
      </c>
      <c r="AD19" s="299">
        <f>IF('BIFUbC-LPG-propane-or-butane'!AD19&gt;0,'E-LPG propane or butane'!AD67/'BIFUbC-LPG-propane-or-butane'!AD19,1)</f>
        <v>1</v>
      </c>
      <c r="AE19" s="299">
        <f>IF('BIFUbC-LPG-propane-or-butane'!AE19&gt;0,'E-LPG propane or butane'!AE67/'BIFUbC-LPG-propane-or-butane'!AE19,1)</f>
        <v>1</v>
      </c>
      <c r="AF19" s="299">
        <f>IF('BIFUbC-LPG-propane-or-butane'!AF19&gt;0,'E-LPG propane or butane'!AF67/'BIFUbC-LPG-propane-or-butane'!AF19,1)</f>
        <v>1</v>
      </c>
      <c r="AG19" s="299">
        <f>IF('BIFUbC-LPG-propane-or-butane'!AG19&gt;0,'E-LPG propane or butane'!AG67/'BIFUbC-LPG-propane-or-butane'!AG19,1)</f>
        <v>1</v>
      </c>
      <c r="AH19" s="299">
        <f>IF('BIFUbC-LPG-propane-or-butane'!AH19&gt;0,'E-LPG propane or butane'!AH67/'BIFUbC-LPG-propane-or-butane'!AH19,1)</f>
        <v>1</v>
      </c>
      <c r="AI19" s="299">
        <f>IF('BIFUbC-LPG-propane-or-butane'!AI19&gt;0,'E-LPG propane or butane'!AI67/'BIFUbC-LPG-propane-or-butane'!AI19,1)</f>
        <v>1</v>
      </c>
      <c r="AJ19" s="299">
        <f>IF('BIFUbC-LPG-propane-or-butane'!AJ19&gt;0,'E-LPG propane or butane'!AJ67/'BIFUbC-LPG-propane-or-butane'!AJ19,1)</f>
        <v>1</v>
      </c>
      <c r="AK19" s="299">
        <f>IF('BIFUbC-LPG-propane-or-butane'!AK19&gt;0,'E-LPG propane or butane'!AK67/'BIFUbC-LPG-propane-or-butane'!AK19,1)</f>
        <v>1</v>
      </c>
      <c r="AL19" s="299">
        <f>IF('BIFUbC-LPG-propane-or-butane'!AL19&gt;0,'E-LPG propane or butane'!AL67/'BIFUbC-LPG-propane-or-butane'!AL19,1)</f>
        <v>1</v>
      </c>
      <c r="AM19" s="299">
        <f>IF('BIFUbC-LPG-propane-or-butane'!AM19&gt;0,'E-LPG propane or butane'!AM67/'BIFUbC-LPG-propane-or-butane'!AM19,1)</f>
        <v>1</v>
      </c>
      <c r="AN19" s="299">
        <f>IF('BIFUbC-LPG-propane-or-butane'!AN19&gt;0,'E-LPG propane or butane'!AN67/'BIFUbC-LPG-propane-or-butane'!AN19,1)</f>
        <v>1</v>
      </c>
      <c r="AO19" s="299">
        <f>IF('BIFUbC-LPG-propane-or-butane'!AO19&gt;0,'E-LPG propane or butane'!AO67/'BIFUbC-LPG-propane-or-butane'!AO19,1)</f>
        <v>1</v>
      </c>
      <c r="AP19" s="299">
        <f>IF('BIFUbC-LPG-propane-or-butane'!AP19&gt;0,'E-LPG propane or butane'!AP67/'BIFUbC-LPG-propane-or-butane'!AP19,1)</f>
        <v>1</v>
      </c>
      <c r="AQ19" s="299">
        <f>IF('BIFUbC-LPG-propane-or-butane'!AQ19&gt;0,'E-LPG propane or butane'!AQ67/'BIFUbC-LPG-propane-or-butane'!AQ19,1)</f>
        <v>1</v>
      </c>
    </row>
    <row r="20" spans="1:43" x14ac:dyDescent="0.2">
      <c r="A20" s="299" t="s">
        <v>107</v>
      </c>
      <c r="B20" s="299">
        <f>IF('BIFUbC-LPG-propane-or-butane'!B20&gt;0,'E-LPG propane or butane'!B68/'BIFUbC-LPG-propane-or-butane'!B20,1)</f>
        <v>1</v>
      </c>
      <c r="C20" s="299">
        <f>IF('BIFUbC-LPG-propane-or-butane'!C20&gt;0,'E-LPG propane or butane'!C68/'BIFUbC-LPG-propane-or-butane'!C20,1)</f>
        <v>1</v>
      </c>
      <c r="D20" s="299">
        <f>IF('BIFUbC-LPG-propane-or-butane'!D20&gt;0,'E-LPG propane or butane'!D68/'BIFUbC-LPG-propane-or-butane'!D20,1)</f>
        <v>1</v>
      </c>
      <c r="E20" s="299">
        <f>IF('BIFUbC-LPG-propane-or-butane'!E20&gt;0,'E-LPG propane or butane'!E68/'BIFUbC-LPG-propane-or-butane'!E20,1)</f>
        <v>1</v>
      </c>
      <c r="F20" s="299">
        <f>IF('BIFUbC-LPG-propane-or-butane'!F20&gt;0,'E-LPG propane or butane'!F68/'BIFUbC-LPG-propane-or-butane'!F20,1)</f>
        <v>1</v>
      </c>
      <c r="G20" s="299">
        <f>IF('BIFUbC-LPG-propane-or-butane'!G20&gt;0,'E-LPG propane or butane'!G68/'BIFUbC-LPG-propane-or-butane'!G20,1)</f>
        <v>1</v>
      </c>
      <c r="H20" s="299">
        <f>IF('BIFUbC-LPG-propane-or-butane'!H20&gt;0,'E-LPG propane or butane'!H68/'BIFUbC-LPG-propane-or-butane'!H20,1)</f>
        <v>1</v>
      </c>
      <c r="I20" s="299">
        <f>IF('BIFUbC-LPG-propane-or-butane'!I20&gt;0,'E-LPG propane or butane'!I68/'BIFUbC-LPG-propane-or-butane'!I20,1)</f>
        <v>1</v>
      </c>
      <c r="J20" s="299">
        <f>IF('BIFUbC-LPG-propane-or-butane'!J20&gt;0,'E-LPG propane or butane'!J68/'BIFUbC-LPG-propane-or-butane'!J20,1)</f>
        <v>1</v>
      </c>
      <c r="K20" s="299">
        <f>IF('BIFUbC-LPG-propane-or-butane'!K20&gt;0,'E-LPG propane or butane'!K68/'BIFUbC-LPG-propane-or-butane'!K20,1)</f>
        <v>1</v>
      </c>
      <c r="L20" s="299">
        <f>IF('BIFUbC-LPG-propane-or-butane'!L20&gt;0,'E-LPG propane or butane'!L68/'BIFUbC-LPG-propane-or-butane'!L20,1)</f>
        <v>1</v>
      </c>
      <c r="M20" s="299">
        <f>IF('BIFUbC-LPG-propane-or-butane'!M20&gt;0,'E-LPG propane or butane'!M68/'BIFUbC-LPG-propane-or-butane'!M20,1)</f>
        <v>1</v>
      </c>
      <c r="N20" s="299">
        <f>IF('BIFUbC-LPG-propane-or-butane'!N20&gt;0,'E-LPG propane or butane'!N68/'BIFUbC-LPG-propane-or-butane'!N20,1)</f>
        <v>1</v>
      </c>
      <c r="O20" s="299">
        <f>IF('BIFUbC-LPG-propane-or-butane'!O20&gt;0,'E-LPG propane or butane'!O68/'BIFUbC-LPG-propane-or-butane'!O20,1)</f>
        <v>1</v>
      </c>
      <c r="P20" s="299">
        <f>IF('BIFUbC-LPG-propane-or-butane'!P20&gt;0,'E-LPG propane or butane'!P68/'BIFUbC-LPG-propane-or-butane'!P20,1)</f>
        <v>1</v>
      </c>
      <c r="Q20" s="299">
        <f>IF('BIFUbC-LPG-propane-or-butane'!Q20&gt;0,'E-LPG propane or butane'!Q68/'BIFUbC-LPG-propane-or-butane'!Q20,1)</f>
        <v>1</v>
      </c>
      <c r="R20" s="299">
        <f>IF('BIFUbC-LPG-propane-or-butane'!R20&gt;0,'E-LPG propane or butane'!R68/'BIFUbC-LPG-propane-or-butane'!R20,1)</f>
        <v>1</v>
      </c>
      <c r="S20" s="299">
        <f>IF('BIFUbC-LPG-propane-or-butane'!S20&gt;0,'E-LPG propane or butane'!S68/'BIFUbC-LPG-propane-or-butane'!S20,1)</f>
        <v>1</v>
      </c>
      <c r="T20" s="299">
        <f>IF('BIFUbC-LPG-propane-or-butane'!T20&gt;0,'E-LPG propane or butane'!T68/'BIFUbC-LPG-propane-or-butane'!T20,1)</f>
        <v>1</v>
      </c>
      <c r="U20" s="299">
        <f>IF('BIFUbC-LPG-propane-or-butane'!U20&gt;0,'E-LPG propane or butane'!U68/'BIFUbC-LPG-propane-or-butane'!U20,1)</f>
        <v>1</v>
      </c>
      <c r="V20" s="299">
        <f>IF('BIFUbC-LPG-propane-or-butane'!V20&gt;0,'E-LPG propane or butane'!V68/'BIFUbC-LPG-propane-or-butane'!V20,1)</f>
        <v>1</v>
      </c>
      <c r="W20" s="299">
        <f>IF('BIFUbC-LPG-propane-or-butane'!W20&gt;0,'E-LPG propane or butane'!W68/'BIFUbC-LPG-propane-or-butane'!W20,1)</f>
        <v>1</v>
      </c>
      <c r="X20" s="299">
        <f>IF('BIFUbC-LPG-propane-or-butane'!X20&gt;0,'E-LPG propane or butane'!X68/'BIFUbC-LPG-propane-or-butane'!X20,1)</f>
        <v>1</v>
      </c>
      <c r="Y20" s="299">
        <f>IF('BIFUbC-LPG-propane-or-butane'!Y20&gt;0,'E-LPG propane or butane'!Y68/'BIFUbC-LPG-propane-or-butane'!Y20,1)</f>
        <v>1</v>
      </c>
      <c r="Z20" s="299">
        <f>IF('BIFUbC-LPG-propane-or-butane'!Z20&gt;0,'E-LPG propane or butane'!Z68/'BIFUbC-LPG-propane-or-butane'!Z20,1)</f>
        <v>1</v>
      </c>
      <c r="AA20" s="299">
        <f>IF('BIFUbC-LPG-propane-or-butane'!AA20&gt;0,'E-LPG propane or butane'!AA68/'BIFUbC-LPG-propane-or-butane'!AA20,1)</f>
        <v>1</v>
      </c>
      <c r="AB20" s="299">
        <f>IF('BIFUbC-LPG-propane-or-butane'!AB20&gt;0,'E-LPG propane or butane'!AB68/'BIFUbC-LPG-propane-or-butane'!AB20,1)</f>
        <v>1</v>
      </c>
      <c r="AC20" s="299">
        <f>IF('BIFUbC-LPG-propane-or-butane'!AC20&gt;0,'E-LPG propane or butane'!AC68/'BIFUbC-LPG-propane-or-butane'!AC20,1)</f>
        <v>1</v>
      </c>
      <c r="AD20" s="299">
        <f>IF('BIFUbC-LPG-propane-or-butane'!AD20&gt;0,'E-LPG propane or butane'!AD68/'BIFUbC-LPG-propane-or-butane'!AD20,1)</f>
        <v>1</v>
      </c>
      <c r="AE20" s="299">
        <f>IF('BIFUbC-LPG-propane-or-butane'!AE20&gt;0,'E-LPG propane or butane'!AE68/'BIFUbC-LPG-propane-or-butane'!AE20,1)</f>
        <v>1</v>
      </c>
      <c r="AF20" s="299">
        <f>IF('BIFUbC-LPG-propane-or-butane'!AF20&gt;0,'E-LPG propane or butane'!AF68/'BIFUbC-LPG-propane-or-butane'!AF20,1)</f>
        <v>1</v>
      </c>
      <c r="AG20" s="299">
        <f>IF('BIFUbC-LPG-propane-or-butane'!AG20&gt;0,'E-LPG propane or butane'!AG68/'BIFUbC-LPG-propane-or-butane'!AG20,1)</f>
        <v>1</v>
      </c>
      <c r="AH20" s="299">
        <f>IF('BIFUbC-LPG-propane-or-butane'!AH20&gt;0,'E-LPG propane or butane'!AH68/'BIFUbC-LPG-propane-or-butane'!AH20,1)</f>
        <v>1</v>
      </c>
      <c r="AI20" s="299">
        <f>IF('BIFUbC-LPG-propane-or-butane'!AI20&gt;0,'E-LPG propane or butane'!AI68/'BIFUbC-LPG-propane-or-butane'!AI20,1)</f>
        <v>1</v>
      </c>
      <c r="AJ20" s="299">
        <f>IF('BIFUbC-LPG-propane-or-butane'!AJ20&gt;0,'E-LPG propane or butane'!AJ68/'BIFUbC-LPG-propane-or-butane'!AJ20,1)</f>
        <v>1</v>
      </c>
      <c r="AK20" s="299">
        <f>IF('BIFUbC-LPG-propane-or-butane'!AK20&gt;0,'E-LPG propane or butane'!AK68/'BIFUbC-LPG-propane-or-butane'!AK20,1)</f>
        <v>1</v>
      </c>
      <c r="AL20" s="299">
        <f>IF('BIFUbC-LPG-propane-or-butane'!AL20&gt;0,'E-LPG propane or butane'!AL68/'BIFUbC-LPG-propane-or-butane'!AL20,1)</f>
        <v>1</v>
      </c>
      <c r="AM20" s="299">
        <f>IF('BIFUbC-LPG-propane-or-butane'!AM20&gt;0,'E-LPG propane or butane'!AM68/'BIFUbC-LPG-propane-or-butane'!AM20,1)</f>
        <v>1</v>
      </c>
      <c r="AN20" s="299">
        <f>IF('BIFUbC-LPG-propane-or-butane'!AN20&gt;0,'E-LPG propane or butane'!AN68/'BIFUbC-LPG-propane-or-butane'!AN20,1)</f>
        <v>1</v>
      </c>
      <c r="AO20" s="299">
        <f>IF('BIFUbC-LPG-propane-or-butane'!AO20&gt;0,'E-LPG propane or butane'!AO68/'BIFUbC-LPG-propane-or-butane'!AO20,1)</f>
        <v>1</v>
      </c>
      <c r="AP20" s="299">
        <f>IF('BIFUbC-LPG-propane-or-butane'!AP20&gt;0,'E-LPG propane or butane'!AP68/'BIFUbC-LPG-propane-or-butane'!AP20,1)</f>
        <v>1</v>
      </c>
      <c r="AQ20" s="299">
        <f>IF('BIFUbC-LPG-propane-or-butane'!AQ20&gt;0,'E-LPG propane or butane'!AQ68/'BIFUbC-LPG-propane-or-butane'!AQ20,1)</f>
        <v>1</v>
      </c>
    </row>
    <row r="21" spans="1:43" x14ac:dyDescent="0.2">
      <c r="A21" s="299" t="s">
        <v>108</v>
      </c>
      <c r="B21" s="299">
        <f>IF('BIFUbC-LPG-propane-or-butane'!B21&gt;0,'E-LPG propane or butane'!B69/'BIFUbC-LPG-propane-or-butane'!B21,1)</f>
        <v>0.27291195982138827</v>
      </c>
      <c r="C21" s="299">
        <f>IF('BIFUbC-LPG-propane-or-butane'!C21&gt;0,'E-LPG propane or butane'!C69/'BIFUbC-LPG-propane-or-butane'!C21,1)</f>
        <v>0.25991026994333366</v>
      </c>
      <c r="D21" s="299">
        <f>IF('BIFUbC-LPG-propane-or-butane'!D21&gt;0,'E-LPG propane or butane'!D69/'BIFUbC-LPG-propane-or-butane'!D21,1)</f>
        <v>0.25234875926837763</v>
      </c>
      <c r="E21" s="299">
        <f>IF('BIFUbC-LPG-propane-or-butane'!E21&gt;0,'E-LPG propane or butane'!E69/'BIFUbC-LPG-propane-or-butane'!E21,1)</f>
        <v>0.26001719353044356</v>
      </c>
      <c r="F21" s="299">
        <f>IF('BIFUbC-LPG-propane-or-butane'!F21&gt;0,'E-LPG propane or butane'!F69/'BIFUbC-LPG-propane-or-butane'!F21,1)</f>
        <v>0.2638766384747594</v>
      </c>
      <c r="G21" s="299">
        <f>IF('BIFUbC-LPG-propane-or-butane'!G21&gt;0,'E-LPG propane or butane'!G69/'BIFUbC-LPG-propane-or-butane'!G21,1)</f>
        <v>0.26309595596612639</v>
      </c>
      <c r="H21" s="299">
        <f>IF('BIFUbC-LPG-propane-or-butane'!H21&gt;0,'E-LPG propane or butane'!H69/'BIFUbC-LPG-propane-or-butane'!H21,1)</f>
        <v>0.26229728485138604</v>
      </c>
      <c r="I21" s="299">
        <f>IF('BIFUbC-LPG-propane-or-butane'!I21&gt;0,'E-LPG propane or butane'!I69/'BIFUbC-LPG-propane-or-butane'!I21,1)</f>
        <v>0.26189825077774448</v>
      </c>
      <c r="J21" s="299">
        <f>IF('BIFUbC-LPG-propane-or-butane'!J21&gt;0,'E-LPG propane or butane'!J69/'BIFUbC-LPG-propane-or-butane'!J21,1)</f>
        <v>0.26131573769802741</v>
      </c>
      <c r="K21" s="299">
        <f>IF('BIFUbC-LPG-propane-or-butane'!K21&gt;0,'E-LPG propane or butane'!K69/'BIFUbC-LPG-propane-or-butane'!K21,1)</f>
        <v>0.26075067867856666</v>
      </c>
      <c r="L21" s="299">
        <f>IF('BIFUbC-LPG-propane-or-butane'!L21&gt;0,'E-LPG propane or butane'!L69/'BIFUbC-LPG-propane-or-butane'!L21,1)</f>
        <v>0.26011435402136235</v>
      </c>
      <c r="M21" s="299">
        <f>IF('BIFUbC-LPG-propane-or-butane'!M21&gt;0,'E-LPG propane or butane'!M69/'BIFUbC-LPG-propane-or-butane'!M21,1)</f>
        <v>0.25943479320616714</v>
      </c>
      <c r="N21" s="299">
        <f>IF('BIFUbC-LPG-propane-or-butane'!N21&gt;0,'E-LPG propane or butane'!N69/'BIFUbC-LPG-propane-or-butane'!N21,1)</f>
        <v>0.25901777369254664</v>
      </c>
      <c r="O21" s="299">
        <f>IF('BIFUbC-LPG-propane-or-butane'!O21&gt;0,'E-LPG propane or butane'!O69/'BIFUbC-LPG-propane-or-butane'!O21,1)</f>
        <v>0.25860041880363299</v>
      </c>
      <c r="P21" s="299">
        <f>IF('BIFUbC-LPG-propane-or-butane'!P21&gt;0,'E-LPG propane or butane'!P69/'BIFUbC-LPG-propane-or-butane'!P21,1)</f>
        <v>0.25818272818761262</v>
      </c>
      <c r="Q21" s="299">
        <f>IF('BIFUbC-LPG-propane-or-butane'!Q21&gt;0,'E-LPG propane or butane'!Q69/'BIFUbC-LPG-propane-or-butane'!Q21,1)</f>
        <v>0.25776470149221714</v>
      </c>
      <c r="R21" s="299">
        <f>IF('BIFUbC-LPG-propane-or-butane'!R21&gt;0,'E-LPG propane or butane'!R69/'BIFUbC-LPG-propane-or-butane'!R21,1)</f>
        <v>0.25734633836472287</v>
      </c>
      <c r="S21" s="299">
        <f>IF('BIFUbC-LPG-propane-or-butane'!S21&gt;0,'E-LPG propane or butane'!S69/'BIFUbC-LPG-propane-or-butane'!S21,1)</f>
        <v>0.25712298593348182</v>
      </c>
      <c r="T21" s="299">
        <f>IF('BIFUbC-LPG-propane-or-butane'!T21&gt;0,'E-LPG propane or butane'!T69/'BIFUbC-LPG-propane-or-butane'!T21,1)</f>
        <v>0.25689950240262777</v>
      </c>
      <c r="U21" s="299">
        <f>IF('BIFUbC-LPG-propane-or-butane'!U21&gt;0,'E-LPG propane or butane'!U69/'BIFUbC-LPG-propane-or-butane'!U21,1)</f>
        <v>0.25667588765697102</v>
      </c>
      <c r="V21" s="299">
        <f>IF('BIFUbC-LPG-propane-or-butane'!V21&gt;0,'E-LPG propane or butane'!V69/'BIFUbC-LPG-propane-or-butane'!V21,1)</f>
        <v>0.25645214158118701</v>
      </c>
      <c r="W21" s="299">
        <f>IF('BIFUbC-LPG-propane-or-butane'!W21&gt;0,'E-LPG propane or butane'!W69/'BIFUbC-LPG-propane-or-butane'!W21,1)</f>
        <v>0.2562282640598163</v>
      </c>
      <c r="X21" s="299">
        <f>IF('BIFUbC-LPG-propane-or-butane'!X21&gt;0,'E-LPG propane or butane'!X69/'BIFUbC-LPG-propane-or-butane'!X21,1)</f>
        <v>0.25600425497726381</v>
      </c>
      <c r="Y21" s="299">
        <f>IF('BIFUbC-LPG-propane-or-butane'!Y21&gt;0,'E-LPG propane or butane'!Y69/'BIFUbC-LPG-propane-or-butane'!Y21,1)</f>
        <v>0.25578011421779884</v>
      </c>
      <c r="Z21" s="299">
        <f>IF('BIFUbC-LPG-propane-or-butane'!Z21&gt;0,'E-LPG propane or butane'!Z69/'BIFUbC-LPG-propane-or-butane'!Z21,1)</f>
        <v>0.25555584166555517</v>
      </c>
      <c r="AA21" s="299">
        <f>IF('BIFUbC-LPG-propane-or-butane'!AA21&gt;0,'E-LPG propane or butane'!AA69/'BIFUbC-LPG-propane-or-butane'!AA21,1)</f>
        <v>0.25533143720453055</v>
      </c>
      <c r="AB21" s="299">
        <f>IF('BIFUbC-LPG-propane-or-butane'!AB21&gt;0,'E-LPG propane or butane'!AB69/'BIFUbC-LPG-propane-or-butane'!AB21,1)</f>
        <v>0.25510690071858633</v>
      </c>
      <c r="AC21" s="299">
        <f>IF('BIFUbC-LPG-propane-or-butane'!AC21&gt;0,'E-LPG propane or butane'!AC69/'BIFUbC-LPG-propane-or-butane'!AC21,1)</f>
        <v>0.25488223209144778</v>
      </c>
      <c r="AD21" s="299">
        <f>IF('BIFUbC-LPG-propane-or-butane'!AD21&gt;0,'E-LPG propane or butane'!AD69/'BIFUbC-LPG-propane-or-butane'!AD21,1)</f>
        <v>0.25465743120670342</v>
      </c>
      <c r="AE21" s="299">
        <f>IF('BIFUbC-LPG-propane-or-butane'!AE21&gt;0,'E-LPG propane or butane'!AE69/'BIFUbC-LPG-propane-or-butane'!AE21,1)</f>
        <v>0.25443249794780515</v>
      </c>
      <c r="AF21" s="299">
        <f>IF('BIFUbC-LPG-propane-or-butane'!AF21&gt;0,'E-LPG propane or butane'!AF69/'BIFUbC-LPG-propane-or-butane'!AF21,1)</f>
        <v>0.25420743219806791</v>
      </c>
      <c r="AG21" s="299">
        <f>IF('BIFUbC-LPG-propane-or-butane'!AG21&gt;0,'E-LPG propane or butane'!AG69/'BIFUbC-LPG-propane-or-butane'!AG21,1)</f>
        <v>0.25398223384066942</v>
      </c>
      <c r="AH21" s="299">
        <f>IF('BIFUbC-LPG-propane-or-butane'!AH21&gt;0,'E-LPG propane or butane'!AH69/'BIFUbC-LPG-propane-or-butane'!AH21,1)</f>
        <v>0.25375690275864971</v>
      </c>
      <c r="AI21" s="299">
        <f>IF('BIFUbC-LPG-propane-or-butane'!AI21&gt;0,'E-LPG propane or butane'!AI69/'BIFUbC-LPG-propane-or-butane'!AI21,1)</f>
        <v>0.25353143883491186</v>
      </c>
      <c r="AJ21" s="299">
        <f>IF('BIFUbC-LPG-propane-or-butane'!AJ21&gt;0,'E-LPG propane or butane'!AJ69/'BIFUbC-LPG-propane-or-butane'!AJ21,1)</f>
        <v>0.25330584195222083</v>
      </c>
      <c r="AK21" s="299">
        <f>IF('BIFUbC-LPG-propane-or-butane'!AK21&gt;0,'E-LPG propane or butane'!AK69/'BIFUbC-LPG-propane-or-butane'!AK21,1)</f>
        <v>0.2530801119932034</v>
      </c>
      <c r="AL21" s="299">
        <f>IF('BIFUbC-LPG-propane-or-butane'!AL21&gt;0,'E-LPG propane or butane'!AL69/'BIFUbC-LPG-propane-or-butane'!AL21,1)</f>
        <v>0.25285424884034879</v>
      </c>
      <c r="AM21" s="299">
        <f>IF('BIFUbC-LPG-propane-or-butane'!AM21&gt;0,'E-LPG propane or butane'!AM69/'BIFUbC-LPG-propane-or-butane'!AM21,1)</f>
        <v>0.25262825237600706</v>
      </c>
      <c r="AN21" s="299">
        <f>IF('BIFUbC-LPG-propane-or-butane'!AN21&gt;0,'E-LPG propane or butane'!AN69/'BIFUbC-LPG-propane-or-butane'!AN21,1)</f>
        <v>0.25240212248239036</v>
      </c>
      <c r="AO21" s="299">
        <f>IF('BIFUbC-LPG-propane-or-butane'!AO21&gt;0,'E-LPG propane or butane'!AO69/'BIFUbC-LPG-propane-or-butane'!AO21,1)</f>
        <v>0.25217585904157169</v>
      </c>
      <c r="AP21" s="299">
        <f>IF('BIFUbC-LPG-propane-or-butane'!AP21&gt;0,'E-LPG propane or butane'!AP69/'BIFUbC-LPG-propane-or-butane'!AP21,1)</f>
        <v>0.25194946193548517</v>
      </c>
      <c r="AQ21" s="299">
        <f>IF('BIFUbC-LPG-propane-or-butane'!AQ21&gt;0,'E-LPG propane or butane'!AQ69/'BIFUbC-LPG-propane-or-butane'!AQ21,1)</f>
        <v>0.25170701021763264</v>
      </c>
    </row>
    <row r="22" spans="1:43" x14ac:dyDescent="0.2">
      <c r="A22" s="299" t="s">
        <v>109</v>
      </c>
      <c r="B22" s="299">
        <f>IF('BIFUbC-LPG-propane-or-butane'!B22&gt;0,'E-LPG propane or butane'!B70/'BIFUbC-LPG-propane-or-butane'!B22,1)</f>
        <v>0.93961778412507524</v>
      </c>
      <c r="C22" s="299">
        <f>IF('BIFUbC-LPG-propane-or-butane'!C22&gt;0,'E-LPG propane or butane'!C70/'BIFUbC-LPG-propane-or-butane'!C22,1)</f>
        <v>0.88753845084515082</v>
      </c>
      <c r="D22" s="299">
        <f>IF('BIFUbC-LPG-propane-or-butane'!D22&gt;0,'E-LPG propane or butane'!D70/'BIFUbC-LPG-propane-or-butane'!D22,1)</f>
        <v>0.88420860150078984</v>
      </c>
      <c r="E22" s="299">
        <f>IF('BIFUbC-LPG-propane-or-butane'!E22&gt;0,'E-LPG propane or butane'!E70/'BIFUbC-LPG-propane-or-butane'!E22,1)</f>
        <v>0.88767749537567353</v>
      </c>
      <c r="F22" s="299">
        <f>IF('BIFUbC-LPG-propane-or-butane'!F22&gt;0,'E-LPG propane or butane'!F70/'BIFUbC-LPG-propane-or-butane'!F22,1)</f>
        <v>0.88971161821661826</v>
      </c>
      <c r="G22" s="299">
        <f>IF('BIFUbC-LPG-propane-or-butane'!G22&gt;0,'E-LPG propane or butane'!G70/'BIFUbC-LPG-propane-or-butane'!G22,1)</f>
        <v>0.88935970580591128</v>
      </c>
      <c r="H22" s="299">
        <f>IF('BIFUbC-LPG-propane-or-butane'!H22&gt;0,'E-LPG propane or butane'!H70/'BIFUbC-LPG-propane-or-butane'!H22,1)</f>
        <v>0.888995227436993</v>
      </c>
      <c r="I22" s="299">
        <f>IF('BIFUbC-LPG-propane-or-butane'!I22&gt;0,'E-LPG propane or butane'!I70/'BIFUbC-LPG-propane-or-butane'!I22,1)</f>
        <v>0.88884825377666699</v>
      </c>
      <c r="J22" s="299">
        <f>IF('BIFUbC-LPG-propane-or-butane'!J22&gt;0,'E-LPG propane or butane'!J70/'BIFUbC-LPG-propane-or-butane'!J22,1)</f>
        <v>0.88858750558087707</v>
      </c>
      <c r="K22" s="299">
        <f>IF('BIFUbC-LPG-propane-or-butane'!K22&gt;0,'E-LPG propane or butane'!K70/'BIFUbC-LPG-propane-or-butane'!K22,1)</f>
        <v>0.88833694015189524</v>
      </c>
      <c r="L22" s="299">
        <f>IF('BIFUbC-LPG-propane-or-butane'!L22&gt;0,'E-LPG propane or butane'!L70/'BIFUbC-LPG-propane-or-butane'!L22,1)</f>
        <v>0.88804125015133129</v>
      </c>
      <c r="M22" s="299">
        <f>IF('BIFUbC-LPG-propane-or-butane'!M22&gt;0,'E-LPG propane or butane'!M70/'BIFUbC-LPG-propane-or-butane'!M22,1)</f>
        <v>0.88771749316091053</v>
      </c>
      <c r="N22" s="299">
        <f>IF('BIFUbC-LPG-propane-or-butane'!N22&gt;0,'E-LPG propane or butane'!N70/'BIFUbC-LPG-propane-or-butane'!N22,1)</f>
        <v>0.8875277571864667</v>
      </c>
      <c r="O22" s="299">
        <f>IF('BIFUbC-LPG-propane-or-butane'!O22&gt;0,'E-LPG propane or butane'!O70/'BIFUbC-LPG-propane-or-butane'!O22,1)</f>
        <v>0.88733744857986163</v>
      </c>
      <c r="P22" s="299">
        <f>IF('BIFUbC-LPG-propane-or-butane'!P22&gt;0,'E-LPG propane or butane'!P70/'BIFUbC-LPG-propane-or-butane'!P22,1)</f>
        <v>0.88714656477656328</v>
      </c>
      <c r="Q22" s="299">
        <f>IF('BIFUbC-LPG-propane-or-butane'!Q22&gt;0,'E-LPG propane or butane'!Q70/'BIFUbC-LPG-propane-or-butane'!Q22,1)</f>
        <v>0.88695510319672366</v>
      </c>
      <c r="R22" s="299">
        <f>IF('BIFUbC-LPG-propane-or-butane'!R22&gt;0,'E-LPG propane or butane'!R70/'BIFUbC-LPG-propane-or-butane'!R22,1)</f>
        <v>0.88676306124506454</v>
      </c>
      <c r="S22" s="299">
        <f>IF('BIFUbC-LPG-propane-or-butane'!S22&gt;0,'E-LPG propane or butane'!S70/'BIFUbC-LPG-propane-or-butane'!S22,1)</f>
        <v>0.88666331112206342</v>
      </c>
      <c r="T22" s="299">
        <f>IF('BIFUbC-LPG-propane-or-butane'!T22&gt;0,'E-LPG propane or butane'!T70/'BIFUbC-LPG-propane-or-butane'!T22,1)</f>
        <v>0.88656338621939212</v>
      </c>
      <c r="U22" s="299">
        <f>IF('BIFUbC-LPG-propane-or-butane'!U22&gt;0,'E-LPG propane or butane'!U70/'BIFUbC-LPG-propane-or-butane'!U22,1)</f>
        <v>0.88646328607740776</v>
      </c>
      <c r="V22" s="299">
        <f>IF('BIFUbC-LPG-propane-or-butane'!V22&gt;0,'E-LPG propane or butane'!V70/'BIFUbC-LPG-propane-or-butane'!V22,1)</f>
        <v>0.88636301023485442</v>
      </c>
      <c r="W22" s="299">
        <f>IF('BIFUbC-LPG-propane-or-butane'!W22&gt;0,'E-LPG propane or butane'!W70/'BIFUbC-LPG-propane-or-butane'!W22,1)</f>
        <v>0.88626255822885591</v>
      </c>
      <c r="X22" s="299">
        <f>IF('BIFUbC-LPG-propane-or-butane'!X22&gt;0,'E-LPG propane or butane'!X70/'BIFUbC-LPG-propane-or-butane'!X22,1)</f>
        <v>0.88616192959490891</v>
      </c>
      <c r="Y22" s="299">
        <f>IF('BIFUbC-LPG-propane-or-butane'!Y22&gt;0,'E-LPG propane or butane'!Y70/'BIFUbC-LPG-propane-or-butane'!Y22,1)</f>
        <v>0.88606112386687552</v>
      </c>
      <c r="Z22" s="299">
        <f>IF('BIFUbC-LPG-propane-or-butane'!Z22&gt;0,'E-LPG propane or butane'!Z70/'BIFUbC-LPG-propane-or-butane'!Z22,1)</f>
        <v>0.88596014057697592</v>
      </c>
      <c r="AA22" s="299">
        <f>IF('BIFUbC-LPG-propane-or-butane'!AA22&gt;0,'E-LPG propane or butane'!AA70/'BIFUbC-LPG-propane-or-butane'!AA22,1)</f>
        <v>0.88585897925578172</v>
      </c>
      <c r="AB22" s="299">
        <f>IF('BIFUbC-LPG-propane-or-butane'!AB22&gt;0,'E-LPG propane or butane'!AB70/'BIFUbC-LPG-propane-or-butane'!AB22,1)</f>
        <v>0.88575763943220809</v>
      </c>
      <c r="AC22" s="299">
        <f>IF('BIFUbC-LPG-propane-or-butane'!AC22&gt;0,'E-LPG propane or butane'!AC70/'BIFUbC-LPG-propane-or-butane'!AC22,1)</f>
        <v>0.88565612063350696</v>
      </c>
      <c r="AD22" s="299">
        <f>IF('BIFUbC-LPG-propane-or-butane'!AD22&gt;0,'E-LPG propane or butane'!AD70/'BIFUbC-LPG-propane-or-butane'!AD22,1)</f>
        <v>0.88555442238525905</v>
      </c>
      <c r="AE22" s="299">
        <f>IF('BIFUbC-LPG-propane-or-butane'!AE22&gt;0,'E-LPG propane or butane'!AE70/'BIFUbC-LPG-propane-or-butane'!AE22,1)</f>
        <v>0.88545254421136732</v>
      </c>
      <c r="AF22" s="299">
        <f>IF('BIFUbC-LPG-propane-or-butane'!AF22&gt;0,'E-LPG propane or butane'!AF70/'BIFUbC-LPG-propane-or-butane'!AF22,1)</f>
        <v>0.88535048563404861</v>
      </c>
      <c r="AG22" s="299">
        <f>IF('BIFUbC-LPG-propane-or-butane'!AG22&gt;0,'E-LPG propane or butane'!AG70/'BIFUbC-LPG-propane-or-butane'!AG22,1)</f>
        <v>0.8852482461738268</v>
      </c>
      <c r="AH22" s="299">
        <f>IF('BIFUbC-LPG-propane-or-butane'!AH22&gt;0,'E-LPG propane or butane'!AH70/'BIFUbC-LPG-propane-or-butane'!AH22,1)</f>
        <v>0.88514582534952535</v>
      </c>
      <c r="AI22" s="299">
        <f>IF('BIFUbC-LPG-propane-or-butane'!AI22&gt;0,'E-LPG propane or butane'!AI70/'BIFUbC-LPG-propane-or-butane'!AI22,1)</f>
        <v>0.88504322267825919</v>
      </c>
      <c r="AJ22" s="299">
        <f>IF('BIFUbC-LPG-propane-or-butane'!AJ22&gt;0,'E-LPG propane or butane'!AJ70/'BIFUbC-LPG-propane-or-butane'!AJ22,1)</f>
        <v>0.88494043767542774</v>
      </c>
      <c r="AK22" s="299">
        <f>IF('BIFUbC-LPG-propane-or-butane'!AK22&gt;0,'E-LPG propane or butane'!AK70/'BIFUbC-LPG-propane-or-butane'!AK22,1)</f>
        <v>0.88483746985470668</v>
      </c>
      <c r="AL22" s="299">
        <f>IF('BIFUbC-LPG-propane-or-butane'!AL22&gt;0,'E-LPG propane or butane'!AL70/'BIFUbC-LPG-propane-or-butane'!AL22,1)</f>
        <v>0.88473431872804109</v>
      </c>
      <c r="AM22" s="299">
        <f>IF('BIFUbC-LPG-propane-or-butane'!AM22&gt;0,'E-LPG propane or butane'!AM70/'BIFUbC-LPG-propane-or-butane'!AM22,1)</f>
        <v>0.88463098380563698</v>
      </c>
      <c r="AN22" s="299">
        <f>IF('BIFUbC-LPG-propane-or-butane'!AN22&gt;0,'E-LPG propane or butane'!AN70/'BIFUbC-LPG-propane-or-butane'!AN22,1)</f>
        <v>0.8845274645959541</v>
      </c>
      <c r="AO22" s="299">
        <f>IF('BIFUbC-LPG-propane-or-butane'!AO22&gt;0,'E-LPG propane or butane'!AO70/'BIFUbC-LPG-propane-or-butane'!AO22,1)</f>
        <v>0.88442376060569727</v>
      </c>
      <c r="AP22" s="299">
        <f>IF('BIFUbC-LPG-propane-or-butane'!AP22&gt;0,'E-LPG propane or butane'!AP70/'BIFUbC-LPG-propane-or-butane'!AP22,1)</f>
        <v>0.88431987133980983</v>
      </c>
      <c r="AQ22" s="299">
        <f>IF('BIFUbC-LPG-propane-or-butane'!AQ22&gt;0,'E-LPG propane or butane'!AQ70/'BIFUbC-LPG-propane-or-butane'!AQ22,1)</f>
        <v>0.88420725395072841</v>
      </c>
    </row>
    <row r="23" spans="1:43" x14ac:dyDescent="0.2">
      <c r="A23" s="299" t="s">
        <v>110</v>
      </c>
      <c r="B23" s="299">
        <f>IF('BIFUbC-LPG-propane-or-butane'!B23&gt;0,'E-LPG propane or butane'!B71/'BIFUbC-LPG-propane-or-butane'!B23,1)</f>
        <v>0.6043344263941306</v>
      </c>
      <c r="C23" s="299">
        <f>IF('BIFUbC-LPG-propane-or-butane'!C23&gt;0,'E-LPG propane or butane'!C71/'BIFUbC-LPG-propane-or-butane'!C23,1)</f>
        <v>0.72832780992827761</v>
      </c>
      <c r="D23" s="299">
        <f>IF('BIFUbC-LPG-propane-or-butane'!D23&gt;0,'E-LPG propane or butane'!D71/'BIFUbC-LPG-propane-or-butane'!D23,1)</f>
        <v>0.73128022753550059</v>
      </c>
      <c r="E23" s="299">
        <f>IF('BIFUbC-LPG-propane-or-butane'!E23&gt;0,'E-LPG propane or butane'!E71/'BIFUbC-LPG-propane-or-butane'!E23,1)</f>
        <v>0.74155358867161181</v>
      </c>
      <c r="F23" s="299">
        <f>IF('BIFUbC-LPG-propane-or-butane'!F23&gt;0,'E-LPG propane or butane'!F71/'BIFUbC-LPG-propane-or-butane'!F23,1)</f>
        <v>0.74706706695209424</v>
      </c>
      <c r="G23" s="299">
        <f>IF('BIFUbC-LPG-propane-or-butane'!G23&gt;0,'E-LPG propane or butane'!G71/'BIFUbC-LPG-propane-or-butane'!G23,1)</f>
        <v>0.74774030845770856</v>
      </c>
      <c r="H23" s="299">
        <f>IF('BIFUbC-LPG-propane-or-butane'!H23&gt;0,'E-LPG propane or butane'!H71/'BIFUbC-LPG-propane-or-butane'!H23,1)</f>
        <v>0.74799828089069353</v>
      </c>
      <c r="I23" s="299">
        <f>IF('BIFUbC-LPG-propane-or-butane'!I23&gt;0,'E-LPG propane or butane'!I71/'BIFUbC-LPG-propane-or-butane'!I23,1)</f>
        <v>0.75078267128043286</v>
      </c>
      <c r="J23" s="299">
        <f>IF('BIFUbC-LPG-propane-or-butane'!J23&gt;0,'E-LPG propane or butane'!J71/'BIFUbC-LPG-propane-or-butane'!J23,1)</f>
        <v>0.74946658566585955</v>
      </c>
      <c r="K23" s="299">
        <f>IF('BIFUbC-LPG-propane-or-butane'!K23&gt;0,'E-LPG propane or butane'!K71/'BIFUbC-LPG-propane-or-butane'!K23,1)</f>
        <v>0.74855025611407255</v>
      </c>
      <c r="L23" s="299">
        <f>IF('BIFUbC-LPG-propane-or-butane'!L23&gt;0,'E-LPG propane or butane'!L71/'BIFUbC-LPG-propane-or-butane'!L23,1)</f>
        <v>0.74602261065714282</v>
      </c>
      <c r="M23" s="299">
        <f>IF('BIFUbC-LPG-propane-or-butane'!M23&gt;0,'E-LPG propane or butane'!M71/'BIFUbC-LPG-propane-or-butane'!M23,1)</f>
        <v>0.74245721667198117</v>
      </c>
      <c r="N23" s="299">
        <f>IF('BIFUbC-LPG-propane-or-butane'!N23&gt;0,'E-LPG propane or butane'!N71/'BIFUbC-LPG-propane-or-butane'!N23,1)</f>
        <v>0.74139378420991497</v>
      </c>
      <c r="O23" s="299">
        <f>IF('BIFUbC-LPG-propane-or-butane'!O23&gt;0,'E-LPG propane or butane'!O71/'BIFUbC-LPG-propane-or-butane'!O23,1)</f>
        <v>0.74032450881713407</v>
      </c>
      <c r="P23" s="299">
        <f>IF('BIFUbC-LPG-propane-or-butane'!P23&gt;0,'E-LPG propane or butane'!P71/'BIFUbC-LPG-propane-or-butane'!P23,1)</f>
        <v>0.73924935427773042</v>
      </c>
      <c r="Q23" s="299">
        <f>IF('BIFUbC-LPG-propane-or-butane'!Q23&gt;0,'E-LPG propane or butane'!Q71/'BIFUbC-LPG-propane-or-butane'!Q23,1)</f>
        <v>0.7381682841744428</v>
      </c>
      <c r="R23" s="299">
        <f>IF('BIFUbC-LPG-propane-or-butane'!R23&gt;0,'E-LPG propane or butane'!R71/'BIFUbC-LPG-propane-or-butane'!R23,1)</f>
        <v>0.73708126188859824</v>
      </c>
      <c r="S23" s="299">
        <f>IF('BIFUbC-LPG-propane-or-butane'!S23&gt;0,'E-LPG propane or butane'!S71/'BIFUbC-LPG-propane-or-butane'!S23,1)</f>
        <v>0.73685185935358422</v>
      </c>
      <c r="T23" s="299">
        <f>IF('BIFUbC-LPG-propane-or-butane'!T23&gt;0,'E-LPG propane or butane'!T71/'BIFUbC-LPG-propane-or-butane'!T23,1)</f>
        <v>0.73662194793641134</v>
      </c>
      <c r="U23" s="299">
        <f>IF('BIFUbC-LPG-propane-or-butane'!U23&gt;0,'E-LPG propane or butane'!U71/'BIFUbC-LPG-propane-or-butane'!U23,1)</f>
        <v>0.73639152602422797</v>
      </c>
      <c r="V23" s="299">
        <f>IF('BIFUbC-LPG-propane-or-butane'!V23&gt;0,'E-LPG propane or butane'!V71/'BIFUbC-LPG-propane-or-butane'!V23,1)</f>
        <v>0.73616059199729467</v>
      </c>
      <c r="W23" s="299">
        <f>IF('BIFUbC-LPG-propane-or-butane'!W23&gt;0,'E-LPG propane or butane'!W71/'BIFUbC-LPG-propane-or-butane'!W23,1)</f>
        <v>0.73592914422894684</v>
      </c>
      <c r="X23" s="299">
        <f>IF('BIFUbC-LPG-propane-or-butane'!X23&gt;0,'E-LPG propane or butane'!X71/'BIFUbC-LPG-propane-or-butane'!X23,1)</f>
        <v>0.73569718108555804</v>
      </c>
      <c r="Y23" s="299">
        <f>IF('BIFUbC-LPG-propane-or-butane'!Y23&gt;0,'E-LPG propane or butane'!Y71/'BIFUbC-LPG-propane-or-butane'!Y23,1)</f>
        <v>0.73546470092650262</v>
      </c>
      <c r="Z23" s="299">
        <f>IF('BIFUbC-LPG-propane-or-butane'!Z23&gt;0,'E-LPG propane or butane'!Z71/'BIFUbC-LPG-propane-or-butane'!Z23,1)</f>
        <v>0.73523170210411848</v>
      </c>
      <c r="AA23" s="299">
        <f>IF('BIFUbC-LPG-propane-or-butane'!AA23&gt;0,'E-LPG propane or butane'!AA71/'BIFUbC-LPG-propane-or-butane'!AA23,1)</f>
        <v>0.73499818296366914</v>
      </c>
      <c r="AB23" s="299">
        <f>IF('BIFUbC-LPG-propane-or-butane'!AB23&gt;0,'E-LPG propane or butane'!AB71/'BIFUbC-LPG-propane-or-butane'!AB23,1)</f>
        <v>0.7347641418433063</v>
      </c>
      <c r="AC23" s="299">
        <f>IF('BIFUbC-LPG-propane-or-butane'!AC23&gt;0,'E-LPG propane or butane'!AC71/'BIFUbC-LPG-propane-or-butane'!AC23,1)</f>
        <v>0.73452957707403033</v>
      </c>
      <c r="AD23" s="299">
        <f>IF('BIFUbC-LPG-propane-or-butane'!AD23&gt;0,'E-LPG propane or butane'!AD71/'BIFUbC-LPG-propane-or-butane'!AD23,1)</f>
        <v>0.73429448697965372</v>
      </c>
      <c r="AE23" s="299">
        <f>IF('BIFUbC-LPG-propane-or-butane'!AE23&gt;0,'E-LPG propane or butane'!AE71/'BIFUbC-LPG-propane-or-butane'!AE23,1)</f>
        <v>0.73405886987676094</v>
      </c>
      <c r="AF23" s="299">
        <f>IF('BIFUbC-LPG-propane-or-butane'!AF23&gt;0,'E-LPG propane or butane'!AF71/'BIFUbC-LPG-propane-or-butane'!AF23,1)</f>
        <v>0.7338227240746702</v>
      </c>
      <c r="AG23" s="299">
        <f>IF('BIFUbC-LPG-propane-or-butane'!AG23&gt;0,'E-LPG propane or butane'!AG71/'BIFUbC-LPG-propane-or-butane'!AG23,1)</f>
        <v>0.73358604787539416</v>
      </c>
      <c r="AH23" s="299">
        <f>IF('BIFUbC-LPG-propane-or-butane'!AH23&gt;0,'E-LPG propane or butane'!AH71/'BIFUbC-LPG-propane-or-butane'!AH23,1)</f>
        <v>0.73334883957360009</v>
      </c>
      <c r="AI23" s="299">
        <f>IF('BIFUbC-LPG-propane-or-butane'!AI23&gt;0,'E-LPG propane or butane'!AI71/'BIFUbC-LPG-propane-or-butane'!AI23,1)</f>
        <v>0.73311109745657066</v>
      </c>
      <c r="AJ23" s="299">
        <f>IF('BIFUbC-LPG-propane-or-butane'!AJ23&gt;0,'E-LPG propane or butane'!AJ71/'BIFUbC-LPG-propane-or-butane'!AJ23,1)</f>
        <v>0.73287281980416419</v>
      </c>
      <c r="AK23" s="299">
        <f>IF('BIFUbC-LPG-propane-or-butane'!AK23&gt;0,'E-LPG propane or butane'!AK71/'BIFUbC-LPG-propane-or-butane'!AK23,1)</f>
        <v>0.73263400488877362</v>
      </c>
      <c r="AL23" s="299">
        <f>IF('BIFUbC-LPG-propane-or-butane'!AL23&gt;0,'E-LPG propane or butane'!AL71/'BIFUbC-LPG-propane-or-butane'!AL23,1)</f>
        <v>0.732394650975287</v>
      </c>
      <c r="AM23" s="299">
        <f>IF('BIFUbC-LPG-propane-or-butane'!AM23&gt;0,'E-LPG propane or butane'!AM71/'BIFUbC-LPG-propane-or-butane'!AM23,1)</f>
        <v>0.73215475632104554</v>
      </c>
      <c r="AN23" s="299">
        <f>IF('BIFUbC-LPG-propane-or-butane'!AN23&gt;0,'E-LPG propane or butane'!AN71/'BIFUbC-LPG-propane-or-butane'!AN23,1)</f>
        <v>0.73191431917580418</v>
      </c>
      <c r="AO23" s="299">
        <f>IF('BIFUbC-LPG-propane-or-butane'!AO23&gt;0,'E-LPG propane or butane'!AO71/'BIFUbC-LPG-propane-or-butane'!AO23,1)</f>
        <v>0.73167333778168897</v>
      </c>
      <c r="AP23" s="299">
        <f>IF('BIFUbC-LPG-propane-or-butane'!AP23&gt;0,'E-LPG propane or butane'!AP71/'BIFUbC-LPG-propane-or-butane'!AP23,1)</f>
        <v>0.73143181037315619</v>
      </c>
      <c r="AQ23" s="299">
        <f>IF('BIFUbC-LPG-propane-or-butane'!AQ23&gt;0,'E-LPG propane or butane'!AQ71/'BIFUbC-LPG-propane-or-butane'!AQ23,1)</f>
        <v>0.73117326325984511</v>
      </c>
    </row>
    <row r="24" spans="1:43" x14ac:dyDescent="0.2">
      <c r="A24" s="299" t="s">
        <v>111</v>
      </c>
      <c r="B24" s="299">
        <f>IF('BIFUbC-LPG-propane-or-butane'!B24&gt;0,'E-LPG propane or butane'!B72/'BIFUbC-LPG-propane-or-butane'!B24,1)</f>
        <v>0.58577666874610101</v>
      </c>
      <c r="C24" s="299">
        <f>IF('BIFUbC-LPG-propane-or-butane'!C24&gt;0,'E-LPG propane or butane'!C72/'BIFUbC-LPG-propane-or-butane'!C24,1)</f>
        <v>3.9919052126513692E-2</v>
      </c>
      <c r="D24" s="299">
        <f>IF('BIFUbC-LPG-propane-or-butane'!D24&gt;0,'E-LPG propane or butane'!D72/'BIFUbC-LPG-propane-or-butane'!D24,1)</f>
        <v>3.9876102906036659E-2</v>
      </c>
      <c r="E24" s="299">
        <f>IF('BIFUbC-LPG-propane-or-butane'!E24&gt;0,'E-LPG propane or butane'!E72/'BIFUbC-LPG-propane-or-butane'!E24,1)</f>
        <v>4.0492696144793068E-2</v>
      </c>
      <c r="F24" s="299">
        <f>IF('BIFUbC-LPG-propane-or-butane'!F24&gt;0,'E-LPG propane or butane'!F72/'BIFUbC-LPG-propane-or-butane'!F24,1)</f>
        <v>4.1481425365849693E-2</v>
      </c>
      <c r="G24" s="299">
        <f>IF('BIFUbC-LPG-propane-or-butane'!G24&gt;0,'E-LPG propane or butane'!G72/'BIFUbC-LPG-propane-or-butane'!G24,1)</f>
        <v>4.1446067167270881E-2</v>
      </c>
      <c r="H24" s="299">
        <f>IF('BIFUbC-LPG-propane-or-butane'!H24&gt;0,'E-LPG propane or butane'!H72/'BIFUbC-LPG-propane-or-butane'!H24,1)</f>
        <v>4.1390308665886777E-2</v>
      </c>
      <c r="I24" s="299">
        <f>IF('BIFUbC-LPG-propane-or-butane'!I24&gt;0,'E-LPG propane or butane'!I72/'BIFUbC-LPG-propane-or-butane'!I24,1)</f>
        <v>4.1521379087808945E-2</v>
      </c>
      <c r="J24" s="299">
        <f>IF('BIFUbC-LPG-propane-or-butane'!J24&gt;0,'E-LPG propane or butane'!J72/'BIFUbC-LPG-propane-or-butane'!J24,1)</f>
        <v>4.1442351086103182E-2</v>
      </c>
      <c r="K24" s="299">
        <f>IF('BIFUbC-LPG-propane-or-butane'!K24&gt;0,'E-LPG propane or butane'!K72/'BIFUbC-LPG-propane-or-butane'!K24,1)</f>
        <v>4.1384264181999419E-2</v>
      </c>
      <c r="L24" s="299">
        <f>IF('BIFUbC-LPG-propane-or-butane'!L24&gt;0,'E-LPG propane or butane'!L72/'BIFUbC-LPG-propane-or-butane'!L24,1)</f>
        <v>4.1244995224831861E-2</v>
      </c>
      <c r="M24" s="299">
        <f>IF('BIFUbC-LPG-propane-or-butane'!M24&gt;0,'E-LPG propane or butane'!M72/'BIFUbC-LPG-propane-or-butane'!M24,1)</f>
        <v>4.1056743436786149E-2</v>
      </c>
      <c r="N24" s="299">
        <f>IF('BIFUbC-LPG-propane-or-butane'!N24&gt;0,'E-LPG propane or butane'!N72/'BIFUbC-LPG-propane-or-butane'!N24,1)</f>
        <v>4.0996741908641082E-2</v>
      </c>
      <c r="O24" s="299">
        <f>IF('BIFUbC-LPG-propane-or-butane'!O24&gt;0,'E-LPG propane or butane'!O72/'BIFUbC-LPG-propane-or-butane'!O24,1)</f>
        <v>4.0936780935726641E-2</v>
      </c>
      <c r="P24" s="299">
        <f>IF('BIFUbC-LPG-propane-or-butane'!P24&gt;0,'E-LPG propane or butane'!P72/'BIFUbC-LPG-propane-or-butane'!P24,1)</f>
        <v>4.087686052945818E-2</v>
      </c>
      <c r="Q24" s="299">
        <f>IF('BIFUbC-LPG-propane-or-butane'!Q24&gt;0,'E-LPG propane or butane'!Q72/'BIFUbC-LPG-propane-or-butane'!Q24,1)</f>
        <v>4.0816980701240374E-2</v>
      </c>
      <c r="R24" s="299">
        <f>IF('BIFUbC-LPG-propane-or-butane'!R24&gt;0,'E-LPG propane or butane'!R72/'BIFUbC-LPG-propane-or-butane'!R24,1)</f>
        <v>4.0757141462467242E-2</v>
      </c>
      <c r="S24" s="299">
        <f>IF('BIFUbC-LPG-propane-or-butane'!S24&gt;0,'E-LPG propane or butane'!S72/'BIFUbC-LPG-propane-or-butane'!S24,1)</f>
        <v>4.0741785522627083E-2</v>
      </c>
      <c r="T24" s="299">
        <f>IF('BIFUbC-LPG-propane-or-butane'!T24&gt;0,'E-LPG propane or butane'!T72/'BIFUbC-LPG-propane-or-butane'!T24,1)</f>
        <v>4.0726427891367149E-2</v>
      </c>
      <c r="U24" s="299">
        <f>IF('BIFUbC-LPG-propane-or-butane'!U24&gt;0,'E-LPG propane or butane'!U72/'BIFUbC-LPG-propane-or-butane'!U24,1)</f>
        <v>4.0711068568633074E-2</v>
      </c>
      <c r="V24" s="299">
        <f>IF('BIFUbC-LPG-propane-or-butane'!V24&gt;0,'E-LPG propane or butane'!V72/'BIFUbC-LPG-propane-or-butane'!V24,1)</f>
        <v>4.0695707554370505E-2</v>
      </c>
      <c r="W24" s="299">
        <f>IF('BIFUbC-LPG-propane-or-butane'!W24&gt;0,'E-LPG propane or butane'!W72/'BIFUbC-LPG-propane-or-butane'!W24,1)</f>
        <v>4.0680344848525056E-2</v>
      </c>
      <c r="X24" s="299">
        <f>IF('BIFUbC-LPG-propane-or-butane'!X24&gt;0,'E-LPG propane or butane'!X72/'BIFUbC-LPG-propane-or-butane'!X24,1)</f>
        <v>4.0664980451042311E-2</v>
      </c>
      <c r="Y24" s="299">
        <f>IF('BIFUbC-LPG-propane-or-butane'!Y24&gt;0,'E-LPG propane or butane'!Y72/'BIFUbC-LPG-propane-or-butane'!Y24,1)</f>
        <v>4.0649614361867883E-2</v>
      </c>
      <c r="Z24" s="299">
        <f>IF('BIFUbC-LPG-propane-or-butane'!Z24&gt;0,'E-LPG propane or butane'!Z72/'BIFUbC-LPG-propane-or-butane'!Z24,1)</f>
        <v>4.0634246580947365E-2</v>
      </c>
      <c r="AA24" s="299">
        <f>IF('BIFUbC-LPG-propane-or-butane'!AA24&gt;0,'E-LPG propane or butane'!AA72/'BIFUbC-LPG-propane-or-butane'!AA24,1)</f>
        <v>4.0618877108226321E-2</v>
      </c>
      <c r="AB24" s="299">
        <f>IF('BIFUbC-LPG-propane-or-butane'!AB24&gt;0,'E-LPG propane or butane'!AB72/'BIFUbC-LPG-propane-or-butane'!AB24,1)</f>
        <v>4.0603505943650302E-2</v>
      </c>
      <c r="AC24" s="299">
        <f>IF('BIFUbC-LPG-propane-or-butane'!AC24&gt;0,'E-LPG propane or butane'!AC72/'BIFUbC-LPG-propane-or-butane'!AC24,1)</f>
        <v>4.0588133087164892E-2</v>
      </c>
      <c r="AD24" s="299">
        <f>IF('BIFUbC-LPG-propane-or-butane'!AD24&gt;0,'E-LPG propane or butane'!AD72/'BIFUbC-LPG-propane-or-butane'!AD24,1)</f>
        <v>4.0572758538715593E-2</v>
      </c>
      <c r="AE24" s="299">
        <f>IF('BIFUbC-LPG-propane-or-butane'!AE24&gt;0,'E-LPG propane or butane'!AE72/'BIFUbC-LPG-propane-or-butane'!AE24,1)</f>
        <v>4.0557382298247964E-2</v>
      </c>
      <c r="AF24" s="299">
        <f>IF('BIFUbC-LPG-propane-or-butane'!AF24&gt;0,'E-LPG propane or butane'!AF72/'BIFUbC-LPG-propane-or-butane'!AF24,1)</f>
        <v>4.0542004365707526E-2</v>
      </c>
      <c r="AG24" s="299">
        <f>IF('BIFUbC-LPG-propane-or-butane'!AG24&gt;0,'E-LPG propane or butane'!AG72/'BIFUbC-LPG-propane-or-butane'!AG24,1)</f>
        <v>4.0526624741039775E-2</v>
      </c>
      <c r="AH24" s="299">
        <f>IF('BIFUbC-LPG-propane-or-butane'!AH24&gt;0,'E-LPG propane or butane'!AH72/'BIFUbC-LPG-propane-or-butane'!AH24,1)</f>
        <v>4.0511243424190206E-2</v>
      </c>
      <c r="AI24" s="299">
        <f>IF('BIFUbC-LPG-propane-or-butane'!AI24&gt;0,'E-LPG propane or butane'!AI72/'BIFUbC-LPG-propane-or-butane'!AI24,1)</f>
        <v>4.0495860415104321E-2</v>
      </c>
      <c r="AJ24" s="299">
        <f>IF('BIFUbC-LPG-propane-or-butane'!AJ24&gt;0,'E-LPG propane or butane'!AJ72/'BIFUbC-LPG-propane-or-butane'!AJ24,1)</f>
        <v>4.04804757137276E-2</v>
      </c>
      <c r="AK24" s="299">
        <f>IF('BIFUbC-LPG-propane-or-butane'!AK24&gt;0,'E-LPG propane or butane'!AK72/'BIFUbC-LPG-propane-or-butane'!AK24,1)</f>
        <v>4.0465089320005497E-2</v>
      </c>
      <c r="AL24" s="299">
        <f>IF('BIFUbC-LPG-propane-or-butane'!AL24&gt;0,'E-LPG propane or butane'!AL72/'BIFUbC-LPG-propane-or-butane'!AL24,1)</f>
        <v>4.0449701233883452E-2</v>
      </c>
      <c r="AM24" s="299">
        <f>IF('BIFUbC-LPG-propane-or-butane'!AM24&gt;0,'E-LPG propane or butane'!AM72/'BIFUbC-LPG-propane-or-butane'!AM24,1)</f>
        <v>4.0434311455306945E-2</v>
      </c>
      <c r="AN24" s="299">
        <f>IF('BIFUbC-LPG-propane-or-butane'!AN24&gt;0,'E-LPG propane or butane'!AN72/'BIFUbC-LPG-propane-or-butane'!AN24,1)</f>
        <v>4.0418919984221376E-2</v>
      </c>
      <c r="AO24" s="299">
        <f>IF('BIFUbC-LPG-propane-or-butane'!AO24&gt;0,'E-LPG propane or butane'!AO72/'BIFUbC-LPG-propane-or-butane'!AO24,1)</f>
        <v>4.040352682057221E-2</v>
      </c>
      <c r="AP24" s="299">
        <f>IF('BIFUbC-LPG-propane-or-butane'!AP24&gt;0,'E-LPG propane or butane'!AP72/'BIFUbC-LPG-propane-or-butane'!AP24,1)</f>
        <v>4.0388131964304838E-2</v>
      </c>
      <c r="AQ24" s="299">
        <f>IF('BIFUbC-LPG-propane-or-butane'!AQ24&gt;0,'E-LPG propane or butane'!AQ72/'BIFUbC-LPG-propane-or-butane'!AQ24,1)</f>
        <v>4.0369505493893162E-2</v>
      </c>
    </row>
    <row r="25" spans="1:43" x14ac:dyDescent="0.2">
      <c r="A25" s="299" t="s">
        <v>112</v>
      </c>
      <c r="B25" s="299">
        <f>IF('BIFUbC-LPG-propane-or-butane'!B25&gt;0,'E-LPG propane or butane'!B73/'BIFUbC-LPG-propane-or-butane'!B25,1)</f>
        <v>1</v>
      </c>
      <c r="C25" s="299">
        <f>IF('BIFUbC-LPG-propane-or-butane'!C25&gt;0,'E-LPG propane or butane'!C73/'BIFUbC-LPG-propane-or-butane'!C25,1)</f>
        <v>1</v>
      </c>
      <c r="D25" s="299">
        <f>IF('BIFUbC-LPG-propane-or-butane'!D25&gt;0,'E-LPG propane or butane'!D73/'BIFUbC-LPG-propane-or-butane'!D25,1)</f>
        <v>1</v>
      </c>
      <c r="E25" s="299">
        <f>IF('BIFUbC-LPG-propane-or-butane'!E25&gt;0,'E-LPG propane or butane'!E73/'BIFUbC-LPG-propane-or-butane'!E25,1)</f>
        <v>1</v>
      </c>
      <c r="F25" s="299">
        <f>IF('BIFUbC-LPG-propane-or-butane'!F25&gt;0,'E-LPG propane or butane'!F73/'BIFUbC-LPG-propane-or-butane'!F25,1)</f>
        <v>1</v>
      </c>
      <c r="G25" s="299">
        <f>IF('BIFUbC-LPG-propane-or-butane'!G25&gt;0,'E-LPG propane or butane'!G73/'BIFUbC-LPG-propane-or-butane'!G25,1)</f>
        <v>1</v>
      </c>
      <c r="H25" s="299">
        <f>IF('BIFUbC-LPG-propane-or-butane'!H25&gt;0,'E-LPG propane or butane'!H73/'BIFUbC-LPG-propane-or-butane'!H25,1)</f>
        <v>1</v>
      </c>
      <c r="I25" s="299">
        <f>IF('BIFUbC-LPG-propane-or-butane'!I25&gt;0,'E-LPG propane or butane'!I73/'BIFUbC-LPG-propane-or-butane'!I25,1)</f>
        <v>1</v>
      </c>
      <c r="J25" s="299">
        <f>IF('BIFUbC-LPG-propane-or-butane'!J25&gt;0,'E-LPG propane or butane'!J73/'BIFUbC-LPG-propane-or-butane'!J25,1)</f>
        <v>1</v>
      </c>
      <c r="K25" s="299">
        <f>IF('BIFUbC-LPG-propane-or-butane'!K25&gt;0,'E-LPG propane or butane'!K73/'BIFUbC-LPG-propane-or-butane'!K25,1)</f>
        <v>1</v>
      </c>
      <c r="L25" s="299">
        <f>IF('BIFUbC-LPG-propane-or-butane'!L25&gt;0,'E-LPG propane or butane'!L73/'BIFUbC-LPG-propane-or-butane'!L25,1)</f>
        <v>1</v>
      </c>
      <c r="M25" s="299">
        <f>IF('BIFUbC-LPG-propane-or-butane'!M25&gt;0,'E-LPG propane or butane'!M73/'BIFUbC-LPG-propane-or-butane'!M25,1)</f>
        <v>1</v>
      </c>
      <c r="N25" s="299">
        <f>IF('BIFUbC-LPG-propane-or-butane'!N25&gt;0,'E-LPG propane or butane'!N73/'BIFUbC-LPG-propane-or-butane'!N25,1)</f>
        <v>1</v>
      </c>
      <c r="O25" s="299">
        <f>IF('BIFUbC-LPG-propane-or-butane'!O25&gt;0,'E-LPG propane or butane'!O73/'BIFUbC-LPG-propane-or-butane'!O25,1)</f>
        <v>1</v>
      </c>
      <c r="P25" s="299">
        <f>IF('BIFUbC-LPG-propane-or-butane'!P25&gt;0,'E-LPG propane or butane'!P73/'BIFUbC-LPG-propane-or-butane'!P25,1)</f>
        <v>1</v>
      </c>
      <c r="Q25" s="299">
        <f>IF('BIFUbC-LPG-propane-or-butane'!Q25&gt;0,'E-LPG propane or butane'!Q73/'BIFUbC-LPG-propane-or-butane'!Q25,1)</f>
        <v>1</v>
      </c>
      <c r="R25" s="299">
        <f>IF('BIFUbC-LPG-propane-or-butane'!R25&gt;0,'E-LPG propane or butane'!R73/'BIFUbC-LPG-propane-or-butane'!R25,1)</f>
        <v>1</v>
      </c>
      <c r="S25" s="299">
        <f>IF('BIFUbC-LPG-propane-or-butane'!S25&gt;0,'E-LPG propane or butane'!S73/'BIFUbC-LPG-propane-or-butane'!S25,1)</f>
        <v>1</v>
      </c>
      <c r="T25" s="299">
        <f>IF('BIFUbC-LPG-propane-or-butane'!T25&gt;0,'E-LPG propane or butane'!T73/'BIFUbC-LPG-propane-or-butane'!T25,1)</f>
        <v>1</v>
      </c>
      <c r="U25" s="299">
        <f>IF('BIFUbC-LPG-propane-or-butane'!U25&gt;0,'E-LPG propane or butane'!U73/'BIFUbC-LPG-propane-or-butane'!U25,1)</f>
        <v>1</v>
      </c>
      <c r="V25" s="299">
        <f>IF('BIFUbC-LPG-propane-or-butane'!V25&gt;0,'E-LPG propane or butane'!V73/'BIFUbC-LPG-propane-or-butane'!V25,1)</f>
        <v>1</v>
      </c>
      <c r="W25" s="299">
        <f>IF('BIFUbC-LPG-propane-or-butane'!W25&gt;0,'E-LPG propane or butane'!W73/'BIFUbC-LPG-propane-or-butane'!W25,1)</f>
        <v>1</v>
      </c>
      <c r="X25" s="299">
        <f>IF('BIFUbC-LPG-propane-or-butane'!X25&gt;0,'E-LPG propane or butane'!X73/'BIFUbC-LPG-propane-or-butane'!X25,1)</f>
        <v>1</v>
      </c>
      <c r="Y25" s="299">
        <f>IF('BIFUbC-LPG-propane-or-butane'!Y25&gt;0,'E-LPG propane or butane'!Y73/'BIFUbC-LPG-propane-or-butane'!Y25,1)</f>
        <v>1</v>
      </c>
      <c r="Z25" s="299">
        <f>IF('BIFUbC-LPG-propane-or-butane'!Z25&gt;0,'E-LPG propane or butane'!Z73/'BIFUbC-LPG-propane-or-butane'!Z25,1)</f>
        <v>1</v>
      </c>
      <c r="AA25" s="299">
        <f>IF('BIFUbC-LPG-propane-or-butane'!AA25&gt;0,'E-LPG propane or butane'!AA73/'BIFUbC-LPG-propane-or-butane'!AA25,1)</f>
        <v>1</v>
      </c>
      <c r="AB25" s="299">
        <f>IF('BIFUbC-LPG-propane-or-butane'!AB25&gt;0,'E-LPG propane or butane'!AB73/'BIFUbC-LPG-propane-or-butane'!AB25,1)</f>
        <v>1</v>
      </c>
      <c r="AC25" s="299">
        <f>IF('BIFUbC-LPG-propane-or-butane'!AC25&gt;0,'E-LPG propane or butane'!AC73/'BIFUbC-LPG-propane-or-butane'!AC25,1)</f>
        <v>1</v>
      </c>
      <c r="AD25" s="299">
        <f>IF('BIFUbC-LPG-propane-or-butane'!AD25&gt;0,'E-LPG propane or butane'!AD73/'BIFUbC-LPG-propane-or-butane'!AD25,1)</f>
        <v>1</v>
      </c>
      <c r="AE25" s="299">
        <f>IF('BIFUbC-LPG-propane-or-butane'!AE25&gt;0,'E-LPG propane or butane'!AE73/'BIFUbC-LPG-propane-or-butane'!AE25,1)</f>
        <v>1</v>
      </c>
      <c r="AF25" s="299">
        <f>IF('BIFUbC-LPG-propane-or-butane'!AF25&gt;0,'E-LPG propane or butane'!AF73/'BIFUbC-LPG-propane-or-butane'!AF25,1)</f>
        <v>1</v>
      </c>
      <c r="AG25" s="299">
        <f>IF('BIFUbC-LPG-propane-or-butane'!AG25&gt;0,'E-LPG propane or butane'!AG73/'BIFUbC-LPG-propane-or-butane'!AG25,1)</f>
        <v>1</v>
      </c>
      <c r="AH25" s="299">
        <f>IF('BIFUbC-LPG-propane-or-butane'!AH25&gt;0,'E-LPG propane or butane'!AH73/'BIFUbC-LPG-propane-or-butane'!AH25,1)</f>
        <v>1</v>
      </c>
      <c r="AI25" s="299">
        <f>IF('BIFUbC-LPG-propane-or-butane'!AI25&gt;0,'E-LPG propane or butane'!AI73/'BIFUbC-LPG-propane-or-butane'!AI25,1)</f>
        <v>1</v>
      </c>
      <c r="AJ25" s="299">
        <f>IF('BIFUbC-LPG-propane-or-butane'!AJ25&gt;0,'E-LPG propane or butane'!AJ73/'BIFUbC-LPG-propane-or-butane'!AJ25,1)</f>
        <v>1</v>
      </c>
      <c r="AK25" s="299">
        <f>IF('BIFUbC-LPG-propane-or-butane'!AK25&gt;0,'E-LPG propane or butane'!AK73/'BIFUbC-LPG-propane-or-butane'!AK25,1)</f>
        <v>1</v>
      </c>
      <c r="AL25" s="299">
        <f>IF('BIFUbC-LPG-propane-or-butane'!AL25&gt;0,'E-LPG propane or butane'!AL73/'BIFUbC-LPG-propane-or-butane'!AL25,1)</f>
        <v>1</v>
      </c>
      <c r="AM25" s="299">
        <f>IF('BIFUbC-LPG-propane-or-butane'!AM25&gt;0,'E-LPG propane or butane'!AM73/'BIFUbC-LPG-propane-or-butane'!AM25,1)</f>
        <v>1</v>
      </c>
      <c r="AN25" s="299">
        <f>IF('BIFUbC-LPG-propane-or-butane'!AN25&gt;0,'E-LPG propane or butane'!AN73/'BIFUbC-LPG-propane-or-butane'!AN25,1)</f>
        <v>1</v>
      </c>
      <c r="AO25" s="299">
        <f>IF('BIFUbC-LPG-propane-or-butane'!AO25&gt;0,'E-LPG propane or butane'!AO73/'BIFUbC-LPG-propane-or-butane'!AO25,1)</f>
        <v>1</v>
      </c>
      <c r="AP25" s="299">
        <f>IF('BIFUbC-LPG-propane-or-butane'!AP25&gt;0,'E-LPG propane or butane'!AP73/'BIFUbC-LPG-propane-or-butane'!AP25,1)</f>
        <v>1</v>
      </c>
      <c r="AQ25" s="299">
        <f>IF('BIFUbC-LPG-propane-or-butane'!AQ25&gt;0,'E-LPG propane or butane'!AQ73/'BIFUbC-LPG-propane-or-butane'!AQ25,1)</f>
        <v>1</v>
      </c>
    </row>
    <row r="26" spans="1:43" x14ac:dyDescent="0.2">
      <c r="A26" s="299" t="s">
        <v>113</v>
      </c>
      <c r="B26" s="299">
        <f>IF('BIFUbC-LPG-propane-or-butane'!B26&gt;0,'E-LPG propane or butane'!B74/'BIFUbC-LPG-propane-or-butane'!B26,1)</f>
        <v>1</v>
      </c>
      <c r="C26" s="299">
        <f>IF('BIFUbC-LPG-propane-or-butane'!C26&gt;0,'E-LPG propane or butane'!C74/'BIFUbC-LPG-propane-or-butane'!C26,1)</f>
        <v>1</v>
      </c>
      <c r="D26" s="299">
        <f>IF('BIFUbC-LPG-propane-or-butane'!D26&gt;0,'E-LPG propane or butane'!D74/'BIFUbC-LPG-propane-or-butane'!D26,1)</f>
        <v>1</v>
      </c>
      <c r="E26" s="299">
        <f>IF('BIFUbC-LPG-propane-or-butane'!E26&gt;0,'E-LPG propane or butane'!E74/'BIFUbC-LPG-propane-or-butane'!E26,1)</f>
        <v>1</v>
      </c>
      <c r="F26" s="299">
        <f>IF('BIFUbC-LPG-propane-or-butane'!F26&gt;0,'E-LPG propane or butane'!F74/'BIFUbC-LPG-propane-or-butane'!F26,1)</f>
        <v>1</v>
      </c>
      <c r="G26" s="299">
        <f>IF('BIFUbC-LPG-propane-or-butane'!G26&gt;0,'E-LPG propane or butane'!G74/'BIFUbC-LPG-propane-or-butane'!G26,1)</f>
        <v>1</v>
      </c>
      <c r="H26" s="299">
        <f>IF('BIFUbC-LPG-propane-or-butane'!H26&gt;0,'E-LPG propane or butane'!H74/'BIFUbC-LPG-propane-or-butane'!H26,1)</f>
        <v>1</v>
      </c>
      <c r="I26" s="299">
        <f>IF('BIFUbC-LPG-propane-or-butane'!I26&gt;0,'E-LPG propane or butane'!I74/'BIFUbC-LPG-propane-or-butane'!I26,1)</f>
        <v>1</v>
      </c>
      <c r="J26" s="299">
        <f>IF('BIFUbC-LPG-propane-or-butane'!J26&gt;0,'E-LPG propane or butane'!J74/'BIFUbC-LPG-propane-or-butane'!J26,1)</f>
        <v>1</v>
      </c>
      <c r="K26" s="299">
        <f>IF('BIFUbC-LPG-propane-or-butane'!K26&gt;0,'E-LPG propane or butane'!K74/'BIFUbC-LPG-propane-or-butane'!K26,1)</f>
        <v>1</v>
      </c>
      <c r="L26" s="299">
        <f>IF('BIFUbC-LPG-propane-or-butane'!L26&gt;0,'E-LPG propane or butane'!L74/'BIFUbC-LPG-propane-or-butane'!L26,1)</f>
        <v>1</v>
      </c>
      <c r="M26" s="299">
        <f>IF('BIFUbC-LPG-propane-or-butane'!M26&gt;0,'E-LPG propane or butane'!M74/'BIFUbC-LPG-propane-or-butane'!M26,1)</f>
        <v>1</v>
      </c>
      <c r="N26" s="299">
        <f>IF('BIFUbC-LPG-propane-or-butane'!N26&gt;0,'E-LPG propane or butane'!N74/'BIFUbC-LPG-propane-or-butane'!N26,1)</f>
        <v>1</v>
      </c>
      <c r="O26" s="299">
        <f>IF('BIFUbC-LPG-propane-or-butane'!O26&gt;0,'E-LPG propane or butane'!O74/'BIFUbC-LPG-propane-or-butane'!O26,1)</f>
        <v>1</v>
      </c>
      <c r="P26" s="299">
        <f>IF('BIFUbC-LPG-propane-or-butane'!P26&gt;0,'E-LPG propane or butane'!P74/'BIFUbC-LPG-propane-or-butane'!P26,1)</f>
        <v>1</v>
      </c>
      <c r="Q26" s="299">
        <f>IF('BIFUbC-LPG-propane-or-butane'!Q26&gt;0,'E-LPG propane or butane'!Q74/'BIFUbC-LPG-propane-or-butane'!Q26,1)</f>
        <v>1</v>
      </c>
      <c r="R26" s="299">
        <f>IF('BIFUbC-LPG-propane-or-butane'!R26&gt;0,'E-LPG propane or butane'!R74/'BIFUbC-LPG-propane-or-butane'!R26,1)</f>
        <v>1</v>
      </c>
      <c r="S26" s="299">
        <f>IF('BIFUbC-LPG-propane-or-butane'!S26&gt;0,'E-LPG propane or butane'!S74/'BIFUbC-LPG-propane-or-butane'!S26,1)</f>
        <v>1</v>
      </c>
      <c r="T26" s="299">
        <f>IF('BIFUbC-LPG-propane-or-butane'!T26&gt;0,'E-LPG propane or butane'!T74/'BIFUbC-LPG-propane-or-butane'!T26,1)</f>
        <v>1</v>
      </c>
      <c r="U26" s="299">
        <f>IF('BIFUbC-LPG-propane-or-butane'!U26&gt;0,'E-LPG propane or butane'!U74/'BIFUbC-LPG-propane-or-butane'!U26,1)</f>
        <v>1</v>
      </c>
      <c r="V26" s="299">
        <f>IF('BIFUbC-LPG-propane-or-butane'!V26&gt;0,'E-LPG propane or butane'!V74/'BIFUbC-LPG-propane-or-butane'!V26,1)</f>
        <v>1</v>
      </c>
      <c r="W26" s="299">
        <f>IF('BIFUbC-LPG-propane-or-butane'!W26&gt;0,'E-LPG propane or butane'!W74/'BIFUbC-LPG-propane-or-butane'!W26,1)</f>
        <v>1</v>
      </c>
      <c r="X26" s="299">
        <f>IF('BIFUbC-LPG-propane-or-butane'!X26&gt;0,'E-LPG propane or butane'!X74/'BIFUbC-LPG-propane-or-butane'!X26,1)</f>
        <v>1</v>
      </c>
      <c r="Y26" s="299">
        <f>IF('BIFUbC-LPG-propane-or-butane'!Y26&gt;0,'E-LPG propane or butane'!Y74/'BIFUbC-LPG-propane-or-butane'!Y26,1)</f>
        <v>1</v>
      </c>
      <c r="Z26" s="299">
        <f>IF('BIFUbC-LPG-propane-or-butane'!Z26&gt;0,'E-LPG propane or butane'!Z74/'BIFUbC-LPG-propane-or-butane'!Z26,1)</f>
        <v>1</v>
      </c>
      <c r="AA26" s="299">
        <f>IF('BIFUbC-LPG-propane-or-butane'!AA26&gt;0,'E-LPG propane or butane'!AA74/'BIFUbC-LPG-propane-or-butane'!AA26,1)</f>
        <v>1</v>
      </c>
      <c r="AB26" s="299">
        <f>IF('BIFUbC-LPG-propane-or-butane'!AB26&gt;0,'E-LPG propane or butane'!AB74/'BIFUbC-LPG-propane-or-butane'!AB26,1)</f>
        <v>1</v>
      </c>
      <c r="AC26" s="299">
        <f>IF('BIFUbC-LPG-propane-or-butane'!AC26&gt;0,'E-LPG propane or butane'!AC74/'BIFUbC-LPG-propane-or-butane'!AC26,1)</f>
        <v>1</v>
      </c>
      <c r="AD26" s="299">
        <f>IF('BIFUbC-LPG-propane-or-butane'!AD26&gt;0,'E-LPG propane or butane'!AD74/'BIFUbC-LPG-propane-or-butane'!AD26,1)</f>
        <v>1</v>
      </c>
      <c r="AE26" s="299">
        <f>IF('BIFUbC-LPG-propane-or-butane'!AE26&gt;0,'E-LPG propane or butane'!AE74/'BIFUbC-LPG-propane-or-butane'!AE26,1)</f>
        <v>1</v>
      </c>
      <c r="AF26" s="299">
        <f>IF('BIFUbC-LPG-propane-or-butane'!AF26&gt;0,'E-LPG propane or butane'!AF74/'BIFUbC-LPG-propane-or-butane'!AF26,1)</f>
        <v>1</v>
      </c>
      <c r="AG26" s="299">
        <f>IF('BIFUbC-LPG-propane-or-butane'!AG26&gt;0,'E-LPG propane or butane'!AG74/'BIFUbC-LPG-propane-or-butane'!AG26,1)</f>
        <v>1</v>
      </c>
      <c r="AH26" s="299">
        <f>IF('BIFUbC-LPG-propane-or-butane'!AH26&gt;0,'E-LPG propane or butane'!AH74/'BIFUbC-LPG-propane-or-butane'!AH26,1)</f>
        <v>1</v>
      </c>
      <c r="AI26" s="299">
        <f>IF('BIFUbC-LPG-propane-or-butane'!AI26&gt;0,'E-LPG propane or butane'!AI74/'BIFUbC-LPG-propane-or-butane'!AI26,1)</f>
        <v>1</v>
      </c>
      <c r="AJ26" s="299">
        <f>IF('BIFUbC-LPG-propane-or-butane'!AJ26&gt;0,'E-LPG propane or butane'!AJ74/'BIFUbC-LPG-propane-or-butane'!AJ26,1)</f>
        <v>1</v>
      </c>
      <c r="AK26" s="299">
        <f>IF('BIFUbC-LPG-propane-or-butane'!AK26&gt;0,'E-LPG propane or butane'!AK74/'BIFUbC-LPG-propane-or-butane'!AK26,1)</f>
        <v>1</v>
      </c>
      <c r="AL26" s="299">
        <f>IF('BIFUbC-LPG-propane-or-butane'!AL26&gt;0,'E-LPG propane or butane'!AL74/'BIFUbC-LPG-propane-or-butane'!AL26,1)</f>
        <v>1</v>
      </c>
      <c r="AM26" s="299">
        <f>IF('BIFUbC-LPG-propane-or-butane'!AM26&gt;0,'E-LPG propane or butane'!AM74/'BIFUbC-LPG-propane-or-butane'!AM26,1)</f>
        <v>1</v>
      </c>
      <c r="AN26" s="299">
        <f>IF('BIFUbC-LPG-propane-or-butane'!AN26&gt;0,'E-LPG propane or butane'!AN74/'BIFUbC-LPG-propane-or-butane'!AN26,1)</f>
        <v>1</v>
      </c>
      <c r="AO26" s="299">
        <f>IF('BIFUbC-LPG-propane-or-butane'!AO26&gt;0,'E-LPG propane or butane'!AO74/'BIFUbC-LPG-propane-or-butane'!AO26,1)</f>
        <v>1</v>
      </c>
      <c r="AP26" s="299">
        <f>IF('BIFUbC-LPG-propane-or-butane'!AP26&gt;0,'E-LPG propane or butane'!AP74/'BIFUbC-LPG-propane-or-butane'!AP26,1)</f>
        <v>1</v>
      </c>
      <c r="AQ26" s="299">
        <f>IF('BIFUbC-LPG-propane-or-butane'!AQ26&gt;0,'E-LPG propane or butane'!AQ74/'BIFUbC-LPG-propane-or-butane'!AQ26,1)</f>
        <v>1</v>
      </c>
    </row>
  </sheetData>
  <phoneticPr fontId="3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1CA1-23E0-47CC-8083-33E86743E810}">
  <sheetPr codeName="Sheet48"/>
  <dimension ref="A1:AQ26"/>
  <sheetViews>
    <sheetView workbookViewId="0"/>
  </sheetViews>
  <sheetFormatPr defaultColWidth="9" defaultRowHeight="12.75" x14ac:dyDescent="0.2"/>
  <cols>
    <col min="1" max="1" width="26.625" style="299" customWidth="1"/>
    <col min="2" max="16384" width="9" style="299"/>
  </cols>
  <sheetData>
    <row r="1" spans="1:43" x14ac:dyDescent="0.2">
      <c r="A1" s="299" t="s">
        <v>362</v>
      </c>
      <c r="B1" s="299">
        <v>2019</v>
      </c>
      <c r="C1" s="299">
        <v>2020</v>
      </c>
      <c r="D1" s="299">
        <v>2021</v>
      </c>
      <c r="E1" s="299">
        <v>2022</v>
      </c>
      <c r="F1" s="299">
        <v>2023</v>
      </c>
      <c r="G1" s="299">
        <v>2024</v>
      </c>
      <c r="H1" s="299">
        <v>2025</v>
      </c>
      <c r="I1" s="299">
        <v>2026</v>
      </c>
      <c r="J1" s="299">
        <v>2027</v>
      </c>
      <c r="K1" s="299">
        <v>2028</v>
      </c>
      <c r="L1" s="299">
        <v>2029</v>
      </c>
      <c r="M1" s="299">
        <v>2030</v>
      </c>
      <c r="N1" s="299">
        <v>2031</v>
      </c>
      <c r="O1" s="299">
        <v>2032</v>
      </c>
      <c r="P1" s="299">
        <v>2033</v>
      </c>
      <c r="Q1" s="299">
        <v>2034</v>
      </c>
      <c r="R1" s="299">
        <v>2035</v>
      </c>
      <c r="S1" s="299">
        <v>2036</v>
      </c>
      <c r="T1" s="299">
        <v>2037</v>
      </c>
      <c r="U1" s="299">
        <v>2038</v>
      </c>
      <c r="V1" s="299">
        <v>2039</v>
      </c>
      <c r="W1" s="299">
        <v>2040</v>
      </c>
      <c r="X1" s="299">
        <v>2041</v>
      </c>
      <c r="Y1" s="299">
        <v>2042</v>
      </c>
      <c r="Z1" s="299">
        <v>2043</v>
      </c>
      <c r="AA1" s="299">
        <v>2044</v>
      </c>
      <c r="AB1" s="299">
        <v>2045</v>
      </c>
      <c r="AC1" s="299">
        <v>2046</v>
      </c>
      <c r="AD1" s="299">
        <v>2047</v>
      </c>
      <c r="AE1" s="299">
        <v>2048</v>
      </c>
      <c r="AF1" s="299">
        <v>2049</v>
      </c>
      <c r="AG1" s="299">
        <v>2050</v>
      </c>
      <c r="AH1" s="299">
        <v>2051</v>
      </c>
      <c r="AI1" s="299">
        <v>2052</v>
      </c>
      <c r="AJ1" s="299">
        <v>2053</v>
      </c>
      <c r="AK1" s="299">
        <v>2054</v>
      </c>
      <c r="AL1" s="299">
        <v>2055</v>
      </c>
      <c r="AM1" s="299">
        <v>2056</v>
      </c>
      <c r="AN1" s="299">
        <v>2057</v>
      </c>
      <c r="AO1" s="299">
        <v>2058</v>
      </c>
      <c r="AP1" s="299">
        <v>2059</v>
      </c>
      <c r="AQ1" s="299">
        <v>2060</v>
      </c>
    </row>
    <row r="2" spans="1:43" x14ac:dyDescent="0.2">
      <c r="A2" s="299" t="s">
        <v>89</v>
      </c>
      <c r="B2" s="299">
        <f>IF('BIFUbC-petroleum-diesel'!B2&gt;0,'E-petroleum diesel'!B50/'BIFUbC-petroleum-diesel'!B2,1)</f>
        <v>1</v>
      </c>
      <c r="C2" s="299">
        <f>IF('BIFUbC-petroleum-diesel'!C2&gt;0,'E-petroleum diesel'!C50/'BIFUbC-petroleum-diesel'!C2,1)</f>
        <v>1</v>
      </c>
      <c r="D2" s="299">
        <f>IF('BIFUbC-petroleum-diesel'!D2&gt;0,'E-petroleum diesel'!D50/'BIFUbC-petroleum-diesel'!D2,1)</f>
        <v>1</v>
      </c>
      <c r="E2" s="299">
        <f>IF('BIFUbC-petroleum-diesel'!E2&gt;0,'E-petroleum diesel'!E50/'BIFUbC-petroleum-diesel'!E2,1)</f>
        <v>1</v>
      </c>
      <c r="F2" s="299">
        <f>IF('BIFUbC-petroleum-diesel'!F2&gt;0,'E-petroleum diesel'!F50/'BIFUbC-petroleum-diesel'!F2,1)</f>
        <v>1</v>
      </c>
      <c r="G2" s="299">
        <f>IF('BIFUbC-petroleum-diesel'!G2&gt;0,'E-petroleum diesel'!G50/'BIFUbC-petroleum-diesel'!G2,1)</f>
        <v>1</v>
      </c>
      <c r="H2" s="299">
        <f>IF('BIFUbC-petroleum-diesel'!H2&gt;0,'E-petroleum diesel'!H50/'BIFUbC-petroleum-diesel'!H2,1)</f>
        <v>1</v>
      </c>
      <c r="I2" s="299">
        <f>IF('BIFUbC-petroleum-diesel'!I2&gt;0,'E-petroleum diesel'!I50/'BIFUbC-petroleum-diesel'!I2,1)</f>
        <v>1</v>
      </c>
      <c r="J2" s="299">
        <f>IF('BIFUbC-petroleum-diesel'!J2&gt;0,'E-petroleum diesel'!J50/'BIFUbC-petroleum-diesel'!J2,1)</f>
        <v>1</v>
      </c>
      <c r="K2" s="299">
        <f>IF('BIFUbC-petroleum-diesel'!K2&gt;0,'E-petroleum diesel'!K50/'BIFUbC-petroleum-diesel'!K2,1)</f>
        <v>1</v>
      </c>
      <c r="L2" s="299">
        <f>IF('BIFUbC-petroleum-diesel'!L2&gt;0,'E-petroleum diesel'!L50/'BIFUbC-petroleum-diesel'!L2,1)</f>
        <v>1</v>
      </c>
      <c r="M2" s="299">
        <f>IF('BIFUbC-petroleum-diesel'!M2&gt;0,'E-petroleum diesel'!M50/'BIFUbC-petroleum-diesel'!M2,1)</f>
        <v>1</v>
      </c>
      <c r="N2" s="299">
        <f>IF('BIFUbC-petroleum-diesel'!N2&gt;0,'E-petroleum diesel'!N50/'BIFUbC-petroleum-diesel'!N2,1)</f>
        <v>1</v>
      </c>
      <c r="O2" s="299">
        <f>IF('BIFUbC-petroleum-diesel'!O2&gt;0,'E-petroleum diesel'!O50/'BIFUbC-petroleum-diesel'!O2,1)</f>
        <v>1</v>
      </c>
      <c r="P2" s="299">
        <f>IF('BIFUbC-petroleum-diesel'!P2&gt;0,'E-petroleum diesel'!P50/'BIFUbC-petroleum-diesel'!P2,1)</f>
        <v>1</v>
      </c>
      <c r="Q2" s="299">
        <f>IF('BIFUbC-petroleum-diesel'!Q2&gt;0,'E-petroleum diesel'!Q50/'BIFUbC-petroleum-diesel'!Q2,1)</f>
        <v>1</v>
      </c>
      <c r="R2" s="299">
        <f>IF('BIFUbC-petroleum-diesel'!R2&gt;0,'E-petroleum diesel'!R50/'BIFUbC-petroleum-diesel'!R2,1)</f>
        <v>1</v>
      </c>
      <c r="S2" s="299">
        <f>IF('BIFUbC-petroleum-diesel'!S2&gt;0,'E-petroleum diesel'!S50/'BIFUbC-petroleum-diesel'!S2,1)</f>
        <v>1</v>
      </c>
      <c r="T2" s="299">
        <f>IF('BIFUbC-petroleum-diesel'!T2&gt;0,'E-petroleum diesel'!T50/'BIFUbC-petroleum-diesel'!T2,1)</f>
        <v>1</v>
      </c>
      <c r="U2" s="299">
        <f>IF('BIFUbC-petroleum-diesel'!U2&gt;0,'E-petroleum diesel'!U50/'BIFUbC-petroleum-diesel'!U2,1)</f>
        <v>1</v>
      </c>
      <c r="V2" s="299">
        <f>IF('BIFUbC-petroleum-diesel'!V2&gt;0,'E-petroleum diesel'!V50/'BIFUbC-petroleum-diesel'!V2,1)</f>
        <v>1</v>
      </c>
      <c r="W2" s="299">
        <f>IF('BIFUbC-petroleum-diesel'!W2&gt;0,'E-petroleum diesel'!W50/'BIFUbC-petroleum-diesel'!W2,1)</f>
        <v>1</v>
      </c>
      <c r="X2" s="299">
        <f>IF('BIFUbC-petroleum-diesel'!X2&gt;0,'E-petroleum diesel'!X50/'BIFUbC-petroleum-diesel'!X2,1)</f>
        <v>1</v>
      </c>
      <c r="Y2" s="299">
        <f>IF('BIFUbC-petroleum-diesel'!Y2&gt;0,'E-petroleum diesel'!Y50/'BIFUbC-petroleum-diesel'!Y2,1)</f>
        <v>1</v>
      </c>
      <c r="Z2" s="299">
        <f>IF('BIFUbC-petroleum-diesel'!Z2&gt;0,'E-petroleum diesel'!Z50/'BIFUbC-petroleum-diesel'!Z2,1)</f>
        <v>1</v>
      </c>
      <c r="AA2" s="299">
        <f>IF('BIFUbC-petroleum-diesel'!AA2&gt;0,'E-petroleum diesel'!AA50/'BIFUbC-petroleum-diesel'!AA2,1)</f>
        <v>1</v>
      </c>
      <c r="AB2" s="299">
        <f>IF('BIFUbC-petroleum-diesel'!AB2&gt;0,'E-petroleum diesel'!AB50/'BIFUbC-petroleum-diesel'!AB2,1)</f>
        <v>1</v>
      </c>
      <c r="AC2" s="299">
        <f>IF('BIFUbC-petroleum-diesel'!AC2&gt;0,'E-petroleum diesel'!AC50/'BIFUbC-petroleum-diesel'!AC2,1)</f>
        <v>1</v>
      </c>
      <c r="AD2" s="299">
        <f>IF('BIFUbC-petroleum-diesel'!AD2&gt;0,'E-petroleum diesel'!AD50/'BIFUbC-petroleum-diesel'!AD2,1)</f>
        <v>1</v>
      </c>
      <c r="AE2" s="299">
        <f>IF('BIFUbC-petroleum-diesel'!AE2&gt;0,'E-petroleum diesel'!AE50/'BIFUbC-petroleum-diesel'!AE2,1)</f>
        <v>1</v>
      </c>
      <c r="AF2" s="299">
        <f>IF('BIFUbC-petroleum-diesel'!AF2&gt;0,'E-petroleum diesel'!AF50/'BIFUbC-petroleum-diesel'!AF2,1)</f>
        <v>1</v>
      </c>
      <c r="AG2" s="299">
        <f>IF('BIFUbC-petroleum-diesel'!AG2&gt;0,'E-petroleum diesel'!AG50/'BIFUbC-petroleum-diesel'!AG2,1)</f>
        <v>1</v>
      </c>
      <c r="AH2" s="299">
        <f>IF('BIFUbC-petroleum-diesel'!AH2&gt;0,'E-petroleum diesel'!AH50/'BIFUbC-petroleum-diesel'!AH2,1)</f>
        <v>1</v>
      </c>
      <c r="AI2" s="299">
        <f>IF('BIFUbC-petroleum-diesel'!AI2&gt;0,'E-petroleum diesel'!AI50/'BIFUbC-petroleum-diesel'!AI2,1)</f>
        <v>1</v>
      </c>
      <c r="AJ2" s="299">
        <f>IF('BIFUbC-petroleum-diesel'!AJ2&gt;0,'E-petroleum diesel'!AJ50/'BIFUbC-petroleum-diesel'!AJ2,1)</f>
        <v>1</v>
      </c>
      <c r="AK2" s="299">
        <f>IF('BIFUbC-petroleum-diesel'!AK2&gt;0,'E-petroleum diesel'!AK50/'BIFUbC-petroleum-diesel'!AK2,1)</f>
        <v>1</v>
      </c>
      <c r="AL2" s="299">
        <f>IF('BIFUbC-petroleum-diesel'!AL2&gt;0,'E-petroleum diesel'!AL50/'BIFUbC-petroleum-diesel'!AL2,1)</f>
        <v>1</v>
      </c>
      <c r="AM2" s="299">
        <f>IF('BIFUbC-petroleum-diesel'!AM2&gt;0,'E-petroleum diesel'!AM50/'BIFUbC-petroleum-diesel'!AM2,1)</f>
        <v>1</v>
      </c>
      <c r="AN2" s="299">
        <f>IF('BIFUbC-petroleum-diesel'!AN2&gt;0,'E-petroleum diesel'!AN50/'BIFUbC-petroleum-diesel'!AN2,1)</f>
        <v>1</v>
      </c>
      <c r="AO2" s="299">
        <f>IF('BIFUbC-petroleum-diesel'!AO2&gt;0,'E-petroleum diesel'!AO50/'BIFUbC-petroleum-diesel'!AO2,1)</f>
        <v>1</v>
      </c>
      <c r="AP2" s="299">
        <f>IF('BIFUbC-petroleum-diesel'!AP2&gt;0,'E-petroleum diesel'!AP50/'BIFUbC-petroleum-diesel'!AP2,1)</f>
        <v>1</v>
      </c>
      <c r="AQ2" s="299">
        <f>IF('BIFUbC-petroleum-diesel'!AQ2&gt;0,'E-petroleum diesel'!AQ50/'BIFUbC-petroleum-diesel'!AQ2,1)</f>
        <v>1</v>
      </c>
    </row>
    <row r="3" spans="1:43" x14ac:dyDescent="0.2">
      <c r="A3" s="299" t="s">
        <v>90</v>
      </c>
      <c r="B3" s="299">
        <f>IF('BIFUbC-petroleum-diesel'!B3&gt;0,'E-petroleum diesel'!B51/'BIFUbC-petroleum-diesel'!B3,1)</f>
        <v>1</v>
      </c>
      <c r="C3" s="299">
        <f>IF('BIFUbC-petroleum-diesel'!C3&gt;0,'E-petroleum diesel'!C51/'BIFUbC-petroleum-diesel'!C3,1)</f>
        <v>1</v>
      </c>
      <c r="D3" s="299">
        <f>IF('BIFUbC-petroleum-diesel'!D3&gt;0,'E-petroleum diesel'!D51/'BIFUbC-petroleum-diesel'!D3,1)</f>
        <v>1</v>
      </c>
      <c r="E3" s="299">
        <f>IF('BIFUbC-petroleum-diesel'!E3&gt;0,'E-petroleum diesel'!E51/'BIFUbC-petroleum-diesel'!E3,1)</f>
        <v>1</v>
      </c>
      <c r="F3" s="299">
        <f>IF('BIFUbC-petroleum-diesel'!F3&gt;0,'E-petroleum diesel'!F51/'BIFUbC-petroleum-diesel'!F3,1)</f>
        <v>1</v>
      </c>
      <c r="G3" s="299">
        <f>IF('BIFUbC-petroleum-diesel'!G3&gt;0,'E-petroleum diesel'!G51/'BIFUbC-petroleum-diesel'!G3,1)</f>
        <v>1</v>
      </c>
      <c r="H3" s="299">
        <f>IF('BIFUbC-petroleum-diesel'!H3&gt;0,'E-petroleum diesel'!H51/'BIFUbC-petroleum-diesel'!H3,1)</f>
        <v>1</v>
      </c>
      <c r="I3" s="299">
        <f>IF('BIFUbC-petroleum-diesel'!I3&gt;0,'E-petroleum diesel'!I51/'BIFUbC-petroleum-diesel'!I3,1)</f>
        <v>1</v>
      </c>
      <c r="J3" s="299">
        <f>IF('BIFUbC-petroleum-diesel'!J3&gt;0,'E-petroleum diesel'!J51/'BIFUbC-petroleum-diesel'!J3,1)</f>
        <v>1</v>
      </c>
      <c r="K3" s="299">
        <f>IF('BIFUbC-petroleum-diesel'!K3&gt;0,'E-petroleum diesel'!K51/'BIFUbC-petroleum-diesel'!K3,1)</f>
        <v>1</v>
      </c>
      <c r="L3" s="299">
        <f>IF('BIFUbC-petroleum-diesel'!L3&gt;0,'E-petroleum diesel'!L51/'BIFUbC-petroleum-diesel'!L3,1)</f>
        <v>1</v>
      </c>
      <c r="M3" s="299">
        <f>IF('BIFUbC-petroleum-diesel'!M3&gt;0,'E-petroleum diesel'!M51/'BIFUbC-petroleum-diesel'!M3,1)</f>
        <v>1</v>
      </c>
      <c r="N3" s="299">
        <f>IF('BIFUbC-petroleum-diesel'!N3&gt;0,'E-petroleum diesel'!N51/'BIFUbC-petroleum-diesel'!N3,1)</f>
        <v>1</v>
      </c>
      <c r="O3" s="299">
        <f>IF('BIFUbC-petroleum-diesel'!O3&gt;0,'E-petroleum diesel'!O51/'BIFUbC-petroleum-diesel'!O3,1)</f>
        <v>1</v>
      </c>
      <c r="P3" s="299">
        <f>IF('BIFUbC-petroleum-diesel'!P3&gt;0,'E-petroleum diesel'!P51/'BIFUbC-petroleum-diesel'!P3,1)</f>
        <v>1</v>
      </c>
      <c r="Q3" s="299">
        <f>IF('BIFUbC-petroleum-diesel'!Q3&gt;0,'E-petroleum diesel'!Q51/'BIFUbC-petroleum-diesel'!Q3,1)</f>
        <v>1</v>
      </c>
      <c r="R3" s="299">
        <f>IF('BIFUbC-petroleum-diesel'!R3&gt;0,'E-petroleum diesel'!R51/'BIFUbC-petroleum-diesel'!R3,1)</f>
        <v>1</v>
      </c>
      <c r="S3" s="299">
        <f>IF('BIFUbC-petroleum-diesel'!S3&gt;0,'E-petroleum diesel'!S51/'BIFUbC-petroleum-diesel'!S3,1)</f>
        <v>1</v>
      </c>
      <c r="T3" s="299">
        <f>IF('BIFUbC-petroleum-diesel'!T3&gt;0,'E-petroleum diesel'!T51/'BIFUbC-petroleum-diesel'!T3,1)</f>
        <v>1</v>
      </c>
      <c r="U3" s="299">
        <f>IF('BIFUbC-petroleum-diesel'!U3&gt;0,'E-petroleum diesel'!U51/'BIFUbC-petroleum-diesel'!U3,1)</f>
        <v>1</v>
      </c>
      <c r="V3" s="299">
        <f>IF('BIFUbC-petroleum-diesel'!V3&gt;0,'E-petroleum diesel'!V51/'BIFUbC-petroleum-diesel'!V3,1)</f>
        <v>1</v>
      </c>
      <c r="W3" s="299">
        <f>IF('BIFUbC-petroleum-diesel'!W3&gt;0,'E-petroleum diesel'!W51/'BIFUbC-petroleum-diesel'!W3,1)</f>
        <v>1</v>
      </c>
      <c r="X3" s="299">
        <f>IF('BIFUbC-petroleum-diesel'!X3&gt;0,'E-petroleum diesel'!X51/'BIFUbC-petroleum-diesel'!X3,1)</f>
        <v>1</v>
      </c>
      <c r="Y3" s="299">
        <f>IF('BIFUbC-petroleum-diesel'!Y3&gt;0,'E-petroleum diesel'!Y51/'BIFUbC-petroleum-diesel'!Y3,1)</f>
        <v>1</v>
      </c>
      <c r="Z3" s="299">
        <f>IF('BIFUbC-petroleum-diesel'!Z3&gt;0,'E-petroleum diesel'!Z51/'BIFUbC-petroleum-diesel'!Z3,1)</f>
        <v>1</v>
      </c>
      <c r="AA3" s="299">
        <f>IF('BIFUbC-petroleum-diesel'!AA3&gt;0,'E-petroleum diesel'!AA51/'BIFUbC-petroleum-diesel'!AA3,1)</f>
        <v>1</v>
      </c>
      <c r="AB3" s="299">
        <f>IF('BIFUbC-petroleum-diesel'!AB3&gt;0,'E-petroleum diesel'!AB51/'BIFUbC-petroleum-diesel'!AB3,1)</f>
        <v>1</v>
      </c>
      <c r="AC3" s="299">
        <f>IF('BIFUbC-petroleum-diesel'!AC3&gt;0,'E-petroleum diesel'!AC51/'BIFUbC-petroleum-diesel'!AC3,1)</f>
        <v>1</v>
      </c>
      <c r="AD3" s="299">
        <f>IF('BIFUbC-petroleum-diesel'!AD3&gt;0,'E-petroleum diesel'!AD51/'BIFUbC-petroleum-diesel'!AD3,1)</f>
        <v>1</v>
      </c>
      <c r="AE3" s="299">
        <f>IF('BIFUbC-petroleum-diesel'!AE3&gt;0,'E-petroleum diesel'!AE51/'BIFUbC-petroleum-diesel'!AE3,1)</f>
        <v>1</v>
      </c>
      <c r="AF3" s="299">
        <f>IF('BIFUbC-petroleum-diesel'!AF3&gt;0,'E-petroleum diesel'!AF51/'BIFUbC-petroleum-diesel'!AF3,1)</f>
        <v>1</v>
      </c>
      <c r="AG3" s="299">
        <f>IF('BIFUbC-petroleum-diesel'!AG3&gt;0,'E-petroleum diesel'!AG51/'BIFUbC-petroleum-diesel'!AG3,1)</f>
        <v>1</v>
      </c>
      <c r="AH3" s="299">
        <f>IF('BIFUbC-petroleum-diesel'!AH3&gt;0,'E-petroleum diesel'!AH51/'BIFUbC-petroleum-diesel'!AH3,1)</f>
        <v>1</v>
      </c>
      <c r="AI3" s="299">
        <f>IF('BIFUbC-petroleum-diesel'!AI3&gt;0,'E-petroleum diesel'!AI51/'BIFUbC-petroleum-diesel'!AI3,1)</f>
        <v>1</v>
      </c>
      <c r="AJ3" s="299">
        <f>IF('BIFUbC-petroleum-diesel'!AJ3&gt;0,'E-petroleum diesel'!AJ51/'BIFUbC-petroleum-diesel'!AJ3,1)</f>
        <v>1</v>
      </c>
      <c r="AK3" s="299">
        <f>IF('BIFUbC-petroleum-diesel'!AK3&gt;0,'E-petroleum diesel'!AK51/'BIFUbC-petroleum-diesel'!AK3,1)</f>
        <v>1</v>
      </c>
      <c r="AL3" s="299">
        <f>IF('BIFUbC-petroleum-diesel'!AL3&gt;0,'E-petroleum diesel'!AL51/'BIFUbC-petroleum-diesel'!AL3,1)</f>
        <v>1</v>
      </c>
      <c r="AM3" s="299">
        <f>IF('BIFUbC-petroleum-diesel'!AM3&gt;0,'E-petroleum diesel'!AM51/'BIFUbC-petroleum-diesel'!AM3,1)</f>
        <v>1</v>
      </c>
      <c r="AN3" s="299">
        <f>IF('BIFUbC-petroleum-diesel'!AN3&gt;0,'E-petroleum diesel'!AN51/'BIFUbC-petroleum-diesel'!AN3,1)</f>
        <v>1</v>
      </c>
      <c r="AO3" s="299">
        <f>IF('BIFUbC-petroleum-diesel'!AO3&gt;0,'E-petroleum diesel'!AO51/'BIFUbC-petroleum-diesel'!AO3,1)</f>
        <v>1</v>
      </c>
      <c r="AP3" s="299">
        <f>IF('BIFUbC-petroleum-diesel'!AP3&gt;0,'E-petroleum diesel'!AP51/'BIFUbC-petroleum-diesel'!AP3,1)</f>
        <v>1</v>
      </c>
      <c r="AQ3" s="299">
        <f>IF('BIFUbC-petroleum-diesel'!AQ3&gt;0,'E-petroleum diesel'!AQ51/'BIFUbC-petroleum-diesel'!AQ3,1)</f>
        <v>1</v>
      </c>
    </row>
    <row r="4" spans="1:43" x14ac:dyDescent="0.2">
      <c r="A4" s="299" t="s">
        <v>91</v>
      </c>
      <c r="B4" s="299">
        <f>IF('BIFUbC-petroleum-diesel'!B4&gt;0,'E-petroleum diesel'!B52/'BIFUbC-petroleum-diesel'!B4,1)</f>
        <v>1</v>
      </c>
      <c r="C4" s="299">
        <f>IF('BIFUbC-petroleum-diesel'!C4&gt;0,'E-petroleum diesel'!C52/'BIFUbC-petroleum-diesel'!C4,1)</f>
        <v>1</v>
      </c>
      <c r="D4" s="299">
        <f>IF('BIFUbC-petroleum-diesel'!D4&gt;0,'E-petroleum diesel'!D52/'BIFUbC-petroleum-diesel'!D4,1)</f>
        <v>1</v>
      </c>
      <c r="E4" s="299">
        <f>IF('BIFUbC-petroleum-diesel'!E4&gt;0,'E-petroleum diesel'!E52/'BIFUbC-petroleum-diesel'!E4,1)</f>
        <v>1</v>
      </c>
      <c r="F4" s="299">
        <f>IF('BIFUbC-petroleum-diesel'!F4&gt;0,'E-petroleum diesel'!F52/'BIFUbC-petroleum-diesel'!F4,1)</f>
        <v>1</v>
      </c>
      <c r="G4" s="299">
        <f>IF('BIFUbC-petroleum-diesel'!G4&gt;0,'E-petroleum diesel'!G52/'BIFUbC-petroleum-diesel'!G4,1)</f>
        <v>1</v>
      </c>
      <c r="H4" s="299">
        <f>IF('BIFUbC-petroleum-diesel'!H4&gt;0,'E-petroleum diesel'!H52/'BIFUbC-petroleum-diesel'!H4,1)</f>
        <v>1</v>
      </c>
      <c r="I4" s="299">
        <f>IF('BIFUbC-petroleum-diesel'!I4&gt;0,'E-petroleum diesel'!I52/'BIFUbC-petroleum-diesel'!I4,1)</f>
        <v>1</v>
      </c>
      <c r="J4" s="299">
        <f>IF('BIFUbC-petroleum-diesel'!J4&gt;0,'E-petroleum diesel'!J52/'BIFUbC-petroleum-diesel'!J4,1)</f>
        <v>1</v>
      </c>
      <c r="K4" s="299">
        <f>IF('BIFUbC-petroleum-diesel'!K4&gt;0,'E-petroleum diesel'!K52/'BIFUbC-petroleum-diesel'!K4,1)</f>
        <v>1</v>
      </c>
      <c r="L4" s="299">
        <f>IF('BIFUbC-petroleum-diesel'!L4&gt;0,'E-petroleum diesel'!L52/'BIFUbC-petroleum-diesel'!L4,1)</f>
        <v>1</v>
      </c>
      <c r="M4" s="299">
        <f>IF('BIFUbC-petroleum-diesel'!M4&gt;0,'E-petroleum diesel'!M52/'BIFUbC-petroleum-diesel'!M4,1)</f>
        <v>1</v>
      </c>
      <c r="N4" s="299">
        <f>IF('BIFUbC-petroleum-diesel'!N4&gt;0,'E-petroleum diesel'!N52/'BIFUbC-petroleum-diesel'!N4,1)</f>
        <v>1</v>
      </c>
      <c r="O4" s="299">
        <f>IF('BIFUbC-petroleum-diesel'!O4&gt;0,'E-petroleum diesel'!O52/'BIFUbC-petroleum-diesel'!O4,1)</f>
        <v>1</v>
      </c>
      <c r="P4" s="299">
        <f>IF('BIFUbC-petroleum-diesel'!P4&gt;0,'E-petroleum diesel'!P52/'BIFUbC-petroleum-diesel'!P4,1)</f>
        <v>1</v>
      </c>
      <c r="Q4" s="299">
        <f>IF('BIFUbC-petroleum-diesel'!Q4&gt;0,'E-petroleum diesel'!Q52/'BIFUbC-petroleum-diesel'!Q4,1)</f>
        <v>1</v>
      </c>
      <c r="R4" s="299">
        <f>IF('BIFUbC-petroleum-diesel'!R4&gt;0,'E-petroleum diesel'!R52/'BIFUbC-petroleum-diesel'!R4,1)</f>
        <v>1</v>
      </c>
      <c r="S4" s="299">
        <f>IF('BIFUbC-petroleum-diesel'!S4&gt;0,'E-petroleum diesel'!S52/'BIFUbC-petroleum-diesel'!S4,1)</f>
        <v>1</v>
      </c>
      <c r="T4" s="299">
        <f>IF('BIFUbC-petroleum-diesel'!T4&gt;0,'E-petroleum diesel'!T52/'BIFUbC-petroleum-diesel'!T4,1)</f>
        <v>1</v>
      </c>
      <c r="U4" s="299">
        <f>IF('BIFUbC-petroleum-diesel'!U4&gt;0,'E-petroleum diesel'!U52/'BIFUbC-petroleum-diesel'!U4,1)</f>
        <v>1</v>
      </c>
      <c r="V4" s="299">
        <f>IF('BIFUbC-petroleum-diesel'!V4&gt;0,'E-petroleum diesel'!V52/'BIFUbC-petroleum-diesel'!V4,1)</f>
        <v>1</v>
      </c>
      <c r="W4" s="299">
        <f>IF('BIFUbC-petroleum-diesel'!W4&gt;0,'E-petroleum diesel'!W52/'BIFUbC-petroleum-diesel'!W4,1)</f>
        <v>1</v>
      </c>
      <c r="X4" s="299">
        <f>IF('BIFUbC-petroleum-diesel'!X4&gt;0,'E-petroleum diesel'!X52/'BIFUbC-petroleum-diesel'!X4,1)</f>
        <v>1</v>
      </c>
      <c r="Y4" s="299">
        <f>IF('BIFUbC-petroleum-diesel'!Y4&gt;0,'E-petroleum diesel'!Y52/'BIFUbC-petroleum-diesel'!Y4,1)</f>
        <v>1</v>
      </c>
      <c r="Z4" s="299">
        <f>IF('BIFUbC-petroleum-diesel'!Z4&gt;0,'E-petroleum diesel'!Z52/'BIFUbC-petroleum-diesel'!Z4,1)</f>
        <v>1</v>
      </c>
      <c r="AA4" s="299">
        <f>IF('BIFUbC-petroleum-diesel'!AA4&gt;0,'E-petroleum diesel'!AA52/'BIFUbC-petroleum-diesel'!AA4,1)</f>
        <v>1</v>
      </c>
      <c r="AB4" s="299">
        <f>IF('BIFUbC-petroleum-diesel'!AB4&gt;0,'E-petroleum diesel'!AB52/'BIFUbC-petroleum-diesel'!AB4,1)</f>
        <v>1</v>
      </c>
      <c r="AC4" s="299">
        <f>IF('BIFUbC-petroleum-diesel'!AC4&gt;0,'E-petroleum diesel'!AC52/'BIFUbC-petroleum-diesel'!AC4,1)</f>
        <v>1</v>
      </c>
      <c r="AD4" s="299">
        <f>IF('BIFUbC-petroleum-diesel'!AD4&gt;0,'E-petroleum diesel'!AD52/'BIFUbC-petroleum-diesel'!AD4,1)</f>
        <v>1</v>
      </c>
      <c r="AE4" s="299">
        <f>IF('BIFUbC-petroleum-diesel'!AE4&gt;0,'E-petroleum diesel'!AE52/'BIFUbC-petroleum-diesel'!AE4,1)</f>
        <v>1</v>
      </c>
      <c r="AF4" s="299">
        <f>IF('BIFUbC-petroleum-diesel'!AF4&gt;0,'E-petroleum diesel'!AF52/'BIFUbC-petroleum-diesel'!AF4,1)</f>
        <v>1</v>
      </c>
      <c r="AG4" s="299">
        <f>IF('BIFUbC-petroleum-diesel'!AG4&gt;0,'E-petroleum diesel'!AG52/'BIFUbC-petroleum-diesel'!AG4,1)</f>
        <v>1</v>
      </c>
      <c r="AH4" s="299">
        <f>IF('BIFUbC-petroleum-diesel'!AH4&gt;0,'E-petroleum diesel'!AH52/'BIFUbC-petroleum-diesel'!AH4,1)</f>
        <v>1</v>
      </c>
      <c r="AI4" s="299">
        <f>IF('BIFUbC-petroleum-diesel'!AI4&gt;0,'E-petroleum diesel'!AI52/'BIFUbC-petroleum-diesel'!AI4,1)</f>
        <v>1</v>
      </c>
      <c r="AJ4" s="299">
        <f>IF('BIFUbC-petroleum-diesel'!AJ4&gt;0,'E-petroleum diesel'!AJ52/'BIFUbC-petroleum-diesel'!AJ4,1)</f>
        <v>1</v>
      </c>
      <c r="AK4" s="299">
        <f>IF('BIFUbC-petroleum-diesel'!AK4&gt;0,'E-petroleum diesel'!AK52/'BIFUbC-petroleum-diesel'!AK4,1)</f>
        <v>1</v>
      </c>
      <c r="AL4" s="299">
        <f>IF('BIFUbC-petroleum-diesel'!AL4&gt;0,'E-petroleum diesel'!AL52/'BIFUbC-petroleum-diesel'!AL4,1)</f>
        <v>1</v>
      </c>
      <c r="AM4" s="299">
        <f>IF('BIFUbC-petroleum-diesel'!AM4&gt;0,'E-petroleum diesel'!AM52/'BIFUbC-petroleum-diesel'!AM4,1)</f>
        <v>1</v>
      </c>
      <c r="AN4" s="299">
        <f>IF('BIFUbC-petroleum-diesel'!AN4&gt;0,'E-petroleum diesel'!AN52/'BIFUbC-petroleum-diesel'!AN4,1)</f>
        <v>1</v>
      </c>
      <c r="AO4" s="299">
        <f>IF('BIFUbC-petroleum-diesel'!AO4&gt;0,'E-petroleum diesel'!AO52/'BIFUbC-petroleum-diesel'!AO4,1)</f>
        <v>1</v>
      </c>
      <c r="AP4" s="299">
        <f>IF('BIFUbC-petroleum-diesel'!AP4&gt;0,'E-petroleum diesel'!AP52/'BIFUbC-petroleum-diesel'!AP4,1)</f>
        <v>1</v>
      </c>
      <c r="AQ4" s="299">
        <f>IF('BIFUbC-petroleum-diesel'!AQ4&gt;0,'E-petroleum diesel'!AQ52/'BIFUbC-petroleum-diesel'!AQ4,1)</f>
        <v>1</v>
      </c>
    </row>
    <row r="5" spans="1:43" x14ac:dyDescent="0.2">
      <c r="A5" s="299" t="s">
        <v>92</v>
      </c>
      <c r="B5" s="299">
        <f>IF('BIFUbC-petroleum-diesel'!B5&gt;0,'E-petroleum diesel'!B53/'BIFUbC-petroleum-diesel'!B5,1)</f>
        <v>1</v>
      </c>
      <c r="C5" s="299">
        <f>IF('BIFUbC-petroleum-diesel'!C5&gt;0,'E-petroleum diesel'!C53/'BIFUbC-petroleum-diesel'!C5,1)</f>
        <v>1</v>
      </c>
      <c r="D5" s="299">
        <f>IF('BIFUbC-petroleum-diesel'!D5&gt;0,'E-petroleum diesel'!D53/'BIFUbC-petroleum-diesel'!D5,1)</f>
        <v>1</v>
      </c>
      <c r="E5" s="299">
        <f>IF('BIFUbC-petroleum-diesel'!E5&gt;0,'E-petroleum diesel'!E53/'BIFUbC-petroleum-diesel'!E5,1)</f>
        <v>1</v>
      </c>
      <c r="F5" s="299">
        <f>IF('BIFUbC-petroleum-diesel'!F5&gt;0,'E-petroleum diesel'!F53/'BIFUbC-petroleum-diesel'!F5,1)</f>
        <v>1</v>
      </c>
      <c r="G5" s="299">
        <f>IF('BIFUbC-petroleum-diesel'!G5&gt;0,'E-petroleum diesel'!G53/'BIFUbC-petroleum-diesel'!G5,1)</f>
        <v>1</v>
      </c>
      <c r="H5" s="299">
        <f>IF('BIFUbC-petroleum-diesel'!H5&gt;0,'E-petroleum diesel'!H53/'BIFUbC-petroleum-diesel'!H5,1)</f>
        <v>1</v>
      </c>
      <c r="I5" s="299">
        <f>IF('BIFUbC-petroleum-diesel'!I5&gt;0,'E-petroleum diesel'!I53/'BIFUbC-petroleum-diesel'!I5,1)</f>
        <v>1</v>
      </c>
      <c r="J5" s="299">
        <f>IF('BIFUbC-petroleum-diesel'!J5&gt;0,'E-petroleum diesel'!J53/'BIFUbC-petroleum-diesel'!J5,1)</f>
        <v>1</v>
      </c>
      <c r="K5" s="299">
        <f>IF('BIFUbC-petroleum-diesel'!K5&gt;0,'E-petroleum diesel'!K53/'BIFUbC-petroleum-diesel'!K5,1)</f>
        <v>1</v>
      </c>
      <c r="L5" s="299">
        <f>IF('BIFUbC-petroleum-diesel'!L5&gt;0,'E-petroleum diesel'!L53/'BIFUbC-petroleum-diesel'!L5,1)</f>
        <v>1</v>
      </c>
      <c r="M5" s="299">
        <f>IF('BIFUbC-petroleum-diesel'!M5&gt;0,'E-petroleum diesel'!M53/'BIFUbC-petroleum-diesel'!M5,1)</f>
        <v>1</v>
      </c>
      <c r="N5" s="299">
        <f>IF('BIFUbC-petroleum-diesel'!N5&gt;0,'E-petroleum diesel'!N53/'BIFUbC-petroleum-diesel'!N5,1)</f>
        <v>1</v>
      </c>
      <c r="O5" s="299">
        <f>IF('BIFUbC-petroleum-diesel'!O5&gt;0,'E-petroleum diesel'!O53/'BIFUbC-petroleum-diesel'!O5,1)</f>
        <v>1</v>
      </c>
      <c r="P5" s="299">
        <f>IF('BIFUbC-petroleum-diesel'!P5&gt;0,'E-petroleum diesel'!P53/'BIFUbC-petroleum-diesel'!P5,1)</f>
        <v>1</v>
      </c>
      <c r="Q5" s="299">
        <f>IF('BIFUbC-petroleum-diesel'!Q5&gt;0,'E-petroleum diesel'!Q53/'BIFUbC-petroleum-diesel'!Q5,1)</f>
        <v>1</v>
      </c>
      <c r="R5" s="299">
        <f>IF('BIFUbC-petroleum-diesel'!R5&gt;0,'E-petroleum diesel'!R53/'BIFUbC-petroleum-diesel'!R5,1)</f>
        <v>1</v>
      </c>
      <c r="S5" s="299">
        <f>IF('BIFUbC-petroleum-diesel'!S5&gt;0,'E-petroleum diesel'!S53/'BIFUbC-petroleum-diesel'!S5,1)</f>
        <v>1</v>
      </c>
      <c r="T5" s="299">
        <f>IF('BIFUbC-petroleum-diesel'!T5&gt;0,'E-petroleum diesel'!T53/'BIFUbC-petroleum-diesel'!T5,1)</f>
        <v>1</v>
      </c>
      <c r="U5" s="299">
        <f>IF('BIFUbC-petroleum-diesel'!U5&gt;0,'E-petroleum diesel'!U53/'BIFUbC-petroleum-diesel'!U5,1)</f>
        <v>1</v>
      </c>
      <c r="V5" s="299">
        <f>IF('BIFUbC-petroleum-diesel'!V5&gt;0,'E-petroleum diesel'!V53/'BIFUbC-petroleum-diesel'!V5,1)</f>
        <v>1</v>
      </c>
      <c r="W5" s="299">
        <f>IF('BIFUbC-petroleum-diesel'!W5&gt;0,'E-petroleum diesel'!W53/'BIFUbC-petroleum-diesel'!W5,1)</f>
        <v>1</v>
      </c>
      <c r="X5" s="299">
        <f>IF('BIFUbC-petroleum-diesel'!X5&gt;0,'E-petroleum diesel'!X53/'BIFUbC-petroleum-diesel'!X5,1)</f>
        <v>1</v>
      </c>
      <c r="Y5" s="299">
        <f>IF('BIFUbC-petroleum-diesel'!Y5&gt;0,'E-petroleum diesel'!Y53/'BIFUbC-petroleum-diesel'!Y5,1)</f>
        <v>1</v>
      </c>
      <c r="Z5" s="299">
        <f>IF('BIFUbC-petroleum-diesel'!Z5&gt;0,'E-petroleum diesel'!Z53/'BIFUbC-petroleum-diesel'!Z5,1)</f>
        <v>1</v>
      </c>
      <c r="AA5" s="299">
        <f>IF('BIFUbC-petroleum-diesel'!AA5&gt;0,'E-petroleum diesel'!AA53/'BIFUbC-petroleum-diesel'!AA5,1)</f>
        <v>1</v>
      </c>
      <c r="AB5" s="299">
        <f>IF('BIFUbC-petroleum-diesel'!AB5&gt;0,'E-petroleum diesel'!AB53/'BIFUbC-petroleum-diesel'!AB5,1)</f>
        <v>1</v>
      </c>
      <c r="AC5" s="299">
        <f>IF('BIFUbC-petroleum-diesel'!AC5&gt;0,'E-petroleum diesel'!AC53/'BIFUbC-petroleum-diesel'!AC5,1)</f>
        <v>1</v>
      </c>
      <c r="AD5" s="299">
        <f>IF('BIFUbC-petroleum-diesel'!AD5&gt;0,'E-petroleum diesel'!AD53/'BIFUbC-petroleum-diesel'!AD5,1)</f>
        <v>1</v>
      </c>
      <c r="AE5" s="299">
        <f>IF('BIFUbC-petroleum-diesel'!AE5&gt;0,'E-petroleum diesel'!AE53/'BIFUbC-petroleum-diesel'!AE5,1)</f>
        <v>1</v>
      </c>
      <c r="AF5" s="299">
        <f>IF('BIFUbC-petroleum-diesel'!AF5&gt;0,'E-petroleum diesel'!AF53/'BIFUbC-petroleum-diesel'!AF5,1)</f>
        <v>1</v>
      </c>
      <c r="AG5" s="299">
        <f>IF('BIFUbC-petroleum-diesel'!AG5&gt;0,'E-petroleum diesel'!AG53/'BIFUbC-petroleum-diesel'!AG5,1)</f>
        <v>1</v>
      </c>
      <c r="AH5" s="299">
        <f>IF('BIFUbC-petroleum-diesel'!AH5&gt;0,'E-petroleum diesel'!AH53/'BIFUbC-petroleum-diesel'!AH5,1)</f>
        <v>1</v>
      </c>
      <c r="AI5" s="299">
        <f>IF('BIFUbC-petroleum-diesel'!AI5&gt;0,'E-petroleum diesel'!AI53/'BIFUbC-petroleum-diesel'!AI5,1)</f>
        <v>1</v>
      </c>
      <c r="AJ5" s="299">
        <f>IF('BIFUbC-petroleum-diesel'!AJ5&gt;0,'E-petroleum diesel'!AJ53/'BIFUbC-petroleum-diesel'!AJ5,1)</f>
        <v>1</v>
      </c>
      <c r="AK5" s="299">
        <f>IF('BIFUbC-petroleum-diesel'!AK5&gt;0,'E-petroleum diesel'!AK53/'BIFUbC-petroleum-diesel'!AK5,1)</f>
        <v>1</v>
      </c>
      <c r="AL5" s="299">
        <f>IF('BIFUbC-petroleum-diesel'!AL5&gt;0,'E-petroleum diesel'!AL53/'BIFUbC-petroleum-diesel'!AL5,1)</f>
        <v>1</v>
      </c>
      <c r="AM5" s="299">
        <f>IF('BIFUbC-petroleum-diesel'!AM5&gt;0,'E-petroleum diesel'!AM53/'BIFUbC-petroleum-diesel'!AM5,1)</f>
        <v>1</v>
      </c>
      <c r="AN5" s="299">
        <f>IF('BIFUbC-petroleum-diesel'!AN5&gt;0,'E-petroleum diesel'!AN53/'BIFUbC-petroleum-diesel'!AN5,1)</f>
        <v>1</v>
      </c>
      <c r="AO5" s="299">
        <f>IF('BIFUbC-petroleum-diesel'!AO5&gt;0,'E-petroleum diesel'!AO53/'BIFUbC-petroleum-diesel'!AO5,1)</f>
        <v>1</v>
      </c>
      <c r="AP5" s="299">
        <f>IF('BIFUbC-petroleum-diesel'!AP5&gt;0,'E-petroleum diesel'!AP53/'BIFUbC-petroleum-diesel'!AP5,1)</f>
        <v>1</v>
      </c>
      <c r="AQ5" s="299">
        <f>IF('BIFUbC-petroleum-diesel'!AQ5&gt;0,'E-petroleum diesel'!AQ53/'BIFUbC-petroleum-diesel'!AQ5,1)</f>
        <v>1</v>
      </c>
    </row>
    <row r="6" spans="1:43" x14ac:dyDescent="0.2">
      <c r="A6" s="299" t="s">
        <v>93</v>
      </c>
      <c r="B6" s="299">
        <f>IF('BIFUbC-petroleum-diesel'!B6&gt;0,'E-petroleum diesel'!B54/'BIFUbC-petroleum-diesel'!B6,1)</f>
        <v>1</v>
      </c>
      <c r="C6" s="299">
        <f>IF('BIFUbC-petroleum-diesel'!C6&gt;0,'E-petroleum diesel'!C54/'BIFUbC-petroleum-diesel'!C6,1)</f>
        <v>1</v>
      </c>
      <c r="D6" s="299">
        <f>IF('BIFUbC-petroleum-diesel'!D6&gt;0,'E-petroleum diesel'!D54/'BIFUbC-petroleum-diesel'!D6,1)</f>
        <v>1</v>
      </c>
      <c r="E6" s="299">
        <f>IF('BIFUbC-petroleum-diesel'!E6&gt;0,'E-petroleum diesel'!E54/'BIFUbC-petroleum-diesel'!E6,1)</f>
        <v>1</v>
      </c>
      <c r="F6" s="299">
        <f>IF('BIFUbC-petroleum-diesel'!F6&gt;0,'E-petroleum diesel'!F54/'BIFUbC-petroleum-diesel'!F6,1)</f>
        <v>1</v>
      </c>
      <c r="G6" s="299">
        <f>IF('BIFUbC-petroleum-diesel'!G6&gt;0,'E-petroleum diesel'!G54/'BIFUbC-petroleum-diesel'!G6,1)</f>
        <v>1</v>
      </c>
      <c r="H6" s="299">
        <f>IF('BIFUbC-petroleum-diesel'!H6&gt;0,'E-petroleum diesel'!H54/'BIFUbC-petroleum-diesel'!H6,1)</f>
        <v>1</v>
      </c>
      <c r="I6" s="299">
        <f>IF('BIFUbC-petroleum-diesel'!I6&gt;0,'E-petroleum diesel'!I54/'BIFUbC-petroleum-diesel'!I6,1)</f>
        <v>1</v>
      </c>
      <c r="J6" s="299">
        <f>IF('BIFUbC-petroleum-diesel'!J6&gt;0,'E-petroleum diesel'!J54/'BIFUbC-petroleum-diesel'!J6,1)</f>
        <v>1</v>
      </c>
      <c r="K6" s="299">
        <f>IF('BIFUbC-petroleum-diesel'!K6&gt;0,'E-petroleum diesel'!K54/'BIFUbC-petroleum-diesel'!K6,1)</f>
        <v>1</v>
      </c>
      <c r="L6" s="299">
        <f>IF('BIFUbC-petroleum-diesel'!L6&gt;0,'E-petroleum diesel'!L54/'BIFUbC-petroleum-diesel'!L6,1)</f>
        <v>1</v>
      </c>
      <c r="M6" s="299">
        <f>IF('BIFUbC-petroleum-diesel'!M6&gt;0,'E-petroleum diesel'!M54/'BIFUbC-petroleum-diesel'!M6,1)</f>
        <v>1</v>
      </c>
      <c r="N6" s="299">
        <f>IF('BIFUbC-petroleum-diesel'!N6&gt;0,'E-petroleum diesel'!N54/'BIFUbC-petroleum-diesel'!N6,1)</f>
        <v>1</v>
      </c>
      <c r="O6" s="299">
        <f>IF('BIFUbC-petroleum-diesel'!O6&gt;0,'E-petroleum diesel'!O54/'BIFUbC-petroleum-diesel'!O6,1)</f>
        <v>1</v>
      </c>
      <c r="P6" s="299">
        <f>IF('BIFUbC-petroleum-diesel'!P6&gt;0,'E-petroleum diesel'!P54/'BIFUbC-petroleum-diesel'!P6,1)</f>
        <v>1</v>
      </c>
      <c r="Q6" s="299">
        <f>IF('BIFUbC-petroleum-diesel'!Q6&gt;0,'E-petroleum diesel'!Q54/'BIFUbC-petroleum-diesel'!Q6,1)</f>
        <v>1</v>
      </c>
      <c r="R6" s="299">
        <f>IF('BIFUbC-petroleum-diesel'!R6&gt;0,'E-petroleum diesel'!R54/'BIFUbC-petroleum-diesel'!R6,1)</f>
        <v>1</v>
      </c>
      <c r="S6" s="299">
        <f>IF('BIFUbC-petroleum-diesel'!S6&gt;0,'E-petroleum diesel'!S54/'BIFUbC-petroleum-diesel'!S6,1)</f>
        <v>1</v>
      </c>
      <c r="T6" s="299">
        <f>IF('BIFUbC-petroleum-diesel'!T6&gt;0,'E-petroleum diesel'!T54/'BIFUbC-petroleum-diesel'!T6,1)</f>
        <v>1</v>
      </c>
      <c r="U6" s="299">
        <f>IF('BIFUbC-petroleum-diesel'!U6&gt;0,'E-petroleum diesel'!U54/'BIFUbC-petroleum-diesel'!U6,1)</f>
        <v>1</v>
      </c>
      <c r="V6" s="299">
        <f>IF('BIFUbC-petroleum-diesel'!V6&gt;0,'E-petroleum diesel'!V54/'BIFUbC-petroleum-diesel'!V6,1)</f>
        <v>1</v>
      </c>
      <c r="W6" s="299">
        <f>IF('BIFUbC-petroleum-diesel'!W6&gt;0,'E-petroleum diesel'!W54/'BIFUbC-petroleum-diesel'!W6,1)</f>
        <v>1</v>
      </c>
      <c r="X6" s="299">
        <f>IF('BIFUbC-petroleum-diesel'!X6&gt;0,'E-petroleum diesel'!X54/'BIFUbC-petroleum-diesel'!X6,1)</f>
        <v>1</v>
      </c>
      <c r="Y6" s="299">
        <f>IF('BIFUbC-petroleum-diesel'!Y6&gt;0,'E-petroleum diesel'!Y54/'BIFUbC-petroleum-diesel'!Y6,1)</f>
        <v>1</v>
      </c>
      <c r="Z6" s="299">
        <f>IF('BIFUbC-petroleum-diesel'!Z6&gt;0,'E-petroleum diesel'!Z54/'BIFUbC-petroleum-diesel'!Z6,1)</f>
        <v>1</v>
      </c>
      <c r="AA6" s="299">
        <f>IF('BIFUbC-petroleum-diesel'!AA6&gt;0,'E-petroleum diesel'!AA54/'BIFUbC-petroleum-diesel'!AA6,1)</f>
        <v>1</v>
      </c>
      <c r="AB6" s="299">
        <f>IF('BIFUbC-petroleum-diesel'!AB6&gt;0,'E-petroleum diesel'!AB54/'BIFUbC-petroleum-diesel'!AB6,1)</f>
        <v>1</v>
      </c>
      <c r="AC6" s="299">
        <f>IF('BIFUbC-petroleum-diesel'!AC6&gt;0,'E-petroleum diesel'!AC54/'BIFUbC-petroleum-diesel'!AC6,1)</f>
        <v>1</v>
      </c>
      <c r="AD6" s="299">
        <f>IF('BIFUbC-petroleum-diesel'!AD6&gt;0,'E-petroleum diesel'!AD54/'BIFUbC-petroleum-diesel'!AD6,1)</f>
        <v>1</v>
      </c>
      <c r="AE6" s="299">
        <f>IF('BIFUbC-petroleum-diesel'!AE6&gt;0,'E-petroleum diesel'!AE54/'BIFUbC-petroleum-diesel'!AE6,1)</f>
        <v>1</v>
      </c>
      <c r="AF6" s="299">
        <f>IF('BIFUbC-petroleum-diesel'!AF6&gt;0,'E-petroleum diesel'!AF54/'BIFUbC-petroleum-diesel'!AF6,1)</f>
        <v>1</v>
      </c>
      <c r="AG6" s="299">
        <f>IF('BIFUbC-petroleum-diesel'!AG6&gt;0,'E-petroleum diesel'!AG54/'BIFUbC-petroleum-diesel'!AG6,1)</f>
        <v>1</v>
      </c>
      <c r="AH6" s="299">
        <f>IF('BIFUbC-petroleum-diesel'!AH6&gt;0,'E-petroleum diesel'!AH54/'BIFUbC-petroleum-diesel'!AH6,1)</f>
        <v>1</v>
      </c>
      <c r="AI6" s="299">
        <f>IF('BIFUbC-petroleum-diesel'!AI6&gt;0,'E-petroleum diesel'!AI54/'BIFUbC-petroleum-diesel'!AI6,1)</f>
        <v>1</v>
      </c>
      <c r="AJ6" s="299">
        <f>IF('BIFUbC-petroleum-diesel'!AJ6&gt;0,'E-petroleum diesel'!AJ54/'BIFUbC-petroleum-diesel'!AJ6,1)</f>
        <v>1</v>
      </c>
      <c r="AK6" s="299">
        <f>IF('BIFUbC-petroleum-diesel'!AK6&gt;0,'E-petroleum diesel'!AK54/'BIFUbC-petroleum-diesel'!AK6,1)</f>
        <v>1</v>
      </c>
      <c r="AL6" s="299">
        <f>IF('BIFUbC-petroleum-diesel'!AL6&gt;0,'E-petroleum diesel'!AL54/'BIFUbC-petroleum-diesel'!AL6,1)</f>
        <v>1</v>
      </c>
      <c r="AM6" s="299">
        <f>IF('BIFUbC-petroleum-diesel'!AM6&gt;0,'E-petroleum diesel'!AM54/'BIFUbC-petroleum-diesel'!AM6,1)</f>
        <v>1</v>
      </c>
      <c r="AN6" s="299">
        <f>IF('BIFUbC-petroleum-diesel'!AN6&gt;0,'E-petroleum diesel'!AN54/'BIFUbC-petroleum-diesel'!AN6,1)</f>
        <v>1</v>
      </c>
      <c r="AO6" s="299">
        <f>IF('BIFUbC-petroleum-diesel'!AO6&gt;0,'E-petroleum diesel'!AO54/'BIFUbC-petroleum-diesel'!AO6,1)</f>
        <v>1</v>
      </c>
      <c r="AP6" s="299">
        <f>IF('BIFUbC-petroleum-diesel'!AP6&gt;0,'E-petroleum diesel'!AP54/'BIFUbC-petroleum-diesel'!AP6,1)</f>
        <v>1</v>
      </c>
      <c r="AQ6" s="299">
        <f>IF('BIFUbC-petroleum-diesel'!AQ6&gt;0,'E-petroleum diesel'!AQ54/'BIFUbC-petroleum-diesel'!AQ6,1)</f>
        <v>1</v>
      </c>
    </row>
    <row r="7" spans="1:43" x14ac:dyDescent="0.2">
      <c r="A7" s="299" t="s">
        <v>94</v>
      </c>
      <c r="B7" s="299">
        <f>IF('BIFUbC-petroleum-diesel'!B7&gt;0,'E-petroleum diesel'!B55/'BIFUbC-petroleum-diesel'!B7,1)</f>
        <v>1</v>
      </c>
      <c r="C7" s="299">
        <f>IF('BIFUbC-petroleum-diesel'!C7&gt;0,'E-petroleum diesel'!C55/'BIFUbC-petroleum-diesel'!C7,1)</f>
        <v>1</v>
      </c>
      <c r="D7" s="299">
        <f>IF('BIFUbC-petroleum-diesel'!D7&gt;0,'E-petroleum diesel'!D55/'BIFUbC-petroleum-diesel'!D7,1)</f>
        <v>1</v>
      </c>
      <c r="E7" s="299">
        <f>IF('BIFUbC-petroleum-diesel'!E7&gt;0,'E-petroleum diesel'!E55/'BIFUbC-petroleum-diesel'!E7,1)</f>
        <v>1</v>
      </c>
      <c r="F7" s="299">
        <f>IF('BIFUbC-petroleum-diesel'!F7&gt;0,'E-petroleum diesel'!F55/'BIFUbC-petroleum-diesel'!F7,1)</f>
        <v>1</v>
      </c>
      <c r="G7" s="299">
        <f>IF('BIFUbC-petroleum-diesel'!G7&gt;0,'E-petroleum diesel'!G55/'BIFUbC-petroleum-diesel'!G7,1)</f>
        <v>1</v>
      </c>
      <c r="H7" s="299">
        <f>IF('BIFUbC-petroleum-diesel'!H7&gt;0,'E-petroleum diesel'!H55/'BIFUbC-petroleum-diesel'!H7,1)</f>
        <v>1</v>
      </c>
      <c r="I7" s="299">
        <f>IF('BIFUbC-petroleum-diesel'!I7&gt;0,'E-petroleum diesel'!I55/'BIFUbC-petroleum-diesel'!I7,1)</f>
        <v>1</v>
      </c>
      <c r="J7" s="299">
        <f>IF('BIFUbC-petroleum-diesel'!J7&gt;0,'E-petroleum diesel'!J55/'BIFUbC-petroleum-diesel'!J7,1)</f>
        <v>1</v>
      </c>
      <c r="K7" s="299">
        <f>IF('BIFUbC-petroleum-diesel'!K7&gt;0,'E-petroleum diesel'!K55/'BIFUbC-petroleum-diesel'!K7,1)</f>
        <v>1</v>
      </c>
      <c r="L7" s="299">
        <f>IF('BIFUbC-petroleum-diesel'!L7&gt;0,'E-petroleum diesel'!L55/'BIFUbC-petroleum-diesel'!L7,1)</f>
        <v>1</v>
      </c>
      <c r="M7" s="299">
        <f>IF('BIFUbC-petroleum-diesel'!M7&gt;0,'E-petroleum diesel'!M55/'BIFUbC-petroleum-diesel'!M7,1)</f>
        <v>1</v>
      </c>
      <c r="N7" s="299">
        <f>IF('BIFUbC-petroleum-diesel'!N7&gt;0,'E-petroleum diesel'!N55/'BIFUbC-petroleum-diesel'!N7,1)</f>
        <v>1</v>
      </c>
      <c r="O7" s="299">
        <f>IF('BIFUbC-petroleum-diesel'!O7&gt;0,'E-petroleum diesel'!O55/'BIFUbC-petroleum-diesel'!O7,1)</f>
        <v>1</v>
      </c>
      <c r="P7" s="299">
        <f>IF('BIFUbC-petroleum-diesel'!P7&gt;0,'E-petroleum diesel'!P55/'BIFUbC-petroleum-diesel'!P7,1)</f>
        <v>1</v>
      </c>
      <c r="Q7" s="299">
        <f>IF('BIFUbC-petroleum-diesel'!Q7&gt;0,'E-petroleum diesel'!Q55/'BIFUbC-petroleum-diesel'!Q7,1)</f>
        <v>1</v>
      </c>
      <c r="R7" s="299">
        <f>IF('BIFUbC-petroleum-diesel'!R7&gt;0,'E-petroleum diesel'!R55/'BIFUbC-petroleum-diesel'!R7,1)</f>
        <v>1</v>
      </c>
      <c r="S7" s="299">
        <f>IF('BIFUbC-petroleum-diesel'!S7&gt;0,'E-petroleum diesel'!S55/'BIFUbC-petroleum-diesel'!S7,1)</f>
        <v>1</v>
      </c>
      <c r="T7" s="299">
        <f>IF('BIFUbC-petroleum-diesel'!T7&gt;0,'E-petroleum diesel'!T55/'BIFUbC-petroleum-diesel'!T7,1)</f>
        <v>1</v>
      </c>
      <c r="U7" s="299">
        <f>IF('BIFUbC-petroleum-diesel'!U7&gt;0,'E-petroleum diesel'!U55/'BIFUbC-petroleum-diesel'!U7,1)</f>
        <v>1</v>
      </c>
      <c r="V7" s="299">
        <f>IF('BIFUbC-petroleum-diesel'!V7&gt;0,'E-petroleum diesel'!V55/'BIFUbC-petroleum-diesel'!V7,1)</f>
        <v>1</v>
      </c>
      <c r="W7" s="299">
        <f>IF('BIFUbC-petroleum-diesel'!W7&gt;0,'E-petroleum diesel'!W55/'BIFUbC-petroleum-diesel'!W7,1)</f>
        <v>1</v>
      </c>
      <c r="X7" s="299">
        <f>IF('BIFUbC-petroleum-diesel'!X7&gt;0,'E-petroleum diesel'!X55/'BIFUbC-petroleum-diesel'!X7,1)</f>
        <v>1</v>
      </c>
      <c r="Y7" s="299">
        <f>IF('BIFUbC-petroleum-diesel'!Y7&gt;0,'E-petroleum diesel'!Y55/'BIFUbC-petroleum-diesel'!Y7,1)</f>
        <v>1</v>
      </c>
      <c r="Z7" s="299">
        <f>IF('BIFUbC-petroleum-diesel'!Z7&gt;0,'E-petroleum diesel'!Z55/'BIFUbC-petroleum-diesel'!Z7,1)</f>
        <v>1</v>
      </c>
      <c r="AA7" s="299">
        <f>IF('BIFUbC-petroleum-diesel'!AA7&gt;0,'E-petroleum diesel'!AA55/'BIFUbC-petroleum-diesel'!AA7,1)</f>
        <v>1</v>
      </c>
      <c r="AB7" s="299">
        <f>IF('BIFUbC-petroleum-diesel'!AB7&gt;0,'E-petroleum diesel'!AB55/'BIFUbC-petroleum-diesel'!AB7,1)</f>
        <v>1</v>
      </c>
      <c r="AC7" s="299">
        <f>IF('BIFUbC-petroleum-diesel'!AC7&gt;0,'E-petroleum diesel'!AC55/'BIFUbC-petroleum-diesel'!AC7,1)</f>
        <v>1</v>
      </c>
      <c r="AD7" s="299">
        <f>IF('BIFUbC-petroleum-diesel'!AD7&gt;0,'E-petroleum diesel'!AD55/'BIFUbC-petroleum-diesel'!AD7,1)</f>
        <v>1</v>
      </c>
      <c r="AE7" s="299">
        <f>IF('BIFUbC-petroleum-diesel'!AE7&gt;0,'E-petroleum diesel'!AE55/'BIFUbC-petroleum-diesel'!AE7,1)</f>
        <v>1</v>
      </c>
      <c r="AF7" s="299">
        <f>IF('BIFUbC-petroleum-diesel'!AF7&gt;0,'E-petroleum diesel'!AF55/'BIFUbC-petroleum-diesel'!AF7,1)</f>
        <v>1</v>
      </c>
      <c r="AG7" s="299">
        <f>IF('BIFUbC-petroleum-diesel'!AG7&gt;0,'E-petroleum diesel'!AG55/'BIFUbC-petroleum-diesel'!AG7,1)</f>
        <v>1</v>
      </c>
      <c r="AH7" s="299">
        <f>IF('BIFUbC-petroleum-diesel'!AH7&gt;0,'E-petroleum diesel'!AH55/'BIFUbC-petroleum-diesel'!AH7,1)</f>
        <v>1</v>
      </c>
      <c r="AI7" s="299">
        <f>IF('BIFUbC-petroleum-diesel'!AI7&gt;0,'E-petroleum diesel'!AI55/'BIFUbC-petroleum-diesel'!AI7,1)</f>
        <v>1</v>
      </c>
      <c r="AJ7" s="299">
        <f>IF('BIFUbC-petroleum-diesel'!AJ7&gt;0,'E-petroleum diesel'!AJ55/'BIFUbC-petroleum-diesel'!AJ7,1)</f>
        <v>1</v>
      </c>
      <c r="AK7" s="299">
        <f>IF('BIFUbC-petroleum-diesel'!AK7&gt;0,'E-petroleum diesel'!AK55/'BIFUbC-petroleum-diesel'!AK7,1)</f>
        <v>1</v>
      </c>
      <c r="AL7" s="299">
        <f>IF('BIFUbC-petroleum-diesel'!AL7&gt;0,'E-petroleum diesel'!AL55/'BIFUbC-petroleum-diesel'!AL7,1)</f>
        <v>1</v>
      </c>
      <c r="AM7" s="299">
        <f>IF('BIFUbC-petroleum-diesel'!AM7&gt;0,'E-petroleum diesel'!AM55/'BIFUbC-petroleum-diesel'!AM7,1)</f>
        <v>1</v>
      </c>
      <c r="AN7" s="299">
        <f>IF('BIFUbC-petroleum-diesel'!AN7&gt;0,'E-petroleum diesel'!AN55/'BIFUbC-petroleum-diesel'!AN7,1)</f>
        <v>1</v>
      </c>
      <c r="AO7" s="299">
        <f>IF('BIFUbC-petroleum-diesel'!AO7&gt;0,'E-petroleum diesel'!AO55/'BIFUbC-petroleum-diesel'!AO7,1)</f>
        <v>1</v>
      </c>
      <c r="AP7" s="299">
        <f>IF('BIFUbC-petroleum-diesel'!AP7&gt;0,'E-petroleum diesel'!AP55/'BIFUbC-petroleum-diesel'!AP7,1)</f>
        <v>1</v>
      </c>
      <c r="AQ7" s="299">
        <f>IF('BIFUbC-petroleum-diesel'!AQ7&gt;0,'E-petroleum diesel'!AQ55/'BIFUbC-petroleum-diesel'!AQ7,1)</f>
        <v>1</v>
      </c>
    </row>
    <row r="8" spans="1:43" x14ac:dyDescent="0.2">
      <c r="A8" s="299" t="s">
        <v>95</v>
      </c>
      <c r="B8" s="299">
        <f>IF('BIFUbC-petroleum-diesel'!B8&gt;0,'E-petroleum diesel'!B56/'BIFUbC-petroleum-diesel'!B8,1)</f>
        <v>1</v>
      </c>
      <c r="C8" s="299">
        <f>IF('BIFUbC-petroleum-diesel'!C8&gt;0,'E-petroleum diesel'!C56/'BIFUbC-petroleum-diesel'!C8,1)</f>
        <v>1</v>
      </c>
      <c r="D8" s="299">
        <f>IF('BIFUbC-petroleum-diesel'!D8&gt;0,'E-petroleum diesel'!D56/'BIFUbC-petroleum-diesel'!D8,1)</f>
        <v>1</v>
      </c>
      <c r="E8" s="299">
        <f>IF('BIFUbC-petroleum-diesel'!E8&gt;0,'E-petroleum diesel'!E56/'BIFUbC-petroleum-diesel'!E8,1)</f>
        <v>1</v>
      </c>
      <c r="F8" s="299">
        <f>IF('BIFUbC-petroleum-diesel'!F8&gt;0,'E-petroleum diesel'!F56/'BIFUbC-petroleum-diesel'!F8,1)</f>
        <v>1</v>
      </c>
      <c r="G8" s="299">
        <f>IF('BIFUbC-petroleum-diesel'!G8&gt;0,'E-petroleum diesel'!G56/'BIFUbC-petroleum-diesel'!G8,1)</f>
        <v>1</v>
      </c>
      <c r="H8" s="299">
        <f>IF('BIFUbC-petroleum-diesel'!H8&gt;0,'E-petroleum diesel'!H56/'BIFUbC-petroleum-diesel'!H8,1)</f>
        <v>1</v>
      </c>
      <c r="I8" s="299">
        <f>IF('BIFUbC-petroleum-diesel'!I8&gt;0,'E-petroleum diesel'!I56/'BIFUbC-petroleum-diesel'!I8,1)</f>
        <v>1</v>
      </c>
      <c r="J8" s="299">
        <f>IF('BIFUbC-petroleum-diesel'!J8&gt;0,'E-petroleum diesel'!J56/'BIFUbC-petroleum-diesel'!J8,1)</f>
        <v>1</v>
      </c>
      <c r="K8" s="299">
        <f>IF('BIFUbC-petroleum-diesel'!K8&gt;0,'E-petroleum diesel'!K56/'BIFUbC-petroleum-diesel'!K8,1)</f>
        <v>1</v>
      </c>
      <c r="L8" s="299">
        <f>IF('BIFUbC-petroleum-diesel'!L8&gt;0,'E-petroleum diesel'!L56/'BIFUbC-petroleum-diesel'!L8,1)</f>
        <v>1</v>
      </c>
      <c r="M8" s="299">
        <f>IF('BIFUbC-petroleum-diesel'!M8&gt;0,'E-petroleum diesel'!M56/'BIFUbC-petroleum-diesel'!M8,1)</f>
        <v>1</v>
      </c>
      <c r="N8" s="299">
        <f>IF('BIFUbC-petroleum-diesel'!N8&gt;0,'E-petroleum diesel'!N56/'BIFUbC-petroleum-diesel'!N8,1)</f>
        <v>1</v>
      </c>
      <c r="O8" s="299">
        <f>IF('BIFUbC-petroleum-diesel'!O8&gt;0,'E-petroleum diesel'!O56/'BIFUbC-petroleum-diesel'!O8,1)</f>
        <v>1</v>
      </c>
      <c r="P8" s="299">
        <f>IF('BIFUbC-petroleum-diesel'!P8&gt;0,'E-petroleum diesel'!P56/'BIFUbC-petroleum-diesel'!P8,1)</f>
        <v>1</v>
      </c>
      <c r="Q8" s="299">
        <f>IF('BIFUbC-petroleum-diesel'!Q8&gt;0,'E-petroleum diesel'!Q56/'BIFUbC-petroleum-diesel'!Q8,1)</f>
        <v>1</v>
      </c>
      <c r="R8" s="299">
        <f>IF('BIFUbC-petroleum-diesel'!R8&gt;0,'E-petroleum diesel'!R56/'BIFUbC-petroleum-diesel'!R8,1)</f>
        <v>1</v>
      </c>
      <c r="S8" s="299">
        <f>IF('BIFUbC-petroleum-diesel'!S8&gt;0,'E-petroleum diesel'!S56/'BIFUbC-petroleum-diesel'!S8,1)</f>
        <v>1</v>
      </c>
      <c r="T8" s="299">
        <f>IF('BIFUbC-petroleum-diesel'!T8&gt;0,'E-petroleum diesel'!T56/'BIFUbC-petroleum-diesel'!T8,1)</f>
        <v>1</v>
      </c>
      <c r="U8" s="299">
        <f>IF('BIFUbC-petroleum-diesel'!U8&gt;0,'E-petroleum diesel'!U56/'BIFUbC-petroleum-diesel'!U8,1)</f>
        <v>1</v>
      </c>
      <c r="V8" s="299">
        <f>IF('BIFUbC-petroleum-diesel'!V8&gt;0,'E-petroleum diesel'!V56/'BIFUbC-petroleum-diesel'!V8,1)</f>
        <v>1</v>
      </c>
      <c r="W8" s="299">
        <f>IF('BIFUbC-petroleum-diesel'!W8&gt;0,'E-petroleum diesel'!W56/'BIFUbC-petroleum-diesel'!W8,1)</f>
        <v>1</v>
      </c>
      <c r="X8" s="299">
        <f>IF('BIFUbC-petroleum-diesel'!X8&gt;0,'E-petroleum diesel'!X56/'BIFUbC-petroleum-diesel'!X8,1)</f>
        <v>1</v>
      </c>
      <c r="Y8" s="299">
        <f>IF('BIFUbC-petroleum-diesel'!Y8&gt;0,'E-petroleum diesel'!Y56/'BIFUbC-petroleum-diesel'!Y8,1)</f>
        <v>1</v>
      </c>
      <c r="Z8" s="299">
        <f>IF('BIFUbC-petroleum-diesel'!Z8&gt;0,'E-petroleum diesel'!Z56/'BIFUbC-petroleum-diesel'!Z8,1)</f>
        <v>1</v>
      </c>
      <c r="AA8" s="299">
        <f>IF('BIFUbC-petroleum-diesel'!AA8&gt;0,'E-petroleum diesel'!AA56/'BIFUbC-petroleum-diesel'!AA8,1)</f>
        <v>1</v>
      </c>
      <c r="AB8" s="299">
        <f>IF('BIFUbC-petroleum-diesel'!AB8&gt;0,'E-petroleum diesel'!AB56/'BIFUbC-petroleum-diesel'!AB8,1)</f>
        <v>1</v>
      </c>
      <c r="AC8" s="299">
        <f>IF('BIFUbC-petroleum-diesel'!AC8&gt;0,'E-petroleum diesel'!AC56/'BIFUbC-petroleum-diesel'!AC8,1)</f>
        <v>1</v>
      </c>
      <c r="AD8" s="299">
        <f>IF('BIFUbC-petroleum-diesel'!AD8&gt;0,'E-petroleum diesel'!AD56/'BIFUbC-petroleum-diesel'!AD8,1)</f>
        <v>1</v>
      </c>
      <c r="AE8" s="299">
        <f>IF('BIFUbC-petroleum-diesel'!AE8&gt;0,'E-petroleum diesel'!AE56/'BIFUbC-petroleum-diesel'!AE8,1)</f>
        <v>1</v>
      </c>
      <c r="AF8" s="299">
        <f>IF('BIFUbC-petroleum-diesel'!AF8&gt;0,'E-petroleum diesel'!AF56/'BIFUbC-petroleum-diesel'!AF8,1)</f>
        <v>1</v>
      </c>
      <c r="AG8" s="299">
        <f>IF('BIFUbC-petroleum-diesel'!AG8&gt;0,'E-petroleum diesel'!AG56/'BIFUbC-petroleum-diesel'!AG8,1)</f>
        <v>1</v>
      </c>
      <c r="AH8" s="299">
        <f>IF('BIFUbC-petroleum-diesel'!AH8&gt;0,'E-petroleum diesel'!AH56/'BIFUbC-petroleum-diesel'!AH8,1)</f>
        <v>1</v>
      </c>
      <c r="AI8" s="299">
        <f>IF('BIFUbC-petroleum-diesel'!AI8&gt;0,'E-petroleum diesel'!AI56/'BIFUbC-petroleum-diesel'!AI8,1)</f>
        <v>1</v>
      </c>
      <c r="AJ8" s="299">
        <f>IF('BIFUbC-petroleum-diesel'!AJ8&gt;0,'E-petroleum diesel'!AJ56/'BIFUbC-petroleum-diesel'!AJ8,1)</f>
        <v>1</v>
      </c>
      <c r="AK8" s="299">
        <f>IF('BIFUbC-petroleum-diesel'!AK8&gt;0,'E-petroleum diesel'!AK56/'BIFUbC-petroleum-diesel'!AK8,1)</f>
        <v>1</v>
      </c>
      <c r="AL8" s="299">
        <f>IF('BIFUbC-petroleum-diesel'!AL8&gt;0,'E-petroleum diesel'!AL56/'BIFUbC-petroleum-diesel'!AL8,1)</f>
        <v>1</v>
      </c>
      <c r="AM8" s="299">
        <f>IF('BIFUbC-petroleum-diesel'!AM8&gt;0,'E-petroleum diesel'!AM56/'BIFUbC-petroleum-diesel'!AM8,1)</f>
        <v>1</v>
      </c>
      <c r="AN8" s="299">
        <f>IF('BIFUbC-petroleum-diesel'!AN8&gt;0,'E-petroleum diesel'!AN56/'BIFUbC-petroleum-diesel'!AN8,1)</f>
        <v>1</v>
      </c>
      <c r="AO8" s="299">
        <f>IF('BIFUbC-petroleum-diesel'!AO8&gt;0,'E-petroleum diesel'!AO56/'BIFUbC-petroleum-diesel'!AO8,1)</f>
        <v>1</v>
      </c>
      <c r="AP8" s="299">
        <f>IF('BIFUbC-petroleum-diesel'!AP8&gt;0,'E-petroleum diesel'!AP56/'BIFUbC-petroleum-diesel'!AP8,1)</f>
        <v>1</v>
      </c>
      <c r="AQ8" s="299">
        <f>IF('BIFUbC-petroleum-diesel'!AQ8&gt;0,'E-petroleum diesel'!AQ56/'BIFUbC-petroleum-diesel'!AQ8,1)</f>
        <v>1</v>
      </c>
    </row>
    <row r="9" spans="1:43" x14ac:dyDescent="0.2">
      <c r="A9" s="299" t="s">
        <v>96</v>
      </c>
      <c r="B9" s="299">
        <f>IF('BIFUbC-petroleum-diesel'!B9&gt;0,'E-petroleum diesel'!B57/'BIFUbC-petroleum-diesel'!B9,1)</f>
        <v>1</v>
      </c>
      <c r="C9" s="299">
        <f>IF('BIFUbC-petroleum-diesel'!C9&gt;0,'E-petroleum diesel'!C57/'BIFUbC-petroleum-diesel'!C9,1)</f>
        <v>1</v>
      </c>
      <c r="D9" s="299">
        <f>IF('BIFUbC-petroleum-diesel'!D9&gt;0,'E-petroleum diesel'!D57/'BIFUbC-petroleum-diesel'!D9,1)</f>
        <v>1</v>
      </c>
      <c r="E9" s="299">
        <f>IF('BIFUbC-petroleum-diesel'!E9&gt;0,'E-petroleum diesel'!E57/'BIFUbC-petroleum-diesel'!E9,1)</f>
        <v>1</v>
      </c>
      <c r="F9" s="299">
        <f>IF('BIFUbC-petroleum-diesel'!F9&gt;0,'E-petroleum diesel'!F57/'BIFUbC-petroleum-diesel'!F9,1)</f>
        <v>1</v>
      </c>
      <c r="G9" s="299">
        <f>IF('BIFUbC-petroleum-diesel'!G9&gt;0,'E-petroleum diesel'!G57/'BIFUbC-petroleum-diesel'!G9,1)</f>
        <v>1</v>
      </c>
      <c r="H9" s="299">
        <f>IF('BIFUbC-petroleum-diesel'!H9&gt;0,'E-petroleum diesel'!H57/'BIFUbC-petroleum-diesel'!H9,1)</f>
        <v>1</v>
      </c>
      <c r="I9" s="299">
        <f>IF('BIFUbC-petroleum-diesel'!I9&gt;0,'E-petroleum diesel'!I57/'BIFUbC-petroleum-diesel'!I9,1)</f>
        <v>1</v>
      </c>
      <c r="J9" s="299">
        <f>IF('BIFUbC-petroleum-diesel'!J9&gt;0,'E-petroleum diesel'!J57/'BIFUbC-petroleum-diesel'!J9,1)</f>
        <v>1</v>
      </c>
      <c r="K9" s="299">
        <f>IF('BIFUbC-petroleum-diesel'!K9&gt;0,'E-petroleum diesel'!K57/'BIFUbC-petroleum-diesel'!K9,1)</f>
        <v>1</v>
      </c>
      <c r="L9" s="299">
        <f>IF('BIFUbC-petroleum-diesel'!L9&gt;0,'E-petroleum diesel'!L57/'BIFUbC-petroleum-diesel'!L9,1)</f>
        <v>1</v>
      </c>
      <c r="M9" s="299">
        <f>IF('BIFUbC-petroleum-diesel'!M9&gt;0,'E-petroleum diesel'!M57/'BIFUbC-petroleum-diesel'!M9,1)</f>
        <v>1</v>
      </c>
      <c r="N9" s="299">
        <f>IF('BIFUbC-petroleum-diesel'!N9&gt;0,'E-petroleum diesel'!N57/'BIFUbC-petroleum-diesel'!N9,1)</f>
        <v>1</v>
      </c>
      <c r="O9" s="299">
        <f>IF('BIFUbC-petroleum-diesel'!O9&gt;0,'E-petroleum diesel'!O57/'BIFUbC-petroleum-diesel'!O9,1)</f>
        <v>1</v>
      </c>
      <c r="P9" s="299">
        <f>IF('BIFUbC-petroleum-diesel'!P9&gt;0,'E-petroleum diesel'!P57/'BIFUbC-petroleum-diesel'!P9,1)</f>
        <v>1</v>
      </c>
      <c r="Q9" s="299">
        <f>IF('BIFUbC-petroleum-diesel'!Q9&gt;0,'E-petroleum diesel'!Q57/'BIFUbC-petroleum-diesel'!Q9,1)</f>
        <v>1</v>
      </c>
      <c r="R9" s="299">
        <f>IF('BIFUbC-petroleum-diesel'!R9&gt;0,'E-petroleum diesel'!R57/'BIFUbC-petroleum-diesel'!R9,1)</f>
        <v>1</v>
      </c>
      <c r="S9" s="299">
        <f>IF('BIFUbC-petroleum-diesel'!S9&gt;0,'E-petroleum diesel'!S57/'BIFUbC-petroleum-diesel'!S9,1)</f>
        <v>1</v>
      </c>
      <c r="T9" s="299">
        <f>IF('BIFUbC-petroleum-diesel'!T9&gt;0,'E-petroleum diesel'!T57/'BIFUbC-petroleum-diesel'!T9,1)</f>
        <v>1</v>
      </c>
      <c r="U9" s="299">
        <f>IF('BIFUbC-petroleum-diesel'!U9&gt;0,'E-petroleum diesel'!U57/'BIFUbC-petroleum-diesel'!U9,1)</f>
        <v>1</v>
      </c>
      <c r="V9" s="299">
        <f>IF('BIFUbC-petroleum-diesel'!V9&gt;0,'E-petroleum diesel'!V57/'BIFUbC-petroleum-diesel'!V9,1)</f>
        <v>1</v>
      </c>
      <c r="W9" s="299">
        <f>IF('BIFUbC-petroleum-diesel'!W9&gt;0,'E-petroleum diesel'!W57/'BIFUbC-petroleum-diesel'!W9,1)</f>
        <v>1</v>
      </c>
      <c r="X9" s="299">
        <f>IF('BIFUbC-petroleum-diesel'!X9&gt;0,'E-petroleum diesel'!X57/'BIFUbC-petroleum-diesel'!X9,1)</f>
        <v>1</v>
      </c>
      <c r="Y9" s="299">
        <f>IF('BIFUbC-petroleum-diesel'!Y9&gt;0,'E-petroleum diesel'!Y57/'BIFUbC-petroleum-diesel'!Y9,1)</f>
        <v>1</v>
      </c>
      <c r="Z9" s="299">
        <f>IF('BIFUbC-petroleum-diesel'!Z9&gt;0,'E-petroleum diesel'!Z57/'BIFUbC-petroleum-diesel'!Z9,1)</f>
        <v>1</v>
      </c>
      <c r="AA9" s="299">
        <f>IF('BIFUbC-petroleum-diesel'!AA9&gt;0,'E-petroleum diesel'!AA57/'BIFUbC-petroleum-diesel'!AA9,1)</f>
        <v>1</v>
      </c>
      <c r="AB9" s="299">
        <f>IF('BIFUbC-petroleum-diesel'!AB9&gt;0,'E-petroleum diesel'!AB57/'BIFUbC-petroleum-diesel'!AB9,1)</f>
        <v>1</v>
      </c>
      <c r="AC9" s="299">
        <f>IF('BIFUbC-petroleum-diesel'!AC9&gt;0,'E-petroleum diesel'!AC57/'BIFUbC-petroleum-diesel'!AC9,1)</f>
        <v>1</v>
      </c>
      <c r="AD9" s="299">
        <f>IF('BIFUbC-petroleum-diesel'!AD9&gt;0,'E-petroleum diesel'!AD57/'BIFUbC-petroleum-diesel'!AD9,1)</f>
        <v>1</v>
      </c>
      <c r="AE9" s="299">
        <f>IF('BIFUbC-petroleum-diesel'!AE9&gt;0,'E-petroleum diesel'!AE57/'BIFUbC-petroleum-diesel'!AE9,1)</f>
        <v>1</v>
      </c>
      <c r="AF9" s="299">
        <f>IF('BIFUbC-petroleum-diesel'!AF9&gt;0,'E-petroleum diesel'!AF57/'BIFUbC-petroleum-diesel'!AF9,1)</f>
        <v>1</v>
      </c>
      <c r="AG9" s="299">
        <f>IF('BIFUbC-petroleum-diesel'!AG9&gt;0,'E-petroleum diesel'!AG57/'BIFUbC-petroleum-diesel'!AG9,1)</f>
        <v>1</v>
      </c>
      <c r="AH9" s="299">
        <f>IF('BIFUbC-petroleum-diesel'!AH9&gt;0,'E-petroleum diesel'!AH57/'BIFUbC-petroleum-diesel'!AH9,1)</f>
        <v>1</v>
      </c>
      <c r="AI9" s="299">
        <f>IF('BIFUbC-petroleum-diesel'!AI9&gt;0,'E-petroleum diesel'!AI57/'BIFUbC-petroleum-diesel'!AI9,1)</f>
        <v>1</v>
      </c>
      <c r="AJ9" s="299">
        <f>IF('BIFUbC-petroleum-diesel'!AJ9&gt;0,'E-petroleum diesel'!AJ57/'BIFUbC-petroleum-diesel'!AJ9,1)</f>
        <v>1</v>
      </c>
      <c r="AK9" s="299">
        <f>IF('BIFUbC-petroleum-diesel'!AK9&gt;0,'E-petroleum diesel'!AK57/'BIFUbC-petroleum-diesel'!AK9,1)</f>
        <v>1</v>
      </c>
      <c r="AL9" s="299">
        <f>IF('BIFUbC-petroleum-diesel'!AL9&gt;0,'E-petroleum diesel'!AL57/'BIFUbC-petroleum-diesel'!AL9,1)</f>
        <v>1</v>
      </c>
      <c r="AM9" s="299">
        <f>IF('BIFUbC-petroleum-diesel'!AM9&gt;0,'E-petroleum diesel'!AM57/'BIFUbC-petroleum-diesel'!AM9,1)</f>
        <v>1</v>
      </c>
      <c r="AN9" s="299">
        <f>IF('BIFUbC-petroleum-diesel'!AN9&gt;0,'E-petroleum diesel'!AN57/'BIFUbC-petroleum-diesel'!AN9,1)</f>
        <v>1</v>
      </c>
      <c r="AO9" s="299">
        <f>IF('BIFUbC-petroleum-diesel'!AO9&gt;0,'E-petroleum diesel'!AO57/'BIFUbC-petroleum-diesel'!AO9,1)</f>
        <v>1</v>
      </c>
      <c r="AP9" s="299">
        <f>IF('BIFUbC-petroleum-diesel'!AP9&gt;0,'E-petroleum diesel'!AP57/'BIFUbC-petroleum-diesel'!AP9,1)</f>
        <v>1</v>
      </c>
      <c r="AQ9" s="299">
        <f>IF('BIFUbC-petroleum-diesel'!AQ9&gt;0,'E-petroleum diesel'!AQ57/'BIFUbC-petroleum-diesel'!AQ9,1)</f>
        <v>1</v>
      </c>
    </row>
    <row r="10" spans="1:43" x14ac:dyDescent="0.2">
      <c r="A10" s="299" t="s">
        <v>97</v>
      </c>
      <c r="B10" s="299">
        <f>IF('BIFUbC-petroleum-diesel'!B10&gt;0,'E-petroleum diesel'!B58/'BIFUbC-petroleum-diesel'!B10,1)</f>
        <v>0.17244128180485721</v>
      </c>
      <c r="C10" s="299">
        <f>IF('BIFUbC-petroleum-diesel'!C10&gt;0,'E-petroleum diesel'!C58/'BIFUbC-petroleum-diesel'!C10,1)</f>
        <v>9.8223977592105438E-2</v>
      </c>
      <c r="D10" s="299">
        <f>IF('BIFUbC-petroleum-diesel'!D10&gt;0,'E-petroleum diesel'!D58/'BIFUbC-petroleum-diesel'!D10,1)</f>
        <v>9.8145110273883784E-2</v>
      </c>
      <c r="E10" s="299">
        <f>IF('BIFUbC-petroleum-diesel'!E10&gt;0,'E-petroleum diesel'!E58/'BIFUbC-petroleum-diesel'!E10,1)</f>
        <v>9.8450710617546441E-2</v>
      </c>
      <c r="F10" s="299">
        <f>IF('BIFUbC-petroleum-diesel'!F10&gt;0,'E-petroleum diesel'!F58/'BIFUbC-petroleum-diesel'!F10,1)</f>
        <v>0.10076071939788245</v>
      </c>
      <c r="G10" s="299">
        <f>IF('BIFUbC-petroleum-diesel'!G10&gt;0,'E-petroleum diesel'!G58/'BIFUbC-petroleum-diesel'!G10,1)</f>
        <v>0.10059276839048482</v>
      </c>
      <c r="H10" s="299">
        <f>IF('BIFUbC-petroleum-diesel'!H10&gt;0,'E-petroleum diesel'!H58/'BIFUbC-petroleum-diesel'!H10,1)</f>
        <v>0.10041513651737921</v>
      </c>
      <c r="I10" s="299">
        <f>IF('BIFUbC-petroleum-diesel'!I10&gt;0,'E-petroleum diesel'!I58/'BIFUbC-petroleum-diesel'!I10,1)</f>
        <v>0.10047351347698044</v>
      </c>
      <c r="J10" s="299">
        <f>IF('BIFUbC-petroleum-diesel'!J10&gt;0,'E-petroleum diesel'!J58/'BIFUbC-petroleum-diesel'!J10,1)</f>
        <v>0.10042945291281051</v>
      </c>
      <c r="K10" s="299">
        <f>IF('BIFUbC-petroleum-diesel'!K10&gt;0,'E-petroleum diesel'!K58/'BIFUbC-petroleum-diesel'!K10,1)</f>
        <v>0.10039559733578125</v>
      </c>
      <c r="L10" s="299">
        <f>IF('BIFUbC-petroleum-diesel'!L10&gt;0,'E-petroleum diesel'!L58/'BIFUbC-petroleum-diesel'!L10,1)</f>
        <v>0.10032203775979147</v>
      </c>
      <c r="M10" s="299">
        <f>IF('BIFUbC-petroleum-diesel'!M10&gt;0,'E-petroleum diesel'!M58/'BIFUbC-petroleum-diesel'!M10,1)</f>
        <v>0.10022444554711045</v>
      </c>
      <c r="N10" s="299">
        <f>IF('BIFUbC-petroleum-diesel'!N10&gt;0,'E-petroleum diesel'!N58/'BIFUbC-petroleum-diesel'!N10,1)</f>
        <v>0.10019134487027757</v>
      </c>
      <c r="O10" s="299">
        <f>IF('BIFUbC-petroleum-diesel'!O10&gt;0,'E-petroleum diesel'!O58/'BIFUbC-petroleum-diesel'!O10,1)</f>
        <v>0.10015824851625449</v>
      </c>
      <c r="P10" s="299">
        <f>IF('BIFUbC-petroleum-diesel'!P10&gt;0,'E-petroleum diesel'!P58/'BIFUbC-petroleum-diesel'!P10,1)</f>
        <v>0.10012515648588728</v>
      </c>
      <c r="Q10" s="299">
        <f>IF('BIFUbC-petroleum-diesel'!Q10&gt;0,'E-petroleum diesel'!Q58/'BIFUbC-petroleum-diesel'!Q10,1)</f>
        <v>0.1000920687800218</v>
      </c>
      <c r="R10" s="299">
        <f>IF('BIFUbC-petroleum-diesel'!R10&gt;0,'E-petroleum diesel'!R58/'BIFUbC-petroleum-diesel'!R10,1)</f>
        <v>0.10005898539950392</v>
      </c>
      <c r="S10" s="299">
        <f>IF('BIFUbC-petroleum-diesel'!S10&gt;0,'E-petroleum diesel'!S58/'BIFUbC-petroleum-diesel'!S10,1)</f>
        <v>0.10004977536065099</v>
      </c>
      <c r="T10" s="299">
        <f>IF('BIFUbC-petroleum-diesel'!T10&gt;0,'E-petroleum diesel'!T58/'BIFUbC-petroleum-diesel'!T10,1)</f>
        <v>0.10004056510255482</v>
      </c>
      <c r="U10" s="299">
        <f>IF('BIFUbC-petroleum-diesel'!U10&gt;0,'E-petroleum diesel'!U58/'BIFUbC-petroleum-diesel'!U10,1)</f>
        <v>0.10003135462521399</v>
      </c>
      <c r="V10" s="299">
        <f>IF('BIFUbC-petroleum-diesel'!V10&gt;0,'E-petroleum diesel'!V58/'BIFUbC-petroleum-diesel'!V10,1)</f>
        <v>0.10002214392862681</v>
      </c>
      <c r="W10" s="299">
        <f>IF('BIFUbC-petroleum-diesel'!W10&gt;0,'E-petroleum diesel'!W58/'BIFUbC-petroleum-diesel'!W10,1)</f>
        <v>0.1000129330127917</v>
      </c>
      <c r="X10" s="299">
        <f>IF('BIFUbC-petroleum-diesel'!X10&gt;0,'E-petroleum diesel'!X58/'BIFUbC-petroleum-diesel'!X10,1)</f>
        <v>0.10000372187770715</v>
      </c>
      <c r="Y10" s="299">
        <f>IF('BIFUbC-petroleum-diesel'!Y10&gt;0,'E-petroleum diesel'!Y58/'BIFUbC-petroleum-diesel'!Y10,1)</f>
        <v>9.9994510523371619E-2</v>
      </c>
      <c r="Z10" s="299">
        <f>IF('BIFUbC-petroleum-diesel'!Z10&gt;0,'E-petroleum diesel'!Z58/'BIFUbC-petroleum-diesel'!Z10,1)</f>
        <v>9.998529894978353E-2</v>
      </c>
      <c r="AA10" s="299">
        <f>IF('BIFUbC-petroleum-diesel'!AA10&gt;0,'E-petroleum diesel'!AA58/'BIFUbC-petroleum-diesel'!AA10,1)</f>
        <v>9.9976087156941285E-2</v>
      </c>
      <c r="AB10" s="299">
        <f>IF('BIFUbC-petroleum-diesel'!AB10&gt;0,'E-petroleum diesel'!AB58/'BIFUbC-petroleum-diesel'!AB10,1)</f>
        <v>9.9966875144843356E-2</v>
      </c>
      <c r="AC10" s="299">
        <f>IF('BIFUbC-petroleum-diesel'!AC10&gt;0,'E-petroleum diesel'!AC58/'BIFUbC-petroleum-diesel'!AC10,1)</f>
        <v>9.9957662913488177E-2</v>
      </c>
      <c r="AD10" s="299">
        <f>IF('BIFUbC-petroleum-diesel'!AD10&gt;0,'E-petroleum diesel'!AD58/'BIFUbC-petroleum-diesel'!AD10,1)</f>
        <v>9.9948450462874164E-2</v>
      </c>
      <c r="AE10" s="299">
        <f>IF('BIFUbC-petroleum-diesel'!AE10&gt;0,'E-petroleum diesel'!AE58/'BIFUbC-petroleum-diesel'!AE10,1)</f>
        <v>9.9939237792999763E-2</v>
      </c>
      <c r="AF10" s="299">
        <f>IF('BIFUbC-petroleum-diesel'!AF10&gt;0,'E-petroleum diesel'!AF58/'BIFUbC-petroleum-diesel'!AF10,1)</f>
        <v>9.9930024903863435E-2</v>
      </c>
      <c r="AG10" s="299">
        <f>IF('BIFUbC-petroleum-diesel'!AG10&gt;0,'E-petroleum diesel'!AG58/'BIFUbC-petroleum-diesel'!AG10,1)</f>
        <v>9.9920811795463624E-2</v>
      </c>
      <c r="AH10" s="299">
        <f>IF('BIFUbC-petroleum-diesel'!AH10&gt;0,'E-petroleum diesel'!AH58/'BIFUbC-petroleum-diesel'!AH10,1)</f>
        <v>9.9911598467798735E-2</v>
      </c>
      <c r="AI10" s="299">
        <f>IF('BIFUbC-petroleum-diesel'!AI10&gt;0,'E-petroleum diesel'!AI58/'BIFUbC-petroleum-diesel'!AI10,1)</f>
        <v>9.990238492086724E-2</v>
      </c>
      <c r="AJ10" s="299">
        <f>IF('BIFUbC-petroleum-diesel'!AJ10&gt;0,'E-petroleum diesel'!AJ58/'BIFUbC-petroleum-diesel'!AJ10,1)</f>
        <v>9.9893171154667532E-2</v>
      </c>
      <c r="AK10" s="299">
        <f>IF('BIFUbC-petroleum-diesel'!AK10&gt;0,'E-petroleum diesel'!AK58/'BIFUbC-petroleum-diesel'!AK10,1)</f>
        <v>9.9883957169198109E-2</v>
      </c>
      <c r="AL10" s="299">
        <f>IF('BIFUbC-petroleum-diesel'!AL10&gt;0,'E-petroleum diesel'!AL58/'BIFUbC-petroleum-diesel'!AL10,1)</f>
        <v>9.987474296445735E-2</v>
      </c>
      <c r="AM10" s="299">
        <f>IF('BIFUbC-petroleum-diesel'!AM10&gt;0,'E-petroleum diesel'!AM58/'BIFUbC-petroleum-diesel'!AM10,1)</f>
        <v>9.9865528540443754E-2</v>
      </c>
      <c r="AN10" s="299">
        <f>IF('BIFUbC-petroleum-diesel'!AN10&gt;0,'E-petroleum diesel'!AN58/'BIFUbC-petroleum-diesel'!AN10,1)</f>
        <v>9.9856313897155727E-2</v>
      </c>
      <c r="AO10" s="299">
        <f>IF('BIFUbC-petroleum-diesel'!AO10&gt;0,'E-petroleum diesel'!AO58/'BIFUbC-petroleum-diesel'!AO10,1)</f>
        <v>9.9847099034591699E-2</v>
      </c>
      <c r="AP10" s="299">
        <f>IF('BIFUbC-petroleum-diesel'!AP10&gt;0,'E-petroleum diesel'!AP58/'BIFUbC-petroleum-diesel'!AP10,1)</f>
        <v>9.9837883952750159E-2</v>
      </c>
      <c r="AQ10" s="299">
        <f>IF('BIFUbC-petroleum-diesel'!AQ10&gt;0,'E-petroleum diesel'!AQ58/'BIFUbC-petroleum-diesel'!AQ10,1)</f>
        <v>9.9820862826885251E-2</v>
      </c>
    </row>
    <row r="11" spans="1:43" x14ac:dyDescent="0.2">
      <c r="A11" s="299" t="s">
        <v>98</v>
      </c>
      <c r="B11" s="299">
        <f>IF('BIFUbC-petroleum-diesel'!B11&gt;0,'E-petroleum diesel'!B59/'BIFUbC-petroleum-diesel'!B11,1)</f>
        <v>0.58115093180192057</v>
      </c>
      <c r="C11" s="299">
        <f>IF('BIFUbC-petroleum-diesel'!C11&gt;0,'E-petroleum diesel'!C59/'BIFUbC-petroleum-diesel'!C11,1)</f>
        <v>0.59273685675783727</v>
      </c>
      <c r="D11" s="299">
        <f>IF('BIFUbC-petroleum-diesel'!D11&gt;0,'E-petroleum diesel'!D59/'BIFUbC-petroleum-diesel'!D11,1)</f>
        <v>0.59900752952372305</v>
      </c>
      <c r="E11" s="299">
        <f>IF('BIFUbC-petroleum-diesel'!E11&gt;0,'E-petroleum diesel'!E59/'BIFUbC-petroleum-diesel'!E11,1)</f>
        <v>0.60149020751788962</v>
      </c>
      <c r="F11" s="299">
        <f>IF('BIFUbC-petroleum-diesel'!F11&gt;0,'E-petroleum diesel'!F59/'BIFUbC-petroleum-diesel'!F11,1)</f>
        <v>0.60905521833277843</v>
      </c>
      <c r="G11" s="299">
        <f>IF('BIFUbC-petroleum-diesel'!G11&gt;0,'E-petroleum diesel'!G59/'BIFUbC-petroleum-diesel'!G11,1)</f>
        <v>0.60950314313353549</v>
      </c>
      <c r="H11" s="299">
        <f>IF('BIFUbC-petroleum-diesel'!H11&gt;0,'E-petroleum diesel'!H59/'BIFUbC-petroleum-diesel'!H11,1)</f>
        <v>0.60967984388775376</v>
      </c>
      <c r="I11" s="299">
        <f>IF('BIFUbC-petroleum-diesel'!I11&gt;0,'E-petroleum diesel'!I59/'BIFUbC-petroleum-diesel'!I11,1)</f>
        <v>0.61193051209293736</v>
      </c>
      <c r="J11" s="299">
        <f>IF('BIFUbC-petroleum-diesel'!J11&gt;0,'E-petroleum diesel'!J59/'BIFUbC-petroleum-diesel'!J11,1)</f>
        <v>0.61131749322430451</v>
      </c>
      <c r="K11" s="299">
        <f>IF('BIFUbC-petroleum-diesel'!K11&gt;0,'E-petroleum diesel'!K59/'BIFUbC-petroleum-diesel'!K11,1)</f>
        <v>0.61098074740451735</v>
      </c>
      <c r="L11" s="299">
        <f>IF('BIFUbC-petroleum-diesel'!L11&gt;0,'E-petroleum diesel'!L59/'BIFUbC-petroleum-diesel'!L11,1)</f>
        <v>0.6095270093907118</v>
      </c>
      <c r="M11" s="299">
        <f>IF('BIFUbC-petroleum-diesel'!M11&gt;0,'E-petroleum diesel'!M59/'BIFUbC-petroleum-diesel'!M11,1)</f>
        <v>0.60737859861327625</v>
      </c>
      <c r="N11" s="299">
        <f>IF('BIFUbC-petroleum-diesel'!N11&gt;0,'E-petroleum diesel'!N59/'BIFUbC-petroleum-diesel'!N11,1)</f>
        <v>0.60686715595380514</v>
      </c>
      <c r="O11" s="299">
        <f>IF('BIFUbC-petroleum-diesel'!O11&gt;0,'E-petroleum diesel'!O59/'BIFUbC-petroleum-diesel'!O11,1)</f>
        <v>0.60635130134261717</v>
      </c>
      <c r="P11" s="299">
        <f>IF('BIFUbC-petroleum-diesel'!P11&gt;0,'E-petroleum diesel'!P59/'BIFUbC-petroleum-diesel'!P11,1)</f>
        <v>0.60583195362334941</v>
      </c>
      <c r="Q11" s="299">
        <f>IF('BIFUbC-petroleum-diesel'!Q11&gt;0,'E-petroleum diesel'!Q59/'BIFUbC-petroleum-diesel'!Q11,1)</f>
        <v>0.6053100322843542</v>
      </c>
      <c r="R11" s="299">
        <f>IF('BIFUbC-petroleum-diesel'!R11&gt;0,'E-petroleum diesel'!R59/'BIFUbC-petroleum-diesel'!R11,1)</f>
        <v>0.60478643318119918</v>
      </c>
      <c r="S11" s="299">
        <f>IF('BIFUbC-petroleum-diesel'!S11&gt;0,'E-petroleum diesel'!S59/'BIFUbC-petroleum-diesel'!S11,1)</f>
        <v>0.60475288634994129</v>
      </c>
      <c r="T11" s="299">
        <f>IF('BIFUbC-petroleum-diesel'!T11&gt;0,'E-petroleum diesel'!T59/'BIFUbC-petroleum-diesel'!T11,1)</f>
        <v>0.60471925376410118</v>
      </c>
      <c r="U11" s="299">
        <f>IF('BIFUbC-petroleum-diesel'!U11&gt;0,'E-petroleum diesel'!U59/'BIFUbC-petroleum-diesel'!U11,1)</f>
        <v>0.60468553938551683</v>
      </c>
      <c r="V11" s="299">
        <f>IF('BIFUbC-petroleum-diesel'!V11&gt;0,'E-petroleum diesel'!V59/'BIFUbC-petroleum-diesel'!V11,1)</f>
        <v>0.60465174715533243</v>
      </c>
      <c r="W11" s="299">
        <f>IF('BIFUbC-petroleum-diesel'!W11&gt;0,'E-petroleum diesel'!W59/'BIFUbC-petroleum-diesel'!W11,1)</f>
        <v>0.60461788098976155</v>
      </c>
      <c r="X11" s="299">
        <f>IF('BIFUbC-petroleum-diesel'!X11&gt;0,'E-petroleum diesel'!X59/'BIFUbC-petroleum-diesel'!X11,1)</f>
        <v>0.60458709951770018</v>
      </c>
      <c r="Y11" s="299">
        <f>IF('BIFUbC-petroleum-diesel'!Y11&gt;0,'E-petroleum diesel'!Y59/'BIFUbC-petroleum-diesel'!Y11,1)</f>
        <v>0.60455619168463071</v>
      </c>
      <c r="Z11" s="299">
        <f>IF('BIFUbC-petroleum-diesel'!Z11&gt;0,'E-petroleum diesel'!Z59/'BIFUbC-petroleum-diesel'!Z11,1)</f>
        <v>0.6045251613664242</v>
      </c>
      <c r="AA11" s="299">
        <f>IF('BIFUbC-petroleum-diesel'!AA11&gt;0,'E-petroleum diesel'!AA59/'BIFUbC-petroleum-diesel'!AA11,1)</f>
        <v>0.60449401246437839</v>
      </c>
      <c r="AB11" s="299">
        <f>IF('BIFUbC-petroleum-diesel'!AB11&gt;0,'E-petroleum diesel'!AB59/'BIFUbC-petroleum-diesel'!AB11,1)</f>
        <v>0.60446274889992646</v>
      </c>
      <c r="AC11" s="299">
        <f>IF('BIFUbC-petroleum-diesel'!AC11&gt;0,'E-petroleum diesel'!AC59/'BIFUbC-petroleum-diesel'!AC11,1)</f>
        <v>0.60443403114122085</v>
      </c>
      <c r="AD11" s="299">
        <f>IF('BIFUbC-petroleum-diesel'!AD11&gt;0,'E-petroleum diesel'!AD59/'BIFUbC-petroleum-diesel'!AD11,1)</f>
        <v>0.60440519526212411</v>
      </c>
      <c r="AE11" s="299">
        <f>IF('BIFUbC-petroleum-diesel'!AE11&gt;0,'E-petroleum diesel'!AE59/'BIFUbC-petroleum-diesel'!AE11,1)</f>
        <v>0.6043762442459456</v>
      </c>
      <c r="AF11" s="299">
        <f>IF('BIFUbC-petroleum-diesel'!AF11&gt;0,'E-petroleum diesel'!AF59/'BIFUbC-petroleum-diesel'!AF11,1)</f>
        <v>0.60434718113544694</v>
      </c>
      <c r="AG11" s="299">
        <f>IF('BIFUbC-petroleum-diesel'!AG11&gt;0,'E-petroleum diesel'!AG59/'BIFUbC-petroleum-diesel'!AG11,1)</f>
        <v>0.60431800902845811</v>
      </c>
      <c r="AH11" s="299">
        <f>IF('BIFUbC-petroleum-diesel'!AH11&gt;0,'E-petroleum diesel'!AH59/'BIFUbC-petroleum-diesel'!AH11,1)</f>
        <v>0.6042911779630471</v>
      </c>
      <c r="AI11" s="299">
        <f>IF('BIFUbC-petroleum-diesel'!AI11&gt;0,'E-petroleum diesel'!AI59/'BIFUbC-petroleum-diesel'!AI11,1)</f>
        <v>0.60426426561271129</v>
      </c>
      <c r="AJ11" s="299">
        <f>IF('BIFUbC-petroleum-diesel'!AJ11&gt;0,'E-petroleum diesel'!AJ59/'BIFUbC-petroleum-diesel'!AJ11,1)</f>
        <v>0.60423727459451015</v>
      </c>
      <c r="AK11" s="299">
        <f>IF('BIFUbC-petroleum-diesel'!AK11&gt;0,'E-petroleum diesel'!AK59/'BIFUbC-petroleum-diesel'!AK11,1)</f>
        <v>0.60421020760049582</v>
      </c>
      <c r="AL11" s="299">
        <f>IF('BIFUbC-petroleum-diesel'!AL11&gt;0,'E-petroleum diesel'!AL59/'BIFUbC-petroleum-diesel'!AL11,1)</f>
        <v>0.60418306739517946</v>
      </c>
      <c r="AM11" s="299">
        <f>IF('BIFUbC-petroleum-diesel'!AM11&gt;0,'E-petroleum diesel'!AM59/'BIFUbC-petroleum-diesel'!AM11,1)</f>
        <v>0.60415632580502965</v>
      </c>
      <c r="AN11" s="299">
        <f>IF('BIFUbC-petroleum-diesel'!AN11&gt;0,'E-petroleum diesel'!AN59/'BIFUbC-petroleum-diesel'!AN11,1)</f>
        <v>0.60412952429404909</v>
      </c>
      <c r="AO11" s="299">
        <f>IF('BIFUbC-petroleum-diesel'!AO11&gt;0,'E-petroleum diesel'!AO59/'BIFUbC-petroleum-diesel'!AO11,1)</f>
        <v>0.60410266583531924</v>
      </c>
      <c r="AP11" s="299">
        <f>IF('BIFUbC-petroleum-diesel'!AP11&gt;0,'E-petroleum diesel'!AP59/'BIFUbC-petroleum-diesel'!AP11,1)</f>
        <v>0.60407575347314424</v>
      </c>
      <c r="AQ11" s="299">
        <f>IF('BIFUbC-petroleum-diesel'!AQ11&gt;0,'E-petroleum diesel'!AQ59/'BIFUbC-petroleum-diesel'!AQ11,1)</f>
        <v>0.60402678349859906</v>
      </c>
    </row>
    <row r="12" spans="1:43" x14ac:dyDescent="0.2">
      <c r="A12" s="299" t="s">
        <v>99</v>
      </c>
      <c r="B12" s="299">
        <f>IF('BIFUbC-petroleum-diesel'!B12&gt;0,'E-petroleum diesel'!B60/'BIFUbC-petroleum-diesel'!B12,1)</f>
        <v>0.92800174395613644</v>
      </c>
      <c r="C12" s="299">
        <f>IF('BIFUbC-petroleum-diesel'!C12&gt;0,'E-petroleum diesel'!C60/'BIFUbC-petroleum-diesel'!C12,1)</f>
        <v>0.87496037173733932</v>
      </c>
      <c r="D12" s="299">
        <f>IF('BIFUbC-petroleum-diesel'!D12&gt;0,'E-petroleum diesel'!D60/'BIFUbC-petroleum-diesel'!D12,1)</f>
        <v>0.86569073815211361</v>
      </c>
      <c r="E12" s="299">
        <f>IF('BIFUbC-petroleum-diesel'!E12&gt;0,'E-petroleum diesel'!E60/'BIFUbC-petroleum-diesel'!E12,1)</f>
        <v>0.87705002047520231</v>
      </c>
      <c r="F12" s="299">
        <f>IF('BIFUbC-petroleum-diesel'!F12&gt;0,'E-petroleum diesel'!F60/'BIFUbC-petroleum-diesel'!F12,1)</f>
        <v>0.87867629895734978</v>
      </c>
      <c r="G12" s="299">
        <f>IF('BIFUbC-petroleum-diesel'!G12&gt;0,'E-petroleum diesel'!G60/'BIFUbC-petroleum-diesel'!G12,1)</f>
        <v>0.8781625140969439</v>
      </c>
      <c r="H12" s="299">
        <f>IF('BIFUbC-petroleum-diesel'!H12&gt;0,'E-petroleum diesel'!H60/'BIFUbC-petroleum-diesel'!H12,1)</f>
        <v>0.87756161271924904</v>
      </c>
      <c r="I12" s="299">
        <f>IF('BIFUbC-petroleum-diesel'!I12&gt;0,'E-petroleum diesel'!I60/'BIFUbC-petroleum-diesel'!I12,1)</f>
        <v>0.87751072794853147</v>
      </c>
      <c r="J12" s="299">
        <f>IF('BIFUbC-petroleum-diesel'!J12&gt;0,'E-petroleum diesel'!J60/'BIFUbC-petroleum-diesel'!J12,1)</f>
        <v>0.87662359122328126</v>
      </c>
      <c r="K12" s="299">
        <f>IF('BIFUbC-petroleum-diesel'!K12&gt;0,'E-petroleum diesel'!K60/'BIFUbC-petroleum-diesel'!K12,1)</f>
        <v>0.87580905908226314</v>
      </c>
      <c r="L12" s="299">
        <f>IF('BIFUbC-petroleum-diesel'!L12&gt;0,'E-petroleum diesel'!L60/'BIFUbC-petroleum-diesel'!L12,1)</f>
        <v>0.8746568107266175</v>
      </c>
      <c r="M12" s="299">
        <f>IF('BIFUbC-petroleum-diesel'!M12&gt;0,'E-petroleum diesel'!M60/'BIFUbC-petroleum-diesel'!M12,1)</f>
        <v>0.87328694142424046</v>
      </c>
      <c r="N12" s="299">
        <f>IF('BIFUbC-petroleum-diesel'!N12&gt;0,'E-petroleum diesel'!N60/'BIFUbC-petroleum-diesel'!N12,1)</f>
        <v>0.8726076655004309</v>
      </c>
      <c r="O12" s="299">
        <f>IF('BIFUbC-petroleum-diesel'!O12&gt;0,'E-petroleum diesel'!O60/'BIFUbC-petroleum-diesel'!O12,1)</f>
        <v>0.87192235011562091</v>
      </c>
      <c r="P12" s="299">
        <f>IF('BIFUbC-petroleum-diesel'!P12&gt;0,'E-petroleum diesel'!P60/'BIFUbC-petroleum-diesel'!P12,1)</f>
        <v>0.8712309178260107</v>
      </c>
      <c r="Q12" s="299">
        <f>IF('BIFUbC-petroleum-diesel'!Q12&gt;0,'E-petroleum diesel'!Q60/'BIFUbC-petroleum-diesel'!Q12,1)</f>
        <v>0.87053328987312528</v>
      </c>
      <c r="R12" s="299">
        <f>IF('BIFUbC-petroleum-diesel'!R12&gt;0,'E-petroleum diesel'!R60/'BIFUbC-petroleum-diesel'!R12,1)</f>
        <v>0.86982938615588512</v>
      </c>
      <c r="S12" s="299">
        <f>IF('BIFUbC-petroleum-diesel'!S12&gt;0,'E-petroleum diesel'!S60/'BIFUbC-petroleum-diesel'!S12,1)</f>
        <v>0.86950221788221516</v>
      </c>
      <c r="T12" s="299">
        <f>IF('BIFUbC-petroleum-diesel'!T12&gt;0,'E-petroleum diesel'!T60/'BIFUbC-petroleum-diesel'!T12,1)</f>
        <v>0.8691733619118025</v>
      </c>
      <c r="U12" s="299">
        <f>IF('BIFUbC-petroleum-diesel'!U12&gt;0,'E-petroleum diesel'!U60/'BIFUbC-petroleum-diesel'!U12,1)</f>
        <v>0.8688428051613537</v>
      </c>
      <c r="V12" s="299">
        <f>IF('BIFUbC-petroleum-diesel'!V12&gt;0,'E-petroleum diesel'!V60/'BIFUbC-petroleum-diesel'!V12,1)</f>
        <v>0.86851053441199078</v>
      </c>
      <c r="W12" s="299">
        <f>IF('BIFUbC-petroleum-diesel'!W12&gt;0,'E-petroleum diesel'!W60/'BIFUbC-petroleum-diesel'!W12,1)</f>
        <v>0.86817653630749003</v>
      </c>
      <c r="X12" s="299">
        <f>IF('BIFUbC-petroleum-diesel'!X12&gt;0,'E-petroleum diesel'!X60/'BIFUbC-petroleum-diesel'!X12,1)</f>
        <v>0.86784079735249364</v>
      </c>
      <c r="Y12" s="299">
        <f>IF('BIFUbC-petroleum-diesel'!Y12&gt;0,'E-petroleum diesel'!Y60/'BIFUbC-petroleum-diesel'!Y12,1)</f>
        <v>0.86750330391069264</v>
      </c>
      <c r="Z12" s="299">
        <f>IF('BIFUbC-petroleum-diesel'!Z12&gt;0,'E-petroleum diesel'!Z60/'BIFUbC-petroleum-diesel'!Z12,1)</f>
        <v>0.86716404220298304</v>
      </c>
      <c r="AA12" s="299">
        <f>IF('BIFUbC-petroleum-diesel'!AA12&gt;0,'E-petroleum diesel'!AA60/'BIFUbC-petroleum-diesel'!AA12,1)</f>
        <v>0.86682299830559073</v>
      </c>
      <c r="AB12" s="299">
        <f>IF('BIFUbC-petroleum-diesel'!AB12&gt;0,'E-petroleum diesel'!AB60/'BIFUbC-petroleum-diesel'!AB12,1)</f>
        <v>0.86648015814816859</v>
      </c>
      <c r="AC12" s="299">
        <f>IF('BIFUbC-petroleum-diesel'!AC12&gt;0,'E-petroleum diesel'!AC60/'BIFUbC-petroleum-diesel'!AC12,1)</f>
        <v>0.86613550751186219</v>
      </c>
      <c r="AD12" s="299">
        <f>IF('BIFUbC-petroleum-diesel'!AD12&gt;0,'E-petroleum diesel'!AD60/'BIFUbC-petroleum-diesel'!AD12,1)</f>
        <v>0.86578903202734581</v>
      </c>
      <c r="AE12" s="299">
        <f>IF('BIFUbC-petroleum-diesel'!AE12&gt;0,'E-petroleum diesel'!AE60/'BIFUbC-petroleum-diesel'!AE12,1)</f>
        <v>0.86544071717282567</v>
      </c>
      <c r="AF12" s="299">
        <f>IF('BIFUbC-petroleum-diesel'!AF12&gt;0,'E-petroleum diesel'!AF60/'BIFUbC-petroleum-diesel'!AF12,1)</f>
        <v>0.86509054827201404</v>
      </c>
      <c r="AG12" s="299">
        <f>IF('BIFUbC-petroleum-diesel'!AG12&gt;0,'E-petroleum diesel'!AG60/'BIFUbC-petroleum-diesel'!AG12,1)</f>
        <v>0.86473851049206774</v>
      </c>
      <c r="AH12" s="299">
        <f>IF('BIFUbC-petroleum-diesel'!AH12&gt;0,'E-petroleum diesel'!AH60/'BIFUbC-petroleum-diesel'!AH12,1)</f>
        <v>0.86438458884149527</v>
      </c>
      <c r="AI12" s="299">
        <f>IF('BIFUbC-petroleum-diesel'!AI12&gt;0,'E-petroleum diesel'!AI60/'BIFUbC-petroleum-diesel'!AI12,1)</f>
        <v>0.86402876816803087</v>
      </c>
      <c r="AJ12" s="299">
        <f>IF('BIFUbC-petroleum-diesel'!AJ12&gt;0,'E-petroleum diesel'!AJ60/'BIFUbC-petroleum-diesel'!AJ12,1)</f>
        <v>0.86367103315647276</v>
      </c>
      <c r="AK12" s="299">
        <f>IF('BIFUbC-petroleum-diesel'!AK12&gt;0,'E-petroleum diesel'!AK60/'BIFUbC-petroleum-diesel'!AK12,1)</f>
        <v>0.86331136832648703</v>
      </c>
      <c r="AL12" s="299">
        <f>IF('BIFUbC-petroleum-diesel'!AL12&gt;0,'E-petroleum diesel'!AL60/'BIFUbC-petroleum-diesel'!AL12,1)</f>
        <v>0.86294975803037655</v>
      </c>
      <c r="AM12" s="299">
        <f>IF('BIFUbC-petroleum-diesel'!AM12&gt;0,'E-petroleum diesel'!AM60/'BIFUbC-petroleum-diesel'!AM12,1)</f>
        <v>0.86258618645081286</v>
      </c>
      <c r="AN12" s="299">
        <f>IF('BIFUbC-petroleum-diesel'!AN12&gt;0,'E-petroleum diesel'!AN60/'BIFUbC-petroleum-diesel'!AN12,1)</f>
        <v>0.86222063759853085</v>
      </c>
      <c r="AO12" s="299">
        <f>IF('BIFUbC-petroleum-diesel'!AO12&gt;0,'E-petroleum diesel'!AO60/'BIFUbC-petroleum-diesel'!AO12,1)</f>
        <v>0.86185309530998688</v>
      </c>
      <c r="AP12" s="299">
        <f>IF('BIFUbC-petroleum-diesel'!AP12&gt;0,'E-petroleum diesel'!AP60/'BIFUbC-petroleum-diesel'!AP12,1)</f>
        <v>0.86148354324497722</v>
      </c>
      <c r="AQ12" s="299">
        <f>IF('BIFUbC-petroleum-diesel'!AQ12&gt;0,'E-petroleum diesel'!AQ60/'BIFUbC-petroleum-diesel'!AQ12,1)</f>
        <v>0.86110196610944567</v>
      </c>
    </row>
    <row r="13" spans="1:43" x14ac:dyDescent="0.2">
      <c r="A13" s="299" t="s">
        <v>100</v>
      </c>
      <c r="B13" s="299">
        <f>IF('BIFUbC-petroleum-diesel'!B13&gt;0,'E-petroleum diesel'!B61/'BIFUbC-petroleum-diesel'!B13,1)</f>
        <v>0.98765502264203608</v>
      </c>
      <c r="C13" s="299">
        <f>IF('BIFUbC-petroleum-diesel'!C13&gt;0,'E-petroleum diesel'!C61/'BIFUbC-petroleum-diesel'!C13,1)</f>
        <v>0.97901268034095357</v>
      </c>
      <c r="D13" s="299">
        <f>IF('BIFUbC-petroleum-diesel'!D13&gt;0,'E-petroleum diesel'!D61/'BIFUbC-petroleum-diesel'!D13,1)</f>
        <v>0.97804921683958701</v>
      </c>
      <c r="E13" s="299">
        <f>IF('BIFUbC-petroleum-diesel'!E13&gt;0,'E-petroleum diesel'!E61/'BIFUbC-petroleum-diesel'!E13,1)</f>
        <v>0.97898964312227399</v>
      </c>
      <c r="F13" s="299">
        <f>IF('BIFUbC-petroleum-diesel'!F13&gt;0,'E-petroleum diesel'!F61/'BIFUbC-petroleum-diesel'!F13,1)</f>
        <v>0.97937803044205052</v>
      </c>
      <c r="G13" s="299">
        <f>IF('BIFUbC-petroleum-diesel'!G13&gt;0,'E-petroleum diesel'!G61/'BIFUbC-petroleum-diesel'!G13,1)</f>
        <v>0.97928753143755998</v>
      </c>
      <c r="H13" s="299">
        <f>IF('BIFUbC-petroleum-diesel'!H13&gt;0,'E-petroleum diesel'!H61/'BIFUbC-petroleum-diesel'!H13,1)</f>
        <v>0.97919553156124561</v>
      </c>
      <c r="I13" s="299">
        <f>IF('BIFUbC-petroleum-diesel'!I13&gt;0,'E-petroleum diesel'!I61/'BIFUbC-petroleum-diesel'!I13,1)</f>
        <v>0.97913853890638769</v>
      </c>
      <c r="J13" s="299">
        <f>IF('BIFUbC-petroleum-diesel'!J13&gt;0,'E-petroleum diesel'!J61/'BIFUbC-petroleum-diesel'!J13,1)</f>
        <v>0.97907201873276439</v>
      </c>
      <c r="K13" s="299">
        <f>IF('BIFUbC-petroleum-diesel'!K13&gt;0,'E-petroleum diesel'!K61/'BIFUbC-petroleum-diesel'!K13,1)</f>
        <v>0.9790060076018825</v>
      </c>
      <c r="L13" s="299">
        <f>IF('BIFUbC-petroleum-diesel'!L13&gt;0,'E-petroleum diesel'!L61/'BIFUbC-petroleum-diesel'!L13,1)</f>
        <v>0.97893600720737051</v>
      </c>
      <c r="M13" s="299">
        <f>IF('BIFUbC-petroleum-diesel'!M13&gt;0,'E-petroleum diesel'!M61/'BIFUbC-petroleum-diesel'!M13,1)</f>
        <v>0.97886339476814288</v>
      </c>
      <c r="N13" s="299">
        <f>IF('BIFUbC-petroleum-diesel'!N13&gt;0,'E-petroleum diesel'!N61/'BIFUbC-petroleum-diesel'!N13,1)</f>
        <v>0.97881507397372436</v>
      </c>
      <c r="O13" s="299">
        <f>IF('BIFUbC-petroleum-diesel'!O13&gt;0,'E-petroleum diesel'!O61/'BIFUbC-petroleum-diesel'!O13,1)</f>
        <v>0.97876654138807706</v>
      </c>
      <c r="P13" s="299">
        <f>IF('BIFUbC-petroleum-diesel'!P13&gt;0,'E-petroleum diesel'!P61/'BIFUbC-petroleum-diesel'!P13,1)</f>
        <v>0.97871779561789662</v>
      </c>
      <c r="Q13" s="299">
        <f>IF('BIFUbC-petroleum-diesel'!Q13&gt;0,'E-petroleum diesel'!Q61/'BIFUbC-petroleum-diesel'!Q13,1)</f>
        <v>0.97866883525763115</v>
      </c>
      <c r="R13" s="299">
        <f>IF('BIFUbC-petroleum-diesel'!R13&gt;0,'E-petroleum diesel'!R61/'BIFUbC-petroleum-diesel'!R13,1)</f>
        <v>0.97861965888934577</v>
      </c>
      <c r="S13" s="299">
        <f>IF('BIFUbC-petroleum-diesel'!S13&gt;0,'E-petroleum diesel'!S61/'BIFUbC-petroleum-diesel'!S13,1)</f>
        <v>0.97859224509553056</v>
      </c>
      <c r="T13" s="299">
        <f>IF('BIFUbC-petroleum-diesel'!T13&gt;0,'E-petroleum diesel'!T61/'BIFUbC-petroleum-diesel'!T13,1)</f>
        <v>0.97856476157905758</v>
      </c>
      <c r="U13" s="299">
        <f>IF('BIFUbC-petroleum-diesel'!U13&gt;0,'E-petroleum diesel'!U61/'BIFUbC-petroleum-diesel'!U13,1)</f>
        <v>0.97853720807363176</v>
      </c>
      <c r="V13" s="299">
        <f>IF('BIFUbC-petroleum-diesel'!V13&gt;0,'E-petroleum diesel'!V61/'BIFUbC-petroleum-diesel'!V13,1)</f>
        <v>0.97850958431159907</v>
      </c>
      <c r="W13" s="299">
        <f>IF('BIFUbC-petroleum-diesel'!W13&gt;0,'E-petroleum diesel'!W61/'BIFUbC-petroleum-diesel'!W13,1)</f>
        <v>0.97848189002393993</v>
      </c>
      <c r="X13" s="299">
        <f>IF('BIFUbC-petroleum-diesel'!X13&gt;0,'E-petroleum diesel'!X61/'BIFUbC-petroleum-diesel'!X13,1)</f>
        <v>0.97845412494025885</v>
      </c>
      <c r="Y13" s="299">
        <f>IF('BIFUbC-petroleum-diesel'!Y13&gt;0,'E-petroleum diesel'!Y61/'BIFUbC-petroleum-diesel'!Y13,1)</f>
        <v>0.9784262887887768</v>
      </c>
      <c r="Z13" s="299">
        <f>IF('BIFUbC-petroleum-diesel'!Z13&gt;0,'E-petroleum diesel'!Z61/'BIFUbC-petroleum-diesel'!Z13,1)</f>
        <v>0.9783983812963214</v>
      </c>
      <c r="AA13" s="299">
        <f>IF('BIFUbC-petroleum-diesel'!AA13&gt;0,'E-petroleum diesel'!AA61/'BIFUbC-petroleum-diesel'!AA13,1)</f>
        <v>0.97837040218831894</v>
      </c>
      <c r="AB13" s="299">
        <f>IF('BIFUbC-petroleum-diesel'!AB13&gt;0,'E-petroleum diesel'!AB61/'BIFUbC-petroleum-diesel'!AB13,1)</f>
        <v>0.97834235118878454</v>
      </c>
      <c r="AC13" s="299">
        <f>IF('BIFUbC-petroleum-diesel'!AC13&gt;0,'E-petroleum diesel'!AC61/'BIFUbC-petroleum-diesel'!AC13,1)</f>
        <v>0.97831422802031343</v>
      </c>
      <c r="AD13" s="299">
        <f>IF('BIFUbC-petroleum-diesel'!AD13&gt;0,'E-petroleum diesel'!AD61/'BIFUbC-petroleum-diesel'!AD13,1)</f>
        <v>0.97828603240407208</v>
      </c>
      <c r="AE13" s="299">
        <f>IF('BIFUbC-petroleum-diesel'!AE13&gt;0,'E-petroleum diesel'!AE61/'BIFUbC-petroleum-diesel'!AE13,1)</f>
        <v>0.97825776405978815</v>
      </c>
      <c r="AF13" s="299">
        <f>IF('BIFUbC-petroleum-diesel'!AF13&gt;0,'E-petroleum diesel'!AF61/'BIFUbC-petroleum-diesel'!AF13,1)</f>
        <v>0.97822942270574242</v>
      </c>
      <c r="AG13" s="299">
        <f>IF('BIFUbC-petroleum-diesel'!AG13&gt;0,'E-petroleum diesel'!AG61/'BIFUbC-petroleum-diesel'!AG13,1)</f>
        <v>0.97820100805875809</v>
      </c>
      <c r="AH13" s="299">
        <f>IF('BIFUbC-petroleum-diesel'!AH13&gt;0,'E-petroleum diesel'!AH61/'BIFUbC-petroleum-diesel'!AH13,1)</f>
        <v>0.97817251983419273</v>
      </c>
      <c r="AI13" s="299">
        <f>IF('BIFUbC-petroleum-diesel'!AI13&gt;0,'E-petroleum diesel'!AI61/'BIFUbC-petroleum-diesel'!AI13,1)</f>
        <v>0.97814395774592744</v>
      </c>
      <c r="AJ13" s="299">
        <f>IF('BIFUbC-petroleum-diesel'!AJ13&gt;0,'E-petroleum diesel'!AJ61/'BIFUbC-petroleum-diesel'!AJ13,1)</f>
        <v>0.97811532150635838</v>
      </c>
      <c r="AK13" s="299">
        <f>IF('BIFUbC-petroleum-diesel'!AK13&gt;0,'E-petroleum diesel'!AK61/'BIFUbC-petroleum-diesel'!AK13,1)</f>
        <v>0.97808661082638615</v>
      </c>
      <c r="AL13" s="299">
        <f>IF('BIFUbC-petroleum-diesel'!AL13&gt;0,'E-petroleum diesel'!AL61/'BIFUbC-petroleum-diesel'!AL13,1)</f>
        <v>0.97805782541540709</v>
      </c>
      <c r="AM13" s="299">
        <f>IF('BIFUbC-petroleum-diesel'!AM13&gt;0,'E-petroleum diesel'!AM61/'BIFUbC-petroleum-diesel'!AM13,1)</f>
        <v>0.97802896498130254</v>
      </c>
      <c r="AN13" s="299">
        <f>IF('BIFUbC-petroleum-diesel'!AN13&gt;0,'E-petroleum diesel'!AN61/'BIFUbC-petroleum-diesel'!AN13,1)</f>
        <v>0.9780000292304295</v>
      </c>
      <c r="AO13" s="299">
        <f>IF('BIFUbC-petroleum-diesel'!AO13&gt;0,'E-petroleum diesel'!AO61/'BIFUbC-petroleum-diesel'!AO13,1)</f>
        <v>0.97797101786761076</v>
      </c>
      <c r="AP13" s="299">
        <f>IF('BIFUbC-petroleum-diesel'!AP13&gt;0,'E-petroleum diesel'!AP61/'BIFUbC-petroleum-diesel'!AP13,1)</f>
        <v>0.97794193059612422</v>
      </c>
      <c r="AQ13" s="299">
        <f>IF('BIFUbC-petroleum-diesel'!AQ13&gt;0,'E-petroleum diesel'!AQ61/'BIFUbC-petroleum-diesel'!AQ13,1)</f>
        <v>0.97791094550303537</v>
      </c>
    </row>
    <row r="14" spans="1:43" x14ac:dyDescent="0.2">
      <c r="A14" s="299" t="s">
        <v>101</v>
      </c>
      <c r="B14" s="299">
        <f>IF('BIFUbC-petroleum-diesel'!B14&gt;0,'E-petroleum diesel'!B62/'BIFUbC-petroleum-diesel'!B14,1)</f>
        <v>0.97160738769177246</v>
      </c>
      <c r="C14" s="299">
        <f>IF('BIFUbC-petroleum-diesel'!C14&gt;0,'E-petroleum diesel'!C62/'BIFUbC-petroleum-diesel'!C14,1)</f>
        <v>0.97376425572395964</v>
      </c>
      <c r="D14" s="299">
        <f>IF('BIFUbC-petroleum-diesel'!D14&gt;0,'E-petroleum diesel'!D62/'BIFUbC-petroleum-diesel'!D14,1)</f>
        <v>0.97805939899229422</v>
      </c>
      <c r="E14" s="299">
        <f>IF('BIFUbC-petroleum-diesel'!E14&gt;0,'E-petroleum diesel'!E62/'BIFUbC-petroleum-diesel'!E14,1)</f>
        <v>0.97851229275531593</v>
      </c>
      <c r="F14" s="299">
        <f>IF('BIFUbC-petroleum-diesel'!F14&gt;0,'E-petroleum diesel'!F62/'BIFUbC-petroleum-diesel'!F14,1)</f>
        <v>0.97960543016877322</v>
      </c>
      <c r="G14" s="299">
        <f>IF('BIFUbC-petroleum-diesel'!G14&gt;0,'E-petroleum diesel'!G62/'BIFUbC-petroleum-diesel'!G14,1)</f>
        <v>0.97999720734074947</v>
      </c>
      <c r="H14" s="299">
        <f>IF('BIFUbC-petroleum-diesel'!H14&gt;0,'E-petroleum diesel'!H62/'BIFUbC-petroleum-diesel'!H14,1)</f>
        <v>0.98026560937690943</v>
      </c>
      <c r="I14" s="299">
        <f>IF('BIFUbC-petroleum-diesel'!I14&gt;0,'E-petroleum diesel'!I62/'BIFUbC-petroleum-diesel'!I14,1)</f>
        <v>0.98114336531143764</v>
      </c>
      <c r="J14" s="299">
        <f>IF('BIFUbC-petroleum-diesel'!J14&gt;0,'E-petroleum diesel'!J62/'BIFUbC-petroleum-diesel'!J14,1)</f>
        <v>0.98096071306908128</v>
      </c>
      <c r="K14" s="299">
        <f>IF('BIFUbC-petroleum-diesel'!K14&gt;0,'E-petroleum diesel'!K62/'BIFUbC-petroleum-diesel'!K14,1)</f>
        <v>0.980879529897699</v>
      </c>
      <c r="L14" s="299">
        <f>IF('BIFUbC-petroleum-diesel'!L14&gt;0,'E-petroleum diesel'!L62/'BIFUbC-petroleum-diesel'!L14,1)</f>
        <v>0.98037941307389875</v>
      </c>
      <c r="M14" s="299">
        <f>IF('BIFUbC-petroleum-diesel'!M14&gt;0,'E-petroleum diesel'!M62/'BIFUbC-petroleum-diesel'!M14,1)</f>
        <v>0.97957641199092138</v>
      </c>
      <c r="N14" s="299">
        <f>IF('BIFUbC-petroleum-diesel'!N14&gt;0,'E-petroleum diesel'!N62/'BIFUbC-petroleum-diesel'!N14,1)</f>
        <v>0.97940007119224448</v>
      </c>
      <c r="O14" s="299">
        <f>IF('BIFUbC-petroleum-diesel'!O14&gt;0,'E-petroleum diesel'!O62/'BIFUbC-petroleum-diesel'!O14,1)</f>
        <v>0.97922078844716698</v>
      </c>
      <c r="P14" s="299">
        <f>IF('BIFUbC-petroleum-diesel'!P14&gt;0,'E-petroleum diesel'!P62/'BIFUbC-petroleum-diesel'!P14,1)</f>
        <v>0.9790384896439035</v>
      </c>
      <c r="Q14" s="299">
        <f>IF('BIFUbC-petroleum-diesel'!Q14&gt;0,'E-petroleum diesel'!Q62/'BIFUbC-petroleum-diesel'!Q14,1)</f>
        <v>0.97885309816045973</v>
      </c>
      <c r="R14" s="299">
        <f>IF('BIFUbC-petroleum-diesel'!R14&gt;0,'E-petroleum diesel'!R62/'BIFUbC-petroleum-diesel'!R14,1)</f>
        <v>0.97866453475744764</v>
      </c>
      <c r="S14" s="299">
        <f>IF('BIFUbC-petroleum-diesel'!S14&gt;0,'E-petroleum diesel'!S62/'BIFUbC-petroleum-diesel'!S14,1)</f>
        <v>0.97867252104575564</v>
      </c>
      <c r="T14" s="299">
        <f>IF('BIFUbC-petroleum-diesel'!T14&gt;0,'E-petroleum diesel'!T62/'BIFUbC-petroleum-diesel'!T14,1)</f>
        <v>0.97868049633996768</v>
      </c>
      <c r="U14" s="299">
        <f>IF('BIFUbC-petroleum-diesel'!U14&gt;0,'E-petroleum diesel'!U62/'BIFUbC-petroleum-diesel'!U14,1)</f>
        <v>0.97868846065824677</v>
      </c>
      <c r="V14" s="299">
        <f>IF('BIFUbC-petroleum-diesel'!V14&gt;0,'E-petroleum diesel'!V62/'BIFUbC-petroleum-diesel'!V14,1)</f>
        <v>0.97869641401871288</v>
      </c>
      <c r="W14" s="299">
        <f>IF('BIFUbC-petroleum-diesel'!W14&gt;0,'E-petroleum diesel'!W62/'BIFUbC-petroleum-diesel'!W14,1)</f>
        <v>0.97870435643944331</v>
      </c>
      <c r="X14" s="299">
        <f>IF('BIFUbC-petroleum-diesel'!X14&gt;0,'E-petroleum diesel'!X62/'BIFUbC-petroleum-diesel'!X14,1)</f>
        <v>0.97871228793847254</v>
      </c>
      <c r="Y14" s="299">
        <f>IF('BIFUbC-petroleum-diesel'!Y14&gt;0,'E-petroleum diesel'!Y62/'BIFUbC-petroleum-diesel'!Y14,1)</f>
        <v>0.9787202085337926</v>
      </c>
      <c r="Z14" s="299">
        <f>IF('BIFUbC-petroleum-diesel'!Z14&gt;0,'E-petroleum diesel'!Z62/'BIFUbC-petroleum-diesel'!Z14,1)</f>
        <v>0.97872811824335282</v>
      </c>
      <c r="AA14" s="299">
        <f>IF('BIFUbC-petroleum-diesel'!AA14&gt;0,'E-petroleum diesel'!AA62/'BIFUbC-petroleum-diesel'!AA14,1)</f>
        <v>0.97873601708506053</v>
      </c>
      <c r="AB14" s="299">
        <f>IF('BIFUbC-petroleum-diesel'!AB14&gt;0,'E-petroleum diesel'!AB62/'BIFUbC-petroleum-diesel'!AB14,1)</f>
        <v>0.97874390507678055</v>
      </c>
      <c r="AC14" s="299">
        <f>IF('BIFUbC-petroleum-diesel'!AC14&gt;0,'E-petroleum diesel'!AC62/'BIFUbC-petroleum-diesel'!AC14,1)</f>
        <v>0.9787517822363363</v>
      </c>
      <c r="AD14" s="299">
        <f>IF('BIFUbC-petroleum-diesel'!AD14&gt;0,'E-petroleum diesel'!AD62/'BIFUbC-petroleum-diesel'!AD14,1)</f>
        <v>0.97875964858150821</v>
      </c>
      <c r="AE14" s="299">
        <f>IF('BIFUbC-petroleum-diesel'!AE14&gt;0,'E-petroleum diesel'!AE62/'BIFUbC-petroleum-diesel'!AE14,1)</f>
        <v>0.97876750413003577</v>
      </c>
      <c r="AF14" s="299">
        <f>IF('BIFUbC-petroleum-diesel'!AF14&gt;0,'E-petroleum diesel'!AF62/'BIFUbC-petroleum-diesel'!AF14,1)</f>
        <v>0.97877534889961615</v>
      </c>
      <c r="AG14" s="299">
        <f>IF('BIFUbC-petroleum-diesel'!AG14&gt;0,'E-petroleum diesel'!AG62/'BIFUbC-petroleum-diesel'!AG14,1)</f>
        <v>0.97878318290790545</v>
      </c>
      <c r="AH14" s="299">
        <f>IF('BIFUbC-petroleum-diesel'!AH14&gt;0,'E-petroleum diesel'!AH62/'BIFUbC-petroleum-diesel'!AH14,1)</f>
        <v>0.97879100617251769</v>
      </c>
      <c r="AI14" s="299">
        <f>IF('BIFUbC-petroleum-diesel'!AI14&gt;0,'E-petroleum diesel'!AI62/'BIFUbC-petroleum-diesel'!AI14,1)</f>
        <v>0.97879881871102636</v>
      </c>
      <c r="AJ14" s="299">
        <f>IF('BIFUbC-petroleum-diesel'!AJ14&gt;0,'E-petroleum diesel'!AJ62/'BIFUbC-petroleum-diesel'!AJ14,1)</f>
        <v>0.97880662054096279</v>
      </c>
      <c r="AK14" s="299">
        <f>IF('BIFUbC-petroleum-diesel'!AK14&gt;0,'E-petroleum diesel'!AK62/'BIFUbC-petroleum-diesel'!AK14,1)</f>
        <v>0.97881441167981775</v>
      </c>
      <c r="AL14" s="299">
        <f>IF('BIFUbC-petroleum-diesel'!AL14&gt;0,'E-petroleum diesel'!AL62/'BIFUbC-petroleum-diesel'!AL14,1)</f>
        <v>0.97882219214504096</v>
      </c>
      <c r="AM14" s="299">
        <f>IF('BIFUbC-petroleum-diesel'!AM14&gt;0,'E-petroleum diesel'!AM62/'BIFUbC-petroleum-diesel'!AM14,1)</f>
        <v>0.97882996195404115</v>
      </c>
      <c r="AN14" s="299">
        <f>IF('BIFUbC-petroleum-diesel'!AN14&gt;0,'E-petroleum diesel'!AN62/'BIFUbC-petroleum-diesel'!AN14,1)</f>
        <v>0.9788377211241861</v>
      </c>
      <c r="AO14" s="299">
        <f>IF('BIFUbC-petroleum-diesel'!AO14&gt;0,'E-petroleum diesel'!AO62/'BIFUbC-petroleum-diesel'!AO14,1)</f>
        <v>0.9788454696728035</v>
      </c>
      <c r="AP14" s="299">
        <f>IF('BIFUbC-petroleum-diesel'!AP14&gt;0,'E-petroleum diesel'!AP62/'BIFUbC-petroleum-diesel'!AP14,1)</f>
        <v>0.97885320761717987</v>
      </c>
      <c r="AQ14" s="299">
        <f>IF('BIFUbC-petroleum-diesel'!AQ14&gt;0,'E-petroleum diesel'!AQ62/'BIFUbC-petroleum-diesel'!AQ14,1)</f>
        <v>0.97885915569718918</v>
      </c>
    </row>
    <row r="15" spans="1:43" x14ac:dyDescent="0.2">
      <c r="A15" s="299" t="s">
        <v>102</v>
      </c>
      <c r="B15" s="299">
        <f>IF('BIFUbC-petroleum-diesel'!B15&gt;0,'E-petroleum diesel'!B63/'BIFUbC-petroleum-diesel'!B15,1)</f>
        <v>0.6485061125494529</v>
      </c>
      <c r="C15" s="299">
        <f>IF('BIFUbC-petroleum-diesel'!C15&gt;0,'E-petroleum diesel'!C63/'BIFUbC-petroleum-diesel'!C15,1)</f>
        <v>0.66326487730076134</v>
      </c>
      <c r="D15" s="299">
        <f>IF('BIFUbC-petroleum-diesel'!D15&gt;0,'E-petroleum diesel'!D63/'BIFUbC-petroleum-diesel'!D15,1)</f>
        <v>0.68968206168575918</v>
      </c>
      <c r="E15" s="299">
        <f>IF('BIFUbC-petroleum-diesel'!E15&gt;0,'E-petroleum diesel'!E63/'BIFUbC-petroleum-diesel'!E15,1)</f>
        <v>0.69254474984191061</v>
      </c>
      <c r="F15" s="299">
        <f>IF('BIFUbC-petroleum-diesel'!F15&gt;0,'E-petroleum diesel'!F63/'BIFUbC-petroleum-diesel'!F15,1)</f>
        <v>0.70186105335980364</v>
      </c>
      <c r="G15" s="299">
        <f>IF('BIFUbC-petroleum-diesel'!G15&gt;0,'E-petroleum diesel'!G63/'BIFUbC-petroleum-diesel'!G15,1)</f>
        <v>0.70459295249798848</v>
      </c>
      <c r="H15" s="299">
        <f>IF('BIFUbC-petroleum-diesel'!H15&gt;0,'E-petroleum diesel'!H63/'BIFUbC-petroleum-diesel'!H15,1)</f>
        <v>0.70646622539546877</v>
      </c>
      <c r="I15" s="299">
        <f>IF('BIFUbC-petroleum-diesel'!I15&gt;0,'E-petroleum diesel'!I63/'BIFUbC-petroleum-diesel'!I15,1)</f>
        <v>0.71316128239208831</v>
      </c>
      <c r="J15" s="299">
        <f>IF('BIFUbC-petroleum-diesel'!J15&gt;0,'E-petroleum diesel'!J63/'BIFUbC-petroleum-diesel'!J15,1)</f>
        <v>0.71175853657483679</v>
      </c>
      <c r="K15" s="299">
        <f>IF('BIFUbC-petroleum-diesel'!K15&gt;0,'E-petroleum diesel'!K63/'BIFUbC-petroleum-diesel'!K15,1)</f>
        <v>0.71114631597507916</v>
      </c>
      <c r="L15" s="299">
        <f>IF('BIFUbC-petroleum-diesel'!L15&gt;0,'E-petroleum diesel'!L63/'BIFUbC-petroleum-diesel'!L15,1)</f>
        <v>0.70736474577023079</v>
      </c>
      <c r="M15" s="299">
        <f>IF('BIFUbC-petroleum-diesel'!M15&gt;0,'E-petroleum diesel'!M63/'BIFUbC-petroleum-diesel'!M15,1)</f>
        <v>0.7014812862974853</v>
      </c>
      <c r="N15" s="299">
        <f>IF('BIFUbC-petroleum-diesel'!N15&gt;0,'E-petroleum diesel'!N63/'BIFUbC-petroleum-diesel'!N15,1)</f>
        <v>0.70022611427318404</v>
      </c>
      <c r="O15" s="299">
        <f>IF('BIFUbC-petroleum-diesel'!O15&gt;0,'E-petroleum diesel'!O63/'BIFUbC-petroleum-diesel'!O15,1)</f>
        <v>0.69896087620757941</v>
      </c>
      <c r="P15" s="299">
        <f>IF('BIFUbC-petroleum-diesel'!P15&gt;0,'E-petroleum diesel'!P63/'BIFUbC-petroleum-diesel'!P15,1)</f>
        <v>0.69768545081475397</v>
      </c>
      <c r="Q15" s="299">
        <f>IF('BIFUbC-petroleum-diesel'!Q15&gt;0,'E-petroleum diesel'!Q63/'BIFUbC-petroleum-diesel'!Q15,1)</f>
        <v>0.69639971485264895</v>
      </c>
      <c r="R15" s="299">
        <f>IF('BIFUbC-petroleum-diesel'!R15&gt;0,'E-petroleum diesel'!R63/'BIFUbC-petroleum-diesel'!R15,1)</f>
        <v>0.69510354308346656</v>
      </c>
      <c r="S15" s="299">
        <f>IF('BIFUbC-petroleum-diesel'!S15&gt;0,'E-petroleum diesel'!S63/'BIFUbC-petroleum-diesel'!S15,1)</f>
        <v>0.69516338999536254</v>
      </c>
      <c r="T15" s="299">
        <f>IF('BIFUbC-petroleum-diesel'!T15&gt;0,'E-petroleum diesel'!T63/'BIFUbC-petroleum-diesel'!T15,1)</f>
        <v>0.69522319398288623</v>
      </c>
      <c r="U15" s="299">
        <f>IF('BIFUbC-petroleum-diesel'!U15&gt;0,'E-petroleum diesel'!U63/'BIFUbC-petroleum-diesel'!U15,1)</f>
        <v>0.695282955083527</v>
      </c>
      <c r="V15" s="299">
        <f>IF('BIFUbC-petroleum-diesel'!V15&gt;0,'E-petroleum diesel'!V63/'BIFUbC-petroleum-diesel'!V15,1)</f>
        <v>0.69534267333472799</v>
      </c>
      <c r="W15" s="299">
        <f>IF('BIFUbC-petroleum-diesel'!W15&gt;0,'E-petroleum diesel'!W63/'BIFUbC-petroleum-diesel'!W15,1)</f>
        <v>0.69540234877388551</v>
      </c>
      <c r="X15" s="299">
        <f>IF('BIFUbC-petroleum-diesel'!X15&gt;0,'E-petroleum diesel'!X63/'BIFUbC-petroleum-diesel'!X15,1)</f>
        <v>0.69546198143835003</v>
      </c>
      <c r="Y15" s="299">
        <f>IF('BIFUbC-petroleum-diesel'!Y15&gt;0,'E-petroleum diesel'!Y63/'BIFUbC-petroleum-diesel'!Y15,1)</f>
        <v>0.69552157136542547</v>
      </c>
      <c r="Z15" s="299">
        <f>IF('BIFUbC-petroleum-diesel'!Z15&gt;0,'E-petroleum diesel'!Z63/'BIFUbC-petroleum-diesel'!Z15,1)</f>
        <v>0.69558111859236993</v>
      </c>
      <c r="AA15" s="299">
        <f>IF('BIFUbC-petroleum-diesel'!AA15&gt;0,'E-petroleum diesel'!AA63/'BIFUbC-petroleum-diesel'!AA15,1)</f>
        <v>0.69564062315639508</v>
      </c>
      <c r="AB15" s="299">
        <f>IF('BIFUbC-petroleum-diesel'!AB15&gt;0,'E-petroleum diesel'!AB63/'BIFUbC-petroleum-diesel'!AB15,1)</f>
        <v>0.69570008509466708</v>
      </c>
      <c r="AC15" s="299">
        <f>IF('BIFUbC-petroleum-diesel'!AC15&gt;0,'E-petroleum diesel'!AC63/'BIFUbC-petroleum-diesel'!AC15,1)</f>
        <v>0.69575950444430545</v>
      </c>
      <c r="AD15" s="299">
        <f>IF('BIFUbC-petroleum-diesel'!AD15&gt;0,'E-petroleum diesel'!AD63/'BIFUbC-petroleum-diesel'!AD15,1)</f>
        <v>0.69581888124238445</v>
      </c>
      <c r="AE15" s="299">
        <f>IF('BIFUbC-petroleum-diesel'!AE15&gt;0,'E-petroleum diesel'!AE63/'BIFUbC-petroleum-diesel'!AE15,1)</f>
        <v>0.69587821552593243</v>
      </c>
      <c r="AF15" s="299">
        <f>IF('BIFUbC-petroleum-diesel'!AF15&gt;0,'E-petroleum diesel'!AF63/'BIFUbC-petroleum-diesel'!AF15,1)</f>
        <v>0.69593750733193149</v>
      </c>
      <c r="AG15" s="299">
        <f>IF('BIFUbC-petroleum-diesel'!AG15&gt;0,'E-petroleum diesel'!AG63/'BIFUbC-petroleum-diesel'!AG15,1)</f>
        <v>0.69599675669731897</v>
      </c>
      <c r="AH15" s="299">
        <f>IF('BIFUbC-petroleum-diesel'!AH15&gt;0,'E-petroleum diesel'!AH63/'BIFUbC-petroleum-diesel'!AH15,1)</f>
        <v>0.69605596365898592</v>
      </c>
      <c r="AI15" s="299">
        <f>IF('BIFUbC-petroleum-diesel'!AI15&gt;0,'E-petroleum diesel'!AI63/'BIFUbC-petroleum-diesel'!AI15,1)</f>
        <v>0.69611512825377808</v>
      </c>
      <c r="AJ15" s="299">
        <f>IF('BIFUbC-petroleum-diesel'!AJ15&gt;0,'E-petroleum diesel'!AJ63/'BIFUbC-petroleum-diesel'!AJ15,1)</f>
        <v>0.69617425051849591</v>
      </c>
      <c r="AK15" s="299">
        <f>IF('BIFUbC-petroleum-diesel'!AK15&gt;0,'E-petroleum diesel'!AK63/'BIFUbC-petroleum-diesel'!AK15,1)</f>
        <v>0.69623333048989422</v>
      </c>
      <c r="AL15" s="299">
        <f>IF('BIFUbC-petroleum-diesel'!AL15&gt;0,'E-petroleum diesel'!AL63/'BIFUbC-petroleum-diesel'!AL15,1)</f>
        <v>0.69629236820468243</v>
      </c>
      <c r="AM15" s="299">
        <f>IF('BIFUbC-petroleum-diesel'!AM15&gt;0,'E-petroleum diesel'!AM63/'BIFUbC-petroleum-diesel'!AM15,1)</f>
        <v>0.69635136369952522</v>
      </c>
      <c r="AN15" s="299">
        <f>IF('BIFUbC-petroleum-diesel'!AN15&gt;0,'E-petroleum diesel'!AN63/'BIFUbC-petroleum-diesel'!AN15,1)</f>
        <v>0.6964103170110415</v>
      </c>
      <c r="AO15" s="299">
        <f>IF('BIFUbC-petroleum-diesel'!AO15&gt;0,'E-petroleum diesel'!AO63/'BIFUbC-petroleum-diesel'!AO15,1)</f>
        <v>0.69646922817580559</v>
      </c>
      <c r="AP15" s="299">
        <f>IF('BIFUbC-petroleum-diesel'!AP15&gt;0,'E-petroleum diesel'!AP63/'BIFUbC-petroleum-diesel'!AP15,1)</f>
        <v>0.69652809723034637</v>
      </c>
      <c r="AQ15" s="299">
        <f>IF('BIFUbC-petroleum-diesel'!AQ15&gt;0,'E-petroleum diesel'!AQ63/'BIFUbC-petroleum-diesel'!AQ15,1)</f>
        <v>0.69656912049621023</v>
      </c>
    </row>
    <row r="16" spans="1:43" x14ac:dyDescent="0.2">
      <c r="A16" s="299" t="s">
        <v>103</v>
      </c>
      <c r="B16" s="299">
        <f>IF('BIFUbC-petroleum-diesel'!B16&gt;0,'E-petroleum diesel'!B64/'BIFUbC-petroleum-diesel'!B16,1)</f>
        <v>1</v>
      </c>
      <c r="C16" s="299">
        <f>IF('BIFUbC-petroleum-diesel'!C16&gt;0,'E-petroleum diesel'!C64/'BIFUbC-petroleum-diesel'!C16,1)</f>
        <v>1</v>
      </c>
      <c r="D16" s="299">
        <f>IF('BIFUbC-petroleum-diesel'!D16&gt;0,'E-petroleum diesel'!D64/'BIFUbC-petroleum-diesel'!D16,1)</f>
        <v>1</v>
      </c>
      <c r="E16" s="299">
        <f>IF('BIFUbC-petroleum-diesel'!E16&gt;0,'E-petroleum diesel'!E64/'BIFUbC-petroleum-diesel'!E16,1)</f>
        <v>1</v>
      </c>
      <c r="F16" s="299">
        <f>IF('BIFUbC-petroleum-diesel'!F16&gt;0,'E-petroleum diesel'!F64/'BIFUbC-petroleum-diesel'!F16,1)</f>
        <v>1</v>
      </c>
      <c r="G16" s="299">
        <f>IF('BIFUbC-petroleum-diesel'!G16&gt;0,'E-petroleum diesel'!G64/'BIFUbC-petroleum-diesel'!G16,1)</f>
        <v>1</v>
      </c>
      <c r="H16" s="299">
        <f>IF('BIFUbC-petroleum-diesel'!H16&gt;0,'E-petroleum diesel'!H64/'BIFUbC-petroleum-diesel'!H16,1)</f>
        <v>1</v>
      </c>
      <c r="I16" s="299">
        <f>IF('BIFUbC-petroleum-diesel'!I16&gt;0,'E-petroleum diesel'!I64/'BIFUbC-petroleum-diesel'!I16,1)</f>
        <v>1</v>
      </c>
      <c r="J16" s="299">
        <f>IF('BIFUbC-petroleum-diesel'!J16&gt;0,'E-petroleum diesel'!J64/'BIFUbC-petroleum-diesel'!J16,1)</f>
        <v>1</v>
      </c>
      <c r="K16" s="299">
        <f>IF('BIFUbC-petroleum-diesel'!K16&gt;0,'E-petroleum diesel'!K64/'BIFUbC-petroleum-diesel'!K16,1)</f>
        <v>1</v>
      </c>
      <c r="L16" s="299">
        <f>IF('BIFUbC-petroleum-diesel'!L16&gt;0,'E-petroleum diesel'!L64/'BIFUbC-petroleum-diesel'!L16,1)</f>
        <v>1</v>
      </c>
      <c r="M16" s="299">
        <f>IF('BIFUbC-petroleum-diesel'!M16&gt;0,'E-petroleum diesel'!M64/'BIFUbC-petroleum-diesel'!M16,1)</f>
        <v>1</v>
      </c>
      <c r="N16" s="299">
        <f>IF('BIFUbC-petroleum-diesel'!N16&gt;0,'E-petroleum diesel'!N64/'BIFUbC-petroleum-diesel'!N16,1)</f>
        <v>1</v>
      </c>
      <c r="O16" s="299">
        <f>IF('BIFUbC-petroleum-diesel'!O16&gt;0,'E-petroleum diesel'!O64/'BIFUbC-petroleum-diesel'!O16,1)</f>
        <v>1</v>
      </c>
      <c r="P16" s="299">
        <f>IF('BIFUbC-petroleum-diesel'!P16&gt;0,'E-petroleum diesel'!P64/'BIFUbC-petroleum-diesel'!P16,1)</f>
        <v>1</v>
      </c>
      <c r="Q16" s="299">
        <f>IF('BIFUbC-petroleum-diesel'!Q16&gt;0,'E-petroleum diesel'!Q64/'BIFUbC-petroleum-diesel'!Q16,1)</f>
        <v>1</v>
      </c>
      <c r="R16" s="299">
        <f>IF('BIFUbC-petroleum-diesel'!R16&gt;0,'E-petroleum diesel'!R64/'BIFUbC-petroleum-diesel'!R16,1)</f>
        <v>1</v>
      </c>
      <c r="S16" s="299">
        <f>IF('BIFUbC-petroleum-diesel'!S16&gt;0,'E-petroleum diesel'!S64/'BIFUbC-petroleum-diesel'!S16,1)</f>
        <v>1</v>
      </c>
      <c r="T16" s="299">
        <f>IF('BIFUbC-petroleum-diesel'!T16&gt;0,'E-petroleum diesel'!T64/'BIFUbC-petroleum-diesel'!T16,1)</f>
        <v>1</v>
      </c>
      <c r="U16" s="299">
        <f>IF('BIFUbC-petroleum-diesel'!U16&gt;0,'E-petroleum diesel'!U64/'BIFUbC-petroleum-diesel'!U16,1)</f>
        <v>1</v>
      </c>
      <c r="V16" s="299">
        <f>IF('BIFUbC-petroleum-diesel'!V16&gt;0,'E-petroleum diesel'!V64/'BIFUbC-petroleum-diesel'!V16,1)</f>
        <v>1</v>
      </c>
      <c r="W16" s="299">
        <f>IF('BIFUbC-petroleum-diesel'!W16&gt;0,'E-petroleum diesel'!W64/'BIFUbC-petroleum-diesel'!W16,1)</f>
        <v>1</v>
      </c>
      <c r="X16" s="299">
        <f>IF('BIFUbC-petroleum-diesel'!X16&gt;0,'E-petroleum diesel'!X64/'BIFUbC-petroleum-diesel'!X16,1)</f>
        <v>1</v>
      </c>
      <c r="Y16" s="299">
        <f>IF('BIFUbC-petroleum-diesel'!Y16&gt;0,'E-petroleum diesel'!Y64/'BIFUbC-petroleum-diesel'!Y16,1)</f>
        <v>1</v>
      </c>
      <c r="Z16" s="299">
        <f>IF('BIFUbC-petroleum-diesel'!Z16&gt;0,'E-petroleum diesel'!Z64/'BIFUbC-petroleum-diesel'!Z16,1)</f>
        <v>1</v>
      </c>
      <c r="AA16" s="299">
        <f>IF('BIFUbC-petroleum-diesel'!AA16&gt;0,'E-petroleum diesel'!AA64/'BIFUbC-petroleum-diesel'!AA16,1)</f>
        <v>1</v>
      </c>
      <c r="AB16" s="299">
        <f>IF('BIFUbC-petroleum-diesel'!AB16&gt;0,'E-petroleum diesel'!AB64/'BIFUbC-petroleum-diesel'!AB16,1)</f>
        <v>1</v>
      </c>
      <c r="AC16" s="299">
        <f>IF('BIFUbC-petroleum-diesel'!AC16&gt;0,'E-petroleum diesel'!AC64/'BIFUbC-petroleum-diesel'!AC16,1)</f>
        <v>1</v>
      </c>
      <c r="AD16" s="299">
        <f>IF('BIFUbC-petroleum-diesel'!AD16&gt;0,'E-petroleum diesel'!AD64/'BIFUbC-petroleum-diesel'!AD16,1)</f>
        <v>1</v>
      </c>
      <c r="AE16" s="299">
        <f>IF('BIFUbC-petroleum-diesel'!AE16&gt;0,'E-petroleum diesel'!AE64/'BIFUbC-petroleum-diesel'!AE16,1)</f>
        <v>1</v>
      </c>
      <c r="AF16" s="299">
        <f>IF('BIFUbC-petroleum-diesel'!AF16&gt;0,'E-petroleum diesel'!AF64/'BIFUbC-petroleum-diesel'!AF16,1)</f>
        <v>1</v>
      </c>
      <c r="AG16" s="299">
        <f>IF('BIFUbC-petroleum-diesel'!AG16&gt;0,'E-petroleum diesel'!AG64/'BIFUbC-petroleum-diesel'!AG16,1)</f>
        <v>1</v>
      </c>
      <c r="AH16" s="299">
        <f>IF('BIFUbC-petroleum-diesel'!AH16&gt;0,'E-petroleum diesel'!AH64/'BIFUbC-petroleum-diesel'!AH16,1)</f>
        <v>1</v>
      </c>
      <c r="AI16" s="299">
        <f>IF('BIFUbC-petroleum-diesel'!AI16&gt;0,'E-petroleum diesel'!AI64/'BIFUbC-petroleum-diesel'!AI16,1)</f>
        <v>1</v>
      </c>
      <c r="AJ16" s="299">
        <f>IF('BIFUbC-petroleum-diesel'!AJ16&gt;0,'E-petroleum diesel'!AJ64/'BIFUbC-petroleum-diesel'!AJ16,1)</f>
        <v>1</v>
      </c>
      <c r="AK16" s="299">
        <f>IF('BIFUbC-petroleum-diesel'!AK16&gt;0,'E-petroleum diesel'!AK64/'BIFUbC-petroleum-diesel'!AK16,1)</f>
        <v>1</v>
      </c>
      <c r="AL16" s="299">
        <f>IF('BIFUbC-petroleum-diesel'!AL16&gt;0,'E-petroleum diesel'!AL64/'BIFUbC-petroleum-diesel'!AL16,1)</f>
        <v>1</v>
      </c>
      <c r="AM16" s="299">
        <f>IF('BIFUbC-petroleum-diesel'!AM16&gt;0,'E-petroleum diesel'!AM64/'BIFUbC-petroleum-diesel'!AM16,1)</f>
        <v>1</v>
      </c>
      <c r="AN16" s="299">
        <f>IF('BIFUbC-petroleum-diesel'!AN16&gt;0,'E-petroleum diesel'!AN64/'BIFUbC-petroleum-diesel'!AN16,1)</f>
        <v>1</v>
      </c>
      <c r="AO16" s="299">
        <f>IF('BIFUbC-petroleum-diesel'!AO16&gt;0,'E-petroleum diesel'!AO64/'BIFUbC-petroleum-diesel'!AO16,1)</f>
        <v>1</v>
      </c>
      <c r="AP16" s="299">
        <f>IF('BIFUbC-petroleum-diesel'!AP16&gt;0,'E-petroleum diesel'!AP64/'BIFUbC-petroleum-diesel'!AP16,1)</f>
        <v>1</v>
      </c>
      <c r="AQ16" s="299">
        <f>IF('BIFUbC-petroleum-diesel'!AQ16&gt;0,'E-petroleum diesel'!AQ64/'BIFUbC-petroleum-diesel'!AQ16,1)</f>
        <v>1</v>
      </c>
    </row>
    <row r="17" spans="1:43" x14ac:dyDescent="0.2">
      <c r="A17" s="299" t="s">
        <v>104</v>
      </c>
      <c r="B17" s="299">
        <f>IF('BIFUbC-petroleum-diesel'!B17&gt;0,'E-petroleum diesel'!B65/'BIFUbC-petroleum-diesel'!B17,1)</f>
        <v>1</v>
      </c>
      <c r="C17" s="299">
        <f>IF('BIFUbC-petroleum-diesel'!C17&gt;0,'E-petroleum diesel'!C65/'BIFUbC-petroleum-diesel'!C17,1)</f>
        <v>1</v>
      </c>
      <c r="D17" s="299">
        <f>IF('BIFUbC-petroleum-diesel'!D17&gt;0,'E-petroleum diesel'!D65/'BIFUbC-petroleum-diesel'!D17,1)</f>
        <v>1</v>
      </c>
      <c r="E17" s="299">
        <f>IF('BIFUbC-petroleum-diesel'!E17&gt;0,'E-petroleum diesel'!E65/'BIFUbC-petroleum-diesel'!E17,1)</f>
        <v>1</v>
      </c>
      <c r="F17" s="299">
        <f>IF('BIFUbC-petroleum-diesel'!F17&gt;0,'E-petroleum diesel'!F65/'BIFUbC-petroleum-diesel'!F17,1)</f>
        <v>1</v>
      </c>
      <c r="G17" s="299">
        <f>IF('BIFUbC-petroleum-diesel'!G17&gt;0,'E-petroleum diesel'!G65/'BIFUbC-petroleum-diesel'!G17,1)</f>
        <v>1</v>
      </c>
      <c r="H17" s="299">
        <f>IF('BIFUbC-petroleum-diesel'!H17&gt;0,'E-petroleum diesel'!H65/'BIFUbC-petroleum-diesel'!H17,1)</f>
        <v>1</v>
      </c>
      <c r="I17" s="299">
        <f>IF('BIFUbC-petroleum-diesel'!I17&gt;0,'E-petroleum diesel'!I65/'BIFUbC-petroleum-diesel'!I17,1)</f>
        <v>1</v>
      </c>
      <c r="J17" s="299">
        <f>IF('BIFUbC-petroleum-diesel'!J17&gt;0,'E-petroleum diesel'!J65/'BIFUbC-petroleum-diesel'!J17,1)</f>
        <v>1</v>
      </c>
      <c r="K17" s="299">
        <f>IF('BIFUbC-petroleum-diesel'!K17&gt;0,'E-petroleum diesel'!K65/'BIFUbC-petroleum-diesel'!K17,1)</f>
        <v>1</v>
      </c>
      <c r="L17" s="299">
        <f>IF('BIFUbC-petroleum-diesel'!L17&gt;0,'E-petroleum diesel'!L65/'BIFUbC-petroleum-diesel'!L17,1)</f>
        <v>1</v>
      </c>
      <c r="M17" s="299">
        <f>IF('BIFUbC-petroleum-diesel'!M17&gt;0,'E-petroleum diesel'!M65/'BIFUbC-petroleum-diesel'!M17,1)</f>
        <v>1</v>
      </c>
      <c r="N17" s="299">
        <f>IF('BIFUbC-petroleum-diesel'!N17&gt;0,'E-petroleum diesel'!N65/'BIFUbC-petroleum-diesel'!N17,1)</f>
        <v>1</v>
      </c>
      <c r="O17" s="299">
        <f>IF('BIFUbC-petroleum-diesel'!O17&gt;0,'E-petroleum diesel'!O65/'BIFUbC-petroleum-diesel'!O17,1)</f>
        <v>1</v>
      </c>
      <c r="P17" s="299">
        <f>IF('BIFUbC-petroleum-diesel'!P17&gt;0,'E-petroleum diesel'!P65/'BIFUbC-petroleum-diesel'!P17,1)</f>
        <v>1</v>
      </c>
      <c r="Q17" s="299">
        <f>IF('BIFUbC-petroleum-diesel'!Q17&gt;0,'E-petroleum diesel'!Q65/'BIFUbC-petroleum-diesel'!Q17,1)</f>
        <v>1</v>
      </c>
      <c r="R17" s="299">
        <f>IF('BIFUbC-petroleum-diesel'!R17&gt;0,'E-petroleum diesel'!R65/'BIFUbC-petroleum-diesel'!R17,1)</f>
        <v>1</v>
      </c>
      <c r="S17" s="299">
        <f>IF('BIFUbC-petroleum-diesel'!S17&gt;0,'E-petroleum diesel'!S65/'BIFUbC-petroleum-diesel'!S17,1)</f>
        <v>1</v>
      </c>
      <c r="T17" s="299">
        <f>IF('BIFUbC-petroleum-diesel'!T17&gt;0,'E-petroleum diesel'!T65/'BIFUbC-petroleum-diesel'!T17,1)</f>
        <v>1</v>
      </c>
      <c r="U17" s="299">
        <f>IF('BIFUbC-petroleum-diesel'!U17&gt;0,'E-petroleum diesel'!U65/'BIFUbC-petroleum-diesel'!U17,1)</f>
        <v>1</v>
      </c>
      <c r="V17" s="299">
        <f>IF('BIFUbC-petroleum-diesel'!V17&gt;0,'E-petroleum diesel'!V65/'BIFUbC-petroleum-diesel'!V17,1)</f>
        <v>1</v>
      </c>
      <c r="W17" s="299">
        <f>IF('BIFUbC-petroleum-diesel'!W17&gt;0,'E-petroleum diesel'!W65/'BIFUbC-petroleum-diesel'!W17,1)</f>
        <v>1</v>
      </c>
      <c r="X17" s="299">
        <f>IF('BIFUbC-petroleum-diesel'!X17&gt;0,'E-petroleum diesel'!X65/'BIFUbC-petroleum-diesel'!X17,1)</f>
        <v>1</v>
      </c>
      <c r="Y17" s="299">
        <f>IF('BIFUbC-petroleum-diesel'!Y17&gt;0,'E-petroleum diesel'!Y65/'BIFUbC-petroleum-diesel'!Y17,1)</f>
        <v>1</v>
      </c>
      <c r="Z17" s="299">
        <f>IF('BIFUbC-petroleum-diesel'!Z17&gt;0,'E-petroleum diesel'!Z65/'BIFUbC-petroleum-diesel'!Z17,1)</f>
        <v>1</v>
      </c>
      <c r="AA17" s="299">
        <f>IF('BIFUbC-petroleum-diesel'!AA17&gt;0,'E-petroleum diesel'!AA65/'BIFUbC-petroleum-diesel'!AA17,1)</f>
        <v>1</v>
      </c>
      <c r="AB17" s="299">
        <f>IF('BIFUbC-petroleum-diesel'!AB17&gt;0,'E-petroleum diesel'!AB65/'BIFUbC-petroleum-diesel'!AB17,1)</f>
        <v>1</v>
      </c>
      <c r="AC17" s="299">
        <f>IF('BIFUbC-petroleum-diesel'!AC17&gt;0,'E-petroleum diesel'!AC65/'BIFUbC-petroleum-diesel'!AC17,1)</f>
        <v>1</v>
      </c>
      <c r="AD17" s="299">
        <f>IF('BIFUbC-petroleum-diesel'!AD17&gt;0,'E-petroleum diesel'!AD65/'BIFUbC-petroleum-diesel'!AD17,1)</f>
        <v>1</v>
      </c>
      <c r="AE17" s="299">
        <f>IF('BIFUbC-petroleum-diesel'!AE17&gt;0,'E-petroleum diesel'!AE65/'BIFUbC-petroleum-diesel'!AE17,1)</f>
        <v>1</v>
      </c>
      <c r="AF17" s="299">
        <f>IF('BIFUbC-petroleum-diesel'!AF17&gt;0,'E-petroleum diesel'!AF65/'BIFUbC-petroleum-diesel'!AF17,1)</f>
        <v>1</v>
      </c>
      <c r="AG17" s="299">
        <f>IF('BIFUbC-petroleum-diesel'!AG17&gt;0,'E-petroleum diesel'!AG65/'BIFUbC-petroleum-diesel'!AG17,1)</f>
        <v>1</v>
      </c>
      <c r="AH17" s="299">
        <f>IF('BIFUbC-petroleum-diesel'!AH17&gt;0,'E-petroleum diesel'!AH65/'BIFUbC-petroleum-diesel'!AH17,1)</f>
        <v>1</v>
      </c>
      <c r="AI17" s="299">
        <f>IF('BIFUbC-petroleum-diesel'!AI17&gt;0,'E-petroleum diesel'!AI65/'BIFUbC-petroleum-diesel'!AI17,1)</f>
        <v>1</v>
      </c>
      <c r="AJ17" s="299">
        <f>IF('BIFUbC-petroleum-diesel'!AJ17&gt;0,'E-petroleum diesel'!AJ65/'BIFUbC-petroleum-diesel'!AJ17,1)</f>
        <v>1</v>
      </c>
      <c r="AK17" s="299">
        <f>IF('BIFUbC-petroleum-diesel'!AK17&gt;0,'E-petroleum diesel'!AK65/'BIFUbC-petroleum-diesel'!AK17,1)</f>
        <v>1</v>
      </c>
      <c r="AL17" s="299">
        <f>IF('BIFUbC-petroleum-diesel'!AL17&gt;0,'E-petroleum diesel'!AL65/'BIFUbC-petroleum-diesel'!AL17,1)</f>
        <v>1</v>
      </c>
      <c r="AM17" s="299">
        <f>IF('BIFUbC-petroleum-diesel'!AM17&gt;0,'E-petroleum diesel'!AM65/'BIFUbC-petroleum-diesel'!AM17,1)</f>
        <v>1</v>
      </c>
      <c r="AN17" s="299">
        <f>IF('BIFUbC-petroleum-diesel'!AN17&gt;0,'E-petroleum diesel'!AN65/'BIFUbC-petroleum-diesel'!AN17,1)</f>
        <v>1</v>
      </c>
      <c r="AO17" s="299">
        <f>IF('BIFUbC-petroleum-diesel'!AO17&gt;0,'E-petroleum diesel'!AO65/'BIFUbC-petroleum-diesel'!AO17,1)</f>
        <v>1</v>
      </c>
      <c r="AP17" s="299">
        <f>IF('BIFUbC-petroleum-diesel'!AP17&gt;0,'E-petroleum diesel'!AP65/'BIFUbC-petroleum-diesel'!AP17,1)</f>
        <v>1</v>
      </c>
      <c r="AQ17" s="299">
        <f>IF('BIFUbC-petroleum-diesel'!AQ17&gt;0,'E-petroleum diesel'!AQ65/'BIFUbC-petroleum-diesel'!AQ17,1)</f>
        <v>1</v>
      </c>
    </row>
    <row r="18" spans="1:43" x14ac:dyDescent="0.2">
      <c r="A18" s="299" t="s">
        <v>105</v>
      </c>
      <c r="B18" s="299">
        <f>IF('BIFUbC-petroleum-diesel'!B18&gt;0,'E-petroleum diesel'!B66/'BIFUbC-petroleum-diesel'!B18,1)</f>
        <v>1</v>
      </c>
      <c r="C18" s="299">
        <f>IF('BIFUbC-petroleum-diesel'!C18&gt;0,'E-petroleum diesel'!C66/'BIFUbC-petroleum-diesel'!C18,1)</f>
        <v>1</v>
      </c>
      <c r="D18" s="299">
        <f>IF('BIFUbC-petroleum-diesel'!D18&gt;0,'E-petroleum diesel'!D66/'BIFUbC-petroleum-diesel'!D18,1)</f>
        <v>1</v>
      </c>
      <c r="E18" s="299">
        <f>IF('BIFUbC-petroleum-diesel'!E18&gt;0,'E-petroleum diesel'!E66/'BIFUbC-petroleum-diesel'!E18,1)</f>
        <v>1</v>
      </c>
      <c r="F18" s="299">
        <f>IF('BIFUbC-petroleum-diesel'!F18&gt;0,'E-petroleum diesel'!F66/'BIFUbC-petroleum-diesel'!F18,1)</f>
        <v>1</v>
      </c>
      <c r="G18" s="299">
        <f>IF('BIFUbC-petroleum-diesel'!G18&gt;0,'E-petroleum diesel'!G66/'BIFUbC-petroleum-diesel'!G18,1)</f>
        <v>1</v>
      </c>
      <c r="H18" s="299">
        <f>IF('BIFUbC-petroleum-diesel'!H18&gt;0,'E-petroleum diesel'!H66/'BIFUbC-petroleum-diesel'!H18,1)</f>
        <v>1</v>
      </c>
      <c r="I18" s="299">
        <f>IF('BIFUbC-petroleum-diesel'!I18&gt;0,'E-petroleum diesel'!I66/'BIFUbC-petroleum-diesel'!I18,1)</f>
        <v>1</v>
      </c>
      <c r="J18" s="299">
        <f>IF('BIFUbC-petroleum-diesel'!J18&gt;0,'E-petroleum diesel'!J66/'BIFUbC-petroleum-diesel'!J18,1)</f>
        <v>1</v>
      </c>
      <c r="K18" s="299">
        <f>IF('BIFUbC-petroleum-diesel'!K18&gt;0,'E-petroleum diesel'!K66/'BIFUbC-petroleum-diesel'!K18,1)</f>
        <v>1</v>
      </c>
      <c r="L18" s="299">
        <f>IF('BIFUbC-petroleum-diesel'!L18&gt;0,'E-petroleum diesel'!L66/'BIFUbC-petroleum-diesel'!L18,1)</f>
        <v>1</v>
      </c>
      <c r="M18" s="299">
        <f>IF('BIFUbC-petroleum-diesel'!M18&gt;0,'E-petroleum diesel'!M66/'BIFUbC-petroleum-diesel'!M18,1)</f>
        <v>1</v>
      </c>
      <c r="N18" s="299">
        <f>IF('BIFUbC-petroleum-diesel'!N18&gt;0,'E-petroleum diesel'!N66/'BIFUbC-petroleum-diesel'!N18,1)</f>
        <v>1</v>
      </c>
      <c r="O18" s="299">
        <f>IF('BIFUbC-petroleum-diesel'!O18&gt;0,'E-petroleum diesel'!O66/'BIFUbC-petroleum-diesel'!O18,1)</f>
        <v>1</v>
      </c>
      <c r="P18" s="299">
        <f>IF('BIFUbC-petroleum-diesel'!P18&gt;0,'E-petroleum diesel'!P66/'BIFUbC-petroleum-diesel'!P18,1)</f>
        <v>1</v>
      </c>
      <c r="Q18" s="299">
        <f>IF('BIFUbC-petroleum-diesel'!Q18&gt;0,'E-petroleum diesel'!Q66/'BIFUbC-petroleum-diesel'!Q18,1)</f>
        <v>1</v>
      </c>
      <c r="R18" s="299">
        <f>IF('BIFUbC-petroleum-diesel'!R18&gt;0,'E-petroleum diesel'!R66/'BIFUbC-petroleum-diesel'!R18,1)</f>
        <v>1</v>
      </c>
      <c r="S18" s="299">
        <f>IF('BIFUbC-petroleum-diesel'!S18&gt;0,'E-petroleum diesel'!S66/'BIFUbC-petroleum-diesel'!S18,1)</f>
        <v>1</v>
      </c>
      <c r="T18" s="299">
        <f>IF('BIFUbC-petroleum-diesel'!T18&gt;0,'E-petroleum diesel'!T66/'BIFUbC-petroleum-diesel'!T18,1)</f>
        <v>1</v>
      </c>
      <c r="U18" s="299">
        <f>IF('BIFUbC-petroleum-diesel'!U18&gt;0,'E-petroleum diesel'!U66/'BIFUbC-petroleum-diesel'!U18,1)</f>
        <v>1</v>
      </c>
      <c r="V18" s="299">
        <f>IF('BIFUbC-petroleum-diesel'!V18&gt;0,'E-petroleum diesel'!V66/'BIFUbC-petroleum-diesel'!V18,1)</f>
        <v>1</v>
      </c>
      <c r="W18" s="299">
        <f>IF('BIFUbC-petroleum-diesel'!W18&gt;0,'E-petroleum diesel'!W66/'BIFUbC-petroleum-diesel'!W18,1)</f>
        <v>1</v>
      </c>
      <c r="X18" s="299">
        <f>IF('BIFUbC-petroleum-diesel'!X18&gt;0,'E-petroleum diesel'!X66/'BIFUbC-petroleum-diesel'!X18,1)</f>
        <v>1</v>
      </c>
      <c r="Y18" s="299">
        <f>IF('BIFUbC-petroleum-diesel'!Y18&gt;0,'E-petroleum diesel'!Y66/'BIFUbC-petroleum-diesel'!Y18,1)</f>
        <v>1</v>
      </c>
      <c r="Z18" s="299">
        <f>IF('BIFUbC-petroleum-diesel'!Z18&gt;0,'E-petroleum diesel'!Z66/'BIFUbC-petroleum-diesel'!Z18,1)</f>
        <v>1</v>
      </c>
      <c r="AA18" s="299">
        <f>IF('BIFUbC-petroleum-diesel'!AA18&gt;0,'E-petroleum diesel'!AA66/'BIFUbC-petroleum-diesel'!AA18,1)</f>
        <v>1</v>
      </c>
      <c r="AB18" s="299">
        <f>IF('BIFUbC-petroleum-diesel'!AB18&gt;0,'E-petroleum diesel'!AB66/'BIFUbC-petroleum-diesel'!AB18,1)</f>
        <v>1</v>
      </c>
      <c r="AC18" s="299">
        <f>IF('BIFUbC-petroleum-diesel'!AC18&gt;0,'E-petroleum diesel'!AC66/'BIFUbC-petroleum-diesel'!AC18,1)</f>
        <v>1</v>
      </c>
      <c r="AD18" s="299">
        <f>IF('BIFUbC-petroleum-diesel'!AD18&gt;0,'E-petroleum diesel'!AD66/'BIFUbC-petroleum-diesel'!AD18,1)</f>
        <v>1</v>
      </c>
      <c r="AE18" s="299">
        <f>IF('BIFUbC-petroleum-diesel'!AE18&gt;0,'E-petroleum diesel'!AE66/'BIFUbC-petroleum-diesel'!AE18,1)</f>
        <v>1</v>
      </c>
      <c r="AF18" s="299">
        <f>IF('BIFUbC-petroleum-diesel'!AF18&gt;0,'E-petroleum diesel'!AF66/'BIFUbC-petroleum-diesel'!AF18,1)</f>
        <v>1</v>
      </c>
      <c r="AG18" s="299">
        <f>IF('BIFUbC-petroleum-diesel'!AG18&gt;0,'E-petroleum diesel'!AG66/'BIFUbC-petroleum-diesel'!AG18,1)</f>
        <v>1</v>
      </c>
      <c r="AH18" s="299">
        <f>IF('BIFUbC-petroleum-diesel'!AH18&gt;0,'E-petroleum diesel'!AH66/'BIFUbC-petroleum-diesel'!AH18,1)</f>
        <v>1</v>
      </c>
      <c r="AI18" s="299">
        <f>IF('BIFUbC-petroleum-diesel'!AI18&gt;0,'E-petroleum diesel'!AI66/'BIFUbC-petroleum-diesel'!AI18,1)</f>
        <v>1</v>
      </c>
      <c r="AJ18" s="299">
        <f>IF('BIFUbC-petroleum-diesel'!AJ18&gt;0,'E-petroleum diesel'!AJ66/'BIFUbC-petroleum-diesel'!AJ18,1)</f>
        <v>1</v>
      </c>
      <c r="AK18" s="299">
        <f>IF('BIFUbC-petroleum-diesel'!AK18&gt;0,'E-petroleum diesel'!AK66/'BIFUbC-petroleum-diesel'!AK18,1)</f>
        <v>1</v>
      </c>
      <c r="AL18" s="299">
        <f>IF('BIFUbC-petroleum-diesel'!AL18&gt;0,'E-petroleum diesel'!AL66/'BIFUbC-petroleum-diesel'!AL18,1)</f>
        <v>1</v>
      </c>
      <c r="AM18" s="299">
        <f>IF('BIFUbC-petroleum-diesel'!AM18&gt;0,'E-petroleum diesel'!AM66/'BIFUbC-petroleum-diesel'!AM18,1)</f>
        <v>1</v>
      </c>
      <c r="AN18" s="299">
        <f>IF('BIFUbC-petroleum-diesel'!AN18&gt;0,'E-petroleum diesel'!AN66/'BIFUbC-petroleum-diesel'!AN18,1)</f>
        <v>1</v>
      </c>
      <c r="AO18" s="299">
        <f>IF('BIFUbC-petroleum-diesel'!AO18&gt;0,'E-petroleum diesel'!AO66/'BIFUbC-petroleum-diesel'!AO18,1)</f>
        <v>1</v>
      </c>
      <c r="AP18" s="299">
        <f>IF('BIFUbC-petroleum-diesel'!AP18&gt;0,'E-petroleum diesel'!AP66/'BIFUbC-petroleum-diesel'!AP18,1)</f>
        <v>1</v>
      </c>
      <c r="AQ18" s="299">
        <f>IF('BIFUbC-petroleum-diesel'!AQ18&gt;0,'E-petroleum diesel'!AQ66/'BIFUbC-petroleum-diesel'!AQ18,1)</f>
        <v>1</v>
      </c>
    </row>
    <row r="19" spans="1:43" x14ac:dyDescent="0.2">
      <c r="A19" s="299" t="s">
        <v>106</v>
      </c>
      <c r="B19" s="299">
        <f>IF('BIFUbC-petroleum-diesel'!B19&gt;0,'E-petroleum diesel'!B67/'BIFUbC-petroleum-diesel'!B19,1)</f>
        <v>1</v>
      </c>
      <c r="C19" s="299">
        <f>IF('BIFUbC-petroleum-diesel'!C19&gt;0,'E-petroleum diesel'!C67/'BIFUbC-petroleum-diesel'!C19,1)</f>
        <v>1</v>
      </c>
      <c r="D19" s="299">
        <f>IF('BIFUbC-petroleum-diesel'!D19&gt;0,'E-petroleum diesel'!D67/'BIFUbC-petroleum-diesel'!D19,1)</f>
        <v>1</v>
      </c>
      <c r="E19" s="299">
        <f>IF('BIFUbC-petroleum-diesel'!E19&gt;0,'E-petroleum diesel'!E67/'BIFUbC-petroleum-diesel'!E19,1)</f>
        <v>1</v>
      </c>
      <c r="F19" s="299">
        <f>IF('BIFUbC-petroleum-diesel'!F19&gt;0,'E-petroleum diesel'!F67/'BIFUbC-petroleum-diesel'!F19,1)</f>
        <v>1</v>
      </c>
      <c r="G19" s="299">
        <f>IF('BIFUbC-petroleum-diesel'!G19&gt;0,'E-petroleum diesel'!G67/'BIFUbC-petroleum-diesel'!G19,1)</f>
        <v>1</v>
      </c>
      <c r="H19" s="299">
        <f>IF('BIFUbC-petroleum-diesel'!H19&gt;0,'E-petroleum diesel'!H67/'BIFUbC-petroleum-diesel'!H19,1)</f>
        <v>1</v>
      </c>
      <c r="I19" s="299">
        <f>IF('BIFUbC-petroleum-diesel'!I19&gt;0,'E-petroleum diesel'!I67/'BIFUbC-petroleum-diesel'!I19,1)</f>
        <v>1</v>
      </c>
      <c r="J19" s="299">
        <f>IF('BIFUbC-petroleum-diesel'!J19&gt;0,'E-petroleum diesel'!J67/'BIFUbC-petroleum-diesel'!J19,1)</f>
        <v>1</v>
      </c>
      <c r="K19" s="299">
        <f>IF('BIFUbC-petroleum-diesel'!K19&gt;0,'E-petroleum diesel'!K67/'BIFUbC-petroleum-diesel'!K19,1)</f>
        <v>1</v>
      </c>
      <c r="L19" s="299">
        <f>IF('BIFUbC-petroleum-diesel'!L19&gt;0,'E-petroleum diesel'!L67/'BIFUbC-petroleum-diesel'!L19,1)</f>
        <v>1</v>
      </c>
      <c r="M19" s="299">
        <f>IF('BIFUbC-petroleum-diesel'!M19&gt;0,'E-petroleum diesel'!M67/'BIFUbC-petroleum-diesel'!M19,1)</f>
        <v>1</v>
      </c>
      <c r="N19" s="299">
        <f>IF('BIFUbC-petroleum-diesel'!N19&gt;0,'E-petroleum diesel'!N67/'BIFUbC-petroleum-diesel'!N19,1)</f>
        <v>1</v>
      </c>
      <c r="O19" s="299">
        <f>IF('BIFUbC-petroleum-diesel'!O19&gt;0,'E-petroleum diesel'!O67/'BIFUbC-petroleum-diesel'!O19,1)</f>
        <v>1</v>
      </c>
      <c r="P19" s="299">
        <f>IF('BIFUbC-petroleum-diesel'!P19&gt;0,'E-petroleum diesel'!P67/'BIFUbC-petroleum-diesel'!P19,1)</f>
        <v>1</v>
      </c>
      <c r="Q19" s="299">
        <f>IF('BIFUbC-petroleum-diesel'!Q19&gt;0,'E-petroleum diesel'!Q67/'BIFUbC-petroleum-diesel'!Q19,1)</f>
        <v>1</v>
      </c>
      <c r="R19" s="299">
        <f>IF('BIFUbC-petroleum-diesel'!R19&gt;0,'E-petroleum diesel'!R67/'BIFUbC-petroleum-diesel'!R19,1)</f>
        <v>1</v>
      </c>
      <c r="S19" s="299">
        <f>IF('BIFUbC-petroleum-diesel'!S19&gt;0,'E-petroleum diesel'!S67/'BIFUbC-petroleum-diesel'!S19,1)</f>
        <v>1</v>
      </c>
      <c r="T19" s="299">
        <f>IF('BIFUbC-petroleum-diesel'!T19&gt;0,'E-petroleum diesel'!T67/'BIFUbC-petroleum-diesel'!T19,1)</f>
        <v>1</v>
      </c>
      <c r="U19" s="299">
        <f>IF('BIFUbC-petroleum-diesel'!U19&gt;0,'E-petroleum diesel'!U67/'BIFUbC-petroleum-diesel'!U19,1)</f>
        <v>1</v>
      </c>
      <c r="V19" s="299">
        <f>IF('BIFUbC-petroleum-diesel'!V19&gt;0,'E-petroleum diesel'!V67/'BIFUbC-petroleum-diesel'!V19,1)</f>
        <v>1</v>
      </c>
      <c r="W19" s="299">
        <f>IF('BIFUbC-petroleum-diesel'!W19&gt;0,'E-petroleum diesel'!W67/'BIFUbC-petroleum-diesel'!W19,1)</f>
        <v>1</v>
      </c>
      <c r="X19" s="299">
        <f>IF('BIFUbC-petroleum-diesel'!X19&gt;0,'E-petroleum diesel'!X67/'BIFUbC-petroleum-diesel'!X19,1)</f>
        <v>1</v>
      </c>
      <c r="Y19" s="299">
        <f>IF('BIFUbC-petroleum-diesel'!Y19&gt;0,'E-petroleum diesel'!Y67/'BIFUbC-petroleum-diesel'!Y19,1)</f>
        <v>1</v>
      </c>
      <c r="Z19" s="299">
        <f>IF('BIFUbC-petroleum-diesel'!Z19&gt;0,'E-petroleum diesel'!Z67/'BIFUbC-petroleum-diesel'!Z19,1)</f>
        <v>1</v>
      </c>
      <c r="AA19" s="299">
        <f>IF('BIFUbC-petroleum-diesel'!AA19&gt;0,'E-petroleum diesel'!AA67/'BIFUbC-petroleum-diesel'!AA19,1)</f>
        <v>1</v>
      </c>
      <c r="AB19" s="299">
        <f>IF('BIFUbC-petroleum-diesel'!AB19&gt;0,'E-petroleum diesel'!AB67/'BIFUbC-petroleum-diesel'!AB19,1)</f>
        <v>1</v>
      </c>
      <c r="AC19" s="299">
        <f>IF('BIFUbC-petroleum-diesel'!AC19&gt;0,'E-petroleum diesel'!AC67/'BIFUbC-petroleum-diesel'!AC19,1)</f>
        <v>1</v>
      </c>
      <c r="AD19" s="299">
        <f>IF('BIFUbC-petroleum-diesel'!AD19&gt;0,'E-petroleum diesel'!AD67/'BIFUbC-petroleum-diesel'!AD19,1)</f>
        <v>1</v>
      </c>
      <c r="AE19" s="299">
        <f>IF('BIFUbC-petroleum-diesel'!AE19&gt;0,'E-petroleum diesel'!AE67/'BIFUbC-petroleum-diesel'!AE19,1)</f>
        <v>1</v>
      </c>
      <c r="AF19" s="299">
        <f>IF('BIFUbC-petroleum-diesel'!AF19&gt;0,'E-petroleum diesel'!AF67/'BIFUbC-petroleum-diesel'!AF19,1)</f>
        <v>1</v>
      </c>
      <c r="AG19" s="299">
        <f>IF('BIFUbC-petroleum-diesel'!AG19&gt;0,'E-petroleum diesel'!AG67/'BIFUbC-petroleum-diesel'!AG19,1)</f>
        <v>1</v>
      </c>
      <c r="AH19" s="299">
        <f>IF('BIFUbC-petroleum-diesel'!AH19&gt;0,'E-petroleum diesel'!AH67/'BIFUbC-petroleum-diesel'!AH19,1)</f>
        <v>1</v>
      </c>
      <c r="AI19" s="299">
        <f>IF('BIFUbC-petroleum-diesel'!AI19&gt;0,'E-petroleum diesel'!AI67/'BIFUbC-petroleum-diesel'!AI19,1)</f>
        <v>1</v>
      </c>
      <c r="AJ19" s="299">
        <f>IF('BIFUbC-petroleum-diesel'!AJ19&gt;0,'E-petroleum diesel'!AJ67/'BIFUbC-petroleum-diesel'!AJ19,1)</f>
        <v>1</v>
      </c>
      <c r="AK19" s="299">
        <f>IF('BIFUbC-petroleum-diesel'!AK19&gt;0,'E-petroleum diesel'!AK67/'BIFUbC-petroleum-diesel'!AK19,1)</f>
        <v>1</v>
      </c>
      <c r="AL19" s="299">
        <f>IF('BIFUbC-petroleum-diesel'!AL19&gt;0,'E-petroleum diesel'!AL67/'BIFUbC-petroleum-diesel'!AL19,1)</f>
        <v>1</v>
      </c>
      <c r="AM19" s="299">
        <f>IF('BIFUbC-petroleum-diesel'!AM19&gt;0,'E-petroleum diesel'!AM67/'BIFUbC-petroleum-diesel'!AM19,1)</f>
        <v>1</v>
      </c>
      <c r="AN19" s="299">
        <f>IF('BIFUbC-petroleum-diesel'!AN19&gt;0,'E-petroleum diesel'!AN67/'BIFUbC-petroleum-diesel'!AN19,1)</f>
        <v>1</v>
      </c>
      <c r="AO19" s="299">
        <f>IF('BIFUbC-petroleum-diesel'!AO19&gt;0,'E-petroleum diesel'!AO67/'BIFUbC-petroleum-diesel'!AO19,1)</f>
        <v>1</v>
      </c>
      <c r="AP19" s="299">
        <f>IF('BIFUbC-petroleum-diesel'!AP19&gt;0,'E-petroleum diesel'!AP67/'BIFUbC-petroleum-diesel'!AP19,1)</f>
        <v>1</v>
      </c>
      <c r="AQ19" s="299">
        <f>IF('BIFUbC-petroleum-diesel'!AQ19&gt;0,'E-petroleum diesel'!AQ67/'BIFUbC-petroleum-diesel'!AQ19,1)</f>
        <v>1</v>
      </c>
    </row>
    <row r="20" spans="1:43" x14ac:dyDescent="0.2">
      <c r="A20" s="299" t="s">
        <v>107</v>
      </c>
      <c r="B20" s="299">
        <f>IF('BIFUbC-petroleum-diesel'!B20&gt;0,'E-petroleum diesel'!B68/'BIFUbC-petroleum-diesel'!B20,1)</f>
        <v>1</v>
      </c>
      <c r="C20" s="299">
        <f>IF('BIFUbC-petroleum-diesel'!C20&gt;0,'E-petroleum diesel'!C68/'BIFUbC-petroleum-diesel'!C20,1)</f>
        <v>1</v>
      </c>
      <c r="D20" s="299">
        <f>IF('BIFUbC-petroleum-diesel'!D20&gt;0,'E-petroleum diesel'!D68/'BIFUbC-petroleum-diesel'!D20,1)</f>
        <v>1</v>
      </c>
      <c r="E20" s="299">
        <f>IF('BIFUbC-petroleum-diesel'!E20&gt;0,'E-petroleum diesel'!E68/'BIFUbC-petroleum-diesel'!E20,1)</f>
        <v>1</v>
      </c>
      <c r="F20" s="299">
        <f>IF('BIFUbC-petroleum-diesel'!F20&gt;0,'E-petroleum diesel'!F68/'BIFUbC-petroleum-diesel'!F20,1)</f>
        <v>1</v>
      </c>
      <c r="G20" s="299">
        <f>IF('BIFUbC-petroleum-diesel'!G20&gt;0,'E-petroleum diesel'!G68/'BIFUbC-petroleum-diesel'!G20,1)</f>
        <v>1</v>
      </c>
      <c r="H20" s="299">
        <f>IF('BIFUbC-petroleum-diesel'!H20&gt;0,'E-petroleum diesel'!H68/'BIFUbC-petroleum-diesel'!H20,1)</f>
        <v>1</v>
      </c>
      <c r="I20" s="299">
        <f>IF('BIFUbC-petroleum-diesel'!I20&gt;0,'E-petroleum diesel'!I68/'BIFUbC-petroleum-diesel'!I20,1)</f>
        <v>1</v>
      </c>
      <c r="J20" s="299">
        <f>IF('BIFUbC-petroleum-diesel'!J20&gt;0,'E-petroleum diesel'!J68/'BIFUbC-petroleum-diesel'!J20,1)</f>
        <v>1</v>
      </c>
      <c r="K20" s="299">
        <f>IF('BIFUbC-petroleum-diesel'!K20&gt;0,'E-petroleum diesel'!K68/'BIFUbC-petroleum-diesel'!K20,1)</f>
        <v>1</v>
      </c>
      <c r="L20" s="299">
        <f>IF('BIFUbC-petroleum-diesel'!L20&gt;0,'E-petroleum diesel'!L68/'BIFUbC-petroleum-diesel'!L20,1)</f>
        <v>1</v>
      </c>
      <c r="M20" s="299">
        <f>IF('BIFUbC-petroleum-diesel'!M20&gt;0,'E-petroleum diesel'!M68/'BIFUbC-petroleum-diesel'!M20,1)</f>
        <v>1</v>
      </c>
      <c r="N20" s="299">
        <f>IF('BIFUbC-petroleum-diesel'!N20&gt;0,'E-petroleum diesel'!N68/'BIFUbC-petroleum-diesel'!N20,1)</f>
        <v>1</v>
      </c>
      <c r="O20" s="299">
        <f>IF('BIFUbC-petroleum-diesel'!O20&gt;0,'E-petroleum diesel'!O68/'BIFUbC-petroleum-diesel'!O20,1)</f>
        <v>1</v>
      </c>
      <c r="P20" s="299">
        <f>IF('BIFUbC-petroleum-diesel'!P20&gt;0,'E-petroleum diesel'!P68/'BIFUbC-petroleum-diesel'!P20,1)</f>
        <v>1</v>
      </c>
      <c r="Q20" s="299">
        <f>IF('BIFUbC-petroleum-diesel'!Q20&gt;0,'E-petroleum diesel'!Q68/'BIFUbC-petroleum-diesel'!Q20,1)</f>
        <v>1</v>
      </c>
      <c r="R20" s="299">
        <f>IF('BIFUbC-petroleum-diesel'!R20&gt;0,'E-petroleum diesel'!R68/'BIFUbC-petroleum-diesel'!R20,1)</f>
        <v>1</v>
      </c>
      <c r="S20" s="299">
        <f>IF('BIFUbC-petroleum-diesel'!S20&gt;0,'E-petroleum diesel'!S68/'BIFUbC-petroleum-diesel'!S20,1)</f>
        <v>1</v>
      </c>
      <c r="T20" s="299">
        <f>IF('BIFUbC-petroleum-diesel'!T20&gt;0,'E-petroleum diesel'!T68/'BIFUbC-petroleum-diesel'!T20,1)</f>
        <v>1</v>
      </c>
      <c r="U20" s="299">
        <f>IF('BIFUbC-petroleum-diesel'!U20&gt;0,'E-petroleum diesel'!U68/'BIFUbC-petroleum-diesel'!U20,1)</f>
        <v>1</v>
      </c>
      <c r="V20" s="299">
        <f>IF('BIFUbC-petroleum-diesel'!V20&gt;0,'E-petroleum diesel'!V68/'BIFUbC-petroleum-diesel'!V20,1)</f>
        <v>1</v>
      </c>
      <c r="W20" s="299">
        <f>IF('BIFUbC-petroleum-diesel'!W20&gt;0,'E-petroleum diesel'!W68/'BIFUbC-petroleum-diesel'!W20,1)</f>
        <v>1</v>
      </c>
      <c r="X20" s="299">
        <f>IF('BIFUbC-petroleum-diesel'!X20&gt;0,'E-petroleum diesel'!X68/'BIFUbC-petroleum-diesel'!X20,1)</f>
        <v>1</v>
      </c>
      <c r="Y20" s="299">
        <f>IF('BIFUbC-petroleum-diesel'!Y20&gt;0,'E-petroleum diesel'!Y68/'BIFUbC-petroleum-diesel'!Y20,1)</f>
        <v>1</v>
      </c>
      <c r="Z20" s="299">
        <f>IF('BIFUbC-petroleum-diesel'!Z20&gt;0,'E-petroleum diesel'!Z68/'BIFUbC-petroleum-diesel'!Z20,1)</f>
        <v>1</v>
      </c>
      <c r="AA20" s="299">
        <f>IF('BIFUbC-petroleum-diesel'!AA20&gt;0,'E-petroleum diesel'!AA68/'BIFUbC-petroleum-diesel'!AA20,1)</f>
        <v>1</v>
      </c>
      <c r="AB20" s="299">
        <f>IF('BIFUbC-petroleum-diesel'!AB20&gt;0,'E-petroleum diesel'!AB68/'BIFUbC-petroleum-diesel'!AB20,1)</f>
        <v>1</v>
      </c>
      <c r="AC20" s="299">
        <f>IF('BIFUbC-petroleum-diesel'!AC20&gt;0,'E-petroleum diesel'!AC68/'BIFUbC-petroleum-diesel'!AC20,1)</f>
        <v>1</v>
      </c>
      <c r="AD20" s="299">
        <f>IF('BIFUbC-petroleum-diesel'!AD20&gt;0,'E-petroleum diesel'!AD68/'BIFUbC-petroleum-diesel'!AD20,1)</f>
        <v>1</v>
      </c>
      <c r="AE20" s="299">
        <f>IF('BIFUbC-petroleum-diesel'!AE20&gt;0,'E-petroleum diesel'!AE68/'BIFUbC-petroleum-diesel'!AE20,1)</f>
        <v>1</v>
      </c>
      <c r="AF20" s="299">
        <f>IF('BIFUbC-petroleum-diesel'!AF20&gt;0,'E-petroleum diesel'!AF68/'BIFUbC-petroleum-diesel'!AF20,1)</f>
        <v>1</v>
      </c>
      <c r="AG20" s="299">
        <f>IF('BIFUbC-petroleum-diesel'!AG20&gt;0,'E-petroleum diesel'!AG68/'BIFUbC-petroleum-diesel'!AG20,1)</f>
        <v>1</v>
      </c>
      <c r="AH20" s="299">
        <f>IF('BIFUbC-petroleum-diesel'!AH20&gt;0,'E-petroleum diesel'!AH68/'BIFUbC-petroleum-diesel'!AH20,1)</f>
        <v>1</v>
      </c>
      <c r="AI20" s="299">
        <f>IF('BIFUbC-petroleum-diesel'!AI20&gt;0,'E-petroleum diesel'!AI68/'BIFUbC-petroleum-diesel'!AI20,1)</f>
        <v>1</v>
      </c>
      <c r="AJ20" s="299">
        <f>IF('BIFUbC-petroleum-diesel'!AJ20&gt;0,'E-petroleum diesel'!AJ68/'BIFUbC-petroleum-diesel'!AJ20,1)</f>
        <v>1</v>
      </c>
      <c r="AK20" s="299">
        <f>IF('BIFUbC-petroleum-diesel'!AK20&gt;0,'E-petroleum diesel'!AK68/'BIFUbC-petroleum-diesel'!AK20,1)</f>
        <v>1</v>
      </c>
      <c r="AL20" s="299">
        <f>IF('BIFUbC-petroleum-diesel'!AL20&gt;0,'E-petroleum diesel'!AL68/'BIFUbC-petroleum-diesel'!AL20,1)</f>
        <v>1</v>
      </c>
      <c r="AM20" s="299">
        <f>IF('BIFUbC-petroleum-diesel'!AM20&gt;0,'E-petroleum diesel'!AM68/'BIFUbC-petroleum-diesel'!AM20,1)</f>
        <v>1</v>
      </c>
      <c r="AN20" s="299">
        <f>IF('BIFUbC-petroleum-diesel'!AN20&gt;0,'E-petroleum diesel'!AN68/'BIFUbC-petroleum-diesel'!AN20,1)</f>
        <v>1</v>
      </c>
      <c r="AO20" s="299">
        <f>IF('BIFUbC-petroleum-diesel'!AO20&gt;0,'E-petroleum diesel'!AO68/'BIFUbC-petroleum-diesel'!AO20,1)</f>
        <v>1</v>
      </c>
      <c r="AP20" s="299">
        <f>IF('BIFUbC-petroleum-diesel'!AP20&gt;0,'E-petroleum diesel'!AP68/'BIFUbC-petroleum-diesel'!AP20,1)</f>
        <v>1</v>
      </c>
      <c r="AQ20" s="299">
        <f>IF('BIFUbC-petroleum-diesel'!AQ20&gt;0,'E-petroleum diesel'!AQ68/'BIFUbC-petroleum-diesel'!AQ20,1)</f>
        <v>1</v>
      </c>
    </row>
    <row r="21" spans="1:43" x14ac:dyDescent="0.2">
      <c r="A21" s="299" t="s">
        <v>108</v>
      </c>
      <c r="B21" s="299">
        <f>IF('BIFUbC-petroleum-diesel'!B21&gt;0,'E-petroleum diesel'!B69/'BIFUbC-petroleum-diesel'!B21,1)</f>
        <v>1</v>
      </c>
      <c r="C21" s="299">
        <f>IF('BIFUbC-petroleum-diesel'!C21&gt;0,'E-petroleum diesel'!C69/'BIFUbC-petroleum-diesel'!C21,1)</f>
        <v>1</v>
      </c>
      <c r="D21" s="299">
        <f>IF('BIFUbC-petroleum-diesel'!D21&gt;0,'E-petroleum diesel'!D69/'BIFUbC-petroleum-diesel'!D21,1)</f>
        <v>1</v>
      </c>
      <c r="E21" s="299">
        <f>IF('BIFUbC-petroleum-diesel'!E21&gt;0,'E-petroleum diesel'!E69/'BIFUbC-petroleum-diesel'!E21,1)</f>
        <v>1</v>
      </c>
      <c r="F21" s="299">
        <f>IF('BIFUbC-petroleum-diesel'!F21&gt;0,'E-petroleum diesel'!F69/'BIFUbC-petroleum-diesel'!F21,1)</f>
        <v>1</v>
      </c>
      <c r="G21" s="299">
        <f>IF('BIFUbC-petroleum-diesel'!G21&gt;0,'E-petroleum diesel'!G69/'BIFUbC-petroleum-diesel'!G21,1)</f>
        <v>1</v>
      </c>
      <c r="H21" s="299">
        <f>IF('BIFUbC-petroleum-diesel'!H21&gt;0,'E-petroleum diesel'!H69/'BIFUbC-petroleum-diesel'!H21,1)</f>
        <v>1</v>
      </c>
      <c r="I21" s="299">
        <f>IF('BIFUbC-petroleum-diesel'!I21&gt;0,'E-petroleum diesel'!I69/'BIFUbC-petroleum-diesel'!I21,1)</f>
        <v>1</v>
      </c>
      <c r="J21" s="299">
        <f>IF('BIFUbC-petroleum-diesel'!J21&gt;0,'E-petroleum diesel'!J69/'BIFUbC-petroleum-diesel'!J21,1)</f>
        <v>1</v>
      </c>
      <c r="K21" s="299">
        <f>IF('BIFUbC-petroleum-diesel'!K21&gt;0,'E-petroleum diesel'!K69/'BIFUbC-petroleum-diesel'!K21,1)</f>
        <v>1</v>
      </c>
      <c r="L21" s="299">
        <f>IF('BIFUbC-petroleum-diesel'!L21&gt;0,'E-petroleum diesel'!L69/'BIFUbC-petroleum-diesel'!L21,1)</f>
        <v>1</v>
      </c>
      <c r="M21" s="299">
        <f>IF('BIFUbC-petroleum-diesel'!M21&gt;0,'E-petroleum diesel'!M69/'BIFUbC-petroleum-diesel'!M21,1)</f>
        <v>1</v>
      </c>
      <c r="N21" s="299">
        <f>IF('BIFUbC-petroleum-diesel'!N21&gt;0,'E-petroleum diesel'!N69/'BIFUbC-petroleum-diesel'!N21,1)</f>
        <v>1</v>
      </c>
      <c r="O21" s="299">
        <f>IF('BIFUbC-petroleum-diesel'!O21&gt;0,'E-petroleum diesel'!O69/'BIFUbC-petroleum-diesel'!O21,1)</f>
        <v>1</v>
      </c>
      <c r="P21" s="299">
        <f>IF('BIFUbC-petroleum-diesel'!P21&gt;0,'E-petroleum diesel'!P69/'BIFUbC-petroleum-diesel'!P21,1)</f>
        <v>1</v>
      </c>
      <c r="Q21" s="299">
        <f>IF('BIFUbC-petroleum-diesel'!Q21&gt;0,'E-petroleum diesel'!Q69/'BIFUbC-petroleum-diesel'!Q21,1)</f>
        <v>1</v>
      </c>
      <c r="R21" s="299">
        <f>IF('BIFUbC-petroleum-diesel'!R21&gt;0,'E-petroleum diesel'!R69/'BIFUbC-petroleum-diesel'!R21,1)</f>
        <v>1</v>
      </c>
      <c r="S21" s="299">
        <f>IF('BIFUbC-petroleum-diesel'!S21&gt;0,'E-petroleum diesel'!S69/'BIFUbC-petroleum-diesel'!S21,1)</f>
        <v>1</v>
      </c>
      <c r="T21" s="299">
        <f>IF('BIFUbC-petroleum-diesel'!T21&gt;0,'E-petroleum diesel'!T69/'BIFUbC-petroleum-diesel'!T21,1)</f>
        <v>1</v>
      </c>
      <c r="U21" s="299">
        <f>IF('BIFUbC-petroleum-diesel'!U21&gt;0,'E-petroleum diesel'!U69/'BIFUbC-petroleum-diesel'!U21,1)</f>
        <v>1</v>
      </c>
      <c r="V21" s="299">
        <f>IF('BIFUbC-petroleum-diesel'!V21&gt;0,'E-petroleum diesel'!V69/'BIFUbC-petroleum-diesel'!V21,1)</f>
        <v>1</v>
      </c>
      <c r="W21" s="299">
        <f>IF('BIFUbC-petroleum-diesel'!W21&gt;0,'E-petroleum diesel'!W69/'BIFUbC-petroleum-diesel'!W21,1)</f>
        <v>1</v>
      </c>
      <c r="X21" s="299">
        <f>IF('BIFUbC-petroleum-diesel'!X21&gt;0,'E-petroleum diesel'!X69/'BIFUbC-petroleum-diesel'!X21,1)</f>
        <v>1</v>
      </c>
      <c r="Y21" s="299">
        <f>IF('BIFUbC-petroleum-diesel'!Y21&gt;0,'E-petroleum diesel'!Y69/'BIFUbC-petroleum-diesel'!Y21,1)</f>
        <v>1</v>
      </c>
      <c r="Z21" s="299">
        <f>IF('BIFUbC-petroleum-diesel'!Z21&gt;0,'E-petroleum diesel'!Z69/'BIFUbC-petroleum-diesel'!Z21,1)</f>
        <v>1</v>
      </c>
      <c r="AA21" s="299">
        <f>IF('BIFUbC-petroleum-diesel'!AA21&gt;0,'E-petroleum diesel'!AA69/'BIFUbC-petroleum-diesel'!AA21,1)</f>
        <v>1</v>
      </c>
      <c r="AB21" s="299">
        <f>IF('BIFUbC-petroleum-diesel'!AB21&gt;0,'E-petroleum diesel'!AB69/'BIFUbC-petroleum-diesel'!AB21,1)</f>
        <v>1</v>
      </c>
      <c r="AC21" s="299">
        <f>IF('BIFUbC-petroleum-diesel'!AC21&gt;0,'E-petroleum diesel'!AC69/'BIFUbC-petroleum-diesel'!AC21,1)</f>
        <v>1</v>
      </c>
      <c r="AD21" s="299">
        <f>IF('BIFUbC-petroleum-diesel'!AD21&gt;0,'E-petroleum diesel'!AD69/'BIFUbC-petroleum-diesel'!AD21,1)</f>
        <v>1</v>
      </c>
      <c r="AE21" s="299">
        <f>IF('BIFUbC-petroleum-diesel'!AE21&gt;0,'E-petroleum diesel'!AE69/'BIFUbC-petroleum-diesel'!AE21,1)</f>
        <v>1</v>
      </c>
      <c r="AF21" s="299">
        <f>IF('BIFUbC-petroleum-diesel'!AF21&gt;0,'E-petroleum diesel'!AF69/'BIFUbC-petroleum-diesel'!AF21,1)</f>
        <v>1</v>
      </c>
      <c r="AG21" s="299">
        <f>IF('BIFUbC-petroleum-diesel'!AG21&gt;0,'E-petroleum diesel'!AG69/'BIFUbC-petroleum-diesel'!AG21,1)</f>
        <v>1</v>
      </c>
      <c r="AH21" s="299">
        <f>IF('BIFUbC-petroleum-diesel'!AH21&gt;0,'E-petroleum diesel'!AH69/'BIFUbC-petroleum-diesel'!AH21,1)</f>
        <v>1</v>
      </c>
      <c r="AI21" s="299">
        <f>IF('BIFUbC-petroleum-diesel'!AI21&gt;0,'E-petroleum diesel'!AI69/'BIFUbC-petroleum-diesel'!AI21,1)</f>
        <v>1</v>
      </c>
      <c r="AJ21" s="299">
        <f>IF('BIFUbC-petroleum-diesel'!AJ21&gt;0,'E-petroleum diesel'!AJ69/'BIFUbC-petroleum-diesel'!AJ21,1)</f>
        <v>1</v>
      </c>
      <c r="AK21" s="299">
        <f>IF('BIFUbC-petroleum-diesel'!AK21&gt;0,'E-petroleum diesel'!AK69/'BIFUbC-petroleum-diesel'!AK21,1)</f>
        <v>1</v>
      </c>
      <c r="AL21" s="299">
        <f>IF('BIFUbC-petroleum-diesel'!AL21&gt;0,'E-petroleum diesel'!AL69/'BIFUbC-petroleum-diesel'!AL21,1)</f>
        <v>1</v>
      </c>
      <c r="AM21" s="299">
        <f>IF('BIFUbC-petroleum-diesel'!AM21&gt;0,'E-petroleum diesel'!AM69/'BIFUbC-petroleum-diesel'!AM21,1)</f>
        <v>1</v>
      </c>
      <c r="AN21" s="299">
        <f>IF('BIFUbC-petroleum-diesel'!AN21&gt;0,'E-petroleum diesel'!AN69/'BIFUbC-petroleum-diesel'!AN21,1)</f>
        <v>1</v>
      </c>
      <c r="AO21" s="299">
        <f>IF('BIFUbC-petroleum-diesel'!AO21&gt;0,'E-petroleum diesel'!AO69/'BIFUbC-petroleum-diesel'!AO21,1)</f>
        <v>1</v>
      </c>
      <c r="AP21" s="299">
        <f>IF('BIFUbC-petroleum-diesel'!AP21&gt;0,'E-petroleum diesel'!AP69/'BIFUbC-petroleum-diesel'!AP21,1)</f>
        <v>1</v>
      </c>
      <c r="AQ21" s="299">
        <f>IF('BIFUbC-petroleum-diesel'!AQ21&gt;0,'E-petroleum diesel'!AQ69/'BIFUbC-petroleum-diesel'!AQ21,1)</f>
        <v>1</v>
      </c>
    </row>
    <row r="22" spans="1:43" x14ac:dyDescent="0.2">
      <c r="A22" s="299" t="s">
        <v>109</v>
      </c>
      <c r="B22" s="299">
        <f>IF('BIFUbC-petroleum-diesel'!B22&gt;0,'E-petroleum diesel'!B70/'BIFUbC-petroleum-diesel'!B22,1)</f>
        <v>1</v>
      </c>
      <c r="C22" s="299">
        <f>IF('BIFUbC-petroleum-diesel'!C22&gt;0,'E-petroleum diesel'!C70/'BIFUbC-petroleum-diesel'!C22,1)</f>
        <v>1</v>
      </c>
      <c r="D22" s="299">
        <f>IF('BIFUbC-petroleum-diesel'!D22&gt;0,'E-petroleum diesel'!D70/'BIFUbC-petroleum-diesel'!D22,1)</f>
        <v>1</v>
      </c>
      <c r="E22" s="299">
        <f>IF('BIFUbC-petroleum-diesel'!E22&gt;0,'E-petroleum diesel'!E70/'BIFUbC-petroleum-diesel'!E22,1)</f>
        <v>1</v>
      </c>
      <c r="F22" s="299">
        <f>IF('BIFUbC-petroleum-diesel'!F22&gt;0,'E-petroleum diesel'!F70/'BIFUbC-petroleum-diesel'!F22,1)</f>
        <v>1</v>
      </c>
      <c r="G22" s="299">
        <f>IF('BIFUbC-petroleum-diesel'!G22&gt;0,'E-petroleum diesel'!G70/'BIFUbC-petroleum-diesel'!G22,1)</f>
        <v>1</v>
      </c>
      <c r="H22" s="299">
        <f>IF('BIFUbC-petroleum-diesel'!H22&gt;0,'E-petroleum diesel'!H70/'BIFUbC-petroleum-diesel'!H22,1)</f>
        <v>1</v>
      </c>
      <c r="I22" s="299">
        <f>IF('BIFUbC-petroleum-diesel'!I22&gt;0,'E-petroleum diesel'!I70/'BIFUbC-petroleum-diesel'!I22,1)</f>
        <v>1</v>
      </c>
      <c r="J22" s="299">
        <f>IF('BIFUbC-petroleum-diesel'!J22&gt;0,'E-petroleum diesel'!J70/'BIFUbC-petroleum-diesel'!J22,1)</f>
        <v>1</v>
      </c>
      <c r="K22" s="299">
        <f>IF('BIFUbC-petroleum-diesel'!K22&gt;0,'E-petroleum diesel'!K70/'BIFUbC-petroleum-diesel'!K22,1)</f>
        <v>1</v>
      </c>
      <c r="L22" s="299">
        <f>IF('BIFUbC-petroleum-diesel'!L22&gt;0,'E-petroleum diesel'!L70/'BIFUbC-petroleum-diesel'!L22,1)</f>
        <v>1</v>
      </c>
      <c r="M22" s="299">
        <f>IF('BIFUbC-petroleum-diesel'!M22&gt;0,'E-petroleum diesel'!M70/'BIFUbC-petroleum-diesel'!M22,1)</f>
        <v>1</v>
      </c>
      <c r="N22" s="299">
        <f>IF('BIFUbC-petroleum-diesel'!N22&gt;0,'E-petroleum diesel'!N70/'BIFUbC-petroleum-diesel'!N22,1)</f>
        <v>1</v>
      </c>
      <c r="O22" s="299">
        <f>IF('BIFUbC-petroleum-diesel'!O22&gt;0,'E-petroleum diesel'!O70/'BIFUbC-petroleum-diesel'!O22,1)</f>
        <v>1</v>
      </c>
      <c r="P22" s="299">
        <f>IF('BIFUbC-petroleum-diesel'!P22&gt;0,'E-petroleum diesel'!P70/'BIFUbC-petroleum-diesel'!P22,1)</f>
        <v>1</v>
      </c>
      <c r="Q22" s="299">
        <f>IF('BIFUbC-petroleum-diesel'!Q22&gt;0,'E-petroleum diesel'!Q70/'BIFUbC-petroleum-diesel'!Q22,1)</f>
        <v>1</v>
      </c>
      <c r="R22" s="299">
        <f>IF('BIFUbC-petroleum-diesel'!R22&gt;0,'E-petroleum diesel'!R70/'BIFUbC-petroleum-diesel'!R22,1)</f>
        <v>1</v>
      </c>
      <c r="S22" s="299">
        <f>IF('BIFUbC-petroleum-diesel'!S22&gt;0,'E-petroleum diesel'!S70/'BIFUbC-petroleum-diesel'!S22,1)</f>
        <v>1</v>
      </c>
      <c r="T22" s="299">
        <f>IF('BIFUbC-petroleum-diesel'!T22&gt;0,'E-petroleum diesel'!T70/'BIFUbC-petroleum-diesel'!T22,1)</f>
        <v>1</v>
      </c>
      <c r="U22" s="299">
        <f>IF('BIFUbC-petroleum-diesel'!U22&gt;0,'E-petroleum diesel'!U70/'BIFUbC-petroleum-diesel'!U22,1)</f>
        <v>1</v>
      </c>
      <c r="V22" s="299">
        <f>IF('BIFUbC-petroleum-diesel'!V22&gt;0,'E-petroleum diesel'!V70/'BIFUbC-petroleum-diesel'!V22,1)</f>
        <v>1</v>
      </c>
      <c r="W22" s="299">
        <f>IF('BIFUbC-petroleum-diesel'!W22&gt;0,'E-petroleum diesel'!W70/'BIFUbC-petroleum-diesel'!W22,1)</f>
        <v>1</v>
      </c>
      <c r="X22" s="299">
        <f>IF('BIFUbC-petroleum-diesel'!X22&gt;0,'E-petroleum diesel'!X70/'BIFUbC-petroleum-diesel'!X22,1)</f>
        <v>1</v>
      </c>
      <c r="Y22" s="299">
        <f>IF('BIFUbC-petroleum-diesel'!Y22&gt;0,'E-petroleum diesel'!Y70/'BIFUbC-petroleum-diesel'!Y22,1)</f>
        <v>1</v>
      </c>
      <c r="Z22" s="299">
        <f>IF('BIFUbC-petroleum-diesel'!Z22&gt;0,'E-petroleum diesel'!Z70/'BIFUbC-petroleum-diesel'!Z22,1)</f>
        <v>1</v>
      </c>
      <c r="AA22" s="299">
        <f>IF('BIFUbC-petroleum-diesel'!AA22&gt;0,'E-petroleum diesel'!AA70/'BIFUbC-petroleum-diesel'!AA22,1)</f>
        <v>1</v>
      </c>
      <c r="AB22" s="299">
        <f>IF('BIFUbC-petroleum-diesel'!AB22&gt;0,'E-petroleum diesel'!AB70/'BIFUbC-petroleum-diesel'!AB22,1)</f>
        <v>1</v>
      </c>
      <c r="AC22" s="299">
        <f>IF('BIFUbC-petroleum-diesel'!AC22&gt;0,'E-petroleum diesel'!AC70/'BIFUbC-petroleum-diesel'!AC22,1)</f>
        <v>1</v>
      </c>
      <c r="AD22" s="299">
        <f>IF('BIFUbC-petroleum-diesel'!AD22&gt;0,'E-petroleum diesel'!AD70/'BIFUbC-petroleum-diesel'!AD22,1)</f>
        <v>1</v>
      </c>
      <c r="AE22" s="299">
        <f>IF('BIFUbC-petroleum-diesel'!AE22&gt;0,'E-petroleum diesel'!AE70/'BIFUbC-petroleum-diesel'!AE22,1)</f>
        <v>1</v>
      </c>
      <c r="AF22" s="299">
        <f>IF('BIFUbC-petroleum-diesel'!AF22&gt;0,'E-petroleum diesel'!AF70/'BIFUbC-petroleum-diesel'!AF22,1)</f>
        <v>1</v>
      </c>
      <c r="AG22" s="299">
        <f>IF('BIFUbC-petroleum-diesel'!AG22&gt;0,'E-petroleum diesel'!AG70/'BIFUbC-petroleum-diesel'!AG22,1)</f>
        <v>1</v>
      </c>
      <c r="AH22" s="299">
        <f>IF('BIFUbC-petroleum-diesel'!AH22&gt;0,'E-petroleum diesel'!AH70/'BIFUbC-petroleum-diesel'!AH22,1)</f>
        <v>1</v>
      </c>
      <c r="AI22" s="299">
        <f>IF('BIFUbC-petroleum-diesel'!AI22&gt;0,'E-petroleum diesel'!AI70/'BIFUbC-petroleum-diesel'!AI22,1)</f>
        <v>1</v>
      </c>
      <c r="AJ22" s="299">
        <f>IF('BIFUbC-petroleum-diesel'!AJ22&gt;0,'E-petroleum diesel'!AJ70/'BIFUbC-petroleum-diesel'!AJ22,1)</f>
        <v>1</v>
      </c>
      <c r="AK22" s="299">
        <f>IF('BIFUbC-petroleum-diesel'!AK22&gt;0,'E-petroleum diesel'!AK70/'BIFUbC-petroleum-diesel'!AK22,1)</f>
        <v>1</v>
      </c>
      <c r="AL22" s="299">
        <f>IF('BIFUbC-petroleum-diesel'!AL22&gt;0,'E-petroleum diesel'!AL70/'BIFUbC-petroleum-diesel'!AL22,1)</f>
        <v>1</v>
      </c>
      <c r="AM22" s="299">
        <f>IF('BIFUbC-petroleum-diesel'!AM22&gt;0,'E-petroleum diesel'!AM70/'BIFUbC-petroleum-diesel'!AM22,1)</f>
        <v>1</v>
      </c>
      <c r="AN22" s="299">
        <f>IF('BIFUbC-petroleum-diesel'!AN22&gt;0,'E-petroleum diesel'!AN70/'BIFUbC-petroleum-diesel'!AN22,1)</f>
        <v>1</v>
      </c>
      <c r="AO22" s="299">
        <f>IF('BIFUbC-petroleum-diesel'!AO22&gt;0,'E-petroleum diesel'!AO70/'BIFUbC-petroleum-diesel'!AO22,1)</f>
        <v>1</v>
      </c>
      <c r="AP22" s="299">
        <f>IF('BIFUbC-petroleum-diesel'!AP22&gt;0,'E-petroleum diesel'!AP70/'BIFUbC-petroleum-diesel'!AP22,1)</f>
        <v>1</v>
      </c>
      <c r="AQ22" s="299">
        <f>IF('BIFUbC-petroleum-diesel'!AQ22&gt;0,'E-petroleum diesel'!AQ70/'BIFUbC-petroleum-diesel'!AQ22,1)</f>
        <v>1</v>
      </c>
    </row>
    <row r="23" spans="1:43" x14ac:dyDescent="0.2">
      <c r="A23" s="299" t="s">
        <v>110</v>
      </c>
      <c r="B23" s="299">
        <f>IF('BIFUbC-petroleum-diesel'!B23&gt;0,'E-petroleum diesel'!B71/'BIFUbC-petroleum-diesel'!B23,1)</f>
        <v>0.98178270258628897</v>
      </c>
      <c r="C23" s="299">
        <f>IF('BIFUbC-petroleum-diesel'!C23&gt;0,'E-petroleum diesel'!C71/'BIFUbC-petroleum-diesel'!C23,1)</f>
        <v>0.96265996438790058</v>
      </c>
      <c r="D23" s="299">
        <f>IF('BIFUbC-petroleum-diesel'!D23&gt;0,'E-petroleum diesel'!D71/'BIFUbC-petroleum-diesel'!D23,1)</f>
        <v>0.96319445178822194</v>
      </c>
      <c r="E23" s="299">
        <f>IF('BIFUbC-petroleum-diesel'!E23&gt;0,'E-petroleum diesel'!E71/'BIFUbC-petroleum-diesel'!E23,1)</f>
        <v>0.96502559585568237</v>
      </c>
      <c r="F23" s="299">
        <f>IF('BIFUbC-petroleum-diesel'!F23&gt;0,'E-petroleum diesel'!F71/'BIFUbC-petroleum-diesel'!F23,1)</f>
        <v>0.96599035451280701</v>
      </c>
      <c r="G23" s="299">
        <f>IF('BIFUbC-petroleum-diesel'!G23&gt;0,'E-petroleum diesel'!G71/'BIFUbC-petroleum-diesel'!G23,1)</f>
        <v>0.96610731581241749</v>
      </c>
      <c r="H23" s="299">
        <f>IF('BIFUbC-petroleum-diesel'!H23&gt;0,'E-petroleum diesel'!H71/'BIFUbC-petroleum-diesel'!H23,1)</f>
        <v>0.96615208469964187</v>
      </c>
      <c r="I23" s="299">
        <f>IF('BIFUbC-petroleum-diesel'!I23&gt;0,'E-petroleum diesel'!I71/'BIFUbC-petroleum-diesel'!I23,1)</f>
        <v>0.96663359567774731</v>
      </c>
      <c r="J23" s="299">
        <f>IF('BIFUbC-petroleum-diesel'!J23&gt;0,'E-petroleum diesel'!J71/'BIFUbC-petroleum-diesel'!J23,1)</f>
        <v>0.96640638809009105</v>
      </c>
      <c r="K23" s="299">
        <f>IF('BIFUbC-petroleum-diesel'!K23&gt;0,'E-petroleum diesel'!K71/'BIFUbC-petroleum-diesel'!K23,1)</f>
        <v>0.96624778549657186</v>
      </c>
      <c r="L23" s="299">
        <f>IF('BIFUbC-petroleum-diesel'!L23&gt;0,'E-petroleum diesel'!L71/'BIFUbC-petroleum-diesel'!L23,1)</f>
        <v>0.96580854104607938</v>
      </c>
      <c r="M23" s="299">
        <f>IF('BIFUbC-petroleum-diesel'!M23&gt;0,'E-petroleum diesel'!M71/'BIFUbC-petroleum-diesel'!M23,1)</f>
        <v>0.96518456338788183</v>
      </c>
      <c r="N23" s="299">
        <f>IF('BIFUbC-petroleum-diesel'!N23&gt;0,'E-petroleum diesel'!N71/'BIFUbC-petroleum-diesel'!N23,1)</f>
        <v>0.96499744795935538</v>
      </c>
      <c r="O23" s="299">
        <f>IF('BIFUbC-petroleum-diesel'!O23&gt;0,'E-petroleum diesel'!O71/'BIFUbC-petroleum-diesel'!O23,1)</f>
        <v>0.9648088358950847</v>
      </c>
      <c r="P23" s="299">
        <f>IF('BIFUbC-petroleum-diesel'!P23&gt;0,'E-petroleum diesel'!P71/'BIFUbC-petroleum-diesel'!P23,1)</f>
        <v>0.9646187113042084</v>
      </c>
      <c r="Q23" s="299">
        <f>IF('BIFUbC-petroleum-diesel'!Q23&gt;0,'E-petroleum diesel'!Q71/'BIFUbC-petroleum-diesel'!Q23,1)</f>
        <v>0.96442705808576479</v>
      </c>
      <c r="R23" s="299">
        <f>IF('BIFUbC-petroleum-diesel'!R23&gt;0,'E-petroleum diesel'!R71/'BIFUbC-petroleum-diesel'!R23,1)</f>
        <v>0.96423385992537158</v>
      </c>
      <c r="S23" s="299">
        <f>IF('BIFUbC-petroleum-diesel'!S23&gt;0,'E-petroleum diesel'!S71/'BIFUbC-petroleum-diesel'!S23,1)</f>
        <v>0.9641930249264612</v>
      </c>
      <c r="T23" s="299">
        <f>IF('BIFUbC-petroleum-diesel'!T23&gt;0,'E-petroleum diesel'!T71/'BIFUbC-petroleum-diesel'!T23,1)</f>
        <v>0.96415207729807595</v>
      </c>
      <c r="U23" s="299">
        <f>IF('BIFUbC-petroleum-diesel'!U23&gt;0,'E-petroleum diesel'!U71/'BIFUbC-petroleum-diesel'!U23,1)</f>
        <v>0.96411101658826703</v>
      </c>
      <c r="V23" s="299">
        <f>IF('BIFUbC-petroleum-diesel'!V23&gt;0,'E-petroleum diesel'!V71/'BIFUbC-petroleum-diesel'!V23,1)</f>
        <v>0.96406984234265258</v>
      </c>
      <c r="W23" s="299">
        <f>IF('BIFUbC-petroleum-diesel'!W23&gt;0,'E-petroleum diesel'!W71/'BIFUbC-petroleum-diesel'!W23,1)</f>
        <v>0.96402855410440103</v>
      </c>
      <c r="X23" s="299">
        <f>IF('BIFUbC-petroleum-diesel'!X23&gt;0,'E-petroleum diesel'!X71/'BIFUbC-petroleum-diesel'!X23,1)</f>
        <v>0.96398715141421376</v>
      </c>
      <c r="Y23" s="299">
        <f>IF('BIFUbC-petroleum-diesel'!Y23&gt;0,'E-petroleum diesel'!Y71/'BIFUbC-petroleum-diesel'!Y23,1)</f>
        <v>0.96394563381030929</v>
      </c>
      <c r="Z23" s="299">
        <f>IF('BIFUbC-petroleum-diesel'!Z23&gt;0,'E-petroleum diesel'!Z71/'BIFUbC-petroleum-diesel'!Z23,1)</f>
        <v>0.96390400082840644</v>
      </c>
      <c r="AA23" s="299">
        <f>IF('BIFUbC-petroleum-diesel'!AA23&gt;0,'E-petroleum diesel'!AA71/'BIFUbC-petroleum-diesel'!AA23,1)</f>
        <v>0.96386225200170694</v>
      </c>
      <c r="AB23" s="299">
        <f>IF('BIFUbC-petroleum-diesel'!AB23&gt;0,'E-petroleum diesel'!AB71/'BIFUbC-petroleum-diesel'!AB23,1)</f>
        <v>0.96382038686087868</v>
      </c>
      <c r="AC23" s="299">
        <f>IF('BIFUbC-petroleum-diesel'!AC23&gt;0,'E-petroleum diesel'!AC71/'BIFUbC-petroleum-diesel'!AC23,1)</f>
        <v>0.96377840493403866</v>
      </c>
      <c r="AD23" s="299">
        <f>IF('BIFUbC-petroleum-diesel'!AD23&gt;0,'E-petroleum diesel'!AD71/'BIFUbC-petroleum-diesel'!AD23,1)</f>
        <v>0.9637363057467353</v>
      </c>
      <c r="AE23" s="299">
        <f>IF('BIFUbC-petroleum-diesel'!AE23&gt;0,'E-petroleum diesel'!AE71/'BIFUbC-petroleum-diesel'!AE23,1)</f>
        <v>0.96369408882193086</v>
      </c>
      <c r="AF23" s="299">
        <f>IF('BIFUbC-petroleum-diesel'!AF23&gt;0,'E-petroleum diesel'!AF71/'BIFUbC-petroleum-diesel'!AF23,1)</f>
        <v>0.96365175367998468</v>
      </c>
      <c r="AG23" s="299">
        <f>IF('BIFUbC-petroleum-diesel'!AG23&gt;0,'E-petroleum diesel'!AG71/'BIFUbC-petroleum-diesel'!AG23,1)</f>
        <v>0.96360929983863397</v>
      </c>
      <c r="AH23" s="299">
        <f>IF('BIFUbC-petroleum-diesel'!AH23&gt;0,'E-petroleum diesel'!AH71/'BIFUbC-petroleum-diesel'!AH23,1)</f>
        <v>0.96356672681297728</v>
      </c>
      <c r="AI23" s="299">
        <f>IF('BIFUbC-petroleum-diesel'!AI23&gt;0,'E-petroleum diesel'!AI71/'BIFUbC-petroleum-diesel'!AI23,1)</f>
        <v>0.96352403411545595</v>
      </c>
      <c r="AJ23" s="299">
        <f>IF('BIFUbC-petroleum-diesel'!AJ23&gt;0,'E-petroleum diesel'!AJ71/'BIFUbC-petroleum-diesel'!AJ23,1)</f>
        <v>0.96348122125583502</v>
      </c>
      <c r="AK23" s="299">
        <f>IF('BIFUbC-petroleum-diesel'!AK23&gt;0,'E-petroleum diesel'!AK71/'BIFUbC-petroleum-diesel'!AK23,1)</f>
        <v>0.96343828774118667</v>
      </c>
      <c r="AL23" s="299">
        <f>IF('BIFUbC-petroleum-diesel'!AL23&gt;0,'E-petroleum diesel'!AL71/'BIFUbC-petroleum-diesel'!AL23,1)</f>
        <v>0.96339523307586972</v>
      </c>
      <c r="AM23" s="299">
        <f>IF('BIFUbC-petroleum-diesel'!AM23&gt;0,'E-petroleum diesel'!AM71/'BIFUbC-petroleum-diesel'!AM23,1)</f>
        <v>0.96335205676151281</v>
      </c>
      <c r="AN23" s="299">
        <f>IF('BIFUbC-petroleum-diesel'!AN23&gt;0,'E-petroleum diesel'!AN71/'BIFUbC-petroleum-diesel'!AN23,1)</f>
        <v>0.96330875829699403</v>
      </c>
      <c r="AO23" s="299">
        <f>IF('BIFUbC-petroleum-diesel'!AO23&gt;0,'E-petroleum diesel'!AO71/'BIFUbC-petroleum-diesel'!AO23,1)</f>
        <v>0.96326533717842278</v>
      </c>
      <c r="AP23" s="299">
        <f>IF('BIFUbC-petroleum-diesel'!AP23&gt;0,'E-petroleum diesel'!AP71/'BIFUbC-petroleum-diesel'!AP23,1)</f>
        <v>0.96322179289912069</v>
      </c>
      <c r="AQ23" s="299">
        <f>IF('BIFUbC-petroleum-diesel'!AQ23&gt;0,'E-petroleum diesel'!AQ71/'BIFUbC-petroleum-diesel'!AQ23,1)</f>
        <v>0.96317515267337739</v>
      </c>
    </row>
    <row r="24" spans="1:43" x14ac:dyDescent="0.2">
      <c r="A24" s="299" t="s">
        <v>111</v>
      </c>
      <c r="B24" s="299">
        <f>IF('BIFUbC-petroleum-diesel'!B24&gt;0,'E-petroleum diesel'!B72/'BIFUbC-petroleum-diesel'!B24,1)</f>
        <v>1</v>
      </c>
      <c r="C24" s="299">
        <f>IF('BIFUbC-petroleum-diesel'!C24&gt;0,'E-petroleum diesel'!C72/'BIFUbC-petroleum-diesel'!C24,1)</f>
        <v>0.16418106132616606</v>
      </c>
      <c r="D24" s="299">
        <f>IF('BIFUbC-petroleum-diesel'!D24&gt;0,'E-petroleum diesel'!D72/'BIFUbC-petroleum-diesel'!D24,1)</f>
        <v>0.16402725897967857</v>
      </c>
      <c r="E24" s="299">
        <f>IF('BIFUbC-petroleum-diesel'!E24&gt;0,'E-petroleum diesel'!E72/'BIFUbC-petroleum-diesel'!E24,1)</f>
        <v>0.1662311972875809</v>
      </c>
      <c r="F24" s="299">
        <f>IF('BIFUbC-petroleum-diesel'!F24&gt;0,'E-petroleum diesel'!F72/'BIFUbC-petroleum-diesel'!F24,1)</f>
        <v>0.16974698896659243</v>
      </c>
      <c r="G24" s="299">
        <f>IF('BIFUbC-petroleum-diesel'!G24&gt;0,'E-petroleum diesel'!G72/'BIFUbC-petroleum-diesel'!G24,1)</f>
        <v>0.16962164656695744</v>
      </c>
      <c r="H24" s="299">
        <f>IF('BIFUbC-petroleum-diesel'!H24&gt;0,'E-petroleum diesel'!H72/'BIFUbC-petroleum-diesel'!H24,1)</f>
        <v>0.16942392837021086</v>
      </c>
      <c r="I24" s="299">
        <f>IF('BIFUbC-petroleum-diesel'!I24&gt;0,'E-petroleum diesel'!I72/'BIFUbC-petroleum-diesel'!I24,1)</f>
        <v>0.16988858777725127</v>
      </c>
      <c r="J24" s="299">
        <f>IF('BIFUbC-petroleum-diesel'!J24&gt;0,'E-petroleum diesel'!J72/'BIFUbC-petroleum-diesel'!J24,1)</f>
        <v>0.16960847165224593</v>
      </c>
      <c r="K24" s="299">
        <f>IF('BIFUbC-petroleum-diesel'!K24&gt;0,'E-petroleum diesel'!K72/'BIFUbC-petroleum-diesel'!K24,1)</f>
        <v>0.16940249051283476</v>
      </c>
      <c r="L24" s="299">
        <f>IF('BIFUbC-petroleum-diesel'!L24&gt;0,'E-petroleum diesel'!L72/'BIFUbC-petroleum-diesel'!L24,1)</f>
        <v>0.16890831619730418</v>
      </c>
      <c r="M24" s="299">
        <f>IF('BIFUbC-petroleum-diesel'!M24&gt;0,'E-petroleum diesel'!M72/'BIFUbC-petroleum-diesel'!M24,1)</f>
        <v>0.16823962716358584</v>
      </c>
      <c r="N24" s="299">
        <f>IF('BIFUbC-petroleum-diesel'!N24&gt;0,'E-petroleum diesel'!N72/'BIFUbC-petroleum-diesel'!N24,1)</f>
        <v>0.16802632482744778</v>
      </c>
      <c r="O24" s="299">
        <f>IF('BIFUbC-petroleum-diesel'!O24&gt;0,'E-petroleum diesel'!O72/'BIFUbC-petroleum-diesel'!O24,1)</f>
        <v>0.16781308402748274</v>
      </c>
      <c r="P24" s="299">
        <f>IF('BIFUbC-petroleum-diesel'!P24&gt;0,'E-petroleum diesel'!P72/'BIFUbC-petroleum-diesel'!P24,1)</f>
        <v>0.16759990492394719</v>
      </c>
      <c r="Q24" s="299">
        <f>IF('BIFUbC-petroleum-diesel'!Q24&gt;0,'E-petroleum diesel'!Q72/'BIFUbC-petroleum-diesel'!Q24,1)</f>
        <v>0.16738678767716683</v>
      </c>
      <c r="R24" s="299">
        <f>IF('BIFUbC-petroleum-diesel'!R24&gt;0,'E-petroleum diesel'!R72/'BIFUbC-petroleum-diesel'!R24,1)</f>
        <v>0.16717373244753631</v>
      </c>
      <c r="S24" s="299">
        <f>IF('BIFUbC-petroleum-diesel'!S24&gt;0,'E-petroleum diesel'!S72/'BIFUbC-petroleum-diesel'!S24,1)</f>
        <v>0.16711904494018373</v>
      </c>
      <c r="T24" s="299">
        <f>IF('BIFUbC-petroleum-diesel'!T24&gt;0,'E-petroleum diesel'!T72/'BIFUbC-petroleum-diesel'!T24,1)</f>
        <v>0.1670643459768659</v>
      </c>
      <c r="U24" s="299">
        <f>IF('BIFUbC-petroleum-diesel'!U24&gt;0,'E-petroleum diesel'!U72/'BIFUbC-petroleum-diesel'!U24,1)</f>
        <v>0.1670096355547846</v>
      </c>
      <c r="V24" s="299">
        <f>IF('BIFUbC-petroleum-diesel'!V24&gt;0,'E-petroleum diesel'!V72/'BIFUbC-petroleum-diesel'!V24,1)</f>
        <v>0.16695491367114076</v>
      </c>
      <c r="W24" s="299">
        <f>IF('BIFUbC-petroleum-diesel'!W24&gt;0,'E-petroleum diesel'!W72/'BIFUbC-petroleum-diesel'!W24,1)</f>
        <v>0.16690018032313408</v>
      </c>
      <c r="X24" s="299">
        <f>IF('BIFUbC-petroleum-diesel'!X24&gt;0,'E-petroleum diesel'!X72/'BIFUbC-petroleum-diesel'!X24,1)</f>
        <v>0.16684543550796341</v>
      </c>
      <c r="Y24" s="299">
        <f>IF('BIFUbC-petroleum-diesel'!Y24&gt;0,'E-petroleum diesel'!Y72/'BIFUbC-petroleum-diesel'!Y24,1)</f>
        <v>0.1667906792228265</v>
      </c>
      <c r="Z24" s="299">
        <f>IF('BIFUbC-petroleum-diesel'!Z24&gt;0,'E-petroleum diesel'!Z72/'BIFUbC-petroleum-diesel'!Z24,1)</f>
        <v>0.16673591146492017</v>
      </c>
      <c r="AA24" s="299">
        <f>IF('BIFUbC-petroleum-diesel'!AA24&gt;0,'E-petroleum diesel'!AA72/'BIFUbC-petroleum-diesel'!AA24,1)</f>
        <v>0.16668113223144013</v>
      </c>
      <c r="AB24" s="299">
        <f>IF('BIFUbC-petroleum-diesel'!AB24&gt;0,'E-petroleum diesel'!AB72/'BIFUbC-petroleum-diesel'!AB24,1)</f>
        <v>0.16662634151958106</v>
      </c>
      <c r="AC24" s="299">
        <f>IF('BIFUbC-petroleum-diesel'!AC24&gt;0,'E-petroleum diesel'!AC72/'BIFUbC-petroleum-diesel'!AC24,1)</f>
        <v>0.16657153932653693</v>
      </c>
      <c r="AD24" s="299">
        <f>IF('BIFUbC-petroleum-diesel'!AD24&gt;0,'E-petroleum diesel'!AD72/'BIFUbC-petroleum-diesel'!AD24,1)</f>
        <v>0.16651672564950018</v>
      </c>
      <c r="AE24" s="299">
        <f>IF('BIFUbC-petroleum-diesel'!AE24&gt;0,'E-petroleum diesel'!AE72/'BIFUbC-petroleum-diesel'!AE24,1)</f>
        <v>0.16646190048566273</v>
      </c>
      <c r="AF24" s="299">
        <f>IF('BIFUbC-petroleum-diesel'!AF24&gt;0,'E-petroleum diesel'!AF72/'BIFUbC-petroleum-diesel'!AF24,1)</f>
        <v>0.16640706383221521</v>
      </c>
      <c r="AG24" s="299">
        <f>IF('BIFUbC-petroleum-diesel'!AG24&gt;0,'E-petroleum diesel'!AG72/'BIFUbC-petroleum-diesel'!AG24,1)</f>
        <v>0.16635221568634728</v>
      </c>
      <c r="AH24" s="299">
        <f>IF('BIFUbC-petroleum-diesel'!AH24&gt;0,'E-petroleum diesel'!AH72/'BIFUbC-petroleum-diesel'!AH24,1)</f>
        <v>0.16629735604524762</v>
      </c>
      <c r="AI24" s="299">
        <f>IF('BIFUbC-petroleum-diesel'!AI24&gt;0,'E-petroleum diesel'!AI72/'BIFUbC-petroleum-diesel'!AI24,1)</f>
        <v>0.16624248490610388</v>
      </c>
      <c r="AJ24" s="299">
        <f>IF('BIFUbC-petroleum-diesel'!AJ24&gt;0,'E-petroleum diesel'!AJ72/'BIFUbC-petroleum-diesel'!AJ24,1)</f>
        <v>0.16618760226610277</v>
      </c>
      <c r="AK24" s="299">
        <f>IF('BIFUbC-petroleum-diesel'!AK24&gt;0,'E-petroleum diesel'!AK72/'BIFUbC-petroleum-diesel'!AK24,1)</f>
        <v>0.16613270812242981</v>
      </c>
      <c r="AL24" s="299">
        <f>IF('BIFUbC-petroleum-diesel'!AL24&gt;0,'E-petroleum diesel'!AL72/'BIFUbC-petroleum-diesel'!AL24,1)</f>
        <v>0.16607780247226969</v>
      </c>
      <c r="AM24" s="299">
        <f>IF('BIFUbC-petroleum-diesel'!AM24&gt;0,'E-petroleum diesel'!AM72/'BIFUbC-petroleum-diesel'!AM24,1)</f>
        <v>0.16602288531280596</v>
      </c>
      <c r="AN24" s="299">
        <f>IF('BIFUbC-petroleum-diesel'!AN24&gt;0,'E-petroleum diesel'!AN72/'BIFUbC-petroleum-diesel'!AN24,1)</f>
        <v>0.16596795664122121</v>
      </c>
      <c r="AO24" s="299">
        <f>IF('BIFUbC-petroleum-diesel'!AO24&gt;0,'E-petroleum diesel'!AO72/'BIFUbC-petroleum-diesel'!AO24,1)</f>
        <v>0.165913016454697</v>
      </c>
      <c r="AP24" s="299">
        <f>IF('BIFUbC-petroleum-diesel'!AP24&gt;0,'E-petroleum diesel'!AP72/'BIFUbC-petroleum-diesel'!AP24,1)</f>
        <v>0.16585806475041395</v>
      </c>
      <c r="AQ24" s="299">
        <f>IF('BIFUbC-petroleum-diesel'!AQ24&gt;0,'E-petroleum diesel'!AQ72/'BIFUbC-petroleum-diesel'!AQ24,1)</f>
        <v>0.16579157052555787</v>
      </c>
    </row>
    <row r="25" spans="1:43" x14ac:dyDescent="0.2">
      <c r="A25" s="299" t="s">
        <v>112</v>
      </c>
      <c r="B25" s="299">
        <f>IF('BIFUbC-petroleum-diesel'!B25&gt;0,'E-petroleum diesel'!B73/'BIFUbC-petroleum-diesel'!B25,1)</f>
        <v>1</v>
      </c>
      <c r="C25" s="299">
        <f>IF('BIFUbC-petroleum-diesel'!C25&gt;0,'E-petroleum diesel'!C73/'BIFUbC-petroleum-diesel'!C25,1)</f>
        <v>1</v>
      </c>
      <c r="D25" s="299">
        <f>IF('BIFUbC-petroleum-diesel'!D25&gt;0,'E-petroleum diesel'!D73/'BIFUbC-petroleum-diesel'!D25,1)</f>
        <v>1</v>
      </c>
      <c r="E25" s="299">
        <f>IF('BIFUbC-petroleum-diesel'!E25&gt;0,'E-petroleum diesel'!E73/'BIFUbC-petroleum-diesel'!E25,1)</f>
        <v>1</v>
      </c>
      <c r="F25" s="299">
        <f>IF('BIFUbC-petroleum-diesel'!F25&gt;0,'E-petroleum diesel'!F73/'BIFUbC-petroleum-diesel'!F25,1)</f>
        <v>1</v>
      </c>
      <c r="G25" s="299">
        <f>IF('BIFUbC-petroleum-diesel'!G25&gt;0,'E-petroleum diesel'!G73/'BIFUbC-petroleum-diesel'!G25,1)</f>
        <v>1</v>
      </c>
      <c r="H25" s="299">
        <f>IF('BIFUbC-petroleum-diesel'!H25&gt;0,'E-petroleum diesel'!H73/'BIFUbC-petroleum-diesel'!H25,1)</f>
        <v>1</v>
      </c>
      <c r="I25" s="299">
        <f>IF('BIFUbC-petroleum-diesel'!I25&gt;0,'E-petroleum diesel'!I73/'BIFUbC-petroleum-diesel'!I25,1)</f>
        <v>1</v>
      </c>
      <c r="J25" s="299">
        <f>IF('BIFUbC-petroleum-diesel'!J25&gt;0,'E-petroleum diesel'!J73/'BIFUbC-petroleum-diesel'!J25,1)</f>
        <v>1</v>
      </c>
      <c r="K25" s="299">
        <f>IF('BIFUbC-petroleum-diesel'!K25&gt;0,'E-petroleum diesel'!K73/'BIFUbC-petroleum-diesel'!K25,1)</f>
        <v>1</v>
      </c>
      <c r="L25" s="299">
        <f>IF('BIFUbC-petroleum-diesel'!L25&gt;0,'E-petroleum diesel'!L73/'BIFUbC-petroleum-diesel'!L25,1)</f>
        <v>1</v>
      </c>
      <c r="M25" s="299">
        <f>IF('BIFUbC-petroleum-diesel'!M25&gt;0,'E-petroleum diesel'!M73/'BIFUbC-petroleum-diesel'!M25,1)</f>
        <v>1</v>
      </c>
      <c r="N25" s="299">
        <f>IF('BIFUbC-petroleum-diesel'!N25&gt;0,'E-petroleum diesel'!N73/'BIFUbC-petroleum-diesel'!N25,1)</f>
        <v>1</v>
      </c>
      <c r="O25" s="299">
        <f>IF('BIFUbC-petroleum-diesel'!O25&gt;0,'E-petroleum diesel'!O73/'BIFUbC-petroleum-diesel'!O25,1)</f>
        <v>1</v>
      </c>
      <c r="P25" s="299">
        <f>IF('BIFUbC-petroleum-diesel'!P25&gt;0,'E-petroleum diesel'!P73/'BIFUbC-petroleum-diesel'!P25,1)</f>
        <v>1</v>
      </c>
      <c r="Q25" s="299">
        <f>IF('BIFUbC-petroleum-diesel'!Q25&gt;0,'E-petroleum diesel'!Q73/'BIFUbC-petroleum-diesel'!Q25,1)</f>
        <v>1</v>
      </c>
      <c r="R25" s="299">
        <f>IF('BIFUbC-petroleum-diesel'!R25&gt;0,'E-petroleum diesel'!R73/'BIFUbC-petroleum-diesel'!R25,1)</f>
        <v>1</v>
      </c>
      <c r="S25" s="299">
        <f>IF('BIFUbC-petroleum-diesel'!S25&gt;0,'E-petroleum diesel'!S73/'BIFUbC-petroleum-diesel'!S25,1)</f>
        <v>1</v>
      </c>
      <c r="T25" s="299">
        <f>IF('BIFUbC-petroleum-diesel'!T25&gt;0,'E-petroleum diesel'!T73/'BIFUbC-petroleum-diesel'!T25,1)</f>
        <v>1</v>
      </c>
      <c r="U25" s="299">
        <f>IF('BIFUbC-petroleum-diesel'!U25&gt;0,'E-petroleum diesel'!U73/'BIFUbC-petroleum-diesel'!U25,1)</f>
        <v>1</v>
      </c>
      <c r="V25" s="299">
        <f>IF('BIFUbC-petroleum-diesel'!V25&gt;0,'E-petroleum diesel'!V73/'BIFUbC-petroleum-diesel'!V25,1)</f>
        <v>1</v>
      </c>
      <c r="W25" s="299">
        <f>IF('BIFUbC-petroleum-diesel'!W25&gt;0,'E-petroleum diesel'!W73/'BIFUbC-petroleum-diesel'!W25,1)</f>
        <v>1</v>
      </c>
      <c r="X25" s="299">
        <f>IF('BIFUbC-petroleum-diesel'!X25&gt;0,'E-petroleum diesel'!X73/'BIFUbC-petroleum-diesel'!X25,1)</f>
        <v>1</v>
      </c>
      <c r="Y25" s="299">
        <f>IF('BIFUbC-petroleum-diesel'!Y25&gt;0,'E-petroleum diesel'!Y73/'BIFUbC-petroleum-diesel'!Y25,1)</f>
        <v>1</v>
      </c>
      <c r="Z25" s="299">
        <f>IF('BIFUbC-petroleum-diesel'!Z25&gt;0,'E-petroleum diesel'!Z73/'BIFUbC-petroleum-diesel'!Z25,1)</f>
        <v>1</v>
      </c>
      <c r="AA25" s="299">
        <f>IF('BIFUbC-petroleum-diesel'!AA25&gt;0,'E-petroleum diesel'!AA73/'BIFUbC-petroleum-diesel'!AA25,1)</f>
        <v>1</v>
      </c>
      <c r="AB25" s="299">
        <f>IF('BIFUbC-petroleum-diesel'!AB25&gt;0,'E-petroleum diesel'!AB73/'BIFUbC-petroleum-diesel'!AB25,1)</f>
        <v>1</v>
      </c>
      <c r="AC25" s="299">
        <f>IF('BIFUbC-petroleum-diesel'!AC25&gt;0,'E-petroleum diesel'!AC73/'BIFUbC-petroleum-diesel'!AC25,1)</f>
        <v>1</v>
      </c>
      <c r="AD25" s="299">
        <f>IF('BIFUbC-petroleum-diesel'!AD25&gt;0,'E-petroleum diesel'!AD73/'BIFUbC-petroleum-diesel'!AD25,1)</f>
        <v>1</v>
      </c>
      <c r="AE25" s="299">
        <f>IF('BIFUbC-petroleum-diesel'!AE25&gt;0,'E-petroleum diesel'!AE73/'BIFUbC-petroleum-diesel'!AE25,1)</f>
        <v>1</v>
      </c>
      <c r="AF25" s="299">
        <f>IF('BIFUbC-petroleum-diesel'!AF25&gt;0,'E-petroleum diesel'!AF73/'BIFUbC-petroleum-diesel'!AF25,1)</f>
        <v>1</v>
      </c>
      <c r="AG25" s="299">
        <f>IF('BIFUbC-petroleum-diesel'!AG25&gt;0,'E-petroleum diesel'!AG73/'BIFUbC-petroleum-diesel'!AG25,1)</f>
        <v>1</v>
      </c>
      <c r="AH25" s="299">
        <f>IF('BIFUbC-petroleum-diesel'!AH25&gt;0,'E-petroleum diesel'!AH73/'BIFUbC-petroleum-diesel'!AH25,1)</f>
        <v>1</v>
      </c>
      <c r="AI25" s="299">
        <f>IF('BIFUbC-petroleum-diesel'!AI25&gt;0,'E-petroleum diesel'!AI73/'BIFUbC-petroleum-diesel'!AI25,1)</f>
        <v>1</v>
      </c>
      <c r="AJ25" s="299">
        <f>IF('BIFUbC-petroleum-diesel'!AJ25&gt;0,'E-petroleum diesel'!AJ73/'BIFUbC-petroleum-diesel'!AJ25,1)</f>
        <v>1</v>
      </c>
      <c r="AK25" s="299">
        <f>IF('BIFUbC-petroleum-diesel'!AK25&gt;0,'E-petroleum diesel'!AK73/'BIFUbC-petroleum-diesel'!AK25,1)</f>
        <v>1</v>
      </c>
      <c r="AL25" s="299">
        <f>IF('BIFUbC-petroleum-diesel'!AL25&gt;0,'E-petroleum diesel'!AL73/'BIFUbC-petroleum-diesel'!AL25,1)</f>
        <v>1</v>
      </c>
      <c r="AM25" s="299">
        <f>IF('BIFUbC-petroleum-diesel'!AM25&gt;0,'E-petroleum diesel'!AM73/'BIFUbC-petroleum-diesel'!AM25,1)</f>
        <v>1</v>
      </c>
      <c r="AN25" s="299">
        <f>IF('BIFUbC-petroleum-diesel'!AN25&gt;0,'E-petroleum diesel'!AN73/'BIFUbC-petroleum-diesel'!AN25,1)</f>
        <v>1</v>
      </c>
      <c r="AO25" s="299">
        <f>IF('BIFUbC-petroleum-diesel'!AO25&gt;0,'E-petroleum diesel'!AO73/'BIFUbC-petroleum-diesel'!AO25,1)</f>
        <v>1</v>
      </c>
      <c r="AP25" s="299">
        <f>IF('BIFUbC-petroleum-diesel'!AP25&gt;0,'E-petroleum diesel'!AP73/'BIFUbC-petroleum-diesel'!AP25,1)</f>
        <v>1</v>
      </c>
      <c r="AQ25" s="299">
        <f>IF('BIFUbC-petroleum-diesel'!AQ25&gt;0,'E-petroleum diesel'!AQ73/'BIFUbC-petroleum-diesel'!AQ25,1)</f>
        <v>1</v>
      </c>
    </row>
    <row r="26" spans="1:43" x14ac:dyDescent="0.2">
      <c r="A26" s="299" t="s">
        <v>113</v>
      </c>
      <c r="B26" s="299">
        <f>IF('BIFUbC-petroleum-diesel'!B26&gt;0,'E-petroleum diesel'!B74/'BIFUbC-petroleum-diesel'!B26,1)</f>
        <v>1</v>
      </c>
      <c r="C26" s="299">
        <f>IF('BIFUbC-petroleum-diesel'!C26&gt;0,'E-petroleum diesel'!C74/'BIFUbC-petroleum-diesel'!C26,1)</f>
        <v>1</v>
      </c>
      <c r="D26" s="299">
        <f>IF('BIFUbC-petroleum-diesel'!D26&gt;0,'E-petroleum diesel'!D74/'BIFUbC-petroleum-diesel'!D26,1)</f>
        <v>1</v>
      </c>
      <c r="E26" s="299">
        <f>IF('BIFUbC-petroleum-diesel'!E26&gt;0,'E-petroleum diesel'!E74/'BIFUbC-petroleum-diesel'!E26,1)</f>
        <v>1</v>
      </c>
      <c r="F26" s="299">
        <f>IF('BIFUbC-petroleum-diesel'!F26&gt;0,'E-petroleum diesel'!F74/'BIFUbC-petroleum-diesel'!F26,1)</f>
        <v>1</v>
      </c>
      <c r="G26" s="299">
        <f>IF('BIFUbC-petroleum-diesel'!G26&gt;0,'E-petroleum diesel'!G74/'BIFUbC-petroleum-diesel'!G26,1)</f>
        <v>1</v>
      </c>
      <c r="H26" s="299">
        <f>IF('BIFUbC-petroleum-diesel'!H26&gt;0,'E-petroleum diesel'!H74/'BIFUbC-petroleum-diesel'!H26,1)</f>
        <v>1</v>
      </c>
      <c r="I26" s="299">
        <f>IF('BIFUbC-petroleum-diesel'!I26&gt;0,'E-petroleum diesel'!I74/'BIFUbC-petroleum-diesel'!I26,1)</f>
        <v>1</v>
      </c>
      <c r="J26" s="299">
        <f>IF('BIFUbC-petroleum-diesel'!J26&gt;0,'E-petroleum diesel'!J74/'BIFUbC-petroleum-diesel'!J26,1)</f>
        <v>1</v>
      </c>
      <c r="K26" s="299">
        <f>IF('BIFUbC-petroleum-diesel'!K26&gt;0,'E-petroleum diesel'!K74/'BIFUbC-petroleum-diesel'!K26,1)</f>
        <v>1</v>
      </c>
      <c r="L26" s="299">
        <f>IF('BIFUbC-petroleum-diesel'!L26&gt;0,'E-petroleum diesel'!L74/'BIFUbC-petroleum-diesel'!L26,1)</f>
        <v>1</v>
      </c>
      <c r="M26" s="299">
        <f>IF('BIFUbC-petroleum-diesel'!M26&gt;0,'E-petroleum diesel'!M74/'BIFUbC-petroleum-diesel'!M26,1)</f>
        <v>1</v>
      </c>
      <c r="N26" s="299">
        <f>IF('BIFUbC-petroleum-diesel'!N26&gt;0,'E-petroleum diesel'!N74/'BIFUbC-petroleum-diesel'!N26,1)</f>
        <v>1</v>
      </c>
      <c r="O26" s="299">
        <f>IF('BIFUbC-petroleum-diesel'!O26&gt;0,'E-petroleum diesel'!O74/'BIFUbC-petroleum-diesel'!O26,1)</f>
        <v>1</v>
      </c>
      <c r="P26" s="299">
        <f>IF('BIFUbC-petroleum-diesel'!P26&gt;0,'E-petroleum diesel'!P74/'BIFUbC-petroleum-diesel'!P26,1)</f>
        <v>1</v>
      </c>
      <c r="Q26" s="299">
        <f>IF('BIFUbC-petroleum-diesel'!Q26&gt;0,'E-petroleum diesel'!Q74/'BIFUbC-petroleum-diesel'!Q26,1)</f>
        <v>1</v>
      </c>
      <c r="R26" s="299">
        <f>IF('BIFUbC-petroleum-diesel'!R26&gt;0,'E-petroleum diesel'!R74/'BIFUbC-petroleum-diesel'!R26,1)</f>
        <v>1</v>
      </c>
      <c r="S26" s="299">
        <f>IF('BIFUbC-petroleum-diesel'!S26&gt;0,'E-petroleum diesel'!S74/'BIFUbC-petroleum-diesel'!S26,1)</f>
        <v>1</v>
      </c>
      <c r="T26" s="299">
        <f>IF('BIFUbC-petroleum-diesel'!T26&gt;0,'E-petroleum diesel'!T74/'BIFUbC-petroleum-diesel'!T26,1)</f>
        <v>1</v>
      </c>
      <c r="U26" s="299">
        <f>IF('BIFUbC-petroleum-diesel'!U26&gt;0,'E-petroleum diesel'!U74/'BIFUbC-petroleum-diesel'!U26,1)</f>
        <v>1</v>
      </c>
      <c r="V26" s="299">
        <f>IF('BIFUbC-petroleum-diesel'!V26&gt;0,'E-petroleum diesel'!V74/'BIFUbC-petroleum-diesel'!V26,1)</f>
        <v>1</v>
      </c>
      <c r="W26" s="299">
        <f>IF('BIFUbC-petroleum-diesel'!W26&gt;0,'E-petroleum diesel'!W74/'BIFUbC-petroleum-diesel'!W26,1)</f>
        <v>1</v>
      </c>
      <c r="X26" s="299">
        <f>IF('BIFUbC-petroleum-diesel'!X26&gt;0,'E-petroleum diesel'!X74/'BIFUbC-petroleum-diesel'!X26,1)</f>
        <v>1</v>
      </c>
      <c r="Y26" s="299">
        <f>IF('BIFUbC-petroleum-diesel'!Y26&gt;0,'E-petroleum diesel'!Y74/'BIFUbC-petroleum-diesel'!Y26,1)</f>
        <v>1</v>
      </c>
      <c r="Z26" s="299">
        <f>IF('BIFUbC-petroleum-diesel'!Z26&gt;0,'E-petroleum diesel'!Z74/'BIFUbC-petroleum-diesel'!Z26,1)</f>
        <v>1</v>
      </c>
      <c r="AA26" s="299">
        <f>IF('BIFUbC-petroleum-diesel'!AA26&gt;0,'E-petroleum diesel'!AA74/'BIFUbC-petroleum-diesel'!AA26,1)</f>
        <v>1</v>
      </c>
      <c r="AB26" s="299">
        <f>IF('BIFUbC-petroleum-diesel'!AB26&gt;0,'E-petroleum diesel'!AB74/'BIFUbC-petroleum-diesel'!AB26,1)</f>
        <v>1</v>
      </c>
      <c r="AC26" s="299">
        <f>IF('BIFUbC-petroleum-diesel'!AC26&gt;0,'E-petroleum diesel'!AC74/'BIFUbC-petroleum-diesel'!AC26,1)</f>
        <v>1</v>
      </c>
      <c r="AD26" s="299">
        <f>IF('BIFUbC-petroleum-diesel'!AD26&gt;0,'E-petroleum diesel'!AD74/'BIFUbC-petroleum-diesel'!AD26,1)</f>
        <v>1</v>
      </c>
      <c r="AE26" s="299">
        <f>IF('BIFUbC-petroleum-diesel'!AE26&gt;0,'E-petroleum diesel'!AE74/'BIFUbC-petroleum-diesel'!AE26,1)</f>
        <v>1</v>
      </c>
      <c r="AF26" s="299">
        <f>IF('BIFUbC-petroleum-diesel'!AF26&gt;0,'E-petroleum diesel'!AF74/'BIFUbC-petroleum-diesel'!AF26,1)</f>
        <v>1</v>
      </c>
      <c r="AG26" s="299">
        <f>IF('BIFUbC-petroleum-diesel'!AG26&gt;0,'E-petroleum diesel'!AG74/'BIFUbC-petroleum-diesel'!AG26,1)</f>
        <v>1</v>
      </c>
      <c r="AH26" s="299">
        <f>IF('BIFUbC-petroleum-diesel'!AH26&gt;0,'E-petroleum diesel'!AH74/'BIFUbC-petroleum-diesel'!AH26,1)</f>
        <v>1</v>
      </c>
      <c r="AI26" s="299">
        <f>IF('BIFUbC-petroleum-diesel'!AI26&gt;0,'E-petroleum diesel'!AI74/'BIFUbC-petroleum-diesel'!AI26,1)</f>
        <v>1</v>
      </c>
      <c r="AJ26" s="299">
        <f>IF('BIFUbC-petroleum-diesel'!AJ26&gt;0,'E-petroleum diesel'!AJ74/'BIFUbC-petroleum-diesel'!AJ26,1)</f>
        <v>1</v>
      </c>
      <c r="AK26" s="299">
        <f>IF('BIFUbC-petroleum-diesel'!AK26&gt;0,'E-petroleum diesel'!AK74/'BIFUbC-petroleum-diesel'!AK26,1)</f>
        <v>1</v>
      </c>
      <c r="AL26" s="299">
        <f>IF('BIFUbC-petroleum-diesel'!AL26&gt;0,'E-petroleum diesel'!AL74/'BIFUbC-petroleum-diesel'!AL26,1)</f>
        <v>1</v>
      </c>
      <c r="AM26" s="299">
        <f>IF('BIFUbC-petroleum-diesel'!AM26&gt;0,'E-petroleum diesel'!AM74/'BIFUbC-petroleum-diesel'!AM26,1)</f>
        <v>1</v>
      </c>
      <c r="AN26" s="299">
        <f>IF('BIFUbC-petroleum-diesel'!AN26&gt;0,'E-petroleum diesel'!AN74/'BIFUbC-petroleum-diesel'!AN26,1)</f>
        <v>1</v>
      </c>
      <c r="AO26" s="299">
        <f>IF('BIFUbC-petroleum-diesel'!AO26&gt;0,'E-petroleum diesel'!AO74/'BIFUbC-petroleum-diesel'!AO26,1)</f>
        <v>1</v>
      </c>
      <c r="AP26" s="299">
        <f>IF('BIFUbC-petroleum-diesel'!AP26&gt;0,'E-petroleum diesel'!AP74/'BIFUbC-petroleum-diesel'!AP26,1)</f>
        <v>1</v>
      </c>
      <c r="AQ26" s="299">
        <f>IF('BIFUbC-petroleum-diesel'!AQ26&gt;0,'E-petroleum diesel'!AQ74/'BIFUbC-petroleum-diesel'!AQ26,1)</f>
        <v>1</v>
      </c>
    </row>
  </sheetData>
  <phoneticPr fontId="3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D789-7F97-4890-8A4E-A48C4D704380}">
  <sheetPr codeName="Sheet49"/>
  <dimension ref="A1:AQ26"/>
  <sheetViews>
    <sheetView workbookViewId="0"/>
  </sheetViews>
  <sheetFormatPr defaultColWidth="9" defaultRowHeight="12.75" x14ac:dyDescent="0.2"/>
  <cols>
    <col min="1" max="1" width="26.625" style="299" customWidth="1"/>
    <col min="2" max="16384" width="9" style="299"/>
  </cols>
  <sheetData>
    <row r="1" spans="1:43" x14ac:dyDescent="0.2">
      <c r="A1" s="299" t="s">
        <v>362</v>
      </c>
      <c r="B1" s="299">
        <v>2019</v>
      </c>
      <c r="C1" s="299">
        <v>2020</v>
      </c>
      <c r="D1" s="299">
        <v>2021</v>
      </c>
      <c r="E1" s="299">
        <v>2022</v>
      </c>
      <c r="F1" s="299">
        <v>2023</v>
      </c>
      <c r="G1" s="299">
        <v>2024</v>
      </c>
      <c r="H1" s="299">
        <v>2025</v>
      </c>
      <c r="I1" s="299">
        <v>2026</v>
      </c>
      <c r="J1" s="299">
        <v>2027</v>
      </c>
      <c r="K1" s="299">
        <v>2028</v>
      </c>
      <c r="L1" s="299">
        <v>2029</v>
      </c>
      <c r="M1" s="299">
        <v>2030</v>
      </c>
      <c r="N1" s="299">
        <v>2031</v>
      </c>
      <c r="O1" s="299">
        <v>2032</v>
      </c>
      <c r="P1" s="299">
        <v>2033</v>
      </c>
      <c r="Q1" s="299">
        <v>2034</v>
      </c>
      <c r="R1" s="299">
        <v>2035</v>
      </c>
      <c r="S1" s="299">
        <v>2036</v>
      </c>
      <c r="T1" s="299">
        <v>2037</v>
      </c>
      <c r="U1" s="299">
        <v>2038</v>
      </c>
      <c r="V1" s="299">
        <v>2039</v>
      </c>
      <c r="W1" s="299">
        <v>2040</v>
      </c>
      <c r="X1" s="299">
        <v>2041</v>
      </c>
      <c r="Y1" s="299">
        <v>2042</v>
      </c>
      <c r="Z1" s="299">
        <v>2043</v>
      </c>
      <c r="AA1" s="299">
        <v>2044</v>
      </c>
      <c r="AB1" s="299">
        <v>2045</v>
      </c>
      <c r="AC1" s="299">
        <v>2046</v>
      </c>
      <c r="AD1" s="299">
        <v>2047</v>
      </c>
      <c r="AE1" s="299">
        <v>2048</v>
      </c>
      <c r="AF1" s="299">
        <v>2049</v>
      </c>
      <c r="AG1" s="299">
        <v>2050</v>
      </c>
      <c r="AH1" s="299">
        <v>2051</v>
      </c>
      <c r="AI1" s="299">
        <v>2052</v>
      </c>
      <c r="AJ1" s="299">
        <v>2053</v>
      </c>
      <c r="AK1" s="299">
        <v>2054</v>
      </c>
      <c r="AL1" s="299">
        <v>2055</v>
      </c>
      <c r="AM1" s="299">
        <v>2056</v>
      </c>
      <c r="AN1" s="299">
        <v>2057</v>
      </c>
      <c r="AO1" s="299">
        <v>2058</v>
      </c>
      <c r="AP1" s="299">
        <v>2059</v>
      </c>
      <c r="AQ1" s="299">
        <v>2060</v>
      </c>
    </row>
    <row r="2" spans="1:43" x14ac:dyDescent="0.2">
      <c r="A2" s="299" t="s">
        <v>89</v>
      </c>
      <c r="B2" s="299">
        <f>IF('BIFUbC-crude-oil'!B2&gt;0,'E-crude oil'!B50/'BIFUbC-crude-oil'!B2,1)</f>
        <v>1</v>
      </c>
      <c r="C2" s="299">
        <f>IF('BIFUbC-crude-oil'!C2&gt;0,'E-crude oil'!C50/'BIFUbC-crude-oil'!C2,1)</f>
        <v>1</v>
      </c>
      <c r="D2" s="299">
        <f>IF('BIFUbC-crude-oil'!D2&gt;0,'E-crude oil'!D50/'BIFUbC-crude-oil'!D2,1)</f>
        <v>1</v>
      </c>
      <c r="E2" s="299">
        <f>IF('BIFUbC-crude-oil'!E2&gt;0,'E-crude oil'!E50/'BIFUbC-crude-oil'!E2,1)</f>
        <v>1</v>
      </c>
      <c r="F2" s="299">
        <f>IF('BIFUbC-crude-oil'!F2&gt;0,'E-crude oil'!F50/'BIFUbC-crude-oil'!F2,1)</f>
        <v>1</v>
      </c>
      <c r="G2" s="299">
        <f>IF('BIFUbC-crude-oil'!G2&gt;0,'E-crude oil'!G50/'BIFUbC-crude-oil'!G2,1)</f>
        <v>1</v>
      </c>
      <c r="H2" s="299">
        <f>IF('BIFUbC-crude-oil'!H2&gt;0,'E-crude oil'!H50/'BIFUbC-crude-oil'!H2,1)</f>
        <v>1</v>
      </c>
      <c r="I2" s="299">
        <f>IF('BIFUbC-crude-oil'!I2&gt;0,'E-crude oil'!I50/'BIFUbC-crude-oil'!I2,1)</f>
        <v>1</v>
      </c>
      <c r="J2" s="299">
        <f>IF('BIFUbC-crude-oil'!J2&gt;0,'E-crude oil'!J50/'BIFUbC-crude-oil'!J2,1)</f>
        <v>1</v>
      </c>
      <c r="K2" s="299">
        <f>IF('BIFUbC-crude-oil'!K2&gt;0,'E-crude oil'!K50/'BIFUbC-crude-oil'!K2,1)</f>
        <v>1</v>
      </c>
      <c r="L2" s="299">
        <f>IF('BIFUbC-crude-oil'!L2&gt;0,'E-crude oil'!L50/'BIFUbC-crude-oil'!L2,1)</f>
        <v>1</v>
      </c>
      <c r="M2" s="299">
        <f>IF('BIFUbC-crude-oil'!M2&gt;0,'E-crude oil'!M50/'BIFUbC-crude-oil'!M2,1)</f>
        <v>1</v>
      </c>
      <c r="N2" s="299">
        <f>IF('BIFUbC-crude-oil'!N2&gt;0,'E-crude oil'!N50/'BIFUbC-crude-oil'!N2,1)</f>
        <v>1</v>
      </c>
      <c r="O2" s="299">
        <f>IF('BIFUbC-crude-oil'!O2&gt;0,'E-crude oil'!O50/'BIFUbC-crude-oil'!O2,1)</f>
        <v>1</v>
      </c>
      <c r="P2" s="299">
        <f>IF('BIFUbC-crude-oil'!P2&gt;0,'E-crude oil'!P50/'BIFUbC-crude-oil'!P2,1)</f>
        <v>1</v>
      </c>
      <c r="Q2" s="299">
        <f>IF('BIFUbC-crude-oil'!Q2&gt;0,'E-crude oil'!Q50/'BIFUbC-crude-oil'!Q2,1)</f>
        <v>1</v>
      </c>
      <c r="R2" s="299">
        <f>IF('BIFUbC-crude-oil'!R2&gt;0,'E-crude oil'!R50/'BIFUbC-crude-oil'!R2,1)</f>
        <v>1</v>
      </c>
      <c r="S2" s="299">
        <f>IF('BIFUbC-crude-oil'!S2&gt;0,'E-crude oil'!S50/'BIFUbC-crude-oil'!S2,1)</f>
        <v>1</v>
      </c>
      <c r="T2" s="299">
        <f>IF('BIFUbC-crude-oil'!T2&gt;0,'E-crude oil'!T50/'BIFUbC-crude-oil'!T2,1)</f>
        <v>1</v>
      </c>
      <c r="U2" s="299">
        <f>IF('BIFUbC-crude-oil'!U2&gt;0,'E-crude oil'!U50/'BIFUbC-crude-oil'!U2,1)</f>
        <v>1</v>
      </c>
      <c r="V2" s="299">
        <f>IF('BIFUbC-crude-oil'!V2&gt;0,'E-crude oil'!V50/'BIFUbC-crude-oil'!V2,1)</f>
        <v>1</v>
      </c>
      <c r="W2" s="299">
        <f>IF('BIFUbC-crude-oil'!W2&gt;0,'E-crude oil'!W50/'BIFUbC-crude-oil'!W2,1)</f>
        <v>1</v>
      </c>
      <c r="X2" s="299">
        <f>IF('BIFUbC-crude-oil'!X2&gt;0,'E-crude oil'!X50/'BIFUbC-crude-oil'!X2,1)</f>
        <v>1</v>
      </c>
      <c r="Y2" s="299">
        <f>IF('BIFUbC-crude-oil'!Y2&gt;0,'E-crude oil'!Y50/'BIFUbC-crude-oil'!Y2,1)</f>
        <v>1</v>
      </c>
      <c r="Z2" s="299">
        <f>IF('BIFUbC-crude-oil'!Z2&gt;0,'E-crude oil'!Z50/'BIFUbC-crude-oil'!Z2,1)</f>
        <v>1</v>
      </c>
      <c r="AA2" s="299">
        <f>IF('BIFUbC-crude-oil'!AA2&gt;0,'E-crude oil'!AA50/'BIFUbC-crude-oil'!AA2,1)</f>
        <v>1</v>
      </c>
      <c r="AB2" s="299">
        <f>IF('BIFUbC-crude-oil'!AB2&gt;0,'E-crude oil'!AB50/'BIFUbC-crude-oil'!AB2,1)</f>
        <v>1</v>
      </c>
      <c r="AC2" s="299">
        <f>IF('BIFUbC-crude-oil'!AC2&gt;0,'E-crude oil'!AC50/'BIFUbC-crude-oil'!AC2,1)</f>
        <v>1</v>
      </c>
      <c r="AD2" s="299">
        <f>IF('BIFUbC-crude-oil'!AD2&gt;0,'E-crude oil'!AD50/'BIFUbC-crude-oil'!AD2,1)</f>
        <v>1</v>
      </c>
      <c r="AE2" s="299">
        <f>IF('BIFUbC-crude-oil'!AE2&gt;0,'E-crude oil'!AE50/'BIFUbC-crude-oil'!AE2,1)</f>
        <v>1</v>
      </c>
      <c r="AF2" s="299">
        <f>IF('BIFUbC-crude-oil'!AF2&gt;0,'E-crude oil'!AF50/'BIFUbC-crude-oil'!AF2,1)</f>
        <v>1</v>
      </c>
      <c r="AG2" s="299">
        <f>IF('BIFUbC-crude-oil'!AG2&gt;0,'E-crude oil'!AG50/'BIFUbC-crude-oil'!AG2,1)</f>
        <v>1</v>
      </c>
      <c r="AH2" s="299">
        <f>IF('BIFUbC-crude-oil'!AH2&gt;0,'E-crude oil'!AH50/'BIFUbC-crude-oil'!AH2,1)</f>
        <v>1</v>
      </c>
      <c r="AI2" s="299">
        <f>IF('BIFUbC-crude-oil'!AI2&gt;0,'E-crude oil'!AI50/'BIFUbC-crude-oil'!AI2,1)</f>
        <v>1</v>
      </c>
      <c r="AJ2" s="299">
        <f>IF('BIFUbC-crude-oil'!AJ2&gt;0,'E-crude oil'!AJ50/'BIFUbC-crude-oil'!AJ2,1)</f>
        <v>1</v>
      </c>
      <c r="AK2" s="299">
        <f>IF('BIFUbC-crude-oil'!AK2&gt;0,'E-crude oil'!AK50/'BIFUbC-crude-oil'!AK2,1)</f>
        <v>1</v>
      </c>
      <c r="AL2" s="299">
        <f>IF('BIFUbC-crude-oil'!AL2&gt;0,'E-crude oil'!AL50/'BIFUbC-crude-oil'!AL2,1)</f>
        <v>1</v>
      </c>
      <c r="AM2" s="299">
        <f>IF('BIFUbC-crude-oil'!AM2&gt;0,'E-crude oil'!AM50/'BIFUbC-crude-oil'!AM2,1)</f>
        <v>1</v>
      </c>
      <c r="AN2" s="299">
        <f>IF('BIFUbC-crude-oil'!AN2&gt;0,'E-crude oil'!AN50/'BIFUbC-crude-oil'!AN2,1)</f>
        <v>1</v>
      </c>
      <c r="AO2" s="299">
        <f>IF('BIFUbC-crude-oil'!AO2&gt;0,'E-crude oil'!AO50/'BIFUbC-crude-oil'!AO2,1)</f>
        <v>1</v>
      </c>
      <c r="AP2" s="299">
        <f>IF('BIFUbC-crude-oil'!AP2&gt;0,'E-crude oil'!AP50/'BIFUbC-crude-oil'!AP2,1)</f>
        <v>1</v>
      </c>
      <c r="AQ2" s="299">
        <f>IF('BIFUbC-crude-oil'!AQ2&gt;0,'E-crude oil'!AQ50/'BIFUbC-crude-oil'!AQ2,1)</f>
        <v>1</v>
      </c>
    </row>
    <row r="3" spans="1:43" x14ac:dyDescent="0.2">
      <c r="A3" s="299" t="s">
        <v>90</v>
      </c>
      <c r="B3" s="299">
        <f>IF('BIFUbC-crude-oil'!B3&gt;0,'E-crude oil'!B51/'BIFUbC-crude-oil'!B3,1)</f>
        <v>1</v>
      </c>
      <c r="C3" s="299">
        <f>IF('BIFUbC-crude-oil'!C3&gt;0,'E-crude oil'!C51/'BIFUbC-crude-oil'!C3,1)</f>
        <v>1</v>
      </c>
      <c r="D3" s="299">
        <f>IF('BIFUbC-crude-oil'!D3&gt;0,'E-crude oil'!D51/'BIFUbC-crude-oil'!D3,1)</f>
        <v>1</v>
      </c>
      <c r="E3" s="299">
        <f>IF('BIFUbC-crude-oil'!E3&gt;0,'E-crude oil'!E51/'BIFUbC-crude-oil'!E3,1)</f>
        <v>1</v>
      </c>
      <c r="F3" s="299">
        <f>IF('BIFUbC-crude-oil'!F3&gt;0,'E-crude oil'!F51/'BIFUbC-crude-oil'!F3,1)</f>
        <v>1</v>
      </c>
      <c r="G3" s="299">
        <f>IF('BIFUbC-crude-oil'!G3&gt;0,'E-crude oil'!G51/'BIFUbC-crude-oil'!G3,1)</f>
        <v>1</v>
      </c>
      <c r="H3" s="299">
        <f>IF('BIFUbC-crude-oil'!H3&gt;0,'E-crude oil'!H51/'BIFUbC-crude-oil'!H3,1)</f>
        <v>1</v>
      </c>
      <c r="I3" s="299">
        <f>IF('BIFUbC-crude-oil'!I3&gt;0,'E-crude oil'!I51/'BIFUbC-crude-oil'!I3,1)</f>
        <v>1</v>
      </c>
      <c r="J3" s="299">
        <f>IF('BIFUbC-crude-oil'!J3&gt;0,'E-crude oil'!J51/'BIFUbC-crude-oil'!J3,1)</f>
        <v>1</v>
      </c>
      <c r="K3" s="299">
        <f>IF('BIFUbC-crude-oil'!K3&gt;0,'E-crude oil'!K51/'BIFUbC-crude-oil'!K3,1)</f>
        <v>1</v>
      </c>
      <c r="L3" s="299">
        <f>IF('BIFUbC-crude-oil'!L3&gt;0,'E-crude oil'!L51/'BIFUbC-crude-oil'!L3,1)</f>
        <v>1</v>
      </c>
      <c r="M3" s="299">
        <f>IF('BIFUbC-crude-oil'!M3&gt;0,'E-crude oil'!M51/'BIFUbC-crude-oil'!M3,1)</f>
        <v>1</v>
      </c>
      <c r="N3" s="299">
        <f>IF('BIFUbC-crude-oil'!N3&gt;0,'E-crude oil'!N51/'BIFUbC-crude-oil'!N3,1)</f>
        <v>1</v>
      </c>
      <c r="O3" s="299">
        <f>IF('BIFUbC-crude-oil'!O3&gt;0,'E-crude oil'!O51/'BIFUbC-crude-oil'!O3,1)</f>
        <v>1</v>
      </c>
      <c r="P3" s="299">
        <f>IF('BIFUbC-crude-oil'!P3&gt;0,'E-crude oil'!P51/'BIFUbC-crude-oil'!P3,1)</f>
        <v>1</v>
      </c>
      <c r="Q3" s="299">
        <f>IF('BIFUbC-crude-oil'!Q3&gt;0,'E-crude oil'!Q51/'BIFUbC-crude-oil'!Q3,1)</f>
        <v>1</v>
      </c>
      <c r="R3" s="299">
        <f>IF('BIFUbC-crude-oil'!R3&gt;0,'E-crude oil'!R51/'BIFUbC-crude-oil'!R3,1)</f>
        <v>1</v>
      </c>
      <c r="S3" s="299">
        <f>IF('BIFUbC-crude-oil'!S3&gt;0,'E-crude oil'!S51/'BIFUbC-crude-oil'!S3,1)</f>
        <v>1</v>
      </c>
      <c r="T3" s="299">
        <f>IF('BIFUbC-crude-oil'!T3&gt;0,'E-crude oil'!T51/'BIFUbC-crude-oil'!T3,1)</f>
        <v>1</v>
      </c>
      <c r="U3" s="299">
        <f>IF('BIFUbC-crude-oil'!U3&gt;0,'E-crude oil'!U51/'BIFUbC-crude-oil'!U3,1)</f>
        <v>1</v>
      </c>
      <c r="V3" s="299">
        <f>IF('BIFUbC-crude-oil'!V3&gt;0,'E-crude oil'!V51/'BIFUbC-crude-oil'!V3,1)</f>
        <v>1</v>
      </c>
      <c r="W3" s="299">
        <f>IF('BIFUbC-crude-oil'!W3&gt;0,'E-crude oil'!W51/'BIFUbC-crude-oil'!W3,1)</f>
        <v>1</v>
      </c>
      <c r="X3" s="299">
        <f>IF('BIFUbC-crude-oil'!X3&gt;0,'E-crude oil'!X51/'BIFUbC-crude-oil'!X3,1)</f>
        <v>1</v>
      </c>
      <c r="Y3" s="299">
        <f>IF('BIFUbC-crude-oil'!Y3&gt;0,'E-crude oil'!Y51/'BIFUbC-crude-oil'!Y3,1)</f>
        <v>1</v>
      </c>
      <c r="Z3" s="299">
        <f>IF('BIFUbC-crude-oil'!Z3&gt;0,'E-crude oil'!Z51/'BIFUbC-crude-oil'!Z3,1)</f>
        <v>1</v>
      </c>
      <c r="AA3" s="299">
        <f>IF('BIFUbC-crude-oil'!AA3&gt;0,'E-crude oil'!AA51/'BIFUbC-crude-oil'!AA3,1)</f>
        <v>1</v>
      </c>
      <c r="AB3" s="299">
        <f>IF('BIFUbC-crude-oil'!AB3&gt;0,'E-crude oil'!AB51/'BIFUbC-crude-oil'!AB3,1)</f>
        <v>1</v>
      </c>
      <c r="AC3" s="299">
        <f>IF('BIFUbC-crude-oil'!AC3&gt;0,'E-crude oil'!AC51/'BIFUbC-crude-oil'!AC3,1)</f>
        <v>1</v>
      </c>
      <c r="AD3" s="299">
        <f>IF('BIFUbC-crude-oil'!AD3&gt;0,'E-crude oil'!AD51/'BIFUbC-crude-oil'!AD3,1)</f>
        <v>1</v>
      </c>
      <c r="AE3" s="299">
        <f>IF('BIFUbC-crude-oil'!AE3&gt;0,'E-crude oil'!AE51/'BIFUbC-crude-oil'!AE3,1)</f>
        <v>1</v>
      </c>
      <c r="AF3" s="299">
        <f>IF('BIFUbC-crude-oil'!AF3&gt;0,'E-crude oil'!AF51/'BIFUbC-crude-oil'!AF3,1)</f>
        <v>1</v>
      </c>
      <c r="AG3" s="299">
        <f>IF('BIFUbC-crude-oil'!AG3&gt;0,'E-crude oil'!AG51/'BIFUbC-crude-oil'!AG3,1)</f>
        <v>1</v>
      </c>
      <c r="AH3" s="299">
        <f>IF('BIFUbC-crude-oil'!AH3&gt;0,'E-crude oil'!AH51/'BIFUbC-crude-oil'!AH3,1)</f>
        <v>1</v>
      </c>
      <c r="AI3" s="299">
        <f>IF('BIFUbC-crude-oil'!AI3&gt;0,'E-crude oil'!AI51/'BIFUbC-crude-oil'!AI3,1)</f>
        <v>1</v>
      </c>
      <c r="AJ3" s="299">
        <f>IF('BIFUbC-crude-oil'!AJ3&gt;0,'E-crude oil'!AJ51/'BIFUbC-crude-oil'!AJ3,1)</f>
        <v>1</v>
      </c>
      <c r="AK3" s="299">
        <f>IF('BIFUbC-crude-oil'!AK3&gt;0,'E-crude oil'!AK51/'BIFUbC-crude-oil'!AK3,1)</f>
        <v>1</v>
      </c>
      <c r="AL3" s="299">
        <f>IF('BIFUbC-crude-oil'!AL3&gt;0,'E-crude oil'!AL51/'BIFUbC-crude-oil'!AL3,1)</f>
        <v>1</v>
      </c>
      <c r="AM3" s="299">
        <f>IF('BIFUbC-crude-oil'!AM3&gt;0,'E-crude oil'!AM51/'BIFUbC-crude-oil'!AM3,1)</f>
        <v>1</v>
      </c>
      <c r="AN3" s="299">
        <f>IF('BIFUbC-crude-oil'!AN3&gt;0,'E-crude oil'!AN51/'BIFUbC-crude-oil'!AN3,1)</f>
        <v>1</v>
      </c>
      <c r="AO3" s="299">
        <f>IF('BIFUbC-crude-oil'!AO3&gt;0,'E-crude oil'!AO51/'BIFUbC-crude-oil'!AO3,1)</f>
        <v>1</v>
      </c>
      <c r="AP3" s="299">
        <f>IF('BIFUbC-crude-oil'!AP3&gt;0,'E-crude oil'!AP51/'BIFUbC-crude-oil'!AP3,1)</f>
        <v>1</v>
      </c>
      <c r="AQ3" s="299">
        <f>IF('BIFUbC-crude-oil'!AQ3&gt;0,'E-crude oil'!AQ51/'BIFUbC-crude-oil'!AQ3,1)</f>
        <v>1</v>
      </c>
    </row>
    <row r="4" spans="1:43" x14ac:dyDescent="0.2">
      <c r="A4" s="299" t="s">
        <v>91</v>
      </c>
      <c r="B4" s="299">
        <f>IF('BIFUbC-crude-oil'!B4&gt;0,'E-crude oil'!B52/'BIFUbC-crude-oil'!B4,1)</f>
        <v>1</v>
      </c>
      <c r="C4" s="299">
        <f>IF('BIFUbC-crude-oil'!C4&gt;0,'E-crude oil'!C52/'BIFUbC-crude-oil'!C4,1)</f>
        <v>1</v>
      </c>
      <c r="D4" s="299">
        <f>IF('BIFUbC-crude-oil'!D4&gt;0,'E-crude oil'!D52/'BIFUbC-crude-oil'!D4,1)</f>
        <v>1</v>
      </c>
      <c r="E4" s="299">
        <f>IF('BIFUbC-crude-oil'!E4&gt;0,'E-crude oil'!E52/'BIFUbC-crude-oil'!E4,1)</f>
        <v>1</v>
      </c>
      <c r="F4" s="299">
        <f>IF('BIFUbC-crude-oil'!F4&gt;0,'E-crude oil'!F52/'BIFUbC-crude-oil'!F4,1)</f>
        <v>1</v>
      </c>
      <c r="G4" s="299">
        <f>IF('BIFUbC-crude-oil'!G4&gt;0,'E-crude oil'!G52/'BIFUbC-crude-oil'!G4,1)</f>
        <v>1</v>
      </c>
      <c r="H4" s="299">
        <f>IF('BIFUbC-crude-oil'!H4&gt;0,'E-crude oil'!H52/'BIFUbC-crude-oil'!H4,1)</f>
        <v>1</v>
      </c>
      <c r="I4" s="299">
        <f>IF('BIFUbC-crude-oil'!I4&gt;0,'E-crude oil'!I52/'BIFUbC-crude-oil'!I4,1)</f>
        <v>1</v>
      </c>
      <c r="J4" s="299">
        <f>IF('BIFUbC-crude-oil'!J4&gt;0,'E-crude oil'!J52/'BIFUbC-crude-oil'!J4,1)</f>
        <v>1</v>
      </c>
      <c r="K4" s="299">
        <f>IF('BIFUbC-crude-oil'!K4&gt;0,'E-crude oil'!K52/'BIFUbC-crude-oil'!K4,1)</f>
        <v>1</v>
      </c>
      <c r="L4" s="299">
        <f>IF('BIFUbC-crude-oil'!L4&gt;0,'E-crude oil'!L52/'BIFUbC-crude-oil'!L4,1)</f>
        <v>1</v>
      </c>
      <c r="M4" s="299">
        <f>IF('BIFUbC-crude-oil'!M4&gt;0,'E-crude oil'!M52/'BIFUbC-crude-oil'!M4,1)</f>
        <v>1</v>
      </c>
      <c r="N4" s="299">
        <f>IF('BIFUbC-crude-oil'!N4&gt;0,'E-crude oil'!N52/'BIFUbC-crude-oil'!N4,1)</f>
        <v>1</v>
      </c>
      <c r="O4" s="299">
        <f>IF('BIFUbC-crude-oil'!O4&gt;0,'E-crude oil'!O52/'BIFUbC-crude-oil'!O4,1)</f>
        <v>1</v>
      </c>
      <c r="P4" s="299">
        <f>IF('BIFUbC-crude-oil'!P4&gt;0,'E-crude oil'!P52/'BIFUbC-crude-oil'!P4,1)</f>
        <v>1</v>
      </c>
      <c r="Q4" s="299">
        <f>IF('BIFUbC-crude-oil'!Q4&gt;0,'E-crude oil'!Q52/'BIFUbC-crude-oil'!Q4,1)</f>
        <v>1</v>
      </c>
      <c r="R4" s="299">
        <f>IF('BIFUbC-crude-oil'!R4&gt;0,'E-crude oil'!R52/'BIFUbC-crude-oil'!R4,1)</f>
        <v>1</v>
      </c>
      <c r="S4" s="299">
        <f>IF('BIFUbC-crude-oil'!S4&gt;0,'E-crude oil'!S52/'BIFUbC-crude-oil'!S4,1)</f>
        <v>1</v>
      </c>
      <c r="T4" s="299">
        <f>IF('BIFUbC-crude-oil'!T4&gt;0,'E-crude oil'!T52/'BIFUbC-crude-oil'!T4,1)</f>
        <v>1</v>
      </c>
      <c r="U4" s="299">
        <f>IF('BIFUbC-crude-oil'!U4&gt;0,'E-crude oil'!U52/'BIFUbC-crude-oil'!U4,1)</f>
        <v>1</v>
      </c>
      <c r="V4" s="299">
        <f>IF('BIFUbC-crude-oil'!V4&gt;0,'E-crude oil'!V52/'BIFUbC-crude-oil'!V4,1)</f>
        <v>1</v>
      </c>
      <c r="W4" s="299">
        <f>IF('BIFUbC-crude-oil'!W4&gt;0,'E-crude oil'!W52/'BIFUbC-crude-oil'!W4,1)</f>
        <v>1</v>
      </c>
      <c r="X4" s="299">
        <f>IF('BIFUbC-crude-oil'!X4&gt;0,'E-crude oil'!X52/'BIFUbC-crude-oil'!X4,1)</f>
        <v>1</v>
      </c>
      <c r="Y4" s="299">
        <f>IF('BIFUbC-crude-oil'!Y4&gt;0,'E-crude oil'!Y52/'BIFUbC-crude-oil'!Y4,1)</f>
        <v>1</v>
      </c>
      <c r="Z4" s="299">
        <f>IF('BIFUbC-crude-oil'!Z4&gt;0,'E-crude oil'!Z52/'BIFUbC-crude-oil'!Z4,1)</f>
        <v>1</v>
      </c>
      <c r="AA4" s="299">
        <f>IF('BIFUbC-crude-oil'!AA4&gt;0,'E-crude oil'!AA52/'BIFUbC-crude-oil'!AA4,1)</f>
        <v>1</v>
      </c>
      <c r="AB4" s="299">
        <f>IF('BIFUbC-crude-oil'!AB4&gt;0,'E-crude oil'!AB52/'BIFUbC-crude-oil'!AB4,1)</f>
        <v>1</v>
      </c>
      <c r="AC4" s="299">
        <f>IF('BIFUbC-crude-oil'!AC4&gt;0,'E-crude oil'!AC52/'BIFUbC-crude-oil'!AC4,1)</f>
        <v>1</v>
      </c>
      <c r="AD4" s="299">
        <f>IF('BIFUbC-crude-oil'!AD4&gt;0,'E-crude oil'!AD52/'BIFUbC-crude-oil'!AD4,1)</f>
        <v>1</v>
      </c>
      <c r="AE4" s="299">
        <f>IF('BIFUbC-crude-oil'!AE4&gt;0,'E-crude oil'!AE52/'BIFUbC-crude-oil'!AE4,1)</f>
        <v>1</v>
      </c>
      <c r="AF4" s="299">
        <f>IF('BIFUbC-crude-oil'!AF4&gt;0,'E-crude oil'!AF52/'BIFUbC-crude-oil'!AF4,1)</f>
        <v>1</v>
      </c>
      <c r="AG4" s="299">
        <f>IF('BIFUbC-crude-oil'!AG4&gt;0,'E-crude oil'!AG52/'BIFUbC-crude-oil'!AG4,1)</f>
        <v>1</v>
      </c>
      <c r="AH4" s="299">
        <f>IF('BIFUbC-crude-oil'!AH4&gt;0,'E-crude oil'!AH52/'BIFUbC-crude-oil'!AH4,1)</f>
        <v>1</v>
      </c>
      <c r="AI4" s="299">
        <f>IF('BIFUbC-crude-oil'!AI4&gt;0,'E-crude oil'!AI52/'BIFUbC-crude-oil'!AI4,1)</f>
        <v>1</v>
      </c>
      <c r="AJ4" s="299">
        <f>IF('BIFUbC-crude-oil'!AJ4&gt;0,'E-crude oil'!AJ52/'BIFUbC-crude-oil'!AJ4,1)</f>
        <v>1</v>
      </c>
      <c r="AK4" s="299">
        <f>IF('BIFUbC-crude-oil'!AK4&gt;0,'E-crude oil'!AK52/'BIFUbC-crude-oil'!AK4,1)</f>
        <v>1</v>
      </c>
      <c r="AL4" s="299">
        <f>IF('BIFUbC-crude-oil'!AL4&gt;0,'E-crude oil'!AL52/'BIFUbC-crude-oil'!AL4,1)</f>
        <v>1</v>
      </c>
      <c r="AM4" s="299">
        <f>IF('BIFUbC-crude-oil'!AM4&gt;0,'E-crude oil'!AM52/'BIFUbC-crude-oil'!AM4,1)</f>
        <v>1</v>
      </c>
      <c r="AN4" s="299">
        <f>IF('BIFUbC-crude-oil'!AN4&gt;0,'E-crude oil'!AN52/'BIFUbC-crude-oil'!AN4,1)</f>
        <v>1</v>
      </c>
      <c r="AO4" s="299">
        <f>IF('BIFUbC-crude-oil'!AO4&gt;0,'E-crude oil'!AO52/'BIFUbC-crude-oil'!AO4,1)</f>
        <v>1</v>
      </c>
      <c r="AP4" s="299">
        <f>IF('BIFUbC-crude-oil'!AP4&gt;0,'E-crude oil'!AP52/'BIFUbC-crude-oil'!AP4,1)</f>
        <v>1</v>
      </c>
      <c r="AQ4" s="299">
        <f>IF('BIFUbC-crude-oil'!AQ4&gt;0,'E-crude oil'!AQ52/'BIFUbC-crude-oil'!AQ4,1)</f>
        <v>1</v>
      </c>
    </row>
    <row r="5" spans="1:43" x14ac:dyDescent="0.2">
      <c r="A5" s="299" t="s">
        <v>92</v>
      </c>
      <c r="B5" s="299">
        <f>IF('BIFUbC-crude-oil'!B5&gt;0,'E-crude oil'!B53/'BIFUbC-crude-oil'!B5,1)</f>
        <v>1</v>
      </c>
      <c r="C5" s="299">
        <f>IF('BIFUbC-crude-oil'!C5&gt;0,'E-crude oil'!C53/'BIFUbC-crude-oil'!C5,1)</f>
        <v>1</v>
      </c>
      <c r="D5" s="299">
        <f>IF('BIFUbC-crude-oil'!D5&gt;0,'E-crude oil'!D53/'BIFUbC-crude-oil'!D5,1)</f>
        <v>1</v>
      </c>
      <c r="E5" s="299">
        <f>IF('BIFUbC-crude-oil'!E5&gt;0,'E-crude oil'!E53/'BIFUbC-crude-oil'!E5,1)</f>
        <v>1</v>
      </c>
      <c r="F5" s="299">
        <f>IF('BIFUbC-crude-oil'!F5&gt;0,'E-crude oil'!F53/'BIFUbC-crude-oil'!F5,1)</f>
        <v>1</v>
      </c>
      <c r="G5" s="299">
        <f>IF('BIFUbC-crude-oil'!G5&gt;0,'E-crude oil'!G53/'BIFUbC-crude-oil'!G5,1)</f>
        <v>1</v>
      </c>
      <c r="H5" s="299">
        <f>IF('BIFUbC-crude-oil'!H5&gt;0,'E-crude oil'!H53/'BIFUbC-crude-oil'!H5,1)</f>
        <v>1</v>
      </c>
      <c r="I5" s="299">
        <f>IF('BIFUbC-crude-oil'!I5&gt;0,'E-crude oil'!I53/'BIFUbC-crude-oil'!I5,1)</f>
        <v>1</v>
      </c>
      <c r="J5" s="299">
        <f>IF('BIFUbC-crude-oil'!J5&gt;0,'E-crude oil'!J53/'BIFUbC-crude-oil'!J5,1)</f>
        <v>1</v>
      </c>
      <c r="K5" s="299">
        <f>IF('BIFUbC-crude-oil'!K5&gt;0,'E-crude oil'!K53/'BIFUbC-crude-oil'!K5,1)</f>
        <v>1</v>
      </c>
      <c r="L5" s="299">
        <f>IF('BIFUbC-crude-oil'!L5&gt;0,'E-crude oil'!L53/'BIFUbC-crude-oil'!L5,1)</f>
        <v>1</v>
      </c>
      <c r="M5" s="299">
        <f>IF('BIFUbC-crude-oil'!M5&gt;0,'E-crude oil'!M53/'BIFUbC-crude-oil'!M5,1)</f>
        <v>1</v>
      </c>
      <c r="N5" s="299">
        <f>IF('BIFUbC-crude-oil'!N5&gt;0,'E-crude oil'!N53/'BIFUbC-crude-oil'!N5,1)</f>
        <v>1</v>
      </c>
      <c r="O5" s="299">
        <f>IF('BIFUbC-crude-oil'!O5&gt;0,'E-crude oil'!O53/'BIFUbC-crude-oil'!O5,1)</f>
        <v>1</v>
      </c>
      <c r="P5" s="299">
        <f>IF('BIFUbC-crude-oil'!P5&gt;0,'E-crude oil'!P53/'BIFUbC-crude-oil'!P5,1)</f>
        <v>1</v>
      </c>
      <c r="Q5" s="299">
        <f>IF('BIFUbC-crude-oil'!Q5&gt;0,'E-crude oil'!Q53/'BIFUbC-crude-oil'!Q5,1)</f>
        <v>1</v>
      </c>
      <c r="R5" s="299">
        <f>IF('BIFUbC-crude-oil'!R5&gt;0,'E-crude oil'!R53/'BIFUbC-crude-oil'!R5,1)</f>
        <v>1</v>
      </c>
      <c r="S5" s="299">
        <f>IF('BIFUbC-crude-oil'!S5&gt;0,'E-crude oil'!S53/'BIFUbC-crude-oil'!S5,1)</f>
        <v>1</v>
      </c>
      <c r="T5" s="299">
        <f>IF('BIFUbC-crude-oil'!T5&gt;0,'E-crude oil'!T53/'BIFUbC-crude-oil'!T5,1)</f>
        <v>1</v>
      </c>
      <c r="U5" s="299">
        <f>IF('BIFUbC-crude-oil'!U5&gt;0,'E-crude oil'!U53/'BIFUbC-crude-oil'!U5,1)</f>
        <v>1</v>
      </c>
      <c r="V5" s="299">
        <f>IF('BIFUbC-crude-oil'!V5&gt;0,'E-crude oil'!V53/'BIFUbC-crude-oil'!V5,1)</f>
        <v>1</v>
      </c>
      <c r="W5" s="299">
        <f>IF('BIFUbC-crude-oil'!W5&gt;0,'E-crude oil'!W53/'BIFUbC-crude-oil'!W5,1)</f>
        <v>1</v>
      </c>
      <c r="X5" s="299">
        <f>IF('BIFUbC-crude-oil'!X5&gt;0,'E-crude oil'!X53/'BIFUbC-crude-oil'!X5,1)</f>
        <v>1</v>
      </c>
      <c r="Y5" s="299">
        <f>IF('BIFUbC-crude-oil'!Y5&gt;0,'E-crude oil'!Y53/'BIFUbC-crude-oil'!Y5,1)</f>
        <v>1</v>
      </c>
      <c r="Z5" s="299">
        <f>IF('BIFUbC-crude-oil'!Z5&gt;0,'E-crude oil'!Z53/'BIFUbC-crude-oil'!Z5,1)</f>
        <v>1</v>
      </c>
      <c r="AA5" s="299">
        <f>IF('BIFUbC-crude-oil'!AA5&gt;0,'E-crude oil'!AA53/'BIFUbC-crude-oil'!AA5,1)</f>
        <v>1</v>
      </c>
      <c r="AB5" s="299">
        <f>IF('BIFUbC-crude-oil'!AB5&gt;0,'E-crude oil'!AB53/'BIFUbC-crude-oil'!AB5,1)</f>
        <v>1</v>
      </c>
      <c r="AC5" s="299">
        <f>IF('BIFUbC-crude-oil'!AC5&gt;0,'E-crude oil'!AC53/'BIFUbC-crude-oil'!AC5,1)</f>
        <v>1</v>
      </c>
      <c r="AD5" s="299">
        <f>IF('BIFUbC-crude-oil'!AD5&gt;0,'E-crude oil'!AD53/'BIFUbC-crude-oil'!AD5,1)</f>
        <v>1</v>
      </c>
      <c r="AE5" s="299">
        <f>IF('BIFUbC-crude-oil'!AE5&gt;0,'E-crude oil'!AE53/'BIFUbC-crude-oil'!AE5,1)</f>
        <v>1</v>
      </c>
      <c r="AF5" s="299">
        <f>IF('BIFUbC-crude-oil'!AF5&gt;0,'E-crude oil'!AF53/'BIFUbC-crude-oil'!AF5,1)</f>
        <v>1</v>
      </c>
      <c r="AG5" s="299">
        <f>IF('BIFUbC-crude-oil'!AG5&gt;0,'E-crude oil'!AG53/'BIFUbC-crude-oil'!AG5,1)</f>
        <v>1</v>
      </c>
      <c r="AH5" s="299">
        <f>IF('BIFUbC-crude-oil'!AH5&gt;0,'E-crude oil'!AH53/'BIFUbC-crude-oil'!AH5,1)</f>
        <v>1</v>
      </c>
      <c r="AI5" s="299">
        <f>IF('BIFUbC-crude-oil'!AI5&gt;0,'E-crude oil'!AI53/'BIFUbC-crude-oil'!AI5,1)</f>
        <v>1</v>
      </c>
      <c r="AJ5" s="299">
        <f>IF('BIFUbC-crude-oil'!AJ5&gt;0,'E-crude oil'!AJ53/'BIFUbC-crude-oil'!AJ5,1)</f>
        <v>1</v>
      </c>
      <c r="AK5" s="299">
        <f>IF('BIFUbC-crude-oil'!AK5&gt;0,'E-crude oil'!AK53/'BIFUbC-crude-oil'!AK5,1)</f>
        <v>1</v>
      </c>
      <c r="AL5" s="299">
        <f>IF('BIFUbC-crude-oil'!AL5&gt;0,'E-crude oil'!AL53/'BIFUbC-crude-oil'!AL5,1)</f>
        <v>1</v>
      </c>
      <c r="AM5" s="299">
        <f>IF('BIFUbC-crude-oil'!AM5&gt;0,'E-crude oil'!AM53/'BIFUbC-crude-oil'!AM5,1)</f>
        <v>1</v>
      </c>
      <c r="AN5" s="299">
        <f>IF('BIFUbC-crude-oil'!AN5&gt;0,'E-crude oil'!AN53/'BIFUbC-crude-oil'!AN5,1)</f>
        <v>1</v>
      </c>
      <c r="AO5" s="299">
        <f>IF('BIFUbC-crude-oil'!AO5&gt;0,'E-crude oil'!AO53/'BIFUbC-crude-oil'!AO5,1)</f>
        <v>1</v>
      </c>
      <c r="AP5" s="299">
        <f>IF('BIFUbC-crude-oil'!AP5&gt;0,'E-crude oil'!AP53/'BIFUbC-crude-oil'!AP5,1)</f>
        <v>1</v>
      </c>
      <c r="AQ5" s="299">
        <f>IF('BIFUbC-crude-oil'!AQ5&gt;0,'E-crude oil'!AQ53/'BIFUbC-crude-oil'!AQ5,1)</f>
        <v>1</v>
      </c>
    </row>
    <row r="6" spans="1:43" x14ac:dyDescent="0.2">
      <c r="A6" s="299" t="s">
        <v>93</v>
      </c>
      <c r="B6" s="299">
        <f>IF('BIFUbC-crude-oil'!B6&gt;0,'E-crude oil'!B54/'BIFUbC-crude-oil'!B6,1)</f>
        <v>1</v>
      </c>
      <c r="C6" s="299">
        <f>IF('BIFUbC-crude-oil'!C6&gt;0,'E-crude oil'!C54/'BIFUbC-crude-oil'!C6,1)</f>
        <v>1</v>
      </c>
      <c r="D6" s="299">
        <f>IF('BIFUbC-crude-oil'!D6&gt;0,'E-crude oil'!D54/'BIFUbC-crude-oil'!D6,1)</f>
        <v>1</v>
      </c>
      <c r="E6" s="299">
        <f>IF('BIFUbC-crude-oil'!E6&gt;0,'E-crude oil'!E54/'BIFUbC-crude-oil'!E6,1)</f>
        <v>1</v>
      </c>
      <c r="F6" s="299">
        <f>IF('BIFUbC-crude-oil'!F6&gt;0,'E-crude oil'!F54/'BIFUbC-crude-oil'!F6,1)</f>
        <v>1</v>
      </c>
      <c r="G6" s="299">
        <f>IF('BIFUbC-crude-oil'!G6&gt;0,'E-crude oil'!G54/'BIFUbC-crude-oil'!G6,1)</f>
        <v>1</v>
      </c>
      <c r="H6" s="299">
        <f>IF('BIFUbC-crude-oil'!H6&gt;0,'E-crude oil'!H54/'BIFUbC-crude-oil'!H6,1)</f>
        <v>1</v>
      </c>
      <c r="I6" s="299">
        <f>IF('BIFUbC-crude-oil'!I6&gt;0,'E-crude oil'!I54/'BIFUbC-crude-oil'!I6,1)</f>
        <v>1</v>
      </c>
      <c r="J6" s="299">
        <f>IF('BIFUbC-crude-oil'!J6&gt;0,'E-crude oil'!J54/'BIFUbC-crude-oil'!J6,1)</f>
        <v>1</v>
      </c>
      <c r="K6" s="299">
        <f>IF('BIFUbC-crude-oil'!K6&gt;0,'E-crude oil'!K54/'BIFUbC-crude-oil'!K6,1)</f>
        <v>1</v>
      </c>
      <c r="L6" s="299">
        <f>IF('BIFUbC-crude-oil'!L6&gt;0,'E-crude oil'!L54/'BIFUbC-crude-oil'!L6,1)</f>
        <v>1</v>
      </c>
      <c r="M6" s="299">
        <f>IF('BIFUbC-crude-oil'!M6&gt;0,'E-crude oil'!M54/'BIFUbC-crude-oil'!M6,1)</f>
        <v>1</v>
      </c>
      <c r="N6" s="299">
        <f>IF('BIFUbC-crude-oil'!N6&gt;0,'E-crude oil'!N54/'BIFUbC-crude-oil'!N6,1)</f>
        <v>1</v>
      </c>
      <c r="O6" s="299">
        <f>IF('BIFUbC-crude-oil'!O6&gt;0,'E-crude oil'!O54/'BIFUbC-crude-oil'!O6,1)</f>
        <v>1</v>
      </c>
      <c r="P6" s="299">
        <f>IF('BIFUbC-crude-oil'!P6&gt;0,'E-crude oil'!P54/'BIFUbC-crude-oil'!P6,1)</f>
        <v>1</v>
      </c>
      <c r="Q6" s="299">
        <f>IF('BIFUbC-crude-oil'!Q6&gt;0,'E-crude oil'!Q54/'BIFUbC-crude-oil'!Q6,1)</f>
        <v>1</v>
      </c>
      <c r="R6" s="299">
        <f>IF('BIFUbC-crude-oil'!R6&gt;0,'E-crude oil'!R54/'BIFUbC-crude-oil'!R6,1)</f>
        <v>1</v>
      </c>
      <c r="S6" s="299">
        <f>IF('BIFUbC-crude-oil'!S6&gt;0,'E-crude oil'!S54/'BIFUbC-crude-oil'!S6,1)</f>
        <v>1</v>
      </c>
      <c r="T6" s="299">
        <f>IF('BIFUbC-crude-oil'!T6&gt;0,'E-crude oil'!T54/'BIFUbC-crude-oil'!T6,1)</f>
        <v>1</v>
      </c>
      <c r="U6" s="299">
        <f>IF('BIFUbC-crude-oil'!U6&gt;0,'E-crude oil'!U54/'BIFUbC-crude-oil'!U6,1)</f>
        <v>1</v>
      </c>
      <c r="V6" s="299">
        <f>IF('BIFUbC-crude-oil'!V6&gt;0,'E-crude oil'!V54/'BIFUbC-crude-oil'!V6,1)</f>
        <v>1</v>
      </c>
      <c r="W6" s="299">
        <f>IF('BIFUbC-crude-oil'!W6&gt;0,'E-crude oil'!W54/'BIFUbC-crude-oil'!W6,1)</f>
        <v>1</v>
      </c>
      <c r="X6" s="299">
        <f>IF('BIFUbC-crude-oil'!X6&gt;0,'E-crude oil'!X54/'BIFUbC-crude-oil'!X6,1)</f>
        <v>1</v>
      </c>
      <c r="Y6" s="299">
        <f>IF('BIFUbC-crude-oil'!Y6&gt;0,'E-crude oil'!Y54/'BIFUbC-crude-oil'!Y6,1)</f>
        <v>1</v>
      </c>
      <c r="Z6" s="299">
        <f>IF('BIFUbC-crude-oil'!Z6&gt;0,'E-crude oil'!Z54/'BIFUbC-crude-oil'!Z6,1)</f>
        <v>1</v>
      </c>
      <c r="AA6" s="299">
        <f>IF('BIFUbC-crude-oil'!AA6&gt;0,'E-crude oil'!AA54/'BIFUbC-crude-oil'!AA6,1)</f>
        <v>1</v>
      </c>
      <c r="AB6" s="299">
        <f>IF('BIFUbC-crude-oil'!AB6&gt;0,'E-crude oil'!AB54/'BIFUbC-crude-oil'!AB6,1)</f>
        <v>1</v>
      </c>
      <c r="AC6" s="299">
        <f>IF('BIFUbC-crude-oil'!AC6&gt;0,'E-crude oil'!AC54/'BIFUbC-crude-oil'!AC6,1)</f>
        <v>1</v>
      </c>
      <c r="AD6" s="299">
        <f>IF('BIFUbC-crude-oil'!AD6&gt;0,'E-crude oil'!AD54/'BIFUbC-crude-oil'!AD6,1)</f>
        <v>1</v>
      </c>
      <c r="AE6" s="299">
        <f>IF('BIFUbC-crude-oil'!AE6&gt;0,'E-crude oil'!AE54/'BIFUbC-crude-oil'!AE6,1)</f>
        <v>1</v>
      </c>
      <c r="AF6" s="299">
        <f>IF('BIFUbC-crude-oil'!AF6&gt;0,'E-crude oil'!AF54/'BIFUbC-crude-oil'!AF6,1)</f>
        <v>1</v>
      </c>
      <c r="AG6" s="299">
        <f>IF('BIFUbC-crude-oil'!AG6&gt;0,'E-crude oil'!AG54/'BIFUbC-crude-oil'!AG6,1)</f>
        <v>1</v>
      </c>
      <c r="AH6" s="299">
        <f>IF('BIFUbC-crude-oil'!AH6&gt;0,'E-crude oil'!AH54/'BIFUbC-crude-oil'!AH6,1)</f>
        <v>1</v>
      </c>
      <c r="AI6" s="299">
        <f>IF('BIFUbC-crude-oil'!AI6&gt;0,'E-crude oil'!AI54/'BIFUbC-crude-oil'!AI6,1)</f>
        <v>1</v>
      </c>
      <c r="AJ6" s="299">
        <f>IF('BIFUbC-crude-oil'!AJ6&gt;0,'E-crude oil'!AJ54/'BIFUbC-crude-oil'!AJ6,1)</f>
        <v>1</v>
      </c>
      <c r="AK6" s="299">
        <f>IF('BIFUbC-crude-oil'!AK6&gt;0,'E-crude oil'!AK54/'BIFUbC-crude-oil'!AK6,1)</f>
        <v>1</v>
      </c>
      <c r="AL6" s="299">
        <f>IF('BIFUbC-crude-oil'!AL6&gt;0,'E-crude oil'!AL54/'BIFUbC-crude-oil'!AL6,1)</f>
        <v>1</v>
      </c>
      <c r="AM6" s="299">
        <f>IF('BIFUbC-crude-oil'!AM6&gt;0,'E-crude oil'!AM54/'BIFUbC-crude-oil'!AM6,1)</f>
        <v>1</v>
      </c>
      <c r="AN6" s="299">
        <f>IF('BIFUbC-crude-oil'!AN6&gt;0,'E-crude oil'!AN54/'BIFUbC-crude-oil'!AN6,1)</f>
        <v>1</v>
      </c>
      <c r="AO6" s="299">
        <f>IF('BIFUbC-crude-oil'!AO6&gt;0,'E-crude oil'!AO54/'BIFUbC-crude-oil'!AO6,1)</f>
        <v>1</v>
      </c>
      <c r="AP6" s="299">
        <f>IF('BIFUbC-crude-oil'!AP6&gt;0,'E-crude oil'!AP54/'BIFUbC-crude-oil'!AP6,1)</f>
        <v>1</v>
      </c>
      <c r="AQ6" s="299">
        <f>IF('BIFUbC-crude-oil'!AQ6&gt;0,'E-crude oil'!AQ54/'BIFUbC-crude-oil'!AQ6,1)</f>
        <v>1</v>
      </c>
    </row>
    <row r="7" spans="1:43" x14ac:dyDescent="0.2">
      <c r="A7" s="299" t="s">
        <v>94</v>
      </c>
      <c r="B7" s="299">
        <f>IF('BIFUbC-crude-oil'!B7&gt;0,'E-crude oil'!B55/'BIFUbC-crude-oil'!B7,1)</f>
        <v>1</v>
      </c>
      <c r="C7" s="299">
        <f>IF('BIFUbC-crude-oil'!C7&gt;0,'E-crude oil'!C55/'BIFUbC-crude-oil'!C7,1)</f>
        <v>1</v>
      </c>
      <c r="D7" s="299">
        <f>IF('BIFUbC-crude-oil'!D7&gt;0,'E-crude oil'!D55/'BIFUbC-crude-oil'!D7,1)</f>
        <v>1</v>
      </c>
      <c r="E7" s="299">
        <f>IF('BIFUbC-crude-oil'!E7&gt;0,'E-crude oil'!E55/'BIFUbC-crude-oil'!E7,1)</f>
        <v>1</v>
      </c>
      <c r="F7" s="299">
        <f>IF('BIFUbC-crude-oil'!F7&gt;0,'E-crude oil'!F55/'BIFUbC-crude-oil'!F7,1)</f>
        <v>1</v>
      </c>
      <c r="G7" s="299">
        <f>IF('BIFUbC-crude-oil'!G7&gt;0,'E-crude oil'!G55/'BIFUbC-crude-oil'!G7,1)</f>
        <v>1</v>
      </c>
      <c r="H7" s="299">
        <f>IF('BIFUbC-crude-oil'!H7&gt;0,'E-crude oil'!H55/'BIFUbC-crude-oil'!H7,1)</f>
        <v>1</v>
      </c>
      <c r="I7" s="299">
        <f>IF('BIFUbC-crude-oil'!I7&gt;0,'E-crude oil'!I55/'BIFUbC-crude-oil'!I7,1)</f>
        <v>1</v>
      </c>
      <c r="J7" s="299">
        <f>IF('BIFUbC-crude-oil'!J7&gt;0,'E-crude oil'!J55/'BIFUbC-crude-oil'!J7,1)</f>
        <v>1</v>
      </c>
      <c r="K7" s="299">
        <f>IF('BIFUbC-crude-oil'!K7&gt;0,'E-crude oil'!K55/'BIFUbC-crude-oil'!K7,1)</f>
        <v>1</v>
      </c>
      <c r="L7" s="299">
        <f>IF('BIFUbC-crude-oil'!L7&gt;0,'E-crude oil'!L55/'BIFUbC-crude-oil'!L7,1)</f>
        <v>1</v>
      </c>
      <c r="M7" s="299">
        <f>IF('BIFUbC-crude-oil'!M7&gt;0,'E-crude oil'!M55/'BIFUbC-crude-oil'!M7,1)</f>
        <v>1</v>
      </c>
      <c r="N7" s="299">
        <f>IF('BIFUbC-crude-oil'!N7&gt;0,'E-crude oil'!N55/'BIFUbC-crude-oil'!N7,1)</f>
        <v>1</v>
      </c>
      <c r="O7" s="299">
        <f>IF('BIFUbC-crude-oil'!O7&gt;0,'E-crude oil'!O55/'BIFUbC-crude-oil'!O7,1)</f>
        <v>1</v>
      </c>
      <c r="P7" s="299">
        <f>IF('BIFUbC-crude-oil'!P7&gt;0,'E-crude oil'!P55/'BIFUbC-crude-oil'!P7,1)</f>
        <v>1</v>
      </c>
      <c r="Q7" s="299">
        <f>IF('BIFUbC-crude-oil'!Q7&gt;0,'E-crude oil'!Q55/'BIFUbC-crude-oil'!Q7,1)</f>
        <v>1</v>
      </c>
      <c r="R7" s="299">
        <f>IF('BIFUbC-crude-oil'!R7&gt;0,'E-crude oil'!R55/'BIFUbC-crude-oil'!R7,1)</f>
        <v>1</v>
      </c>
      <c r="S7" s="299">
        <f>IF('BIFUbC-crude-oil'!S7&gt;0,'E-crude oil'!S55/'BIFUbC-crude-oil'!S7,1)</f>
        <v>1</v>
      </c>
      <c r="T7" s="299">
        <f>IF('BIFUbC-crude-oil'!T7&gt;0,'E-crude oil'!T55/'BIFUbC-crude-oil'!T7,1)</f>
        <v>1</v>
      </c>
      <c r="U7" s="299">
        <f>IF('BIFUbC-crude-oil'!U7&gt;0,'E-crude oil'!U55/'BIFUbC-crude-oil'!U7,1)</f>
        <v>1</v>
      </c>
      <c r="V7" s="299">
        <f>IF('BIFUbC-crude-oil'!V7&gt;0,'E-crude oil'!V55/'BIFUbC-crude-oil'!V7,1)</f>
        <v>1</v>
      </c>
      <c r="W7" s="299">
        <f>IF('BIFUbC-crude-oil'!W7&gt;0,'E-crude oil'!W55/'BIFUbC-crude-oil'!W7,1)</f>
        <v>1</v>
      </c>
      <c r="X7" s="299">
        <f>IF('BIFUbC-crude-oil'!X7&gt;0,'E-crude oil'!X55/'BIFUbC-crude-oil'!X7,1)</f>
        <v>1</v>
      </c>
      <c r="Y7" s="299">
        <f>IF('BIFUbC-crude-oil'!Y7&gt;0,'E-crude oil'!Y55/'BIFUbC-crude-oil'!Y7,1)</f>
        <v>1</v>
      </c>
      <c r="Z7" s="299">
        <f>IF('BIFUbC-crude-oil'!Z7&gt;0,'E-crude oil'!Z55/'BIFUbC-crude-oil'!Z7,1)</f>
        <v>1</v>
      </c>
      <c r="AA7" s="299">
        <f>IF('BIFUbC-crude-oil'!AA7&gt;0,'E-crude oil'!AA55/'BIFUbC-crude-oil'!AA7,1)</f>
        <v>1</v>
      </c>
      <c r="AB7" s="299">
        <f>IF('BIFUbC-crude-oil'!AB7&gt;0,'E-crude oil'!AB55/'BIFUbC-crude-oil'!AB7,1)</f>
        <v>1</v>
      </c>
      <c r="AC7" s="299">
        <f>IF('BIFUbC-crude-oil'!AC7&gt;0,'E-crude oil'!AC55/'BIFUbC-crude-oil'!AC7,1)</f>
        <v>1</v>
      </c>
      <c r="AD7" s="299">
        <f>IF('BIFUbC-crude-oil'!AD7&gt;0,'E-crude oil'!AD55/'BIFUbC-crude-oil'!AD7,1)</f>
        <v>1</v>
      </c>
      <c r="AE7" s="299">
        <f>IF('BIFUbC-crude-oil'!AE7&gt;0,'E-crude oil'!AE55/'BIFUbC-crude-oil'!AE7,1)</f>
        <v>1</v>
      </c>
      <c r="AF7" s="299">
        <f>IF('BIFUbC-crude-oil'!AF7&gt;0,'E-crude oil'!AF55/'BIFUbC-crude-oil'!AF7,1)</f>
        <v>1</v>
      </c>
      <c r="AG7" s="299">
        <f>IF('BIFUbC-crude-oil'!AG7&gt;0,'E-crude oil'!AG55/'BIFUbC-crude-oil'!AG7,1)</f>
        <v>1</v>
      </c>
      <c r="AH7" s="299">
        <f>IF('BIFUbC-crude-oil'!AH7&gt;0,'E-crude oil'!AH55/'BIFUbC-crude-oil'!AH7,1)</f>
        <v>1</v>
      </c>
      <c r="AI7" s="299">
        <f>IF('BIFUbC-crude-oil'!AI7&gt;0,'E-crude oil'!AI55/'BIFUbC-crude-oil'!AI7,1)</f>
        <v>1</v>
      </c>
      <c r="AJ7" s="299">
        <f>IF('BIFUbC-crude-oil'!AJ7&gt;0,'E-crude oil'!AJ55/'BIFUbC-crude-oil'!AJ7,1)</f>
        <v>1</v>
      </c>
      <c r="AK7" s="299">
        <f>IF('BIFUbC-crude-oil'!AK7&gt;0,'E-crude oil'!AK55/'BIFUbC-crude-oil'!AK7,1)</f>
        <v>1</v>
      </c>
      <c r="AL7" s="299">
        <f>IF('BIFUbC-crude-oil'!AL7&gt;0,'E-crude oil'!AL55/'BIFUbC-crude-oil'!AL7,1)</f>
        <v>1</v>
      </c>
      <c r="AM7" s="299">
        <f>IF('BIFUbC-crude-oil'!AM7&gt;0,'E-crude oil'!AM55/'BIFUbC-crude-oil'!AM7,1)</f>
        <v>1</v>
      </c>
      <c r="AN7" s="299">
        <f>IF('BIFUbC-crude-oil'!AN7&gt;0,'E-crude oil'!AN55/'BIFUbC-crude-oil'!AN7,1)</f>
        <v>1</v>
      </c>
      <c r="AO7" s="299">
        <f>IF('BIFUbC-crude-oil'!AO7&gt;0,'E-crude oil'!AO55/'BIFUbC-crude-oil'!AO7,1)</f>
        <v>1</v>
      </c>
      <c r="AP7" s="299">
        <f>IF('BIFUbC-crude-oil'!AP7&gt;0,'E-crude oil'!AP55/'BIFUbC-crude-oil'!AP7,1)</f>
        <v>1</v>
      </c>
      <c r="AQ7" s="299">
        <f>IF('BIFUbC-crude-oil'!AQ7&gt;0,'E-crude oil'!AQ55/'BIFUbC-crude-oil'!AQ7,1)</f>
        <v>1</v>
      </c>
    </row>
    <row r="8" spans="1:43" x14ac:dyDescent="0.2">
      <c r="A8" s="299" t="s">
        <v>95</v>
      </c>
      <c r="B8" s="299">
        <f>IF('BIFUbC-crude-oil'!B8&gt;0,'E-crude oil'!B56/'BIFUbC-crude-oil'!B8,1)</f>
        <v>1</v>
      </c>
      <c r="C8" s="299">
        <f>IF('BIFUbC-crude-oil'!C8&gt;0,'E-crude oil'!C56/'BIFUbC-crude-oil'!C8,1)</f>
        <v>1</v>
      </c>
      <c r="D8" s="299">
        <f>IF('BIFUbC-crude-oil'!D8&gt;0,'E-crude oil'!D56/'BIFUbC-crude-oil'!D8,1)</f>
        <v>1</v>
      </c>
      <c r="E8" s="299">
        <f>IF('BIFUbC-crude-oil'!E8&gt;0,'E-crude oil'!E56/'BIFUbC-crude-oil'!E8,1)</f>
        <v>1</v>
      </c>
      <c r="F8" s="299">
        <f>IF('BIFUbC-crude-oil'!F8&gt;0,'E-crude oil'!F56/'BIFUbC-crude-oil'!F8,1)</f>
        <v>1</v>
      </c>
      <c r="G8" s="299">
        <f>IF('BIFUbC-crude-oil'!G8&gt;0,'E-crude oil'!G56/'BIFUbC-crude-oil'!G8,1)</f>
        <v>1</v>
      </c>
      <c r="H8" s="299">
        <f>IF('BIFUbC-crude-oil'!H8&gt;0,'E-crude oil'!H56/'BIFUbC-crude-oil'!H8,1)</f>
        <v>1</v>
      </c>
      <c r="I8" s="299">
        <f>IF('BIFUbC-crude-oil'!I8&gt;0,'E-crude oil'!I56/'BIFUbC-crude-oil'!I8,1)</f>
        <v>1</v>
      </c>
      <c r="J8" s="299">
        <f>IF('BIFUbC-crude-oil'!J8&gt;0,'E-crude oil'!J56/'BIFUbC-crude-oil'!J8,1)</f>
        <v>1</v>
      </c>
      <c r="K8" s="299">
        <f>IF('BIFUbC-crude-oil'!K8&gt;0,'E-crude oil'!K56/'BIFUbC-crude-oil'!K8,1)</f>
        <v>1</v>
      </c>
      <c r="L8" s="299">
        <f>IF('BIFUbC-crude-oil'!L8&gt;0,'E-crude oil'!L56/'BIFUbC-crude-oil'!L8,1)</f>
        <v>1</v>
      </c>
      <c r="M8" s="299">
        <f>IF('BIFUbC-crude-oil'!M8&gt;0,'E-crude oil'!M56/'BIFUbC-crude-oil'!M8,1)</f>
        <v>1</v>
      </c>
      <c r="N8" s="299">
        <f>IF('BIFUbC-crude-oil'!N8&gt;0,'E-crude oil'!N56/'BIFUbC-crude-oil'!N8,1)</f>
        <v>1</v>
      </c>
      <c r="O8" s="299">
        <f>IF('BIFUbC-crude-oil'!O8&gt;0,'E-crude oil'!O56/'BIFUbC-crude-oil'!O8,1)</f>
        <v>1</v>
      </c>
      <c r="P8" s="299">
        <f>IF('BIFUbC-crude-oil'!P8&gt;0,'E-crude oil'!P56/'BIFUbC-crude-oil'!P8,1)</f>
        <v>1</v>
      </c>
      <c r="Q8" s="299">
        <f>IF('BIFUbC-crude-oil'!Q8&gt;0,'E-crude oil'!Q56/'BIFUbC-crude-oil'!Q8,1)</f>
        <v>1</v>
      </c>
      <c r="R8" s="299">
        <f>IF('BIFUbC-crude-oil'!R8&gt;0,'E-crude oil'!R56/'BIFUbC-crude-oil'!R8,1)</f>
        <v>1</v>
      </c>
      <c r="S8" s="299">
        <f>IF('BIFUbC-crude-oil'!S8&gt;0,'E-crude oil'!S56/'BIFUbC-crude-oil'!S8,1)</f>
        <v>1</v>
      </c>
      <c r="T8" s="299">
        <f>IF('BIFUbC-crude-oil'!T8&gt;0,'E-crude oil'!T56/'BIFUbC-crude-oil'!T8,1)</f>
        <v>1</v>
      </c>
      <c r="U8" s="299">
        <f>IF('BIFUbC-crude-oil'!U8&gt;0,'E-crude oil'!U56/'BIFUbC-crude-oil'!U8,1)</f>
        <v>1</v>
      </c>
      <c r="V8" s="299">
        <f>IF('BIFUbC-crude-oil'!V8&gt;0,'E-crude oil'!V56/'BIFUbC-crude-oil'!V8,1)</f>
        <v>1</v>
      </c>
      <c r="W8" s="299">
        <f>IF('BIFUbC-crude-oil'!W8&gt;0,'E-crude oil'!W56/'BIFUbC-crude-oil'!W8,1)</f>
        <v>1</v>
      </c>
      <c r="X8" s="299">
        <f>IF('BIFUbC-crude-oil'!X8&gt;0,'E-crude oil'!X56/'BIFUbC-crude-oil'!X8,1)</f>
        <v>1</v>
      </c>
      <c r="Y8" s="299">
        <f>IF('BIFUbC-crude-oil'!Y8&gt;0,'E-crude oil'!Y56/'BIFUbC-crude-oil'!Y8,1)</f>
        <v>1</v>
      </c>
      <c r="Z8" s="299">
        <f>IF('BIFUbC-crude-oil'!Z8&gt;0,'E-crude oil'!Z56/'BIFUbC-crude-oil'!Z8,1)</f>
        <v>1</v>
      </c>
      <c r="AA8" s="299">
        <f>IF('BIFUbC-crude-oil'!AA8&gt;0,'E-crude oil'!AA56/'BIFUbC-crude-oil'!AA8,1)</f>
        <v>1</v>
      </c>
      <c r="AB8" s="299">
        <f>IF('BIFUbC-crude-oil'!AB8&gt;0,'E-crude oil'!AB56/'BIFUbC-crude-oil'!AB8,1)</f>
        <v>1</v>
      </c>
      <c r="AC8" s="299">
        <f>IF('BIFUbC-crude-oil'!AC8&gt;0,'E-crude oil'!AC56/'BIFUbC-crude-oil'!AC8,1)</f>
        <v>1</v>
      </c>
      <c r="AD8" s="299">
        <f>IF('BIFUbC-crude-oil'!AD8&gt;0,'E-crude oil'!AD56/'BIFUbC-crude-oil'!AD8,1)</f>
        <v>1</v>
      </c>
      <c r="AE8" s="299">
        <f>IF('BIFUbC-crude-oil'!AE8&gt;0,'E-crude oil'!AE56/'BIFUbC-crude-oil'!AE8,1)</f>
        <v>1</v>
      </c>
      <c r="AF8" s="299">
        <f>IF('BIFUbC-crude-oil'!AF8&gt;0,'E-crude oil'!AF56/'BIFUbC-crude-oil'!AF8,1)</f>
        <v>1</v>
      </c>
      <c r="AG8" s="299">
        <f>IF('BIFUbC-crude-oil'!AG8&gt;0,'E-crude oil'!AG56/'BIFUbC-crude-oil'!AG8,1)</f>
        <v>1</v>
      </c>
      <c r="AH8" s="299">
        <f>IF('BIFUbC-crude-oil'!AH8&gt;0,'E-crude oil'!AH56/'BIFUbC-crude-oil'!AH8,1)</f>
        <v>1</v>
      </c>
      <c r="AI8" s="299">
        <f>IF('BIFUbC-crude-oil'!AI8&gt;0,'E-crude oil'!AI56/'BIFUbC-crude-oil'!AI8,1)</f>
        <v>1</v>
      </c>
      <c r="AJ8" s="299">
        <f>IF('BIFUbC-crude-oil'!AJ8&gt;0,'E-crude oil'!AJ56/'BIFUbC-crude-oil'!AJ8,1)</f>
        <v>1</v>
      </c>
      <c r="AK8" s="299">
        <f>IF('BIFUbC-crude-oil'!AK8&gt;0,'E-crude oil'!AK56/'BIFUbC-crude-oil'!AK8,1)</f>
        <v>1</v>
      </c>
      <c r="AL8" s="299">
        <f>IF('BIFUbC-crude-oil'!AL8&gt;0,'E-crude oil'!AL56/'BIFUbC-crude-oil'!AL8,1)</f>
        <v>1</v>
      </c>
      <c r="AM8" s="299">
        <f>IF('BIFUbC-crude-oil'!AM8&gt;0,'E-crude oil'!AM56/'BIFUbC-crude-oil'!AM8,1)</f>
        <v>1</v>
      </c>
      <c r="AN8" s="299">
        <f>IF('BIFUbC-crude-oil'!AN8&gt;0,'E-crude oil'!AN56/'BIFUbC-crude-oil'!AN8,1)</f>
        <v>1</v>
      </c>
      <c r="AO8" s="299">
        <f>IF('BIFUbC-crude-oil'!AO8&gt;0,'E-crude oil'!AO56/'BIFUbC-crude-oil'!AO8,1)</f>
        <v>1</v>
      </c>
      <c r="AP8" s="299">
        <f>IF('BIFUbC-crude-oil'!AP8&gt;0,'E-crude oil'!AP56/'BIFUbC-crude-oil'!AP8,1)</f>
        <v>1</v>
      </c>
      <c r="AQ8" s="299">
        <f>IF('BIFUbC-crude-oil'!AQ8&gt;0,'E-crude oil'!AQ56/'BIFUbC-crude-oil'!AQ8,1)</f>
        <v>1</v>
      </c>
    </row>
    <row r="9" spans="1:43" x14ac:dyDescent="0.2">
      <c r="A9" s="299" t="s">
        <v>96</v>
      </c>
      <c r="B9" s="299">
        <f>IF('BIFUbC-crude-oil'!B9&gt;0,'E-crude oil'!B57/'BIFUbC-crude-oil'!B9,1)</f>
        <v>1</v>
      </c>
      <c r="C9" s="299">
        <f>IF('BIFUbC-crude-oil'!C9&gt;0,'E-crude oil'!C57/'BIFUbC-crude-oil'!C9,1)</f>
        <v>1</v>
      </c>
      <c r="D9" s="299">
        <f>IF('BIFUbC-crude-oil'!D9&gt;0,'E-crude oil'!D57/'BIFUbC-crude-oil'!D9,1)</f>
        <v>1</v>
      </c>
      <c r="E9" s="299">
        <f>IF('BIFUbC-crude-oil'!E9&gt;0,'E-crude oil'!E57/'BIFUbC-crude-oil'!E9,1)</f>
        <v>1</v>
      </c>
      <c r="F9" s="299">
        <f>IF('BIFUbC-crude-oil'!F9&gt;0,'E-crude oil'!F57/'BIFUbC-crude-oil'!F9,1)</f>
        <v>1</v>
      </c>
      <c r="G9" s="299">
        <f>IF('BIFUbC-crude-oil'!G9&gt;0,'E-crude oil'!G57/'BIFUbC-crude-oil'!G9,1)</f>
        <v>1</v>
      </c>
      <c r="H9" s="299">
        <f>IF('BIFUbC-crude-oil'!H9&gt;0,'E-crude oil'!H57/'BIFUbC-crude-oil'!H9,1)</f>
        <v>1</v>
      </c>
      <c r="I9" s="299">
        <f>IF('BIFUbC-crude-oil'!I9&gt;0,'E-crude oil'!I57/'BIFUbC-crude-oil'!I9,1)</f>
        <v>1</v>
      </c>
      <c r="J9" s="299">
        <f>IF('BIFUbC-crude-oil'!J9&gt;0,'E-crude oil'!J57/'BIFUbC-crude-oil'!J9,1)</f>
        <v>1</v>
      </c>
      <c r="K9" s="299">
        <f>IF('BIFUbC-crude-oil'!K9&gt;0,'E-crude oil'!K57/'BIFUbC-crude-oil'!K9,1)</f>
        <v>1</v>
      </c>
      <c r="L9" s="299">
        <f>IF('BIFUbC-crude-oil'!L9&gt;0,'E-crude oil'!L57/'BIFUbC-crude-oil'!L9,1)</f>
        <v>1</v>
      </c>
      <c r="M9" s="299">
        <f>IF('BIFUbC-crude-oil'!M9&gt;0,'E-crude oil'!M57/'BIFUbC-crude-oil'!M9,1)</f>
        <v>1</v>
      </c>
      <c r="N9" s="299">
        <f>IF('BIFUbC-crude-oil'!N9&gt;0,'E-crude oil'!N57/'BIFUbC-crude-oil'!N9,1)</f>
        <v>1</v>
      </c>
      <c r="O9" s="299">
        <f>IF('BIFUbC-crude-oil'!O9&gt;0,'E-crude oil'!O57/'BIFUbC-crude-oil'!O9,1)</f>
        <v>1</v>
      </c>
      <c r="P9" s="299">
        <f>IF('BIFUbC-crude-oil'!P9&gt;0,'E-crude oil'!P57/'BIFUbC-crude-oil'!P9,1)</f>
        <v>1</v>
      </c>
      <c r="Q9" s="299">
        <f>IF('BIFUbC-crude-oil'!Q9&gt;0,'E-crude oil'!Q57/'BIFUbC-crude-oil'!Q9,1)</f>
        <v>1</v>
      </c>
      <c r="R9" s="299">
        <f>IF('BIFUbC-crude-oil'!R9&gt;0,'E-crude oil'!R57/'BIFUbC-crude-oil'!R9,1)</f>
        <v>1</v>
      </c>
      <c r="S9" s="299">
        <f>IF('BIFUbC-crude-oil'!S9&gt;0,'E-crude oil'!S57/'BIFUbC-crude-oil'!S9,1)</f>
        <v>1</v>
      </c>
      <c r="T9" s="299">
        <f>IF('BIFUbC-crude-oil'!T9&gt;0,'E-crude oil'!T57/'BIFUbC-crude-oil'!T9,1)</f>
        <v>1</v>
      </c>
      <c r="U9" s="299">
        <f>IF('BIFUbC-crude-oil'!U9&gt;0,'E-crude oil'!U57/'BIFUbC-crude-oil'!U9,1)</f>
        <v>1</v>
      </c>
      <c r="V9" s="299">
        <f>IF('BIFUbC-crude-oil'!V9&gt;0,'E-crude oil'!V57/'BIFUbC-crude-oil'!V9,1)</f>
        <v>1</v>
      </c>
      <c r="W9" s="299">
        <f>IF('BIFUbC-crude-oil'!W9&gt;0,'E-crude oil'!W57/'BIFUbC-crude-oil'!W9,1)</f>
        <v>1</v>
      </c>
      <c r="X9" s="299">
        <f>IF('BIFUbC-crude-oil'!X9&gt;0,'E-crude oil'!X57/'BIFUbC-crude-oil'!X9,1)</f>
        <v>1</v>
      </c>
      <c r="Y9" s="299">
        <f>IF('BIFUbC-crude-oil'!Y9&gt;0,'E-crude oil'!Y57/'BIFUbC-crude-oil'!Y9,1)</f>
        <v>1</v>
      </c>
      <c r="Z9" s="299">
        <f>IF('BIFUbC-crude-oil'!Z9&gt;0,'E-crude oil'!Z57/'BIFUbC-crude-oil'!Z9,1)</f>
        <v>1</v>
      </c>
      <c r="AA9" s="299">
        <f>IF('BIFUbC-crude-oil'!AA9&gt;0,'E-crude oil'!AA57/'BIFUbC-crude-oil'!AA9,1)</f>
        <v>1</v>
      </c>
      <c r="AB9" s="299">
        <f>IF('BIFUbC-crude-oil'!AB9&gt;0,'E-crude oil'!AB57/'BIFUbC-crude-oil'!AB9,1)</f>
        <v>1</v>
      </c>
      <c r="AC9" s="299">
        <f>IF('BIFUbC-crude-oil'!AC9&gt;0,'E-crude oil'!AC57/'BIFUbC-crude-oil'!AC9,1)</f>
        <v>1</v>
      </c>
      <c r="AD9" s="299">
        <f>IF('BIFUbC-crude-oil'!AD9&gt;0,'E-crude oil'!AD57/'BIFUbC-crude-oil'!AD9,1)</f>
        <v>1</v>
      </c>
      <c r="AE9" s="299">
        <f>IF('BIFUbC-crude-oil'!AE9&gt;0,'E-crude oil'!AE57/'BIFUbC-crude-oil'!AE9,1)</f>
        <v>1</v>
      </c>
      <c r="AF9" s="299">
        <f>IF('BIFUbC-crude-oil'!AF9&gt;0,'E-crude oil'!AF57/'BIFUbC-crude-oil'!AF9,1)</f>
        <v>1</v>
      </c>
      <c r="AG9" s="299">
        <f>IF('BIFUbC-crude-oil'!AG9&gt;0,'E-crude oil'!AG57/'BIFUbC-crude-oil'!AG9,1)</f>
        <v>1</v>
      </c>
      <c r="AH9" s="299">
        <f>IF('BIFUbC-crude-oil'!AH9&gt;0,'E-crude oil'!AH57/'BIFUbC-crude-oil'!AH9,1)</f>
        <v>1</v>
      </c>
      <c r="AI9" s="299">
        <f>IF('BIFUbC-crude-oil'!AI9&gt;0,'E-crude oil'!AI57/'BIFUbC-crude-oil'!AI9,1)</f>
        <v>1</v>
      </c>
      <c r="AJ9" s="299">
        <f>IF('BIFUbC-crude-oil'!AJ9&gt;0,'E-crude oil'!AJ57/'BIFUbC-crude-oil'!AJ9,1)</f>
        <v>1</v>
      </c>
      <c r="AK9" s="299">
        <f>IF('BIFUbC-crude-oil'!AK9&gt;0,'E-crude oil'!AK57/'BIFUbC-crude-oil'!AK9,1)</f>
        <v>1</v>
      </c>
      <c r="AL9" s="299">
        <f>IF('BIFUbC-crude-oil'!AL9&gt;0,'E-crude oil'!AL57/'BIFUbC-crude-oil'!AL9,1)</f>
        <v>1</v>
      </c>
      <c r="AM9" s="299">
        <f>IF('BIFUbC-crude-oil'!AM9&gt;0,'E-crude oil'!AM57/'BIFUbC-crude-oil'!AM9,1)</f>
        <v>1</v>
      </c>
      <c r="AN9" s="299">
        <f>IF('BIFUbC-crude-oil'!AN9&gt;0,'E-crude oil'!AN57/'BIFUbC-crude-oil'!AN9,1)</f>
        <v>1</v>
      </c>
      <c r="AO9" s="299">
        <f>IF('BIFUbC-crude-oil'!AO9&gt;0,'E-crude oil'!AO57/'BIFUbC-crude-oil'!AO9,1)</f>
        <v>1</v>
      </c>
      <c r="AP9" s="299">
        <f>IF('BIFUbC-crude-oil'!AP9&gt;0,'E-crude oil'!AP57/'BIFUbC-crude-oil'!AP9,1)</f>
        <v>1</v>
      </c>
      <c r="AQ9" s="299">
        <f>IF('BIFUbC-crude-oil'!AQ9&gt;0,'E-crude oil'!AQ57/'BIFUbC-crude-oil'!AQ9,1)</f>
        <v>1</v>
      </c>
    </row>
    <row r="10" spans="1:43" x14ac:dyDescent="0.2">
      <c r="A10" s="299" t="s">
        <v>97</v>
      </c>
      <c r="B10" s="299">
        <f>IF('BIFUbC-crude-oil'!B10&gt;0,'E-crude oil'!B58/'BIFUbC-crude-oil'!B10,1)</f>
        <v>8.357228929834514E-4</v>
      </c>
      <c r="C10" s="299">
        <f>IF('BIFUbC-crude-oil'!C10&gt;0,'E-crude oil'!C58/'BIFUbC-crude-oil'!C10,1)</f>
        <v>7.5636717978505347E-4</v>
      </c>
      <c r="D10" s="299">
        <f>IF('BIFUbC-crude-oil'!D10&gt;0,'E-crude oil'!D58/'BIFUbC-crude-oil'!D10,1)</f>
        <v>7.5931570913072635E-4</v>
      </c>
      <c r="E10" s="299">
        <f>IF('BIFUbC-crude-oil'!E10&gt;0,'E-crude oil'!E58/'BIFUbC-crude-oil'!E10,1)</f>
        <v>8.2789871732714894E-4</v>
      </c>
      <c r="F10" s="299">
        <f>IF('BIFUbC-crude-oil'!F10&gt;0,'E-crude oil'!F58/'BIFUbC-crude-oil'!F10,1)</f>
        <v>8.3424920734038056E-4</v>
      </c>
      <c r="G10" s="299">
        <f>IF('BIFUbC-crude-oil'!G10&gt;0,'E-crude oil'!G58/'BIFUbC-crude-oil'!G10,1)</f>
        <v>8.0890814746428623E-4</v>
      </c>
      <c r="H10" s="299">
        <f>IF('BIFUbC-crude-oil'!H10&gt;0,'E-crude oil'!H58/'BIFUbC-crude-oil'!H10,1)</f>
        <v>8.0566880039285339E-4</v>
      </c>
      <c r="I10" s="299">
        <f>IF('BIFUbC-crude-oil'!I10&gt;0,'E-crude oil'!I58/'BIFUbC-crude-oil'!I10,1)</f>
        <v>8.0549869025101539E-4</v>
      </c>
      <c r="J10" s="299">
        <f>IF('BIFUbC-crude-oil'!J10&gt;0,'E-crude oil'!J58/'BIFUbC-crude-oil'!J10,1)</f>
        <v>8.0444675523531754E-4</v>
      </c>
      <c r="K10" s="299">
        <f>IF('BIFUbC-crude-oil'!K10&gt;0,'E-crude oil'!K58/'BIFUbC-crude-oil'!K10,1)</f>
        <v>8.0351469889106217E-4</v>
      </c>
      <c r="L10" s="299">
        <f>IF('BIFUbC-crude-oil'!L10&gt;0,'E-crude oil'!L58/'BIFUbC-crude-oil'!L10,1)</f>
        <v>8.0225716264444751E-4</v>
      </c>
      <c r="M10" s="299">
        <f>IF('BIFUbC-crude-oil'!M10&gt;0,'E-crude oil'!M58/'BIFUbC-crude-oil'!M10,1)</f>
        <v>8.0081244548787264E-4</v>
      </c>
      <c r="N10" s="299">
        <f>IF('BIFUbC-crude-oil'!N10&gt;0,'E-crude oil'!N58/'BIFUbC-crude-oil'!N10,1)</f>
        <v>8.0047838929308841E-4</v>
      </c>
      <c r="O10" s="299">
        <f>IF('BIFUbC-crude-oil'!O10&gt;0,'E-crude oil'!O58/'BIFUbC-crude-oil'!O10,1)</f>
        <v>8.0014454147204074E-4</v>
      </c>
      <c r="P10" s="299">
        <f>IF('BIFUbC-crude-oil'!P10&gt;0,'E-crude oil'!P58/'BIFUbC-crude-oil'!P10,1)</f>
        <v>7.9981090135609455E-4</v>
      </c>
      <c r="Q10" s="299">
        <f>IF('BIFUbC-crude-oil'!Q10&gt;0,'E-crude oil'!Q58/'BIFUbC-crude-oil'!Q10,1)</f>
        <v>7.9947746828052746E-4</v>
      </c>
      <c r="R10" s="299">
        <f>IF('BIFUbC-crude-oil'!R10&gt;0,'E-crude oil'!R58/'BIFUbC-crude-oil'!R10,1)</f>
        <v>7.9914424158450393E-4</v>
      </c>
      <c r="S10" s="299">
        <f>IF('BIFUbC-crude-oil'!S10&gt;0,'E-crude oil'!S58/'BIFUbC-crude-oil'!S10,1)</f>
        <v>7.9938448029332951E-4</v>
      </c>
      <c r="T10" s="299">
        <f>IF('BIFUbC-crude-oil'!T10&gt;0,'E-crude oil'!T58/'BIFUbC-crude-oil'!T10,1)</f>
        <v>7.9963239608739139E-4</v>
      </c>
      <c r="U10" s="299">
        <f>IF('BIFUbC-crude-oil'!U10&gt;0,'E-crude oil'!U58/'BIFUbC-crude-oil'!U10,1)</f>
        <v>7.9988826937181729E-4</v>
      </c>
      <c r="V10" s="299">
        <f>IF('BIFUbC-crude-oil'!V10&gt;0,'E-crude oil'!V58/'BIFUbC-crude-oil'!V10,1)</f>
        <v>8.0015239437524334E-4</v>
      </c>
      <c r="W10" s="299">
        <f>IF('BIFUbC-crude-oil'!W10&gt;0,'E-crude oil'!W58/'BIFUbC-crude-oil'!W10,1)</f>
        <v>8.004250800122901E-4</v>
      </c>
      <c r="X10" s="299">
        <f>IF('BIFUbC-crude-oil'!X10&gt;0,'E-crude oil'!X58/'BIFUbC-crude-oil'!X10,1)</f>
        <v>8.0103226025062782E-4</v>
      </c>
      <c r="Y10" s="299">
        <f>IF('BIFUbC-crude-oil'!Y10&gt;0,'E-crude oil'!Y58/'BIFUbC-crude-oil'!Y10,1)</f>
        <v>8.0167312104671511E-4</v>
      </c>
      <c r="Z10" s="299">
        <f>IF('BIFUbC-crude-oil'!Z10&gt;0,'E-crude oil'!Z58/'BIFUbC-crude-oil'!Z10,1)</f>
        <v>8.0235020496297721E-4</v>
      </c>
      <c r="AA10" s="299">
        <f>IF('BIFUbC-crude-oil'!AA10&gt;0,'E-crude oil'!AA58/'BIFUbC-crude-oil'!AA10,1)</f>
        <v>8.0306631708478319E-4</v>
      </c>
      <c r="AB10" s="299">
        <f>IF('BIFUbC-crude-oil'!AB10&gt;0,'E-crude oil'!AB58/'BIFUbC-crude-oil'!AB10,1)</f>
        <v>8.0382455980052567E-4</v>
      </c>
      <c r="AC10" s="299">
        <f>IF('BIFUbC-crude-oil'!AC10&gt;0,'E-crude oil'!AC58/'BIFUbC-crude-oil'!AC10,1)</f>
        <v>8.0462837326155409E-4</v>
      </c>
      <c r="AD10" s="299">
        <f>IF('BIFUbC-crude-oil'!AD10&gt;0,'E-crude oil'!AD58/'BIFUbC-crude-oil'!AD10,1)</f>
        <v>8.0548158263441156E-4</v>
      </c>
      <c r="AE10" s="299">
        <f>IF('BIFUbC-crude-oil'!AE10&gt;0,'E-crude oil'!AE58/'BIFUbC-crude-oil'!AE10,1)</f>
        <v>8.0638845351397833E-4</v>
      </c>
      <c r="AF10" s="299">
        <f>IF('BIFUbC-crude-oil'!AF10&gt;0,'E-crude oil'!AF58/'BIFUbC-crude-oil'!AF10,1)</f>
        <v>8.0735375719063877E-4</v>
      </c>
      <c r="AG10" s="299">
        <f>IF('BIFUbC-crude-oil'!AG10&gt;0,'E-crude oil'!AG58/'BIFUbC-crude-oil'!AG10,1)</f>
        <v>8.0838284787828891E-4</v>
      </c>
      <c r="AH10" s="299">
        <f>IF('BIFUbC-crude-oil'!AH10&gt;0,'E-crude oil'!AH58/'BIFUbC-crude-oil'!AH10,1)</f>
        <v>8.0931991930508808E-4</v>
      </c>
      <c r="AI10" s="299">
        <f>IF('BIFUbC-crude-oil'!AI10&gt;0,'E-crude oil'!AI58/'BIFUbC-crude-oil'!AI10,1)</f>
        <v>8.1031378506316075E-4</v>
      </c>
      <c r="AJ10" s="299">
        <f>IF('BIFUbC-crude-oil'!AJ10&gt;0,'E-crude oil'!AJ58/'BIFUbC-crude-oil'!AJ10,1)</f>
        <v>8.1136934443142971E-4</v>
      </c>
      <c r="AK10" s="299">
        <f>IF('BIFUbC-crude-oil'!AK10&gt;0,'E-crude oil'!AK58/'BIFUbC-crude-oil'!AK10,1)</f>
        <v>8.1249207687433909E-4</v>
      </c>
      <c r="AL10" s="299">
        <f>IF('BIFUbC-crude-oil'!AL10&gt;0,'E-crude oil'!AL58/'BIFUbC-crude-oil'!AL10,1)</f>
        <v>8.1368813054594777E-4</v>
      </c>
      <c r="AM10" s="299">
        <f>IF('BIFUbC-crude-oil'!AM10&gt;0,'E-crude oil'!AM58/'BIFUbC-crude-oil'!AM10,1)</f>
        <v>8.1503498679447151E-4</v>
      </c>
      <c r="AN10" s="299">
        <f>IF('BIFUbC-crude-oil'!AN10&gt;0,'E-crude oil'!AN58/'BIFUbC-crude-oil'!AN10,1)</f>
        <v>8.1647946596292661E-4</v>
      </c>
      <c r="AO10" s="299">
        <f>IF('BIFUbC-crude-oil'!AO10&gt;0,'E-crude oil'!AO58/'BIFUbC-crude-oil'!AO10,1)</f>
        <v>8.1803194997428141E-4</v>
      </c>
      <c r="AP10" s="299">
        <f>IF('BIFUbC-crude-oil'!AP10&gt;0,'E-crude oil'!AP58/'BIFUbC-crude-oil'!AP10,1)</f>
        <v>8.1970434696787737E-4</v>
      </c>
      <c r="AQ10" s="299">
        <f>IF('BIFUbC-crude-oil'!AQ10&gt;0,'E-crude oil'!AQ58/'BIFUbC-crude-oil'!AQ10,1)</f>
        <v>8.2143908225753843E-4</v>
      </c>
    </row>
    <row r="11" spans="1:43" x14ac:dyDescent="0.2">
      <c r="A11" s="299" t="s">
        <v>98</v>
      </c>
      <c r="B11" s="299">
        <f>IF('BIFUbC-crude-oil'!B11&gt;0,'E-crude oil'!B59/'BIFUbC-crude-oil'!B11,1)</f>
        <v>1</v>
      </c>
      <c r="C11" s="299">
        <f>IF('BIFUbC-crude-oil'!C11&gt;0,'E-crude oil'!C59/'BIFUbC-crude-oil'!C11,1)</f>
        <v>1</v>
      </c>
      <c r="D11" s="299">
        <f>IF('BIFUbC-crude-oil'!D11&gt;0,'E-crude oil'!D59/'BIFUbC-crude-oil'!D11,1)</f>
        <v>1</v>
      </c>
      <c r="E11" s="299">
        <f>IF('BIFUbC-crude-oil'!E11&gt;0,'E-crude oil'!E59/'BIFUbC-crude-oil'!E11,1)</f>
        <v>1</v>
      </c>
      <c r="F11" s="299">
        <f>IF('BIFUbC-crude-oil'!F11&gt;0,'E-crude oil'!F59/'BIFUbC-crude-oil'!F11,1)</f>
        <v>1</v>
      </c>
      <c r="G11" s="299">
        <f>IF('BIFUbC-crude-oil'!G11&gt;0,'E-crude oil'!G59/'BIFUbC-crude-oil'!G11,1)</f>
        <v>1</v>
      </c>
      <c r="H11" s="299">
        <f>IF('BIFUbC-crude-oil'!H11&gt;0,'E-crude oil'!H59/'BIFUbC-crude-oil'!H11,1)</f>
        <v>1</v>
      </c>
      <c r="I11" s="299">
        <f>IF('BIFUbC-crude-oil'!I11&gt;0,'E-crude oil'!I59/'BIFUbC-crude-oil'!I11,1)</f>
        <v>1</v>
      </c>
      <c r="J11" s="299">
        <f>IF('BIFUbC-crude-oil'!J11&gt;0,'E-crude oil'!J59/'BIFUbC-crude-oil'!J11,1)</f>
        <v>1</v>
      </c>
      <c r="K11" s="299">
        <f>IF('BIFUbC-crude-oil'!K11&gt;0,'E-crude oil'!K59/'BIFUbC-crude-oil'!K11,1)</f>
        <v>1</v>
      </c>
      <c r="L11" s="299">
        <f>IF('BIFUbC-crude-oil'!L11&gt;0,'E-crude oil'!L59/'BIFUbC-crude-oil'!L11,1)</f>
        <v>1</v>
      </c>
      <c r="M11" s="299">
        <f>IF('BIFUbC-crude-oil'!M11&gt;0,'E-crude oil'!M59/'BIFUbC-crude-oil'!M11,1)</f>
        <v>1</v>
      </c>
      <c r="N11" s="299">
        <f>IF('BIFUbC-crude-oil'!N11&gt;0,'E-crude oil'!N59/'BIFUbC-crude-oil'!N11,1)</f>
        <v>1</v>
      </c>
      <c r="O11" s="299">
        <f>IF('BIFUbC-crude-oil'!O11&gt;0,'E-crude oil'!O59/'BIFUbC-crude-oil'!O11,1)</f>
        <v>1</v>
      </c>
      <c r="P11" s="299">
        <f>IF('BIFUbC-crude-oil'!P11&gt;0,'E-crude oil'!P59/'BIFUbC-crude-oil'!P11,1)</f>
        <v>1</v>
      </c>
      <c r="Q11" s="299">
        <f>IF('BIFUbC-crude-oil'!Q11&gt;0,'E-crude oil'!Q59/'BIFUbC-crude-oil'!Q11,1)</f>
        <v>1</v>
      </c>
      <c r="R11" s="299">
        <f>IF('BIFUbC-crude-oil'!R11&gt;0,'E-crude oil'!R59/'BIFUbC-crude-oil'!R11,1)</f>
        <v>1</v>
      </c>
      <c r="S11" s="299">
        <f>IF('BIFUbC-crude-oil'!S11&gt;0,'E-crude oil'!S59/'BIFUbC-crude-oil'!S11,1)</f>
        <v>1</v>
      </c>
      <c r="T11" s="299">
        <f>IF('BIFUbC-crude-oil'!T11&gt;0,'E-crude oil'!T59/'BIFUbC-crude-oil'!T11,1)</f>
        <v>1</v>
      </c>
      <c r="U11" s="299">
        <f>IF('BIFUbC-crude-oil'!U11&gt;0,'E-crude oil'!U59/'BIFUbC-crude-oil'!U11,1)</f>
        <v>1</v>
      </c>
      <c r="V11" s="299">
        <f>IF('BIFUbC-crude-oil'!V11&gt;0,'E-crude oil'!V59/'BIFUbC-crude-oil'!V11,1)</f>
        <v>1</v>
      </c>
      <c r="W11" s="299">
        <f>IF('BIFUbC-crude-oil'!W11&gt;0,'E-crude oil'!W59/'BIFUbC-crude-oil'!W11,1)</f>
        <v>1</v>
      </c>
      <c r="X11" s="299">
        <f>IF('BIFUbC-crude-oil'!X11&gt;0,'E-crude oil'!X59/'BIFUbC-crude-oil'!X11,1)</f>
        <v>1</v>
      </c>
      <c r="Y11" s="299">
        <f>IF('BIFUbC-crude-oil'!Y11&gt;0,'E-crude oil'!Y59/'BIFUbC-crude-oil'!Y11,1)</f>
        <v>1</v>
      </c>
      <c r="Z11" s="299">
        <f>IF('BIFUbC-crude-oil'!Z11&gt;0,'E-crude oil'!Z59/'BIFUbC-crude-oil'!Z11,1)</f>
        <v>1</v>
      </c>
      <c r="AA11" s="299">
        <f>IF('BIFUbC-crude-oil'!AA11&gt;0,'E-crude oil'!AA59/'BIFUbC-crude-oil'!AA11,1)</f>
        <v>1</v>
      </c>
      <c r="AB11" s="299">
        <f>IF('BIFUbC-crude-oil'!AB11&gt;0,'E-crude oil'!AB59/'BIFUbC-crude-oil'!AB11,1)</f>
        <v>1</v>
      </c>
      <c r="AC11" s="299">
        <f>IF('BIFUbC-crude-oil'!AC11&gt;0,'E-crude oil'!AC59/'BIFUbC-crude-oil'!AC11,1)</f>
        <v>1</v>
      </c>
      <c r="AD11" s="299">
        <f>IF('BIFUbC-crude-oil'!AD11&gt;0,'E-crude oil'!AD59/'BIFUbC-crude-oil'!AD11,1)</f>
        <v>1</v>
      </c>
      <c r="AE11" s="299">
        <f>IF('BIFUbC-crude-oil'!AE11&gt;0,'E-crude oil'!AE59/'BIFUbC-crude-oil'!AE11,1)</f>
        <v>1</v>
      </c>
      <c r="AF11" s="299">
        <f>IF('BIFUbC-crude-oil'!AF11&gt;0,'E-crude oil'!AF59/'BIFUbC-crude-oil'!AF11,1)</f>
        <v>1</v>
      </c>
      <c r="AG11" s="299">
        <f>IF('BIFUbC-crude-oil'!AG11&gt;0,'E-crude oil'!AG59/'BIFUbC-crude-oil'!AG11,1)</f>
        <v>1</v>
      </c>
      <c r="AH11" s="299">
        <f>IF('BIFUbC-crude-oil'!AH11&gt;0,'E-crude oil'!AH59/'BIFUbC-crude-oil'!AH11,1)</f>
        <v>1</v>
      </c>
      <c r="AI11" s="299">
        <f>IF('BIFUbC-crude-oil'!AI11&gt;0,'E-crude oil'!AI59/'BIFUbC-crude-oil'!AI11,1)</f>
        <v>1</v>
      </c>
      <c r="AJ11" s="299">
        <f>IF('BIFUbC-crude-oil'!AJ11&gt;0,'E-crude oil'!AJ59/'BIFUbC-crude-oil'!AJ11,1)</f>
        <v>1</v>
      </c>
      <c r="AK11" s="299">
        <f>IF('BIFUbC-crude-oil'!AK11&gt;0,'E-crude oil'!AK59/'BIFUbC-crude-oil'!AK11,1)</f>
        <v>1</v>
      </c>
      <c r="AL11" s="299">
        <f>IF('BIFUbC-crude-oil'!AL11&gt;0,'E-crude oil'!AL59/'BIFUbC-crude-oil'!AL11,1)</f>
        <v>1</v>
      </c>
      <c r="AM11" s="299">
        <f>IF('BIFUbC-crude-oil'!AM11&gt;0,'E-crude oil'!AM59/'BIFUbC-crude-oil'!AM11,1)</f>
        <v>1</v>
      </c>
      <c r="AN11" s="299">
        <f>IF('BIFUbC-crude-oil'!AN11&gt;0,'E-crude oil'!AN59/'BIFUbC-crude-oil'!AN11,1)</f>
        <v>1</v>
      </c>
      <c r="AO11" s="299">
        <f>IF('BIFUbC-crude-oil'!AO11&gt;0,'E-crude oil'!AO59/'BIFUbC-crude-oil'!AO11,1)</f>
        <v>1</v>
      </c>
      <c r="AP11" s="299">
        <f>IF('BIFUbC-crude-oil'!AP11&gt;0,'E-crude oil'!AP59/'BIFUbC-crude-oil'!AP11,1)</f>
        <v>1</v>
      </c>
      <c r="AQ11" s="299">
        <f>IF('BIFUbC-crude-oil'!AQ11&gt;0,'E-crude oil'!AQ59/'BIFUbC-crude-oil'!AQ11,1)</f>
        <v>1</v>
      </c>
    </row>
    <row r="12" spans="1:43" x14ac:dyDescent="0.2">
      <c r="A12" s="299" t="s">
        <v>99</v>
      </c>
      <c r="B12" s="299">
        <f>IF('BIFUbC-crude-oil'!B12&gt;0,'E-crude oil'!B60/'BIFUbC-crude-oil'!B12,1)</f>
        <v>1</v>
      </c>
      <c r="C12" s="299">
        <f>IF('BIFUbC-crude-oil'!C12&gt;0,'E-crude oil'!C60/'BIFUbC-crude-oil'!C12,1)</f>
        <v>1</v>
      </c>
      <c r="D12" s="299">
        <f>IF('BIFUbC-crude-oil'!D12&gt;0,'E-crude oil'!D60/'BIFUbC-crude-oil'!D12,1)</f>
        <v>1</v>
      </c>
      <c r="E12" s="299">
        <f>IF('BIFUbC-crude-oil'!E12&gt;0,'E-crude oil'!E60/'BIFUbC-crude-oil'!E12,1)</f>
        <v>1</v>
      </c>
      <c r="F12" s="299">
        <f>IF('BIFUbC-crude-oil'!F12&gt;0,'E-crude oil'!F60/'BIFUbC-crude-oil'!F12,1)</f>
        <v>1</v>
      </c>
      <c r="G12" s="299">
        <f>IF('BIFUbC-crude-oil'!G12&gt;0,'E-crude oil'!G60/'BIFUbC-crude-oil'!G12,1)</f>
        <v>1</v>
      </c>
      <c r="H12" s="299">
        <f>IF('BIFUbC-crude-oil'!H12&gt;0,'E-crude oil'!H60/'BIFUbC-crude-oil'!H12,1)</f>
        <v>1</v>
      </c>
      <c r="I12" s="299">
        <f>IF('BIFUbC-crude-oil'!I12&gt;0,'E-crude oil'!I60/'BIFUbC-crude-oil'!I12,1)</f>
        <v>1</v>
      </c>
      <c r="J12" s="299">
        <f>IF('BIFUbC-crude-oil'!J12&gt;0,'E-crude oil'!J60/'BIFUbC-crude-oil'!J12,1)</f>
        <v>1</v>
      </c>
      <c r="K12" s="299">
        <f>IF('BIFUbC-crude-oil'!K12&gt;0,'E-crude oil'!K60/'BIFUbC-crude-oil'!K12,1)</f>
        <v>1</v>
      </c>
      <c r="L12" s="299">
        <f>IF('BIFUbC-crude-oil'!L12&gt;0,'E-crude oil'!L60/'BIFUbC-crude-oil'!L12,1)</f>
        <v>1</v>
      </c>
      <c r="M12" s="299">
        <f>IF('BIFUbC-crude-oil'!M12&gt;0,'E-crude oil'!M60/'BIFUbC-crude-oil'!M12,1)</f>
        <v>1</v>
      </c>
      <c r="N12" s="299">
        <f>IF('BIFUbC-crude-oil'!N12&gt;0,'E-crude oil'!N60/'BIFUbC-crude-oil'!N12,1)</f>
        <v>1</v>
      </c>
      <c r="O12" s="299">
        <f>IF('BIFUbC-crude-oil'!O12&gt;0,'E-crude oil'!O60/'BIFUbC-crude-oil'!O12,1)</f>
        <v>1</v>
      </c>
      <c r="P12" s="299">
        <f>IF('BIFUbC-crude-oil'!P12&gt;0,'E-crude oil'!P60/'BIFUbC-crude-oil'!P12,1)</f>
        <v>1</v>
      </c>
      <c r="Q12" s="299">
        <f>IF('BIFUbC-crude-oil'!Q12&gt;0,'E-crude oil'!Q60/'BIFUbC-crude-oil'!Q12,1)</f>
        <v>1</v>
      </c>
      <c r="R12" s="299">
        <f>IF('BIFUbC-crude-oil'!R12&gt;0,'E-crude oil'!R60/'BIFUbC-crude-oil'!R12,1)</f>
        <v>1</v>
      </c>
      <c r="S12" s="299">
        <f>IF('BIFUbC-crude-oil'!S12&gt;0,'E-crude oil'!S60/'BIFUbC-crude-oil'!S12,1)</f>
        <v>1</v>
      </c>
      <c r="T12" s="299">
        <f>IF('BIFUbC-crude-oil'!T12&gt;0,'E-crude oil'!T60/'BIFUbC-crude-oil'!T12,1)</f>
        <v>1</v>
      </c>
      <c r="U12" s="299">
        <f>IF('BIFUbC-crude-oil'!U12&gt;0,'E-crude oil'!U60/'BIFUbC-crude-oil'!U12,1)</f>
        <v>1</v>
      </c>
      <c r="V12" s="299">
        <f>IF('BIFUbC-crude-oil'!V12&gt;0,'E-crude oil'!V60/'BIFUbC-crude-oil'!V12,1)</f>
        <v>1</v>
      </c>
      <c r="W12" s="299">
        <f>IF('BIFUbC-crude-oil'!W12&gt;0,'E-crude oil'!W60/'BIFUbC-crude-oil'!W12,1)</f>
        <v>1</v>
      </c>
      <c r="X12" s="299">
        <f>IF('BIFUbC-crude-oil'!X12&gt;0,'E-crude oil'!X60/'BIFUbC-crude-oil'!X12,1)</f>
        <v>1</v>
      </c>
      <c r="Y12" s="299">
        <f>IF('BIFUbC-crude-oil'!Y12&gt;0,'E-crude oil'!Y60/'BIFUbC-crude-oil'!Y12,1)</f>
        <v>1</v>
      </c>
      <c r="Z12" s="299">
        <f>IF('BIFUbC-crude-oil'!Z12&gt;0,'E-crude oil'!Z60/'BIFUbC-crude-oil'!Z12,1)</f>
        <v>1</v>
      </c>
      <c r="AA12" s="299">
        <f>IF('BIFUbC-crude-oil'!AA12&gt;0,'E-crude oil'!AA60/'BIFUbC-crude-oil'!AA12,1)</f>
        <v>1</v>
      </c>
      <c r="AB12" s="299">
        <f>IF('BIFUbC-crude-oil'!AB12&gt;0,'E-crude oil'!AB60/'BIFUbC-crude-oil'!AB12,1)</f>
        <v>1</v>
      </c>
      <c r="AC12" s="299">
        <f>IF('BIFUbC-crude-oil'!AC12&gt;0,'E-crude oil'!AC60/'BIFUbC-crude-oil'!AC12,1)</f>
        <v>1</v>
      </c>
      <c r="AD12" s="299">
        <f>IF('BIFUbC-crude-oil'!AD12&gt;0,'E-crude oil'!AD60/'BIFUbC-crude-oil'!AD12,1)</f>
        <v>1</v>
      </c>
      <c r="AE12" s="299">
        <f>IF('BIFUbC-crude-oil'!AE12&gt;0,'E-crude oil'!AE60/'BIFUbC-crude-oil'!AE12,1)</f>
        <v>1</v>
      </c>
      <c r="AF12" s="299">
        <f>IF('BIFUbC-crude-oil'!AF12&gt;0,'E-crude oil'!AF60/'BIFUbC-crude-oil'!AF12,1)</f>
        <v>1</v>
      </c>
      <c r="AG12" s="299">
        <f>IF('BIFUbC-crude-oil'!AG12&gt;0,'E-crude oil'!AG60/'BIFUbC-crude-oil'!AG12,1)</f>
        <v>1</v>
      </c>
      <c r="AH12" s="299">
        <f>IF('BIFUbC-crude-oil'!AH12&gt;0,'E-crude oil'!AH60/'BIFUbC-crude-oil'!AH12,1)</f>
        <v>1</v>
      </c>
      <c r="AI12" s="299">
        <f>IF('BIFUbC-crude-oil'!AI12&gt;0,'E-crude oil'!AI60/'BIFUbC-crude-oil'!AI12,1)</f>
        <v>1</v>
      </c>
      <c r="AJ12" s="299">
        <f>IF('BIFUbC-crude-oil'!AJ12&gt;0,'E-crude oil'!AJ60/'BIFUbC-crude-oil'!AJ12,1)</f>
        <v>1</v>
      </c>
      <c r="AK12" s="299">
        <f>IF('BIFUbC-crude-oil'!AK12&gt;0,'E-crude oil'!AK60/'BIFUbC-crude-oil'!AK12,1)</f>
        <v>1</v>
      </c>
      <c r="AL12" s="299">
        <f>IF('BIFUbC-crude-oil'!AL12&gt;0,'E-crude oil'!AL60/'BIFUbC-crude-oil'!AL12,1)</f>
        <v>1</v>
      </c>
      <c r="AM12" s="299">
        <f>IF('BIFUbC-crude-oil'!AM12&gt;0,'E-crude oil'!AM60/'BIFUbC-crude-oil'!AM12,1)</f>
        <v>1</v>
      </c>
      <c r="AN12" s="299">
        <f>IF('BIFUbC-crude-oil'!AN12&gt;0,'E-crude oil'!AN60/'BIFUbC-crude-oil'!AN12,1)</f>
        <v>1</v>
      </c>
      <c r="AO12" s="299">
        <f>IF('BIFUbC-crude-oil'!AO12&gt;0,'E-crude oil'!AO60/'BIFUbC-crude-oil'!AO12,1)</f>
        <v>1</v>
      </c>
      <c r="AP12" s="299">
        <f>IF('BIFUbC-crude-oil'!AP12&gt;0,'E-crude oil'!AP60/'BIFUbC-crude-oil'!AP12,1)</f>
        <v>1</v>
      </c>
      <c r="AQ12" s="299">
        <f>IF('BIFUbC-crude-oil'!AQ12&gt;0,'E-crude oil'!AQ60/'BIFUbC-crude-oil'!AQ12,1)</f>
        <v>1</v>
      </c>
    </row>
    <row r="13" spans="1:43" x14ac:dyDescent="0.2">
      <c r="A13" s="299" t="s">
        <v>100</v>
      </c>
      <c r="B13" s="299">
        <f>IF('BIFUbC-crude-oil'!B13&gt;0,'E-crude oil'!B61/'BIFUbC-crude-oil'!B13,1)</f>
        <v>1</v>
      </c>
      <c r="C13" s="299">
        <f>IF('BIFUbC-crude-oil'!C13&gt;0,'E-crude oil'!C61/'BIFUbC-crude-oil'!C13,1)</f>
        <v>1</v>
      </c>
      <c r="D13" s="299">
        <f>IF('BIFUbC-crude-oil'!D13&gt;0,'E-crude oil'!D61/'BIFUbC-crude-oil'!D13,1)</f>
        <v>1</v>
      </c>
      <c r="E13" s="299">
        <f>IF('BIFUbC-crude-oil'!E13&gt;0,'E-crude oil'!E61/'BIFUbC-crude-oil'!E13,1)</f>
        <v>1</v>
      </c>
      <c r="F13" s="299">
        <f>IF('BIFUbC-crude-oil'!F13&gt;0,'E-crude oil'!F61/'BIFUbC-crude-oil'!F13,1)</f>
        <v>1</v>
      </c>
      <c r="G13" s="299">
        <f>IF('BIFUbC-crude-oil'!G13&gt;0,'E-crude oil'!G61/'BIFUbC-crude-oil'!G13,1)</f>
        <v>1</v>
      </c>
      <c r="H13" s="299">
        <f>IF('BIFUbC-crude-oil'!H13&gt;0,'E-crude oil'!H61/'BIFUbC-crude-oil'!H13,1)</f>
        <v>1</v>
      </c>
      <c r="I13" s="299">
        <f>IF('BIFUbC-crude-oil'!I13&gt;0,'E-crude oil'!I61/'BIFUbC-crude-oil'!I13,1)</f>
        <v>1</v>
      </c>
      <c r="J13" s="299">
        <f>IF('BIFUbC-crude-oil'!J13&gt;0,'E-crude oil'!J61/'BIFUbC-crude-oil'!J13,1)</f>
        <v>1</v>
      </c>
      <c r="K13" s="299">
        <f>IF('BIFUbC-crude-oil'!K13&gt;0,'E-crude oil'!K61/'BIFUbC-crude-oil'!K13,1)</f>
        <v>1</v>
      </c>
      <c r="L13" s="299">
        <f>IF('BIFUbC-crude-oil'!L13&gt;0,'E-crude oil'!L61/'BIFUbC-crude-oil'!L13,1)</f>
        <v>1</v>
      </c>
      <c r="M13" s="299">
        <f>IF('BIFUbC-crude-oil'!M13&gt;0,'E-crude oil'!M61/'BIFUbC-crude-oil'!M13,1)</f>
        <v>1</v>
      </c>
      <c r="N13" s="299">
        <f>IF('BIFUbC-crude-oil'!N13&gt;0,'E-crude oil'!N61/'BIFUbC-crude-oil'!N13,1)</f>
        <v>1</v>
      </c>
      <c r="O13" s="299">
        <f>IF('BIFUbC-crude-oil'!O13&gt;0,'E-crude oil'!O61/'BIFUbC-crude-oil'!O13,1)</f>
        <v>1</v>
      </c>
      <c r="P13" s="299">
        <f>IF('BIFUbC-crude-oil'!P13&gt;0,'E-crude oil'!P61/'BIFUbC-crude-oil'!P13,1)</f>
        <v>1</v>
      </c>
      <c r="Q13" s="299">
        <f>IF('BIFUbC-crude-oil'!Q13&gt;0,'E-crude oil'!Q61/'BIFUbC-crude-oil'!Q13,1)</f>
        <v>1</v>
      </c>
      <c r="R13" s="299">
        <f>IF('BIFUbC-crude-oil'!R13&gt;0,'E-crude oil'!R61/'BIFUbC-crude-oil'!R13,1)</f>
        <v>1</v>
      </c>
      <c r="S13" s="299">
        <f>IF('BIFUbC-crude-oil'!S13&gt;0,'E-crude oil'!S61/'BIFUbC-crude-oil'!S13,1)</f>
        <v>1</v>
      </c>
      <c r="T13" s="299">
        <f>IF('BIFUbC-crude-oil'!T13&gt;0,'E-crude oil'!T61/'BIFUbC-crude-oil'!T13,1)</f>
        <v>1</v>
      </c>
      <c r="U13" s="299">
        <f>IF('BIFUbC-crude-oil'!U13&gt;0,'E-crude oil'!U61/'BIFUbC-crude-oil'!U13,1)</f>
        <v>1</v>
      </c>
      <c r="V13" s="299">
        <f>IF('BIFUbC-crude-oil'!V13&gt;0,'E-crude oil'!V61/'BIFUbC-crude-oil'!V13,1)</f>
        <v>1</v>
      </c>
      <c r="W13" s="299">
        <f>IF('BIFUbC-crude-oil'!W13&gt;0,'E-crude oil'!W61/'BIFUbC-crude-oil'!W13,1)</f>
        <v>1</v>
      </c>
      <c r="X13" s="299">
        <f>IF('BIFUbC-crude-oil'!X13&gt;0,'E-crude oil'!X61/'BIFUbC-crude-oil'!X13,1)</f>
        <v>1</v>
      </c>
      <c r="Y13" s="299">
        <f>IF('BIFUbC-crude-oil'!Y13&gt;0,'E-crude oil'!Y61/'BIFUbC-crude-oil'!Y13,1)</f>
        <v>1</v>
      </c>
      <c r="Z13" s="299">
        <f>IF('BIFUbC-crude-oil'!Z13&gt;0,'E-crude oil'!Z61/'BIFUbC-crude-oil'!Z13,1)</f>
        <v>1</v>
      </c>
      <c r="AA13" s="299">
        <f>IF('BIFUbC-crude-oil'!AA13&gt;0,'E-crude oil'!AA61/'BIFUbC-crude-oil'!AA13,1)</f>
        <v>1</v>
      </c>
      <c r="AB13" s="299">
        <f>IF('BIFUbC-crude-oil'!AB13&gt;0,'E-crude oil'!AB61/'BIFUbC-crude-oil'!AB13,1)</f>
        <v>1</v>
      </c>
      <c r="AC13" s="299">
        <f>IF('BIFUbC-crude-oil'!AC13&gt;0,'E-crude oil'!AC61/'BIFUbC-crude-oil'!AC13,1)</f>
        <v>1</v>
      </c>
      <c r="AD13" s="299">
        <f>IF('BIFUbC-crude-oil'!AD13&gt;0,'E-crude oil'!AD61/'BIFUbC-crude-oil'!AD13,1)</f>
        <v>1</v>
      </c>
      <c r="AE13" s="299">
        <f>IF('BIFUbC-crude-oil'!AE13&gt;0,'E-crude oil'!AE61/'BIFUbC-crude-oil'!AE13,1)</f>
        <v>1</v>
      </c>
      <c r="AF13" s="299">
        <f>IF('BIFUbC-crude-oil'!AF13&gt;0,'E-crude oil'!AF61/'BIFUbC-crude-oil'!AF13,1)</f>
        <v>1</v>
      </c>
      <c r="AG13" s="299">
        <f>IF('BIFUbC-crude-oil'!AG13&gt;0,'E-crude oil'!AG61/'BIFUbC-crude-oil'!AG13,1)</f>
        <v>1</v>
      </c>
      <c r="AH13" s="299">
        <f>IF('BIFUbC-crude-oil'!AH13&gt;0,'E-crude oil'!AH61/'BIFUbC-crude-oil'!AH13,1)</f>
        <v>1</v>
      </c>
      <c r="AI13" s="299">
        <f>IF('BIFUbC-crude-oil'!AI13&gt;0,'E-crude oil'!AI61/'BIFUbC-crude-oil'!AI13,1)</f>
        <v>1</v>
      </c>
      <c r="AJ13" s="299">
        <f>IF('BIFUbC-crude-oil'!AJ13&gt;0,'E-crude oil'!AJ61/'BIFUbC-crude-oil'!AJ13,1)</f>
        <v>1</v>
      </c>
      <c r="AK13" s="299">
        <f>IF('BIFUbC-crude-oil'!AK13&gt;0,'E-crude oil'!AK61/'BIFUbC-crude-oil'!AK13,1)</f>
        <v>1</v>
      </c>
      <c r="AL13" s="299">
        <f>IF('BIFUbC-crude-oil'!AL13&gt;0,'E-crude oil'!AL61/'BIFUbC-crude-oil'!AL13,1)</f>
        <v>1</v>
      </c>
      <c r="AM13" s="299">
        <f>IF('BIFUbC-crude-oil'!AM13&gt;0,'E-crude oil'!AM61/'BIFUbC-crude-oil'!AM13,1)</f>
        <v>1</v>
      </c>
      <c r="AN13" s="299">
        <f>IF('BIFUbC-crude-oil'!AN13&gt;0,'E-crude oil'!AN61/'BIFUbC-crude-oil'!AN13,1)</f>
        <v>1</v>
      </c>
      <c r="AO13" s="299">
        <f>IF('BIFUbC-crude-oil'!AO13&gt;0,'E-crude oil'!AO61/'BIFUbC-crude-oil'!AO13,1)</f>
        <v>1</v>
      </c>
      <c r="AP13" s="299">
        <f>IF('BIFUbC-crude-oil'!AP13&gt;0,'E-crude oil'!AP61/'BIFUbC-crude-oil'!AP13,1)</f>
        <v>1</v>
      </c>
      <c r="AQ13" s="299">
        <f>IF('BIFUbC-crude-oil'!AQ13&gt;0,'E-crude oil'!AQ61/'BIFUbC-crude-oil'!AQ13,1)</f>
        <v>1</v>
      </c>
    </row>
    <row r="14" spans="1:43" x14ac:dyDescent="0.2">
      <c r="A14" s="299" t="s">
        <v>101</v>
      </c>
      <c r="B14" s="299">
        <f>IF('BIFUbC-crude-oil'!B14&gt;0,'E-crude oil'!B62/'BIFUbC-crude-oil'!B14,1)</f>
        <v>1</v>
      </c>
      <c r="C14" s="299">
        <f>IF('BIFUbC-crude-oil'!C14&gt;0,'E-crude oil'!C62/'BIFUbC-crude-oil'!C14,1)</f>
        <v>1</v>
      </c>
      <c r="D14" s="299">
        <f>IF('BIFUbC-crude-oil'!D14&gt;0,'E-crude oil'!D62/'BIFUbC-crude-oil'!D14,1)</f>
        <v>1</v>
      </c>
      <c r="E14" s="299">
        <f>IF('BIFUbC-crude-oil'!E14&gt;0,'E-crude oil'!E62/'BIFUbC-crude-oil'!E14,1)</f>
        <v>1</v>
      </c>
      <c r="F14" s="299">
        <f>IF('BIFUbC-crude-oil'!F14&gt;0,'E-crude oil'!F62/'BIFUbC-crude-oil'!F14,1)</f>
        <v>1</v>
      </c>
      <c r="G14" s="299">
        <f>IF('BIFUbC-crude-oil'!G14&gt;0,'E-crude oil'!G62/'BIFUbC-crude-oil'!G14,1)</f>
        <v>1</v>
      </c>
      <c r="H14" s="299">
        <f>IF('BIFUbC-crude-oil'!H14&gt;0,'E-crude oil'!H62/'BIFUbC-crude-oil'!H14,1)</f>
        <v>1</v>
      </c>
      <c r="I14" s="299">
        <f>IF('BIFUbC-crude-oil'!I14&gt;0,'E-crude oil'!I62/'BIFUbC-crude-oil'!I14,1)</f>
        <v>1</v>
      </c>
      <c r="J14" s="299">
        <f>IF('BIFUbC-crude-oil'!J14&gt;0,'E-crude oil'!J62/'BIFUbC-crude-oil'!J14,1)</f>
        <v>1</v>
      </c>
      <c r="K14" s="299">
        <f>IF('BIFUbC-crude-oil'!K14&gt;0,'E-crude oil'!K62/'BIFUbC-crude-oil'!K14,1)</f>
        <v>1</v>
      </c>
      <c r="L14" s="299">
        <f>IF('BIFUbC-crude-oil'!L14&gt;0,'E-crude oil'!L62/'BIFUbC-crude-oil'!L14,1)</f>
        <v>1</v>
      </c>
      <c r="M14" s="299">
        <f>IF('BIFUbC-crude-oil'!M14&gt;0,'E-crude oil'!M62/'BIFUbC-crude-oil'!M14,1)</f>
        <v>1</v>
      </c>
      <c r="N14" s="299">
        <f>IF('BIFUbC-crude-oil'!N14&gt;0,'E-crude oil'!N62/'BIFUbC-crude-oil'!N14,1)</f>
        <v>1</v>
      </c>
      <c r="O14" s="299">
        <f>IF('BIFUbC-crude-oil'!O14&gt;0,'E-crude oil'!O62/'BIFUbC-crude-oil'!O14,1)</f>
        <v>1</v>
      </c>
      <c r="P14" s="299">
        <f>IF('BIFUbC-crude-oil'!P14&gt;0,'E-crude oil'!P62/'BIFUbC-crude-oil'!P14,1)</f>
        <v>1</v>
      </c>
      <c r="Q14" s="299">
        <f>IF('BIFUbC-crude-oil'!Q14&gt;0,'E-crude oil'!Q62/'BIFUbC-crude-oil'!Q14,1)</f>
        <v>1</v>
      </c>
      <c r="R14" s="299">
        <f>IF('BIFUbC-crude-oil'!R14&gt;0,'E-crude oil'!R62/'BIFUbC-crude-oil'!R14,1)</f>
        <v>1</v>
      </c>
      <c r="S14" s="299">
        <f>IF('BIFUbC-crude-oil'!S14&gt;0,'E-crude oil'!S62/'BIFUbC-crude-oil'!S14,1)</f>
        <v>1</v>
      </c>
      <c r="T14" s="299">
        <f>IF('BIFUbC-crude-oil'!T14&gt;0,'E-crude oil'!T62/'BIFUbC-crude-oil'!T14,1)</f>
        <v>1</v>
      </c>
      <c r="U14" s="299">
        <f>IF('BIFUbC-crude-oil'!U14&gt;0,'E-crude oil'!U62/'BIFUbC-crude-oil'!U14,1)</f>
        <v>1</v>
      </c>
      <c r="V14" s="299">
        <f>IF('BIFUbC-crude-oil'!V14&gt;0,'E-crude oil'!V62/'BIFUbC-crude-oil'!V14,1)</f>
        <v>1</v>
      </c>
      <c r="W14" s="299">
        <f>IF('BIFUbC-crude-oil'!W14&gt;0,'E-crude oil'!W62/'BIFUbC-crude-oil'!W14,1)</f>
        <v>1</v>
      </c>
      <c r="X14" s="299">
        <f>IF('BIFUbC-crude-oil'!X14&gt;0,'E-crude oil'!X62/'BIFUbC-crude-oil'!X14,1)</f>
        <v>1</v>
      </c>
      <c r="Y14" s="299">
        <f>IF('BIFUbC-crude-oil'!Y14&gt;0,'E-crude oil'!Y62/'BIFUbC-crude-oil'!Y14,1)</f>
        <v>1</v>
      </c>
      <c r="Z14" s="299">
        <f>IF('BIFUbC-crude-oil'!Z14&gt;0,'E-crude oil'!Z62/'BIFUbC-crude-oil'!Z14,1)</f>
        <v>1</v>
      </c>
      <c r="AA14" s="299">
        <f>IF('BIFUbC-crude-oil'!AA14&gt;0,'E-crude oil'!AA62/'BIFUbC-crude-oil'!AA14,1)</f>
        <v>1</v>
      </c>
      <c r="AB14" s="299">
        <f>IF('BIFUbC-crude-oil'!AB14&gt;0,'E-crude oil'!AB62/'BIFUbC-crude-oil'!AB14,1)</f>
        <v>1</v>
      </c>
      <c r="AC14" s="299">
        <f>IF('BIFUbC-crude-oil'!AC14&gt;0,'E-crude oil'!AC62/'BIFUbC-crude-oil'!AC14,1)</f>
        <v>1</v>
      </c>
      <c r="AD14" s="299">
        <f>IF('BIFUbC-crude-oil'!AD14&gt;0,'E-crude oil'!AD62/'BIFUbC-crude-oil'!AD14,1)</f>
        <v>1</v>
      </c>
      <c r="AE14" s="299">
        <f>IF('BIFUbC-crude-oil'!AE14&gt;0,'E-crude oil'!AE62/'BIFUbC-crude-oil'!AE14,1)</f>
        <v>1</v>
      </c>
      <c r="AF14" s="299">
        <f>IF('BIFUbC-crude-oil'!AF14&gt;0,'E-crude oil'!AF62/'BIFUbC-crude-oil'!AF14,1)</f>
        <v>1</v>
      </c>
      <c r="AG14" s="299">
        <f>IF('BIFUbC-crude-oil'!AG14&gt;0,'E-crude oil'!AG62/'BIFUbC-crude-oil'!AG14,1)</f>
        <v>1</v>
      </c>
      <c r="AH14" s="299">
        <f>IF('BIFUbC-crude-oil'!AH14&gt;0,'E-crude oil'!AH62/'BIFUbC-crude-oil'!AH14,1)</f>
        <v>1</v>
      </c>
      <c r="AI14" s="299">
        <f>IF('BIFUbC-crude-oil'!AI14&gt;0,'E-crude oil'!AI62/'BIFUbC-crude-oil'!AI14,1)</f>
        <v>1</v>
      </c>
      <c r="AJ14" s="299">
        <f>IF('BIFUbC-crude-oil'!AJ14&gt;0,'E-crude oil'!AJ62/'BIFUbC-crude-oil'!AJ14,1)</f>
        <v>1</v>
      </c>
      <c r="AK14" s="299">
        <f>IF('BIFUbC-crude-oil'!AK14&gt;0,'E-crude oil'!AK62/'BIFUbC-crude-oil'!AK14,1)</f>
        <v>1</v>
      </c>
      <c r="AL14" s="299">
        <f>IF('BIFUbC-crude-oil'!AL14&gt;0,'E-crude oil'!AL62/'BIFUbC-crude-oil'!AL14,1)</f>
        <v>1</v>
      </c>
      <c r="AM14" s="299">
        <f>IF('BIFUbC-crude-oil'!AM14&gt;0,'E-crude oil'!AM62/'BIFUbC-crude-oil'!AM14,1)</f>
        <v>1</v>
      </c>
      <c r="AN14" s="299">
        <f>IF('BIFUbC-crude-oil'!AN14&gt;0,'E-crude oil'!AN62/'BIFUbC-crude-oil'!AN14,1)</f>
        <v>1</v>
      </c>
      <c r="AO14" s="299">
        <f>IF('BIFUbC-crude-oil'!AO14&gt;0,'E-crude oil'!AO62/'BIFUbC-crude-oil'!AO14,1)</f>
        <v>1</v>
      </c>
      <c r="AP14" s="299">
        <f>IF('BIFUbC-crude-oil'!AP14&gt;0,'E-crude oil'!AP62/'BIFUbC-crude-oil'!AP14,1)</f>
        <v>1</v>
      </c>
      <c r="AQ14" s="299">
        <f>IF('BIFUbC-crude-oil'!AQ14&gt;0,'E-crude oil'!AQ62/'BIFUbC-crude-oil'!AQ14,1)</f>
        <v>1</v>
      </c>
    </row>
    <row r="15" spans="1:43" x14ac:dyDescent="0.2">
      <c r="A15" s="299" t="s">
        <v>102</v>
      </c>
      <c r="B15" s="299">
        <f>IF('BIFUbC-crude-oil'!B15&gt;0,'E-crude oil'!B63/'BIFUbC-crude-oil'!B15,1)</f>
        <v>1</v>
      </c>
      <c r="C15" s="299">
        <f>IF('BIFUbC-crude-oil'!C15&gt;0,'E-crude oil'!C63/'BIFUbC-crude-oil'!C15,1)</f>
        <v>1</v>
      </c>
      <c r="D15" s="299">
        <f>IF('BIFUbC-crude-oil'!D15&gt;0,'E-crude oil'!D63/'BIFUbC-crude-oil'!D15,1)</f>
        <v>1</v>
      </c>
      <c r="E15" s="299">
        <f>IF('BIFUbC-crude-oil'!E15&gt;0,'E-crude oil'!E63/'BIFUbC-crude-oil'!E15,1)</f>
        <v>1</v>
      </c>
      <c r="F15" s="299">
        <f>IF('BIFUbC-crude-oil'!F15&gt;0,'E-crude oil'!F63/'BIFUbC-crude-oil'!F15,1)</f>
        <v>1</v>
      </c>
      <c r="G15" s="299">
        <f>IF('BIFUbC-crude-oil'!G15&gt;0,'E-crude oil'!G63/'BIFUbC-crude-oil'!G15,1)</f>
        <v>1</v>
      </c>
      <c r="H15" s="299">
        <f>IF('BIFUbC-crude-oil'!H15&gt;0,'E-crude oil'!H63/'BIFUbC-crude-oil'!H15,1)</f>
        <v>1</v>
      </c>
      <c r="I15" s="299">
        <f>IF('BIFUbC-crude-oil'!I15&gt;0,'E-crude oil'!I63/'BIFUbC-crude-oil'!I15,1)</f>
        <v>1</v>
      </c>
      <c r="J15" s="299">
        <f>IF('BIFUbC-crude-oil'!J15&gt;0,'E-crude oil'!J63/'BIFUbC-crude-oil'!J15,1)</f>
        <v>1</v>
      </c>
      <c r="K15" s="299">
        <f>IF('BIFUbC-crude-oil'!K15&gt;0,'E-crude oil'!K63/'BIFUbC-crude-oil'!K15,1)</f>
        <v>1</v>
      </c>
      <c r="L15" s="299">
        <f>IF('BIFUbC-crude-oil'!L15&gt;0,'E-crude oil'!L63/'BIFUbC-crude-oil'!L15,1)</f>
        <v>1</v>
      </c>
      <c r="M15" s="299">
        <f>IF('BIFUbC-crude-oil'!M15&gt;0,'E-crude oil'!M63/'BIFUbC-crude-oil'!M15,1)</f>
        <v>1</v>
      </c>
      <c r="N15" s="299">
        <f>IF('BIFUbC-crude-oil'!N15&gt;0,'E-crude oil'!N63/'BIFUbC-crude-oil'!N15,1)</f>
        <v>1</v>
      </c>
      <c r="O15" s="299">
        <f>IF('BIFUbC-crude-oil'!O15&gt;0,'E-crude oil'!O63/'BIFUbC-crude-oil'!O15,1)</f>
        <v>1</v>
      </c>
      <c r="P15" s="299">
        <f>IF('BIFUbC-crude-oil'!P15&gt;0,'E-crude oil'!P63/'BIFUbC-crude-oil'!P15,1)</f>
        <v>1</v>
      </c>
      <c r="Q15" s="299">
        <f>IF('BIFUbC-crude-oil'!Q15&gt;0,'E-crude oil'!Q63/'BIFUbC-crude-oil'!Q15,1)</f>
        <v>1</v>
      </c>
      <c r="R15" s="299">
        <f>IF('BIFUbC-crude-oil'!R15&gt;0,'E-crude oil'!R63/'BIFUbC-crude-oil'!R15,1)</f>
        <v>1</v>
      </c>
      <c r="S15" s="299">
        <f>IF('BIFUbC-crude-oil'!S15&gt;0,'E-crude oil'!S63/'BIFUbC-crude-oil'!S15,1)</f>
        <v>1</v>
      </c>
      <c r="T15" s="299">
        <f>IF('BIFUbC-crude-oil'!T15&gt;0,'E-crude oil'!T63/'BIFUbC-crude-oil'!T15,1)</f>
        <v>1</v>
      </c>
      <c r="U15" s="299">
        <f>IF('BIFUbC-crude-oil'!U15&gt;0,'E-crude oil'!U63/'BIFUbC-crude-oil'!U15,1)</f>
        <v>1</v>
      </c>
      <c r="V15" s="299">
        <f>IF('BIFUbC-crude-oil'!V15&gt;0,'E-crude oil'!V63/'BIFUbC-crude-oil'!V15,1)</f>
        <v>1</v>
      </c>
      <c r="W15" s="299">
        <f>IF('BIFUbC-crude-oil'!W15&gt;0,'E-crude oil'!W63/'BIFUbC-crude-oil'!W15,1)</f>
        <v>1</v>
      </c>
      <c r="X15" s="299">
        <f>IF('BIFUbC-crude-oil'!X15&gt;0,'E-crude oil'!X63/'BIFUbC-crude-oil'!X15,1)</f>
        <v>1</v>
      </c>
      <c r="Y15" s="299">
        <f>IF('BIFUbC-crude-oil'!Y15&gt;0,'E-crude oil'!Y63/'BIFUbC-crude-oil'!Y15,1)</f>
        <v>1</v>
      </c>
      <c r="Z15" s="299">
        <f>IF('BIFUbC-crude-oil'!Z15&gt;0,'E-crude oil'!Z63/'BIFUbC-crude-oil'!Z15,1)</f>
        <v>1</v>
      </c>
      <c r="AA15" s="299">
        <f>IF('BIFUbC-crude-oil'!AA15&gt;0,'E-crude oil'!AA63/'BIFUbC-crude-oil'!AA15,1)</f>
        <v>1</v>
      </c>
      <c r="AB15" s="299">
        <f>IF('BIFUbC-crude-oil'!AB15&gt;0,'E-crude oil'!AB63/'BIFUbC-crude-oil'!AB15,1)</f>
        <v>1</v>
      </c>
      <c r="AC15" s="299">
        <f>IF('BIFUbC-crude-oil'!AC15&gt;0,'E-crude oil'!AC63/'BIFUbC-crude-oil'!AC15,1)</f>
        <v>1</v>
      </c>
      <c r="AD15" s="299">
        <f>IF('BIFUbC-crude-oil'!AD15&gt;0,'E-crude oil'!AD63/'BIFUbC-crude-oil'!AD15,1)</f>
        <v>1</v>
      </c>
      <c r="AE15" s="299">
        <f>IF('BIFUbC-crude-oil'!AE15&gt;0,'E-crude oil'!AE63/'BIFUbC-crude-oil'!AE15,1)</f>
        <v>1</v>
      </c>
      <c r="AF15" s="299">
        <f>IF('BIFUbC-crude-oil'!AF15&gt;0,'E-crude oil'!AF63/'BIFUbC-crude-oil'!AF15,1)</f>
        <v>1</v>
      </c>
      <c r="AG15" s="299">
        <f>IF('BIFUbC-crude-oil'!AG15&gt;0,'E-crude oil'!AG63/'BIFUbC-crude-oil'!AG15,1)</f>
        <v>1</v>
      </c>
      <c r="AH15" s="299">
        <f>IF('BIFUbC-crude-oil'!AH15&gt;0,'E-crude oil'!AH63/'BIFUbC-crude-oil'!AH15,1)</f>
        <v>1</v>
      </c>
      <c r="AI15" s="299">
        <f>IF('BIFUbC-crude-oil'!AI15&gt;0,'E-crude oil'!AI63/'BIFUbC-crude-oil'!AI15,1)</f>
        <v>1</v>
      </c>
      <c r="AJ15" s="299">
        <f>IF('BIFUbC-crude-oil'!AJ15&gt;0,'E-crude oil'!AJ63/'BIFUbC-crude-oil'!AJ15,1)</f>
        <v>1</v>
      </c>
      <c r="AK15" s="299">
        <f>IF('BIFUbC-crude-oil'!AK15&gt;0,'E-crude oil'!AK63/'BIFUbC-crude-oil'!AK15,1)</f>
        <v>1</v>
      </c>
      <c r="AL15" s="299">
        <f>IF('BIFUbC-crude-oil'!AL15&gt;0,'E-crude oil'!AL63/'BIFUbC-crude-oil'!AL15,1)</f>
        <v>1</v>
      </c>
      <c r="AM15" s="299">
        <f>IF('BIFUbC-crude-oil'!AM15&gt;0,'E-crude oil'!AM63/'BIFUbC-crude-oil'!AM15,1)</f>
        <v>1</v>
      </c>
      <c r="AN15" s="299">
        <f>IF('BIFUbC-crude-oil'!AN15&gt;0,'E-crude oil'!AN63/'BIFUbC-crude-oil'!AN15,1)</f>
        <v>1</v>
      </c>
      <c r="AO15" s="299">
        <f>IF('BIFUbC-crude-oil'!AO15&gt;0,'E-crude oil'!AO63/'BIFUbC-crude-oil'!AO15,1)</f>
        <v>1</v>
      </c>
      <c r="AP15" s="299">
        <f>IF('BIFUbC-crude-oil'!AP15&gt;0,'E-crude oil'!AP63/'BIFUbC-crude-oil'!AP15,1)</f>
        <v>1</v>
      </c>
      <c r="AQ15" s="299">
        <f>IF('BIFUbC-crude-oil'!AQ15&gt;0,'E-crude oil'!AQ63/'BIFUbC-crude-oil'!AQ15,1)</f>
        <v>1</v>
      </c>
    </row>
    <row r="16" spans="1:43" x14ac:dyDescent="0.2">
      <c r="A16" s="299" t="s">
        <v>103</v>
      </c>
      <c r="B16" s="299">
        <f>IF('BIFUbC-crude-oil'!B16&gt;0,'E-crude oil'!B64/'BIFUbC-crude-oil'!B16,1)</f>
        <v>1</v>
      </c>
      <c r="C16" s="299">
        <f>IF('BIFUbC-crude-oil'!C16&gt;0,'E-crude oil'!C64/'BIFUbC-crude-oil'!C16,1)</f>
        <v>1</v>
      </c>
      <c r="D16" s="299">
        <f>IF('BIFUbC-crude-oil'!D16&gt;0,'E-crude oil'!D64/'BIFUbC-crude-oil'!D16,1)</f>
        <v>1</v>
      </c>
      <c r="E16" s="299">
        <f>IF('BIFUbC-crude-oil'!E16&gt;0,'E-crude oil'!E64/'BIFUbC-crude-oil'!E16,1)</f>
        <v>1</v>
      </c>
      <c r="F16" s="299">
        <f>IF('BIFUbC-crude-oil'!F16&gt;0,'E-crude oil'!F64/'BIFUbC-crude-oil'!F16,1)</f>
        <v>1</v>
      </c>
      <c r="G16" s="299">
        <f>IF('BIFUbC-crude-oil'!G16&gt;0,'E-crude oil'!G64/'BIFUbC-crude-oil'!G16,1)</f>
        <v>1</v>
      </c>
      <c r="H16" s="299">
        <f>IF('BIFUbC-crude-oil'!H16&gt;0,'E-crude oil'!H64/'BIFUbC-crude-oil'!H16,1)</f>
        <v>1</v>
      </c>
      <c r="I16" s="299">
        <f>IF('BIFUbC-crude-oil'!I16&gt;0,'E-crude oil'!I64/'BIFUbC-crude-oil'!I16,1)</f>
        <v>1</v>
      </c>
      <c r="J16" s="299">
        <f>IF('BIFUbC-crude-oil'!J16&gt;0,'E-crude oil'!J64/'BIFUbC-crude-oil'!J16,1)</f>
        <v>1</v>
      </c>
      <c r="K16" s="299">
        <f>IF('BIFUbC-crude-oil'!K16&gt;0,'E-crude oil'!K64/'BIFUbC-crude-oil'!K16,1)</f>
        <v>1</v>
      </c>
      <c r="L16" s="299">
        <f>IF('BIFUbC-crude-oil'!L16&gt;0,'E-crude oil'!L64/'BIFUbC-crude-oil'!L16,1)</f>
        <v>1</v>
      </c>
      <c r="M16" s="299">
        <f>IF('BIFUbC-crude-oil'!M16&gt;0,'E-crude oil'!M64/'BIFUbC-crude-oil'!M16,1)</f>
        <v>1</v>
      </c>
      <c r="N16" s="299">
        <f>IF('BIFUbC-crude-oil'!N16&gt;0,'E-crude oil'!N64/'BIFUbC-crude-oil'!N16,1)</f>
        <v>1</v>
      </c>
      <c r="O16" s="299">
        <f>IF('BIFUbC-crude-oil'!O16&gt;0,'E-crude oil'!O64/'BIFUbC-crude-oil'!O16,1)</f>
        <v>1</v>
      </c>
      <c r="P16" s="299">
        <f>IF('BIFUbC-crude-oil'!P16&gt;0,'E-crude oil'!P64/'BIFUbC-crude-oil'!P16,1)</f>
        <v>1</v>
      </c>
      <c r="Q16" s="299">
        <f>IF('BIFUbC-crude-oil'!Q16&gt;0,'E-crude oil'!Q64/'BIFUbC-crude-oil'!Q16,1)</f>
        <v>1</v>
      </c>
      <c r="R16" s="299">
        <f>IF('BIFUbC-crude-oil'!R16&gt;0,'E-crude oil'!R64/'BIFUbC-crude-oil'!R16,1)</f>
        <v>1</v>
      </c>
      <c r="S16" s="299">
        <f>IF('BIFUbC-crude-oil'!S16&gt;0,'E-crude oil'!S64/'BIFUbC-crude-oil'!S16,1)</f>
        <v>1</v>
      </c>
      <c r="T16" s="299">
        <f>IF('BIFUbC-crude-oil'!T16&gt;0,'E-crude oil'!T64/'BIFUbC-crude-oil'!T16,1)</f>
        <v>1</v>
      </c>
      <c r="U16" s="299">
        <f>IF('BIFUbC-crude-oil'!U16&gt;0,'E-crude oil'!U64/'BIFUbC-crude-oil'!U16,1)</f>
        <v>1</v>
      </c>
      <c r="V16" s="299">
        <f>IF('BIFUbC-crude-oil'!V16&gt;0,'E-crude oil'!V64/'BIFUbC-crude-oil'!V16,1)</f>
        <v>1</v>
      </c>
      <c r="W16" s="299">
        <f>IF('BIFUbC-crude-oil'!W16&gt;0,'E-crude oil'!W64/'BIFUbC-crude-oil'!W16,1)</f>
        <v>1</v>
      </c>
      <c r="X16" s="299">
        <f>IF('BIFUbC-crude-oil'!X16&gt;0,'E-crude oil'!X64/'BIFUbC-crude-oil'!X16,1)</f>
        <v>1</v>
      </c>
      <c r="Y16" s="299">
        <f>IF('BIFUbC-crude-oil'!Y16&gt;0,'E-crude oil'!Y64/'BIFUbC-crude-oil'!Y16,1)</f>
        <v>1</v>
      </c>
      <c r="Z16" s="299">
        <f>IF('BIFUbC-crude-oil'!Z16&gt;0,'E-crude oil'!Z64/'BIFUbC-crude-oil'!Z16,1)</f>
        <v>1</v>
      </c>
      <c r="AA16" s="299">
        <f>IF('BIFUbC-crude-oil'!AA16&gt;0,'E-crude oil'!AA64/'BIFUbC-crude-oil'!AA16,1)</f>
        <v>1</v>
      </c>
      <c r="AB16" s="299">
        <f>IF('BIFUbC-crude-oil'!AB16&gt;0,'E-crude oil'!AB64/'BIFUbC-crude-oil'!AB16,1)</f>
        <v>1</v>
      </c>
      <c r="AC16" s="299">
        <f>IF('BIFUbC-crude-oil'!AC16&gt;0,'E-crude oil'!AC64/'BIFUbC-crude-oil'!AC16,1)</f>
        <v>1</v>
      </c>
      <c r="AD16" s="299">
        <f>IF('BIFUbC-crude-oil'!AD16&gt;0,'E-crude oil'!AD64/'BIFUbC-crude-oil'!AD16,1)</f>
        <v>1</v>
      </c>
      <c r="AE16" s="299">
        <f>IF('BIFUbC-crude-oil'!AE16&gt;0,'E-crude oil'!AE64/'BIFUbC-crude-oil'!AE16,1)</f>
        <v>1</v>
      </c>
      <c r="AF16" s="299">
        <f>IF('BIFUbC-crude-oil'!AF16&gt;0,'E-crude oil'!AF64/'BIFUbC-crude-oil'!AF16,1)</f>
        <v>1</v>
      </c>
      <c r="AG16" s="299">
        <f>IF('BIFUbC-crude-oil'!AG16&gt;0,'E-crude oil'!AG64/'BIFUbC-crude-oil'!AG16,1)</f>
        <v>1</v>
      </c>
      <c r="AH16" s="299">
        <f>IF('BIFUbC-crude-oil'!AH16&gt;0,'E-crude oil'!AH64/'BIFUbC-crude-oil'!AH16,1)</f>
        <v>1</v>
      </c>
      <c r="AI16" s="299">
        <f>IF('BIFUbC-crude-oil'!AI16&gt;0,'E-crude oil'!AI64/'BIFUbC-crude-oil'!AI16,1)</f>
        <v>1</v>
      </c>
      <c r="AJ16" s="299">
        <f>IF('BIFUbC-crude-oil'!AJ16&gt;0,'E-crude oil'!AJ64/'BIFUbC-crude-oil'!AJ16,1)</f>
        <v>1</v>
      </c>
      <c r="AK16" s="299">
        <f>IF('BIFUbC-crude-oil'!AK16&gt;0,'E-crude oil'!AK64/'BIFUbC-crude-oil'!AK16,1)</f>
        <v>1</v>
      </c>
      <c r="AL16" s="299">
        <f>IF('BIFUbC-crude-oil'!AL16&gt;0,'E-crude oil'!AL64/'BIFUbC-crude-oil'!AL16,1)</f>
        <v>1</v>
      </c>
      <c r="AM16" s="299">
        <f>IF('BIFUbC-crude-oil'!AM16&gt;0,'E-crude oil'!AM64/'BIFUbC-crude-oil'!AM16,1)</f>
        <v>1</v>
      </c>
      <c r="AN16" s="299">
        <f>IF('BIFUbC-crude-oil'!AN16&gt;0,'E-crude oil'!AN64/'BIFUbC-crude-oil'!AN16,1)</f>
        <v>1</v>
      </c>
      <c r="AO16" s="299">
        <f>IF('BIFUbC-crude-oil'!AO16&gt;0,'E-crude oil'!AO64/'BIFUbC-crude-oil'!AO16,1)</f>
        <v>1</v>
      </c>
      <c r="AP16" s="299">
        <f>IF('BIFUbC-crude-oil'!AP16&gt;0,'E-crude oil'!AP64/'BIFUbC-crude-oil'!AP16,1)</f>
        <v>1</v>
      </c>
      <c r="AQ16" s="299">
        <f>IF('BIFUbC-crude-oil'!AQ16&gt;0,'E-crude oil'!AQ64/'BIFUbC-crude-oil'!AQ16,1)</f>
        <v>1</v>
      </c>
    </row>
    <row r="17" spans="1:43" x14ac:dyDescent="0.2">
      <c r="A17" s="299" t="s">
        <v>104</v>
      </c>
      <c r="B17" s="299">
        <f>IF('BIFUbC-crude-oil'!B17&gt;0,'E-crude oil'!B65/'BIFUbC-crude-oil'!B17,1)</f>
        <v>1</v>
      </c>
      <c r="C17" s="299">
        <f>IF('BIFUbC-crude-oil'!C17&gt;0,'E-crude oil'!C65/'BIFUbC-crude-oil'!C17,1)</f>
        <v>1</v>
      </c>
      <c r="D17" s="299">
        <f>IF('BIFUbC-crude-oil'!D17&gt;0,'E-crude oil'!D65/'BIFUbC-crude-oil'!D17,1)</f>
        <v>1</v>
      </c>
      <c r="E17" s="299">
        <f>IF('BIFUbC-crude-oil'!E17&gt;0,'E-crude oil'!E65/'BIFUbC-crude-oil'!E17,1)</f>
        <v>1</v>
      </c>
      <c r="F17" s="299">
        <f>IF('BIFUbC-crude-oil'!F17&gt;0,'E-crude oil'!F65/'BIFUbC-crude-oil'!F17,1)</f>
        <v>1</v>
      </c>
      <c r="G17" s="299">
        <f>IF('BIFUbC-crude-oil'!G17&gt;0,'E-crude oil'!G65/'BIFUbC-crude-oil'!G17,1)</f>
        <v>1</v>
      </c>
      <c r="H17" s="299">
        <f>IF('BIFUbC-crude-oil'!H17&gt;0,'E-crude oil'!H65/'BIFUbC-crude-oil'!H17,1)</f>
        <v>1</v>
      </c>
      <c r="I17" s="299">
        <f>IF('BIFUbC-crude-oil'!I17&gt;0,'E-crude oil'!I65/'BIFUbC-crude-oil'!I17,1)</f>
        <v>1</v>
      </c>
      <c r="J17" s="299">
        <f>IF('BIFUbC-crude-oil'!J17&gt;0,'E-crude oil'!J65/'BIFUbC-crude-oil'!J17,1)</f>
        <v>1</v>
      </c>
      <c r="K17" s="299">
        <f>IF('BIFUbC-crude-oil'!K17&gt;0,'E-crude oil'!K65/'BIFUbC-crude-oil'!K17,1)</f>
        <v>1</v>
      </c>
      <c r="L17" s="299">
        <f>IF('BIFUbC-crude-oil'!L17&gt;0,'E-crude oil'!L65/'BIFUbC-crude-oil'!L17,1)</f>
        <v>1</v>
      </c>
      <c r="M17" s="299">
        <f>IF('BIFUbC-crude-oil'!M17&gt;0,'E-crude oil'!M65/'BIFUbC-crude-oil'!M17,1)</f>
        <v>1</v>
      </c>
      <c r="N17" s="299">
        <f>IF('BIFUbC-crude-oil'!N17&gt;0,'E-crude oil'!N65/'BIFUbC-crude-oil'!N17,1)</f>
        <v>1</v>
      </c>
      <c r="O17" s="299">
        <f>IF('BIFUbC-crude-oil'!O17&gt;0,'E-crude oil'!O65/'BIFUbC-crude-oil'!O17,1)</f>
        <v>1</v>
      </c>
      <c r="P17" s="299">
        <f>IF('BIFUbC-crude-oil'!P17&gt;0,'E-crude oil'!P65/'BIFUbC-crude-oil'!P17,1)</f>
        <v>1</v>
      </c>
      <c r="Q17" s="299">
        <f>IF('BIFUbC-crude-oil'!Q17&gt;0,'E-crude oil'!Q65/'BIFUbC-crude-oil'!Q17,1)</f>
        <v>1</v>
      </c>
      <c r="R17" s="299">
        <f>IF('BIFUbC-crude-oil'!R17&gt;0,'E-crude oil'!R65/'BIFUbC-crude-oil'!R17,1)</f>
        <v>1</v>
      </c>
      <c r="S17" s="299">
        <f>IF('BIFUbC-crude-oil'!S17&gt;0,'E-crude oil'!S65/'BIFUbC-crude-oil'!S17,1)</f>
        <v>1</v>
      </c>
      <c r="T17" s="299">
        <f>IF('BIFUbC-crude-oil'!T17&gt;0,'E-crude oil'!T65/'BIFUbC-crude-oil'!T17,1)</f>
        <v>1</v>
      </c>
      <c r="U17" s="299">
        <f>IF('BIFUbC-crude-oil'!U17&gt;0,'E-crude oil'!U65/'BIFUbC-crude-oil'!U17,1)</f>
        <v>1</v>
      </c>
      <c r="V17" s="299">
        <f>IF('BIFUbC-crude-oil'!V17&gt;0,'E-crude oil'!V65/'BIFUbC-crude-oil'!V17,1)</f>
        <v>1</v>
      </c>
      <c r="W17" s="299">
        <f>IF('BIFUbC-crude-oil'!W17&gt;0,'E-crude oil'!W65/'BIFUbC-crude-oil'!W17,1)</f>
        <v>1</v>
      </c>
      <c r="X17" s="299">
        <f>IF('BIFUbC-crude-oil'!X17&gt;0,'E-crude oil'!X65/'BIFUbC-crude-oil'!X17,1)</f>
        <v>1</v>
      </c>
      <c r="Y17" s="299">
        <f>IF('BIFUbC-crude-oil'!Y17&gt;0,'E-crude oil'!Y65/'BIFUbC-crude-oil'!Y17,1)</f>
        <v>1</v>
      </c>
      <c r="Z17" s="299">
        <f>IF('BIFUbC-crude-oil'!Z17&gt;0,'E-crude oil'!Z65/'BIFUbC-crude-oil'!Z17,1)</f>
        <v>1</v>
      </c>
      <c r="AA17" s="299">
        <f>IF('BIFUbC-crude-oil'!AA17&gt;0,'E-crude oil'!AA65/'BIFUbC-crude-oil'!AA17,1)</f>
        <v>1</v>
      </c>
      <c r="AB17" s="299">
        <f>IF('BIFUbC-crude-oil'!AB17&gt;0,'E-crude oil'!AB65/'BIFUbC-crude-oil'!AB17,1)</f>
        <v>1</v>
      </c>
      <c r="AC17" s="299">
        <f>IF('BIFUbC-crude-oil'!AC17&gt;0,'E-crude oil'!AC65/'BIFUbC-crude-oil'!AC17,1)</f>
        <v>1</v>
      </c>
      <c r="AD17" s="299">
        <f>IF('BIFUbC-crude-oil'!AD17&gt;0,'E-crude oil'!AD65/'BIFUbC-crude-oil'!AD17,1)</f>
        <v>1</v>
      </c>
      <c r="AE17" s="299">
        <f>IF('BIFUbC-crude-oil'!AE17&gt;0,'E-crude oil'!AE65/'BIFUbC-crude-oil'!AE17,1)</f>
        <v>1</v>
      </c>
      <c r="AF17" s="299">
        <f>IF('BIFUbC-crude-oil'!AF17&gt;0,'E-crude oil'!AF65/'BIFUbC-crude-oil'!AF17,1)</f>
        <v>1</v>
      </c>
      <c r="AG17" s="299">
        <f>IF('BIFUbC-crude-oil'!AG17&gt;0,'E-crude oil'!AG65/'BIFUbC-crude-oil'!AG17,1)</f>
        <v>1</v>
      </c>
      <c r="AH17" s="299">
        <f>IF('BIFUbC-crude-oil'!AH17&gt;0,'E-crude oil'!AH65/'BIFUbC-crude-oil'!AH17,1)</f>
        <v>1</v>
      </c>
      <c r="AI17" s="299">
        <f>IF('BIFUbC-crude-oil'!AI17&gt;0,'E-crude oil'!AI65/'BIFUbC-crude-oil'!AI17,1)</f>
        <v>1</v>
      </c>
      <c r="AJ17" s="299">
        <f>IF('BIFUbC-crude-oil'!AJ17&gt;0,'E-crude oil'!AJ65/'BIFUbC-crude-oil'!AJ17,1)</f>
        <v>1</v>
      </c>
      <c r="AK17" s="299">
        <f>IF('BIFUbC-crude-oil'!AK17&gt;0,'E-crude oil'!AK65/'BIFUbC-crude-oil'!AK17,1)</f>
        <v>1</v>
      </c>
      <c r="AL17" s="299">
        <f>IF('BIFUbC-crude-oil'!AL17&gt;0,'E-crude oil'!AL65/'BIFUbC-crude-oil'!AL17,1)</f>
        <v>1</v>
      </c>
      <c r="AM17" s="299">
        <f>IF('BIFUbC-crude-oil'!AM17&gt;0,'E-crude oil'!AM65/'BIFUbC-crude-oil'!AM17,1)</f>
        <v>1</v>
      </c>
      <c r="AN17" s="299">
        <f>IF('BIFUbC-crude-oil'!AN17&gt;0,'E-crude oil'!AN65/'BIFUbC-crude-oil'!AN17,1)</f>
        <v>1</v>
      </c>
      <c r="AO17" s="299">
        <f>IF('BIFUbC-crude-oil'!AO17&gt;0,'E-crude oil'!AO65/'BIFUbC-crude-oil'!AO17,1)</f>
        <v>1</v>
      </c>
      <c r="AP17" s="299">
        <f>IF('BIFUbC-crude-oil'!AP17&gt;0,'E-crude oil'!AP65/'BIFUbC-crude-oil'!AP17,1)</f>
        <v>1</v>
      </c>
      <c r="AQ17" s="299">
        <f>IF('BIFUbC-crude-oil'!AQ17&gt;0,'E-crude oil'!AQ65/'BIFUbC-crude-oil'!AQ17,1)</f>
        <v>1</v>
      </c>
    </row>
    <row r="18" spans="1:43" x14ac:dyDescent="0.2">
      <c r="A18" s="299" t="s">
        <v>105</v>
      </c>
      <c r="B18" s="299">
        <f>IF('BIFUbC-crude-oil'!B18&gt;0,'E-crude oil'!B66/'BIFUbC-crude-oil'!B18,1)</f>
        <v>1</v>
      </c>
      <c r="C18" s="299">
        <f>IF('BIFUbC-crude-oil'!C18&gt;0,'E-crude oil'!C66/'BIFUbC-crude-oil'!C18,1)</f>
        <v>1</v>
      </c>
      <c r="D18" s="299">
        <f>IF('BIFUbC-crude-oil'!D18&gt;0,'E-crude oil'!D66/'BIFUbC-crude-oil'!D18,1)</f>
        <v>1</v>
      </c>
      <c r="E18" s="299">
        <f>IF('BIFUbC-crude-oil'!E18&gt;0,'E-crude oil'!E66/'BIFUbC-crude-oil'!E18,1)</f>
        <v>1</v>
      </c>
      <c r="F18" s="299">
        <f>IF('BIFUbC-crude-oil'!F18&gt;0,'E-crude oil'!F66/'BIFUbC-crude-oil'!F18,1)</f>
        <v>1</v>
      </c>
      <c r="G18" s="299">
        <f>IF('BIFUbC-crude-oil'!G18&gt;0,'E-crude oil'!G66/'BIFUbC-crude-oil'!G18,1)</f>
        <v>1</v>
      </c>
      <c r="H18" s="299">
        <f>IF('BIFUbC-crude-oil'!H18&gt;0,'E-crude oil'!H66/'BIFUbC-crude-oil'!H18,1)</f>
        <v>1</v>
      </c>
      <c r="I18" s="299">
        <f>IF('BIFUbC-crude-oil'!I18&gt;0,'E-crude oil'!I66/'BIFUbC-crude-oil'!I18,1)</f>
        <v>1</v>
      </c>
      <c r="J18" s="299">
        <f>IF('BIFUbC-crude-oil'!J18&gt;0,'E-crude oil'!J66/'BIFUbC-crude-oil'!J18,1)</f>
        <v>1</v>
      </c>
      <c r="K18" s="299">
        <f>IF('BIFUbC-crude-oil'!K18&gt;0,'E-crude oil'!K66/'BIFUbC-crude-oil'!K18,1)</f>
        <v>1</v>
      </c>
      <c r="L18" s="299">
        <f>IF('BIFUbC-crude-oil'!L18&gt;0,'E-crude oil'!L66/'BIFUbC-crude-oil'!L18,1)</f>
        <v>1</v>
      </c>
      <c r="M18" s="299">
        <f>IF('BIFUbC-crude-oil'!M18&gt;0,'E-crude oil'!M66/'BIFUbC-crude-oil'!M18,1)</f>
        <v>1</v>
      </c>
      <c r="N18" s="299">
        <f>IF('BIFUbC-crude-oil'!N18&gt;0,'E-crude oil'!N66/'BIFUbC-crude-oil'!N18,1)</f>
        <v>1</v>
      </c>
      <c r="O18" s="299">
        <f>IF('BIFUbC-crude-oil'!O18&gt;0,'E-crude oil'!O66/'BIFUbC-crude-oil'!O18,1)</f>
        <v>1</v>
      </c>
      <c r="P18" s="299">
        <f>IF('BIFUbC-crude-oil'!P18&gt;0,'E-crude oil'!P66/'BIFUbC-crude-oil'!P18,1)</f>
        <v>1</v>
      </c>
      <c r="Q18" s="299">
        <f>IF('BIFUbC-crude-oil'!Q18&gt;0,'E-crude oil'!Q66/'BIFUbC-crude-oil'!Q18,1)</f>
        <v>1</v>
      </c>
      <c r="R18" s="299">
        <f>IF('BIFUbC-crude-oil'!R18&gt;0,'E-crude oil'!R66/'BIFUbC-crude-oil'!R18,1)</f>
        <v>1</v>
      </c>
      <c r="S18" s="299">
        <f>IF('BIFUbC-crude-oil'!S18&gt;0,'E-crude oil'!S66/'BIFUbC-crude-oil'!S18,1)</f>
        <v>1</v>
      </c>
      <c r="T18" s="299">
        <f>IF('BIFUbC-crude-oil'!T18&gt;0,'E-crude oil'!T66/'BIFUbC-crude-oil'!T18,1)</f>
        <v>1</v>
      </c>
      <c r="U18" s="299">
        <f>IF('BIFUbC-crude-oil'!U18&gt;0,'E-crude oil'!U66/'BIFUbC-crude-oil'!U18,1)</f>
        <v>1</v>
      </c>
      <c r="V18" s="299">
        <f>IF('BIFUbC-crude-oil'!V18&gt;0,'E-crude oil'!V66/'BIFUbC-crude-oil'!V18,1)</f>
        <v>1</v>
      </c>
      <c r="W18" s="299">
        <f>IF('BIFUbC-crude-oil'!W18&gt;0,'E-crude oil'!W66/'BIFUbC-crude-oil'!W18,1)</f>
        <v>1</v>
      </c>
      <c r="X18" s="299">
        <f>IF('BIFUbC-crude-oil'!X18&gt;0,'E-crude oil'!X66/'BIFUbC-crude-oil'!X18,1)</f>
        <v>1</v>
      </c>
      <c r="Y18" s="299">
        <f>IF('BIFUbC-crude-oil'!Y18&gt;0,'E-crude oil'!Y66/'BIFUbC-crude-oil'!Y18,1)</f>
        <v>1</v>
      </c>
      <c r="Z18" s="299">
        <f>IF('BIFUbC-crude-oil'!Z18&gt;0,'E-crude oil'!Z66/'BIFUbC-crude-oil'!Z18,1)</f>
        <v>1</v>
      </c>
      <c r="AA18" s="299">
        <f>IF('BIFUbC-crude-oil'!AA18&gt;0,'E-crude oil'!AA66/'BIFUbC-crude-oil'!AA18,1)</f>
        <v>1</v>
      </c>
      <c r="AB18" s="299">
        <f>IF('BIFUbC-crude-oil'!AB18&gt;0,'E-crude oil'!AB66/'BIFUbC-crude-oil'!AB18,1)</f>
        <v>1</v>
      </c>
      <c r="AC18" s="299">
        <f>IF('BIFUbC-crude-oil'!AC18&gt;0,'E-crude oil'!AC66/'BIFUbC-crude-oil'!AC18,1)</f>
        <v>1</v>
      </c>
      <c r="AD18" s="299">
        <f>IF('BIFUbC-crude-oil'!AD18&gt;0,'E-crude oil'!AD66/'BIFUbC-crude-oil'!AD18,1)</f>
        <v>1</v>
      </c>
      <c r="AE18" s="299">
        <f>IF('BIFUbC-crude-oil'!AE18&gt;0,'E-crude oil'!AE66/'BIFUbC-crude-oil'!AE18,1)</f>
        <v>1</v>
      </c>
      <c r="AF18" s="299">
        <f>IF('BIFUbC-crude-oil'!AF18&gt;0,'E-crude oil'!AF66/'BIFUbC-crude-oil'!AF18,1)</f>
        <v>1</v>
      </c>
      <c r="AG18" s="299">
        <f>IF('BIFUbC-crude-oil'!AG18&gt;0,'E-crude oil'!AG66/'BIFUbC-crude-oil'!AG18,1)</f>
        <v>1</v>
      </c>
      <c r="AH18" s="299">
        <f>IF('BIFUbC-crude-oil'!AH18&gt;0,'E-crude oil'!AH66/'BIFUbC-crude-oil'!AH18,1)</f>
        <v>1</v>
      </c>
      <c r="AI18" s="299">
        <f>IF('BIFUbC-crude-oil'!AI18&gt;0,'E-crude oil'!AI66/'BIFUbC-crude-oil'!AI18,1)</f>
        <v>1</v>
      </c>
      <c r="AJ18" s="299">
        <f>IF('BIFUbC-crude-oil'!AJ18&gt;0,'E-crude oil'!AJ66/'BIFUbC-crude-oil'!AJ18,1)</f>
        <v>1</v>
      </c>
      <c r="AK18" s="299">
        <f>IF('BIFUbC-crude-oil'!AK18&gt;0,'E-crude oil'!AK66/'BIFUbC-crude-oil'!AK18,1)</f>
        <v>1</v>
      </c>
      <c r="AL18" s="299">
        <f>IF('BIFUbC-crude-oil'!AL18&gt;0,'E-crude oil'!AL66/'BIFUbC-crude-oil'!AL18,1)</f>
        <v>1</v>
      </c>
      <c r="AM18" s="299">
        <f>IF('BIFUbC-crude-oil'!AM18&gt;0,'E-crude oil'!AM66/'BIFUbC-crude-oil'!AM18,1)</f>
        <v>1</v>
      </c>
      <c r="AN18" s="299">
        <f>IF('BIFUbC-crude-oil'!AN18&gt;0,'E-crude oil'!AN66/'BIFUbC-crude-oil'!AN18,1)</f>
        <v>1</v>
      </c>
      <c r="AO18" s="299">
        <f>IF('BIFUbC-crude-oil'!AO18&gt;0,'E-crude oil'!AO66/'BIFUbC-crude-oil'!AO18,1)</f>
        <v>1</v>
      </c>
      <c r="AP18" s="299">
        <f>IF('BIFUbC-crude-oil'!AP18&gt;0,'E-crude oil'!AP66/'BIFUbC-crude-oil'!AP18,1)</f>
        <v>1</v>
      </c>
      <c r="AQ18" s="299">
        <f>IF('BIFUbC-crude-oil'!AQ18&gt;0,'E-crude oil'!AQ66/'BIFUbC-crude-oil'!AQ18,1)</f>
        <v>1</v>
      </c>
    </row>
    <row r="19" spans="1:43" x14ac:dyDescent="0.2">
      <c r="A19" s="299" t="s">
        <v>106</v>
      </c>
      <c r="B19" s="299">
        <f>IF('BIFUbC-crude-oil'!B19&gt;0,'E-crude oil'!B67/'BIFUbC-crude-oil'!B19,1)</f>
        <v>1</v>
      </c>
      <c r="C19" s="299">
        <f>IF('BIFUbC-crude-oil'!C19&gt;0,'E-crude oil'!C67/'BIFUbC-crude-oil'!C19,1)</f>
        <v>1</v>
      </c>
      <c r="D19" s="299">
        <f>IF('BIFUbC-crude-oil'!D19&gt;0,'E-crude oil'!D67/'BIFUbC-crude-oil'!D19,1)</f>
        <v>1</v>
      </c>
      <c r="E19" s="299">
        <f>IF('BIFUbC-crude-oil'!E19&gt;0,'E-crude oil'!E67/'BIFUbC-crude-oil'!E19,1)</f>
        <v>1</v>
      </c>
      <c r="F19" s="299">
        <f>IF('BIFUbC-crude-oil'!F19&gt;0,'E-crude oil'!F67/'BIFUbC-crude-oil'!F19,1)</f>
        <v>1</v>
      </c>
      <c r="G19" s="299">
        <f>IF('BIFUbC-crude-oil'!G19&gt;0,'E-crude oil'!G67/'BIFUbC-crude-oil'!G19,1)</f>
        <v>1</v>
      </c>
      <c r="H19" s="299">
        <f>IF('BIFUbC-crude-oil'!H19&gt;0,'E-crude oil'!H67/'BIFUbC-crude-oil'!H19,1)</f>
        <v>1</v>
      </c>
      <c r="I19" s="299">
        <f>IF('BIFUbC-crude-oil'!I19&gt;0,'E-crude oil'!I67/'BIFUbC-crude-oil'!I19,1)</f>
        <v>1</v>
      </c>
      <c r="J19" s="299">
        <f>IF('BIFUbC-crude-oil'!J19&gt;0,'E-crude oil'!J67/'BIFUbC-crude-oil'!J19,1)</f>
        <v>1</v>
      </c>
      <c r="K19" s="299">
        <f>IF('BIFUbC-crude-oil'!K19&gt;0,'E-crude oil'!K67/'BIFUbC-crude-oil'!K19,1)</f>
        <v>1</v>
      </c>
      <c r="L19" s="299">
        <f>IF('BIFUbC-crude-oil'!L19&gt;0,'E-crude oil'!L67/'BIFUbC-crude-oil'!L19,1)</f>
        <v>1</v>
      </c>
      <c r="M19" s="299">
        <f>IF('BIFUbC-crude-oil'!M19&gt;0,'E-crude oil'!M67/'BIFUbC-crude-oil'!M19,1)</f>
        <v>1</v>
      </c>
      <c r="N19" s="299">
        <f>IF('BIFUbC-crude-oil'!N19&gt;0,'E-crude oil'!N67/'BIFUbC-crude-oil'!N19,1)</f>
        <v>1</v>
      </c>
      <c r="O19" s="299">
        <f>IF('BIFUbC-crude-oil'!O19&gt;0,'E-crude oil'!O67/'BIFUbC-crude-oil'!O19,1)</f>
        <v>1</v>
      </c>
      <c r="P19" s="299">
        <f>IF('BIFUbC-crude-oil'!P19&gt;0,'E-crude oil'!P67/'BIFUbC-crude-oil'!P19,1)</f>
        <v>1</v>
      </c>
      <c r="Q19" s="299">
        <f>IF('BIFUbC-crude-oil'!Q19&gt;0,'E-crude oil'!Q67/'BIFUbC-crude-oil'!Q19,1)</f>
        <v>1</v>
      </c>
      <c r="R19" s="299">
        <f>IF('BIFUbC-crude-oil'!R19&gt;0,'E-crude oil'!R67/'BIFUbC-crude-oil'!R19,1)</f>
        <v>1</v>
      </c>
      <c r="S19" s="299">
        <f>IF('BIFUbC-crude-oil'!S19&gt;0,'E-crude oil'!S67/'BIFUbC-crude-oil'!S19,1)</f>
        <v>1</v>
      </c>
      <c r="T19" s="299">
        <f>IF('BIFUbC-crude-oil'!T19&gt;0,'E-crude oil'!T67/'BIFUbC-crude-oil'!T19,1)</f>
        <v>1</v>
      </c>
      <c r="U19" s="299">
        <f>IF('BIFUbC-crude-oil'!U19&gt;0,'E-crude oil'!U67/'BIFUbC-crude-oil'!U19,1)</f>
        <v>1</v>
      </c>
      <c r="V19" s="299">
        <f>IF('BIFUbC-crude-oil'!V19&gt;0,'E-crude oil'!V67/'BIFUbC-crude-oil'!V19,1)</f>
        <v>1</v>
      </c>
      <c r="W19" s="299">
        <f>IF('BIFUbC-crude-oil'!W19&gt;0,'E-crude oil'!W67/'BIFUbC-crude-oil'!W19,1)</f>
        <v>1</v>
      </c>
      <c r="X19" s="299">
        <f>IF('BIFUbC-crude-oil'!X19&gt;0,'E-crude oil'!X67/'BIFUbC-crude-oil'!X19,1)</f>
        <v>1</v>
      </c>
      <c r="Y19" s="299">
        <f>IF('BIFUbC-crude-oil'!Y19&gt;0,'E-crude oil'!Y67/'BIFUbC-crude-oil'!Y19,1)</f>
        <v>1</v>
      </c>
      <c r="Z19" s="299">
        <f>IF('BIFUbC-crude-oil'!Z19&gt;0,'E-crude oil'!Z67/'BIFUbC-crude-oil'!Z19,1)</f>
        <v>1</v>
      </c>
      <c r="AA19" s="299">
        <f>IF('BIFUbC-crude-oil'!AA19&gt;0,'E-crude oil'!AA67/'BIFUbC-crude-oil'!AA19,1)</f>
        <v>1</v>
      </c>
      <c r="AB19" s="299">
        <f>IF('BIFUbC-crude-oil'!AB19&gt;0,'E-crude oil'!AB67/'BIFUbC-crude-oil'!AB19,1)</f>
        <v>1</v>
      </c>
      <c r="AC19" s="299">
        <f>IF('BIFUbC-crude-oil'!AC19&gt;0,'E-crude oil'!AC67/'BIFUbC-crude-oil'!AC19,1)</f>
        <v>1</v>
      </c>
      <c r="AD19" s="299">
        <f>IF('BIFUbC-crude-oil'!AD19&gt;0,'E-crude oil'!AD67/'BIFUbC-crude-oil'!AD19,1)</f>
        <v>1</v>
      </c>
      <c r="AE19" s="299">
        <f>IF('BIFUbC-crude-oil'!AE19&gt;0,'E-crude oil'!AE67/'BIFUbC-crude-oil'!AE19,1)</f>
        <v>1</v>
      </c>
      <c r="AF19" s="299">
        <f>IF('BIFUbC-crude-oil'!AF19&gt;0,'E-crude oil'!AF67/'BIFUbC-crude-oil'!AF19,1)</f>
        <v>1</v>
      </c>
      <c r="AG19" s="299">
        <f>IF('BIFUbC-crude-oil'!AG19&gt;0,'E-crude oil'!AG67/'BIFUbC-crude-oil'!AG19,1)</f>
        <v>1</v>
      </c>
      <c r="AH19" s="299">
        <f>IF('BIFUbC-crude-oil'!AH19&gt;0,'E-crude oil'!AH67/'BIFUbC-crude-oil'!AH19,1)</f>
        <v>1</v>
      </c>
      <c r="AI19" s="299">
        <f>IF('BIFUbC-crude-oil'!AI19&gt;0,'E-crude oil'!AI67/'BIFUbC-crude-oil'!AI19,1)</f>
        <v>1</v>
      </c>
      <c r="AJ19" s="299">
        <f>IF('BIFUbC-crude-oil'!AJ19&gt;0,'E-crude oil'!AJ67/'BIFUbC-crude-oil'!AJ19,1)</f>
        <v>1</v>
      </c>
      <c r="AK19" s="299">
        <f>IF('BIFUbC-crude-oil'!AK19&gt;0,'E-crude oil'!AK67/'BIFUbC-crude-oil'!AK19,1)</f>
        <v>1</v>
      </c>
      <c r="AL19" s="299">
        <f>IF('BIFUbC-crude-oil'!AL19&gt;0,'E-crude oil'!AL67/'BIFUbC-crude-oil'!AL19,1)</f>
        <v>1</v>
      </c>
      <c r="AM19" s="299">
        <f>IF('BIFUbC-crude-oil'!AM19&gt;0,'E-crude oil'!AM67/'BIFUbC-crude-oil'!AM19,1)</f>
        <v>1</v>
      </c>
      <c r="AN19" s="299">
        <f>IF('BIFUbC-crude-oil'!AN19&gt;0,'E-crude oil'!AN67/'BIFUbC-crude-oil'!AN19,1)</f>
        <v>1</v>
      </c>
      <c r="AO19" s="299">
        <f>IF('BIFUbC-crude-oil'!AO19&gt;0,'E-crude oil'!AO67/'BIFUbC-crude-oil'!AO19,1)</f>
        <v>1</v>
      </c>
      <c r="AP19" s="299">
        <f>IF('BIFUbC-crude-oil'!AP19&gt;0,'E-crude oil'!AP67/'BIFUbC-crude-oil'!AP19,1)</f>
        <v>1</v>
      </c>
      <c r="AQ19" s="299">
        <f>IF('BIFUbC-crude-oil'!AQ19&gt;0,'E-crude oil'!AQ67/'BIFUbC-crude-oil'!AQ19,1)</f>
        <v>1</v>
      </c>
    </row>
    <row r="20" spans="1:43" x14ac:dyDescent="0.2">
      <c r="A20" s="299" t="s">
        <v>107</v>
      </c>
      <c r="B20" s="299">
        <f>IF('BIFUbC-crude-oil'!B20&gt;0,'E-crude oil'!B68/'BIFUbC-crude-oil'!B20,1)</f>
        <v>1</v>
      </c>
      <c r="C20" s="299">
        <f>IF('BIFUbC-crude-oil'!C20&gt;0,'E-crude oil'!C68/'BIFUbC-crude-oil'!C20,1)</f>
        <v>1</v>
      </c>
      <c r="D20" s="299">
        <f>IF('BIFUbC-crude-oil'!D20&gt;0,'E-crude oil'!D68/'BIFUbC-crude-oil'!D20,1)</f>
        <v>1</v>
      </c>
      <c r="E20" s="299">
        <f>IF('BIFUbC-crude-oil'!E20&gt;0,'E-crude oil'!E68/'BIFUbC-crude-oil'!E20,1)</f>
        <v>1</v>
      </c>
      <c r="F20" s="299">
        <f>IF('BIFUbC-crude-oil'!F20&gt;0,'E-crude oil'!F68/'BIFUbC-crude-oil'!F20,1)</f>
        <v>1</v>
      </c>
      <c r="G20" s="299">
        <f>IF('BIFUbC-crude-oil'!G20&gt;0,'E-crude oil'!G68/'BIFUbC-crude-oil'!G20,1)</f>
        <v>1</v>
      </c>
      <c r="H20" s="299">
        <f>IF('BIFUbC-crude-oil'!H20&gt;0,'E-crude oil'!H68/'BIFUbC-crude-oil'!H20,1)</f>
        <v>1</v>
      </c>
      <c r="I20" s="299">
        <f>IF('BIFUbC-crude-oil'!I20&gt;0,'E-crude oil'!I68/'BIFUbC-crude-oil'!I20,1)</f>
        <v>1</v>
      </c>
      <c r="J20" s="299">
        <f>IF('BIFUbC-crude-oil'!J20&gt;0,'E-crude oil'!J68/'BIFUbC-crude-oil'!J20,1)</f>
        <v>1</v>
      </c>
      <c r="K20" s="299">
        <f>IF('BIFUbC-crude-oil'!K20&gt;0,'E-crude oil'!K68/'BIFUbC-crude-oil'!K20,1)</f>
        <v>1</v>
      </c>
      <c r="L20" s="299">
        <f>IF('BIFUbC-crude-oil'!L20&gt;0,'E-crude oil'!L68/'BIFUbC-crude-oil'!L20,1)</f>
        <v>1</v>
      </c>
      <c r="M20" s="299">
        <f>IF('BIFUbC-crude-oil'!M20&gt;0,'E-crude oil'!M68/'BIFUbC-crude-oil'!M20,1)</f>
        <v>1</v>
      </c>
      <c r="N20" s="299">
        <f>IF('BIFUbC-crude-oil'!N20&gt;0,'E-crude oil'!N68/'BIFUbC-crude-oil'!N20,1)</f>
        <v>1</v>
      </c>
      <c r="O20" s="299">
        <f>IF('BIFUbC-crude-oil'!O20&gt;0,'E-crude oil'!O68/'BIFUbC-crude-oil'!O20,1)</f>
        <v>1</v>
      </c>
      <c r="P20" s="299">
        <f>IF('BIFUbC-crude-oil'!P20&gt;0,'E-crude oil'!P68/'BIFUbC-crude-oil'!P20,1)</f>
        <v>1</v>
      </c>
      <c r="Q20" s="299">
        <f>IF('BIFUbC-crude-oil'!Q20&gt;0,'E-crude oil'!Q68/'BIFUbC-crude-oil'!Q20,1)</f>
        <v>1</v>
      </c>
      <c r="R20" s="299">
        <f>IF('BIFUbC-crude-oil'!R20&gt;0,'E-crude oil'!R68/'BIFUbC-crude-oil'!R20,1)</f>
        <v>1</v>
      </c>
      <c r="S20" s="299">
        <f>IF('BIFUbC-crude-oil'!S20&gt;0,'E-crude oil'!S68/'BIFUbC-crude-oil'!S20,1)</f>
        <v>1</v>
      </c>
      <c r="T20" s="299">
        <f>IF('BIFUbC-crude-oil'!T20&gt;0,'E-crude oil'!T68/'BIFUbC-crude-oil'!T20,1)</f>
        <v>1</v>
      </c>
      <c r="U20" s="299">
        <f>IF('BIFUbC-crude-oil'!U20&gt;0,'E-crude oil'!U68/'BIFUbC-crude-oil'!U20,1)</f>
        <v>1</v>
      </c>
      <c r="V20" s="299">
        <f>IF('BIFUbC-crude-oil'!V20&gt;0,'E-crude oil'!V68/'BIFUbC-crude-oil'!V20,1)</f>
        <v>1</v>
      </c>
      <c r="W20" s="299">
        <f>IF('BIFUbC-crude-oil'!W20&gt;0,'E-crude oil'!W68/'BIFUbC-crude-oil'!W20,1)</f>
        <v>1</v>
      </c>
      <c r="X20" s="299">
        <f>IF('BIFUbC-crude-oil'!X20&gt;0,'E-crude oil'!X68/'BIFUbC-crude-oil'!X20,1)</f>
        <v>1</v>
      </c>
      <c r="Y20" s="299">
        <f>IF('BIFUbC-crude-oil'!Y20&gt;0,'E-crude oil'!Y68/'BIFUbC-crude-oil'!Y20,1)</f>
        <v>1</v>
      </c>
      <c r="Z20" s="299">
        <f>IF('BIFUbC-crude-oil'!Z20&gt;0,'E-crude oil'!Z68/'BIFUbC-crude-oil'!Z20,1)</f>
        <v>1</v>
      </c>
      <c r="AA20" s="299">
        <f>IF('BIFUbC-crude-oil'!AA20&gt;0,'E-crude oil'!AA68/'BIFUbC-crude-oil'!AA20,1)</f>
        <v>1</v>
      </c>
      <c r="AB20" s="299">
        <f>IF('BIFUbC-crude-oil'!AB20&gt;0,'E-crude oil'!AB68/'BIFUbC-crude-oil'!AB20,1)</f>
        <v>1</v>
      </c>
      <c r="AC20" s="299">
        <f>IF('BIFUbC-crude-oil'!AC20&gt;0,'E-crude oil'!AC68/'BIFUbC-crude-oil'!AC20,1)</f>
        <v>1</v>
      </c>
      <c r="AD20" s="299">
        <f>IF('BIFUbC-crude-oil'!AD20&gt;0,'E-crude oil'!AD68/'BIFUbC-crude-oil'!AD20,1)</f>
        <v>1</v>
      </c>
      <c r="AE20" s="299">
        <f>IF('BIFUbC-crude-oil'!AE20&gt;0,'E-crude oil'!AE68/'BIFUbC-crude-oil'!AE20,1)</f>
        <v>1</v>
      </c>
      <c r="AF20" s="299">
        <f>IF('BIFUbC-crude-oil'!AF20&gt;0,'E-crude oil'!AF68/'BIFUbC-crude-oil'!AF20,1)</f>
        <v>1</v>
      </c>
      <c r="AG20" s="299">
        <f>IF('BIFUbC-crude-oil'!AG20&gt;0,'E-crude oil'!AG68/'BIFUbC-crude-oil'!AG20,1)</f>
        <v>1</v>
      </c>
      <c r="AH20" s="299">
        <f>IF('BIFUbC-crude-oil'!AH20&gt;0,'E-crude oil'!AH68/'BIFUbC-crude-oil'!AH20,1)</f>
        <v>1</v>
      </c>
      <c r="AI20" s="299">
        <f>IF('BIFUbC-crude-oil'!AI20&gt;0,'E-crude oil'!AI68/'BIFUbC-crude-oil'!AI20,1)</f>
        <v>1</v>
      </c>
      <c r="AJ20" s="299">
        <f>IF('BIFUbC-crude-oil'!AJ20&gt;0,'E-crude oil'!AJ68/'BIFUbC-crude-oil'!AJ20,1)</f>
        <v>1</v>
      </c>
      <c r="AK20" s="299">
        <f>IF('BIFUbC-crude-oil'!AK20&gt;0,'E-crude oil'!AK68/'BIFUbC-crude-oil'!AK20,1)</f>
        <v>1</v>
      </c>
      <c r="AL20" s="299">
        <f>IF('BIFUbC-crude-oil'!AL20&gt;0,'E-crude oil'!AL68/'BIFUbC-crude-oil'!AL20,1)</f>
        <v>1</v>
      </c>
      <c r="AM20" s="299">
        <f>IF('BIFUbC-crude-oil'!AM20&gt;0,'E-crude oil'!AM68/'BIFUbC-crude-oil'!AM20,1)</f>
        <v>1</v>
      </c>
      <c r="AN20" s="299">
        <f>IF('BIFUbC-crude-oil'!AN20&gt;0,'E-crude oil'!AN68/'BIFUbC-crude-oil'!AN20,1)</f>
        <v>1</v>
      </c>
      <c r="AO20" s="299">
        <f>IF('BIFUbC-crude-oil'!AO20&gt;0,'E-crude oil'!AO68/'BIFUbC-crude-oil'!AO20,1)</f>
        <v>1</v>
      </c>
      <c r="AP20" s="299">
        <f>IF('BIFUbC-crude-oil'!AP20&gt;0,'E-crude oil'!AP68/'BIFUbC-crude-oil'!AP20,1)</f>
        <v>1</v>
      </c>
      <c r="AQ20" s="299">
        <f>IF('BIFUbC-crude-oil'!AQ20&gt;0,'E-crude oil'!AQ68/'BIFUbC-crude-oil'!AQ20,1)</f>
        <v>1</v>
      </c>
    </row>
    <row r="21" spans="1:43" x14ac:dyDescent="0.2">
      <c r="A21" s="299" t="s">
        <v>108</v>
      </c>
      <c r="B21" s="299">
        <f>IF('BIFUbC-crude-oil'!B21&gt;0,'E-crude oil'!B69/'BIFUbC-crude-oil'!B21,1)</f>
        <v>1</v>
      </c>
      <c r="C21" s="299">
        <f>IF('BIFUbC-crude-oil'!C21&gt;0,'E-crude oil'!C69/'BIFUbC-crude-oil'!C21,1)</f>
        <v>1</v>
      </c>
      <c r="D21" s="299">
        <f>IF('BIFUbC-crude-oil'!D21&gt;0,'E-crude oil'!D69/'BIFUbC-crude-oil'!D21,1)</f>
        <v>1</v>
      </c>
      <c r="E21" s="299">
        <f>IF('BIFUbC-crude-oil'!E21&gt;0,'E-crude oil'!E69/'BIFUbC-crude-oil'!E21,1)</f>
        <v>1</v>
      </c>
      <c r="F21" s="299">
        <f>IF('BIFUbC-crude-oil'!F21&gt;0,'E-crude oil'!F69/'BIFUbC-crude-oil'!F21,1)</f>
        <v>1</v>
      </c>
      <c r="G21" s="299">
        <f>IF('BIFUbC-crude-oil'!G21&gt;0,'E-crude oil'!G69/'BIFUbC-crude-oil'!G21,1)</f>
        <v>1</v>
      </c>
      <c r="H21" s="299">
        <f>IF('BIFUbC-crude-oil'!H21&gt;0,'E-crude oil'!H69/'BIFUbC-crude-oil'!H21,1)</f>
        <v>1</v>
      </c>
      <c r="I21" s="299">
        <f>IF('BIFUbC-crude-oil'!I21&gt;0,'E-crude oil'!I69/'BIFUbC-crude-oil'!I21,1)</f>
        <v>1</v>
      </c>
      <c r="J21" s="299">
        <f>IF('BIFUbC-crude-oil'!J21&gt;0,'E-crude oil'!J69/'BIFUbC-crude-oil'!J21,1)</f>
        <v>1</v>
      </c>
      <c r="K21" s="299">
        <f>IF('BIFUbC-crude-oil'!K21&gt;0,'E-crude oil'!K69/'BIFUbC-crude-oil'!K21,1)</f>
        <v>1</v>
      </c>
      <c r="L21" s="299">
        <f>IF('BIFUbC-crude-oil'!L21&gt;0,'E-crude oil'!L69/'BIFUbC-crude-oil'!L21,1)</f>
        <v>1</v>
      </c>
      <c r="M21" s="299">
        <f>IF('BIFUbC-crude-oil'!M21&gt;0,'E-crude oil'!M69/'BIFUbC-crude-oil'!M21,1)</f>
        <v>1</v>
      </c>
      <c r="N21" s="299">
        <f>IF('BIFUbC-crude-oil'!N21&gt;0,'E-crude oil'!N69/'BIFUbC-crude-oil'!N21,1)</f>
        <v>1</v>
      </c>
      <c r="O21" s="299">
        <f>IF('BIFUbC-crude-oil'!O21&gt;0,'E-crude oil'!O69/'BIFUbC-crude-oil'!O21,1)</f>
        <v>1</v>
      </c>
      <c r="P21" s="299">
        <f>IF('BIFUbC-crude-oil'!P21&gt;0,'E-crude oil'!P69/'BIFUbC-crude-oil'!P21,1)</f>
        <v>1</v>
      </c>
      <c r="Q21" s="299">
        <f>IF('BIFUbC-crude-oil'!Q21&gt;0,'E-crude oil'!Q69/'BIFUbC-crude-oil'!Q21,1)</f>
        <v>1</v>
      </c>
      <c r="R21" s="299">
        <f>IF('BIFUbC-crude-oil'!R21&gt;0,'E-crude oil'!R69/'BIFUbC-crude-oil'!R21,1)</f>
        <v>1</v>
      </c>
      <c r="S21" s="299">
        <f>IF('BIFUbC-crude-oil'!S21&gt;0,'E-crude oil'!S69/'BIFUbC-crude-oil'!S21,1)</f>
        <v>1</v>
      </c>
      <c r="T21" s="299">
        <f>IF('BIFUbC-crude-oil'!T21&gt;0,'E-crude oil'!T69/'BIFUbC-crude-oil'!T21,1)</f>
        <v>1</v>
      </c>
      <c r="U21" s="299">
        <f>IF('BIFUbC-crude-oil'!U21&gt;0,'E-crude oil'!U69/'BIFUbC-crude-oil'!U21,1)</f>
        <v>1</v>
      </c>
      <c r="V21" s="299">
        <f>IF('BIFUbC-crude-oil'!V21&gt;0,'E-crude oil'!V69/'BIFUbC-crude-oil'!V21,1)</f>
        <v>1</v>
      </c>
      <c r="W21" s="299">
        <f>IF('BIFUbC-crude-oil'!W21&gt;0,'E-crude oil'!W69/'BIFUbC-crude-oil'!W21,1)</f>
        <v>1</v>
      </c>
      <c r="X21" s="299">
        <f>IF('BIFUbC-crude-oil'!X21&gt;0,'E-crude oil'!X69/'BIFUbC-crude-oil'!X21,1)</f>
        <v>1</v>
      </c>
      <c r="Y21" s="299">
        <f>IF('BIFUbC-crude-oil'!Y21&gt;0,'E-crude oil'!Y69/'BIFUbC-crude-oil'!Y21,1)</f>
        <v>1</v>
      </c>
      <c r="Z21" s="299">
        <f>IF('BIFUbC-crude-oil'!Z21&gt;0,'E-crude oil'!Z69/'BIFUbC-crude-oil'!Z21,1)</f>
        <v>1</v>
      </c>
      <c r="AA21" s="299">
        <f>IF('BIFUbC-crude-oil'!AA21&gt;0,'E-crude oil'!AA69/'BIFUbC-crude-oil'!AA21,1)</f>
        <v>1</v>
      </c>
      <c r="AB21" s="299">
        <f>IF('BIFUbC-crude-oil'!AB21&gt;0,'E-crude oil'!AB69/'BIFUbC-crude-oil'!AB21,1)</f>
        <v>1</v>
      </c>
      <c r="AC21" s="299">
        <f>IF('BIFUbC-crude-oil'!AC21&gt;0,'E-crude oil'!AC69/'BIFUbC-crude-oil'!AC21,1)</f>
        <v>1</v>
      </c>
      <c r="AD21" s="299">
        <f>IF('BIFUbC-crude-oil'!AD21&gt;0,'E-crude oil'!AD69/'BIFUbC-crude-oil'!AD21,1)</f>
        <v>1</v>
      </c>
      <c r="AE21" s="299">
        <f>IF('BIFUbC-crude-oil'!AE21&gt;0,'E-crude oil'!AE69/'BIFUbC-crude-oil'!AE21,1)</f>
        <v>1</v>
      </c>
      <c r="AF21" s="299">
        <f>IF('BIFUbC-crude-oil'!AF21&gt;0,'E-crude oil'!AF69/'BIFUbC-crude-oil'!AF21,1)</f>
        <v>1</v>
      </c>
      <c r="AG21" s="299">
        <f>IF('BIFUbC-crude-oil'!AG21&gt;0,'E-crude oil'!AG69/'BIFUbC-crude-oil'!AG21,1)</f>
        <v>1</v>
      </c>
      <c r="AH21" s="299">
        <f>IF('BIFUbC-crude-oil'!AH21&gt;0,'E-crude oil'!AH69/'BIFUbC-crude-oil'!AH21,1)</f>
        <v>1</v>
      </c>
      <c r="AI21" s="299">
        <f>IF('BIFUbC-crude-oil'!AI21&gt;0,'E-crude oil'!AI69/'BIFUbC-crude-oil'!AI21,1)</f>
        <v>1</v>
      </c>
      <c r="AJ21" s="299">
        <f>IF('BIFUbC-crude-oil'!AJ21&gt;0,'E-crude oil'!AJ69/'BIFUbC-crude-oil'!AJ21,1)</f>
        <v>1</v>
      </c>
      <c r="AK21" s="299">
        <f>IF('BIFUbC-crude-oil'!AK21&gt;0,'E-crude oil'!AK69/'BIFUbC-crude-oil'!AK21,1)</f>
        <v>1</v>
      </c>
      <c r="AL21" s="299">
        <f>IF('BIFUbC-crude-oil'!AL21&gt;0,'E-crude oil'!AL69/'BIFUbC-crude-oil'!AL21,1)</f>
        <v>1</v>
      </c>
      <c r="AM21" s="299">
        <f>IF('BIFUbC-crude-oil'!AM21&gt;0,'E-crude oil'!AM69/'BIFUbC-crude-oil'!AM21,1)</f>
        <v>1</v>
      </c>
      <c r="AN21" s="299">
        <f>IF('BIFUbC-crude-oil'!AN21&gt;0,'E-crude oil'!AN69/'BIFUbC-crude-oil'!AN21,1)</f>
        <v>1</v>
      </c>
      <c r="AO21" s="299">
        <f>IF('BIFUbC-crude-oil'!AO21&gt;0,'E-crude oil'!AO69/'BIFUbC-crude-oil'!AO21,1)</f>
        <v>1</v>
      </c>
      <c r="AP21" s="299">
        <f>IF('BIFUbC-crude-oil'!AP21&gt;0,'E-crude oil'!AP69/'BIFUbC-crude-oil'!AP21,1)</f>
        <v>1</v>
      </c>
      <c r="AQ21" s="299">
        <f>IF('BIFUbC-crude-oil'!AQ21&gt;0,'E-crude oil'!AQ69/'BIFUbC-crude-oil'!AQ21,1)</f>
        <v>1</v>
      </c>
    </row>
    <row r="22" spans="1:43" x14ac:dyDescent="0.2">
      <c r="A22" s="299" t="s">
        <v>109</v>
      </c>
      <c r="B22" s="299">
        <f>IF('BIFUbC-crude-oil'!B22&gt;0,'E-crude oil'!B70/'BIFUbC-crude-oil'!B22,1)</f>
        <v>1</v>
      </c>
      <c r="C22" s="299">
        <f>IF('BIFUbC-crude-oil'!C22&gt;0,'E-crude oil'!C70/'BIFUbC-crude-oil'!C22,1)</f>
        <v>1</v>
      </c>
      <c r="D22" s="299">
        <f>IF('BIFUbC-crude-oil'!D22&gt;0,'E-crude oil'!D70/'BIFUbC-crude-oil'!D22,1)</f>
        <v>1</v>
      </c>
      <c r="E22" s="299">
        <f>IF('BIFUbC-crude-oil'!E22&gt;0,'E-crude oil'!E70/'BIFUbC-crude-oil'!E22,1)</f>
        <v>1</v>
      </c>
      <c r="F22" s="299">
        <f>IF('BIFUbC-crude-oil'!F22&gt;0,'E-crude oil'!F70/'BIFUbC-crude-oil'!F22,1)</f>
        <v>1</v>
      </c>
      <c r="G22" s="299">
        <f>IF('BIFUbC-crude-oil'!G22&gt;0,'E-crude oil'!G70/'BIFUbC-crude-oil'!G22,1)</f>
        <v>1</v>
      </c>
      <c r="H22" s="299">
        <f>IF('BIFUbC-crude-oil'!H22&gt;0,'E-crude oil'!H70/'BIFUbC-crude-oil'!H22,1)</f>
        <v>1</v>
      </c>
      <c r="I22" s="299">
        <f>IF('BIFUbC-crude-oil'!I22&gt;0,'E-crude oil'!I70/'BIFUbC-crude-oil'!I22,1)</f>
        <v>1</v>
      </c>
      <c r="J22" s="299">
        <f>IF('BIFUbC-crude-oil'!J22&gt;0,'E-crude oil'!J70/'BIFUbC-crude-oil'!J22,1)</f>
        <v>1</v>
      </c>
      <c r="K22" s="299">
        <f>IF('BIFUbC-crude-oil'!K22&gt;0,'E-crude oil'!K70/'BIFUbC-crude-oil'!K22,1)</f>
        <v>1</v>
      </c>
      <c r="L22" s="299">
        <f>IF('BIFUbC-crude-oil'!L22&gt;0,'E-crude oil'!L70/'BIFUbC-crude-oil'!L22,1)</f>
        <v>1</v>
      </c>
      <c r="M22" s="299">
        <f>IF('BIFUbC-crude-oil'!M22&gt;0,'E-crude oil'!M70/'BIFUbC-crude-oil'!M22,1)</f>
        <v>1</v>
      </c>
      <c r="N22" s="299">
        <f>IF('BIFUbC-crude-oil'!N22&gt;0,'E-crude oil'!N70/'BIFUbC-crude-oil'!N22,1)</f>
        <v>1</v>
      </c>
      <c r="O22" s="299">
        <f>IF('BIFUbC-crude-oil'!O22&gt;0,'E-crude oil'!O70/'BIFUbC-crude-oil'!O22,1)</f>
        <v>1</v>
      </c>
      <c r="P22" s="299">
        <f>IF('BIFUbC-crude-oil'!P22&gt;0,'E-crude oil'!P70/'BIFUbC-crude-oil'!P22,1)</f>
        <v>1</v>
      </c>
      <c r="Q22" s="299">
        <f>IF('BIFUbC-crude-oil'!Q22&gt;0,'E-crude oil'!Q70/'BIFUbC-crude-oil'!Q22,1)</f>
        <v>1</v>
      </c>
      <c r="R22" s="299">
        <f>IF('BIFUbC-crude-oil'!R22&gt;0,'E-crude oil'!R70/'BIFUbC-crude-oil'!R22,1)</f>
        <v>1</v>
      </c>
      <c r="S22" s="299">
        <f>IF('BIFUbC-crude-oil'!S22&gt;0,'E-crude oil'!S70/'BIFUbC-crude-oil'!S22,1)</f>
        <v>1</v>
      </c>
      <c r="T22" s="299">
        <f>IF('BIFUbC-crude-oil'!T22&gt;0,'E-crude oil'!T70/'BIFUbC-crude-oil'!T22,1)</f>
        <v>1</v>
      </c>
      <c r="U22" s="299">
        <f>IF('BIFUbC-crude-oil'!U22&gt;0,'E-crude oil'!U70/'BIFUbC-crude-oil'!U22,1)</f>
        <v>1</v>
      </c>
      <c r="V22" s="299">
        <f>IF('BIFUbC-crude-oil'!V22&gt;0,'E-crude oil'!V70/'BIFUbC-crude-oil'!V22,1)</f>
        <v>1</v>
      </c>
      <c r="W22" s="299">
        <f>IF('BIFUbC-crude-oil'!W22&gt;0,'E-crude oil'!W70/'BIFUbC-crude-oil'!W22,1)</f>
        <v>1</v>
      </c>
      <c r="X22" s="299">
        <f>IF('BIFUbC-crude-oil'!X22&gt;0,'E-crude oil'!X70/'BIFUbC-crude-oil'!X22,1)</f>
        <v>1</v>
      </c>
      <c r="Y22" s="299">
        <f>IF('BIFUbC-crude-oil'!Y22&gt;0,'E-crude oil'!Y70/'BIFUbC-crude-oil'!Y22,1)</f>
        <v>1</v>
      </c>
      <c r="Z22" s="299">
        <f>IF('BIFUbC-crude-oil'!Z22&gt;0,'E-crude oil'!Z70/'BIFUbC-crude-oil'!Z22,1)</f>
        <v>1</v>
      </c>
      <c r="AA22" s="299">
        <f>IF('BIFUbC-crude-oil'!AA22&gt;0,'E-crude oil'!AA70/'BIFUbC-crude-oil'!AA22,1)</f>
        <v>1</v>
      </c>
      <c r="AB22" s="299">
        <f>IF('BIFUbC-crude-oil'!AB22&gt;0,'E-crude oil'!AB70/'BIFUbC-crude-oil'!AB22,1)</f>
        <v>1</v>
      </c>
      <c r="AC22" s="299">
        <f>IF('BIFUbC-crude-oil'!AC22&gt;0,'E-crude oil'!AC70/'BIFUbC-crude-oil'!AC22,1)</f>
        <v>1</v>
      </c>
      <c r="AD22" s="299">
        <f>IF('BIFUbC-crude-oil'!AD22&gt;0,'E-crude oil'!AD70/'BIFUbC-crude-oil'!AD22,1)</f>
        <v>1</v>
      </c>
      <c r="AE22" s="299">
        <f>IF('BIFUbC-crude-oil'!AE22&gt;0,'E-crude oil'!AE70/'BIFUbC-crude-oil'!AE22,1)</f>
        <v>1</v>
      </c>
      <c r="AF22" s="299">
        <f>IF('BIFUbC-crude-oil'!AF22&gt;0,'E-crude oil'!AF70/'BIFUbC-crude-oil'!AF22,1)</f>
        <v>1</v>
      </c>
      <c r="AG22" s="299">
        <f>IF('BIFUbC-crude-oil'!AG22&gt;0,'E-crude oil'!AG70/'BIFUbC-crude-oil'!AG22,1)</f>
        <v>1</v>
      </c>
      <c r="AH22" s="299">
        <f>IF('BIFUbC-crude-oil'!AH22&gt;0,'E-crude oil'!AH70/'BIFUbC-crude-oil'!AH22,1)</f>
        <v>1</v>
      </c>
      <c r="AI22" s="299">
        <f>IF('BIFUbC-crude-oil'!AI22&gt;0,'E-crude oil'!AI70/'BIFUbC-crude-oil'!AI22,1)</f>
        <v>1</v>
      </c>
      <c r="AJ22" s="299">
        <f>IF('BIFUbC-crude-oil'!AJ22&gt;0,'E-crude oil'!AJ70/'BIFUbC-crude-oil'!AJ22,1)</f>
        <v>1</v>
      </c>
      <c r="AK22" s="299">
        <f>IF('BIFUbC-crude-oil'!AK22&gt;0,'E-crude oil'!AK70/'BIFUbC-crude-oil'!AK22,1)</f>
        <v>1</v>
      </c>
      <c r="AL22" s="299">
        <f>IF('BIFUbC-crude-oil'!AL22&gt;0,'E-crude oil'!AL70/'BIFUbC-crude-oil'!AL22,1)</f>
        <v>1</v>
      </c>
      <c r="AM22" s="299">
        <f>IF('BIFUbC-crude-oil'!AM22&gt;0,'E-crude oil'!AM70/'BIFUbC-crude-oil'!AM22,1)</f>
        <v>1</v>
      </c>
      <c r="AN22" s="299">
        <f>IF('BIFUbC-crude-oil'!AN22&gt;0,'E-crude oil'!AN70/'BIFUbC-crude-oil'!AN22,1)</f>
        <v>1</v>
      </c>
      <c r="AO22" s="299">
        <f>IF('BIFUbC-crude-oil'!AO22&gt;0,'E-crude oil'!AO70/'BIFUbC-crude-oil'!AO22,1)</f>
        <v>1</v>
      </c>
      <c r="AP22" s="299">
        <f>IF('BIFUbC-crude-oil'!AP22&gt;0,'E-crude oil'!AP70/'BIFUbC-crude-oil'!AP22,1)</f>
        <v>1</v>
      </c>
      <c r="AQ22" s="299">
        <f>IF('BIFUbC-crude-oil'!AQ22&gt;0,'E-crude oil'!AQ70/'BIFUbC-crude-oil'!AQ22,1)</f>
        <v>1</v>
      </c>
    </row>
    <row r="23" spans="1:43" x14ac:dyDescent="0.2">
      <c r="A23" s="299" t="s">
        <v>110</v>
      </c>
      <c r="B23" s="299">
        <f>IF('BIFUbC-crude-oil'!B23&gt;0,'E-crude oil'!B71/'BIFUbC-crude-oil'!B23,1)</f>
        <v>1</v>
      </c>
      <c r="C23" s="299">
        <f>IF('BIFUbC-crude-oil'!C23&gt;0,'E-crude oil'!C71/'BIFUbC-crude-oil'!C23,1)</f>
        <v>1</v>
      </c>
      <c r="D23" s="299">
        <f>IF('BIFUbC-crude-oil'!D23&gt;0,'E-crude oil'!D71/'BIFUbC-crude-oil'!D23,1)</f>
        <v>1</v>
      </c>
      <c r="E23" s="299">
        <f>IF('BIFUbC-crude-oil'!E23&gt;0,'E-crude oil'!E71/'BIFUbC-crude-oil'!E23,1)</f>
        <v>1</v>
      </c>
      <c r="F23" s="299">
        <f>IF('BIFUbC-crude-oil'!F23&gt;0,'E-crude oil'!F71/'BIFUbC-crude-oil'!F23,1)</f>
        <v>1</v>
      </c>
      <c r="G23" s="299">
        <f>IF('BIFUbC-crude-oil'!G23&gt;0,'E-crude oil'!G71/'BIFUbC-crude-oil'!G23,1)</f>
        <v>1</v>
      </c>
      <c r="H23" s="299">
        <f>IF('BIFUbC-crude-oil'!H23&gt;0,'E-crude oil'!H71/'BIFUbC-crude-oil'!H23,1)</f>
        <v>1</v>
      </c>
      <c r="I23" s="299">
        <f>IF('BIFUbC-crude-oil'!I23&gt;0,'E-crude oil'!I71/'BIFUbC-crude-oil'!I23,1)</f>
        <v>1</v>
      </c>
      <c r="J23" s="299">
        <f>IF('BIFUbC-crude-oil'!J23&gt;0,'E-crude oil'!J71/'BIFUbC-crude-oil'!J23,1)</f>
        <v>1</v>
      </c>
      <c r="K23" s="299">
        <f>IF('BIFUbC-crude-oil'!K23&gt;0,'E-crude oil'!K71/'BIFUbC-crude-oil'!K23,1)</f>
        <v>1</v>
      </c>
      <c r="L23" s="299">
        <f>IF('BIFUbC-crude-oil'!L23&gt;0,'E-crude oil'!L71/'BIFUbC-crude-oil'!L23,1)</f>
        <v>1</v>
      </c>
      <c r="M23" s="299">
        <f>IF('BIFUbC-crude-oil'!M23&gt;0,'E-crude oil'!M71/'BIFUbC-crude-oil'!M23,1)</f>
        <v>1</v>
      </c>
      <c r="N23" s="299">
        <f>IF('BIFUbC-crude-oil'!N23&gt;0,'E-crude oil'!N71/'BIFUbC-crude-oil'!N23,1)</f>
        <v>1</v>
      </c>
      <c r="O23" s="299">
        <f>IF('BIFUbC-crude-oil'!O23&gt;0,'E-crude oil'!O71/'BIFUbC-crude-oil'!O23,1)</f>
        <v>1</v>
      </c>
      <c r="P23" s="299">
        <f>IF('BIFUbC-crude-oil'!P23&gt;0,'E-crude oil'!P71/'BIFUbC-crude-oil'!P23,1)</f>
        <v>1</v>
      </c>
      <c r="Q23" s="299">
        <f>IF('BIFUbC-crude-oil'!Q23&gt;0,'E-crude oil'!Q71/'BIFUbC-crude-oil'!Q23,1)</f>
        <v>1</v>
      </c>
      <c r="R23" s="299">
        <f>IF('BIFUbC-crude-oil'!R23&gt;0,'E-crude oil'!R71/'BIFUbC-crude-oil'!R23,1)</f>
        <v>1</v>
      </c>
      <c r="S23" s="299">
        <f>IF('BIFUbC-crude-oil'!S23&gt;0,'E-crude oil'!S71/'BIFUbC-crude-oil'!S23,1)</f>
        <v>1</v>
      </c>
      <c r="T23" s="299">
        <f>IF('BIFUbC-crude-oil'!T23&gt;0,'E-crude oil'!T71/'BIFUbC-crude-oil'!T23,1)</f>
        <v>1</v>
      </c>
      <c r="U23" s="299">
        <f>IF('BIFUbC-crude-oil'!U23&gt;0,'E-crude oil'!U71/'BIFUbC-crude-oil'!U23,1)</f>
        <v>1</v>
      </c>
      <c r="V23" s="299">
        <f>IF('BIFUbC-crude-oil'!V23&gt;0,'E-crude oil'!V71/'BIFUbC-crude-oil'!V23,1)</f>
        <v>1</v>
      </c>
      <c r="W23" s="299">
        <f>IF('BIFUbC-crude-oil'!W23&gt;0,'E-crude oil'!W71/'BIFUbC-crude-oil'!W23,1)</f>
        <v>1</v>
      </c>
      <c r="X23" s="299">
        <f>IF('BIFUbC-crude-oil'!X23&gt;0,'E-crude oil'!X71/'BIFUbC-crude-oil'!X23,1)</f>
        <v>1</v>
      </c>
      <c r="Y23" s="299">
        <f>IF('BIFUbC-crude-oil'!Y23&gt;0,'E-crude oil'!Y71/'BIFUbC-crude-oil'!Y23,1)</f>
        <v>1</v>
      </c>
      <c r="Z23" s="299">
        <f>IF('BIFUbC-crude-oil'!Z23&gt;0,'E-crude oil'!Z71/'BIFUbC-crude-oil'!Z23,1)</f>
        <v>1</v>
      </c>
      <c r="AA23" s="299">
        <f>IF('BIFUbC-crude-oil'!AA23&gt;0,'E-crude oil'!AA71/'BIFUbC-crude-oil'!AA23,1)</f>
        <v>1</v>
      </c>
      <c r="AB23" s="299">
        <f>IF('BIFUbC-crude-oil'!AB23&gt;0,'E-crude oil'!AB71/'BIFUbC-crude-oil'!AB23,1)</f>
        <v>1</v>
      </c>
      <c r="AC23" s="299">
        <f>IF('BIFUbC-crude-oil'!AC23&gt;0,'E-crude oil'!AC71/'BIFUbC-crude-oil'!AC23,1)</f>
        <v>1</v>
      </c>
      <c r="AD23" s="299">
        <f>IF('BIFUbC-crude-oil'!AD23&gt;0,'E-crude oil'!AD71/'BIFUbC-crude-oil'!AD23,1)</f>
        <v>1</v>
      </c>
      <c r="AE23" s="299">
        <f>IF('BIFUbC-crude-oil'!AE23&gt;0,'E-crude oil'!AE71/'BIFUbC-crude-oil'!AE23,1)</f>
        <v>1</v>
      </c>
      <c r="AF23" s="299">
        <f>IF('BIFUbC-crude-oil'!AF23&gt;0,'E-crude oil'!AF71/'BIFUbC-crude-oil'!AF23,1)</f>
        <v>1</v>
      </c>
      <c r="AG23" s="299">
        <f>IF('BIFUbC-crude-oil'!AG23&gt;0,'E-crude oil'!AG71/'BIFUbC-crude-oil'!AG23,1)</f>
        <v>1</v>
      </c>
      <c r="AH23" s="299">
        <f>IF('BIFUbC-crude-oil'!AH23&gt;0,'E-crude oil'!AH71/'BIFUbC-crude-oil'!AH23,1)</f>
        <v>1</v>
      </c>
      <c r="AI23" s="299">
        <f>IF('BIFUbC-crude-oil'!AI23&gt;0,'E-crude oil'!AI71/'BIFUbC-crude-oil'!AI23,1)</f>
        <v>1</v>
      </c>
      <c r="AJ23" s="299">
        <f>IF('BIFUbC-crude-oil'!AJ23&gt;0,'E-crude oil'!AJ71/'BIFUbC-crude-oil'!AJ23,1)</f>
        <v>1</v>
      </c>
      <c r="AK23" s="299">
        <f>IF('BIFUbC-crude-oil'!AK23&gt;0,'E-crude oil'!AK71/'BIFUbC-crude-oil'!AK23,1)</f>
        <v>1</v>
      </c>
      <c r="AL23" s="299">
        <f>IF('BIFUbC-crude-oil'!AL23&gt;0,'E-crude oil'!AL71/'BIFUbC-crude-oil'!AL23,1)</f>
        <v>1</v>
      </c>
      <c r="AM23" s="299">
        <f>IF('BIFUbC-crude-oil'!AM23&gt;0,'E-crude oil'!AM71/'BIFUbC-crude-oil'!AM23,1)</f>
        <v>1</v>
      </c>
      <c r="AN23" s="299">
        <f>IF('BIFUbC-crude-oil'!AN23&gt;0,'E-crude oil'!AN71/'BIFUbC-crude-oil'!AN23,1)</f>
        <v>1</v>
      </c>
      <c r="AO23" s="299">
        <f>IF('BIFUbC-crude-oil'!AO23&gt;0,'E-crude oil'!AO71/'BIFUbC-crude-oil'!AO23,1)</f>
        <v>1</v>
      </c>
      <c r="AP23" s="299">
        <f>IF('BIFUbC-crude-oil'!AP23&gt;0,'E-crude oil'!AP71/'BIFUbC-crude-oil'!AP23,1)</f>
        <v>1</v>
      </c>
      <c r="AQ23" s="299">
        <f>IF('BIFUbC-crude-oil'!AQ23&gt;0,'E-crude oil'!AQ71/'BIFUbC-crude-oil'!AQ23,1)</f>
        <v>1</v>
      </c>
    </row>
    <row r="24" spans="1:43" x14ac:dyDescent="0.2">
      <c r="A24" s="299" t="s">
        <v>111</v>
      </c>
      <c r="B24" s="299">
        <f>IF('BIFUbC-crude-oil'!B24&gt;0,'E-crude oil'!B72/'BIFUbC-crude-oil'!B24,1)</f>
        <v>1</v>
      </c>
      <c r="C24" s="299">
        <f>IF('BIFUbC-crude-oil'!C24&gt;0,'E-crude oil'!C72/'BIFUbC-crude-oil'!C24,1)</f>
        <v>1</v>
      </c>
      <c r="D24" s="299">
        <f>IF('BIFUbC-crude-oil'!D24&gt;0,'E-crude oil'!D72/'BIFUbC-crude-oil'!D24,1)</f>
        <v>1</v>
      </c>
      <c r="E24" s="299">
        <f>IF('BIFUbC-crude-oil'!E24&gt;0,'E-crude oil'!E72/'BIFUbC-crude-oil'!E24,1)</f>
        <v>1</v>
      </c>
      <c r="F24" s="299">
        <f>IF('BIFUbC-crude-oil'!F24&gt;0,'E-crude oil'!F72/'BIFUbC-crude-oil'!F24,1)</f>
        <v>1</v>
      </c>
      <c r="G24" s="299">
        <f>IF('BIFUbC-crude-oil'!G24&gt;0,'E-crude oil'!G72/'BIFUbC-crude-oil'!G24,1)</f>
        <v>1</v>
      </c>
      <c r="H24" s="299">
        <f>IF('BIFUbC-crude-oil'!H24&gt;0,'E-crude oil'!H72/'BIFUbC-crude-oil'!H24,1)</f>
        <v>1</v>
      </c>
      <c r="I24" s="299">
        <f>IF('BIFUbC-crude-oil'!I24&gt;0,'E-crude oil'!I72/'BIFUbC-crude-oil'!I24,1)</f>
        <v>1</v>
      </c>
      <c r="J24" s="299">
        <f>IF('BIFUbC-crude-oil'!J24&gt;0,'E-crude oil'!J72/'BIFUbC-crude-oil'!J24,1)</f>
        <v>1</v>
      </c>
      <c r="K24" s="299">
        <f>IF('BIFUbC-crude-oil'!K24&gt;0,'E-crude oil'!K72/'BIFUbC-crude-oil'!K24,1)</f>
        <v>1</v>
      </c>
      <c r="L24" s="299">
        <f>IF('BIFUbC-crude-oil'!L24&gt;0,'E-crude oil'!L72/'BIFUbC-crude-oil'!L24,1)</f>
        <v>1</v>
      </c>
      <c r="M24" s="299">
        <f>IF('BIFUbC-crude-oil'!M24&gt;0,'E-crude oil'!M72/'BIFUbC-crude-oil'!M24,1)</f>
        <v>1</v>
      </c>
      <c r="N24" s="299">
        <f>IF('BIFUbC-crude-oil'!N24&gt;0,'E-crude oil'!N72/'BIFUbC-crude-oil'!N24,1)</f>
        <v>1</v>
      </c>
      <c r="O24" s="299">
        <f>IF('BIFUbC-crude-oil'!O24&gt;0,'E-crude oil'!O72/'BIFUbC-crude-oil'!O24,1)</f>
        <v>1</v>
      </c>
      <c r="P24" s="299">
        <f>IF('BIFUbC-crude-oil'!P24&gt;0,'E-crude oil'!P72/'BIFUbC-crude-oil'!P24,1)</f>
        <v>1</v>
      </c>
      <c r="Q24" s="299">
        <f>IF('BIFUbC-crude-oil'!Q24&gt;0,'E-crude oil'!Q72/'BIFUbC-crude-oil'!Q24,1)</f>
        <v>1</v>
      </c>
      <c r="R24" s="299">
        <f>IF('BIFUbC-crude-oil'!R24&gt;0,'E-crude oil'!R72/'BIFUbC-crude-oil'!R24,1)</f>
        <v>1</v>
      </c>
      <c r="S24" s="299">
        <f>IF('BIFUbC-crude-oil'!S24&gt;0,'E-crude oil'!S72/'BIFUbC-crude-oil'!S24,1)</f>
        <v>1</v>
      </c>
      <c r="T24" s="299">
        <f>IF('BIFUbC-crude-oil'!T24&gt;0,'E-crude oil'!T72/'BIFUbC-crude-oil'!T24,1)</f>
        <v>1</v>
      </c>
      <c r="U24" s="299">
        <f>IF('BIFUbC-crude-oil'!U24&gt;0,'E-crude oil'!U72/'BIFUbC-crude-oil'!U24,1)</f>
        <v>1</v>
      </c>
      <c r="V24" s="299">
        <f>IF('BIFUbC-crude-oil'!V24&gt;0,'E-crude oil'!V72/'BIFUbC-crude-oil'!V24,1)</f>
        <v>1</v>
      </c>
      <c r="W24" s="299">
        <f>IF('BIFUbC-crude-oil'!W24&gt;0,'E-crude oil'!W72/'BIFUbC-crude-oil'!W24,1)</f>
        <v>1</v>
      </c>
      <c r="X24" s="299">
        <f>IF('BIFUbC-crude-oil'!X24&gt;0,'E-crude oil'!X72/'BIFUbC-crude-oil'!X24,1)</f>
        <v>1</v>
      </c>
      <c r="Y24" s="299">
        <f>IF('BIFUbC-crude-oil'!Y24&gt;0,'E-crude oil'!Y72/'BIFUbC-crude-oil'!Y24,1)</f>
        <v>1</v>
      </c>
      <c r="Z24" s="299">
        <f>IF('BIFUbC-crude-oil'!Z24&gt;0,'E-crude oil'!Z72/'BIFUbC-crude-oil'!Z24,1)</f>
        <v>1</v>
      </c>
      <c r="AA24" s="299">
        <f>IF('BIFUbC-crude-oil'!AA24&gt;0,'E-crude oil'!AA72/'BIFUbC-crude-oil'!AA24,1)</f>
        <v>1</v>
      </c>
      <c r="AB24" s="299">
        <f>IF('BIFUbC-crude-oil'!AB24&gt;0,'E-crude oil'!AB72/'BIFUbC-crude-oil'!AB24,1)</f>
        <v>1</v>
      </c>
      <c r="AC24" s="299">
        <f>IF('BIFUbC-crude-oil'!AC24&gt;0,'E-crude oil'!AC72/'BIFUbC-crude-oil'!AC24,1)</f>
        <v>1</v>
      </c>
      <c r="AD24" s="299">
        <f>IF('BIFUbC-crude-oil'!AD24&gt;0,'E-crude oil'!AD72/'BIFUbC-crude-oil'!AD24,1)</f>
        <v>1</v>
      </c>
      <c r="AE24" s="299">
        <f>IF('BIFUbC-crude-oil'!AE24&gt;0,'E-crude oil'!AE72/'BIFUbC-crude-oil'!AE24,1)</f>
        <v>1</v>
      </c>
      <c r="AF24" s="299">
        <f>IF('BIFUbC-crude-oil'!AF24&gt;0,'E-crude oil'!AF72/'BIFUbC-crude-oil'!AF24,1)</f>
        <v>1</v>
      </c>
      <c r="AG24" s="299">
        <f>IF('BIFUbC-crude-oil'!AG24&gt;0,'E-crude oil'!AG72/'BIFUbC-crude-oil'!AG24,1)</f>
        <v>1</v>
      </c>
      <c r="AH24" s="299">
        <f>IF('BIFUbC-crude-oil'!AH24&gt;0,'E-crude oil'!AH72/'BIFUbC-crude-oil'!AH24,1)</f>
        <v>1</v>
      </c>
      <c r="AI24" s="299">
        <f>IF('BIFUbC-crude-oil'!AI24&gt;0,'E-crude oil'!AI72/'BIFUbC-crude-oil'!AI24,1)</f>
        <v>1</v>
      </c>
      <c r="AJ24" s="299">
        <f>IF('BIFUbC-crude-oil'!AJ24&gt;0,'E-crude oil'!AJ72/'BIFUbC-crude-oil'!AJ24,1)</f>
        <v>1</v>
      </c>
      <c r="AK24" s="299">
        <f>IF('BIFUbC-crude-oil'!AK24&gt;0,'E-crude oil'!AK72/'BIFUbC-crude-oil'!AK24,1)</f>
        <v>1</v>
      </c>
      <c r="AL24" s="299">
        <f>IF('BIFUbC-crude-oil'!AL24&gt;0,'E-crude oil'!AL72/'BIFUbC-crude-oil'!AL24,1)</f>
        <v>1</v>
      </c>
      <c r="AM24" s="299">
        <f>IF('BIFUbC-crude-oil'!AM24&gt;0,'E-crude oil'!AM72/'BIFUbC-crude-oil'!AM24,1)</f>
        <v>1</v>
      </c>
      <c r="AN24" s="299">
        <f>IF('BIFUbC-crude-oil'!AN24&gt;0,'E-crude oil'!AN72/'BIFUbC-crude-oil'!AN24,1)</f>
        <v>1</v>
      </c>
      <c r="AO24" s="299">
        <f>IF('BIFUbC-crude-oil'!AO24&gt;0,'E-crude oil'!AO72/'BIFUbC-crude-oil'!AO24,1)</f>
        <v>1</v>
      </c>
      <c r="AP24" s="299">
        <f>IF('BIFUbC-crude-oil'!AP24&gt;0,'E-crude oil'!AP72/'BIFUbC-crude-oil'!AP24,1)</f>
        <v>1</v>
      </c>
      <c r="AQ24" s="299">
        <f>IF('BIFUbC-crude-oil'!AQ24&gt;0,'E-crude oil'!AQ72/'BIFUbC-crude-oil'!AQ24,1)</f>
        <v>1</v>
      </c>
    </row>
    <row r="25" spans="1:43" x14ac:dyDescent="0.2">
      <c r="A25" s="299" t="s">
        <v>112</v>
      </c>
      <c r="B25" s="299">
        <f>IF('BIFUbC-crude-oil'!B25&gt;0,'E-crude oil'!B73/'BIFUbC-crude-oil'!B25,1)</f>
        <v>1</v>
      </c>
      <c r="C25" s="299">
        <f>IF('BIFUbC-crude-oil'!C25&gt;0,'E-crude oil'!C73/'BIFUbC-crude-oil'!C25,1)</f>
        <v>1</v>
      </c>
      <c r="D25" s="299">
        <f>IF('BIFUbC-crude-oil'!D25&gt;0,'E-crude oil'!D73/'BIFUbC-crude-oil'!D25,1)</f>
        <v>1</v>
      </c>
      <c r="E25" s="299">
        <f>IF('BIFUbC-crude-oil'!E25&gt;0,'E-crude oil'!E73/'BIFUbC-crude-oil'!E25,1)</f>
        <v>1</v>
      </c>
      <c r="F25" s="299">
        <f>IF('BIFUbC-crude-oil'!F25&gt;0,'E-crude oil'!F73/'BIFUbC-crude-oil'!F25,1)</f>
        <v>1</v>
      </c>
      <c r="G25" s="299">
        <f>IF('BIFUbC-crude-oil'!G25&gt;0,'E-crude oil'!G73/'BIFUbC-crude-oil'!G25,1)</f>
        <v>1</v>
      </c>
      <c r="H25" s="299">
        <f>IF('BIFUbC-crude-oil'!H25&gt;0,'E-crude oil'!H73/'BIFUbC-crude-oil'!H25,1)</f>
        <v>1</v>
      </c>
      <c r="I25" s="299">
        <f>IF('BIFUbC-crude-oil'!I25&gt;0,'E-crude oil'!I73/'BIFUbC-crude-oil'!I25,1)</f>
        <v>1</v>
      </c>
      <c r="J25" s="299">
        <f>IF('BIFUbC-crude-oil'!J25&gt;0,'E-crude oil'!J73/'BIFUbC-crude-oil'!J25,1)</f>
        <v>1</v>
      </c>
      <c r="K25" s="299">
        <f>IF('BIFUbC-crude-oil'!K25&gt;0,'E-crude oil'!K73/'BIFUbC-crude-oil'!K25,1)</f>
        <v>1</v>
      </c>
      <c r="L25" s="299">
        <f>IF('BIFUbC-crude-oil'!L25&gt;0,'E-crude oil'!L73/'BIFUbC-crude-oil'!L25,1)</f>
        <v>1</v>
      </c>
      <c r="M25" s="299">
        <f>IF('BIFUbC-crude-oil'!M25&gt;0,'E-crude oil'!M73/'BIFUbC-crude-oil'!M25,1)</f>
        <v>1</v>
      </c>
      <c r="N25" s="299">
        <f>IF('BIFUbC-crude-oil'!N25&gt;0,'E-crude oil'!N73/'BIFUbC-crude-oil'!N25,1)</f>
        <v>1</v>
      </c>
      <c r="O25" s="299">
        <f>IF('BIFUbC-crude-oil'!O25&gt;0,'E-crude oil'!O73/'BIFUbC-crude-oil'!O25,1)</f>
        <v>1</v>
      </c>
      <c r="P25" s="299">
        <f>IF('BIFUbC-crude-oil'!P25&gt;0,'E-crude oil'!P73/'BIFUbC-crude-oil'!P25,1)</f>
        <v>1</v>
      </c>
      <c r="Q25" s="299">
        <f>IF('BIFUbC-crude-oil'!Q25&gt;0,'E-crude oil'!Q73/'BIFUbC-crude-oil'!Q25,1)</f>
        <v>1</v>
      </c>
      <c r="R25" s="299">
        <f>IF('BIFUbC-crude-oil'!R25&gt;0,'E-crude oil'!R73/'BIFUbC-crude-oil'!R25,1)</f>
        <v>1</v>
      </c>
      <c r="S25" s="299">
        <f>IF('BIFUbC-crude-oil'!S25&gt;0,'E-crude oil'!S73/'BIFUbC-crude-oil'!S25,1)</f>
        <v>1</v>
      </c>
      <c r="T25" s="299">
        <f>IF('BIFUbC-crude-oil'!T25&gt;0,'E-crude oil'!T73/'BIFUbC-crude-oil'!T25,1)</f>
        <v>1</v>
      </c>
      <c r="U25" s="299">
        <f>IF('BIFUbC-crude-oil'!U25&gt;0,'E-crude oil'!U73/'BIFUbC-crude-oil'!U25,1)</f>
        <v>1</v>
      </c>
      <c r="V25" s="299">
        <f>IF('BIFUbC-crude-oil'!V25&gt;0,'E-crude oil'!V73/'BIFUbC-crude-oil'!V25,1)</f>
        <v>1</v>
      </c>
      <c r="W25" s="299">
        <f>IF('BIFUbC-crude-oil'!W25&gt;0,'E-crude oil'!W73/'BIFUbC-crude-oil'!W25,1)</f>
        <v>1</v>
      </c>
      <c r="X25" s="299">
        <f>IF('BIFUbC-crude-oil'!X25&gt;0,'E-crude oil'!X73/'BIFUbC-crude-oil'!X25,1)</f>
        <v>1</v>
      </c>
      <c r="Y25" s="299">
        <f>IF('BIFUbC-crude-oil'!Y25&gt;0,'E-crude oil'!Y73/'BIFUbC-crude-oil'!Y25,1)</f>
        <v>1</v>
      </c>
      <c r="Z25" s="299">
        <f>IF('BIFUbC-crude-oil'!Z25&gt;0,'E-crude oil'!Z73/'BIFUbC-crude-oil'!Z25,1)</f>
        <v>1</v>
      </c>
      <c r="AA25" s="299">
        <f>IF('BIFUbC-crude-oil'!AA25&gt;0,'E-crude oil'!AA73/'BIFUbC-crude-oil'!AA25,1)</f>
        <v>1</v>
      </c>
      <c r="AB25" s="299">
        <f>IF('BIFUbC-crude-oil'!AB25&gt;0,'E-crude oil'!AB73/'BIFUbC-crude-oil'!AB25,1)</f>
        <v>1</v>
      </c>
      <c r="AC25" s="299">
        <f>IF('BIFUbC-crude-oil'!AC25&gt;0,'E-crude oil'!AC73/'BIFUbC-crude-oil'!AC25,1)</f>
        <v>1</v>
      </c>
      <c r="AD25" s="299">
        <f>IF('BIFUbC-crude-oil'!AD25&gt;0,'E-crude oil'!AD73/'BIFUbC-crude-oil'!AD25,1)</f>
        <v>1</v>
      </c>
      <c r="AE25" s="299">
        <f>IF('BIFUbC-crude-oil'!AE25&gt;0,'E-crude oil'!AE73/'BIFUbC-crude-oil'!AE25,1)</f>
        <v>1</v>
      </c>
      <c r="AF25" s="299">
        <f>IF('BIFUbC-crude-oil'!AF25&gt;0,'E-crude oil'!AF73/'BIFUbC-crude-oil'!AF25,1)</f>
        <v>1</v>
      </c>
      <c r="AG25" s="299">
        <f>IF('BIFUbC-crude-oil'!AG25&gt;0,'E-crude oil'!AG73/'BIFUbC-crude-oil'!AG25,1)</f>
        <v>1</v>
      </c>
      <c r="AH25" s="299">
        <f>IF('BIFUbC-crude-oil'!AH25&gt;0,'E-crude oil'!AH73/'BIFUbC-crude-oil'!AH25,1)</f>
        <v>1</v>
      </c>
      <c r="AI25" s="299">
        <f>IF('BIFUbC-crude-oil'!AI25&gt;0,'E-crude oil'!AI73/'BIFUbC-crude-oil'!AI25,1)</f>
        <v>1</v>
      </c>
      <c r="AJ25" s="299">
        <f>IF('BIFUbC-crude-oil'!AJ25&gt;0,'E-crude oil'!AJ73/'BIFUbC-crude-oil'!AJ25,1)</f>
        <v>1</v>
      </c>
      <c r="AK25" s="299">
        <f>IF('BIFUbC-crude-oil'!AK25&gt;0,'E-crude oil'!AK73/'BIFUbC-crude-oil'!AK25,1)</f>
        <v>1</v>
      </c>
      <c r="AL25" s="299">
        <f>IF('BIFUbC-crude-oil'!AL25&gt;0,'E-crude oil'!AL73/'BIFUbC-crude-oil'!AL25,1)</f>
        <v>1</v>
      </c>
      <c r="AM25" s="299">
        <f>IF('BIFUbC-crude-oil'!AM25&gt;0,'E-crude oil'!AM73/'BIFUbC-crude-oil'!AM25,1)</f>
        <v>1</v>
      </c>
      <c r="AN25" s="299">
        <f>IF('BIFUbC-crude-oil'!AN25&gt;0,'E-crude oil'!AN73/'BIFUbC-crude-oil'!AN25,1)</f>
        <v>1</v>
      </c>
      <c r="AO25" s="299">
        <f>IF('BIFUbC-crude-oil'!AO25&gt;0,'E-crude oil'!AO73/'BIFUbC-crude-oil'!AO25,1)</f>
        <v>1</v>
      </c>
      <c r="AP25" s="299">
        <f>IF('BIFUbC-crude-oil'!AP25&gt;0,'E-crude oil'!AP73/'BIFUbC-crude-oil'!AP25,1)</f>
        <v>1</v>
      </c>
      <c r="AQ25" s="299">
        <f>IF('BIFUbC-crude-oil'!AQ25&gt;0,'E-crude oil'!AQ73/'BIFUbC-crude-oil'!AQ25,1)</f>
        <v>1</v>
      </c>
    </row>
    <row r="26" spans="1:43" x14ac:dyDescent="0.2">
      <c r="A26" s="299" t="s">
        <v>113</v>
      </c>
      <c r="B26" s="299">
        <f>IF('BIFUbC-crude-oil'!B26&gt;0,'E-crude oil'!B74/'BIFUbC-crude-oil'!B26,1)</f>
        <v>1</v>
      </c>
      <c r="C26" s="299">
        <f>IF('BIFUbC-crude-oil'!C26&gt;0,'E-crude oil'!C74/'BIFUbC-crude-oil'!C26,1)</f>
        <v>1</v>
      </c>
      <c r="D26" s="299">
        <f>IF('BIFUbC-crude-oil'!D26&gt;0,'E-crude oil'!D74/'BIFUbC-crude-oil'!D26,1)</f>
        <v>1</v>
      </c>
      <c r="E26" s="299">
        <f>IF('BIFUbC-crude-oil'!E26&gt;0,'E-crude oil'!E74/'BIFUbC-crude-oil'!E26,1)</f>
        <v>1</v>
      </c>
      <c r="F26" s="299">
        <f>IF('BIFUbC-crude-oil'!F26&gt;0,'E-crude oil'!F74/'BIFUbC-crude-oil'!F26,1)</f>
        <v>1</v>
      </c>
      <c r="G26" s="299">
        <f>IF('BIFUbC-crude-oil'!G26&gt;0,'E-crude oil'!G74/'BIFUbC-crude-oil'!G26,1)</f>
        <v>1</v>
      </c>
      <c r="H26" s="299">
        <f>IF('BIFUbC-crude-oil'!H26&gt;0,'E-crude oil'!H74/'BIFUbC-crude-oil'!H26,1)</f>
        <v>1</v>
      </c>
      <c r="I26" s="299">
        <f>IF('BIFUbC-crude-oil'!I26&gt;0,'E-crude oil'!I74/'BIFUbC-crude-oil'!I26,1)</f>
        <v>1</v>
      </c>
      <c r="J26" s="299">
        <f>IF('BIFUbC-crude-oil'!J26&gt;0,'E-crude oil'!J74/'BIFUbC-crude-oil'!J26,1)</f>
        <v>1</v>
      </c>
      <c r="K26" s="299">
        <f>IF('BIFUbC-crude-oil'!K26&gt;0,'E-crude oil'!K74/'BIFUbC-crude-oil'!K26,1)</f>
        <v>1</v>
      </c>
      <c r="L26" s="299">
        <f>IF('BIFUbC-crude-oil'!L26&gt;0,'E-crude oil'!L74/'BIFUbC-crude-oil'!L26,1)</f>
        <v>1</v>
      </c>
      <c r="M26" s="299">
        <f>IF('BIFUbC-crude-oil'!M26&gt;0,'E-crude oil'!M74/'BIFUbC-crude-oil'!M26,1)</f>
        <v>1</v>
      </c>
      <c r="N26" s="299">
        <f>IF('BIFUbC-crude-oil'!N26&gt;0,'E-crude oil'!N74/'BIFUbC-crude-oil'!N26,1)</f>
        <v>1</v>
      </c>
      <c r="O26" s="299">
        <f>IF('BIFUbC-crude-oil'!O26&gt;0,'E-crude oil'!O74/'BIFUbC-crude-oil'!O26,1)</f>
        <v>1</v>
      </c>
      <c r="P26" s="299">
        <f>IF('BIFUbC-crude-oil'!P26&gt;0,'E-crude oil'!P74/'BIFUbC-crude-oil'!P26,1)</f>
        <v>1</v>
      </c>
      <c r="Q26" s="299">
        <f>IF('BIFUbC-crude-oil'!Q26&gt;0,'E-crude oil'!Q74/'BIFUbC-crude-oil'!Q26,1)</f>
        <v>1</v>
      </c>
      <c r="R26" s="299">
        <f>IF('BIFUbC-crude-oil'!R26&gt;0,'E-crude oil'!R74/'BIFUbC-crude-oil'!R26,1)</f>
        <v>1</v>
      </c>
      <c r="S26" s="299">
        <f>IF('BIFUbC-crude-oil'!S26&gt;0,'E-crude oil'!S74/'BIFUbC-crude-oil'!S26,1)</f>
        <v>1</v>
      </c>
      <c r="T26" s="299">
        <f>IF('BIFUbC-crude-oil'!T26&gt;0,'E-crude oil'!T74/'BIFUbC-crude-oil'!T26,1)</f>
        <v>1</v>
      </c>
      <c r="U26" s="299">
        <f>IF('BIFUbC-crude-oil'!U26&gt;0,'E-crude oil'!U74/'BIFUbC-crude-oil'!U26,1)</f>
        <v>1</v>
      </c>
      <c r="V26" s="299">
        <f>IF('BIFUbC-crude-oil'!V26&gt;0,'E-crude oil'!V74/'BIFUbC-crude-oil'!V26,1)</f>
        <v>1</v>
      </c>
      <c r="W26" s="299">
        <f>IF('BIFUbC-crude-oil'!W26&gt;0,'E-crude oil'!W74/'BIFUbC-crude-oil'!W26,1)</f>
        <v>1</v>
      </c>
      <c r="X26" s="299">
        <f>IF('BIFUbC-crude-oil'!X26&gt;0,'E-crude oil'!X74/'BIFUbC-crude-oil'!X26,1)</f>
        <v>1</v>
      </c>
      <c r="Y26" s="299">
        <f>IF('BIFUbC-crude-oil'!Y26&gt;0,'E-crude oil'!Y74/'BIFUbC-crude-oil'!Y26,1)</f>
        <v>1</v>
      </c>
      <c r="Z26" s="299">
        <f>IF('BIFUbC-crude-oil'!Z26&gt;0,'E-crude oil'!Z74/'BIFUbC-crude-oil'!Z26,1)</f>
        <v>1</v>
      </c>
      <c r="AA26" s="299">
        <f>IF('BIFUbC-crude-oil'!AA26&gt;0,'E-crude oil'!AA74/'BIFUbC-crude-oil'!AA26,1)</f>
        <v>1</v>
      </c>
      <c r="AB26" s="299">
        <f>IF('BIFUbC-crude-oil'!AB26&gt;0,'E-crude oil'!AB74/'BIFUbC-crude-oil'!AB26,1)</f>
        <v>1</v>
      </c>
      <c r="AC26" s="299">
        <f>IF('BIFUbC-crude-oil'!AC26&gt;0,'E-crude oil'!AC74/'BIFUbC-crude-oil'!AC26,1)</f>
        <v>1</v>
      </c>
      <c r="AD26" s="299">
        <f>IF('BIFUbC-crude-oil'!AD26&gt;0,'E-crude oil'!AD74/'BIFUbC-crude-oil'!AD26,1)</f>
        <v>1</v>
      </c>
      <c r="AE26" s="299">
        <f>IF('BIFUbC-crude-oil'!AE26&gt;0,'E-crude oil'!AE74/'BIFUbC-crude-oil'!AE26,1)</f>
        <v>1</v>
      </c>
      <c r="AF26" s="299">
        <f>IF('BIFUbC-crude-oil'!AF26&gt;0,'E-crude oil'!AF74/'BIFUbC-crude-oil'!AF26,1)</f>
        <v>1</v>
      </c>
      <c r="AG26" s="299">
        <f>IF('BIFUbC-crude-oil'!AG26&gt;0,'E-crude oil'!AG74/'BIFUbC-crude-oil'!AG26,1)</f>
        <v>1</v>
      </c>
      <c r="AH26" s="299">
        <f>IF('BIFUbC-crude-oil'!AH26&gt;0,'E-crude oil'!AH74/'BIFUbC-crude-oil'!AH26,1)</f>
        <v>1</v>
      </c>
      <c r="AI26" s="299">
        <f>IF('BIFUbC-crude-oil'!AI26&gt;0,'E-crude oil'!AI74/'BIFUbC-crude-oil'!AI26,1)</f>
        <v>1</v>
      </c>
      <c r="AJ26" s="299">
        <f>IF('BIFUbC-crude-oil'!AJ26&gt;0,'E-crude oil'!AJ74/'BIFUbC-crude-oil'!AJ26,1)</f>
        <v>1</v>
      </c>
      <c r="AK26" s="299">
        <f>IF('BIFUbC-crude-oil'!AK26&gt;0,'E-crude oil'!AK74/'BIFUbC-crude-oil'!AK26,1)</f>
        <v>1</v>
      </c>
      <c r="AL26" s="299">
        <f>IF('BIFUbC-crude-oil'!AL26&gt;0,'E-crude oil'!AL74/'BIFUbC-crude-oil'!AL26,1)</f>
        <v>1</v>
      </c>
      <c r="AM26" s="299">
        <f>IF('BIFUbC-crude-oil'!AM26&gt;0,'E-crude oil'!AM74/'BIFUbC-crude-oil'!AM26,1)</f>
        <v>1</v>
      </c>
      <c r="AN26" s="299">
        <f>IF('BIFUbC-crude-oil'!AN26&gt;0,'E-crude oil'!AN74/'BIFUbC-crude-oil'!AN26,1)</f>
        <v>1</v>
      </c>
      <c r="AO26" s="299">
        <f>IF('BIFUbC-crude-oil'!AO26&gt;0,'E-crude oil'!AO74/'BIFUbC-crude-oil'!AO26,1)</f>
        <v>1</v>
      </c>
      <c r="AP26" s="299">
        <f>IF('BIFUbC-crude-oil'!AP26&gt;0,'E-crude oil'!AP74/'BIFUbC-crude-oil'!AP26,1)</f>
        <v>1</v>
      </c>
      <c r="AQ26" s="299">
        <f>IF('BIFUbC-crude-oil'!AQ26&gt;0,'E-crude oil'!AQ74/'BIFUbC-crude-oil'!AQ26,1)</f>
        <v>1</v>
      </c>
    </row>
  </sheetData>
  <phoneticPr fontId="3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16C5-758E-41D2-AFBB-58F6AC7EAA5B}">
  <sheetPr codeName="Sheet50"/>
  <dimension ref="A1:AQ26"/>
  <sheetViews>
    <sheetView workbookViewId="0"/>
  </sheetViews>
  <sheetFormatPr defaultColWidth="9" defaultRowHeight="12.75" x14ac:dyDescent="0.2"/>
  <cols>
    <col min="1" max="1" width="26.625" style="299" customWidth="1"/>
    <col min="2" max="16384" width="9" style="299"/>
  </cols>
  <sheetData>
    <row r="1" spans="1:43" x14ac:dyDescent="0.2">
      <c r="A1" s="299" t="s">
        <v>362</v>
      </c>
      <c r="B1" s="299">
        <v>2019</v>
      </c>
      <c r="C1" s="299">
        <v>2020</v>
      </c>
      <c r="D1" s="299">
        <v>2021</v>
      </c>
      <c r="E1" s="299">
        <v>2022</v>
      </c>
      <c r="F1" s="299">
        <v>2023</v>
      </c>
      <c r="G1" s="299">
        <v>2024</v>
      </c>
      <c r="H1" s="299">
        <v>2025</v>
      </c>
      <c r="I1" s="299">
        <v>2026</v>
      </c>
      <c r="J1" s="299">
        <v>2027</v>
      </c>
      <c r="K1" s="299">
        <v>2028</v>
      </c>
      <c r="L1" s="299">
        <v>2029</v>
      </c>
      <c r="M1" s="299">
        <v>2030</v>
      </c>
      <c r="N1" s="299">
        <v>2031</v>
      </c>
      <c r="O1" s="299">
        <v>2032</v>
      </c>
      <c r="P1" s="299">
        <v>2033</v>
      </c>
      <c r="Q1" s="299">
        <v>2034</v>
      </c>
      <c r="R1" s="299">
        <v>2035</v>
      </c>
      <c r="S1" s="299">
        <v>2036</v>
      </c>
      <c r="T1" s="299">
        <v>2037</v>
      </c>
      <c r="U1" s="299">
        <v>2038</v>
      </c>
      <c r="V1" s="299">
        <v>2039</v>
      </c>
      <c r="W1" s="299">
        <v>2040</v>
      </c>
      <c r="X1" s="299">
        <v>2041</v>
      </c>
      <c r="Y1" s="299">
        <v>2042</v>
      </c>
      <c r="Z1" s="299">
        <v>2043</v>
      </c>
      <c r="AA1" s="299">
        <v>2044</v>
      </c>
      <c r="AB1" s="299">
        <v>2045</v>
      </c>
      <c r="AC1" s="299">
        <v>2046</v>
      </c>
      <c r="AD1" s="299">
        <v>2047</v>
      </c>
      <c r="AE1" s="299">
        <v>2048</v>
      </c>
      <c r="AF1" s="299">
        <v>2049</v>
      </c>
      <c r="AG1" s="299">
        <v>2050</v>
      </c>
      <c r="AH1" s="299">
        <v>2051</v>
      </c>
      <c r="AI1" s="299">
        <v>2052</v>
      </c>
      <c r="AJ1" s="299">
        <v>2053</v>
      </c>
      <c r="AK1" s="299">
        <v>2054</v>
      </c>
      <c r="AL1" s="299">
        <v>2055</v>
      </c>
      <c r="AM1" s="299">
        <v>2056</v>
      </c>
      <c r="AN1" s="299">
        <v>2057</v>
      </c>
      <c r="AO1" s="299">
        <v>2058</v>
      </c>
      <c r="AP1" s="299">
        <v>2059</v>
      </c>
      <c r="AQ1" s="299">
        <v>2060</v>
      </c>
    </row>
    <row r="2" spans="1:43" x14ac:dyDescent="0.2">
      <c r="A2" s="299" t="s">
        <v>89</v>
      </c>
      <c r="B2" s="299">
        <f>IF('BIFUbC-heavy-or-residual-oil'!B2&gt;0,'E-heavy fuel oil'!B50/'BIFUbC-heavy-or-residual-oil'!B2,1)</f>
        <v>1</v>
      </c>
      <c r="C2" s="299">
        <f>IF('BIFUbC-heavy-or-residual-oil'!C2&gt;0,'E-heavy fuel oil'!C50/'BIFUbC-heavy-or-residual-oil'!C2,1)</f>
        <v>1</v>
      </c>
      <c r="D2" s="299">
        <f>IF('BIFUbC-heavy-or-residual-oil'!D2&gt;0,'E-heavy fuel oil'!D50/'BIFUbC-heavy-or-residual-oil'!D2,1)</f>
        <v>1</v>
      </c>
      <c r="E2" s="299">
        <f>IF('BIFUbC-heavy-or-residual-oil'!E2&gt;0,'E-heavy fuel oil'!E50/'BIFUbC-heavy-or-residual-oil'!E2,1)</f>
        <v>1</v>
      </c>
      <c r="F2" s="299">
        <f>IF('BIFUbC-heavy-or-residual-oil'!F2&gt;0,'E-heavy fuel oil'!F50/'BIFUbC-heavy-or-residual-oil'!F2,1)</f>
        <v>1</v>
      </c>
      <c r="G2" s="299">
        <f>IF('BIFUbC-heavy-or-residual-oil'!G2&gt;0,'E-heavy fuel oil'!G50/'BIFUbC-heavy-or-residual-oil'!G2,1)</f>
        <v>1</v>
      </c>
      <c r="H2" s="299">
        <f>IF('BIFUbC-heavy-or-residual-oil'!H2&gt;0,'E-heavy fuel oil'!H50/'BIFUbC-heavy-or-residual-oil'!H2,1)</f>
        <v>1</v>
      </c>
      <c r="I2" s="299">
        <f>IF('BIFUbC-heavy-or-residual-oil'!I2&gt;0,'E-heavy fuel oil'!I50/'BIFUbC-heavy-or-residual-oil'!I2,1)</f>
        <v>1</v>
      </c>
      <c r="J2" s="299">
        <f>IF('BIFUbC-heavy-or-residual-oil'!J2&gt;0,'E-heavy fuel oil'!J50/'BIFUbC-heavy-or-residual-oil'!J2,1)</f>
        <v>1</v>
      </c>
      <c r="K2" s="299">
        <f>IF('BIFUbC-heavy-or-residual-oil'!K2&gt;0,'E-heavy fuel oil'!K50/'BIFUbC-heavy-or-residual-oil'!K2,1)</f>
        <v>1</v>
      </c>
      <c r="L2" s="299">
        <f>IF('BIFUbC-heavy-or-residual-oil'!L2&gt;0,'E-heavy fuel oil'!L50/'BIFUbC-heavy-or-residual-oil'!L2,1)</f>
        <v>1</v>
      </c>
      <c r="M2" s="299">
        <f>IF('BIFUbC-heavy-or-residual-oil'!M2&gt;0,'E-heavy fuel oil'!M50/'BIFUbC-heavy-or-residual-oil'!M2,1)</f>
        <v>1</v>
      </c>
      <c r="N2" s="299">
        <f>IF('BIFUbC-heavy-or-residual-oil'!N2&gt;0,'E-heavy fuel oil'!N50/'BIFUbC-heavy-or-residual-oil'!N2,1)</f>
        <v>1</v>
      </c>
      <c r="O2" s="299">
        <f>IF('BIFUbC-heavy-or-residual-oil'!O2&gt;0,'E-heavy fuel oil'!O50/'BIFUbC-heavy-or-residual-oil'!O2,1)</f>
        <v>1</v>
      </c>
      <c r="P2" s="299">
        <f>IF('BIFUbC-heavy-or-residual-oil'!P2&gt;0,'E-heavy fuel oil'!P50/'BIFUbC-heavy-or-residual-oil'!P2,1)</f>
        <v>1</v>
      </c>
      <c r="Q2" s="299">
        <f>IF('BIFUbC-heavy-or-residual-oil'!Q2&gt;0,'E-heavy fuel oil'!Q50/'BIFUbC-heavy-or-residual-oil'!Q2,1)</f>
        <v>1</v>
      </c>
      <c r="R2" s="299">
        <f>IF('BIFUbC-heavy-or-residual-oil'!R2&gt;0,'E-heavy fuel oil'!R50/'BIFUbC-heavy-or-residual-oil'!R2,1)</f>
        <v>1</v>
      </c>
      <c r="S2" s="299">
        <f>IF('BIFUbC-heavy-or-residual-oil'!S2&gt;0,'E-heavy fuel oil'!S50/'BIFUbC-heavy-or-residual-oil'!S2,1)</f>
        <v>1</v>
      </c>
      <c r="T2" s="299">
        <f>IF('BIFUbC-heavy-or-residual-oil'!T2&gt;0,'E-heavy fuel oil'!T50/'BIFUbC-heavy-or-residual-oil'!T2,1)</f>
        <v>1</v>
      </c>
      <c r="U2" s="299">
        <f>IF('BIFUbC-heavy-or-residual-oil'!U2&gt;0,'E-heavy fuel oil'!U50/'BIFUbC-heavy-or-residual-oil'!U2,1)</f>
        <v>1</v>
      </c>
      <c r="V2" s="299">
        <f>IF('BIFUbC-heavy-or-residual-oil'!V2&gt;0,'E-heavy fuel oil'!V50/'BIFUbC-heavy-or-residual-oil'!V2,1)</f>
        <v>1</v>
      </c>
      <c r="W2" s="299">
        <f>IF('BIFUbC-heavy-or-residual-oil'!W2&gt;0,'E-heavy fuel oil'!W50/'BIFUbC-heavy-or-residual-oil'!W2,1)</f>
        <v>1</v>
      </c>
      <c r="X2" s="299">
        <f>IF('BIFUbC-heavy-or-residual-oil'!X2&gt;0,'E-heavy fuel oil'!X50/'BIFUbC-heavy-or-residual-oil'!X2,1)</f>
        <v>1</v>
      </c>
      <c r="Y2" s="299">
        <f>IF('BIFUbC-heavy-or-residual-oil'!Y2&gt;0,'E-heavy fuel oil'!Y50/'BIFUbC-heavy-or-residual-oil'!Y2,1)</f>
        <v>1</v>
      </c>
      <c r="Z2" s="299">
        <f>IF('BIFUbC-heavy-or-residual-oil'!Z2&gt;0,'E-heavy fuel oil'!Z50/'BIFUbC-heavy-or-residual-oil'!Z2,1)</f>
        <v>1</v>
      </c>
      <c r="AA2" s="299">
        <f>IF('BIFUbC-heavy-or-residual-oil'!AA2&gt;0,'E-heavy fuel oil'!AA50/'BIFUbC-heavy-or-residual-oil'!AA2,1)</f>
        <v>1</v>
      </c>
      <c r="AB2" s="299">
        <f>IF('BIFUbC-heavy-or-residual-oil'!AB2&gt;0,'E-heavy fuel oil'!AB50/'BIFUbC-heavy-or-residual-oil'!AB2,1)</f>
        <v>1</v>
      </c>
      <c r="AC2" s="299">
        <f>IF('BIFUbC-heavy-or-residual-oil'!AC2&gt;0,'E-heavy fuel oil'!AC50/'BIFUbC-heavy-or-residual-oil'!AC2,1)</f>
        <v>1</v>
      </c>
      <c r="AD2" s="299">
        <f>IF('BIFUbC-heavy-or-residual-oil'!AD2&gt;0,'E-heavy fuel oil'!AD50/'BIFUbC-heavy-or-residual-oil'!AD2,1)</f>
        <v>1</v>
      </c>
      <c r="AE2" s="299">
        <f>IF('BIFUbC-heavy-or-residual-oil'!AE2&gt;0,'E-heavy fuel oil'!AE50/'BIFUbC-heavy-or-residual-oil'!AE2,1)</f>
        <v>1</v>
      </c>
      <c r="AF2" s="299">
        <f>IF('BIFUbC-heavy-or-residual-oil'!AF2&gt;0,'E-heavy fuel oil'!AF50/'BIFUbC-heavy-or-residual-oil'!AF2,1)</f>
        <v>1</v>
      </c>
      <c r="AG2" s="299">
        <f>IF('BIFUbC-heavy-or-residual-oil'!AG2&gt;0,'E-heavy fuel oil'!AG50/'BIFUbC-heavy-or-residual-oil'!AG2,1)</f>
        <v>1</v>
      </c>
      <c r="AH2" s="299">
        <f>IF('BIFUbC-heavy-or-residual-oil'!AH2&gt;0,'E-heavy fuel oil'!AH50/'BIFUbC-heavy-or-residual-oil'!AH2,1)</f>
        <v>1</v>
      </c>
      <c r="AI2" s="299">
        <f>IF('BIFUbC-heavy-or-residual-oil'!AI2&gt;0,'E-heavy fuel oil'!AI50/'BIFUbC-heavy-or-residual-oil'!AI2,1)</f>
        <v>1</v>
      </c>
      <c r="AJ2" s="299">
        <f>IF('BIFUbC-heavy-or-residual-oil'!AJ2&gt;0,'E-heavy fuel oil'!AJ50/'BIFUbC-heavy-or-residual-oil'!AJ2,1)</f>
        <v>1</v>
      </c>
      <c r="AK2" s="299">
        <f>IF('BIFUbC-heavy-or-residual-oil'!AK2&gt;0,'E-heavy fuel oil'!AK50/'BIFUbC-heavy-or-residual-oil'!AK2,1)</f>
        <v>1</v>
      </c>
      <c r="AL2" s="299">
        <f>IF('BIFUbC-heavy-or-residual-oil'!AL2&gt;0,'E-heavy fuel oil'!AL50/'BIFUbC-heavy-or-residual-oil'!AL2,1)</f>
        <v>1</v>
      </c>
      <c r="AM2" s="299">
        <f>IF('BIFUbC-heavy-or-residual-oil'!AM2&gt;0,'E-heavy fuel oil'!AM50/'BIFUbC-heavy-or-residual-oil'!AM2,1)</f>
        <v>1</v>
      </c>
      <c r="AN2" s="299">
        <f>IF('BIFUbC-heavy-or-residual-oil'!AN2&gt;0,'E-heavy fuel oil'!AN50/'BIFUbC-heavy-or-residual-oil'!AN2,1)</f>
        <v>1</v>
      </c>
      <c r="AO2" s="299">
        <f>IF('BIFUbC-heavy-or-residual-oil'!AO2&gt;0,'E-heavy fuel oil'!AO50/'BIFUbC-heavy-or-residual-oil'!AO2,1)</f>
        <v>1</v>
      </c>
      <c r="AP2" s="299">
        <f>IF('BIFUbC-heavy-or-residual-oil'!AP2&gt;0,'E-heavy fuel oil'!AP50/'BIFUbC-heavy-or-residual-oil'!AP2,1)</f>
        <v>1</v>
      </c>
      <c r="AQ2" s="299">
        <f>IF('BIFUbC-heavy-or-residual-oil'!AQ2&gt;0,'E-heavy fuel oil'!AQ50/'BIFUbC-heavy-or-residual-oil'!AQ2,1)</f>
        <v>1</v>
      </c>
    </row>
    <row r="3" spans="1:43" x14ac:dyDescent="0.2">
      <c r="A3" s="299" t="s">
        <v>90</v>
      </c>
      <c r="B3" s="299">
        <f>IF('BIFUbC-heavy-or-residual-oil'!B3&gt;0,'E-heavy fuel oil'!B51/'BIFUbC-heavy-or-residual-oil'!B3,1)</f>
        <v>1</v>
      </c>
      <c r="C3" s="299">
        <f>IF('BIFUbC-heavy-or-residual-oil'!C3&gt;0,'E-heavy fuel oil'!C51/'BIFUbC-heavy-or-residual-oil'!C3,1)</f>
        <v>1</v>
      </c>
      <c r="D3" s="299">
        <f>IF('BIFUbC-heavy-or-residual-oil'!D3&gt;0,'E-heavy fuel oil'!D51/'BIFUbC-heavy-or-residual-oil'!D3,1)</f>
        <v>1</v>
      </c>
      <c r="E3" s="299">
        <f>IF('BIFUbC-heavy-or-residual-oil'!E3&gt;0,'E-heavy fuel oil'!E51/'BIFUbC-heavy-or-residual-oil'!E3,1)</f>
        <v>1</v>
      </c>
      <c r="F3" s="299">
        <f>IF('BIFUbC-heavy-or-residual-oil'!F3&gt;0,'E-heavy fuel oil'!F51/'BIFUbC-heavy-or-residual-oil'!F3,1)</f>
        <v>1</v>
      </c>
      <c r="G3" s="299">
        <f>IF('BIFUbC-heavy-or-residual-oil'!G3&gt;0,'E-heavy fuel oil'!G51/'BIFUbC-heavy-or-residual-oil'!G3,1)</f>
        <v>1</v>
      </c>
      <c r="H3" s="299">
        <f>IF('BIFUbC-heavy-or-residual-oil'!H3&gt;0,'E-heavy fuel oil'!H51/'BIFUbC-heavy-or-residual-oil'!H3,1)</f>
        <v>1</v>
      </c>
      <c r="I3" s="299">
        <f>IF('BIFUbC-heavy-or-residual-oil'!I3&gt;0,'E-heavy fuel oil'!I51/'BIFUbC-heavy-or-residual-oil'!I3,1)</f>
        <v>1</v>
      </c>
      <c r="J3" s="299">
        <f>IF('BIFUbC-heavy-or-residual-oil'!J3&gt;0,'E-heavy fuel oil'!J51/'BIFUbC-heavy-or-residual-oil'!J3,1)</f>
        <v>1</v>
      </c>
      <c r="K3" s="299">
        <f>IF('BIFUbC-heavy-or-residual-oil'!K3&gt;0,'E-heavy fuel oil'!K51/'BIFUbC-heavy-or-residual-oil'!K3,1)</f>
        <v>1</v>
      </c>
      <c r="L3" s="299">
        <f>IF('BIFUbC-heavy-or-residual-oil'!L3&gt;0,'E-heavy fuel oil'!L51/'BIFUbC-heavy-or-residual-oil'!L3,1)</f>
        <v>1</v>
      </c>
      <c r="M3" s="299">
        <f>IF('BIFUbC-heavy-or-residual-oil'!M3&gt;0,'E-heavy fuel oil'!M51/'BIFUbC-heavy-or-residual-oil'!M3,1)</f>
        <v>1</v>
      </c>
      <c r="N3" s="299">
        <f>IF('BIFUbC-heavy-or-residual-oil'!N3&gt;0,'E-heavy fuel oil'!N51/'BIFUbC-heavy-or-residual-oil'!N3,1)</f>
        <v>1</v>
      </c>
      <c r="O3" s="299">
        <f>IF('BIFUbC-heavy-or-residual-oil'!O3&gt;0,'E-heavy fuel oil'!O51/'BIFUbC-heavy-or-residual-oil'!O3,1)</f>
        <v>1</v>
      </c>
      <c r="P3" s="299">
        <f>IF('BIFUbC-heavy-or-residual-oil'!P3&gt;0,'E-heavy fuel oil'!P51/'BIFUbC-heavy-or-residual-oil'!P3,1)</f>
        <v>1</v>
      </c>
      <c r="Q3" s="299">
        <f>IF('BIFUbC-heavy-or-residual-oil'!Q3&gt;0,'E-heavy fuel oil'!Q51/'BIFUbC-heavy-or-residual-oil'!Q3,1)</f>
        <v>1</v>
      </c>
      <c r="R3" s="299">
        <f>IF('BIFUbC-heavy-or-residual-oil'!R3&gt;0,'E-heavy fuel oil'!R51/'BIFUbC-heavy-or-residual-oil'!R3,1)</f>
        <v>1</v>
      </c>
      <c r="S3" s="299">
        <f>IF('BIFUbC-heavy-or-residual-oil'!S3&gt;0,'E-heavy fuel oil'!S51/'BIFUbC-heavy-or-residual-oil'!S3,1)</f>
        <v>1</v>
      </c>
      <c r="T3" s="299">
        <f>IF('BIFUbC-heavy-or-residual-oil'!T3&gt;0,'E-heavy fuel oil'!T51/'BIFUbC-heavy-or-residual-oil'!T3,1)</f>
        <v>1</v>
      </c>
      <c r="U3" s="299">
        <f>IF('BIFUbC-heavy-or-residual-oil'!U3&gt;0,'E-heavy fuel oil'!U51/'BIFUbC-heavy-or-residual-oil'!U3,1)</f>
        <v>1</v>
      </c>
      <c r="V3" s="299">
        <f>IF('BIFUbC-heavy-or-residual-oil'!V3&gt;0,'E-heavy fuel oil'!V51/'BIFUbC-heavy-or-residual-oil'!V3,1)</f>
        <v>1</v>
      </c>
      <c r="W3" s="299">
        <f>IF('BIFUbC-heavy-or-residual-oil'!W3&gt;0,'E-heavy fuel oil'!W51/'BIFUbC-heavy-or-residual-oil'!W3,1)</f>
        <v>1</v>
      </c>
      <c r="X3" s="299">
        <f>IF('BIFUbC-heavy-or-residual-oil'!X3&gt;0,'E-heavy fuel oil'!X51/'BIFUbC-heavy-or-residual-oil'!X3,1)</f>
        <v>1</v>
      </c>
      <c r="Y3" s="299">
        <f>IF('BIFUbC-heavy-or-residual-oil'!Y3&gt;0,'E-heavy fuel oil'!Y51/'BIFUbC-heavy-or-residual-oil'!Y3,1)</f>
        <v>1</v>
      </c>
      <c r="Z3" s="299">
        <f>IF('BIFUbC-heavy-or-residual-oil'!Z3&gt;0,'E-heavy fuel oil'!Z51/'BIFUbC-heavy-or-residual-oil'!Z3,1)</f>
        <v>1</v>
      </c>
      <c r="AA3" s="299">
        <f>IF('BIFUbC-heavy-or-residual-oil'!AA3&gt;0,'E-heavy fuel oil'!AA51/'BIFUbC-heavy-or-residual-oil'!AA3,1)</f>
        <v>1</v>
      </c>
      <c r="AB3" s="299">
        <f>IF('BIFUbC-heavy-or-residual-oil'!AB3&gt;0,'E-heavy fuel oil'!AB51/'BIFUbC-heavy-or-residual-oil'!AB3,1)</f>
        <v>1</v>
      </c>
      <c r="AC3" s="299">
        <f>IF('BIFUbC-heavy-or-residual-oil'!AC3&gt;0,'E-heavy fuel oil'!AC51/'BIFUbC-heavy-or-residual-oil'!AC3,1)</f>
        <v>1</v>
      </c>
      <c r="AD3" s="299">
        <f>IF('BIFUbC-heavy-or-residual-oil'!AD3&gt;0,'E-heavy fuel oil'!AD51/'BIFUbC-heavy-or-residual-oil'!AD3,1)</f>
        <v>1</v>
      </c>
      <c r="AE3" s="299">
        <f>IF('BIFUbC-heavy-or-residual-oil'!AE3&gt;0,'E-heavy fuel oil'!AE51/'BIFUbC-heavy-or-residual-oil'!AE3,1)</f>
        <v>1</v>
      </c>
      <c r="AF3" s="299">
        <f>IF('BIFUbC-heavy-or-residual-oil'!AF3&gt;0,'E-heavy fuel oil'!AF51/'BIFUbC-heavy-or-residual-oil'!AF3,1)</f>
        <v>1</v>
      </c>
      <c r="AG3" s="299">
        <f>IF('BIFUbC-heavy-or-residual-oil'!AG3&gt;0,'E-heavy fuel oil'!AG51/'BIFUbC-heavy-or-residual-oil'!AG3,1)</f>
        <v>1</v>
      </c>
      <c r="AH3" s="299">
        <f>IF('BIFUbC-heavy-or-residual-oil'!AH3&gt;0,'E-heavy fuel oil'!AH51/'BIFUbC-heavy-or-residual-oil'!AH3,1)</f>
        <v>1</v>
      </c>
      <c r="AI3" s="299">
        <f>IF('BIFUbC-heavy-or-residual-oil'!AI3&gt;0,'E-heavy fuel oil'!AI51/'BIFUbC-heavy-or-residual-oil'!AI3,1)</f>
        <v>1</v>
      </c>
      <c r="AJ3" s="299">
        <f>IF('BIFUbC-heavy-or-residual-oil'!AJ3&gt;0,'E-heavy fuel oil'!AJ51/'BIFUbC-heavy-or-residual-oil'!AJ3,1)</f>
        <v>1</v>
      </c>
      <c r="AK3" s="299">
        <f>IF('BIFUbC-heavy-or-residual-oil'!AK3&gt;0,'E-heavy fuel oil'!AK51/'BIFUbC-heavy-or-residual-oil'!AK3,1)</f>
        <v>1</v>
      </c>
      <c r="AL3" s="299">
        <f>IF('BIFUbC-heavy-or-residual-oil'!AL3&gt;0,'E-heavy fuel oil'!AL51/'BIFUbC-heavy-or-residual-oil'!AL3,1)</f>
        <v>1</v>
      </c>
      <c r="AM3" s="299">
        <f>IF('BIFUbC-heavy-or-residual-oil'!AM3&gt;0,'E-heavy fuel oil'!AM51/'BIFUbC-heavy-or-residual-oil'!AM3,1)</f>
        <v>1</v>
      </c>
      <c r="AN3" s="299">
        <f>IF('BIFUbC-heavy-or-residual-oil'!AN3&gt;0,'E-heavy fuel oil'!AN51/'BIFUbC-heavy-or-residual-oil'!AN3,1)</f>
        <v>1</v>
      </c>
      <c r="AO3" s="299">
        <f>IF('BIFUbC-heavy-or-residual-oil'!AO3&gt;0,'E-heavy fuel oil'!AO51/'BIFUbC-heavy-or-residual-oil'!AO3,1)</f>
        <v>1</v>
      </c>
      <c r="AP3" s="299">
        <f>IF('BIFUbC-heavy-or-residual-oil'!AP3&gt;0,'E-heavy fuel oil'!AP51/'BIFUbC-heavy-or-residual-oil'!AP3,1)</f>
        <v>1</v>
      </c>
      <c r="AQ3" s="299">
        <f>IF('BIFUbC-heavy-or-residual-oil'!AQ3&gt;0,'E-heavy fuel oil'!AQ51/'BIFUbC-heavy-or-residual-oil'!AQ3,1)</f>
        <v>1</v>
      </c>
    </row>
    <row r="4" spans="1:43" x14ac:dyDescent="0.2">
      <c r="A4" s="299" t="s">
        <v>91</v>
      </c>
      <c r="B4" s="299">
        <f>IF('BIFUbC-heavy-or-residual-oil'!B4&gt;0,'E-heavy fuel oil'!B52/'BIFUbC-heavy-or-residual-oil'!B4,1)</f>
        <v>1</v>
      </c>
      <c r="C4" s="299">
        <f>IF('BIFUbC-heavy-or-residual-oil'!C4&gt;0,'E-heavy fuel oil'!C52/'BIFUbC-heavy-or-residual-oil'!C4,1)</f>
        <v>1</v>
      </c>
      <c r="D4" s="299">
        <f>IF('BIFUbC-heavy-or-residual-oil'!D4&gt;0,'E-heavy fuel oil'!D52/'BIFUbC-heavy-or-residual-oil'!D4,1)</f>
        <v>1</v>
      </c>
      <c r="E4" s="299">
        <f>IF('BIFUbC-heavy-or-residual-oil'!E4&gt;0,'E-heavy fuel oil'!E52/'BIFUbC-heavy-or-residual-oil'!E4,1)</f>
        <v>1</v>
      </c>
      <c r="F4" s="299">
        <f>IF('BIFUbC-heavy-or-residual-oil'!F4&gt;0,'E-heavy fuel oil'!F52/'BIFUbC-heavy-or-residual-oil'!F4,1)</f>
        <v>1</v>
      </c>
      <c r="G4" s="299">
        <f>IF('BIFUbC-heavy-or-residual-oil'!G4&gt;0,'E-heavy fuel oil'!G52/'BIFUbC-heavy-or-residual-oil'!G4,1)</f>
        <v>1</v>
      </c>
      <c r="H4" s="299">
        <f>IF('BIFUbC-heavy-or-residual-oil'!H4&gt;0,'E-heavy fuel oil'!H52/'BIFUbC-heavy-or-residual-oil'!H4,1)</f>
        <v>1</v>
      </c>
      <c r="I4" s="299">
        <f>IF('BIFUbC-heavy-or-residual-oil'!I4&gt;0,'E-heavy fuel oil'!I52/'BIFUbC-heavy-or-residual-oil'!I4,1)</f>
        <v>1</v>
      </c>
      <c r="J4" s="299">
        <f>IF('BIFUbC-heavy-or-residual-oil'!J4&gt;0,'E-heavy fuel oil'!J52/'BIFUbC-heavy-or-residual-oil'!J4,1)</f>
        <v>1</v>
      </c>
      <c r="K4" s="299">
        <f>IF('BIFUbC-heavy-or-residual-oil'!K4&gt;0,'E-heavy fuel oil'!K52/'BIFUbC-heavy-or-residual-oil'!K4,1)</f>
        <v>1</v>
      </c>
      <c r="L4" s="299">
        <f>IF('BIFUbC-heavy-or-residual-oil'!L4&gt;0,'E-heavy fuel oil'!L52/'BIFUbC-heavy-or-residual-oil'!L4,1)</f>
        <v>1</v>
      </c>
      <c r="M4" s="299">
        <f>IF('BIFUbC-heavy-or-residual-oil'!M4&gt;0,'E-heavy fuel oil'!M52/'BIFUbC-heavy-or-residual-oil'!M4,1)</f>
        <v>1</v>
      </c>
      <c r="N4" s="299">
        <f>IF('BIFUbC-heavy-or-residual-oil'!N4&gt;0,'E-heavy fuel oil'!N52/'BIFUbC-heavy-or-residual-oil'!N4,1)</f>
        <v>1</v>
      </c>
      <c r="O4" s="299">
        <f>IF('BIFUbC-heavy-or-residual-oil'!O4&gt;0,'E-heavy fuel oil'!O52/'BIFUbC-heavy-or-residual-oil'!O4,1)</f>
        <v>1</v>
      </c>
      <c r="P4" s="299">
        <f>IF('BIFUbC-heavy-or-residual-oil'!P4&gt;0,'E-heavy fuel oil'!P52/'BIFUbC-heavy-or-residual-oil'!P4,1)</f>
        <v>1</v>
      </c>
      <c r="Q4" s="299">
        <f>IF('BIFUbC-heavy-or-residual-oil'!Q4&gt;0,'E-heavy fuel oil'!Q52/'BIFUbC-heavy-or-residual-oil'!Q4,1)</f>
        <v>1</v>
      </c>
      <c r="R4" s="299">
        <f>IF('BIFUbC-heavy-or-residual-oil'!R4&gt;0,'E-heavy fuel oil'!R52/'BIFUbC-heavy-or-residual-oil'!R4,1)</f>
        <v>1</v>
      </c>
      <c r="S4" s="299">
        <f>IF('BIFUbC-heavy-or-residual-oil'!S4&gt;0,'E-heavy fuel oil'!S52/'BIFUbC-heavy-or-residual-oil'!S4,1)</f>
        <v>1</v>
      </c>
      <c r="T4" s="299">
        <f>IF('BIFUbC-heavy-or-residual-oil'!T4&gt;0,'E-heavy fuel oil'!T52/'BIFUbC-heavy-or-residual-oil'!T4,1)</f>
        <v>1</v>
      </c>
      <c r="U4" s="299">
        <f>IF('BIFUbC-heavy-or-residual-oil'!U4&gt;0,'E-heavy fuel oil'!U52/'BIFUbC-heavy-or-residual-oil'!U4,1)</f>
        <v>1</v>
      </c>
      <c r="V4" s="299">
        <f>IF('BIFUbC-heavy-or-residual-oil'!V4&gt;0,'E-heavy fuel oil'!V52/'BIFUbC-heavy-or-residual-oil'!V4,1)</f>
        <v>1</v>
      </c>
      <c r="W4" s="299">
        <f>IF('BIFUbC-heavy-or-residual-oil'!W4&gt;0,'E-heavy fuel oil'!W52/'BIFUbC-heavy-or-residual-oil'!W4,1)</f>
        <v>1</v>
      </c>
      <c r="X4" s="299">
        <f>IF('BIFUbC-heavy-or-residual-oil'!X4&gt;0,'E-heavy fuel oil'!X52/'BIFUbC-heavy-or-residual-oil'!X4,1)</f>
        <v>1</v>
      </c>
      <c r="Y4" s="299">
        <f>IF('BIFUbC-heavy-or-residual-oil'!Y4&gt;0,'E-heavy fuel oil'!Y52/'BIFUbC-heavy-or-residual-oil'!Y4,1)</f>
        <v>1</v>
      </c>
      <c r="Z4" s="299">
        <f>IF('BIFUbC-heavy-or-residual-oil'!Z4&gt;0,'E-heavy fuel oil'!Z52/'BIFUbC-heavy-or-residual-oil'!Z4,1)</f>
        <v>1</v>
      </c>
      <c r="AA4" s="299">
        <f>IF('BIFUbC-heavy-or-residual-oil'!AA4&gt;0,'E-heavy fuel oil'!AA52/'BIFUbC-heavy-or-residual-oil'!AA4,1)</f>
        <v>1</v>
      </c>
      <c r="AB4" s="299">
        <f>IF('BIFUbC-heavy-or-residual-oil'!AB4&gt;0,'E-heavy fuel oil'!AB52/'BIFUbC-heavy-or-residual-oil'!AB4,1)</f>
        <v>1</v>
      </c>
      <c r="AC4" s="299">
        <f>IF('BIFUbC-heavy-or-residual-oil'!AC4&gt;0,'E-heavy fuel oil'!AC52/'BIFUbC-heavy-or-residual-oil'!AC4,1)</f>
        <v>1</v>
      </c>
      <c r="AD4" s="299">
        <f>IF('BIFUbC-heavy-or-residual-oil'!AD4&gt;0,'E-heavy fuel oil'!AD52/'BIFUbC-heavy-or-residual-oil'!AD4,1)</f>
        <v>1</v>
      </c>
      <c r="AE4" s="299">
        <f>IF('BIFUbC-heavy-or-residual-oil'!AE4&gt;0,'E-heavy fuel oil'!AE52/'BIFUbC-heavy-or-residual-oil'!AE4,1)</f>
        <v>1</v>
      </c>
      <c r="AF4" s="299">
        <f>IF('BIFUbC-heavy-or-residual-oil'!AF4&gt;0,'E-heavy fuel oil'!AF52/'BIFUbC-heavy-or-residual-oil'!AF4,1)</f>
        <v>1</v>
      </c>
      <c r="AG4" s="299">
        <f>IF('BIFUbC-heavy-or-residual-oil'!AG4&gt;0,'E-heavy fuel oil'!AG52/'BIFUbC-heavy-or-residual-oil'!AG4,1)</f>
        <v>1</v>
      </c>
      <c r="AH4" s="299">
        <f>IF('BIFUbC-heavy-or-residual-oil'!AH4&gt;0,'E-heavy fuel oil'!AH52/'BIFUbC-heavy-or-residual-oil'!AH4,1)</f>
        <v>1</v>
      </c>
      <c r="AI4" s="299">
        <f>IF('BIFUbC-heavy-or-residual-oil'!AI4&gt;0,'E-heavy fuel oil'!AI52/'BIFUbC-heavy-or-residual-oil'!AI4,1)</f>
        <v>1</v>
      </c>
      <c r="AJ4" s="299">
        <f>IF('BIFUbC-heavy-or-residual-oil'!AJ4&gt;0,'E-heavy fuel oil'!AJ52/'BIFUbC-heavy-or-residual-oil'!AJ4,1)</f>
        <v>1</v>
      </c>
      <c r="AK4" s="299">
        <f>IF('BIFUbC-heavy-or-residual-oil'!AK4&gt;0,'E-heavy fuel oil'!AK52/'BIFUbC-heavy-or-residual-oil'!AK4,1)</f>
        <v>1</v>
      </c>
      <c r="AL4" s="299">
        <f>IF('BIFUbC-heavy-or-residual-oil'!AL4&gt;0,'E-heavy fuel oil'!AL52/'BIFUbC-heavy-or-residual-oil'!AL4,1)</f>
        <v>1</v>
      </c>
      <c r="AM4" s="299">
        <f>IF('BIFUbC-heavy-or-residual-oil'!AM4&gt;0,'E-heavy fuel oil'!AM52/'BIFUbC-heavy-or-residual-oil'!AM4,1)</f>
        <v>1</v>
      </c>
      <c r="AN4" s="299">
        <f>IF('BIFUbC-heavy-or-residual-oil'!AN4&gt;0,'E-heavy fuel oil'!AN52/'BIFUbC-heavy-or-residual-oil'!AN4,1)</f>
        <v>1</v>
      </c>
      <c r="AO4" s="299">
        <f>IF('BIFUbC-heavy-or-residual-oil'!AO4&gt;0,'E-heavy fuel oil'!AO52/'BIFUbC-heavy-or-residual-oil'!AO4,1)</f>
        <v>1</v>
      </c>
      <c r="AP4" s="299">
        <f>IF('BIFUbC-heavy-or-residual-oil'!AP4&gt;0,'E-heavy fuel oil'!AP52/'BIFUbC-heavy-or-residual-oil'!AP4,1)</f>
        <v>1</v>
      </c>
      <c r="AQ4" s="299">
        <f>IF('BIFUbC-heavy-or-residual-oil'!AQ4&gt;0,'E-heavy fuel oil'!AQ52/'BIFUbC-heavy-or-residual-oil'!AQ4,1)</f>
        <v>1</v>
      </c>
    </row>
    <row r="5" spans="1:43" x14ac:dyDescent="0.2">
      <c r="A5" s="299" t="s">
        <v>92</v>
      </c>
      <c r="B5" s="299">
        <f>IF('BIFUbC-heavy-or-residual-oil'!B5&gt;0,'E-heavy fuel oil'!B53/'BIFUbC-heavy-or-residual-oil'!B5,1)</f>
        <v>1</v>
      </c>
      <c r="C5" s="299">
        <f>IF('BIFUbC-heavy-or-residual-oil'!C5&gt;0,'E-heavy fuel oil'!C53/'BIFUbC-heavy-or-residual-oil'!C5,1)</f>
        <v>1</v>
      </c>
      <c r="D5" s="299">
        <f>IF('BIFUbC-heavy-or-residual-oil'!D5&gt;0,'E-heavy fuel oil'!D53/'BIFUbC-heavy-or-residual-oil'!D5,1)</f>
        <v>1</v>
      </c>
      <c r="E5" s="299">
        <f>IF('BIFUbC-heavy-or-residual-oil'!E5&gt;0,'E-heavy fuel oil'!E53/'BIFUbC-heavy-or-residual-oil'!E5,1)</f>
        <v>1</v>
      </c>
      <c r="F5" s="299">
        <f>IF('BIFUbC-heavy-or-residual-oil'!F5&gt;0,'E-heavy fuel oil'!F53/'BIFUbC-heavy-or-residual-oil'!F5,1)</f>
        <v>1</v>
      </c>
      <c r="G5" s="299">
        <f>IF('BIFUbC-heavy-or-residual-oil'!G5&gt;0,'E-heavy fuel oil'!G53/'BIFUbC-heavy-or-residual-oil'!G5,1)</f>
        <v>1</v>
      </c>
      <c r="H5" s="299">
        <f>IF('BIFUbC-heavy-or-residual-oil'!H5&gt;0,'E-heavy fuel oil'!H53/'BIFUbC-heavy-or-residual-oil'!H5,1)</f>
        <v>1</v>
      </c>
      <c r="I5" s="299">
        <f>IF('BIFUbC-heavy-or-residual-oil'!I5&gt;0,'E-heavy fuel oil'!I53/'BIFUbC-heavy-or-residual-oil'!I5,1)</f>
        <v>1</v>
      </c>
      <c r="J5" s="299">
        <f>IF('BIFUbC-heavy-or-residual-oil'!J5&gt;0,'E-heavy fuel oil'!J53/'BIFUbC-heavy-or-residual-oil'!J5,1)</f>
        <v>1</v>
      </c>
      <c r="K5" s="299">
        <f>IF('BIFUbC-heavy-or-residual-oil'!K5&gt;0,'E-heavy fuel oil'!K53/'BIFUbC-heavy-or-residual-oil'!K5,1)</f>
        <v>1</v>
      </c>
      <c r="L5" s="299">
        <f>IF('BIFUbC-heavy-or-residual-oil'!L5&gt;0,'E-heavy fuel oil'!L53/'BIFUbC-heavy-or-residual-oil'!L5,1)</f>
        <v>1</v>
      </c>
      <c r="M5" s="299">
        <f>IF('BIFUbC-heavy-or-residual-oil'!M5&gt;0,'E-heavy fuel oil'!M53/'BIFUbC-heavy-or-residual-oil'!M5,1)</f>
        <v>1</v>
      </c>
      <c r="N5" s="299">
        <f>IF('BIFUbC-heavy-or-residual-oil'!N5&gt;0,'E-heavy fuel oil'!N53/'BIFUbC-heavy-or-residual-oil'!N5,1)</f>
        <v>1</v>
      </c>
      <c r="O5" s="299">
        <f>IF('BIFUbC-heavy-or-residual-oil'!O5&gt;0,'E-heavy fuel oil'!O53/'BIFUbC-heavy-or-residual-oil'!O5,1)</f>
        <v>1</v>
      </c>
      <c r="P5" s="299">
        <f>IF('BIFUbC-heavy-or-residual-oil'!P5&gt;0,'E-heavy fuel oil'!P53/'BIFUbC-heavy-or-residual-oil'!P5,1)</f>
        <v>1</v>
      </c>
      <c r="Q5" s="299">
        <f>IF('BIFUbC-heavy-or-residual-oil'!Q5&gt;0,'E-heavy fuel oil'!Q53/'BIFUbC-heavy-or-residual-oil'!Q5,1)</f>
        <v>1</v>
      </c>
      <c r="R5" s="299">
        <f>IF('BIFUbC-heavy-or-residual-oil'!R5&gt;0,'E-heavy fuel oil'!R53/'BIFUbC-heavy-or-residual-oil'!R5,1)</f>
        <v>1</v>
      </c>
      <c r="S5" s="299">
        <f>IF('BIFUbC-heavy-or-residual-oil'!S5&gt;0,'E-heavy fuel oil'!S53/'BIFUbC-heavy-or-residual-oil'!S5,1)</f>
        <v>1</v>
      </c>
      <c r="T5" s="299">
        <f>IF('BIFUbC-heavy-or-residual-oil'!T5&gt;0,'E-heavy fuel oil'!T53/'BIFUbC-heavy-or-residual-oil'!T5,1)</f>
        <v>1</v>
      </c>
      <c r="U5" s="299">
        <f>IF('BIFUbC-heavy-or-residual-oil'!U5&gt;0,'E-heavy fuel oil'!U53/'BIFUbC-heavy-or-residual-oil'!U5,1)</f>
        <v>1</v>
      </c>
      <c r="V5" s="299">
        <f>IF('BIFUbC-heavy-or-residual-oil'!V5&gt;0,'E-heavy fuel oil'!V53/'BIFUbC-heavy-or-residual-oil'!V5,1)</f>
        <v>1</v>
      </c>
      <c r="W5" s="299">
        <f>IF('BIFUbC-heavy-or-residual-oil'!W5&gt;0,'E-heavy fuel oil'!W53/'BIFUbC-heavy-or-residual-oil'!W5,1)</f>
        <v>1</v>
      </c>
      <c r="X5" s="299">
        <f>IF('BIFUbC-heavy-or-residual-oil'!X5&gt;0,'E-heavy fuel oil'!X53/'BIFUbC-heavy-or-residual-oil'!X5,1)</f>
        <v>1</v>
      </c>
      <c r="Y5" s="299">
        <f>IF('BIFUbC-heavy-or-residual-oil'!Y5&gt;0,'E-heavy fuel oil'!Y53/'BIFUbC-heavy-or-residual-oil'!Y5,1)</f>
        <v>1</v>
      </c>
      <c r="Z5" s="299">
        <f>IF('BIFUbC-heavy-or-residual-oil'!Z5&gt;0,'E-heavy fuel oil'!Z53/'BIFUbC-heavy-or-residual-oil'!Z5,1)</f>
        <v>1</v>
      </c>
      <c r="AA5" s="299">
        <f>IF('BIFUbC-heavy-or-residual-oil'!AA5&gt;0,'E-heavy fuel oil'!AA53/'BIFUbC-heavy-or-residual-oil'!AA5,1)</f>
        <v>1</v>
      </c>
      <c r="AB5" s="299">
        <f>IF('BIFUbC-heavy-or-residual-oil'!AB5&gt;0,'E-heavy fuel oil'!AB53/'BIFUbC-heavy-or-residual-oil'!AB5,1)</f>
        <v>1</v>
      </c>
      <c r="AC5" s="299">
        <f>IF('BIFUbC-heavy-or-residual-oil'!AC5&gt;0,'E-heavy fuel oil'!AC53/'BIFUbC-heavy-or-residual-oil'!AC5,1)</f>
        <v>1</v>
      </c>
      <c r="AD5" s="299">
        <f>IF('BIFUbC-heavy-or-residual-oil'!AD5&gt;0,'E-heavy fuel oil'!AD53/'BIFUbC-heavy-or-residual-oil'!AD5,1)</f>
        <v>1</v>
      </c>
      <c r="AE5" s="299">
        <f>IF('BIFUbC-heavy-or-residual-oil'!AE5&gt;0,'E-heavy fuel oil'!AE53/'BIFUbC-heavy-or-residual-oil'!AE5,1)</f>
        <v>1</v>
      </c>
      <c r="AF5" s="299">
        <f>IF('BIFUbC-heavy-or-residual-oil'!AF5&gt;0,'E-heavy fuel oil'!AF53/'BIFUbC-heavy-or-residual-oil'!AF5,1)</f>
        <v>1</v>
      </c>
      <c r="AG5" s="299">
        <f>IF('BIFUbC-heavy-or-residual-oil'!AG5&gt;0,'E-heavy fuel oil'!AG53/'BIFUbC-heavy-or-residual-oil'!AG5,1)</f>
        <v>1</v>
      </c>
      <c r="AH5" s="299">
        <f>IF('BIFUbC-heavy-or-residual-oil'!AH5&gt;0,'E-heavy fuel oil'!AH53/'BIFUbC-heavy-or-residual-oil'!AH5,1)</f>
        <v>1</v>
      </c>
      <c r="AI5" s="299">
        <f>IF('BIFUbC-heavy-or-residual-oil'!AI5&gt;0,'E-heavy fuel oil'!AI53/'BIFUbC-heavy-or-residual-oil'!AI5,1)</f>
        <v>1</v>
      </c>
      <c r="AJ5" s="299">
        <f>IF('BIFUbC-heavy-or-residual-oil'!AJ5&gt;0,'E-heavy fuel oil'!AJ53/'BIFUbC-heavy-or-residual-oil'!AJ5,1)</f>
        <v>1</v>
      </c>
      <c r="AK5" s="299">
        <f>IF('BIFUbC-heavy-or-residual-oil'!AK5&gt;0,'E-heavy fuel oil'!AK53/'BIFUbC-heavy-or-residual-oil'!AK5,1)</f>
        <v>1</v>
      </c>
      <c r="AL5" s="299">
        <f>IF('BIFUbC-heavy-or-residual-oil'!AL5&gt;0,'E-heavy fuel oil'!AL53/'BIFUbC-heavy-or-residual-oil'!AL5,1)</f>
        <v>1</v>
      </c>
      <c r="AM5" s="299">
        <f>IF('BIFUbC-heavy-or-residual-oil'!AM5&gt;0,'E-heavy fuel oil'!AM53/'BIFUbC-heavy-or-residual-oil'!AM5,1)</f>
        <v>1</v>
      </c>
      <c r="AN5" s="299">
        <f>IF('BIFUbC-heavy-or-residual-oil'!AN5&gt;0,'E-heavy fuel oil'!AN53/'BIFUbC-heavy-or-residual-oil'!AN5,1)</f>
        <v>1</v>
      </c>
      <c r="AO5" s="299">
        <f>IF('BIFUbC-heavy-or-residual-oil'!AO5&gt;0,'E-heavy fuel oil'!AO53/'BIFUbC-heavy-or-residual-oil'!AO5,1)</f>
        <v>1</v>
      </c>
      <c r="AP5" s="299">
        <f>IF('BIFUbC-heavy-or-residual-oil'!AP5&gt;0,'E-heavy fuel oil'!AP53/'BIFUbC-heavy-or-residual-oil'!AP5,1)</f>
        <v>1</v>
      </c>
      <c r="AQ5" s="299">
        <f>IF('BIFUbC-heavy-or-residual-oil'!AQ5&gt;0,'E-heavy fuel oil'!AQ53/'BIFUbC-heavy-or-residual-oil'!AQ5,1)</f>
        <v>1</v>
      </c>
    </row>
    <row r="6" spans="1:43" x14ac:dyDescent="0.2">
      <c r="A6" s="299" t="s">
        <v>93</v>
      </c>
      <c r="B6" s="299">
        <f>IF('BIFUbC-heavy-or-residual-oil'!B6&gt;0,'E-heavy fuel oil'!B54/'BIFUbC-heavy-or-residual-oil'!B6,1)</f>
        <v>0.92976515261077552</v>
      </c>
      <c r="C6" s="299">
        <f>IF('BIFUbC-heavy-or-residual-oil'!C6&gt;0,'E-heavy fuel oil'!C54/'BIFUbC-heavy-or-residual-oil'!C6,1)</f>
        <v>1</v>
      </c>
      <c r="D6" s="299">
        <f>IF('BIFUbC-heavy-or-residual-oil'!D6&gt;0,'E-heavy fuel oil'!D54/'BIFUbC-heavy-or-residual-oil'!D6,1)</f>
        <v>1</v>
      </c>
      <c r="E6" s="299">
        <f>IF('BIFUbC-heavy-or-residual-oil'!E6&gt;0,'E-heavy fuel oil'!E54/'BIFUbC-heavy-or-residual-oil'!E6,1)</f>
        <v>1</v>
      </c>
      <c r="F6" s="299">
        <f>IF('BIFUbC-heavy-or-residual-oil'!F6&gt;0,'E-heavy fuel oil'!F54/'BIFUbC-heavy-or-residual-oil'!F6,1)</f>
        <v>1</v>
      </c>
      <c r="G6" s="299">
        <f>IF('BIFUbC-heavy-or-residual-oil'!G6&gt;0,'E-heavy fuel oil'!G54/'BIFUbC-heavy-or-residual-oil'!G6,1)</f>
        <v>1</v>
      </c>
      <c r="H6" s="299">
        <f>IF('BIFUbC-heavy-or-residual-oil'!H6&gt;0,'E-heavy fuel oil'!H54/'BIFUbC-heavy-or-residual-oil'!H6,1)</f>
        <v>1</v>
      </c>
      <c r="I6" s="299">
        <f>IF('BIFUbC-heavy-or-residual-oil'!I6&gt;0,'E-heavy fuel oil'!I54/'BIFUbC-heavy-or-residual-oil'!I6,1)</f>
        <v>1</v>
      </c>
      <c r="J6" s="299">
        <f>IF('BIFUbC-heavy-or-residual-oil'!J6&gt;0,'E-heavy fuel oil'!J54/'BIFUbC-heavy-or-residual-oil'!J6,1)</f>
        <v>1</v>
      </c>
      <c r="K6" s="299">
        <f>IF('BIFUbC-heavy-or-residual-oil'!K6&gt;0,'E-heavy fuel oil'!K54/'BIFUbC-heavy-or-residual-oil'!K6,1)</f>
        <v>1</v>
      </c>
      <c r="L6" s="299">
        <f>IF('BIFUbC-heavy-or-residual-oil'!L6&gt;0,'E-heavy fuel oil'!L54/'BIFUbC-heavy-or-residual-oil'!L6,1)</f>
        <v>1</v>
      </c>
      <c r="M6" s="299">
        <f>IF('BIFUbC-heavy-or-residual-oil'!M6&gt;0,'E-heavy fuel oil'!M54/'BIFUbC-heavy-or-residual-oil'!M6,1)</f>
        <v>1</v>
      </c>
      <c r="N6" s="299">
        <f>IF('BIFUbC-heavy-or-residual-oil'!N6&gt;0,'E-heavy fuel oil'!N54/'BIFUbC-heavy-or-residual-oil'!N6,1)</f>
        <v>1</v>
      </c>
      <c r="O6" s="299">
        <f>IF('BIFUbC-heavy-or-residual-oil'!O6&gt;0,'E-heavy fuel oil'!O54/'BIFUbC-heavy-or-residual-oil'!O6,1)</f>
        <v>1</v>
      </c>
      <c r="P6" s="299">
        <f>IF('BIFUbC-heavy-or-residual-oil'!P6&gt;0,'E-heavy fuel oil'!P54/'BIFUbC-heavy-or-residual-oil'!P6,1)</f>
        <v>1</v>
      </c>
      <c r="Q6" s="299">
        <f>IF('BIFUbC-heavy-or-residual-oil'!Q6&gt;0,'E-heavy fuel oil'!Q54/'BIFUbC-heavy-or-residual-oil'!Q6,1)</f>
        <v>1</v>
      </c>
      <c r="R6" s="299">
        <f>IF('BIFUbC-heavy-or-residual-oil'!R6&gt;0,'E-heavy fuel oil'!R54/'BIFUbC-heavy-or-residual-oil'!R6,1)</f>
        <v>1</v>
      </c>
      <c r="S6" s="299">
        <f>IF('BIFUbC-heavy-or-residual-oil'!S6&gt;0,'E-heavy fuel oil'!S54/'BIFUbC-heavy-or-residual-oil'!S6,1)</f>
        <v>1</v>
      </c>
      <c r="T6" s="299">
        <f>IF('BIFUbC-heavy-or-residual-oil'!T6&gt;0,'E-heavy fuel oil'!T54/'BIFUbC-heavy-or-residual-oil'!T6,1)</f>
        <v>1</v>
      </c>
      <c r="U6" s="299">
        <f>IF('BIFUbC-heavy-or-residual-oil'!U6&gt;0,'E-heavy fuel oil'!U54/'BIFUbC-heavy-or-residual-oil'!U6,1)</f>
        <v>1</v>
      </c>
      <c r="V6" s="299">
        <f>IF('BIFUbC-heavy-or-residual-oil'!V6&gt;0,'E-heavy fuel oil'!V54/'BIFUbC-heavy-or-residual-oil'!V6,1)</f>
        <v>1</v>
      </c>
      <c r="W6" s="299">
        <f>IF('BIFUbC-heavy-or-residual-oil'!W6&gt;0,'E-heavy fuel oil'!W54/'BIFUbC-heavy-or-residual-oil'!W6,1)</f>
        <v>1</v>
      </c>
      <c r="X6" s="299">
        <f>IF('BIFUbC-heavy-or-residual-oil'!X6&gt;0,'E-heavy fuel oil'!X54/'BIFUbC-heavy-or-residual-oil'!X6,1)</f>
        <v>1</v>
      </c>
      <c r="Y6" s="299">
        <f>IF('BIFUbC-heavy-or-residual-oil'!Y6&gt;0,'E-heavy fuel oil'!Y54/'BIFUbC-heavy-or-residual-oil'!Y6,1)</f>
        <v>1</v>
      </c>
      <c r="Z6" s="299">
        <f>IF('BIFUbC-heavy-or-residual-oil'!Z6&gt;0,'E-heavy fuel oil'!Z54/'BIFUbC-heavy-or-residual-oil'!Z6,1)</f>
        <v>1</v>
      </c>
      <c r="AA6" s="299">
        <f>IF('BIFUbC-heavy-or-residual-oil'!AA6&gt;0,'E-heavy fuel oil'!AA54/'BIFUbC-heavy-or-residual-oil'!AA6,1)</f>
        <v>1</v>
      </c>
      <c r="AB6" s="299">
        <f>IF('BIFUbC-heavy-or-residual-oil'!AB6&gt;0,'E-heavy fuel oil'!AB54/'BIFUbC-heavy-or-residual-oil'!AB6,1)</f>
        <v>1</v>
      </c>
      <c r="AC6" s="299">
        <f>IF('BIFUbC-heavy-or-residual-oil'!AC6&gt;0,'E-heavy fuel oil'!AC54/'BIFUbC-heavy-or-residual-oil'!AC6,1)</f>
        <v>1</v>
      </c>
      <c r="AD6" s="299">
        <f>IF('BIFUbC-heavy-or-residual-oil'!AD6&gt;0,'E-heavy fuel oil'!AD54/'BIFUbC-heavy-or-residual-oil'!AD6,1)</f>
        <v>1</v>
      </c>
      <c r="AE6" s="299">
        <f>IF('BIFUbC-heavy-or-residual-oil'!AE6&gt;0,'E-heavy fuel oil'!AE54/'BIFUbC-heavy-or-residual-oil'!AE6,1)</f>
        <v>1</v>
      </c>
      <c r="AF6" s="299">
        <f>IF('BIFUbC-heavy-or-residual-oil'!AF6&gt;0,'E-heavy fuel oil'!AF54/'BIFUbC-heavy-or-residual-oil'!AF6,1)</f>
        <v>1</v>
      </c>
      <c r="AG6" s="299">
        <f>IF('BIFUbC-heavy-or-residual-oil'!AG6&gt;0,'E-heavy fuel oil'!AG54/'BIFUbC-heavy-or-residual-oil'!AG6,1)</f>
        <v>1</v>
      </c>
      <c r="AH6" s="299">
        <f>IF('BIFUbC-heavy-or-residual-oil'!AH6&gt;0,'E-heavy fuel oil'!AH54/'BIFUbC-heavy-or-residual-oil'!AH6,1)</f>
        <v>1</v>
      </c>
      <c r="AI6" s="299">
        <f>IF('BIFUbC-heavy-or-residual-oil'!AI6&gt;0,'E-heavy fuel oil'!AI54/'BIFUbC-heavy-or-residual-oil'!AI6,1)</f>
        <v>1</v>
      </c>
      <c r="AJ6" s="299">
        <f>IF('BIFUbC-heavy-or-residual-oil'!AJ6&gt;0,'E-heavy fuel oil'!AJ54/'BIFUbC-heavy-or-residual-oil'!AJ6,1)</f>
        <v>1</v>
      </c>
      <c r="AK6" s="299">
        <f>IF('BIFUbC-heavy-or-residual-oil'!AK6&gt;0,'E-heavy fuel oil'!AK54/'BIFUbC-heavy-or-residual-oil'!AK6,1)</f>
        <v>1</v>
      </c>
      <c r="AL6" s="299">
        <f>IF('BIFUbC-heavy-or-residual-oil'!AL6&gt;0,'E-heavy fuel oil'!AL54/'BIFUbC-heavy-or-residual-oil'!AL6,1)</f>
        <v>1</v>
      </c>
      <c r="AM6" s="299">
        <f>IF('BIFUbC-heavy-or-residual-oil'!AM6&gt;0,'E-heavy fuel oil'!AM54/'BIFUbC-heavy-or-residual-oil'!AM6,1)</f>
        <v>1</v>
      </c>
      <c r="AN6" s="299">
        <f>IF('BIFUbC-heavy-or-residual-oil'!AN6&gt;0,'E-heavy fuel oil'!AN54/'BIFUbC-heavy-or-residual-oil'!AN6,1)</f>
        <v>1</v>
      </c>
      <c r="AO6" s="299">
        <f>IF('BIFUbC-heavy-or-residual-oil'!AO6&gt;0,'E-heavy fuel oil'!AO54/'BIFUbC-heavy-or-residual-oil'!AO6,1)</f>
        <v>1</v>
      </c>
      <c r="AP6" s="299">
        <f>IF('BIFUbC-heavy-or-residual-oil'!AP6&gt;0,'E-heavy fuel oil'!AP54/'BIFUbC-heavy-or-residual-oil'!AP6,1)</f>
        <v>1</v>
      </c>
      <c r="AQ6" s="299">
        <f>IF('BIFUbC-heavy-or-residual-oil'!AQ6&gt;0,'E-heavy fuel oil'!AQ54/'BIFUbC-heavy-or-residual-oil'!AQ6,1)</f>
        <v>1</v>
      </c>
    </row>
    <row r="7" spans="1:43" x14ac:dyDescent="0.2">
      <c r="A7" s="299" t="s">
        <v>94</v>
      </c>
      <c r="B7" s="299">
        <f>IF('BIFUbC-heavy-or-residual-oil'!B7&gt;0,'E-heavy fuel oil'!B55/'BIFUbC-heavy-or-residual-oil'!B7,1)</f>
        <v>1</v>
      </c>
      <c r="C7" s="299">
        <f>IF('BIFUbC-heavy-or-residual-oil'!C7&gt;0,'E-heavy fuel oil'!C55/'BIFUbC-heavy-or-residual-oil'!C7,1)</f>
        <v>1</v>
      </c>
      <c r="D7" s="299">
        <f>IF('BIFUbC-heavy-or-residual-oil'!D7&gt;0,'E-heavy fuel oil'!D55/'BIFUbC-heavy-or-residual-oil'!D7,1)</f>
        <v>1</v>
      </c>
      <c r="E7" s="299">
        <f>IF('BIFUbC-heavy-or-residual-oil'!E7&gt;0,'E-heavy fuel oil'!E55/'BIFUbC-heavy-or-residual-oil'!E7,1)</f>
        <v>1</v>
      </c>
      <c r="F7" s="299">
        <f>IF('BIFUbC-heavy-or-residual-oil'!F7&gt;0,'E-heavy fuel oil'!F55/'BIFUbC-heavy-or-residual-oil'!F7,1)</f>
        <v>1</v>
      </c>
      <c r="G7" s="299">
        <f>IF('BIFUbC-heavy-or-residual-oil'!G7&gt;0,'E-heavy fuel oil'!G55/'BIFUbC-heavy-or-residual-oil'!G7,1)</f>
        <v>1</v>
      </c>
      <c r="H7" s="299">
        <f>IF('BIFUbC-heavy-or-residual-oil'!H7&gt;0,'E-heavy fuel oil'!H55/'BIFUbC-heavy-or-residual-oil'!H7,1)</f>
        <v>1</v>
      </c>
      <c r="I7" s="299">
        <f>IF('BIFUbC-heavy-or-residual-oil'!I7&gt;0,'E-heavy fuel oil'!I55/'BIFUbC-heavy-or-residual-oil'!I7,1)</f>
        <v>1</v>
      </c>
      <c r="J7" s="299">
        <f>IF('BIFUbC-heavy-or-residual-oil'!J7&gt;0,'E-heavy fuel oil'!J55/'BIFUbC-heavy-or-residual-oil'!J7,1)</f>
        <v>1</v>
      </c>
      <c r="K7" s="299">
        <f>IF('BIFUbC-heavy-or-residual-oil'!K7&gt;0,'E-heavy fuel oil'!K55/'BIFUbC-heavy-or-residual-oil'!K7,1)</f>
        <v>1</v>
      </c>
      <c r="L7" s="299">
        <f>IF('BIFUbC-heavy-or-residual-oil'!L7&gt;0,'E-heavy fuel oil'!L55/'BIFUbC-heavy-or-residual-oil'!L7,1)</f>
        <v>1</v>
      </c>
      <c r="M7" s="299">
        <f>IF('BIFUbC-heavy-or-residual-oil'!M7&gt;0,'E-heavy fuel oil'!M55/'BIFUbC-heavy-or-residual-oil'!M7,1)</f>
        <v>1</v>
      </c>
      <c r="N7" s="299">
        <f>IF('BIFUbC-heavy-or-residual-oil'!N7&gt;0,'E-heavy fuel oil'!N55/'BIFUbC-heavy-or-residual-oil'!N7,1)</f>
        <v>1</v>
      </c>
      <c r="O7" s="299">
        <f>IF('BIFUbC-heavy-or-residual-oil'!O7&gt;0,'E-heavy fuel oil'!O55/'BIFUbC-heavy-or-residual-oil'!O7,1)</f>
        <v>1</v>
      </c>
      <c r="P7" s="299">
        <f>IF('BIFUbC-heavy-or-residual-oil'!P7&gt;0,'E-heavy fuel oil'!P55/'BIFUbC-heavy-or-residual-oil'!P7,1)</f>
        <v>1</v>
      </c>
      <c r="Q7" s="299">
        <f>IF('BIFUbC-heavy-or-residual-oil'!Q7&gt;0,'E-heavy fuel oil'!Q55/'BIFUbC-heavy-or-residual-oil'!Q7,1)</f>
        <v>1</v>
      </c>
      <c r="R7" s="299">
        <f>IF('BIFUbC-heavy-or-residual-oil'!R7&gt;0,'E-heavy fuel oil'!R55/'BIFUbC-heavy-or-residual-oil'!R7,1)</f>
        <v>1</v>
      </c>
      <c r="S7" s="299">
        <f>IF('BIFUbC-heavy-or-residual-oil'!S7&gt;0,'E-heavy fuel oil'!S55/'BIFUbC-heavy-or-residual-oil'!S7,1)</f>
        <v>1</v>
      </c>
      <c r="T7" s="299">
        <f>IF('BIFUbC-heavy-or-residual-oil'!T7&gt;0,'E-heavy fuel oil'!T55/'BIFUbC-heavy-or-residual-oil'!T7,1)</f>
        <v>1</v>
      </c>
      <c r="U7" s="299">
        <f>IF('BIFUbC-heavy-or-residual-oil'!U7&gt;0,'E-heavy fuel oil'!U55/'BIFUbC-heavy-or-residual-oil'!U7,1)</f>
        <v>1</v>
      </c>
      <c r="V7" s="299">
        <f>IF('BIFUbC-heavy-or-residual-oil'!V7&gt;0,'E-heavy fuel oil'!V55/'BIFUbC-heavy-or-residual-oil'!V7,1)</f>
        <v>1</v>
      </c>
      <c r="W7" s="299">
        <f>IF('BIFUbC-heavy-or-residual-oil'!W7&gt;0,'E-heavy fuel oil'!W55/'BIFUbC-heavy-or-residual-oil'!W7,1)</f>
        <v>1</v>
      </c>
      <c r="X7" s="299">
        <f>IF('BIFUbC-heavy-or-residual-oil'!X7&gt;0,'E-heavy fuel oil'!X55/'BIFUbC-heavy-or-residual-oil'!X7,1)</f>
        <v>1</v>
      </c>
      <c r="Y7" s="299">
        <f>IF('BIFUbC-heavy-or-residual-oil'!Y7&gt;0,'E-heavy fuel oil'!Y55/'BIFUbC-heavy-or-residual-oil'!Y7,1)</f>
        <v>1</v>
      </c>
      <c r="Z7" s="299">
        <f>IF('BIFUbC-heavy-or-residual-oil'!Z7&gt;0,'E-heavy fuel oil'!Z55/'BIFUbC-heavy-or-residual-oil'!Z7,1)</f>
        <v>1</v>
      </c>
      <c r="AA7" s="299">
        <f>IF('BIFUbC-heavy-or-residual-oil'!AA7&gt;0,'E-heavy fuel oil'!AA55/'BIFUbC-heavy-or-residual-oil'!AA7,1)</f>
        <v>1</v>
      </c>
      <c r="AB7" s="299">
        <f>IF('BIFUbC-heavy-or-residual-oil'!AB7&gt;0,'E-heavy fuel oil'!AB55/'BIFUbC-heavy-or-residual-oil'!AB7,1)</f>
        <v>1</v>
      </c>
      <c r="AC7" s="299">
        <f>IF('BIFUbC-heavy-or-residual-oil'!AC7&gt;0,'E-heavy fuel oil'!AC55/'BIFUbC-heavy-or-residual-oil'!AC7,1)</f>
        <v>1</v>
      </c>
      <c r="AD7" s="299">
        <f>IF('BIFUbC-heavy-or-residual-oil'!AD7&gt;0,'E-heavy fuel oil'!AD55/'BIFUbC-heavy-or-residual-oil'!AD7,1)</f>
        <v>1</v>
      </c>
      <c r="AE7" s="299">
        <f>IF('BIFUbC-heavy-or-residual-oil'!AE7&gt;0,'E-heavy fuel oil'!AE55/'BIFUbC-heavy-or-residual-oil'!AE7,1)</f>
        <v>1</v>
      </c>
      <c r="AF7" s="299">
        <f>IF('BIFUbC-heavy-or-residual-oil'!AF7&gt;0,'E-heavy fuel oil'!AF55/'BIFUbC-heavy-or-residual-oil'!AF7,1)</f>
        <v>1</v>
      </c>
      <c r="AG7" s="299">
        <f>IF('BIFUbC-heavy-or-residual-oil'!AG7&gt;0,'E-heavy fuel oil'!AG55/'BIFUbC-heavy-or-residual-oil'!AG7,1)</f>
        <v>1</v>
      </c>
      <c r="AH7" s="299">
        <f>IF('BIFUbC-heavy-or-residual-oil'!AH7&gt;0,'E-heavy fuel oil'!AH55/'BIFUbC-heavy-or-residual-oil'!AH7,1)</f>
        <v>1</v>
      </c>
      <c r="AI7" s="299">
        <f>IF('BIFUbC-heavy-or-residual-oil'!AI7&gt;0,'E-heavy fuel oil'!AI55/'BIFUbC-heavy-or-residual-oil'!AI7,1)</f>
        <v>1</v>
      </c>
      <c r="AJ7" s="299">
        <f>IF('BIFUbC-heavy-or-residual-oil'!AJ7&gt;0,'E-heavy fuel oil'!AJ55/'BIFUbC-heavy-or-residual-oil'!AJ7,1)</f>
        <v>1</v>
      </c>
      <c r="AK7" s="299">
        <f>IF('BIFUbC-heavy-or-residual-oil'!AK7&gt;0,'E-heavy fuel oil'!AK55/'BIFUbC-heavy-or-residual-oil'!AK7,1)</f>
        <v>1</v>
      </c>
      <c r="AL7" s="299">
        <f>IF('BIFUbC-heavy-or-residual-oil'!AL7&gt;0,'E-heavy fuel oil'!AL55/'BIFUbC-heavy-or-residual-oil'!AL7,1)</f>
        <v>1</v>
      </c>
      <c r="AM7" s="299">
        <f>IF('BIFUbC-heavy-or-residual-oil'!AM7&gt;0,'E-heavy fuel oil'!AM55/'BIFUbC-heavy-or-residual-oil'!AM7,1)</f>
        <v>1</v>
      </c>
      <c r="AN7" s="299">
        <f>IF('BIFUbC-heavy-or-residual-oil'!AN7&gt;0,'E-heavy fuel oil'!AN55/'BIFUbC-heavy-or-residual-oil'!AN7,1)</f>
        <v>1</v>
      </c>
      <c r="AO7" s="299">
        <f>IF('BIFUbC-heavy-or-residual-oil'!AO7&gt;0,'E-heavy fuel oil'!AO55/'BIFUbC-heavy-or-residual-oil'!AO7,1)</f>
        <v>1</v>
      </c>
      <c r="AP7" s="299">
        <f>IF('BIFUbC-heavy-or-residual-oil'!AP7&gt;0,'E-heavy fuel oil'!AP55/'BIFUbC-heavy-or-residual-oil'!AP7,1)</f>
        <v>1</v>
      </c>
      <c r="AQ7" s="299">
        <f>IF('BIFUbC-heavy-or-residual-oil'!AQ7&gt;0,'E-heavy fuel oil'!AQ55/'BIFUbC-heavy-or-residual-oil'!AQ7,1)</f>
        <v>1</v>
      </c>
    </row>
    <row r="8" spans="1:43" x14ac:dyDescent="0.2">
      <c r="A8" s="299" t="s">
        <v>95</v>
      </c>
      <c r="B8" s="299">
        <f>IF('BIFUbC-heavy-or-residual-oil'!B8&gt;0,'E-heavy fuel oil'!B56/'BIFUbC-heavy-or-residual-oil'!B8,1)</f>
        <v>0.18465927225333542</v>
      </c>
      <c r="C8" s="299">
        <f>IF('BIFUbC-heavy-or-residual-oil'!C8&gt;0,'E-heavy fuel oil'!C56/'BIFUbC-heavy-or-residual-oil'!C8,1)</f>
        <v>0.1092565007938493</v>
      </c>
      <c r="D8" s="299">
        <f>IF('BIFUbC-heavy-or-residual-oil'!D8&gt;0,'E-heavy fuel oil'!D56/'BIFUbC-heavy-or-residual-oil'!D8,1)</f>
        <v>9.9439766803271309E-2</v>
      </c>
      <c r="E8" s="299">
        <f>IF('BIFUbC-heavy-or-residual-oil'!E8&gt;0,'E-heavy fuel oil'!E56/'BIFUbC-heavy-or-residual-oil'!E8,1)</f>
        <v>0.10826515225156703</v>
      </c>
      <c r="F8" s="299">
        <f>IF('BIFUbC-heavy-or-residual-oil'!F8&gt;0,'E-heavy fuel oil'!F56/'BIFUbC-heavy-or-residual-oil'!F8,1)</f>
        <v>0.10936515512906136</v>
      </c>
      <c r="G8" s="299">
        <f>IF('BIFUbC-heavy-or-residual-oil'!G8&gt;0,'E-heavy fuel oil'!G56/'BIFUbC-heavy-or-residual-oil'!G8,1)</f>
        <v>0.10862094391137608</v>
      </c>
      <c r="H8" s="299">
        <f>IF('BIFUbC-heavy-or-residual-oil'!H8&gt;0,'E-heavy fuel oil'!H56/'BIFUbC-heavy-or-residual-oil'!H8,1)</f>
        <v>0.10784605503768736</v>
      </c>
      <c r="I8" s="299">
        <f>IF('BIFUbC-heavy-or-residual-oil'!I8&gt;0,'E-heavy fuel oil'!I56/'BIFUbC-heavy-or-residual-oil'!I8,1)</f>
        <v>0.10729929683891891</v>
      </c>
      <c r="J8" s="299">
        <f>IF('BIFUbC-heavy-or-residual-oil'!J8&gt;0,'E-heavy fuel oil'!J56/'BIFUbC-heavy-or-residual-oil'!J8,1)</f>
        <v>0.10649748746835691</v>
      </c>
      <c r="K8" s="299">
        <f>IF('BIFUbC-heavy-or-residual-oil'!K8&gt;0,'E-heavy fuel oil'!K56/'BIFUbC-heavy-or-residual-oil'!K8,1)</f>
        <v>0.10572566238727232</v>
      </c>
      <c r="L8" s="299">
        <f>IF('BIFUbC-heavy-or-residual-oil'!L8&gt;0,'E-heavy fuel oil'!L56/'BIFUbC-heavy-or-residual-oil'!L8,1)</f>
        <v>0.10485657251366549</v>
      </c>
      <c r="M8" s="299">
        <f>IF('BIFUbC-heavy-or-residual-oil'!M8&gt;0,'E-heavy fuel oil'!M56/'BIFUbC-heavy-or-residual-oil'!M8,1)</f>
        <v>0.10392889669655109</v>
      </c>
      <c r="N8" s="299">
        <f>IF('BIFUbC-heavy-or-residual-oil'!N8&gt;0,'E-heavy fuel oil'!N56/'BIFUbC-heavy-or-residual-oil'!N8,1)</f>
        <v>0.10335704769132062</v>
      </c>
      <c r="O8" s="299">
        <f>IF('BIFUbC-heavy-or-residual-oil'!O8&gt;0,'E-heavy fuel oil'!O56/'BIFUbC-heavy-or-residual-oil'!O8,1)</f>
        <v>0.10278469531964832</v>
      </c>
      <c r="P8" s="299">
        <f>IF('BIFUbC-heavy-or-residual-oil'!P8&gt;0,'E-heavy fuel oil'!P56/'BIFUbC-heavy-or-residual-oil'!P8,1)</f>
        <v>0.10221188687681815</v>
      </c>
      <c r="Q8" s="299">
        <f>IF('BIFUbC-heavy-or-residual-oil'!Q8&gt;0,'E-heavy fuel oil'!Q56/'BIFUbC-heavy-or-residual-oil'!Q8,1)</f>
        <v>0.10163866846236898</v>
      </c>
      <c r="R8" s="299">
        <f>IF('BIFUbC-heavy-or-residual-oil'!R8&gt;0,'E-heavy fuel oil'!R56/'BIFUbC-heavy-or-residual-oil'!R8,1)</f>
        <v>0.10106508497035586</v>
      </c>
      <c r="S8" s="299">
        <f>IF('BIFUbC-heavy-or-residual-oil'!S8&gt;0,'E-heavy fuel oil'!S56/'BIFUbC-heavy-or-residual-oil'!S8,1)</f>
        <v>0.10074973735923498</v>
      </c>
      <c r="T8" s="299">
        <f>IF('BIFUbC-heavy-or-residual-oil'!T8&gt;0,'E-heavy fuel oil'!T56/'BIFUbC-heavy-or-residual-oil'!T8,1)</f>
        <v>0.10043412715353393</v>
      </c>
      <c r="U8" s="299">
        <f>IF('BIFUbC-heavy-or-residual-oil'!U8&gt;0,'E-heavy fuel oil'!U56/'BIFUbC-heavy-or-residual-oil'!U8,1)</f>
        <v>0.10011835458286528</v>
      </c>
      <c r="V8" s="299">
        <f>IF('BIFUbC-heavy-or-residual-oil'!V8&gt;0,'E-heavy fuel oil'!V56/'BIFUbC-heavy-or-residual-oil'!V8,1)</f>
        <v>9.9802517303558574E-2</v>
      </c>
      <c r="W8" s="299">
        <f>IF('BIFUbC-heavy-or-residual-oil'!W8&gt;0,'E-heavy fuel oil'!W56/'BIFUbC-heavy-or-residual-oil'!W8,1)</f>
        <v>9.9486710393794239E-2</v>
      </c>
      <c r="X8" s="299">
        <f>IF('BIFUbC-heavy-or-residual-oil'!X8&gt;0,'E-heavy fuel oil'!X56/'BIFUbC-heavy-or-residual-oil'!X8,1)</f>
        <v>9.9171026352734101E-2</v>
      </c>
      <c r="Y8" s="299">
        <f>IF('BIFUbC-heavy-or-residual-oil'!Y8&gt;0,'E-heavy fuel oil'!Y56/'BIFUbC-heavy-or-residual-oil'!Y8,1)</f>
        <v>9.8855555103479195E-2</v>
      </c>
      <c r="Z8" s="299">
        <f>IF('BIFUbC-heavy-or-residual-oil'!Z8&gt;0,'E-heavy fuel oil'!Z56/'BIFUbC-heavy-or-residual-oil'!Z8,1)</f>
        <v>9.8540383999680126E-2</v>
      </c>
      <c r="AA8" s="299">
        <f>IF('BIFUbC-heavy-or-residual-oil'!AA8&gt;0,'E-heavy fuel oil'!AA56/'BIFUbC-heavy-or-residual-oil'!AA8,1)</f>
        <v>9.8225597835629466E-2</v>
      </c>
      <c r="AB8" s="299">
        <f>IF('BIFUbC-heavy-or-residual-oil'!AB8&gt;0,'E-heavy fuel oil'!AB56/'BIFUbC-heavy-or-residual-oil'!AB8,1)</f>
        <v>9.7911278859662318E-2</v>
      </c>
      <c r="AC8" s="299">
        <f>IF('BIFUbC-heavy-or-residual-oil'!AC8&gt;0,'E-heavy fuel oil'!AC56/'BIFUbC-heavy-or-residual-oil'!AC8,1)</f>
        <v>9.7597506790693248E-2</v>
      </c>
      <c r="AD8" s="299">
        <f>IF('BIFUbC-heavy-or-residual-oil'!AD8&gt;0,'E-heavy fuel oil'!AD56/'BIFUbC-heavy-or-residual-oil'!AD8,1)</f>
        <v>9.7284358837722171E-2</v>
      </c>
      <c r="AE8" s="299">
        <f>IF('BIFUbC-heavy-or-residual-oil'!AE8&gt;0,'E-heavy fuel oil'!AE56/'BIFUbC-heavy-or-residual-oil'!AE8,1)</f>
        <v>9.6971909722134514E-2</v>
      </c>
      <c r="AF8" s="299">
        <f>IF('BIFUbC-heavy-or-residual-oil'!AF8&gt;0,'E-heavy fuel oil'!AF56/'BIFUbC-heavy-or-residual-oil'!AF8,1)</f>
        <v>9.6660231702634006E-2</v>
      </c>
      <c r="AG8" s="299">
        <f>IF('BIFUbC-heavy-or-residual-oil'!AG8&gt;0,'E-heavy fuel oil'!AG56/'BIFUbC-heavy-or-residual-oil'!AG8,1)</f>
        <v>9.6349394602637625E-2</v>
      </c>
      <c r="AH8" s="299">
        <f>IF('BIFUbC-heavy-or-residual-oil'!AH8&gt;0,'E-heavy fuel oil'!AH56/'BIFUbC-heavy-or-residual-oil'!AH8,1)</f>
        <v>9.6039465839971722E-2</v>
      </c>
      <c r="AI8" s="299">
        <f>IF('BIFUbC-heavy-or-residual-oil'!AI8&gt;0,'E-heavy fuel oil'!AI56/'BIFUbC-heavy-or-residual-oil'!AI8,1)</f>
        <v>9.5730510458706869E-2</v>
      </c>
      <c r="AJ8" s="299">
        <f>IF('BIFUbC-heavy-or-residual-oil'!AJ8&gt;0,'E-heavy fuel oil'!AJ56/'BIFUbC-heavy-or-residual-oil'!AJ8,1)</f>
        <v>9.5422591162973552E-2</v>
      </c>
      <c r="AK8" s="299">
        <f>IF('BIFUbC-heavy-or-residual-oil'!AK8&gt;0,'E-heavy fuel oil'!AK56/'BIFUbC-heavy-or-residual-oil'!AK8,1)</f>
        <v>9.511576835260091E-2</v>
      </c>
      <c r="AL8" s="299">
        <f>IF('BIFUbC-heavy-or-residual-oil'!AL8&gt;0,'E-heavy fuel oil'!AL56/'BIFUbC-heavy-or-residual-oil'!AL8,1)</f>
        <v>9.4810100160427846E-2</v>
      </c>
      <c r="AM8" s="299">
        <f>IF('BIFUbC-heavy-or-residual-oil'!AM8&gt;0,'E-heavy fuel oil'!AM56/'BIFUbC-heavy-or-residual-oil'!AM8,1)</f>
        <v>9.450564249113301E-2</v>
      </c>
      <c r="AN8" s="299">
        <f>IF('BIFUbC-heavy-or-residual-oil'!AN8&gt;0,'E-heavy fuel oil'!AN56/'BIFUbC-heavy-or-residual-oil'!AN8,1)</f>
        <v>9.42024490614395E-2</v>
      </c>
      <c r="AO8" s="299">
        <f>IF('BIFUbC-heavy-or-residual-oil'!AO8&gt;0,'E-heavy fuel oil'!AO56/'BIFUbC-heavy-or-residual-oil'!AO8,1)</f>
        <v>9.3900571441547453E-2</v>
      </c>
      <c r="AP8" s="299">
        <f>IF('BIFUbC-heavy-or-residual-oil'!AP8&gt;0,'E-heavy fuel oil'!AP56/'BIFUbC-heavy-or-residual-oil'!AP8,1)</f>
        <v>9.3600059097655855E-2</v>
      </c>
      <c r="AQ8" s="299">
        <f>IF('BIFUbC-heavy-or-residual-oil'!AQ8&gt;0,'E-heavy fuel oil'!AQ56/'BIFUbC-heavy-or-residual-oil'!AQ8,1)</f>
        <v>9.3293847851480441E-2</v>
      </c>
    </row>
    <row r="9" spans="1:43" x14ac:dyDescent="0.2">
      <c r="A9" s="299" t="s">
        <v>96</v>
      </c>
      <c r="B9" s="299">
        <f>IF('BIFUbC-heavy-or-residual-oil'!B9&gt;0,'E-heavy fuel oil'!B57/'BIFUbC-heavy-or-residual-oil'!B9,1)</f>
        <v>0.97318567381829224</v>
      </c>
      <c r="C9" s="299">
        <f>IF('BIFUbC-heavy-or-residual-oil'!C9&gt;0,'E-heavy fuel oil'!C57/'BIFUbC-heavy-or-residual-oil'!C9,1)</f>
        <v>0.96169753274467695</v>
      </c>
      <c r="D9" s="299">
        <f>IF('BIFUbC-heavy-or-residual-oil'!D9&gt;0,'E-heavy fuel oil'!D57/'BIFUbC-heavy-or-residual-oil'!D9,1)</f>
        <v>0.95977518839917675</v>
      </c>
      <c r="E9" s="299">
        <f>IF('BIFUbC-heavy-or-residual-oil'!E9&gt;0,'E-heavy fuel oil'!E57/'BIFUbC-heavy-or-residual-oil'!E9,1)</f>
        <v>0.96148107254652893</v>
      </c>
      <c r="F9" s="299">
        <f>IF('BIFUbC-heavy-or-residual-oil'!F9&gt;0,'E-heavy fuel oil'!F57/'BIFUbC-heavy-or-residual-oil'!F9,1)</f>
        <v>0.96281420145148355</v>
      </c>
      <c r="G9" s="299">
        <f>IF('BIFUbC-heavy-or-residual-oil'!G9&gt;0,'E-heavy fuel oil'!G57/'BIFUbC-heavy-or-residual-oil'!G9,1)</f>
        <v>0.96300018657004161</v>
      </c>
      <c r="H9" s="299">
        <f>IF('BIFUbC-heavy-or-residual-oil'!H9&gt;0,'E-heavy fuel oil'!H57/'BIFUbC-heavy-or-residual-oil'!H9,1)</f>
        <v>0.96309009952638824</v>
      </c>
      <c r="I9" s="299">
        <f>IF('BIFUbC-heavy-or-residual-oil'!I9&gt;0,'E-heavy fuel oil'!I57/'BIFUbC-heavy-or-residual-oil'!I9,1)</f>
        <v>0.96303673854631133</v>
      </c>
      <c r="J9" s="299">
        <f>IF('BIFUbC-heavy-or-residual-oil'!J9&gt;0,'E-heavy fuel oil'!J57/'BIFUbC-heavy-or-residual-oil'!J9,1)</f>
        <v>0.96289800915047086</v>
      </c>
      <c r="K9" s="299">
        <f>IF('BIFUbC-heavy-or-residual-oil'!K9&gt;0,'E-heavy fuel oil'!K57/'BIFUbC-heavy-or-residual-oil'!K9,1)</f>
        <v>0.96277221257282941</v>
      </c>
      <c r="L9" s="299">
        <f>IF('BIFUbC-heavy-or-residual-oil'!L9&gt;0,'E-heavy fuel oil'!L57/'BIFUbC-heavy-or-residual-oil'!L9,1)</f>
        <v>0.96262807226918967</v>
      </c>
      <c r="M9" s="299">
        <f>IF('BIFUbC-heavy-or-residual-oil'!M9&gt;0,'E-heavy fuel oil'!M57/'BIFUbC-heavy-or-residual-oil'!M9,1)</f>
        <v>0.96248636235451346</v>
      </c>
      <c r="N9" s="299">
        <f>IF('BIFUbC-heavy-or-residual-oil'!N9&gt;0,'E-heavy fuel oil'!N57/'BIFUbC-heavy-or-residual-oil'!N9,1)</f>
        <v>0.96233031036012151</v>
      </c>
      <c r="O9" s="299">
        <f>IF('BIFUbC-heavy-or-residual-oil'!O9&gt;0,'E-heavy fuel oil'!O57/'BIFUbC-heavy-or-residual-oil'!O9,1)</f>
        <v>0.96220568185078681</v>
      </c>
      <c r="P9" s="299">
        <f>IF('BIFUbC-heavy-or-residual-oil'!P9&gt;0,'E-heavy fuel oil'!P57/'BIFUbC-heavy-or-residual-oil'!P9,1)</f>
        <v>0.96210956280564064</v>
      </c>
      <c r="Q9" s="299">
        <f>IF('BIFUbC-heavy-or-residual-oil'!Q9&gt;0,'E-heavy fuel oil'!Q57/'BIFUbC-heavy-or-residual-oil'!Q9,1)</f>
        <v>0.96203918496831298</v>
      </c>
      <c r="R9" s="299">
        <f>IF('BIFUbC-heavy-or-residual-oil'!R9&gt;0,'E-heavy fuel oil'!R57/'BIFUbC-heavy-or-residual-oil'!R9,1)</f>
        <v>0.96199189086556169</v>
      </c>
      <c r="S9" s="299">
        <f>IF('BIFUbC-heavy-or-residual-oil'!S9&gt;0,'E-heavy fuel oil'!S57/'BIFUbC-heavy-or-residual-oil'!S9,1)</f>
        <v>0.96194583173618542</v>
      </c>
      <c r="T9" s="299">
        <f>IF('BIFUbC-heavy-or-residual-oil'!T9&gt;0,'E-heavy fuel oil'!T57/'BIFUbC-heavy-or-residual-oil'!T9,1)</f>
        <v>0.96191964410719522</v>
      </c>
      <c r="U9" s="299">
        <f>IF('BIFUbC-heavy-or-residual-oil'!U9&gt;0,'E-heavy fuel oil'!U57/'BIFUbC-heavy-or-residual-oil'!U9,1)</f>
        <v>0.96191189813645339</v>
      </c>
      <c r="V9" s="299">
        <f>IF('BIFUbC-heavy-or-residual-oil'!V9&gt;0,'E-heavy fuel oil'!V57/'BIFUbC-heavy-or-residual-oil'!V9,1)</f>
        <v>0.961921212301733</v>
      </c>
      <c r="W9" s="299">
        <f>IF('BIFUbC-heavy-or-residual-oil'!W9&gt;0,'E-heavy fuel oil'!W57/'BIFUbC-heavy-or-residual-oil'!W9,1)</f>
        <v>0.96194623966082415</v>
      </c>
      <c r="X9" s="299">
        <f>IF('BIFUbC-heavy-or-residual-oil'!X9&gt;0,'E-heavy fuel oil'!X57/'BIFUbC-heavy-or-residual-oil'!X9,1)</f>
        <v>0.96188652508796113</v>
      </c>
      <c r="Y9" s="299">
        <f>IF('BIFUbC-heavy-or-residual-oil'!Y9&gt;0,'E-heavy fuel oil'!Y57/'BIFUbC-heavy-or-residual-oil'!Y9,1)</f>
        <v>0.96183946588485525</v>
      </c>
      <c r="Z9" s="299">
        <f>IF('BIFUbC-heavy-or-residual-oil'!Z9&gt;0,'E-heavy fuel oil'!Z57/'BIFUbC-heavy-or-residual-oil'!Z9,1)</f>
        <v>0.96180356932816047</v>
      </c>
      <c r="AA9" s="299">
        <f>IF('BIFUbC-heavy-or-residual-oil'!AA9&gt;0,'E-heavy fuel oil'!AA57/'BIFUbC-heavy-or-residual-oil'!AA9,1)</f>
        <v>0.96177736347732834</v>
      </c>
      <c r="AB9" s="299">
        <f>IF('BIFUbC-heavy-or-residual-oil'!AB9&gt;0,'E-heavy fuel oil'!AB57/'BIFUbC-heavy-or-residual-oil'!AB9,1)</f>
        <v>0.96175938912792902</v>
      </c>
      <c r="AC9" s="299">
        <f>IF('BIFUbC-heavy-or-residual-oil'!AC9&gt;0,'E-heavy fuel oil'!AC57/'BIFUbC-heavy-or-residual-oil'!AC9,1)</f>
        <v>0.96167644419564646</v>
      </c>
      <c r="AD9" s="299">
        <f>IF('BIFUbC-heavy-or-residual-oil'!AD9&gt;0,'E-heavy fuel oil'!AD57/'BIFUbC-heavy-or-residual-oil'!AD9,1)</f>
        <v>0.96159754027178368</v>
      </c>
      <c r="AE9" s="299">
        <f>IF('BIFUbC-heavy-or-residual-oil'!AE9&gt;0,'E-heavy fuel oil'!AE57/'BIFUbC-heavy-or-residual-oil'!AE9,1)</f>
        <v>0.96152114564301883</v>
      </c>
      <c r="AF9" s="299">
        <f>IF('BIFUbC-heavy-or-residual-oil'!AF9&gt;0,'E-heavy fuel oil'!AF57/'BIFUbC-heavy-or-residual-oil'!AF9,1)</f>
        <v>0.96144574025856055</v>
      </c>
      <c r="AG9" s="299">
        <f>IF('BIFUbC-heavy-or-residual-oil'!AG9&gt;0,'E-heavy fuel oil'!AG57/'BIFUbC-heavy-or-residual-oil'!AG9,1)</f>
        <v>0.96136981436786073</v>
      </c>
      <c r="AH9" s="299">
        <f>IF('BIFUbC-heavy-or-residual-oil'!AH9&gt;0,'E-heavy fuel oil'!AH57/'BIFUbC-heavy-or-residual-oil'!AH9,1)</f>
        <v>0.9612810028785056</v>
      </c>
      <c r="AI9" s="299">
        <f>IF('BIFUbC-heavy-or-residual-oil'!AI9&gt;0,'E-heavy fuel oil'!AI57/'BIFUbC-heavy-or-residual-oil'!AI9,1)</f>
        <v>0.96118842530025739</v>
      </c>
      <c r="AJ9" s="299">
        <f>IF('BIFUbC-heavy-or-residual-oil'!AJ9&gt;0,'E-heavy fuel oil'!AJ57/'BIFUbC-heavy-or-residual-oil'!AJ9,1)</f>
        <v>0.96109060512853495</v>
      </c>
      <c r="AK9" s="299">
        <f>IF('BIFUbC-heavy-or-residual-oil'!AK9&gt;0,'E-heavy fuel oil'!AK57/'BIFUbC-heavy-or-residual-oil'!AK9,1)</f>
        <v>0.96098608665377783</v>
      </c>
      <c r="AL9" s="299">
        <f>IF('BIFUbC-heavy-or-residual-oil'!AL9&gt;0,'E-heavy fuel oil'!AL57/'BIFUbC-heavy-or-residual-oil'!AL9,1)</f>
        <v>0.96087344015607423</v>
      </c>
      <c r="AM9" s="299">
        <f>IF('BIFUbC-heavy-or-residual-oil'!AM9&gt;0,'E-heavy fuel oil'!AM57/'BIFUbC-heavy-or-residual-oil'!AM9,1)</f>
        <v>0.96072820400838532</v>
      </c>
      <c r="AN9" s="299">
        <f>IF('BIFUbC-heavy-or-residual-oil'!AN9&gt;0,'E-heavy fuel oil'!AN57/'BIFUbC-heavy-or-residual-oil'!AN9,1)</f>
        <v>0.96057155649267245</v>
      </c>
      <c r="AO9" s="299">
        <f>IF('BIFUbC-heavy-or-residual-oil'!AO9&gt;0,'E-heavy fuel oil'!AO57/'BIFUbC-heavy-or-residual-oil'!AO9,1)</f>
        <v>0.9604022175238176</v>
      </c>
      <c r="AP9" s="299">
        <f>IF('BIFUbC-heavy-or-residual-oil'!AP9&gt;0,'E-heavy fuel oil'!AP57/'BIFUbC-heavy-or-residual-oil'!AP9,1)</f>
        <v>0.96021897842038684</v>
      </c>
      <c r="AQ9" s="299">
        <f>IF('BIFUbC-heavy-or-residual-oil'!AQ9&gt;0,'E-heavy fuel oil'!AQ57/'BIFUbC-heavy-or-residual-oil'!AQ9,1)</f>
        <v>0.9600175120758242</v>
      </c>
    </row>
    <row r="10" spans="1:43" x14ac:dyDescent="0.2">
      <c r="A10" s="299" t="s">
        <v>97</v>
      </c>
      <c r="B10" s="299">
        <f>IF('BIFUbC-heavy-or-residual-oil'!B10&gt;0,'E-heavy fuel oil'!B58/'BIFUbC-heavy-or-residual-oil'!B10,1)</f>
        <v>0.1960369906607011</v>
      </c>
      <c r="C10" s="299">
        <f>IF('BIFUbC-heavy-or-residual-oil'!C10&gt;0,'E-heavy fuel oil'!C58/'BIFUbC-heavy-or-residual-oil'!C10,1)</f>
        <v>0.16634429814821572</v>
      </c>
      <c r="D10" s="299">
        <f>IF('BIFUbC-heavy-or-residual-oil'!D10&gt;0,'E-heavy fuel oil'!D58/'BIFUbC-heavy-or-residual-oil'!D10,1)</f>
        <v>0.16622081665880212</v>
      </c>
      <c r="E10" s="299">
        <f>IF('BIFUbC-heavy-or-residual-oil'!E10&gt;0,'E-heavy fuel oil'!E58/'BIFUbC-heavy-or-residual-oil'!E10,1)</f>
        <v>0.16669920755026243</v>
      </c>
      <c r="F10" s="299">
        <f>IF('BIFUbC-heavy-or-residual-oil'!F10&gt;0,'E-heavy fuel oil'!F58/'BIFUbC-heavy-or-residual-oil'!F10,1)</f>
        <v>0.17030806650629049</v>
      </c>
      <c r="G10" s="299">
        <f>IF('BIFUbC-heavy-or-residual-oil'!G10&gt;0,'E-heavy fuel oil'!G58/'BIFUbC-heavy-or-residual-oil'!G10,1)</f>
        <v>0.17004611303365005</v>
      </c>
      <c r="H10" s="299">
        <f>IF('BIFUbC-heavy-or-residual-oil'!H10&gt;0,'E-heavy fuel oil'!H58/'BIFUbC-heavy-or-residual-oil'!H10,1)</f>
        <v>0.16976898678868052</v>
      </c>
      <c r="I10" s="299">
        <f>IF('BIFUbC-heavy-or-residual-oil'!I10&gt;0,'E-heavy fuel oil'!I58/'BIFUbC-heavy-or-residual-oil'!I10,1)</f>
        <v>0.16986006992874517</v>
      </c>
      <c r="J10" s="299">
        <f>IF('BIFUbC-heavy-or-residual-oil'!J10&gt;0,'E-heavy fuel oil'!J58/'BIFUbC-heavy-or-residual-oil'!J10,1)</f>
        <v>0.16979132482015946</v>
      </c>
      <c r="K10" s="299">
        <f>IF('BIFUbC-heavy-or-residual-oil'!K10&gt;0,'E-heavy fuel oil'!K58/'BIFUbC-heavy-or-residual-oil'!K10,1)</f>
        <v>0.16973849879321845</v>
      </c>
      <c r="L10" s="299">
        <f>IF('BIFUbC-heavy-or-residual-oil'!L10&gt;0,'E-heavy fuel oil'!L58/'BIFUbC-heavy-or-residual-oil'!L10,1)</f>
        <v>0.16962371177811111</v>
      </c>
      <c r="M10" s="299">
        <f>IF('BIFUbC-heavy-or-residual-oil'!M10&gt;0,'E-heavy fuel oil'!M58/'BIFUbC-heavy-or-residual-oil'!M10,1)</f>
        <v>0.16947140270219793</v>
      </c>
      <c r="N10" s="299">
        <f>IF('BIFUbC-heavy-or-residual-oil'!N10&gt;0,'E-heavy fuel oil'!N58/'BIFUbC-heavy-or-residual-oil'!N10,1)</f>
        <v>0.16941973833959456</v>
      </c>
      <c r="O10" s="299">
        <f>IF('BIFUbC-heavy-or-residual-oil'!O10&gt;0,'E-heavy fuel oil'!O58/'BIFUbC-heavy-or-residual-oil'!O10,1)</f>
        <v>0.16936807809818261</v>
      </c>
      <c r="P10" s="299">
        <f>IF('BIFUbC-heavy-or-residual-oil'!P10&gt;0,'E-heavy fuel oil'!P58/'BIFUbC-heavy-or-residual-oil'!P10,1)</f>
        <v>0.16931642198011151</v>
      </c>
      <c r="Q10" s="299">
        <f>IF('BIFUbC-heavy-or-residual-oil'!Q10&gt;0,'E-heavy fuel oil'!Q58/'BIFUbC-heavy-or-residual-oil'!Q10,1)</f>
        <v>0.16926476998753062</v>
      </c>
      <c r="R10" s="299">
        <f>IF('BIFUbC-heavy-or-residual-oil'!R10&gt;0,'E-heavy fuel oil'!R58/'BIFUbC-heavy-or-residual-oil'!R10,1)</f>
        <v>0.16921312212258957</v>
      </c>
      <c r="S10" s="299">
        <f>IF('BIFUbC-heavy-or-residual-oil'!S10&gt;0,'E-heavy fuel oil'!S58/'BIFUbC-heavy-or-residual-oil'!S10,1)</f>
        <v>0.16919874347428762</v>
      </c>
      <c r="T10" s="299">
        <f>IF('BIFUbC-heavy-or-residual-oil'!T10&gt;0,'E-heavy fuel oil'!T58/'BIFUbC-heavy-or-residual-oil'!T10,1)</f>
        <v>0.16918436428029146</v>
      </c>
      <c r="U10" s="299">
        <f>IF('BIFUbC-heavy-or-residual-oil'!U10&gt;0,'E-heavy fuel oil'!U58/'BIFUbC-heavy-or-residual-oil'!U10,1)</f>
        <v>0.16916998454057994</v>
      </c>
      <c r="V10" s="299">
        <f>IF('BIFUbC-heavy-or-residual-oil'!V10&gt;0,'E-heavy fuel oil'!V58/'BIFUbC-heavy-or-residual-oil'!V10,1)</f>
        <v>0.1691556042551316</v>
      </c>
      <c r="W10" s="299">
        <f>IF('BIFUbC-heavy-or-residual-oil'!W10&gt;0,'E-heavy fuel oil'!W58/'BIFUbC-heavy-or-residual-oil'!W10,1)</f>
        <v>0.16914122342392524</v>
      </c>
      <c r="X10" s="299">
        <f>IF('BIFUbC-heavy-or-residual-oil'!X10&gt;0,'E-heavy fuel oil'!X58/'BIFUbC-heavy-or-residual-oil'!X10,1)</f>
        <v>0.16912684204693956</v>
      </c>
      <c r="Y10" s="299">
        <f>IF('BIFUbC-heavy-or-residual-oil'!Y10&gt;0,'E-heavy fuel oil'!Y58/'BIFUbC-heavy-or-residual-oil'!Y10,1)</f>
        <v>0.16911246012415329</v>
      </c>
      <c r="Z10" s="299">
        <f>IF('BIFUbC-heavy-or-residual-oil'!Z10&gt;0,'E-heavy fuel oil'!Z58/'BIFUbC-heavy-or-residual-oil'!Z10,1)</f>
        <v>0.16909807765554521</v>
      </c>
      <c r="AA10" s="299">
        <f>IF('BIFUbC-heavy-or-residual-oil'!AA10&gt;0,'E-heavy fuel oil'!AA58/'BIFUbC-heavy-or-residual-oil'!AA10,1)</f>
        <v>0.16908369464109391</v>
      </c>
      <c r="AB10" s="299">
        <f>IF('BIFUbC-heavy-or-residual-oil'!AB10&gt;0,'E-heavy fuel oil'!AB58/'BIFUbC-heavy-or-residual-oil'!AB10,1)</f>
        <v>0.16906931108077805</v>
      </c>
      <c r="AC10" s="299">
        <f>IF('BIFUbC-heavy-or-residual-oil'!AC10&gt;0,'E-heavy fuel oil'!AC58/'BIFUbC-heavy-or-residual-oil'!AC10,1)</f>
        <v>0.16905492697457655</v>
      </c>
      <c r="AD10" s="299">
        <f>IF('BIFUbC-heavy-or-residual-oil'!AD10&gt;0,'E-heavy fuel oil'!AD58/'BIFUbC-heavy-or-residual-oil'!AD10,1)</f>
        <v>0.16904054232246796</v>
      </c>
      <c r="AE10" s="299">
        <f>IF('BIFUbC-heavy-or-residual-oil'!AE10&gt;0,'E-heavy fuel oil'!AE58/'BIFUbC-heavy-or-residual-oil'!AE10,1)</f>
        <v>0.16902615712443098</v>
      </c>
      <c r="AF10" s="299">
        <f>IF('BIFUbC-heavy-or-residual-oil'!AF10&gt;0,'E-heavy fuel oil'!AF58/'BIFUbC-heavy-or-residual-oil'!AF10,1)</f>
        <v>0.1690117713804444</v>
      </c>
      <c r="AG10" s="299">
        <f>IF('BIFUbC-heavy-or-residual-oil'!AG10&gt;0,'E-heavy fuel oil'!AG58/'BIFUbC-heavy-or-residual-oil'!AG10,1)</f>
        <v>0.1689973850904869</v>
      </c>
      <c r="AH10" s="299">
        <f>IF('BIFUbC-heavy-or-residual-oil'!AH10&gt;0,'E-heavy fuel oil'!AH58/'BIFUbC-heavy-or-residual-oil'!AH10,1)</f>
        <v>0.16898299825453716</v>
      </c>
      <c r="AI10" s="299">
        <f>IF('BIFUbC-heavy-or-residual-oil'!AI10&gt;0,'E-heavy fuel oil'!AI58/'BIFUbC-heavy-or-residual-oil'!AI10,1)</f>
        <v>0.16896861087257389</v>
      </c>
      <c r="AJ10" s="299">
        <f>IF('BIFUbC-heavy-or-residual-oil'!AJ10&gt;0,'E-heavy fuel oil'!AJ58/'BIFUbC-heavy-or-residual-oil'!AJ10,1)</f>
        <v>0.16895422294457579</v>
      </c>
      <c r="AK10" s="299">
        <f>IF('BIFUbC-heavy-or-residual-oil'!AK10&gt;0,'E-heavy fuel oil'!AK58/'BIFUbC-heavy-or-residual-oil'!AK10,1)</f>
        <v>0.16893983447052163</v>
      </c>
      <c r="AL10" s="299">
        <f>IF('BIFUbC-heavy-or-residual-oil'!AL10&gt;0,'E-heavy fuel oil'!AL58/'BIFUbC-heavy-or-residual-oil'!AL10,1)</f>
        <v>0.16892544545038998</v>
      </c>
      <c r="AM10" s="299">
        <f>IF('BIFUbC-heavy-or-residual-oil'!AM10&gt;0,'E-heavy fuel oil'!AM58/'BIFUbC-heavy-or-residual-oil'!AM10,1)</f>
        <v>0.16891105588415961</v>
      </c>
      <c r="AN10" s="299">
        <f>IF('BIFUbC-heavy-or-residual-oil'!AN10&gt;0,'E-heavy fuel oil'!AN58/'BIFUbC-heavy-or-residual-oil'!AN10,1)</f>
        <v>0.16889666577180926</v>
      </c>
      <c r="AO10" s="299">
        <f>IF('BIFUbC-heavy-or-residual-oil'!AO10&gt;0,'E-heavy fuel oil'!AO58/'BIFUbC-heavy-or-residual-oil'!AO10,1)</f>
        <v>0.16888227511331752</v>
      </c>
      <c r="AP10" s="299">
        <f>IF('BIFUbC-heavy-or-residual-oil'!AP10&gt;0,'E-heavy fuel oil'!AP58/'BIFUbC-heavy-or-residual-oil'!AP10,1)</f>
        <v>0.1688678839086632</v>
      </c>
      <c r="AQ10" s="299">
        <f>IF('BIFUbC-heavy-or-residual-oil'!AQ10&gt;0,'E-heavy fuel oil'!AQ58/'BIFUbC-heavy-or-residual-oil'!AQ10,1)</f>
        <v>0.16884130145975801</v>
      </c>
    </row>
    <row r="11" spans="1:43" x14ac:dyDescent="0.2">
      <c r="A11" s="299" t="s">
        <v>98</v>
      </c>
      <c r="B11" s="299">
        <f>IF('BIFUbC-heavy-or-residual-oil'!B11&gt;0,'E-heavy fuel oil'!B59/'BIFUbC-heavy-or-residual-oil'!B11,1)</f>
        <v>0.50278805794907766</v>
      </c>
      <c r="C11" s="299">
        <f>IF('BIFUbC-heavy-or-residual-oil'!C11&gt;0,'E-heavy fuel oil'!C59/'BIFUbC-heavy-or-residual-oil'!C11,1)</f>
        <v>0.42374822830064801</v>
      </c>
      <c r="D11" s="299">
        <f>IF('BIFUbC-heavy-or-residual-oil'!D11&gt;0,'E-heavy fuel oil'!D59/'BIFUbC-heavy-or-residual-oil'!D11,1)</f>
        <v>0.43009527008571502</v>
      </c>
      <c r="E11" s="299">
        <f>IF('BIFUbC-heavy-or-residual-oil'!E11&gt;0,'E-heavy fuel oil'!E59/'BIFUbC-heavy-or-residual-oil'!E11,1)</f>
        <v>0.43267239726487289</v>
      </c>
      <c r="F11" s="299">
        <f>IF('BIFUbC-heavy-or-residual-oil'!F11&gt;0,'E-heavy fuel oil'!F59/'BIFUbC-heavy-or-residual-oil'!F11,1)</f>
        <v>0.44049448892991105</v>
      </c>
      <c r="G11" s="299">
        <f>IF('BIFUbC-heavy-or-residual-oil'!G11&gt;0,'E-heavy fuel oil'!G59/'BIFUbC-heavy-or-residual-oil'!G11,1)</f>
        <v>0.44096169450346989</v>
      </c>
      <c r="H11" s="299">
        <f>IF('BIFUbC-heavy-or-residual-oil'!H11&gt;0,'E-heavy fuel oil'!H59/'BIFUbC-heavy-or-residual-oil'!H11,1)</f>
        <v>0.44114020176952229</v>
      </c>
      <c r="I11" s="299">
        <f>IF('BIFUbC-heavy-or-residual-oil'!I11&gt;0,'E-heavy fuel oil'!I59/'BIFUbC-heavy-or-residual-oil'!I11,1)</f>
        <v>0.44346285964397864</v>
      </c>
      <c r="J11" s="299">
        <f>IF('BIFUbC-heavy-or-residual-oil'!J11&gt;0,'E-heavy fuel oil'!J59/'BIFUbC-heavy-or-residual-oil'!J11,1)</f>
        <v>0.44281848495371839</v>
      </c>
      <c r="K11" s="299">
        <f>IF('BIFUbC-heavy-or-residual-oil'!K11&gt;0,'E-heavy fuel oil'!K59/'BIFUbC-heavy-or-residual-oil'!K11,1)</f>
        <v>0.44246647283229396</v>
      </c>
      <c r="L11" s="299">
        <f>IF('BIFUbC-heavy-or-residual-oil'!L11&gt;0,'E-heavy fuel oil'!L59/'BIFUbC-heavy-or-residual-oil'!L11,1)</f>
        <v>0.44096104584732049</v>
      </c>
      <c r="M11" s="299">
        <f>IF('BIFUbC-heavy-or-residual-oil'!M11&gt;0,'E-heavy fuel oil'!M59/'BIFUbC-heavy-or-residual-oil'!M11,1)</f>
        <v>0.43874459565037205</v>
      </c>
      <c r="N11" s="299">
        <f>IF('BIFUbC-heavy-or-residual-oil'!N11&gt;0,'E-heavy fuel oil'!N59/'BIFUbC-heavy-or-residual-oil'!N11,1)</f>
        <v>0.43821765404153579</v>
      </c>
      <c r="O11" s="299">
        <f>IF('BIFUbC-heavy-or-residual-oil'!O11&gt;0,'E-heavy fuel oil'!O59/'BIFUbC-heavy-or-residual-oil'!O11,1)</f>
        <v>0.43768916056712032</v>
      </c>
      <c r="P11" s="299">
        <f>IF('BIFUbC-heavy-or-residual-oil'!P11&gt;0,'E-heavy fuel oil'!P59/'BIFUbC-heavy-or-residual-oil'!P11,1)</f>
        <v>0.43715936556438939</v>
      </c>
      <c r="Q11" s="299">
        <f>IF('BIFUbC-heavy-or-residual-oil'!Q11&gt;0,'E-heavy fuel oil'!Q59/'BIFUbC-heavy-or-residual-oil'!Q11,1)</f>
        <v>0.43662851882522674</v>
      </c>
      <c r="R11" s="299">
        <f>IF('BIFUbC-heavy-or-residual-oil'!R11&gt;0,'E-heavy fuel oil'!R59/'BIFUbC-heavy-or-residual-oil'!R11,1)</f>
        <v>0.4360968630211805</v>
      </c>
      <c r="S11" s="299">
        <f>IF('BIFUbC-heavy-or-residual-oil'!S11&gt;0,'E-heavy fuel oil'!S59/'BIFUbC-heavy-or-residual-oil'!S11,1)</f>
        <v>0.43606529521359266</v>
      </c>
      <c r="T11" s="299">
        <f>IF('BIFUbC-heavy-or-residual-oil'!T11&gt;0,'E-heavy fuel oil'!T59/'BIFUbC-heavy-or-residual-oil'!T11,1)</f>
        <v>0.43603369294526512</v>
      </c>
      <c r="U11" s="299">
        <f>IF('BIFUbC-heavy-or-residual-oil'!U11&gt;0,'E-heavy fuel oil'!U59/'BIFUbC-heavy-or-residual-oil'!U11,1)</f>
        <v>0.43600205728593094</v>
      </c>
      <c r="V11" s="299">
        <f>IF('BIFUbC-heavy-or-residual-oil'!V11&gt;0,'E-heavy fuel oil'!V59/'BIFUbC-heavy-or-residual-oil'!V11,1)</f>
        <v>0.43597038929950466</v>
      </c>
      <c r="W11" s="299">
        <f>IF('BIFUbC-heavy-or-residual-oil'!W11&gt;0,'E-heavy fuel oil'!W59/'BIFUbC-heavy-or-residual-oil'!W11,1)</f>
        <v>0.43593869004293745</v>
      </c>
      <c r="X11" s="299">
        <f>IF('BIFUbC-heavy-or-residual-oil'!X11&gt;0,'E-heavy fuel oil'!X59/'BIFUbC-heavy-or-residual-oil'!X11,1)</f>
        <v>0.43590781165039583</v>
      </c>
      <c r="Y11" s="299">
        <f>IF('BIFUbC-heavy-or-residual-oil'!Y11&gt;0,'E-heavy fuel oil'!Y59/'BIFUbC-heavy-or-residual-oil'!Y11,1)</f>
        <v>0.43587688775509581</v>
      </c>
      <c r="Z11" s="299">
        <f>IF('BIFUbC-heavy-or-residual-oil'!Z11&gt;0,'E-heavy fuel oil'!Z59/'BIFUbC-heavy-or-residual-oil'!Z11,1)</f>
        <v>0.43584591940414863</v>
      </c>
      <c r="AA11" s="299">
        <f>IF('BIFUbC-heavy-or-residual-oil'!AA11&gt;0,'E-heavy fuel oil'!AA59/'BIFUbC-heavy-or-residual-oil'!AA11,1)</f>
        <v>0.43581490765136682</v>
      </c>
      <c r="AB11" s="299">
        <f>IF('BIFUbC-heavy-or-residual-oil'!AB11&gt;0,'E-heavy fuel oil'!AB59/'BIFUbC-heavy-or-residual-oil'!AB11,1)</f>
        <v>0.43578385355583033</v>
      </c>
      <c r="AC11" s="299">
        <f>IF('BIFUbC-heavy-or-residual-oil'!AC11&gt;0,'E-heavy fuel oil'!AC59/'BIFUbC-heavy-or-residual-oil'!AC11,1)</f>
        <v>0.43575347469694448</v>
      </c>
      <c r="AD11" s="299">
        <f>IF('BIFUbC-heavy-or-residual-oil'!AD11&gt;0,'E-heavy fuel oil'!AD59/'BIFUbC-heavy-or-residual-oil'!AD11,1)</f>
        <v>0.43572305250286508</v>
      </c>
      <c r="AE11" s="299">
        <f>IF('BIFUbC-heavy-or-residual-oil'!AE11&gt;0,'E-heavy fuel oil'!AE59/'BIFUbC-heavy-or-residual-oil'!AE11,1)</f>
        <v>0.43569258777868713</v>
      </c>
      <c r="AF11" s="299">
        <f>IF('BIFUbC-heavy-or-residual-oil'!AF11&gt;0,'E-heavy fuel oil'!AF59/'BIFUbC-heavy-or-residual-oil'!AF11,1)</f>
        <v>0.43566208134544948</v>
      </c>
      <c r="AG11" s="299">
        <f>IF('BIFUbC-heavy-or-residual-oil'!AG11&gt;0,'E-heavy fuel oil'!AG59/'BIFUbC-heavy-or-residual-oil'!AG11,1)</f>
        <v>0.43563153403894717</v>
      </c>
      <c r="AH11" s="299">
        <f>IF('BIFUbC-heavy-or-residual-oil'!AH11&gt;0,'E-heavy fuel oil'!AH59/'BIFUbC-heavy-or-residual-oil'!AH11,1)</f>
        <v>0.43560160655948571</v>
      </c>
      <c r="AI11" s="299">
        <f>IF('BIFUbC-heavy-or-residual-oil'!AI11&gt;0,'E-heavy fuel oil'!AI59/'BIFUbC-heavy-or-residual-oil'!AI11,1)</f>
        <v>0.43557164563395157</v>
      </c>
      <c r="AJ11" s="299">
        <f>IF('BIFUbC-heavy-or-residual-oil'!AJ11&gt;0,'E-heavy fuel oil'!AJ59/'BIFUbC-heavy-or-residual-oil'!AJ11,1)</f>
        <v>0.43554165196694244</v>
      </c>
      <c r="AK11" s="299">
        <f>IF('BIFUbC-heavy-or-residual-oil'!AK11&gt;0,'E-heavy fuel oil'!AK59/'BIFUbC-heavy-or-residual-oil'!AK11,1)</f>
        <v>0.43551162628320611</v>
      </c>
      <c r="AL11" s="299">
        <f>IF('BIFUbC-heavy-or-residual-oil'!AL11&gt;0,'E-heavy fuel oil'!AL59/'BIFUbC-heavy-or-residual-oil'!AL11,1)</f>
        <v>0.43548156932695187</v>
      </c>
      <c r="AM11" s="299">
        <f>IF('BIFUbC-heavy-or-residual-oil'!AM11&gt;0,'E-heavy fuel oil'!AM59/'BIFUbC-heavy-or-residual-oil'!AM11,1)</f>
        <v>0.43545160831545054</v>
      </c>
      <c r="AN11" s="299">
        <f>IF('BIFUbC-heavy-or-residual-oil'!AN11&gt;0,'E-heavy fuel oil'!AN59/'BIFUbC-heavy-or-residual-oil'!AN11,1)</f>
        <v>0.43542161960463738</v>
      </c>
      <c r="AO11" s="299">
        <f>IF('BIFUbC-heavy-or-residual-oil'!AO11&gt;0,'E-heavy fuel oil'!AO59/'BIFUbC-heavy-or-residual-oil'!AO11,1)</f>
        <v>0.43539160399444105</v>
      </c>
      <c r="AP11" s="299">
        <f>IF('BIFUbC-heavy-or-residual-oil'!AP11&gt;0,'E-heavy fuel oil'!AP59/'BIFUbC-heavy-or-residual-oil'!AP11,1)</f>
        <v>0.43536156230390344</v>
      </c>
      <c r="AQ11" s="299">
        <f>IF('BIFUbC-heavy-or-residual-oil'!AQ11&gt;0,'E-heavy fuel oil'!AQ59/'BIFUbC-heavy-or-residual-oil'!AQ11,1)</f>
        <v>0.43530887266088641</v>
      </c>
    </row>
    <row r="12" spans="1:43" x14ac:dyDescent="0.2">
      <c r="A12" s="299" t="s">
        <v>99</v>
      </c>
      <c r="B12" s="299">
        <f>IF('BIFUbC-heavy-or-residual-oil'!B12&gt;0,'E-heavy fuel oil'!B60/'BIFUbC-heavy-or-residual-oil'!B12,1)</f>
        <v>1</v>
      </c>
      <c r="C12" s="299">
        <f>IF('BIFUbC-heavy-or-residual-oil'!C12&gt;0,'E-heavy fuel oil'!C60/'BIFUbC-heavy-or-residual-oil'!C12,1)</f>
        <v>1</v>
      </c>
      <c r="D12" s="299">
        <f>IF('BIFUbC-heavy-or-residual-oil'!D12&gt;0,'E-heavy fuel oil'!D60/'BIFUbC-heavy-or-residual-oil'!D12,1)</f>
        <v>1</v>
      </c>
      <c r="E12" s="299">
        <f>IF('BIFUbC-heavy-or-residual-oil'!E12&gt;0,'E-heavy fuel oil'!E60/'BIFUbC-heavy-or-residual-oil'!E12,1)</f>
        <v>1</v>
      </c>
      <c r="F12" s="299">
        <f>IF('BIFUbC-heavy-or-residual-oil'!F12&gt;0,'E-heavy fuel oil'!F60/'BIFUbC-heavy-or-residual-oil'!F12,1)</f>
        <v>1</v>
      </c>
      <c r="G12" s="299">
        <f>IF('BIFUbC-heavy-or-residual-oil'!G12&gt;0,'E-heavy fuel oil'!G60/'BIFUbC-heavy-or-residual-oil'!G12,1)</f>
        <v>1</v>
      </c>
      <c r="H12" s="299">
        <f>IF('BIFUbC-heavy-or-residual-oil'!H12&gt;0,'E-heavy fuel oil'!H60/'BIFUbC-heavy-or-residual-oil'!H12,1)</f>
        <v>1</v>
      </c>
      <c r="I12" s="299">
        <f>IF('BIFUbC-heavy-or-residual-oil'!I12&gt;0,'E-heavy fuel oil'!I60/'BIFUbC-heavy-or-residual-oil'!I12,1)</f>
        <v>1</v>
      </c>
      <c r="J12" s="299">
        <f>IF('BIFUbC-heavy-or-residual-oil'!J12&gt;0,'E-heavy fuel oil'!J60/'BIFUbC-heavy-or-residual-oil'!J12,1)</f>
        <v>1</v>
      </c>
      <c r="K12" s="299">
        <f>IF('BIFUbC-heavy-or-residual-oil'!K12&gt;0,'E-heavy fuel oil'!K60/'BIFUbC-heavy-or-residual-oil'!K12,1)</f>
        <v>1</v>
      </c>
      <c r="L12" s="299">
        <f>IF('BIFUbC-heavy-or-residual-oil'!L12&gt;0,'E-heavy fuel oil'!L60/'BIFUbC-heavy-or-residual-oil'!L12,1)</f>
        <v>1</v>
      </c>
      <c r="M12" s="299">
        <f>IF('BIFUbC-heavy-or-residual-oil'!M12&gt;0,'E-heavy fuel oil'!M60/'BIFUbC-heavy-or-residual-oil'!M12,1)</f>
        <v>1</v>
      </c>
      <c r="N12" s="299">
        <f>IF('BIFUbC-heavy-or-residual-oil'!N12&gt;0,'E-heavy fuel oil'!N60/'BIFUbC-heavy-or-residual-oil'!N12,1)</f>
        <v>1</v>
      </c>
      <c r="O12" s="299">
        <f>IF('BIFUbC-heavy-or-residual-oil'!O12&gt;0,'E-heavy fuel oil'!O60/'BIFUbC-heavy-or-residual-oil'!O12,1)</f>
        <v>1</v>
      </c>
      <c r="P12" s="299">
        <f>IF('BIFUbC-heavy-or-residual-oil'!P12&gt;0,'E-heavy fuel oil'!P60/'BIFUbC-heavy-or-residual-oil'!P12,1)</f>
        <v>1</v>
      </c>
      <c r="Q12" s="299">
        <f>IF('BIFUbC-heavy-or-residual-oil'!Q12&gt;0,'E-heavy fuel oil'!Q60/'BIFUbC-heavy-or-residual-oil'!Q12,1)</f>
        <v>1</v>
      </c>
      <c r="R12" s="299">
        <f>IF('BIFUbC-heavy-or-residual-oil'!R12&gt;0,'E-heavy fuel oil'!R60/'BIFUbC-heavy-or-residual-oil'!R12,1)</f>
        <v>1</v>
      </c>
      <c r="S12" s="299">
        <f>IF('BIFUbC-heavy-or-residual-oil'!S12&gt;0,'E-heavy fuel oil'!S60/'BIFUbC-heavy-or-residual-oil'!S12,1)</f>
        <v>1</v>
      </c>
      <c r="T12" s="299">
        <f>IF('BIFUbC-heavy-or-residual-oil'!T12&gt;0,'E-heavy fuel oil'!T60/'BIFUbC-heavy-or-residual-oil'!T12,1)</f>
        <v>1</v>
      </c>
      <c r="U12" s="299">
        <f>IF('BIFUbC-heavy-or-residual-oil'!U12&gt;0,'E-heavy fuel oil'!U60/'BIFUbC-heavy-or-residual-oil'!U12,1)</f>
        <v>1</v>
      </c>
      <c r="V12" s="299">
        <f>IF('BIFUbC-heavy-or-residual-oil'!V12&gt;0,'E-heavy fuel oil'!V60/'BIFUbC-heavy-or-residual-oil'!V12,1)</f>
        <v>1</v>
      </c>
      <c r="W12" s="299">
        <f>IF('BIFUbC-heavy-or-residual-oil'!W12&gt;0,'E-heavy fuel oil'!W60/'BIFUbC-heavy-or-residual-oil'!W12,1)</f>
        <v>1</v>
      </c>
      <c r="X12" s="299">
        <f>IF('BIFUbC-heavy-or-residual-oil'!X12&gt;0,'E-heavy fuel oil'!X60/'BIFUbC-heavy-or-residual-oil'!X12,1)</f>
        <v>1</v>
      </c>
      <c r="Y12" s="299">
        <f>IF('BIFUbC-heavy-or-residual-oil'!Y12&gt;0,'E-heavy fuel oil'!Y60/'BIFUbC-heavy-or-residual-oil'!Y12,1)</f>
        <v>1</v>
      </c>
      <c r="Z12" s="299">
        <f>IF('BIFUbC-heavy-or-residual-oil'!Z12&gt;0,'E-heavy fuel oil'!Z60/'BIFUbC-heavy-or-residual-oil'!Z12,1)</f>
        <v>1</v>
      </c>
      <c r="AA12" s="299">
        <f>IF('BIFUbC-heavy-or-residual-oil'!AA12&gt;0,'E-heavy fuel oil'!AA60/'BIFUbC-heavy-or-residual-oil'!AA12,1)</f>
        <v>1</v>
      </c>
      <c r="AB12" s="299">
        <f>IF('BIFUbC-heavy-or-residual-oil'!AB12&gt;0,'E-heavy fuel oil'!AB60/'BIFUbC-heavy-or-residual-oil'!AB12,1)</f>
        <v>1</v>
      </c>
      <c r="AC12" s="299">
        <f>IF('BIFUbC-heavy-or-residual-oil'!AC12&gt;0,'E-heavy fuel oil'!AC60/'BIFUbC-heavy-or-residual-oil'!AC12,1)</f>
        <v>1</v>
      </c>
      <c r="AD12" s="299">
        <f>IF('BIFUbC-heavy-or-residual-oil'!AD12&gt;0,'E-heavy fuel oil'!AD60/'BIFUbC-heavy-or-residual-oil'!AD12,1)</f>
        <v>1</v>
      </c>
      <c r="AE12" s="299">
        <f>IF('BIFUbC-heavy-or-residual-oil'!AE12&gt;0,'E-heavy fuel oil'!AE60/'BIFUbC-heavy-or-residual-oil'!AE12,1)</f>
        <v>1</v>
      </c>
      <c r="AF12" s="299">
        <f>IF('BIFUbC-heavy-or-residual-oil'!AF12&gt;0,'E-heavy fuel oil'!AF60/'BIFUbC-heavy-or-residual-oil'!AF12,1)</f>
        <v>1</v>
      </c>
      <c r="AG12" s="299">
        <f>IF('BIFUbC-heavy-or-residual-oil'!AG12&gt;0,'E-heavy fuel oil'!AG60/'BIFUbC-heavy-or-residual-oil'!AG12,1)</f>
        <v>1</v>
      </c>
      <c r="AH12" s="299">
        <f>IF('BIFUbC-heavy-or-residual-oil'!AH12&gt;0,'E-heavy fuel oil'!AH60/'BIFUbC-heavy-or-residual-oil'!AH12,1)</f>
        <v>1</v>
      </c>
      <c r="AI12" s="299">
        <f>IF('BIFUbC-heavy-or-residual-oil'!AI12&gt;0,'E-heavy fuel oil'!AI60/'BIFUbC-heavy-or-residual-oil'!AI12,1)</f>
        <v>1</v>
      </c>
      <c r="AJ12" s="299">
        <f>IF('BIFUbC-heavy-or-residual-oil'!AJ12&gt;0,'E-heavy fuel oil'!AJ60/'BIFUbC-heavy-or-residual-oil'!AJ12,1)</f>
        <v>1</v>
      </c>
      <c r="AK12" s="299">
        <f>IF('BIFUbC-heavy-or-residual-oil'!AK12&gt;0,'E-heavy fuel oil'!AK60/'BIFUbC-heavy-or-residual-oil'!AK12,1)</f>
        <v>1</v>
      </c>
      <c r="AL12" s="299">
        <f>IF('BIFUbC-heavy-or-residual-oil'!AL12&gt;0,'E-heavy fuel oil'!AL60/'BIFUbC-heavy-or-residual-oil'!AL12,1)</f>
        <v>1</v>
      </c>
      <c r="AM12" s="299">
        <f>IF('BIFUbC-heavy-or-residual-oil'!AM12&gt;0,'E-heavy fuel oil'!AM60/'BIFUbC-heavy-or-residual-oil'!AM12,1)</f>
        <v>1</v>
      </c>
      <c r="AN12" s="299">
        <f>IF('BIFUbC-heavy-or-residual-oil'!AN12&gt;0,'E-heavy fuel oil'!AN60/'BIFUbC-heavy-or-residual-oil'!AN12,1)</f>
        <v>1</v>
      </c>
      <c r="AO12" s="299">
        <f>IF('BIFUbC-heavy-or-residual-oil'!AO12&gt;0,'E-heavy fuel oil'!AO60/'BIFUbC-heavy-or-residual-oil'!AO12,1)</f>
        <v>1</v>
      </c>
      <c r="AP12" s="299">
        <f>IF('BIFUbC-heavy-or-residual-oil'!AP12&gt;0,'E-heavy fuel oil'!AP60/'BIFUbC-heavy-or-residual-oil'!AP12,1)</f>
        <v>1</v>
      </c>
      <c r="AQ12" s="299">
        <f>IF('BIFUbC-heavy-or-residual-oil'!AQ12&gt;0,'E-heavy fuel oil'!AQ60/'BIFUbC-heavy-or-residual-oil'!AQ12,1)</f>
        <v>1</v>
      </c>
    </row>
    <row r="13" spans="1:43" x14ac:dyDescent="0.2">
      <c r="A13" s="299" t="s">
        <v>100</v>
      </c>
      <c r="B13" s="299">
        <f>IF('BIFUbC-heavy-or-residual-oil'!B13&gt;0,'E-heavy fuel oil'!B61/'BIFUbC-heavy-or-residual-oil'!B13,1)</f>
        <v>1</v>
      </c>
      <c r="C13" s="299">
        <f>IF('BIFUbC-heavy-or-residual-oil'!C13&gt;0,'E-heavy fuel oil'!C61/'BIFUbC-heavy-or-residual-oil'!C13,1)</f>
        <v>1</v>
      </c>
      <c r="D13" s="299">
        <f>IF('BIFUbC-heavy-or-residual-oil'!D13&gt;0,'E-heavy fuel oil'!D61/'BIFUbC-heavy-or-residual-oil'!D13,1)</f>
        <v>1</v>
      </c>
      <c r="E13" s="299">
        <f>IF('BIFUbC-heavy-or-residual-oil'!E13&gt;0,'E-heavy fuel oil'!E61/'BIFUbC-heavy-or-residual-oil'!E13,1)</f>
        <v>1</v>
      </c>
      <c r="F13" s="299">
        <f>IF('BIFUbC-heavy-or-residual-oil'!F13&gt;0,'E-heavy fuel oil'!F61/'BIFUbC-heavy-or-residual-oil'!F13,1)</f>
        <v>1</v>
      </c>
      <c r="G13" s="299">
        <f>IF('BIFUbC-heavy-or-residual-oil'!G13&gt;0,'E-heavy fuel oil'!G61/'BIFUbC-heavy-or-residual-oil'!G13,1)</f>
        <v>1</v>
      </c>
      <c r="H13" s="299">
        <f>IF('BIFUbC-heavy-or-residual-oil'!H13&gt;0,'E-heavy fuel oil'!H61/'BIFUbC-heavy-or-residual-oil'!H13,1)</f>
        <v>1</v>
      </c>
      <c r="I13" s="299">
        <f>IF('BIFUbC-heavy-or-residual-oil'!I13&gt;0,'E-heavy fuel oil'!I61/'BIFUbC-heavy-or-residual-oil'!I13,1)</f>
        <v>1</v>
      </c>
      <c r="J13" s="299">
        <f>IF('BIFUbC-heavy-or-residual-oil'!J13&gt;0,'E-heavy fuel oil'!J61/'BIFUbC-heavy-or-residual-oil'!J13,1)</f>
        <v>1</v>
      </c>
      <c r="K13" s="299">
        <f>IF('BIFUbC-heavy-or-residual-oil'!K13&gt;0,'E-heavy fuel oil'!K61/'BIFUbC-heavy-or-residual-oil'!K13,1)</f>
        <v>1</v>
      </c>
      <c r="L13" s="299">
        <f>IF('BIFUbC-heavy-or-residual-oil'!L13&gt;0,'E-heavy fuel oil'!L61/'BIFUbC-heavy-or-residual-oil'!L13,1)</f>
        <v>1</v>
      </c>
      <c r="M13" s="299">
        <f>IF('BIFUbC-heavy-or-residual-oil'!M13&gt;0,'E-heavy fuel oil'!M61/'BIFUbC-heavy-or-residual-oil'!M13,1)</f>
        <v>1</v>
      </c>
      <c r="N13" s="299">
        <f>IF('BIFUbC-heavy-or-residual-oil'!N13&gt;0,'E-heavy fuel oil'!N61/'BIFUbC-heavy-or-residual-oil'!N13,1)</f>
        <v>1</v>
      </c>
      <c r="O13" s="299">
        <f>IF('BIFUbC-heavy-or-residual-oil'!O13&gt;0,'E-heavy fuel oil'!O61/'BIFUbC-heavy-or-residual-oil'!O13,1)</f>
        <v>1</v>
      </c>
      <c r="P13" s="299">
        <f>IF('BIFUbC-heavy-or-residual-oil'!P13&gt;0,'E-heavy fuel oil'!P61/'BIFUbC-heavy-or-residual-oil'!P13,1)</f>
        <v>1</v>
      </c>
      <c r="Q13" s="299">
        <f>IF('BIFUbC-heavy-or-residual-oil'!Q13&gt;0,'E-heavy fuel oil'!Q61/'BIFUbC-heavy-or-residual-oil'!Q13,1)</f>
        <v>1</v>
      </c>
      <c r="R13" s="299">
        <f>IF('BIFUbC-heavy-or-residual-oil'!R13&gt;0,'E-heavy fuel oil'!R61/'BIFUbC-heavy-or-residual-oil'!R13,1)</f>
        <v>1</v>
      </c>
      <c r="S13" s="299">
        <f>IF('BIFUbC-heavy-or-residual-oil'!S13&gt;0,'E-heavy fuel oil'!S61/'BIFUbC-heavy-or-residual-oil'!S13,1)</f>
        <v>1</v>
      </c>
      <c r="T13" s="299">
        <f>IF('BIFUbC-heavy-or-residual-oil'!T13&gt;0,'E-heavy fuel oil'!T61/'BIFUbC-heavy-or-residual-oil'!T13,1)</f>
        <v>1</v>
      </c>
      <c r="U13" s="299">
        <f>IF('BIFUbC-heavy-or-residual-oil'!U13&gt;0,'E-heavy fuel oil'!U61/'BIFUbC-heavy-or-residual-oil'!U13,1)</f>
        <v>1</v>
      </c>
      <c r="V13" s="299">
        <f>IF('BIFUbC-heavy-or-residual-oil'!V13&gt;0,'E-heavy fuel oil'!V61/'BIFUbC-heavy-or-residual-oil'!V13,1)</f>
        <v>1</v>
      </c>
      <c r="W13" s="299">
        <f>IF('BIFUbC-heavy-or-residual-oil'!W13&gt;0,'E-heavy fuel oil'!W61/'BIFUbC-heavy-or-residual-oil'!W13,1)</f>
        <v>1</v>
      </c>
      <c r="X13" s="299">
        <f>IF('BIFUbC-heavy-or-residual-oil'!X13&gt;0,'E-heavy fuel oil'!X61/'BIFUbC-heavy-or-residual-oil'!X13,1)</f>
        <v>1</v>
      </c>
      <c r="Y13" s="299">
        <f>IF('BIFUbC-heavy-or-residual-oil'!Y13&gt;0,'E-heavy fuel oil'!Y61/'BIFUbC-heavy-or-residual-oil'!Y13,1)</f>
        <v>1</v>
      </c>
      <c r="Z13" s="299">
        <f>IF('BIFUbC-heavy-or-residual-oil'!Z13&gt;0,'E-heavy fuel oil'!Z61/'BIFUbC-heavy-or-residual-oil'!Z13,1)</f>
        <v>1</v>
      </c>
      <c r="AA13" s="299">
        <f>IF('BIFUbC-heavy-or-residual-oil'!AA13&gt;0,'E-heavy fuel oil'!AA61/'BIFUbC-heavy-or-residual-oil'!AA13,1)</f>
        <v>1</v>
      </c>
      <c r="AB13" s="299">
        <f>IF('BIFUbC-heavy-or-residual-oil'!AB13&gt;0,'E-heavy fuel oil'!AB61/'BIFUbC-heavy-or-residual-oil'!AB13,1)</f>
        <v>1</v>
      </c>
      <c r="AC13" s="299">
        <f>IF('BIFUbC-heavy-or-residual-oil'!AC13&gt;0,'E-heavy fuel oil'!AC61/'BIFUbC-heavy-or-residual-oil'!AC13,1)</f>
        <v>1</v>
      </c>
      <c r="AD13" s="299">
        <f>IF('BIFUbC-heavy-or-residual-oil'!AD13&gt;0,'E-heavy fuel oil'!AD61/'BIFUbC-heavy-or-residual-oil'!AD13,1)</f>
        <v>1</v>
      </c>
      <c r="AE13" s="299">
        <f>IF('BIFUbC-heavy-or-residual-oil'!AE13&gt;0,'E-heavy fuel oil'!AE61/'BIFUbC-heavy-or-residual-oil'!AE13,1)</f>
        <v>1</v>
      </c>
      <c r="AF13" s="299">
        <f>IF('BIFUbC-heavy-or-residual-oil'!AF13&gt;0,'E-heavy fuel oil'!AF61/'BIFUbC-heavy-or-residual-oil'!AF13,1)</f>
        <v>1</v>
      </c>
      <c r="AG13" s="299">
        <f>IF('BIFUbC-heavy-or-residual-oil'!AG13&gt;0,'E-heavy fuel oil'!AG61/'BIFUbC-heavy-or-residual-oil'!AG13,1)</f>
        <v>1</v>
      </c>
      <c r="AH13" s="299">
        <f>IF('BIFUbC-heavy-or-residual-oil'!AH13&gt;0,'E-heavy fuel oil'!AH61/'BIFUbC-heavy-or-residual-oil'!AH13,1)</f>
        <v>1</v>
      </c>
      <c r="AI13" s="299">
        <f>IF('BIFUbC-heavy-or-residual-oil'!AI13&gt;0,'E-heavy fuel oil'!AI61/'BIFUbC-heavy-or-residual-oil'!AI13,1)</f>
        <v>1</v>
      </c>
      <c r="AJ13" s="299">
        <f>IF('BIFUbC-heavy-or-residual-oil'!AJ13&gt;0,'E-heavy fuel oil'!AJ61/'BIFUbC-heavy-or-residual-oil'!AJ13,1)</f>
        <v>1</v>
      </c>
      <c r="AK13" s="299">
        <f>IF('BIFUbC-heavy-or-residual-oil'!AK13&gt;0,'E-heavy fuel oil'!AK61/'BIFUbC-heavy-or-residual-oil'!AK13,1)</f>
        <v>1</v>
      </c>
      <c r="AL13" s="299">
        <f>IF('BIFUbC-heavy-or-residual-oil'!AL13&gt;0,'E-heavy fuel oil'!AL61/'BIFUbC-heavy-or-residual-oil'!AL13,1)</f>
        <v>1</v>
      </c>
      <c r="AM13" s="299">
        <f>IF('BIFUbC-heavy-or-residual-oil'!AM13&gt;0,'E-heavy fuel oil'!AM61/'BIFUbC-heavy-or-residual-oil'!AM13,1)</f>
        <v>1</v>
      </c>
      <c r="AN13" s="299">
        <f>IF('BIFUbC-heavy-or-residual-oil'!AN13&gt;0,'E-heavy fuel oil'!AN61/'BIFUbC-heavy-or-residual-oil'!AN13,1)</f>
        <v>1</v>
      </c>
      <c r="AO13" s="299">
        <f>IF('BIFUbC-heavy-or-residual-oil'!AO13&gt;0,'E-heavy fuel oil'!AO61/'BIFUbC-heavy-or-residual-oil'!AO13,1)</f>
        <v>1</v>
      </c>
      <c r="AP13" s="299">
        <f>IF('BIFUbC-heavy-or-residual-oil'!AP13&gt;0,'E-heavy fuel oil'!AP61/'BIFUbC-heavy-or-residual-oil'!AP13,1)</f>
        <v>1</v>
      </c>
      <c r="AQ13" s="299">
        <f>IF('BIFUbC-heavy-or-residual-oil'!AQ13&gt;0,'E-heavy fuel oil'!AQ61/'BIFUbC-heavy-or-residual-oil'!AQ13,1)</f>
        <v>1</v>
      </c>
    </row>
    <row r="14" spans="1:43" x14ac:dyDescent="0.2">
      <c r="A14" s="299" t="s">
        <v>101</v>
      </c>
      <c r="B14" s="299">
        <f>IF('BIFUbC-heavy-or-residual-oil'!B14&gt;0,'E-heavy fuel oil'!B62/'BIFUbC-heavy-or-residual-oil'!B14,1)</f>
        <v>0.20310871395527497</v>
      </c>
      <c r="C14" s="299">
        <f>IF('BIFUbC-heavy-or-residual-oil'!C14&gt;0,'E-heavy fuel oil'!C62/'BIFUbC-heavy-or-residual-oil'!C14,1)</f>
        <v>0.16191672847342314</v>
      </c>
      <c r="D14" s="299">
        <f>IF('BIFUbC-heavy-or-residual-oil'!D14&gt;0,'E-heavy fuel oil'!D62/'BIFUbC-heavy-or-residual-oil'!D14,1)</f>
        <v>0.18833732397424516</v>
      </c>
      <c r="E14" s="299">
        <f>IF('BIFUbC-heavy-or-residual-oil'!E14&gt;0,'E-heavy fuel oil'!E62/'BIFUbC-heavy-or-residual-oil'!E14,1)</f>
        <v>0.19161823109729498</v>
      </c>
      <c r="F14" s="299">
        <f>IF('BIFUbC-heavy-or-residual-oil'!F14&gt;0,'E-heavy fuel oil'!F62/'BIFUbC-heavy-or-residual-oil'!F14,1)</f>
        <v>0.20001500752289952</v>
      </c>
      <c r="G14" s="299">
        <f>IF('BIFUbC-heavy-or-residual-oil'!G14&gt;0,'E-heavy fuel oil'!G62/'BIFUbC-heavy-or-residual-oil'!G14,1)</f>
        <v>0.20320146713689613</v>
      </c>
      <c r="H14" s="299">
        <f>IF('BIFUbC-heavy-or-residual-oil'!H14&gt;0,'E-heavy fuel oil'!H62/'BIFUbC-heavy-or-residual-oil'!H14,1)</f>
        <v>0.20544219742068434</v>
      </c>
      <c r="I14" s="299">
        <f>IF('BIFUbC-heavy-or-residual-oil'!I14&gt;0,'E-heavy fuel oil'!I62/'BIFUbC-heavy-or-residual-oil'!I14,1)</f>
        <v>0.21311872269281021</v>
      </c>
      <c r="J14" s="299">
        <f>IF('BIFUbC-heavy-or-residual-oil'!J14&gt;0,'E-heavy fuel oil'!J62/'BIFUbC-heavy-or-residual-oil'!J14,1)</f>
        <v>0.21147556737339188</v>
      </c>
      <c r="K14" s="299">
        <f>IF('BIFUbC-heavy-or-residual-oil'!K14&gt;0,'E-heavy fuel oil'!K62/'BIFUbC-heavy-or-residual-oil'!K14,1)</f>
        <v>0.21075314882313173</v>
      </c>
      <c r="L14" s="299">
        <f>IF('BIFUbC-heavy-or-residual-oil'!L14&gt;0,'E-heavy fuel oil'!L62/'BIFUbC-heavy-or-residual-oil'!L14,1)</f>
        <v>0.20640688825146025</v>
      </c>
      <c r="M14" s="299">
        <f>IF('BIFUbC-heavy-or-residual-oil'!M14&gt;0,'E-heavy fuel oil'!M62/'BIFUbC-heavy-or-residual-oil'!M14,1)</f>
        <v>0.1997828635870002</v>
      </c>
      <c r="N14" s="299">
        <f>IF('BIFUbC-heavy-or-residual-oil'!N14&gt;0,'E-heavy fuel oil'!N62/'BIFUbC-heavy-or-residual-oil'!N14,1)</f>
        <v>0.19838336094672557</v>
      </c>
      <c r="O14" s="299">
        <f>IF('BIFUbC-heavy-or-residual-oil'!O14&gt;0,'E-heavy fuel oil'!O62/'BIFUbC-heavy-or-residual-oil'!O14,1)</f>
        <v>0.19697996272101456</v>
      </c>
      <c r="P14" s="299">
        <f>IF('BIFUbC-heavy-or-residual-oil'!P14&gt;0,'E-heavy fuel oil'!P62/'BIFUbC-heavy-or-residual-oil'!P14,1)</f>
        <v>0.19557265361515816</v>
      </c>
      <c r="Q14" s="299">
        <f>IF('BIFUbC-heavy-or-residual-oil'!Q14&gt;0,'E-heavy fuel oil'!Q62/'BIFUbC-heavy-or-residual-oil'!Q14,1)</f>
        <v>0.19416141825590763</v>
      </c>
      <c r="R14" s="299">
        <f>IF('BIFUbC-heavy-or-residual-oil'!R14&gt;0,'E-heavy fuel oil'!R62/'BIFUbC-heavy-or-residual-oil'!R14,1)</f>
        <v>0.19274624119097353</v>
      </c>
      <c r="S14" s="299">
        <f>IF('BIFUbC-heavy-or-residual-oil'!S14&gt;0,'E-heavy fuel oil'!S62/'BIFUbC-heavy-or-residual-oil'!S14,1)</f>
        <v>0.19280577114915523</v>
      </c>
      <c r="T14" s="299">
        <f>IF('BIFUbC-heavy-or-residual-oil'!T14&gt;0,'E-heavy fuel oil'!T62/'BIFUbC-heavy-or-residual-oil'!T14,1)</f>
        <v>0.19286525489392026</v>
      </c>
      <c r="U14" s="299">
        <f>IF('BIFUbC-heavy-or-residual-oil'!U14&gt;0,'E-heavy fuel oil'!U62/'BIFUbC-heavy-or-residual-oil'!U14,1)</f>
        <v>0.19292469244529226</v>
      </c>
      <c r="V14" s="299">
        <f>IF('BIFUbC-heavy-or-residual-oil'!V14&gt;0,'E-heavy fuel oil'!V62/'BIFUbC-heavy-or-residual-oil'!V14,1)</f>
        <v>0.19298408382327584</v>
      </c>
      <c r="W14" s="299">
        <f>IF('BIFUbC-heavy-or-residual-oil'!W14&gt;0,'E-heavy fuel oil'!W62/'BIFUbC-heavy-or-residual-oil'!W14,1)</f>
        <v>0.19304342904785629</v>
      </c>
      <c r="X14" s="299">
        <f>IF('BIFUbC-heavy-or-residual-oil'!X14&gt;0,'E-heavy fuel oil'!X62/'BIFUbC-heavy-or-residual-oil'!X14,1)</f>
        <v>0.19310272813899995</v>
      </c>
      <c r="Y14" s="299">
        <f>IF('BIFUbC-heavy-or-residual-oil'!Y14&gt;0,'E-heavy fuel oil'!Y62/'BIFUbC-heavy-or-residual-oil'!Y14,1)</f>
        <v>0.19316198111665397</v>
      </c>
      <c r="Z14" s="299">
        <f>IF('BIFUbC-heavy-or-residual-oil'!Z14&gt;0,'E-heavy fuel oil'!Z62/'BIFUbC-heavy-or-residual-oil'!Z14,1)</f>
        <v>0.19322118800074611</v>
      </c>
      <c r="AA14" s="299">
        <f>IF('BIFUbC-heavy-or-residual-oil'!AA14&gt;0,'E-heavy fuel oil'!AA62/'BIFUbC-heavy-or-residual-oil'!AA14,1)</f>
        <v>0.19328034881118539</v>
      </c>
      <c r="AB14" s="299">
        <f>IF('BIFUbC-heavy-or-residual-oil'!AB14&gt;0,'E-heavy fuel oil'!AB62/'BIFUbC-heavy-or-residual-oil'!AB14,1)</f>
        <v>0.19333946356786139</v>
      </c>
      <c r="AC14" s="299">
        <f>IF('BIFUbC-heavy-or-residual-oil'!AC14&gt;0,'E-heavy fuel oil'!AC62/'BIFUbC-heavy-or-residual-oil'!AC14,1)</f>
        <v>0.19339853229064469</v>
      </c>
      <c r="AD14" s="299">
        <f>IF('BIFUbC-heavy-or-residual-oil'!AD14&gt;0,'E-heavy fuel oil'!AD62/'BIFUbC-heavy-or-residual-oil'!AD14,1)</f>
        <v>0.19345755499938705</v>
      </c>
      <c r="AE14" s="299">
        <f>IF('BIFUbC-heavy-or-residual-oil'!AE14&gt;0,'E-heavy fuel oil'!AE62/'BIFUbC-heavy-or-residual-oil'!AE14,1)</f>
        <v>0.19351653171392086</v>
      </c>
      <c r="AF14" s="299">
        <f>IF('BIFUbC-heavy-or-residual-oil'!AF14&gt;0,'E-heavy fuel oil'!AF62/'BIFUbC-heavy-or-residual-oil'!AF14,1)</f>
        <v>0.19357546245405968</v>
      </c>
      <c r="AG14" s="299">
        <f>IF('BIFUbC-heavy-or-residual-oil'!AG14&gt;0,'E-heavy fuel oil'!AG62/'BIFUbC-heavy-or-residual-oil'!AG14,1)</f>
        <v>0.19363434723959794</v>
      </c>
      <c r="AH14" s="299">
        <f>IF('BIFUbC-heavy-or-residual-oil'!AH14&gt;0,'E-heavy fuel oil'!AH62/'BIFUbC-heavy-or-residual-oil'!AH14,1)</f>
        <v>0.19369318609031111</v>
      </c>
      <c r="AI14" s="299">
        <f>IF('BIFUbC-heavy-or-residual-oil'!AI14&gt;0,'E-heavy fuel oil'!AI62/'BIFUbC-heavy-or-residual-oil'!AI14,1)</f>
        <v>0.19375197902595581</v>
      </c>
      <c r="AJ14" s="299">
        <f>IF('BIFUbC-heavy-or-residual-oil'!AJ14&gt;0,'E-heavy fuel oil'!AJ62/'BIFUbC-heavy-or-residual-oil'!AJ14,1)</f>
        <v>0.19381072606626942</v>
      </c>
      <c r="AK14" s="299">
        <f>IF('BIFUbC-heavy-or-residual-oil'!AK14&gt;0,'E-heavy fuel oil'!AK62/'BIFUbC-heavy-or-residual-oil'!AK14,1)</f>
        <v>0.1938694272309707</v>
      </c>
      <c r="AL14" s="299">
        <f>IF('BIFUbC-heavy-or-residual-oil'!AL14&gt;0,'E-heavy fuel oil'!AL62/'BIFUbC-heavy-or-residual-oil'!AL14,1)</f>
        <v>0.19392808253975907</v>
      </c>
      <c r="AM14" s="299">
        <f>IF('BIFUbC-heavy-or-residual-oil'!AM14&gt;0,'E-heavy fuel oil'!AM62/'BIFUbC-heavy-or-residual-oil'!AM14,1)</f>
        <v>0.19398669201231555</v>
      </c>
      <c r="AN14" s="299">
        <f>IF('BIFUbC-heavy-or-residual-oil'!AN14&gt;0,'E-heavy fuel oil'!AN62/'BIFUbC-heavy-or-residual-oil'!AN14,1)</f>
        <v>0.19404525566830172</v>
      </c>
      <c r="AO14" s="299">
        <f>IF('BIFUbC-heavy-or-residual-oil'!AO14&gt;0,'E-heavy fuel oil'!AO62/'BIFUbC-heavy-or-residual-oil'!AO14,1)</f>
        <v>0.1941037735273608</v>
      </c>
      <c r="AP14" s="299">
        <f>IF('BIFUbC-heavy-or-residual-oil'!AP14&gt;0,'E-heavy fuel oil'!AP62/'BIFUbC-heavy-or-residual-oil'!AP14,1)</f>
        <v>0.19416224560911666</v>
      </c>
      <c r="AQ14" s="299">
        <f>IF('BIFUbC-heavy-or-residual-oil'!AQ14&gt;0,'E-heavy fuel oil'!AQ62/'BIFUbC-heavy-or-residual-oil'!AQ14,1)</f>
        <v>0.19420721583467421</v>
      </c>
    </row>
    <row r="15" spans="1:43" x14ac:dyDescent="0.2">
      <c r="A15" s="299" t="s">
        <v>102</v>
      </c>
      <c r="B15" s="299">
        <f>IF('BIFUbC-heavy-or-residual-oil'!B15&gt;0,'E-heavy fuel oil'!B63/'BIFUbC-heavy-or-residual-oil'!B15,1)</f>
        <v>1</v>
      </c>
      <c r="C15" s="299">
        <f>IF('BIFUbC-heavy-or-residual-oil'!C15&gt;0,'E-heavy fuel oil'!C63/'BIFUbC-heavy-or-residual-oil'!C15,1)</f>
        <v>1</v>
      </c>
      <c r="D15" s="299">
        <f>IF('BIFUbC-heavy-or-residual-oil'!D15&gt;0,'E-heavy fuel oil'!D63/'BIFUbC-heavy-or-residual-oil'!D15,1)</f>
        <v>1</v>
      </c>
      <c r="E15" s="299">
        <f>IF('BIFUbC-heavy-or-residual-oil'!E15&gt;0,'E-heavy fuel oil'!E63/'BIFUbC-heavy-or-residual-oil'!E15,1)</f>
        <v>1</v>
      </c>
      <c r="F15" s="299">
        <f>IF('BIFUbC-heavy-or-residual-oil'!F15&gt;0,'E-heavy fuel oil'!F63/'BIFUbC-heavy-or-residual-oil'!F15,1)</f>
        <v>1</v>
      </c>
      <c r="G15" s="299">
        <f>IF('BIFUbC-heavy-or-residual-oil'!G15&gt;0,'E-heavy fuel oil'!G63/'BIFUbC-heavy-or-residual-oil'!G15,1)</f>
        <v>1</v>
      </c>
      <c r="H15" s="299">
        <f>IF('BIFUbC-heavy-or-residual-oil'!H15&gt;0,'E-heavy fuel oil'!H63/'BIFUbC-heavy-or-residual-oil'!H15,1)</f>
        <v>1</v>
      </c>
      <c r="I15" s="299">
        <f>IF('BIFUbC-heavy-or-residual-oil'!I15&gt;0,'E-heavy fuel oil'!I63/'BIFUbC-heavy-or-residual-oil'!I15,1)</f>
        <v>1</v>
      </c>
      <c r="J15" s="299">
        <f>IF('BIFUbC-heavy-or-residual-oil'!J15&gt;0,'E-heavy fuel oil'!J63/'BIFUbC-heavy-or-residual-oil'!J15,1)</f>
        <v>1</v>
      </c>
      <c r="K15" s="299">
        <f>IF('BIFUbC-heavy-or-residual-oil'!K15&gt;0,'E-heavy fuel oil'!K63/'BIFUbC-heavy-or-residual-oil'!K15,1)</f>
        <v>1</v>
      </c>
      <c r="L15" s="299">
        <f>IF('BIFUbC-heavy-or-residual-oil'!L15&gt;0,'E-heavy fuel oil'!L63/'BIFUbC-heavy-or-residual-oil'!L15,1)</f>
        <v>1</v>
      </c>
      <c r="M15" s="299">
        <f>IF('BIFUbC-heavy-or-residual-oil'!M15&gt;0,'E-heavy fuel oil'!M63/'BIFUbC-heavy-or-residual-oil'!M15,1)</f>
        <v>1</v>
      </c>
      <c r="N15" s="299">
        <f>IF('BIFUbC-heavy-or-residual-oil'!N15&gt;0,'E-heavy fuel oil'!N63/'BIFUbC-heavy-or-residual-oil'!N15,1)</f>
        <v>1</v>
      </c>
      <c r="O15" s="299">
        <f>IF('BIFUbC-heavy-or-residual-oil'!O15&gt;0,'E-heavy fuel oil'!O63/'BIFUbC-heavy-or-residual-oil'!O15,1)</f>
        <v>1</v>
      </c>
      <c r="P15" s="299">
        <f>IF('BIFUbC-heavy-or-residual-oil'!P15&gt;0,'E-heavy fuel oil'!P63/'BIFUbC-heavy-or-residual-oil'!P15,1)</f>
        <v>1</v>
      </c>
      <c r="Q15" s="299">
        <f>IF('BIFUbC-heavy-or-residual-oil'!Q15&gt;0,'E-heavy fuel oil'!Q63/'BIFUbC-heavy-or-residual-oil'!Q15,1)</f>
        <v>1</v>
      </c>
      <c r="R15" s="299">
        <f>IF('BIFUbC-heavy-or-residual-oil'!R15&gt;0,'E-heavy fuel oil'!R63/'BIFUbC-heavy-or-residual-oil'!R15,1)</f>
        <v>1</v>
      </c>
      <c r="S15" s="299">
        <f>IF('BIFUbC-heavy-or-residual-oil'!S15&gt;0,'E-heavy fuel oil'!S63/'BIFUbC-heavy-or-residual-oil'!S15,1)</f>
        <v>1</v>
      </c>
      <c r="T15" s="299">
        <f>IF('BIFUbC-heavy-or-residual-oil'!T15&gt;0,'E-heavy fuel oil'!T63/'BIFUbC-heavy-or-residual-oil'!T15,1)</f>
        <v>1</v>
      </c>
      <c r="U15" s="299">
        <f>IF('BIFUbC-heavy-or-residual-oil'!U15&gt;0,'E-heavy fuel oil'!U63/'BIFUbC-heavy-or-residual-oil'!U15,1)</f>
        <v>1</v>
      </c>
      <c r="V15" s="299">
        <f>IF('BIFUbC-heavy-or-residual-oil'!V15&gt;0,'E-heavy fuel oil'!V63/'BIFUbC-heavy-or-residual-oil'!V15,1)</f>
        <v>1</v>
      </c>
      <c r="W15" s="299">
        <f>IF('BIFUbC-heavy-or-residual-oil'!W15&gt;0,'E-heavy fuel oil'!W63/'BIFUbC-heavy-or-residual-oil'!W15,1)</f>
        <v>1</v>
      </c>
      <c r="X15" s="299">
        <f>IF('BIFUbC-heavy-or-residual-oil'!X15&gt;0,'E-heavy fuel oil'!X63/'BIFUbC-heavy-or-residual-oil'!X15,1)</f>
        <v>1</v>
      </c>
      <c r="Y15" s="299">
        <f>IF('BIFUbC-heavy-or-residual-oil'!Y15&gt;0,'E-heavy fuel oil'!Y63/'BIFUbC-heavy-or-residual-oil'!Y15,1)</f>
        <v>1</v>
      </c>
      <c r="Z15" s="299">
        <f>IF('BIFUbC-heavy-or-residual-oil'!Z15&gt;0,'E-heavy fuel oil'!Z63/'BIFUbC-heavy-or-residual-oil'!Z15,1)</f>
        <v>1</v>
      </c>
      <c r="AA15" s="299">
        <f>IF('BIFUbC-heavy-or-residual-oil'!AA15&gt;0,'E-heavy fuel oil'!AA63/'BIFUbC-heavy-or-residual-oil'!AA15,1)</f>
        <v>1</v>
      </c>
      <c r="AB15" s="299">
        <f>IF('BIFUbC-heavy-or-residual-oil'!AB15&gt;0,'E-heavy fuel oil'!AB63/'BIFUbC-heavy-or-residual-oil'!AB15,1)</f>
        <v>1</v>
      </c>
      <c r="AC15" s="299">
        <f>IF('BIFUbC-heavy-or-residual-oil'!AC15&gt;0,'E-heavy fuel oil'!AC63/'BIFUbC-heavy-or-residual-oil'!AC15,1)</f>
        <v>1</v>
      </c>
      <c r="AD15" s="299">
        <f>IF('BIFUbC-heavy-or-residual-oil'!AD15&gt;0,'E-heavy fuel oil'!AD63/'BIFUbC-heavy-or-residual-oil'!AD15,1)</f>
        <v>1</v>
      </c>
      <c r="AE15" s="299">
        <f>IF('BIFUbC-heavy-or-residual-oil'!AE15&gt;0,'E-heavy fuel oil'!AE63/'BIFUbC-heavy-or-residual-oil'!AE15,1)</f>
        <v>1</v>
      </c>
      <c r="AF15" s="299">
        <f>IF('BIFUbC-heavy-or-residual-oil'!AF15&gt;0,'E-heavy fuel oil'!AF63/'BIFUbC-heavy-or-residual-oil'!AF15,1)</f>
        <v>1</v>
      </c>
      <c r="AG15" s="299">
        <f>IF('BIFUbC-heavy-or-residual-oil'!AG15&gt;0,'E-heavy fuel oil'!AG63/'BIFUbC-heavy-or-residual-oil'!AG15,1)</f>
        <v>1</v>
      </c>
      <c r="AH15" s="299">
        <f>IF('BIFUbC-heavy-or-residual-oil'!AH15&gt;0,'E-heavy fuel oil'!AH63/'BIFUbC-heavy-or-residual-oil'!AH15,1)</f>
        <v>1</v>
      </c>
      <c r="AI15" s="299">
        <f>IF('BIFUbC-heavy-or-residual-oil'!AI15&gt;0,'E-heavy fuel oil'!AI63/'BIFUbC-heavy-or-residual-oil'!AI15,1)</f>
        <v>1</v>
      </c>
      <c r="AJ15" s="299">
        <f>IF('BIFUbC-heavy-or-residual-oil'!AJ15&gt;0,'E-heavy fuel oil'!AJ63/'BIFUbC-heavy-or-residual-oil'!AJ15,1)</f>
        <v>1</v>
      </c>
      <c r="AK15" s="299">
        <f>IF('BIFUbC-heavy-or-residual-oil'!AK15&gt;0,'E-heavy fuel oil'!AK63/'BIFUbC-heavy-or-residual-oil'!AK15,1)</f>
        <v>1</v>
      </c>
      <c r="AL15" s="299">
        <f>IF('BIFUbC-heavy-or-residual-oil'!AL15&gt;0,'E-heavy fuel oil'!AL63/'BIFUbC-heavy-or-residual-oil'!AL15,1)</f>
        <v>1</v>
      </c>
      <c r="AM15" s="299">
        <f>IF('BIFUbC-heavy-or-residual-oil'!AM15&gt;0,'E-heavy fuel oil'!AM63/'BIFUbC-heavy-or-residual-oil'!AM15,1)</f>
        <v>1</v>
      </c>
      <c r="AN15" s="299">
        <f>IF('BIFUbC-heavy-or-residual-oil'!AN15&gt;0,'E-heavy fuel oil'!AN63/'BIFUbC-heavy-or-residual-oil'!AN15,1)</f>
        <v>1</v>
      </c>
      <c r="AO15" s="299">
        <f>IF('BIFUbC-heavy-or-residual-oil'!AO15&gt;0,'E-heavy fuel oil'!AO63/'BIFUbC-heavy-or-residual-oil'!AO15,1)</f>
        <v>1</v>
      </c>
      <c r="AP15" s="299">
        <f>IF('BIFUbC-heavy-or-residual-oil'!AP15&gt;0,'E-heavy fuel oil'!AP63/'BIFUbC-heavy-or-residual-oil'!AP15,1)</f>
        <v>1</v>
      </c>
      <c r="AQ15" s="299">
        <f>IF('BIFUbC-heavy-or-residual-oil'!AQ15&gt;0,'E-heavy fuel oil'!AQ63/'BIFUbC-heavy-or-residual-oil'!AQ15,1)</f>
        <v>1</v>
      </c>
    </row>
    <row r="16" spans="1:43" x14ac:dyDescent="0.2">
      <c r="A16" s="299" t="s">
        <v>103</v>
      </c>
      <c r="B16" s="299">
        <f>IF('BIFUbC-heavy-or-residual-oil'!B16&gt;0,'E-heavy fuel oil'!B64/'BIFUbC-heavy-or-residual-oil'!B16,1)</f>
        <v>0.26549292743552533</v>
      </c>
      <c r="C16" s="299">
        <f>IF('BIFUbC-heavy-or-residual-oil'!C16&gt;0,'E-heavy fuel oil'!C64/'BIFUbC-heavy-or-residual-oil'!C16,1)</f>
        <v>0.25411070602650654</v>
      </c>
      <c r="D16" s="299">
        <f>IF('BIFUbC-heavy-or-residual-oil'!D16&gt;0,'E-heavy fuel oil'!D64/'BIFUbC-heavy-or-residual-oil'!D16,1)</f>
        <v>0.25341835011135427</v>
      </c>
      <c r="E16" s="299">
        <f>IF('BIFUbC-heavy-or-residual-oil'!E16&gt;0,'E-heavy fuel oil'!E64/'BIFUbC-heavy-or-residual-oil'!E16,1)</f>
        <v>0.26641334766410829</v>
      </c>
      <c r="F16" s="299">
        <f>IF('BIFUbC-heavy-or-residual-oil'!F16&gt;0,'E-heavy fuel oil'!F64/'BIFUbC-heavy-or-residual-oil'!F16,1)</f>
        <v>0.2717974684262503</v>
      </c>
      <c r="G16" s="299">
        <f>IF('BIFUbC-heavy-or-residual-oil'!G16&gt;0,'E-heavy fuel oil'!G64/'BIFUbC-heavy-or-residual-oil'!G16,1)</f>
        <v>0.27224607523150995</v>
      </c>
      <c r="H16" s="299">
        <f>IF('BIFUbC-heavy-or-residual-oil'!H16&gt;0,'E-heavy fuel oil'!H64/'BIFUbC-heavy-or-residual-oil'!H16,1)</f>
        <v>0.27227820863945673</v>
      </c>
      <c r="I16" s="299">
        <f>IF('BIFUbC-heavy-or-residual-oil'!I16&gt;0,'E-heavy fuel oil'!I64/'BIFUbC-heavy-or-residual-oil'!I16,1)</f>
        <v>0.27485953576518707</v>
      </c>
      <c r="J16" s="299">
        <f>IF('BIFUbC-heavy-or-residual-oil'!J16&gt;0,'E-heavy fuel oil'!J64/'BIFUbC-heavy-or-residual-oil'!J16,1)</f>
        <v>0.27329161528808005</v>
      </c>
      <c r="K16" s="299">
        <f>IF('BIFUbC-heavy-or-residual-oil'!K16&gt;0,'E-heavy fuel oil'!K64/'BIFUbC-heavy-or-residual-oil'!K16,1)</f>
        <v>0.27213370689471805</v>
      </c>
      <c r="L16" s="299">
        <f>IF('BIFUbC-heavy-or-residual-oil'!L16&gt;0,'E-heavy fuel oil'!L64/'BIFUbC-heavy-or-residual-oil'!L16,1)</f>
        <v>0.26937509751639743</v>
      </c>
      <c r="M16" s="299">
        <f>IF('BIFUbC-heavy-or-residual-oil'!M16&gt;0,'E-heavy fuel oil'!M64/'BIFUbC-heavy-or-residual-oil'!M16,1)</f>
        <v>0.26563714914896608</v>
      </c>
      <c r="N16" s="299">
        <f>IF('BIFUbC-heavy-or-residual-oil'!N16&gt;0,'E-heavy fuel oil'!N64/'BIFUbC-heavy-or-residual-oil'!N16,1)</f>
        <v>0.2644384227105992</v>
      </c>
      <c r="O16" s="299">
        <f>IF('BIFUbC-heavy-or-residual-oil'!O16&gt;0,'E-heavy fuel oil'!O64/'BIFUbC-heavy-or-residual-oil'!O16,1)</f>
        <v>0.26323952794491984</v>
      </c>
      <c r="P16" s="299">
        <f>IF('BIFUbC-heavy-or-residual-oil'!P16&gt;0,'E-heavy fuel oil'!P64/'BIFUbC-heavy-or-residual-oil'!P16,1)</f>
        <v>0.26204048193936103</v>
      </c>
      <c r="Q16" s="299">
        <f>IF('BIFUbC-heavy-or-residual-oil'!Q16&gt;0,'E-heavy fuel oil'!Q64/'BIFUbC-heavy-or-residual-oil'!Q16,1)</f>
        <v>0.26084130189477089</v>
      </c>
      <c r="R16" s="299">
        <f>IF('BIFUbC-heavy-or-residual-oil'!R16&gt;0,'E-heavy fuel oil'!R64/'BIFUbC-heavy-or-residual-oil'!R16,1)</f>
        <v>0.25964200512545876</v>
      </c>
      <c r="S16" s="299">
        <f>IF('BIFUbC-heavy-or-residual-oil'!S16&gt;0,'E-heavy fuel oil'!S64/'BIFUbC-heavy-or-residual-oil'!S16,1)</f>
        <v>0.25932814606135751</v>
      </c>
      <c r="T16" s="299">
        <f>IF('BIFUbC-heavy-or-residual-oil'!T16&gt;0,'E-heavy fuel oil'!T64/'BIFUbC-heavy-or-residual-oil'!T16,1)</f>
        <v>0.25901388694640248</v>
      </c>
      <c r="U16" s="299">
        <f>IF('BIFUbC-heavy-or-residual-oil'!U16&gt;0,'E-heavy fuel oil'!U64/'BIFUbC-heavy-or-residual-oil'!U16,1)</f>
        <v>0.25869922710788607</v>
      </c>
      <c r="V16" s="299">
        <f>IF('BIFUbC-heavy-or-residual-oil'!V16&gt;0,'E-heavy fuel oil'!V64/'BIFUbC-heavy-or-residual-oil'!V16,1)</f>
        <v>0.25838416587153507</v>
      </c>
      <c r="W16" s="299">
        <f>IF('BIFUbC-heavy-or-residual-oil'!W16&gt;0,'E-heavy fuel oil'!W64/'BIFUbC-heavy-or-residual-oil'!W16,1)</f>
        <v>0.25806870256150621</v>
      </c>
      <c r="X16" s="299">
        <f>IF('BIFUbC-heavy-or-residual-oil'!X16&gt;0,'E-heavy fuel oil'!X64/'BIFUbC-heavy-or-residual-oil'!X16,1)</f>
        <v>0.25775283650038167</v>
      </c>
      <c r="Y16" s="299">
        <f>IF('BIFUbC-heavy-or-residual-oil'!Y16&gt;0,'E-heavy fuel oil'!Y64/'BIFUbC-heavy-or-residual-oil'!Y16,1)</f>
        <v>0.25743656700916479</v>
      </c>
      <c r="Z16" s="299">
        <f>IF('BIFUbC-heavy-or-residual-oil'!Z16&gt;0,'E-heavy fuel oil'!Z64/'BIFUbC-heavy-or-residual-oil'!Z16,1)</f>
        <v>0.25711989340727526</v>
      </c>
      <c r="AA16" s="299">
        <f>IF('BIFUbC-heavy-or-residual-oil'!AA16&gt;0,'E-heavy fuel oil'!AA64/'BIFUbC-heavy-or-residual-oil'!AA16,1)</f>
        <v>0.25680281501254409</v>
      </c>
      <c r="AB16" s="299">
        <f>IF('BIFUbC-heavy-or-residual-oil'!AB16&gt;0,'E-heavy fuel oil'!AB64/'BIFUbC-heavy-or-residual-oil'!AB16,1)</f>
        <v>0.25648533114121008</v>
      </c>
      <c r="AC16" s="299">
        <f>IF('BIFUbC-heavy-or-residual-oil'!AC16&gt;0,'E-heavy fuel oil'!AC64/'BIFUbC-heavy-or-residual-oil'!AC16,1)</f>
        <v>0.25616744110791445</v>
      </c>
      <c r="AD16" s="299">
        <f>IF('BIFUbC-heavy-or-residual-oil'!AD16&gt;0,'E-heavy fuel oil'!AD64/'BIFUbC-heavy-or-residual-oil'!AD16,1)</f>
        <v>0.25584914422569632</v>
      </c>
      <c r="AE16" s="299">
        <f>IF('BIFUbC-heavy-or-residual-oil'!AE16&gt;0,'E-heavy fuel oil'!AE64/'BIFUbC-heavy-or-residual-oil'!AE16,1)</f>
        <v>0.25553043980598827</v>
      </c>
      <c r="AF16" s="299">
        <f>IF('BIFUbC-heavy-or-residual-oil'!AF16&gt;0,'E-heavy fuel oil'!AF64/'BIFUbC-heavy-or-residual-oil'!AF16,1)</f>
        <v>0.25521132715861156</v>
      </c>
      <c r="AG16" s="299">
        <f>IF('BIFUbC-heavy-or-residual-oil'!AG16&gt;0,'E-heavy fuel oil'!AG64/'BIFUbC-heavy-or-residual-oil'!AG16,1)</f>
        <v>0.25489180559177144</v>
      </c>
      <c r="AH16" s="299">
        <f>IF('BIFUbC-heavy-or-residual-oil'!AH16&gt;0,'E-heavy fuel oil'!AH64/'BIFUbC-heavy-or-residual-oil'!AH16,1)</f>
        <v>0.2545718744120527</v>
      </c>
      <c r="AI16" s="299">
        <f>IF('BIFUbC-heavy-or-residual-oil'!AI16&gt;0,'E-heavy fuel oil'!AI64/'BIFUbC-heavy-or-residual-oil'!AI16,1)</f>
        <v>0.25425153292441449</v>
      </c>
      <c r="AJ16" s="299">
        <f>IF('BIFUbC-heavy-or-residual-oil'!AJ16&gt;0,'E-heavy fuel oil'!AJ64/'BIFUbC-heavy-or-residual-oil'!AJ16,1)</f>
        <v>0.25393078043218614</v>
      </c>
      <c r="AK16" s="299">
        <f>IF('BIFUbC-heavy-or-residual-oil'!AK16&gt;0,'E-heavy fuel oil'!AK64/'BIFUbC-heavy-or-residual-oil'!AK16,1)</f>
        <v>0.2536096162370623</v>
      </c>
      <c r="AL16" s="299">
        <f>IF('BIFUbC-heavy-or-residual-oil'!AL16&gt;0,'E-heavy fuel oil'!AL64/'BIFUbC-heavy-or-residual-oil'!AL16,1)</f>
        <v>0.25328803963909768</v>
      </c>
      <c r="AM16" s="299">
        <f>IF('BIFUbC-heavy-or-residual-oil'!AM16&gt;0,'E-heavy fuel oil'!AM64/'BIFUbC-heavy-or-residual-oil'!AM16,1)</f>
        <v>0.25296604993670296</v>
      </c>
      <c r="AN16" s="299">
        <f>IF('BIFUbC-heavy-or-residual-oil'!AN16&gt;0,'E-heavy fuel oil'!AN64/'BIFUbC-heavy-or-residual-oil'!AN16,1)</f>
        <v>0.25264364642663978</v>
      </c>
      <c r="AO16" s="299">
        <f>IF('BIFUbC-heavy-or-residual-oil'!AO16&gt;0,'E-heavy fuel oil'!AO64/'BIFUbC-heavy-or-residual-oil'!AO16,1)</f>
        <v>0.25232082840401565</v>
      </c>
      <c r="AP16" s="299">
        <f>IF('BIFUbC-heavy-or-residual-oil'!AP16&gt;0,'E-heavy fuel oil'!AP64/'BIFUbC-heavy-or-residual-oil'!AP16,1)</f>
        <v>0.25199759516227976</v>
      </c>
      <c r="AQ16" s="299">
        <f>IF('BIFUbC-heavy-or-residual-oil'!AQ16&gt;0,'E-heavy fuel oil'!AQ64/'BIFUbC-heavy-or-residual-oil'!AQ16,1)</f>
        <v>0.25165753539623742</v>
      </c>
    </row>
    <row r="17" spans="1:43" x14ac:dyDescent="0.2">
      <c r="A17" s="299" t="s">
        <v>104</v>
      </c>
      <c r="B17" s="299">
        <f>IF('BIFUbC-heavy-or-residual-oil'!B17&gt;0,'E-heavy fuel oil'!B65/'BIFUbC-heavy-or-residual-oil'!B17,1)</f>
        <v>1</v>
      </c>
      <c r="C17" s="299">
        <f>IF('BIFUbC-heavy-or-residual-oil'!C17&gt;0,'E-heavy fuel oil'!C65/'BIFUbC-heavy-or-residual-oil'!C17,1)</f>
        <v>1</v>
      </c>
      <c r="D17" s="299">
        <f>IF('BIFUbC-heavy-or-residual-oil'!D17&gt;0,'E-heavy fuel oil'!D65/'BIFUbC-heavy-or-residual-oil'!D17,1)</f>
        <v>1</v>
      </c>
      <c r="E17" s="299">
        <f>IF('BIFUbC-heavy-or-residual-oil'!E17&gt;0,'E-heavy fuel oil'!E65/'BIFUbC-heavy-or-residual-oil'!E17,1)</f>
        <v>1</v>
      </c>
      <c r="F17" s="299">
        <f>IF('BIFUbC-heavy-or-residual-oil'!F17&gt;0,'E-heavy fuel oil'!F65/'BIFUbC-heavy-or-residual-oil'!F17,1)</f>
        <v>1</v>
      </c>
      <c r="G17" s="299">
        <f>IF('BIFUbC-heavy-or-residual-oil'!G17&gt;0,'E-heavy fuel oil'!G65/'BIFUbC-heavy-or-residual-oil'!G17,1)</f>
        <v>1</v>
      </c>
      <c r="H17" s="299">
        <f>IF('BIFUbC-heavy-or-residual-oil'!H17&gt;0,'E-heavy fuel oil'!H65/'BIFUbC-heavy-or-residual-oil'!H17,1)</f>
        <v>1</v>
      </c>
      <c r="I17" s="299">
        <f>IF('BIFUbC-heavy-or-residual-oil'!I17&gt;0,'E-heavy fuel oil'!I65/'BIFUbC-heavy-or-residual-oil'!I17,1)</f>
        <v>1</v>
      </c>
      <c r="J17" s="299">
        <f>IF('BIFUbC-heavy-or-residual-oil'!J17&gt;0,'E-heavy fuel oil'!J65/'BIFUbC-heavy-or-residual-oil'!J17,1)</f>
        <v>1</v>
      </c>
      <c r="K17" s="299">
        <f>IF('BIFUbC-heavy-or-residual-oil'!K17&gt;0,'E-heavy fuel oil'!K65/'BIFUbC-heavy-or-residual-oil'!K17,1)</f>
        <v>1</v>
      </c>
      <c r="L17" s="299">
        <f>IF('BIFUbC-heavy-or-residual-oil'!L17&gt;0,'E-heavy fuel oil'!L65/'BIFUbC-heavy-or-residual-oil'!L17,1)</f>
        <v>1</v>
      </c>
      <c r="M17" s="299">
        <f>IF('BIFUbC-heavy-or-residual-oil'!M17&gt;0,'E-heavy fuel oil'!M65/'BIFUbC-heavy-or-residual-oil'!M17,1)</f>
        <v>1</v>
      </c>
      <c r="N17" s="299">
        <f>IF('BIFUbC-heavy-or-residual-oil'!N17&gt;0,'E-heavy fuel oil'!N65/'BIFUbC-heavy-or-residual-oil'!N17,1)</f>
        <v>1</v>
      </c>
      <c r="O17" s="299">
        <f>IF('BIFUbC-heavy-or-residual-oil'!O17&gt;0,'E-heavy fuel oil'!O65/'BIFUbC-heavy-or-residual-oil'!O17,1)</f>
        <v>1</v>
      </c>
      <c r="P17" s="299">
        <f>IF('BIFUbC-heavy-or-residual-oil'!P17&gt;0,'E-heavy fuel oil'!P65/'BIFUbC-heavy-or-residual-oil'!P17,1)</f>
        <v>1</v>
      </c>
      <c r="Q17" s="299">
        <f>IF('BIFUbC-heavy-or-residual-oil'!Q17&gt;0,'E-heavy fuel oil'!Q65/'BIFUbC-heavy-or-residual-oil'!Q17,1)</f>
        <v>1</v>
      </c>
      <c r="R17" s="299">
        <f>IF('BIFUbC-heavy-or-residual-oil'!R17&gt;0,'E-heavy fuel oil'!R65/'BIFUbC-heavy-or-residual-oil'!R17,1)</f>
        <v>1</v>
      </c>
      <c r="S17" s="299">
        <f>IF('BIFUbC-heavy-or-residual-oil'!S17&gt;0,'E-heavy fuel oil'!S65/'BIFUbC-heavy-or-residual-oil'!S17,1)</f>
        <v>1</v>
      </c>
      <c r="T17" s="299">
        <f>IF('BIFUbC-heavy-or-residual-oil'!T17&gt;0,'E-heavy fuel oil'!T65/'BIFUbC-heavy-or-residual-oil'!T17,1)</f>
        <v>1</v>
      </c>
      <c r="U17" s="299">
        <f>IF('BIFUbC-heavy-or-residual-oil'!U17&gt;0,'E-heavy fuel oil'!U65/'BIFUbC-heavy-or-residual-oil'!U17,1)</f>
        <v>1</v>
      </c>
      <c r="V17" s="299">
        <f>IF('BIFUbC-heavy-or-residual-oil'!V17&gt;0,'E-heavy fuel oil'!V65/'BIFUbC-heavy-or-residual-oil'!V17,1)</f>
        <v>1</v>
      </c>
      <c r="W17" s="299">
        <f>IF('BIFUbC-heavy-or-residual-oil'!W17&gt;0,'E-heavy fuel oil'!W65/'BIFUbC-heavy-or-residual-oil'!W17,1)</f>
        <v>1</v>
      </c>
      <c r="X17" s="299">
        <f>IF('BIFUbC-heavy-or-residual-oil'!X17&gt;0,'E-heavy fuel oil'!X65/'BIFUbC-heavy-or-residual-oil'!X17,1)</f>
        <v>1</v>
      </c>
      <c r="Y17" s="299">
        <f>IF('BIFUbC-heavy-or-residual-oil'!Y17&gt;0,'E-heavy fuel oil'!Y65/'BIFUbC-heavy-or-residual-oil'!Y17,1)</f>
        <v>1</v>
      </c>
      <c r="Z17" s="299">
        <f>IF('BIFUbC-heavy-or-residual-oil'!Z17&gt;0,'E-heavy fuel oil'!Z65/'BIFUbC-heavy-or-residual-oil'!Z17,1)</f>
        <v>1</v>
      </c>
      <c r="AA17" s="299">
        <f>IF('BIFUbC-heavy-or-residual-oil'!AA17&gt;0,'E-heavy fuel oil'!AA65/'BIFUbC-heavy-or-residual-oil'!AA17,1)</f>
        <v>1</v>
      </c>
      <c r="AB17" s="299">
        <f>IF('BIFUbC-heavy-or-residual-oil'!AB17&gt;0,'E-heavy fuel oil'!AB65/'BIFUbC-heavy-or-residual-oil'!AB17,1)</f>
        <v>1</v>
      </c>
      <c r="AC17" s="299">
        <f>IF('BIFUbC-heavy-or-residual-oil'!AC17&gt;0,'E-heavy fuel oil'!AC65/'BIFUbC-heavy-or-residual-oil'!AC17,1)</f>
        <v>1</v>
      </c>
      <c r="AD17" s="299">
        <f>IF('BIFUbC-heavy-or-residual-oil'!AD17&gt;0,'E-heavy fuel oil'!AD65/'BIFUbC-heavy-or-residual-oil'!AD17,1)</f>
        <v>1</v>
      </c>
      <c r="AE17" s="299">
        <f>IF('BIFUbC-heavy-or-residual-oil'!AE17&gt;0,'E-heavy fuel oil'!AE65/'BIFUbC-heavy-or-residual-oil'!AE17,1)</f>
        <v>1</v>
      </c>
      <c r="AF17" s="299">
        <f>IF('BIFUbC-heavy-or-residual-oil'!AF17&gt;0,'E-heavy fuel oil'!AF65/'BIFUbC-heavy-or-residual-oil'!AF17,1)</f>
        <v>1</v>
      </c>
      <c r="AG17" s="299">
        <f>IF('BIFUbC-heavy-or-residual-oil'!AG17&gt;0,'E-heavy fuel oil'!AG65/'BIFUbC-heavy-or-residual-oil'!AG17,1)</f>
        <v>1</v>
      </c>
      <c r="AH17" s="299">
        <f>IF('BIFUbC-heavy-or-residual-oil'!AH17&gt;0,'E-heavy fuel oil'!AH65/'BIFUbC-heavy-or-residual-oil'!AH17,1)</f>
        <v>1</v>
      </c>
      <c r="AI17" s="299">
        <f>IF('BIFUbC-heavy-or-residual-oil'!AI17&gt;0,'E-heavy fuel oil'!AI65/'BIFUbC-heavy-or-residual-oil'!AI17,1)</f>
        <v>1</v>
      </c>
      <c r="AJ17" s="299">
        <f>IF('BIFUbC-heavy-or-residual-oil'!AJ17&gt;0,'E-heavy fuel oil'!AJ65/'BIFUbC-heavy-or-residual-oil'!AJ17,1)</f>
        <v>1</v>
      </c>
      <c r="AK17" s="299">
        <f>IF('BIFUbC-heavy-or-residual-oil'!AK17&gt;0,'E-heavy fuel oil'!AK65/'BIFUbC-heavy-or-residual-oil'!AK17,1)</f>
        <v>1</v>
      </c>
      <c r="AL17" s="299">
        <f>IF('BIFUbC-heavy-or-residual-oil'!AL17&gt;0,'E-heavy fuel oil'!AL65/'BIFUbC-heavy-or-residual-oil'!AL17,1)</f>
        <v>1</v>
      </c>
      <c r="AM17" s="299">
        <f>IF('BIFUbC-heavy-or-residual-oil'!AM17&gt;0,'E-heavy fuel oil'!AM65/'BIFUbC-heavy-or-residual-oil'!AM17,1)</f>
        <v>1</v>
      </c>
      <c r="AN17" s="299">
        <f>IF('BIFUbC-heavy-or-residual-oil'!AN17&gt;0,'E-heavy fuel oil'!AN65/'BIFUbC-heavy-or-residual-oil'!AN17,1)</f>
        <v>1</v>
      </c>
      <c r="AO17" s="299">
        <f>IF('BIFUbC-heavy-or-residual-oil'!AO17&gt;0,'E-heavy fuel oil'!AO65/'BIFUbC-heavy-or-residual-oil'!AO17,1)</f>
        <v>1</v>
      </c>
      <c r="AP17" s="299">
        <f>IF('BIFUbC-heavy-or-residual-oil'!AP17&gt;0,'E-heavy fuel oil'!AP65/'BIFUbC-heavy-or-residual-oil'!AP17,1)</f>
        <v>1</v>
      </c>
      <c r="AQ17" s="299">
        <f>IF('BIFUbC-heavy-or-residual-oil'!AQ17&gt;0,'E-heavy fuel oil'!AQ65/'BIFUbC-heavy-or-residual-oil'!AQ17,1)</f>
        <v>1</v>
      </c>
    </row>
    <row r="18" spans="1:43" x14ac:dyDescent="0.2">
      <c r="A18" s="299" t="s">
        <v>105</v>
      </c>
      <c r="B18" s="299">
        <f>IF('BIFUbC-heavy-or-residual-oil'!B18&gt;0,'E-heavy fuel oil'!B66/'BIFUbC-heavy-or-residual-oil'!B18,1)</f>
        <v>1</v>
      </c>
      <c r="C18" s="299">
        <f>IF('BIFUbC-heavy-or-residual-oil'!C18&gt;0,'E-heavy fuel oil'!C66/'BIFUbC-heavy-or-residual-oil'!C18,1)</f>
        <v>1</v>
      </c>
      <c r="D18" s="299">
        <f>IF('BIFUbC-heavy-or-residual-oil'!D18&gt;0,'E-heavy fuel oil'!D66/'BIFUbC-heavy-or-residual-oil'!D18,1)</f>
        <v>1</v>
      </c>
      <c r="E18" s="299">
        <f>IF('BIFUbC-heavy-or-residual-oil'!E18&gt;0,'E-heavy fuel oil'!E66/'BIFUbC-heavy-or-residual-oil'!E18,1)</f>
        <v>1</v>
      </c>
      <c r="F18" s="299">
        <f>IF('BIFUbC-heavy-or-residual-oil'!F18&gt;0,'E-heavy fuel oil'!F66/'BIFUbC-heavy-or-residual-oil'!F18,1)</f>
        <v>1</v>
      </c>
      <c r="G18" s="299">
        <f>IF('BIFUbC-heavy-or-residual-oil'!G18&gt;0,'E-heavy fuel oil'!G66/'BIFUbC-heavy-or-residual-oil'!G18,1)</f>
        <v>1</v>
      </c>
      <c r="H18" s="299">
        <f>IF('BIFUbC-heavy-or-residual-oil'!H18&gt;0,'E-heavy fuel oil'!H66/'BIFUbC-heavy-or-residual-oil'!H18,1)</f>
        <v>1</v>
      </c>
      <c r="I18" s="299">
        <f>IF('BIFUbC-heavy-or-residual-oil'!I18&gt;0,'E-heavy fuel oil'!I66/'BIFUbC-heavy-or-residual-oil'!I18,1)</f>
        <v>1</v>
      </c>
      <c r="J18" s="299">
        <f>IF('BIFUbC-heavy-or-residual-oil'!J18&gt;0,'E-heavy fuel oil'!J66/'BIFUbC-heavy-or-residual-oil'!J18,1)</f>
        <v>1</v>
      </c>
      <c r="K18" s="299">
        <f>IF('BIFUbC-heavy-or-residual-oil'!K18&gt;0,'E-heavy fuel oil'!K66/'BIFUbC-heavy-or-residual-oil'!K18,1)</f>
        <v>1</v>
      </c>
      <c r="L18" s="299">
        <f>IF('BIFUbC-heavy-or-residual-oil'!L18&gt;0,'E-heavy fuel oil'!L66/'BIFUbC-heavy-or-residual-oil'!L18,1)</f>
        <v>1</v>
      </c>
      <c r="M18" s="299">
        <f>IF('BIFUbC-heavy-or-residual-oil'!M18&gt;0,'E-heavy fuel oil'!M66/'BIFUbC-heavy-or-residual-oil'!M18,1)</f>
        <v>1</v>
      </c>
      <c r="N18" s="299">
        <f>IF('BIFUbC-heavy-or-residual-oil'!N18&gt;0,'E-heavy fuel oil'!N66/'BIFUbC-heavy-or-residual-oil'!N18,1)</f>
        <v>1</v>
      </c>
      <c r="O18" s="299">
        <f>IF('BIFUbC-heavy-or-residual-oil'!O18&gt;0,'E-heavy fuel oil'!O66/'BIFUbC-heavy-or-residual-oil'!O18,1)</f>
        <v>1</v>
      </c>
      <c r="P18" s="299">
        <f>IF('BIFUbC-heavy-or-residual-oil'!P18&gt;0,'E-heavy fuel oil'!P66/'BIFUbC-heavy-or-residual-oil'!P18,1)</f>
        <v>1</v>
      </c>
      <c r="Q18" s="299">
        <f>IF('BIFUbC-heavy-or-residual-oil'!Q18&gt;0,'E-heavy fuel oil'!Q66/'BIFUbC-heavy-or-residual-oil'!Q18,1)</f>
        <v>1</v>
      </c>
      <c r="R18" s="299">
        <f>IF('BIFUbC-heavy-or-residual-oil'!R18&gt;0,'E-heavy fuel oil'!R66/'BIFUbC-heavy-or-residual-oil'!R18,1)</f>
        <v>1</v>
      </c>
      <c r="S18" s="299">
        <f>IF('BIFUbC-heavy-or-residual-oil'!S18&gt;0,'E-heavy fuel oil'!S66/'BIFUbC-heavy-or-residual-oil'!S18,1)</f>
        <v>1</v>
      </c>
      <c r="T18" s="299">
        <f>IF('BIFUbC-heavy-or-residual-oil'!T18&gt;0,'E-heavy fuel oil'!T66/'BIFUbC-heavy-or-residual-oil'!T18,1)</f>
        <v>1</v>
      </c>
      <c r="U18" s="299">
        <f>IF('BIFUbC-heavy-or-residual-oil'!U18&gt;0,'E-heavy fuel oil'!U66/'BIFUbC-heavy-or-residual-oil'!U18,1)</f>
        <v>1</v>
      </c>
      <c r="V18" s="299">
        <f>IF('BIFUbC-heavy-or-residual-oil'!V18&gt;0,'E-heavy fuel oil'!V66/'BIFUbC-heavy-or-residual-oil'!V18,1)</f>
        <v>1</v>
      </c>
      <c r="W18" s="299">
        <f>IF('BIFUbC-heavy-or-residual-oil'!W18&gt;0,'E-heavy fuel oil'!W66/'BIFUbC-heavy-or-residual-oil'!W18,1)</f>
        <v>1</v>
      </c>
      <c r="X18" s="299">
        <f>IF('BIFUbC-heavy-or-residual-oil'!X18&gt;0,'E-heavy fuel oil'!X66/'BIFUbC-heavy-or-residual-oil'!X18,1)</f>
        <v>1</v>
      </c>
      <c r="Y18" s="299">
        <f>IF('BIFUbC-heavy-or-residual-oil'!Y18&gt;0,'E-heavy fuel oil'!Y66/'BIFUbC-heavy-or-residual-oil'!Y18,1)</f>
        <v>1</v>
      </c>
      <c r="Z18" s="299">
        <f>IF('BIFUbC-heavy-or-residual-oil'!Z18&gt;0,'E-heavy fuel oil'!Z66/'BIFUbC-heavy-or-residual-oil'!Z18,1)</f>
        <v>1</v>
      </c>
      <c r="AA18" s="299">
        <f>IF('BIFUbC-heavy-or-residual-oil'!AA18&gt;0,'E-heavy fuel oil'!AA66/'BIFUbC-heavy-or-residual-oil'!AA18,1)</f>
        <v>1</v>
      </c>
      <c r="AB18" s="299">
        <f>IF('BIFUbC-heavy-or-residual-oil'!AB18&gt;0,'E-heavy fuel oil'!AB66/'BIFUbC-heavy-or-residual-oil'!AB18,1)</f>
        <v>1</v>
      </c>
      <c r="AC18" s="299">
        <f>IF('BIFUbC-heavy-or-residual-oil'!AC18&gt;0,'E-heavy fuel oil'!AC66/'BIFUbC-heavy-or-residual-oil'!AC18,1)</f>
        <v>1</v>
      </c>
      <c r="AD18" s="299">
        <f>IF('BIFUbC-heavy-or-residual-oil'!AD18&gt;0,'E-heavy fuel oil'!AD66/'BIFUbC-heavy-or-residual-oil'!AD18,1)</f>
        <v>1</v>
      </c>
      <c r="AE18" s="299">
        <f>IF('BIFUbC-heavy-or-residual-oil'!AE18&gt;0,'E-heavy fuel oil'!AE66/'BIFUbC-heavy-or-residual-oil'!AE18,1)</f>
        <v>1</v>
      </c>
      <c r="AF18" s="299">
        <f>IF('BIFUbC-heavy-or-residual-oil'!AF18&gt;0,'E-heavy fuel oil'!AF66/'BIFUbC-heavy-or-residual-oil'!AF18,1)</f>
        <v>1</v>
      </c>
      <c r="AG18" s="299">
        <f>IF('BIFUbC-heavy-or-residual-oil'!AG18&gt;0,'E-heavy fuel oil'!AG66/'BIFUbC-heavy-or-residual-oil'!AG18,1)</f>
        <v>1</v>
      </c>
      <c r="AH18" s="299">
        <f>IF('BIFUbC-heavy-or-residual-oil'!AH18&gt;0,'E-heavy fuel oil'!AH66/'BIFUbC-heavy-or-residual-oil'!AH18,1)</f>
        <v>1</v>
      </c>
      <c r="AI18" s="299">
        <f>IF('BIFUbC-heavy-or-residual-oil'!AI18&gt;0,'E-heavy fuel oil'!AI66/'BIFUbC-heavy-or-residual-oil'!AI18,1)</f>
        <v>1</v>
      </c>
      <c r="AJ18" s="299">
        <f>IF('BIFUbC-heavy-or-residual-oil'!AJ18&gt;0,'E-heavy fuel oil'!AJ66/'BIFUbC-heavy-or-residual-oil'!AJ18,1)</f>
        <v>1</v>
      </c>
      <c r="AK18" s="299">
        <f>IF('BIFUbC-heavy-or-residual-oil'!AK18&gt;0,'E-heavy fuel oil'!AK66/'BIFUbC-heavy-or-residual-oil'!AK18,1)</f>
        <v>1</v>
      </c>
      <c r="AL18" s="299">
        <f>IF('BIFUbC-heavy-or-residual-oil'!AL18&gt;0,'E-heavy fuel oil'!AL66/'BIFUbC-heavy-or-residual-oil'!AL18,1)</f>
        <v>1</v>
      </c>
      <c r="AM18" s="299">
        <f>IF('BIFUbC-heavy-or-residual-oil'!AM18&gt;0,'E-heavy fuel oil'!AM66/'BIFUbC-heavy-or-residual-oil'!AM18,1)</f>
        <v>1</v>
      </c>
      <c r="AN18" s="299">
        <f>IF('BIFUbC-heavy-or-residual-oil'!AN18&gt;0,'E-heavy fuel oil'!AN66/'BIFUbC-heavy-or-residual-oil'!AN18,1)</f>
        <v>1</v>
      </c>
      <c r="AO18" s="299">
        <f>IF('BIFUbC-heavy-or-residual-oil'!AO18&gt;0,'E-heavy fuel oil'!AO66/'BIFUbC-heavy-or-residual-oil'!AO18,1)</f>
        <v>1</v>
      </c>
      <c r="AP18" s="299">
        <f>IF('BIFUbC-heavy-or-residual-oil'!AP18&gt;0,'E-heavy fuel oil'!AP66/'BIFUbC-heavy-or-residual-oil'!AP18,1)</f>
        <v>1</v>
      </c>
      <c r="AQ18" s="299">
        <f>IF('BIFUbC-heavy-or-residual-oil'!AQ18&gt;0,'E-heavy fuel oil'!AQ66/'BIFUbC-heavy-or-residual-oil'!AQ18,1)</f>
        <v>1</v>
      </c>
    </row>
    <row r="19" spans="1:43" x14ac:dyDescent="0.2">
      <c r="A19" s="299" t="s">
        <v>106</v>
      </c>
      <c r="B19" s="299">
        <f>IF('BIFUbC-heavy-or-residual-oil'!B19&gt;0,'E-heavy fuel oil'!B67/'BIFUbC-heavy-or-residual-oil'!B19,1)</f>
        <v>1</v>
      </c>
      <c r="C19" s="299">
        <f>IF('BIFUbC-heavy-or-residual-oil'!C19&gt;0,'E-heavy fuel oil'!C67/'BIFUbC-heavy-or-residual-oil'!C19,1)</f>
        <v>1</v>
      </c>
      <c r="D19" s="299">
        <f>IF('BIFUbC-heavy-or-residual-oil'!D19&gt;0,'E-heavy fuel oil'!D67/'BIFUbC-heavy-or-residual-oil'!D19,1)</f>
        <v>1</v>
      </c>
      <c r="E19" s="299">
        <f>IF('BIFUbC-heavy-or-residual-oil'!E19&gt;0,'E-heavy fuel oil'!E67/'BIFUbC-heavy-or-residual-oil'!E19,1)</f>
        <v>1</v>
      </c>
      <c r="F19" s="299">
        <f>IF('BIFUbC-heavy-or-residual-oil'!F19&gt;0,'E-heavy fuel oil'!F67/'BIFUbC-heavy-or-residual-oil'!F19,1)</f>
        <v>1</v>
      </c>
      <c r="G19" s="299">
        <f>IF('BIFUbC-heavy-or-residual-oil'!G19&gt;0,'E-heavy fuel oil'!G67/'BIFUbC-heavy-or-residual-oil'!G19,1)</f>
        <v>1</v>
      </c>
      <c r="H19" s="299">
        <f>IF('BIFUbC-heavy-or-residual-oil'!H19&gt;0,'E-heavy fuel oil'!H67/'BIFUbC-heavy-or-residual-oil'!H19,1)</f>
        <v>1</v>
      </c>
      <c r="I19" s="299">
        <f>IF('BIFUbC-heavy-or-residual-oil'!I19&gt;0,'E-heavy fuel oil'!I67/'BIFUbC-heavy-or-residual-oil'!I19,1)</f>
        <v>1</v>
      </c>
      <c r="J19" s="299">
        <f>IF('BIFUbC-heavy-or-residual-oil'!J19&gt;0,'E-heavy fuel oil'!J67/'BIFUbC-heavy-or-residual-oil'!J19,1)</f>
        <v>1</v>
      </c>
      <c r="K19" s="299">
        <f>IF('BIFUbC-heavy-or-residual-oil'!K19&gt;0,'E-heavy fuel oil'!K67/'BIFUbC-heavy-or-residual-oil'!K19,1)</f>
        <v>1</v>
      </c>
      <c r="L19" s="299">
        <f>IF('BIFUbC-heavy-or-residual-oil'!L19&gt;0,'E-heavy fuel oil'!L67/'BIFUbC-heavy-or-residual-oil'!L19,1)</f>
        <v>1</v>
      </c>
      <c r="M19" s="299">
        <f>IF('BIFUbC-heavy-or-residual-oil'!M19&gt;0,'E-heavy fuel oil'!M67/'BIFUbC-heavy-or-residual-oil'!M19,1)</f>
        <v>1</v>
      </c>
      <c r="N19" s="299">
        <f>IF('BIFUbC-heavy-or-residual-oil'!N19&gt;0,'E-heavy fuel oil'!N67/'BIFUbC-heavy-or-residual-oil'!N19,1)</f>
        <v>1</v>
      </c>
      <c r="O19" s="299">
        <f>IF('BIFUbC-heavy-or-residual-oil'!O19&gt;0,'E-heavy fuel oil'!O67/'BIFUbC-heavy-or-residual-oil'!O19,1)</f>
        <v>1</v>
      </c>
      <c r="P19" s="299">
        <f>IF('BIFUbC-heavy-or-residual-oil'!P19&gt;0,'E-heavy fuel oil'!P67/'BIFUbC-heavy-or-residual-oil'!P19,1)</f>
        <v>1</v>
      </c>
      <c r="Q19" s="299">
        <f>IF('BIFUbC-heavy-or-residual-oil'!Q19&gt;0,'E-heavy fuel oil'!Q67/'BIFUbC-heavy-or-residual-oil'!Q19,1)</f>
        <v>1</v>
      </c>
      <c r="R19" s="299">
        <f>IF('BIFUbC-heavy-or-residual-oil'!R19&gt;0,'E-heavy fuel oil'!R67/'BIFUbC-heavy-or-residual-oil'!R19,1)</f>
        <v>1</v>
      </c>
      <c r="S19" s="299">
        <f>IF('BIFUbC-heavy-or-residual-oil'!S19&gt;0,'E-heavy fuel oil'!S67/'BIFUbC-heavy-or-residual-oil'!S19,1)</f>
        <v>1</v>
      </c>
      <c r="T19" s="299">
        <f>IF('BIFUbC-heavy-or-residual-oil'!T19&gt;0,'E-heavy fuel oil'!T67/'BIFUbC-heavy-or-residual-oil'!T19,1)</f>
        <v>1</v>
      </c>
      <c r="U19" s="299">
        <f>IF('BIFUbC-heavy-or-residual-oil'!U19&gt;0,'E-heavy fuel oil'!U67/'BIFUbC-heavy-or-residual-oil'!U19,1)</f>
        <v>1</v>
      </c>
      <c r="V19" s="299">
        <f>IF('BIFUbC-heavy-or-residual-oil'!V19&gt;0,'E-heavy fuel oil'!V67/'BIFUbC-heavy-or-residual-oil'!V19,1)</f>
        <v>1</v>
      </c>
      <c r="W19" s="299">
        <f>IF('BIFUbC-heavy-or-residual-oil'!W19&gt;0,'E-heavy fuel oil'!W67/'BIFUbC-heavy-or-residual-oil'!W19,1)</f>
        <v>1</v>
      </c>
      <c r="X19" s="299">
        <f>IF('BIFUbC-heavy-or-residual-oil'!X19&gt;0,'E-heavy fuel oil'!X67/'BIFUbC-heavy-or-residual-oil'!X19,1)</f>
        <v>1</v>
      </c>
      <c r="Y19" s="299">
        <f>IF('BIFUbC-heavy-or-residual-oil'!Y19&gt;0,'E-heavy fuel oil'!Y67/'BIFUbC-heavy-or-residual-oil'!Y19,1)</f>
        <v>1</v>
      </c>
      <c r="Z19" s="299">
        <f>IF('BIFUbC-heavy-or-residual-oil'!Z19&gt;0,'E-heavy fuel oil'!Z67/'BIFUbC-heavy-or-residual-oil'!Z19,1)</f>
        <v>1</v>
      </c>
      <c r="AA19" s="299">
        <f>IF('BIFUbC-heavy-or-residual-oil'!AA19&gt;0,'E-heavy fuel oil'!AA67/'BIFUbC-heavy-or-residual-oil'!AA19,1)</f>
        <v>1</v>
      </c>
      <c r="AB19" s="299">
        <f>IF('BIFUbC-heavy-or-residual-oil'!AB19&gt;0,'E-heavy fuel oil'!AB67/'BIFUbC-heavy-or-residual-oil'!AB19,1)</f>
        <v>1</v>
      </c>
      <c r="AC19" s="299">
        <f>IF('BIFUbC-heavy-or-residual-oil'!AC19&gt;0,'E-heavy fuel oil'!AC67/'BIFUbC-heavy-or-residual-oil'!AC19,1)</f>
        <v>1</v>
      </c>
      <c r="AD19" s="299">
        <f>IF('BIFUbC-heavy-or-residual-oil'!AD19&gt;0,'E-heavy fuel oil'!AD67/'BIFUbC-heavy-or-residual-oil'!AD19,1)</f>
        <v>1</v>
      </c>
      <c r="AE19" s="299">
        <f>IF('BIFUbC-heavy-or-residual-oil'!AE19&gt;0,'E-heavy fuel oil'!AE67/'BIFUbC-heavy-or-residual-oil'!AE19,1)</f>
        <v>1</v>
      </c>
      <c r="AF19" s="299">
        <f>IF('BIFUbC-heavy-or-residual-oil'!AF19&gt;0,'E-heavy fuel oil'!AF67/'BIFUbC-heavy-or-residual-oil'!AF19,1)</f>
        <v>1</v>
      </c>
      <c r="AG19" s="299">
        <f>IF('BIFUbC-heavy-or-residual-oil'!AG19&gt;0,'E-heavy fuel oil'!AG67/'BIFUbC-heavy-or-residual-oil'!AG19,1)</f>
        <v>1</v>
      </c>
      <c r="AH19" s="299">
        <f>IF('BIFUbC-heavy-or-residual-oil'!AH19&gt;0,'E-heavy fuel oil'!AH67/'BIFUbC-heavy-or-residual-oil'!AH19,1)</f>
        <v>1</v>
      </c>
      <c r="AI19" s="299">
        <f>IF('BIFUbC-heavy-or-residual-oil'!AI19&gt;0,'E-heavy fuel oil'!AI67/'BIFUbC-heavy-or-residual-oil'!AI19,1)</f>
        <v>1</v>
      </c>
      <c r="AJ19" s="299">
        <f>IF('BIFUbC-heavy-or-residual-oil'!AJ19&gt;0,'E-heavy fuel oil'!AJ67/'BIFUbC-heavy-or-residual-oil'!AJ19,1)</f>
        <v>1</v>
      </c>
      <c r="AK19" s="299">
        <f>IF('BIFUbC-heavy-or-residual-oil'!AK19&gt;0,'E-heavy fuel oil'!AK67/'BIFUbC-heavy-or-residual-oil'!AK19,1)</f>
        <v>1</v>
      </c>
      <c r="AL19" s="299">
        <f>IF('BIFUbC-heavy-or-residual-oil'!AL19&gt;0,'E-heavy fuel oil'!AL67/'BIFUbC-heavy-or-residual-oil'!AL19,1)</f>
        <v>1</v>
      </c>
      <c r="AM19" s="299">
        <f>IF('BIFUbC-heavy-or-residual-oil'!AM19&gt;0,'E-heavy fuel oil'!AM67/'BIFUbC-heavy-or-residual-oil'!AM19,1)</f>
        <v>1</v>
      </c>
      <c r="AN19" s="299">
        <f>IF('BIFUbC-heavy-or-residual-oil'!AN19&gt;0,'E-heavy fuel oil'!AN67/'BIFUbC-heavy-or-residual-oil'!AN19,1)</f>
        <v>1</v>
      </c>
      <c r="AO19" s="299">
        <f>IF('BIFUbC-heavy-or-residual-oil'!AO19&gt;0,'E-heavy fuel oil'!AO67/'BIFUbC-heavy-or-residual-oil'!AO19,1)</f>
        <v>1</v>
      </c>
      <c r="AP19" s="299">
        <f>IF('BIFUbC-heavy-or-residual-oil'!AP19&gt;0,'E-heavy fuel oil'!AP67/'BIFUbC-heavy-or-residual-oil'!AP19,1)</f>
        <v>1</v>
      </c>
      <c r="AQ19" s="299">
        <f>IF('BIFUbC-heavy-or-residual-oil'!AQ19&gt;0,'E-heavy fuel oil'!AQ67/'BIFUbC-heavy-or-residual-oil'!AQ19,1)</f>
        <v>1</v>
      </c>
    </row>
    <row r="20" spans="1:43" x14ac:dyDescent="0.2">
      <c r="A20" s="299" t="s">
        <v>107</v>
      </c>
      <c r="B20" s="299">
        <f>IF('BIFUbC-heavy-or-residual-oil'!B20&gt;0,'E-heavy fuel oil'!B68/'BIFUbC-heavy-or-residual-oil'!B20,1)</f>
        <v>1</v>
      </c>
      <c r="C20" s="299">
        <f>IF('BIFUbC-heavy-or-residual-oil'!C20&gt;0,'E-heavy fuel oil'!C68/'BIFUbC-heavy-or-residual-oil'!C20,1)</f>
        <v>1</v>
      </c>
      <c r="D20" s="299">
        <f>IF('BIFUbC-heavy-or-residual-oil'!D20&gt;0,'E-heavy fuel oil'!D68/'BIFUbC-heavy-or-residual-oil'!D20,1)</f>
        <v>1</v>
      </c>
      <c r="E20" s="299">
        <f>IF('BIFUbC-heavy-or-residual-oil'!E20&gt;0,'E-heavy fuel oil'!E68/'BIFUbC-heavy-or-residual-oil'!E20,1)</f>
        <v>1</v>
      </c>
      <c r="F20" s="299">
        <f>IF('BIFUbC-heavy-or-residual-oil'!F20&gt;0,'E-heavy fuel oil'!F68/'BIFUbC-heavy-or-residual-oil'!F20,1)</f>
        <v>1</v>
      </c>
      <c r="G20" s="299">
        <f>IF('BIFUbC-heavy-or-residual-oil'!G20&gt;0,'E-heavy fuel oil'!G68/'BIFUbC-heavy-or-residual-oil'!G20,1)</f>
        <v>1</v>
      </c>
      <c r="H20" s="299">
        <f>IF('BIFUbC-heavy-or-residual-oil'!H20&gt;0,'E-heavy fuel oil'!H68/'BIFUbC-heavy-or-residual-oil'!H20,1)</f>
        <v>1</v>
      </c>
      <c r="I20" s="299">
        <f>IF('BIFUbC-heavy-or-residual-oil'!I20&gt;0,'E-heavy fuel oil'!I68/'BIFUbC-heavy-or-residual-oil'!I20,1)</f>
        <v>1</v>
      </c>
      <c r="J20" s="299">
        <f>IF('BIFUbC-heavy-or-residual-oil'!J20&gt;0,'E-heavy fuel oil'!J68/'BIFUbC-heavy-or-residual-oil'!J20,1)</f>
        <v>1</v>
      </c>
      <c r="K20" s="299">
        <f>IF('BIFUbC-heavy-or-residual-oil'!K20&gt;0,'E-heavy fuel oil'!K68/'BIFUbC-heavy-or-residual-oil'!K20,1)</f>
        <v>1</v>
      </c>
      <c r="L20" s="299">
        <f>IF('BIFUbC-heavy-or-residual-oil'!L20&gt;0,'E-heavy fuel oil'!L68/'BIFUbC-heavy-or-residual-oil'!L20,1)</f>
        <v>1</v>
      </c>
      <c r="M20" s="299">
        <f>IF('BIFUbC-heavy-or-residual-oil'!M20&gt;0,'E-heavy fuel oil'!M68/'BIFUbC-heavy-or-residual-oil'!M20,1)</f>
        <v>1</v>
      </c>
      <c r="N20" s="299">
        <f>IF('BIFUbC-heavy-or-residual-oil'!N20&gt;0,'E-heavy fuel oil'!N68/'BIFUbC-heavy-or-residual-oil'!N20,1)</f>
        <v>1</v>
      </c>
      <c r="O20" s="299">
        <f>IF('BIFUbC-heavy-or-residual-oil'!O20&gt;0,'E-heavy fuel oil'!O68/'BIFUbC-heavy-or-residual-oil'!O20,1)</f>
        <v>1</v>
      </c>
      <c r="P20" s="299">
        <f>IF('BIFUbC-heavy-or-residual-oil'!P20&gt;0,'E-heavy fuel oil'!P68/'BIFUbC-heavy-or-residual-oil'!P20,1)</f>
        <v>1</v>
      </c>
      <c r="Q20" s="299">
        <f>IF('BIFUbC-heavy-or-residual-oil'!Q20&gt;0,'E-heavy fuel oil'!Q68/'BIFUbC-heavy-or-residual-oil'!Q20,1)</f>
        <v>1</v>
      </c>
      <c r="R20" s="299">
        <f>IF('BIFUbC-heavy-or-residual-oil'!R20&gt;0,'E-heavy fuel oil'!R68/'BIFUbC-heavy-or-residual-oil'!R20,1)</f>
        <v>1</v>
      </c>
      <c r="S20" s="299">
        <f>IF('BIFUbC-heavy-or-residual-oil'!S20&gt;0,'E-heavy fuel oil'!S68/'BIFUbC-heavy-or-residual-oil'!S20,1)</f>
        <v>1</v>
      </c>
      <c r="T20" s="299">
        <f>IF('BIFUbC-heavy-or-residual-oil'!T20&gt;0,'E-heavy fuel oil'!T68/'BIFUbC-heavy-or-residual-oil'!T20,1)</f>
        <v>1</v>
      </c>
      <c r="U20" s="299">
        <f>IF('BIFUbC-heavy-or-residual-oil'!U20&gt;0,'E-heavy fuel oil'!U68/'BIFUbC-heavy-or-residual-oil'!U20,1)</f>
        <v>1</v>
      </c>
      <c r="V20" s="299">
        <f>IF('BIFUbC-heavy-or-residual-oil'!V20&gt;0,'E-heavy fuel oil'!V68/'BIFUbC-heavy-or-residual-oil'!V20,1)</f>
        <v>1</v>
      </c>
      <c r="W20" s="299">
        <f>IF('BIFUbC-heavy-or-residual-oil'!W20&gt;0,'E-heavy fuel oil'!W68/'BIFUbC-heavy-or-residual-oil'!W20,1)</f>
        <v>1</v>
      </c>
      <c r="X20" s="299">
        <f>IF('BIFUbC-heavy-or-residual-oil'!X20&gt;0,'E-heavy fuel oil'!X68/'BIFUbC-heavy-or-residual-oil'!X20,1)</f>
        <v>1</v>
      </c>
      <c r="Y20" s="299">
        <f>IF('BIFUbC-heavy-or-residual-oil'!Y20&gt;0,'E-heavy fuel oil'!Y68/'BIFUbC-heavy-or-residual-oil'!Y20,1)</f>
        <v>1</v>
      </c>
      <c r="Z20" s="299">
        <f>IF('BIFUbC-heavy-or-residual-oil'!Z20&gt;0,'E-heavy fuel oil'!Z68/'BIFUbC-heavy-or-residual-oil'!Z20,1)</f>
        <v>1</v>
      </c>
      <c r="AA20" s="299">
        <f>IF('BIFUbC-heavy-or-residual-oil'!AA20&gt;0,'E-heavy fuel oil'!AA68/'BIFUbC-heavy-or-residual-oil'!AA20,1)</f>
        <v>1</v>
      </c>
      <c r="AB20" s="299">
        <f>IF('BIFUbC-heavy-or-residual-oil'!AB20&gt;0,'E-heavy fuel oil'!AB68/'BIFUbC-heavy-or-residual-oil'!AB20,1)</f>
        <v>1</v>
      </c>
      <c r="AC20" s="299">
        <f>IF('BIFUbC-heavy-or-residual-oil'!AC20&gt;0,'E-heavy fuel oil'!AC68/'BIFUbC-heavy-or-residual-oil'!AC20,1)</f>
        <v>1</v>
      </c>
      <c r="AD20" s="299">
        <f>IF('BIFUbC-heavy-or-residual-oil'!AD20&gt;0,'E-heavy fuel oil'!AD68/'BIFUbC-heavy-or-residual-oil'!AD20,1)</f>
        <v>1</v>
      </c>
      <c r="AE20" s="299">
        <f>IF('BIFUbC-heavy-or-residual-oil'!AE20&gt;0,'E-heavy fuel oil'!AE68/'BIFUbC-heavy-or-residual-oil'!AE20,1)</f>
        <v>1</v>
      </c>
      <c r="AF20" s="299">
        <f>IF('BIFUbC-heavy-or-residual-oil'!AF20&gt;0,'E-heavy fuel oil'!AF68/'BIFUbC-heavy-or-residual-oil'!AF20,1)</f>
        <v>1</v>
      </c>
      <c r="AG20" s="299">
        <f>IF('BIFUbC-heavy-or-residual-oil'!AG20&gt;0,'E-heavy fuel oil'!AG68/'BIFUbC-heavy-or-residual-oil'!AG20,1)</f>
        <v>1</v>
      </c>
      <c r="AH20" s="299">
        <f>IF('BIFUbC-heavy-or-residual-oil'!AH20&gt;0,'E-heavy fuel oil'!AH68/'BIFUbC-heavy-or-residual-oil'!AH20,1)</f>
        <v>1</v>
      </c>
      <c r="AI20" s="299">
        <f>IF('BIFUbC-heavy-or-residual-oil'!AI20&gt;0,'E-heavy fuel oil'!AI68/'BIFUbC-heavy-or-residual-oil'!AI20,1)</f>
        <v>1</v>
      </c>
      <c r="AJ20" s="299">
        <f>IF('BIFUbC-heavy-or-residual-oil'!AJ20&gt;0,'E-heavy fuel oil'!AJ68/'BIFUbC-heavy-or-residual-oil'!AJ20,1)</f>
        <v>1</v>
      </c>
      <c r="AK20" s="299">
        <f>IF('BIFUbC-heavy-or-residual-oil'!AK20&gt;0,'E-heavy fuel oil'!AK68/'BIFUbC-heavy-or-residual-oil'!AK20,1)</f>
        <v>1</v>
      </c>
      <c r="AL20" s="299">
        <f>IF('BIFUbC-heavy-or-residual-oil'!AL20&gt;0,'E-heavy fuel oil'!AL68/'BIFUbC-heavy-or-residual-oil'!AL20,1)</f>
        <v>1</v>
      </c>
      <c r="AM20" s="299">
        <f>IF('BIFUbC-heavy-or-residual-oil'!AM20&gt;0,'E-heavy fuel oil'!AM68/'BIFUbC-heavy-or-residual-oil'!AM20,1)</f>
        <v>1</v>
      </c>
      <c r="AN20" s="299">
        <f>IF('BIFUbC-heavy-or-residual-oil'!AN20&gt;0,'E-heavy fuel oil'!AN68/'BIFUbC-heavy-or-residual-oil'!AN20,1)</f>
        <v>1</v>
      </c>
      <c r="AO20" s="299">
        <f>IF('BIFUbC-heavy-or-residual-oil'!AO20&gt;0,'E-heavy fuel oil'!AO68/'BIFUbC-heavy-or-residual-oil'!AO20,1)</f>
        <v>1</v>
      </c>
      <c r="AP20" s="299">
        <f>IF('BIFUbC-heavy-or-residual-oil'!AP20&gt;0,'E-heavy fuel oil'!AP68/'BIFUbC-heavy-or-residual-oil'!AP20,1)</f>
        <v>1</v>
      </c>
      <c r="AQ20" s="299">
        <f>IF('BIFUbC-heavy-or-residual-oil'!AQ20&gt;0,'E-heavy fuel oil'!AQ68/'BIFUbC-heavy-or-residual-oil'!AQ20,1)</f>
        <v>1</v>
      </c>
    </row>
    <row r="21" spans="1:43" x14ac:dyDescent="0.2">
      <c r="A21" s="299" t="s">
        <v>108</v>
      </c>
      <c r="B21" s="299">
        <f>IF('BIFUbC-heavy-or-residual-oil'!B21&gt;0,'E-heavy fuel oil'!B69/'BIFUbC-heavy-or-residual-oil'!B21,1)</f>
        <v>1</v>
      </c>
      <c r="C21" s="299">
        <f>IF('BIFUbC-heavy-or-residual-oil'!C21&gt;0,'E-heavy fuel oil'!C69/'BIFUbC-heavy-or-residual-oil'!C21,1)</f>
        <v>1</v>
      </c>
      <c r="D21" s="299">
        <f>IF('BIFUbC-heavy-or-residual-oil'!D21&gt;0,'E-heavy fuel oil'!D69/'BIFUbC-heavy-or-residual-oil'!D21,1)</f>
        <v>1</v>
      </c>
      <c r="E21" s="299">
        <f>IF('BIFUbC-heavy-or-residual-oil'!E21&gt;0,'E-heavy fuel oil'!E69/'BIFUbC-heavy-or-residual-oil'!E21,1)</f>
        <v>1</v>
      </c>
      <c r="F21" s="299">
        <f>IF('BIFUbC-heavy-or-residual-oil'!F21&gt;0,'E-heavy fuel oil'!F69/'BIFUbC-heavy-or-residual-oil'!F21,1)</f>
        <v>1</v>
      </c>
      <c r="G21" s="299">
        <f>IF('BIFUbC-heavy-or-residual-oil'!G21&gt;0,'E-heavy fuel oil'!G69/'BIFUbC-heavy-or-residual-oil'!G21,1)</f>
        <v>1</v>
      </c>
      <c r="H21" s="299">
        <f>IF('BIFUbC-heavy-or-residual-oil'!H21&gt;0,'E-heavy fuel oil'!H69/'BIFUbC-heavy-or-residual-oil'!H21,1)</f>
        <v>1</v>
      </c>
      <c r="I21" s="299">
        <f>IF('BIFUbC-heavy-or-residual-oil'!I21&gt;0,'E-heavy fuel oil'!I69/'BIFUbC-heavy-or-residual-oil'!I21,1)</f>
        <v>1</v>
      </c>
      <c r="J21" s="299">
        <f>IF('BIFUbC-heavy-or-residual-oil'!J21&gt;0,'E-heavy fuel oil'!J69/'BIFUbC-heavy-or-residual-oil'!J21,1)</f>
        <v>1</v>
      </c>
      <c r="K21" s="299">
        <f>IF('BIFUbC-heavy-or-residual-oil'!K21&gt;0,'E-heavy fuel oil'!K69/'BIFUbC-heavy-or-residual-oil'!K21,1)</f>
        <v>1</v>
      </c>
      <c r="L21" s="299">
        <f>IF('BIFUbC-heavy-or-residual-oil'!L21&gt;0,'E-heavy fuel oil'!L69/'BIFUbC-heavy-or-residual-oil'!L21,1)</f>
        <v>1</v>
      </c>
      <c r="M21" s="299">
        <f>IF('BIFUbC-heavy-or-residual-oil'!M21&gt;0,'E-heavy fuel oil'!M69/'BIFUbC-heavy-or-residual-oil'!M21,1)</f>
        <v>1</v>
      </c>
      <c r="N21" s="299">
        <f>IF('BIFUbC-heavy-or-residual-oil'!N21&gt;0,'E-heavy fuel oil'!N69/'BIFUbC-heavy-or-residual-oil'!N21,1)</f>
        <v>1</v>
      </c>
      <c r="O21" s="299">
        <f>IF('BIFUbC-heavy-or-residual-oil'!O21&gt;0,'E-heavy fuel oil'!O69/'BIFUbC-heavy-or-residual-oil'!O21,1)</f>
        <v>1</v>
      </c>
      <c r="P21" s="299">
        <f>IF('BIFUbC-heavy-or-residual-oil'!P21&gt;0,'E-heavy fuel oil'!P69/'BIFUbC-heavy-or-residual-oil'!P21,1)</f>
        <v>1</v>
      </c>
      <c r="Q21" s="299">
        <f>IF('BIFUbC-heavy-or-residual-oil'!Q21&gt;0,'E-heavy fuel oil'!Q69/'BIFUbC-heavy-or-residual-oil'!Q21,1)</f>
        <v>1</v>
      </c>
      <c r="R21" s="299">
        <f>IF('BIFUbC-heavy-or-residual-oil'!R21&gt;0,'E-heavy fuel oil'!R69/'BIFUbC-heavy-or-residual-oil'!R21,1)</f>
        <v>1</v>
      </c>
      <c r="S21" s="299">
        <f>IF('BIFUbC-heavy-or-residual-oil'!S21&gt;0,'E-heavy fuel oil'!S69/'BIFUbC-heavy-or-residual-oil'!S21,1)</f>
        <v>1</v>
      </c>
      <c r="T21" s="299">
        <f>IF('BIFUbC-heavy-or-residual-oil'!T21&gt;0,'E-heavy fuel oil'!T69/'BIFUbC-heavy-or-residual-oil'!T21,1)</f>
        <v>1</v>
      </c>
      <c r="U21" s="299">
        <f>IF('BIFUbC-heavy-or-residual-oil'!U21&gt;0,'E-heavy fuel oil'!U69/'BIFUbC-heavy-or-residual-oil'!U21,1)</f>
        <v>1</v>
      </c>
      <c r="V21" s="299">
        <f>IF('BIFUbC-heavy-or-residual-oil'!V21&gt;0,'E-heavy fuel oil'!V69/'BIFUbC-heavy-or-residual-oil'!V21,1)</f>
        <v>1</v>
      </c>
      <c r="W21" s="299">
        <f>IF('BIFUbC-heavy-or-residual-oil'!W21&gt;0,'E-heavy fuel oil'!W69/'BIFUbC-heavy-or-residual-oil'!W21,1)</f>
        <v>1</v>
      </c>
      <c r="X21" s="299">
        <f>IF('BIFUbC-heavy-or-residual-oil'!X21&gt;0,'E-heavy fuel oil'!X69/'BIFUbC-heavy-or-residual-oil'!X21,1)</f>
        <v>1</v>
      </c>
      <c r="Y21" s="299">
        <f>IF('BIFUbC-heavy-or-residual-oil'!Y21&gt;0,'E-heavy fuel oil'!Y69/'BIFUbC-heavy-or-residual-oil'!Y21,1)</f>
        <v>1</v>
      </c>
      <c r="Z21" s="299">
        <f>IF('BIFUbC-heavy-or-residual-oil'!Z21&gt;0,'E-heavy fuel oil'!Z69/'BIFUbC-heavy-or-residual-oil'!Z21,1)</f>
        <v>1</v>
      </c>
      <c r="AA21" s="299">
        <f>IF('BIFUbC-heavy-or-residual-oil'!AA21&gt;0,'E-heavy fuel oil'!AA69/'BIFUbC-heavy-or-residual-oil'!AA21,1)</f>
        <v>1</v>
      </c>
      <c r="AB21" s="299">
        <f>IF('BIFUbC-heavy-or-residual-oil'!AB21&gt;0,'E-heavy fuel oil'!AB69/'BIFUbC-heavy-or-residual-oil'!AB21,1)</f>
        <v>1</v>
      </c>
      <c r="AC21" s="299">
        <f>IF('BIFUbC-heavy-or-residual-oil'!AC21&gt;0,'E-heavy fuel oil'!AC69/'BIFUbC-heavy-or-residual-oil'!AC21,1)</f>
        <v>1</v>
      </c>
      <c r="AD21" s="299">
        <f>IF('BIFUbC-heavy-or-residual-oil'!AD21&gt;0,'E-heavy fuel oil'!AD69/'BIFUbC-heavy-or-residual-oil'!AD21,1)</f>
        <v>1</v>
      </c>
      <c r="AE21" s="299">
        <f>IF('BIFUbC-heavy-or-residual-oil'!AE21&gt;0,'E-heavy fuel oil'!AE69/'BIFUbC-heavy-or-residual-oil'!AE21,1)</f>
        <v>1</v>
      </c>
      <c r="AF21" s="299">
        <f>IF('BIFUbC-heavy-or-residual-oil'!AF21&gt;0,'E-heavy fuel oil'!AF69/'BIFUbC-heavy-or-residual-oil'!AF21,1)</f>
        <v>1</v>
      </c>
      <c r="AG21" s="299">
        <f>IF('BIFUbC-heavy-or-residual-oil'!AG21&gt;0,'E-heavy fuel oil'!AG69/'BIFUbC-heavy-or-residual-oil'!AG21,1)</f>
        <v>1</v>
      </c>
      <c r="AH21" s="299">
        <f>IF('BIFUbC-heavy-or-residual-oil'!AH21&gt;0,'E-heavy fuel oil'!AH69/'BIFUbC-heavy-or-residual-oil'!AH21,1)</f>
        <v>1</v>
      </c>
      <c r="AI21" s="299">
        <f>IF('BIFUbC-heavy-or-residual-oil'!AI21&gt;0,'E-heavy fuel oil'!AI69/'BIFUbC-heavy-or-residual-oil'!AI21,1)</f>
        <v>1</v>
      </c>
      <c r="AJ21" s="299">
        <f>IF('BIFUbC-heavy-or-residual-oil'!AJ21&gt;0,'E-heavy fuel oil'!AJ69/'BIFUbC-heavy-or-residual-oil'!AJ21,1)</f>
        <v>1</v>
      </c>
      <c r="AK21" s="299">
        <f>IF('BIFUbC-heavy-or-residual-oil'!AK21&gt;0,'E-heavy fuel oil'!AK69/'BIFUbC-heavy-or-residual-oil'!AK21,1)</f>
        <v>1</v>
      </c>
      <c r="AL21" s="299">
        <f>IF('BIFUbC-heavy-or-residual-oil'!AL21&gt;0,'E-heavy fuel oil'!AL69/'BIFUbC-heavy-or-residual-oil'!AL21,1)</f>
        <v>1</v>
      </c>
      <c r="AM21" s="299">
        <f>IF('BIFUbC-heavy-or-residual-oil'!AM21&gt;0,'E-heavy fuel oil'!AM69/'BIFUbC-heavy-or-residual-oil'!AM21,1)</f>
        <v>1</v>
      </c>
      <c r="AN21" s="299">
        <f>IF('BIFUbC-heavy-or-residual-oil'!AN21&gt;0,'E-heavy fuel oil'!AN69/'BIFUbC-heavy-or-residual-oil'!AN21,1)</f>
        <v>1</v>
      </c>
      <c r="AO21" s="299">
        <f>IF('BIFUbC-heavy-or-residual-oil'!AO21&gt;0,'E-heavy fuel oil'!AO69/'BIFUbC-heavy-or-residual-oil'!AO21,1)</f>
        <v>1</v>
      </c>
      <c r="AP21" s="299">
        <f>IF('BIFUbC-heavy-or-residual-oil'!AP21&gt;0,'E-heavy fuel oil'!AP69/'BIFUbC-heavy-or-residual-oil'!AP21,1)</f>
        <v>1</v>
      </c>
      <c r="AQ21" s="299">
        <f>IF('BIFUbC-heavy-or-residual-oil'!AQ21&gt;0,'E-heavy fuel oil'!AQ69/'BIFUbC-heavy-or-residual-oil'!AQ21,1)</f>
        <v>1</v>
      </c>
    </row>
    <row r="22" spans="1:43" x14ac:dyDescent="0.2">
      <c r="A22" s="299" t="s">
        <v>109</v>
      </c>
      <c r="B22" s="299">
        <f>IF('BIFUbC-heavy-or-residual-oil'!B22&gt;0,'E-heavy fuel oil'!B70/'BIFUbC-heavy-or-residual-oil'!B22,1)</f>
        <v>1</v>
      </c>
      <c r="C22" s="299">
        <f>IF('BIFUbC-heavy-or-residual-oil'!C22&gt;0,'E-heavy fuel oil'!C70/'BIFUbC-heavy-or-residual-oil'!C22,1)</f>
        <v>1</v>
      </c>
      <c r="D22" s="299">
        <f>IF('BIFUbC-heavy-or-residual-oil'!D22&gt;0,'E-heavy fuel oil'!D70/'BIFUbC-heavy-or-residual-oil'!D22,1)</f>
        <v>1</v>
      </c>
      <c r="E22" s="299">
        <f>IF('BIFUbC-heavy-or-residual-oil'!E22&gt;0,'E-heavy fuel oil'!E70/'BIFUbC-heavy-or-residual-oil'!E22,1)</f>
        <v>1</v>
      </c>
      <c r="F22" s="299">
        <f>IF('BIFUbC-heavy-or-residual-oil'!F22&gt;0,'E-heavy fuel oil'!F70/'BIFUbC-heavy-or-residual-oil'!F22,1)</f>
        <v>1</v>
      </c>
      <c r="G22" s="299">
        <f>IF('BIFUbC-heavy-or-residual-oil'!G22&gt;0,'E-heavy fuel oil'!G70/'BIFUbC-heavy-or-residual-oil'!G22,1)</f>
        <v>1</v>
      </c>
      <c r="H22" s="299">
        <f>IF('BIFUbC-heavy-or-residual-oil'!H22&gt;0,'E-heavy fuel oil'!H70/'BIFUbC-heavy-or-residual-oil'!H22,1)</f>
        <v>1</v>
      </c>
      <c r="I22" s="299">
        <f>IF('BIFUbC-heavy-or-residual-oil'!I22&gt;0,'E-heavy fuel oil'!I70/'BIFUbC-heavy-or-residual-oil'!I22,1)</f>
        <v>1</v>
      </c>
      <c r="J22" s="299">
        <f>IF('BIFUbC-heavy-or-residual-oil'!J22&gt;0,'E-heavy fuel oil'!J70/'BIFUbC-heavy-or-residual-oil'!J22,1)</f>
        <v>1</v>
      </c>
      <c r="K22" s="299">
        <f>IF('BIFUbC-heavy-or-residual-oil'!K22&gt;0,'E-heavy fuel oil'!K70/'BIFUbC-heavy-or-residual-oil'!K22,1)</f>
        <v>1</v>
      </c>
      <c r="L22" s="299">
        <f>IF('BIFUbC-heavy-or-residual-oil'!L22&gt;0,'E-heavy fuel oil'!L70/'BIFUbC-heavy-or-residual-oil'!L22,1)</f>
        <v>1</v>
      </c>
      <c r="M22" s="299">
        <f>IF('BIFUbC-heavy-or-residual-oil'!M22&gt;0,'E-heavy fuel oil'!M70/'BIFUbC-heavy-or-residual-oil'!M22,1)</f>
        <v>1</v>
      </c>
      <c r="N22" s="299">
        <f>IF('BIFUbC-heavy-or-residual-oil'!N22&gt;0,'E-heavy fuel oil'!N70/'BIFUbC-heavy-or-residual-oil'!N22,1)</f>
        <v>1</v>
      </c>
      <c r="O22" s="299">
        <f>IF('BIFUbC-heavy-or-residual-oil'!O22&gt;0,'E-heavy fuel oil'!O70/'BIFUbC-heavy-or-residual-oil'!O22,1)</f>
        <v>1</v>
      </c>
      <c r="P22" s="299">
        <f>IF('BIFUbC-heavy-or-residual-oil'!P22&gt;0,'E-heavy fuel oil'!P70/'BIFUbC-heavy-or-residual-oil'!P22,1)</f>
        <v>1</v>
      </c>
      <c r="Q22" s="299">
        <f>IF('BIFUbC-heavy-or-residual-oil'!Q22&gt;0,'E-heavy fuel oil'!Q70/'BIFUbC-heavy-or-residual-oil'!Q22,1)</f>
        <v>1</v>
      </c>
      <c r="R22" s="299">
        <f>IF('BIFUbC-heavy-or-residual-oil'!R22&gt;0,'E-heavy fuel oil'!R70/'BIFUbC-heavy-or-residual-oil'!R22,1)</f>
        <v>1</v>
      </c>
      <c r="S22" s="299">
        <f>IF('BIFUbC-heavy-or-residual-oil'!S22&gt;0,'E-heavy fuel oil'!S70/'BIFUbC-heavy-or-residual-oil'!S22,1)</f>
        <v>1</v>
      </c>
      <c r="T22" s="299">
        <f>IF('BIFUbC-heavy-or-residual-oil'!T22&gt;0,'E-heavy fuel oil'!T70/'BIFUbC-heavy-or-residual-oil'!T22,1)</f>
        <v>1</v>
      </c>
      <c r="U22" s="299">
        <f>IF('BIFUbC-heavy-or-residual-oil'!U22&gt;0,'E-heavy fuel oil'!U70/'BIFUbC-heavy-or-residual-oil'!U22,1)</f>
        <v>1</v>
      </c>
      <c r="V22" s="299">
        <f>IF('BIFUbC-heavy-or-residual-oil'!V22&gt;0,'E-heavy fuel oil'!V70/'BIFUbC-heavy-or-residual-oil'!V22,1)</f>
        <v>1</v>
      </c>
      <c r="W22" s="299">
        <f>IF('BIFUbC-heavy-or-residual-oil'!W22&gt;0,'E-heavy fuel oil'!W70/'BIFUbC-heavy-or-residual-oil'!W22,1)</f>
        <v>1</v>
      </c>
      <c r="X22" s="299">
        <f>IF('BIFUbC-heavy-or-residual-oil'!X22&gt;0,'E-heavy fuel oil'!X70/'BIFUbC-heavy-or-residual-oil'!X22,1)</f>
        <v>1</v>
      </c>
      <c r="Y22" s="299">
        <f>IF('BIFUbC-heavy-or-residual-oil'!Y22&gt;0,'E-heavy fuel oil'!Y70/'BIFUbC-heavy-or-residual-oil'!Y22,1)</f>
        <v>1</v>
      </c>
      <c r="Z22" s="299">
        <f>IF('BIFUbC-heavy-or-residual-oil'!Z22&gt;0,'E-heavy fuel oil'!Z70/'BIFUbC-heavy-or-residual-oil'!Z22,1)</f>
        <v>1</v>
      </c>
      <c r="AA22" s="299">
        <f>IF('BIFUbC-heavy-or-residual-oil'!AA22&gt;0,'E-heavy fuel oil'!AA70/'BIFUbC-heavy-or-residual-oil'!AA22,1)</f>
        <v>1</v>
      </c>
      <c r="AB22" s="299">
        <f>IF('BIFUbC-heavy-or-residual-oil'!AB22&gt;0,'E-heavy fuel oil'!AB70/'BIFUbC-heavy-or-residual-oil'!AB22,1)</f>
        <v>1</v>
      </c>
      <c r="AC22" s="299">
        <f>IF('BIFUbC-heavy-or-residual-oil'!AC22&gt;0,'E-heavy fuel oil'!AC70/'BIFUbC-heavy-or-residual-oil'!AC22,1)</f>
        <v>1</v>
      </c>
      <c r="AD22" s="299">
        <f>IF('BIFUbC-heavy-or-residual-oil'!AD22&gt;0,'E-heavy fuel oil'!AD70/'BIFUbC-heavy-or-residual-oil'!AD22,1)</f>
        <v>1</v>
      </c>
      <c r="AE22" s="299">
        <f>IF('BIFUbC-heavy-or-residual-oil'!AE22&gt;0,'E-heavy fuel oil'!AE70/'BIFUbC-heavy-or-residual-oil'!AE22,1)</f>
        <v>1</v>
      </c>
      <c r="AF22" s="299">
        <f>IF('BIFUbC-heavy-or-residual-oil'!AF22&gt;0,'E-heavy fuel oil'!AF70/'BIFUbC-heavy-or-residual-oil'!AF22,1)</f>
        <v>1</v>
      </c>
      <c r="AG22" s="299">
        <f>IF('BIFUbC-heavy-or-residual-oil'!AG22&gt;0,'E-heavy fuel oil'!AG70/'BIFUbC-heavy-or-residual-oil'!AG22,1)</f>
        <v>1</v>
      </c>
      <c r="AH22" s="299">
        <f>IF('BIFUbC-heavy-or-residual-oil'!AH22&gt;0,'E-heavy fuel oil'!AH70/'BIFUbC-heavy-or-residual-oil'!AH22,1)</f>
        <v>1</v>
      </c>
      <c r="AI22" s="299">
        <f>IF('BIFUbC-heavy-or-residual-oil'!AI22&gt;0,'E-heavy fuel oil'!AI70/'BIFUbC-heavy-or-residual-oil'!AI22,1)</f>
        <v>1</v>
      </c>
      <c r="AJ22" s="299">
        <f>IF('BIFUbC-heavy-or-residual-oil'!AJ22&gt;0,'E-heavy fuel oil'!AJ70/'BIFUbC-heavy-or-residual-oil'!AJ22,1)</f>
        <v>1</v>
      </c>
      <c r="AK22" s="299">
        <f>IF('BIFUbC-heavy-or-residual-oil'!AK22&gt;0,'E-heavy fuel oil'!AK70/'BIFUbC-heavy-or-residual-oil'!AK22,1)</f>
        <v>1</v>
      </c>
      <c r="AL22" s="299">
        <f>IF('BIFUbC-heavy-or-residual-oil'!AL22&gt;0,'E-heavy fuel oil'!AL70/'BIFUbC-heavy-or-residual-oil'!AL22,1)</f>
        <v>1</v>
      </c>
      <c r="AM22" s="299">
        <f>IF('BIFUbC-heavy-or-residual-oil'!AM22&gt;0,'E-heavy fuel oil'!AM70/'BIFUbC-heavy-or-residual-oil'!AM22,1)</f>
        <v>1</v>
      </c>
      <c r="AN22" s="299">
        <f>IF('BIFUbC-heavy-or-residual-oil'!AN22&gt;0,'E-heavy fuel oil'!AN70/'BIFUbC-heavy-or-residual-oil'!AN22,1)</f>
        <v>1</v>
      </c>
      <c r="AO22" s="299">
        <f>IF('BIFUbC-heavy-or-residual-oil'!AO22&gt;0,'E-heavy fuel oil'!AO70/'BIFUbC-heavy-or-residual-oil'!AO22,1)</f>
        <v>1</v>
      </c>
      <c r="AP22" s="299">
        <f>IF('BIFUbC-heavy-or-residual-oil'!AP22&gt;0,'E-heavy fuel oil'!AP70/'BIFUbC-heavy-or-residual-oil'!AP22,1)</f>
        <v>1</v>
      </c>
      <c r="AQ22" s="299">
        <f>IF('BIFUbC-heavy-or-residual-oil'!AQ22&gt;0,'E-heavy fuel oil'!AQ70/'BIFUbC-heavy-or-residual-oil'!AQ22,1)</f>
        <v>1</v>
      </c>
    </row>
    <row r="23" spans="1:43" x14ac:dyDescent="0.2">
      <c r="A23" s="299" t="s">
        <v>110</v>
      </c>
      <c r="B23" s="299">
        <f>IF('BIFUbC-heavy-or-residual-oil'!B23&gt;0,'E-heavy fuel oil'!B71/'BIFUbC-heavy-or-residual-oil'!B23,1)</f>
        <v>1</v>
      </c>
      <c r="C23" s="299">
        <f>IF('BIFUbC-heavy-or-residual-oil'!C23&gt;0,'E-heavy fuel oil'!C71/'BIFUbC-heavy-or-residual-oil'!C23,1)</f>
        <v>1</v>
      </c>
      <c r="D23" s="299">
        <f>IF('BIFUbC-heavy-or-residual-oil'!D23&gt;0,'E-heavy fuel oil'!D71/'BIFUbC-heavy-or-residual-oil'!D23,1)</f>
        <v>1</v>
      </c>
      <c r="E23" s="299">
        <f>IF('BIFUbC-heavy-or-residual-oil'!E23&gt;0,'E-heavy fuel oil'!E71/'BIFUbC-heavy-or-residual-oil'!E23,1)</f>
        <v>1</v>
      </c>
      <c r="F23" s="299">
        <f>IF('BIFUbC-heavy-or-residual-oil'!F23&gt;0,'E-heavy fuel oil'!F71/'BIFUbC-heavy-or-residual-oil'!F23,1)</f>
        <v>1</v>
      </c>
      <c r="G23" s="299">
        <f>IF('BIFUbC-heavy-or-residual-oil'!G23&gt;0,'E-heavy fuel oil'!G71/'BIFUbC-heavy-or-residual-oil'!G23,1)</f>
        <v>1</v>
      </c>
      <c r="H23" s="299">
        <f>IF('BIFUbC-heavy-or-residual-oil'!H23&gt;0,'E-heavy fuel oil'!H71/'BIFUbC-heavy-or-residual-oil'!H23,1)</f>
        <v>1</v>
      </c>
      <c r="I23" s="299">
        <f>IF('BIFUbC-heavy-or-residual-oil'!I23&gt;0,'E-heavy fuel oil'!I71/'BIFUbC-heavy-or-residual-oil'!I23,1)</f>
        <v>1</v>
      </c>
      <c r="J23" s="299">
        <f>IF('BIFUbC-heavy-or-residual-oil'!J23&gt;0,'E-heavy fuel oil'!J71/'BIFUbC-heavy-or-residual-oil'!J23,1)</f>
        <v>1</v>
      </c>
      <c r="K23" s="299">
        <f>IF('BIFUbC-heavy-or-residual-oil'!K23&gt;0,'E-heavy fuel oil'!K71/'BIFUbC-heavy-or-residual-oil'!K23,1)</f>
        <v>1</v>
      </c>
      <c r="L23" s="299">
        <f>IF('BIFUbC-heavy-or-residual-oil'!L23&gt;0,'E-heavy fuel oil'!L71/'BIFUbC-heavy-or-residual-oil'!L23,1)</f>
        <v>1</v>
      </c>
      <c r="M23" s="299">
        <f>IF('BIFUbC-heavy-or-residual-oil'!M23&gt;0,'E-heavy fuel oil'!M71/'BIFUbC-heavy-or-residual-oil'!M23,1)</f>
        <v>1</v>
      </c>
      <c r="N23" s="299">
        <f>IF('BIFUbC-heavy-or-residual-oil'!N23&gt;0,'E-heavy fuel oil'!N71/'BIFUbC-heavy-or-residual-oil'!N23,1)</f>
        <v>1</v>
      </c>
      <c r="O23" s="299">
        <f>IF('BIFUbC-heavy-or-residual-oil'!O23&gt;0,'E-heavy fuel oil'!O71/'BIFUbC-heavy-or-residual-oil'!O23,1)</f>
        <v>1</v>
      </c>
      <c r="P23" s="299">
        <f>IF('BIFUbC-heavy-or-residual-oil'!P23&gt;0,'E-heavy fuel oil'!P71/'BIFUbC-heavy-or-residual-oil'!P23,1)</f>
        <v>1</v>
      </c>
      <c r="Q23" s="299">
        <f>IF('BIFUbC-heavy-or-residual-oil'!Q23&gt;0,'E-heavy fuel oil'!Q71/'BIFUbC-heavy-or-residual-oil'!Q23,1)</f>
        <v>1</v>
      </c>
      <c r="R23" s="299">
        <f>IF('BIFUbC-heavy-or-residual-oil'!R23&gt;0,'E-heavy fuel oil'!R71/'BIFUbC-heavy-or-residual-oil'!R23,1)</f>
        <v>1</v>
      </c>
      <c r="S23" s="299">
        <f>IF('BIFUbC-heavy-or-residual-oil'!S23&gt;0,'E-heavy fuel oil'!S71/'BIFUbC-heavy-or-residual-oil'!S23,1)</f>
        <v>1</v>
      </c>
      <c r="T23" s="299">
        <f>IF('BIFUbC-heavy-or-residual-oil'!T23&gt;0,'E-heavy fuel oil'!T71/'BIFUbC-heavy-or-residual-oil'!T23,1)</f>
        <v>1</v>
      </c>
      <c r="U23" s="299">
        <f>IF('BIFUbC-heavy-or-residual-oil'!U23&gt;0,'E-heavy fuel oil'!U71/'BIFUbC-heavy-or-residual-oil'!U23,1)</f>
        <v>1</v>
      </c>
      <c r="V23" s="299">
        <f>IF('BIFUbC-heavy-or-residual-oil'!V23&gt;0,'E-heavy fuel oil'!V71/'BIFUbC-heavy-or-residual-oil'!V23,1)</f>
        <v>1</v>
      </c>
      <c r="W23" s="299">
        <f>IF('BIFUbC-heavy-or-residual-oil'!W23&gt;0,'E-heavy fuel oil'!W71/'BIFUbC-heavy-or-residual-oil'!W23,1)</f>
        <v>1</v>
      </c>
      <c r="X23" s="299">
        <f>IF('BIFUbC-heavy-or-residual-oil'!X23&gt;0,'E-heavy fuel oil'!X71/'BIFUbC-heavy-or-residual-oil'!X23,1)</f>
        <v>1</v>
      </c>
      <c r="Y23" s="299">
        <f>IF('BIFUbC-heavy-or-residual-oil'!Y23&gt;0,'E-heavy fuel oil'!Y71/'BIFUbC-heavy-or-residual-oil'!Y23,1)</f>
        <v>1</v>
      </c>
      <c r="Z23" s="299">
        <f>IF('BIFUbC-heavy-or-residual-oil'!Z23&gt;0,'E-heavy fuel oil'!Z71/'BIFUbC-heavy-or-residual-oil'!Z23,1)</f>
        <v>1</v>
      </c>
      <c r="AA23" s="299">
        <f>IF('BIFUbC-heavy-or-residual-oil'!AA23&gt;0,'E-heavy fuel oil'!AA71/'BIFUbC-heavy-or-residual-oil'!AA23,1)</f>
        <v>1</v>
      </c>
      <c r="AB23" s="299">
        <f>IF('BIFUbC-heavy-or-residual-oil'!AB23&gt;0,'E-heavy fuel oil'!AB71/'BIFUbC-heavy-or-residual-oil'!AB23,1)</f>
        <v>1</v>
      </c>
      <c r="AC23" s="299">
        <f>IF('BIFUbC-heavy-or-residual-oil'!AC23&gt;0,'E-heavy fuel oil'!AC71/'BIFUbC-heavy-or-residual-oil'!AC23,1)</f>
        <v>1</v>
      </c>
      <c r="AD23" s="299">
        <f>IF('BIFUbC-heavy-or-residual-oil'!AD23&gt;0,'E-heavy fuel oil'!AD71/'BIFUbC-heavy-or-residual-oil'!AD23,1)</f>
        <v>1</v>
      </c>
      <c r="AE23" s="299">
        <f>IF('BIFUbC-heavy-or-residual-oil'!AE23&gt;0,'E-heavy fuel oil'!AE71/'BIFUbC-heavy-or-residual-oil'!AE23,1)</f>
        <v>1</v>
      </c>
      <c r="AF23" s="299">
        <f>IF('BIFUbC-heavy-or-residual-oil'!AF23&gt;0,'E-heavy fuel oil'!AF71/'BIFUbC-heavy-or-residual-oil'!AF23,1)</f>
        <v>1</v>
      </c>
      <c r="AG23" s="299">
        <f>IF('BIFUbC-heavy-or-residual-oil'!AG23&gt;0,'E-heavy fuel oil'!AG71/'BIFUbC-heavy-or-residual-oil'!AG23,1)</f>
        <v>1</v>
      </c>
      <c r="AH23" s="299">
        <f>IF('BIFUbC-heavy-or-residual-oil'!AH23&gt;0,'E-heavy fuel oil'!AH71/'BIFUbC-heavy-or-residual-oil'!AH23,1)</f>
        <v>1</v>
      </c>
      <c r="AI23" s="299">
        <f>IF('BIFUbC-heavy-or-residual-oil'!AI23&gt;0,'E-heavy fuel oil'!AI71/'BIFUbC-heavy-or-residual-oil'!AI23,1)</f>
        <v>1</v>
      </c>
      <c r="AJ23" s="299">
        <f>IF('BIFUbC-heavy-or-residual-oil'!AJ23&gt;0,'E-heavy fuel oil'!AJ71/'BIFUbC-heavy-or-residual-oil'!AJ23,1)</f>
        <v>1</v>
      </c>
      <c r="AK23" s="299">
        <f>IF('BIFUbC-heavy-or-residual-oil'!AK23&gt;0,'E-heavy fuel oil'!AK71/'BIFUbC-heavy-or-residual-oil'!AK23,1)</f>
        <v>1</v>
      </c>
      <c r="AL23" s="299">
        <f>IF('BIFUbC-heavy-or-residual-oil'!AL23&gt;0,'E-heavy fuel oil'!AL71/'BIFUbC-heavy-or-residual-oil'!AL23,1)</f>
        <v>1</v>
      </c>
      <c r="AM23" s="299">
        <f>IF('BIFUbC-heavy-or-residual-oil'!AM23&gt;0,'E-heavy fuel oil'!AM71/'BIFUbC-heavy-or-residual-oil'!AM23,1)</f>
        <v>1</v>
      </c>
      <c r="AN23" s="299">
        <f>IF('BIFUbC-heavy-or-residual-oil'!AN23&gt;0,'E-heavy fuel oil'!AN71/'BIFUbC-heavy-or-residual-oil'!AN23,1)</f>
        <v>1</v>
      </c>
      <c r="AO23" s="299">
        <f>IF('BIFUbC-heavy-or-residual-oil'!AO23&gt;0,'E-heavy fuel oil'!AO71/'BIFUbC-heavy-or-residual-oil'!AO23,1)</f>
        <v>1</v>
      </c>
      <c r="AP23" s="299">
        <f>IF('BIFUbC-heavy-or-residual-oil'!AP23&gt;0,'E-heavy fuel oil'!AP71/'BIFUbC-heavy-or-residual-oil'!AP23,1)</f>
        <v>1</v>
      </c>
      <c r="AQ23" s="299">
        <f>IF('BIFUbC-heavy-or-residual-oil'!AQ23&gt;0,'E-heavy fuel oil'!AQ71/'BIFUbC-heavy-or-residual-oil'!AQ23,1)</f>
        <v>1</v>
      </c>
    </row>
    <row r="24" spans="1:43" x14ac:dyDescent="0.2">
      <c r="A24" s="299" t="s">
        <v>111</v>
      </c>
      <c r="B24" s="299">
        <f>IF('BIFUbC-heavy-or-residual-oil'!B24&gt;0,'E-heavy fuel oil'!B72/'BIFUbC-heavy-or-residual-oil'!B24,1)</f>
        <v>1</v>
      </c>
      <c r="C24" s="299">
        <f>IF('BIFUbC-heavy-or-residual-oil'!C24&gt;0,'E-heavy fuel oil'!C72/'BIFUbC-heavy-or-residual-oil'!C24,1)</f>
        <v>1.02880658436214E-3</v>
      </c>
      <c r="D24" s="299">
        <f>IF('BIFUbC-heavy-or-residual-oil'!D24&gt;0,'E-heavy fuel oil'!D72/'BIFUbC-heavy-or-residual-oil'!D24,1)</f>
        <v>1.0276548959772139E-3</v>
      </c>
      <c r="E24" s="299">
        <f>IF('BIFUbC-heavy-or-residual-oil'!E24&gt;0,'E-heavy fuel oil'!E72/'BIFUbC-heavy-or-residual-oil'!E24,1)</f>
        <v>1.0441985460021585E-3</v>
      </c>
      <c r="F24" s="299">
        <f>IF('BIFUbC-heavy-or-residual-oil'!F24&gt;0,'E-heavy fuel oil'!F72/'BIFUbC-heavy-or-residual-oil'!F24,1)</f>
        <v>1.070770160750051E-3</v>
      </c>
      <c r="G24" s="299">
        <f>IF('BIFUbC-heavy-or-residual-oil'!G24&gt;0,'E-heavy fuel oil'!G72/'BIFUbC-heavy-or-residual-oil'!G24,1)</f>
        <v>1.0698190057371051E-3</v>
      </c>
      <c r="H24" s="299">
        <f>IF('BIFUbC-heavy-or-residual-oil'!H24&gt;0,'E-heavy fuel oil'!H72/'BIFUbC-heavy-or-residual-oil'!H24,1)</f>
        <v>1.068319210234824E-3</v>
      </c>
      <c r="I24" s="299">
        <f>IF('BIFUbC-heavy-or-residual-oil'!I24&gt;0,'E-heavy fuel oil'!I72/'BIFUbC-heavy-or-residual-oil'!I24,1)</f>
        <v>1.0718450201426017E-3</v>
      </c>
      <c r="J24" s="299">
        <f>IF('BIFUbC-heavy-or-residual-oil'!J24&gt;0,'E-heavy fuel oil'!J72/'BIFUbC-heavy-or-residual-oil'!J24,1)</f>
        <v>1.0697190450770474E-3</v>
      </c>
      <c r="K24" s="299">
        <f>IF('BIFUbC-heavy-or-residual-oil'!K24&gt;0,'E-heavy fuel oil'!K72/'BIFUbC-heavy-or-residual-oil'!K24,1)</f>
        <v>1.0681566355574858E-3</v>
      </c>
      <c r="L24" s="299">
        <f>IF('BIFUbC-heavy-or-residual-oil'!L24&gt;0,'E-heavy fuel oil'!L72/'BIFUbC-heavy-or-residual-oil'!L24,1)</f>
        <v>1.0644113591883136E-3</v>
      </c>
      <c r="M24" s="299">
        <f>IF('BIFUbC-heavy-or-residual-oil'!M24&gt;0,'E-heavy fuel oil'!M72/'BIFUbC-heavy-or-residual-oil'!M24,1)</f>
        <v>1.0593505014494095E-3</v>
      </c>
      <c r="N24" s="299">
        <f>IF('BIFUbC-heavy-or-residual-oil'!N24&gt;0,'E-heavy fuel oil'!N72/'BIFUbC-heavy-or-residual-oil'!N24,1)</f>
        <v>1.0577378600913705E-3</v>
      </c>
      <c r="O24" s="299">
        <f>IF('BIFUbC-heavy-or-residual-oil'!O24&gt;0,'E-heavy fuel oil'!O72/'BIFUbC-heavy-or-residual-oil'!O24,1)</f>
        <v>1.0561265051001194E-3</v>
      </c>
      <c r="P24" s="299">
        <f>IF('BIFUbC-heavy-or-residual-oil'!P24&gt;0,'E-heavy fuel oil'!P72/'BIFUbC-heavy-or-residual-oil'!P24,1)</f>
        <v>1.0545164363482066E-3</v>
      </c>
      <c r="Q24" s="299">
        <f>IF('BIFUbC-heavy-or-residual-oil'!Q24&gt;0,'E-heavy fuel oil'!Q72/'BIFUbC-heavy-or-residual-oil'!Q24,1)</f>
        <v>1.052907653708171E-3</v>
      </c>
      <c r="R24" s="299">
        <f>IF('BIFUbC-heavy-or-residual-oil'!R24&gt;0,'E-heavy fuel oil'!R72/'BIFUbC-heavy-or-residual-oil'!R24,1)</f>
        <v>1.051300157052539E-3</v>
      </c>
      <c r="S24" s="299">
        <f>IF('BIFUbC-heavy-or-residual-oil'!S24&gt;0,'E-heavy fuel oil'!S72/'BIFUbC-heavy-or-residual-oil'!S24,1)</f>
        <v>1.0508876729141308E-3</v>
      </c>
      <c r="T24" s="299">
        <f>IF('BIFUbC-heavy-or-residual-oil'!T24&gt;0,'E-heavy fuel oil'!T72/'BIFUbC-heavy-or-residual-oil'!T24,1)</f>
        <v>1.0504751562090821E-3</v>
      </c>
      <c r="U24" s="299">
        <f>IF('BIFUbC-heavy-or-residual-oil'!U24&gt;0,'E-heavy fuel oil'!U72/'BIFUbC-heavy-or-residual-oil'!U24,1)</f>
        <v>1.0500626069395828E-3</v>
      </c>
      <c r="V24" s="299">
        <f>IF('BIFUbC-heavy-or-residual-oil'!V24&gt;0,'E-heavy fuel oil'!V72/'BIFUbC-heavy-or-residual-oil'!V24,1)</f>
        <v>1.0496500251078221E-3</v>
      </c>
      <c r="W24" s="299">
        <f>IF('BIFUbC-heavy-or-residual-oil'!W24&gt;0,'E-heavy fuel oil'!W72/'BIFUbC-heavy-or-residual-oil'!W24,1)</f>
        <v>1.0492374107159898E-3</v>
      </c>
      <c r="X24" s="299">
        <f>IF('BIFUbC-heavy-or-residual-oil'!X24&gt;0,'E-heavy fuel oil'!X72/'BIFUbC-heavy-or-residual-oil'!X24,1)</f>
        <v>1.0488247637662751E-3</v>
      </c>
      <c r="Y24" s="299">
        <f>IF('BIFUbC-heavy-or-residual-oil'!Y24&gt;0,'E-heavy fuel oil'!Y72/'BIFUbC-heavy-or-residual-oil'!Y24,1)</f>
        <v>1.0484120842608672E-3</v>
      </c>
      <c r="Z24" s="299">
        <f>IF('BIFUbC-heavy-or-residual-oil'!Z24&gt;0,'E-heavy fuel oil'!Z72/'BIFUbC-heavy-or-residual-oil'!Z24,1)</f>
        <v>1.0479993722019563E-3</v>
      </c>
      <c r="AA24" s="299">
        <f>IF('BIFUbC-heavy-or-residual-oil'!AA24&gt;0,'E-heavy fuel oil'!AA72/'BIFUbC-heavy-or-residual-oil'!AA24,1)</f>
        <v>1.0475866275917311E-3</v>
      </c>
      <c r="AB24" s="299">
        <f>IF('BIFUbC-heavy-or-residual-oil'!AB24&gt;0,'E-heavy fuel oil'!AB72/'BIFUbC-heavy-or-residual-oil'!AB24,1)</f>
        <v>1.0471738504323808E-3</v>
      </c>
      <c r="AC24" s="299">
        <f>IF('BIFUbC-heavy-or-residual-oil'!AC24&gt;0,'E-heavy fuel oil'!AC72/'BIFUbC-heavy-or-residual-oil'!AC24,1)</f>
        <v>1.0467610407260955E-3</v>
      </c>
      <c r="AD24" s="299">
        <f>IF('BIFUbC-heavy-or-residual-oil'!AD24&gt;0,'E-heavy fuel oil'!AD72/'BIFUbC-heavy-or-residual-oil'!AD24,1)</f>
        <v>1.0463481984750642E-3</v>
      </c>
      <c r="AE24" s="299">
        <f>IF('BIFUbC-heavy-or-residual-oil'!AE24&gt;0,'E-heavy fuel oil'!AE72/'BIFUbC-heavy-or-residual-oil'!AE24,1)</f>
        <v>1.0459353236814768E-3</v>
      </c>
      <c r="AF24" s="299">
        <f>IF('BIFUbC-heavy-or-residual-oil'!AF24&gt;0,'E-heavy fuel oil'!AF72/'BIFUbC-heavy-or-residual-oil'!AF24,1)</f>
        <v>1.0455224163475225E-3</v>
      </c>
      <c r="AG24" s="299">
        <f>IF('BIFUbC-heavy-or-residual-oil'!AG24&gt;0,'E-heavy fuel oil'!AG72/'BIFUbC-heavy-or-residual-oil'!AG24,1)</f>
        <v>1.0451094764753902E-3</v>
      </c>
      <c r="AH24" s="299">
        <f>IF('BIFUbC-heavy-or-residual-oil'!AH24&gt;0,'E-heavy fuel oil'!AH72/'BIFUbC-heavy-or-residual-oil'!AH24,1)</f>
        <v>1.0446965040672703E-3</v>
      </c>
      <c r="AI24" s="299">
        <f>IF('BIFUbC-heavy-or-residual-oil'!AI24&gt;0,'E-heavy fuel oil'!AI72/'BIFUbC-heavy-or-residual-oil'!AI24,1)</f>
        <v>1.0442834991253513E-3</v>
      </c>
      <c r="AJ24" s="299">
        <f>IF('BIFUbC-heavy-or-residual-oil'!AJ24&gt;0,'E-heavy fuel oil'!AJ72/'BIFUbC-heavy-or-residual-oil'!AJ24,1)</f>
        <v>1.0438704616518237E-3</v>
      </c>
      <c r="AK24" s="299">
        <f>IF('BIFUbC-heavy-or-residual-oil'!AK24&gt;0,'E-heavy fuel oil'!AK72/'BIFUbC-heavy-or-residual-oil'!AK24,1)</f>
        <v>1.0434573916488759E-3</v>
      </c>
      <c r="AL24" s="299">
        <f>IF('BIFUbC-heavy-or-residual-oil'!AL24&gt;0,'E-heavy fuel oil'!AL72/'BIFUbC-heavy-or-residual-oil'!AL24,1)</f>
        <v>1.0430442891186972E-3</v>
      </c>
      <c r="AM24" s="299">
        <f>IF('BIFUbC-heavy-or-residual-oil'!AM24&gt;0,'E-heavy fuel oil'!AM72/'BIFUbC-heavy-or-residual-oil'!AM24,1)</f>
        <v>1.0426311540634786E-3</v>
      </c>
      <c r="AN24" s="299">
        <f>IF('BIFUbC-heavy-or-residual-oil'!AN24&gt;0,'E-heavy fuel oil'!AN72/'BIFUbC-heavy-or-residual-oil'!AN24,1)</f>
        <v>1.0422179864854079E-3</v>
      </c>
      <c r="AO24" s="299">
        <f>IF('BIFUbC-heavy-or-residual-oil'!AO24&gt;0,'E-heavy fuel oil'!AO72/'BIFUbC-heavy-or-residual-oil'!AO24,1)</f>
        <v>1.0418047863866755E-3</v>
      </c>
      <c r="AP24" s="299">
        <f>IF('BIFUbC-heavy-or-residual-oil'!AP24&gt;0,'E-heavy fuel oil'!AP72/'BIFUbC-heavy-or-residual-oil'!AP24,1)</f>
        <v>1.0413915537694708E-3</v>
      </c>
      <c r="AQ24" s="299">
        <f>IF('BIFUbC-heavy-or-residual-oil'!AQ24&gt;0,'E-heavy fuel oil'!AQ72/'BIFUbC-heavy-or-residual-oil'!AQ24,1)</f>
        <v>1.0408915946182201E-3</v>
      </c>
    </row>
    <row r="25" spans="1:43" x14ac:dyDescent="0.2">
      <c r="A25" s="299" t="s">
        <v>112</v>
      </c>
      <c r="B25" s="299">
        <f>IF('BIFUbC-heavy-or-residual-oil'!B25&gt;0,'E-heavy fuel oil'!B73/'BIFUbC-heavy-or-residual-oil'!B25,1)</f>
        <v>1</v>
      </c>
      <c r="C25" s="299">
        <f>IF('BIFUbC-heavy-or-residual-oil'!C25&gt;0,'E-heavy fuel oil'!C73/'BIFUbC-heavy-or-residual-oil'!C25,1)</f>
        <v>1</v>
      </c>
      <c r="D25" s="299">
        <f>IF('BIFUbC-heavy-or-residual-oil'!D25&gt;0,'E-heavy fuel oil'!D73/'BIFUbC-heavy-or-residual-oil'!D25,1)</f>
        <v>1</v>
      </c>
      <c r="E25" s="299">
        <f>IF('BIFUbC-heavy-or-residual-oil'!E25&gt;0,'E-heavy fuel oil'!E73/'BIFUbC-heavy-or-residual-oil'!E25,1)</f>
        <v>1</v>
      </c>
      <c r="F25" s="299">
        <f>IF('BIFUbC-heavy-or-residual-oil'!F25&gt;0,'E-heavy fuel oil'!F73/'BIFUbC-heavy-or-residual-oil'!F25,1)</f>
        <v>1</v>
      </c>
      <c r="G25" s="299">
        <f>IF('BIFUbC-heavy-or-residual-oil'!G25&gt;0,'E-heavy fuel oil'!G73/'BIFUbC-heavy-or-residual-oil'!G25,1)</f>
        <v>1</v>
      </c>
      <c r="H25" s="299">
        <f>IF('BIFUbC-heavy-or-residual-oil'!H25&gt;0,'E-heavy fuel oil'!H73/'BIFUbC-heavy-or-residual-oil'!H25,1)</f>
        <v>1</v>
      </c>
      <c r="I25" s="299">
        <f>IF('BIFUbC-heavy-or-residual-oil'!I25&gt;0,'E-heavy fuel oil'!I73/'BIFUbC-heavy-or-residual-oil'!I25,1)</f>
        <v>1</v>
      </c>
      <c r="J25" s="299">
        <f>IF('BIFUbC-heavy-or-residual-oil'!J25&gt;0,'E-heavy fuel oil'!J73/'BIFUbC-heavy-or-residual-oil'!J25,1)</f>
        <v>1</v>
      </c>
      <c r="K25" s="299">
        <f>IF('BIFUbC-heavy-or-residual-oil'!K25&gt;0,'E-heavy fuel oil'!K73/'BIFUbC-heavy-or-residual-oil'!K25,1)</f>
        <v>1</v>
      </c>
      <c r="L25" s="299">
        <f>IF('BIFUbC-heavy-or-residual-oil'!L25&gt;0,'E-heavy fuel oil'!L73/'BIFUbC-heavy-or-residual-oil'!L25,1)</f>
        <v>1</v>
      </c>
      <c r="M25" s="299">
        <f>IF('BIFUbC-heavy-or-residual-oil'!M25&gt;0,'E-heavy fuel oil'!M73/'BIFUbC-heavy-or-residual-oil'!M25,1)</f>
        <v>1</v>
      </c>
      <c r="N25" s="299">
        <f>IF('BIFUbC-heavy-or-residual-oil'!N25&gt;0,'E-heavy fuel oil'!N73/'BIFUbC-heavy-or-residual-oil'!N25,1)</f>
        <v>1</v>
      </c>
      <c r="O25" s="299">
        <f>IF('BIFUbC-heavy-or-residual-oil'!O25&gt;0,'E-heavy fuel oil'!O73/'BIFUbC-heavy-or-residual-oil'!O25,1)</f>
        <v>1</v>
      </c>
      <c r="P25" s="299">
        <f>IF('BIFUbC-heavy-or-residual-oil'!P25&gt;0,'E-heavy fuel oil'!P73/'BIFUbC-heavy-or-residual-oil'!P25,1)</f>
        <v>1</v>
      </c>
      <c r="Q25" s="299">
        <f>IF('BIFUbC-heavy-or-residual-oil'!Q25&gt;0,'E-heavy fuel oil'!Q73/'BIFUbC-heavy-or-residual-oil'!Q25,1)</f>
        <v>1</v>
      </c>
      <c r="R25" s="299">
        <f>IF('BIFUbC-heavy-or-residual-oil'!R25&gt;0,'E-heavy fuel oil'!R73/'BIFUbC-heavy-or-residual-oil'!R25,1)</f>
        <v>1</v>
      </c>
      <c r="S25" s="299">
        <f>IF('BIFUbC-heavy-or-residual-oil'!S25&gt;0,'E-heavy fuel oil'!S73/'BIFUbC-heavy-or-residual-oil'!S25,1)</f>
        <v>1</v>
      </c>
      <c r="T25" s="299">
        <f>IF('BIFUbC-heavy-or-residual-oil'!T25&gt;0,'E-heavy fuel oil'!T73/'BIFUbC-heavy-or-residual-oil'!T25,1)</f>
        <v>1</v>
      </c>
      <c r="U25" s="299">
        <f>IF('BIFUbC-heavy-or-residual-oil'!U25&gt;0,'E-heavy fuel oil'!U73/'BIFUbC-heavy-or-residual-oil'!U25,1)</f>
        <v>1</v>
      </c>
      <c r="V25" s="299">
        <f>IF('BIFUbC-heavy-or-residual-oil'!V25&gt;0,'E-heavy fuel oil'!V73/'BIFUbC-heavy-or-residual-oil'!V25,1)</f>
        <v>1</v>
      </c>
      <c r="W25" s="299">
        <f>IF('BIFUbC-heavy-or-residual-oil'!W25&gt;0,'E-heavy fuel oil'!W73/'BIFUbC-heavy-or-residual-oil'!W25,1)</f>
        <v>1</v>
      </c>
      <c r="X25" s="299">
        <f>IF('BIFUbC-heavy-or-residual-oil'!X25&gt;0,'E-heavy fuel oil'!X73/'BIFUbC-heavy-or-residual-oil'!X25,1)</f>
        <v>1</v>
      </c>
      <c r="Y25" s="299">
        <f>IF('BIFUbC-heavy-or-residual-oil'!Y25&gt;0,'E-heavy fuel oil'!Y73/'BIFUbC-heavy-or-residual-oil'!Y25,1)</f>
        <v>1</v>
      </c>
      <c r="Z25" s="299">
        <f>IF('BIFUbC-heavy-or-residual-oil'!Z25&gt;0,'E-heavy fuel oil'!Z73/'BIFUbC-heavy-or-residual-oil'!Z25,1)</f>
        <v>1</v>
      </c>
      <c r="AA25" s="299">
        <f>IF('BIFUbC-heavy-or-residual-oil'!AA25&gt;0,'E-heavy fuel oil'!AA73/'BIFUbC-heavy-or-residual-oil'!AA25,1)</f>
        <v>1</v>
      </c>
      <c r="AB25" s="299">
        <f>IF('BIFUbC-heavy-or-residual-oil'!AB25&gt;0,'E-heavy fuel oil'!AB73/'BIFUbC-heavy-or-residual-oil'!AB25,1)</f>
        <v>1</v>
      </c>
      <c r="AC25" s="299">
        <f>IF('BIFUbC-heavy-or-residual-oil'!AC25&gt;0,'E-heavy fuel oil'!AC73/'BIFUbC-heavy-or-residual-oil'!AC25,1)</f>
        <v>1</v>
      </c>
      <c r="AD25" s="299">
        <f>IF('BIFUbC-heavy-or-residual-oil'!AD25&gt;0,'E-heavy fuel oil'!AD73/'BIFUbC-heavy-or-residual-oil'!AD25,1)</f>
        <v>1</v>
      </c>
      <c r="AE25" s="299">
        <f>IF('BIFUbC-heavy-or-residual-oil'!AE25&gt;0,'E-heavy fuel oil'!AE73/'BIFUbC-heavy-or-residual-oil'!AE25,1)</f>
        <v>1</v>
      </c>
      <c r="AF25" s="299">
        <f>IF('BIFUbC-heavy-or-residual-oil'!AF25&gt;0,'E-heavy fuel oil'!AF73/'BIFUbC-heavy-or-residual-oil'!AF25,1)</f>
        <v>1</v>
      </c>
      <c r="AG25" s="299">
        <f>IF('BIFUbC-heavy-or-residual-oil'!AG25&gt;0,'E-heavy fuel oil'!AG73/'BIFUbC-heavy-or-residual-oil'!AG25,1)</f>
        <v>1</v>
      </c>
      <c r="AH25" s="299">
        <f>IF('BIFUbC-heavy-or-residual-oil'!AH25&gt;0,'E-heavy fuel oil'!AH73/'BIFUbC-heavy-or-residual-oil'!AH25,1)</f>
        <v>1</v>
      </c>
      <c r="AI25" s="299">
        <f>IF('BIFUbC-heavy-or-residual-oil'!AI25&gt;0,'E-heavy fuel oil'!AI73/'BIFUbC-heavy-or-residual-oil'!AI25,1)</f>
        <v>1</v>
      </c>
      <c r="AJ25" s="299">
        <f>IF('BIFUbC-heavy-or-residual-oil'!AJ25&gt;0,'E-heavy fuel oil'!AJ73/'BIFUbC-heavy-or-residual-oil'!AJ25,1)</f>
        <v>1</v>
      </c>
      <c r="AK25" s="299">
        <f>IF('BIFUbC-heavy-or-residual-oil'!AK25&gt;0,'E-heavy fuel oil'!AK73/'BIFUbC-heavy-or-residual-oil'!AK25,1)</f>
        <v>1</v>
      </c>
      <c r="AL25" s="299">
        <f>IF('BIFUbC-heavy-or-residual-oil'!AL25&gt;0,'E-heavy fuel oil'!AL73/'BIFUbC-heavy-or-residual-oil'!AL25,1)</f>
        <v>1</v>
      </c>
      <c r="AM25" s="299">
        <f>IF('BIFUbC-heavy-or-residual-oil'!AM25&gt;0,'E-heavy fuel oil'!AM73/'BIFUbC-heavy-or-residual-oil'!AM25,1)</f>
        <v>1</v>
      </c>
      <c r="AN25" s="299">
        <f>IF('BIFUbC-heavy-or-residual-oil'!AN25&gt;0,'E-heavy fuel oil'!AN73/'BIFUbC-heavy-or-residual-oil'!AN25,1)</f>
        <v>1</v>
      </c>
      <c r="AO25" s="299">
        <f>IF('BIFUbC-heavy-or-residual-oil'!AO25&gt;0,'E-heavy fuel oil'!AO73/'BIFUbC-heavy-or-residual-oil'!AO25,1)</f>
        <v>1</v>
      </c>
      <c r="AP25" s="299">
        <f>IF('BIFUbC-heavy-or-residual-oil'!AP25&gt;0,'E-heavy fuel oil'!AP73/'BIFUbC-heavy-or-residual-oil'!AP25,1)</f>
        <v>1</v>
      </c>
      <c r="AQ25" s="299">
        <f>IF('BIFUbC-heavy-or-residual-oil'!AQ25&gt;0,'E-heavy fuel oil'!AQ73/'BIFUbC-heavy-or-residual-oil'!AQ25,1)</f>
        <v>1</v>
      </c>
    </row>
    <row r="26" spans="1:43" x14ac:dyDescent="0.2">
      <c r="A26" s="299" t="s">
        <v>113</v>
      </c>
      <c r="B26" s="299">
        <f>IF('BIFUbC-heavy-or-residual-oil'!B26&gt;0,'E-heavy fuel oil'!B74/'BIFUbC-heavy-or-residual-oil'!B26,1)</f>
        <v>4.1434410999628385E-2</v>
      </c>
      <c r="C26" s="299">
        <f>IF('BIFUbC-heavy-or-residual-oil'!C26&gt;0,'E-heavy fuel oil'!C74/'BIFUbC-heavy-or-residual-oil'!C26,1)</f>
        <v>4.1898439771295669E-2</v>
      </c>
      <c r="D26" s="299">
        <f>IF('BIFUbC-heavy-or-residual-oil'!D26&gt;0,'E-heavy fuel oil'!D74/'BIFUbC-heavy-or-residual-oil'!D26,1)</f>
        <v>4.1874417124254069E-2</v>
      </c>
      <c r="E26" s="299">
        <f>IF('BIFUbC-heavy-or-residual-oil'!E26&gt;0,'E-heavy fuel oil'!E74/'BIFUbC-heavy-or-residual-oil'!E26,1)</f>
        <v>4.2540387313690323E-2</v>
      </c>
      <c r="F26" s="299">
        <f>IF('BIFUbC-heavy-or-residual-oil'!F26&gt;0,'E-heavy fuel oil'!F74/'BIFUbC-heavy-or-residual-oil'!F26,1)</f>
        <v>4.386579211751513E-2</v>
      </c>
      <c r="G26" s="299">
        <f>IF('BIFUbC-heavy-or-residual-oil'!G26&gt;0,'E-heavy fuel oil'!G74/'BIFUbC-heavy-or-residual-oil'!G26,1)</f>
        <v>4.3811583580529147E-2</v>
      </c>
      <c r="H26" s="299">
        <f>IF('BIFUbC-heavy-or-residual-oil'!H26&gt;0,'E-heavy fuel oil'!H74/'BIFUbC-heavy-or-residual-oil'!H26,1)</f>
        <v>4.3734119005937988E-2</v>
      </c>
      <c r="I26" s="299">
        <f>IF('BIFUbC-heavy-or-residual-oil'!I26&gt;0,'E-heavy fuel oil'!I74/'BIFUbC-heavy-or-residual-oil'!I26,1)</f>
        <v>4.3884712687579638E-2</v>
      </c>
      <c r="J26" s="299">
        <f>IF('BIFUbC-heavy-or-residual-oil'!J26&gt;0,'E-heavy fuel oil'!J74/'BIFUbC-heavy-or-residual-oil'!J26,1)</f>
        <v>4.3797370930924208E-2</v>
      </c>
      <c r="K26" s="299">
        <f>IF('BIFUbC-heavy-or-residual-oil'!K26&gt;0,'E-heavy fuel oil'!K74/'BIFUbC-heavy-or-residual-oil'!K26,1)</f>
        <v>4.373374117040809E-2</v>
      </c>
      <c r="L26" s="299">
        <f>IF('BIFUbC-heavy-or-residual-oil'!L26&gt;0,'E-heavy fuel oil'!L74/'BIFUbC-heavy-or-residual-oil'!L26,1)</f>
        <v>4.3578178656618456E-2</v>
      </c>
      <c r="M26" s="299">
        <f>IF('BIFUbC-heavy-or-residual-oil'!M26&gt;0,'E-heavy fuel oil'!M74/'BIFUbC-heavy-or-residual-oil'!M26,1)</f>
        <v>4.3367145753100772E-2</v>
      </c>
      <c r="N26" s="299">
        <f>IF('BIFUbC-heavy-or-residual-oil'!N26&gt;0,'E-heavy fuel oil'!N74/'BIFUbC-heavy-or-residual-oil'!N26,1)</f>
        <v>4.3300736753726969E-2</v>
      </c>
      <c r="O26" s="299">
        <f>IF('BIFUbC-heavy-or-residual-oil'!O26&gt;0,'E-heavy fuel oil'!O74/'BIFUbC-heavy-or-residual-oil'!O26,1)</f>
        <v>4.3234372929382751E-2</v>
      </c>
      <c r="P26" s="299">
        <f>IF('BIFUbC-heavy-or-residual-oil'!P26&gt;0,'E-heavy fuel oil'!P74/'BIFUbC-heavy-or-residual-oil'!P26,1)</f>
        <v>4.3168054297913913E-2</v>
      </c>
      <c r="Q26" s="299">
        <f>IF('BIFUbC-heavy-or-residual-oil'!Q26&gt;0,'E-heavy fuel oil'!Q74/'BIFUbC-heavy-or-residual-oil'!Q26,1)</f>
        <v>4.3101780877155001E-2</v>
      </c>
      <c r="R26" s="299">
        <f>IF('BIFUbC-heavy-or-residual-oil'!R26&gt;0,'E-heavy fuel oil'!R74/'BIFUbC-heavy-or-residual-oil'!R26,1)</f>
        <v>4.3035552684929243E-2</v>
      </c>
      <c r="S26" s="299">
        <f>IF('BIFUbC-heavy-or-residual-oil'!S26&gt;0,'E-heavy fuel oil'!S74/'BIFUbC-heavy-or-residual-oil'!S26,1)</f>
        <v>4.3019099319897829E-2</v>
      </c>
      <c r="T26" s="299">
        <f>IF('BIFUbC-heavy-or-residual-oil'!T26&gt;0,'E-heavy fuel oil'!T74/'BIFUbC-heavy-or-residual-oil'!T26,1)</f>
        <v>4.3002643639127432E-2</v>
      </c>
      <c r="U26" s="299">
        <f>IF('BIFUbC-heavy-or-residual-oil'!U26&gt;0,'E-heavy fuel oil'!U74/'BIFUbC-heavy-or-residual-oil'!U26,1)</f>
        <v>4.2986185642454947E-2</v>
      </c>
      <c r="V26" s="299">
        <f>IF('BIFUbC-heavy-or-residual-oil'!V26&gt;0,'E-heavy fuel oil'!V74/'BIFUbC-heavy-or-residual-oil'!V26,1)</f>
        <v>4.2969725329717288E-2</v>
      </c>
      <c r="W26" s="299">
        <f>IF('BIFUbC-heavy-or-residual-oil'!W26&gt;0,'E-heavy fuel oil'!W74/'BIFUbC-heavy-or-residual-oil'!W26,1)</f>
        <v>4.2953262700751317E-2</v>
      </c>
      <c r="X26" s="299">
        <f>IF('BIFUbC-heavy-or-residual-oil'!X26&gt;0,'E-heavy fuel oil'!X74/'BIFUbC-heavy-or-residual-oil'!X26,1)</f>
        <v>4.2936797755393864E-2</v>
      </c>
      <c r="Y26" s="299">
        <f>IF('BIFUbC-heavy-or-residual-oil'!Y26&gt;0,'E-heavy fuel oil'!Y74/'BIFUbC-heavy-or-residual-oil'!Y26,1)</f>
        <v>4.2920330493481706E-2</v>
      </c>
      <c r="Z26" s="299">
        <f>IF('BIFUbC-heavy-or-residual-oil'!Z26&gt;0,'E-heavy fuel oil'!Z74/'BIFUbC-heavy-or-residual-oil'!Z26,1)</f>
        <v>4.290386091485162E-2</v>
      </c>
      <c r="AA26" s="299">
        <f>IF('BIFUbC-heavy-or-residual-oil'!AA26&gt;0,'E-heavy fuel oil'!AA74/'BIFUbC-heavy-or-residual-oil'!AA26,1)</f>
        <v>4.2887389019340319E-2</v>
      </c>
      <c r="AB26" s="299">
        <f>IF('BIFUbC-heavy-or-residual-oil'!AB26&gt;0,'E-heavy fuel oil'!AB74/'BIFUbC-heavy-or-residual-oil'!AB26,1)</f>
        <v>4.2870914806784538E-2</v>
      </c>
      <c r="AC26" s="299">
        <f>IF('BIFUbC-heavy-or-residual-oil'!AC26&gt;0,'E-heavy fuel oil'!AC74/'BIFUbC-heavy-or-residual-oil'!AC26,1)</f>
        <v>4.2854438277020887E-2</v>
      </c>
      <c r="AD26" s="299">
        <f>IF('BIFUbC-heavy-or-residual-oil'!AD26&gt;0,'E-heavy fuel oil'!AD74/'BIFUbC-heavy-or-residual-oil'!AD26,1)</f>
        <v>4.2837959429886038E-2</v>
      </c>
      <c r="AE26" s="299">
        <f>IF('BIFUbC-heavy-or-residual-oil'!AE26&gt;0,'E-heavy fuel oil'!AE74/'BIFUbC-heavy-or-residual-oil'!AE26,1)</f>
        <v>4.2821478265216567E-2</v>
      </c>
      <c r="AF26" s="299">
        <f>IF('BIFUbC-heavy-or-residual-oil'!AF26&gt;0,'E-heavy fuel oil'!AF74/'BIFUbC-heavy-or-residual-oil'!AF26,1)</f>
        <v>4.2804994782849035E-2</v>
      </c>
      <c r="AG26" s="299">
        <f>IF('BIFUbC-heavy-or-residual-oil'!AG26&gt;0,'E-heavy fuel oil'!AG74/'BIFUbC-heavy-or-residual-oil'!AG26,1)</f>
        <v>4.278850898261996E-2</v>
      </c>
      <c r="AH26" s="299">
        <f>IF('BIFUbC-heavy-or-residual-oil'!AH26&gt;0,'E-heavy fuel oil'!AH74/'BIFUbC-heavy-or-residual-oil'!AH26,1)</f>
        <v>4.2772020864365858E-2</v>
      </c>
      <c r="AI26" s="299">
        <f>IF('BIFUbC-heavy-or-residual-oil'!AI26&gt;0,'E-heavy fuel oil'!AI74/'BIFUbC-heavy-or-residual-oil'!AI26,1)</f>
        <v>4.2755530427923162E-2</v>
      </c>
      <c r="AJ26" s="299">
        <f>IF('BIFUbC-heavy-or-residual-oil'!AJ26&gt;0,'E-heavy fuel oil'!AJ74/'BIFUbC-heavy-or-residual-oil'!AJ26,1)</f>
        <v>4.2739037673128331E-2</v>
      </c>
      <c r="AK26" s="299">
        <f>IF('BIFUbC-heavy-or-residual-oil'!AK26&gt;0,'E-heavy fuel oil'!AK74/'BIFUbC-heavy-or-residual-oil'!AK26,1)</f>
        <v>4.2722542599817753E-2</v>
      </c>
      <c r="AL26" s="299">
        <f>IF('BIFUbC-heavy-or-residual-oil'!AL26&gt;0,'E-heavy fuel oil'!AL74/'BIFUbC-heavy-or-residual-oil'!AL26,1)</f>
        <v>4.2706045207827753E-2</v>
      </c>
      <c r="AM26" s="299">
        <f>IF('BIFUbC-heavy-or-residual-oil'!AM26&gt;0,'E-heavy fuel oil'!AM74/'BIFUbC-heavy-or-residual-oil'!AM26,1)</f>
        <v>4.2689545496994691E-2</v>
      </c>
      <c r="AN26" s="299">
        <f>IF('BIFUbC-heavy-or-residual-oil'!AN26&gt;0,'E-heavy fuel oil'!AN74/'BIFUbC-heavy-or-residual-oil'!AN26,1)</f>
        <v>4.2673043467154871E-2</v>
      </c>
      <c r="AO26" s="299">
        <f>IF('BIFUbC-heavy-or-residual-oil'!AO26&gt;0,'E-heavy fuel oil'!AO74/'BIFUbC-heavy-or-residual-oil'!AO26,1)</f>
        <v>4.2656539118144522E-2</v>
      </c>
      <c r="AP26" s="299">
        <f>IF('BIFUbC-heavy-or-residual-oil'!AP26&gt;0,'E-heavy fuel oil'!AP74/'BIFUbC-heavy-or-residual-oil'!AP26,1)</f>
        <v>4.2640032449799893E-2</v>
      </c>
      <c r="AQ26" s="299">
        <f>IF('BIFUbC-heavy-or-residual-oil'!AQ26&gt;0,'E-heavy fuel oil'!AQ74/'BIFUbC-heavy-or-residual-oil'!AQ26,1)</f>
        <v>4.2619136592468264E-2</v>
      </c>
    </row>
  </sheetData>
  <phoneticPr fontId="3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153C-B7C2-403C-A70C-32F180F5C060}">
  <sheetPr codeName="Sheet51"/>
  <dimension ref="A1:AQ26"/>
  <sheetViews>
    <sheetView workbookViewId="0"/>
  </sheetViews>
  <sheetFormatPr defaultColWidth="9" defaultRowHeight="12.75" x14ac:dyDescent="0.2"/>
  <cols>
    <col min="1" max="1" width="26.625" style="299" customWidth="1"/>
    <col min="2" max="16384" width="9" style="299"/>
  </cols>
  <sheetData>
    <row r="1" spans="1:43" x14ac:dyDescent="0.2">
      <c r="A1" s="299" t="s">
        <v>362</v>
      </c>
      <c r="B1" s="299">
        <v>2019</v>
      </c>
      <c r="C1" s="299">
        <v>2020</v>
      </c>
      <c r="D1" s="299">
        <v>2021</v>
      </c>
      <c r="E1" s="299">
        <v>2022</v>
      </c>
      <c r="F1" s="299">
        <v>2023</v>
      </c>
      <c r="G1" s="299">
        <v>2024</v>
      </c>
      <c r="H1" s="299">
        <v>2025</v>
      </c>
      <c r="I1" s="299">
        <v>2026</v>
      </c>
      <c r="J1" s="299">
        <v>2027</v>
      </c>
      <c r="K1" s="299">
        <v>2028</v>
      </c>
      <c r="L1" s="299">
        <v>2029</v>
      </c>
      <c r="M1" s="299">
        <v>2030</v>
      </c>
      <c r="N1" s="299">
        <v>2031</v>
      </c>
      <c r="O1" s="299">
        <v>2032</v>
      </c>
      <c r="P1" s="299">
        <v>2033</v>
      </c>
      <c r="Q1" s="299">
        <v>2034</v>
      </c>
      <c r="R1" s="299">
        <v>2035</v>
      </c>
      <c r="S1" s="299">
        <v>2036</v>
      </c>
      <c r="T1" s="299">
        <v>2037</v>
      </c>
      <c r="U1" s="299">
        <v>2038</v>
      </c>
      <c r="V1" s="299">
        <v>2039</v>
      </c>
      <c r="W1" s="299">
        <v>2040</v>
      </c>
      <c r="X1" s="299">
        <v>2041</v>
      </c>
      <c r="Y1" s="299">
        <v>2042</v>
      </c>
      <c r="Z1" s="299">
        <v>2043</v>
      </c>
      <c r="AA1" s="299">
        <v>2044</v>
      </c>
      <c r="AB1" s="299">
        <v>2045</v>
      </c>
      <c r="AC1" s="299">
        <v>2046</v>
      </c>
      <c r="AD1" s="299">
        <v>2047</v>
      </c>
      <c r="AE1" s="299">
        <v>2048</v>
      </c>
      <c r="AF1" s="299">
        <v>2049</v>
      </c>
      <c r="AG1" s="299">
        <v>2050</v>
      </c>
      <c r="AH1" s="299">
        <v>2051</v>
      </c>
      <c r="AI1" s="299">
        <v>2052</v>
      </c>
      <c r="AJ1" s="299">
        <v>2053</v>
      </c>
      <c r="AK1" s="299">
        <v>2054</v>
      </c>
      <c r="AL1" s="299">
        <v>2055</v>
      </c>
      <c r="AM1" s="299">
        <v>2056</v>
      </c>
      <c r="AN1" s="299">
        <v>2057</v>
      </c>
      <c r="AO1" s="299">
        <v>2058</v>
      </c>
      <c r="AP1" s="299">
        <v>2059</v>
      </c>
      <c r="AQ1" s="299">
        <v>2060</v>
      </c>
    </row>
    <row r="2" spans="1:43" x14ac:dyDescent="0.2">
      <c r="A2" s="299" t="s">
        <v>89</v>
      </c>
      <c r="B2" s="299">
        <f>IF('BIFUbC-natural-gas'!B2&gt;0,'E-natural gas'!B50/'BIFUbC-natural-gas'!B2,1)</f>
        <v>1</v>
      </c>
      <c r="C2" s="299">
        <f>IF('BIFUbC-natural-gas'!C2&gt;0,'E-natural gas'!C50/'BIFUbC-natural-gas'!C2,1)</f>
        <v>1</v>
      </c>
      <c r="D2" s="299">
        <f>IF('BIFUbC-natural-gas'!D2&gt;0,'E-natural gas'!D50/'BIFUbC-natural-gas'!D2,1)</f>
        <v>1</v>
      </c>
      <c r="E2" s="299">
        <f>IF('BIFUbC-natural-gas'!E2&gt;0,'E-natural gas'!E50/'BIFUbC-natural-gas'!E2,1)</f>
        <v>1</v>
      </c>
      <c r="F2" s="299">
        <f>IF('BIFUbC-natural-gas'!F2&gt;0,'E-natural gas'!F50/'BIFUbC-natural-gas'!F2,1)</f>
        <v>1</v>
      </c>
      <c r="G2" s="299">
        <f>IF('BIFUbC-natural-gas'!G2&gt;0,'E-natural gas'!G50/'BIFUbC-natural-gas'!G2,1)</f>
        <v>1</v>
      </c>
      <c r="H2" s="299">
        <f>IF('BIFUbC-natural-gas'!H2&gt;0,'E-natural gas'!H50/'BIFUbC-natural-gas'!H2,1)</f>
        <v>1</v>
      </c>
      <c r="I2" s="299">
        <f>IF('BIFUbC-natural-gas'!I2&gt;0,'E-natural gas'!I50/'BIFUbC-natural-gas'!I2,1)</f>
        <v>1</v>
      </c>
      <c r="J2" s="299">
        <f>IF('BIFUbC-natural-gas'!J2&gt;0,'E-natural gas'!J50/'BIFUbC-natural-gas'!J2,1)</f>
        <v>1</v>
      </c>
      <c r="K2" s="299">
        <f>IF('BIFUbC-natural-gas'!K2&gt;0,'E-natural gas'!K50/'BIFUbC-natural-gas'!K2,1)</f>
        <v>1</v>
      </c>
      <c r="L2" s="299">
        <f>IF('BIFUbC-natural-gas'!L2&gt;0,'E-natural gas'!L50/'BIFUbC-natural-gas'!L2,1)</f>
        <v>1</v>
      </c>
      <c r="M2" s="299">
        <f>IF('BIFUbC-natural-gas'!M2&gt;0,'E-natural gas'!M50/'BIFUbC-natural-gas'!M2,1)</f>
        <v>1</v>
      </c>
      <c r="N2" s="299">
        <f>IF('BIFUbC-natural-gas'!N2&gt;0,'E-natural gas'!N50/'BIFUbC-natural-gas'!N2,1)</f>
        <v>1</v>
      </c>
      <c r="O2" s="299">
        <f>IF('BIFUbC-natural-gas'!O2&gt;0,'E-natural gas'!O50/'BIFUbC-natural-gas'!O2,1)</f>
        <v>1</v>
      </c>
      <c r="P2" s="299">
        <f>IF('BIFUbC-natural-gas'!P2&gt;0,'E-natural gas'!P50/'BIFUbC-natural-gas'!P2,1)</f>
        <v>1</v>
      </c>
      <c r="Q2" s="299">
        <f>IF('BIFUbC-natural-gas'!Q2&gt;0,'E-natural gas'!Q50/'BIFUbC-natural-gas'!Q2,1)</f>
        <v>1</v>
      </c>
      <c r="R2" s="299">
        <f>IF('BIFUbC-natural-gas'!R2&gt;0,'E-natural gas'!R50/'BIFUbC-natural-gas'!R2,1)</f>
        <v>1</v>
      </c>
      <c r="S2" s="299">
        <f>IF('BIFUbC-natural-gas'!S2&gt;0,'E-natural gas'!S50/'BIFUbC-natural-gas'!S2,1)</f>
        <v>1</v>
      </c>
      <c r="T2" s="299">
        <f>IF('BIFUbC-natural-gas'!T2&gt;0,'E-natural gas'!T50/'BIFUbC-natural-gas'!T2,1)</f>
        <v>1</v>
      </c>
      <c r="U2" s="299">
        <f>IF('BIFUbC-natural-gas'!U2&gt;0,'E-natural gas'!U50/'BIFUbC-natural-gas'!U2,1)</f>
        <v>1</v>
      </c>
      <c r="V2" s="299">
        <f>IF('BIFUbC-natural-gas'!V2&gt;0,'E-natural gas'!V50/'BIFUbC-natural-gas'!V2,1)</f>
        <v>1</v>
      </c>
      <c r="W2" s="299">
        <f>IF('BIFUbC-natural-gas'!W2&gt;0,'E-natural gas'!W50/'BIFUbC-natural-gas'!W2,1)</f>
        <v>1</v>
      </c>
      <c r="X2" s="299">
        <f>IF('BIFUbC-natural-gas'!X2&gt;0,'E-natural gas'!X50/'BIFUbC-natural-gas'!X2,1)</f>
        <v>1</v>
      </c>
      <c r="Y2" s="299">
        <f>IF('BIFUbC-natural-gas'!Y2&gt;0,'E-natural gas'!Y50/'BIFUbC-natural-gas'!Y2,1)</f>
        <v>1</v>
      </c>
      <c r="Z2" s="299">
        <f>IF('BIFUbC-natural-gas'!Z2&gt;0,'E-natural gas'!Z50/'BIFUbC-natural-gas'!Z2,1)</f>
        <v>1</v>
      </c>
      <c r="AA2" s="299">
        <f>IF('BIFUbC-natural-gas'!AA2&gt;0,'E-natural gas'!AA50/'BIFUbC-natural-gas'!AA2,1)</f>
        <v>1</v>
      </c>
      <c r="AB2" s="299">
        <f>IF('BIFUbC-natural-gas'!AB2&gt;0,'E-natural gas'!AB50/'BIFUbC-natural-gas'!AB2,1)</f>
        <v>1</v>
      </c>
      <c r="AC2" s="299">
        <f>IF('BIFUbC-natural-gas'!AC2&gt;0,'E-natural gas'!AC50/'BIFUbC-natural-gas'!AC2,1)</f>
        <v>1</v>
      </c>
      <c r="AD2" s="299">
        <f>IF('BIFUbC-natural-gas'!AD2&gt;0,'E-natural gas'!AD50/'BIFUbC-natural-gas'!AD2,1)</f>
        <v>1</v>
      </c>
      <c r="AE2" s="299">
        <f>IF('BIFUbC-natural-gas'!AE2&gt;0,'E-natural gas'!AE50/'BIFUbC-natural-gas'!AE2,1)</f>
        <v>1</v>
      </c>
      <c r="AF2" s="299">
        <f>IF('BIFUbC-natural-gas'!AF2&gt;0,'E-natural gas'!AF50/'BIFUbC-natural-gas'!AF2,1)</f>
        <v>1</v>
      </c>
      <c r="AG2" s="299">
        <f>IF('BIFUbC-natural-gas'!AG2&gt;0,'E-natural gas'!AG50/'BIFUbC-natural-gas'!AG2,1)</f>
        <v>1</v>
      </c>
      <c r="AH2" s="299">
        <f>IF('BIFUbC-natural-gas'!AH2&gt;0,'E-natural gas'!AH50/'BIFUbC-natural-gas'!AH2,1)</f>
        <v>1</v>
      </c>
      <c r="AI2" s="299">
        <f>IF('BIFUbC-natural-gas'!AI2&gt;0,'E-natural gas'!AI50/'BIFUbC-natural-gas'!AI2,1)</f>
        <v>1</v>
      </c>
      <c r="AJ2" s="299">
        <f>IF('BIFUbC-natural-gas'!AJ2&gt;0,'E-natural gas'!AJ50/'BIFUbC-natural-gas'!AJ2,1)</f>
        <v>1</v>
      </c>
      <c r="AK2" s="299">
        <f>IF('BIFUbC-natural-gas'!AK2&gt;0,'E-natural gas'!AK50/'BIFUbC-natural-gas'!AK2,1)</f>
        <v>1</v>
      </c>
      <c r="AL2" s="299">
        <f>IF('BIFUbC-natural-gas'!AL2&gt;0,'E-natural gas'!AL50/'BIFUbC-natural-gas'!AL2,1)</f>
        <v>1</v>
      </c>
      <c r="AM2" s="299">
        <f>IF('BIFUbC-natural-gas'!AM2&gt;0,'E-natural gas'!AM50/'BIFUbC-natural-gas'!AM2,1)</f>
        <v>1</v>
      </c>
      <c r="AN2" s="299">
        <f>IF('BIFUbC-natural-gas'!AN2&gt;0,'E-natural gas'!AN50/'BIFUbC-natural-gas'!AN2,1)</f>
        <v>1</v>
      </c>
      <c r="AO2" s="299">
        <f>IF('BIFUbC-natural-gas'!AO2&gt;0,'E-natural gas'!AO50/'BIFUbC-natural-gas'!AO2,1)</f>
        <v>1</v>
      </c>
      <c r="AP2" s="299">
        <f>IF('BIFUbC-natural-gas'!AP2&gt;0,'E-natural gas'!AP50/'BIFUbC-natural-gas'!AP2,1)</f>
        <v>1</v>
      </c>
      <c r="AQ2" s="299">
        <f>IF('BIFUbC-natural-gas'!AQ2&gt;0,'E-natural gas'!AQ50/'BIFUbC-natural-gas'!AQ2,1)</f>
        <v>1</v>
      </c>
    </row>
    <row r="3" spans="1:43" x14ac:dyDescent="0.2">
      <c r="A3" s="299" t="s">
        <v>90</v>
      </c>
      <c r="B3" s="299">
        <f>IF('BIFUbC-natural-gas'!B3&gt;0,'E-natural gas'!B51/'BIFUbC-natural-gas'!B3,1)</f>
        <v>1</v>
      </c>
      <c r="C3" s="299">
        <f>IF('BIFUbC-natural-gas'!C3&gt;0,'E-natural gas'!C51/'BIFUbC-natural-gas'!C3,1)</f>
        <v>1</v>
      </c>
      <c r="D3" s="299">
        <f>IF('BIFUbC-natural-gas'!D3&gt;0,'E-natural gas'!D51/'BIFUbC-natural-gas'!D3,1)</f>
        <v>1</v>
      </c>
      <c r="E3" s="299">
        <f>IF('BIFUbC-natural-gas'!E3&gt;0,'E-natural gas'!E51/'BIFUbC-natural-gas'!E3,1)</f>
        <v>1</v>
      </c>
      <c r="F3" s="299">
        <f>IF('BIFUbC-natural-gas'!F3&gt;0,'E-natural gas'!F51/'BIFUbC-natural-gas'!F3,1)</f>
        <v>1</v>
      </c>
      <c r="G3" s="299">
        <f>IF('BIFUbC-natural-gas'!G3&gt;0,'E-natural gas'!G51/'BIFUbC-natural-gas'!G3,1)</f>
        <v>1</v>
      </c>
      <c r="H3" s="299">
        <f>IF('BIFUbC-natural-gas'!H3&gt;0,'E-natural gas'!H51/'BIFUbC-natural-gas'!H3,1)</f>
        <v>1</v>
      </c>
      <c r="I3" s="299">
        <f>IF('BIFUbC-natural-gas'!I3&gt;0,'E-natural gas'!I51/'BIFUbC-natural-gas'!I3,1)</f>
        <v>1</v>
      </c>
      <c r="J3" s="299">
        <f>IF('BIFUbC-natural-gas'!J3&gt;0,'E-natural gas'!J51/'BIFUbC-natural-gas'!J3,1)</f>
        <v>1</v>
      </c>
      <c r="K3" s="299">
        <f>IF('BIFUbC-natural-gas'!K3&gt;0,'E-natural gas'!K51/'BIFUbC-natural-gas'!K3,1)</f>
        <v>1</v>
      </c>
      <c r="L3" s="299">
        <f>IF('BIFUbC-natural-gas'!L3&gt;0,'E-natural gas'!L51/'BIFUbC-natural-gas'!L3,1)</f>
        <v>1</v>
      </c>
      <c r="M3" s="299">
        <f>IF('BIFUbC-natural-gas'!M3&gt;0,'E-natural gas'!M51/'BIFUbC-natural-gas'!M3,1)</f>
        <v>1</v>
      </c>
      <c r="N3" s="299">
        <f>IF('BIFUbC-natural-gas'!N3&gt;0,'E-natural gas'!N51/'BIFUbC-natural-gas'!N3,1)</f>
        <v>1</v>
      </c>
      <c r="O3" s="299">
        <f>IF('BIFUbC-natural-gas'!O3&gt;0,'E-natural gas'!O51/'BIFUbC-natural-gas'!O3,1)</f>
        <v>1</v>
      </c>
      <c r="P3" s="299">
        <f>IF('BIFUbC-natural-gas'!P3&gt;0,'E-natural gas'!P51/'BIFUbC-natural-gas'!P3,1)</f>
        <v>1</v>
      </c>
      <c r="Q3" s="299">
        <f>IF('BIFUbC-natural-gas'!Q3&gt;0,'E-natural gas'!Q51/'BIFUbC-natural-gas'!Q3,1)</f>
        <v>1</v>
      </c>
      <c r="R3" s="299">
        <f>IF('BIFUbC-natural-gas'!R3&gt;0,'E-natural gas'!R51/'BIFUbC-natural-gas'!R3,1)</f>
        <v>1</v>
      </c>
      <c r="S3" s="299">
        <f>IF('BIFUbC-natural-gas'!S3&gt;0,'E-natural gas'!S51/'BIFUbC-natural-gas'!S3,1)</f>
        <v>1</v>
      </c>
      <c r="T3" s="299">
        <f>IF('BIFUbC-natural-gas'!T3&gt;0,'E-natural gas'!T51/'BIFUbC-natural-gas'!T3,1)</f>
        <v>1</v>
      </c>
      <c r="U3" s="299">
        <f>IF('BIFUbC-natural-gas'!U3&gt;0,'E-natural gas'!U51/'BIFUbC-natural-gas'!U3,1)</f>
        <v>1</v>
      </c>
      <c r="V3" s="299">
        <f>IF('BIFUbC-natural-gas'!V3&gt;0,'E-natural gas'!V51/'BIFUbC-natural-gas'!V3,1)</f>
        <v>1</v>
      </c>
      <c r="W3" s="299">
        <f>IF('BIFUbC-natural-gas'!W3&gt;0,'E-natural gas'!W51/'BIFUbC-natural-gas'!W3,1)</f>
        <v>1</v>
      </c>
      <c r="X3" s="299">
        <f>IF('BIFUbC-natural-gas'!X3&gt;0,'E-natural gas'!X51/'BIFUbC-natural-gas'!X3,1)</f>
        <v>1</v>
      </c>
      <c r="Y3" s="299">
        <f>IF('BIFUbC-natural-gas'!Y3&gt;0,'E-natural gas'!Y51/'BIFUbC-natural-gas'!Y3,1)</f>
        <v>1</v>
      </c>
      <c r="Z3" s="299">
        <f>IF('BIFUbC-natural-gas'!Z3&gt;0,'E-natural gas'!Z51/'BIFUbC-natural-gas'!Z3,1)</f>
        <v>1</v>
      </c>
      <c r="AA3" s="299">
        <f>IF('BIFUbC-natural-gas'!AA3&gt;0,'E-natural gas'!AA51/'BIFUbC-natural-gas'!AA3,1)</f>
        <v>1</v>
      </c>
      <c r="AB3" s="299">
        <f>IF('BIFUbC-natural-gas'!AB3&gt;0,'E-natural gas'!AB51/'BIFUbC-natural-gas'!AB3,1)</f>
        <v>1</v>
      </c>
      <c r="AC3" s="299">
        <f>IF('BIFUbC-natural-gas'!AC3&gt;0,'E-natural gas'!AC51/'BIFUbC-natural-gas'!AC3,1)</f>
        <v>1</v>
      </c>
      <c r="AD3" s="299">
        <f>IF('BIFUbC-natural-gas'!AD3&gt;0,'E-natural gas'!AD51/'BIFUbC-natural-gas'!AD3,1)</f>
        <v>1</v>
      </c>
      <c r="AE3" s="299">
        <f>IF('BIFUbC-natural-gas'!AE3&gt;0,'E-natural gas'!AE51/'BIFUbC-natural-gas'!AE3,1)</f>
        <v>1</v>
      </c>
      <c r="AF3" s="299">
        <f>IF('BIFUbC-natural-gas'!AF3&gt;0,'E-natural gas'!AF51/'BIFUbC-natural-gas'!AF3,1)</f>
        <v>1</v>
      </c>
      <c r="AG3" s="299">
        <f>IF('BIFUbC-natural-gas'!AG3&gt;0,'E-natural gas'!AG51/'BIFUbC-natural-gas'!AG3,1)</f>
        <v>1</v>
      </c>
      <c r="AH3" s="299">
        <f>IF('BIFUbC-natural-gas'!AH3&gt;0,'E-natural gas'!AH51/'BIFUbC-natural-gas'!AH3,1)</f>
        <v>1</v>
      </c>
      <c r="AI3" s="299">
        <f>IF('BIFUbC-natural-gas'!AI3&gt;0,'E-natural gas'!AI51/'BIFUbC-natural-gas'!AI3,1)</f>
        <v>1</v>
      </c>
      <c r="AJ3" s="299">
        <f>IF('BIFUbC-natural-gas'!AJ3&gt;0,'E-natural gas'!AJ51/'BIFUbC-natural-gas'!AJ3,1)</f>
        <v>1</v>
      </c>
      <c r="AK3" s="299">
        <f>IF('BIFUbC-natural-gas'!AK3&gt;0,'E-natural gas'!AK51/'BIFUbC-natural-gas'!AK3,1)</f>
        <v>1</v>
      </c>
      <c r="AL3" s="299">
        <f>IF('BIFUbC-natural-gas'!AL3&gt;0,'E-natural gas'!AL51/'BIFUbC-natural-gas'!AL3,1)</f>
        <v>1</v>
      </c>
      <c r="AM3" s="299">
        <f>IF('BIFUbC-natural-gas'!AM3&gt;0,'E-natural gas'!AM51/'BIFUbC-natural-gas'!AM3,1)</f>
        <v>1</v>
      </c>
      <c r="AN3" s="299">
        <f>IF('BIFUbC-natural-gas'!AN3&gt;0,'E-natural gas'!AN51/'BIFUbC-natural-gas'!AN3,1)</f>
        <v>1</v>
      </c>
      <c r="AO3" s="299">
        <f>IF('BIFUbC-natural-gas'!AO3&gt;0,'E-natural gas'!AO51/'BIFUbC-natural-gas'!AO3,1)</f>
        <v>1</v>
      </c>
      <c r="AP3" s="299">
        <f>IF('BIFUbC-natural-gas'!AP3&gt;0,'E-natural gas'!AP51/'BIFUbC-natural-gas'!AP3,1)</f>
        <v>1</v>
      </c>
      <c r="AQ3" s="299">
        <f>IF('BIFUbC-natural-gas'!AQ3&gt;0,'E-natural gas'!AQ51/'BIFUbC-natural-gas'!AQ3,1)</f>
        <v>1</v>
      </c>
    </row>
    <row r="4" spans="1:43" x14ac:dyDescent="0.2">
      <c r="A4" s="299" t="s">
        <v>91</v>
      </c>
      <c r="B4" s="299">
        <f>IF('BIFUbC-natural-gas'!B4&gt;0,'E-natural gas'!B52/'BIFUbC-natural-gas'!B4,1)</f>
        <v>1</v>
      </c>
      <c r="C4" s="299">
        <f>IF('BIFUbC-natural-gas'!C4&gt;0,'E-natural gas'!C52/'BIFUbC-natural-gas'!C4,1)</f>
        <v>1</v>
      </c>
      <c r="D4" s="299">
        <f>IF('BIFUbC-natural-gas'!D4&gt;0,'E-natural gas'!D52/'BIFUbC-natural-gas'!D4,1)</f>
        <v>1</v>
      </c>
      <c r="E4" s="299">
        <f>IF('BIFUbC-natural-gas'!E4&gt;0,'E-natural gas'!E52/'BIFUbC-natural-gas'!E4,1)</f>
        <v>1</v>
      </c>
      <c r="F4" s="299">
        <f>IF('BIFUbC-natural-gas'!F4&gt;0,'E-natural gas'!F52/'BIFUbC-natural-gas'!F4,1)</f>
        <v>1</v>
      </c>
      <c r="G4" s="299">
        <f>IF('BIFUbC-natural-gas'!G4&gt;0,'E-natural gas'!G52/'BIFUbC-natural-gas'!G4,1)</f>
        <v>1</v>
      </c>
      <c r="H4" s="299">
        <f>IF('BIFUbC-natural-gas'!H4&gt;0,'E-natural gas'!H52/'BIFUbC-natural-gas'!H4,1)</f>
        <v>1</v>
      </c>
      <c r="I4" s="299">
        <f>IF('BIFUbC-natural-gas'!I4&gt;0,'E-natural gas'!I52/'BIFUbC-natural-gas'!I4,1)</f>
        <v>1</v>
      </c>
      <c r="J4" s="299">
        <f>IF('BIFUbC-natural-gas'!J4&gt;0,'E-natural gas'!J52/'BIFUbC-natural-gas'!J4,1)</f>
        <v>1</v>
      </c>
      <c r="K4" s="299">
        <f>IF('BIFUbC-natural-gas'!K4&gt;0,'E-natural gas'!K52/'BIFUbC-natural-gas'!K4,1)</f>
        <v>1</v>
      </c>
      <c r="L4" s="299">
        <f>IF('BIFUbC-natural-gas'!L4&gt;0,'E-natural gas'!L52/'BIFUbC-natural-gas'!L4,1)</f>
        <v>1</v>
      </c>
      <c r="M4" s="299">
        <f>IF('BIFUbC-natural-gas'!M4&gt;0,'E-natural gas'!M52/'BIFUbC-natural-gas'!M4,1)</f>
        <v>1</v>
      </c>
      <c r="N4" s="299">
        <f>IF('BIFUbC-natural-gas'!N4&gt;0,'E-natural gas'!N52/'BIFUbC-natural-gas'!N4,1)</f>
        <v>1</v>
      </c>
      <c r="O4" s="299">
        <f>IF('BIFUbC-natural-gas'!O4&gt;0,'E-natural gas'!O52/'BIFUbC-natural-gas'!O4,1)</f>
        <v>1</v>
      </c>
      <c r="P4" s="299">
        <f>IF('BIFUbC-natural-gas'!P4&gt;0,'E-natural gas'!P52/'BIFUbC-natural-gas'!P4,1)</f>
        <v>1</v>
      </c>
      <c r="Q4" s="299">
        <f>IF('BIFUbC-natural-gas'!Q4&gt;0,'E-natural gas'!Q52/'BIFUbC-natural-gas'!Q4,1)</f>
        <v>1</v>
      </c>
      <c r="R4" s="299">
        <f>IF('BIFUbC-natural-gas'!R4&gt;0,'E-natural gas'!R52/'BIFUbC-natural-gas'!R4,1)</f>
        <v>1</v>
      </c>
      <c r="S4" s="299">
        <f>IF('BIFUbC-natural-gas'!S4&gt;0,'E-natural gas'!S52/'BIFUbC-natural-gas'!S4,1)</f>
        <v>1</v>
      </c>
      <c r="T4" s="299">
        <f>IF('BIFUbC-natural-gas'!T4&gt;0,'E-natural gas'!T52/'BIFUbC-natural-gas'!T4,1)</f>
        <v>1</v>
      </c>
      <c r="U4" s="299">
        <f>IF('BIFUbC-natural-gas'!U4&gt;0,'E-natural gas'!U52/'BIFUbC-natural-gas'!U4,1)</f>
        <v>1</v>
      </c>
      <c r="V4" s="299">
        <f>IF('BIFUbC-natural-gas'!V4&gt;0,'E-natural gas'!V52/'BIFUbC-natural-gas'!V4,1)</f>
        <v>1</v>
      </c>
      <c r="W4" s="299">
        <f>IF('BIFUbC-natural-gas'!W4&gt;0,'E-natural gas'!W52/'BIFUbC-natural-gas'!W4,1)</f>
        <v>1</v>
      </c>
      <c r="X4" s="299">
        <f>IF('BIFUbC-natural-gas'!X4&gt;0,'E-natural gas'!X52/'BIFUbC-natural-gas'!X4,1)</f>
        <v>1</v>
      </c>
      <c r="Y4" s="299">
        <f>IF('BIFUbC-natural-gas'!Y4&gt;0,'E-natural gas'!Y52/'BIFUbC-natural-gas'!Y4,1)</f>
        <v>1</v>
      </c>
      <c r="Z4" s="299">
        <f>IF('BIFUbC-natural-gas'!Z4&gt;0,'E-natural gas'!Z52/'BIFUbC-natural-gas'!Z4,1)</f>
        <v>1</v>
      </c>
      <c r="AA4" s="299">
        <f>IF('BIFUbC-natural-gas'!AA4&gt;0,'E-natural gas'!AA52/'BIFUbC-natural-gas'!AA4,1)</f>
        <v>1</v>
      </c>
      <c r="AB4" s="299">
        <f>IF('BIFUbC-natural-gas'!AB4&gt;0,'E-natural gas'!AB52/'BIFUbC-natural-gas'!AB4,1)</f>
        <v>1</v>
      </c>
      <c r="AC4" s="299">
        <f>IF('BIFUbC-natural-gas'!AC4&gt;0,'E-natural gas'!AC52/'BIFUbC-natural-gas'!AC4,1)</f>
        <v>1</v>
      </c>
      <c r="AD4" s="299">
        <f>IF('BIFUbC-natural-gas'!AD4&gt;0,'E-natural gas'!AD52/'BIFUbC-natural-gas'!AD4,1)</f>
        <v>1</v>
      </c>
      <c r="AE4" s="299">
        <f>IF('BIFUbC-natural-gas'!AE4&gt;0,'E-natural gas'!AE52/'BIFUbC-natural-gas'!AE4,1)</f>
        <v>1</v>
      </c>
      <c r="AF4" s="299">
        <f>IF('BIFUbC-natural-gas'!AF4&gt;0,'E-natural gas'!AF52/'BIFUbC-natural-gas'!AF4,1)</f>
        <v>1</v>
      </c>
      <c r="AG4" s="299">
        <f>IF('BIFUbC-natural-gas'!AG4&gt;0,'E-natural gas'!AG52/'BIFUbC-natural-gas'!AG4,1)</f>
        <v>1</v>
      </c>
      <c r="AH4" s="299">
        <f>IF('BIFUbC-natural-gas'!AH4&gt;0,'E-natural gas'!AH52/'BIFUbC-natural-gas'!AH4,1)</f>
        <v>1</v>
      </c>
      <c r="AI4" s="299">
        <f>IF('BIFUbC-natural-gas'!AI4&gt;0,'E-natural gas'!AI52/'BIFUbC-natural-gas'!AI4,1)</f>
        <v>1</v>
      </c>
      <c r="AJ4" s="299">
        <f>IF('BIFUbC-natural-gas'!AJ4&gt;0,'E-natural gas'!AJ52/'BIFUbC-natural-gas'!AJ4,1)</f>
        <v>1</v>
      </c>
      <c r="AK4" s="299">
        <f>IF('BIFUbC-natural-gas'!AK4&gt;0,'E-natural gas'!AK52/'BIFUbC-natural-gas'!AK4,1)</f>
        <v>1</v>
      </c>
      <c r="AL4" s="299">
        <f>IF('BIFUbC-natural-gas'!AL4&gt;0,'E-natural gas'!AL52/'BIFUbC-natural-gas'!AL4,1)</f>
        <v>1</v>
      </c>
      <c r="AM4" s="299">
        <f>IF('BIFUbC-natural-gas'!AM4&gt;0,'E-natural gas'!AM52/'BIFUbC-natural-gas'!AM4,1)</f>
        <v>1</v>
      </c>
      <c r="AN4" s="299">
        <f>IF('BIFUbC-natural-gas'!AN4&gt;0,'E-natural gas'!AN52/'BIFUbC-natural-gas'!AN4,1)</f>
        <v>1</v>
      </c>
      <c r="AO4" s="299">
        <f>IF('BIFUbC-natural-gas'!AO4&gt;0,'E-natural gas'!AO52/'BIFUbC-natural-gas'!AO4,1)</f>
        <v>1</v>
      </c>
      <c r="AP4" s="299">
        <f>IF('BIFUbC-natural-gas'!AP4&gt;0,'E-natural gas'!AP52/'BIFUbC-natural-gas'!AP4,1)</f>
        <v>1</v>
      </c>
      <c r="AQ4" s="299">
        <f>IF('BIFUbC-natural-gas'!AQ4&gt;0,'E-natural gas'!AQ52/'BIFUbC-natural-gas'!AQ4,1)</f>
        <v>1</v>
      </c>
    </row>
    <row r="5" spans="1:43" x14ac:dyDescent="0.2">
      <c r="A5" s="299" t="s">
        <v>92</v>
      </c>
      <c r="B5" s="299">
        <f>IF('BIFUbC-natural-gas'!B5&gt;0,'E-natural gas'!B53/'BIFUbC-natural-gas'!B5,1)</f>
        <v>1</v>
      </c>
      <c r="C5" s="299">
        <f>IF('BIFUbC-natural-gas'!C5&gt;0,'E-natural gas'!C53/'BIFUbC-natural-gas'!C5,1)</f>
        <v>1</v>
      </c>
      <c r="D5" s="299">
        <f>IF('BIFUbC-natural-gas'!D5&gt;0,'E-natural gas'!D53/'BIFUbC-natural-gas'!D5,1)</f>
        <v>1</v>
      </c>
      <c r="E5" s="299">
        <f>IF('BIFUbC-natural-gas'!E5&gt;0,'E-natural gas'!E53/'BIFUbC-natural-gas'!E5,1)</f>
        <v>1</v>
      </c>
      <c r="F5" s="299">
        <f>IF('BIFUbC-natural-gas'!F5&gt;0,'E-natural gas'!F53/'BIFUbC-natural-gas'!F5,1)</f>
        <v>1</v>
      </c>
      <c r="G5" s="299">
        <f>IF('BIFUbC-natural-gas'!G5&gt;0,'E-natural gas'!G53/'BIFUbC-natural-gas'!G5,1)</f>
        <v>1</v>
      </c>
      <c r="H5" s="299">
        <f>IF('BIFUbC-natural-gas'!H5&gt;0,'E-natural gas'!H53/'BIFUbC-natural-gas'!H5,1)</f>
        <v>1</v>
      </c>
      <c r="I5" s="299">
        <f>IF('BIFUbC-natural-gas'!I5&gt;0,'E-natural gas'!I53/'BIFUbC-natural-gas'!I5,1)</f>
        <v>1</v>
      </c>
      <c r="J5" s="299">
        <f>IF('BIFUbC-natural-gas'!J5&gt;0,'E-natural gas'!J53/'BIFUbC-natural-gas'!J5,1)</f>
        <v>1</v>
      </c>
      <c r="K5" s="299">
        <f>IF('BIFUbC-natural-gas'!K5&gt;0,'E-natural gas'!K53/'BIFUbC-natural-gas'!K5,1)</f>
        <v>1</v>
      </c>
      <c r="L5" s="299">
        <f>IF('BIFUbC-natural-gas'!L5&gt;0,'E-natural gas'!L53/'BIFUbC-natural-gas'!L5,1)</f>
        <v>1</v>
      </c>
      <c r="M5" s="299">
        <f>IF('BIFUbC-natural-gas'!M5&gt;0,'E-natural gas'!M53/'BIFUbC-natural-gas'!M5,1)</f>
        <v>1</v>
      </c>
      <c r="N5" s="299">
        <f>IF('BIFUbC-natural-gas'!N5&gt;0,'E-natural gas'!N53/'BIFUbC-natural-gas'!N5,1)</f>
        <v>1</v>
      </c>
      <c r="O5" s="299">
        <f>IF('BIFUbC-natural-gas'!O5&gt;0,'E-natural gas'!O53/'BIFUbC-natural-gas'!O5,1)</f>
        <v>1</v>
      </c>
      <c r="P5" s="299">
        <f>IF('BIFUbC-natural-gas'!P5&gt;0,'E-natural gas'!P53/'BIFUbC-natural-gas'!P5,1)</f>
        <v>1</v>
      </c>
      <c r="Q5" s="299">
        <f>IF('BIFUbC-natural-gas'!Q5&gt;0,'E-natural gas'!Q53/'BIFUbC-natural-gas'!Q5,1)</f>
        <v>1</v>
      </c>
      <c r="R5" s="299">
        <f>IF('BIFUbC-natural-gas'!R5&gt;0,'E-natural gas'!R53/'BIFUbC-natural-gas'!R5,1)</f>
        <v>1</v>
      </c>
      <c r="S5" s="299">
        <f>IF('BIFUbC-natural-gas'!S5&gt;0,'E-natural gas'!S53/'BIFUbC-natural-gas'!S5,1)</f>
        <v>1</v>
      </c>
      <c r="T5" s="299">
        <f>IF('BIFUbC-natural-gas'!T5&gt;0,'E-natural gas'!T53/'BIFUbC-natural-gas'!T5,1)</f>
        <v>1</v>
      </c>
      <c r="U5" s="299">
        <f>IF('BIFUbC-natural-gas'!U5&gt;0,'E-natural gas'!U53/'BIFUbC-natural-gas'!U5,1)</f>
        <v>1</v>
      </c>
      <c r="V5" s="299">
        <f>IF('BIFUbC-natural-gas'!V5&gt;0,'E-natural gas'!V53/'BIFUbC-natural-gas'!V5,1)</f>
        <v>1</v>
      </c>
      <c r="W5" s="299">
        <f>IF('BIFUbC-natural-gas'!W5&gt;0,'E-natural gas'!W53/'BIFUbC-natural-gas'!W5,1)</f>
        <v>1</v>
      </c>
      <c r="X5" s="299">
        <f>IF('BIFUbC-natural-gas'!X5&gt;0,'E-natural gas'!X53/'BIFUbC-natural-gas'!X5,1)</f>
        <v>1</v>
      </c>
      <c r="Y5" s="299">
        <f>IF('BIFUbC-natural-gas'!Y5&gt;0,'E-natural gas'!Y53/'BIFUbC-natural-gas'!Y5,1)</f>
        <v>1</v>
      </c>
      <c r="Z5" s="299">
        <f>IF('BIFUbC-natural-gas'!Z5&gt;0,'E-natural gas'!Z53/'BIFUbC-natural-gas'!Z5,1)</f>
        <v>1</v>
      </c>
      <c r="AA5" s="299">
        <f>IF('BIFUbC-natural-gas'!AA5&gt;0,'E-natural gas'!AA53/'BIFUbC-natural-gas'!AA5,1)</f>
        <v>1</v>
      </c>
      <c r="AB5" s="299">
        <f>IF('BIFUbC-natural-gas'!AB5&gt;0,'E-natural gas'!AB53/'BIFUbC-natural-gas'!AB5,1)</f>
        <v>1</v>
      </c>
      <c r="AC5" s="299">
        <f>IF('BIFUbC-natural-gas'!AC5&gt;0,'E-natural gas'!AC53/'BIFUbC-natural-gas'!AC5,1)</f>
        <v>1</v>
      </c>
      <c r="AD5" s="299">
        <f>IF('BIFUbC-natural-gas'!AD5&gt;0,'E-natural gas'!AD53/'BIFUbC-natural-gas'!AD5,1)</f>
        <v>1</v>
      </c>
      <c r="AE5" s="299">
        <f>IF('BIFUbC-natural-gas'!AE5&gt;0,'E-natural gas'!AE53/'BIFUbC-natural-gas'!AE5,1)</f>
        <v>1</v>
      </c>
      <c r="AF5" s="299">
        <f>IF('BIFUbC-natural-gas'!AF5&gt;0,'E-natural gas'!AF53/'BIFUbC-natural-gas'!AF5,1)</f>
        <v>1</v>
      </c>
      <c r="AG5" s="299">
        <f>IF('BIFUbC-natural-gas'!AG5&gt;0,'E-natural gas'!AG53/'BIFUbC-natural-gas'!AG5,1)</f>
        <v>1</v>
      </c>
      <c r="AH5" s="299">
        <f>IF('BIFUbC-natural-gas'!AH5&gt;0,'E-natural gas'!AH53/'BIFUbC-natural-gas'!AH5,1)</f>
        <v>1</v>
      </c>
      <c r="AI5" s="299">
        <f>IF('BIFUbC-natural-gas'!AI5&gt;0,'E-natural gas'!AI53/'BIFUbC-natural-gas'!AI5,1)</f>
        <v>1</v>
      </c>
      <c r="AJ5" s="299">
        <f>IF('BIFUbC-natural-gas'!AJ5&gt;0,'E-natural gas'!AJ53/'BIFUbC-natural-gas'!AJ5,1)</f>
        <v>1</v>
      </c>
      <c r="AK5" s="299">
        <f>IF('BIFUbC-natural-gas'!AK5&gt;0,'E-natural gas'!AK53/'BIFUbC-natural-gas'!AK5,1)</f>
        <v>1</v>
      </c>
      <c r="AL5" s="299">
        <f>IF('BIFUbC-natural-gas'!AL5&gt;0,'E-natural gas'!AL53/'BIFUbC-natural-gas'!AL5,1)</f>
        <v>1</v>
      </c>
      <c r="AM5" s="299">
        <f>IF('BIFUbC-natural-gas'!AM5&gt;0,'E-natural gas'!AM53/'BIFUbC-natural-gas'!AM5,1)</f>
        <v>1</v>
      </c>
      <c r="AN5" s="299">
        <f>IF('BIFUbC-natural-gas'!AN5&gt;0,'E-natural gas'!AN53/'BIFUbC-natural-gas'!AN5,1)</f>
        <v>1</v>
      </c>
      <c r="AO5" s="299">
        <f>IF('BIFUbC-natural-gas'!AO5&gt;0,'E-natural gas'!AO53/'BIFUbC-natural-gas'!AO5,1)</f>
        <v>1</v>
      </c>
      <c r="AP5" s="299">
        <f>IF('BIFUbC-natural-gas'!AP5&gt;0,'E-natural gas'!AP53/'BIFUbC-natural-gas'!AP5,1)</f>
        <v>1</v>
      </c>
      <c r="AQ5" s="299">
        <f>IF('BIFUbC-natural-gas'!AQ5&gt;0,'E-natural gas'!AQ53/'BIFUbC-natural-gas'!AQ5,1)</f>
        <v>1</v>
      </c>
    </row>
    <row r="6" spans="1:43" x14ac:dyDescent="0.2">
      <c r="A6" s="299" t="s">
        <v>93</v>
      </c>
      <c r="B6" s="299">
        <f>IF('BIFUbC-natural-gas'!B6&gt;0,'E-natural gas'!B54/'BIFUbC-natural-gas'!B6,1)</f>
        <v>1</v>
      </c>
      <c r="C6" s="299">
        <f>IF('BIFUbC-natural-gas'!C6&gt;0,'E-natural gas'!C54/'BIFUbC-natural-gas'!C6,1)</f>
        <v>1</v>
      </c>
      <c r="D6" s="299">
        <f>IF('BIFUbC-natural-gas'!D6&gt;0,'E-natural gas'!D54/'BIFUbC-natural-gas'!D6,1)</f>
        <v>1</v>
      </c>
      <c r="E6" s="299">
        <f>IF('BIFUbC-natural-gas'!E6&gt;0,'E-natural gas'!E54/'BIFUbC-natural-gas'!E6,1)</f>
        <v>1</v>
      </c>
      <c r="F6" s="299">
        <f>IF('BIFUbC-natural-gas'!F6&gt;0,'E-natural gas'!F54/'BIFUbC-natural-gas'!F6,1)</f>
        <v>1</v>
      </c>
      <c r="G6" s="299">
        <f>IF('BIFUbC-natural-gas'!G6&gt;0,'E-natural gas'!G54/'BIFUbC-natural-gas'!G6,1)</f>
        <v>1</v>
      </c>
      <c r="H6" s="299">
        <f>IF('BIFUbC-natural-gas'!H6&gt;0,'E-natural gas'!H54/'BIFUbC-natural-gas'!H6,1)</f>
        <v>1</v>
      </c>
      <c r="I6" s="299">
        <f>IF('BIFUbC-natural-gas'!I6&gt;0,'E-natural gas'!I54/'BIFUbC-natural-gas'!I6,1)</f>
        <v>1</v>
      </c>
      <c r="J6" s="299">
        <f>IF('BIFUbC-natural-gas'!J6&gt;0,'E-natural gas'!J54/'BIFUbC-natural-gas'!J6,1)</f>
        <v>1</v>
      </c>
      <c r="K6" s="299">
        <f>IF('BIFUbC-natural-gas'!K6&gt;0,'E-natural gas'!K54/'BIFUbC-natural-gas'!K6,1)</f>
        <v>1</v>
      </c>
      <c r="L6" s="299">
        <f>IF('BIFUbC-natural-gas'!L6&gt;0,'E-natural gas'!L54/'BIFUbC-natural-gas'!L6,1)</f>
        <v>1</v>
      </c>
      <c r="M6" s="299">
        <f>IF('BIFUbC-natural-gas'!M6&gt;0,'E-natural gas'!M54/'BIFUbC-natural-gas'!M6,1)</f>
        <v>1</v>
      </c>
      <c r="N6" s="299">
        <f>IF('BIFUbC-natural-gas'!N6&gt;0,'E-natural gas'!N54/'BIFUbC-natural-gas'!N6,1)</f>
        <v>1</v>
      </c>
      <c r="O6" s="299">
        <f>IF('BIFUbC-natural-gas'!O6&gt;0,'E-natural gas'!O54/'BIFUbC-natural-gas'!O6,1)</f>
        <v>1</v>
      </c>
      <c r="P6" s="299">
        <f>IF('BIFUbC-natural-gas'!P6&gt;0,'E-natural gas'!P54/'BIFUbC-natural-gas'!P6,1)</f>
        <v>1</v>
      </c>
      <c r="Q6" s="299">
        <f>IF('BIFUbC-natural-gas'!Q6&gt;0,'E-natural gas'!Q54/'BIFUbC-natural-gas'!Q6,1)</f>
        <v>1</v>
      </c>
      <c r="R6" s="299">
        <f>IF('BIFUbC-natural-gas'!R6&gt;0,'E-natural gas'!R54/'BIFUbC-natural-gas'!R6,1)</f>
        <v>1</v>
      </c>
      <c r="S6" s="299">
        <f>IF('BIFUbC-natural-gas'!S6&gt;0,'E-natural gas'!S54/'BIFUbC-natural-gas'!S6,1)</f>
        <v>1</v>
      </c>
      <c r="T6" s="299">
        <f>IF('BIFUbC-natural-gas'!T6&gt;0,'E-natural gas'!T54/'BIFUbC-natural-gas'!T6,1)</f>
        <v>1</v>
      </c>
      <c r="U6" s="299">
        <f>IF('BIFUbC-natural-gas'!U6&gt;0,'E-natural gas'!U54/'BIFUbC-natural-gas'!U6,1)</f>
        <v>1</v>
      </c>
      <c r="V6" s="299">
        <f>IF('BIFUbC-natural-gas'!V6&gt;0,'E-natural gas'!V54/'BIFUbC-natural-gas'!V6,1)</f>
        <v>1</v>
      </c>
      <c r="W6" s="299">
        <f>IF('BIFUbC-natural-gas'!W6&gt;0,'E-natural gas'!W54/'BIFUbC-natural-gas'!W6,1)</f>
        <v>1</v>
      </c>
      <c r="X6" s="299">
        <f>IF('BIFUbC-natural-gas'!X6&gt;0,'E-natural gas'!X54/'BIFUbC-natural-gas'!X6,1)</f>
        <v>1</v>
      </c>
      <c r="Y6" s="299">
        <f>IF('BIFUbC-natural-gas'!Y6&gt;0,'E-natural gas'!Y54/'BIFUbC-natural-gas'!Y6,1)</f>
        <v>1</v>
      </c>
      <c r="Z6" s="299">
        <f>IF('BIFUbC-natural-gas'!Z6&gt;0,'E-natural gas'!Z54/'BIFUbC-natural-gas'!Z6,1)</f>
        <v>1</v>
      </c>
      <c r="AA6" s="299">
        <f>IF('BIFUbC-natural-gas'!AA6&gt;0,'E-natural gas'!AA54/'BIFUbC-natural-gas'!AA6,1)</f>
        <v>1</v>
      </c>
      <c r="AB6" s="299">
        <f>IF('BIFUbC-natural-gas'!AB6&gt;0,'E-natural gas'!AB54/'BIFUbC-natural-gas'!AB6,1)</f>
        <v>1</v>
      </c>
      <c r="AC6" s="299">
        <f>IF('BIFUbC-natural-gas'!AC6&gt;0,'E-natural gas'!AC54/'BIFUbC-natural-gas'!AC6,1)</f>
        <v>1</v>
      </c>
      <c r="AD6" s="299">
        <f>IF('BIFUbC-natural-gas'!AD6&gt;0,'E-natural gas'!AD54/'BIFUbC-natural-gas'!AD6,1)</f>
        <v>1</v>
      </c>
      <c r="AE6" s="299">
        <f>IF('BIFUbC-natural-gas'!AE6&gt;0,'E-natural gas'!AE54/'BIFUbC-natural-gas'!AE6,1)</f>
        <v>1</v>
      </c>
      <c r="AF6" s="299">
        <f>IF('BIFUbC-natural-gas'!AF6&gt;0,'E-natural gas'!AF54/'BIFUbC-natural-gas'!AF6,1)</f>
        <v>1</v>
      </c>
      <c r="AG6" s="299">
        <f>IF('BIFUbC-natural-gas'!AG6&gt;0,'E-natural gas'!AG54/'BIFUbC-natural-gas'!AG6,1)</f>
        <v>1</v>
      </c>
      <c r="AH6" s="299">
        <f>IF('BIFUbC-natural-gas'!AH6&gt;0,'E-natural gas'!AH54/'BIFUbC-natural-gas'!AH6,1)</f>
        <v>1</v>
      </c>
      <c r="AI6" s="299">
        <f>IF('BIFUbC-natural-gas'!AI6&gt;0,'E-natural gas'!AI54/'BIFUbC-natural-gas'!AI6,1)</f>
        <v>1</v>
      </c>
      <c r="AJ6" s="299">
        <f>IF('BIFUbC-natural-gas'!AJ6&gt;0,'E-natural gas'!AJ54/'BIFUbC-natural-gas'!AJ6,1)</f>
        <v>1</v>
      </c>
      <c r="AK6" s="299">
        <f>IF('BIFUbC-natural-gas'!AK6&gt;0,'E-natural gas'!AK54/'BIFUbC-natural-gas'!AK6,1)</f>
        <v>1</v>
      </c>
      <c r="AL6" s="299">
        <f>IF('BIFUbC-natural-gas'!AL6&gt;0,'E-natural gas'!AL54/'BIFUbC-natural-gas'!AL6,1)</f>
        <v>1</v>
      </c>
      <c r="AM6" s="299">
        <f>IF('BIFUbC-natural-gas'!AM6&gt;0,'E-natural gas'!AM54/'BIFUbC-natural-gas'!AM6,1)</f>
        <v>1</v>
      </c>
      <c r="AN6" s="299">
        <f>IF('BIFUbC-natural-gas'!AN6&gt;0,'E-natural gas'!AN54/'BIFUbC-natural-gas'!AN6,1)</f>
        <v>1</v>
      </c>
      <c r="AO6" s="299">
        <f>IF('BIFUbC-natural-gas'!AO6&gt;0,'E-natural gas'!AO54/'BIFUbC-natural-gas'!AO6,1)</f>
        <v>1</v>
      </c>
      <c r="AP6" s="299">
        <f>IF('BIFUbC-natural-gas'!AP6&gt;0,'E-natural gas'!AP54/'BIFUbC-natural-gas'!AP6,1)</f>
        <v>1</v>
      </c>
      <c r="AQ6" s="299">
        <f>IF('BIFUbC-natural-gas'!AQ6&gt;0,'E-natural gas'!AQ54/'BIFUbC-natural-gas'!AQ6,1)</f>
        <v>1</v>
      </c>
    </row>
    <row r="7" spans="1:43" x14ac:dyDescent="0.2">
      <c r="A7" s="299" t="s">
        <v>94</v>
      </c>
      <c r="B7" s="299">
        <f>IF('BIFUbC-natural-gas'!B7&gt;0,'E-natural gas'!B55/'BIFUbC-natural-gas'!B7,1)</f>
        <v>1</v>
      </c>
      <c r="C7" s="299">
        <f>IF('BIFUbC-natural-gas'!C7&gt;0,'E-natural gas'!C55/'BIFUbC-natural-gas'!C7,1)</f>
        <v>1</v>
      </c>
      <c r="D7" s="299">
        <f>IF('BIFUbC-natural-gas'!D7&gt;0,'E-natural gas'!D55/'BIFUbC-natural-gas'!D7,1)</f>
        <v>1</v>
      </c>
      <c r="E7" s="299">
        <f>IF('BIFUbC-natural-gas'!E7&gt;0,'E-natural gas'!E55/'BIFUbC-natural-gas'!E7,1)</f>
        <v>1</v>
      </c>
      <c r="F7" s="299">
        <f>IF('BIFUbC-natural-gas'!F7&gt;0,'E-natural gas'!F55/'BIFUbC-natural-gas'!F7,1)</f>
        <v>1</v>
      </c>
      <c r="G7" s="299">
        <f>IF('BIFUbC-natural-gas'!G7&gt;0,'E-natural gas'!G55/'BIFUbC-natural-gas'!G7,1)</f>
        <v>1</v>
      </c>
      <c r="H7" s="299">
        <f>IF('BIFUbC-natural-gas'!H7&gt;0,'E-natural gas'!H55/'BIFUbC-natural-gas'!H7,1)</f>
        <v>1</v>
      </c>
      <c r="I7" s="299">
        <f>IF('BIFUbC-natural-gas'!I7&gt;0,'E-natural gas'!I55/'BIFUbC-natural-gas'!I7,1)</f>
        <v>1</v>
      </c>
      <c r="J7" s="299">
        <f>IF('BIFUbC-natural-gas'!J7&gt;0,'E-natural gas'!J55/'BIFUbC-natural-gas'!J7,1)</f>
        <v>1</v>
      </c>
      <c r="K7" s="299">
        <f>IF('BIFUbC-natural-gas'!K7&gt;0,'E-natural gas'!K55/'BIFUbC-natural-gas'!K7,1)</f>
        <v>1</v>
      </c>
      <c r="L7" s="299">
        <f>IF('BIFUbC-natural-gas'!L7&gt;0,'E-natural gas'!L55/'BIFUbC-natural-gas'!L7,1)</f>
        <v>1</v>
      </c>
      <c r="M7" s="299">
        <f>IF('BIFUbC-natural-gas'!M7&gt;0,'E-natural gas'!M55/'BIFUbC-natural-gas'!M7,1)</f>
        <v>1</v>
      </c>
      <c r="N7" s="299">
        <f>IF('BIFUbC-natural-gas'!N7&gt;0,'E-natural gas'!N55/'BIFUbC-natural-gas'!N7,1)</f>
        <v>1</v>
      </c>
      <c r="O7" s="299">
        <f>IF('BIFUbC-natural-gas'!O7&gt;0,'E-natural gas'!O55/'BIFUbC-natural-gas'!O7,1)</f>
        <v>1</v>
      </c>
      <c r="P7" s="299">
        <f>IF('BIFUbC-natural-gas'!P7&gt;0,'E-natural gas'!P55/'BIFUbC-natural-gas'!P7,1)</f>
        <v>1</v>
      </c>
      <c r="Q7" s="299">
        <f>IF('BIFUbC-natural-gas'!Q7&gt;0,'E-natural gas'!Q55/'BIFUbC-natural-gas'!Q7,1)</f>
        <v>1</v>
      </c>
      <c r="R7" s="299">
        <f>IF('BIFUbC-natural-gas'!R7&gt;0,'E-natural gas'!R55/'BIFUbC-natural-gas'!R7,1)</f>
        <v>1</v>
      </c>
      <c r="S7" s="299">
        <f>IF('BIFUbC-natural-gas'!S7&gt;0,'E-natural gas'!S55/'BIFUbC-natural-gas'!S7,1)</f>
        <v>1</v>
      </c>
      <c r="T7" s="299">
        <f>IF('BIFUbC-natural-gas'!T7&gt;0,'E-natural gas'!T55/'BIFUbC-natural-gas'!T7,1)</f>
        <v>1</v>
      </c>
      <c r="U7" s="299">
        <f>IF('BIFUbC-natural-gas'!U7&gt;0,'E-natural gas'!U55/'BIFUbC-natural-gas'!U7,1)</f>
        <v>1</v>
      </c>
      <c r="V7" s="299">
        <f>IF('BIFUbC-natural-gas'!V7&gt;0,'E-natural gas'!V55/'BIFUbC-natural-gas'!V7,1)</f>
        <v>1</v>
      </c>
      <c r="W7" s="299">
        <f>IF('BIFUbC-natural-gas'!W7&gt;0,'E-natural gas'!W55/'BIFUbC-natural-gas'!W7,1)</f>
        <v>1</v>
      </c>
      <c r="X7" s="299">
        <f>IF('BIFUbC-natural-gas'!X7&gt;0,'E-natural gas'!X55/'BIFUbC-natural-gas'!X7,1)</f>
        <v>1</v>
      </c>
      <c r="Y7" s="299">
        <f>IF('BIFUbC-natural-gas'!Y7&gt;0,'E-natural gas'!Y55/'BIFUbC-natural-gas'!Y7,1)</f>
        <v>1</v>
      </c>
      <c r="Z7" s="299">
        <f>IF('BIFUbC-natural-gas'!Z7&gt;0,'E-natural gas'!Z55/'BIFUbC-natural-gas'!Z7,1)</f>
        <v>1</v>
      </c>
      <c r="AA7" s="299">
        <f>IF('BIFUbC-natural-gas'!AA7&gt;0,'E-natural gas'!AA55/'BIFUbC-natural-gas'!AA7,1)</f>
        <v>1</v>
      </c>
      <c r="AB7" s="299">
        <f>IF('BIFUbC-natural-gas'!AB7&gt;0,'E-natural gas'!AB55/'BIFUbC-natural-gas'!AB7,1)</f>
        <v>1</v>
      </c>
      <c r="AC7" s="299">
        <f>IF('BIFUbC-natural-gas'!AC7&gt;0,'E-natural gas'!AC55/'BIFUbC-natural-gas'!AC7,1)</f>
        <v>1</v>
      </c>
      <c r="AD7" s="299">
        <f>IF('BIFUbC-natural-gas'!AD7&gt;0,'E-natural gas'!AD55/'BIFUbC-natural-gas'!AD7,1)</f>
        <v>1</v>
      </c>
      <c r="AE7" s="299">
        <f>IF('BIFUbC-natural-gas'!AE7&gt;0,'E-natural gas'!AE55/'BIFUbC-natural-gas'!AE7,1)</f>
        <v>1</v>
      </c>
      <c r="AF7" s="299">
        <f>IF('BIFUbC-natural-gas'!AF7&gt;0,'E-natural gas'!AF55/'BIFUbC-natural-gas'!AF7,1)</f>
        <v>1</v>
      </c>
      <c r="AG7" s="299">
        <f>IF('BIFUbC-natural-gas'!AG7&gt;0,'E-natural gas'!AG55/'BIFUbC-natural-gas'!AG7,1)</f>
        <v>1</v>
      </c>
      <c r="AH7" s="299">
        <f>IF('BIFUbC-natural-gas'!AH7&gt;0,'E-natural gas'!AH55/'BIFUbC-natural-gas'!AH7,1)</f>
        <v>1</v>
      </c>
      <c r="AI7" s="299">
        <f>IF('BIFUbC-natural-gas'!AI7&gt;0,'E-natural gas'!AI55/'BIFUbC-natural-gas'!AI7,1)</f>
        <v>1</v>
      </c>
      <c r="AJ7" s="299">
        <f>IF('BIFUbC-natural-gas'!AJ7&gt;0,'E-natural gas'!AJ55/'BIFUbC-natural-gas'!AJ7,1)</f>
        <v>1</v>
      </c>
      <c r="AK7" s="299">
        <f>IF('BIFUbC-natural-gas'!AK7&gt;0,'E-natural gas'!AK55/'BIFUbC-natural-gas'!AK7,1)</f>
        <v>1</v>
      </c>
      <c r="AL7" s="299">
        <f>IF('BIFUbC-natural-gas'!AL7&gt;0,'E-natural gas'!AL55/'BIFUbC-natural-gas'!AL7,1)</f>
        <v>1</v>
      </c>
      <c r="AM7" s="299">
        <f>IF('BIFUbC-natural-gas'!AM7&gt;0,'E-natural gas'!AM55/'BIFUbC-natural-gas'!AM7,1)</f>
        <v>1</v>
      </c>
      <c r="AN7" s="299">
        <f>IF('BIFUbC-natural-gas'!AN7&gt;0,'E-natural gas'!AN55/'BIFUbC-natural-gas'!AN7,1)</f>
        <v>1</v>
      </c>
      <c r="AO7" s="299">
        <f>IF('BIFUbC-natural-gas'!AO7&gt;0,'E-natural gas'!AO55/'BIFUbC-natural-gas'!AO7,1)</f>
        <v>1</v>
      </c>
      <c r="AP7" s="299">
        <f>IF('BIFUbC-natural-gas'!AP7&gt;0,'E-natural gas'!AP55/'BIFUbC-natural-gas'!AP7,1)</f>
        <v>1</v>
      </c>
      <c r="AQ7" s="299">
        <f>IF('BIFUbC-natural-gas'!AQ7&gt;0,'E-natural gas'!AQ55/'BIFUbC-natural-gas'!AQ7,1)</f>
        <v>1</v>
      </c>
    </row>
    <row r="8" spans="1:43" x14ac:dyDescent="0.2">
      <c r="A8" s="299" t="s">
        <v>95</v>
      </c>
      <c r="B8" s="299">
        <f>IF('BIFUbC-natural-gas'!B8&gt;0,'E-natural gas'!B56/'BIFUbC-natural-gas'!B8,1)</f>
        <v>1</v>
      </c>
      <c r="C8" s="299">
        <f>IF('BIFUbC-natural-gas'!C8&gt;0,'E-natural gas'!C56/'BIFUbC-natural-gas'!C8,1)</f>
        <v>1</v>
      </c>
      <c r="D8" s="299">
        <f>IF('BIFUbC-natural-gas'!D8&gt;0,'E-natural gas'!D56/'BIFUbC-natural-gas'!D8,1)</f>
        <v>1</v>
      </c>
      <c r="E8" s="299">
        <f>IF('BIFUbC-natural-gas'!E8&gt;0,'E-natural gas'!E56/'BIFUbC-natural-gas'!E8,1)</f>
        <v>1</v>
      </c>
      <c r="F8" s="299">
        <f>IF('BIFUbC-natural-gas'!F8&gt;0,'E-natural gas'!F56/'BIFUbC-natural-gas'!F8,1)</f>
        <v>1</v>
      </c>
      <c r="G8" s="299">
        <f>IF('BIFUbC-natural-gas'!G8&gt;0,'E-natural gas'!G56/'BIFUbC-natural-gas'!G8,1)</f>
        <v>1</v>
      </c>
      <c r="H8" s="299">
        <f>IF('BIFUbC-natural-gas'!H8&gt;0,'E-natural gas'!H56/'BIFUbC-natural-gas'!H8,1)</f>
        <v>1</v>
      </c>
      <c r="I8" s="299">
        <f>IF('BIFUbC-natural-gas'!I8&gt;0,'E-natural gas'!I56/'BIFUbC-natural-gas'!I8,1)</f>
        <v>1</v>
      </c>
      <c r="J8" s="299">
        <f>IF('BIFUbC-natural-gas'!J8&gt;0,'E-natural gas'!J56/'BIFUbC-natural-gas'!J8,1)</f>
        <v>1</v>
      </c>
      <c r="K8" s="299">
        <f>IF('BIFUbC-natural-gas'!K8&gt;0,'E-natural gas'!K56/'BIFUbC-natural-gas'!K8,1)</f>
        <v>1</v>
      </c>
      <c r="L8" s="299">
        <f>IF('BIFUbC-natural-gas'!L8&gt;0,'E-natural gas'!L56/'BIFUbC-natural-gas'!L8,1)</f>
        <v>1</v>
      </c>
      <c r="M8" s="299">
        <f>IF('BIFUbC-natural-gas'!M8&gt;0,'E-natural gas'!M56/'BIFUbC-natural-gas'!M8,1)</f>
        <v>1</v>
      </c>
      <c r="N8" s="299">
        <f>IF('BIFUbC-natural-gas'!N8&gt;0,'E-natural gas'!N56/'BIFUbC-natural-gas'!N8,1)</f>
        <v>1</v>
      </c>
      <c r="O8" s="299">
        <f>IF('BIFUbC-natural-gas'!O8&gt;0,'E-natural gas'!O56/'BIFUbC-natural-gas'!O8,1)</f>
        <v>1</v>
      </c>
      <c r="P8" s="299">
        <f>IF('BIFUbC-natural-gas'!P8&gt;0,'E-natural gas'!P56/'BIFUbC-natural-gas'!P8,1)</f>
        <v>1</v>
      </c>
      <c r="Q8" s="299">
        <f>IF('BIFUbC-natural-gas'!Q8&gt;0,'E-natural gas'!Q56/'BIFUbC-natural-gas'!Q8,1)</f>
        <v>1</v>
      </c>
      <c r="R8" s="299">
        <f>IF('BIFUbC-natural-gas'!R8&gt;0,'E-natural gas'!R56/'BIFUbC-natural-gas'!R8,1)</f>
        <v>1</v>
      </c>
      <c r="S8" s="299">
        <f>IF('BIFUbC-natural-gas'!S8&gt;0,'E-natural gas'!S56/'BIFUbC-natural-gas'!S8,1)</f>
        <v>1</v>
      </c>
      <c r="T8" s="299">
        <f>IF('BIFUbC-natural-gas'!T8&gt;0,'E-natural gas'!T56/'BIFUbC-natural-gas'!T8,1)</f>
        <v>1</v>
      </c>
      <c r="U8" s="299">
        <f>IF('BIFUbC-natural-gas'!U8&gt;0,'E-natural gas'!U56/'BIFUbC-natural-gas'!U8,1)</f>
        <v>1</v>
      </c>
      <c r="V8" s="299">
        <f>IF('BIFUbC-natural-gas'!V8&gt;0,'E-natural gas'!V56/'BIFUbC-natural-gas'!V8,1)</f>
        <v>1</v>
      </c>
      <c r="W8" s="299">
        <f>IF('BIFUbC-natural-gas'!W8&gt;0,'E-natural gas'!W56/'BIFUbC-natural-gas'!W8,1)</f>
        <v>1</v>
      </c>
      <c r="X8" s="299">
        <f>IF('BIFUbC-natural-gas'!X8&gt;0,'E-natural gas'!X56/'BIFUbC-natural-gas'!X8,1)</f>
        <v>1</v>
      </c>
      <c r="Y8" s="299">
        <f>IF('BIFUbC-natural-gas'!Y8&gt;0,'E-natural gas'!Y56/'BIFUbC-natural-gas'!Y8,1)</f>
        <v>1</v>
      </c>
      <c r="Z8" s="299">
        <f>IF('BIFUbC-natural-gas'!Z8&gt;0,'E-natural gas'!Z56/'BIFUbC-natural-gas'!Z8,1)</f>
        <v>1</v>
      </c>
      <c r="AA8" s="299">
        <f>IF('BIFUbC-natural-gas'!AA8&gt;0,'E-natural gas'!AA56/'BIFUbC-natural-gas'!AA8,1)</f>
        <v>1</v>
      </c>
      <c r="AB8" s="299">
        <f>IF('BIFUbC-natural-gas'!AB8&gt;0,'E-natural gas'!AB56/'BIFUbC-natural-gas'!AB8,1)</f>
        <v>1</v>
      </c>
      <c r="AC8" s="299">
        <f>IF('BIFUbC-natural-gas'!AC8&gt;0,'E-natural gas'!AC56/'BIFUbC-natural-gas'!AC8,1)</f>
        <v>1</v>
      </c>
      <c r="AD8" s="299">
        <f>IF('BIFUbC-natural-gas'!AD8&gt;0,'E-natural gas'!AD56/'BIFUbC-natural-gas'!AD8,1)</f>
        <v>1</v>
      </c>
      <c r="AE8" s="299">
        <f>IF('BIFUbC-natural-gas'!AE8&gt;0,'E-natural gas'!AE56/'BIFUbC-natural-gas'!AE8,1)</f>
        <v>1</v>
      </c>
      <c r="AF8" s="299">
        <f>IF('BIFUbC-natural-gas'!AF8&gt;0,'E-natural gas'!AF56/'BIFUbC-natural-gas'!AF8,1)</f>
        <v>1</v>
      </c>
      <c r="AG8" s="299">
        <f>IF('BIFUbC-natural-gas'!AG8&gt;0,'E-natural gas'!AG56/'BIFUbC-natural-gas'!AG8,1)</f>
        <v>1</v>
      </c>
      <c r="AH8" s="299">
        <f>IF('BIFUbC-natural-gas'!AH8&gt;0,'E-natural gas'!AH56/'BIFUbC-natural-gas'!AH8,1)</f>
        <v>1</v>
      </c>
      <c r="AI8" s="299">
        <f>IF('BIFUbC-natural-gas'!AI8&gt;0,'E-natural gas'!AI56/'BIFUbC-natural-gas'!AI8,1)</f>
        <v>1</v>
      </c>
      <c r="AJ8" s="299">
        <f>IF('BIFUbC-natural-gas'!AJ8&gt;0,'E-natural gas'!AJ56/'BIFUbC-natural-gas'!AJ8,1)</f>
        <v>1</v>
      </c>
      <c r="AK8" s="299">
        <f>IF('BIFUbC-natural-gas'!AK8&gt;0,'E-natural gas'!AK56/'BIFUbC-natural-gas'!AK8,1)</f>
        <v>1</v>
      </c>
      <c r="AL8" s="299">
        <f>IF('BIFUbC-natural-gas'!AL8&gt;0,'E-natural gas'!AL56/'BIFUbC-natural-gas'!AL8,1)</f>
        <v>1</v>
      </c>
      <c r="AM8" s="299">
        <f>IF('BIFUbC-natural-gas'!AM8&gt;0,'E-natural gas'!AM56/'BIFUbC-natural-gas'!AM8,1)</f>
        <v>1</v>
      </c>
      <c r="AN8" s="299">
        <f>IF('BIFUbC-natural-gas'!AN8&gt;0,'E-natural gas'!AN56/'BIFUbC-natural-gas'!AN8,1)</f>
        <v>1</v>
      </c>
      <c r="AO8" s="299">
        <f>IF('BIFUbC-natural-gas'!AO8&gt;0,'E-natural gas'!AO56/'BIFUbC-natural-gas'!AO8,1)</f>
        <v>1</v>
      </c>
      <c r="AP8" s="299">
        <f>IF('BIFUbC-natural-gas'!AP8&gt;0,'E-natural gas'!AP56/'BIFUbC-natural-gas'!AP8,1)</f>
        <v>1</v>
      </c>
      <c r="AQ8" s="299">
        <f>IF('BIFUbC-natural-gas'!AQ8&gt;0,'E-natural gas'!AQ56/'BIFUbC-natural-gas'!AQ8,1)</f>
        <v>1</v>
      </c>
    </row>
    <row r="9" spans="1:43" x14ac:dyDescent="0.2">
      <c r="A9" s="299" t="s">
        <v>96</v>
      </c>
      <c r="B9" s="299">
        <f>IF('BIFUbC-natural-gas'!B9&gt;0,'E-natural gas'!B57/'BIFUbC-natural-gas'!B9,1)</f>
        <v>1</v>
      </c>
      <c r="C9" s="299">
        <f>IF('BIFUbC-natural-gas'!C9&gt;0,'E-natural gas'!C57/'BIFUbC-natural-gas'!C9,1)</f>
        <v>1</v>
      </c>
      <c r="D9" s="299">
        <f>IF('BIFUbC-natural-gas'!D9&gt;0,'E-natural gas'!D57/'BIFUbC-natural-gas'!D9,1)</f>
        <v>1</v>
      </c>
      <c r="E9" s="299">
        <f>IF('BIFUbC-natural-gas'!E9&gt;0,'E-natural gas'!E57/'BIFUbC-natural-gas'!E9,1)</f>
        <v>1</v>
      </c>
      <c r="F9" s="299">
        <f>IF('BIFUbC-natural-gas'!F9&gt;0,'E-natural gas'!F57/'BIFUbC-natural-gas'!F9,1)</f>
        <v>1</v>
      </c>
      <c r="G9" s="299">
        <f>IF('BIFUbC-natural-gas'!G9&gt;0,'E-natural gas'!G57/'BIFUbC-natural-gas'!G9,1)</f>
        <v>1</v>
      </c>
      <c r="H9" s="299">
        <f>IF('BIFUbC-natural-gas'!H9&gt;0,'E-natural gas'!H57/'BIFUbC-natural-gas'!H9,1)</f>
        <v>1</v>
      </c>
      <c r="I9" s="299">
        <f>IF('BIFUbC-natural-gas'!I9&gt;0,'E-natural gas'!I57/'BIFUbC-natural-gas'!I9,1)</f>
        <v>1</v>
      </c>
      <c r="J9" s="299">
        <f>IF('BIFUbC-natural-gas'!J9&gt;0,'E-natural gas'!J57/'BIFUbC-natural-gas'!J9,1)</f>
        <v>1</v>
      </c>
      <c r="K9" s="299">
        <f>IF('BIFUbC-natural-gas'!K9&gt;0,'E-natural gas'!K57/'BIFUbC-natural-gas'!K9,1)</f>
        <v>1</v>
      </c>
      <c r="L9" s="299">
        <f>IF('BIFUbC-natural-gas'!L9&gt;0,'E-natural gas'!L57/'BIFUbC-natural-gas'!L9,1)</f>
        <v>1</v>
      </c>
      <c r="M9" s="299">
        <f>IF('BIFUbC-natural-gas'!M9&gt;0,'E-natural gas'!M57/'BIFUbC-natural-gas'!M9,1)</f>
        <v>1</v>
      </c>
      <c r="N9" s="299">
        <f>IF('BIFUbC-natural-gas'!N9&gt;0,'E-natural gas'!N57/'BIFUbC-natural-gas'!N9,1)</f>
        <v>1</v>
      </c>
      <c r="O9" s="299">
        <f>IF('BIFUbC-natural-gas'!O9&gt;0,'E-natural gas'!O57/'BIFUbC-natural-gas'!O9,1)</f>
        <v>1</v>
      </c>
      <c r="P9" s="299">
        <f>IF('BIFUbC-natural-gas'!P9&gt;0,'E-natural gas'!P57/'BIFUbC-natural-gas'!P9,1)</f>
        <v>1</v>
      </c>
      <c r="Q9" s="299">
        <f>IF('BIFUbC-natural-gas'!Q9&gt;0,'E-natural gas'!Q57/'BIFUbC-natural-gas'!Q9,1)</f>
        <v>1</v>
      </c>
      <c r="R9" s="299">
        <f>IF('BIFUbC-natural-gas'!R9&gt;0,'E-natural gas'!R57/'BIFUbC-natural-gas'!R9,1)</f>
        <v>1</v>
      </c>
      <c r="S9" s="299">
        <f>IF('BIFUbC-natural-gas'!S9&gt;0,'E-natural gas'!S57/'BIFUbC-natural-gas'!S9,1)</f>
        <v>1</v>
      </c>
      <c r="T9" s="299">
        <f>IF('BIFUbC-natural-gas'!T9&gt;0,'E-natural gas'!T57/'BIFUbC-natural-gas'!T9,1)</f>
        <v>1</v>
      </c>
      <c r="U9" s="299">
        <f>IF('BIFUbC-natural-gas'!U9&gt;0,'E-natural gas'!U57/'BIFUbC-natural-gas'!U9,1)</f>
        <v>1</v>
      </c>
      <c r="V9" s="299">
        <f>IF('BIFUbC-natural-gas'!V9&gt;0,'E-natural gas'!V57/'BIFUbC-natural-gas'!V9,1)</f>
        <v>1</v>
      </c>
      <c r="W9" s="299">
        <f>IF('BIFUbC-natural-gas'!W9&gt;0,'E-natural gas'!W57/'BIFUbC-natural-gas'!W9,1)</f>
        <v>1</v>
      </c>
      <c r="X9" s="299">
        <f>IF('BIFUbC-natural-gas'!X9&gt;0,'E-natural gas'!X57/'BIFUbC-natural-gas'!X9,1)</f>
        <v>1</v>
      </c>
      <c r="Y9" s="299">
        <f>IF('BIFUbC-natural-gas'!Y9&gt;0,'E-natural gas'!Y57/'BIFUbC-natural-gas'!Y9,1)</f>
        <v>1</v>
      </c>
      <c r="Z9" s="299">
        <f>IF('BIFUbC-natural-gas'!Z9&gt;0,'E-natural gas'!Z57/'BIFUbC-natural-gas'!Z9,1)</f>
        <v>1</v>
      </c>
      <c r="AA9" s="299">
        <f>IF('BIFUbC-natural-gas'!AA9&gt;0,'E-natural gas'!AA57/'BIFUbC-natural-gas'!AA9,1)</f>
        <v>1</v>
      </c>
      <c r="AB9" s="299">
        <f>IF('BIFUbC-natural-gas'!AB9&gt;0,'E-natural gas'!AB57/'BIFUbC-natural-gas'!AB9,1)</f>
        <v>1</v>
      </c>
      <c r="AC9" s="299">
        <f>IF('BIFUbC-natural-gas'!AC9&gt;0,'E-natural gas'!AC57/'BIFUbC-natural-gas'!AC9,1)</f>
        <v>1</v>
      </c>
      <c r="AD9" s="299">
        <f>IF('BIFUbC-natural-gas'!AD9&gt;0,'E-natural gas'!AD57/'BIFUbC-natural-gas'!AD9,1)</f>
        <v>1</v>
      </c>
      <c r="AE9" s="299">
        <f>IF('BIFUbC-natural-gas'!AE9&gt;0,'E-natural gas'!AE57/'BIFUbC-natural-gas'!AE9,1)</f>
        <v>1</v>
      </c>
      <c r="AF9" s="299">
        <f>IF('BIFUbC-natural-gas'!AF9&gt;0,'E-natural gas'!AF57/'BIFUbC-natural-gas'!AF9,1)</f>
        <v>1</v>
      </c>
      <c r="AG9" s="299">
        <f>IF('BIFUbC-natural-gas'!AG9&gt;0,'E-natural gas'!AG57/'BIFUbC-natural-gas'!AG9,1)</f>
        <v>1</v>
      </c>
      <c r="AH9" s="299">
        <f>IF('BIFUbC-natural-gas'!AH9&gt;0,'E-natural gas'!AH57/'BIFUbC-natural-gas'!AH9,1)</f>
        <v>1</v>
      </c>
      <c r="AI9" s="299">
        <f>IF('BIFUbC-natural-gas'!AI9&gt;0,'E-natural gas'!AI57/'BIFUbC-natural-gas'!AI9,1)</f>
        <v>1</v>
      </c>
      <c r="AJ9" s="299">
        <f>IF('BIFUbC-natural-gas'!AJ9&gt;0,'E-natural gas'!AJ57/'BIFUbC-natural-gas'!AJ9,1)</f>
        <v>1</v>
      </c>
      <c r="AK9" s="299">
        <f>IF('BIFUbC-natural-gas'!AK9&gt;0,'E-natural gas'!AK57/'BIFUbC-natural-gas'!AK9,1)</f>
        <v>1</v>
      </c>
      <c r="AL9" s="299">
        <f>IF('BIFUbC-natural-gas'!AL9&gt;0,'E-natural gas'!AL57/'BIFUbC-natural-gas'!AL9,1)</f>
        <v>1</v>
      </c>
      <c r="AM9" s="299">
        <f>IF('BIFUbC-natural-gas'!AM9&gt;0,'E-natural gas'!AM57/'BIFUbC-natural-gas'!AM9,1)</f>
        <v>1</v>
      </c>
      <c r="AN9" s="299">
        <f>IF('BIFUbC-natural-gas'!AN9&gt;0,'E-natural gas'!AN57/'BIFUbC-natural-gas'!AN9,1)</f>
        <v>1</v>
      </c>
      <c r="AO9" s="299">
        <f>IF('BIFUbC-natural-gas'!AO9&gt;0,'E-natural gas'!AO57/'BIFUbC-natural-gas'!AO9,1)</f>
        <v>1</v>
      </c>
      <c r="AP9" s="299">
        <f>IF('BIFUbC-natural-gas'!AP9&gt;0,'E-natural gas'!AP57/'BIFUbC-natural-gas'!AP9,1)</f>
        <v>1</v>
      </c>
      <c r="AQ9" s="299">
        <f>IF('BIFUbC-natural-gas'!AQ9&gt;0,'E-natural gas'!AQ57/'BIFUbC-natural-gas'!AQ9,1)</f>
        <v>1</v>
      </c>
    </row>
    <row r="10" spans="1:43" x14ac:dyDescent="0.2">
      <c r="A10" s="299" t="s">
        <v>97</v>
      </c>
      <c r="B10" s="299">
        <f>IF('BIFUbC-natural-gas'!B10&gt;0,'E-natural gas'!B58/'BIFUbC-natural-gas'!B10,1)</f>
        <v>0.81455891535900882</v>
      </c>
      <c r="C10" s="299">
        <f>IF('BIFUbC-natural-gas'!C10&gt;0,'E-natural gas'!C58/'BIFUbC-natural-gas'!C10,1)</f>
        <v>0.77238153622596095</v>
      </c>
      <c r="D10" s="299">
        <f>IF('BIFUbC-natural-gas'!D10&gt;0,'E-natural gas'!D58/'BIFUbC-natural-gas'!D10,1)</f>
        <v>0.7722249040382263</v>
      </c>
      <c r="E10" s="299">
        <f>IF('BIFUbC-natural-gas'!E10&gt;0,'E-natural gas'!E58/'BIFUbC-natural-gas'!E10,1)</f>
        <v>0.77283078732377608</v>
      </c>
      <c r="F10" s="299">
        <f>IF('BIFUbC-natural-gas'!F10&gt;0,'E-natural gas'!F58/'BIFUbC-natural-gas'!F10,1)</f>
        <v>0.77732116490958625</v>
      </c>
      <c r="G10" s="299">
        <f>IF('BIFUbC-natural-gas'!G10&gt;0,'E-natural gas'!G58/'BIFUbC-natural-gas'!G10,1)</f>
        <v>0.77699991686247161</v>
      </c>
      <c r="H10" s="299">
        <f>IF('BIFUbC-natural-gas'!H10&gt;0,'E-natural gas'!H58/'BIFUbC-natural-gas'!H10,1)</f>
        <v>0.77665927274470914</v>
      </c>
      <c r="I10" s="299">
        <f>IF('BIFUbC-natural-gas'!I10&gt;0,'E-natural gas'!I58/'BIFUbC-natural-gas'!I10,1)</f>
        <v>0.77677132196858523</v>
      </c>
      <c r="J10" s="299">
        <f>IF('BIFUbC-natural-gas'!J10&gt;0,'E-natural gas'!J58/'BIFUbC-natural-gas'!J10,1)</f>
        <v>0.77668676081657462</v>
      </c>
      <c r="K10" s="299">
        <f>IF('BIFUbC-natural-gas'!K10&gt;0,'E-natural gas'!K58/'BIFUbC-natural-gas'!K10,1)</f>
        <v>0.77662174719736921</v>
      </c>
      <c r="L10" s="299">
        <f>IF('BIFUbC-natural-gas'!L10&gt;0,'E-natural gas'!L58/'BIFUbC-natural-gas'!L10,1)</f>
        <v>0.77648037543448334</v>
      </c>
      <c r="M10" s="299">
        <f>IF('BIFUbC-natural-gas'!M10&gt;0,'E-natural gas'!M58/'BIFUbC-natural-gas'!M10,1)</f>
        <v>0.77629257546742436</v>
      </c>
      <c r="N10" s="299">
        <f>IF('BIFUbC-natural-gas'!N10&gt;0,'E-natural gas'!N58/'BIFUbC-natural-gas'!N10,1)</f>
        <v>0.7762288163000054</v>
      </c>
      <c r="O10" s="299">
        <f>IF('BIFUbC-natural-gas'!O10&gt;0,'E-natural gas'!O58/'BIFUbC-natural-gas'!O10,1)</f>
        <v>0.77616503380570234</v>
      </c>
      <c r="P10" s="299">
        <f>IF('BIFUbC-natural-gas'!P10&gt;0,'E-natural gas'!P58/'BIFUbC-natural-gas'!P10,1)</f>
        <v>0.77610122797497616</v>
      </c>
      <c r="Q10" s="299">
        <f>IF('BIFUbC-natural-gas'!Q10&gt;0,'E-natural gas'!Q58/'BIFUbC-natural-gas'!Q10,1)</f>
        <v>0.77603739879828415</v>
      </c>
      <c r="R10" s="299">
        <f>IF('BIFUbC-natural-gas'!R10&gt;0,'E-natural gas'!R58/'BIFUbC-natural-gas'!R10,1)</f>
        <v>0.77597354626608006</v>
      </c>
      <c r="S10" s="299">
        <f>IF('BIFUbC-natural-gas'!S10&gt;0,'E-natural gas'!S58/'BIFUbC-natural-gas'!S10,1)</f>
        <v>0.77595576479992567</v>
      </c>
      <c r="T10" s="299">
        <f>IF('BIFUbC-natural-gas'!T10&gt;0,'E-natural gas'!T58/'BIFUbC-natural-gas'!T10,1)</f>
        <v>0.77593798045149986</v>
      </c>
      <c r="U10" s="299">
        <f>IF('BIFUbC-natural-gas'!U10&gt;0,'E-natural gas'!U58/'BIFUbC-natural-gas'!U10,1)</f>
        <v>0.77592019322011396</v>
      </c>
      <c r="V10" s="299">
        <f>IF('BIFUbC-natural-gas'!V10&gt;0,'E-natural gas'!V58/'BIFUbC-natural-gas'!V10,1)</f>
        <v>0.77590240310507874</v>
      </c>
      <c r="W10" s="299">
        <f>IF('BIFUbC-natural-gas'!W10&gt;0,'E-natural gas'!W58/'BIFUbC-natural-gas'!W10,1)</f>
        <v>0.77588461010570509</v>
      </c>
      <c r="X10" s="299">
        <f>IF('BIFUbC-natural-gas'!X10&gt;0,'E-natural gas'!X58/'BIFUbC-natural-gas'!X10,1)</f>
        <v>0.77586681422130377</v>
      </c>
      <c r="Y10" s="299">
        <f>IF('BIFUbC-natural-gas'!Y10&gt;0,'E-natural gas'!Y58/'BIFUbC-natural-gas'!Y10,1)</f>
        <v>0.77584901545118512</v>
      </c>
      <c r="Z10" s="299">
        <f>IF('BIFUbC-natural-gas'!Z10&gt;0,'E-natural gas'!Z58/'BIFUbC-natural-gas'!Z10,1)</f>
        <v>0.77583121379465902</v>
      </c>
      <c r="AA10" s="299">
        <f>IF('BIFUbC-natural-gas'!AA10&gt;0,'E-natural gas'!AA58/'BIFUbC-natural-gas'!AA10,1)</f>
        <v>0.7758134092510357</v>
      </c>
      <c r="AB10" s="299">
        <f>IF('BIFUbC-natural-gas'!AB10&gt;0,'E-natural gas'!AB58/'BIFUbC-natural-gas'!AB10,1)</f>
        <v>0.7757956018196247</v>
      </c>
      <c r="AC10" s="299">
        <f>IF('BIFUbC-natural-gas'!AC10&gt;0,'E-natural gas'!AC58/'BIFUbC-natural-gas'!AC10,1)</f>
        <v>0.77577779149973547</v>
      </c>
      <c r="AD10" s="299">
        <f>IF('BIFUbC-natural-gas'!AD10&gt;0,'E-natural gas'!AD58/'BIFUbC-natural-gas'!AD10,1)</f>
        <v>0.77575997829067744</v>
      </c>
      <c r="AE10" s="299">
        <f>IF('BIFUbC-natural-gas'!AE10&gt;0,'E-natural gas'!AE58/'BIFUbC-natural-gas'!AE10,1)</f>
        <v>0.77574216219175951</v>
      </c>
      <c r="AF10" s="299">
        <f>IF('BIFUbC-natural-gas'!AF10&gt;0,'E-natural gas'!AF58/'BIFUbC-natural-gas'!AF10,1)</f>
        <v>0.77572434320229067</v>
      </c>
      <c r="AG10" s="299">
        <f>IF('BIFUbC-natural-gas'!AG10&gt;0,'E-natural gas'!AG58/'BIFUbC-natural-gas'!AG10,1)</f>
        <v>0.77570652132157936</v>
      </c>
      <c r="AH10" s="299">
        <f>IF('BIFUbC-natural-gas'!AH10&gt;0,'E-natural gas'!AH58/'BIFUbC-natural-gas'!AH10,1)</f>
        <v>0.77568869654893402</v>
      </c>
      <c r="AI10" s="299">
        <f>IF('BIFUbC-natural-gas'!AI10&gt;0,'E-natural gas'!AI58/'BIFUbC-natural-gas'!AI10,1)</f>
        <v>0.77567086888366277</v>
      </c>
      <c r="AJ10" s="299">
        <f>IF('BIFUbC-natural-gas'!AJ10&gt;0,'E-natural gas'!AJ58/'BIFUbC-natural-gas'!AJ10,1)</f>
        <v>0.77565303832507371</v>
      </c>
      <c r="AK10" s="299">
        <f>IF('BIFUbC-natural-gas'!AK10&gt;0,'E-natural gas'!AK58/'BIFUbC-natural-gas'!AK10,1)</f>
        <v>0.77563520487247439</v>
      </c>
      <c r="AL10" s="299">
        <f>IF('BIFUbC-natural-gas'!AL10&gt;0,'E-natural gas'!AL58/'BIFUbC-natural-gas'!AL10,1)</f>
        <v>0.77561736852517238</v>
      </c>
      <c r="AM10" s="299">
        <f>IF('BIFUbC-natural-gas'!AM10&gt;0,'E-natural gas'!AM58/'BIFUbC-natural-gas'!AM10,1)</f>
        <v>0.775599529282475</v>
      </c>
      <c r="AN10" s="299">
        <f>IF('BIFUbC-natural-gas'!AN10&gt;0,'E-natural gas'!AN58/'BIFUbC-natural-gas'!AN10,1)</f>
        <v>0.77558168714368925</v>
      </c>
      <c r="AO10" s="299">
        <f>IF('BIFUbC-natural-gas'!AO10&gt;0,'E-natural gas'!AO58/'BIFUbC-natural-gas'!AO10,1)</f>
        <v>0.7755638421081219</v>
      </c>
      <c r="AP10" s="299">
        <f>IF('BIFUbC-natural-gas'!AP10&gt;0,'E-natural gas'!AP58/'BIFUbC-natural-gas'!AP10,1)</f>
        <v>0.77554599417507974</v>
      </c>
      <c r="AQ10" s="299">
        <f>IF('BIFUbC-natural-gas'!AQ10&gt;0,'E-natural gas'!AQ58/'BIFUbC-natural-gas'!AQ10,1)</f>
        <v>0.77551302085435114</v>
      </c>
    </row>
    <row r="11" spans="1:43" x14ac:dyDescent="0.2">
      <c r="A11" s="299" t="s">
        <v>98</v>
      </c>
      <c r="B11" s="299">
        <f>IF('BIFUbC-natural-gas'!B11&gt;0,'E-natural gas'!B59/'BIFUbC-natural-gas'!B11,1)</f>
        <v>0.74369185354473166</v>
      </c>
      <c r="C11" s="299">
        <f>IF('BIFUbC-natural-gas'!C11&gt;0,'E-natural gas'!C59/'BIFUbC-natural-gas'!C11,1)</f>
        <v>0.75109119943222136</v>
      </c>
      <c r="D11" s="299">
        <f>IF('BIFUbC-natural-gas'!D11&gt;0,'E-natural gas'!D59/'BIFUbC-natural-gas'!D11,1)</f>
        <v>0.75629973181990107</v>
      </c>
      <c r="E11" s="299">
        <f>IF('BIFUbC-natural-gas'!E11&gt;0,'E-natural gas'!E59/'BIFUbC-natural-gas'!E11,1)</f>
        <v>0.75759634310730628</v>
      </c>
      <c r="F11" s="299">
        <f>IF('BIFUbC-natural-gas'!F11&gt;0,'E-natural gas'!F59/'BIFUbC-natural-gas'!F11,1)</f>
        <v>0.76285365762075985</v>
      </c>
      <c r="G11" s="299">
        <f>IF('BIFUbC-natural-gas'!G11&gt;0,'E-natural gas'!G59/'BIFUbC-natural-gas'!G11,1)</f>
        <v>0.76314181518764779</v>
      </c>
      <c r="H11" s="299">
        <f>IF('BIFUbC-natural-gas'!H11&gt;0,'E-natural gas'!H59/'BIFUbC-natural-gas'!H11,1)</f>
        <v>0.76334490159899315</v>
      </c>
      <c r="I11" s="299">
        <f>IF('BIFUbC-natural-gas'!I11&gt;0,'E-natural gas'!I59/'BIFUbC-natural-gas'!I11,1)</f>
        <v>0.76524332424142794</v>
      </c>
      <c r="J11" s="299">
        <f>IF('BIFUbC-natural-gas'!J11&gt;0,'E-natural gas'!J59/'BIFUbC-natural-gas'!J11,1)</f>
        <v>0.76489331513773529</v>
      </c>
      <c r="K11" s="299">
        <f>IF('BIFUbC-natural-gas'!K11&gt;0,'E-natural gas'!K59/'BIFUbC-natural-gas'!K11,1)</f>
        <v>0.76467498637230791</v>
      </c>
      <c r="L11" s="299">
        <f>IF('BIFUbC-natural-gas'!L11&gt;0,'E-natural gas'!L59/'BIFUbC-natural-gas'!L11,1)</f>
        <v>0.76354536868580436</v>
      </c>
      <c r="M11" s="299">
        <f>IF('BIFUbC-natural-gas'!M11&gt;0,'E-natural gas'!M59/'BIFUbC-natural-gas'!M11,1)</f>
        <v>0.76183090939658193</v>
      </c>
      <c r="N11" s="299">
        <f>IF('BIFUbC-natural-gas'!N11&gt;0,'E-natural gas'!N59/'BIFUbC-natural-gas'!N11,1)</f>
        <v>0.76142648179616923</v>
      </c>
      <c r="O11" s="299">
        <f>IF('BIFUbC-natural-gas'!O11&gt;0,'E-natural gas'!O59/'BIFUbC-natural-gas'!O11,1)</f>
        <v>0.76097832531434517</v>
      </c>
      <c r="P11" s="299">
        <f>IF('BIFUbC-natural-gas'!P11&gt;0,'E-natural gas'!P59/'BIFUbC-natural-gas'!P11,1)</f>
        <v>0.76049774447091723</v>
      </c>
      <c r="Q11" s="299">
        <f>IF('BIFUbC-natural-gas'!Q11&gt;0,'E-natural gas'!Q59/'BIFUbC-natural-gas'!Q11,1)</f>
        <v>0.75999608454088763</v>
      </c>
      <c r="R11" s="299">
        <f>IF('BIFUbC-natural-gas'!R11&gt;0,'E-natural gas'!R59/'BIFUbC-natural-gas'!R11,1)</f>
        <v>0.75948445233901396</v>
      </c>
      <c r="S11" s="299">
        <f>IF('BIFUbC-natural-gas'!S11&gt;0,'E-natural gas'!S59/'BIFUbC-natural-gas'!S11,1)</f>
        <v>0.75941336006212756</v>
      </c>
      <c r="T11" s="299">
        <f>IF('BIFUbC-natural-gas'!T11&gt;0,'E-natural gas'!T59/'BIFUbC-natural-gas'!T11,1)</f>
        <v>0.75934137044661809</v>
      </c>
      <c r="U11" s="299">
        <f>IF('BIFUbC-natural-gas'!U11&gt;0,'E-natural gas'!U59/'BIFUbC-natural-gas'!U11,1)</f>
        <v>0.75926853191306365</v>
      </c>
      <c r="V11" s="299">
        <f>IF('BIFUbC-natural-gas'!V11&gt;0,'E-natural gas'!V59/'BIFUbC-natural-gas'!V11,1)</f>
        <v>0.75919489269220419</v>
      </c>
      <c r="W11" s="299">
        <f>IF('BIFUbC-natural-gas'!W11&gt;0,'E-natural gas'!W59/'BIFUbC-natural-gas'!W11,1)</f>
        <v>0.75912050077458593</v>
      </c>
      <c r="X11" s="299">
        <f>IF('BIFUbC-natural-gas'!X11&gt;0,'E-natural gas'!X59/'BIFUbC-natural-gas'!X11,1)</f>
        <v>0.75908484271746002</v>
      </c>
      <c r="Y11" s="299">
        <f>IF('BIFUbC-natural-gas'!Y11&gt;0,'E-natural gas'!Y59/'BIFUbC-natural-gas'!Y11,1)</f>
        <v>0.75904779860408744</v>
      </c>
      <c r="Z11" s="299">
        <f>IF('BIFUbC-natural-gas'!Z11&gt;0,'E-natural gas'!Z59/'BIFUbC-natural-gas'!Z11,1)</f>
        <v>0.75900941634445929</v>
      </c>
      <c r="AA11" s="299">
        <f>IF('BIFUbC-natural-gas'!AA11&gt;0,'E-natural gas'!AA59/'BIFUbC-natural-gas'!AA11,1)</f>
        <v>0.75896974415524232</v>
      </c>
      <c r="AB11" s="299">
        <f>IF('BIFUbC-natural-gas'!AB11&gt;0,'E-natural gas'!AB59/'BIFUbC-natural-gas'!AB11,1)</f>
        <v>0.7589288304988524</v>
      </c>
      <c r="AC11" s="299">
        <f>IF('BIFUbC-natural-gas'!AC11&gt;0,'E-natural gas'!AC59/'BIFUbC-natural-gas'!AC11,1)</f>
        <v>0.75891995345719698</v>
      </c>
      <c r="AD11" s="299">
        <f>IF('BIFUbC-natural-gas'!AD11&gt;0,'E-natural gas'!AD59/'BIFUbC-natural-gas'!AD11,1)</f>
        <v>0.75890979509467094</v>
      </c>
      <c r="AE11" s="299">
        <f>IF('BIFUbC-natural-gas'!AE11&gt;0,'E-natural gas'!AE59/'BIFUbC-natural-gas'!AE11,1)</f>
        <v>0.75889839302532736</v>
      </c>
      <c r="AF11" s="299">
        <f>IF('BIFUbC-natural-gas'!AF11&gt;0,'E-natural gas'!AF59/'BIFUbC-natural-gas'!AF11,1)</f>
        <v>0.75888578556213349</v>
      </c>
      <c r="AG11" s="299">
        <f>IF('BIFUbC-natural-gas'!AG11&gt;0,'E-natural gas'!AG59/'BIFUbC-natural-gas'!AG11,1)</f>
        <v>0.75887201166565255</v>
      </c>
      <c r="AH11" s="299">
        <f>IF('BIFUbC-natural-gas'!AH11&gt;0,'E-natural gas'!AH59/'BIFUbC-natural-gas'!AH11,1)</f>
        <v>0.75888770377026205</v>
      </c>
      <c r="AI11" s="299">
        <f>IF('BIFUbC-natural-gas'!AI11&gt;0,'E-natural gas'!AI59/'BIFUbC-natural-gas'!AI11,1)</f>
        <v>0.75890256780637788</v>
      </c>
      <c r="AJ11" s="299">
        <f>IF('BIFUbC-natural-gas'!AJ11&gt;0,'E-natural gas'!AJ59/'BIFUbC-natural-gas'!AJ11,1)</f>
        <v>0.75891663718022906</v>
      </c>
      <c r="AK11" s="299">
        <f>IF('BIFUbC-natural-gas'!AK11&gt;0,'E-natural gas'!AK59/'BIFUbC-natural-gas'!AK11,1)</f>
        <v>0.75892994618637999</v>
      </c>
      <c r="AL11" s="299">
        <f>IF('BIFUbC-natural-gas'!AL11&gt;0,'E-natural gas'!AL59/'BIFUbC-natural-gas'!AL11,1)</f>
        <v>0.75894252997699363</v>
      </c>
      <c r="AM11" s="299">
        <f>IF('BIFUbC-natural-gas'!AM11&gt;0,'E-natural gas'!AM59/'BIFUbC-natural-gas'!AM11,1)</f>
        <v>0.7589602801338502</v>
      </c>
      <c r="AN11" s="299">
        <f>IF('BIFUbC-natural-gas'!AN11&gt;0,'E-natural gas'!AN59/'BIFUbC-natural-gas'!AN11,1)</f>
        <v>0.75897746914267983</v>
      </c>
      <c r="AO11" s="299">
        <f>IF('BIFUbC-natural-gas'!AO11&gt;0,'E-natural gas'!AO59/'BIFUbC-natural-gas'!AO11,1)</f>
        <v>0.75899413463208643</v>
      </c>
      <c r="AP11" s="299">
        <f>IF('BIFUbC-natural-gas'!AP11&gt;0,'E-natural gas'!AP59/'BIFUbC-natural-gas'!AP11,1)</f>
        <v>0.75901031507167582</v>
      </c>
      <c r="AQ11" s="299">
        <f>IF('BIFUbC-natural-gas'!AQ11&gt;0,'E-natural gas'!AQ59/'BIFUbC-natural-gas'!AQ11,1)</f>
        <v>0.75900929569295328</v>
      </c>
    </row>
    <row r="12" spans="1:43" x14ac:dyDescent="0.2">
      <c r="A12" s="299" t="s">
        <v>99</v>
      </c>
      <c r="B12" s="299">
        <f>IF('BIFUbC-natural-gas'!B12&gt;0,'E-natural gas'!B60/'BIFUbC-natural-gas'!B12,1)</f>
        <v>1</v>
      </c>
      <c r="C12" s="299">
        <f>IF('BIFUbC-natural-gas'!C12&gt;0,'E-natural gas'!C60/'BIFUbC-natural-gas'!C12,1)</f>
        <v>1</v>
      </c>
      <c r="D12" s="299">
        <f>IF('BIFUbC-natural-gas'!D12&gt;0,'E-natural gas'!D60/'BIFUbC-natural-gas'!D12,1)</f>
        <v>1</v>
      </c>
      <c r="E12" s="299">
        <f>IF('BIFUbC-natural-gas'!E12&gt;0,'E-natural gas'!E60/'BIFUbC-natural-gas'!E12,1)</f>
        <v>1</v>
      </c>
      <c r="F12" s="299">
        <f>IF('BIFUbC-natural-gas'!F12&gt;0,'E-natural gas'!F60/'BIFUbC-natural-gas'!F12,1)</f>
        <v>1</v>
      </c>
      <c r="G12" s="299">
        <f>IF('BIFUbC-natural-gas'!G12&gt;0,'E-natural gas'!G60/'BIFUbC-natural-gas'!G12,1)</f>
        <v>1</v>
      </c>
      <c r="H12" s="299">
        <f>IF('BIFUbC-natural-gas'!H12&gt;0,'E-natural gas'!H60/'BIFUbC-natural-gas'!H12,1)</f>
        <v>1</v>
      </c>
      <c r="I12" s="299">
        <f>IF('BIFUbC-natural-gas'!I12&gt;0,'E-natural gas'!I60/'BIFUbC-natural-gas'!I12,1)</f>
        <v>1</v>
      </c>
      <c r="J12" s="299">
        <f>IF('BIFUbC-natural-gas'!J12&gt;0,'E-natural gas'!J60/'BIFUbC-natural-gas'!J12,1)</f>
        <v>1</v>
      </c>
      <c r="K12" s="299">
        <f>IF('BIFUbC-natural-gas'!K12&gt;0,'E-natural gas'!K60/'BIFUbC-natural-gas'!K12,1)</f>
        <v>1</v>
      </c>
      <c r="L12" s="299">
        <f>IF('BIFUbC-natural-gas'!L12&gt;0,'E-natural gas'!L60/'BIFUbC-natural-gas'!L12,1)</f>
        <v>1</v>
      </c>
      <c r="M12" s="299">
        <f>IF('BIFUbC-natural-gas'!M12&gt;0,'E-natural gas'!M60/'BIFUbC-natural-gas'!M12,1)</f>
        <v>1</v>
      </c>
      <c r="N12" s="299">
        <f>IF('BIFUbC-natural-gas'!N12&gt;0,'E-natural gas'!N60/'BIFUbC-natural-gas'!N12,1)</f>
        <v>1</v>
      </c>
      <c r="O12" s="299">
        <f>IF('BIFUbC-natural-gas'!O12&gt;0,'E-natural gas'!O60/'BIFUbC-natural-gas'!O12,1)</f>
        <v>1</v>
      </c>
      <c r="P12" s="299">
        <f>IF('BIFUbC-natural-gas'!P12&gt;0,'E-natural gas'!P60/'BIFUbC-natural-gas'!P12,1)</f>
        <v>1</v>
      </c>
      <c r="Q12" s="299">
        <f>IF('BIFUbC-natural-gas'!Q12&gt;0,'E-natural gas'!Q60/'BIFUbC-natural-gas'!Q12,1)</f>
        <v>1</v>
      </c>
      <c r="R12" s="299">
        <f>IF('BIFUbC-natural-gas'!R12&gt;0,'E-natural gas'!R60/'BIFUbC-natural-gas'!R12,1)</f>
        <v>1</v>
      </c>
      <c r="S12" s="299">
        <f>IF('BIFUbC-natural-gas'!S12&gt;0,'E-natural gas'!S60/'BIFUbC-natural-gas'!S12,1)</f>
        <v>1</v>
      </c>
      <c r="T12" s="299">
        <f>IF('BIFUbC-natural-gas'!T12&gt;0,'E-natural gas'!T60/'BIFUbC-natural-gas'!T12,1)</f>
        <v>1</v>
      </c>
      <c r="U12" s="299">
        <f>IF('BIFUbC-natural-gas'!U12&gt;0,'E-natural gas'!U60/'BIFUbC-natural-gas'!U12,1)</f>
        <v>1</v>
      </c>
      <c r="V12" s="299">
        <f>IF('BIFUbC-natural-gas'!V12&gt;0,'E-natural gas'!V60/'BIFUbC-natural-gas'!V12,1)</f>
        <v>1</v>
      </c>
      <c r="W12" s="299">
        <f>IF('BIFUbC-natural-gas'!W12&gt;0,'E-natural gas'!W60/'BIFUbC-natural-gas'!W12,1)</f>
        <v>1</v>
      </c>
      <c r="X12" s="299">
        <f>IF('BIFUbC-natural-gas'!X12&gt;0,'E-natural gas'!X60/'BIFUbC-natural-gas'!X12,1)</f>
        <v>1</v>
      </c>
      <c r="Y12" s="299">
        <f>IF('BIFUbC-natural-gas'!Y12&gt;0,'E-natural gas'!Y60/'BIFUbC-natural-gas'!Y12,1)</f>
        <v>1</v>
      </c>
      <c r="Z12" s="299">
        <f>IF('BIFUbC-natural-gas'!Z12&gt;0,'E-natural gas'!Z60/'BIFUbC-natural-gas'!Z12,1)</f>
        <v>1</v>
      </c>
      <c r="AA12" s="299">
        <f>IF('BIFUbC-natural-gas'!AA12&gt;0,'E-natural gas'!AA60/'BIFUbC-natural-gas'!AA12,1)</f>
        <v>1</v>
      </c>
      <c r="AB12" s="299">
        <f>IF('BIFUbC-natural-gas'!AB12&gt;0,'E-natural gas'!AB60/'BIFUbC-natural-gas'!AB12,1)</f>
        <v>1</v>
      </c>
      <c r="AC12" s="299">
        <f>IF('BIFUbC-natural-gas'!AC12&gt;0,'E-natural gas'!AC60/'BIFUbC-natural-gas'!AC12,1)</f>
        <v>1</v>
      </c>
      <c r="AD12" s="299">
        <f>IF('BIFUbC-natural-gas'!AD12&gt;0,'E-natural gas'!AD60/'BIFUbC-natural-gas'!AD12,1)</f>
        <v>1</v>
      </c>
      <c r="AE12" s="299">
        <f>IF('BIFUbC-natural-gas'!AE12&gt;0,'E-natural gas'!AE60/'BIFUbC-natural-gas'!AE12,1)</f>
        <v>1</v>
      </c>
      <c r="AF12" s="299">
        <f>IF('BIFUbC-natural-gas'!AF12&gt;0,'E-natural gas'!AF60/'BIFUbC-natural-gas'!AF12,1)</f>
        <v>1</v>
      </c>
      <c r="AG12" s="299">
        <f>IF('BIFUbC-natural-gas'!AG12&gt;0,'E-natural gas'!AG60/'BIFUbC-natural-gas'!AG12,1)</f>
        <v>1</v>
      </c>
      <c r="AH12" s="299">
        <f>IF('BIFUbC-natural-gas'!AH12&gt;0,'E-natural gas'!AH60/'BIFUbC-natural-gas'!AH12,1)</f>
        <v>1</v>
      </c>
      <c r="AI12" s="299">
        <f>IF('BIFUbC-natural-gas'!AI12&gt;0,'E-natural gas'!AI60/'BIFUbC-natural-gas'!AI12,1)</f>
        <v>1</v>
      </c>
      <c r="AJ12" s="299">
        <f>IF('BIFUbC-natural-gas'!AJ12&gt;0,'E-natural gas'!AJ60/'BIFUbC-natural-gas'!AJ12,1)</f>
        <v>1</v>
      </c>
      <c r="AK12" s="299">
        <f>IF('BIFUbC-natural-gas'!AK12&gt;0,'E-natural gas'!AK60/'BIFUbC-natural-gas'!AK12,1)</f>
        <v>1</v>
      </c>
      <c r="AL12" s="299">
        <f>IF('BIFUbC-natural-gas'!AL12&gt;0,'E-natural gas'!AL60/'BIFUbC-natural-gas'!AL12,1)</f>
        <v>1</v>
      </c>
      <c r="AM12" s="299">
        <f>IF('BIFUbC-natural-gas'!AM12&gt;0,'E-natural gas'!AM60/'BIFUbC-natural-gas'!AM12,1)</f>
        <v>1</v>
      </c>
      <c r="AN12" s="299">
        <f>IF('BIFUbC-natural-gas'!AN12&gt;0,'E-natural gas'!AN60/'BIFUbC-natural-gas'!AN12,1)</f>
        <v>1</v>
      </c>
      <c r="AO12" s="299">
        <f>IF('BIFUbC-natural-gas'!AO12&gt;0,'E-natural gas'!AO60/'BIFUbC-natural-gas'!AO12,1)</f>
        <v>1</v>
      </c>
      <c r="AP12" s="299">
        <f>IF('BIFUbC-natural-gas'!AP12&gt;0,'E-natural gas'!AP60/'BIFUbC-natural-gas'!AP12,1)</f>
        <v>1</v>
      </c>
      <c r="AQ12" s="299">
        <f>IF('BIFUbC-natural-gas'!AQ12&gt;0,'E-natural gas'!AQ60/'BIFUbC-natural-gas'!AQ12,1)</f>
        <v>1</v>
      </c>
    </row>
    <row r="13" spans="1:43" x14ac:dyDescent="0.2">
      <c r="A13" s="299" t="s">
        <v>100</v>
      </c>
      <c r="B13" s="299">
        <f>IF('BIFUbC-natural-gas'!B13&gt;0,'E-natural gas'!B61/'BIFUbC-natural-gas'!B13,1)</f>
        <v>1</v>
      </c>
      <c r="C13" s="299">
        <f>IF('BIFUbC-natural-gas'!C13&gt;0,'E-natural gas'!C61/'BIFUbC-natural-gas'!C13,1)</f>
        <v>1</v>
      </c>
      <c r="D13" s="299">
        <f>IF('BIFUbC-natural-gas'!D13&gt;0,'E-natural gas'!D61/'BIFUbC-natural-gas'!D13,1)</f>
        <v>1</v>
      </c>
      <c r="E13" s="299">
        <f>IF('BIFUbC-natural-gas'!E13&gt;0,'E-natural gas'!E61/'BIFUbC-natural-gas'!E13,1)</f>
        <v>1</v>
      </c>
      <c r="F13" s="299">
        <f>IF('BIFUbC-natural-gas'!F13&gt;0,'E-natural gas'!F61/'BIFUbC-natural-gas'!F13,1)</f>
        <v>1</v>
      </c>
      <c r="G13" s="299">
        <f>IF('BIFUbC-natural-gas'!G13&gt;0,'E-natural gas'!G61/'BIFUbC-natural-gas'!G13,1)</f>
        <v>1</v>
      </c>
      <c r="H13" s="299">
        <f>IF('BIFUbC-natural-gas'!H13&gt;0,'E-natural gas'!H61/'BIFUbC-natural-gas'!H13,1)</f>
        <v>1</v>
      </c>
      <c r="I13" s="299">
        <f>IF('BIFUbC-natural-gas'!I13&gt;0,'E-natural gas'!I61/'BIFUbC-natural-gas'!I13,1)</f>
        <v>1</v>
      </c>
      <c r="J13" s="299">
        <f>IF('BIFUbC-natural-gas'!J13&gt;0,'E-natural gas'!J61/'BIFUbC-natural-gas'!J13,1)</f>
        <v>1</v>
      </c>
      <c r="K13" s="299">
        <f>IF('BIFUbC-natural-gas'!K13&gt;0,'E-natural gas'!K61/'BIFUbC-natural-gas'!K13,1)</f>
        <v>1</v>
      </c>
      <c r="L13" s="299">
        <f>IF('BIFUbC-natural-gas'!L13&gt;0,'E-natural gas'!L61/'BIFUbC-natural-gas'!L13,1)</f>
        <v>1</v>
      </c>
      <c r="M13" s="299">
        <f>IF('BIFUbC-natural-gas'!M13&gt;0,'E-natural gas'!M61/'BIFUbC-natural-gas'!M13,1)</f>
        <v>1</v>
      </c>
      <c r="N13" s="299">
        <f>IF('BIFUbC-natural-gas'!N13&gt;0,'E-natural gas'!N61/'BIFUbC-natural-gas'!N13,1)</f>
        <v>1</v>
      </c>
      <c r="O13" s="299">
        <f>IF('BIFUbC-natural-gas'!O13&gt;0,'E-natural gas'!O61/'BIFUbC-natural-gas'!O13,1)</f>
        <v>1</v>
      </c>
      <c r="P13" s="299">
        <f>IF('BIFUbC-natural-gas'!P13&gt;0,'E-natural gas'!P61/'BIFUbC-natural-gas'!P13,1)</f>
        <v>1</v>
      </c>
      <c r="Q13" s="299">
        <f>IF('BIFUbC-natural-gas'!Q13&gt;0,'E-natural gas'!Q61/'BIFUbC-natural-gas'!Q13,1)</f>
        <v>1</v>
      </c>
      <c r="R13" s="299">
        <f>IF('BIFUbC-natural-gas'!R13&gt;0,'E-natural gas'!R61/'BIFUbC-natural-gas'!R13,1)</f>
        <v>1</v>
      </c>
      <c r="S13" s="299">
        <f>IF('BIFUbC-natural-gas'!S13&gt;0,'E-natural gas'!S61/'BIFUbC-natural-gas'!S13,1)</f>
        <v>1</v>
      </c>
      <c r="T13" s="299">
        <f>IF('BIFUbC-natural-gas'!T13&gt;0,'E-natural gas'!T61/'BIFUbC-natural-gas'!T13,1)</f>
        <v>1</v>
      </c>
      <c r="U13" s="299">
        <f>IF('BIFUbC-natural-gas'!U13&gt;0,'E-natural gas'!U61/'BIFUbC-natural-gas'!U13,1)</f>
        <v>1</v>
      </c>
      <c r="V13" s="299">
        <f>IF('BIFUbC-natural-gas'!V13&gt;0,'E-natural gas'!V61/'BIFUbC-natural-gas'!V13,1)</f>
        <v>1</v>
      </c>
      <c r="W13" s="299">
        <f>IF('BIFUbC-natural-gas'!W13&gt;0,'E-natural gas'!W61/'BIFUbC-natural-gas'!W13,1)</f>
        <v>1</v>
      </c>
      <c r="X13" s="299">
        <f>IF('BIFUbC-natural-gas'!X13&gt;0,'E-natural gas'!X61/'BIFUbC-natural-gas'!X13,1)</f>
        <v>1</v>
      </c>
      <c r="Y13" s="299">
        <f>IF('BIFUbC-natural-gas'!Y13&gt;0,'E-natural gas'!Y61/'BIFUbC-natural-gas'!Y13,1)</f>
        <v>1</v>
      </c>
      <c r="Z13" s="299">
        <f>IF('BIFUbC-natural-gas'!Z13&gt;0,'E-natural gas'!Z61/'BIFUbC-natural-gas'!Z13,1)</f>
        <v>1</v>
      </c>
      <c r="AA13" s="299">
        <f>IF('BIFUbC-natural-gas'!AA13&gt;0,'E-natural gas'!AA61/'BIFUbC-natural-gas'!AA13,1)</f>
        <v>1</v>
      </c>
      <c r="AB13" s="299">
        <f>IF('BIFUbC-natural-gas'!AB13&gt;0,'E-natural gas'!AB61/'BIFUbC-natural-gas'!AB13,1)</f>
        <v>1</v>
      </c>
      <c r="AC13" s="299">
        <f>IF('BIFUbC-natural-gas'!AC13&gt;0,'E-natural gas'!AC61/'BIFUbC-natural-gas'!AC13,1)</f>
        <v>1</v>
      </c>
      <c r="AD13" s="299">
        <f>IF('BIFUbC-natural-gas'!AD13&gt;0,'E-natural gas'!AD61/'BIFUbC-natural-gas'!AD13,1)</f>
        <v>1</v>
      </c>
      <c r="AE13" s="299">
        <f>IF('BIFUbC-natural-gas'!AE13&gt;0,'E-natural gas'!AE61/'BIFUbC-natural-gas'!AE13,1)</f>
        <v>1</v>
      </c>
      <c r="AF13" s="299">
        <f>IF('BIFUbC-natural-gas'!AF13&gt;0,'E-natural gas'!AF61/'BIFUbC-natural-gas'!AF13,1)</f>
        <v>1</v>
      </c>
      <c r="AG13" s="299">
        <f>IF('BIFUbC-natural-gas'!AG13&gt;0,'E-natural gas'!AG61/'BIFUbC-natural-gas'!AG13,1)</f>
        <v>1</v>
      </c>
      <c r="AH13" s="299">
        <f>IF('BIFUbC-natural-gas'!AH13&gt;0,'E-natural gas'!AH61/'BIFUbC-natural-gas'!AH13,1)</f>
        <v>1</v>
      </c>
      <c r="AI13" s="299">
        <f>IF('BIFUbC-natural-gas'!AI13&gt;0,'E-natural gas'!AI61/'BIFUbC-natural-gas'!AI13,1)</f>
        <v>1</v>
      </c>
      <c r="AJ13" s="299">
        <f>IF('BIFUbC-natural-gas'!AJ13&gt;0,'E-natural gas'!AJ61/'BIFUbC-natural-gas'!AJ13,1)</f>
        <v>1</v>
      </c>
      <c r="AK13" s="299">
        <f>IF('BIFUbC-natural-gas'!AK13&gt;0,'E-natural gas'!AK61/'BIFUbC-natural-gas'!AK13,1)</f>
        <v>1</v>
      </c>
      <c r="AL13" s="299">
        <f>IF('BIFUbC-natural-gas'!AL13&gt;0,'E-natural gas'!AL61/'BIFUbC-natural-gas'!AL13,1)</f>
        <v>1</v>
      </c>
      <c r="AM13" s="299">
        <f>IF('BIFUbC-natural-gas'!AM13&gt;0,'E-natural gas'!AM61/'BIFUbC-natural-gas'!AM13,1)</f>
        <v>1</v>
      </c>
      <c r="AN13" s="299">
        <f>IF('BIFUbC-natural-gas'!AN13&gt;0,'E-natural gas'!AN61/'BIFUbC-natural-gas'!AN13,1)</f>
        <v>1</v>
      </c>
      <c r="AO13" s="299">
        <f>IF('BIFUbC-natural-gas'!AO13&gt;0,'E-natural gas'!AO61/'BIFUbC-natural-gas'!AO13,1)</f>
        <v>1</v>
      </c>
      <c r="AP13" s="299">
        <f>IF('BIFUbC-natural-gas'!AP13&gt;0,'E-natural gas'!AP61/'BIFUbC-natural-gas'!AP13,1)</f>
        <v>1</v>
      </c>
      <c r="AQ13" s="299">
        <f>IF('BIFUbC-natural-gas'!AQ13&gt;0,'E-natural gas'!AQ61/'BIFUbC-natural-gas'!AQ13,1)</f>
        <v>1</v>
      </c>
    </row>
    <row r="14" spans="1:43" x14ac:dyDescent="0.2">
      <c r="A14" s="299" t="s">
        <v>101</v>
      </c>
      <c r="B14" s="299">
        <f>IF('BIFUbC-natural-gas'!B14&gt;0,'E-natural gas'!B62/'BIFUbC-natural-gas'!B14,1)</f>
        <v>1</v>
      </c>
      <c r="C14" s="299">
        <f>IF('BIFUbC-natural-gas'!C14&gt;0,'E-natural gas'!C62/'BIFUbC-natural-gas'!C14,1)</f>
        <v>1</v>
      </c>
      <c r="D14" s="299">
        <f>IF('BIFUbC-natural-gas'!D14&gt;0,'E-natural gas'!D62/'BIFUbC-natural-gas'!D14,1)</f>
        <v>1</v>
      </c>
      <c r="E14" s="299">
        <f>IF('BIFUbC-natural-gas'!E14&gt;0,'E-natural gas'!E62/'BIFUbC-natural-gas'!E14,1)</f>
        <v>1</v>
      </c>
      <c r="F14" s="299">
        <f>IF('BIFUbC-natural-gas'!F14&gt;0,'E-natural gas'!F62/'BIFUbC-natural-gas'!F14,1)</f>
        <v>1</v>
      </c>
      <c r="G14" s="299">
        <f>IF('BIFUbC-natural-gas'!G14&gt;0,'E-natural gas'!G62/'BIFUbC-natural-gas'!G14,1)</f>
        <v>1</v>
      </c>
      <c r="H14" s="299">
        <f>IF('BIFUbC-natural-gas'!H14&gt;0,'E-natural gas'!H62/'BIFUbC-natural-gas'!H14,1)</f>
        <v>1</v>
      </c>
      <c r="I14" s="299">
        <f>IF('BIFUbC-natural-gas'!I14&gt;0,'E-natural gas'!I62/'BIFUbC-natural-gas'!I14,1)</f>
        <v>1</v>
      </c>
      <c r="J14" s="299">
        <f>IF('BIFUbC-natural-gas'!J14&gt;0,'E-natural gas'!J62/'BIFUbC-natural-gas'!J14,1)</f>
        <v>1</v>
      </c>
      <c r="K14" s="299">
        <f>IF('BIFUbC-natural-gas'!K14&gt;0,'E-natural gas'!K62/'BIFUbC-natural-gas'!K14,1)</f>
        <v>1</v>
      </c>
      <c r="L14" s="299">
        <f>IF('BIFUbC-natural-gas'!L14&gt;0,'E-natural gas'!L62/'BIFUbC-natural-gas'!L14,1)</f>
        <v>1</v>
      </c>
      <c r="M14" s="299">
        <f>IF('BIFUbC-natural-gas'!M14&gt;0,'E-natural gas'!M62/'BIFUbC-natural-gas'!M14,1)</f>
        <v>1</v>
      </c>
      <c r="N14" s="299">
        <f>IF('BIFUbC-natural-gas'!N14&gt;0,'E-natural gas'!N62/'BIFUbC-natural-gas'!N14,1)</f>
        <v>1</v>
      </c>
      <c r="O14" s="299">
        <f>IF('BIFUbC-natural-gas'!O14&gt;0,'E-natural gas'!O62/'BIFUbC-natural-gas'!O14,1)</f>
        <v>1</v>
      </c>
      <c r="P14" s="299">
        <f>IF('BIFUbC-natural-gas'!P14&gt;0,'E-natural gas'!P62/'BIFUbC-natural-gas'!P14,1)</f>
        <v>1</v>
      </c>
      <c r="Q14" s="299">
        <f>IF('BIFUbC-natural-gas'!Q14&gt;0,'E-natural gas'!Q62/'BIFUbC-natural-gas'!Q14,1)</f>
        <v>1</v>
      </c>
      <c r="R14" s="299">
        <f>IF('BIFUbC-natural-gas'!R14&gt;0,'E-natural gas'!R62/'BIFUbC-natural-gas'!R14,1)</f>
        <v>1</v>
      </c>
      <c r="S14" s="299">
        <f>IF('BIFUbC-natural-gas'!S14&gt;0,'E-natural gas'!S62/'BIFUbC-natural-gas'!S14,1)</f>
        <v>1</v>
      </c>
      <c r="T14" s="299">
        <f>IF('BIFUbC-natural-gas'!T14&gt;0,'E-natural gas'!T62/'BIFUbC-natural-gas'!T14,1)</f>
        <v>1</v>
      </c>
      <c r="U14" s="299">
        <f>IF('BIFUbC-natural-gas'!U14&gt;0,'E-natural gas'!U62/'BIFUbC-natural-gas'!U14,1)</f>
        <v>1</v>
      </c>
      <c r="V14" s="299">
        <f>IF('BIFUbC-natural-gas'!V14&gt;0,'E-natural gas'!V62/'BIFUbC-natural-gas'!V14,1)</f>
        <v>1</v>
      </c>
      <c r="W14" s="299">
        <f>IF('BIFUbC-natural-gas'!W14&gt;0,'E-natural gas'!W62/'BIFUbC-natural-gas'!W14,1)</f>
        <v>1</v>
      </c>
      <c r="X14" s="299">
        <f>IF('BIFUbC-natural-gas'!X14&gt;0,'E-natural gas'!X62/'BIFUbC-natural-gas'!X14,1)</f>
        <v>1</v>
      </c>
      <c r="Y14" s="299">
        <f>IF('BIFUbC-natural-gas'!Y14&gt;0,'E-natural gas'!Y62/'BIFUbC-natural-gas'!Y14,1)</f>
        <v>1</v>
      </c>
      <c r="Z14" s="299">
        <f>IF('BIFUbC-natural-gas'!Z14&gt;0,'E-natural gas'!Z62/'BIFUbC-natural-gas'!Z14,1)</f>
        <v>1</v>
      </c>
      <c r="AA14" s="299">
        <f>IF('BIFUbC-natural-gas'!AA14&gt;0,'E-natural gas'!AA62/'BIFUbC-natural-gas'!AA14,1)</f>
        <v>1</v>
      </c>
      <c r="AB14" s="299">
        <f>IF('BIFUbC-natural-gas'!AB14&gt;0,'E-natural gas'!AB62/'BIFUbC-natural-gas'!AB14,1)</f>
        <v>1</v>
      </c>
      <c r="AC14" s="299">
        <f>IF('BIFUbC-natural-gas'!AC14&gt;0,'E-natural gas'!AC62/'BIFUbC-natural-gas'!AC14,1)</f>
        <v>1</v>
      </c>
      <c r="AD14" s="299">
        <f>IF('BIFUbC-natural-gas'!AD14&gt;0,'E-natural gas'!AD62/'BIFUbC-natural-gas'!AD14,1)</f>
        <v>1</v>
      </c>
      <c r="AE14" s="299">
        <f>IF('BIFUbC-natural-gas'!AE14&gt;0,'E-natural gas'!AE62/'BIFUbC-natural-gas'!AE14,1)</f>
        <v>1</v>
      </c>
      <c r="AF14" s="299">
        <f>IF('BIFUbC-natural-gas'!AF14&gt;0,'E-natural gas'!AF62/'BIFUbC-natural-gas'!AF14,1)</f>
        <v>1</v>
      </c>
      <c r="AG14" s="299">
        <f>IF('BIFUbC-natural-gas'!AG14&gt;0,'E-natural gas'!AG62/'BIFUbC-natural-gas'!AG14,1)</f>
        <v>1</v>
      </c>
      <c r="AH14" s="299">
        <f>IF('BIFUbC-natural-gas'!AH14&gt;0,'E-natural gas'!AH62/'BIFUbC-natural-gas'!AH14,1)</f>
        <v>1</v>
      </c>
      <c r="AI14" s="299">
        <f>IF('BIFUbC-natural-gas'!AI14&gt;0,'E-natural gas'!AI62/'BIFUbC-natural-gas'!AI14,1)</f>
        <v>1</v>
      </c>
      <c r="AJ14" s="299">
        <f>IF('BIFUbC-natural-gas'!AJ14&gt;0,'E-natural gas'!AJ62/'BIFUbC-natural-gas'!AJ14,1)</f>
        <v>1</v>
      </c>
      <c r="AK14" s="299">
        <f>IF('BIFUbC-natural-gas'!AK14&gt;0,'E-natural gas'!AK62/'BIFUbC-natural-gas'!AK14,1)</f>
        <v>1</v>
      </c>
      <c r="AL14" s="299">
        <f>IF('BIFUbC-natural-gas'!AL14&gt;0,'E-natural gas'!AL62/'BIFUbC-natural-gas'!AL14,1)</f>
        <v>1</v>
      </c>
      <c r="AM14" s="299">
        <f>IF('BIFUbC-natural-gas'!AM14&gt;0,'E-natural gas'!AM62/'BIFUbC-natural-gas'!AM14,1)</f>
        <v>1</v>
      </c>
      <c r="AN14" s="299">
        <f>IF('BIFUbC-natural-gas'!AN14&gt;0,'E-natural gas'!AN62/'BIFUbC-natural-gas'!AN14,1)</f>
        <v>1</v>
      </c>
      <c r="AO14" s="299">
        <f>IF('BIFUbC-natural-gas'!AO14&gt;0,'E-natural gas'!AO62/'BIFUbC-natural-gas'!AO14,1)</f>
        <v>1</v>
      </c>
      <c r="AP14" s="299">
        <f>IF('BIFUbC-natural-gas'!AP14&gt;0,'E-natural gas'!AP62/'BIFUbC-natural-gas'!AP14,1)</f>
        <v>1</v>
      </c>
      <c r="AQ14" s="299">
        <f>IF('BIFUbC-natural-gas'!AQ14&gt;0,'E-natural gas'!AQ62/'BIFUbC-natural-gas'!AQ14,1)</f>
        <v>1</v>
      </c>
    </row>
    <row r="15" spans="1:43" x14ac:dyDescent="0.2">
      <c r="A15" s="299" t="s">
        <v>102</v>
      </c>
      <c r="B15" s="299">
        <f>IF('BIFUbC-natural-gas'!B15&gt;0,'E-natural gas'!B63/'BIFUbC-natural-gas'!B15,1)</f>
        <v>1</v>
      </c>
      <c r="C15" s="299">
        <f>IF('BIFUbC-natural-gas'!C15&gt;0,'E-natural gas'!C63/'BIFUbC-natural-gas'!C15,1)</f>
        <v>1</v>
      </c>
      <c r="D15" s="299">
        <f>IF('BIFUbC-natural-gas'!D15&gt;0,'E-natural gas'!D63/'BIFUbC-natural-gas'!D15,1)</f>
        <v>1</v>
      </c>
      <c r="E15" s="299">
        <f>IF('BIFUbC-natural-gas'!E15&gt;0,'E-natural gas'!E63/'BIFUbC-natural-gas'!E15,1)</f>
        <v>1</v>
      </c>
      <c r="F15" s="299">
        <f>IF('BIFUbC-natural-gas'!F15&gt;0,'E-natural gas'!F63/'BIFUbC-natural-gas'!F15,1)</f>
        <v>1</v>
      </c>
      <c r="G15" s="299">
        <f>IF('BIFUbC-natural-gas'!G15&gt;0,'E-natural gas'!G63/'BIFUbC-natural-gas'!G15,1)</f>
        <v>1</v>
      </c>
      <c r="H15" s="299">
        <f>IF('BIFUbC-natural-gas'!H15&gt;0,'E-natural gas'!H63/'BIFUbC-natural-gas'!H15,1)</f>
        <v>1</v>
      </c>
      <c r="I15" s="299">
        <f>IF('BIFUbC-natural-gas'!I15&gt;0,'E-natural gas'!I63/'BIFUbC-natural-gas'!I15,1)</f>
        <v>1</v>
      </c>
      <c r="J15" s="299">
        <f>IF('BIFUbC-natural-gas'!J15&gt;0,'E-natural gas'!J63/'BIFUbC-natural-gas'!J15,1)</f>
        <v>1</v>
      </c>
      <c r="K15" s="299">
        <f>IF('BIFUbC-natural-gas'!K15&gt;0,'E-natural gas'!K63/'BIFUbC-natural-gas'!K15,1)</f>
        <v>1</v>
      </c>
      <c r="L15" s="299">
        <f>IF('BIFUbC-natural-gas'!L15&gt;0,'E-natural gas'!L63/'BIFUbC-natural-gas'!L15,1)</f>
        <v>1</v>
      </c>
      <c r="M15" s="299">
        <f>IF('BIFUbC-natural-gas'!M15&gt;0,'E-natural gas'!M63/'BIFUbC-natural-gas'!M15,1)</f>
        <v>1</v>
      </c>
      <c r="N15" s="299">
        <f>IF('BIFUbC-natural-gas'!N15&gt;0,'E-natural gas'!N63/'BIFUbC-natural-gas'!N15,1)</f>
        <v>1</v>
      </c>
      <c r="O15" s="299">
        <f>IF('BIFUbC-natural-gas'!O15&gt;0,'E-natural gas'!O63/'BIFUbC-natural-gas'!O15,1)</f>
        <v>1</v>
      </c>
      <c r="P15" s="299">
        <f>IF('BIFUbC-natural-gas'!P15&gt;0,'E-natural gas'!P63/'BIFUbC-natural-gas'!P15,1)</f>
        <v>1</v>
      </c>
      <c r="Q15" s="299">
        <f>IF('BIFUbC-natural-gas'!Q15&gt;0,'E-natural gas'!Q63/'BIFUbC-natural-gas'!Q15,1)</f>
        <v>1</v>
      </c>
      <c r="R15" s="299">
        <f>IF('BIFUbC-natural-gas'!R15&gt;0,'E-natural gas'!R63/'BIFUbC-natural-gas'!R15,1)</f>
        <v>1</v>
      </c>
      <c r="S15" s="299">
        <f>IF('BIFUbC-natural-gas'!S15&gt;0,'E-natural gas'!S63/'BIFUbC-natural-gas'!S15,1)</f>
        <v>1</v>
      </c>
      <c r="T15" s="299">
        <f>IF('BIFUbC-natural-gas'!T15&gt;0,'E-natural gas'!T63/'BIFUbC-natural-gas'!T15,1)</f>
        <v>1</v>
      </c>
      <c r="U15" s="299">
        <f>IF('BIFUbC-natural-gas'!U15&gt;0,'E-natural gas'!U63/'BIFUbC-natural-gas'!U15,1)</f>
        <v>1</v>
      </c>
      <c r="V15" s="299">
        <f>IF('BIFUbC-natural-gas'!V15&gt;0,'E-natural gas'!V63/'BIFUbC-natural-gas'!V15,1)</f>
        <v>1</v>
      </c>
      <c r="W15" s="299">
        <f>IF('BIFUbC-natural-gas'!W15&gt;0,'E-natural gas'!W63/'BIFUbC-natural-gas'!W15,1)</f>
        <v>1</v>
      </c>
      <c r="X15" s="299">
        <f>IF('BIFUbC-natural-gas'!X15&gt;0,'E-natural gas'!X63/'BIFUbC-natural-gas'!X15,1)</f>
        <v>1</v>
      </c>
      <c r="Y15" s="299">
        <f>IF('BIFUbC-natural-gas'!Y15&gt;0,'E-natural gas'!Y63/'BIFUbC-natural-gas'!Y15,1)</f>
        <v>1</v>
      </c>
      <c r="Z15" s="299">
        <f>IF('BIFUbC-natural-gas'!Z15&gt;0,'E-natural gas'!Z63/'BIFUbC-natural-gas'!Z15,1)</f>
        <v>1</v>
      </c>
      <c r="AA15" s="299">
        <f>IF('BIFUbC-natural-gas'!AA15&gt;0,'E-natural gas'!AA63/'BIFUbC-natural-gas'!AA15,1)</f>
        <v>1</v>
      </c>
      <c r="AB15" s="299">
        <f>IF('BIFUbC-natural-gas'!AB15&gt;0,'E-natural gas'!AB63/'BIFUbC-natural-gas'!AB15,1)</f>
        <v>1</v>
      </c>
      <c r="AC15" s="299">
        <f>IF('BIFUbC-natural-gas'!AC15&gt;0,'E-natural gas'!AC63/'BIFUbC-natural-gas'!AC15,1)</f>
        <v>1</v>
      </c>
      <c r="AD15" s="299">
        <f>IF('BIFUbC-natural-gas'!AD15&gt;0,'E-natural gas'!AD63/'BIFUbC-natural-gas'!AD15,1)</f>
        <v>1</v>
      </c>
      <c r="AE15" s="299">
        <f>IF('BIFUbC-natural-gas'!AE15&gt;0,'E-natural gas'!AE63/'BIFUbC-natural-gas'!AE15,1)</f>
        <v>1</v>
      </c>
      <c r="AF15" s="299">
        <f>IF('BIFUbC-natural-gas'!AF15&gt;0,'E-natural gas'!AF63/'BIFUbC-natural-gas'!AF15,1)</f>
        <v>1</v>
      </c>
      <c r="AG15" s="299">
        <f>IF('BIFUbC-natural-gas'!AG15&gt;0,'E-natural gas'!AG63/'BIFUbC-natural-gas'!AG15,1)</f>
        <v>1</v>
      </c>
      <c r="AH15" s="299">
        <f>IF('BIFUbC-natural-gas'!AH15&gt;0,'E-natural gas'!AH63/'BIFUbC-natural-gas'!AH15,1)</f>
        <v>1</v>
      </c>
      <c r="AI15" s="299">
        <f>IF('BIFUbC-natural-gas'!AI15&gt;0,'E-natural gas'!AI63/'BIFUbC-natural-gas'!AI15,1)</f>
        <v>1</v>
      </c>
      <c r="AJ15" s="299">
        <f>IF('BIFUbC-natural-gas'!AJ15&gt;0,'E-natural gas'!AJ63/'BIFUbC-natural-gas'!AJ15,1)</f>
        <v>1</v>
      </c>
      <c r="AK15" s="299">
        <f>IF('BIFUbC-natural-gas'!AK15&gt;0,'E-natural gas'!AK63/'BIFUbC-natural-gas'!AK15,1)</f>
        <v>1</v>
      </c>
      <c r="AL15" s="299">
        <f>IF('BIFUbC-natural-gas'!AL15&gt;0,'E-natural gas'!AL63/'BIFUbC-natural-gas'!AL15,1)</f>
        <v>1</v>
      </c>
      <c r="AM15" s="299">
        <f>IF('BIFUbC-natural-gas'!AM15&gt;0,'E-natural gas'!AM63/'BIFUbC-natural-gas'!AM15,1)</f>
        <v>1</v>
      </c>
      <c r="AN15" s="299">
        <f>IF('BIFUbC-natural-gas'!AN15&gt;0,'E-natural gas'!AN63/'BIFUbC-natural-gas'!AN15,1)</f>
        <v>1</v>
      </c>
      <c r="AO15" s="299">
        <f>IF('BIFUbC-natural-gas'!AO15&gt;0,'E-natural gas'!AO63/'BIFUbC-natural-gas'!AO15,1)</f>
        <v>1</v>
      </c>
      <c r="AP15" s="299">
        <f>IF('BIFUbC-natural-gas'!AP15&gt;0,'E-natural gas'!AP63/'BIFUbC-natural-gas'!AP15,1)</f>
        <v>1</v>
      </c>
      <c r="AQ15" s="299">
        <f>IF('BIFUbC-natural-gas'!AQ15&gt;0,'E-natural gas'!AQ63/'BIFUbC-natural-gas'!AQ15,1)</f>
        <v>1</v>
      </c>
    </row>
    <row r="16" spans="1:43" x14ac:dyDescent="0.2">
      <c r="A16" s="299" t="s">
        <v>103</v>
      </c>
      <c r="B16" s="299">
        <f>IF('BIFUbC-natural-gas'!B16&gt;0,'E-natural gas'!B64/'BIFUbC-natural-gas'!B16,1)</f>
        <v>1</v>
      </c>
      <c r="C16" s="299">
        <f>IF('BIFUbC-natural-gas'!C16&gt;0,'E-natural gas'!C64/'BIFUbC-natural-gas'!C16,1)</f>
        <v>1</v>
      </c>
      <c r="D16" s="299">
        <f>IF('BIFUbC-natural-gas'!D16&gt;0,'E-natural gas'!D64/'BIFUbC-natural-gas'!D16,1)</f>
        <v>1</v>
      </c>
      <c r="E16" s="299">
        <f>IF('BIFUbC-natural-gas'!E16&gt;0,'E-natural gas'!E64/'BIFUbC-natural-gas'!E16,1)</f>
        <v>1</v>
      </c>
      <c r="F16" s="299">
        <f>IF('BIFUbC-natural-gas'!F16&gt;0,'E-natural gas'!F64/'BIFUbC-natural-gas'!F16,1)</f>
        <v>1</v>
      </c>
      <c r="G16" s="299">
        <f>IF('BIFUbC-natural-gas'!G16&gt;0,'E-natural gas'!G64/'BIFUbC-natural-gas'!G16,1)</f>
        <v>1</v>
      </c>
      <c r="H16" s="299">
        <f>IF('BIFUbC-natural-gas'!H16&gt;0,'E-natural gas'!H64/'BIFUbC-natural-gas'!H16,1)</f>
        <v>1</v>
      </c>
      <c r="I16" s="299">
        <f>IF('BIFUbC-natural-gas'!I16&gt;0,'E-natural gas'!I64/'BIFUbC-natural-gas'!I16,1)</f>
        <v>1</v>
      </c>
      <c r="J16" s="299">
        <f>IF('BIFUbC-natural-gas'!J16&gt;0,'E-natural gas'!J64/'BIFUbC-natural-gas'!J16,1)</f>
        <v>1</v>
      </c>
      <c r="K16" s="299">
        <f>IF('BIFUbC-natural-gas'!K16&gt;0,'E-natural gas'!K64/'BIFUbC-natural-gas'!K16,1)</f>
        <v>1</v>
      </c>
      <c r="L16" s="299">
        <f>IF('BIFUbC-natural-gas'!L16&gt;0,'E-natural gas'!L64/'BIFUbC-natural-gas'!L16,1)</f>
        <v>1</v>
      </c>
      <c r="M16" s="299">
        <f>IF('BIFUbC-natural-gas'!M16&gt;0,'E-natural gas'!M64/'BIFUbC-natural-gas'!M16,1)</f>
        <v>1</v>
      </c>
      <c r="N16" s="299">
        <f>IF('BIFUbC-natural-gas'!N16&gt;0,'E-natural gas'!N64/'BIFUbC-natural-gas'!N16,1)</f>
        <v>1</v>
      </c>
      <c r="O16" s="299">
        <f>IF('BIFUbC-natural-gas'!O16&gt;0,'E-natural gas'!O64/'BIFUbC-natural-gas'!O16,1)</f>
        <v>1</v>
      </c>
      <c r="P16" s="299">
        <f>IF('BIFUbC-natural-gas'!P16&gt;0,'E-natural gas'!P64/'BIFUbC-natural-gas'!P16,1)</f>
        <v>1</v>
      </c>
      <c r="Q16" s="299">
        <f>IF('BIFUbC-natural-gas'!Q16&gt;0,'E-natural gas'!Q64/'BIFUbC-natural-gas'!Q16,1)</f>
        <v>1</v>
      </c>
      <c r="R16" s="299">
        <f>IF('BIFUbC-natural-gas'!R16&gt;0,'E-natural gas'!R64/'BIFUbC-natural-gas'!R16,1)</f>
        <v>1</v>
      </c>
      <c r="S16" s="299">
        <f>IF('BIFUbC-natural-gas'!S16&gt;0,'E-natural gas'!S64/'BIFUbC-natural-gas'!S16,1)</f>
        <v>1</v>
      </c>
      <c r="T16" s="299">
        <f>IF('BIFUbC-natural-gas'!T16&gt;0,'E-natural gas'!T64/'BIFUbC-natural-gas'!T16,1)</f>
        <v>1</v>
      </c>
      <c r="U16" s="299">
        <f>IF('BIFUbC-natural-gas'!U16&gt;0,'E-natural gas'!U64/'BIFUbC-natural-gas'!U16,1)</f>
        <v>1</v>
      </c>
      <c r="V16" s="299">
        <f>IF('BIFUbC-natural-gas'!V16&gt;0,'E-natural gas'!V64/'BIFUbC-natural-gas'!V16,1)</f>
        <v>1</v>
      </c>
      <c r="W16" s="299">
        <f>IF('BIFUbC-natural-gas'!W16&gt;0,'E-natural gas'!W64/'BIFUbC-natural-gas'!W16,1)</f>
        <v>1</v>
      </c>
      <c r="X16" s="299">
        <f>IF('BIFUbC-natural-gas'!X16&gt;0,'E-natural gas'!X64/'BIFUbC-natural-gas'!X16,1)</f>
        <v>1</v>
      </c>
      <c r="Y16" s="299">
        <f>IF('BIFUbC-natural-gas'!Y16&gt;0,'E-natural gas'!Y64/'BIFUbC-natural-gas'!Y16,1)</f>
        <v>1</v>
      </c>
      <c r="Z16" s="299">
        <f>IF('BIFUbC-natural-gas'!Z16&gt;0,'E-natural gas'!Z64/'BIFUbC-natural-gas'!Z16,1)</f>
        <v>1</v>
      </c>
      <c r="AA16" s="299">
        <f>IF('BIFUbC-natural-gas'!AA16&gt;0,'E-natural gas'!AA64/'BIFUbC-natural-gas'!AA16,1)</f>
        <v>1</v>
      </c>
      <c r="AB16" s="299">
        <f>IF('BIFUbC-natural-gas'!AB16&gt;0,'E-natural gas'!AB64/'BIFUbC-natural-gas'!AB16,1)</f>
        <v>1</v>
      </c>
      <c r="AC16" s="299">
        <f>IF('BIFUbC-natural-gas'!AC16&gt;0,'E-natural gas'!AC64/'BIFUbC-natural-gas'!AC16,1)</f>
        <v>1</v>
      </c>
      <c r="AD16" s="299">
        <f>IF('BIFUbC-natural-gas'!AD16&gt;0,'E-natural gas'!AD64/'BIFUbC-natural-gas'!AD16,1)</f>
        <v>1</v>
      </c>
      <c r="AE16" s="299">
        <f>IF('BIFUbC-natural-gas'!AE16&gt;0,'E-natural gas'!AE64/'BIFUbC-natural-gas'!AE16,1)</f>
        <v>1</v>
      </c>
      <c r="AF16" s="299">
        <f>IF('BIFUbC-natural-gas'!AF16&gt;0,'E-natural gas'!AF64/'BIFUbC-natural-gas'!AF16,1)</f>
        <v>1</v>
      </c>
      <c r="AG16" s="299">
        <f>IF('BIFUbC-natural-gas'!AG16&gt;0,'E-natural gas'!AG64/'BIFUbC-natural-gas'!AG16,1)</f>
        <v>1</v>
      </c>
      <c r="AH16" s="299">
        <f>IF('BIFUbC-natural-gas'!AH16&gt;0,'E-natural gas'!AH64/'BIFUbC-natural-gas'!AH16,1)</f>
        <v>1</v>
      </c>
      <c r="AI16" s="299">
        <f>IF('BIFUbC-natural-gas'!AI16&gt;0,'E-natural gas'!AI64/'BIFUbC-natural-gas'!AI16,1)</f>
        <v>1</v>
      </c>
      <c r="AJ16" s="299">
        <f>IF('BIFUbC-natural-gas'!AJ16&gt;0,'E-natural gas'!AJ64/'BIFUbC-natural-gas'!AJ16,1)</f>
        <v>1</v>
      </c>
      <c r="AK16" s="299">
        <f>IF('BIFUbC-natural-gas'!AK16&gt;0,'E-natural gas'!AK64/'BIFUbC-natural-gas'!AK16,1)</f>
        <v>1</v>
      </c>
      <c r="AL16" s="299">
        <f>IF('BIFUbC-natural-gas'!AL16&gt;0,'E-natural gas'!AL64/'BIFUbC-natural-gas'!AL16,1)</f>
        <v>1</v>
      </c>
      <c r="AM16" s="299">
        <f>IF('BIFUbC-natural-gas'!AM16&gt;0,'E-natural gas'!AM64/'BIFUbC-natural-gas'!AM16,1)</f>
        <v>1</v>
      </c>
      <c r="AN16" s="299">
        <f>IF('BIFUbC-natural-gas'!AN16&gt;0,'E-natural gas'!AN64/'BIFUbC-natural-gas'!AN16,1)</f>
        <v>1</v>
      </c>
      <c r="AO16" s="299">
        <f>IF('BIFUbC-natural-gas'!AO16&gt;0,'E-natural gas'!AO64/'BIFUbC-natural-gas'!AO16,1)</f>
        <v>1</v>
      </c>
      <c r="AP16" s="299">
        <f>IF('BIFUbC-natural-gas'!AP16&gt;0,'E-natural gas'!AP64/'BIFUbC-natural-gas'!AP16,1)</f>
        <v>1</v>
      </c>
      <c r="AQ16" s="299">
        <f>IF('BIFUbC-natural-gas'!AQ16&gt;0,'E-natural gas'!AQ64/'BIFUbC-natural-gas'!AQ16,1)</f>
        <v>1</v>
      </c>
    </row>
    <row r="17" spans="1:43" x14ac:dyDescent="0.2">
      <c r="A17" s="299" t="s">
        <v>104</v>
      </c>
      <c r="B17" s="299">
        <f>IF('BIFUbC-natural-gas'!B17&gt;0,'E-natural gas'!B65/'BIFUbC-natural-gas'!B17,1)</f>
        <v>1</v>
      </c>
      <c r="C17" s="299">
        <f>IF('BIFUbC-natural-gas'!C17&gt;0,'E-natural gas'!C65/'BIFUbC-natural-gas'!C17,1)</f>
        <v>1</v>
      </c>
      <c r="D17" s="299">
        <f>IF('BIFUbC-natural-gas'!D17&gt;0,'E-natural gas'!D65/'BIFUbC-natural-gas'!D17,1)</f>
        <v>1</v>
      </c>
      <c r="E17" s="299">
        <f>IF('BIFUbC-natural-gas'!E17&gt;0,'E-natural gas'!E65/'BIFUbC-natural-gas'!E17,1)</f>
        <v>1</v>
      </c>
      <c r="F17" s="299">
        <f>IF('BIFUbC-natural-gas'!F17&gt;0,'E-natural gas'!F65/'BIFUbC-natural-gas'!F17,1)</f>
        <v>1</v>
      </c>
      <c r="G17" s="299">
        <f>IF('BIFUbC-natural-gas'!G17&gt;0,'E-natural gas'!G65/'BIFUbC-natural-gas'!G17,1)</f>
        <v>1</v>
      </c>
      <c r="H17" s="299">
        <f>IF('BIFUbC-natural-gas'!H17&gt;0,'E-natural gas'!H65/'BIFUbC-natural-gas'!H17,1)</f>
        <v>1</v>
      </c>
      <c r="I17" s="299">
        <f>IF('BIFUbC-natural-gas'!I17&gt;0,'E-natural gas'!I65/'BIFUbC-natural-gas'!I17,1)</f>
        <v>1</v>
      </c>
      <c r="J17" s="299">
        <f>IF('BIFUbC-natural-gas'!J17&gt;0,'E-natural gas'!J65/'BIFUbC-natural-gas'!J17,1)</f>
        <v>1</v>
      </c>
      <c r="K17" s="299">
        <f>IF('BIFUbC-natural-gas'!K17&gt;0,'E-natural gas'!K65/'BIFUbC-natural-gas'!K17,1)</f>
        <v>1</v>
      </c>
      <c r="L17" s="299">
        <f>IF('BIFUbC-natural-gas'!L17&gt;0,'E-natural gas'!L65/'BIFUbC-natural-gas'!L17,1)</f>
        <v>1</v>
      </c>
      <c r="M17" s="299">
        <f>IF('BIFUbC-natural-gas'!M17&gt;0,'E-natural gas'!M65/'BIFUbC-natural-gas'!M17,1)</f>
        <v>1</v>
      </c>
      <c r="N17" s="299">
        <f>IF('BIFUbC-natural-gas'!N17&gt;0,'E-natural gas'!N65/'BIFUbC-natural-gas'!N17,1)</f>
        <v>1</v>
      </c>
      <c r="O17" s="299">
        <f>IF('BIFUbC-natural-gas'!O17&gt;0,'E-natural gas'!O65/'BIFUbC-natural-gas'!O17,1)</f>
        <v>1</v>
      </c>
      <c r="P17" s="299">
        <f>IF('BIFUbC-natural-gas'!P17&gt;0,'E-natural gas'!P65/'BIFUbC-natural-gas'!P17,1)</f>
        <v>1</v>
      </c>
      <c r="Q17" s="299">
        <f>IF('BIFUbC-natural-gas'!Q17&gt;0,'E-natural gas'!Q65/'BIFUbC-natural-gas'!Q17,1)</f>
        <v>1</v>
      </c>
      <c r="R17" s="299">
        <f>IF('BIFUbC-natural-gas'!R17&gt;0,'E-natural gas'!R65/'BIFUbC-natural-gas'!R17,1)</f>
        <v>1</v>
      </c>
      <c r="S17" s="299">
        <f>IF('BIFUbC-natural-gas'!S17&gt;0,'E-natural gas'!S65/'BIFUbC-natural-gas'!S17,1)</f>
        <v>1</v>
      </c>
      <c r="T17" s="299">
        <f>IF('BIFUbC-natural-gas'!T17&gt;0,'E-natural gas'!T65/'BIFUbC-natural-gas'!T17,1)</f>
        <v>1</v>
      </c>
      <c r="U17" s="299">
        <f>IF('BIFUbC-natural-gas'!U17&gt;0,'E-natural gas'!U65/'BIFUbC-natural-gas'!U17,1)</f>
        <v>1</v>
      </c>
      <c r="V17" s="299">
        <f>IF('BIFUbC-natural-gas'!V17&gt;0,'E-natural gas'!V65/'BIFUbC-natural-gas'!V17,1)</f>
        <v>1</v>
      </c>
      <c r="W17" s="299">
        <f>IF('BIFUbC-natural-gas'!W17&gt;0,'E-natural gas'!W65/'BIFUbC-natural-gas'!W17,1)</f>
        <v>1</v>
      </c>
      <c r="X17" s="299">
        <f>IF('BIFUbC-natural-gas'!X17&gt;0,'E-natural gas'!X65/'BIFUbC-natural-gas'!X17,1)</f>
        <v>1</v>
      </c>
      <c r="Y17" s="299">
        <f>IF('BIFUbC-natural-gas'!Y17&gt;0,'E-natural gas'!Y65/'BIFUbC-natural-gas'!Y17,1)</f>
        <v>1</v>
      </c>
      <c r="Z17" s="299">
        <f>IF('BIFUbC-natural-gas'!Z17&gt;0,'E-natural gas'!Z65/'BIFUbC-natural-gas'!Z17,1)</f>
        <v>1</v>
      </c>
      <c r="AA17" s="299">
        <f>IF('BIFUbC-natural-gas'!AA17&gt;0,'E-natural gas'!AA65/'BIFUbC-natural-gas'!AA17,1)</f>
        <v>1</v>
      </c>
      <c r="AB17" s="299">
        <f>IF('BIFUbC-natural-gas'!AB17&gt;0,'E-natural gas'!AB65/'BIFUbC-natural-gas'!AB17,1)</f>
        <v>1</v>
      </c>
      <c r="AC17" s="299">
        <f>IF('BIFUbC-natural-gas'!AC17&gt;0,'E-natural gas'!AC65/'BIFUbC-natural-gas'!AC17,1)</f>
        <v>1</v>
      </c>
      <c r="AD17" s="299">
        <f>IF('BIFUbC-natural-gas'!AD17&gt;0,'E-natural gas'!AD65/'BIFUbC-natural-gas'!AD17,1)</f>
        <v>1</v>
      </c>
      <c r="AE17" s="299">
        <f>IF('BIFUbC-natural-gas'!AE17&gt;0,'E-natural gas'!AE65/'BIFUbC-natural-gas'!AE17,1)</f>
        <v>1</v>
      </c>
      <c r="AF17" s="299">
        <f>IF('BIFUbC-natural-gas'!AF17&gt;0,'E-natural gas'!AF65/'BIFUbC-natural-gas'!AF17,1)</f>
        <v>1</v>
      </c>
      <c r="AG17" s="299">
        <f>IF('BIFUbC-natural-gas'!AG17&gt;0,'E-natural gas'!AG65/'BIFUbC-natural-gas'!AG17,1)</f>
        <v>1</v>
      </c>
      <c r="AH17" s="299">
        <f>IF('BIFUbC-natural-gas'!AH17&gt;0,'E-natural gas'!AH65/'BIFUbC-natural-gas'!AH17,1)</f>
        <v>1</v>
      </c>
      <c r="AI17" s="299">
        <f>IF('BIFUbC-natural-gas'!AI17&gt;0,'E-natural gas'!AI65/'BIFUbC-natural-gas'!AI17,1)</f>
        <v>1</v>
      </c>
      <c r="AJ17" s="299">
        <f>IF('BIFUbC-natural-gas'!AJ17&gt;0,'E-natural gas'!AJ65/'BIFUbC-natural-gas'!AJ17,1)</f>
        <v>1</v>
      </c>
      <c r="AK17" s="299">
        <f>IF('BIFUbC-natural-gas'!AK17&gt;0,'E-natural gas'!AK65/'BIFUbC-natural-gas'!AK17,1)</f>
        <v>1</v>
      </c>
      <c r="AL17" s="299">
        <f>IF('BIFUbC-natural-gas'!AL17&gt;0,'E-natural gas'!AL65/'BIFUbC-natural-gas'!AL17,1)</f>
        <v>1</v>
      </c>
      <c r="AM17" s="299">
        <f>IF('BIFUbC-natural-gas'!AM17&gt;0,'E-natural gas'!AM65/'BIFUbC-natural-gas'!AM17,1)</f>
        <v>1</v>
      </c>
      <c r="AN17" s="299">
        <f>IF('BIFUbC-natural-gas'!AN17&gt;0,'E-natural gas'!AN65/'BIFUbC-natural-gas'!AN17,1)</f>
        <v>1</v>
      </c>
      <c r="AO17" s="299">
        <f>IF('BIFUbC-natural-gas'!AO17&gt;0,'E-natural gas'!AO65/'BIFUbC-natural-gas'!AO17,1)</f>
        <v>1</v>
      </c>
      <c r="AP17" s="299">
        <f>IF('BIFUbC-natural-gas'!AP17&gt;0,'E-natural gas'!AP65/'BIFUbC-natural-gas'!AP17,1)</f>
        <v>1</v>
      </c>
      <c r="AQ17" s="299">
        <f>IF('BIFUbC-natural-gas'!AQ17&gt;0,'E-natural gas'!AQ65/'BIFUbC-natural-gas'!AQ17,1)</f>
        <v>1</v>
      </c>
    </row>
    <row r="18" spans="1:43" x14ac:dyDescent="0.2">
      <c r="A18" s="299" t="s">
        <v>105</v>
      </c>
      <c r="B18" s="299">
        <f>IF('BIFUbC-natural-gas'!B18&gt;0,'E-natural gas'!B66/'BIFUbC-natural-gas'!B18,1)</f>
        <v>1</v>
      </c>
      <c r="C18" s="299">
        <f>IF('BIFUbC-natural-gas'!C18&gt;0,'E-natural gas'!C66/'BIFUbC-natural-gas'!C18,1)</f>
        <v>1</v>
      </c>
      <c r="D18" s="299">
        <f>IF('BIFUbC-natural-gas'!D18&gt;0,'E-natural gas'!D66/'BIFUbC-natural-gas'!D18,1)</f>
        <v>1</v>
      </c>
      <c r="E18" s="299">
        <f>IF('BIFUbC-natural-gas'!E18&gt;0,'E-natural gas'!E66/'BIFUbC-natural-gas'!E18,1)</f>
        <v>1</v>
      </c>
      <c r="F18" s="299">
        <f>IF('BIFUbC-natural-gas'!F18&gt;0,'E-natural gas'!F66/'BIFUbC-natural-gas'!F18,1)</f>
        <v>1</v>
      </c>
      <c r="G18" s="299">
        <f>IF('BIFUbC-natural-gas'!G18&gt;0,'E-natural gas'!G66/'BIFUbC-natural-gas'!G18,1)</f>
        <v>1</v>
      </c>
      <c r="H18" s="299">
        <f>IF('BIFUbC-natural-gas'!H18&gt;0,'E-natural gas'!H66/'BIFUbC-natural-gas'!H18,1)</f>
        <v>1</v>
      </c>
      <c r="I18" s="299">
        <f>IF('BIFUbC-natural-gas'!I18&gt;0,'E-natural gas'!I66/'BIFUbC-natural-gas'!I18,1)</f>
        <v>1</v>
      </c>
      <c r="J18" s="299">
        <f>IF('BIFUbC-natural-gas'!J18&gt;0,'E-natural gas'!J66/'BIFUbC-natural-gas'!J18,1)</f>
        <v>1</v>
      </c>
      <c r="K18" s="299">
        <f>IF('BIFUbC-natural-gas'!K18&gt;0,'E-natural gas'!K66/'BIFUbC-natural-gas'!K18,1)</f>
        <v>1</v>
      </c>
      <c r="L18" s="299">
        <f>IF('BIFUbC-natural-gas'!L18&gt;0,'E-natural gas'!L66/'BIFUbC-natural-gas'!L18,1)</f>
        <v>1</v>
      </c>
      <c r="M18" s="299">
        <f>IF('BIFUbC-natural-gas'!M18&gt;0,'E-natural gas'!M66/'BIFUbC-natural-gas'!M18,1)</f>
        <v>1</v>
      </c>
      <c r="N18" s="299">
        <f>IF('BIFUbC-natural-gas'!N18&gt;0,'E-natural gas'!N66/'BIFUbC-natural-gas'!N18,1)</f>
        <v>1</v>
      </c>
      <c r="O18" s="299">
        <f>IF('BIFUbC-natural-gas'!O18&gt;0,'E-natural gas'!O66/'BIFUbC-natural-gas'!O18,1)</f>
        <v>1</v>
      </c>
      <c r="P18" s="299">
        <f>IF('BIFUbC-natural-gas'!P18&gt;0,'E-natural gas'!P66/'BIFUbC-natural-gas'!P18,1)</f>
        <v>1</v>
      </c>
      <c r="Q18" s="299">
        <f>IF('BIFUbC-natural-gas'!Q18&gt;0,'E-natural gas'!Q66/'BIFUbC-natural-gas'!Q18,1)</f>
        <v>1</v>
      </c>
      <c r="R18" s="299">
        <f>IF('BIFUbC-natural-gas'!R18&gt;0,'E-natural gas'!R66/'BIFUbC-natural-gas'!R18,1)</f>
        <v>1</v>
      </c>
      <c r="S18" s="299">
        <f>IF('BIFUbC-natural-gas'!S18&gt;0,'E-natural gas'!S66/'BIFUbC-natural-gas'!S18,1)</f>
        <v>1</v>
      </c>
      <c r="T18" s="299">
        <f>IF('BIFUbC-natural-gas'!T18&gt;0,'E-natural gas'!T66/'BIFUbC-natural-gas'!T18,1)</f>
        <v>1</v>
      </c>
      <c r="U18" s="299">
        <f>IF('BIFUbC-natural-gas'!U18&gt;0,'E-natural gas'!U66/'BIFUbC-natural-gas'!U18,1)</f>
        <v>1</v>
      </c>
      <c r="V18" s="299">
        <f>IF('BIFUbC-natural-gas'!V18&gt;0,'E-natural gas'!V66/'BIFUbC-natural-gas'!V18,1)</f>
        <v>1</v>
      </c>
      <c r="W18" s="299">
        <f>IF('BIFUbC-natural-gas'!W18&gt;0,'E-natural gas'!W66/'BIFUbC-natural-gas'!W18,1)</f>
        <v>1</v>
      </c>
      <c r="X18" s="299">
        <f>IF('BIFUbC-natural-gas'!X18&gt;0,'E-natural gas'!X66/'BIFUbC-natural-gas'!X18,1)</f>
        <v>1</v>
      </c>
      <c r="Y18" s="299">
        <f>IF('BIFUbC-natural-gas'!Y18&gt;0,'E-natural gas'!Y66/'BIFUbC-natural-gas'!Y18,1)</f>
        <v>1</v>
      </c>
      <c r="Z18" s="299">
        <f>IF('BIFUbC-natural-gas'!Z18&gt;0,'E-natural gas'!Z66/'BIFUbC-natural-gas'!Z18,1)</f>
        <v>1</v>
      </c>
      <c r="AA18" s="299">
        <f>IF('BIFUbC-natural-gas'!AA18&gt;0,'E-natural gas'!AA66/'BIFUbC-natural-gas'!AA18,1)</f>
        <v>1</v>
      </c>
      <c r="AB18" s="299">
        <f>IF('BIFUbC-natural-gas'!AB18&gt;0,'E-natural gas'!AB66/'BIFUbC-natural-gas'!AB18,1)</f>
        <v>1</v>
      </c>
      <c r="AC18" s="299">
        <f>IF('BIFUbC-natural-gas'!AC18&gt;0,'E-natural gas'!AC66/'BIFUbC-natural-gas'!AC18,1)</f>
        <v>1</v>
      </c>
      <c r="AD18" s="299">
        <f>IF('BIFUbC-natural-gas'!AD18&gt;0,'E-natural gas'!AD66/'BIFUbC-natural-gas'!AD18,1)</f>
        <v>1</v>
      </c>
      <c r="AE18" s="299">
        <f>IF('BIFUbC-natural-gas'!AE18&gt;0,'E-natural gas'!AE66/'BIFUbC-natural-gas'!AE18,1)</f>
        <v>1</v>
      </c>
      <c r="AF18" s="299">
        <f>IF('BIFUbC-natural-gas'!AF18&gt;0,'E-natural gas'!AF66/'BIFUbC-natural-gas'!AF18,1)</f>
        <v>1</v>
      </c>
      <c r="AG18" s="299">
        <f>IF('BIFUbC-natural-gas'!AG18&gt;0,'E-natural gas'!AG66/'BIFUbC-natural-gas'!AG18,1)</f>
        <v>1</v>
      </c>
      <c r="AH18" s="299">
        <f>IF('BIFUbC-natural-gas'!AH18&gt;0,'E-natural gas'!AH66/'BIFUbC-natural-gas'!AH18,1)</f>
        <v>1</v>
      </c>
      <c r="AI18" s="299">
        <f>IF('BIFUbC-natural-gas'!AI18&gt;0,'E-natural gas'!AI66/'BIFUbC-natural-gas'!AI18,1)</f>
        <v>1</v>
      </c>
      <c r="AJ18" s="299">
        <f>IF('BIFUbC-natural-gas'!AJ18&gt;0,'E-natural gas'!AJ66/'BIFUbC-natural-gas'!AJ18,1)</f>
        <v>1</v>
      </c>
      <c r="AK18" s="299">
        <f>IF('BIFUbC-natural-gas'!AK18&gt;0,'E-natural gas'!AK66/'BIFUbC-natural-gas'!AK18,1)</f>
        <v>1</v>
      </c>
      <c r="AL18" s="299">
        <f>IF('BIFUbC-natural-gas'!AL18&gt;0,'E-natural gas'!AL66/'BIFUbC-natural-gas'!AL18,1)</f>
        <v>1</v>
      </c>
      <c r="AM18" s="299">
        <f>IF('BIFUbC-natural-gas'!AM18&gt;0,'E-natural gas'!AM66/'BIFUbC-natural-gas'!AM18,1)</f>
        <v>1</v>
      </c>
      <c r="AN18" s="299">
        <f>IF('BIFUbC-natural-gas'!AN18&gt;0,'E-natural gas'!AN66/'BIFUbC-natural-gas'!AN18,1)</f>
        <v>1</v>
      </c>
      <c r="AO18" s="299">
        <f>IF('BIFUbC-natural-gas'!AO18&gt;0,'E-natural gas'!AO66/'BIFUbC-natural-gas'!AO18,1)</f>
        <v>1</v>
      </c>
      <c r="AP18" s="299">
        <f>IF('BIFUbC-natural-gas'!AP18&gt;0,'E-natural gas'!AP66/'BIFUbC-natural-gas'!AP18,1)</f>
        <v>1</v>
      </c>
      <c r="AQ18" s="299">
        <f>IF('BIFUbC-natural-gas'!AQ18&gt;0,'E-natural gas'!AQ66/'BIFUbC-natural-gas'!AQ18,1)</f>
        <v>1</v>
      </c>
    </row>
    <row r="19" spans="1:43" x14ac:dyDescent="0.2">
      <c r="A19" s="299" t="s">
        <v>106</v>
      </c>
      <c r="B19" s="299">
        <f>IF('BIFUbC-natural-gas'!B19&gt;0,'E-natural gas'!B67/'BIFUbC-natural-gas'!B19,1)</f>
        <v>1</v>
      </c>
      <c r="C19" s="299">
        <f>IF('BIFUbC-natural-gas'!C19&gt;0,'E-natural gas'!C67/'BIFUbC-natural-gas'!C19,1)</f>
        <v>1</v>
      </c>
      <c r="D19" s="299">
        <f>IF('BIFUbC-natural-gas'!D19&gt;0,'E-natural gas'!D67/'BIFUbC-natural-gas'!D19,1)</f>
        <v>1</v>
      </c>
      <c r="E19" s="299">
        <f>IF('BIFUbC-natural-gas'!E19&gt;0,'E-natural gas'!E67/'BIFUbC-natural-gas'!E19,1)</f>
        <v>1</v>
      </c>
      <c r="F19" s="299">
        <f>IF('BIFUbC-natural-gas'!F19&gt;0,'E-natural gas'!F67/'BIFUbC-natural-gas'!F19,1)</f>
        <v>1</v>
      </c>
      <c r="G19" s="299">
        <f>IF('BIFUbC-natural-gas'!G19&gt;0,'E-natural gas'!G67/'BIFUbC-natural-gas'!G19,1)</f>
        <v>1</v>
      </c>
      <c r="H19" s="299">
        <f>IF('BIFUbC-natural-gas'!H19&gt;0,'E-natural gas'!H67/'BIFUbC-natural-gas'!H19,1)</f>
        <v>1</v>
      </c>
      <c r="I19" s="299">
        <f>IF('BIFUbC-natural-gas'!I19&gt;0,'E-natural gas'!I67/'BIFUbC-natural-gas'!I19,1)</f>
        <v>1</v>
      </c>
      <c r="J19" s="299">
        <f>IF('BIFUbC-natural-gas'!J19&gt;0,'E-natural gas'!J67/'BIFUbC-natural-gas'!J19,1)</f>
        <v>1</v>
      </c>
      <c r="K19" s="299">
        <f>IF('BIFUbC-natural-gas'!K19&gt;0,'E-natural gas'!K67/'BIFUbC-natural-gas'!K19,1)</f>
        <v>1</v>
      </c>
      <c r="L19" s="299">
        <f>IF('BIFUbC-natural-gas'!L19&gt;0,'E-natural gas'!L67/'BIFUbC-natural-gas'!L19,1)</f>
        <v>1</v>
      </c>
      <c r="M19" s="299">
        <f>IF('BIFUbC-natural-gas'!M19&gt;0,'E-natural gas'!M67/'BIFUbC-natural-gas'!M19,1)</f>
        <v>1</v>
      </c>
      <c r="N19" s="299">
        <f>IF('BIFUbC-natural-gas'!N19&gt;0,'E-natural gas'!N67/'BIFUbC-natural-gas'!N19,1)</f>
        <v>1</v>
      </c>
      <c r="O19" s="299">
        <f>IF('BIFUbC-natural-gas'!O19&gt;0,'E-natural gas'!O67/'BIFUbC-natural-gas'!O19,1)</f>
        <v>1</v>
      </c>
      <c r="P19" s="299">
        <f>IF('BIFUbC-natural-gas'!P19&gt;0,'E-natural gas'!P67/'BIFUbC-natural-gas'!P19,1)</f>
        <v>1</v>
      </c>
      <c r="Q19" s="299">
        <f>IF('BIFUbC-natural-gas'!Q19&gt;0,'E-natural gas'!Q67/'BIFUbC-natural-gas'!Q19,1)</f>
        <v>1</v>
      </c>
      <c r="R19" s="299">
        <f>IF('BIFUbC-natural-gas'!R19&gt;0,'E-natural gas'!R67/'BIFUbC-natural-gas'!R19,1)</f>
        <v>1</v>
      </c>
      <c r="S19" s="299">
        <f>IF('BIFUbC-natural-gas'!S19&gt;0,'E-natural gas'!S67/'BIFUbC-natural-gas'!S19,1)</f>
        <v>1</v>
      </c>
      <c r="T19" s="299">
        <f>IF('BIFUbC-natural-gas'!T19&gt;0,'E-natural gas'!T67/'BIFUbC-natural-gas'!T19,1)</f>
        <v>1</v>
      </c>
      <c r="U19" s="299">
        <f>IF('BIFUbC-natural-gas'!U19&gt;0,'E-natural gas'!U67/'BIFUbC-natural-gas'!U19,1)</f>
        <v>1</v>
      </c>
      <c r="V19" s="299">
        <f>IF('BIFUbC-natural-gas'!V19&gt;0,'E-natural gas'!V67/'BIFUbC-natural-gas'!V19,1)</f>
        <v>1</v>
      </c>
      <c r="W19" s="299">
        <f>IF('BIFUbC-natural-gas'!W19&gt;0,'E-natural gas'!W67/'BIFUbC-natural-gas'!W19,1)</f>
        <v>1</v>
      </c>
      <c r="X19" s="299">
        <f>IF('BIFUbC-natural-gas'!X19&gt;0,'E-natural gas'!X67/'BIFUbC-natural-gas'!X19,1)</f>
        <v>1</v>
      </c>
      <c r="Y19" s="299">
        <f>IF('BIFUbC-natural-gas'!Y19&gt;0,'E-natural gas'!Y67/'BIFUbC-natural-gas'!Y19,1)</f>
        <v>1</v>
      </c>
      <c r="Z19" s="299">
        <f>IF('BIFUbC-natural-gas'!Z19&gt;0,'E-natural gas'!Z67/'BIFUbC-natural-gas'!Z19,1)</f>
        <v>1</v>
      </c>
      <c r="AA19" s="299">
        <f>IF('BIFUbC-natural-gas'!AA19&gt;0,'E-natural gas'!AA67/'BIFUbC-natural-gas'!AA19,1)</f>
        <v>1</v>
      </c>
      <c r="AB19" s="299">
        <f>IF('BIFUbC-natural-gas'!AB19&gt;0,'E-natural gas'!AB67/'BIFUbC-natural-gas'!AB19,1)</f>
        <v>1</v>
      </c>
      <c r="AC19" s="299">
        <f>IF('BIFUbC-natural-gas'!AC19&gt;0,'E-natural gas'!AC67/'BIFUbC-natural-gas'!AC19,1)</f>
        <v>1</v>
      </c>
      <c r="AD19" s="299">
        <f>IF('BIFUbC-natural-gas'!AD19&gt;0,'E-natural gas'!AD67/'BIFUbC-natural-gas'!AD19,1)</f>
        <v>1</v>
      </c>
      <c r="AE19" s="299">
        <f>IF('BIFUbC-natural-gas'!AE19&gt;0,'E-natural gas'!AE67/'BIFUbC-natural-gas'!AE19,1)</f>
        <v>1</v>
      </c>
      <c r="AF19" s="299">
        <f>IF('BIFUbC-natural-gas'!AF19&gt;0,'E-natural gas'!AF67/'BIFUbC-natural-gas'!AF19,1)</f>
        <v>1</v>
      </c>
      <c r="AG19" s="299">
        <f>IF('BIFUbC-natural-gas'!AG19&gt;0,'E-natural gas'!AG67/'BIFUbC-natural-gas'!AG19,1)</f>
        <v>1</v>
      </c>
      <c r="AH19" s="299">
        <f>IF('BIFUbC-natural-gas'!AH19&gt;0,'E-natural gas'!AH67/'BIFUbC-natural-gas'!AH19,1)</f>
        <v>1</v>
      </c>
      <c r="AI19" s="299">
        <f>IF('BIFUbC-natural-gas'!AI19&gt;0,'E-natural gas'!AI67/'BIFUbC-natural-gas'!AI19,1)</f>
        <v>1</v>
      </c>
      <c r="AJ19" s="299">
        <f>IF('BIFUbC-natural-gas'!AJ19&gt;0,'E-natural gas'!AJ67/'BIFUbC-natural-gas'!AJ19,1)</f>
        <v>1</v>
      </c>
      <c r="AK19" s="299">
        <f>IF('BIFUbC-natural-gas'!AK19&gt;0,'E-natural gas'!AK67/'BIFUbC-natural-gas'!AK19,1)</f>
        <v>1</v>
      </c>
      <c r="AL19" s="299">
        <f>IF('BIFUbC-natural-gas'!AL19&gt;0,'E-natural gas'!AL67/'BIFUbC-natural-gas'!AL19,1)</f>
        <v>1</v>
      </c>
      <c r="AM19" s="299">
        <f>IF('BIFUbC-natural-gas'!AM19&gt;0,'E-natural gas'!AM67/'BIFUbC-natural-gas'!AM19,1)</f>
        <v>1</v>
      </c>
      <c r="AN19" s="299">
        <f>IF('BIFUbC-natural-gas'!AN19&gt;0,'E-natural gas'!AN67/'BIFUbC-natural-gas'!AN19,1)</f>
        <v>1</v>
      </c>
      <c r="AO19" s="299">
        <f>IF('BIFUbC-natural-gas'!AO19&gt;0,'E-natural gas'!AO67/'BIFUbC-natural-gas'!AO19,1)</f>
        <v>1</v>
      </c>
      <c r="AP19" s="299">
        <f>IF('BIFUbC-natural-gas'!AP19&gt;0,'E-natural gas'!AP67/'BIFUbC-natural-gas'!AP19,1)</f>
        <v>1</v>
      </c>
      <c r="AQ19" s="299">
        <f>IF('BIFUbC-natural-gas'!AQ19&gt;0,'E-natural gas'!AQ67/'BIFUbC-natural-gas'!AQ19,1)</f>
        <v>1</v>
      </c>
    </row>
    <row r="20" spans="1:43" x14ac:dyDescent="0.2">
      <c r="A20" s="299" t="s">
        <v>107</v>
      </c>
      <c r="B20" s="299">
        <f>IF('BIFUbC-natural-gas'!B20&gt;0,'E-natural gas'!B68/'BIFUbC-natural-gas'!B20,1)</f>
        <v>1</v>
      </c>
      <c r="C20" s="299">
        <f>IF('BIFUbC-natural-gas'!C20&gt;0,'E-natural gas'!C68/'BIFUbC-natural-gas'!C20,1)</f>
        <v>1</v>
      </c>
      <c r="D20" s="299">
        <f>IF('BIFUbC-natural-gas'!D20&gt;0,'E-natural gas'!D68/'BIFUbC-natural-gas'!D20,1)</f>
        <v>1</v>
      </c>
      <c r="E20" s="299">
        <f>IF('BIFUbC-natural-gas'!E20&gt;0,'E-natural gas'!E68/'BIFUbC-natural-gas'!E20,1)</f>
        <v>1</v>
      </c>
      <c r="F20" s="299">
        <f>IF('BIFUbC-natural-gas'!F20&gt;0,'E-natural gas'!F68/'BIFUbC-natural-gas'!F20,1)</f>
        <v>1</v>
      </c>
      <c r="G20" s="299">
        <f>IF('BIFUbC-natural-gas'!G20&gt;0,'E-natural gas'!G68/'BIFUbC-natural-gas'!G20,1)</f>
        <v>1</v>
      </c>
      <c r="H20" s="299">
        <f>IF('BIFUbC-natural-gas'!H20&gt;0,'E-natural gas'!H68/'BIFUbC-natural-gas'!H20,1)</f>
        <v>1</v>
      </c>
      <c r="I20" s="299">
        <f>IF('BIFUbC-natural-gas'!I20&gt;0,'E-natural gas'!I68/'BIFUbC-natural-gas'!I20,1)</f>
        <v>1</v>
      </c>
      <c r="J20" s="299">
        <f>IF('BIFUbC-natural-gas'!J20&gt;0,'E-natural gas'!J68/'BIFUbC-natural-gas'!J20,1)</f>
        <v>1</v>
      </c>
      <c r="K20" s="299">
        <f>IF('BIFUbC-natural-gas'!K20&gt;0,'E-natural gas'!K68/'BIFUbC-natural-gas'!K20,1)</f>
        <v>1</v>
      </c>
      <c r="L20" s="299">
        <f>IF('BIFUbC-natural-gas'!L20&gt;0,'E-natural gas'!L68/'BIFUbC-natural-gas'!L20,1)</f>
        <v>1</v>
      </c>
      <c r="M20" s="299">
        <f>IF('BIFUbC-natural-gas'!M20&gt;0,'E-natural gas'!M68/'BIFUbC-natural-gas'!M20,1)</f>
        <v>1</v>
      </c>
      <c r="N20" s="299">
        <f>IF('BIFUbC-natural-gas'!N20&gt;0,'E-natural gas'!N68/'BIFUbC-natural-gas'!N20,1)</f>
        <v>1</v>
      </c>
      <c r="O20" s="299">
        <f>IF('BIFUbC-natural-gas'!O20&gt;0,'E-natural gas'!O68/'BIFUbC-natural-gas'!O20,1)</f>
        <v>1</v>
      </c>
      <c r="P20" s="299">
        <f>IF('BIFUbC-natural-gas'!P20&gt;0,'E-natural gas'!P68/'BIFUbC-natural-gas'!P20,1)</f>
        <v>1</v>
      </c>
      <c r="Q20" s="299">
        <f>IF('BIFUbC-natural-gas'!Q20&gt;0,'E-natural gas'!Q68/'BIFUbC-natural-gas'!Q20,1)</f>
        <v>1</v>
      </c>
      <c r="R20" s="299">
        <f>IF('BIFUbC-natural-gas'!R20&gt;0,'E-natural gas'!R68/'BIFUbC-natural-gas'!R20,1)</f>
        <v>1</v>
      </c>
      <c r="S20" s="299">
        <f>IF('BIFUbC-natural-gas'!S20&gt;0,'E-natural gas'!S68/'BIFUbC-natural-gas'!S20,1)</f>
        <v>1</v>
      </c>
      <c r="T20" s="299">
        <f>IF('BIFUbC-natural-gas'!T20&gt;0,'E-natural gas'!T68/'BIFUbC-natural-gas'!T20,1)</f>
        <v>1</v>
      </c>
      <c r="U20" s="299">
        <f>IF('BIFUbC-natural-gas'!U20&gt;0,'E-natural gas'!U68/'BIFUbC-natural-gas'!U20,1)</f>
        <v>1</v>
      </c>
      <c r="V20" s="299">
        <f>IF('BIFUbC-natural-gas'!V20&gt;0,'E-natural gas'!V68/'BIFUbC-natural-gas'!V20,1)</f>
        <v>1</v>
      </c>
      <c r="W20" s="299">
        <f>IF('BIFUbC-natural-gas'!W20&gt;0,'E-natural gas'!W68/'BIFUbC-natural-gas'!W20,1)</f>
        <v>1</v>
      </c>
      <c r="X20" s="299">
        <f>IF('BIFUbC-natural-gas'!X20&gt;0,'E-natural gas'!X68/'BIFUbC-natural-gas'!X20,1)</f>
        <v>1</v>
      </c>
      <c r="Y20" s="299">
        <f>IF('BIFUbC-natural-gas'!Y20&gt;0,'E-natural gas'!Y68/'BIFUbC-natural-gas'!Y20,1)</f>
        <v>1</v>
      </c>
      <c r="Z20" s="299">
        <f>IF('BIFUbC-natural-gas'!Z20&gt;0,'E-natural gas'!Z68/'BIFUbC-natural-gas'!Z20,1)</f>
        <v>1</v>
      </c>
      <c r="AA20" s="299">
        <f>IF('BIFUbC-natural-gas'!AA20&gt;0,'E-natural gas'!AA68/'BIFUbC-natural-gas'!AA20,1)</f>
        <v>1</v>
      </c>
      <c r="AB20" s="299">
        <f>IF('BIFUbC-natural-gas'!AB20&gt;0,'E-natural gas'!AB68/'BIFUbC-natural-gas'!AB20,1)</f>
        <v>1</v>
      </c>
      <c r="AC20" s="299">
        <f>IF('BIFUbC-natural-gas'!AC20&gt;0,'E-natural gas'!AC68/'BIFUbC-natural-gas'!AC20,1)</f>
        <v>1</v>
      </c>
      <c r="AD20" s="299">
        <f>IF('BIFUbC-natural-gas'!AD20&gt;0,'E-natural gas'!AD68/'BIFUbC-natural-gas'!AD20,1)</f>
        <v>1</v>
      </c>
      <c r="AE20" s="299">
        <f>IF('BIFUbC-natural-gas'!AE20&gt;0,'E-natural gas'!AE68/'BIFUbC-natural-gas'!AE20,1)</f>
        <v>1</v>
      </c>
      <c r="AF20" s="299">
        <f>IF('BIFUbC-natural-gas'!AF20&gt;0,'E-natural gas'!AF68/'BIFUbC-natural-gas'!AF20,1)</f>
        <v>1</v>
      </c>
      <c r="AG20" s="299">
        <f>IF('BIFUbC-natural-gas'!AG20&gt;0,'E-natural gas'!AG68/'BIFUbC-natural-gas'!AG20,1)</f>
        <v>1</v>
      </c>
      <c r="AH20" s="299">
        <f>IF('BIFUbC-natural-gas'!AH20&gt;0,'E-natural gas'!AH68/'BIFUbC-natural-gas'!AH20,1)</f>
        <v>1</v>
      </c>
      <c r="AI20" s="299">
        <f>IF('BIFUbC-natural-gas'!AI20&gt;0,'E-natural gas'!AI68/'BIFUbC-natural-gas'!AI20,1)</f>
        <v>1</v>
      </c>
      <c r="AJ20" s="299">
        <f>IF('BIFUbC-natural-gas'!AJ20&gt;0,'E-natural gas'!AJ68/'BIFUbC-natural-gas'!AJ20,1)</f>
        <v>1</v>
      </c>
      <c r="AK20" s="299">
        <f>IF('BIFUbC-natural-gas'!AK20&gt;0,'E-natural gas'!AK68/'BIFUbC-natural-gas'!AK20,1)</f>
        <v>1</v>
      </c>
      <c r="AL20" s="299">
        <f>IF('BIFUbC-natural-gas'!AL20&gt;0,'E-natural gas'!AL68/'BIFUbC-natural-gas'!AL20,1)</f>
        <v>1</v>
      </c>
      <c r="AM20" s="299">
        <f>IF('BIFUbC-natural-gas'!AM20&gt;0,'E-natural gas'!AM68/'BIFUbC-natural-gas'!AM20,1)</f>
        <v>1</v>
      </c>
      <c r="AN20" s="299">
        <f>IF('BIFUbC-natural-gas'!AN20&gt;0,'E-natural gas'!AN68/'BIFUbC-natural-gas'!AN20,1)</f>
        <v>1</v>
      </c>
      <c r="AO20" s="299">
        <f>IF('BIFUbC-natural-gas'!AO20&gt;0,'E-natural gas'!AO68/'BIFUbC-natural-gas'!AO20,1)</f>
        <v>1</v>
      </c>
      <c r="AP20" s="299">
        <f>IF('BIFUbC-natural-gas'!AP20&gt;0,'E-natural gas'!AP68/'BIFUbC-natural-gas'!AP20,1)</f>
        <v>1</v>
      </c>
      <c r="AQ20" s="299">
        <f>IF('BIFUbC-natural-gas'!AQ20&gt;0,'E-natural gas'!AQ68/'BIFUbC-natural-gas'!AQ20,1)</f>
        <v>1</v>
      </c>
    </row>
    <row r="21" spans="1:43" x14ac:dyDescent="0.2">
      <c r="A21" s="299" t="s">
        <v>108</v>
      </c>
      <c r="B21" s="299">
        <f>IF('BIFUbC-natural-gas'!B21&gt;0,'E-natural gas'!B69/'BIFUbC-natural-gas'!B21,1)</f>
        <v>1</v>
      </c>
      <c r="C21" s="299">
        <f>IF('BIFUbC-natural-gas'!C21&gt;0,'E-natural gas'!C69/'BIFUbC-natural-gas'!C21,1)</f>
        <v>1</v>
      </c>
      <c r="D21" s="299">
        <f>IF('BIFUbC-natural-gas'!D21&gt;0,'E-natural gas'!D69/'BIFUbC-natural-gas'!D21,1)</f>
        <v>1</v>
      </c>
      <c r="E21" s="299">
        <f>IF('BIFUbC-natural-gas'!E21&gt;0,'E-natural gas'!E69/'BIFUbC-natural-gas'!E21,1)</f>
        <v>1</v>
      </c>
      <c r="F21" s="299">
        <f>IF('BIFUbC-natural-gas'!F21&gt;0,'E-natural gas'!F69/'BIFUbC-natural-gas'!F21,1)</f>
        <v>1</v>
      </c>
      <c r="G21" s="299">
        <f>IF('BIFUbC-natural-gas'!G21&gt;0,'E-natural gas'!G69/'BIFUbC-natural-gas'!G21,1)</f>
        <v>1</v>
      </c>
      <c r="H21" s="299">
        <f>IF('BIFUbC-natural-gas'!H21&gt;0,'E-natural gas'!H69/'BIFUbC-natural-gas'!H21,1)</f>
        <v>1</v>
      </c>
      <c r="I21" s="299">
        <f>IF('BIFUbC-natural-gas'!I21&gt;0,'E-natural gas'!I69/'BIFUbC-natural-gas'!I21,1)</f>
        <v>1</v>
      </c>
      <c r="J21" s="299">
        <f>IF('BIFUbC-natural-gas'!J21&gt;0,'E-natural gas'!J69/'BIFUbC-natural-gas'!J21,1)</f>
        <v>1</v>
      </c>
      <c r="K21" s="299">
        <f>IF('BIFUbC-natural-gas'!K21&gt;0,'E-natural gas'!K69/'BIFUbC-natural-gas'!K21,1)</f>
        <v>1</v>
      </c>
      <c r="L21" s="299">
        <f>IF('BIFUbC-natural-gas'!L21&gt;0,'E-natural gas'!L69/'BIFUbC-natural-gas'!L21,1)</f>
        <v>1</v>
      </c>
      <c r="M21" s="299">
        <f>IF('BIFUbC-natural-gas'!M21&gt;0,'E-natural gas'!M69/'BIFUbC-natural-gas'!M21,1)</f>
        <v>1</v>
      </c>
      <c r="N21" s="299">
        <f>IF('BIFUbC-natural-gas'!N21&gt;0,'E-natural gas'!N69/'BIFUbC-natural-gas'!N21,1)</f>
        <v>1</v>
      </c>
      <c r="O21" s="299">
        <f>IF('BIFUbC-natural-gas'!O21&gt;0,'E-natural gas'!O69/'BIFUbC-natural-gas'!O21,1)</f>
        <v>1</v>
      </c>
      <c r="P21" s="299">
        <f>IF('BIFUbC-natural-gas'!P21&gt;0,'E-natural gas'!P69/'BIFUbC-natural-gas'!P21,1)</f>
        <v>1</v>
      </c>
      <c r="Q21" s="299">
        <f>IF('BIFUbC-natural-gas'!Q21&gt;0,'E-natural gas'!Q69/'BIFUbC-natural-gas'!Q21,1)</f>
        <v>1</v>
      </c>
      <c r="R21" s="299">
        <f>IF('BIFUbC-natural-gas'!R21&gt;0,'E-natural gas'!R69/'BIFUbC-natural-gas'!R21,1)</f>
        <v>1</v>
      </c>
      <c r="S21" s="299">
        <f>IF('BIFUbC-natural-gas'!S21&gt;0,'E-natural gas'!S69/'BIFUbC-natural-gas'!S21,1)</f>
        <v>1</v>
      </c>
      <c r="T21" s="299">
        <f>IF('BIFUbC-natural-gas'!T21&gt;0,'E-natural gas'!T69/'BIFUbC-natural-gas'!T21,1)</f>
        <v>1</v>
      </c>
      <c r="U21" s="299">
        <f>IF('BIFUbC-natural-gas'!U21&gt;0,'E-natural gas'!U69/'BIFUbC-natural-gas'!U21,1)</f>
        <v>1</v>
      </c>
      <c r="V21" s="299">
        <f>IF('BIFUbC-natural-gas'!V21&gt;0,'E-natural gas'!V69/'BIFUbC-natural-gas'!V21,1)</f>
        <v>1</v>
      </c>
      <c r="W21" s="299">
        <f>IF('BIFUbC-natural-gas'!W21&gt;0,'E-natural gas'!W69/'BIFUbC-natural-gas'!W21,1)</f>
        <v>1</v>
      </c>
      <c r="X21" s="299">
        <f>IF('BIFUbC-natural-gas'!X21&gt;0,'E-natural gas'!X69/'BIFUbC-natural-gas'!X21,1)</f>
        <v>1</v>
      </c>
      <c r="Y21" s="299">
        <f>IF('BIFUbC-natural-gas'!Y21&gt;0,'E-natural gas'!Y69/'BIFUbC-natural-gas'!Y21,1)</f>
        <v>1</v>
      </c>
      <c r="Z21" s="299">
        <f>IF('BIFUbC-natural-gas'!Z21&gt;0,'E-natural gas'!Z69/'BIFUbC-natural-gas'!Z21,1)</f>
        <v>1</v>
      </c>
      <c r="AA21" s="299">
        <f>IF('BIFUbC-natural-gas'!AA21&gt;0,'E-natural gas'!AA69/'BIFUbC-natural-gas'!AA21,1)</f>
        <v>1</v>
      </c>
      <c r="AB21" s="299">
        <f>IF('BIFUbC-natural-gas'!AB21&gt;0,'E-natural gas'!AB69/'BIFUbC-natural-gas'!AB21,1)</f>
        <v>1</v>
      </c>
      <c r="AC21" s="299">
        <f>IF('BIFUbC-natural-gas'!AC21&gt;0,'E-natural gas'!AC69/'BIFUbC-natural-gas'!AC21,1)</f>
        <v>1</v>
      </c>
      <c r="AD21" s="299">
        <f>IF('BIFUbC-natural-gas'!AD21&gt;0,'E-natural gas'!AD69/'BIFUbC-natural-gas'!AD21,1)</f>
        <v>1</v>
      </c>
      <c r="AE21" s="299">
        <f>IF('BIFUbC-natural-gas'!AE21&gt;0,'E-natural gas'!AE69/'BIFUbC-natural-gas'!AE21,1)</f>
        <v>1</v>
      </c>
      <c r="AF21" s="299">
        <f>IF('BIFUbC-natural-gas'!AF21&gt;0,'E-natural gas'!AF69/'BIFUbC-natural-gas'!AF21,1)</f>
        <v>1</v>
      </c>
      <c r="AG21" s="299">
        <f>IF('BIFUbC-natural-gas'!AG21&gt;0,'E-natural gas'!AG69/'BIFUbC-natural-gas'!AG21,1)</f>
        <v>1</v>
      </c>
      <c r="AH21" s="299">
        <f>IF('BIFUbC-natural-gas'!AH21&gt;0,'E-natural gas'!AH69/'BIFUbC-natural-gas'!AH21,1)</f>
        <v>1</v>
      </c>
      <c r="AI21" s="299">
        <f>IF('BIFUbC-natural-gas'!AI21&gt;0,'E-natural gas'!AI69/'BIFUbC-natural-gas'!AI21,1)</f>
        <v>1</v>
      </c>
      <c r="AJ21" s="299">
        <f>IF('BIFUbC-natural-gas'!AJ21&gt;0,'E-natural gas'!AJ69/'BIFUbC-natural-gas'!AJ21,1)</f>
        <v>1</v>
      </c>
      <c r="AK21" s="299">
        <f>IF('BIFUbC-natural-gas'!AK21&gt;0,'E-natural gas'!AK69/'BIFUbC-natural-gas'!AK21,1)</f>
        <v>1</v>
      </c>
      <c r="AL21" s="299">
        <f>IF('BIFUbC-natural-gas'!AL21&gt;0,'E-natural gas'!AL69/'BIFUbC-natural-gas'!AL21,1)</f>
        <v>1</v>
      </c>
      <c r="AM21" s="299">
        <f>IF('BIFUbC-natural-gas'!AM21&gt;0,'E-natural gas'!AM69/'BIFUbC-natural-gas'!AM21,1)</f>
        <v>1</v>
      </c>
      <c r="AN21" s="299">
        <f>IF('BIFUbC-natural-gas'!AN21&gt;0,'E-natural gas'!AN69/'BIFUbC-natural-gas'!AN21,1)</f>
        <v>1</v>
      </c>
      <c r="AO21" s="299">
        <f>IF('BIFUbC-natural-gas'!AO21&gt;0,'E-natural gas'!AO69/'BIFUbC-natural-gas'!AO21,1)</f>
        <v>1</v>
      </c>
      <c r="AP21" s="299">
        <f>IF('BIFUbC-natural-gas'!AP21&gt;0,'E-natural gas'!AP69/'BIFUbC-natural-gas'!AP21,1)</f>
        <v>1</v>
      </c>
      <c r="AQ21" s="299">
        <f>IF('BIFUbC-natural-gas'!AQ21&gt;0,'E-natural gas'!AQ69/'BIFUbC-natural-gas'!AQ21,1)</f>
        <v>1</v>
      </c>
    </row>
    <row r="22" spans="1:43" x14ac:dyDescent="0.2">
      <c r="A22" s="299" t="s">
        <v>109</v>
      </c>
      <c r="B22" s="299">
        <f>IF('BIFUbC-natural-gas'!B22&gt;0,'E-natural gas'!B70/'BIFUbC-natural-gas'!B22,1)</f>
        <v>1</v>
      </c>
      <c r="C22" s="299">
        <f>IF('BIFUbC-natural-gas'!C22&gt;0,'E-natural gas'!C70/'BIFUbC-natural-gas'!C22,1)</f>
        <v>1</v>
      </c>
      <c r="D22" s="299">
        <f>IF('BIFUbC-natural-gas'!D22&gt;0,'E-natural gas'!D70/'BIFUbC-natural-gas'!D22,1)</f>
        <v>1</v>
      </c>
      <c r="E22" s="299">
        <f>IF('BIFUbC-natural-gas'!E22&gt;0,'E-natural gas'!E70/'BIFUbC-natural-gas'!E22,1)</f>
        <v>1</v>
      </c>
      <c r="F22" s="299">
        <f>IF('BIFUbC-natural-gas'!F22&gt;0,'E-natural gas'!F70/'BIFUbC-natural-gas'!F22,1)</f>
        <v>1</v>
      </c>
      <c r="G22" s="299">
        <f>IF('BIFUbC-natural-gas'!G22&gt;0,'E-natural gas'!G70/'BIFUbC-natural-gas'!G22,1)</f>
        <v>1</v>
      </c>
      <c r="H22" s="299">
        <f>IF('BIFUbC-natural-gas'!H22&gt;0,'E-natural gas'!H70/'BIFUbC-natural-gas'!H22,1)</f>
        <v>1</v>
      </c>
      <c r="I22" s="299">
        <f>IF('BIFUbC-natural-gas'!I22&gt;0,'E-natural gas'!I70/'BIFUbC-natural-gas'!I22,1)</f>
        <v>1</v>
      </c>
      <c r="J22" s="299">
        <f>IF('BIFUbC-natural-gas'!J22&gt;0,'E-natural gas'!J70/'BIFUbC-natural-gas'!J22,1)</f>
        <v>1</v>
      </c>
      <c r="K22" s="299">
        <f>IF('BIFUbC-natural-gas'!K22&gt;0,'E-natural gas'!K70/'BIFUbC-natural-gas'!K22,1)</f>
        <v>1</v>
      </c>
      <c r="L22" s="299">
        <f>IF('BIFUbC-natural-gas'!L22&gt;0,'E-natural gas'!L70/'BIFUbC-natural-gas'!L22,1)</f>
        <v>1</v>
      </c>
      <c r="M22" s="299">
        <f>IF('BIFUbC-natural-gas'!M22&gt;0,'E-natural gas'!M70/'BIFUbC-natural-gas'!M22,1)</f>
        <v>1</v>
      </c>
      <c r="N22" s="299">
        <f>IF('BIFUbC-natural-gas'!N22&gt;0,'E-natural gas'!N70/'BIFUbC-natural-gas'!N22,1)</f>
        <v>1</v>
      </c>
      <c r="O22" s="299">
        <f>IF('BIFUbC-natural-gas'!O22&gt;0,'E-natural gas'!O70/'BIFUbC-natural-gas'!O22,1)</f>
        <v>1</v>
      </c>
      <c r="P22" s="299">
        <f>IF('BIFUbC-natural-gas'!P22&gt;0,'E-natural gas'!P70/'BIFUbC-natural-gas'!P22,1)</f>
        <v>1</v>
      </c>
      <c r="Q22" s="299">
        <f>IF('BIFUbC-natural-gas'!Q22&gt;0,'E-natural gas'!Q70/'BIFUbC-natural-gas'!Q22,1)</f>
        <v>1</v>
      </c>
      <c r="R22" s="299">
        <f>IF('BIFUbC-natural-gas'!R22&gt;0,'E-natural gas'!R70/'BIFUbC-natural-gas'!R22,1)</f>
        <v>1</v>
      </c>
      <c r="S22" s="299">
        <f>IF('BIFUbC-natural-gas'!S22&gt;0,'E-natural gas'!S70/'BIFUbC-natural-gas'!S22,1)</f>
        <v>1</v>
      </c>
      <c r="T22" s="299">
        <f>IF('BIFUbC-natural-gas'!T22&gt;0,'E-natural gas'!T70/'BIFUbC-natural-gas'!T22,1)</f>
        <v>1</v>
      </c>
      <c r="U22" s="299">
        <f>IF('BIFUbC-natural-gas'!U22&gt;0,'E-natural gas'!U70/'BIFUbC-natural-gas'!U22,1)</f>
        <v>1</v>
      </c>
      <c r="V22" s="299">
        <f>IF('BIFUbC-natural-gas'!V22&gt;0,'E-natural gas'!V70/'BIFUbC-natural-gas'!V22,1)</f>
        <v>1</v>
      </c>
      <c r="W22" s="299">
        <f>IF('BIFUbC-natural-gas'!W22&gt;0,'E-natural gas'!W70/'BIFUbC-natural-gas'!W22,1)</f>
        <v>1</v>
      </c>
      <c r="X22" s="299">
        <f>IF('BIFUbC-natural-gas'!X22&gt;0,'E-natural gas'!X70/'BIFUbC-natural-gas'!X22,1)</f>
        <v>1</v>
      </c>
      <c r="Y22" s="299">
        <f>IF('BIFUbC-natural-gas'!Y22&gt;0,'E-natural gas'!Y70/'BIFUbC-natural-gas'!Y22,1)</f>
        <v>1</v>
      </c>
      <c r="Z22" s="299">
        <f>IF('BIFUbC-natural-gas'!Z22&gt;0,'E-natural gas'!Z70/'BIFUbC-natural-gas'!Z22,1)</f>
        <v>1</v>
      </c>
      <c r="AA22" s="299">
        <f>IF('BIFUbC-natural-gas'!AA22&gt;0,'E-natural gas'!AA70/'BIFUbC-natural-gas'!AA22,1)</f>
        <v>1</v>
      </c>
      <c r="AB22" s="299">
        <f>IF('BIFUbC-natural-gas'!AB22&gt;0,'E-natural gas'!AB70/'BIFUbC-natural-gas'!AB22,1)</f>
        <v>1</v>
      </c>
      <c r="AC22" s="299">
        <f>IF('BIFUbC-natural-gas'!AC22&gt;0,'E-natural gas'!AC70/'BIFUbC-natural-gas'!AC22,1)</f>
        <v>1</v>
      </c>
      <c r="AD22" s="299">
        <f>IF('BIFUbC-natural-gas'!AD22&gt;0,'E-natural gas'!AD70/'BIFUbC-natural-gas'!AD22,1)</f>
        <v>1</v>
      </c>
      <c r="AE22" s="299">
        <f>IF('BIFUbC-natural-gas'!AE22&gt;0,'E-natural gas'!AE70/'BIFUbC-natural-gas'!AE22,1)</f>
        <v>1</v>
      </c>
      <c r="AF22" s="299">
        <f>IF('BIFUbC-natural-gas'!AF22&gt;0,'E-natural gas'!AF70/'BIFUbC-natural-gas'!AF22,1)</f>
        <v>1</v>
      </c>
      <c r="AG22" s="299">
        <f>IF('BIFUbC-natural-gas'!AG22&gt;0,'E-natural gas'!AG70/'BIFUbC-natural-gas'!AG22,1)</f>
        <v>1</v>
      </c>
      <c r="AH22" s="299">
        <f>IF('BIFUbC-natural-gas'!AH22&gt;0,'E-natural gas'!AH70/'BIFUbC-natural-gas'!AH22,1)</f>
        <v>1</v>
      </c>
      <c r="AI22" s="299">
        <f>IF('BIFUbC-natural-gas'!AI22&gt;0,'E-natural gas'!AI70/'BIFUbC-natural-gas'!AI22,1)</f>
        <v>1</v>
      </c>
      <c r="AJ22" s="299">
        <f>IF('BIFUbC-natural-gas'!AJ22&gt;0,'E-natural gas'!AJ70/'BIFUbC-natural-gas'!AJ22,1)</f>
        <v>1</v>
      </c>
      <c r="AK22" s="299">
        <f>IF('BIFUbC-natural-gas'!AK22&gt;0,'E-natural gas'!AK70/'BIFUbC-natural-gas'!AK22,1)</f>
        <v>1</v>
      </c>
      <c r="AL22" s="299">
        <f>IF('BIFUbC-natural-gas'!AL22&gt;0,'E-natural gas'!AL70/'BIFUbC-natural-gas'!AL22,1)</f>
        <v>1</v>
      </c>
      <c r="AM22" s="299">
        <f>IF('BIFUbC-natural-gas'!AM22&gt;0,'E-natural gas'!AM70/'BIFUbC-natural-gas'!AM22,1)</f>
        <v>1</v>
      </c>
      <c r="AN22" s="299">
        <f>IF('BIFUbC-natural-gas'!AN22&gt;0,'E-natural gas'!AN70/'BIFUbC-natural-gas'!AN22,1)</f>
        <v>1</v>
      </c>
      <c r="AO22" s="299">
        <f>IF('BIFUbC-natural-gas'!AO22&gt;0,'E-natural gas'!AO70/'BIFUbC-natural-gas'!AO22,1)</f>
        <v>1</v>
      </c>
      <c r="AP22" s="299">
        <f>IF('BIFUbC-natural-gas'!AP22&gt;0,'E-natural gas'!AP70/'BIFUbC-natural-gas'!AP22,1)</f>
        <v>1</v>
      </c>
      <c r="AQ22" s="299">
        <f>IF('BIFUbC-natural-gas'!AQ22&gt;0,'E-natural gas'!AQ70/'BIFUbC-natural-gas'!AQ22,1)</f>
        <v>1</v>
      </c>
    </row>
    <row r="23" spans="1:43" x14ac:dyDescent="0.2">
      <c r="A23" s="299" t="s">
        <v>110</v>
      </c>
      <c r="B23" s="299">
        <f>IF('BIFUbC-natural-gas'!B23&gt;0,'E-natural gas'!B71/'BIFUbC-natural-gas'!B23,1)</f>
        <v>1</v>
      </c>
      <c r="C23" s="299">
        <f>IF('BIFUbC-natural-gas'!C23&gt;0,'E-natural gas'!C71/'BIFUbC-natural-gas'!C23,1)</f>
        <v>1</v>
      </c>
      <c r="D23" s="299">
        <f>IF('BIFUbC-natural-gas'!D23&gt;0,'E-natural gas'!D71/'BIFUbC-natural-gas'!D23,1)</f>
        <v>1</v>
      </c>
      <c r="E23" s="299">
        <f>IF('BIFUbC-natural-gas'!E23&gt;0,'E-natural gas'!E71/'BIFUbC-natural-gas'!E23,1)</f>
        <v>1</v>
      </c>
      <c r="F23" s="299">
        <f>IF('BIFUbC-natural-gas'!F23&gt;0,'E-natural gas'!F71/'BIFUbC-natural-gas'!F23,1)</f>
        <v>1</v>
      </c>
      <c r="G23" s="299">
        <f>IF('BIFUbC-natural-gas'!G23&gt;0,'E-natural gas'!G71/'BIFUbC-natural-gas'!G23,1)</f>
        <v>1</v>
      </c>
      <c r="H23" s="299">
        <f>IF('BIFUbC-natural-gas'!H23&gt;0,'E-natural gas'!H71/'BIFUbC-natural-gas'!H23,1)</f>
        <v>1</v>
      </c>
      <c r="I23" s="299">
        <f>IF('BIFUbC-natural-gas'!I23&gt;0,'E-natural gas'!I71/'BIFUbC-natural-gas'!I23,1)</f>
        <v>1</v>
      </c>
      <c r="J23" s="299">
        <f>IF('BIFUbC-natural-gas'!J23&gt;0,'E-natural gas'!J71/'BIFUbC-natural-gas'!J23,1)</f>
        <v>1</v>
      </c>
      <c r="K23" s="299">
        <f>IF('BIFUbC-natural-gas'!K23&gt;0,'E-natural gas'!K71/'BIFUbC-natural-gas'!K23,1)</f>
        <v>1</v>
      </c>
      <c r="L23" s="299">
        <f>IF('BIFUbC-natural-gas'!L23&gt;0,'E-natural gas'!L71/'BIFUbC-natural-gas'!L23,1)</f>
        <v>1</v>
      </c>
      <c r="M23" s="299">
        <f>IF('BIFUbC-natural-gas'!M23&gt;0,'E-natural gas'!M71/'BIFUbC-natural-gas'!M23,1)</f>
        <v>1</v>
      </c>
      <c r="N23" s="299">
        <f>IF('BIFUbC-natural-gas'!N23&gt;0,'E-natural gas'!N71/'BIFUbC-natural-gas'!N23,1)</f>
        <v>1</v>
      </c>
      <c r="O23" s="299">
        <f>IF('BIFUbC-natural-gas'!O23&gt;0,'E-natural gas'!O71/'BIFUbC-natural-gas'!O23,1)</f>
        <v>1</v>
      </c>
      <c r="P23" s="299">
        <f>IF('BIFUbC-natural-gas'!P23&gt;0,'E-natural gas'!P71/'BIFUbC-natural-gas'!P23,1)</f>
        <v>1</v>
      </c>
      <c r="Q23" s="299">
        <f>IF('BIFUbC-natural-gas'!Q23&gt;0,'E-natural gas'!Q71/'BIFUbC-natural-gas'!Q23,1)</f>
        <v>1</v>
      </c>
      <c r="R23" s="299">
        <f>IF('BIFUbC-natural-gas'!R23&gt;0,'E-natural gas'!R71/'BIFUbC-natural-gas'!R23,1)</f>
        <v>1</v>
      </c>
      <c r="S23" s="299">
        <f>IF('BIFUbC-natural-gas'!S23&gt;0,'E-natural gas'!S71/'BIFUbC-natural-gas'!S23,1)</f>
        <v>1</v>
      </c>
      <c r="T23" s="299">
        <f>IF('BIFUbC-natural-gas'!T23&gt;0,'E-natural gas'!T71/'BIFUbC-natural-gas'!T23,1)</f>
        <v>1</v>
      </c>
      <c r="U23" s="299">
        <f>IF('BIFUbC-natural-gas'!U23&gt;0,'E-natural gas'!U71/'BIFUbC-natural-gas'!U23,1)</f>
        <v>1</v>
      </c>
      <c r="V23" s="299">
        <f>IF('BIFUbC-natural-gas'!V23&gt;0,'E-natural gas'!V71/'BIFUbC-natural-gas'!V23,1)</f>
        <v>1</v>
      </c>
      <c r="W23" s="299">
        <f>IF('BIFUbC-natural-gas'!W23&gt;0,'E-natural gas'!W71/'BIFUbC-natural-gas'!W23,1)</f>
        <v>1</v>
      </c>
      <c r="X23" s="299">
        <f>IF('BIFUbC-natural-gas'!X23&gt;0,'E-natural gas'!X71/'BIFUbC-natural-gas'!X23,1)</f>
        <v>1</v>
      </c>
      <c r="Y23" s="299">
        <f>IF('BIFUbC-natural-gas'!Y23&gt;0,'E-natural gas'!Y71/'BIFUbC-natural-gas'!Y23,1)</f>
        <v>1</v>
      </c>
      <c r="Z23" s="299">
        <f>IF('BIFUbC-natural-gas'!Z23&gt;0,'E-natural gas'!Z71/'BIFUbC-natural-gas'!Z23,1)</f>
        <v>1</v>
      </c>
      <c r="AA23" s="299">
        <f>IF('BIFUbC-natural-gas'!AA23&gt;0,'E-natural gas'!AA71/'BIFUbC-natural-gas'!AA23,1)</f>
        <v>1</v>
      </c>
      <c r="AB23" s="299">
        <f>IF('BIFUbC-natural-gas'!AB23&gt;0,'E-natural gas'!AB71/'BIFUbC-natural-gas'!AB23,1)</f>
        <v>1</v>
      </c>
      <c r="AC23" s="299">
        <f>IF('BIFUbC-natural-gas'!AC23&gt;0,'E-natural gas'!AC71/'BIFUbC-natural-gas'!AC23,1)</f>
        <v>1</v>
      </c>
      <c r="AD23" s="299">
        <f>IF('BIFUbC-natural-gas'!AD23&gt;0,'E-natural gas'!AD71/'BIFUbC-natural-gas'!AD23,1)</f>
        <v>1</v>
      </c>
      <c r="AE23" s="299">
        <f>IF('BIFUbC-natural-gas'!AE23&gt;0,'E-natural gas'!AE71/'BIFUbC-natural-gas'!AE23,1)</f>
        <v>1</v>
      </c>
      <c r="AF23" s="299">
        <f>IF('BIFUbC-natural-gas'!AF23&gt;0,'E-natural gas'!AF71/'BIFUbC-natural-gas'!AF23,1)</f>
        <v>1</v>
      </c>
      <c r="AG23" s="299">
        <f>IF('BIFUbC-natural-gas'!AG23&gt;0,'E-natural gas'!AG71/'BIFUbC-natural-gas'!AG23,1)</f>
        <v>1</v>
      </c>
      <c r="AH23" s="299">
        <f>IF('BIFUbC-natural-gas'!AH23&gt;0,'E-natural gas'!AH71/'BIFUbC-natural-gas'!AH23,1)</f>
        <v>1</v>
      </c>
      <c r="AI23" s="299">
        <f>IF('BIFUbC-natural-gas'!AI23&gt;0,'E-natural gas'!AI71/'BIFUbC-natural-gas'!AI23,1)</f>
        <v>1</v>
      </c>
      <c r="AJ23" s="299">
        <f>IF('BIFUbC-natural-gas'!AJ23&gt;0,'E-natural gas'!AJ71/'BIFUbC-natural-gas'!AJ23,1)</f>
        <v>1</v>
      </c>
      <c r="AK23" s="299">
        <f>IF('BIFUbC-natural-gas'!AK23&gt;0,'E-natural gas'!AK71/'BIFUbC-natural-gas'!AK23,1)</f>
        <v>1</v>
      </c>
      <c r="AL23" s="299">
        <f>IF('BIFUbC-natural-gas'!AL23&gt;0,'E-natural gas'!AL71/'BIFUbC-natural-gas'!AL23,1)</f>
        <v>1</v>
      </c>
      <c r="AM23" s="299">
        <f>IF('BIFUbC-natural-gas'!AM23&gt;0,'E-natural gas'!AM71/'BIFUbC-natural-gas'!AM23,1)</f>
        <v>1</v>
      </c>
      <c r="AN23" s="299">
        <f>IF('BIFUbC-natural-gas'!AN23&gt;0,'E-natural gas'!AN71/'BIFUbC-natural-gas'!AN23,1)</f>
        <v>1</v>
      </c>
      <c r="AO23" s="299">
        <f>IF('BIFUbC-natural-gas'!AO23&gt;0,'E-natural gas'!AO71/'BIFUbC-natural-gas'!AO23,1)</f>
        <v>1</v>
      </c>
      <c r="AP23" s="299">
        <f>IF('BIFUbC-natural-gas'!AP23&gt;0,'E-natural gas'!AP71/'BIFUbC-natural-gas'!AP23,1)</f>
        <v>1</v>
      </c>
      <c r="AQ23" s="299">
        <f>IF('BIFUbC-natural-gas'!AQ23&gt;0,'E-natural gas'!AQ71/'BIFUbC-natural-gas'!AQ23,1)</f>
        <v>1</v>
      </c>
    </row>
    <row r="24" spans="1:43" x14ac:dyDescent="0.2">
      <c r="A24" s="299" t="s">
        <v>111</v>
      </c>
      <c r="B24" s="299">
        <f>IF('BIFUbC-natural-gas'!B24&gt;0,'E-natural gas'!B72/'BIFUbC-natural-gas'!B24,1)</f>
        <v>0.52134649257695642</v>
      </c>
      <c r="C24" s="299">
        <f>IF('BIFUbC-natural-gas'!C24&gt;0,'E-natural gas'!C72/'BIFUbC-natural-gas'!C24,1)</f>
        <v>0.30652414301511238</v>
      </c>
      <c r="D24" s="299">
        <f>IF('BIFUbC-natural-gas'!D24&gt;0,'E-natural gas'!D72/'BIFUbC-natural-gas'!D24,1)</f>
        <v>0.30628586003673536</v>
      </c>
      <c r="E24" s="299">
        <f>IF('BIFUbC-natural-gas'!E24&gt;0,'E-natural gas'!E72/'BIFUbC-natural-gas'!E24,1)</f>
        <v>0.3096931328384363</v>
      </c>
      <c r="F24" s="299">
        <f>IF('BIFUbC-natural-gas'!F24&gt;0,'E-natural gas'!F72/'BIFUbC-natural-gas'!F24,1)</f>
        <v>0.31509645832048833</v>
      </c>
      <c r="G24" s="299">
        <f>IF('BIFUbC-natural-gas'!G24&gt;0,'E-natural gas'!G72/'BIFUbC-natural-gas'!G24,1)</f>
        <v>0.31490449663923564</v>
      </c>
      <c r="H24" s="299">
        <f>IF('BIFUbC-natural-gas'!H24&gt;0,'E-natural gas'!H72/'BIFUbC-natural-gas'!H24,1)</f>
        <v>0.31460159061876192</v>
      </c>
      <c r="I24" s="299">
        <f>IF('BIFUbC-natural-gas'!I24&gt;0,'E-natural gas'!I72/'BIFUbC-natural-gas'!I24,1)</f>
        <v>0.31531325697498813</v>
      </c>
      <c r="J24" s="299">
        <f>IF('BIFUbC-natural-gas'!J24&gt;0,'E-natural gas'!J72/'BIFUbC-natural-gas'!J24,1)</f>
        <v>0.31488431639586356</v>
      </c>
      <c r="K24" s="299">
        <f>IF('BIFUbC-natural-gas'!K24&gt;0,'E-natural gas'!K72/'BIFUbC-natural-gas'!K24,1)</f>
        <v>0.31456874020632974</v>
      </c>
      <c r="L24" s="299">
        <f>IF('BIFUbC-natural-gas'!L24&gt;0,'E-natural gas'!L72/'BIFUbC-natural-gas'!L24,1)</f>
        <v>0.31381108658752044</v>
      </c>
      <c r="M24" s="299">
        <f>IF('BIFUbC-natural-gas'!M24&gt;0,'E-natural gas'!M72/'BIFUbC-natural-gas'!M24,1)</f>
        <v>0.31278464064366557</v>
      </c>
      <c r="N24" s="299">
        <f>IF('BIFUbC-natural-gas'!N24&gt;0,'E-natural gas'!N72/'BIFUbC-natural-gas'!N24,1)</f>
        <v>0.31245692055499824</v>
      </c>
      <c r="O24" s="299">
        <f>IF('BIFUbC-natural-gas'!O24&gt;0,'E-natural gas'!O72/'BIFUbC-natural-gas'!O24,1)</f>
        <v>0.31212915059739421</v>
      </c>
      <c r="P24" s="299">
        <f>IF('BIFUbC-natural-gas'!P24&gt;0,'E-natural gas'!P72/'BIFUbC-natural-gas'!P24,1)</f>
        <v>0.31180133104691365</v>
      </c>
      <c r="Q24" s="299">
        <f>IF('BIFUbC-natural-gas'!Q24&gt;0,'E-natural gas'!Q72/'BIFUbC-natural-gas'!Q24,1)</f>
        <v>0.31147346218020272</v>
      </c>
      <c r="R24" s="299">
        <f>IF('BIFUbC-natural-gas'!R24&gt;0,'E-natural gas'!R72/'BIFUbC-natural-gas'!R24,1)</f>
        <v>0.31114554427449392</v>
      </c>
      <c r="S24" s="299">
        <f>IF('BIFUbC-natural-gas'!S24&gt;0,'E-natural gas'!S72/'BIFUbC-natural-gas'!S24,1)</f>
        <v>0.31106135024523562</v>
      </c>
      <c r="T24" s="299">
        <f>IF('BIFUbC-natural-gas'!T24&gt;0,'E-natural gas'!T72/'BIFUbC-natural-gas'!T24,1)</f>
        <v>0.31097712905232594</v>
      </c>
      <c r="U24" s="299">
        <f>IF('BIFUbC-natural-gas'!U24&gt;0,'E-natural gas'!U72/'BIFUbC-natural-gas'!U24,1)</f>
        <v>0.3108928806838519</v>
      </c>
      <c r="V24" s="299">
        <f>IF('BIFUbC-natural-gas'!V24&gt;0,'E-natural gas'!V72/'BIFUbC-natural-gas'!V24,1)</f>
        <v>0.31080860512789354</v>
      </c>
      <c r="W24" s="299">
        <f>IF('BIFUbC-natural-gas'!W24&gt;0,'E-natural gas'!W72/'BIFUbC-natural-gas'!W24,1)</f>
        <v>0.31072430237252341</v>
      </c>
      <c r="X24" s="299">
        <f>IF('BIFUbC-natural-gas'!X24&gt;0,'E-natural gas'!X72/'BIFUbC-natural-gas'!X24,1)</f>
        <v>0.31063997240580704</v>
      </c>
      <c r="Y24" s="299">
        <f>IF('BIFUbC-natural-gas'!Y24&gt;0,'E-natural gas'!Y72/'BIFUbC-natural-gas'!Y24,1)</f>
        <v>0.31055561521580277</v>
      </c>
      <c r="Z24" s="299">
        <f>IF('BIFUbC-natural-gas'!Z24&gt;0,'E-natural gas'!Z72/'BIFUbC-natural-gas'!Z24,1)</f>
        <v>0.31047123079056188</v>
      </c>
      <c r="AA24" s="299">
        <f>IF('BIFUbC-natural-gas'!AA24&gt;0,'E-natural gas'!AA72/'BIFUbC-natural-gas'!AA24,1)</f>
        <v>0.31038681911812821</v>
      </c>
      <c r="AB24" s="299">
        <f>IF('BIFUbC-natural-gas'!AB24&gt;0,'E-natural gas'!AB72/'BIFUbC-natural-gas'!AB24,1)</f>
        <v>0.31030238018653861</v>
      </c>
      <c r="AC24" s="299">
        <f>IF('BIFUbC-natural-gas'!AC24&gt;0,'E-natural gas'!AC72/'BIFUbC-natural-gas'!AC24,1)</f>
        <v>0.31021791398382276</v>
      </c>
      <c r="AD24" s="299">
        <f>IF('BIFUbC-natural-gas'!AD24&gt;0,'E-natural gas'!AD72/'BIFUbC-natural-gas'!AD24,1)</f>
        <v>0.31013342049800285</v>
      </c>
      <c r="AE24" s="299">
        <f>IF('BIFUbC-natural-gas'!AE24&gt;0,'E-natural gas'!AE72/'BIFUbC-natural-gas'!AE24,1)</f>
        <v>0.31004889971709437</v>
      </c>
      <c r="AF24" s="299">
        <f>IF('BIFUbC-natural-gas'!AF24&gt;0,'E-natural gas'!AF72/'BIFUbC-natural-gas'!AF24,1)</f>
        <v>0.30996435162910513</v>
      </c>
      <c r="AG24" s="299">
        <f>IF('BIFUbC-natural-gas'!AG24&gt;0,'E-natural gas'!AG72/'BIFUbC-natural-gas'!AG24,1)</f>
        <v>0.30987977622203583</v>
      </c>
      <c r="AH24" s="299">
        <f>IF('BIFUbC-natural-gas'!AH24&gt;0,'E-natural gas'!AH72/'BIFUbC-natural-gas'!AH24,1)</f>
        <v>0.30979517348388014</v>
      </c>
      <c r="AI24" s="299">
        <f>IF('BIFUbC-natural-gas'!AI24&gt;0,'E-natural gas'!AI72/'BIFUbC-natural-gas'!AI24,1)</f>
        <v>0.30971054340262433</v>
      </c>
      <c r="AJ24" s="299">
        <f>IF('BIFUbC-natural-gas'!AJ24&gt;0,'E-natural gas'!AJ72/'BIFUbC-natural-gas'!AJ24,1)</f>
        <v>0.30962588596624752</v>
      </c>
      <c r="AK24" s="299">
        <f>IF('BIFUbC-natural-gas'!AK24&gt;0,'E-natural gas'!AK72/'BIFUbC-natural-gas'!AK24,1)</f>
        <v>0.3095412011627216</v>
      </c>
      <c r="AL24" s="299">
        <f>IF('BIFUbC-natural-gas'!AL24&gt;0,'E-natural gas'!AL72/'BIFUbC-natural-gas'!AL24,1)</f>
        <v>0.30945648898001094</v>
      </c>
      <c r="AM24" s="299">
        <f>IF('BIFUbC-natural-gas'!AM24&gt;0,'E-natural gas'!AM72/'BIFUbC-natural-gas'!AM24,1)</f>
        <v>0.30937174940607304</v>
      </c>
      <c r="AN24" s="299">
        <f>IF('BIFUbC-natural-gas'!AN24&gt;0,'E-natural gas'!AN72/'BIFUbC-natural-gas'!AN24,1)</f>
        <v>0.30928698242885816</v>
      </c>
      <c r="AO24" s="299">
        <f>IF('BIFUbC-natural-gas'!AO24&gt;0,'E-natural gas'!AO72/'BIFUbC-natural-gas'!AO24,1)</f>
        <v>0.30920218803630889</v>
      </c>
      <c r="AP24" s="299">
        <f>IF('BIFUbC-natural-gas'!AP24&gt;0,'E-natural gas'!AP72/'BIFUbC-natural-gas'!AP24,1)</f>
        <v>0.30911736621636104</v>
      </c>
      <c r="AQ24" s="299">
        <f>IF('BIFUbC-natural-gas'!AQ24&gt;0,'E-natural gas'!AQ72/'BIFUbC-natural-gas'!AQ24,1)</f>
        <v>0.30901471479588694</v>
      </c>
    </row>
    <row r="25" spans="1:43" x14ac:dyDescent="0.2">
      <c r="A25" s="299" t="s">
        <v>112</v>
      </c>
      <c r="B25" s="299">
        <f>IF('BIFUbC-natural-gas'!B25&gt;0,'E-natural gas'!B73/'BIFUbC-natural-gas'!B25,1)</f>
        <v>1</v>
      </c>
      <c r="C25" s="299">
        <f>IF('BIFUbC-natural-gas'!C25&gt;0,'E-natural gas'!C73/'BIFUbC-natural-gas'!C25,1)</f>
        <v>1</v>
      </c>
      <c r="D25" s="299">
        <f>IF('BIFUbC-natural-gas'!D25&gt;0,'E-natural gas'!D73/'BIFUbC-natural-gas'!D25,1)</f>
        <v>1</v>
      </c>
      <c r="E25" s="299">
        <f>IF('BIFUbC-natural-gas'!E25&gt;0,'E-natural gas'!E73/'BIFUbC-natural-gas'!E25,1)</f>
        <v>1</v>
      </c>
      <c r="F25" s="299">
        <f>IF('BIFUbC-natural-gas'!F25&gt;0,'E-natural gas'!F73/'BIFUbC-natural-gas'!F25,1)</f>
        <v>1</v>
      </c>
      <c r="G25" s="299">
        <f>IF('BIFUbC-natural-gas'!G25&gt;0,'E-natural gas'!G73/'BIFUbC-natural-gas'!G25,1)</f>
        <v>1</v>
      </c>
      <c r="H25" s="299">
        <f>IF('BIFUbC-natural-gas'!H25&gt;0,'E-natural gas'!H73/'BIFUbC-natural-gas'!H25,1)</f>
        <v>1</v>
      </c>
      <c r="I25" s="299">
        <f>IF('BIFUbC-natural-gas'!I25&gt;0,'E-natural gas'!I73/'BIFUbC-natural-gas'!I25,1)</f>
        <v>1</v>
      </c>
      <c r="J25" s="299">
        <f>IF('BIFUbC-natural-gas'!J25&gt;0,'E-natural gas'!J73/'BIFUbC-natural-gas'!J25,1)</f>
        <v>1</v>
      </c>
      <c r="K25" s="299">
        <f>IF('BIFUbC-natural-gas'!K25&gt;0,'E-natural gas'!K73/'BIFUbC-natural-gas'!K25,1)</f>
        <v>1</v>
      </c>
      <c r="L25" s="299">
        <f>IF('BIFUbC-natural-gas'!L25&gt;0,'E-natural gas'!L73/'BIFUbC-natural-gas'!L25,1)</f>
        <v>1</v>
      </c>
      <c r="M25" s="299">
        <f>IF('BIFUbC-natural-gas'!M25&gt;0,'E-natural gas'!M73/'BIFUbC-natural-gas'!M25,1)</f>
        <v>1</v>
      </c>
      <c r="N25" s="299">
        <f>IF('BIFUbC-natural-gas'!N25&gt;0,'E-natural gas'!N73/'BIFUbC-natural-gas'!N25,1)</f>
        <v>1</v>
      </c>
      <c r="O25" s="299">
        <f>IF('BIFUbC-natural-gas'!O25&gt;0,'E-natural gas'!O73/'BIFUbC-natural-gas'!O25,1)</f>
        <v>1</v>
      </c>
      <c r="P25" s="299">
        <f>IF('BIFUbC-natural-gas'!P25&gt;0,'E-natural gas'!P73/'BIFUbC-natural-gas'!P25,1)</f>
        <v>1</v>
      </c>
      <c r="Q25" s="299">
        <f>IF('BIFUbC-natural-gas'!Q25&gt;0,'E-natural gas'!Q73/'BIFUbC-natural-gas'!Q25,1)</f>
        <v>1</v>
      </c>
      <c r="R25" s="299">
        <f>IF('BIFUbC-natural-gas'!R25&gt;0,'E-natural gas'!R73/'BIFUbC-natural-gas'!R25,1)</f>
        <v>1</v>
      </c>
      <c r="S25" s="299">
        <f>IF('BIFUbC-natural-gas'!S25&gt;0,'E-natural gas'!S73/'BIFUbC-natural-gas'!S25,1)</f>
        <v>1</v>
      </c>
      <c r="T25" s="299">
        <f>IF('BIFUbC-natural-gas'!T25&gt;0,'E-natural gas'!T73/'BIFUbC-natural-gas'!T25,1)</f>
        <v>1</v>
      </c>
      <c r="U25" s="299">
        <f>IF('BIFUbC-natural-gas'!U25&gt;0,'E-natural gas'!U73/'BIFUbC-natural-gas'!U25,1)</f>
        <v>1</v>
      </c>
      <c r="V25" s="299">
        <f>IF('BIFUbC-natural-gas'!V25&gt;0,'E-natural gas'!V73/'BIFUbC-natural-gas'!V25,1)</f>
        <v>1</v>
      </c>
      <c r="W25" s="299">
        <f>IF('BIFUbC-natural-gas'!W25&gt;0,'E-natural gas'!W73/'BIFUbC-natural-gas'!W25,1)</f>
        <v>1</v>
      </c>
      <c r="X25" s="299">
        <f>IF('BIFUbC-natural-gas'!X25&gt;0,'E-natural gas'!X73/'BIFUbC-natural-gas'!X25,1)</f>
        <v>1</v>
      </c>
      <c r="Y25" s="299">
        <f>IF('BIFUbC-natural-gas'!Y25&gt;0,'E-natural gas'!Y73/'BIFUbC-natural-gas'!Y25,1)</f>
        <v>1</v>
      </c>
      <c r="Z25" s="299">
        <f>IF('BIFUbC-natural-gas'!Z25&gt;0,'E-natural gas'!Z73/'BIFUbC-natural-gas'!Z25,1)</f>
        <v>1</v>
      </c>
      <c r="AA25" s="299">
        <f>IF('BIFUbC-natural-gas'!AA25&gt;0,'E-natural gas'!AA73/'BIFUbC-natural-gas'!AA25,1)</f>
        <v>1</v>
      </c>
      <c r="AB25" s="299">
        <f>IF('BIFUbC-natural-gas'!AB25&gt;0,'E-natural gas'!AB73/'BIFUbC-natural-gas'!AB25,1)</f>
        <v>1</v>
      </c>
      <c r="AC25" s="299">
        <f>IF('BIFUbC-natural-gas'!AC25&gt;0,'E-natural gas'!AC73/'BIFUbC-natural-gas'!AC25,1)</f>
        <v>1</v>
      </c>
      <c r="AD25" s="299">
        <f>IF('BIFUbC-natural-gas'!AD25&gt;0,'E-natural gas'!AD73/'BIFUbC-natural-gas'!AD25,1)</f>
        <v>1</v>
      </c>
      <c r="AE25" s="299">
        <f>IF('BIFUbC-natural-gas'!AE25&gt;0,'E-natural gas'!AE73/'BIFUbC-natural-gas'!AE25,1)</f>
        <v>1</v>
      </c>
      <c r="AF25" s="299">
        <f>IF('BIFUbC-natural-gas'!AF25&gt;0,'E-natural gas'!AF73/'BIFUbC-natural-gas'!AF25,1)</f>
        <v>1</v>
      </c>
      <c r="AG25" s="299">
        <f>IF('BIFUbC-natural-gas'!AG25&gt;0,'E-natural gas'!AG73/'BIFUbC-natural-gas'!AG25,1)</f>
        <v>1</v>
      </c>
      <c r="AH25" s="299">
        <f>IF('BIFUbC-natural-gas'!AH25&gt;0,'E-natural gas'!AH73/'BIFUbC-natural-gas'!AH25,1)</f>
        <v>1</v>
      </c>
      <c r="AI25" s="299">
        <f>IF('BIFUbC-natural-gas'!AI25&gt;0,'E-natural gas'!AI73/'BIFUbC-natural-gas'!AI25,1)</f>
        <v>1</v>
      </c>
      <c r="AJ25" s="299">
        <f>IF('BIFUbC-natural-gas'!AJ25&gt;0,'E-natural gas'!AJ73/'BIFUbC-natural-gas'!AJ25,1)</f>
        <v>1</v>
      </c>
      <c r="AK25" s="299">
        <f>IF('BIFUbC-natural-gas'!AK25&gt;0,'E-natural gas'!AK73/'BIFUbC-natural-gas'!AK25,1)</f>
        <v>1</v>
      </c>
      <c r="AL25" s="299">
        <f>IF('BIFUbC-natural-gas'!AL25&gt;0,'E-natural gas'!AL73/'BIFUbC-natural-gas'!AL25,1)</f>
        <v>1</v>
      </c>
      <c r="AM25" s="299">
        <f>IF('BIFUbC-natural-gas'!AM25&gt;0,'E-natural gas'!AM73/'BIFUbC-natural-gas'!AM25,1)</f>
        <v>1</v>
      </c>
      <c r="AN25" s="299">
        <f>IF('BIFUbC-natural-gas'!AN25&gt;0,'E-natural gas'!AN73/'BIFUbC-natural-gas'!AN25,1)</f>
        <v>1</v>
      </c>
      <c r="AO25" s="299">
        <f>IF('BIFUbC-natural-gas'!AO25&gt;0,'E-natural gas'!AO73/'BIFUbC-natural-gas'!AO25,1)</f>
        <v>1</v>
      </c>
      <c r="AP25" s="299">
        <f>IF('BIFUbC-natural-gas'!AP25&gt;0,'E-natural gas'!AP73/'BIFUbC-natural-gas'!AP25,1)</f>
        <v>1</v>
      </c>
      <c r="AQ25" s="299">
        <f>IF('BIFUbC-natural-gas'!AQ25&gt;0,'E-natural gas'!AQ73/'BIFUbC-natural-gas'!AQ25,1)</f>
        <v>1</v>
      </c>
    </row>
    <row r="26" spans="1:43" x14ac:dyDescent="0.2">
      <c r="A26" s="299" t="s">
        <v>113</v>
      </c>
      <c r="B26" s="299">
        <f>IF('BIFUbC-natural-gas'!B26&gt;0,'E-natural gas'!B74/'BIFUbC-natural-gas'!B26,1)</f>
        <v>1</v>
      </c>
      <c r="C26" s="299">
        <f>IF('BIFUbC-natural-gas'!C26&gt;0,'E-natural gas'!C74/'BIFUbC-natural-gas'!C26,1)</f>
        <v>1</v>
      </c>
      <c r="D26" s="299">
        <f>IF('BIFUbC-natural-gas'!D26&gt;0,'E-natural gas'!D74/'BIFUbC-natural-gas'!D26,1)</f>
        <v>1</v>
      </c>
      <c r="E26" s="299">
        <f>IF('BIFUbC-natural-gas'!E26&gt;0,'E-natural gas'!E74/'BIFUbC-natural-gas'!E26,1)</f>
        <v>1</v>
      </c>
      <c r="F26" s="299">
        <f>IF('BIFUbC-natural-gas'!F26&gt;0,'E-natural gas'!F74/'BIFUbC-natural-gas'!F26,1)</f>
        <v>1</v>
      </c>
      <c r="G26" s="299">
        <f>IF('BIFUbC-natural-gas'!G26&gt;0,'E-natural gas'!G74/'BIFUbC-natural-gas'!G26,1)</f>
        <v>1</v>
      </c>
      <c r="H26" s="299">
        <f>IF('BIFUbC-natural-gas'!H26&gt;0,'E-natural gas'!H74/'BIFUbC-natural-gas'!H26,1)</f>
        <v>1</v>
      </c>
      <c r="I26" s="299">
        <f>IF('BIFUbC-natural-gas'!I26&gt;0,'E-natural gas'!I74/'BIFUbC-natural-gas'!I26,1)</f>
        <v>1</v>
      </c>
      <c r="J26" s="299">
        <f>IF('BIFUbC-natural-gas'!J26&gt;0,'E-natural gas'!J74/'BIFUbC-natural-gas'!J26,1)</f>
        <v>1</v>
      </c>
      <c r="K26" s="299">
        <f>IF('BIFUbC-natural-gas'!K26&gt;0,'E-natural gas'!K74/'BIFUbC-natural-gas'!K26,1)</f>
        <v>1</v>
      </c>
      <c r="L26" s="299">
        <f>IF('BIFUbC-natural-gas'!L26&gt;0,'E-natural gas'!L74/'BIFUbC-natural-gas'!L26,1)</f>
        <v>1</v>
      </c>
      <c r="M26" s="299">
        <f>IF('BIFUbC-natural-gas'!M26&gt;0,'E-natural gas'!M74/'BIFUbC-natural-gas'!M26,1)</f>
        <v>1</v>
      </c>
      <c r="N26" s="299">
        <f>IF('BIFUbC-natural-gas'!N26&gt;0,'E-natural gas'!N74/'BIFUbC-natural-gas'!N26,1)</f>
        <v>1</v>
      </c>
      <c r="O26" s="299">
        <f>IF('BIFUbC-natural-gas'!O26&gt;0,'E-natural gas'!O74/'BIFUbC-natural-gas'!O26,1)</f>
        <v>1</v>
      </c>
      <c r="P26" s="299">
        <f>IF('BIFUbC-natural-gas'!P26&gt;0,'E-natural gas'!P74/'BIFUbC-natural-gas'!P26,1)</f>
        <v>1</v>
      </c>
      <c r="Q26" s="299">
        <f>IF('BIFUbC-natural-gas'!Q26&gt;0,'E-natural gas'!Q74/'BIFUbC-natural-gas'!Q26,1)</f>
        <v>1</v>
      </c>
      <c r="R26" s="299">
        <f>IF('BIFUbC-natural-gas'!R26&gt;0,'E-natural gas'!R74/'BIFUbC-natural-gas'!R26,1)</f>
        <v>1</v>
      </c>
      <c r="S26" s="299">
        <f>IF('BIFUbC-natural-gas'!S26&gt;0,'E-natural gas'!S74/'BIFUbC-natural-gas'!S26,1)</f>
        <v>1</v>
      </c>
      <c r="T26" s="299">
        <f>IF('BIFUbC-natural-gas'!T26&gt;0,'E-natural gas'!T74/'BIFUbC-natural-gas'!T26,1)</f>
        <v>1</v>
      </c>
      <c r="U26" s="299">
        <f>IF('BIFUbC-natural-gas'!U26&gt;0,'E-natural gas'!U74/'BIFUbC-natural-gas'!U26,1)</f>
        <v>1</v>
      </c>
      <c r="V26" s="299">
        <f>IF('BIFUbC-natural-gas'!V26&gt;0,'E-natural gas'!V74/'BIFUbC-natural-gas'!V26,1)</f>
        <v>1</v>
      </c>
      <c r="W26" s="299">
        <f>IF('BIFUbC-natural-gas'!W26&gt;0,'E-natural gas'!W74/'BIFUbC-natural-gas'!W26,1)</f>
        <v>1</v>
      </c>
      <c r="X26" s="299">
        <f>IF('BIFUbC-natural-gas'!X26&gt;0,'E-natural gas'!X74/'BIFUbC-natural-gas'!X26,1)</f>
        <v>1</v>
      </c>
      <c r="Y26" s="299">
        <f>IF('BIFUbC-natural-gas'!Y26&gt;0,'E-natural gas'!Y74/'BIFUbC-natural-gas'!Y26,1)</f>
        <v>1</v>
      </c>
      <c r="Z26" s="299">
        <f>IF('BIFUbC-natural-gas'!Z26&gt;0,'E-natural gas'!Z74/'BIFUbC-natural-gas'!Z26,1)</f>
        <v>1</v>
      </c>
      <c r="AA26" s="299">
        <f>IF('BIFUbC-natural-gas'!AA26&gt;0,'E-natural gas'!AA74/'BIFUbC-natural-gas'!AA26,1)</f>
        <v>1</v>
      </c>
      <c r="AB26" s="299">
        <f>IF('BIFUbC-natural-gas'!AB26&gt;0,'E-natural gas'!AB74/'BIFUbC-natural-gas'!AB26,1)</f>
        <v>1</v>
      </c>
      <c r="AC26" s="299">
        <f>IF('BIFUbC-natural-gas'!AC26&gt;0,'E-natural gas'!AC74/'BIFUbC-natural-gas'!AC26,1)</f>
        <v>1</v>
      </c>
      <c r="AD26" s="299">
        <f>IF('BIFUbC-natural-gas'!AD26&gt;0,'E-natural gas'!AD74/'BIFUbC-natural-gas'!AD26,1)</f>
        <v>1</v>
      </c>
      <c r="AE26" s="299">
        <f>IF('BIFUbC-natural-gas'!AE26&gt;0,'E-natural gas'!AE74/'BIFUbC-natural-gas'!AE26,1)</f>
        <v>1</v>
      </c>
      <c r="AF26" s="299">
        <f>IF('BIFUbC-natural-gas'!AF26&gt;0,'E-natural gas'!AF74/'BIFUbC-natural-gas'!AF26,1)</f>
        <v>1</v>
      </c>
      <c r="AG26" s="299">
        <f>IF('BIFUbC-natural-gas'!AG26&gt;0,'E-natural gas'!AG74/'BIFUbC-natural-gas'!AG26,1)</f>
        <v>1</v>
      </c>
      <c r="AH26" s="299">
        <f>IF('BIFUbC-natural-gas'!AH26&gt;0,'E-natural gas'!AH74/'BIFUbC-natural-gas'!AH26,1)</f>
        <v>1</v>
      </c>
      <c r="AI26" s="299">
        <f>IF('BIFUbC-natural-gas'!AI26&gt;0,'E-natural gas'!AI74/'BIFUbC-natural-gas'!AI26,1)</f>
        <v>1</v>
      </c>
      <c r="AJ26" s="299">
        <f>IF('BIFUbC-natural-gas'!AJ26&gt;0,'E-natural gas'!AJ74/'BIFUbC-natural-gas'!AJ26,1)</f>
        <v>1</v>
      </c>
      <c r="AK26" s="299">
        <f>IF('BIFUbC-natural-gas'!AK26&gt;0,'E-natural gas'!AK74/'BIFUbC-natural-gas'!AK26,1)</f>
        <v>1</v>
      </c>
      <c r="AL26" s="299">
        <f>IF('BIFUbC-natural-gas'!AL26&gt;0,'E-natural gas'!AL74/'BIFUbC-natural-gas'!AL26,1)</f>
        <v>1</v>
      </c>
      <c r="AM26" s="299">
        <f>IF('BIFUbC-natural-gas'!AM26&gt;0,'E-natural gas'!AM74/'BIFUbC-natural-gas'!AM26,1)</f>
        <v>1</v>
      </c>
      <c r="AN26" s="299">
        <f>IF('BIFUbC-natural-gas'!AN26&gt;0,'E-natural gas'!AN74/'BIFUbC-natural-gas'!AN26,1)</f>
        <v>1</v>
      </c>
      <c r="AO26" s="299">
        <f>IF('BIFUbC-natural-gas'!AO26&gt;0,'E-natural gas'!AO74/'BIFUbC-natural-gas'!AO26,1)</f>
        <v>1</v>
      </c>
      <c r="AP26" s="299">
        <f>IF('BIFUbC-natural-gas'!AP26&gt;0,'E-natural gas'!AP74/'BIFUbC-natural-gas'!AP26,1)</f>
        <v>1</v>
      </c>
      <c r="AQ26" s="299">
        <f>IF('BIFUbC-natural-gas'!AQ26&gt;0,'E-natural gas'!AQ74/'BIFUbC-natural-gas'!AQ26,1)</f>
        <v>1</v>
      </c>
    </row>
  </sheetData>
  <phoneticPr fontId="3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EBDB-CEF2-4735-8CD7-8CDE7C49A678}">
  <sheetPr codeName="Sheet52"/>
  <dimension ref="A1:AQ26"/>
  <sheetViews>
    <sheetView workbookViewId="0"/>
  </sheetViews>
  <sheetFormatPr defaultColWidth="9" defaultRowHeight="12.75" x14ac:dyDescent="0.2"/>
  <cols>
    <col min="1" max="1" width="26.625" style="299" customWidth="1"/>
    <col min="2" max="16384" width="9" style="299"/>
  </cols>
  <sheetData>
    <row r="1" spans="1:43" x14ac:dyDescent="0.2">
      <c r="A1" s="299" t="s">
        <v>362</v>
      </c>
      <c r="B1" s="299">
        <v>2019</v>
      </c>
      <c r="C1" s="299">
        <v>2020</v>
      </c>
      <c r="D1" s="299">
        <v>2021</v>
      </c>
      <c r="E1" s="299">
        <v>2022</v>
      </c>
      <c r="F1" s="299">
        <v>2023</v>
      </c>
      <c r="G1" s="299">
        <v>2024</v>
      </c>
      <c r="H1" s="299">
        <v>2025</v>
      </c>
      <c r="I1" s="299">
        <v>2026</v>
      </c>
      <c r="J1" s="299">
        <v>2027</v>
      </c>
      <c r="K1" s="299">
        <v>2028</v>
      </c>
      <c r="L1" s="299">
        <v>2029</v>
      </c>
      <c r="M1" s="299">
        <v>2030</v>
      </c>
      <c r="N1" s="299">
        <v>2031</v>
      </c>
      <c r="O1" s="299">
        <v>2032</v>
      </c>
      <c r="P1" s="299">
        <v>2033</v>
      </c>
      <c r="Q1" s="299">
        <v>2034</v>
      </c>
      <c r="R1" s="299">
        <v>2035</v>
      </c>
      <c r="S1" s="299">
        <v>2036</v>
      </c>
      <c r="T1" s="299">
        <v>2037</v>
      </c>
      <c r="U1" s="299">
        <v>2038</v>
      </c>
      <c r="V1" s="299">
        <v>2039</v>
      </c>
      <c r="W1" s="299">
        <v>2040</v>
      </c>
      <c r="X1" s="299">
        <v>2041</v>
      </c>
      <c r="Y1" s="299">
        <v>2042</v>
      </c>
      <c r="Z1" s="299">
        <v>2043</v>
      </c>
      <c r="AA1" s="299">
        <v>2044</v>
      </c>
      <c r="AB1" s="299">
        <v>2045</v>
      </c>
      <c r="AC1" s="299">
        <v>2046</v>
      </c>
      <c r="AD1" s="299">
        <v>2047</v>
      </c>
      <c r="AE1" s="299">
        <v>2048</v>
      </c>
      <c r="AF1" s="299">
        <v>2049</v>
      </c>
      <c r="AG1" s="299">
        <v>2050</v>
      </c>
      <c r="AH1" s="299">
        <v>2051</v>
      </c>
      <c r="AI1" s="299">
        <v>2052</v>
      </c>
      <c r="AJ1" s="299">
        <v>2053</v>
      </c>
      <c r="AK1" s="299">
        <v>2054</v>
      </c>
      <c r="AL1" s="299">
        <v>2055</v>
      </c>
      <c r="AM1" s="299">
        <v>2056</v>
      </c>
      <c r="AN1" s="299">
        <v>2057</v>
      </c>
      <c r="AO1" s="299">
        <v>2058</v>
      </c>
      <c r="AP1" s="299">
        <v>2059</v>
      </c>
      <c r="AQ1" s="299">
        <v>2060</v>
      </c>
    </row>
    <row r="2" spans="1:43" x14ac:dyDescent="0.2">
      <c r="A2" s="299" t="s">
        <v>89</v>
      </c>
      <c r="B2" s="299">
        <f>IF('BIFUbC-electricity'!B2&gt;0,'E-electricity'!B50/'BIFUbC-electricity'!B2,1)</f>
        <v>1</v>
      </c>
      <c r="C2" s="299">
        <f>IF('BIFUbC-electricity'!C2&gt;0,'E-electricity'!C50/'BIFUbC-electricity'!C2,1)</f>
        <v>1</v>
      </c>
      <c r="D2" s="299">
        <f>IF('BIFUbC-electricity'!D2&gt;0,'E-electricity'!D50/'BIFUbC-electricity'!D2,1)</f>
        <v>1</v>
      </c>
      <c r="E2" s="299">
        <f>IF('BIFUbC-electricity'!E2&gt;0,'E-electricity'!E50/'BIFUbC-electricity'!E2,1)</f>
        <v>1</v>
      </c>
      <c r="F2" s="299">
        <f>IF('BIFUbC-electricity'!F2&gt;0,'E-electricity'!F50/'BIFUbC-electricity'!F2,1)</f>
        <v>1</v>
      </c>
      <c r="G2" s="299">
        <f>IF('BIFUbC-electricity'!G2&gt;0,'E-electricity'!G50/'BIFUbC-electricity'!G2,1)</f>
        <v>1</v>
      </c>
      <c r="H2" s="299">
        <f>IF('BIFUbC-electricity'!H2&gt;0,'E-electricity'!H50/'BIFUbC-electricity'!H2,1)</f>
        <v>1</v>
      </c>
      <c r="I2" s="299">
        <f>IF('BIFUbC-electricity'!I2&gt;0,'E-electricity'!I50/'BIFUbC-electricity'!I2,1)</f>
        <v>1</v>
      </c>
      <c r="J2" s="299">
        <f>IF('BIFUbC-electricity'!J2&gt;0,'E-electricity'!J50/'BIFUbC-electricity'!J2,1)</f>
        <v>1</v>
      </c>
      <c r="K2" s="299">
        <f>IF('BIFUbC-electricity'!K2&gt;0,'E-electricity'!K50/'BIFUbC-electricity'!K2,1)</f>
        <v>1</v>
      </c>
      <c r="L2" s="299">
        <f>IF('BIFUbC-electricity'!L2&gt;0,'E-electricity'!L50/'BIFUbC-electricity'!L2,1)</f>
        <v>1</v>
      </c>
      <c r="M2" s="299">
        <f>IF('BIFUbC-electricity'!M2&gt;0,'E-electricity'!M50/'BIFUbC-electricity'!M2,1)</f>
        <v>1</v>
      </c>
      <c r="N2" s="299">
        <f>IF('BIFUbC-electricity'!N2&gt;0,'E-electricity'!N50/'BIFUbC-electricity'!N2,1)</f>
        <v>1</v>
      </c>
      <c r="O2" s="299">
        <f>IF('BIFUbC-electricity'!O2&gt;0,'E-electricity'!O50/'BIFUbC-electricity'!O2,1)</f>
        <v>1</v>
      </c>
      <c r="P2" s="299">
        <f>IF('BIFUbC-electricity'!P2&gt;0,'E-electricity'!P50/'BIFUbC-electricity'!P2,1)</f>
        <v>1</v>
      </c>
      <c r="Q2" s="299">
        <f>IF('BIFUbC-electricity'!Q2&gt;0,'E-electricity'!Q50/'BIFUbC-electricity'!Q2,1)</f>
        <v>1</v>
      </c>
      <c r="R2" s="299">
        <f>IF('BIFUbC-electricity'!R2&gt;0,'E-electricity'!R50/'BIFUbC-electricity'!R2,1)</f>
        <v>1</v>
      </c>
      <c r="S2" s="299">
        <f>IF('BIFUbC-electricity'!S2&gt;0,'E-electricity'!S50/'BIFUbC-electricity'!S2,1)</f>
        <v>1</v>
      </c>
      <c r="T2" s="299">
        <f>IF('BIFUbC-electricity'!T2&gt;0,'E-electricity'!T50/'BIFUbC-electricity'!T2,1)</f>
        <v>1</v>
      </c>
      <c r="U2" s="299">
        <f>IF('BIFUbC-electricity'!U2&gt;0,'E-electricity'!U50/'BIFUbC-electricity'!U2,1)</f>
        <v>1</v>
      </c>
      <c r="V2" s="299">
        <f>IF('BIFUbC-electricity'!V2&gt;0,'E-electricity'!V50/'BIFUbC-electricity'!V2,1)</f>
        <v>1</v>
      </c>
      <c r="W2" s="299">
        <f>IF('BIFUbC-electricity'!W2&gt;0,'E-electricity'!W50/'BIFUbC-electricity'!W2,1)</f>
        <v>1</v>
      </c>
      <c r="X2" s="299">
        <f>IF('BIFUbC-electricity'!X2&gt;0,'E-electricity'!X50/'BIFUbC-electricity'!X2,1)</f>
        <v>1</v>
      </c>
      <c r="Y2" s="299">
        <f>IF('BIFUbC-electricity'!Y2&gt;0,'E-electricity'!Y50/'BIFUbC-electricity'!Y2,1)</f>
        <v>1</v>
      </c>
      <c r="Z2" s="299">
        <f>IF('BIFUbC-electricity'!Z2&gt;0,'E-electricity'!Z50/'BIFUbC-electricity'!Z2,1)</f>
        <v>1</v>
      </c>
      <c r="AA2" s="299">
        <f>IF('BIFUbC-electricity'!AA2&gt;0,'E-electricity'!AA50/'BIFUbC-electricity'!AA2,1)</f>
        <v>1</v>
      </c>
      <c r="AB2" s="299">
        <f>IF('BIFUbC-electricity'!AB2&gt;0,'E-electricity'!AB50/'BIFUbC-electricity'!AB2,1)</f>
        <v>1</v>
      </c>
      <c r="AC2" s="299">
        <f>IF('BIFUbC-electricity'!AC2&gt;0,'E-electricity'!AC50/'BIFUbC-electricity'!AC2,1)</f>
        <v>1</v>
      </c>
      <c r="AD2" s="299">
        <f>IF('BIFUbC-electricity'!AD2&gt;0,'E-electricity'!AD50/'BIFUbC-electricity'!AD2,1)</f>
        <v>1</v>
      </c>
      <c r="AE2" s="299">
        <f>IF('BIFUbC-electricity'!AE2&gt;0,'E-electricity'!AE50/'BIFUbC-electricity'!AE2,1)</f>
        <v>1</v>
      </c>
      <c r="AF2" s="299">
        <f>IF('BIFUbC-electricity'!AF2&gt;0,'E-electricity'!AF50/'BIFUbC-electricity'!AF2,1)</f>
        <v>1</v>
      </c>
      <c r="AG2" s="299">
        <f>IF('BIFUbC-electricity'!AG2&gt;0,'E-electricity'!AG50/'BIFUbC-electricity'!AG2,1)</f>
        <v>1</v>
      </c>
      <c r="AH2" s="299">
        <f>IF('BIFUbC-electricity'!AH2&gt;0,'E-electricity'!AH50/'BIFUbC-electricity'!AH2,1)</f>
        <v>1</v>
      </c>
      <c r="AI2" s="299">
        <f>IF('BIFUbC-electricity'!AI2&gt;0,'E-electricity'!AI50/'BIFUbC-electricity'!AI2,1)</f>
        <v>1</v>
      </c>
      <c r="AJ2" s="299">
        <f>IF('BIFUbC-electricity'!AJ2&gt;0,'E-electricity'!AJ50/'BIFUbC-electricity'!AJ2,1)</f>
        <v>1</v>
      </c>
      <c r="AK2" s="299">
        <f>IF('BIFUbC-electricity'!AK2&gt;0,'E-electricity'!AK50/'BIFUbC-electricity'!AK2,1)</f>
        <v>1</v>
      </c>
      <c r="AL2" s="299">
        <f>IF('BIFUbC-electricity'!AL2&gt;0,'E-electricity'!AL50/'BIFUbC-electricity'!AL2,1)</f>
        <v>1</v>
      </c>
      <c r="AM2" s="299">
        <f>IF('BIFUbC-electricity'!AM2&gt;0,'E-electricity'!AM50/'BIFUbC-electricity'!AM2,1)</f>
        <v>1</v>
      </c>
      <c r="AN2" s="299">
        <f>IF('BIFUbC-electricity'!AN2&gt;0,'E-electricity'!AN50/'BIFUbC-electricity'!AN2,1)</f>
        <v>1</v>
      </c>
      <c r="AO2" s="299">
        <f>IF('BIFUbC-electricity'!AO2&gt;0,'E-electricity'!AO50/'BIFUbC-electricity'!AO2,1)</f>
        <v>1</v>
      </c>
      <c r="AP2" s="299">
        <f>IF('BIFUbC-electricity'!AP2&gt;0,'E-electricity'!AP50/'BIFUbC-electricity'!AP2,1)</f>
        <v>1</v>
      </c>
      <c r="AQ2" s="299">
        <f>IF('BIFUbC-electricity'!AQ2&gt;0,'E-electricity'!AQ50/'BIFUbC-electricity'!AQ2,1)</f>
        <v>1</v>
      </c>
    </row>
    <row r="3" spans="1:43" x14ac:dyDescent="0.2">
      <c r="A3" s="299" t="s">
        <v>90</v>
      </c>
      <c r="B3" s="299">
        <f>IF('BIFUbC-electricity'!B3&gt;0,'E-electricity'!B51/'BIFUbC-electricity'!B3,1)</f>
        <v>1</v>
      </c>
      <c r="C3" s="299">
        <f>IF('BIFUbC-electricity'!C3&gt;0,'E-electricity'!C51/'BIFUbC-electricity'!C3,1)</f>
        <v>1</v>
      </c>
      <c r="D3" s="299">
        <f>IF('BIFUbC-electricity'!D3&gt;0,'E-electricity'!D51/'BIFUbC-electricity'!D3,1)</f>
        <v>1</v>
      </c>
      <c r="E3" s="299">
        <f>IF('BIFUbC-electricity'!E3&gt;0,'E-electricity'!E51/'BIFUbC-electricity'!E3,1)</f>
        <v>1</v>
      </c>
      <c r="F3" s="299">
        <f>IF('BIFUbC-electricity'!F3&gt;0,'E-electricity'!F51/'BIFUbC-electricity'!F3,1)</f>
        <v>1</v>
      </c>
      <c r="G3" s="299">
        <f>IF('BIFUbC-electricity'!G3&gt;0,'E-electricity'!G51/'BIFUbC-electricity'!G3,1)</f>
        <v>1</v>
      </c>
      <c r="H3" s="299">
        <f>IF('BIFUbC-electricity'!H3&gt;0,'E-electricity'!H51/'BIFUbC-electricity'!H3,1)</f>
        <v>1</v>
      </c>
      <c r="I3" s="299">
        <f>IF('BIFUbC-electricity'!I3&gt;0,'E-electricity'!I51/'BIFUbC-electricity'!I3,1)</f>
        <v>1</v>
      </c>
      <c r="J3" s="299">
        <f>IF('BIFUbC-electricity'!J3&gt;0,'E-electricity'!J51/'BIFUbC-electricity'!J3,1)</f>
        <v>1</v>
      </c>
      <c r="K3" s="299">
        <f>IF('BIFUbC-electricity'!K3&gt;0,'E-electricity'!K51/'BIFUbC-electricity'!K3,1)</f>
        <v>1</v>
      </c>
      <c r="L3" s="299">
        <f>IF('BIFUbC-electricity'!L3&gt;0,'E-electricity'!L51/'BIFUbC-electricity'!L3,1)</f>
        <v>1</v>
      </c>
      <c r="M3" s="299">
        <f>IF('BIFUbC-electricity'!M3&gt;0,'E-electricity'!M51/'BIFUbC-electricity'!M3,1)</f>
        <v>1</v>
      </c>
      <c r="N3" s="299">
        <f>IF('BIFUbC-electricity'!N3&gt;0,'E-electricity'!N51/'BIFUbC-electricity'!N3,1)</f>
        <v>1</v>
      </c>
      <c r="O3" s="299">
        <f>IF('BIFUbC-electricity'!O3&gt;0,'E-electricity'!O51/'BIFUbC-electricity'!O3,1)</f>
        <v>1</v>
      </c>
      <c r="P3" s="299">
        <f>IF('BIFUbC-electricity'!P3&gt;0,'E-electricity'!P51/'BIFUbC-electricity'!P3,1)</f>
        <v>1</v>
      </c>
      <c r="Q3" s="299">
        <f>IF('BIFUbC-electricity'!Q3&gt;0,'E-electricity'!Q51/'BIFUbC-electricity'!Q3,1)</f>
        <v>1</v>
      </c>
      <c r="R3" s="299">
        <f>IF('BIFUbC-electricity'!R3&gt;0,'E-electricity'!R51/'BIFUbC-electricity'!R3,1)</f>
        <v>1</v>
      </c>
      <c r="S3" s="299">
        <f>IF('BIFUbC-electricity'!S3&gt;0,'E-electricity'!S51/'BIFUbC-electricity'!S3,1)</f>
        <v>1</v>
      </c>
      <c r="T3" s="299">
        <f>IF('BIFUbC-electricity'!T3&gt;0,'E-electricity'!T51/'BIFUbC-electricity'!T3,1)</f>
        <v>1</v>
      </c>
      <c r="U3" s="299">
        <f>IF('BIFUbC-electricity'!U3&gt;0,'E-electricity'!U51/'BIFUbC-electricity'!U3,1)</f>
        <v>1</v>
      </c>
      <c r="V3" s="299">
        <f>IF('BIFUbC-electricity'!V3&gt;0,'E-electricity'!V51/'BIFUbC-electricity'!V3,1)</f>
        <v>1</v>
      </c>
      <c r="W3" s="299">
        <f>IF('BIFUbC-electricity'!W3&gt;0,'E-electricity'!W51/'BIFUbC-electricity'!W3,1)</f>
        <v>1</v>
      </c>
      <c r="X3" s="299">
        <f>IF('BIFUbC-electricity'!X3&gt;0,'E-electricity'!X51/'BIFUbC-electricity'!X3,1)</f>
        <v>1</v>
      </c>
      <c r="Y3" s="299">
        <f>IF('BIFUbC-electricity'!Y3&gt;0,'E-electricity'!Y51/'BIFUbC-electricity'!Y3,1)</f>
        <v>1</v>
      </c>
      <c r="Z3" s="299">
        <f>IF('BIFUbC-electricity'!Z3&gt;0,'E-electricity'!Z51/'BIFUbC-electricity'!Z3,1)</f>
        <v>1</v>
      </c>
      <c r="AA3" s="299">
        <f>IF('BIFUbC-electricity'!AA3&gt;0,'E-electricity'!AA51/'BIFUbC-electricity'!AA3,1)</f>
        <v>1</v>
      </c>
      <c r="AB3" s="299">
        <f>IF('BIFUbC-electricity'!AB3&gt;0,'E-electricity'!AB51/'BIFUbC-electricity'!AB3,1)</f>
        <v>1</v>
      </c>
      <c r="AC3" s="299">
        <f>IF('BIFUbC-electricity'!AC3&gt;0,'E-electricity'!AC51/'BIFUbC-electricity'!AC3,1)</f>
        <v>1</v>
      </c>
      <c r="AD3" s="299">
        <f>IF('BIFUbC-electricity'!AD3&gt;0,'E-electricity'!AD51/'BIFUbC-electricity'!AD3,1)</f>
        <v>1</v>
      </c>
      <c r="AE3" s="299">
        <f>IF('BIFUbC-electricity'!AE3&gt;0,'E-electricity'!AE51/'BIFUbC-electricity'!AE3,1)</f>
        <v>1</v>
      </c>
      <c r="AF3" s="299">
        <f>IF('BIFUbC-electricity'!AF3&gt;0,'E-electricity'!AF51/'BIFUbC-electricity'!AF3,1)</f>
        <v>1</v>
      </c>
      <c r="AG3" s="299">
        <f>IF('BIFUbC-electricity'!AG3&gt;0,'E-electricity'!AG51/'BIFUbC-electricity'!AG3,1)</f>
        <v>1</v>
      </c>
      <c r="AH3" s="299">
        <f>IF('BIFUbC-electricity'!AH3&gt;0,'E-electricity'!AH51/'BIFUbC-electricity'!AH3,1)</f>
        <v>1</v>
      </c>
      <c r="AI3" s="299">
        <f>IF('BIFUbC-electricity'!AI3&gt;0,'E-electricity'!AI51/'BIFUbC-electricity'!AI3,1)</f>
        <v>1</v>
      </c>
      <c r="AJ3" s="299">
        <f>IF('BIFUbC-electricity'!AJ3&gt;0,'E-electricity'!AJ51/'BIFUbC-electricity'!AJ3,1)</f>
        <v>1</v>
      </c>
      <c r="AK3" s="299">
        <f>IF('BIFUbC-electricity'!AK3&gt;0,'E-electricity'!AK51/'BIFUbC-electricity'!AK3,1)</f>
        <v>1</v>
      </c>
      <c r="AL3" s="299">
        <f>IF('BIFUbC-electricity'!AL3&gt;0,'E-electricity'!AL51/'BIFUbC-electricity'!AL3,1)</f>
        <v>1</v>
      </c>
      <c r="AM3" s="299">
        <f>IF('BIFUbC-electricity'!AM3&gt;0,'E-electricity'!AM51/'BIFUbC-electricity'!AM3,1)</f>
        <v>1</v>
      </c>
      <c r="AN3" s="299">
        <f>IF('BIFUbC-electricity'!AN3&gt;0,'E-electricity'!AN51/'BIFUbC-electricity'!AN3,1)</f>
        <v>1</v>
      </c>
      <c r="AO3" s="299">
        <f>IF('BIFUbC-electricity'!AO3&gt;0,'E-electricity'!AO51/'BIFUbC-electricity'!AO3,1)</f>
        <v>1</v>
      </c>
      <c r="AP3" s="299">
        <f>IF('BIFUbC-electricity'!AP3&gt;0,'E-electricity'!AP51/'BIFUbC-electricity'!AP3,1)</f>
        <v>1</v>
      </c>
      <c r="AQ3" s="299">
        <f>IF('BIFUbC-electricity'!AQ3&gt;0,'E-electricity'!AQ51/'BIFUbC-electricity'!AQ3,1)</f>
        <v>1</v>
      </c>
    </row>
    <row r="4" spans="1:43" x14ac:dyDescent="0.2">
      <c r="A4" s="299" t="s">
        <v>91</v>
      </c>
      <c r="B4" s="299">
        <f>IF('BIFUbC-electricity'!B4&gt;0,'E-electricity'!B52/'BIFUbC-electricity'!B4,1)</f>
        <v>1</v>
      </c>
      <c r="C4" s="299">
        <f>IF('BIFUbC-electricity'!C4&gt;0,'E-electricity'!C52/'BIFUbC-electricity'!C4,1)</f>
        <v>1</v>
      </c>
      <c r="D4" s="299">
        <f>IF('BIFUbC-electricity'!D4&gt;0,'E-electricity'!D52/'BIFUbC-electricity'!D4,1)</f>
        <v>1</v>
      </c>
      <c r="E4" s="299">
        <f>IF('BIFUbC-electricity'!E4&gt;0,'E-electricity'!E52/'BIFUbC-electricity'!E4,1)</f>
        <v>1</v>
      </c>
      <c r="F4" s="299">
        <f>IF('BIFUbC-electricity'!F4&gt;0,'E-electricity'!F52/'BIFUbC-electricity'!F4,1)</f>
        <v>1</v>
      </c>
      <c r="G4" s="299">
        <f>IF('BIFUbC-electricity'!G4&gt;0,'E-electricity'!G52/'BIFUbC-electricity'!G4,1)</f>
        <v>1</v>
      </c>
      <c r="H4" s="299">
        <f>IF('BIFUbC-electricity'!H4&gt;0,'E-electricity'!H52/'BIFUbC-electricity'!H4,1)</f>
        <v>1</v>
      </c>
      <c r="I4" s="299">
        <f>IF('BIFUbC-electricity'!I4&gt;0,'E-electricity'!I52/'BIFUbC-electricity'!I4,1)</f>
        <v>1</v>
      </c>
      <c r="J4" s="299">
        <f>IF('BIFUbC-electricity'!J4&gt;0,'E-electricity'!J52/'BIFUbC-electricity'!J4,1)</f>
        <v>1</v>
      </c>
      <c r="K4" s="299">
        <f>IF('BIFUbC-electricity'!K4&gt;0,'E-electricity'!K52/'BIFUbC-electricity'!K4,1)</f>
        <v>1</v>
      </c>
      <c r="L4" s="299">
        <f>IF('BIFUbC-electricity'!L4&gt;0,'E-electricity'!L52/'BIFUbC-electricity'!L4,1)</f>
        <v>1</v>
      </c>
      <c r="M4" s="299">
        <f>IF('BIFUbC-electricity'!M4&gt;0,'E-electricity'!M52/'BIFUbC-electricity'!M4,1)</f>
        <v>1</v>
      </c>
      <c r="N4" s="299">
        <f>IF('BIFUbC-electricity'!N4&gt;0,'E-electricity'!N52/'BIFUbC-electricity'!N4,1)</f>
        <v>1</v>
      </c>
      <c r="O4" s="299">
        <f>IF('BIFUbC-electricity'!O4&gt;0,'E-electricity'!O52/'BIFUbC-electricity'!O4,1)</f>
        <v>1</v>
      </c>
      <c r="P4" s="299">
        <f>IF('BIFUbC-electricity'!P4&gt;0,'E-electricity'!P52/'BIFUbC-electricity'!P4,1)</f>
        <v>1</v>
      </c>
      <c r="Q4" s="299">
        <f>IF('BIFUbC-electricity'!Q4&gt;0,'E-electricity'!Q52/'BIFUbC-electricity'!Q4,1)</f>
        <v>1</v>
      </c>
      <c r="R4" s="299">
        <f>IF('BIFUbC-electricity'!R4&gt;0,'E-electricity'!R52/'BIFUbC-electricity'!R4,1)</f>
        <v>1</v>
      </c>
      <c r="S4" s="299">
        <f>IF('BIFUbC-electricity'!S4&gt;0,'E-electricity'!S52/'BIFUbC-electricity'!S4,1)</f>
        <v>1</v>
      </c>
      <c r="T4" s="299">
        <f>IF('BIFUbC-electricity'!T4&gt;0,'E-electricity'!T52/'BIFUbC-electricity'!T4,1)</f>
        <v>1</v>
      </c>
      <c r="U4" s="299">
        <f>IF('BIFUbC-electricity'!U4&gt;0,'E-electricity'!U52/'BIFUbC-electricity'!U4,1)</f>
        <v>1</v>
      </c>
      <c r="V4" s="299">
        <f>IF('BIFUbC-electricity'!V4&gt;0,'E-electricity'!V52/'BIFUbC-electricity'!V4,1)</f>
        <v>1</v>
      </c>
      <c r="W4" s="299">
        <f>IF('BIFUbC-electricity'!W4&gt;0,'E-electricity'!W52/'BIFUbC-electricity'!W4,1)</f>
        <v>1</v>
      </c>
      <c r="X4" s="299">
        <f>IF('BIFUbC-electricity'!X4&gt;0,'E-electricity'!X52/'BIFUbC-electricity'!X4,1)</f>
        <v>1</v>
      </c>
      <c r="Y4" s="299">
        <f>IF('BIFUbC-electricity'!Y4&gt;0,'E-electricity'!Y52/'BIFUbC-electricity'!Y4,1)</f>
        <v>1</v>
      </c>
      <c r="Z4" s="299">
        <f>IF('BIFUbC-electricity'!Z4&gt;0,'E-electricity'!Z52/'BIFUbC-electricity'!Z4,1)</f>
        <v>1</v>
      </c>
      <c r="AA4" s="299">
        <f>IF('BIFUbC-electricity'!AA4&gt;0,'E-electricity'!AA52/'BIFUbC-electricity'!AA4,1)</f>
        <v>1</v>
      </c>
      <c r="AB4" s="299">
        <f>IF('BIFUbC-electricity'!AB4&gt;0,'E-electricity'!AB52/'BIFUbC-electricity'!AB4,1)</f>
        <v>1</v>
      </c>
      <c r="AC4" s="299">
        <f>IF('BIFUbC-electricity'!AC4&gt;0,'E-electricity'!AC52/'BIFUbC-electricity'!AC4,1)</f>
        <v>1</v>
      </c>
      <c r="AD4" s="299">
        <f>IF('BIFUbC-electricity'!AD4&gt;0,'E-electricity'!AD52/'BIFUbC-electricity'!AD4,1)</f>
        <v>1</v>
      </c>
      <c r="AE4" s="299">
        <f>IF('BIFUbC-electricity'!AE4&gt;0,'E-electricity'!AE52/'BIFUbC-electricity'!AE4,1)</f>
        <v>1</v>
      </c>
      <c r="AF4" s="299">
        <f>IF('BIFUbC-electricity'!AF4&gt;0,'E-electricity'!AF52/'BIFUbC-electricity'!AF4,1)</f>
        <v>1</v>
      </c>
      <c r="AG4" s="299">
        <f>IF('BIFUbC-electricity'!AG4&gt;0,'E-electricity'!AG52/'BIFUbC-electricity'!AG4,1)</f>
        <v>1</v>
      </c>
      <c r="AH4" s="299">
        <f>IF('BIFUbC-electricity'!AH4&gt;0,'E-electricity'!AH52/'BIFUbC-electricity'!AH4,1)</f>
        <v>1</v>
      </c>
      <c r="AI4" s="299">
        <f>IF('BIFUbC-electricity'!AI4&gt;0,'E-electricity'!AI52/'BIFUbC-electricity'!AI4,1)</f>
        <v>1</v>
      </c>
      <c r="AJ4" s="299">
        <f>IF('BIFUbC-electricity'!AJ4&gt;0,'E-electricity'!AJ52/'BIFUbC-electricity'!AJ4,1)</f>
        <v>1</v>
      </c>
      <c r="AK4" s="299">
        <f>IF('BIFUbC-electricity'!AK4&gt;0,'E-electricity'!AK52/'BIFUbC-electricity'!AK4,1)</f>
        <v>1</v>
      </c>
      <c r="AL4" s="299">
        <f>IF('BIFUbC-electricity'!AL4&gt;0,'E-electricity'!AL52/'BIFUbC-electricity'!AL4,1)</f>
        <v>1</v>
      </c>
      <c r="AM4" s="299">
        <f>IF('BIFUbC-electricity'!AM4&gt;0,'E-electricity'!AM52/'BIFUbC-electricity'!AM4,1)</f>
        <v>1</v>
      </c>
      <c r="AN4" s="299">
        <f>IF('BIFUbC-electricity'!AN4&gt;0,'E-electricity'!AN52/'BIFUbC-electricity'!AN4,1)</f>
        <v>1</v>
      </c>
      <c r="AO4" s="299">
        <f>IF('BIFUbC-electricity'!AO4&gt;0,'E-electricity'!AO52/'BIFUbC-electricity'!AO4,1)</f>
        <v>1</v>
      </c>
      <c r="AP4" s="299">
        <f>IF('BIFUbC-electricity'!AP4&gt;0,'E-electricity'!AP52/'BIFUbC-electricity'!AP4,1)</f>
        <v>1</v>
      </c>
      <c r="AQ4" s="299">
        <f>IF('BIFUbC-electricity'!AQ4&gt;0,'E-electricity'!AQ52/'BIFUbC-electricity'!AQ4,1)</f>
        <v>1</v>
      </c>
    </row>
    <row r="5" spans="1:43" x14ac:dyDescent="0.2">
      <c r="A5" s="299" t="s">
        <v>92</v>
      </c>
      <c r="B5" s="299">
        <f>IF('BIFUbC-electricity'!B5&gt;0,'E-electricity'!B53/'BIFUbC-electricity'!B5,1)</f>
        <v>1</v>
      </c>
      <c r="C5" s="299">
        <f>IF('BIFUbC-electricity'!C5&gt;0,'E-electricity'!C53/'BIFUbC-electricity'!C5,1)</f>
        <v>1</v>
      </c>
      <c r="D5" s="299">
        <f>IF('BIFUbC-electricity'!D5&gt;0,'E-electricity'!D53/'BIFUbC-electricity'!D5,1)</f>
        <v>1</v>
      </c>
      <c r="E5" s="299">
        <f>IF('BIFUbC-electricity'!E5&gt;0,'E-electricity'!E53/'BIFUbC-electricity'!E5,1)</f>
        <v>1</v>
      </c>
      <c r="F5" s="299">
        <f>IF('BIFUbC-electricity'!F5&gt;0,'E-electricity'!F53/'BIFUbC-electricity'!F5,1)</f>
        <v>1</v>
      </c>
      <c r="G5" s="299">
        <f>IF('BIFUbC-electricity'!G5&gt;0,'E-electricity'!G53/'BIFUbC-electricity'!G5,1)</f>
        <v>1</v>
      </c>
      <c r="H5" s="299">
        <f>IF('BIFUbC-electricity'!H5&gt;0,'E-electricity'!H53/'BIFUbC-electricity'!H5,1)</f>
        <v>1</v>
      </c>
      <c r="I5" s="299">
        <f>IF('BIFUbC-electricity'!I5&gt;0,'E-electricity'!I53/'BIFUbC-electricity'!I5,1)</f>
        <v>1</v>
      </c>
      <c r="J5" s="299">
        <f>IF('BIFUbC-electricity'!J5&gt;0,'E-electricity'!J53/'BIFUbC-electricity'!J5,1)</f>
        <v>1</v>
      </c>
      <c r="K5" s="299">
        <f>IF('BIFUbC-electricity'!K5&gt;0,'E-electricity'!K53/'BIFUbC-electricity'!K5,1)</f>
        <v>1</v>
      </c>
      <c r="L5" s="299">
        <f>IF('BIFUbC-electricity'!L5&gt;0,'E-electricity'!L53/'BIFUbC-electricity'!L5,1)</f>
        <v>1</v>
      </c>
      <c r="M5" s="299">
        <f>IF('BIFUbC-electricity'!M5&gt;0,'E-electricity'!M53/'BIFUbC-electricity'!M5,1)</f>
        <v>1</v>
      </c>
      <c r="N5" s="299">
        <f>IF('BIFUbC-electricity'!N5&gt;0,'E-electricity'!N53/'BIFUbC-electricity'!N5,1)</f>
        <v>1</v>
      </c>
      <c r="O5" s="299">
        <f>IF('BIFUbC-electricity'!O5&gt;0,'E-electricity'!O53/'BIFUbC-electricity'!O5,1)</f>
        <v>1</v>
      </c>
      <c r="P5" s="299">
        <f>IF('BIFUbC-electricity'!P5&gt;0,'E-electricity'!P53/'BIFUbC-electricity'!P5,1)</f>
        <v>1</v>
      </c>
      <c r="Q5" s="299">
        <f>IF('BIFUbC-electricity'!Q5&gt;0,'E-electricity'!Q53/'BIFUbC-electricity'!Q5,1)</f>
        <v>1</v>
      </c>
      <c r="R5" s="299">
        <f>IF('BIFUbC-electricity'!R5&gt;0,'E-electricity'!R53/'BIFUbC-electricity'!R5,1)</f>
        <v>1</v>
      </c>
      <c r="S5" s="299">
        <f>IF('BIFUbC-electricity'!S5&gt;0,'E-electricity'!S53/'BIFUbC-electricity'!S5,1)</f>
        <v>1</v>
      </c>
      <c r="T5" s="299">
        <f>IF('BIFUbC-electricity'!T5&gt;0,'E-electricity'!T53/'BIFUbC-electricity'!T5,1)</f>
        <v>1</v>
      </c>
      <c r="U5" s="299">
        <f>IF('BIFUbC-electricity'!U5&gt;0,'E-electricity'!U53/'BIFUbC-electricity'!U5,1)</f>
        <v>1</v>
      </c>
      <c r="V5" s="299">
        <f>IF('BIFUbC-electricity'!V5&gt;0,'E-electricity'!V53/'BIFUbC-electricity'!V5,1)</f>
        <v>1</v>
      </c>
      <c r="W5" s="299">
        <f>IF('BIFUbC-electricity'!W5&gt;0,'E-electricity'!W53/'BIFUbC-electricity'!W5,1)</f>
        <v>1</v>
      </c>
      <c r="X5" s="299">
        <f>IF('BIFUbC-electricity'!X5&gt;0,'E-electricity'!X53/'BIFUbC-electricity'!X5,1)</f>
        <v>1</v>
      </c>
      <c r="Y5" s="299">
        <f>IF('BIFUbC-electricity'!Y5&gt;0,'E-electricity'!Y53/'BIFUbC-electricity'!Y5,1)</f>
        <v>1</v>
      </c>
      <c r="Z5" s="299">
        <f>IF('BIFUbC-electricity'!Z5&gt;0,'E-electricity'!Z53/'BIFUbC-electricity'!Z5,1)</f>
        <v>1</v>
      </c>
      <c r="AA5" s="299">
        <f>IF('BIFUbC-electricity'!AA5&gt;0,'E-electricity'!AA53/'BIFUbC-electricity'!AA5,1)</f>
        <v>1</v>
      </c>
      <c r="AB5" s="299">
        <f>IF('BIFUbC-electricity'!AB5&gt;0,'E-electricity'!AB53/'BIFUbC-electricity'!AB5,1)</f>
        <v>1</v>
      </c>
      <c r="AC5" s="299">
        <f>IF('BIFUbC-electricity'!AC5&gt;0,'E-electricity'!AC53/'BIFUbC-electricity'!AC5,1)</f>
        <v>1</v>
      </c>
      <c r="AD5" s="299">
        <f>IF('BIFUbC-electricity'!AD5&gt;0,'E-electricity'!AD53/'BIFUbC-electricity'!AD5,1)</f>
        <v>1</v>
      </c>
      <c r="AE5" s="299">
        <f>IF('BIFUbC-electricity'!AE5&gt;0,'E-electricity'!AE53/'BIFUbC-electricity'!AE5,1)</f>
        <v>1</v>
      </c>
      <c r="AF5" s="299">
        <f>IF('BIFUbC-electricity'!AF5&gt;0,'E-electricity'!AF53/'BIFUbC-electricity'!AF5,1)</f>
        <v>1</v>
      </c>
      <c r="AG5" s="299">
        <f>IF('BIFUbC-electricity'!AG5&gt;0,'E-electricity'!AG53/'BIFUbC-electricity'!AG5,1)</f>
        <v>1</v>
      </c>
      <c r="AH5" s="299">
        <f>IF('BIFUbC-electricity'!AH5&gt;0,'E-electricity'!AH53/'BIFUbC-electricity'!AH5,1)</f>
        <v>1</v>
      </c>
      <c r="AI5" s="299">
        <f>IF('BIFUbC-electricity'!AI5&gt;0,'E-electricity'!AI53/'BIFUbC-electricity'!AI5,1)</f>
        <v>1</v>
      </c>
      <c r="AJ5" s="299">
        <f>IF('BIFUbC-electricity'!AJ5&gt;0,'E-electricity'!AJ53/'BIFUbC-electricity'!AJ5,1)</f>
        <v>1</v>
      </c>
      <c r="AK5" s="299">
        <f>IF('BIFUbC-electricity'!AK5&gt;0,'E-electricity'!AK53/'BIFUbC-electricity'!AK5,1)</f>
        <v>1</v>
      </c>
      <c r="AL5" s="299">
        <f>IF('BIFUbC-electricity'!AL5&gt;0,'E-electricity'!AL53/'BIFUbC-electricity'!AL5,1)</f>
        <v>1</v>
      </c>
      <c r="AM5" s="299">
        <f>IF('BIFUbC-electricity'!AM5&gt;0,'E-electricity'!AM53/'BIFUbC-electricity'!AM5,1)</f>
        <v>1</v>
      </c>
      <c r="AN5" s="299">
        <f>IF('BIFUbC-electricity'!AN5&gt;0,'E-electricity'!AN53/'BIFUbC-electricity'!AN5,1)</f>
        <v>1</v>
      </c>
      <c r="AO5" s="299">
        <f>IF('BIFUbC-electricity'!AO5&gt;0,'E-electricity'!AO53/'BIFUbC-electricity'!AO5,1)</f>
        <v>1</v>
      </c>
      <c r="AP5" s="299">
        <f>IF('BIFUbC-electricity'!AP5&gt;0,'E-electricity'!AP53/'BIFUbC-electricity'!AP5,1)</f>
        <v>1</v>
      </c>
      <c r="AQ5" s="299">
        <f>IF('BIFUbC-electricity'!AQ5&gt;0,'E-electricity'!AQ53/'BIFUbC-electricity'!AQ5,1)</f>
        <v>1</v>
      </c>
    </row>
    <row r="6" spans="1:43" x14ac:dyDescent="0.2">
      <c r="A6" s="299" t="s">
        <v>93</v>
      </c>
      <c r="B6" s="299">
        <f>IF('BIFUbC-electricity'!B6&gt;0,'E-electricity'!B54/'BIFUbC-electricity'!B6,1)</f>
        <v>1</v>
      </c>
      <c r="C6" s="299">
        <f>IF('BIFUbC-electricity'!C6&gt;0,'E-electricity'!C54/'BIFUbC-electricity'!C6,1)</f>
        <v>1</v>
      </c>
      <c r="D6" s="299">
        <f>IF('BIFUbC-electricity'!D6&gt;0,'E-electricity'!D54/'BIFUbC-electricity'!D6,1)</f>
        <v>1</v>
      </c>
      <c r="E6" s="299">
        <f>IF('BIFUbC-electricity'!E6&gt;0,'E-electricity'!E54/'BIFUbC-electricity'!E6,1)</f>
        <v>1</v>
      </c>
      <c r="F6" s="299">
        <f>IF('BIFUbC-electricity'!F6&gt;0,'E-electricity'!F54/'BIFUbC-electricity'!F6,1)</f>
        <v>1</v>
      </c>
      <c r="G6" s="299">
        <f>IF('BIFUbC-electricity'!G6&gt;0,'E-electricity'!G54/'BIFUbC-electricity'!G6,1)</f>
        <v>1</v>
      </c>
      <c r="H6" s="299">
        <f>IF('BIFUbC-electricity'!H6&gt;0,'E-electricity'!H54/'BIFUbC-electricity'!H6,1)</f>
        <v>1</v>
      </c>
      <c r="I6" s="299">
        <f>IF('BIFUbC-electricity'!I6&gt;0,'E-electricity'!I54/'BIFUbC-electricity'!I6,1)</f>
        <v>1</v>
      </c>
      <c r="J6" s="299">
        <f>IF('BIFUbC-electricity'!J6&gt;0,'E-electricity'!J54/'BIFUbC-electricity'!J6,1)</f>
        <v>1</v>
      </c>
      <c r="K6" s="299">
        <f>IF('BIFUbC-electricity'!K6&gt;0,'E-electricity'!K54/'BIFUbC-electricity'!K6,1)</f>
        <v>1</v>
      </c>
      <c r="L6" s="299">
        <f>IF('BIFUbC-electricity'!L6&gt;0,'E-electricity'!L54/'BIFUbC-electricity'!L6,1)</f>
        <v>1</v>
      </c>
      <c r="M6" s="299">
        <f>IF('BIFUbC-electricity'!M6&gt;0,'E-electricity'!M54/'BIFUbC-electricity'!M6,1)</f>
        <v>1</v>
      </c>
      <c r="N6" s="299">
        <f>IF('BIFUbC-electricity'!N6&gt;0,'E-electricity'!N54/'BIFUbC-electricity'!N6,1)</f>
        <v>1</v>
      </c>
      <c r="O6" s="299">
        <f>IF('BIFUbC-electricity'!O6&gt;0,'E-electricity'!O54/'BIFUbC-electricity'!O6,1)</f>
        <v>1</v>
      </c>
      <c r="P6" s="299">
        <f>IF('BIFUbC-electricity'!P6&gt;0,'E-electricity'!P54/'BIFUbC-electricity'!P6,1)</f>
        <v>1</v>
      </c>
      <c r="Q6" s="299">
        <f>IF('BIFUbC-electricity'!Q6&gt;0,'E-electricity'!Q54/'BIFUbC-electricity'!Q6,1)</f>
        <v>1</v>
      </c>
      <c r="R6" s="299">
        <f>IF('BIFUbC-electricity'!R6&gt;0,'E-electricity'!R54/'BIFUbC-electricity'!R6,1)</f>
        <v>1</v>
      </c>
      <c r="S6" s="299">
        <f>IF('BIFUbC-electricity'!S6&gt;0,'E-electricity'!S54/'BIFUbC-electricity'!S6,1)</f>
        <v>1</v>
      </c>
      <c r="T6" s="299">
        <f>IF('BIFUbC-electricity'!T6&gt;0,'E-electricity'!T54/'BIFUbC-electricity'!T6,1)</f>
        <v>1</v>
      </c>
      <c r="U6" s="299">
        <f>IF('BIFUbC-electricity'!U6&gt;0,'E-electricity'!U54/'BIFUbC-electricity'!U6,1)</f>
        <v>1</v>
      </c>
      <c r="V6" s="299">
        <f>IF('BIFUbC-electricity'!V6&gt;0,'E-electricity'!V54/'BIFUbC-electricity'!V6,1)</f>
        <v>1</v>
      </c>
      <c r="W6" s="299">
        <f>IF('BIFUbC-electricity'!W6&gt;0,'E-electricity'!W54/'BIFUbC-electricity'!W6,1)</f>
        <v>1</v>
      </c>
      <c r="X6" s="299">
        <f>IF('BIFUbC-electricity'!X6&gt;0,'E-electricity'!X54/'BIFUbC-electricity'!X6,1)</f>
        <v>1</v>
      </c>
      <c r="Y6" s="299">
        <f>IF('BIFUbC-electricity'!Y6&gt;0,'E-electricity'!Y54/'BIFUbC-electricity'!Y6,1)</f>
        <v>1</v>
      </c>
      <c r="Z6" s="299">
        <f>IF('BIFUbC-electricity'!Z6&gt;0,'E-electricity'!Z54/'BIFUbC-electricity'!Z6,1)</f>
        <v>1</v>
      </c>
      <c r="AA6" s="299">
        <f>IF('BIFUbC-electricity'!AA6&gt;0,'E-electricity'!AA54/'BIFUbC-electricity'!AA6,1)</f>
        <v>1</v>
      </c>
      <c r="AB6" s="299">
        <f>IF('BIFUbC-electricity'!AB6&gt;0,'E-electricity'!AB54/'BIFUbC-electricity'!AB6,1)</f>
        <v>1</v>
      </c>
      <c r="AC6" s="299">
        <f>IF('BIFUbC-electricity'!AC6&gt;0,'E-electricity'!AC54/'BIFUbC-electricity'!AC6,1)</f>
        <v>1</v>
      </c>
      <c r="AD6" s="299">
        <f>IF('BIFUbC-electricity'!AD6&gt;0,'E-electricity'!AD54/'BIFUbC-electricity'!AD6,1)</f>
        <v>1</v>
      </c>
      <c r="AE6" s="299">
        <f>IF('BIFUbC-electricity'!AE6&gt;0,'E-electricity'!AE54/'BIFUbC-electricity'!AE6,1)</f>
        <v>1</v>
      </c>
      <c r="AF6" s="299">
        <f>IF('BIFUbC-electricity'!AF6&gt;0,'E-electricity'!AF54/'BIFUbC-electricity'!AF6,1)</f>
        <v>1</v>
      </c>
      <c r="AG6" s="299">
        <f>IF('BIFUbC-electricity'!AG6&gt;0,'E-electricity'!AG54/'BIFUbC-electricity'!AG6,1)</f>
        <v>1</v>
      </c>
      <c r="AH6" s="299">
        <f>IF('BIFUbC-electricity'!AH6&gt;0,'E-electricity'!AH54/'BIFUbC-electricity'!AH6,1)</f>
        <v>1</v>
      </c>
      <c r="AI6" s="299">
        <f>IF('BIFUbC-electricity'!AI6&gt;0,'E-electricity'!AI54/'BIFUbC-electricity'!AI6,1)</f>
        <v>1</v>
      </c>
      <c r="AJ6" s="299">
        <f>IF('BIFUbC-electricity'!AJ6&gt;0,'E-electricity'!AJ54/'BIFUbC-electricity'!AJ6,1)</f>
        <v>1</v>
      </c>
      <c r="AK6" s="299">
        <f>IF('BIFUbC-electricity'!AK6&gt;0,'E-electricity'!AK54/'BIFUbC-electricity'!AK6,1)</f>
        <v>1</v>
      </c>
      <c r="AL6" s="299">
        <f>IF('BIFUbC-electricity'!AL6&gt;0,'E-electricity'!AL54/'BIFUbC-electricity'!AL6,1)</f>
        <v>1</v>
      </c>
      <c r="AM6" s="299">
        <f>IF('BIFUbC-electricity'!AM6&gt;0,'E-electricity'!AM54/'BIFUbC-electricity'!AM6,1)</f>
        <v>1</v>
      </c>
      <c r="AN6" s="299">
        <f>IF('BIFUbC-electricity'!AN6&gt;0,'E-electricity'!AN54/'BIFUbC-electricity'!AN6,1)</f>
        <v>1</v>
      </c>
      <c r="AO6" s="299">
        <f>IF('BIFUbC-electricity'!AO6&gt;0,'E-electricity'!AO54/'BIFUbC-electricity'!AO6,1)</f>
        <v>1</v>
      </c>
      <c r="AP6" s="299">
        <f>IF('BIFUbC-electricity'!AP6&gt;0,'E-electricity'!AP54/'BIFUbC-electricity'!AP6,1)</f>
        <v>1</v>
      </c>
      <c r="AQ6" s="299">
        <f>IF('BIFUbC-electricity'!AQ6&gt;0,'E-electricity'!AQ54/'BIFUbC-electricity'!AQ6,1)</f>
        <v>1</v>
      </c>
    </row>
    <row r="7" spans="1:43" x14ac:dyDescent="0.2">
      <c r="A7" s="299" t="s">
        <v>94</v>
      </c>
      <c r="B7" s="299">
        <f>IF('BIFUbC-electricity'!B7&gt;0,'E-electricity'!B55/'BIFUbC-electricity'!B7,1)</f>
        <v>1</v>
      </c>
      <c r="C7" s="299">
        <f>IF('BIFUbC-electricity'!C7&gt;0,'E-electricity'!C55/'BIFUbC-electricity'!C7,1)</f>
        <v>1</v>
      </c>
      <c r="D7" s="299">
        <f>IF('BIFUbC-electricity'!D7&gt;0,'E-electricity'!D55/'BIFUbC-electricity'!D7,1)</f>
        <v>1</v>
      </c>
      <c r="E7" s="299">
        <f>IF('BIFUbC-electricity'!E7&gt;0,'E-electricity'!E55/'BIFUbC-electricity'!E7,1)</f>
        <v>1</v>
      </c>
      <c r="F7" s="299">
        <f>IF('BIFUbC-electricity'!F7&gt;0,'E-electricity'!F55/'BIFUbC-electricity'!F7,1)</f>
        <v>1</v>
      </c>
      <c r="G7" s="299">
        <f>IF('BIFUbC-electricity'!G7&gt;0,'E-electricity'!G55/'BIFUbC-electricity'!G7,1)</f>
        <v>1</v>
      </c>
      <c r="H7" s="299">
        <f>IF('BIFUbC-electricity'!H7&gt;0,'E-electricity'!H55/'BIFUbC-electricity'!H7,1)</f>
        <v>1</v>
      </c>
      <c r="I7" s="299">
        <f>IF('BIFUbC-electricity'!I7&gt;0,'E-electricity'!I55/'BIFUbC-electricity'!I7,1)</f>
        <v>1</v>
      </c>
      <c r="J7" s="299">
        <f>IF('BIFUbC-electricity'!J7&gt;0,'E-electricity'!J55/'BIFUbC-electricity'!J7,1)</f>
        <v>1</v>
      </c>
      <c r="K7" s="299">
        <f>IF('BIFUbC-electricity'!K7&gt;0,'E-electricity'!K55/'BIFUbC-electricity'!K7,1)</f>
        <v>1</v>
      </c>
      <c r="L7" s="299">
        <f>IF('BIFUbC-electricity'!L7&gt;0,'E-electricity'!L55/'BIFUbC-electricity'!L7,1)</f>
        <v>1</v>
      </c>
      <c r="M7" s="299">
        <f>IF('BIFUbC-electricity'!M7&gt;0,'E-electricity'!M55/'BIFUbC-electricity'!M7,1)</f>
        <v>1</v>
      </c>
      <c r="N7" s="299">
        <f>IF('BIFUbC-electricity'!N7&gt;0,'E-electricity'!N55/'BIFUbC-electricity'!N7,1)</f>
        <v>1</v>
      </c>
      <c r="O7" s="299">
        <f>IF('BIFUbC-electricity'!O7&gt;0,'E-electricity'!O55/'BIFUbC-electricity'!O7,1)</f>
        <v>1</v>
      </c>
      <c r="P7" s="299">
        <f>IF('BIFUbC-electricity'!P7&gt;0,'E-electricity'!P55/'BIFUbC-electricity'!P7,1)</f>
        <v>1</v>
      </c>
      <c r="Q7" s="299">
        <f>IF('BIFUbC-electricity'!Q7&gt;0,'E-electricity'!Q55/'BIFUbC-electricity'!Q7,1)</f>
        <v>1</v>
      </c>
      <c r="R7" s="299">
        <f>IF('BIFUbC-electricity'!R7&gt;0,'E-electricity'!R55/'BIFUbC-electricity'!R7,1)</f>
        <v>1</v>
      </c>
      <c r="S7" s="299">
        <f>IF('BIFUbC-electricity'!S7&gt;0,'E-electricity'!S55/'BIFUbC-electricity'!S7,1)</f>
        <v>1</v>
      </c>
      <c r="T7" s="299">
        <f>IF('BIFUbC-electricity'!T7&gt;0,'E-electricity'!T55/'BIFUbC-electricity'!T7,1)</f>
        <v>1</v>
      </c>
      <c r="U7" s="299">
        <f>IF('BIFUbC-electricity'!U7&gt;0,'E-electricity'!U55/'BIFUbC-electricity'!U7,1)</f>
        <v>1</v>
      </c>
      <c r="V7" s="299">
        <f>IF('BIFUbC-electricity'!V7&gt;0,'E-electricity'!V55/'BIFUbC-electricity'!V7,1)</f>
        <v>1</v>
      </c>
      <c r="W7" s="299">
        <f>IF('BIFUbC-electricity'!W7&gt;0,'E-electricity'!W55/'BIFUbC-electricity'!W7,1)</f>
        <v>1</v>
      </c>
      <c r="X7" s="299">
        <f>IF('BIFUbC-electricity'!X7&gt;0,'E-electricity'!X55/'BIFUbC-electricity'!X7,1)</f>
        <v>1</v>
      </c>
      <c r="Y7" s="299">
        <f>IF('BIFUbC-electricity'!Y7&gt;0,'E-electricity'!Y55/'BIFUbC-electricity'!Y7,1)</f>
        <v>1</v>
      </c>
      <c r="Z7" s="299">
        <f>IF('BIFUbC-electricity'!Z7&gt;0,'E-electricity'!Z55/'BIFUbC-electricity'!Z7,1)</f>
        <v>1</v>
      </c>
      <c r="AA7" s="299">
        <f>IF('BIFUbC-electricity'!AA7&gt;0,'E-electricity'!AA55/'BIFUbC-electricity'!AA7,1)</f>
        <v>1</v>
      </c>
      <c r="AB7" s="299">
        <f>IF('BIFUbC-electricity'!AB7&gt;0,'E-electricity'!AB55/'BIFUbC-electricity'!AB7,1)</f>
        <v>1</v>
      </c>
      <c r="AC7" s="299">
        <f>IF('BIFUbC-electricity'!AC7&gt;0,'E-electricity'!AC55/'BIFUbC-electricity'!AC7,1)</f>
        <v>1</v>
      </c>
      <c r="AD7" s="299">
        <f>IF('BIFUbC-electricity'!AD7&gt;0,'E-electricity'!AD55/'BIFUbC-electricity'!AD7,1)</f>
        <v>1</v>
      </c>
      <c r="AE7" s="299">
        <f>IF('BIFUbC-electricity'!AE7&gt;0,'E-electricity'!AE55/'BIFUbC-electricity'!AE7,1)</f>
        <v>1</v>
      </c>
      <c r="AF7" s="299">
        <f>IF('BIFUbC-electricity'!AF7&gt;0,'E-electricity'!AF55/'BIFUbC-electricity'!AF7,1)</f>
        <v>1</v>
      </c>
      <c r="AG7" s="299">
        <f>IF('BIFUbC-electricity'!AG7&gt;0,'E-electricity'!AG55/'BIFUbC-electricity'!AG7,1)</f>
        <v>1</v>
      </c>
      <c r="AH7" s="299">
        <f>IF('BIFUbC-electricity'!AH7&gt;0,'E-electricity'!AH55/'BIFUbC-electricity'!AH7,1)</f>
        <v>1</v>
      </c>
      <c r="AI7" s="299">
        <f>IF('BIFUbC-electricity'!AI7&gt;0,'E-electricity'!AI55/'BIFUbC-electricity'!AI7,1)</f>
        <v>1</v>
      </c>
      <c r="AJ7" s="299">
        <f>IF('BIFUbC-electricity'!AJ7&gt;0,'E-electricity'!AJ55/'BIFUbC-electricity'!AJ7,1)</f>
        <v>1</v>
      </c>
      <c r="AK7" s="299">
        <f>IF('BIFUbC-electricity'!AK7&gt;0,'E-electricity'!AK55/'BIFUbC-electricity'!AK7,1)</f>
        <v>1</v>
      </c>
      <c r="AL7" s="299">
        <f>IF('BIFUbC-electricity'!AL7&gt;0,'E-electricity'!AL55/'BIFUbC-electricity'!AL7,1)</f>
        <v>1</v>
      </c>
      <c r="AM7" s="299">
        <f>IF('BIFUbC-electricity'!AM7&gt;0,'E-electricity'!AM55/'BIFUbC-electricity'!AM7,1)</f>
        <v>1</v>
      </c>
      <c r="AN7" s="299">
        <f>IF('BIFUbC-electricity'!AN7&gt;0,'E-electricity'!AN55/'BIFUbC-electricity'!AN7,1)</f>
        <v>1</v>
      </c>
      <c r="AO7" s="299">
        <f>IF('BIFUbC-electricity'!AO7&gt;0,'E-electricity'!AO55/'BIFUbC-electricity'!AO7,1)</f>
        <v>1</v>
      </c>
      <c r="AP7" s="299">
        <f>IF('BIFUbC-electricity'!AP7&gt;0,'E-electricity'!AP55/'BIFUbC-electricity'!AP7,1)</f>
        <v>1</v>
      </c>
      <c r="AQ7" s="299">
        <f>IF('BIFUbC-electricity'!AQ7&gt;0,'E-electricity'!AQ55/'BIFUbC-electricity'!AQ7,1)</f>
        <v>1</v>
      </c>
    </row>
    <row r="8" spans="1:43" x14ac:dyDescent="0.2">
      <c r="A8" s="299" t="s">
        <v>95</v>
      </c>
      <c r="B8" s="299">
        <f>IF('BIFUbC-electricity'!B8&gt;0,'E-electricity'!B56/'BIFUbC-electricity'!B8,1)</f>
        <v>1</v>
      </c>
      <c r="C8" s="299">
        <f>IF('BIFUbC-electricity'!C8&gt;0,'E-electricity'!C56/'BIFUbC-electricity'!C8,1)</f>
        <v>1</v>
      </c>
      <c r="D8" s="299">
        <f>IF('BIFUbC-electricity'!D8&gt;0,'E-electricity'!D56/'BIFUbC-electricity'!D8,1)</f>
        <v>1</v>
      </c>
      <c r="E8" s="299">
        <f>IF('BIFUbC-electricity'!E8&gt;0,'E-electricity'!E56/'BIFUbC-electricity'!E8,1)</f>
        <v>1</v>
      </c>
      <c r="F8" s="299">
        <f>IF('BIFUbC-electricity'!F8&gt;0,'E-electricity'!F56/'BIFUbC-electricity'!F8,1)</f>
        <v>1</v>
      </c>
      <c r="G8" s="299">
        <f>IF('BIFUbC-electricity'!G8&gt;0,'E-electricity'!G56/'BIFUbC-electricity'!G8,1)</f>
        <v>1</v>
      </c>
      <c r="H8" s="299">
        <f>IF('BIFUbC-electricity'!H8&gt;0,'E-electricity'!H56/'BIFUbC-electricity'!H8,1)</f>
        <v>1</v>
      </c>
      <c r="I8" s="299">
        <f>IF('BIFUbC-electricity'!I8&gt;0,'E-electricity'!I56/'BIFUbC-electricity'!I8,1)</f>
        <v>1</v>
      </c>
      <c r="J8" s="299">
        <f>IF('BIFUbC-electricity'!J8&gt;0,'E-electricity'!J56/'BIFUbC-electricity'!J8,1)</f>
        <v>1</v>
      </c>
      <c r="K8" s="299">
        <f>IF('BIFUbC-electricity'!K8&gt;0,'E-electricity'!K56/'BIFUbC-electricity'!K8,1)</f>
        <v>1</v>
      </c>
      <c r="L8" s="299">
        <f>IF('BIFUbC-electricity'!L8&gt;0,'E-electricity'!L56/'BIFUbC-electricity'!L8,1)</f>
        <v>1</v>
      </c>
      <c r="M8" s="299">
        <f>IF('BIFUbC-electricity'!M8&gt;0,'E-electricity'!M56/'BIFUbC-electricity'!M8,1)</f>
        <v>1</v>
      </c>
      <c r="N8" s="299">
        <f>IF('BIFUbC-electricity'!N8&gt;0,'E-electricity'!N56/'BIFUbC-electricity'!N8,1)</f>
        <v>1</v>
      </c>
      <c r="O8" s="299">
        <f>IF('BIFUbC-electricity'!O8&gt;0,'E-electricity'!O56/'BIFUbC-electricity'!O8,1)</f>
        <v>1</v>
      </c>
      <c r="P8" s="299">
        <f>IF('BIFUbC-electricity'!P8&gt;0,'E-electricity'!P56/'BIFUbC-electricity'!P8,1)</f>
        <v>1</v>
      </c>
      <c r="Q8" s="299">
        <f>IF('BIFUbC-electricity'!Q8&gt;0,'E-electricity'!Q56/'BIFUbC-electricity'!Q8,1)</f>
        <v>1</v>
      </c>
      <c r="R8" s="299">
        <f>IF('BIFUbC-electricity'!R8&gt;0,'E-electricity'!R56/'BIFUbC-electricity'!R8,1)</f>
        <v>1</v>
      </c>
      <c r="S8" s="299">
        <f>IF('BIFUbC-electricity'!S8&gt;0,'E-electricity'!S56/'BIFUbC-electricity'!S8,1)</f>
        <v>1</v>
      </c>
      <c r="T8" s="299">
        <f>IF('BIFUbC-electricity'!T8&gt;0,'E-electricity'!T56/'BIFUbC-electricity'!T8,1)</f>
        <v>1</v>
      </c>
      <c r="U8" s="299">
        <f>IF('BIFUbC-electricity'!U8&gt;0,'E-electricity'!U56/'BIFUbC-electricity'!U8,1)</f>
        <v>1</v>
      </c>
      <c r="V8" s="299">
        <f>IF('BIFUbC-electricity'!V8&gt;0,'E-electricity'!V56/'BIFUbC-electricity'!V8,1)</f>
        <v>1</v>
      </c>
      <c r="W8" s="299">
        <f>IF('BIFUbC-electricity'!W8&gt;0,'E-electricity'!W56/'BIFUbC-electricity'!W8,1)</f>
        <v>1</v>
      </c>
      <c r="X8" s="299">
        <f>IF('BIFUbC-electricity'!X8&gt;0,'E-electricity'!X56/'BIFUbC-electricity'!X8,1)</f>
        <v>1</v>
      </c>
      <c r="Y8" s="299">
        <f>IF('BIFUbC-electricity'!Y8&gt;0,'E-electricity'!Y56/'BIFUbC-electricity'!Y8,1)</f>
        <v>1</v>
      </c>
      <c r="Z8" s="299">
        <f>IF('BIFUbC-electricity'!Z8&gt;0,'E-electricity'!Z56/'BIFUbC-electricity'!Z8,1)</f>
        <v>1</v>
      </c>
      <c r="AA8" s="299">
        <f>IF('BIFUbC-electricity'!AA8&gt;0,'E-electricity'!AA56/'BIFUbC-electricity'!AA8,1)</f>
        <v>1</v>
      </c>
      <c r="AB8" s="299">
        <f>IF('BIFUbC-electricity'!AB8&gt;0,'E-electricity'!AB56/'BIFUbC-electricity'!AB8,1)</f>
        <v>1</v>
      </c>
      <c r="AC8" s="299">
        <f>IF('BIFUbC-electricity'!AC8&gt;0,'E-electricity'!AC56/'BIFUbC-electricity'!AC8,1)</f>
        <v>1</v>
      </c>
      <c r="AD8" s="299">
        <f>IF('BIFUbC-electricity'!AD8&gt;0,'E-electricity'!AD56/'BIFUbC-electricity'!AD8,1)</f>
        <v>1</v>
      </c>
      <c r="AE8" s="299">
        <f>IF('BIFUbC-electricity'!AE8&gt;0,'E-electricity'!AE56/'BIFUbC-electricity'!AE8,1)</f>
        <v>1</v>
      </c>
      <c r="AF8" s="299">
        <f>IF('BIFUbC-electricity'!AF8&gt;0,'E-electricity'!AF56/'BIFUbC-electricity'!AF8,1)</f>
        <v>1</v>
      </c>
      <c r="AG8" s="299">
        <f>IF('BIFUbC-electricity'!AG8&gt;0,'E-electricity'!AG56/'BIFUbC-electricity'!AG8,1)</f>
        <v>1</v>
      </c>
      <c r="AH8" s="299">
        <f>IF('BIFUbC-electricity'!AH8&gt;0,'E-electricity'!AH56/'BIFUbC-electricity'!AH8,1)</f>
        <v>1</v>
      </c>
      <c r="AI8" s="299">
        <f>IF('BIFUbC-electricity'!AI8&gt;0,'E-electricity'!AI56/'BIFUbC-electricity'!AI8,1)</f>
        <v>1</v>
      </c>
      <c r="AJ8" s="299">
        <f>IF('BIFUbC-electricity'!AJ8&gt;0,'E-electricity'!AJ56/'BIFUbC-electricity'!AJ8,1)</f>
        <v>1</v>
      </c>
      <c r="AK8" s="299">
        <f>IF('BIFUbC-electricity'!AK8&gt;0,'E-electricity'!AK56/'BIFUbC-electricity'!AK8,1)</f>
        <v>1</v>
      </c>
      <c r="AL8" s="299">
        <f>IF('BIFUbC-electricity'!AL8&gt;0,'E-electricity'!AL56/'BIFUbC-electricity'!AL8,1)</f>
        <v>1</v>
      </c>
      <c r="AM8" s="299">
        <f>IF('BIFUbC-electricity'!AM8&gt;0,'E-electricity'!AM56/'BIFUbC-electricity'!AM8,1)</f>
        <v>1</v>
      </c>
      <c r="AN8" s="299">
        <f>IF('BIFUbC-electricity'!AN8&gt;0,'E-electricity'!AN56/'BIFUbC-electricity'!AN8,1)</f>
        <v>1</v>
      </c>
      <c r="AO8" s="299">
        <f>IF('BIFUbC-electricity'!AO8&gt;0,'E-electricity'!AO56/'BIFUbC-electricity'!AO8,1)</f>
        <v>1</v>
      </c>
      <c r="AP8" s="299">
        <f>IF('BIFUbC-electricity'!AP8&gt;0,'E-electricity'!AP56/'BIFUbC-electricity'!AP8,1)</f>
        <v>1</v>
      </c>
      <c r="AQ8" s="299">
        <f>IF('BIFUbC-electricity'!AQ8&gt;0,'E-electricity'!AQ56/'BIFUbC-electricity'!AQ8,1)</f>
        <v>1</v>
      </c>
    </row>
    <row r="9" spans="1:43" x14ac:dyDescent="0.2">
      <c r="A9" s="299" t="s">
        <v>96</v>
      </c>
      <c r="B9" s="299">
        <f>IF('BIFUbC-electricity'!B9&gt;0,'E-electricity'!B57/'BIFUbC-electricity'!B9,1)</f>
        <v>1</v>
      </c>
      <c r="C9" s="299">
        <f>IF('BIFUbC-electricity'!C9&gt;0,'E-electricity'!C57/'BIFUbC-electricity'!C9,1)</f>
        <v>1</v>
      </c>
      <c r="D9" s="299">
        <f>IF('BIFUbC-electricity'!D9&gt;0,'E-electricity'!D57/'BIFUbC-electricity'!D9,1)</f>
        <v>1</v>
      </c>
      <c r="E9" s="299">
        <f>IF('BIFUbC-electricity'!E9&gt;0,'E-electricity'!E57/'BIFUbC-electricity'!E9,1)</f>
        <v>1</v>
      </c>
      <c r="F9" s="299">
        <f>IF('BIFUbC-electricity'!F9&gt;0,'E-electricity'!F57/'BIFUbC-electricity'!F9,1)</f>
        <v>1</v>
      </c>
      <c r="G9" s="299">
        <f>IF('BIFUbC-electricity'!G9&gt;0,'E-electricity'!G57/'BIFUbC-electricity'!G9,1)</f>
        <v>1</v>
      </c>
      <c r="H9" s="299">
        <f>IF('BIFUbC-electricity'!H9&gt;0,'E-electricity'!H57/'BIFUbC-electricity'!H9,1)</f>
        <v>1</v>
      </c>
      <c r="I9" s="299">
        <f>IF('BIFUbC-electricity'!I9&gt;0,'E-electricity'!I57/'BIFUbC-electricity'!I9,1)</f>
        <v>1</v>
      </c>
      <c r="J9" s="299">
        <f>IF('BIFUbC-electricity'!J9&gt;0,'E-electricity'!J57/'BIFUbC-electricity'!J9,1)</f>
        <v>1</v>
      </c>
      <c r="K9" s="299">
        <f>IF('BIFUbC-electricity'!K9&gt;0,'E-electricity'!K57/'BIFUbC-electricity'!K9,1)</f>
        <v>1</v>
      </c>
      <c r="L9" s="299">
        <f>IF('BIFUbC-electricity'!L9&gt;0,'E-electricity'!L57/'BIFUbC-electricity'!L9,1)</f>
        <v>1</v>
      </c>
      <c r="M9" s="299">
        <f>IF('BIFUbC-electricity'!M9&gt;0,'E-electricity'!M57/'BIFUbC-electricity'!M9,1)</f>
        <v>1</v>
      </c>
      <c r="N9" s="299">
        <f>IF('BIFUbC-electricity'!N9&gt;0,'E-electricity'!N57/'BIFUbC-electricity'!N9,1)</f>
        <v>1</v>
      </c>
      <c r="O9" s="299">
        <f>IF('BIFUbC-electricity'!O9&gt;0,'E-electricity'!O57/'BIFUbC-electricity'!O9,1)</f>
        <v>1</v>
      </c>
      <c r="P9" s="299">
        <f>IF('BIFUbC-electricity'!P9&gt;0,'E-electricity'!P57/'BIFUbC-electricity'!P9,1)</f>
        <v>1</v>
      </c>
      <c r="Q9" s="299">
        <f>IF('BIFUbC-electricity'!Q9&gt;0,'E-electricity'!Q57/'BIFUbC-electricity'!Q9,1)</f>
        <v>1</v>
      </c>
      <c r="R9" s="299">
        <f>IF('BIFUbC-electricity'!R9&gt;0,'E-electricity'!R57/'BIFUbC-electricity'!R9,1)</f>
        <v>1</v>
      </c>
      <c r="S9" s="299">
        <f>IF('BIFUbC-electricity'!S9&gt;0,'E-electricity'!S57/'BIFUbC-electricity'!S9,1)</f>
        <v>1</v>
      </c>
      <c r="T9" s="299">
        <f>IF('BIFUbC-electricity'!T9&gt;0,'E-electricity'!T57/'BIFUbC-electricity'!T9,1)</f>
        <v>1</v>
      </c>
      <c r="U9" s="299">
        <f>IF('BIFUbC-electricity'!U9&gt;0,'E-electricity'!U57/'BIFUbC-electricity'!U9,1)</f>
        <v>1</v>
      </c>
      <c r="V9" s="299">
        <f>IF('BIFUbC-electricity'!V9&gt;0,'E-electricity'!V57/'BIFUbC-electricity'!V9,1)</f>
        <v>1</v>
      </c>
      <c r="W9" s="299">
        <f>IF('BIFUbC-electricity'!W9&gt;0,'E-electricity'!W57/'BIFUbC-electricity'!W9,1)</f>
        <v>1</v>
      </c>
      <c r="X9" s="299">
        <f>IF('BIFUbC-electricity'!X9&gt;0,'E-electricity'!X57/'BIFUbC-electricity'!X9,1)</f>
        <v>1</v>
      </c>
      <c r="Y9" s="299">
        <f>IF('BIFUbC-electricity'!Y9&gt;0,'E-electricity'!Y57/'BIFUbC-electricity'!Y9,1)</f>
        <v>1</v>
      </c>
      <c r="Z9" s="299">
        <f>IF('BIFUbC-electricity'!Z9&gt;0,'E-electricity'!Z57/'BIFUbC-electricity'!Z9,1)</f>
        <v>1</v>
      </c>
      <c r="AA9" s="299">
        <f>IF('BIFUbC-electricity'!AA9&gt;0,'E-electricity'!AA57/'BIFUbC-electricity'!AA9,1)</f>
        <v>1</v>
      </c>
      <c r="AB9" s="299">
        <f>IF('BIFUbC-electricity'!AB9&gt;0,'E-electricity'!AB57/'BIFUbC-electricity'!AB9,1)</f>
        <v>1</v>
      </c>
      <c r="AC9" s="299">
        <f>IF('BIFUbC-electricity'!AC9&gt;0,'E-electricity'!AC57/'BIFUbC-electricity'!AC9,1)</f>
        <v>1</v>
      </c>
      <c r="AD9" s="299">
        <f>IF('BIFUbC-electricity'!AD9&gt;0,'E-electricity'!AD57/'BIFUbC-electricity'!AD9,1)</f>
        <v>1</v>
      </c>
      <c r="AE9" s="299">
        <f>IF('BIFUbC-electricity'!AE9&gt;0,'E-electricity'!AE57/'BIFUbC-electricity'!AE9,1)</f>
        <v>1</v>
      </c>
      <c r="AF9" s="299">
        <f>IF('BIFUbC-electricity'!AF9&gt;0,'E-electricity'!AF57/'BIFUbC-electricity'!AF9,1)</f>
        <v>1</v>
      </c>
      <c r="AG9" s="299">
        <f>IF('BIFUbC-electricity'!AG9&gt;0,'E-electricity'!AG57/'BIFUbC-electricity'!AG9,1)</f>
        <v>1</v>
      </c>
      <c r="AH9" s="299">
        <f>IF('BIFUbC-electricity'!AH9&gt;0,'E-electricity'!AH57/'BIFUbC-electricity'!AH9,1)</f>
        <v>1</v>
      </c>
      <c r="AI9" s="299">
        <f>IF('BIFUbC-electricity'!AI9&gt;0,'E-electricity'!AI57/'BIFUbC-electricity'!AI9,1)</f>
        <v>1</v>
      </c>
      <c r="AJ9" s="299">
        <f>IF('BIFUbC-electricity'!AJ9&gt;0,'E-electricity'!AJ57/'BIFUbC-electricity'!AJ9,1)</f>
        <v>1</v>
      </c>
      <c r="AK9" s="299">
        <f>IF('BIFUbC-electricity'!AK9&gt;0,'E-electricity'!AK57/'BIFUbC-electricity'!AK9,1)</f>
        <v>1</v>
      </c>
      <c r="AL9" s="299">
        <f>IF('BIFUbC-electricity'!AL9&gt;0,'E-electricity'!AL57/'BIFUbC-electricity'!AL9,1)</f>
        <v>1</v>
      </c>
      <c r="AM9" s="299">
        <f>IF('BIFUbC-electricity'!AM9&gt;0,'E-electricity'!AM57/'BIFUbC-electricity'!AM9,1)</f>
        <v>1</v>
      </c>
      <c r="AN9" s="299">
        <f>IF('BIFUbC-electricity'!AN9&gt;0,'E-electricity'!AN57/'BIFUbC-electricity'!AN9,1)</f>
        <v>1</v>
      </c>
      <c r="AO9" s="299">
        <f>IF('BIFUbC-electricity'!AO9&gt;0,'E-electricity'!AO57/'BIFUbC-electricity'!AO9,1)</f>
        <v>1</v>
      </c>
      <c r="AP9" s="299">
        <f>IF('BIFUbC-electricity'!AP9&gt;0,'E-electricity'!AP57/'BIFUbC-electricity'!AP9,1)</f>
        <v>1</v>
      </c>
      <c r="AQ9" s="299">
        <f>IF('BIFUbC-electricity'!AQ9&gt;0,'E-electricity'!AQ57/'BIFUbC-electricity'!AQ9,1)</f>
        <v>1</v>
      </c>
    </row>
    <row r="10" spans="1:43" x14ac:dyDescent="0.2">
      <c r="A10" s="299" t="s">
        <v>97</v>
      </c>
      <c r="B10" s="299">
        <f>IF('BIFUbC-electricity'!B10&gt;0,'E-electricity'!B58/'BIFUbC-electricity'!B10,1)</f>
        <v>1</v>
      </c>
      <c r="C10" s="299">
        <f>IF('BIFUbC-electricity'!C10&gt;0,'E-electricity'!C58/'BIFUbC-electricity'!C10,1)</f>
        <v>1</v>
      </c>
      <c r="D10" s="299">
        <f>IF('BIFUbC-electricity'!D10&gt;0,'E-electricity'!D58/'BIFUbC-electricity'!D10,1)</f>
        <v>1</v>
      </c>
      <c r="E10" s="299">
        <f>IF('BIFUbC-electricity'!E10&gt;0,'E-electricity'!E58/'BIFUbC-electricity'!E10,1)</f>
        <v>1</v>
      </c>
      <c r="F10" s="299">
        <f>IF('BIFUbC-electricity'!F10&gt;0,'E-electricity'!F58/'BIFUbC-electricity'!F10,1)</f>
        <v>1</v>
      </c>
      <c r="G10" s="299">
        <f>IF('BIFUbC-electricity'!G10&gt;0,'E-electricity'!G58/'BIFUbC-electricity'!G10,1)</f>
        <v>1</v>
      </c>
      <c r="H10" s="299">
        <f>IF('BIFUbC-electricity'!H10&gt;0,'E-electricity'!H58/'BIFUbC-electricity'!H10,1)</f>
        <v>1</v>
      </c>
      <c r="I10" s="299">
        <f>IF('BIFUbC-electricity'!I10&gt;0,'E-electricity'!I58/'BIFUbC-electricity'!I10,1)</f>
        <v>1</v>
      </c>
      <c r="J10" s="299">
        <f>IF('BIFUbC-electricity'!J10&gt;0,'E-electricity'!J58/'BIFUbC-electricity'!J10,1)</f>
        <v>1</v>
      </c>
      <c r="K10" s="299">
        <f>IF('BIFUbC-electricity'!K10&gt;0,'E-electricity'!K58/'BIFUbC-electricity'!K10,1)</f>
        <v>1</v>
      </c>
      <c r="L10" s="299">
        <f>IF('BIFUbC-electricity'!L10&gt;0,'E-electricity'!L58/'BIFUbC-electricity'!L10,1)</f>
        <v>1</v>
      </c>
      <c r="M10" s="299">
        <f>IF('BIFUbC-electricity'!M10&gt;0,'E-electricity'!M58/'BIFUbC-electricity'!M10,1)</f>
        <v>1</v>
      </c>
      <c r="N10" s="299">
        <f>IF('BIFUbC-electricity'!N10&gt;0,'E-electricity'!N58/'BIFUbC-electricity'!N10,1)</f>
        <v>1</v>
      </c>
      <c r="O10" s="299">
        <f>IF('BIFUbC-electricity'!O10&gt;0,'E-electricity'!O58/'BIFUbC-electricity'!O10,1)</f>
        <v>1</v>
      </c>
      <c r="P10" s="299">
        <f>IF('BIFUbC-electricity'!P10&gt;0,'E-electricity'!P58/'BIFUbC-electricity'!P10,1)</f>
        <v>1</v>
      </c>
      <c r="Q10" s="299">
        <f>IF('BIFUbC-electricity'!Q10&gt;0,'E-electricity'!Q58/'BIFUbC-electricity'!Q10,1)</f>
        <v>1</v>
      </c>
      <c r="R10" s="299">
        <f>IF('BIFUbC-electricity'!R10&gt;0,'E-electricity'!R58/'BIFUbC-electricity'!R10,1)</f>
        <v>1</v>
      </c>
      <c r="S10" s="299">
        <f>IF('BIFUbC-electricity'!S10&gt;0,'E-electricity'!S58/'BIFUbC-electricity'!S10,1)</f>
        <v>1</v>
      </c>
      <c r="T10" s="299">
        <f>IF('BIFUbC-electricity'!T10&gt;0,'E-electricity'!T58/'BIFUbC-electricity'!T10,1)</f>
        <v>1</v>
      </c>
      <c r="U10" s="299">
        <f>IF('BIFUbC-electricity'!U10&gt;0,'E-electricity'!U58/'BIFUbC-electricity'!U10,1)</f>
        <v>1</v>
      </c>
      <c r="V10" s="299">
        <f>IF('BIFUbC-electricity'!V10&gt;0,'E-electricity'!V58/'BIFUbC-electricity'!V10,1)</f>
        <v>1</v>
      </c>
      <c r="W10" s="299">
        <f>IF('BIFUbC-electricity'!W10&gt;0,'E-electricity'!W58/'BIFUbC-electricity'!W10,1)</f>
        <v>1</v>
      </c>
      <c r="X10" s="299">
        <f>IF('BIFUbC-electricity'!X10&gt;0,'E-electricity'!X58/'BIFUbC-electricity'!X10,1)</f>
        <v>1</v>
      </c>
      <c r="Y10" s="299">
        <f>IF('BIFUbC-electricity'!Y10&gt;0,'E-electricity'!Y58/'BIFUbC-electricity'!Y10,1)</f>
        <v>1</v>
      </c>
      <c r="Z10" s="299">
        <f>IF('BIFUbC-electricity'!Z10&gt;0,'E-electricity'!Z58/'BIFUbC-electricity'!Z10,1)</f>
        <v>1</v>
      </c>
      <c r="AA10" s="299">
        <f>IF('BIFUbC-electricity'!AA10&gt;0,'E-electricity'!AA58/'BIFUbC-electricity'!AA10,1)</f>
        <v>1</v>
      </c>
      <c r="AB10" s="299">
        <f>IF('BIFUbC-electricity'!AB10&gt;0,'E-electricity'!AB58/'BIFUbC-electricity'!AB10,1)</f>
        <v>1</v>
      </c>
      <c r="AC10" s="299">
        <f>IF('BIFUbC-electricity'!AC10&gt;0,'E-electricity'!AC58/'BIFUbC-electricity'!AC10,1)</f>
        <v>1</v>
      </c>
      <c r="AD10" s="299">
        <f>IF('BIFUbC-electricity'!AD10&gt;0,'E-electricity'!AD58/'BIFUbC-electricity'!AD10,1)</f>
        <v>1</v>
      </c>
      <c r="AE10" s="299">
        <f>IF('BIFUbC-electricity'!AE10&gt;0,'E-electricity'!AE58/'BIFUbC-electricity'!AE10,1)</f>
        <v>1</v>
      </c>
      <c r="AF10" s="299">
        <f>IF('BIFUbC-electricity'!AF10&gt;0,'E-electricity'!AF58/'BIFUbC-electricity'!AF10,1)</f>
        <v>1</v>
      </c>
      <c r="AG10" s="299">
        <f>IF('BIFUbC-electricity'!AG10&gt;0,'E-electricity'!AG58/'BIFUbC-electricity'!AG10,1)</f>
        <v>1</v>
      </c>
      <c r="AH10" s="299">
        <f>IF('BIFUbC-electricity'!AH10&gt;0,'E-electricity'!AH58/'BIFUbC-electricity'!AH10,1)</f>
        <v>1</v>
      </c>
      <c r="AI10" s="299">
        <f>IF('BIFUbC-electricity'!AI10&gt;0,'E-electricity'!AI58/'BIFUbC-electricity'!AI10,1)</f>
        <v>1</v>
      </c>
      <c r="AJ10" s="299">
        <f>IF('BIFUbC-electricity'!AJ10&gt;0,'E-electricity'!AJ58/'BIFUbC-electricity'!AJ10,1)</f>
        <v>1</v>
      </c>
      <c r="AK10" s="299">
        <f>IF('BIFUbC-electricity'!AK10&gt;0,'E-electricity'!AK58/'BIFUbC-electricity'!AK10,1)</f>
        <v>1</v>
      </c>
      <c r="AL10" s="299">
        <f>IF('BIFUbC-electricity'!AL10&gt;0,'E-electricity'!AL58/'BIFUbC-electricity'!AL10,1)</f>
        <v>1</v>
      </c>
      <c r="AM10" s="299">
        <f>IF('BIFUbC-electricity'!AM10&gt;0,'E-electricity'!AM58/'BIFUbC-electricity'!AM10,1)</f>
        <v>1</v>
      </c>
      <c r="AN10" s="299">
        <f>IF('BIFUbC-electricity'!AN10&gt;0,'E-electricity'!AN58/'BIFUbC-electricity'!AN10,1)</f>
        <v>1</v>
      </c>
      <c r="AO10" s="299">
        <f>IF('BIFUbC-electricity'!AO10&gt;0,'E-electricity'!AO58/'BIFUbC-electricity'!AO10,1)</f>
        <v>1</v>
      </c>
      <c r="AP10" s="299">
        <f>IF('BIFUbC-electricity'!AP10&gt;0,'E-electricity'!AP58/'BIFUbC-electricity'!AP10,1)</f>
        <v>1</v>
      </c>
      <c r="AQ10" s="299">
        <f>IF('BIFUbC-electricity'!AQ10&gt;0,'E-electricity'!AQ58/'BIFUbC-electricity'!AQ10,1)</f>
        <v>1</v>
      </c>
    </row>
    <row r="11" spans="1:43" x14ac:dyDescent="0.2">
      <c r="A11" s="299" t="s">
        <v>98</v>
      </c>
      <c r="B11" s="299">
        <f>IF('BIFUbC-electricity'!B11&gt;0,'E-electricity'!B59/'BIFUbC-electricity'!B11,1)</f>
        <v>1</v>
      </c>
      <c r="C11" s="299">
        <f>IF('BIFUbC-electricity'!C11&gt;0,'E-electricity'!C59/'BIFUbC-electricity'!C11,1)</f>
        <v>1</v>
      </c>
      <c r="D11" s="299">
        <f>IF('BIFUbC-electricity'!D11&gt;0,'E-electricity'!D59/'BIFUbC-electricity'!D11,1)</f>
        <v>1</v>
      </c>
      <c r="E11" s="299">
        <f>IF('BIFUbC-electricity'!E11&gt;0,'E-electricity'!E59/'BIFUbC-electricity'!E11,1)</f>
        <v>1</v>
      </c>
      <c r="F11" s="299">
        <f>IF('BIFUbC-electricity'!F11&gt;0,'E-electricity'!F59/'BIFUbC-electricity'!F11,1)</f>
        <v>1</v>
      </c>
      <c r="G11" s="299">
        <f>IF('BIFUbC-electricity'!G11&gt;0,'E-electricity'!G59/'BIFUbC-electricity'!G11,1)</f>
        <v>1</v>
      </c>
      <c r="H11" s="299">
        <f>IF('BIFUbC-electricity'!H11&gt;0,'E-electricity'!H59/'BIFUbC-electricity'!H11,1)</f>
        <v>1</v>
      </c>
      <c r="I11" s="299">
        <f>IF('BIFUbC-electricity'!I11&gt;0,'E-electricity'!I59/'BIFUbC-electricity'!I11,1)</f>
        <v>1</v>
      </c>
      <c r="J11" s="299">
        <f>IF('BIFUbC-electricity'!J11&gt;0,'E-electricity'!J59/'BIFUbC-electricity'!J11,1)</f>
        <v>1</v>
      </c>
      <c r="K11" s="299">
        <f>IF('BIFUbC-electricity'!K11&gt;0,'E-electricity'!K59/'BIFUbC-electricity'!K11,1)</f>
        <v>1</v>
      </c>
      <c r="L11" s="299">
        <f>IF('BIFUbC-electricity'!L11&gt;0,'E-electricity'!L59/'BIFUbC-electricity'!L11,1)</f>
        <v>1</v>
      </c>
      <c r="M11" s="299">
        <f>IF('BIFUbC-electricity'!M11&gt;0,'E-electricity'!M59/'BIFUbC-electricity'!M11,1)</f>
        <v>1</v>
      </c>
      <c r="N11" s="299">
        <f>IF('BIFUbC-electricity'!N11&gt;0,'E-electricity'!N59/'BIFUbC-electricity'!N11,1)</f>
        <v>1</v>
      </c>
      <c r="O11" s="299">
        <f>IF('BIFUbC-electricity'!O11&gt;0,'E-electricity'!O59/'BIFUbC-electricity'!O11,1)</f>
        <v>1</v>
      </c>
      <c r="P11" s="299">
        <f>IF('BIFUbC-electricity'!P11&gt;0,'E-electricity'!P59/'BIFUbC-electricity'!P11,1)</f>
        <v>1</v>
      </c>
      <c r="Q11" s="299">
        <f>IF('BIFUbC-electricity'!Q11&gt;0,'E-electricity'!Q59/'BIFUbC-electricity'!Q11,1)</f>
        <v>1</v>
      </c>
      <c r="R11" s="299">
        <f>IF('BIFUbC-electricity'!R11&gt;0,'E-electricity'!R59/'BIFUbC-electricity'!R11,1)</f>
        <v>1</v>
      </c>
      <c r="S11" s="299">
        <f>IF('BIFUbC-electricity'!S11&gt;0,'E-electricity'!S59/'BIFUbC-electricity'!S11,1)</f>
        <v>1</v>
      </c>
      <c r="T11" s="299">
        <f>IF('BIFUbC-electricity'!T11&gt;0,'E-electricity'!T59/'BIFUbC-electricity'!T11,1)</f>
        <v>1</v>
      </c>
      <c r="U11" s="299">
        <f>IF('BIFUbC-electricity'!U11&gt;0,'E-electricity'!U59/'BIFUbC-electricity'!U11,1)</f>
        <v>1</v>
      </c>
      <c r="V11" s="299">
        <f>IF('BIFUbC-electricity'!V11&gt;0,'E-electricity'!V59/'BIFUbC-electricity'!V11,1)</f>
        <v>1</v>
      </c>
      <c r="W11" s="299">
        <f>IF('BIFUbC-electricity'!W11&gt;0,'E-electricity'!W59/'BIFUbC-electricity'!W11,1)</f>
        <v>1</v>
      </c>
      <c r="X11" s="299">
        <f>IF('BIFUbC-electricity'!X11&gt;0,'E-electricity'!X59/'BIFUbC-electricity'!X11,1)</f>
        <v>1</v>
      </c>
      <c r="Y11" s="299">
        <f>IF('BIFUbC-electricity'!Y11&gt;0,'E-electricity'!Y59/'BIFUbC-electricity'!Y11,1)</f>
        <v>1</v>
      </c>
      <c r="Z11" s="299">
        <f>IF('BIFUbC-electricity'!Z11&gt;0,'E-electricity'!Z59/'BIFUbC-electricity'!Z11,1)</f>
        <v>1</v>
      </c>
      <c r="AA11" s="299">
        <f>IF('BIFUbC-electricity'!AA11&gt;0,'E-electricity'!AA59/'BIFUbC-electricity'!AA11,1)</f>
        <v>1</v>
      </c>
      <c r="AB11" s="299">
        <f>IF('BIFUbC-electricity'!AB11&gt;0,'E-electricity'!AB59/'BIFUbC-electricity'!AB11,1)</f>
        <v>1</v>
      </c>
      <c r="AC11" s="299">
        <f>IF('BIFUbC-electricity'!AC11&gt;0,'E-electricity'!AC59/'BIFUbC-electricity'!AC11,1)</f>
        <v>1</v>
      </c>
      <c r="AD11" s="299">
        <f>IF('BIFUbC-electricity'!AD11&gt;0,'E-electricity'!AD59/'BIFUbC-electricity'!AD11,1)</f>
        <v>1</v>
      </c>
      <c r="AE11" s="299">
        <f>IF('BIFUbC-electricity'!AE11&gt;0,'E-electricity'!AE59/'BIFUbC-electricity'!AE11,1)</f>
        <v>1</v>
      </c>
      <c r="AF11" s="299">
        <f>IF('BIFUbC-electricity'!AF11&gt;0,'E-electricity'!AF59/'BIFUbC-electricity'!AF11,1)</f>
        <v>1</v>
      </c>
      <c r="AG11" s="299">
        <f>IF('BIFUbC-electricity'!AG11&gt;0,'E-electricity'!AG59/'BIFUbC-electricity'!AG11,1)</f>
        <v>1</v>
      </c>
      <c r="AH11" s="299">
        <f>IF('BIFUbC-electricity'!AH11&gt;0,'E-electricity'!AH59/'BIFUbC-electricity'!AH11,1)</f>
        <v>1</v>
      </c>
      <c r="AI11" s="299">
        <f>IF('BIFUbC-electricity'!AI11&gt;0,'E-electricity'!AI59/'BIFUbC-electricity'!AI11,1)</f>
        <v>1</v>
      </c>
      <c r="AJ11" s="299">
        <f>IF('BIFUbC-electricity'!AJ11&gt;0,'E-electricity'!AJ59/'BIFUbC-electricity'!AJ11,1)</f>
        <v>1</v>
      </c>
      <c r="AK11" s="299">
        <f>IF('BIFUbC-electricity'!AK11&gt;0,'E-electricity'!AK59/'BIFUbC-electricity'!AK11,1)</f>
        <v>1</v>
      </c>
      <c r="AL11" s="299">
        <f>IF('BIFUbC-electricity'!AL11&gt;0,'E-electricity'!AL59/'BIFUbC-electricity'!AL11,1)</f>
        <v>1</v>
      </c>
      <c r="AM11" s="299">
        <f>IF('BIFUbC-electricity'!AM11&gt;0,'E-electricity'!AM59/'BIFUbC-electricity'!AM11,1)</f>
        <v>1</v>
      </c>
      <c r="AN11" s="299">
        <f>IF('BIFUbC-electricity'!AN11&gt;0,'E-electricity'!AN59/'BIFUbC-electricity'!AN11,1)</f>
        <v>1</v>
      </c>
      <c r="AO11" s="299">
        <f>IF('BIFUbC-electricity'!AO11&gt;0,'E-electricity'!AO59/'BIFUbC-electricity'!AO11,1)</f>
        <v>1</v>
      </c>
      <c r="AP11" s="299">
        <f>IF('BIFUbC-electricity'!AP11&gt;0,'E-electricity'!AP59/'BIFUbC-electricity'!AP11,1)</f>
        <v>1</v>
      </c>
      <c r="AQ11" s="299">
        <f>IF('BIFUbC-electricity'!AQ11&gt;0,'E-electricity'!AQ59/'BIFUbC-electricity'!AQ11,1)</f>
        <v>1</v>
      </c>
    </row>
    <row r="12" spans="1:43" x14ac:dyDescent="0.2">
      <c r="A12" s="299" t="s">
        <v>99</v>
      </c>
      <c r="B12" s="299">
        <f>IF('BIFUbC-electricity'!B12&gt;0,'E-electricity'!B60/'BIFUbC-electricity'!B12,1)</f>
        <v>1</v>
      </c>
      <c r="C12" s="299">
        <f>IF('BIFUbC-electricity'!C12&gt;0,'E-electricity'!C60/'BIFUbC-electricity'!C12,1)</f>
        <v>1</v>
      </c>
      <c r="D12" s="299">
        <f>IF('BIFUbC-electricity'!D12&gt;0,'E-electricity'!D60/'BIFUbC-electricity'!D12,1)</f>
        <v>1</v>
      </c>
      <c r="E12" s="299">
        <f>IF('BIFUbC-electricity'!E12&gt;0,'E-electricity'!E60/'BIFUbC-electricity'!E12,1)</f>
        <v>1</v>
      </c>
      <c r="F12" s="299">
        <f>IF('BIFUbC-electricity'!F12&gt;0,'E-electricity'!F60/'BIFUbC-electricity'!F12,1)</f>
        <v>1</v>
      </c>
      <c r="G12" s="299">
        <f>IF('BIFUbC-electricity'!G12&gt;0,'E-electricity'!G60/'BIFUbC-electricity'!G12,1)</f>
        <v>1</v>
      </c>
      <c r="H12" s="299">
        <f>IF('BIFUbC-electricity'!H12&gt;0,'E-electricity'!H60/'BIFUbC-electricity'!H12,1)</f>
        <v>1</v>
      </c>
      <c r="I12" s="299">
        <f>IF('BIFUbC-electricity'!I12&gt;0,'E-electricity'!I60/'BIFUbC-electricity'!I12,1)</f>
        <v>1</v>
      </c>
      <c r="J12" s="299">
        <f>IF('BIFUbC-electricity'!J12&gt;0,'E-electricity'!J60/'BIFUbC-electricity'!J12,1)</f>
        <v>1</v>
      </c>
      <c r="K12" s="299">
        <f>IF('BIFUbC-electricity'!K12&gt;0,'E-electricity'!K60/'BIFUbC-electricity'!K12,1)</f>
        <v>1</v>
      </c>
      <c r="L12" s="299">
        <f>IF('BIFUbC-electricity'!L12&gt;0,'E-electricity'!L60/'BIFUbC-electricity'!L12,1)</f>
        <v>1</v>
      </c>
      <c r="M12" s="299">
        <f>IF('BIFUbC-electricity'!M12&gt;0,'E-electricity'!M60/'BIFUbC-electricity'!M12,1)</f>
        <v>1</v>
      </c>
      <c r="N12" s="299">
        <f>IF('BIFUbC-electricity'!N12&gt;0,'E-electricity'!N60/'BIFUbC-electricity'!N12,1)</f>
        <v>1</v>
      </c>
      <c r="O12" s="299">
        <f>IF('BIFUbC-electricity'!O12&gt;0,'E-electricity'!O60/'BIFUbC-electricity'!O12,1)</f>
        <v>1</v>
      </c>
      <c r="P12" s="299">
        <f>IF('BIFUbC-electricity'!P12&gt;0,'E-electricity'!P60/'BIFUbC-electricity'!P12,1)</f>
        <v>1</v>
      </c>
      <c r="Q12" s="299">
        <f>IF('BIFUbC-electricity'!Q12&gt;0,'E-electricity'!Q60/'BIFUbC-electricity'!Q12,1)</f>
        <v>1</v>
      </c>
      <c r="R12" s="299">
        <f>IF('BIFUbC-electricity'!R12&gt;0,'E-electricity'!R60/'BIFUbC-electricity'!R12,1)</f>
        <v>1</v>
      </c>
      <c r="S12" s="299">
        <f>IF('BIFUbC-electricity'!S12&gt;0,'E-electricity'!S60/'BIFUbC-electricity'!S12,1)</f>
        <v>1</v>
      </c>
      <c r="T12" s="299">
        <f>IF('BIFUbC-electricity'!T12&gt;0,'E-electricity'!T60/'BIFUbC-electricity'!T12,1)</f>
        <v>1</v>
      </c>
      <c r="U12" s="299">
        <f>IF('BIFUbC-electricity'!U12&gt;0,'E-electricity'!U60/'BIFUbC-electricity'!U12,1)</f>
        <v>1</v>
      </c>
      <c r="V12" s="299">
        <f>IF('BIFUbC-electricity'!V12&gt;0,'E-electricity'!V60/'BIFUbC-electricity'!V12,1)</f>
        <v>1</v>
      </c>
      <c r="W12" s="299">
        <f>IF('BIFUbC-electricity'!W12&gt;0,'E-electricity'!W60/'BIFUbC-electricity'!W12,1)</f>
        <v>1</v>
      </c>
      <c r="X12" s="299">
        <f>IF('BIFUbC-electricity'!X12&gt;0,'E-electricity'!X60/'BIFUbC-electricity'!X12,1)</f>
        <v>1</v>
      </c>
      <c r="Y12" s="299">
        <f>IF('BIFUbC-electricity'!Y12&gt;0,'E-electricity'!Y60/'BIFUbC-electricity'!Y12,1)</f>
        <v>1</v>
      </c>
      <c r="Z12" s="299">
        <f>IF('BIFUbC-electricity'!Z12&gt;0,'E-electricity'!Z60/'BIFUbC-electricity'!Z12,1)</f>
        <v>1</v>
      </c>
      <c r="AA12" s="299">
        <f>IF('BIFUbC-electricity'!AA12&gt;0,'E-electricity'!AA60/'BIFUbC-electricity'!AA12,1)</f>
        <v>1</v>
      </c>
      <c r="AB12" s="299">
        <f>IF('BIFUbC-electricity'!AB12&gt;0,'E-electricity'!AB60/'BIFUbC-electricity'!AB12,1)</f>
        <v>1</v>
      </c>
      <c r="AC12" s="299">
        <f>IF('BIFUbC-electricity'!AC12&gt;0,'E-electricity'!AC60/'BIFUbC-electricity'!AC12,1)</f>
        <v>1</v>
      </c>
      <c r="AD12" s="299">
        <f>IF('BIFUbC-electricity'!AD12&gt;0,'E-electricity'!AD60/'BIFUbC-electricity'!AD12,1)</f>
        <v>1</v>
      </c>
      <c r="AE12" s="299">
        <f>IF('BIFUbC-electricity'!AE12&gt;0,'E-electricity'!AE60/'BIFUbC-electricity'!AE12,1)</f>
        <v>1</v>
      </c>
      <c r="AF12" s="299">
        <f>IF('BIFUbC-electricity'!AF12&gt;0,'E-electricity'!AF60/'BIFUbC-electricity'!AF12,1)</f>
        <v>1</v>
      </c>
      <c r="AG12" s="299">
        <f>IF('BIFUbC-electricity'!AG12&gt;0,'E-electricity'!AG60/'BIFUbC-electricity'!AG12,1)</f>
        <v>1</v>
      </c>
      <c r="AH12" s="299">
        <f>IF('BIFUbC-electricity'!AH12&gt;0,'E-electricity'!AH60/'BIFUbC-electricity'!AH12,1)</f>
        <v>1</v>
      </c>
      <c r="AI12" s="299">
        <f>IF('BIFUbC-electricity'!AI12&gt;0,'E-electricity'!AI60/'BIFUbC-electricity'!AI12,1)</f>
        <v>1</v>
      </c>
      <c r="AJ12" s="299">
        <f>IF('BIFUbC-electricity'!AJ12&gt;0,'E-electricity'!AJ60/'BIFUbC-electricity'!AJ12,1)</f>
        <v>1</v>
      </c>
      <c r="AK12" s="299">
        <f>IF('BIFUbC-electricity'!AK12&gt;0,'E-electricity'!AK60/'BIFUbC-electricity'!AK12,1)</f>
        <v>1</v>
      </c>
      <c r="AL12" s="299">
        <f>IF('BIFUbC-electricity'!AL12&gt;0,'E-electricity'!AL60/'BIFUbC-electricity'!AL12,1)</f>
        <v>1</v>
      </c>
      <c r="AM12" s="299">
        <f>IF('BIFUbC-electricity'!AM12&gt;0,'E-electricity'!AM60/'BIFUbC-electricity'!AM12,1)</f>
        <v>1</v>
      </c>
      <c r="AN12" s="299">
        <f>IF('BIFUbC-electricity'!AN12&gt;0,'E-electricity'!AN60/'BIFUbC-electricity'!AN12,1)</f>
        <v>1</v>
      </c>
      <c r="AO12" s="299">
        <f>IF('BIFUbC-electricity'!AO12&gt;0,'E-electricity'!AO60/'BIFUbC-electricity'!AO12,1)</f>
        <v>1</v>
      </c>
      <c r="AP12" s="299">
        <f>IF('BIFUbC-electricity'!AP12&gt;0,'E-electricity'!AP60/'BIFUbC-electricity'!AP12,1)</f>
        <v>1</v>
      </c>
      <c r="AQ12" s="299">
        <f>IF('BIFUbC-electricity'!AQ12&gt;0,'E-electricity'!AQ60/'BIFUbC-electricity'!AQ12,1)</f>
        <v>1</v>
      </c>
    </row>
    <row r="13" spans="1:43" x14ac:dyDescent="0.2">
      <c r="A13" s="299" t="s">
        <v>100</v>
      </c>
      <c r="B13" s="299">
        <f>IF('BIFUbC-electricity'!B13&gt;0,'E-electricity'!B61/'BIFUbC-electricity'!B13,1)</f>
        <v>1</v>
      </c>
      <c r="C13" s="299">
        <f>IF('BIFUbC-electricity'!C13&gt;0,'E-electricity'!C61/'BIFUbC-electricity'!C13,1)</f>
        <v>1</v>
      </c>
      <c r="D13" s="299">
        <f>IF('BIFUbC-electricity'!D13&gt;0,'E-electricity'!D61/'BIFUbC-electricity'!D13,1)</f>
        <v>1</v>
      </c>
      <c r="E13" s="299">
        <f>IF('BIFUbC-electricity'!E13&gt;0,'E-electricity'!E61/'BIFUbC-electricity'!E13,1)</f>
        <v>1</v>
      </c>
      <c r="F13" s="299">
        <f>IF('BIFUbC-electricity'!F13&gt;0,'E-electricity'!F61/'BIFUbC-electricity'!F13,1)</f>
        <v>1</v>
      </c>
      <c r="G13" s="299">
        <f>IF('BIFUbC-electricity'!G13&gt;0,'E-electricity'!G61/'BIFUbC-electricity'!G13,1)</f>
        <v>1</v>
      </c>
      <c r="H13" s="299">
        <f>IF('BIFUbC-electricity'!H13&gt;0,'E-electricity'!H61/'BIFUbC-electricity'!H13,1)</f>
        <v>1</v>
      </c>
      <c r="I13" s="299">
        <f>IF('BIFUbC-electricity'!I13&gt;0,'E-electricity'!I61/'BIFUbC-electricity'!I13,1)</f>
        <v>1</v>
      </c>
      <c r="J13" s="299">
        <f>IF('BIFUbC-electricity'!J13&gt;0,'E-electricity'!J61/'BIFUbC-electricity'!J13,1)</f>
        <v>1</v>
      </c>
      <c r="K13" s="299">
        <f>IF('BIFUbC-electricity'!K13&gt;0,'E-electricity'!K61/'BIFUbC-electricity'!K13,1)</f>
        <v>1</v>
      </c>
      <c r="L13" s="299">
        <f>IF('BIFUbC-electricity'!L13&gt;0,'E-electricity'!L61/'BIFUbC-electricity'!L13,1)</f>
        <v>1</v>
      </c>
      <c r="M13" s="299">
        <f>IF('BIFUbC-electricity'!M13&gt;0,'E-electricity'!M61/'BIFUbC-electricity'!M13,1)</f>
        <v>1</v>
      </c>
      <c r="N13" s="299">
        <f>IF('BIFUbC-electricity'!N13&gt;0,'E-electricity'!N61/'BIFUbC-electricity'!N13,1)</f>
        <v>1</v>
      </c>
      <c r="O13" s="299">
        <f>IF('BIFUbC-electricity'!O13&gt;0,'E-electricity'!O61/'BIFUbC-electricity'!O13,1)</f>
        <v>1</v>
      </c>
      <c r="P13" s="299">
        <f>IF('BIFUbC-electricity'!P13&gt;0,'E-electricity'!P61/'BIFUbC-electricity'!P13,1)</f>
        <v>1</v>
      </c>
      <c r="Q13" s="299">
        <f>IF('BIFUbC-electricity'!Q13&gt;0,'E-electricity'!Q61/'BIFUbC-electricity'!Q13,1)</f>
        <v>1</v>
      </c>
      <c r="R13" s="299">
        <f>IF('BIFUbC-electricity'!R13&gt;0,'E-electricity'!R61/'BIFUbC-electricity'!R13,1)</f>
        <v>1</v>
      </c>
      <c r="S13" s="299">
        <f>IF('BIFUbC-electricity'!S13&gt;0,'E-electricity'!S61/'BIFUbC-electricity'!S13,1)</f>
        <v>1</v>
      </c>
      <c r="T13" s="299">
        <f>IF('BIFUbC-electricity'!T13&gt;0,'E-electricity'!T61/'BIFUbC-electricity'!T13,1)</f>
        <v>1</v>
      </c>
      <c r="U13" s="299">
        <f>IF('BIFUbC-electricity'!U13&gt;0,'E-electricity'!U61/'BIFUbC-electricity'!U13,1)</f>
        <v>1</v>
      </c>
      <c r="V13" s="299">
        <f>IF('BIFUbC-electricity'!V13&gt;0,'E-electricity'!V61/'BIFUbC-electricity'!V13,1)</f>
        <v>1</v>
      </c>
      <c r="W13" s="299">
        <f>IF('BIFUbC-electricity'!W13&gt;0,'E-electricity'!W61/'BIFUbC-electricity'!W13,1)</f>
        <v>1</v>
      </c>
      <c r="X13" s="299">
        <f>IF('BIFUbC-electricity'!X13&gt;0,'E-electricity'!X61/'BIFUbC-electricity'!X13,1)</f>
        <v>1</v>
      </c>
      <c r="Y13" s="299">
        <f>IF('BIFUbC-electricity'!Y13&gt;0,'E-electricity'!Y61/'BIFUbC-electricity'!Y13,1)</f>
        <v>1</v>
      </c>
      <c r="Z13" s="299">
        <f>IF('BIFUbC-electricity'!Z13&gt;0,'E-electricity'!Z61/'BIFUbC-electricity'!Z13,1)</f>
        <v>1</v>
      </c>
      <c r="AA13" s="299">
        <f>IF('BIFUbC-electricity'!AA13&gt;0,'E-electricity'!AA61/'BIFUbC-electricity'!AA13,1)</f>
        <v>1</v>
      </c>
      <c r="AB13" s="299">
        <f>IF('BIFUbC-electricity'!AB13&gt;0,'E-electricity'!AB61/'BIFUbC-electricity'!AB13,1)</f>
        <v>1</v>
      </c>
      <c r="AC13" s="299">
        <f>IF('BIFUbC-electricity'!AC13&gt;0,'E-electricity'!AC61/'BIFUbC-electricity'!AC13,1)</f>
        <v>1</v>
      </c>
      <c r="AD13" s="299">
        <f>IF('BIFUbC-electricity'!AD13&gt;0,'E-electricity'!AD61/'BIFUbC-electricity'!AD13,1)</f>
        <v>1</v>
      </c>
      <c r="AE13" s="299">
        <f>IF('BIFUbC-electricity'!AE13&gt;0,'E-electricity'!AE61/'BIFUbC-electricity'!AE13,1)</f>
        <v>1</v>
      </c>
      <c r="AF13" s="299">
        <f>IF('BIFUbC-electricity'!AF13&gt;0,'E-electricity'!AF61/'BIFUbC-electricity'!AF13,1)</f>
        <v>1</v>
      </c>
      <c r="AG13" s="299">
        <f>IF('BIFUbC-electricity'!AG13&gt;0,'E-electricity'!AG61/'BIFUbC-electricity'!AG13,1)</f>
        <v>1</v>
      </c>
      <c r="AH13" s="299">
        <f>IF('BIFUbC-electricity'!AH13&gt;0,'E-electricity'!AH61/'BIFUbC-electricity'!AH13,1)</f>
        <v>1</v>
      </c>
      <c r="AI13" s="299">
        <f>IF('BIFUbC-electricity'!AI13&gt;0,'E-electricity'!AI61/'BIFUbC-electricity'!AI13,1)</f>
        <v>1</v>
      </c>
      <c r="AJ13" s="299">
        <f>IF('BIFUbC-electricity'!AJ13&gt;0,'E-electricity'!AJ61/'BIFUbC-electricity'!AJ13,1)</f>
        <v>1</v>
      </c>
      <c r="AK13" s="299">
        <f>IF('BIFUbC-electricity'!AK13&gt;0,'E-electricity'!AK61/'BIFUbC-electricity'!AK13,1)</f>
        <v>1</v>
      </c>
      <c r="AL13" s="299">
        <f>IF('BIFUbC-electricity'!AL13&gt;0,'E-electricity'!AL61/'BIFUbC-electricity'!AL13,1)</f>
        <v>1</v>
      </c>
      <c r="AM13" s="299">
        <f>IF('BIFUbC-electricity'!AM13&gt;0,'E-electricity'!AM61/'BIFUbC-electricity'!AM13,1)</f>
        <v>1</v>
      </c>
      <c r="AN13" s="299">
        <f>IF('BIFUbC-electricity'!AN13&gt;0,'E-electricity'!AN61/'BIFUbC-electricity'!AN13,1)</f>
        <v>1</v>
      </c>
      <c r="AO13" s="299">
        <f>IF('BIFUbC-electricity'!AO13&gt;0,'E-electricity'!AO61/'BIFUbC-electricity'!AO13,1)</f>
        <v>1</v>
      </c>
      <c r="AP13" s="299">
        <f>IF('BIFUbC-electricity'!AP13&gt;0,'E-electricity'!AP61/'BIFUbC-electricity'!AP13,1)</f>
        <v>1</v>
      </c>
      <c r="AQ13" s="299">
        <f>IF('BIFUbC-electricity'!AQ13&gt;0,'E-electricity'!AQ61/'BIFUbC-electricity'!AQ13,1)</f>
        <v>1</v>
      </c>
    </row>
    <row r="14" spans="1:43" x14ac:dyDescent="0.2">
      <c r="A14" s="299" t="s">
        <v>101</v>
      </c>
      <c r="B14" s="299">
        <f>IF('BIFUbC-electricity'!B14&gt;0,'E-electricity'!B62/'BIFUbC-electricity'!B14,1)</f>
        <v>1</v>
      </c>
      <c r="C14" s="299">
        <f>IF('BIFUbC-electricity'!C14&gt;0,'E-electricity'!C62/'BIFUbC-electricity'!C14,1)</f>
        <v>1</v>
      </c>
      <c r="D14" s="299">
        <f>IF('BIFUbC-electricity'!D14&gt;0,'E-electricity'!D62/'BIFUbC-electricity'!D14,1)</f>
        <v>1</v>
      </c>
      <c r="E14" s="299">
        <f>IF('BIFUbC-electricity'!E14&gt;0,'E-electricity'!E62/'BIFUbC-electricity'!E14,1)</f>
        <v>1</v>
      </c>
      <c r="F14" s="299">
        <f>IF('BIFUbC-electricity'!F14&gt;0,'E-electricity'!F62/'BIFUbC-electricity'!F14,1)</f>
        <v>1</v>
      </c>
      <c r="G14" s="299">
        <f>IF('BIFUbC-electricity'!G14&gt;0,'E-electricity'!G62/'BIFUbC-electricity'!G14,1)</f>
        <v>1</v>
      </c>
      <c r="H14" s="299">
        <f>IF('BIFUbC-electricity'!H14&gt;0,'E-electricity'!H62/'BIFUbC-electricity'!H14,1)</f>
        <v>1</v>
      </c>
      <c r="I14" s="299">
        <f>IF('BIFUbC-electricity'!I14&gt;0,'E-electricity'!I62/'BIFUbC-electricity'!I14,1)</f>
        <v>1</v>
      </c>
      <c r="J14" s="299">
        <f>IF('BIFUbC-electricity'!J14&gt;0,'E-electricity'!J62/'BIFUbC-electricity'!J14,1)</f>
        <v>1</v>
      </c>
      <c r="K14" s="299">
        <f>IF('BIFUbC-electricity'!K14&gt;0,'E-electricity'!K62/'BIFUbC-electricity'!K14,1)</f>
        <v>1</v>
      </c>
      <c r="L14" s="299">
        <f>IF('BIFUbC-electricity'!L14&gt;0,'E-electricity'!L62/'BIFUbC-electricity'!L14,1)</f>
        <v>1</v>
      </c>
      <c r="M14" s="299">
        <f>IF('BIFUbC-electricity'!M14&gt;0,'E-electricity'!M62/'BIFUbC-electricity'!M14,1)</f>
        <v>1</v>
      </c>
      <c r="N14" s="299">
        <f>IF('BIFUbC-electricity'!N14&gt;0,'E-electricity'!N62/'BIFUbC-electricity'!N14,1)</f>
        <v>1</v>
      </c>
      <c r="O14" s="299">
        <f>IF('BIFUbC-electricity'!O14&gt;0,'E-electricity'!O62/'BIFUbC-electricity'!O14,1)</f>
        <v>1</v>
      </c>
      <c r="P14" s="299">
        <f>IF('BIFUbC-electricity'!P14&gt;0,'E-electricity'!P62/'BIFUbC-electricity'!P14,1)</f>
        <v>1</v>
      </c>
      <c r="Q14" s="299">
        <f>IF('BIFUbC-electricity'!Q14&gt;0,'E-electricity'!Q62/'BIFUbC-electricity'!Q14,1)</f>
        <v>1</v>
      </c>
      <c r="R14" s="299">
        <f>IF('BIFUbC-electricity'!R14&gt;0,'E-electricity'!R62/'BIFUbC-electricity'!R14,1)</f>
        <v>1</v>
      </c>
      <c r="S14" s="299">
        <f>IF('BIFUbC-electricity'!S14&gt;0,'E-electricity'!S62/'BIFUbC-electricity'!S14,1)</f>
        <v>1</v>
      </c>
      <c r="T14" s="299">
        <f>IF('BIFUbC-electricity'!T14&gt;0,'E-electricity'!T62/'BIFUbC-electricity'!T14,1)</f>
        <v>1</v>
      </c>
      <c r="U14" s="299">
        <f>IF('BIFUbC-electricity'!U14&gt;0,'E-electricity'!U62/'BIFUbC-electricity'!U14,1)</f>
        <v>1</v>
      </c>
      <c r="V14" s="299">
        <f>IF('BIFUbC-electricity'!V14&gt;0,'E-electricity'!V62/'BIFUbC-electricity'!V14,1)</f>
        <v>1</v>
      </c>
      <c r="W14" s="299">
        <f>IF('BIFUbC-electricity'!W14&gt;0,'E-electricity'!W62/'BIFUbC-electricity'!W14,1)</f>
        <v>1</v>
      </c>
      <c r="X14" s="299">
        <f>IF('BIFUbC-electricity'!X14&gt;0,'E-electricity'!X62/'BIFUbC-electricity'!X14,1)</f>
        <v>1</v>
      </c>
      <c r="Y14" s="299">
        <f>IF('BIFUbC-electricity'!Y14&gt;0,'E-electricity'!Y62/'BIFUbC-electricity'!Y14,1)</f>
        <v>1</v>
      </c>
      <c r="Z14" s="299">
        <f>IF('BIFUbC-electricity'!Z14&gt;0,'E-electricity'!Z62/'BIFUbC-electricity'!Z14,1)</f>
        <v>1</v>
      </c>
      <c r="AA14" s="299">
        <f>IF('BIFUbC-electricity'!AA14&gt;0,'E-electricity'!AA62/'BIFUbC-electricity'!AA14,1)</f>
        <v>1</v>
      </c>
      <c r="AB14" s="299">
        <f>IF('BIFUbC-electricity'!AB14&gt;0,'E-electricity'!AB62/'BIFUbC-electricity'!AB14,1)</f>
        <v>1</v>
      </c>
      <c r="AC14" s="299">
        <f>IF('BIFUbC-electricity'!AC14&gt;0,'E-electricity'!AC62/'BIFUbC-electricity'!AC14,1)</f>
        <v>1</v>
      </c>
      <c r="AD14" s="299">
        <f>IF('BIFUbC-electricity'!AD14&gt;0,'E-electricity'!AD62/'BIFUbC-electricity'!AD14,1)</f>
        <v>1</v>
      </c>
      <c r="AE14" s="299">
        <f>IF('BIFUbC-electricity'!AE14&gt;0,'E-electricity'!AE62/'BIFUbC-electricity'!AE14,1)</f>
        <v>1</v>
      </c>
      <c r="AF14" s="299">
        <f>IF('BIFUbC-electricity'!AF14&gt;0,'E-electricity'!AF62/'BIFUbC-electricity'!AF14,1)</f>
        <v>1</v>
      </c>
      <c r="AG14" s="299">
        <f>IF('BIFUbC-electricity'!AG14&gt;0,'E-electricity'!AG62/'BIFUbC-electricity'!AG14,1)</f>
        <v>1</v>
      </c>
      <c r="AH14" s="299">
        <f>IF('BIFUbC-electricity'!AH14&gt;0,'E-electricity'!AH62/'BIFUbC-electricity'!AH14,1)</f>
        <v>1</v>
      </c>
      <c r="AI14" s="299">
        <f>IF('BIFUbC-electricity'!AI14&gt;0,'E-electricity'!AI62/'BIFUbC-electricity'!AI14,1)</f>
        <v>1</v>
      </c>
      <c r="AJ14" s="299">
        <f>IF('BIFUbC-electricity'!AJ14&gt;0,'E-electricity'!AJ62/'BIFUbC-electricity'!AJ14,1)</f>
        <v>1</v>
      </c>
      <c r="AK14" s="299">
        <f>IF('BIFUbC-electricity'!AK14&gt;0,'E-electricity'!AK62/'BIFUbC-electricity'!AK14,1)</f>
        <v>1</v>
      </c>
      <c r="AL14" s="299">
        <f>IF('BIFUbC-electricity'!AL14&gt;0,'E-electricity'!AL62/'BIFUbC-electricity'!AL14,1)</f>
        <v>1</v>
      </c>
      <c r="AM14" s="299">
        <f>IF('BIFUbC-electricity'!AM14&gt;0,'E-electricity'!AM62/'BIFUbC-electricity'!AM14,1)</f>
        <v>1</v>
      </c>
      <c r="AN14" s="299">
        <f>IF('BIFUbC-electricity'!AN14&gt;0,'E-electricity'!AN62/'BIFUbC-electricity'!AN14,1)</f>
        <v>1</v>
      </c>
      <c r="AO14" s="299">
        <f>IF('BIFUbC-electricity'!AO14&gt;0,'E-electricity'!AO62/'BIFUbC-electricity'!AO14,1)</f>
        <v>1</v>
      </c>
      <c r="AP14" s="299">
        <f>IF('BIFUbC-electricity'!AP14&gt;0,'E-electricity'!AP62/'BIFUbC-electricity'!AP14,1)</f>
        <v>1</v>
      </c>
      <c r="AQ14" s="299">
        <f>IF('BIFUbC-electricity'!AQ14&gt;0,'E-electricity'!AQ62/'BIFUbC-electricity'!AQ14,1)</f>
        <v>1</v>
      </c>
    </row>
    <row r="15" spans="1:43" x14ac:dyDescent="0.2">
      <c r="A15" s="299" t="s">
        <v>102</v>
      </c>
      <c r="B15" s="299">
        <f>IF('BIFUbC-electricity'!B15&gt;0,'E-electricity'!B63/'BIFUbC-electricity'!B15,1)</f>
        <v>1</v>
      </c>
      <c r="C15" s="299">
        <f>IF('BIFUbC-electricity'!C15&gt;0,'E-electricity'!C63/'BIFUbC-electricity'!C15,1)</f>
        <v>1</v>
      </c>
      <c r="D15" s="299">
        <f>IF('BIFUbC-electricity'!D15&gt;0,'E-electricity'!D63/'BIFUbC-electricity'!D15,1)</f>
        <v>1</v>
      </c>
      <c r="E15" s="299">
        <f>IF('BIFUbC-electricity'!E15&gt;0,'E-electricity'!E63/'BIFUbC-electricity'!E15,1)</f>
        <v>1</v>
      </c>
      <c r="F15" s="299">
        <f>IF('BIFUbC-electricity'!F15&gt;0,'E-electricity'!F63/'BIFUbC-electricity'!F15,1)</f>
        <v>1</v>
      </c>
      <c r="G15" s="299">
        <f>IF('BIFUbC-electricity'!G15&gt;0,'E-electricity'!G63/'BIFUbC-electricity'!G15,1)</f>
        <v>1</v>
      </c>
      <c r="H15" s="299">
        <f>IF('BIFUbC-electricity'!H15&gt;0,'E-electricity'!H63/'BIFUbC-electricity'!H15,1)</f>
        <v>1</v>
      </c>
      <c r="I15" s="299">
        <f>IF('BIFUbC-electricity'!I15&gt;0,'E-electricity'!I63/'BIFUbC-electricity'!I15,1)</f>
        <v>1</v>
      </c>
      <c r="J15" s="299">
        <f>IF('BIFUbC-electricity'!J15&gt;0,'E-electricity'!J63/'BIFUbC-electricity'!J15,1)</f>
        <v>1</v>
      </c>
      <c r="K15" s="299">
        <f>IF('BIFUbC-electricity'!K15&gt;0,'E-electricity'!K63/'BIFUbC-electricity'!K15,1)</f>
        <v>1</v>
      </c>
      <c r="L15" s="299">
        <f>IF('BIFUbC-electricity'!L15&gt;0,'E-electricity'!L63/'BIFUbC-electricity'!L15,1)</f>
        <v>1</v>
      </c>
      <c r="M15" s="299">
        <f>IF('BIFUbC-electricity'!M15&gt;0,'E-electricity'!M63/'BIFUbC-electricity'!M15,1)</f>
        <v>1</v>
      </c>
      <c r="N15" s="299">
        <f>IF('BIFUbC-electricity'!N15&gt;0,'E-electricity'!N63/'BIFUbC-electricity'!N15,1)</f>
        <v>1</v>
      </c>
      <c r="O15" s="299">
        <f>IF('BIFUbC-electricity'!O15&gt;0,'E-electricity'!O63/'BIFUbC-electricity'!O15,1)</f>
        <v>1</v>
      </c>
      <c r="P15" s="299">
        <f>IF('BIFUbC-electricity'!P15&gt;0,'E-electricity'!P63/'BIFUbC-electricity'!P15,1)</f>
        <v>1</v>
      </c>
      <c r="Q15" s="299">
        <f>IF('BIFUbC-electricity'!Q15&gt;0,'E-electricity'!Q63/'BIFUbC-electricity'!Q15,1)</f>
        <v>1</v>
      </c>
      <c r="R15" s="299">
        <f>IF('BIFUbC-electricity'!R15&gt;0,'E-electricity'!R63/'BIFUbC-electricity'!R15,1)</f>
        <v>1</v>
      </c>
      <c r="S15" s="299">
        <f>IF('BIFUbC-electricity'!S15&gt;0,'E-electricity'!S63/'BIFUbC-electricity'!S15,1)</f>
        <v>1</v>
      </c>
      <c r="T15" s="299">
        <f>IF('BIFUbC-electricity'!T15&gt;0,'E-electricity'!T63/'BIFUbC-electricity'!T15,1)</f>
        <v>1</v>
      </c>
      <c r="U15" s="299">
        <f>IF('BIFUbC-electricity'!U15&gt;0,'E-electricity'!U63/'BIFUbC-electricity'!U15,1)</f>
        <v>1</v>
      </c>
      <c r="V15" s="299">
        <f>IF('BIFUbC-electricity'!V15&gt;0,'E-electricity'!V63/'BIFUbC-electricity'!V15,1)</f>
        <v>1</v>
      </c>
      <c r="W15" s="299">
        <f>IF('BIFUbC-electricity'!W15&gt;0,'E-electricity'!W63/'BIFUbC-electricity'!W15,1)</f>
        <v>1</v>
      </c>
      <c r="X15" s="299">
        <f>IF('BIFUbC-electricity'!X15&gt;0,'E-electricity'!X63/'BIFUbC-electricity'!X15,1)</f>
        <v>1</v>
      </c>
      <c r="Y15" s="299">
        <f>IF('BIFUbC-electricity'!Y15&gt;0,'E-electricity'!Y63/'BIFUbC-electricity'!Y15,1)</f>
        <v>1</v>
      </c>
      <c r="Z15" s="299">
        <f>IF('BIFUbC-electricity'!Z15&gt;0,'E-electricity'!Z63/'BIFUbC-electricity'!Z15,1)</f>
        <v>1</v>
      </c>
      <c r="AA15" s="299">
        <f>IF('BIFUbC-electricity'!AA15&gt;0,'E-electricity'!AA63/'BIFUbC-electricity'!AA15,1)</f>
        <v>1</v>
      </c>
      <c r="AB15" s="299">
        <f>IF('BIFUbC-electricity'!AB15&gt;0,'E-electricity'!AB63/'BIFUbC-electricity'!AB15,1)</f>
        <v>1</v>
      </c>
      <c r="AC15" s="299">
        <f>IF('BIFUbC-electricity'!AC15&gt;0,'E-electricity'!AC63/'BIFUbC-electricity'!AC15,1)</f>
        <v>1</v>
      </c>
      <c r="AD15" s="299">
        <f>IF('BIFUbC-electricity'!AD15&gt;0,'E-electricity'!AD63/'BIFUbC-electricity'!AD15,1)</f>
        <v>1</v>
      </c>
      <c r="AE15" s="299">
        <f>IF('BIFUbC-electricity'!AE15&gt;0,'E-electricity'!AE63/'BIFUbC-electricity'!AE15,1)</f>
        <v>1</v>
      </c>
      <c r="AF15" s="299">
        <f>IF('BIFUbC-electricity'!AF15&gt;0,'E-electricity'!AF63/'BIFUbC-electricity'!AF15,1)</f>
        <v>1</v>
      </c>
      <c r="AG15" s="299">
        <f>IF('BIFUbC-electricity'!AG15&gt;0,'E-electricity'!AG63/'BIFUbC-electricity'!AG15,1)</f>
        <v>1</v>
      </c>
      <c r="AH15" s="299">
        <f>IF('BIFUbC-electricity'!AH15&gt;0,'E-electricity'!AH63/'BIFUbC-electricity'!AH15,1)</f>
        <v>1</v>
      </c>
      <c r="AI15" s="299">
        <f>IF('BIFUbC-electricity'!AI15&gt;0,'E-electricity'!AI63/'BIFUbC-electricity'!AI15,1)</f>
        <v>1</v>
      </c>
      <c r="AJ15" s="299">
        <f>IF('BIFUbC-electricity'!AJ15&gt;0,'E-electricity'!AJ63/'BIFUbC-electricity'!AJ15,1)</f>
        <v>1</v>
      </c>
      <c r="AK15" s="299">
        <f>IF('BIFUbC-electricity'!AK15&gt;0,'E-electricity'!AK63/'BIFUbC-electricity'!AK15,1)</f>
        <v>1</v>
      </c>
      <c r="AL15" s="299">
        <f>IF('BIFUbC-electricity'!AL15&gt;0,'E-electricity'!AL63/'BIFUbC-electricity'!AL15,1)</f>
        <v>1</v>
      </c>
      <c r="AM15" s="299">
        <f>IF('BIFUbC-electricity'!AM15&gt;0,'E-electricity'!AM63/'BIFUbC-electricity'!AM15,1)</f>
        <v>1</v>
      </c>
      <c r="AN15" s="299">
        <f>IF('BIFUbC-electricity'!AN15&gt;0,'E-electricity'!AN63/'BIFUbC-electricity'!AN15,1)</f>
        <v>1</v>
      </c>
      <c r="AO15" s="299">
        <f>IF('BIFUbC-electricity'!AO15&gt;0,'E-electricity'!AO63/'BIFUbC-electricity'!AO15,1)</f>
        <v>1</v>
      </c>
      <c r="AP15" s="299">
        <f>IF('BIFUbC-electricity'!AP15&gt;0,'E-electricity'!AP63/'BIFUbC-electricity'!AP15,1)</f>
        <v>1</v>
      </c>
      <c r="AQ15" s="299">
        <f>IF('BIFUbC-electricity'!AQ15&gt;0,'E-electricity'!AQ63/'BIFUbC-electricity'!AQ15,1)</f>
        <v>1</v>
      </c>
    </row>
    <row r="16" spans="1:43" x14ac:dyDescent="0.2">
      <c r="A16" s="299" t="s">
        <v>103</v>
      </c>
      <c r="B16" s="299">
        <f>IF('BIFUbC-electricity'!B16&gt;0,'E-electricity'!B64/'BIFUbC-electricity'!B16,1)</f>
        <v>1</v>
      </c>
      <c r="C16" s="299">
        <f>IF('BIFUbC-electricity'!C16&gt;0,'E-electricity'!C64/'BIFUbC-electricity'!C16,1)</f>
        <v>1</v>
      </c>
      <c r="D16" s="299">
        <f>IF('BIFUbC-electricity'!D16&gt;0,'E-electricity'!D64/'BIFUbC-electricity'!D16,1)</f>
        <v>1</v>
      </c>
      <c r="E16" s="299">
        <f>IF('BIFUbC-electricity'!E16&gt;0,'E-electricity'!E64/'BIFUbC-electricity'!E16,1)</f>
        <v>1</v>
      </c>
      <c r="F16" s="299">
        <f>IF('BIFUbC-electricity'!F16&gt;0,'E-electricity'!F64/'BIFUbC-electricity'!F16,1)</f>
        <v>1</v>
      </c>
      <c r="G16" s="299">
        <f>IF('BIFUbC-electricity'!G16&gt;0,'E-electricity'!G64/'BIFUbC-electricity'!G16,1)</f>
        <v>1</v>
      </c>
      <c r="H16" s="299">
        <f>IF('BIFUbC-electricity'!H16&gt;0,'E-electricity'!H64/'BIFUbC-electricity'!H16,1)</f>
        <v>1</v>
      </c>
      <c r="I16" s="299">
        <f>IF('BIFUbC-electricity'!I16&gt;0,'E-electricity'!I64/'BIFUbC-electricity'!I16,1)</f>
        <v>1</v>
      </c>
      <c r="J16" s="299">
        <f>IF('BIFUbC-electricity'!J16&gt;0,'E-electricity'!J64/'BIFUbC-electricity'!J16,1)</f>
        <v>1</v>
      </c>
      <c r="K16" s="299">
        <f>IF('BIFUbC-electricity'!K16&gt;0,'E-electricity'!K64/'BIFUbC-electricity'!K16,1)</f>
        <v>1</v>
      </c>
      <c r="L16" s="299">
        <f>IF('BIFUbC-electricity'!L16&gt;0,'E-electricity'!L64/'BIFUbC-electricity'!L16,1)</f>
        <v>1</v>
      </c>
      <c r="M16" s="299">
        <f>IF('BIFUbC-electricity'!M16&gt;0,'E-electricity'!M64/'BIFUbC-electricity'!M16,1)</f>
        <v>1</v>
      </c>
      <c r="N16" s="299">
        <f>IF('BIFUbC-electricity'!N16&gt;0,'E-electricity'!N64/'BIFUbC-electricity'!N16,1)</f>
        <v>1</v>
      </c>
      <c r="O16" s="299">
        <f>IF('BIFUbC-electricity'!O16&gt;0,'E-electricity'!O64/'BIFUbC-electricity'!O16,1)</f>
        <v>1</v>
      </c>
      <c r="P16" s="299">
        <f>IF('BIFUbC-electricity'!P16&gt;0,'E-electricity'!P64/'BIFUbC-electricity'!P16,1)</f>
        <v>1</v>
      </c>
      <c r="Q16" s="299">
        <f>IF('BIFUbC-electricity'!Q16&gt;0,'E-electricity'!Q64/'BIFUbC-electricity'!Q16,1)</f>
        <v>1</v>
      </c>
      <c r="R16" s="299">
        <f>IF('BIFUbC-electricity'!R16&gt;0,'E-electricity'!R64/'BIFUbC-electricity'!R16,1)</f>
        <v>1</v>
      </c>
      <c r="S16" s="299">
        <f>IF('BIFUbC-electricity'!S16&gt;0,'E-electricity'!S64/'BIFUbC-electricity'!S16,1)</f>
        <v>1</v>
      </c>
      <c r="T16" s="299">
        <f>IF('BIFUbC-electricity'!T16&gt;0,'E-electricity'!T64/'BIFUbC-electricity'!T16,1)</f>
        <v>1</v>
      </c>
      <c r="U16" s="299">
        <f>IF('BIFUbC-electricity'!U16&gt;0,'E-electricity'!U64/'BIFUbC-electricity'!U16,1)</f>
        <v>1</v>
      </c>
      <c r="V16" s="299">
        <f>IF('BIFUbC-electricity'!V16&gt;0,'E-electricity'!V64/'BIFUbC-electricity'!V16,1)</f>
        <v>1</v>
      </c>
      <c r="W16" s="299">
        <f>IF('BIFUbC-electricity'!W16&gt;0,'E-electricity'!W64/'BIFUbC-electricity'!W16,1)</f>
        <v>1</v>
      </c>
      <c r="X16" s="299">
        <f>IF('BIFUbC-electricity'!X16&gt;0,'E-electricity'!X64/'BIFUbC-electricity'!X16,1)</f>
        <v>1</v>
      </c>
      <c r="Y16" s="299">
        <f>IF('BIFUbC-electricity'!Y16&gt;0,'E-electricity'!Y64/'BIFUbC-electricity'!Y16,1)</f>
        <v>1</v>
      </c>
      <c r="Z16" s="299">
        <f>IF('BIFUbC-electricity'!Z16&gt;0,'E-electricity'!Z64/'BIFUbC-electricity'!Z16,1)</f>
        <v>1</v>
      </c>
      <c r="AA16" s="299">
        <f>IF('BIFUbC-electricity'!AA16&gt;0,'E-electricity'!AA64/'BIFUbC-electricity'!AA16,1)</f>
        <v>1</v>
      </c>
      <c r="AB16" s="299">
        <f>IF('BIFUbC-electricity'!AB16&gt;0,'E-electricity'!AB64/'BIFUbC-electricity'!AB16,1)</f>
        <v>1</v>
      </c>
      <c r="AC16" s="299">
        <f>IF('BIFUbC-electricity'!AC16&gt;0,'E-electricity'!AC64/'BIFUbC-electricity'!AC16,1)</f>
        <v>1</v>
      </c>
      <c r="AD16" s="299">
        <f>IF('BIFUbC-electricity'!AD16&gt;0,'E-electricity'!AD64/'BIFUbC-electricity'!AD16,1)</f>
        <v>1</v>
      </c>
      <c r="AE16" s="299">
        <f>IF('BIFUbC-electricity'!AE16&gt;0,'E-electricity'!AE64/'BIFUbC-electricity'!AE16,1)</f>
        <v>1</v>
      </c>
      <c r="AF16" s="299">
        <f>IF('BIFUbC-electricity'!AF16&gt;0,'E-electricity'!AF64/'BIFUbC-electricity'!AF16,1)</f>
        <v>1</v>
      </c>
      <c r="AG16" s="299">
        <f>IF('BIFUbC-electricity'!AG16&gt;0,'E-electricity'!AG64/'BIFUbC-electricity'!AG16,1)</f>
        <v>1</v>
      </c>
      <c r="AH16" s="299">
        <f>IF('BIFUbC-electricity'!AH16&gt;0,'E-electricity'!AH64/'BIFUbC-electricity'!AH16,1)</f>
        <v>1</v>
      </c>
      <c r="AI16" s="299">
        <f>IF('BIFUbC-electricity'!AI16&gt;0,'E-electricity'!AI64/'BIFUbC-electricity'!AI16,1)</f>
        <v>1</v>
      </c>
      <c r="AJ16" s="299">
        <f>IF('BIFUbC-electricity'!AJ16&gt;0,'E-electricity'!AJ64/'BIFUbC-electricity'!AJ16,1)</f>
        <v>1</v>
      </c>
      <c r="AK16" s="299">
        <f>IF('BIFUbC-electricity'!AK16&gt;0,'E-electricity'!AK64/'BIFUbC-electricity'!AK16,1)</f>
        <v>1</v>
      </c>
      <c r="AL16" s="299">
        <f>IF('BIFUbC-electricity'!AL16&gt;0,'E-electricity'!AL64/'BIFUbC-electricity'!AL16,1)</f>
        <v>1</v>
      </c>
      <c r="AM16" s="299">
        <f>IF('BIFUbC-electricity'!AM16&gt;0,'E-electricity'!AM64/'BIFUbC-electricity'!AM16,1)</f>
        <v>1</v>
      </c>
      <c r="AN16" s="299">
        <f>IF('BIFUbC-electricity'!AN16&gt;0,'E-electricity'!AN64/'BIFUbC-electricity'!AN16,1)</f>
        <v>1</v>
      </c>
      <c r="AO16" s="299">
        <f>IF('BIFUbC-electricity'!AO16&gt;0,'E-electricity'!AO64/'BIFUbC-electricity'!AO16,1)</f>
        <v>1</v>
      </c>
      <c r="AP16" s="299">
        <f>IF('BIFUbC-electricity'!AP16&gt;0,'E-electricity'!AP64/'BIFUbC-electricity'!AP16,1)</f>
        <v>1</v>
      </c>
      <c r="AQ16" s="299">
        <f>IF('BIFUbC-electricity'!AQ16&gt;0,'E-electricity'!AQ64/'BIFUbC-electricity'!AQ16,1)</f>
        <v>1</v>
      </c>
    </row>
    <row r="17" spans="1:43" x14ac:dyDescent="0.2">
      <c r="A17" s="299" t="s">
        <v>104</v>
      </c>
      <c r="B17" s="299">
        <f>IF('BIFUbC-electricity'!B17&gt;0,'E-electricity'!B65/'BIFUbC-electricity'!B17,1)</f>
        <v>1</v>
      </c>
      <c r="C17" s="299">
        <f>IF('BIFUbC-electricity'!C17&gt;0,'E-electricity'!C65/'BIFUbC-electricity'!C17,1)</f>
        <v>1</v>
      </c>
      <c r="D17" s="299">
        <f>IF('BIFUbC-electricity'!D17&gt;0,'E-electricity'!D65/'BIFUbC-electricity'!D17,1)</f>
        <v>1</v>
      </c>
      <c r="E17" s="299">
        <f>IF('BIFUbC-electricity'!E17&gt;0,'E-electricity'!E65/'BIFUbC-electricity'!E17,1)</f>
        <v>1</v>
      </c>
      <c r="F17" s="299">
        <f>IF('BIFUbC-electricity'!F17&gt;0,'E-electricity'!F65/'BIFUbC-electricity'!F17,1)</f>
        <v>1</v>
      </c>
      <c r="G17" s="299">
        <f>IF('BIFUbC-electricity'!G17&gt;0,'E-electricity'!G65/'BIFUbC-electricity'!G17,1)</f>
        <v>1</v>
      </c>
      <c r="H17" s="299">
        <f>IF('BIFUbC-electricity'!H17&gt;0,'E-electricity'!H65/'BIFUbC-electricity'!H17,1)</f>
        <v>1</v>
      </c>
      <c r="I17" s="299">
        <f>IF('BIFUbC-electricity'!I17&gt;0,'E-electricity'!I65/'BIFUbC-electricity'!I17,1)</f>
        <v>1</v>
      </c>
      <c r="J17" s="299">
        <f>IF('BIFUbC-electricity'!J17&gt;0,'E-electricity'!J65/'BIFUbC-electricity'!J17,1)</f>
        <v>1</v>
      </c>
      <c r="K17" s="299">
        <f>IF('BIFUbC-electricity'!K17&gt;0,'E-electricity'!K65/'BIFUbC-electricity'!K17,1)</f>
        <v>1</v>
      </c>
      <c r="L17" s="299">
        <f>IF('BIFUbC-electricity'!L17&gt;0,'E-electricity'!L65/'BIFUbC-electricity'!L17,1)</f>
        <v>1</v>
      </c>
      <c r="M17" s="299">
        <f>IF('BIFUbC-electricity'!M17&gt;0,'E-electricity'!M65/'BIFUbC-electricity'!M17,1)</f>
        <v>1</v>
      </c>
      <c r="N17" s="299">
        <f>IF('BIFUbC-electricity'!N17&gt;0,'E-electricity'!N65/'BIFUbC-electricity'!N17,1)</f>
        <v>1</v>
      </c>
      <c r="O17" s="299">
        <f>IF('BIFUbC-electricity'!O17&gt;0,'E-electricity'!O65/'BIFUbC-electricity'!O17,1)</f>
        <v>1</v>
      </c>
      <c r="P17" s="299">
        <f>IF('BIFUbC-electricity'!P17&gt;0,'E-electricity'!P65/'BIFUbC-electricity'!P17,1)</f>
        <v>1</v>
      </c>
      <c r="Q17" s="299">
        <f>IF('BIFUbC-electricity'!Q17&gt;0,'E-electricity'!Q65/'BIFUbC-electricity'!Q17,1)</f>
        <v>1</v>
      </c>
      <c r="R17" s="299">
        <f>IF('BIFUbC-electricity'!R17&gt;0,'E-electricity'!R65/'BIFUbC-electricity'!R17,1)</f>
        <v>1</v>
      </c>
      <c r="S17" s="299">
        <f>IF('BIFUbC-electricity'!S17&gt;0,'E-electricity'!S65/'BIFUbC-electricity'!S17,1)</f>
        <v>1</v>
      </c>
      <c r="T17" s="299">
        <f>IF('BIFUbC-electricity'!T17&gt;0,'E-electricity'!T65/'BIFUbC-electricity'!T17,1)</f>
        <v>1</v>
      </c>
      <c r="U17" s="299">
        <f>IF('BIFUbC-electricity'!U17&gt;0,'E-electricity'!U65/'BIFUbC-electricity'!U17,1)</f>
        <v>1</v>
      </c>
      <c r="V17" s="299">
        <f>IF('BIFUbC-electricity'!V17&gt;0,'E-electricity'!V65/'BIFUbC-electricity'!V17,1)</f>
        <v>1</v>
      </c>
      <c r="W17" s="299">
        <f>IF('BIFUbC-electricity'!W17&gt;0,'E-electricity'!W65/'BIFUbC-electricity'!W17,1)</f>
        <v>1</v>
      </c>
      <c r="X17" s="299">
        <f>IF('BIFUbC-electricity'!X17&gt;0,'E-electricity'!X65/'BIFUbC-electricity'!X17,1)</f>
        <v>1</v>
      </c>
      <c r="Y17" s="299">
        <f>IF('BIFUbC-electricity'!Y17&gt;0,'E-electricity'!Y65/'BIFUbC-electricity'!Y17,1)</f>
        <v>1</v>
      </c>
      <c r="Z17" s="299">
        <f>IF('BIFUbC-electricity'!Z17&gt;0,'E-electricity'!Z65/'BIFUbC-electricity'!Z17,1)</f>
        <v>1</v>
      </c>
      <c r="AA17" s="299">
        <f>IF('BIFUbC-electricity'!AA17&gt;0,'E-electricity'!AA65/'BIFUbC-electricity'!AA17,1)</f>
        <v>1</v>
      </c>
      <c r="AB17" s="299">
        <f>IF('BIFUbC-electricity'!AB17&gt;0,'E-electricity'!AB65/'BIFUbC-electricity'!AB17,1)</f>
        <v>1</v>
      </c>
      <c r="AC17" s="299">
        <f>IF('BIFUbC-electricity'!AC17&gt;0,'E-electricity'!AC65/'BIFUbC-electricity'!AC17,1)</f>
        <v>1</v>
      </c>
      <c r="AD17" s="299">
        <f>IF('BIFUbC-electricity'!AD17&gt;0,'E-electricity'!AD65/'BIFUbC-electricity'!AD17,1)</f>
        <v>1</v>
      </c>
      <c r="AE17" s="299">
        <f>IF('BIFUbC-electricity'!AE17&gt;0,'E-electricity'!AE65/'BIFUbC-electricity'!AE17,1)</f>
        <v>1</v>
      </c>
      <c r="AF17" s="299">
        <f>IF('BIFUbC-electricity'!AF17&gt;0,'E-electricity'!AF65/'BIFUbC-electricity'!AF17,1)</f>
        <v>1</v>
      </c>
      <c r="AG17" s="299">
        <f>IF('BIFUbC-electricity'!AG17&gt;0,'E-electricity'!AG65/'BIFUbC-electricity'!AG17,1)</f>
        <v>1</v>
      </c>
      <c r="AH17" s="299">
        <f>IF('BIFUbC-electricity'!AH17&gt;0,'E-electricity'!AH65/'BIFUbC-electricity'!AH17,1)</f>
        <v>1</v>
      </c>
      <c r="AI17" s="299">
        <f>IF('BIFUbC-electricity'!AI17&gt;0,'E-electricity'!AI65/'BIFUbC-electricity'!AI17,1)</f>
        <v>1</v>
      </c>
      <c r="AJ17" s="299">
        <f>IF('BIFUbC-electricity'!AJ17&gt;0,'E-electricity'!AJ65/'BIFUbC-electricity'!AJ17,1)</f>
        <v>1</v>
      </c>
      <c r="AK17" s="299">
        <f>IF('BIFUbC-electricity'!AK17&gt;0,'E-electricity'!AK65/'BIFUbC-electricity'!AK17,1)</f>
        <v>1</v>
      </c>
      <c r="AL17" s="299">
        <f>IF('BIFUbC-electricity'!AL17&gt;0,'E-electricity'!AL65/'BIFUbC-electricity'!AL17,1)</f>
        <v>1</v>
      </c>
      <c r="AM17" s="299">
        <f>IF('BIFUbC-electricity'!AM17&gt;0,'E-electricity'!AM65/'BIFUbC-electricity'!AM17,1)</f>
        <v>1</v>
      </c>
      <c r="AN17" s="299">
        <f>IF('BIFUbC-electricity'!AN17&gt;0,'E-electricity'!AN65/'BIFUbC-electricity'!AN17,1)</f>
        <v>1</v>
      </c>
      <c r="AO17" s="299">
        <f>IF('BIFUbC-electricity'!AO17&gt;0,'E-electricity'!AO65/'BIFUbC-electricity'!AO17,1)</f>
        <v>1</v>
      </c>
      <c r="AP17" s="299">
        <f>IF('BIFUbC-electricity'!AP17&gt;0,'E-electricity'!AP65/'BIFUbC-electricity'!AP17,1)</f>
        <v>1</v>
      </c>
      <c r="AQ17" s="299">
        <f>IF('BIFUbC-electricity'!AQ17&gt;0,'E-electricity'!AQ65/'BIFUbC-electricity'!AQ17,1)</f>
        <v>1</v>
      </c>
    </row>
    <row r="18" spans="1:43" x14ac:dyDescent="0.2">
      <c r="A18" s="299" t="s">
        <v>105</v>
      </c>
      <c r="B18" s="299">
        <f>IF('BIFUbC-electricity'!B18&gt;0,'E-electricity'!B66/'BIFUbC-electricity'!B18,1)</f>
        <v>1</v>
      </c>
      <c r="C18" s="299">
        <f>IF('BIFUbC-electricity'!C18&gt;0,'E-electricity'!C66/'BIFUbC-electricity'!C18,1)</f>
        <v>1</v>
      </c>
      <c r="D18" s="299">
        <f>IF('BIFUbC-electricity'!D18&gt;0,'E-electricity'!D66/'BIFUbC-electricity'!D18,1)</f>
        <v>1</v>
      </c>
      <c r="E18" s="299">
        <f>IF('BIFUbC-electricity'!E18&gt;0,'E-electricity'!E66/'BIFUbC-electricity'!E18,1)</f>
        <v>1</v>
      </c>
      <c r="F18" s="299">
        <f>IF('BIFUbC-electricity'!F18&gt;0,'E-electricity'!F66/'BIFUbC-electricity'!F18,1)</f>
        <v>1</v>
      </c>
      <c r="G18" s="299">
        <f>IF('BIFUbC-electricity'!G18&gt;0,'E-electricity'!G66/'BIFUbC-electricity'!G18,1)</f>
        <v>1</v>
      </c>
      <c r="H18" s="299">
        <f>IF('BIFUbC-electricity'!H18&gt;0,'E-electricity'!H66/'BIFUbC-electricity'!H18,1)</f>
        <v>1</v>
      </c>
      <c r="I18" s="299">
        <f>IF('BIFUbC-electricity'!I18&gt;0,'E-electricity'!I66/'BIFUbC-electricity'!I18,1)</f>
        <v>1</v>
      </c>
      <c r="J18" s="299">
        <f>IF('BIFUbC-electricity'!J18&gt;0,'E-electricity'!J66/'BIFUbC-electricity'!J18,1)</f>
        <v>1</v>
      </c>
      <c r="K18" s="299">
        <f>IF('BIFUbC-electricity'!K18&gt;0,'E-electricity'!K66/'BIFUbC-electricity'!K18,1)</f>
        <v>1</v>
      </c>
      <c r="L18" s="299">
        <f>IF('BIFUbC-electricity'!L18&gt;0,'E-electricity'!L66/'BIFUbC-electricity'!L18,1)</f>
        <v>1</v>
      </c>
      <c r="M18" s="299">
        <f>IF('BIFUbC-electricity'!M18&gt;0,'E-electricity'!M66/'BIFUbC-electricity'!M18,1)</f>
        <v>1</v>
      </c>
      <c r="N18" s="299">
        <f>IF('BIFUbC-electricity'!N18&gt;0,'E-electricity'!N66/'BIFUbC-electricity'!N18,1)</f>
        <v>1</v>
      </c>
      <c r="O18" s="299">
        <f>IF('BIFUbC-electricity'!O18&gt;0,'E-electricity'!O66/'BIFUbC-electricity'!O18,1)</f>
        <v>1</v>
      </c>
      <c r="P18" s="299">
        <f>IF('BIFUbC-electricity'!P18&gt;0,'E-electricity'!P66/'BIFUbC-electricity'!P18,1)</f>
        <v>1</v>
      </c>
      <c r="Q18" s="299">
        <f>IF('BIFUbC-electricity'!Q18&gt;0,'E-electricity'!Q66/'BIFUbC-electricity'!Q18,1)</f>
        <v>1</v>
      </c>
      <c r="R18" s="299">
        <f>IF('BIFUbC-electricity'!R18&gt;0,'E-electricity'!R66/'BIFUbC-electricity'!R18,1)</f>
        <v>1</v>
      </c>
      <c r="S18" s="299">
        <f>IF('BIFUbC-electricity'!S18&gt;0,'E-electricity'!S66/'BIFUbC-electricity'!S18,1)</f>
        <v>1</v>
      </c>
      <c r="T18" s="299">
        <f>IF('BIFUbC-electricity'!T18&gt;0,'E-electricity'!T66/'BIFUbC-electricity'!T18,1)</f>
        <v>1</v>
      </c>
      <c r="U18" s="299">
        <f>IF('BIFUbC-electricity'!U18&gt;0,'E-electricity'!U66/'BIFUbC-electricity'!U18,1)</f>
        <v>1</v>
      </c>
      <c r="V18" s="299">
        <f>IF('BIFUbC-electricity'!V18&gt;0,'E-electricity'!V66/'BIFUbC-electricity'!V18,1)</f>
        <v>1</v>
      </c>
      <c r="W18" s="299">
        <f>IF('BIFUbC-electricity'!W18&gt;0,'E-electricity'!W66/'BIFUbC-electricity'!W18,1)</f>
        <v>1</v>
      </c>
      <c r="X18" s="299">
        <f>IF('BIFUbC-electricity'!X18&gt;0,'E-electricity'!X66/'BIFUbC-electricity'!X18,1)</f>
        <v>1</v>
      </c>
      <c r="Y18" s="299">
        <f>IF('BIFUbC-electricity'!Y18&gt;0,'E-electricity'!Y66/'BIFUbC-electricity'!Y18,1)</f>
        <v>1</v>
      </c>
      <c r="Z18" s="299">
        <f>IF('BIFUbC-electricity'!Z18&gt;0,'E-electricity'!Z66/'BIFUbC-electricity'!Z18,1)</f>
        <v>1</v>
      </c>
      <c r="AA18" s="299">
        <f>IF('BIFUbC-electricity'!AA18&gt;0,'E-electricity'!AA66/'BIFUbC-electricity'!AA18,1)</f>
        <v>1</v>
      </c>
      <c r="AB18" s="299">
        <f>IF('BIFUbC-electricity'!AB18&gt;0,'E-electricity'!AB66/'BIFUbC-electricity'!AB18,1)</f>
        <v>1</v>
      </c>
      <c r="AC18" s="299">
        <f>IF('BIFUbC-electricity'!AC18&gt;0,'E-electricity'!AC66/'BIFUbC-electricity'!AC18,1)</f>
        <v>1</v>
      </c>
      <c r="AD18" s="299">
        <f>IF('BIFUbC-electricity'!AD18&gt;0,'E-electricity'!AD66/'BIFUbC-electricity'!AD18,1)</f>
        <v>1</v>
      </c>
      <c r="AE18" s="299">
        <f>IF('BIFUbC-electricity'!AE18&gt;0,'E-electricity'!AE66/'BIFUbC-electricity'!AE18,1)</f>
        <v>1</v>
      </c>
      <c r="AF18" s="299">
        <f>IF('BIFUbC-electricity'!AF18&gt;0,'E-electricity'!AF66/'BIFUbC-electricity'!AF18,1)</f>
        <v>1</v>
      </c>
      <c r="AG18" s="299">
        <f>IF('BIFUbC-electricity'!AG18&gt;0,'E-electricity'!AG66/'BIFUbC-electricity'!AG18,1)</f>
        <v>1</v>
      </c>
      <c r="AH18" s="299">
        <f>IF('BIFUbC-electricity'!AH18&gt;0,'E-electricity'!AH66/'BIFUbC-electricity'!AH18,1)</f>
        <v>1</v>
      </c>
      <c r="AI18" s="299">
        <f>IF('BIFUbC-electricity'!AI18&gt;0,'E-electricity'!AI66/'BIFUbC-electricity'!AI18,1)</f>
        <v>1</v>
      </c>
      <c r="AJ18" s="299">
        <f>IF('BIFUbC-electricity'!AJ18&gt;0,'E-electricity'!AJ66/'BIFUbC-electricity'!AJ18,1)</f>
        <v>1</v>
      </c>
      <c r="AK18" s="299">
        <f>IF('BIFUbC-electricity'!AK18&gt;0,'E-electricity'!AK66/'BIFUbC-electricity'!AK18,1)</f>
        <v>1</v>
      </c>
      <c r="AL18" s="299">
        <f>IF('BIFUbC-electricity'!AL18&gt;0,'E-electricity'!AL66/'BIFUbC-electricity'!AL18,1)</f>
        <v>1</v>
      </c>
      <c r="AM18" s="299">
        <f>IF('BIFUbC-electricity'!AM18&gt;0,'E-electricity'!AM66/'BIFUbC-electricity'!AM18,1)</f>
        <v>1</v>
      </c>
      <c r="AN18" s="299">
        <f>IF('BIFUbC-electricity'!AN18&gt;0,'E-electricity'!AN66/'BIFUbC-electricity'!AN18,1)</f>
        <v>1</v>
      </c>
      <c r="AO18" s="299">
        <f>IF('BIFUbC-electricity'!AO18&gt;0,'E-electricity'!AO66/'BIFUbC-electricity'!AO18,1)</f>
        <v>1</v>
      </c>
      <c r="AP18" s="299">
        <f>IF('BIFUbC-electricity'!AP18&gt;0,'E-electricity'!AP66/'BIFUbC-electricity'!AP18,1)</f>
        <v>1</v>
      </c>
      <c r="AQ18" s="299">
        <f>IF('BIFUbC-electricity'!AQ18&gt;0,'E-electricity'!AQ66/'BIFUbC-electricity'!AQ18,1)</f>
        <v>1</v>
      </c>
    </row>
    <row r="19" spans="1:43" x14ac:dyDescent="0.2">
      <c r="A19" s="299" t="s">
        <v>106</v>
      </c>
      <c r="B19" s="299">
        <f>IF('BIFUbC-electricity'!B19&gt;0,'E-electricity'!B67/'BIFUbC-electricity'!B19,1)</f>
        <v>1</v>
      </c>
      <c r="C19" s="299">
        <f>IF('BIFUbC-electricity'!C19&gt;0,'E-electricity'!C67/'BIFUbC-electricity'!C19,1)</f>
        <v>1</v>
      </c>
      <c r="D19" s="299">
        <f>IF('BIFUbC-electricity'!D19&gt;0,'E-electricity'!D67/'BIFUbC-electricity'!D19,1)</f>
        <v>1</v>
      </c>
      <c r="E19" s="299">
        <f>IF('BIFUbC-electricity'!E19&gt;0,'E-electricity'!E67/'BIFUbC-electricity'!E19,1)</f>
        <v>1</v>
      </c>
      <c r="F19" s="299">
        <f>IF('BIFUbC-electricity'!F19&gt;0,'E-electricity'!F67/'BIFUbC-electricity'!F19,1)</f>
        <v>1</v>
      </c>
      <c r="G19" s="299">
        <f>IF('BIFUbC-electricity'!G19&gt;0,'E-electricity'!G67/'BIFUbC-electricity'!G19,1)</f>
        <v>1</v>
      </c>
      <c r="H19" s="299">
        <f>IF('BIFUbC-electricity'!H19&gt;0,'E-electricity'!H67/'BIFUbC-electricity'!H19,1)</f>
        <v>1</v>
      </c>
      <c r="I19" s="299">
        <f>IF('BIFUbC-electricity'!I19&gt;0,'E-electricity'!I67/'BIFUbC-electricity'!I19,1)</f>
        <v>1</v>
      </c>
      <c r="J19" s="299">
        <f>IF('BIFUbC-electricity'!J19&gt;0,'E-electricity'!J67/'BIFUbC-electricity'!J19,1)</f>
        <v>1</v>
      </c>
      <c r="K19" s="299">
        <f>IF('BIFUbC-electricity'!K19&gt;0,'E-electricity'!K67/'BIFUbC-electricity'!K19,1)</f>
        <v>1</v>
      </c>
      <c r="L19" s="299">
        <f>IF('BIFUbC-electricity'!L19&gt;0,'E-electricity'!L67/'BIFUbC-electricity'!L19,1)</f>
        <v>1</v>
      </c>
      <c r="M19" s="299">
        <f>IF('BIFUbC-electricity'!M19&gt;0,'E-electricity'!M67/'BIFUbC-electricity'!M19,1)</f>
        <v>1</v>
      </c>
      <c r="N19" s="299">
        <f>IF('BIFUbC-electricity'!N19&gt;0,'E-electricity'!N67/'BIFUbC-electricity'!N19,1)</f>
        <v>1</v>
      </c>
      <c r="O19" s="299">
        <f>IF('BIFUbC-electricity'!O19&gt;0,'E-electricity'!O67/'BIFUbC-electricity'!O19,1)</f>
        <v>1</v>
      </c>
      <c r="P19" s="299">
        <f>IF('BIFUbC-electricity'!P19&gt;0,'E-electricity'!P67/'BIFUbC-electricity'!P19,1)</f>
        <v>1</v>
      </c>
      <c r="Q19" s="299">
        <f>IF('BIFUbC-electricity'!Q19&gt;0,'E-electricity'!Q67/'BIFUbC-electricity'!Q19,1)</f>
        <v>1</v>
      </c>
      <c r="R19" s="299">
        <f>IF('BIFUbC-electricity'!R19&gt;0,'E-electricity'!R67/'BIFUbC-electricity'!R19,1)</f>
        <v>1</v>
      </c>
      <c r="S19" s="299">
        <f>IF('BIFUbC-electricity'!S19&gt;0,'E-electricity'!S67/'BIFUbC-electricity'!S19,1)</f>
        <v>1</v>
      </c>
      <c r="T19" s="299">
        <f>IF('BIFUbC-electricity'!T19&gt;0,'E-electricity'!T67/'BIFUbC-electricity'!T19,1)</f>
        <v>1</v>
      </c>
      <c r="U19" s="299">
        <f>IF('BIFUbC-electricity'!U19&gt;0,'E-electricity'!U67/'BIFUbC-electricity'!U19,1)</f>
        <v>1</v>
      </c>
      <c r="V19" s="299">
        <f>IF('BIFUbC-electricity'!V19&gt;0,'E-electricity'!V67/'BIFUbC-electricity'!V19,1)</f>
        <v>1</v>
      </c>
      <c r="W19" s="299">
        <f>IF('BIFUbC-electricity'!W19&gt;0,'E-electricity'!W67/'BIFUbC-electricity'!W19,1)</f>
        <v>1</v>
      </c>
      <c r="X19" s="299">
        <f>IF('BIFUbC-electricity'!X19&gt;0,'E-electricity'!X67/'BIFUbC-electricity'!X19,1)</f>
        <v>1</v>
      </c>
      <c r="Y19" s="299">
        <f>IF('BIFUbC-electricity'!Y19&gt;0,'E-electricity'!Y67/'BIFUbC-electricity'!Y19,1)</f>
        <v>1</v>
      </c>
      <c r="Z19" s="299">
        <f>IF('BIFUbC-electricity'!Z19&gt;0,'E-electricity'!Z67/'BIFUbC-electricity'!Z19,1)</f>
        <v>1</v>
      </c>
      <c r="AA19" s="299">
        <f>IF('BIFUbC-electricity'!AA19&gt;0,'E-electricity'!AA67/'BIFUbC-electricity'!AA19,1)</f>
        <v>1</v>
      </c>
      <c r="AB19" s="299">
        <f>IF('BIFUbC-electricity'!AB19&gt;0,'E-electricity'!AB67/'BIFUbC-electricity'!AB19,1)</f>
        <v>1</v>
      </c>
      <c r="AC19" s="299">
        <f>IF('BIFUbC-electricity'!AC19&gt;0,'E-electricity'!AC67/'BIFUbC-electricity'!AC19,1)</f>
        <v>1</v>
      </c>
      <c r="AD19" s="299">
        <f>IF('BIFUbC-electricity'!AD19&gt;0,'E-electricity'!AD67/'BIFUbC-electricity'!AD19,1)</f>
        <v>1</v>
      </c>
      <c r="AE19" s="299">
        <f>IF('BIFUbC-electricity'!AE19&gt;0,'E-electricity'!AE67/'BIFUbC-electricity'!AE19,1)</f>
        <v>1</v>
      </c>
      <c r="AF19" s="299">
        <f>IF('BIFUbC-electricity'!AF19&gt;0,'E-electricity'!AF67/'BIFUbC-electricity'!AF19,1)</f>
        <v>1</v>
      </c>
      <c r="AG19" s="299">
        <f>IF('BIFUbC-electricity'!AG19&gt;0,'E-electricity'!AG67/'BIFUbC-electricity'!AG19,1)</f>
        <v>1</v>
      </c>
      <c r="AH19" s="299">
        <f>IF('BIFUbC-electricity'!AH19&gt;0,'E-electricity'!AH67/'BIFUbC-electricity'!AH19,1)</f>
        <v>1</v>
      </c>
      <c r="AI19" s="299">
        <f>IF('BIFUbC-electricity'!AI19&gt;0,'E-electricity'!AI67/'BIFUbC-electricity'!AI19,1)</f>
        <v>1</v>
      </c>
      <c r="AJ19" s="299">
        <f>IF('BIFUbC-electricity'!AJ19&gt;0,'E-electricity'!AJ67/'BIFUbC-electricity'!AJ19,1)</f>
        <v>1</v>
      </c>
      <c r="AK19" s="299">
        <f>IF('BIFUbC-electricity'!AK19&gt;0,'E-electricity'!AK67/'BIFUbC-electricity'!AK19,1)</f>
        <v>1</v>
      </c>
      <c r="AL19" s="299">
        <f>IF('BIFUbC-electricity'!AL19&gt;0,'E-electricity'!AL67/'BIFUbC-electricity'!AL19,1)</f>
        <v>1</v>
      </c>
      <c r="AM19" s="299">
        <f>IF('BIFUbC-electricity'!AM19&gt;0,'E-electricity'!AM67/'BIFUbC-electricity'!AM19,1)</f>
        <v>1</v>
      </c>
      <c r="AN19" s="299">
        <f>IF('BIFUbC-electricity'!AN19&gt;0,'E-electricity'!AN67/'BIFUbC-electricity'!AN19,1)</f>
        <v>1</v>
      </c>
      <c r="AO19" s="299">
        <f>IF('BIFUbC-electricity'!AO19&gt;0,'E-electricity'!AO67/'BIFUbC-electricity'!AO19,1)</f>
        <v>1</v>
      </c>
      <c r="AP19" s="299">
        <f>IF('BIFUbC-electricity'!AP19&gt;0,'E-electricity'!AP67/'BIFUbC-electricity'!AP19,1)</f>
        <v>1</v>
      </c>
      <c r="AQ19" s="299">
        <f>IF('BIFUbC-electricity'!AQ19&gt;0,'E-electricity'!AQ67/'BIFUbC-electricity'!AQ19,1)</f>
        <v>1</v>
      </c>
    </row>
    <row r="20" spans="1:43" x14ac:dyDescent="0.2">
      <c r="A20" s="299" t="s">
        <v>107</v>
      </c>
      <c r="B20" s="299">
        <f>IF('BIFUbC-electricity'!B20&gt;0,'E-electricity'!B68/'BIFUbC-electricity'!B20,1)</f>
        <v>1</v>
      </c>
      <c r="C20" s="299">
        <f>IF('BIFUbC-electricity'!C20&gt;0,'E-electricity'!C68/'BIFUbC-electricity'!C20,1)</f>
        <v>1</v>
      </c>
      <c r="D20" s="299">
        <f>IF('BIFUbC-electricity'!D20&gt;0,'E-electricity'!D68/'BIFUbC-electricity'!D20,1)</f>
        <v>1</v>
      </c>
      <c r="E20" s="299">
        <f>IF('BIFUbC-electricity'!E20&gt;0,'E-electricity'!E68/'BIFUbC-electricity'!E20,1)</f>
        <v>1</v>
      </c>
      <c r="F20" s="299">
        <f>IF('BIFUbC-electricity'!F20&gt;0,'E-electricity'!F68/'BIFUbC-electricity'!F20,1)</f>
        <v>1</v>
      </c>
      <c r="G20" s="299">
        <f>IF('BIFUbC-electricity'!G20&gt;0,'E-electricity'!G68/'BIFUbC-electricity'!G20,1)</f>
        <v>1</v>
      </c>
      <c r="H20" s="299">
        <f>IF('BIFUbC-electricity'!H20&gt;0,'E-electricity'!H68/'BIFUbC-electricity'!H20,1)</f>
        <v>1</v>
      </c>
      <c r="I20" s="299">
        <f>IF('BIFUbC-electricity'!I20&gt;0,'E-electricity'!I68/'BIFUbC-electricity'!I20,1)</f>
        <v>1</v>
      </c>
      <c r="J20" s="299">
        <f>IF('BIFUbC-electricity'!J20&gt;0,'E-electricity'!J68/'BIFUbC-electricity'!J20,1)</f>
        <v>1</v>
      </c>
      <c r="K20" s="299">
        <f>IF('BIFUbC-electricity'!K20&gt;0,'E-electricity'!K68/'BIFUbC-electricity'!K20,1)</f>
        <v>1</v>
      </c>
      <c r="L20" s="299">
        <f>IF('BIFUbC-electricity'!L20&gt;0,'E-electricity'!L68/'BIFUbC-electricity'!L20,1)</f>
        <v>1</v>
      </c>
      <c r="M20" s="299">
        <f>IF('BIFUbC-electricity'!M20&gt;0,'E-electricity'!M68/'BIFUbC-electricity'!M20,1)</f>
        <v>1</v>
      </c>
      <c r="N20" s="299">
        <f>IF('BIFUbC-electricity'!N20&gt;0,'E-electricity'!N68/'BIFUbC-electricity'!N20,1)</f>
        <v>1</v>
      </c>
      <c r="O20" s="299">
        <f>IF('BIFUbC-electricity'!O20&gt;0,'E-electricity'!O68/'BIFUbC-electricity'!O20,1)</f>
        <v>1</v>
      </c>
      <c r="P20" s="299">
        <f>IF('BIFUbC-electricity'!P20&gt;0,'E-electricity'!P68/'BIFUbC-electricity'!P20,1)</f>
        <v>1</v>
      </c>
      <c r="Q20" s="299">
        <f>IF('BIFUbC-electricity'!Q20&gt;0,'E-electricity'!Q68/'BIFUbC-electricity'!Q20,1)</f>
        <v>1</v>
      </c>
      <c r="R20" s="299">
        <f>IF('BIFUbC-electricity'!R20&gt;0,'E-electricity'!R68/'BIFUbC-electricity'!R20,1)</f>
        <v>1</v>
      </c>
      <c r="S20" s="299">
        <f>IF('BIFUbC-electricity'!S20&gt;0,'E-electricity'!S68/'BIFUbC-electricity'!S20,1)</f>
        <v>1</v>
      </c>
      <c r="T20" s="299">
        <f>IF('BIFUbC-electricity'!T20&gt;0,'E-electricity'!T68/'BIFUbC-electricity'!T20,1)</f>
        <v>1</v>
      </c>
      <c r="U20" s="299">
        <f>IF('BIFUbC-electricity'!U20&gt;0,'E-electricity'!U68/'BIFUbC-electricity'!U20,1)</f>
        <v>1</v>
      </c>
      <c r="V20" s="299">
        <f>IF('BIFUbC-electricity'!V20&gt;0,'E-electricity'!V68/'BIFUbC-electricity'!V20,1)</f>
        <v>1</v>
      </c>
      <c r="W20" s="299">
        <f>IF('BIFUbC-electricity'!W20&gt;0,'E-electricity'!W68/'BIFUbC-electricity'!W20,1)</f>
        <v>1</v>
      </c>
      <c r="X20" s="299">
        <f>IF('BIFUbC-electricity'!X20&gt;0,'E-electricity'!X68/'BIFUbC-electricity'!X20,1)</f>
        <v>1</v>
      </c>
      <c r="Y20" s="299">
        <f>IF('BIFUbC-electricity'!Y20&gt;0,'E-electricity'!Y68/'BIFUbC-electricity'!Y20,1)</f>
        <v>1</v>
      </c>
      <c r="Z20" s="299">
        <f>IF('BIFUbC-electricity'!Z20&gt;0,'E-electricity'!Z68/'BIFUbC-electricity'!Z20,1)</f>
        <v>1</v>
      </c>
      <c r="AA20" s="299">
        <f>IF('BIFUbC-electricity'!AA20&gt;0,'E-electricity'!AA68/'BIFUbC-electricity'!AA20,1)</f>
        <v>1</v>
      </c>
      <c r="AB20" s="299">
        <f>IF('BIFUbC-electricity'!AB20&gt;0,'E-electricity'!AB68/'BIFUbC-electricity'!AB20,1)</f>
        <v>1</v>
      </c>
      <c r="AC20" s="299">
        <f>IF('BIFUbC-electricity'!AC20&gt;0,'E-electricity'!AC68/'BIFUbC-electricity'!AC20,1)</f>
        <v>1</v>
      </c>
      <c r="AD20" s="299">
        <f>IF('BIFUbC-electricity'!AD20&gt;0,'E-electricity'!AD68/'BIFUbC-electricity'!AD20,1)</f>
        <v>1</v>
      </c>
      <c r="AE20" s="299">
        <f>IF('BIFUbC-electricity'!AE20&gt;0,'E-electricity'!AE68/'BIFUbC-electricity'!AE20,1)</f>
        <v>1</v>
      </c>
      <c r="AF20" s="299">
        <f>IF('BIFUbC-electricity'!AF20&gt;0,'E-electricity'!AF68/'BIFUbC-electricity'!AF20,1)</f>
        <v>1</v>
      </c>
      <c r="AG20" s="299">
        <f>IF('BIFUbC-electricity'!AG20&gt;0,'E-electricity'!AG68/'BIFUbC-electricity'!AG20,1)</f>
        <v>1</v>
      </c>
      <c r="AH20" s="299">
        <f>IF('BIFUbC-electricity'!AH20&gt;0,'E-electricity'!AH68/'BIFUbC-electricity'!AH20,1)</f>
        <v>1</v>
      </c>
      <c r="AI20" s="299">
        <f>IF('BIFUbC-electricity'!AI20&gt;0,'E-electricity'!AI68/'BIFUbC-electricity'!AI20,1)</f>
        <v>1</v>
      </c>
      <c r="AJ20" s="299">
        <f>IF('BIFUbC-electricity'!AJ20&gt;0,'E-electricity'!AJ68/'BIFUbC-electricity'!AJ20,1)</f>
        <v>1</v>
      </c>
      <c r="AK20" s="299">
        <f>IF('BIFUbC-electricity'!AK20&gt;0,'E-electricity'!AK68/'BIFUbC-electricity'!AK20,1)</f>
        <v>1</v>
      </c>
      <c r="AL20" s="299">
        <f>IF('BIFUbC-electricity'!AL20&gt;0,'E-electricity'!AL68/'BIFUbC-electricity'!AL20,1)</f>
        <v>1</v>
      </c>
      <c r="AM20" s="299">
        <f>IF('BIFUbC-electricity'!AM20&gt;0,'E-electricity'!AM68/'BIFUbC-electricity'!AM20,1)</f>
        <v>1</v>
      </c>
      <c r="AN20" s="299">
        <f>IF('BIFUbC-electricity'!AN20&gt;0,'E-electricity'!AN68/'BIFUbC-electricity'!AN20,1)</f>
        <v>1</v>
      </c>
      <c r="AO20" s="299">
        <f>IF('BIFUbC-electricity'!AO20&gt;0,'E-electricity'!AO68/'BIFUbC-electricity'!AO20,1)</f>
        <v>1</v>
      </c>
      <c r="AP20" s="299">
        <f>IF('BIFUbC-electricity'!AP20&gt;0,'E-electricity'!AP68/'BIFUbC-electricity'!AP20,1)</f>
        <v>1</v>
      </c>
      <c r="AQ20" s="299">
        <f>IF('BIFUbC-electricity'!AQ20&gt;0,'E-electricity'!AQ68/'BIFUbC-electricity'!AQ20,1)</f>
        <v>1</v>
      </c>
    </row>
    <row r="21" spans="1:43" x14ac:dyDescent="0.2">
      <c r="A21" s="299" t="s">
        <v>108</v>
      </c>
      <c r="B21" s="299">
        <f>IF('BIFUbC-electricity'!B21&gt;0,'E-electricity'!B69/'BIFUbC-electricity'!B21,1)</f>
        <v>1</v>
      </c>
      <c r="C21" s="299">
        <f>IF('BIFUbC-electricity'!C21&gt;0,'E-electricity'!C69/'BIFUbC-electricity'!C21,1)</f>
        <v>1</v>
      </c>
      <c r="D21" s="299">
        <f>IF('BIFUbC-electricity'!D21&gt;0,'E-electricity'!D69/'BIFUbC-electricity'!D21,1)</f>
        <v>1</v>
      </c>
      <c r="E21" s="299">
        <f>IF('BIFUbC-electricity'!E21&gt;0,'E-electricity'!E69/'BIFUbC-electricity'!E21,1)</f>
        <v>1</v>
      </c>
      <c r="F21" s="299">
        <f>IF('BIFUbC-electricity'!F21&gt;0,'E-electricity'!F69/'BIFUbC-electricity'!F21,1)</f>
        <v>1</v>
      </c>
      <c r="G21" s="299">
        <f>IF('BIFUbC-electricity'!G21&gt;0,'E-electricity'!G69/'BIFUbC-electricity'!G21,1)</f>
        <v>1</v>
      </c>
      <c r="H21" s="299">
        <f>IF('BIFUbC-electricity'!H21&gt;0,'E-electricity'!H69/'BIFUbC-electricity'!H21,1)</f>
        <v>1</v>
      </c>
      <c r="I21" s="299">
        <f>IF('BIFUbC-electricity'!I21&gt;0,'E-electricity'!I69/'BIFUbC-electricity'!I21,1)</f>
        <v>1</v>
      </c>
      <c r="J21" s="299">
        <f>IF('BIFUbC-electricity'!J21&gt;0,'E-electricity'!J69/'BIFUbC-electricity'!J21,1)</f>
        <v>1</v>
      </c>
      <c r="K21" s="299">
        <f>IF('BIFUbC-electricity'!K21&gt;0,'E-electricity'!K69/'BIFUbC-electricity'!K21,1)</f>
        <v>1</v>
      </c>
      <c r="L21" s="299">
        <f>IF('BIFUbC-electricity'!L21&gt;0,'E-electricity'!L69/'BIFUbC-electricity'!L21,1)</f>
        <v>1</v>
      </c>
      <c r="M21" s="299">
        <f>IF('BIFUbC-electricity'!M21&gt;0,'E-electricity'!M69/'BIFUbC-electricity'!M21,1)</f>
        <v>1</v>
      </c>
      <c r="N21" s="299">
        <f>IF('BIFUbC-electricity'!N21&gt;0,'E-electricity'!N69/'BIFUbC-electricity'!N21,1)</f>
        <v>1</v>
      </c>
      <c r="O21" s="299">
        <f>IF('BIFUbC-electricity'!O21&gt;0,'E-electricity'!O69/'BIFUbC-electricity'!O21,1)</f>
        <v>1</v>
      </c>
      <c r="P21" s="299">
        <f>IF('BIFUbC-electricity'!P21&gt;0,'E-electricity'!P69/'BIFUbC-electricity'!P21,1)</f>
        <v>1</v>
      </c>
      <c r="Q21" s="299">
        <f>IF('BIFUbC-electricity'!Q21&gt;0,'E-electricity'!Q69/'BIFUbC-electricity'!Q21,1)</f>
        <v>1</v>
      </c>
      <c r="R21" s="299">
        <f>IF('BIFUbC-electricity'!R21&gt;0,'E-electricity'!R69/'BIFUbC-electricity'!R21,1)</f>
        <v>1</v>
      </c>
      <c r="S21" s="299">
        <f>IF('BIFUbC-electricity'!S21&gt;0,'E-electricity'!S69/'BIFUbC-electricity'!S21,1)</f>
        <v>1</v>
      </c>
      <c r="T21" s="299">
        <f>IF('BIFUbC-electricity'!T21&gt;0,'E-electricity'!T69/'BIFUbC-electricity'!T21,1)</f>
        <v>1</v>
      </c>
      <c r="U21" s="299">
        <f>IF('BIFUbC-electricity'!U21&gt;0,'E-electricity'!U69/'BIFUbC-electricity'!U21,1)</f>
        <v>1</v>
      </c>
      <c r="V21" s="299">
        <f>IF('BIFUbC-electricity'!V21&gt;0,'E-electricity'!V69/'BIFUbC-electricity'!V21,1)</f>
        <v>1</v>
      </c>
      <c r="W21" s="299">
        <f>IF('BIFUbC-electricity'!W21&gt;0,'E-electricity'!W69/'BIFUbC-electricity'!W21,1)</f>
        <v>1</v>
      </c>
      <c r="X21" s="299">
        <f>IF('BIFUbC-electricity'!X21&gt;0,'E-electricity'!X69/'BIFUbC-electricity'!X21,1)</f>
        <v>1</v>
      </c>
      <c r="Y21" s="299">
        <f>IF('BIFUbC-electricity'!Y21&gt;0,'E-electricity'!Y69/'BIFUbC-electricity'!Y21,1)</f>
        <v>1</v>
      </c>
      <c r="Z21" s="299">
        <f>IF('BIFUbC-electricity'!Z21&gt;0,'E-electricity'!Z69/'BIFUbC-electricity'!Z21,1)</f>
        <v>1</v>
      </c>
      <c r="AA21" s="299">
        <f>IF('BIFUbC-electricity'!AA21&gt;0,'E-electricity'!AA69/'BIFUbC-electricity'!AA21,1)</f>
        <v>1</v>
      </c>
      <c r="AB21" s="299">
        <f>IF('BIFUbC-electricity'!AB21&gt;0,'E-electricity'!AB69/'BIFUbC-electricity'!AB21,1)</f>
        <v>1</v>
      </c>
      <c r="AC21" s="299">
        <f>IF('BIFUbC-electricity'!AC21&gt;0,'E-electricity'!AC69/'BIFUbC-electricity'!AC21,1)</f>
        <v>1</v>
      </c>
      <c r="AD21" s="299">
        <f>IF('BIFUbC-electricity'!AD21&gt;0,'E-electricity'!AD69/'BIFUbC-electricity'!AD21,1)</f>
        <v>1</v>
      </c>
      <c r="AE21" s="299">
        <f>IF('BIFUbC-electricity'!AE21&gt;0,'E-electricity'!AE69/'BIFUbC-electricity'!AE21,1)</f>
        <v>1</v>
      </c>
      <c r="AF21" s="299">
        <f>IF('BIFUbC-electricity'!AF21&gt;0,'E-electricity'!AF69/'BIFUbC-electricity'!AF21,1)</f>
        <v>1</v>
      </c>
      <c r="AG21" s="299">
        <f>IF('BIFUbC-electricity'!AG21&gt;0,'E-electricity'!AG69/'BIFUbC-electricity'!AG21,1)</f>
        <v>1</v>
      </c>
      <c r="AH21" s="299">
        <f>IF('BIFUbC-electricity'!AH21&gt;0,'E-electricity'!AH69/'BIFUbC-electricity'!AH21,1)</f>
        <v>1</v>
      </c>
      <c r="AI21" s="299">
        <f>IF('BIFUbC-electricity'!AI21&gt;0,'E-electricity'!AI69/'BIFUbC-electricity'!AI21,1)</f>
        <v>1</v>
      </c>
      <c r="AJ21" s="299">
        <f>IF('BIFUbC-electricity'!AJ21&gt;0,'E-electricity'!AJ69/'BIFUbC-electricity'!AJ21,1)</f>
        <v>1</v>
      </c>
      <c r="AK21" s="299">
        <f>IF('BIFUbC-electricity'!AK21&gt;0,'E-electricity'!AK69/'BIFUbC-electricity'!AK21,1)</f>
        <v>1</v>
      </c>
      <c r="AL21" s="299">
        <f>IF('BIFUbC-electricity'!AL21&gt;0,'E-electricity'!AL69/'BIFUbC-electricity'!AL21,1)</f>
        <v>1</v>
      </c>
      <c r="AM21" s="299">
        <f>IF('BIFUbC-electricity'!AM21&gt;0,'E-electricity'!AM69/'BIFUbC-electricity'!AM21,1)</f>
        <v>1</v>
      </c>
      <c r="AN21" s="299">
        <f>IF('BIFUbC-electricity'!AN21&gt;0,'E-electricity'!AN69/'BIFUbC-electricity'!AN21,1)</f>
        <v>1</v>
      </c>
      <c r="AO21" s="299">
        <f>IF('BIFUbC-electricity'!AO21&gt;0,'E-electricity'!AO69/'BIFUbC-electricity'!AO21,1)</f>
        <v>1</v>
      </c>
      <c r="AP21" s="299">
        <f>IF('BIFUbC-electricity'!AP21&gt;0,'E-electricity'!AP69/'BIFUbC-electricity'!AP21,1)</f>
        <v>1</v>
      </c>
      <c r="AQ21" s="299">
        <f>IF('BIFUbC-electricity'!AQ21&gt;0,'E-electricity'!AQ69/'BIFUbC-electricity'!AQ21,1)</f>
        <v>1</v>
      </c>
    </row>
    <row r="22" spans="1:43" x14ac:dyDescent="0.2">
      <c r="A22" s="299" t="s">
        <v>109</v>
      </c>
      <c r="B22" s="299">
        <f>IF('BIFUbC-electricity'!B22&gt;0,'E-electricity'!B70/'BIFUbC-electricity'!B22,1)</f>
        <v>1</v>
      </c>
      <c r="C22" s="299">
        <f>IF('BIFUbC-electricity'!C22&gt;0,'E-electricity'!C70/'BIFUbC-electricity'!C22,1)</f>
        <v>1</v>
      </c>
      <c r="D22" s="299">
        <f>IF('BIFUbC-electricity'!D22&gt;0,'E-electricity'!D70/'BIFUbC-electricity'!D22,1)</f>
        <v>1</v>
      </c>
      <c r="E22" s="299">
        <f>IF('BIFUbC-electricity'!E22&gt;0,'E-electricity'!E70/'BIFUbC-electricity'!E22,1)</f>
        <v>1</v>
      </c>
      <c r="F22" s="299">
        <f>IF('BIFUbC-electricity'!F22&gt;0,'E-electricity'!F70/'BIFUbC-electricity'!F22,1)</f>
        <v>1</v>
      </c>
      <c r="G22" s="299">
        <f>IF('BIFUbC-electricity'!G22&gt;0,'E-electricity'!G70/'BIFUbC-electricity'!G22,1)</f>
        <v>1</v>
      </c>
      <c r="H22" s="299">
        <f>IF('BIFUbC-electricity'!H22&gt;0,'E-electricity'!H70/'BIFUbC-electricity'!H22,1)</f>
        <v>1</v>
      </c>
      <c r="I22" s="299">
        <f>IF('BIFUbC-electricity'!I22&gt;0,'E-electricity'!I70/'BIFUbC-electricity'!I22,1)</f>
        <v>1</v>
      </c>
      <c r="J22" s="299">
        <f>IF('BIFUbC-electricity'!J22&gt;0,'E-electricity'!J70/'BIFUbC-electricity'!J22,1)</f>
        <v>1</v>
      </c>
      <c r="K22" s="299">
        <f>IF('BIFUbC-electricity'!K22&gt;0,'E-electricity'!K70/'BIFUbC-electricity'!K22,1)</f>
        <v>1</v>
      </c>
      <c r="L22" s="299">
        <f>IF('BIFUbC-electricity'!L22&gt;0,'E-electricity'!L70/'BIFUbC-electricity'!L22,1)</f>
        <v>1</v>
      </c>
      <c r="M22" s="299">
        <f>IF('BIFUbC-electricity'!M22&gt;0,'E-electricity'!M70/'BIFUbC-electricity'!M22,1)</f>
        <v>1</v>
      </c>
      <c r="N22" s="299">
        <f>IF('BIFUbC-electricity'!N22&gt;0,'E-electricity'!N70/'BIFUbC-electricity'!N22,1)</f>
        <v>1</v>
      </c>
      <c r="O22" s="299">
        <f>IF('BIFUbC-electricity'!O22&gt;0,'E-electricity'!O70/'BIFUbC-electricity'!O22,1)</f>
        <v>1</v>
      </c>
      <c r="P22" s="299">
        <f>IF('BIFUbC-electricity'!P22&gt;0,'E-electricity'!P70/'BIFUbC-electricity'!P22,1)</f>
        <v>1</v>
      </c>
      <c r="Q22" s="299">
        <f>IF('BIFUbC-electricity'!Q22&gt;0,'E-electricity'!Q70/'BIFUbC-electricity'!Q22,1)</f>
        <v>1</v>
      </c>
      <c r="R22" s="299">
        <f>IF('BIFUbC-electricity'!R22&gt;0,'E-electricity'!R70/'BIFUbC-electricity'!R22,1)</f>
        <v>1</v>
      </c>
      <c r="S22" s="299">
        <f>IF('BIFUbC-electricity'!S22&gt;0,'E-electricity'!S70/'BIFUbC-electricity'!S22,1)</f>
        <v>1</v>
      </c>
      <c r="T22" s="299">
        <f>IF('BIFUbC-electricity'!T22&gt;0,'E-electricity'!T70/'BIFUbC-electricity'!T22,1)</f>
        <v>1</v>
      </c>
      <c r="U22" s="299">
        <f>IF('BIFUbC-electricity'!U22&gt;0,'E-electricity'!U70/'BIFUbC-electricity'!U22,1)</f>
        <v>1</v>
      </c>
      <c r="V22" s="299">
        <f>IF('BIFUbC-electricity'!V22&gt;0,'E-electricity'!V70/'BIFUbC-electricity'!V22,1)</f>
        <v>1</v>
      </c>
      <c r="W22" s="299">
        <f>IF('BIFUbC-electricity'!W22&gt;0,'E-electricity'!W70/'BIFUbC-electricity'!W22,1)</f>
        <v>1</v>
      </c>
      <c r="X22" s="299">
        <f>IF('BIFUbC-electricity'!X22&gt;0,'E-electricity'!X70/'BIFUbC-electricity'!X22,1)</f>
        <v>1</v>
      </c>
      <c r="Y22" s="299">
        <f>IF('BIFUbC-electricity'!Y22&gt;0,'E-electricity'!Y70/'BIFUbC-electricity'!Y22,1)</f>
        <v>1</v>
      </c>
      <c r="Z22" s="299">
        <f>IF('BIFUbC-electricity'!Z22&gt;0,'E-electricity'!Z70/'BIFUbC-electricity'!Z22,1)</f>
        <v>1</v>
      </c>
      <c r="AA22" s="299">
        <f>IF('BIFUbC-electricity'!AA22&gt;0,'E-electricity'!AA70/'BIFUbC-electricity'!AA22,1)</f>
        <v>1</v>
      </c>
      <c r="AB22" s="299">
        <f>IF('BIFUbC-electricity'!AB22&gt;0,'E-electricity'!AB70/'BIFUbC-electricity'!AB22,1)</f>
        <v>1</v>
      </c>
      <c r="AC22" s="299">
        <f>IF('BIFUbC-electricity'!AC22&gt;0,'E-electricity'!AC70/'BIFUbC-electricity'!AC22,1)</f>
        <v>1</v>
      </c>
      <c r="AD22" s="299">
        <f>IF('BIFUbC-electricity'!AD22&gt;0,'E-electricity'!AD70/'BIFUbC-electricity'!AD22,1)</f>
        <v>1</v>
      </c>
      <c r="AE22" s="299">
        <f>IF('BIFUbC-electricity'!AE22&gt;0,'E-electricity'!AE70/'BIFUbC-electricity'!AE22,1)</f>
        <v>1</v>
      </c>
      <c r="AF22" s="299">
        <f>IF('BIFUbC-electricity'!AF22&gt;0,'E-electricity'!AF70/'BIFUbC-electricity'!AF22,1)</f>
        <v>1</v>
      </c>
      <c r="AG22" s="299">
        <f>IF('BIFUbC-electricity'!AG22&gt;0,'E-electricity'!AG70/'BIFUbC-electricity'!AG22,1)</f>
        <v>1</v>
      </c>
      <c r="AH22" s="299">
        <f>IF('BIFUbC-electricity'!AH22&gt;0,'E-electricity'!AH70/'BIFUbC-electricity'!AH22,1)</f>
        <v>1</v>
      </c>
      <c r="AI22" s="299">
        <f>IF('BIFUbC-electricity'!AI22&gt;0,'E-electricity'!AI70/'BIFUbC-electricity'!AI22,1)</f>
        <v>1</v>
      </c>
      <c r="AJ22" s="299">
        <f>IF('BIFUbC-electricity'!AJ22&gt;0,'E-electricity'!AJ70/'BIFUbC-electricity'!AJ22,1)</f>
        <v>1</v>
      </c>
      <c r="AK22" s="299">
        <f>IF('BIFUbC-electricity'!AK22&gt;0,'E-electricity'!AK70/'BIFUbC-electricity'!AK22,1)</f>
        <v>1</v>
      </c>
      <c r="AL22" s="299">
        <f>IF('BIFUbC-electricity'!AL22&gt;0,'E-electricity'!AL70/'BIFUbC-electricity'!AL22,1)</f>
        <v>1</v>
      </c>
      <c r="AM22" s="299">
        <f>IF('BIFUbC-electricity'!AM22&gt;0,'E-electricity'!AM70/'BIFUbC-electricity'!AM22,1)</f>
        <v>1</v>
      </c>
      <c r="AN22" s="299">
        <f>IF('BIFUbC-electricity'!AN22&gt;0,'E-electricity'!AN70/'BIFUbC-electricity'!AN22,1)</f>
        <v>1</v>
      </c>
      <c r="AO22" s="299">
        <f>IF('BIFUbC-electricity'!AO22&gt;0,'E-electricity'!AO70/'BIFUbC-electricity'!AO22,1)</f>
        <v>1</v>
      </c>
      <c r="AP22" s="299">
        <f>IF('BIFUbC-electricity'!AP22&gt;0,'E-electricity'!AP70/'BIFUbC-electricity'!AP22,1)</f>
        <v>1</v>
      </c>
      <c r="AQ22" s="299">
        <f>IF('BIFUbC-electricity'!AQ22&gt;0,'E-electricity'!AQ70/'BIFUbC-electricity'!AQ22,1)</f>
        <v>1</v>
      </c>
    </row>
    <row r="23" spans="1:43" x14ac:dyDescent="0.2">
      <c r="A23" s="299" t="s">
        <v>110</v>
      </c>
      <c r="B23" s="299">
        <f>IF('BIFUbC-electricity'!B23&gt;0,'E-electricity'!B71/'BIFUbC-electricity'!B23,1)</f>
        <v>1</v>
      </c>
      <c r="C23" s="299">
        <f>IF('BIFUbC-electricity'!C23&gt;0,'E-electricity'!C71/'BIFUbC-electricity'!C23,1)</f>
        <v>1</v>
      </c>
      <c r="D23" s="299">
        <f>IF('BIFUbC-electricity'!D23&gt;0,'E-electricity'!D71/'BIFUbC-electricity'!D23,1)</f>
        <v>1</v>
      </c>
      <c r="E23" s="299">
        <f>IF('BIFUbC-electricity'!E23&gt;0,'E-electricity'!E71/'BIFUbC-electricity'!E23,1)</f>
        <v>1</v>
      </c>
      <c r="F23" s="299">
        <f>IF('BIFUbC-electricity'!F23&gt;0,'E-electricity'!F71/'BIFUbC-electricity'!F23,1)</f>
        <v>1</v>
      </c>
      <c r="G23" s="299">
        <f>IF('BIFUbC-electricity'!G23&gt;0,'E-electricity'!G71/'BIFUbC-electricity'!G23,1)</f>
        <v>1</v>
      </c>
      <c r="H23" s="299">
        <f>IF('BIFUbC-electricity'!H23&gt;0,'E-electricity'!H71/'BIFUbC-electricity'!H23,1)</f>
        <v>1</v>
      </c>
      <c r="I23" s="299">
        <f>IF('BIFUbC-electricity'!I23&gt;0,'E-electricity'!I71/'BIFUbC-electricity'!I23,1)</f>
        <v>1</v>
      </c>
      <c r="J23" s="299">
        <f>IF('BIFUbC-electricity'!J23&gt;0,'E-electricity'!J71/'BIFUbC-electricity'!J23,1)</f>
        <v>1</v>
      </c>
      <c r="K23" s="299">
        <f>IF('BIFUbC-electricity'!K23&gt;0,'E-electricity'!K71/'BIFUbC-electricity'!K23,1)</f>
        <v>1</v>
      </c>
      <c r="L23" s="299">
        <f>IF('BIFUbC-electricity'!L23&gt;0,'E-electricity'!L71/'BIFUbC-electricity'!L23,1)</f>
        <v>1</v>
      </c>
      <c r="M23" s="299">
        <f>IF('BIFUbC-electricity'!M23&gt;0,'E-electricity'!M71/'BIFUbC-electricity'!M23,1)</f>
        <v>1</v>
      </c>
      <c r="N23" s="299">
        <f>IF('BIFUbC-electricity'!N23&gt;0,'E-electricity'!N71/'BIFUbC-electricity'!N23,1)</f>
        <v>1</v>
      </c>
      <c r="O23" s="299">
        <f>IF('BIFUbC-electricity'!O23&gt;0,'E-electricity'!O71/'BIFUbC-electricity'!O23,1)</f>
        <v>1</v>
      </c>
      <c r="P23" s="299">
        <f>IF('BIFUbC-electricity'!P23&gt;0,'E-electricity'!P71/'BIFUbC-electricity'!P23,1)</f>
        <v>1</v>
      </c>
      <c r="Q23" s="299">
        <f>IF('BIFUbC-electricity'!Q23&gt;0,'E-electricity'!Q71/'BIFUbC-electricity'!Q23,1)</f>
        <v>1</v>
      </c>
      <c r="R23" s="299">
        <f>IF('BIFUbC-electricity'!R23&gt;0,'E-electricity'!R71/'BIFUbC-electricity'!R23,1)</f>
        <v>1</v>
      </c>
      <c r="S23" s="299">
        <f>IF('BIFUbC-electricity'!S23&gt;0,'E-electricity'!S71/'BIFUbC-electricity'!S23,1)</f>
        <v>1</v>
      </c>
      <c r="T23" s="299">
        <f>IF('BIFUbC-electricity'!T23&gt;0,'E-electricity'!T71/'BIFUbC-electricity'!T23,1)</f>
        <v>1</v>
      </c>
      <c r="U23" s="299">
        <f>IF('BIFUbC-electricity'!U23&gt;0,'E-electricity'!U71/'BIFUbC-electricity'!U23,1)</f>
        <v>1</v>
      </c>
      <c r="V23" s="299">
        <f>IF('BIFUbC-electricity'!V23&gt;0,'E-electricity'!V71/'BIFUbC-electricity'!V23,1)</f>
        <v>1</v>
      </c>
      <c r="W23" s="299">
        <f>IF('BIFUbC-electricity'!W23&gt;0,'E-electricity'!W71/'BIFUbC-electricity'!W23,1)</f>
        <v>1</v>
      </c>
      <c r="X23" s="299">
        <f>IF('BIFUbC-electricity'!X23&gt;0,'E-electricity'!X71/'BIFUbC-electricity'!X23,1)</f>
        <v>1</v>
      </c>
      <c r="Y23" s="299">
        <f>IF('BIFUbC-electricity'!Y23&gt;0,'E-electricity'!Y71/'BIFUbC-electricity'!Y23,1)</f>
        <v>1</v>
      </c>
      <c r="Z23" s="299">
        <f>IF('BIFUbC-electricity'!Z23&gt;0,'E-electricity'!Z71/'BIFUbC-electricity'!Z23,1)</f>
        <v>1</v>
      </c>
      <c r="AA23" s="299">
        <f>IF('BIFUbC-electricity'!AA23&gt;0,'E-electricity'!AA71/'BIFUbC-electricity'!AA23,1)</f>
        <v>1</v>
      </c>
      <c r="AB23" s="299">
        <f>IF('BIFUbC-electricity'!AB23&gt;0,'E-electricity'!AB71/'BIFUbC-electricity'!AB23,1)</f>
        <v>1</v>
      </c>
      <c r="AC23" s="299">
        <f>IF('BIFUbC-electricity'!AC23&gt;0,'E-electricity'!AC71/'BIFUbC-electricity'!AC23,1)</f>
        <v>1</v>
      </c>
      <c r="AD23" s="299">
        <f>IF('BIFUbC-electricity'!AD23&gt;0,'E-electricity'!AD71/'BIFUbC-electricity'!AD23,1)</f>
        <v>1</v>
      </c>
      <c r="AE23" s="299">
        <f>IF('BIFUbC-electricity'!AE23&gt;0,'E-electricity'!AE71/'BIFUbC-electricity'!AE23,1)</f>
        <v>1</v>
      </c>
      <c r="AF23" s="299">
        <f>IF('BIFUbC-electricity'!AF23&gt;0,'E-electricity'!AF71/'BIFUbC-electricity'!AF23,1)</f>
        <v>1</v>
      </c>
      <c r="AG23" s="299">
        <f>IF('BIFUbC-electricity'!AG23&gt;0,'E-electricity'!AG71/'BIFUbC-electricity'!AG23,1)</f>
        <v>1</v>
      </c>
      <c r="AH23" s="299">
        <f>IF('BIFUbC-electricity'!AH23&gt;0,'E-electricity'!AH71/'BIFUbC-electricity'!AH23,1)</f>
        <v>1</v>
      </c>
      <c r="AI23" s="299">
        <f>IF('BIFUbC-electricity'!AI23&gt;0,'E-electricity'!AI71/'BIFUbC-electricity'!AI23,1)</f>
        <v>1</v>
      </c>
      <c r="AJ23" s="299">
        <f>IF('BIFUbC-electricity'!AJ23&gt;0,'E-electricity'!AJ71/'BIFUbC-electricity'!AJ23,1)</f>
        <v>1</v>
      </c>
      <c r="AK23" s="299">
        <f>IF('BIFUbC-electricity'!AK23&gt;0,'E-electricity'!AK71/'BIFUbC-electricity'!AK23,1)</f>
        <v>1</v>
      </c>
      <c r="AL23" s="299">
        <f>IF('BIFUbC-electricity'!AL23&gt;0,'E-electricity'!AL71/'BIFUbC-electricity'!AL23,1)</f>
        <v>1</v>
      </c>
      <c r="AM23" s="299">
        <f>IF('BIFUbC-electricity'!AM23&gt;0,'E-electricity'!AM71/'BIFUbC-electricity'!AM23,1)</f>
        <v>1</v>
      </c>
      <c r="AN23" s="299">
        <f>IF('BIFUbC-electricity'!AN23&gt;0,'E-electricity'!AN71/'BIFUbC-electricity'!AN23,1)</f>
        <v>1</v>
      </c>
      <c r="AO23" s="299">
        <f>IF('BIFUbC-electricity'!AO23&gt;0,'E-electricity'!AO71/'BIFUbC-electricity'!AO23,1)</f>
        <v>1</v>
      </c>
      <c r="AP23" s="299">
        <f>IF('BIFUbC-electricity'!AP23&gt;0,'E-electricity'!AP71/'BIFUbC-electricity'!AP23,1)</f>
        <v>1</v>
      </c>
      <c r="AQ23" s="299">
        <f>IF('BIFUbC-electricity'!AQ23&gt;0,'E-electricity'!AQ71/'BIFUbC-electricity'!AQ23,1)</f>
        <v>1</v>
      </c>
    </row>
    <row r="24" spans="1:43" x14ac:dyDescent="0.2">
      <c r="A24" s="299" t="s">
        <v>111</v>
      </c>
      <c r="B24" s="299">
        <f>IF('BIFUbC-electricity'!B24&gt;0,'E-electricity'!B72/'BIFUbC-electricity'!B24,1)</f>
        <v>1</v>
      </c>
      <c r="C24" s="299">
        <f>IF('BIFUbC-electricity'!C24&gt;0,'E-electricity'!C72/'BIFUbC-electricity'!C24,1)</f>
        <v>1</v>
      </c>
      <c r="D24" s="299">
        <f>IF('BIFUbC-electricity'!D24&gt;0,'E-electricity'!D72/'BIFUbC-electricity'!D24,1)</f>
        <v>1</v>
      </c>
      <c r="E24" s="299">
        <f>IF('BIFUbC-electricity'!E24&gt;0,'E-electricity'!E72/'BIFUbC-electricity'!E24,1)</f>
        <v>1</v>
      </c>
      <c r="F24" s="299">
        <f>IF('BIFUbC-electricity'!F24&gt;0,'E-electricity'!F72/'BIFUbC-electricity'!F24,1)</f>
        <v>1</v>
      </c>
      <c r="G24" s="299">
        <f>IF('BIFUbC-electricity'!G24&gt;0,'E-electricity'!G72/'BIFUbC-electricity'!G24,1)</f>
        <v>1</v>
      </c>
      <c r="H24" s="299">
        <f>IF('BIFUbC-electricity'!H24&gt;0,'E-electricity'!H72/'BIFUbC-electricity'!H24,1)</f>
        <v>1</v>
      </c>
      <c r="I24" s="299">
        <f>IF('BIFUbC-electricity'!I24&gt;0,'E-electricity'!I72/'BIFUbC-electricity'!I24,1)</f>
        <v>1</v>
      </c>
      <c r="J24" s="299">
        <f>IF('BIFUbC-electricity'!J24&gt;0,'E-electricity'!J72/'BIFUbC-electricity'!J24,1)</f>
        <v>1</v>
      </c>
      <c r="K24" s="299">
        <f>IF('BIFUbC-electricity'!K24&gt;0,'E-electricity'!K72/'BIFUbC-electricity'!K24,1)</f>
        <v>1</v>
      </c>
      <c r="L24" s="299">
        <f>IF('BIFUbC-electricity'!L24&gt;0,'E-electricity'!L72/'BIFUbC-electricity'!L24,1)</f>
        <v>1</v>
      </c>
      <c r="M24" s="299">
        <f>IF('BIFUbC-electricity'!M24&gt;0,'E-electricity'!M72/'BIFUbC-electricity'!M24,1)</f>
        <v>1</v>
      </c>
      <c r="N24" s="299">
        <f>IF('BIFUbC-electricity'!N24&gt;0,'E-electricity'!N72/'BIFUbC-electricity'!N24,1)</f>
        <v>1</v>
      </c>
      <c r="O24" s="299">
        <f>IF('BIFUbC-electricity'!O24&gt;0,'E-electricity'!O72/'BIFUbC-electricity'!O24,1)</f>
        <v>1</v>
      </c>
      <c r="P24" s="299">
        <f>IF('BIFUbC-electricity'!P24&gt;0,'E-electricity'!P72/'BIFUbC-electricity'!P24,1)</f>
        <v>1</v>
      </c>
      <c r="Q24" s="299">
        <f>IF('BIFUbC-electricity'!Q24&gt;0,'E-electricity'!Q72/'BIFUbC-electricity'!Q24,1)</f>
        <v>1</v>
      </c>
      <c r="R24" s="299">
        <f>IF('BIFUbC-electricity'!R24&gt;0,'E-electricity'!R72/'BIFUbC-electricity'!R24,1)</f>
        <v>1</v>
      </c>
      <c r="S24" s="299">
        <f>IF('BIFUbC-electricity'!S24&gt;0,'E-electricity'!S72/'BIFUbC-electricity'!S24,1)</f>
        <v>1</v>
      </c>
      <c r="T24" s="299">
        <f>IF('BIFUbC-electricity'!T24&gt;0,'E-electricity'!T72/'BIFUbC-electricity'!T24,1)</f>
        <v>1</v>
      </c>
      <c r="U24" s="299">
        <f>IF('BIFUbC-electricity'!U24&gt;0,'E-electricity'!U72/'BIFUbC-electricity'!U24,1)</f>
        <v>1</v>
      </c>
      <c r="V24" s="299">
        <f>IF('BIFUbC-electricity'!V24&gt;0,'E-electricity'!V72/'BIFUbC-electricity'!V24,1)</f>
        <v>1</v>
      </c>
      <c r="W24" s="299">
        <f>IF('BIFUbC-electricity'!W24&gt;0,'E-electricity'!W72/'BIFUbC-electricity'!W24,1)</f>
        <v>1</v>
      </c>
      <c r="X24" s="299">
        <f>IF('BIFUbC-electricity'!X24&gt;0,'E-electricity'!X72/'BIFUbC-electricity'!X24,1)</f>
        <v>1</v>
      </c>
      <c r="Y24" s="299">
        <f>IF('BIFUbC-electricity'!Y24&gt;0,'E-electricity'!Y72/'BIFUbC-electricity'!Y24,1)</f>
        <v>1</v>
      </c>
      <c r="Z24" s="299">
        <f>IF('BIFUbC-electricity'!Z24&gt;0,'E-electricity'!Z72/'BIFUbC-electricity'!Z24,1)</f>
        <v>1</v>
      </c>
      <c r="AA24" s="299">
        <f>IF('BIFUbC-electricity'!AA24&gt;0,'E-electricity'!AA72/'BIFUbC-electricity'!AA24,1)</f>
        <v>1</v>
      </c>
      <c r="AB24" s="299">
        <f>IF('BIFUbC-electricity'!AB24&gt;0,'E-electricity'!AB72/'BIFUbC-electricity'!AB24,1)</f>
        <v>1</v>
      </c>
      <c r="AC24" s="299">
        <f>IF('BIFUbC-electricity'!AC24&gt;0,'E-electricity'!AC72/'BIFUbC-electricity'!AC24,1)</f>
        <v>1</v>
      </c>
      <c r="AD24" s="299">
        <f>IF('BIFUbC-electricity'!AD24&gt;0,'E-electricity'!AD72/'BIFUbC-electricity'!AD24,1)</f>
        <v>1</v>
      </c>
      <c r="AE24" s="299">
        <f>IF('BIFUbC-electricity'!AE24&gt;0,'E-electricity'!AE72/'BIFUbC-electricity'!AE24,1)</f>
        <v>1</v>
      </c>
      <c r="AF24" s="299">
        <f>IF('BIFUbC-electricity'!AF24&gt;0,'E-electricity'!AF72/'BIFUbC-electricity'!AF24,1)</f>
        <v>1</v>
      </c>
      <c r="AG24" s="299">
        <f>IF('BIFUbC-electricity'!AG24&gt;0,'E-electricity'!AG72/'BIFUbC-electricity'!AG24,1)</f>
        <v>1</v>
      </c>
      <c r="AH24" s="299">
        <f>IF('BIFUbC-electricity'!AH24&gt;0,'E-electricity'!AH72/'BIFUbC-electricity'!AH24,1)</f>
        <v>1</v>
      </c>
      <c r="AI24" s="299">
        <f>IF('BIFUbC-electricity'!AI24&gt;0,'E-electricity'!AI72/'BIFUbC-electricity'!AI24,1)</f>
        <v>1</v>
      </c>
      <c r="AJ24" s="299">
        <f>IF('BIFUbC-electricity'!AJ24&gt;0,'E-electricity'!AJ72/'BIFUbC-electricity'!AJ24,1)</f>
        <v>1</v>
      </c>
      <c r="AK24" s="299">
        <f>IF('BIFUbC-electricity'!AK24&gt;0,'E-electricity'!AK72/'BIFUbC-electricity'!AK24,1)</f>
        <v>1</v>
      </c>
      <c r="AL24" s="299">
        <f>IF('BIFUbC-electricity'!AL24&gt;0,'E-electricity'!AL72/'BIFUbC-electricity'!AL24,1)</f>
        <v>1</v>
      </c>
      <c r="AM24" s="299">
        <f>IF('BIFUbC-electricity'!AM24&gt;0,'E-electricity'!AM72/'BIFUbC-electricity'!AM24,1)</f>
        <v>1</v>
      </c>
      <c r="AN24" s="299">
        <f>IF('BIFUbC-electricity'!AN24&gt;0,'E-electricity'!AN72/'BIFUbC-electricity'!AN24,1)</f>
        <v>1</v>
      </c>
      <c r="AO24" s="299">
        <f>IF('BIFUbC-electricity'!AO24&gt;0,'E-electricity'!AO72/'BIFUbC-electricity'!AO24,1)</f>
        <v>1</v>
      </c>
      <c r="AP24" s="299">
        <f>IF('BIFUbC-electricity'!AP24&gt;0,'E-electricity'!AP72/'BIFUbC-electricity'!AP24,1)</f>
        <v>1</v>
      </c>
      <c r="AQ24" s="299">
        <f>IF('BIFUbC-electricity'!AQ24&gt;0,'E-electricity'!AQ72/'BIFUbC-electricity'!AQ24,1)</f>
        <v>1</v>
      </c>
    </row>
    <row r="25" spans="1:43" x14ac:dyDescent="0.2">
      <c r="A25" s="299" t="s">
        <v>112</v>
      </c>
      <c r="B25" s="299">
        <f>IF('BIFUbC-electricity'!B25&gt;0,'E-electricity'!B73/'BIFUbC-electricity'!B25,1)</f>
        <v>1</v>
      </c>
      <c r="C25" s="299">
        <f>IF('BIFUbC-electricity'!C25&gt;0,'E-electricity'!C73/'BIFUbC-electricity'!C25,1)</f>
        <v>1</v>
      </c>
      <c r="D25" s="299">
        <f>IF('BIFUbC-electricity'!D25&gt;0,'E-electricity'!D73/'BIFUbC-electricity'!D25,1)</f>
        <v>1</v>
      </c>
      <c r="E25" s="299">
        <f>IF('BIFUbC-electricity'!E25&gt;0,'E-electricity'!E73/'BIFUbC-electricity'!E25,1)</f>
        <v>1</v>
      </c>
      <c r="F25" s="299">
        <f>IF('BIFUbC-electricity'!F25&gt;0,'E-electricity'!F73/'BIFUbC-electricity'!F25,1)</f>
        <v>1</v>
      </c>
      <c r="G25" s="299">
        <f>IF('BIFUbC-electricity'!G25&gt;0,'E-electricity'!G73/'BIFUbC-electricity'!G25,1)</f>
        <v>1</v>
      </c>
      <c r="H25" s="299">
        <f>IF('BIFUbC-electricity'!H25&gt;0,'E-electricity'!H73/'BIFUbC-electricity'!H25,1)</f>
        <v>1</v>
      </c>
      <c r="I25" s="299">
        <f>IF('BIFUbC-electricity'!I25&gt;0,'E-electricity'!I73/'BIFUbC-electricity'!I25,1)</f>
        <v>1</v>
      </c>
      <c r="J25" s="299">
        <f>IF('BIFUbC-electricity'!J25&gt;0,'E-electricity'!J73/'BIFUbC-electricity'!J25,1)</f>
        <v>1</v>
      </c>
      <c r="K25" s="299">
        <f>IF('BIFUbC-electricity'!K25&gt;0,'E-electricity'!K73/'BIFUbC-electricity'!K25,1)</f>
        <v>1</v>
      </c>
      <c r="L25" s="299">
        <f>IF('BIFUbC-electricity'!L25&gt;0,'E-electricity'!L73/'BIFUbC-electricity'!L25,1)</f>
        <v>1</v>
      </c>
      <c r="M25" s="299">
        <f>IF('BIFUbC-electricity'!M25&gt;0,'E-electricity'!M73/'BIFUbC-electricity'!M25,1)</f>
        <v>1</v>
      </c>
      <c r="N25" s="299">
        <f>IF('BIFUbC-electricity'!N25&gt;0,'E-electricity'!N73/'BIFUbC-electricity'!N25,1)</f>
        <v>1</v>
      </c>
      <c r="O25" s="299">
        <f>IF('BIFUbC-electricity'!O25&gt;0,'E-electricity'!O73/'BIFUbC-electricity'!O25,1)</f>
        <v>1</v>
      </c>
      <c r="P25" s="299">
        <f>IF('BIFUbC-electricity'!P25&gt;0,'E-electricity'!P73/'BIFUbC-electricity'!P25,1)</f>
        <v>1</v>
      </c>
      <c r="Q25" s="299">
        <f>IF('BIFUbC-electricity'!Q25&gt;0,'E-electricity'!Q73/'BIFUbC-electricity'!Q25,1)</f>
        <v>1</v>
      </c>
      <c r="R25" s="299">
        <f>IF('BIFUbC-electricity'!R25&gt;0,'E-electricity'!R73/'BIFUbC-electricity'!R25,1)</f>
        <v>1</v>
      </c>
      <c r="S25" s="299">
        <f>IF('BIFUbC-electricity'!S25&gt;0,'E-electricity'!S73/'BIFUbC-electricity'!S25,1)</f>
        <v>1</v>
      </c>
      <c r="T25" s="299">
        <f>IF('BIFUbC-electricity'!T25&gt;0,'E-electricity'!T73/'BIFUbC-electricity'!T25,1)</f>
        <v>1</v>
      </c>
      <c r="U25" s="299">
        <f>IF('BIFUbC-electricity'!U25&gt;0,'E-electricity'!U73/'BIFUbC-electricity'!U25,1)</f>
        <v>1</v>
      </c>
      <c r="V25" s="299">
        <f>IF('BIFUbC-electricity'!V25&gt;0,'E-electricity'!V73/'BIFUbC-electricity'!V25,1)</f>
        <v>1</v>
      </c>
      <c r="W25" s="299">
        <f>IF('BIFUbC-electricity'!W25&gt;0,'E-electricity'!W73/'BIFUbC-electricity'!W25,1)</f>
        <v>1</v>
      </c>
      <c r="X25" s="299">
        <f>IF('BIFUbC-electricity'!X25&gt;0,'E-electricity'!X73/'BIFUbC-electricity'!X25,1)</f>
        <v>1</v>
      </c>
      <c r="Y25" s="299">
        <f>IF('BIFUbC-electricity'!Y25&gt;0,'E-electricity'!Y73/'BIFUbC-electricity'!Y25,1)</f>
        <v>1</v>
      </c>
      <c r="Z25" s="299">
        <f>IF('BIFUbC-electricity'!Z25&gt;0,'E-electricity'!Z73/'BIFUbC-electricity'!Z25,1)</f>
        <v>1</v>
      </c>
      <c r="AA25" s="299">
        <f>IF('BIFUbC-electricity'!AA25&gt;0,'E-electricity'!AA73/'BIFUbC-electricity'!AA25,1)</f>
        <v>1</v>
      </c>
      <c r="AB25" s="299">
        <f>IF('BIFUbC-electricity'!AB25&gt;0,'E-electricity'!AB73/'BIFUbC-electricity'!AB25,1)</f>
        <v>1</v>
      </c>
      <c r="AC25" s="299">
        <f>IF('BIFUbC-electricity'!AC25&gt;0,'E-electricity'!AC73/'BIFUbC-electricity'!AC25,1)</f>
        <v>1</v>
      </c>
      <c r="AD25" s="299">
        <f>IF('BIFUbC-electricity'!AD25&gt;0,'E-electricity'!AD73/'BIFUbC-electricity'!AD25,1)</f>
        <v>1</v>
      </c>
      <c r="AE25" s="299">
        <f>IF('BIFUbC-electricity'!AE25&gt;0,'E-electricity'!AE73/'BIFUbC-electricity'!AE25,1)</f>
        <v>1</v>
      </c>
      <c r="AF25" s="299">
        <f>IF('BIFUbC-electricity'!AF25&gt;0,'E-electricity'!AF73/'BIFUbC-electricity'!AF25,1)</f>
        <v>1</v>
      </c>
      <c r="AG25" s="299">
        <f>IF('BIFUbC-electricity'!AG25&gt;0,'E-electricity'!AG73/'BIFUbC-electricity'!AG25,1)</f>
        <v>1</v>
      </c>
      <c r="AH25" s="299">
        <f>IF('BIFUbC-electricity'!AH25&gt;0,'E-electricity'!AH73/'BIFUbC-electricity'!AH25,1)</f>
        <v>1</v>
      </c>
      <c r="AI25" s="299">
        <f>IF('BIFUbC-electricity'!AI25&gt;0,'E-electricity'!AI73/'BIFUbC-electricity'!AI25,1)</f>
        <v>1</v>
      </c>
      <c r="AJ25" s="299">
        <f>IF('BIFUbC-electricity'!AJ25&gt;0,'E-electricity'!AJ73/'BIFUbC-electricity'!AJ25,1)</f>
        <v>1</v>
      </c>
      <c r="AK25" s="299">
        <f>IF('BIFUbC-electricity'!AK25&gt;0,'E-electricity'!AK73/'BIFUbC-electricity'!AK25,1)</f>
        <v>1</v>
      </c>
      <c r="AL25" s="299">
        <f>IF('BIFUbC-electricity'!AL25&gt;0,'E-electricity'!AL73/'BIFUbC-electricity'!AL25,1)</f>
        <v>1</v>
      </c>
      <c r="AM25" s="299">
        <f>IF('BIFUbC-electricity'!AM25&gt;0,'E-electricity'!AM73/'BIFUbC-electricity'!AM25,1)</f>
        <v>1</v>
      </c>
      <c r="AN25" s="299">
        <f>IF('BIFUbC-electricity'!AN25&gt;0,'E-electricity'!AN73/'BIFUbC-electricity'!AN25,1)</f>
        <v>1</v>
      </c>
      <c r="AO25" s="299">
        <f>IF('BIFUbC-electricity'!AO25&gt;0,'E-electricity'!AO73/'BIFUbC-electricity'!AO25,1)</f>
        <v>1</v>
      </c>
      <c r="AP25" s="299">
        <f>IF('BIFUbC-electricity'!AP25&gt;0,'E-electricity'!AP73/'BIFUbC-electricity'!AP25,1)</f>
        <v>1</v>
      </c>
      <c r="AQ25" s="299">
        <f>IF('BIFUbC-electricity'!AQ25&gt;0,'E-electricity'!AQ73/'BIFUbC-electricity'!AQ25,1)</f>
        <v>1</v>
      </c>
    </row>
    <row r="26" spans="1:43" x14ac:dyDescent="0.2">
      <c r="A26" s="299" t="s">
        <v>113</v>
      </c>
      <c r="B26" s="299">
        <f>IF('BIFUbC-electricity'!B26&gt;0,'E-electricity'!B74/'BIFUbC-electricity'!B26,1)</f>
        <v>1</v>
      </c>
      <c r="C26" s="299">
        <f>IF('BIFUbC-electricity'!C26&gt;0,'E-electricity'!C74/'BIFUbC-electricity'!C26,1)</f>
        <v>1</v>
      </c>
      <c r="D26" s="299">
        <f>IF('BIFUbC-electricity'!D26&gt;0,'E-electricity'!D74/'BIFUbC-electricity'!D26,1)</f>
        <v>1</v>
      </c>
      <c r="E26" s="299">
        <f>IF('BIFUbC-electricity'!E26&gt;0,'E-electricity'!E74/'BIFUbC-electricity'!E26,1)</f>
        <v>1</v>
      </c>
      <c r="F26" s="299">
        <f>IF('BIFUbC-electricity'!F26&gt;0,'E-electricity'!F74/'BIFUbC-electricity'!F26,1)</f>
        <v>1</v>
      </c>
      <c r="G26" s="299">
        <f>IF('BIFUbC-electricity'!G26&gt;0,'E-electricity'!G74/'BIFUbC-electricity'!G26,1)</f>
        <v>1</v>
      </c>
      <c r="H26" s="299">
        <f>IF('BIFUbC-electricity'!H26&gt;0,'E-electricity'!H74/'BIFUbC-electricity'!H26,1)</f>
        <v>1</v>
      </c>
      <c r="I26" s="299">
        <f>IF('BIFUbC-electricity'!I26&gt;0,'E-electricity'!I74/'BIFUbC-electricity'!I26,1)</f>
        <v>1</v>
      </c>
      <c r="J26" s="299">
        <f>IF('BIFUbC-electricity'!J26&gt;0,'E-electricity'!J74/'BIFUbC-electricity'!J26,1)</f>
        <v>1</v>
      </c>
      <c r="K26" s="299">
        <f>IF('BIFUbC-electricity'!K26&gt;0,'E-electricity'!K74/'BIFUbC-electricity'!K26,1)</f>
        <v>1</v>
      </c>
      <c r="L26" s="299">
        <f>IF('BIFUbC-electricity'!L26&gt;0,'E-electricity'!L74/'BIFUbC-electricity'!L26,1)</f>
        <v>1</v>
      </c>
      <c r="M26" s="299">
        <f>IF('BIFUbC-electricity'!M26&gt;0,'E-electricity'!M74/'BIFUbC-electricity'!M26,1)</f>
        <v>1</v>
      </c>
      <c r="N26" s="299">
        <f>IF('BIFUbC-electricity'!N26&gt;0,'E-electricity'!N74/'BIFUbC-electricity'!N26,1)</f>
        <v>1</v>
      </c>
      <c r="O26" s="299">
        <f>IF('BIFUbC-electricity'!O26&gt;0,'E-electricity'!O74/'BIFUbC-electricity'!O26,1)</f>
        <v>1</v>
      </c>
      <c r="P26" s="299">
        <f>IF('BIFUbC-electricity'!P26&gt;0,'E-electricity'!P74/'BIFUbC-electricity'!P26,1)</f>
        <v>1</v>
      </c>
      <c r="Q26" s="299">
        <f>IF('BIFUbC-electricity'!Q26&gt;0,'E-electricity'!Q74/'BIFUbC-electricity'!Q26,1)</f>
        <v>1</v>
      </c>
      <c r="R26" s="299">
        <f>IF('BIFUbC-electricity'!R26&gt;0,'E-electricity'!R74/'BIFUbC-electricity'!R26,1)</f>
        <v>1</v>
      </c>
      <c r="S26" s="299">
        <f>IF('BIFUbC-electricity'!S26&gt;0,'E-electricity'!S74/'BIFUbC-electricity'!S26,1)</f>
        <v>1</v>
      </c>
      <c r="T26" s="299">
        <f>IF('BIFUbC-electricity'!T26&gt;0,'E-electricity'!T74/'BIFUbC-electricity'!T26,1)</f>
        <v>1</v>
      </c>
      <c r="U26" s="299">
        <f>IF('BIFUbC-electricity'!U26&gt;0,'E-electricity'!U74/'BIFUbC-electricity'!U26,1)</f>
        <v>1</v>
      </c>
      <c r="V26" s="299">
        <f>IF('BIFUbC-electricity'!V26&gt;0,'E-electricity'!V74/'BIFUbC-electricity'!V26,1)</f>
        <v>1</v>
      </c>
      <c r="W26" s="299">
        <f>IF('BIFUbC-electricity'!W26&gt;0,'E-electricity'!W74/'BIFUbC-electricity'!W26,1)</f>
        <v>1</v>
      </c>
      <c r="X26" s="299">
        <f>IF('BIFUbC-electricity'!X26&gt;0,'E-electricity'!X74/'BIFUbC-electricity'!X26,1)</f>
        <v>1</v>
      </c>
      <c r="Y26" s="299">
        <f>IF('BIFUbC-electricity'!Y26&gt;0,'E-electricity'!Y74/'BIFUbC-electricity'!Y26,1)</f>
        <v>1</v>
      </c>
      <c r="Z26" s="299">
        <f>IF('BIFUbC-electricity'!Z26&gt;0,'E-electricity'!Z74/'BIFUbC-electricity'!Z26,1)</f>
        <v>1</v>
      </c>
      <c r="AA26" s="299">
        <f>IF('BIFUbC-electricity'!AA26&gt;0,'E-electricity'!AA74/'BIFUbC-electricity'!AA26,1)</f>
        <v>1</v>
      </c>
      <c r="AB26" s="299">
        <f>IF('BIFUbC-electricity'!AB26&gt;0,'E-electricity'!AB74/'BIFUbC-electricity'!AB26,1)</f>
        <v>1</v>
      </c>
      <c r="AC26" s="299">
        <f>IF('BIFUbC-electricity'!AC26&gt;0,'E-electricity'!AC74/'BIFUbC-electricity'!AC26,1)</f>
        <v>1</v>
      </c>
      <c r="AD26" s="299">
        <f>IF('BIFUbC-electricity'!AD26&gt;0,'E-electricity'!AD74/'BIFUbC-electricity'!AD26,1)</f>
        <v>1</v>
      </c>
      <c r="AE26" s="299">
        <f>IF('BIFUbC-electricity'!AE26&gt;0,'E-electricity'!AE74/'BIFUbC-electricity'!AE26,1)</f>
        <v>1</v>
      </c>
      <c r="AF26" s="299">
        <f>IF('BIFUbC-electricity'!AF26&gt;0,'E-electricity'!AF74/'BIFUbC-electricity'!AF26,1)</f>
        <v>1</v>
      </c>
      <c r="AG26" s="299">
        <f>IF('BIFUbC-electricity'!AG26&gt;0,'E-electricity'!AG74/'BIFUbC-electricity'!AG26,1)</f>
        <v>1</v>
      </c>
      <c r="AH26" s="299">
        <f>IF('BIFUbC-electricity'!AH26&gt;0,'E-electricity'!AH74/'BIFUbC-electricity'!AH26,1)</f>
        <v>1</v>
      </c>
      <c r="AI26" s="299">
        <f>IF('BIFUbC-electricity'!AI26&gt;0,'E-electricity'!AI74/'BIFUbC-electricity'!AI26,1)</f>
        <v>1</v>
      </c>
      <c r="AJ26" s="299">
        <f>IF('BIFUbC-electricity'!AJ26&gt;0,'E-electricity'!AJ74/'BIFUbC-electricity'!AJ26,1)</f>
        <v>1</v>
      </c>
      <c r="AK26" s="299">
        <f>IF('BIFUbC-electricity'!AK26&gt;0,'E-electricity'!AK74/'BIFUbC-electricity'!AK26,1)</f>
        <v>1</v>
      </c>
      <c r="AL26" s="299">
        <f>IF('BIFUbC-electricity'!AL26&gt;0,'E-electricity'!AL74/'BIFUbC-electricity'!AL26,1)</f>
        <v>1</v>
      </c>
      <c r="AM26" s="299">
        <f>IF('BIFUbC-electricity'!AM26&gt;0,'E-electricity'!AM74/'BIFUbC-electricity'!AM26,1)</f>
        <v>1</v>
      </c>
      <c r="AN26" s="299">
        <f>IF('BIFUbC-electricity'!AN26&gt;0,'E-electricity'!AN74/'BIFUbC-electricity'!AN26,1)</f>
        <v>1</v>
      </c>
      <c r="AO26" s="299">
        <f>IF('BIFUbC-electricity'!AO26&gt;0,'E-electricity'!AO74/'BIFUbC-electricity'!AO26,1)</f>
        <v>1</v>
      </c>
      <c r="AP26" s="299">
        <f>IF('BIFUbC-electricity'!AP26&gt;0,'E-electricity'!AP74/'BIFUbC-electricity'!AP26,1)</f>
        <v>1</v>
      </c>
      <c r="AQ26" s="299">
        <f>IF('BIFUbC-electricity'!AQ26&gt;0,'E-electricity'!AQ74/'BIFUbC-electricity'!AQ26,1)</f>
        <v>1</v>
      </c>
    </row>
  </sheetData>
  <phoneticPr fontId="3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2F71-F10D-4E32-B99F-AE34161D815B}">
  <sheetPr codeName="Sheet53"/>
  <dimension ref="A1:AQ26"/>
  <sheetViews>
    <sheetView workbookViewId="0"/>
  </sheetViews>
  <sheetFormatPr defaultColWidth="9" defaultRowHeight="12.75" x14ac:dyDescent="0.2"/>
  <cols>
    <col min="1" max="1" width="26.625" style="299" customWidth="1"/>
    <col min="2" max="16384" width="9" style="299"/>
  </cols>
  <sheetData>
    <row r="1" spans="1:43" x14ac:dyDescent="0.2">
      <c r="A1" s="299" t="s">
        <v>362</v>
      </c>
      <c r="B1" s="299">
        <v>2019</v>
      </c>
      <c r="C1" s="299">
        <v>2020</v>
      </c>
      <c r="D1" s="299">
        <v>2021</v>
      </c>
      <c r="E1" s="299">
        <v>2022</v>
      </c>
      <c r="F1" s="299">
        <v>2023</v>
      </c>
      <c r="G1" s="299">
        <v>2024</v>
      </c>
      <c r="H1" s="299">
        <v>2025</v>
      </c>
      <c r="I1" s="299">
        <v>2026</v>
      </c>
      <c r="J1" s="299">
        <v>2027</v>
      </c>
      <c r="K1" s="299">
        <v>2028</v>
      </c>
      <c r="L1" s="299">
        <v>2029</v>
      </c>
      <c r="M1" s="299">
        <v>2030</v>
      </c>
      <c r="N1" s="299">
        <v>2031</v>
      </c>
      <c r="O1" s="299">
        <v>2032</v>
      </c>
      <c r="P1" s="299">
        <v>2033</v>
      </c>
      <c r="Q1" s="299">
        <v>2034</v>
      </c>
      <c r="R1" s="299">
        <v>2035</v>
      </c>
      <c r="S1" s="299">
        <v>2036</v>
      </c>
      <c r="T1" s="299">
        <v>2037</v>
      </c>
      <c r="U1" s="299">
        <v>2038</v>
      </c>
      <c r="V1" s="299">
        <v>2039</v>
      </c>
      <c r="W1" s="299">
        <v>2040</v>
      </c>
      <c r="X1" s="299">
        <v>2041</v>
      </c>
      <c r="Y1" s="299">
        <v>2042</v>
      </c>
      <c r="Z1" s="299">
        <v>2043</v>
      </c>
      <c r="AA1" s="299">
        <v>2044</v>
      </c>
      <c r="AB1" s="299">
        <v>2045</v>
      </c>
      <c r="AC1" s="299">
        <v>2046</v>
      </c>
      <c r="AD1" s="299">
        <v>2047</v>
      </c>
      <c r="AE1" s="299">
        <v>2048</v>
      </c>
      <c r="AF1" s="299">
        <v>2049</v>
      </c>
      <c r="AG1" s="299">
        <v>2050</v>
      </c>
      <c r="AH1" s="299">
        <v>2051</v>
      </c>
      <c r="AI1" s="299">
        <v>2052</v>
      </c>
      <c r="AJ1" s="299">
        <v>2053</v>
      </c>
      <c r="AK1" s="299">
        <v>2054</v>
      </c>
      <c r="AL1" s="299">
        <v>2055</v>
      </c>
      <c r="AM1" s="299">
        <v>2056</v>
      </c>
      <c r="AN1" s="299">
        <v>2057</v>
      </c>
      <c r="AO1" s="299">
        <v>2058</v>
      </c>
      <c r="AP1" s="299">
        <v>2059</v>
      </c>
      <c r="AQ1" s="299">
        <v>2060</v>
      </c>
    </row>
    <row r="2" spans="1:43" x14ac:dyDescent="0.2">
      <c r="A2" s="299" t="s">
        <v>89</v>
      </c>
      <c r="B2" s="299">
        <f>IF('BIFUbC-heat'!B2&gt;0,'E-heat'!B50/'BIFUbC-heat'!B2,1)</f>
        <v>1</v>
      </c>
      <c r="C2" s="299">
        <f>IF('BIFUbC-heat'!C2&gt;0,'E-heat'!C50/'BIFUbC-heat'!C2,1)</f>
        <v>1</v>
      </c>
      <c r="D2" s="299">
        <f>IF('BIFUbC-heat'!D2&gt;0,'E-heat'!D50/'BIFUbC-heat'!D2,1)</f>
        <v>1</v>
      </c>
      <c r="E2" s="299">
        <f>IF('BIFUbC-heat'!E2&gt;0,'E-heat'!E50/'BIFUbC-heat'!E2,1)</f>
        <v>1</v>
      </c>
      <c r="F2" s="299">
        <f>IF('BIFUbC-heat'!F2&gt;0,'E-heat'!F50/'BIFUbC-heat'!F2,1)</f>
        <v>1</v>
      </c>
      <c r="G2" s="299">
        <f>IF('BIFUbC-heat'!G2&gt;0,'E-heat'!G50/'BIFUbC-heat'!G2,1)</f>
        <v>1</v>
      </c>
      <c r="H2" s="299">
        <f>IF('BIFUbC-heat'!H2&gt;0,'E-heat'!H50/'BIFUbC-heat'!H2,1)</f>
        <v>1</v>
      </c>
      <c r="I2" s="299">
        <f>IF('BIFUbC-heat'!I2&gt;0,'E-heat'!I50/'BIFUbC-heat'!I2,1)</f>
        <v>1</v>
      </c>
      <c r="J2" s="299">
        <f>IF('BIFUbC-heat'!J2&gt;0,'E-heat'!J50/'BIFUbC-heat'!J2,1)</f>
        <v>1</v>
      </c>
      <c r="K2" s="299">
        <f>IF('BIFUbC-heat'!K2&gt;0,'E-heat'!K50/'BIFUbC-heat'!K2,1)</f>
        <v>1</v>
      </c>
      <c r="L2" s="299">
        <f>IF('BIFUbC-heat'!L2&gt;0,'E-heat'!L50/'BIFUbC-heat'!L2,1)</f>
        <v>1</v>
      </c>
      <c r="M2" s="299">
        <f>IF('BIFUbC-heat'!M2&gt;0,'E-heat'!M50/'BIFUbC-heat'!M2,1)</f>
        <v>1</v>
      </c>
      <c r="N2" s="299">
        <f>IF('BIFUbC-heat'!N2&gt;0,'E-heat'!N50/'BIFUbC-heat'!N2,1)</f>
        <v>1</v>
      </c>
      <c r="O2" s="299">
        <f>IF('BIFUbC-heat'!O2&gt;0,'E-heat'!O50/'BIFUbC-heat'!O2,1)</f>
        <v>1</v>
      </c>
      <c r="P2" s="299">
        <f>IF('BIFUbC-heat'!P2&gt;0,'E-heat'!P50/'BIFUbC-heat'!P2,1)</f>
        <v>1</v>
      </c>
      <c r="Q2" s="299">
        <f>IF('BIFUbC-heat'!Q2&gt;0,'E-heat'!Q50/'BIFUbC-heat'!Q2,1)</f>
        <v>1</v>
      </c>
      <c r="R2" s="299">
        <f>IF('BIFUbC-heat'!R2&gt;0,'E-heat'!R50/'BIFUbC-heat'!R2,1)</f>
        <v>1</v>
      </c>
      <c r="S2" s="299">
        <f>IF('BIFUbC-heat'!S2&gt;0,'E-heat'!S50/'BIFUbC-heat'!S2,1)</f>
        <v>1</v>
      </c>
      <c r="T2" s="299">
        <f>IF('BIFUbC-heat'!T2&gt;0,'E-heat'!T50/'BIFUbC-heat'!T2,1)</f>
        <v>1</v>
      </c>
      <c r="U2" s="299">
        <f>IF('BIFUbC-heat'!U2&gt;0,'E-heat'!U50/'BIFUbC-heat'!U2,1)</f>
        <v>1</v>
      </c>
      <c r="V2" s="299">
        <f>IF('BIFUbC-heat'!V2&gt;0,'E-heat'!V50/'BIFUbC-heat'!V2,1)</f>
        <v>1</v>
      </c>
      <c r="W2" s="299">
        <f>IF('BIFUbC-heat'!W2&gt;0,'E-heat'!W50/'BIFUbC-heat'!W2,1)</f>
        <v>1</v>
      </c>
      <c r="X2" s="299">
        <f>IF('BIFUbC-heat'!X2&gt;0,'E-heat'!X50/'BIFUbC-heat'!X2,1)</f>
        <v>1</v>
      </c>
      <c r="Y2" s="299">
        <f>IF('BIFUbC-heat'!Y2&gt;0,'E-heat'!Y50/'BIFUbC-heat'!Y2,1)</f>
        <v>1</v>
      </c>
      <c r="Z2" s="299">
        <f>IF('BIFUbC-heat'!Z2&gt;0,'E-heat'!Z50/'BIFUbC-heat'!Z2,1)</f>
        <v>1</v>
      </c>
      <c r="AA2" s="299">
        <f>IF('BIFUbC-heat'!AA2&gt;0,'E-heat'!AA50/'BIFUbC-heat'!AA2,1)</f>
        <v>1</v>
      </c>
      <c r="AB2" s="299">
        <f>IF('BIFUbC-heat'!AB2&gt;0,'E-heat'!AB50/'BIFUbC-heat'!AB2,1)</f>
        <v>1</v>
      </c>
      <c r="AC2" s="299">
        <f>IF('BIFUbC-heat'!AC2&gt;0,'E-heat'!AC50/'BIFUbC-heat'!AC2,1)</f>
        <v>1</v>
      </c>
      <c r="AD2" s="299">
        <f>IF('BIFUbC-heat'!AD2&gt;0,'E-heat'!AD50/'BIFUbC-heat'!AD2,1)</f>
        <v>1</v>
      </c>
      <c r="AE2" s="299">
        <f>IF('BIFUbC-heat'!AE2&gt;0,'E-heat'!AE50/'BIFUbC-heat'!AE2,1)</f>
        <v>1</v>
      </c>
      <c r="AF2" s="299">
        <f>IF('BIFUbC-heat'!AF2&gt;0,'E-heat'!AF50/'BIFUbC-heat'!AF2,1)</f>
        <v>1</v>
      </c>
      <c r="AG2" s="299">
        <f>IF('BIFUbC-heat'!AG2&gt;0,'E-heat'!AG50/'BIFUbC-heat'!AG2,1)</f>
        <v>1</v>
      </c>
      <c r="AH2" s="299">
        <f>IF('BIFUbC-heat'!AH2&gt;0,'E-heat'!AH50/'BIFUbC-heat'!AH2,1)</f>
        <v>1</v>
      </c>
      <c r="AI2" s="299">
        <f>IF('BIFUbC-heat'!AI2&gt;0,'E-heat'!AI50/'BIFUbC-heat'!AI2,1)</f>
        <v>1</v>
      </c>
      <c r="AJ2" s="299">
        <f>IF('BIFUbC-heat'!AJ2&gt;0,'E-heat'!AJ50/'BIFUbC-heat'!AJ2,1)</f>
        <v>1</v>
      </c>
      <c r="AK2" s="299">
        <f>IF('BIFUbC-heat'!AK2&gt;0,'E-heat'!AK50/'BIFUbC-heat'!AK2,1)</f>
        <v>1</v>
      </c>
      <c r="AL2" s="299">
        <f>IF('BIFUbC-heat'!AL2&gt;0,'E-heat'!AL50/'BIFUbC-heat'!AL2,1)</f>
        <v>1</v>
      </c>
      <c r="AM2" s="299">
        <f>IF('BIFUbC-heat'!AM2&gt;0,'E-heat'!AM50/'BIFUbC-heat'!AM2,1)</f>
        <v>1</v>
      </c>
      <c r="AN2" s="299">
        <f>IF('BIFUbC-heat'!AN2&gt;0,'E-heat'!AN50/'BIFUbC-heat'!AN2,1)</f>
        <v>1</v>
      </c>
      <c r="AO2" s="299">
        <f>IF('BIFUbC-heat'!AO2&gt;0,'E-heat'!AO50/'BIFUbC-heat'!AO2,1)</f>
        <v>1</v>
      </c>
      <c r="AP2" s="299">
        <f>IF('BIFUbC-heat'!AP2&gt;0,'E-heat'!AP50/'BIFUbC-heat'!AP2,1)</f>
        <v>1</v>
      </c>
      <c r="AQ2" s="299">
        <f>IF('BIFUbC-heat'!AQ2&gt;0,'E-heat'!AQ50/'BIFUbC-heat'!AQ2,1)</f>
        <v>1</v>
      </c>
    </row>
    <row r="3" spans="1:43" x14ac:dyDescent="0.2">
      <c r="A3" s="299" t="s">
        <v>90</v>
      </c>
      <c r="B3" s="299">
        <f>IF('BIFUbC-heat'!B3&gt;0,'E-heat'!B51/'BIFUbC-heat'!B3,1)</f>
        <v>1</v>
      </c>
      <c r="C3" s="299">
        <f>IF('BIFUbC-heat'!C3&gt;0,'E-heat'!C51/'BIFUbC-heat'!C3,1)</f>
        <v>1</v>
      </c>
      <c r="D3" s="299">
        <f>IF('BIFUbC-heat'!D3&gt;0,'E-heat'!D51/'BIFUbC-heat'!D3,1)</f>
        <v>1</v>
      </c>
      <c r="E3" s="299">
        <f>IF('BIFUbC-heat'!E3&gt;0,'E-heat'!E51/'BIFUbC-heat'!E3,1)</f>
        <v>1</v>
      </c>
      <c r="F3" s="299">
        <f>IF('BIFUbC-heat'!F3&gt;0,'E-heat'!F51/'BIFUbC-heat'!F3,1)</f>
        <v>1</v>
      </c>
      <c r="G3" s="299">
        <f>IF('BIFUbC-heat'!G3&gt;0,'E-heat'!G51/'BIFUbC-heat'!G3,1)</f>
        <v>1</v>
      </c>
      <c r="H3" s="299">
        <f>IF('BIFUbC-heat'!H3&gt;0,'E-heat'!H51/'BIFUbC-heat'!H3,1)</f>
        <v>1</v>
      </c>
      <c r="I3" s="299">
        <f>IF('BIFUbC-heat'!I3&gt;0,'E-heat'!I51/'BIFUbC-heat'!I3,1)</f>
        <v>1</v>
      </c>
      <c r="J3" s="299">
        <f>IF('BIFUbC-heat'!J3&gt;0,'E-heat'!J51/'BIFUbC-heat'!J3,1)</f>
        <v>1</v>
      </c>
      <c r="K3" s="299">
        <f>IF('BIFUbC-heat'!K3&gt;0,'E-heat'!K51/'BIFUbC-heat'!K3,1)</f>
        <v>1</v>
      </c>
      <c r="L3" s="299">
        <f>IF('BIFUbC-heat'!L3&gt;0,'E-heat'!L51/'BIFUbC-heat'!L3,1)</f>
        <v>1</v>
      </c>
      <c r="M3" s="299">
        <f>IF('BIFUbC-heat'!M3&gt;0,'E-heat'!M51/'BIFUbC-heat'!M3,1)</f>
        <v>1</v>
      </c>
      <c r="N3" s="299">
        <f>IF('BIFUbC-heat'!N3&gt;0,'E-heat'!N51/'BIFUbC-heat'!N3,1)</f>
        <v>1</v>
      </c>
      <c r="O3" s="299">
        <f>IF('BIFUbC-heat'!O3&gt;0,'E-heat'!O51/'BIFUbC-heat'!O3,1)</f>
        <v>1</v>
      </c>
      <c r="P3" s="299">
        <f>IF('BIFUbC-heat'!P3&gt;0,'E-heat'!P51/'BIFUbC-heat'!P3,1)</f>
        <v>1</v>
      </c>
      <c r="Q3" s="299">
        <f>IF('BIFUbC-heat'!Q3&gt;0,'E-heat'!Q51/'BIFUbC-heat'!Q3,1)</f>
        <v>1</v>
      </c>
      <c r="R3" s="299">
        <f>IF('BIFUbC-heat'!R3&gt;0,'E-heat'!R51/'BIFUbC-heat'!R3,1)</f>
        <v>1</v>
      </c>
      <c r="S3" s="299">
        <f>IF('BIFUbC-heat'!S3&gt;0,'E-heat'!S51/'BIFUbC-heat'!S3,1)</f>
        <v>1</v>
      </c>
      <c r="T3" s="299">
        <f>IF('BIFUbC-heat'!T3&gt;0,'E-heat'!T51/'BIFUbC-heat'!T3,1)</f>
        <v>1</v>
      </c>
      <c r="U3" s="299">
        <f>IF('BIFUbC-heat'!U3&gt;0,'E-heat'!U51/'BIFUbC-heat'!U3,1)</f>
        <v>1</v>
      </c>
      <c r="V3" s="299">
        <f>IF('BIFUbC-heat'!V3&gt;0,'E-heat'!V51/'BIFUbC-heat'!V3,1)</f>
        <v>1</v>
      </c>
      <c r="W3" s="299">
        <f>IF('BIFUbC-heat'!W3&gt;0,'E-heat'!W51/'BIFUbC-heat'!W3,1)</f>
        <v>1</v>
      </c>
      <c r="X3" s="299">
        <f>IF('BIFUbC-heat'!X3&gt;0,'E-heat'!X51/'BIFUbC-heat'!X3,1)</f>
        <v>1</v>
      </c>
      <c r="Y3" s="299">
        <f>IF('BIFUbC-heat'!Y3&gt;0,'E-heat'!Y51/'BIFUbC-heat'!Y3,1)</f>
        <v>1</v>
      </c>
      <c r="Z3" s="299">
        <f>IF('BIFUbC-heat'!Z3&gt;0,'E-heat'!Z51/'BIFUbC-heat'!Z3,1)</f>
        <v>1</v>
      </c>
      <c r="AA3" s="299">
        <f>IF('BIFUbC-heat'!AA3&gt;0,'E-heat'!AA51/'BIFUbC-heat'!AA3,1)</f>
        <v>1</v>
      </c>
      <c r="AB3" s="299">
        <f>IF('BIFUbC-heat'!AB3&gt;0,'E-heat'!AB51/'BIFUbC-heat'!AB3,1)</f>
        <v>1</v>
      </c>
      <c r="AC3" s="299">
        <f>IF('BIFUbC-heat'!AC3&gt;0,'E-heat'!AC51/'BIFUbC-heat'!AC3,1)</f>
        <v>1</v>
      </c>
      <c r="AD3" s="299">
        <f>IF('BIFUbC-heat'!AD3&gt;0,'E-heat'!AD51/'BIFUbC-heat'!AD3,1)</f>
        <v>1</v>
      </c>
      <c r="AE3" s="299">
        <f>IF('BIFUbC-heat'!AE3&gt;0,'E-heat'!AE51/'BIFUbC-heat'!AE3,1)</f>
        <v>1</v>
      </c>
      <c r="AF3" s="299">
        <f>IF('BIFUbC-heat'!AF3&gt;0,'E-heat'!AF51/'BIFUbC-heat'!AF3,1)</f>
        <v>1</v>
      </c>
      <c r="AG3" s="299">
        <f>IF('BIFUbC-heat'!AG3&gt;0,'E-heat'!AG51/'BIFUbC-heat'!AG3,1)</f>
        <v>1</v>
      </c>
      <c r="AH3" s="299">
        <f>IF('BIFUbC-heat'!AH3&gt;0,'E-heat'!AH51/'BIFUbC-heat'!AH3,1)</f>
        <v>1</v>
      </c>
      <c r="AI3" s="299">
        <f>IF('BIFUbC-heat'!AI3&gt;0,'E-heat'!AI51/'BIFUbC-heat'!AI3,1)</f>
        <v>1</v>
      </c>
      <c r="AJ3" s="299">
        <f>IF('BIFUbC-heat'!AJ3&gt;0,'E-heat'!AJ51/'BIFUbC-heat'!AJ3,1)</f>
        <v>1</v>
      </c>
      <c r="AK3" s="299">
        <f>IF('BIFUbC-heat'!AK3&gt;0,'E-heat'!AK51/'BIFUbC-heat'!AK3,1)</f>
        <v>1</v>
      </c>
      <c r="AL3" s="299">
        <f>IF('BIFUbC-heat'!AL3&gt;0,'E-heat'!AL51/'BIFUbC-heat'!AL3,1)</f>
        <v>1</v>
      </c>
      <c r="AM3" s="299">
        <f>IF('BIFUbC-heat'!AM3&gt;0,'E-heat'!AM51/'BIFUbC-heat'!AM3,1)</f>
        <v>1</v>
      </c>
      <c r="AN3" s="299">
        <f>IF('BIFUbC-heat'!AN3&gt;0,'E-heat'!AN51/'BIFUbC-heat'!AN3,1)</f>
        <v>1</v>
      </c>
      <c r="AO3" s="299">
        <f>IF('BIFUbC-heat'!AO3&gt;0,'E-heat'!AO51/'BIFUbC-heat'!AO3,1)</f>
        <v>1</v>
      </c>
      <c r="AP3" s="299">
        <f>IF('BIFUbC-heat'!AP3&gt;0,'E-heat'!AP51/'BIFUbC-heat'!AP3,1)</f>
        <v>1</v>
      </c>
      <c r="AQ3" s="299">
        <f>IF('BIFUbC-heat'!AQ3&gt;0,'E-heat'!AQ51/'BIFUbC-heat'!AQ3,1)</f>
        <v>1</v>
      </c>
    </row>
    <row r="4" spans="1:43" x14ac:dyDescent="0.2">
      <c r="A4" s="299" t="s">
        <v>91</v>
      </c>
      <c r="B4" s="299">
        <f>IF('BIFUbC-heat'!B4&gt;0,'E-heat'!B52/'BIFUbC-heat'!B4,1)</f>
        <v>1</v>
      </c>
      <c r="C4" s="299">
        <f>IF('BIFUbC-heat'!C4&gt;0,'E-heat'!C52/'BIFUbC-heat'!C4,1)</f>
        <v>1</v>
      </c>
      <c r="D4" s="299">
        <f>IF('BIFUbC-heat'!D4&gt;0,'E-heat'!D52/'BIFUbC-heat'!D4,1)</f>
        <v>1</v>
      </c>
      <c r="E4" s="299">
        <f>IF('BIFUbC-heat'!E4&gt;0,'E-heat'!E52/'BIFUbC-heat'!E4,1)</f>
        <v>1</v>
      </c>
      <c r="F4" s="299">
        <f>IF('BIFUbC-heat'!F4&gt;0,'E-heat'!F52/'BIFUbC-heat'!F4,1)</f>
        <v>1</v>
      </c>
      <c r="G4" s="299">
        <f>IF('BIFUbC-heat'!G4&gt;0,'E-heat'!G52/'BIFUbC-heat'!G4,1)</f>
        <v>1</v>
      </c>
      <c r="H4" s="299">
        <f>IF('BIFUbC-heat'!H4&gt;0,'E-heat'!H52/'BIFUbC-heat'!H4,1)</f>
        <v>1</v>
      </c>
      <c r="I4" s="299">
        <f>IF('BIFUbC-heat'!I4&gt;0,'E-heat'!I52/'BIFUbC-heat'!I4,1)</f>
        <v>1</v>
      </c>
      <c r="J4" s="299">
        <f>IF('BIFUbC-heat'!J4&gt;0,'E-heat'!J52/'BIFUbC-heat'!J4,1)</f>
        <v>1</v>
      </c>
      <c r="K4" s="299">
        <f>IF('BIFUbC-heat'!K4&gt;0,'E-heat'!K52/'BIFUbC-heat'!K4,1)</f>
        <v>1</v>
      </c>
      <c r="L4" s="299">
        <f>IF('BIFUbC-heat'!L4&gt;0,'E-heat'!L52/'BIFUbC-heat'!L4,1)</f>
        <v>1</v>
      </c>
      <c r="M4" s="299">
        <f>IF('BIFUbC-heat'!M4&gt;0,'E-heat'!M52/'BIFUbC-heat'!M4,1)</f>
        <v>1</v>
      </c>
      <c r="N4" s="299">
        <f>IF('BIFUbC-heat'!N4&gt;0,'E-heat'!N52/'BIFUbC-heat'!N4,1)</f>
        <v>1</v>
      </c>
      <c r="O4" s="299">
        <f>IF('BIFUbC-heat'!O4&gt;0,'E-heat'!O52/'BIFUbC-heat'!O4,1)</f>
        <v>1</v>
      </c>
      <c r="P4" s="299">
        <f>IF('BIFUbC-heat'!P4&gt;0,'E-heat'!P52/'BIFUbC-heat'!P4,1)</f>
        <v>1</v>
      </c>
      <c r="Q4" s="299">
        <f>IF('BIFUbC-heat'!Q4&gt;0,'E-heat'!Q52/'BIFUbC-heat'!Q4,1)</f>
        <v>1</v>
      </c>
      <c r="R4" s="299">
        <f>IF('BIFUbC-heat'!R4&gt;0,'E-heat'!R52/'BIFUbC-heat'!R4,1)</f>
        <v>1</v>
      </c>
      <c r="S4" s="299">
        <f>IF('BIFUbC-heat'!S4&gt;0,'E-heat'!S52/'BIFUbC-heat'!S4,1)</f>
        <v>1</v>
      </c>
      <c r="T4" s="299">
        <f>IF('BIFUbC-heat'!T4&gt;0,'E-heat'!T52/'BIFUbC-heat'!T4,1)</f>
        <v>1</v>
      </c>
      <c r="U4" s="299">
        <f>IF('BIFUbC-heat'!U4&gt;0,'E-heat'!U52/'BIFUbC-heat'!U4,1)</f>
        <v>1</v>
      </c>
      <c r="V4" s="299">
        <f>IF('BIFUbC-heat'!V4&gt;0,'E-heat'!V52/'BIFUbC-heat'!V4,1)</f>
        <v>1</v>
      </c>
      <c r="W4" s="299">
        <f>IF('BIFUbC-heat'!W4&gt;0,'E-heat'!W52/'BIFUbC-heat'!W4,1)</f>
        <v>1</v>
      </c>
      <c r="X4" s="299">
        <f>IF('BIFUbC-heat'!X4&gt;0,'E-heat'!X52/'BIFUbC-heat'!X4,1)</f>
        <v>1</v>
      </c>
      <c r="Y4" s="299">
        <f>IF('BIFUbC-heat'!Y4&gt;0,'E-heat'!Y52/'BIFUbC-heat'!Y4,1)</f>
        <v>1</v>
      </c>
      <c r="Z4" s="299">
        <f>IF('BIFUbC-heat'!Z4&gt;0,'E-heat'!Z52/'BIFUbC-heat'!Z4,1)</f>
        <v>1</v>
      </c>
      <c r="AA4" s="299">
        <f>IF('BIFUbC-heat'!AA4&gt;0,'E-heat'!AA52/'BIFUbC-heat'!AA4,1)</f>
        <v>1</v>
      </c>
      <c r="AB4" s="299">
        <f>IF('BIFUbC-heat'!AB4&gt;0,'E-heat'!AB52/'BIFUbC-heat'!AB4,1)</f>
        <v>1</v>
      </c>
      <c r="AC4" s="299">
        <f>IF('BIFUbC-heat'!AC4&gt;0,'E-heat'!AC52/'BIFUbC-heat'!AC4,1)</f>
        <v>1</v>
      </c>
      <c r="AD4" s="299">
        <f>IF('BIFUbC-heat'!AD4&gt;0,'E-heat'!AD52/'BIFUbC-heat'!AD4,1)</f>
        <v>1</v>
      </c>
      <c r="AE4" s="299">
        <f>IF('BIFUbC-heat'!AE4&gt;0,'E-heat'!AE52/'BIFUbC-heat'!AE4,1)</f>
        <v>1</v>
      </c>
      <c r="AF4" s="299">
        <f>IF('BIFUbC-heat'!AF4&gt;0,'E-heat'!AF52/'BIFUbC-heat'!AF4,1)</f>
        <v>1</v>
      </c>
      <c r="AG4" s="299">
        <f>IF('BIFUbC-heat'!AG4&gt;0,'E-heat'!AG52/'BIFUbC-heat'!AG4,1)</f>
        <v>1</v>
      </c>
      <c r="AH4" s="299">
        <f>IF('BIFUbC-heat'!AH4&gt;0,'E-heat'!AH52/'BIFUbC-heat'!AH4,1)</f>
        <v>1</v>
      </c>
      <c r="AI4" s="299">
        <f>IF('BIFUbC-heat'!AI4&gt;0,'E-heat'!AI52/'BIFUbC-heat'!AI4,1)</f>
        <v>1</v>
      </c>
      <c r="AJ4" s="299">
        <f>IF('BIFUbC-heat'!AJ4&gt;0,'E-heat'!AJ52/'BIFUbC-heat'!AJ4,1)</f>
        <v>1</v>
      </c>
      <c r="AK4" s="299">
        <f>IF('BIFUbC-heat'!AK4&gt;0,'E-heat'!AK52/'BIFUbC-heat'!AK4,1)</f>
        <v>1</v>
      </c>
      <c r="AL4" s="299">
        <f>IF('BIFUbC-heat'!AL4&gt;0,'E-heat'!AL52/'BIFUbC-heat'!AL4,1)</f>
        <v>1</v>
      </c>
      <c r="AM4" s="299">
        <f>IF('BIFUbC-heat'!AM4&gt;0,'E-heat'!AM52/'BIFUbC-heat'!AM4,1)</f>
        <v>1</v>
      </c>
      <c r="AN4" s="299">
        <f>IF('BIFUbC-heat'!AN4&gt;0,'E-heat'!AN52/'BIFUbC-heat'!AN4,1)</f>
        <v>1</v>
      </c>
      <c r="AO4" s="299">
        <f>IF('BIFUbC-heat'!AO4&gt;0,'E-heat'!AO52/'BIFUbC-heat'!AO4,1)</f>
        <v>1</v>
      </c>
      <c r="AP4" s="299">
        <f>IF('BIFUbC-heat'!AP4&gt;0,'E-heat'!AP52/'BIFUbC-heat'!AP4,1)</f>
        <v>1</v>
      </c>
      <c r="AQ4" s="299">
        <f>IF('BIFUbC-heat'!AQ4&gt;0,'E-heat'!AQ52/'BIFUbC-heat'!AQ4,1)</f>
        <v>1</v>
      </c>
    </row>
    <row r="5" spans="1:43" x14ac:dyDescent="0.2">
      <c r="A5" s="299" t="s">
        <v>92</v>
      </c>
      <c r="B5" s="299">
        <f>IF('BIFUbC-heat'!B5&gt;0,'E-heat'!B53/'BIFUbC-heat'!B5,1)</f>
        <v>1</v>
      </c>
      <c r="C5" s="299">
        <f>IF('BIFUbC-heat'!C5&gt;0,'E-heat'!C53/'BIFUbC-heat'!C5,1)</f>
        <v>1</v>
      </c>
      <c r="D5" s="299">
        <f>IF('BIFUbC-heat'!D5&gt;0,'E-heat'!D53/'BIFUbC-heat'!D5,1)</f>
        <v>1</v>
      </c>
      <c r="E5" s="299">
        <f>IF('BIFUbC-heat'!E5&gt;0,'E-heat'!E53/'BIFUbC-heat'!E5,1)</f>
        <v>1</v>
      </c>
      <c r="F5" s="299">
        <f>IF('BIFUbC-heat'!F5&gt;0,'E-heat'!F53/'BIFUbC-heat'!F5,1)</f>
        <v>1</v>
      </c>
      <c r="G5" s="299">
        <f>IF('BIFUbC-heat'!G5&gt;0,'E-heat'!G53/'BIFUbC-heat'!G5,1)</f>
        <v>1</v>
      </c>
      <c r="H5" s="299">
        <f>IF('BIFUbC-heat'!H5&gt;0,'E-heat'!H53/'BIFUbC-heat'!H5,1)</f>
        <v>1</v>
      </c>
      <c r="I5" s="299">
        <f>IF('BIFUbC-heat'!I5&gt;0,'E-heat'!I53/'BIFUbC-heat'!I5,1)</f>
        <v>1</v>
      </c>
      <c r="J5" s="299">
        <f>IF('BIFUbC-heat'!J5&gt;0,'E-heat'!J53/'BIFUbC-heat'!J5,1)</f>
        <v>1</v>
      </c>
      <c r="K5" s="299">
        <f>IF('BIFUbC-heat'!K5&gt;0,'E-heat'!K53/'BIFUbC-heat'!K5,1)</f>
        <v>1</v>
      </c>
      <c r="L5" s="299">
        <f>IF('BIFUbC-heat'!L5&gt;0,'E-heat'!L53/'BIFUbC-heat'!L5,1)</f>
        <v>1</v>
      </c>
      <c r="M5" s="299">
        <f>IF('BIFUbC-heat'!M5&gt;0,'E-heat'!M53/'BIFUbC-heat'!M5,1)</f>
        <v>1</v>
      </c>
      <c r="N5" s="299">
        <f>IF('BIFUbC-heat'!N5&gt;0,'E-heat'!N53/'BIFUbC-heat'!N5,1)</f>
        <v>1</v>
      </c>
      <c r="O5" s="299">
        <f>IF('BIFUbC-heat'!O5&gt;0,'E-heat'!O53/'BIFUbC-heat'!O5,1)</f>
        <v>1</v>
      </c>
      <c r="P5" s="299">
        <f>IF('BIFUbC-heat'!P5&gt;0,'E-heat'!P53/'BIFUbC-heat'!P5,1)</f>
        <v>1</v>
      </c>
      <c r="Q5" s="299">
        <f>IF('BIFUbC-heat'!Q5&gt;0,'E-heat'!Q53/'BIFUbC-heat'!Q5,1)</f>
        <v>1</v>
      </c>
      <c r="R5" s="299">
        <f>IF('BIFUbC-heat'!R5&gt;0,'E-heat'!R53/'BIFUbC-heat'!R5,1)</f>
        <v>1</v>
      </c>
      <c r="S5" s="299">
        <f>IF('BIFUbC-heat'!S5&gt;0,'E-heat'!S53/'BIFUbC-heat'!S5,1)</f>
        <v>1</v>
      </c>
      <c r="T5" s="299">
        <f>IF('BIFUbC-heat'!T5&gt;0,'E-heat'!T53/'BIFUbC-heat'!T5,1)</f>
        <v>1</v>
      </c>
      <c r="U5" s="299">
        <f>IF('BIFUbC-heat'!U5&gt;0,'E-heat'!U53/'BIFUbC-heat'!U5,1)</f>
        <v>1</v>
      </c>
      <c r="V5" s="299">
        <f>IF('BIFUbC-heat'!V5&gt;0,'E-heat'!V53/'BIFUbC-heat'!V5,1)</f>
        <v>1</v>
      </c>
      <c r="W5" s="299">
        <f>IF('BIFUbC-heat'!W5&gt;0,'E-heat'!W53/'BIFUbC-heat'!W5,1)</f>
        <v>1</v>
      </c>
      <c r="X5" s="299">
        <f>IF('BIFUbC-heat'!X5&gt;0,'E-heat'!X53/'BIFUbC-heat'!X5,1)</f>
        <v>1</v>
      </c>
      <c r="Y5" s="299">
        <f>IF('BIFUbC-heat'!Y5&gt;0,'E-heat'!Y53/'BIFUbC-heat'!Y5,1)</f>
        <v>1</v>
      </c>
      <c r="Z5" s="299">
        <f>IF('BIFUbC-heat'!Z5&gt;0,'E-heat'!Z53/'BIFUbC-heat'!Z5,1)</f>
        <v>1</v>
      </c>
      <c r="AA5" s="299">
        <f>IF('BIFUbC-heat'!AA5&gt;0,'E-heat'!AA53/'BIFUbC-heat'!AA5,1)</f>
        <v>1</v>
      </c>
      <c r="AB5" s="299">
        <f>IF('BIFUbC-heat'!AB5&gt;0,'E-heat'!AB53/'BIFUbC-heat'!AB5,1)</f>
        <v>1</v>
      </c>
      <c r="AC5" s="299">
        <f>IF('BIFUbC-heat'!AC5&gt;0,'E-heat'!AC53/'BIFUbC-heat'!AC5,1)</f>
        <v>1</v>
      </c>
      <c r="AD5" s="299">
        <f>IF('BIFUbC-heat'!AD5&gt;0,'E-heat'!AD53/'BIFUbC-heat'!AD5,1)</f>
        <v>1</v>
      </c>
      <c r="AE5" s="299">
        <f>IF('BIFUbC-heat'!AE5&gt;0,'E-heat'!AE53/'BIFUbC-heat'!AE5,1)</f>
        <v>1</v>
      </c>
      <c r="AF5" s="299">
        <f>IF('BIFUbC-heat'!AF5&gt;0,'E-heat'!AF53/'BIFUbC-heat'!AF5,1)</f>
        <v>1</v>
      </c>
      <c r="AG5" s="299">
        <f>IF('BIFUbC-heat'!AG5&gt;0,'E-heat'!AG53/'BIFUbC-heat'!AG5,1)</f>
        <v>1</v>
      </c>
      <c r="AH5" s="299">
        <f>IF('BIFUbC-heat'!AH5&gt;0,'E-heat'!AH53/'BIFUbC-heat'!AH5,1)</f>
        <v>1</v>
      </c>
      <c r="AI5" s="299">
        <f>IF('BIFUbC-heat'!AI5&gt;0,'E-heat'!AI53/'BIFUbC-heat'!AI5,1)</f>
        <v>1</v>
      </c>
      <c r="AJ5" s="299">
        <f>IF('BIFUbC-heat'!AJ5&gt;0,'E-heat'!AJ53/'BIFUbC-heat'!AJ5,1)</f>
        <v>1</v>
      </c>
      <c r="AK5" s="299">
        <f>IF('BIFUbC-heat'!AK5&gt;0,'E-heat'!AK53/'BIFUbC-heat'!AK5,1)</f>
        <v>1</v>
      </c>
      <c r="AL5" s="299">
        <f>IF('BIFUbC-heat'!AL5&gt;0,'E-heat'!AL53/'BIFUbC-heat'!AL5,1)</f>
        <v>1</v>
      </c>
      <c r="AM5" s="299">
        <f>IF('BIFUbC-heat'!AM5&gt;0,'E-heat'!AM53/'BIFUbC-heat'!AM5,1)</f>
        <v>1</v>
      </c>
      <c r="AN5" s="299">
        <f>IF('BIFUbC-heat'!AN5&gt;0,'E-heat'!AN53/'BIFUbC-heat'!AN5,1)</f>
        <v>1</v>
      </c>
      <c r="AO5" s="299">
        <f>IF('BIFUbC-heat'!AO5&gt;0,'E-heat'!AO53/'BIFUbC-heat'!AO5,1)</f>
        <v>1</v>
      </c>
      <c r="AP5" s="299">
        <f>IF('BIFUbC-heat'!AP5&gt;0,'E-heat'!AP53/'BIFUbC-heat'!AP5,1)</f>
        <v>1</v>
      </c>
      <c r="AQ5" s="299">
        <f>IF('BIFUbC-heat'!AQ5&gt;0,'E-heat'!AQ53/'BIFUbC-heat'!AQ5,1)</f>
        <v>1</v>
      </c>
    </row>
    <row r="6" spans="1:43" x14ac:dyDescent="0.2">
      <c r="A6" s="299" t="s">
        <v>93</v>
      </c>
      <c r="B6" s="299">
        <f>IF('BIFUbC-heat'!B6&gt;0,'E-heat'!B54/'BIFUbC-heat'!B6,1)</f>
        <v>1</v>
      </c>
      <c r="C6" s="299">
        <f>IF('BIFUbC-heat'!C6&gt;0,'E-heat'!C54/'BIFUbC-heat'!C6,1)</f>
        <v>1</v>
      </c>
      <c r="D6" s="299">
        <f>IF('BIFUbC-heat'!D6&gt;0,'E-heat'!D54/'BIFUbC-heat'!D6,1)</f>
        <v>1</v>
      </c>
      <c r="E6" s="299">
        <f>IF('BIFUbC-heat'!E6&gt;0,'E-heat'!E54/'BIFUbC-heat'!E6,1)</f>
        <v>1</v>
      </c>
      <c r="F6" s="299">
        <f>IF('BIFUbC-heat'!F6&gt;0,'E-heat'!F54/'BIFUbC-heat'!F6,1)</f>
        <v>1</v>
      </c>
      <c r="G6" s="299">
        <f>IF('BIFUbC-heat'!G6&gt;0,'E-heat'!G54/'BIFUbC-heat'!G6,1)</f>
        <v>1</v>
      </c>
      <c r="H6" s="299">
        <f>IF('BIFUbC-heat'!H6&gt;0,'E-heat'!H54/'BIFUbC-heat'!H6,1)</f>
        <v>1</v>
      </c>
      <c r="I6" s="299">
        <f>IF('BIFUbC-heat'!I6&gt;0,'E-heat'!I54/'BIFUbC-heat'!I6,1)</f>
        <v>1</v>
      </c>
      <c r="J6" s="299">
        <f>IF('BIFUbC-heat'!J6&gt;0,'E-heat'!J54/'BIFUbC-heat'!J6,1)</f>
        <v>1</v>
      </c>
      <c r="K6" s="299">
        <f>IF('BIFUbC-heat'!K6&gt;0,'E-heat'!K54/'BIFUbC-heat'!K6,1)</f>
        <v>1</v>
      </c>
      <c r="L6" s="299">
        <f>IF('BIFUbC-heat'!L6&gt;0,'E-heat'!L54/'BIFUbC-heat'!L6,1)</f>
        <v>1</v>
      </c>
      <c r="M6" s="299">
        <f>IF('BIFUbC-heat'!M6&gt;0,'E-heat'!M54/'BIFUbC-heat'!M6,1)</f>
        <v>1</v>
      </c>
      <c r="N6" s="299">
        <f>IF('BIFUbC-heat'!N6&gt;0,'E-heat'!N54/'BIFUbC-heat'!N6,1)</f>
        <v>1</v>
      </c>
      <c r="O6" s="299">
        <f>IF('BIFUbC-heat'!O6&gt;0,'E-heat'!O54/'BIFUbC-heat'!O6,1)</f>
        <v>1</v>
      </c>
      <c r="P6" s="299">
        <f>IF('BIFUbC-heat'!P6&gt;0,'E-heat'!P54/'BIFUbC-heat'!P6,1)</f>
        <v>1</v>
      </c>
      <c r="Q6" s="299">
        <f>IF('BIFUbC-heat'!Q6&gt;0,'E-heat'!Q54/'BIFUbC-heat'!Q6,1)</f>
        <v>1</v>
      </c>
      <c r="R6" s="299">
        <f>IF('BIFUbC-heat'!R6&gt;0,'E-heat'!R54/'BIFUbC-heat'!R6,1)</f>
        <v>1</v>
      </c>
      <c r="S6" s="299">
        <f>IF('BIFUbC-heat'!S6&gt;0,'E-heat'!S54/'BIFUbC-heat'!S6,1)</f>
        <v>1</v>
      </c>
      <c r="T6" s="299">
        <f>IF('BIFUbC-heat'!T6&gt;0,'E-heat'!T54/'BIFUbC-heat'!T6,1)</f>
        <v>1</v>
      </c>
      <c r="U6" s="299">
        <f>IF('BIFUbC-heat'!U6&gt;0,'E-heat'!U54/'BIFUbC-heat'!U6,1)</f>
        <v>1</v>
      </c>
      <c r="V6" s="299">
        <f>IF('BIFUbC-heat'!V6&gt;0,'E-heat'!V54/'BIFUbC-heat'!V6,1)</f>
        <v>1</v>
      </c>
      <c r="W6" s="299">
        <f>IF('BIFUbC-heat'!W6&gt;0,'E-heat'!W54/'BIFUbC-heat'!W6,1)</f>
        <v>1</v>
      </c>
      <c r="X6" s="299">
        <f>IF('BIFUbC-heat'!X6&gt;0,'E-heat'!X54/'BIFUbC-heat'!X6,1)</f>
        <v>1</v>
      </c>
      <c r="Y6" s="299">
        <f>IF('BIFUbC-heat'!Y6&gt;0,'E-heat'!Y54/'BIFUbC-heat'!Y6,1)</f>
        <v>1</v>
      </c>
      <c r="Z6" s="299">
        <f>IF('BIFUbC-heat'!Z6&gt;0,'E-heat'!Z54/'BIFUbC-heat'!Z6,1)</f>
        <v>1</v>
      </c>
      <c r="AA6" s="299">
        <f>IF('BIFUbC-heat'!AA6&gt;0,'E-heat'!AA54/'BIFUbC-heat'!AA6,1)</f>
        <v>1</v>
      </c>
      <c r="AB6" s="299">
        <f>IF('BIFUbC-heat'!AB6&gt;0,'E-heat'!AB54/'BIFUbC-heat'!AB6,1)</f>
        <v>1</v>
      </c>
      <c r="AC6" s="299">
        <f>IF('BIFUbC-heat'!AC6&gt;0,'E-heat'!AC54/'BIFUbC-heat'!AC6,1)</f>
        <v>1</v>
      </c>
      <c r="AD6" s="299">
        <f>IF('BIFUbC-heat'!AD6&gt;0,'E-heat'!AD54/'BIFUbC-heat'!AD6,1)</f>
        <v>1</v>
      </c>
      <c r="AE6" s="299">
        <f>IF('BIFUbC-heat'!AE6&gt;0,'E-heat'!AE54/'BIFUbC-heat'!AE6,1)</f>
        <v>1</v>
      </c>
      <c r="AF6" s="299">
        <f>IF('BIFUbC-heat'!AF6&gt;0,'E-heat'!AF54/'BIFUbC-heat'!AF6,1)</f>
        <v>1</v>
      </c>
      <c r="AG6" s="299">
        <f>IF('BIFUbC-heat'!AG6&gt;0,'E-heat'!AG54/'BIFUbC-heat'!AG6,1)</f>
        <v>1</v>
      </c>
      <c r="AH6" s="299">
        <f>IF('BIFUbC-heat'!AH6&gt;0,'E-heat'!AH54/'BIFUbC-heat'!AH6,1)</f>
        <v>1</v>
      </c>
      <c r="AI6" s="299">
        <f>IF('BIFUbC-heat'!AI6&gt;0,'E-heat'!AI54/'BIFUbC-heat'!AI6,1)</f>
        <v>1</v>
      </c>
      <c r="AJ6" s="299">
        <f>IF('BIFUbC-heat'!AJ6&gt;0,'E-heat'!AJ54/'BIFUbC-heat'!AJ6,1)</f>
        <v>1</v>
      </c>
      <c r="AK6" s="299">
        <f>IF('BIFUbC-heat'!AK6&gt;0,'E-heat'!AK54/'BIFUbC-heat'!AK6,1)</f>
        <v>1</v>
      </c>
      <c r="AL6" s="299">
        <f>IF('BIFUbC-heat'!AL6&gt;0,'E-heat'!AL54/'BIFUbC-heat'!AL6,1)</f>
        <v>1</v>
      </c>
      <c r="AM6" s="299">
        <f>IF('BIFUbC-heat'!AM6&gt;0,'E-heat'!AM54/'BIFUbC-heat'!AM6,1)</f>
        <v>1</v>
      </c>
      <c r="AN6" s="299">
        <f>IF('BIFUbC-heat'!AN6&gt;0,'E-heat'!AN54/'BIFUbC-heat'!AN6,1)</f>
        <v>1</v>
      </c>
      <c r="AO6" s="299">
        <f>IF('BIFUbC-heat'!AO6&gt;0,'E-heat'!AO54/'BIFUbC-heat'!AO6,1)</f>
        <v>1</v>
      </c>
      <c r="AP6" s="299">
        <f>IF('BIFUbC-heat'!AP6&gt;0,'E-heat'!AP54/'BIFUbC-heat'!AP6,1)</f>
        <v>1</v>
      </c>
      <c r="AQ6" s="299">
        <f>IF('BIFUbC-heat'!AQ6&gt;0,'E-heat'!AQ54/'BIFUbC-heat'!AQ6,1)</f>
        <v>1</v>
      </c>
    </row>
    <row r="7" spans="1:43" x14ac:dyDescent="0.2">
      <c r="A7" s="299" t="s">
        <v>94</v>
      </c>
      <c r="B7" s="299">
        <f>IF('BIFUbC-heat'!B7&gt;0,'E-heat'!B55/'BIFUbC-heat'!B7,1)</f>
        <v>1</v>
      </c>
      <c r="C7" s="299">
        <f>IF('BIFUbC-heat'!C7&gt;0,'E-heat'!C55/'BIFUbC-heat'!C7,1)</f>
        <v>1</v>
      </c>
      <c r="D7" s="299">
        <f>IF('BIFUbC-heat'!D7&gt;0,'E-heat'!D55/'BIFUbC-heat'!D7,1)</f>
        <v>1</v>
      </c>
      <c r="E7" s="299">
        <f>IF('BIFUbC-heat'!E7&gt;0,'E-heat'!E55/'BIFUbC-heat'!E7,1)</f>
        <v>1</v>
      </c>
      <c r="F7" s="299">
        <f>IF('BIFUbC-heat'!F7&gt;0,'E-heat'!F55/'BIFUbC-heat'!F7,1)</f>
        <v>1</v>
      </c>
      <c r="G7" s="299">
        <f>IF('BIFUbC-heat'!G7&gt;0,'E-heat'!G55/'BIFUbC-heat'!G7,1)</f>
        <v>1</v>
      </c>
      <c r="H7" s="299">
        <f>IF('BIFUbC-heat'!H7&gt;0,'E-heat'!H55/'BIFUbC-heat'!H7,1)</f>
        <v>1</v>
      </c>
      <c r="I7" s="299">
        <f>IF('BIFUbC-heat'!I7&gt;0,'E-heat'!I55/'BIFUbC-heat'!I7,1)</f>
        <v>1</v>
      </c>
      <c r="J7" s="299">
        <f>IF('BIFUbC-heat'!J7&gt;0,'E-heat'!J55/'BIFUbC-heat'!J7,1)</f>
        <v>1</v>
      </c>
      <c r="K7" s="299">
        <f>IF('BIFUbC-heat'!K7&gt;0,'E-heat'!K55/'BIFUbC-heat'!K7,1)</f>
        <v>1</v>
      </c>
      <c r="L7" s="299">
        <f>IF('BIFUbC-heat'!L7&gt;0,'E-heat'!L55/'BIFUbC-heat'!L7,1)</f>
        <v>1</v>
      </c>
      <c r="M7" s="299">
        <f>IF('BIFUbC-heat'!M7&gt;0,'E-heat'!M55/'BIFUbC-heat'!M7,1)</f>
        <v>1</v>
      </c>
      <c r="N7" s="299">
        <f>IF('BIFUbC-heat'!N7&gt;0,'E-heat'!N55/'BIFUbC-heat'!N7,1)</f>
        <v>1</v>
      </c>
      <c r="O7" s="299">
        <f>IF('BIFUbC-heat'!O7&gt;0,'E-heat'!O55/'BIFUbC-heat'!O7,1)</f>
        <v>1</v>
      </c>
      <c r="P7" s="299">
        <f>IF('BIFUbC-heat'!P7&gt;0,'E-heat'!P55/'BIFUbC-heat'!P7,1)</f>
        <v>1</v>
      </c>
      <c r="Q7" s="299">
        <f>IF('BIFUbC-heat'!Q7&gt;0,'E-heat'!Q55/'BIFUbC-heat'!Q7,1)</f>
        <v>1</v>
      </c>
      <c r="R7" s="299">
        <f>IF('BIFUbC-heat'!R7&gt;0,'E-heat'!R55/'BIFUbC-heat'!R7,1)</f>
        <v>1</v>
      </c>
      <c r="S7" s="299">
        <f>IF('BIFUbC-heat'!S7&gt;0,'E-heat'!S55/'BIFUbC-heat'!S7,1)</f>
        <v>1</v>
      </c>
      <c r="T7" s="299">
        <f>IF('BIFUbC-heat'!T7&gt;0,'E-heat'!T55/'BIFUbC-heat'!T7,1)</f>
        <v>1</v>
      </c>
      <c r="U7" s="299">
        <f>IF('BIFUbC-heat'!U7&gt;0,'E-heat'!U55/'BIFUbC-heat'!U7,1)</f>
        <v>1</v>
      </c>
      <c r="V7" s="299">
        <f>IF('BIFUbC-heat'!V7&gt;0,'E-heat'!V55/'BIFUbC-heat'!V7,1)</f>
        <v>1</v>
      </c>
      <c r="W7" s="299">
        <f>IF('BIFUbC-heat'!W7&gt;0,'E-heat'!W55/'BIFUbC-heat'!W7,1)</f>
        <v>1</v>
      </c>
      <c r="X7" s="299">
        <f>IF('BIFUbC-heat'!X7&gt;0,'E-heat'!X55/'BIFUbC-heat'!X7,1)</f>
        <v>1</v>
      </c>
      <c r="Y7" s="299">
        <f>IF('BIFUbC-heat'!Y7&gt;0,'E-heat'!Y55/'BIFUbC-heat'!Y7,1)</f>
        <v>1</v>
      </c>
      <c r="Z7" s="299">
        <f>IF('BIFUbC-heat'!Z7&gt;0,'E-heat'!Z55/'BIFUbC-heat'!Z7,1)</f>
        <v>1</v>
      </c>
      <c r="AA7" s="299">
        <f>IF('BIFUbC-heat'!AA7&gt;0,'E-heat'!AA55/'BIFUbC-heat'!AA7,1)</f>
        <v>1</v>
      </c>
      <c r="AB7" s="299">
        <f>IF('BIFUbC-heat'!AB7&gt;0,'E-heat'!AB55/'BIFUbC-heat'!AB7,1)</f>
        <v>1</v>
      </c>
      <c r="AC7" s="299">
        <f>IF('BIFUbC-heat'!AC7&gt;0,'E-heat'!AC55/'BIFUbC-heat'!AC7,1)</f>
        <v>1</v>
      </c>
      <c r="AD7" s="299">
        <f>IF('BIFUbC-heat'!AD7&gt;0,'E-heat'!AD55/'BIFUbC-heat'!AD7,1)</f>
        <v>1</v>
      </c>
      <c r="AE7" s="299">
        <f>IF('BIFUbC-heat'!AE7&gt;0,'E-heat'!AE55/'BIFUbC-heat'!AE7,1)</f>
        <v>1</v>
      </c>
      <c r="AF7" s="299">
        <f>IF('BIFUbC-heat'!AF7&gt;0,'E-heat'!AF55/'BIFUbC-heat'!AF7,1)</f>
        <v>1</v>
      </c>
      <c r="AG7" s="299">
        <f>IF('BIFUbC-heat'!AG7&gt;0,'E-heat'!AG55/'BIFUbC-heat'!AG7,1)</f>
        <v>1</v>
      </c>
      <c r="AH7" s="299">
        <f>IF('BIFUbC-heat'!AH7&gt;0,'E-heat'!AH55/'BIFUbC-heat'!AH7,1)</f>
        <v>1</v>
      </c>
      <c r="AI7" s="299">
        <f>IF('BIFUbC-heat'!AI7&gt;0,'E-heat'!AI55/'BIFUbC-heat'!AI7,1)</f>
        <v>1</v>
      </c>
      <c r="AJ7" s="299">
        <f>IF('BIFUbC-heat'!AJ7&gt;0,'E-heat'!AJ55/'BIFUbC-heat'!AJ7,1)</f>
        <v>1</v>
      </c>
      <c r="AK7" s="299">
        <f>IF('BIFUbC-heat'!AK7&gt;0,'E-heat'!AK55/'BIFUbC-heat'!AK7,1)</f>
        <v>1</v>
      </c>
      <c r="AL7" s="299">
        <f>IF('BIFUbC-heat'!AL7&gt;0,'E-heat'!AL55/'BIFUbC-heat'!AL7,1)</f>
        <v>1</v>
      </c>
      <c r="AM7" s="299">
        <f>IF('BIFUbC-heat'!AM7&gt;0,'E-heat'!AM55/'BIFUbC-heat'!AM7,1)</f>
        <v>1</v>
      </c>
      <c r="AN7" s="299">
        <f>IF('BIFUbC-heat'!AN7&gt;0,'E-heat'!AN55/'BIFUbC-heat'!AN7,1)</f>
        <v>1</v>
      </c>
      <c r="AO7" s="299">
        <f>IF('BIFUbC-heat'!AO7&gt;0,'E-heat'!AO55/'BIFUbC-heat'!AO7,1)</f>
        <v>1</v>
      </c>
      <c r="AP7" s="299">
        <f>IF('BIFUbC-heat'!AP7&gt;0,'E-heat'!AP55/'BIFUbC-heat'!AP7,1)</f>
        <v>1</v>
      </c>
      <c r="AQ7" s="299">
        <f>IF('BIFUbC-heat'!AQ7&gt;0,'E-heat'!AQ55/'BIFUbC-heat'!AQ7,1)</f>
        <v>1</v>
      </c>
    </row>
    <row r="8" spans="1:43" x14ac:dyDescent="0.2">
      <c r="A8" s="299" t="s">
        <v>95</v>
      </c>
      <c r="B8" s="299">
        <f>IF('BIFUbC-heat'!B8&gt;0,'E-heat'!B56/'BIFUbC-heat'!B8,1)</f>
        <v>1</v>
      </c>
      <c r="C8" s="299">
        <f>IF('BIFUbC-heat'!C8&gt;0,'E-heat'!C56/'BIFUbC-heat'!C8,1)</f>
        <v>1</v>
      </c>
      <c r="D8" s="299">
        <f>IF('BIFUbC-heat'!D8&gt;0,'E-heat'!D56/'BIFUbC-heat'!D8,1)</f>
        <v>1</v>
      </c>
      <c r="E8" s="299">
        <f>IF('BIFUbC-heat'!E8&gt;0,'E-heat'!E56/'BIFUbC-heat'!E8,1)</f>
        <v>1</v>
      </c>
      <c r="F8" s="299">
        <f>IF('BIFUbC-heat'!F8&gt;0,'E-heat'!F56/'BIFUbC-heat'!F8,1)</f>
        <v>1</v>
      </c>
      <c r="G8" s="299">
        <f>IF('BIFUbC-heat'!G8&gt;0,'E-heat'!G56/'BIFUbC-heat'!G8,1)</f>
        <v>1</v>
      </c>
      <c r="H8" s="299">
        <f>IF('BIFUbC-heat'!H8&gt;0,'E-heat'!H56/'BIFUbC-heat'!H8,1)</f>
        <v>1</v>
      </c>
      <c r="I8" s="299">
        <f>IF('BIFUbC-heat'!I8&gt;0,'E-heat'!I56/'BIFUbC-heat'!I8,1)</f>
        <v>1</v>
      </c>
      <c r="J8" s="299">
        <f>IF('BIFUbC-heat'!J8&gt;0,'E-heat'!J56/'BIFUbC-heat'!J8,1)</f>
        <v>1</v>
      </c>
      <c r="K8" s="299">
        <f>IF('BIFUbC-heat'!K8&gt;0,'E-heat'!K56/'BIFUbC-heat'!K8,1)</f>
        <v>1</v>
      </c>
      <c r="L8" s="299">
        <f>IF('BIFUbC-heat'!L8&gt;0,'E-heat'!L56/'BIFUbC-heat'!L8,1)</f>
        <v>1</v>
      </c>
      <c r="M8" s="299">
        <f>IF('BIFUbC-heat'!M8&gt;0,'E-heat'!M56/'BIFUbC-heat'!M8,1)</f>
        <v>1</v>
      </c>
      <c r="N8" s="299">
        <f>IF('BIFUbC-heat'!N8&gt;0,'E-heat'!N56/'BIFUbC-heat'!N8,1)</f>
        <v>1</v>
      </c>
      <c r="O8" s="299">
        <f>IF('BIFUbC-heat'!O8&gt;0,'E-heat'!O56/'BIFUbC-heat'!O8,1)</f>
        <v>1</v>
      </c>
      <c r="P8" s="299">
        <f>IF('BIFUbC-heat'!P8&gt;0,'E-heat'!P56/'BIFUbC-heat'!P8,1)</f>
        <v>1</v>
      </c>
      <c r="Q8" s="299">
        <f>IF('BIFUbC-heat'!Q8&gt;0,'E-heat'!Q56/'BIFUbC-heat'!Q8,1)</f>
        <v>1</v>
      </c>
      <c r="R8" s="299">
        <f>IF('BIFUbC-heat'!R8&gt;0,'E-heat'!R56/'BIFUbC-heat'!R8,1)</f>
        <v>1</v>
      </c>
      <c r="S8" s="299">
        <f>IF('BIFUbC-heat'!S8&gt;0,'E-heat'!S56/'BIFUbC-heat'!S8,1)</f>
        <v>1</v>
      </c>
      <c r="T8" s="299">
        <f>IF('BIFUbC-heat'!T8&gt;0,'E-heat'!T56/'BIFUbC-heat'!T8,1)</f>
        <v>1</v>
      </c>
      <c r="U8" s="299">
        <f>IF('BIFUbC-heat'!U8&gt;0,'E-heat'!U56/'BIFUbC-heat'!U8,1)</f>
        <v>1</v>
      </c>
      <c r="V8" s="299">
        <f>IF('BIFUbC-heat'!V8&gt;0,'E-heat'!V56/'BIFUbC-heat'!V8,1)</f>
        <v>1</v>
      </c>
      <c r="W8" s="299">
        <f>IF('BIFUbC-heat'!W8&gt;0,'E-heat'!W56/'BIFUbC-heat'!W8,1)</f>
        <v>1</v>
      </c>
      <c r="X8" s="299">
        <f>IF('BIFUbC-heat'!X8&gt;0,'E-heat'!X56/'BIFUbC-heat'!X8,1)</f>
        <v>1</v>
      </c>
      <c r="Y8" s="299">
        <f>IF('BIFUbC-heat'!Y8&gt;0,'E-heat'!Y56/'BIFUbC-heat'!Y8,1)</f>
        <v>1</v>
      </c>
      <c r="Z8" s="299">
        <f>IF('BIFUbC-heat'!Z8&gt;0,'E-heat'!Z56/'BIFUbC-heat'!Z8,1)</f>
        <v>1</v>
      </c>
      <c r="AA8" s="299">
        <f>IF('BIFUbC-heat'!AA8&gt;0,'E-heat'!AA56/'BIFUbC-heat'!AA8,1)</f>
        <v>1</v>
      </c>
      <c r="AB8" s="299">
        <f>IF('BIFUbC-heat'!AB8&gt;0,'E-heat'!AB56/'BIFUbC-heat'!AB8,1)</f>
        <v>1</v>
      </c>
      <c r="AC8" s="299">
        <f>IF('BIFUbC-heat'!AC8&gt;0,'E-heat'!AC56/'BIFUbC-heat'!AC8,1)</f>
        <v>1</v>
      </c>
      <c r="AD8" s="299">
        <f>IF('BIFUbC-heat'!AD8&gt;0,'E-heat'!AD56/'BIFUbC-heat'!AD8,1)</f>
        <v>1</v>
      </c>
      <c r="AE8" s="299">
        <f>IF('BIFUbC-heat'!AE8&gt;0,'E-heat'!AE56/'BIFUbC-heat'!AE8,1)</f>
        <v>1</v>
      </c>
      <c r="AF8" s="299">
        <f>IF('BIFUbC-heat'!AF8&gt;0,'E-heat'!AF56/'BIFUbC-heat'!AF8,1)</f>
        <v>1</v>
      </c>
      <c r="AG8" s="299">
        <f>IF('BIFUbC-heat'!AG8&gt;0,'E-heat'!AG56/'BIFUbC-heat'!AG8,1)</f>
        <v>1</v>
      </c>
      <c r="AH8" s="299">
        <f>IF('BIFUbC-heat'!AH8&gt;0,'E-heat'!AH56/'BIFUbC-heat'!AH8,1)</f>
        <v>1</v>
      </c>
      <c r="AI8" s="299">
        <f>IF('BIFUbC-heat'!AI8&gt;0,'E-heat'!AI56/'BIFUbC-heat'!AI8,1)</f>
        <v>1</v>
      </c>
      <c r="AJ8" s="299">
        <f>IF('BIFUbC-heat'!AJ8&gt;0,'E-heat'!AJ56/'BIFUbC-heat'!AJ8,1)</f>
        <v>1</v>
      </c>
      <c r="AK8" s="299">
        <f>IF('BIFUbC-heat'!AK8&gt;0,'E-heat'!AK56/'BIFUbC-heat'!AK8,1)</f>
        <v>1</v>
      </c>
      <c r="AL8" s="299">
        <f>IF('BIFUbC-heat'!AL8&gt;0,'E-heat'!AL56/'BIFUbC-heat'!AL8,1)</f>
        <v>1</v>
      </c>
      <c r="AM8" s="299">
        <f>IF('BIFUbC-heat'!AM8&gt;0,'E-heat'!AM56/'BIFUbC-heat'!AM8,1)</f>
        <v>1</v>
      </c>
      <c r="AN8" s="299">
        <f>IF('BIFUbC-heat'!AN8&gt;0,'E-heat'!AN56/'BIFUbC-heat'!AN8,1)</f>
        <v>1</v>
      </c>
      <c r="AO8" s="299">
        <f>IF('BIFUbC-heat'!AO8&gt;0,'E-heat'!AO56/'BIFUbC-heat'!AO8,1)</f>
        <v>1</v>
      </c>
      <c r="AP8" s="299">
        <f>IF('BIFUbC-heat'!AP8&gt;0,'E-heat'!AP56/'BIFUbC-heat'!AP8,1)</f>
        <v>1</v>
      </c>
      <c r="AQ8" s="299">
        <f>IF('BIFUbC-heat'!AQ8&gt;0,'E-heat'!AQ56/'BIFUbC-heat'!AQ8,1)</f>
        <v>1</v>
      </c>
    </row>
    <row r="9" spans="1:43" x14ac:dyDescent="0.2">
      <c r="A9" s="299" t="s">
        <v>96</v>
      </c>
      <c r="B9" s="299">
        <f>IF('BIFUbC-heat'!B9&gt;0,'E-heat'!B57/'BIFUbC-heat'!B9,1)</f>
        <v>1</v>
      </c>
      <c r="C9" s="299">
        <f>IF('BIFUbC-heat'!C9&gt;0,'E-heat'!C57/'BIFUbC-heat'!C9,1)</f>
        <v>1</v>
      </c>
      <c r="D9" s="299">
        <f>IF('BIFUbC-heat'!D9&gt;0,'E-heat'!D57/'BIFUbC-heat'!D9,1)</f>
        <v>1</v>
      </c>
      <c r="E9" s="299">
        <f>IF('BIFUbC-heat'!E9&gt;0,'E-heat'!E57/'BIFUbC-heat'!E9,1)</f>
        <v>1</v>
      </c>
      <c r="F9" s="299">
        <f>IF('BIFUbC-heat'!F9&gt;0,'E-heat'!F57/'BIFUbC-heat'!F9,1)</f>
        <v>1</v>
      </c>
      <c r="G9" s="299">
        <f>IF('BIFUbC-heat'!G9&gt;0,'E-heat'!G57/'BIFUbC-heat'!G9,1)</f>
        <v>1</v>
      </c>
      <c r="H9" s="299">
        <f>IF('BIFUbC-heat'!H9&gt;0,'E-heat'!H57/'BIFUbC-heat'!H9,1)</f>
        <v>1</v>
      </c>
      <c r="I9" s="299">
        <f>IF('BIFUbC-heat'!I9&gt;0,'E-heat'!I57/'BIFUbC-heat'!I9,1)</f>
        <v>1</v>
      </c>
      <c r="J9" s="299">
        <f>IF('BIFUbC-heat'!J9&gt;0,'E-heat'!J57/'BIFUbC-heat'!J9,1)</f>
        <v>1</v>
      </c>
      <c r="K9" s="299">
        <f>IF('BIFUbC-heat'!K9&gt;0,'E-heat'!K57/'BIFUbC-heat'!K9,1)</f>
        <v>1</v>
      </c>
      <c r="L9" s="299">
        <f>IF('BIFUbC-heat'!L9&gt;0,'E-heat'!L57/'BIFUbC-heat'!L9,1)</f>
        <v>1</v>
      </c>
      <c r="M9" s="299">
        <f>IF('BIFUbC-heat'!M9&gt;0,'E-heat'!M57/'BIFUbC-heat'!M9,1)</f>
        <v>1</v>
      </c>
      <c r="N9" s="299">
        <f>IF('BIFUbC-heat'!N9&gt;0,'E-heat'!N57/'BIFUbC-heat'!N9,1)</f>
        <v>1</v>
      </c>
      <c r="O9" s="299">
        <f>IF('BIFUbC-heat'!O9&gt;0,'E-heat'!O57/'BIFUbC-heat'!O9,1)</f>
        <v>1</v>
      </c>
      <c r="P9" s="299">
        <f>IF('BIFUbC-heat'!P9&gt;0,'E-heat'!P57/'BIFUbC-heat'!P9,1)</f>
        <v>1</v>
      </c>
      <c r="Q9" s="299">
        <f>IF('BIFUbC-heat'!Q9&gt;0,'E-heat'!Q57/'BIFUbC-heat'!Q9,1)</f>
        <v>1</v>
      </c>
      <c r="R9" s="299">
        <f>IF('BIFUbC-heat'!R9&gt;0,'E-heat'!R57/'BIFUbC-heat'!R9,1)</f>
        <v>1</v>
      </c>
      <c r="S9" s="299">
        <f>IF('BIFUbC-heat'!S9&gt;0,'E-heat'!S57/'BIFUbC-heat'!S9,1)</f>
        <v>1</v>
      </c>
      <c r="T9" s="299">
        <f>IF('BIFUbC-heat'!T9&gt;0,'E-heat'!T57/'BIFUbC-heat'!T9,1)</f>
        <v>1</v>
      </c>
      <c r="U9" s="299">
        <f>IF('BIFUbC-heat'!U9&gt;0,'E-heat'!U57/'BIFUbC-heat'!U9,1)</f>
        <v>1</v>
      </c>
      <c r="V9" s="299">
        <f>IF('BIFUbC-heat'!V9&gt;0,'E-heat'!V57/'BIFUbC-heat'!V9,1)</f>
        <v>1</v>
      </c>
      <c r="W9" s="299">
        <f>IF('BIFUbC-heat'!W9&gt;0,'E-heat'!W57/'BIFUbC-heat'!W9,1)</f>
        <v>1</v>
      </c>
      <c r="X9" s="299">
        <f>IF('BIFUbC-heat'!X9&gt;0,'E-heat'!X57/'BIFUbC-heat'!X9,1)</f>
        <v>1</v>
      </c>
      <c r="Y9" s="299">
        <f>IF('BIFUbC-heat'!Y9&gt;0,'E-heat'!Y57/'BIFUbC-heat'!Y9,1)</f>
        <v>1</v>
      </c>
      <c r="Z9" s="299">
        <f>IF('BIFUbC-heat'!Z9&gt;0,'E-heat'!Z57/'BIFUbC-heat'!Z9,1)</f>
        <v>1</v>
      </c>
      <c r="AA9" s="299">
        <f>IF('BIFUbC-heat'!AA9&gt;0,'E-heat'!AA57/'BIFUbC-heat'!AA9,1)</f>
        <v>1</v>
      </c>
      <c r="AB9" s="299">
        <f>IF('BIFUbC-heat'!AB9&gt;0,'E-heat'!AB57/'BIFUbC-heat'!AB9,1)</f>
        <v>1</v>
      </c>
      <c r="AC9" s="299">
        <f>IF('BIFUbC-heat'!AC9&gt;0,'E-heat'!AC57/'BIFUbC-heat'!AC9,1)</f>
        <v>1</v>
      </c>
      <c r="AD9" s="299">
        <f>IF('BIFUbC-heat'!AD9&gt;0,'E-heat'!AD57/'BIFUbC-heat'!AD9,1)</f>
        <v>1</v>
      </c>
      <c r="AE9" s="299">
        <f>IF('BIFUbC-heat'!AE9&gt;0,'E-heat'!AE57/'BIFUbC-heat'!AE9,1)</f>
        <v>1</v>
      </c>
      <c r="AF9" s="299">
        <f>IF('BIFUbC-heat'!AF9&gt;0,'E-heat'!AF57/'BIFUbC-heat'!AF9,1)</f>
        <v>1</v>
      </c>
      <c r="AG9" s="299">
        <f>IF('BIFUbC-heat'!AG9&gt;0,'E-heat'!AG57/'BIFUbC-heat'!AG9,1)</f>
        <v>1</v>
      </c>
      <c r="AH9" s="299">
        <f>IF('BIFUbC-heat'!AH9&gt;0,'E-heat'!AH57/'BIFUbC-heat'!AH9,1)</f>
        <v>1</v>
      </c>
      <c r="AI9" s="299">
        <f>IF('BIFUbC-heat'!AI9&gt;0,'E-heat'!AI57/'BIFUbC-heat'!AI9,1)</f>
        <v>1</v>
      </c>
      <c r="AJ9" s="299">
        <f>IF('BIFUbC-heat'!AJ9&gt;0,'E-heat'!AJ57/'BIFUbC-heat'!AJ9,1)</f>
        <v>1</v>
      </c>
      <c r="AK9" s="299">
        <f>IF('BIFUbC-heat'!AK9&gt;0,'E-heat'!AK57/'BIFUbC-heat'!AK9,1)</f>
        <v>1</v>
      </c>
      <c r="AL9" s="299">
        <f>IF('BIFUbC-heat'!AL9&gt;0,'E-heat'!AL57/'BIFUbC-heat'!AL9,1)</f>
        <v>1</v>
      </c>
      <c r="AM9" s="299">
        <f>IF('BIFUbC-heat'!AM9&gt;0,'E-heat'!AM57/'BIFUbC-heat'!AM9,1)</f>
        <v>1</v>
      </c>
      <c r="AN9" s="299">
        <f>IF('BIFUbC-heat'!AN9&gt;0,'E-heat'!AN57/'BIFUbC-heat'!AN9,1)</f>
        <v>1</v>
      </c>
      <c r="AO9" s="299">
        <f>IF('BIFUbC-heat'!AO9&gt;0,'E-heat'!AO57/'BIFUbC-heat'!AO9,1)</f>
        <v>1</v>
      </c>
      <c r="AP9" s="299">
        <f>IF('BIFUbC-heat'!AP9&gt;0,'E-heat'!AP57/'BIFUbC-heat'!AP9,1)</f>
        <v>1</v>
      </c>
      <c r="AQ9" s="299">
        <f>IF('BIFUbC-heat'!AQ9&gt;0,'E-heat'!AQ57/'BIFUbC-heat'!AQ9,1)</f>
        <v>1</v>
      </c>
    </row>
    <row r="10" spans="1:43" x14ac:dyDescent="0.2">
      <c r="A10" s="299" t="s">
        <v>97</v>
      </c>
      <c r="B10" s="299">
        <f>IF('BIFUbC-heat'!B10&gt;0,'E-heat'!B58/'BIFUbC-heat'!B10,1)</f>
        <v>1</v>
      </c>
      <c r="C10" s="299">
        <f>IF('BIFUbC-heat'!C10&gt;0,'E-heat'!C58/'BIFUbC-heat'!C10,1)</f>
        <v>1</v>
      </c>
      <c r="D10" s="299">
        <f>IF('BIFUbC-heat'!D10&gt;0,'E-heat'!D58/'BIFUbC-heat'!D10,1)</f>
        <v>1</v>
      </c>
      <c r="E10" s="299">
        <f>IF('BIFUbC-heat'!E10&gt;0,'E-heat'!E58/'BIFUbC-heat'!E10,1)</f>
        <v>1</v>
      </c>
      <c r="F10" s="299">
        <f>IF('BIFUbC-heat'!F10&gt;0,'E-heat'!F58/'BIFUbC-heat'!F10,1)</f>
        <v>1</v>
      </c>
      <c r="G10" s="299">
        <f>IF('BIFUbC-heat'!G10&gt;0,'E-heat'!G58/'BIFUbC-heat'!G10,1)</f>
        <v>1</v>
      </c>
      <c r="H10" s="299">
        <f>IF('BIFUbC-heat'!H10&gt;0,'E-heat'!H58/'BIFUbC-heat'!H10,1)</f>
        <v>1</v>
      </c>
      <c r="I10" s="299">
        <f>IF('BIFUbC-heat'!I10&gt;0,'E-heat'!I58/'BIFUbC-heat'!I10,1)</f>
        <v>1</v>
      </c>
      <c r="J10" s="299">
        <f>IF('BIFUbC-heat'!J10&gt;0,'E-heat'!J58/'BIFUbC-heat'!J10,1)</f>
        <v>1</v>
      </c>
      <c r="K10" s="299">
        <f>IF('BIFUbC-heat'!K10&gt;0,'E-heat'!K58/'BIFUbC-heat'!K10,1)</f>
        <v>1</v>
      </c>
      <c r="L10" s="299">
        <f>IF('BIFUbC-heat'!L10&gt;0,'E-heat'!L58/'BIFUbC-heat'!L10,1)</f>
        <v>1</v>
      </c>
      <c r="M10" s="299">
        <f>IF('BIFUbC-heat'!M10&gt;0,'E-heat'!M58/'BIFUbC-heat'!M10,1)</f>
        <v>1</v>
      </c>
      <c r="N10" s="299">
        <f>IF('BIFUbC-heat'!N10&gt;0,'E-heat'!N58/'BIFUbC-heat'!N10,1)</f>
        <v>1</v>
      </c>
      <c r="O10" s="299">
        <f>IF('BIFUbC-heat'!O10&gt;0,'E-heat'!O58/'BIFUbC-heat'!O10,1)</f>
        <v>1</v>
      </c>
      <c r="P10" s="299">
        <f>IF('BIFUbC-heat'!P10&gt;0,'E-heat'!P58/'BIFUbC-heat'!P10,1)</f>
        <v>1</v>
      </c>
      <c r="Q10" s="299">
        <f>IF('BIFUbC-heat'!Q10&gt;0,'E-heat'!Q58/'BIFUbC-heat'!Q10,1)</f>
        <v>1</v>
      </c>
      <c r="R10" s="299">
        <f>IF('BIFUbC-heat'!R10&gt;0,'E-heat'!R58/'BIFUbC-heat'!R10,1)</f>
        <v>1</v>
      </c>
      <c r="S10" s="299">
        <f>IF('BIFUbC-heat'!S10&gt;0,'E-heat'!S58/'BIFUbC-heat'!S10,1)</f>
        <v>1</v>
      </c>
      <c r="T10" s="299">
        <f>IF('BIFUbC-heat'!T10&gt;0,'E-heat'!T58/'BIFUbC-heat'!T10,1)</f>
        <v>1</v>
      </c>
      <c r="U10" s="299">
        <f>IF('BIFUbC-heat'!U10&gt;0,'E-heat'!U58/'BIFUbC-heat'!U10,1)</f>
        <v>1</v>
      </c>
      <c r="V10" s="299">
        <f>IF('BIFUbC-heat'!V10&gt;0,'E-heat'!V58/'BIFUbC-heat'!V10,1)</f>
        <v>1</v>
      </c>
      <c r="W10" s="299">
        <f>IF('BIFUbC-heat'!W10&gt;0,'E-heat'!W58/'BIFUbC-heat'!W10,1)</f>
        <v>1</v>
      </c>
      <c r="X10" s="299">
        <f>IF('BIFUbC-heat'!X10&gt;0,'E-heat'!X58/'BIFUbC-heat'!X10,1)</f>
        <v>1</v>
      </c>
      <c r="Y10" s="299">
        <f>IF('BIFUbC-heat'!Y10&gt;0,'E-heat'!Y58/'BIFUbC-heat'!Y10,1)</f>
        <v>1</v>
      </c>
      <c r="Z10" s="299">
        <f>IF('BIFUbC-heat'!Z10&gt;0,'E-heat'!Z58/'BIFUbC-heat'!Z10,1)</f>
        <v>1</v>
      </c>
      <c r="AA10" s="299">
        <f>IF('BIFUbC-heat'!AA10&gt;0,'E-heat'!AA58/'BIFUbC-heat'!AA10,1)</f>
        <v>1</v>
      </c>
      <c r="AB10" s="299">
        <f>IF('BIFUbC-heat'!AB10&gt;0,'E-heat'!AB58/'BIFUbC-heat'!AB10,1)</f>
        <v>1</v>
      </c>
      <c r="AC10" s="299">
        <f>IF('BIFUbC-heat'!AC10&gt;0,'E-heat'!AC58/'BIFUbC-heat'!AC10,1)</f>
        <v>1</v>
      </c>
      <c r="AD10" s="299">
        <f>IF('BIFUbC-heat'!AD10&gt;0,'E-heat'!AD58/'BIFUbC-heat'!AD10,1)</f>
        <v>1</v>
      </c>
      <c r="AE10" s="299">
        <f>IF('BIFUbC-heat'!AE10&gt;0,'E-heat'!AE58/'BIFUbC-heat'!AE10,1)</f>
        <v>1</v>
      </c>
      <c r="AF10" s="299">
        <f>IF('BIFUbC-heat'!AF10&gt;0,'E-heat'!AF58/'BIFUbC-heat'!AF10,1)</f>
        <v>1</v>
      </c>
      <c r="AG10" s="299">
        <f>IF('BIFUbC-heat'!AG10&gt;0,'E-heat'!AG58/'BIFUbC-heat'!AG10,1)</f>
        <v>1</v>
      </c>
      <c r="AH10" s="299">
        <f>IF('BIFUbC-heat'!AH10&gt;0,'E-heat'!AH58/'BIFUbC-heat'!AH10,1)</f>
        <v>1</v>
      </c>
      <c r="AI10" s="299">
        <f>IF('BIFUbC-heat'!AI10&gt;0,'E-heat'!AI58/'BIFUbC-heat'!AI10,1)</f>
        <v>1</v>
      </c>
      <c r="AJ10" s="299">
        <f>IF('BIFUbC-heat'!AJ10&gt;0,'E-heat'!AJ58/'BIFUbC-heat'!AJ10,1)</f>
        <v>1</v>
      </c>
      <c r="AK10" s="299">
        <f>IF('BIFUbC-heat'!AK10&gt;0,'E-heat'!AK58/'BIFUbC-heat'!AK10,1)</f>
        <v>1</v>
      </c>
      <c r="AL10" s="299">
        <f>IF('BIFUbC-heat'!AL10&gt;0,'E-heat'!AL58/'BIFUbC-heat'!AL10,1)</f>
        <v>1</v>
      </c>
      <c r="AM10" s="299">
        <f>IF('BIFUbC-heat'!AM10&gt;0,'E-heat'!AM58/'BIFUbC-heat'!AM10,1)</f>
        <v>1</v>
      </c>
      <c r="AN10" s="299">
        <f>IF('BIFUbC-heat'!AN10&gt;0,'E-heat'!AN58/'BIFUbC-heat'!AN10,1)</f>
        <v>1</v>
      </c>
      <c r="AO10" s="299">
        <f>IF('BIFUbC-heat'!AO10&gt;0,'E-heat'!AO58/'BIFUbC-heat'!AO10,1)</f>
        <v>1</v>
      </c>
      <c r="AP10" s="299">
        <f>IF('BIFUbC-heat'!AP10&gt;0,'E-heat'!AP58/'BIFUbC-heat'!AP10,1)</f>
        <v>1</v>
      </c>
      <c r="AQ10" s="299">
        <f>IF('BIFUbC-heat'!AQ10&gt;0,'E-heat'!AQ58/'BIFUbC-heat'!AQ10,1)</f>
        <v>1</v>
      </c>
    </row>
    <row r="11" spans="1:43" x14ac:dyDescent="0.2">
      <c r="A11" s="299" t="s">
        <v>98</v>
      </c>
      <c r="B11" s="299">
        <f>IF('BIFUbC-heat'!B11&gt;0,'E-heat'!B59/'BIFUbC-heat'!B11,1)</f>
        <v>1</v>
      </c>
      <c r="C11" s="299">
        <f>IF('BIFUbC-heat'!C11&gt;0,'E-heat'!C59/'BIFUbC-heat'!C11,1)</f>
        <v>1</v>
      </c>
      <c r="D11" s="299">
        <f>IF('BIFUbC-heat'!D11&gt;0,'E-heat'!D59/'BIFUbC-heat'!D11,1)</f>
        <v>1</v>
      </c>
      <c r="E11" s="299">
        <f>IF('BIFUbC-heat'!E11&gt;0,'E-heat'!E59/'BIFUbC-heat'!E11,1)</f>
        <v>1</v>
      </c>
      <c r="F11" s="299">
        <f>IF('BIFUbC-heat'!F11&gt;0,'E-heat'!F59/'BIFUbC-heat'!F11,1)</f>
        <v>1</v>
      </c>
      <c r="G11" s="299">
        <f>IF('BIFUbC-heat'!G11&gt;0,'E-heat'!G59/'BIFUbC-heat'!G11,1)</f>
        <v>1</v>
      </c>
      <c r="H11" s="299">
        <f>IF('BIFUbC-heat'!H11&gt;0,'E-heat'!H59/'BIFUbC-heat'!H11,1)</f>
        <v>1</v>
      </c>
      <c r="I11" s="299">
        <f>IF('BIFUbC-heat'!I11&gt;0,'E-heat'!I59/'BIFUbC-heat'!I11,1)</f>
        <v>1</v>
      </c>
      <c r="J11" s="299">
        <f>IF('BIFUbC-heat'!J11&gt;0,'E-heat'!J59/'BIFUbC-heat'!J11,1)</f>
        <v>1</v>
      </c>
      <c r="K11" s="299">
        <f>IF('BIFUbC-heat'!K11&gt;0,'E-heat'!K59/'BIFUbC-heat'!K11,1)</f>
        <v>1</v>
      </c>
      <c r="L11" s="299">
        <f>IF('BIFUbC-heat'!L11&gt;0,'E-heat'!L59/'BIFUbC-heat'!L11,1)</f>
        <v>1</v>
      </c>
      <c r="M11" s="299">
        <f>IF('BIFUbC-heat'!M11&gt;0,'E-heat'!M59/'BIFUbC-heat'!M11,1)</f>
        <v>1</v>
      </c>
      <c r="N11" s="299">
        <f>IF('BIFUbC-heat'!N11&gt;0,'E-heat'!N59/'BIFUbC-heat'!N11,1)</f>
        <v>1</v>
      </c>
      <c r="O11" s="299">
        <f>IF('BIFUbC-heat'!O11&gt;0,'E-heat'!O59/'BIFUbC-heat'!O11,1)</f>
        <v>1</v>
      </c>
      <c r="P11" s="299">
        <f>IF('BIFUbC-heat'!P11&gt;0,'E-heat'!P59/'BIFUbC-heat'!P11,1)</f>
        <v>1</v>
      </c>
      <c r="Q11" s="299">
        <f>IF('BIFUbC-heat'!Q11&gt;0,'E-heat'!Q59/'BIFUbC-heat'!Q11,1)</f>
        <v>1</v>
      </c>
      <c r="R11" s="299">
        <f>IF('BIFUbC-heat'!R11&gt;0,'E-heat'!R59/'BIFUbC-heat'!R11,1)</f>
        <v>1</v>
      </c>
      <c r="S11" s="299">
        <f>IF('BIFUbC-heat'!S11&gt;0,'E-heat'!S59/'BIFUbC-heat'!S11,1)</f>
        <v>1</v>
      </c>
      <c r="T11" s="299">
        <f>IF('BIFUbC-heat'!T11&gt;0,'E-heat'!T59/'BIFUbC-heat'!T11,1)</f>
        <v>1</v>
      </c>
      <c r="U11" s="299">
        <f>IF('BIFUbC-heat'!U11&gt;0,'E-heat'!U59/'BIFUbC-heat'!U11,1)</f>
        <v>1</v>
      </c>
      <c r="V11" s="299">
        <f>IF('BIFUbC-heat'!V11&gt;0,'E-heat'!V59/'BIFUbC-heat'!V11,1)</f>
        <v>1</v>
      </c>
      <c r="W11" s="299">
        <f>IF('BIFUbC-heat'!W11&gt;0,'E-heat'!W59/'BIFUbC-heat'!W11,1)</f>
        <v>1</v>
      </c>
      <c r="X11" s="299">
        <f>IF('BIFUbC-heat'!X11&gt;0,'E-heat'!X59/'BIFUbC-heat'!X11,1)</f>
        <v>1</v>
      </c>
      <c r="Y11" s="299">
        <f>IF('BIFUbC-heat'!Y11&gt;0,'E-heat'!Y59/'BIFUbC-heat'!Y11,1)</f>
        <v>1</v>
      </c>
      <c r="Z11" s="299">
        <f>IF('BIFUbC-heat'!Z11&gt;0,'E-heat'!Z59/'BIFUbC-heat'!Z11,1)</f>
        <v>1</v>
      </c>
      <c r="AA11" s="299">
        <f>IF('BIFUbC-heat'!AA11&gt;0,'E-heat'!AA59/'BIFUbC-heat'!AA11,1)</f>
        <v>1</v>
      </c>
      <c r="AB11" s="299">
        <f>IF('BIFUbC-heat'!AB11&gt;0,'E-heat'!AB59/'BIFUbC-heat'!AB11,1)</f>
        <v>1</v>
      </c>
      <c r="AC11" s="299">
        <f>IF('BIFUbC-heat'!AC11&gt;0,'E-heat'!AC59/'BIFUbC-heat'!AC11,1)</f>
        <v>1</v>
      </c>
      <c r="AD11" s="299">
        <f>IF('BIFUbC-heat'!AD11&gt;0,'E-heat'!AD59/'BIFUbC-heat'!AD11,1)</f>
        <v>1</v>
      </c>
      <c r="AE11" s="299">
        <f>IF('BIFUbC-heat'!AE11&gt;0,'E-heat'!AE59/'BIFUbC-heat'!AE11,1)</f>
        <v>1</v>
      </c>
      <c r="AF11" s="299">
        <f>IF('BIFUbC-heat'!AF11&gt;0,'E-heat'!AF59/'BIFUbC-heat'!AF11,1)</f>
        <v>1</v>
      </c>
      <c r="AG11" s="299">
        <f>IF('BIFUbC-heat'!AG11&gt;0,'E-heat'!AG59/'BIFUbC-heat'!AG11,1)</f>
        <v>1</v>
      </c>
      <c r="AH11" s="299">
        <f>IF('BIFUbC-heat'!AH11&gt;0,'E-heat'!AH59/'BIFUbC-heat'!AH11,1)</f>
        <v>1</v>
      </c>
      <c r="AI11" s="299">
        <f>IF('BIFUbC-heat'!AI11&gt;0,'E-heat'!AI59/'BIFUbC-heat'!AI11,1)</f>
        <v>1</v>
      </c>
      <c r="AJ11" s="299">
        <f>IF('BIFUbC-heat'!AJ11&gt;0,'E-heat'!AJ59/'BIFUbC-heat'!AJ11,1)</f>
        <v>1</v>
      </c>
      <c r="AK11" s="299">
        <f>IF('BIFUbC-heat'!AK11&gt;0,'E-heat'!AK59/'BIFUbC-heat'!AK11,1)</f>
        <v>1</v>
      </c>
      <c r="AL11" s="299">
        <f>IF('BIFUbC-heat'!AL11&gt;0,'E-heat'!AL59/'BIFUbC-heat'!AL11,1)</f>
        <v>1</v>
      </c>
      <c r="AM11" s="299">
        <f>IF('BIFUbC-heat'!AM11&gt;0,'E-heat'!AM59/'BIFUbC-heat'!AM11,1)</f>
        <v>1</v>
      </c>
      <c r="AN11" s="299">
        <f>IF('BIFUbC-heat'!AN11&gt;0,'E-heat'!AN59/'BIFUbC-heat'!AN11,1)</f>
        <v>1</v>
      </c>
      <c r="AO11" s="299">
        <f>IF('BIFUbC-heat'!AO11&gt;0,'E-heat'!AO59/'BIFUbC-heat'!AO11,1)</f>
        <v>1</v>
      </c>
      <c r="AP11" s="299">
        <f>IF('BIFUbC-heat'!AP11&gt;0,'E-heat'!AP59/'BIFUbC-heat'!AP11,1)</f>
        <v>1</v>
      </c>
      <c r="AQ11" s="299">
        <f>IF('BIFUbC-heat'!AQ11&gt;0,'E-heat'!AQ59/'BIFUbC-heat'!AQ11,1)</f>
        <v>1</v>
      </c>
    </row>
    <row r="12" spans="1:43" x14ac:dyDescent="0.2">
      <c r="A12" s="299" t="s">
        <v>99</v>
      </c>
      <c r="B12" s="299">
        <f>IF('BIFUbC-heat'!B12&gt;0,'E-heat'!B60/'BIFUbC-heat'!B12,1)</f>
        <v>1</v>
      </c>
      <c r="C12" s="299">
        <f>IF('BIFUbC-heat'!C12&gt;0,'E-heat'!C60/'BIFUbC-heat'!C12,1)</f>
        <v>1</v>
      </c>
      <c r="D12" s="299">
        <f>IF('BIFUbC-heat'!D12&gt;0,'E-heat'!D60/'BIFUbC-heat'!D12,1)</f>
        <v>1</v>
      </c>
      <c r="E12" s="299">
        <f>IF('BIFUbC-heat'!E12&gt;0,'E-heat'!E60/'BIFUbC-heat'!E12,1)</f>
        <v>1</v>
      </c>
      <c r="F12" s="299">
        <f>IF('BIFUbC-heat'!F12&gt;0,'E-heat'!F60/'BIFUbC-heat'!F12,1)</f>
        <v>1</v>
      </c>
      <c r="G12" s="299">
        <f>IF('BIFUbC-heat'!G12&gt;0,'E-heat'!G60/'BIFUbC-heat'!G12,1)</f>
        <v>1</v>
      </c>
      <c r="H12" s="299">
        <f>IF('BIFUbC-heat'!H12&gt;0,'E-heat'!H60/'BIFUbC-heat'!H12,1)</f>
        <v>1</v>
      </c>
      <c r="I12" s="299">
        <f>IF('BIFUbC-heat'!I12&gt;0,'E-heat'!I60/'BIFUbC-heat'!I12,1)</f>
        <v>1</v>
      </c>
      <c r="J12" s="299">
        <f>IF('BIFUbC-heat'!J12&gt;0,'E-heat'!J60/'BIFUbC-heat'!J12,1)</f>
        <v>1</v>
      </c>
      <c r="K12" s="299">
        <f>IF('BIFUbC-heat'!K12&gt;0,'E-heat'!K60/'BIFUbC-heat'!K12,1)</f>
        <v>1</v>
      </c>
      <c r="L12" s="299">
        <f>IF('BIFUbC-heat'!L12&gt;0,'E-heat'!L60/'BIFUbC-heat'!L12,1)</f>
        <v>1</v>
      </c>
      <c r="M12" s="299">
        <f>IF('BIFUbC-heat'!M12&gt;0,'E-heat'!M60/'BIFUbC-heat'!M12,1)</f>
        <v>1</v>
      </c>
      <c r="N12" s="299">
        <f>IF('BIFUbC-heat'!N12&gt;0,'E-heat'!N60/'BIFUbC-heat'!N12,1)</f>
        <v>1</v>
      </c>
      <c r="O12" s="299">
        <f>IF('BIFUbC-heat'!O12&gt;0,'E-heat'!O60/'BIFUbC-heat'!O12,1)</f>
        <v>1</v>
      </c>
      <c r="P12" s="299">
        <f>IF('BIFUbC-heat'!P12&gt;0,'E-heat'!P60/'BIFUbC-heat'!P12,1)</f>
        <v>1</v>
      </c>
      <c r="Q12" s="299">
        <f>IF('BIFUbC-heat'!Q12&gt;0,'E-heat'!Q60/'BIFUbC-heat'!Q12,1)</f>
        <v>1</v>
      </c>
      <c r="R12" s="299">
        <f>IF('BIFUbC-heat'!R12&gt;0,'E-heat'!R60/'BIFUbC-heat'!R12,1)</f>
        <v>1</v>
      </c>
      <c r="S12" s="299">
        <f>IF('BIFUbC-heat'!S12&gt;0,'E-heat'!S60/'BIFUbC-heat'!S12,1)</f>
        <v>1</v>
      </c>
      <c r="T12" s="299">
        <f>IF('BIFUbC-heat'!T12&gt;0,'E-heat'!T60/'BIFUbC-heat'!T12,1)</f>
        <v>1</v>
      </c>
      <c r="U12" s="299">
        <f>IF('BIFUbC-heat'!U12&gt;0,'E-heat'!U60/'BIFUbC-heat'!U12,1)</f>
        <v>1</v>
      </c>
      <c r="V12" s="299">
        <f>IF('BIFUbC-heat'!V12&gt;0,'E-heat'!V60/'BIFUbC-heat'!V12,1)</f>
        <v>1</v>
      </c>
      <c r="W12" s="299">
        <f>IF('BIFUbC-heat'!W12&gt;0,'E-heat'!W60/'BIFUbC-heat'!W12,1)</f>
        <v>1</v>
      </c>
      <c r="X12" s="299">
        <f>IF('BIFUbC-heat'!X12&gt;0,'E-heat'!X60/'BIFUbC-heat'!X12,1)</f>
        <v>1</v>
      </c>
      <c r="Y12" s="299">
        <f>IF('BIFUbC-heat'!Y12&gt;0,'E-heat'!Y60/'BIFUbC-heat'!Y12,1)</f>
        <v>1</v>
      </c>
      <c r="Z12" s="299">
        <f>IF('BIFUbC-heat'!Z12&gt;0,'E-heat'!Z60/'BIFUbC-heat'!Z12,1)</f>
        <v>1</v>
      </c>
      <c r="AA12" s="299">
        <f>IF('BIFUbC-heat'!AA12&gt;0,'E-heat'!AA60/'BIFUbC-heat'!AA12,1)</f>
        <v>1</v>
      </c>
      <c r="AB12" s="299">
        <f>IF('BIFUbC-heat'!AB12&gt;0,'E-heat'!AB60/'BIFUbC-heat'!AB12,1)</f>
        <v>1</v>
      </c>
      <c r="AC12" s="299">
        <f>IF('BIFUbC-heat'!AC12&gt;0,'E-heat'!AC60/'BIFUbC-heat'!AC12,1)</f>
        <v>1</v>
      </c>
      <c r="AD12" s="299">
        <f>IF('BIFUbC-heat'!AD12&gt;0,'E-heat'!AD60/'BIFUbC-heat'!AD12,1)</f>
        <v>1</v>
      </c>
      <c r="AE12" s="299">
        <f>IF('BIFUbC-heat'!AE12&gt;0,'E-heat'!AE60/'BIFUbC-heat'!AE12,1)</f>
        <v>1</v>
      </c>
      <c r="AF12" s="299">
        <f>IF('BIFUbC-heat'!AF12&gt;0,'E-heat'!AF60/'BIFUbC-heat'!AF12,1)</f>
        <v>1</v>
      </c>
      <c r="AG12" s="299">
        <f>IF('BIFUbC-heat'!AG12&gt;0,'E-heat'!AG60/'BIFUbC-heat'!AG12,1)</f>
        <v>1</v>
      </c>
      <c r="AH12" s="299">
        <f>IF('BIFUbC-heat'!AH12&gt;0,'E-heat'!AH60/'BIFUbC-heat'!AH12,1)</f>
        <v>1</v>
      </c>
      <c r="AI12" s="299">
        <f>IF('BIFUbC-heat'!AI12&gt;0,'E-heat'!AI60/'BIFUbC-heat'!AI12,1)</f>
        <v>1</v>
      </c>
      <c r="AJ12" s="299">
        <f>IF('BIFUbC-heat'!AJ12&gt;0,'E-heat'!AJ60/'BIFUbC-heat'!AJ12,1)</f>
        <v>1</v>
      </c>
      <c r="AK12" s="299">
        <f>IF('BIFUbC-heat'!AK12&gt;0,'E-heat'!AK60/'BIFUbC-heat'!AK12,1)</f>
        <v>1</v>
      </c>
      <c r="AL12" s="299">
        <f>IF('BIFUbC-heat'!AL12&gt;0,'E-heat'!AL60/'BIFUbC-heat'!AL12,1)</f>
        <v>1</v>
      </c>
      <c r="AM12" s="299">
        <f>IF('BIFUbC-heat'!AM12&gt;0,'E-heat'!AM60/'BIFUbC-heat'!AM12,1)</f>
        <v>1</v>
      </c>
      <c r="AN12" s="299">
        <f>IF('BIFUbC-heat'!AN12&gt;0,'E-heat'!AN60/'BIFUbC-heat'!AN12,1)</f>
        <v>1</v>
      </c>
      <c r="AO12" s="299">
        <f>IF('BIFUbC-heat'!AO12&gt;0,'E-heat'!AO60/'BIFUbC-heat'!AO12,1)</f>
        <v>1</v>
      </c>
      <c r="AP12" s="299">
        <f>IF('BIFUbC-heat'!AP12&gt;0,'E-heat'!AP60/'BIFUbC-heat'!AP12,1)</f>
        <v>1</v>
      </c>
      <c r="AQ12" s="299">
        <f>IF('BIFUbC-heat'!AQ12&gt;0,'E-heat'!AQ60/'BIFUbC-heat'!AQ12,1)</f>
        <v>1</v>
      </c>
    </row>
    <row r="13" spans="1:43" x14ac:dyDescent="0.2">
      <c r="A13" s="299" t="s">
        <v>100</v>
      </c>
      <c r="B13" s="299">
        <f>IF('BIFUbC-heat'!B13&gt;0,'E-heat'!B61/'BIFUbC-heat'!B13,1)</f>
        <v>1</v>
      </c>
      <c r="C13" s="299">
        <f>IF('BIFUbC-heat'!C13&gt;0,'E-heat'!C61/'BIFUbC-heat'!C13,1)</f>
        <v>1</v>
      </c>
      <c r="D13" s="299">
        <f>IF('BIFUbC-heat'!D13&gt;0,'E-heat'!D61/'BIFUbC-heat'!D13,1)</f>
        <v>1</v>
      </c>
      <c r="E13" s="299">
        <f>IF('BIFUbC-heat'!E13&gt;0,'E-heat'!E61/'BIFUbC-heat'!E13,1)</f>
        <v>1</v>
      </c>
      <c r="F13" s="299">
        <f>IF('BIFUbC-heat'!F13&gt;0,'E-heat'!F61/'BIFUbC-heat'!F13,1)</f>
        <v>1</v>
      </c>
      <c r="G13" s="299">
        <f>IF('BIFUbC-heat'!G13&gt;0,'E-heat'!G61/'BIFUbC-heat'!G13,1)</f>
        <v>1</v>
      </c>
      <c r="H13" s="299">
        <f>IF('BIFUbC-heat'!H13&gt;0,'E-heat'!H61/'BIFUbC-heat'!H13,1)</f>
        <v>1</v>
      </c>
      <c r="I13" s="299">
        <f>IF('BIFUbC-heat'!I13&gt;0,'E-heat'!I61/'BIFUbC-heat'!I13,1)</f>
        <v>1</v>
      </c>
      <c r="J13" s="299">
        <f>IF('BIFUbC-heat'!J13&gt;0,'E-heat'!J61/'BIFUbC-heat'!J13,1)</f>
        <v>1</v>
      </c>
      <c r="K13" s="299">
        <f>IF('BIFUbC-heat'!K13&gt;0,'E-heat'!K61/'BIFUbC-heat'!K13,1)</f>
        <v>1</v>
      </c>
      <c r="L13" s="299">
        <f>IF('BIFUbC-heat'!L13&gt;0,'E-heat'!L61/'BIFUbC-heat'!L13,1)</f>
        <v>1</v>
      </c>
      <c r="M13" s="299">
        <f>IF('BIFUbC-heat'!M13&gt;0,'E-heat'!M61/'BIFUbC-heat'!M13,1)</f>
        <v>1</v>
      </c>
      <c r="N13" s="299">
        <f>IF('BIFUbC-heat'!N13&gt;0,'E-heat'!N61/'BIFUbC-heat'!N13,1)</f>
        <v>1</v>
      </c>
      <c r="O13" s="299">
        <f>IF('BIFUbC-heat'!O13&gt;0,'E-heat'!O61/'BIFUbC-heat'!O13,1)</f>
        <v>1</v>
      </c>
      <c r="P13" s="299">
        <f>IF('BIFUbC-heat'!P13&gt;0,'E-heat'!P61/'BIFUbC-heat'!P13,1)</f>
        <v>1</v>
      </c>
      <c r="Q13" s="299">
        <f>IF('BIFUbC-heat'!Q13&gt;0,'E-heat'!Q61/'BIFUbC-heat'!Q13,1)</f>
        <v>1</v>
      </c>
      <c r="R13" s="299">
        <f>IF('BIFUbC-heat'!R13&gt;0,'E-heat'!R61/'BIFUbC-heat'!R13,1)</f>
        <v>1</v>
      </c>
      <c r="S13" s="299">
        <f>IF('BIFUbC-heat'!S13&gt;0,'E-heat'!S61/'BIFUbC-heat'!S13,1)</f>
        <v>1</v>
      </c>
      <c r="T13" s="299">
        <f>IF('BIFUbC-heat'!T13&gt;0,'E-heat'!T61/'BIFUbC-heat'!T13,1)</f>
        <v>1</v>
      </c>
      <c r="U13" s="299">
        <f>IF('BIFUbC-heat'!U13&gt;0,'E-heat'!U61/'BIFUbC-heat'!U13,1)</f>
        <v>1</v>
      </c>
      <c r="V13" s="299">
        <f>IF('BIFUbC-heat'!V13&gt;0,'E-heat'!V61/'BIFUbC-heat'!V13,1)</f>
        <v>1</v>
      </c>
      <c r="W13" s="299">
        <f>IF('BIFUbC-heat'!W13&gt;0,'E-heat'!W61/'BIFUbC-heat'!W13,1)</f>
        <v>1</v>
      </c>
      <c r="X13" s="299">
        <f>IF('BIFUbC-heat'!X13&gt;0,'E-heat'!X61/'BIFUbC-heat'!X13,1)</f>
        <v>1</v>
      </c>
      <c r="Y13" s="299">
        <f>IF('BIFUbC-heat'!Y13&gt;0,'E-heat'!Y61/'BIFUbC-heat'!Y13,1)</f>
        <v>1</v>
      </c>
      <c r="Z13" s="299">
        <f>IF('BIFUbC-heat'!Z13&gt;0,'E-heat'!Z61/'BIFUbC-heat'!Z13,1)</f>
        <v>1</v>
      </c>
      <c r="AA13" s="299">
        <f>IF('BIFUbC-heat'!AA13&gt;0,'E-heat'!AA61/'BIFUbC-heat'!AA13,1)</f>
        <v>1</v>
      </c>
      <c r="AB13" s="299">
        <f>IF('BIFUbC-heat'!AB13&gt;0,'E-heat'!AB61/'BIFUbC-heat'!AB13,1)</f>
        <v>1</v>
      </c>
      <c r="AC13" s="299">
        <f>IF('BIFUbC-heat'!AC13&gt;0,'E-heat'!AC61/'BIFUbC-heat'!AC13,1)</f>
        <v>1</v>
      </c>
      <c r="AD13" s="299">
        <f>IF('BIFUbC-heat'!AD13&gt;0,'E-heat'!AD61/'BIFUbC-heat'!AD13,1)</f>
        <v>1</v>
      </c>
      <c r="AE13" s="299">
        <f>IF('BIFUbC-heat'!AE13&gt;0,'E-heat'!AE61/'BIFUbC-heat'!AE13,1)</f>
        <v>1</v>
      </c>
      <c r="AF13" s="299">
        <f>IF('BIFUbC-heat'!AF13&gt;0,'E-heat'!AF61/'BIFUbC-heat'!AF13,1)</f>
        <v>1</v>
      </c>
      <c r="AG13" s="299">
        <f>IF('BIFUbC-heat'!AG13&gt;0,'E-heat'!AG61/'BIFUbC-heat'!AG13,1)</f>
        <v>1</v>
      </c>
      <c r="AH13" s="299">
        <f>IF('BIFUbC-heat'!AH13&gt;0,'E-heat'!AH61/'BIFUbC-heat'!AH13,1)</f>
        <v>1</v>
      </c>
      <c r="AI13" s="299">
        <f>IF('BIFUbC-heat'!AI13&gt;0,'E-heat'!AI61/'BIFUbC-heat'!AI13,1)</f>
        <v>1</v>
      </c>
      <c r="AJ13" s="299">
        <f>IF('BIFUbC-heat'!AJ13&gt;0,'E-heat'!AJ61/'BIFUbC-heat'!AJ13,1)</f>
        <v>1</v>
      </c>
      <c r="AK13" s="299">
        <f>IF('BIFUbC-heat'!AK13&gt;0,'E-heat'!AK61/'BIFUbC-heat'!AK13,1)</f>
        <v>1</v>
      </c>
      <c r="AL13" s="299">
        <f>IF('BIFUbC-heat'!AL13&gt;0,'E-heat'!AL61/'BIFUbC-heat'!AL13,1)</f>
        <v>1</v>
      </c>
      <c r="AM13" s="299">
        <f>IF('BIFUbC-heat'!AM13&gt;0,'E-heat'!AM61/'BIFUbC-heat'!AM13,1)</f>
        <v>1</v>
      </c>
      <c r="AN13" s="299">
        <f>IF('BIFUbC-heat'!AN13&gt;0,'E-heat'!AN61/'BIFUbC-heat'!AN13,1)</f>
        <v>1</v>
      </c>
      <c r="AO13" s="299">
        <f>IF('BIFUbC-heat'!AO13&gt;0,'E-heat'!AO61/'BIFUbC-heat'!AO13,1)</f>
        <v>1</v>
      </c>
      <c r="AP13" s="299">
        <f>IF('BIFUbC-heat'!AP13&gt;0,'E-heat'!AP61/'BIFUbC-heat'!AP13,1)</f>
        <v>1</v>
      </c>
      <c r="AQ13" s="299">
        <f>IF('BIFUbC-heat'!AQ13&gt;0,'E-heat'!AQ61/'BIFUbC-heat'!AQ13,1)</f>
        <v>1</v>
      </c>
    </row>
    <row r="14" spans="1:43" x14ac:dyDescent="0.2">
      <c r="A14" s="299" t="s">
        <v>101</v>
      </c>
      <c r="B14" s="299">
        <f>IF('BIFUbC-heat'!B14&gt;0,'E-heat'!B62/'BIFUbC-heat'!B14,1)</f>
        <v>1</v>
      </c>
      <c r="C14" s="299">
        <f>IF('BIFUbC-heat'!C14&gt;0,'E-heat'!C62/'BIFUbC-heat'!C14,1)</f>
        <v>1</v>
      </c>
      <c r="D14" s="299">
        <f>IF('BIFUbC-heat'!D14&gt;0,'E-heat'!D62/'BIFUbC-heat'!D14,1)</f>
        <v>1</v>
      </c>
      <c r="E14" s="299">
        <f>IF('BIFUbC-heat'!E14&gt;0,'E-heat'!E62/'BIFUbC-heat'!E14,1)</f>
        <v>1</v>
      </c>
      <c r="F14" s="299">
        <f>IF('BIFUbC-heat'!F14&gt;0,'E-heat'!F62/'BIFUbC-heat'!F14,1)</f>
        <v>1</v>
      </c>
      <c r="G14" s="299">
        <f>IF('BIFUbC-heat'!G14&gt;0,'E-heat'!G62/'BIFUbC-heat'!G14,1)</f>
        <v>1</v>
      </c>
      <c r="H14" s="299">
        <f>IF('BIFUbC-heat'!H14&gt;0,'E-heat'!H62/'BIFUbC-heat'!H14,1)</f>
        <v>1</v>
      </c>
      <c r="I14" s="299">
        <f>IF('BIFUbC-heat'!I14&gt;0,'E-heat'!I62/'BIFUbC-heat'!I14,1)</f>
        <v>1</v>
      </c>
      <c r="J14" s="299">
        <f>IF('BIFUbC-heat'!J14&gt;0,'E-heat'!J62/'BIFUbC-heat'!J14,1)</f>
        <v>1</v>
      </c>
      <c r="K14" s="299">
        <f>IF('BIFUbC-heat'!K14&gt;0,'E-heat'!K62/'BIFUbC-heat'!K14,1)</f>
        <v>1</v>
      </c>
      <c r="L14" s="299">
        <f>IF('BIFUbC-heat'!L14&gt;0,'E-heat'!L62/'BIFUbC-heat'!L14,1)</f>
        <v>1</v>
      </c>
      <c r="M14" s="299">
        <f>IF('BIFUbC-heat'!M14&gt;0,'E-heat'!M62/'BIFUbC-heat'!M14,1)</f>
        <v>1</v>
      </c>
      <c r="N14" s="299">
        <f>IF('BIFUbC-heat'!N14&gt;0,'E-heat'!N62/'BIFUbC-heat'!N14,1)</f>
        <v>1</v>
      </c>
      <c r="O14" s="299">
        <f>IF('BIFUbC-heat'!O14&gt;0,'E-heat'!O62/'BIFUbC-heat'!O14,1)</f>
        <v>1</v>
      </c>
      <c r="P14" s="299">
        <f>IF('BIFUbC-heat'!P14&gt;0,'E-heat'!P62/'BIFUbC-heat'!P14,1)</f>
        <v>1</v>
      </c>
      <c r="Q14" s="299">
        <f>IF('BIFUbC-heat'!Q14&gt;0,'E-heat'!Q62/'BIFUbC-heat'!Q14,1)</f>
        <v>1</v>
      </c>
      <c r="R14" s="299">
        <f>IF('BIFUbC-heat'!R14&gt;0,'E-heat'!R62/'BIFUbC-heat'!R14,1)</f>
        <v>1</v>
      </c>
      <c r="S14" s="299">
        <f>IF('BIFUbC-heat'!S14&gt;0,'E-heat'!S62/'BIFUbC-heat'!S14,1)</f>
        <v>1</v>
      </c>
      <c r="T14" s="299">
        <f>IF('BIFUbC-heat'!T14&gt;0,'E-heat'!T62/'BIFUbC-heat'!T14,1)</f>
        <v>1</v>
      </c>
      <c r="U14" s="299">
        <f>IF('BIFUbC-heat'!U14&gt;0,'E-heat'!U62/'BIFUbC-heat'!U14,1)</f>
        <v>1</v>
      </c>
      <c r="V14" s="299">
        <f>IF('BIFUbC-heat'!V14&gt;0,'E-heat'!V62/'BIFUbC-heat'!V14,1)</f>
        <v>1</v>
      </c>
      <c r="W14" s="299">
        <f>IF('BIFUbC-heat'!W14&gt;0,'E-heat'!W62/'BIFUbC-heat'!W14,1)</f>
        <v>1</v>
      </c>
      <c r="X14" s="299">
        <f>IF('BIFUbC-heat'!X14&gt;0,'E-heat'!X62/'BIFUbC-heat'!X14,1)</f>
        <v>1</v>
      </c>
      <c r="Y14" s="299">
        <f>IF('BIFUbC-heat'!Y14&gt;0,'E-heat'!Y62/'BIFUbC-heat'!Y14,1)</f>
        <v>1</v>
      </c>
      <c r="Z14" s="299">
        <f>IF('BIFUbC-heat'!Z14&gt;0,'E-heat'!Z62/'BIFUbC-heat'!Z14,1)</f>
        <v>1</v>
      </c>
      <c r="AA14" s="299">
        <f>IF('BIFUbC-heat'!AA14&gt;0,'E-heat'!AA62/'BIFUbC-heat'!AA14,1)</f>
        <v>1</v>
      </c>
      <c r="AB14" s="299">
        <f>IF('BIFUbC-heat'!AB14&gt;0,'E-heat'!AB62/'BIFUbC-heat'!AB14,1)</f>
        <v>1</v>
      </c>
      <c r="AC14" s="299">
        <f>IF('BIFUbC-heat'!AC14&gt;0,'E-heat'!AC62/'BIFUbC-heat'!AC14,1)</f>
        <v>1</v>
      </c>
      <c r="AD14" s="299">
        <f>IF('BIFUbC-heat'!AD14&gt;0,'E-heat'!AD62/'BIFUbC-heat'!AD14,1)</f>
        <v>1</v>
      </c>
      <c r="AE14" s="299">
        <f>IF('BIFUbC-heat'!AE14&gt;0,'E-heat'!AE62/'BIFUbC-heat'!AE14,1)</f>
        <v>1</v>
      </c>
      <c r="AF14" s="299">
        <f>IF('BIFUbC-heat'!AF14&gt;0,'E-heat'!AF62/'BIFUbC-heat'!AF14,1)</f>
        <v>1</v>
      </c>
      <c r="AG14" s="299">
        <f>IF('BIFUbC-heat'!AG14&gt;0,'E-heat'!AG62/'BIFUbC-heat'!AG14,1)</f>
        <v>1</v>
      </c>
      <c r="AH14" s="299">
        <f>IF('BIFUbC-heat'!AH14&gt;0,'E-heat'!AH62/'BIFUbC-heat'!AH14,1)</f>
        <v>1</v>
      </c>
      <c r="AI14" s="299">
        <f>IF('BIFUbC-heat'!AI14&gt;0,'E-heat'!AI62/'BIFUbC-heat'!AI14,1)</f>
        <v>1</v>
      </c>
      <c r="AJ14" s="299">
        <f>IF('BIFUbC-heat'!AJ14&gt;0,'E-heat'!AJ62/'BIFUbC-heat'!AJ14,1)</f>
        <v>1</v>
      </c>
      <c r="AK14" s="299">
        <f>IF('BIFUbC-heat'!AK14&gt;0,'E-heat'!AK62/'BIFUbC-heat'!AK14,1)</f>
        <v>1</v>
      </c>
      <c r="AL14" s="299">
        <f>IF('BIFUbC-heat'!AL14&gt;0,'E-heat'!AL62/'BIFUbC-heat'!AL14,1)</f>
        <v>1</v>
      </c>
      <c r="AM14" s="299">
        <f>IF('BIFUbC-heat'!AM14&gt;0,'E-heat'!AM62/'BIFUbC-heat'!AM14,1)</f>
        <v>1</v>
      </c>
      <c r="AN14" s="299">
        <f>IF('BIFUbC-heat'!AN14&gt;0,'E-heat'!AN62/'BIFUbC-heat'!AN14,1)</f>
        <v>1</v>
      </c>
      <c r="AO14" s="299">
        <f>IF('BIFUbC-heat'!AO14&gt;0,'E-heat'!AO62/'BIFUbC-heat'!AO14,1)</f>
        <v>1</v>
      </c>
      <c r="AP14" s="299">
        <f>IF('BIFUbC-heat'!AP14&gt;0,'E-heat'!AP62/'BIFUbC-heat'!AP14,1)</f>
        <v>1</v>
      </c>
      <c r="AQ14" s="299">
        <f>IF('BIFUbC-heat'!AQ14&gt;0,'E-heat'!AQ62/'BIFUbC-heat'!AQ14,1)</f>
        <v>1</v>
      </c>
    </row>
    <row r="15" spans="1:43" x14ac:dyDescent="0.2">
      <c r="A15" s="299" t="s">
        <v>102</v>
      </c>
      <c r="B15" s="299">
        <f>IF('BIFUbC-heat'!B15&gt;0,'E-heat'!B63/'BIFUbC-heat'!B15,1)</f>
        <v>1</v>
      </c>
      <c r="C15" s="299">
        <f>IF('BIFUbC-heat'!C15&gt;0,'E-heat'!C63/'BIFUbC-heat'!C15,1)</f>
        <v>1</v>
      </c>
      <c r="D15" s="299">
        <f>IF('BIFUbC-heat'!D15&gt;0,'E-heat'!D63/'BIFUbC-heat'!D15,1)</f>
        <v>1</v>
      </c>
      <c r="E15" s="299">
        <f>IF('BIFUbC-heat'!E15&gt;0,'E-heat'!E63/'BIFUbC-heat'!E15,1)</f>
        <v>1</v>
      </c>
      <c r="F15" s="299">
        <f>IF('BIFUbC-heat'!F15&gt;0,'E-heat'!F63/'BIFUbC-heat'!F15,1)</f>
        <v>1</v>
      </c>
      <c r="G15" s="299">
        <f>IF('BIFUbC-heat'!G15&gt;0,'E-heat'!G63/'BIFUbC-heat'!G15,1)</f>
        <v>1</v>
      </c>
      <c r="H15" s="299">
        <f>IF('BIFUbC-heat'!H15&gt;0,'E-heat'!H63/'BIFUbC-heat'!H15,1)</f>
        <v>1</v>
      </c>
      <c r="I15" s="299">
        <f>IF('BIFUbC-heat'!I15&gt;0,'E-heat'!I63/'BIFUbC-heat'!I15,1)</f>
        <v>1</v>
      </c>
      <c r="J15" s="299">
        <f>IF('BIFUbC-heat'!J15&gt;0,'E-heat'!J63/'BIFUbC-heat'!J15,1)</f>
        <v>1</v>
      </c>
      <c r="K15" s="299">
        <f>IF('BIFUbC-heat'!K15&gt;0,'E-heat'!K63/'BIFUbC-heat'!K15,1)</f>
        <v>1</v>
      </c>
      <c r="L15" s="299">
        <f>IF('BIFUbC-heat'!L15&gt;0,'E-heat'!L63/'BIFUbC-heat'!L15,1)</f>
        <v>1</v>
      </c>
      <c r="M15" s="299">
        <f>IF('BIFUbC-heat'!M15&gt;0,'E-heat'!M63/'BIFUbC-heat'!M15,1)</f>
        <v>1</v>
      </c>
      <c r="N15" s="299">
        <f>IF('BIFUbC-heat'!N15&gt;0,'E-heat'!N63/'BIFUbC-heat'!N15,1)</f>
        <v>1</v>
      </c>
      <c r="O15" s="299">
        <f>IF('BIFUbC-heat'!O15&gt;0,'E-heat'!O63/'BIFUbC-heat'!O15,1)</f>
        <v>1</v>
      </c>
      <c r="P15" s="299">
        <f>IF('BIFUbC-heat'!P15&gt;0,'E-heat'!P63/'BIFUbC-heat'!P15,1)</f>
        <v>1</v>
      </c>
      <c r="Q15" s="299">
        <f>IF('BIFUbC-heat'!Q15&gt;0,'E-heat'!Q63/'BIFUbC-heat'!Q15,1)</f>
        <v>1</v>
      </c>
      <c r="R15" s="299">
        <f>IF('BIFUbC-heat'!R15&gt;0,'E-heat'!R63/'BIFUbC-heat'!R15,1)</f>
        <v>1</v>
      </c>
      <c r="S15" s="299">
        <f>IF('BIFUbC-heat'!S15&gt;0,'E-heat'!S63/'BIFUbC-heat'!S15,1)</f>
        <v>1</v>
      </c>
      <c r="T15" s="299">
        <f>IF('BIFUbC-heat'!T15&gt;0,'E-heat'!T63/'BIFUbC-heat'!T15,1)</f>
        <v>1</v>
      </c>
      <c r="U15" s="299">
        <f>IF('BIFUbC-heat'!U15&gt;0,'E-heat'!U63/'BIFUbC-heat'!U15,1)</f>
        <v>1</v>
      </c>
      <c r="V15" s="299">
        <f>IF('BIFUbC-heat'!V15&gt;0,'E-heat'!V63/'BIFUbC-heat'!V15,1)</f>
        <v>1</v>
      </c>
      <c r="W15" s="299">
        <f>IF('BIFUbC-heat'!W15&gt;0,'E-heat'!W63/'BIFUbC-heat'!W15,1)</f>
        <v>1</v>
      </c>
      <c r="X15" s="299">
        <f>IF('BIFUbC-heat'!X15&gt;0,'E-heat'!X63/'BIFUbC-heat'!X15,1)</f>
        <v>1</v>
      </c>
      <c r="Y15" s="299">
        <f>IF('BIFUbC-heat'!Y15&gt;0,'E-heat'!Y63/'BIFUbC-heat'!Y15,1)</f>
        <v>1</v>
      </c>
      <c r="Z15" s="299">
        <f>IF('BIFUbC-heat'!Z15&gt;0,'E-heat'!Z63/'BIFUbC-heat'!Z15,1)</f>
        <v>1</v>
      </c>
      <c r="AA15" s="299">
        <f>IF('BIFUbC-heat'!AA15&gt;0,'E-heat'!AA63/'BIFUbC-heat'!AA15,1)</f>
        <v>1</v>
      </c>
      <c r="AB15" s="299">
        <f>IF('BIFUbC-heat'!AB15&gt;0,'E-heat'!AB63/'BIFUbC-heat'!AB15,1)</f>
        <v>1</v>
      </c>
      <c r="AC15" s="299">
        <f>IF('BIFUbC-heat'!AC15&gt;0,'E-heat'!AC63/'BIFUbC-heat'!AC15,1)</f>
        <v>1</v>
      </c>
      <c r="AD15" s="299">
        <f>IF('BIFUbC-heat'!AD15&gt;0,'E-heat'!AD63/'BIFUbC-heat'!AD15,1)</f>
        <v>1</v>
      </c>
      <c r="AE15" s="299">
        <f>IF('BIFUbC-heat'!AE15&gt;0,'E-heat'!AE63/'BIFUbC-heat'!AE15,1)</f>
        <v>1</v>
      </c>
      <c r="AF15" s="299">
        <f>IF('BIFUbC-heat'!AF15&gt;0,'E-heat'!AF63/'BIFUbC-heat'!AF15,1)</f>
        <v>1</v>
      </c>
      <c r="AG15" s="299">
        <f>IF('BIFUbC-heat'!AG15&gt;0,'E-heat'!AG63/'BIFUbC-heat'!AG15,1)</f>
        <v>1</v>
      </c>
      <c r="AH15" s="299">
        <f>IF('BIFUbC-heat'!AH15&gt;0,'E-heat'!AH63/'BIFUbC-heat'!AH15,1)</f>
        <v>1</v>
      </c>
      <c r="AI15" s="299">
        <f>IF('BIFUbC-heat'!AI15&gt;0,'E-heat'!AI63/'BIFUbC-heat'!AI15,1)</f>
        <v>1</v>
      </c>
      <c r="AJ15" s="299">
        <f>IF('BIFUbC-heat'!AJ15&gt;0,'E-heat'!AJ63/'BIFUbC-heat'!AJ15,1)</f>
        <v>1</v>
      </c>
      <c r="AK15" s="299">
        <f>IF('BIFUbC-heat'!AK15&gt;0,'E-heat'!AK63/'BIFUbC-heat'!AK15,1)</f>
        <v>1</v>
      </c>
      <c r="AL15" s="299">
        <f>IF('BIFUbC-heat'!AL15&gt;0,'E-heat'!AL63/'BIFUbC-heat'!AL15,1)</f>
        <v>1</v>
      </c>
      <c r="AM15" s="299">
        <f>IF('BIFUbC-heat'!AM15&gt;0,'E-heat'!AM63/'BIFUbC-heat'!AM15,1)</f>
        <v>1</v>
      </c>
      <c r="AN15" s="299">
        <f>IF('BIFUbC-heat'!AN15&gt;0,'E-heat'!AN63/'BIFUbC-heat'!AN15,1)</f>
        <v>1</v>
      </c>
      <c r="AO15" s="299">
        <f>IF('BIFUbC-heat'!AO15&gt;0,'E-heat'!AO63/'BIFUbC-heat'!AO15,1)</f>
        <v>1</v>
      </c>
      <c r="AP15" s="299">
        <f>IF('BIFUbC-heat'!AP15&gt;0,'E-heat'!AP63/'BIFUbC-heat'!AP15,1)</f>
        <v>1</v>
      </c>
      <c r="AQ15" s="299">
        <f>IF('BIFUbC-heat'!AQ15&gt;0,'E-heat'!AQ63/'BIFUbC-heat'!AQ15,1)</f>
        <v>1</v>
      </c>
    </row>
    <row r="16" spans="1:43" x14ac:dyDescent="0.2">
      <c r="A16" s="299" t="s">
        <v>103</v>
      </c>
      <c r="B16" s="299">
        <f>IF('BIFUbC-heat'!B16&gt;0,'E-heat'!B64/'BIFUbC-heat'!B16,1)</f>
        <v>1</v>
      </c>
      <c r="C16" s="299">
        <f>IF('BIFUbC-heat'!C16&gt;0,'E-heat'!C64/'BIFUbC-heat'!C16,1)</f>
        <v>1</v>
      </c>
      <c r="D16" s="299">
        <f>IF('BIFUbC-heat'!D16&gt;0,'E-heat'!D64/'BIFUbC-heat'!D16,1)</f>
        <v>1</v>
      </c>
      <c r="E16" s="299">
        <f>IF('BIFUbC-heat'!E16&gt;0,'E-heat'!E64/'BIFUbC-heat'!E16,1)</f>
        <v>1</v>
      </c>
      <c r="F16" s="299">
        <f>IF('BIFUbC-heat'!F16&gt;0,'E-heat'!F64/'BIFUbC-heat'!F16,1)</f>
        <v>1</v>
      </c>
      <c r="G16" s="299">
        <f>IF('BIFUbC-heat'!G16&gt;0,'E-heat'!G64/'BIFUbC-heat'!G16,1)</f>
        <v>1</v>
      </c>
      <c r="H16" s="299">
        <f>IF('BIFUbC-heat'!H16&gt;0,'E-heat'!H64/'BIFUbC-heat'!H16,1)</f>
        <v>1</v>
      </c>
      <c r="I16" s="299">
        <f>IF('BIFUbC-heat'!I16&gt;0,'E-heat'!I64/'BIFUbC-heat'!I16,1)</f>
        <v>1</v>
      </c>
      <c r="J16" s="299">
        <f>IF('BIFUbC-heat'!J16&gt;0,'E-heat'!J64/'BIFUbC-heat'!J16,1)</f>
        <v>1</v>
      </c>
      <c r="K16" s="299">
        <f>IF('BIFUbC-heat'!K16&gt;0,'E-heat'!K64/'BIFUbC-heat'!K16,1)</f>
        <v>1</v>
      </c>
      <c r="L16" s="299">
        <f>IF('BIFUbC-heat'!L16&gt;0,'E-heat'!L64/'BIFUbC-heat'!L16,1)</f>
        <v>1</v>
      </c>
      <c r="M16" s="299">
        <f>IF('BIFUbC-heat'!M16&gt;0,'E-heat'!M64/'BIFUbC-heat'!M16,1)</f>
        <v>1</v>
      </c>
      <c r="N16" s="299">
        <f>IF('BIFUbC-heat'!N16&gt;0,'E-heat'!N64/'BIFUbC-heat'!N16,1)</f>
        <v>1</v>
      </c>
      <c r="O16" s="299">
        <f>IF('BIFUbC-heat'!O16&gt;0,'E-heat'!O64/'BIFUbC-heat'!O16,1)</f>
        <v>1</v>
      </c>
      <c r="P16" s="299">
        <f>IF('BIFUbC-heat'!P16&gt;0,'E-heat'!P64/'BIFUbC-heat'!P16,1)</f>
        <v>1</v>
      </c>
      <c r="Q16" s="299">
        <f>IF('BIFUbC-heat'!Q16&gt;0,'E-heat'!Q64/'BIFUbC-heat'!Q16,1)</f>
        <v>1</v>
      </c>
      <c r="R16" s="299">
        <f>IF('BIFUbC-heat'!R16&gt;0,'E-heat'!R64/'BIFUbC-heat'!R16,1)</f>
        <v>1</v>
      </c>
      <c r="S16" s="299">
        <f>IF('BIFUbC-heat'!S16&gt;0,'E-heat'!S64/'BIFUbC-heat'!S16,1)</f>
        <v>1</v>
      </c>
      <c r="T16" s="299">
        <f>IF('BIFUbC-heat'!T16&gt;0,'E-heat'!T64/'BIFUbC-heat'!T16,1)</f>
        <v>1</v>
      </c>
      <c r="U16" s="299">
        <f>IF('BIFUbC-heat'!U16&gt;0,'E-heat'!U64/'BIFUbC-heat'!U16,1)</f>
        <v>1</v>
      </c>
      <c r="V16" s="299">
        <f>IF('BIFUbC-heat'!V16&gt;0,'E-heat'!V64/'BIFUbC-heat'!V16,1)</f>
        <v>1</v>
      </c>
      <c r="W16" s="299">
        <f>IF('BIFUbC-heat'!W16&gt;0,'E-heat'!W64/'BIFUbC-heat'!W16,1)</f>
        <v>1</v>
      </c>
      <c r="X16" s="299">
        <f>IF('BIFUbC-heat'!X16&gt;0,'E-heat'!X64/'BIFUbC-heat'!X16,1)</f>
        <v>1</v>
      </c>
      <c r="Y16" s="299">
        <f>IF('BIFUbC-heat'!Y16&gt;0,'E-heat'!Y64/'BIFUbC-heat'!Y16,1)</f>
        <v>1</v>
      </c>
      <c r="Z16" s="299">
        <f>IF('BIFUbC-heat'!Z16&gt;0,'E-heat'!Z64/'BIFUbC-heat'!Z16,1)</f>
        <v>1</v>
      </c>
      <c r="AA16" s="299">
        <f>IF('BIFUbC-heat'!AA16&gt;0,'E-heat'!AA64/'BIFUbC-heat'!AA16,1)</f>
        <v>1</v>
      </c>
      <c r="AB16" s="299">
        <f>IF('BIFUbC-heat'!AB16&gt;0,'E-heat'!AB64/'BIFUbC-heat'!AB16,1)</f>
        <v>1</v>
      </c>
      <c r="AC16" s="299">
        <f>IF('BIFUbC-heat'!AC16&gt;0,'E-heat'!AC64/'BIFUbC-heat'!AC16,1)</f>
        <v>1</v>
      </c>
      <c r="AD16" s="299">
        <f>IF('BIFUbC-heat'!AD16&gt;0,'E-heat'!AD64/'BIFUbC-heat'!AD16,1)</f>
        <v>1</v>
      </c>
      <c r="AE16" s="299">
        <f>IF('BIFUbC-heat'!AE16&gt;0,'E-heat'!AE64/'BIFUbC-heat'!AE16,1)</f>
        <v>1</v>
      </c>
      <c r="AF16" s="299">
        <f>IF('BIFUbC-heat'!AF16&gt;0,'E-heat'!AF64/'BIFUbC-heat'!AF16,1)</f>
        <v>1</v>
      </c>
      <c r="AG16" s="299">
        <f>IF('BIFUbC-heat'!AG16&gt;0,'E-heat'!AG64/'BIFUbC-heat'!AG16,1)</f>
        <v>1</v>
      </c>
      <c r="AH16" s="299">
        <f>IF('BIFUbC-heat'!AH16&gt;0,'E-heat'!AH64/'BIFUbC-heat'!AH16,1)</f>
        <v>1</v>
      </c>
      <c r="AI16" s="299">
        <f>IF('BIFUbC-heat'!AI16&gt;0,'E-heat'!AI64/'BIFUbC-heat'!AI16,1)</f>
        <v>1</v>
      </c>
      <c r="AJ16" s="299">
        <f>IF('BIFUbC-heat'!AJ16&gt;0,'E-heat'!AJ64/'BIFUbC-heat'!AJ16,1)</f>
        <v>1</v>
      </c>
      <c r="AK16" s="299">
        <f>IF('BIFUbC-heat'!AK16&gt;0,'E-heat'!AK64/'BIFUbC-heat'!AK16,1)</f>
        <v>1</v>
      </c>
      <c r="AL16" s="299">
        <f>IF('BIFUbC-heat'!AL16&gt;0,'E-heat'!AL64/'BIFUbC-heat'!AL16,1)</f>
        <v>1</v>
      </c>
      <c r="AM16" s="299">
        <f>IF('BIFUbC-heat'!AM16&gt;0,'E-heat'!AM64/'BIFUbC-heat'!AM16,1)</f>
        <v>1</v>
      </c>
      <c r="AN16" s="299">
        <f>IF('BIFUbC-heat'!AN16&gt;0,'E-heat'!AN64/'BIFUbC-heat'!AN16,1)</f>
        <v>1</v>
      </c>
      <c r="AO16" s="299">
        <f>IF('BIFUbC-heat'!AO16&gt;0,'E-heat'!AO64/'BIFUbC-heat'!AO16,1)</f>
        <v>1</v>
      </c>
      <c r="AP16" s="299">
        <f>IF('BIFUbC-heat'!AP16&gt;0,'E-heat'!AP64/'BIFUbC-heat'!AP16,1)</f>
        <v>1</v>
      </c>
      <c r="AQ16" s="299">
        <f>IF('BIFUbC-heat'!AQ16&gt;0,'E-heat'!AQ64/'BIFUbC-heat'!AQ16,1)</f>
        <v>1</v>
      </c>
    </row>
    <row r="17" spans="1:43" x14ac:dyDescent="0.2">
      <c r="A17" s="299" t="s">
        <v>104</v>
      </c>
      <c r="B17" s="299">
        <f>IF('BIFUbC-heat'!B17&gt;0,'E-heat'!B65/'BIFUbC-heat'!B17,1)</f>
        <v>1</v>
      </c>
      <c r="C17" s="299">
        <f>IF('BIFUbC-heat'!C17&gt;0,'E-heat'!C65/'BIFUbC-heat'!C17,1)</f>
        <v>1</v>
      </c>
      <c r="D17" s="299">
        <f>IF('BIFUbC-heat'!D17&gt;0,'E-heat'!D65/'BIFUbC-heat'!D17,1)</f>
        <v>1</v>
      </c>
      <c r="E17" s="299">
        <f>IF('BIFUbC-heat'!E17&gt;0,'E-heat'!E65/'BIFUbC-heat'!E17,1)</f>
        <v>1</v>
      </c>
      <c r="F17" s="299">
        <f>IF('BIFUbC-heat'!F17&gt;0,'E-heat'!F65/'BIFUbC-heat'!F17,1)</f>
        <v>1</v>
      </c>
      <c r="G17" s="299">
        <f>IF('BIFUbC-heat'!G17&gt;0,'E-heat'!G65/'BIFUbC-heat'!G17,1)</f>
        <v>1</v>
      </c>
      <c r="H17" s="299">
        <f>IF('BIFUbC-heat'!H17&gt;0,'E-heat'!H65/'BIFUbC-heat'!H17,1)</f>
        <v>1</v>
      </c>
      <c r="I17" s="299">
        <f>IF('BIFUbC-heat'!I17&gt;0,'E-heat'!I65/'BIFUbC-heat'!I17,1)</f>
        <v>1</v>
      </c>
      <c r="J17" s="299">
        <f>IF('BIFUbC-heat'!J17&gt;0,'E-heat'!J65/'BIFUbC-heat'!J17,1)</f>
        <v>1</v>
      </c>
      <c r="K17" s="299">
        <f>IF('BIFUbC-heat'!K17&gt;0,'E-heat'!K65/'BIFUbC-heat'!K17,1)</f>
        <v>1</v>
      </c>
      <c r="L17" s="299">
        <f>IF('BIFUbC-heat'!L17&gt;0,'E-heat'!L65/'BIFUbC-heat'!L17,1)</f>
        <v>1</v>
      </c>
      <c r="M17" s="299">
        <f>IF('BIFUbC-heat'!M17&gt;0,'E-heat'!M65/'BIFUbC-heat'!M17,1)</f>
        <v>1</v>
      </c>
      <c r="N17" s="299">
        <f>IF('BIFUbC-heat'!N17&gt;0,'E-heat'!N65/'BIFUbC-heat'!N17,1)</f>
        <v>1</v>
      </c>
      <c r="O17" s="299">
        <f>IF('BIFUbC-heat'!O17&gt;0,'E-heat'!O65/'BIFUbC-heat'!O17,1)</f>
        <v>1</v>
      </c>
      <c r="P17" s="299">
        <f>IF('BIFUbC-heat'!P17&gt;0,'E-heat'!P65/'BIFUbC-heat'!P17,1)</f>
        <v>1</v>
      </c>
      <c r="Q17" s="299">
        <f>IF('BIFUbC-heat'!Q17&gt;0,'E-heat'!Q65/'BIFUbC-heat'!Q17,1)</f>
        <v>1</v>
      </c>
      <c r="R17" s="299">
        <f>IF('BIFUbC-heat'!R17&gt;0,'E-heat'!R65/'BIFUbC-heat'!R17,1)</f>
        <v>1</v>
      </c>
      <c r="S17" s="299">
        <f>IF('BIFUbC-heat'!S17&gt;0,'E-heat'!S65/'BIFUbC-heat'!S17,1)</f>
        <v>1</v>
      </c>
      <c r="T17" s="299">
        <f>IF('BIFUbC-heat'!T17&gt;0,'E-heat'!T65/'BIFUbC-heat'!T17,1)</f>
        <v>1</v>
      </c>
      <c r="U17" s="299">
        <f>IF('BIFUbC-heat'!U17&gt;0,'E-heat'!U65/'BIFUbC-heat'!U17,1)</f>
        <v>1</v>
      </c>
      <c r="V17" s="299">
        <f>IF('BIFUbC-heat'!V17&gt;0,'E-heat'!V65/'BIFUbC-heat'!V17,1)</f>
        <v>1</v>
      </c>
      <c r="W17" s="299">
        <f>IF('BIFUbC-heat'!W17&gt;0,'E-heat'!W65/'BIFUbC-heat'!W17,1)</f>
        <v>1</v>
      </c>
      <c r="X17" s="299">
        <f>IF('BIFUbC-heat'!X17&gt;0,'E-heat'!X65/'BIFUbC-heat'!X17,1)</f>
        <v>1</v>
      </c>
      <c r="Y17" s="299">
        <f>IF('BIFUbC-heat'!Y17&gt;0,'E-heat'!Y65/'BIFUbC-heat'!Y17,1)</f>
        <v>1</v>
      </c>
      <c r="Z17" s="299">
        <f>IF('BIFUbC-heat'!Z17&gt;0,'E-heat'!Z65/'BIFUbC-heat'!Z17,1)</f>
        <v>1</v>
      </c>
      <c r="AA17" s="299">
        <f>IF('BIFUbC-heat'!AA17&gt;0,'E-heat'!AA65/'BIFUbC-heat'!AA17,1)</f>
        <v>1</v>
      </c>
      <c r="AB17" s="299">
        <f>IF('BIFUbC-heat'!AB17&gt;0,'E-heat'!AB65/'BIFUbC-heat'!AB17,1)</f>
        <v>1</v>
      </c>
      <c r="AC17" s="299">
        <f>IF('BIFUbC-heat'!AC17&gt;0,'E-heat'!AC65/'BIFUbC-heat'!AC17,1)</f>
        <v>1</v>
      </c>
      <c r="AD17" s="299">
        <f>IF('BIFUbC-heat'!AD17&gt;0,'E-heat'!AD65/'BIFUbC-heat'!AD17,1)</f>
        <v>1</v>
      </c>
      <c r="AE17" s="299">
        <f>IF('BIFUbC-heat'!AE17&gt;0,'E-heat'!AE65/'BIFUbC-heat'!AE17,1)</f>
        <v>1</v>
      </c>
      <c r="AF17" s="299">
        <f>IF('BIFUbC-heat'!AF17&gt;0,'E-heat'!AF65/'BIFUbC-heat'!AF17,1)</f>
        <v>1</v>
      </c>
      <c r="AG17" s="299">
        <f>IF('BIFUbC-heat'!AG17&gt;0,'E-heat'!AG65/'BIFUbC-heat'!AG17,1)</f>
        <v>1</v>
      </c>
      <c r="AH17" s="299">
        <f>IF('BIFUbC-heat'!AH17&gt;0,'E-heat'!AH65/'BIFUbC-heat'!AH17,1)</f>
        <v>1</v>
      </c>
      <c r="AI17" s="299">
        <f>IF('BIFUbC-heat'!AI17&gt;0,'E-heat'!AI65/'BIFUbC-heat'!AI17,1)</f>
        <v>1</v>
      </c>
      <c r="AJ17" s="299">
        <f>IF('BIFUbC-heat'!AJ17&gt;0,'E-heat'!AJ65/'BIFUbC-heat'!AJ17,1)</f>
        <v>1</v>
      </c>
      <c r="AK17" s="299">
        <f>IF('BIFUbC-heat'!AK17&gt;0,'E-heat'!AK65/'BIFUbC-heat'!AK17,1)</f>
        <v>1</v>
      </c>
      <c r="AL17" s="299">
        <f>IF('BIFUbC-heat'!AL17&gt;0,'E-heat'!AL65/'BIFUbC-heat'!AL17,1)</f>
        <v>1</v>
      </c>
      <c r="AM17" s="299">
        <f>IF('BIFUbC-heat'!AM17&gt;0,'E-heat'!AM65/'BIFUbC-heat'!AM17,1)</f>
        <v>1</v>
      </c>
      <c r="AN17" s="299">
        <f>IF('BIFUbC-heat'!AN17&gt;0,'E-heat'!AN65/'BIFUbC-heat'!AN17,1)</f>
        <v>1</v>
      </c>
      <c r="AO17" s="299">
        <f>IF('BIFUbC-heat'!AO17&gt;0,'E-heat'!AO65/'BIFUbC-heat'!AO17,1)</f>
        <v>1</v>
      </c>
      <c r="AP17" s="299">
        <f>IF('BIFUbC-heat'!AP17&gt;0,'E-heat'!AP65/'BIFUbC-heat'!AP17,1)</f>
        <v>1</v>
      </c>
      <c r="AQ17" s="299">
        <f>IF('BIFUbC-heat'!AQ17&gt;0,'E-heat'!AQ65/'BIFUbC-heat'!AQ17,1)</f>
        <v>1</v>
      </c>
    </row>
    <row r="18" spans="1:43" x14ac:dyDescent="0.2">
      <c r="A18" s="299" t="s">
        <v>105</v>
      </c>
      <c r="B18" s="299">
        <f>IF('BIFUbC-heat'!B18&gt;0,'E-heat'!B66/'BIFUbC-heat'!B18,1)</f>
        <v>1</v>
      </c>
      <c r="C18" s="299">
        <f>IF('BIFUbC-heat'!C18&gt;0,'E-heat'!C66/'BIFUbC-heat'!C18,1)</f>
        <v>1</v>
      </c>
      <c r="D18" s="299">
        <f>IF('BIFUbC-heat'!D18&gt;0,'E-heat'!D66/'BIFUbC-heat'!D18,1)</f>
        <v>1</v>
      </c>
      <c r="E18" s="299">
        <f>IF('BIFUbC-heat'!E18&gt;0,'E-heat'!E66/'BIFUbC-heat'!E18,1)</f>
        <v>1</v>
      </c>
      <c r="F18" s="299">
        <f>IF('BIFUbC-heat'!F18&gt;0,'E-heat'!F66/'BIFUbC-heat'!F18,1)</f>
        <v>1</v>
      </c>
      <c r="G18" s="299">
        <f>IF('BIFUbC-heat'!G18&gt;0,'E-heat'!G66/'BIFUbC-heat'!G18,1)</f>
        <v>1</v>
      </c>
      <c r="H18" s="299">
        <f>IF('BIFUbC-heat'!H18&gt;0,'E-heat'!H66/'BIFUbC-heat'!H18,1)</f>
        <v>1</v>
      </c>
      <c r="I18" s="299">
        <f>IF('BIFUbC-heat'!I18&gt;0,'E-heat'!I66/'BIFUbC-heat'!I18,1)</f>
        <v>1</v>
      </c>
      <c r="J18" s="299">
        <f>IF('BIFUbC-heat'!J18&gt;0,'E-heat'!J66/'BIFUbC-heat'!J18,1)</f>
        <v>1</v>
      </c>
      <c r="K18" s="299">
        <f>IF('BIFUbC-heat'!K18&gt;0,'E-heat'!K66/'BIFUbC-heat'!K18,1)</f>
        <v>1</v>
      </c>
      <c r="L18" s="299">
        <f>IF('BIFUbC-heat'!L18&gt;0,'E-heat'!L66/'BIFUbC-heat'!L18,1)</f>
        <v>1</v>
      </c>
      <c r="M18" s="299">
        <f>IF('BIFUbC-heat'!M18&gt;0,'E-heat'!M66/'BIFUbC-heat'!M18,1)</f>
        <v>1</v>
      </c>
      <c r="N18" s="299">
        <f>IF('BIFUbC-heat'!N18&gt;0,'E-heat'!N66/'BIFUbC-heat'!N18,1)</f>
        <v>1</v>
      </c>
      <c r="O18" s="299">
        <f>IF('BIFUbC-heat'!O18&gt;0,'E-heat'!O66/'BIFUbC-heat'!O18,1)</f>
        <v>1</v>
      </c>
      <c r="P18" s="299">
        <f>IF('BIFUbC-heat'!P18&gt;0,'E-heat'!P66/'BIFUbC-heat'!P18,1)</f>
        <v>1</v>
      </c>
      <c r="Q18" s="299">
        <f>IF('BIFUbC-heat'!Q18&gt;0,'E-heat'!Q66/'BIFUbC-heat'!Q18,1)</f>
        <v>1</v>
      </c>
      <c r="R18" s="299">
        <f>IF('BIFUbC-heat'!R18&gt;0,'E-heat'!R66/'BIFUbC-heat'!R18,1)</f>
        <v>1</v>
      </c>
      <c r="S18" s="299">
        <f>IF('BIFUbC-heat'!S18&gt;0,'E-heat'!S66/'BIFUbC-heat'!S18,1)</f>
        <v>1</v>
      </c>
      <c r="T18" s="299">
        <f>IF('BIFUbC-heat'!T18&gt;0,'E-heat'!T66/'BIFUbC-heat'!T18,1)</f>
        <v>1</v>
      </c>
      <c r="U18" s="299">
        <f>IF('BIFUbC-heat'!U18&gt;0,'E-heat'!U66/'BIFUbC-heat'!U18,1)</f>
        <v>1</v>
      </c>
      <c r="V18" s="299">
        <f>IF('BIFUbC-heat'!V18&gt;0,'E-heat'!V66/'BIFUbC-heat'!V18,1)</f>
        <v>1</v>
      </c>
      <c r="W18" s="299">
        <f>IF('BIFUbC-heat'!W18&gt;0,'E-heat'!W66/'BIFUbC-heat'!W18,1)</f>
        <v>1</v>
      </c>
      <c r="X18" s="299">
        <f>IF('BIFUbC-heat'!X18&gt;0,'E-heat'!X66/'BIFUbC-heat'!X18,1)</f>
        <v>1</v>
      </c>
      <c r="Y18" s="299">
        <f>IF('BIFUbC-heat'!Y18&gt;0,'E-heat'!Y66/'BIFUbC-heat'!Y18,1)</f>
        <v>1</v>
      </c>
      <c r="Z18" s="299">
        <f>IF('BIFUbC-heat'!Z18&gt;0,'E-heat'!Z66/'BIFUbC-heat'!Z18,1)</f>
        <v>1</v>
      </c>
      <c r="AA18" s="299">
        <f>IF('BIFUbC-heat'!AA18&gt;0,'E-heat'!AA66/'BIFUbC-heat'!AA18,1)</f>
        <v>1</v>
      </c>
      <c r="AB18" s="299">
        <f>IF('BIFUbC-heat'!AB18&gt;0,'E-heat'!AB66/'BIFUbC-heat'!AB18,1)</f>
        <v>1</v>
      </c>
      <c r="AC18" s="299">
        <f>IF('BIFUbC-heat'!AC18&gt;0,'E-heat'!AC66/'BIFUbC-heat'!AC18,1)</f>
        <v>1</v>
      </c>
      <c r="AD18" s="299">
        <f>IF('BIFUbC-heat'!AD18&gt;0,'E-heat'!AD66/'BIFUbC-heat'!AD18,1)</f>
        <v>1</v>
      </c>
      <c r="AE18" s="299">
        <f>IF('BIFUbC-heat'!AE18&gt;0,'E-heat'!AE66/'BIFUbC-heat'!AE18,1)</f>
        <v>1</v>
      </c>
      <c r="AF18" s="299">
        <f>IF('BIFUbC-heat'!AF18&gt;0,'E-heat'!AF66/'BIFUbC-heat'!AF18,1)</f>
        <v>1</v>
      </c>
      <c r="AG18" s="299">
        <f>IF('BIFUbC-heat'!AG18&gt;0,'E-heat'!AG66/'BIFUbC-heat'!AG18,1)</f>
        <v>1</v>
      </c>
      <c r="AH18" s="299">
        <f>IF('BIFUbC-heat'!AH18&gt;0,'E-heat'!AH66/'BIFUbC-heat'!AH18,1)</f>
        <v>1</v>
      </c>
      <c r="AI18" s="299">
        <f>IF('BIFUbC-heat'!AI18&gt;0,'E-heat'!AI66/'BIFUbC-heat'!AI18,1)</f>
        <v>1</v>
      </c>
      <c r="AJ18" s="299">
        <f>IF('BIFUbC-heat'!AJ18&gt;0,'E-heat'!AJ66/'BIFUbC-heat'!AJ18,1)</f>
        <v>1</v>
      </c>
      <c r="AK18" s="299">
        <f>IF('BIFUbC-heat'!AK18&gt;0,'E-heat'!AK66/'BIFUbC-heat'!AK18,1)</f>
        <v>1</v>
      </c>
      <c r="AL18" s="299">
        <f>IF('BIFUbC-heat'!AL18&gt;0,'E-heat'!AL66/'BIFUbC-heat'!AL18,1)</f>
        <v>1</v>
      </c>
      <c r="AM18" s="299">
        <f>IF('BIFUbC-heat'!AM18&gt;0,'E-heat'!AM66/'BIFUbC-heat'!AM18,1)</f>
        <v>1</v>
      </c>
      <c r="AN18" s="299">
        <f>IF('BIFUbC-heat'!AN18&gt;0,'E-heat'!AN66/'BIFUbC-heat'!AN18,1)</f>
        <v>1</v>
      </c>
      <c r="AO18" s="299">
        <f>IF('BIFUbC-heat'!AO18&gt;0,'E-heat'!AO66/'BIFUbC-heat'!AO18,1)</f>
        <v>1</v>
      </c>
      <c r="AP18" s="299">
        <f>IF('BIFUbC-heat'!AP18&gt;0,'E-heat'!AP66/'BIFUbC-heat'!AP18,1)</f>
        <v>1</v>
      </c>
      <c r="AQ18" s="299">
        <f>IF('BIFUbC-heat'!AQ18&gt;0,'E-heat'!AQ66/'BIFUbC-heat'!AQ18,1)</f>
        <v>1</v>
      </c>
    </row>
    <row r="19" spans="1:43" x14ac:dyDescent="0.2">
      <c r="A19" s="299" t="s">
        <v>106</v>
      </c>
      <c r="B19" s="299">
        <f>IF('BIFUbC-heat'!B19&gt;0,'E-heat'!B67/'BIFUbC-heat'!B19,1)</f>
        <v>1</v>
      </c>
      <c r="C19" s="299">
        <f>IF('BIFUbC-heat'!C19&gt;0,'E-heat'!C67/'BIFUbC-heat'!C19,1)</f>
        <v>1</v>
      </c>
      <c r="D19" s="299">
        <f>IF('BIFUbC-heat'!D19&gt;0,'E-heat'!D67/'BIFUbC-heat'!D19,1)</f>
        <v>1</v>
      </c>
      <c r="E19" s="299">
        <f>IF('BIFUbC-heat'!E19&gt;0,'E-heat'!E67/'BIFUbC-heat'!E19,1)</f>
        <v>1</v>
      </c>
      <c r="F19" s="299">
        <f>IF('BIFUbC-heat'!F19&gt;0,'E-heat'!F67/'BIFUbC-heat'!F19,1)</f>
        <v>1</v>
      </c>
      <c r="G19" s="299">
        <f>IF('BIFUbC-heat'!G19&gt;0,'E-heat'!G67/'BIFUbC-heat'!G19,1)</f>
        <v>1</v>
      </c>
      <c r="H19" s="299">
        <f>IF('BIFUbC-heat'!H19&gt;0,'E-heat'!H67/'BIFUbC-heat'!H19,1)</f>
        <v>1</v>
      </c>
      <c r="I19" s="299">
        <f>IF('BIFUbC-heat'!I19&gt;0,'E-heat'!I67/'BIFUbC-heat'!I19,1)</f>
        <v>1</v>
      </c>
      <c r="J19" s="299">
        <f>IF('BIFUbC-heat'!J19&gt;0,'E-heat'!J67/'BIFUbC-heat'!J19,1)</f>
        <v>1</v>
      </c>
      <c r="K19" s="299">
        <f>IF('BIFUbC-heat'!K19&gt;0,'E-heat'!K67/'BIFUbC-heat'!K19,1)</f>
        <v>1</v>
      </c>
      <c r="L19" s="299">
        <f>IF('BIFUbC-heat'!L19&gt;0,'E-heat'!L67/'BIFUbC-heat'!L19,1)</f>
        <v>1</v>
      </c>
      <c r="M19" s="299">
        <f>IF('BIFUbC-heat'!M19&gt;0,'E-heat'!M67/'BIFUbC-heat'!M19,1)</f>
        <v>1</v>
      </c>
      <c r="N19" s="299">
        <f>IF('BIFUbC-heat'!N19&gt;0,'E-heat'!N67/'BIFUbC-heat'!N19,1)</f>
        <v>1</v>
      </c>
      <c r="O19" s="299">
        <f>IF('BIFUbC-heat'!O19&gt;0,'E-heat'!O67/'BIFUbC-heat'!O19,1)</f>
        <v>1</v>
      </c>
      <c r="P19" s="299">
        <f>IF('BIFUbC-heat'!P19&gt;0,'E-heat'!P67/'BIFUbC-heat'!P19,1)</f>
        <v>1</v>
      </c>
      <c r="Q19" s="299">
        <f>IF('BIFUbC-heat'!Q19&gt;0,'E-heat'!Q67/'BIFUbC-heat'!Q19,1)</f>
        <v>1</v>
      </c>
      <c r="R19" s="299">
        <f>IF('BIFUbC-heat'!R19&gt;0,'E-heat'!R67/'BIFUbC-heat'!R19,1)</f>
        <v>1</v>
      </c>
      <c r="S19" s="299">
        <f>IF('BIFUbC-heat'!S19&gt;0,'E-heat'!S67/'BIFUbC-heat'!S19,1)</f>
        <v>1</v>
      </c>
      <c r="T19" s="299">
        <f>IF('BIFUbC-heat'!T19&gt;0,'E-heat'!T67/'BIFUbC-heat'!T19,1)</f>
        <v>1</v>
      </c>
      <c r="U19" s="299">
        <f>IF('BIFUbC-heat'!U19&gt;0,'E-heat'!U67/'BIFUbC-heat'!U19,1)</f>
        <v>1</v>
      </c>
      <c r="V19" s="299">
        <f>IF('BIFUbC-heat'!V19&gt;0,'E-heat'!V67/'BIFUbC-heat'!V19,1)</f>
        <v>1</v>
      </c>
      <c r="W19" s="299">
        <f>IF('BIFUbC-heat'!W19&gt;0,'E-heat'!W67/'BIFUbC-heat'!W19,1)</f>
        <v>1</v>
      </c>
      <c r="X19" s="299">
        <f>IF('BIFUbC-heat'!X19&gt;0,'E-heat'!X67/'BIFUbC-heat'!X19,1)</f>
        <v>1</v>
      </c>
      <c r="Y19" s="299">
        <f>IF('BIFUbC-heat'!Y19&gt;0,'E-heat'!Y67/'BIFUbC-heat'!Y19,1)</f>
        <v>1</v>
      </c>
      <c r="Z19" s="299">
        <f>IF('BIFUbC-heat'!Z19&gt;0,'E-heat'!Z67/'BIFUbC-heat'!Z19,1)</f>
        <v>1</v>
      </c>
      <c r="AA19" s="299">
        <f>IF('BIFUbC-heat'!AA19&gt;0,'E-heat'!AA67/'BIFUbC-heat'!AA19,1)</f>
        <v>1</v>
      </c>
      <c r="AB19" s="299">
        <f>IF('BIFUbC-heat'!AB19&gt;0,'E-heat'!AB67/'BIFUbC-heat'!AB19,1)</f>
        <v>1</v>
      </c>
      <c r="AC19" s="299">
        <f>IF('BIFUbC-heat'!AC19&gt;0,'E-heat'!AC67/'BIFUbC-heat'!AC19,1)</f>
        <v>1</v>
      </c>
      <c r="AD19" s="299">
        <f>IF('BIFUbC-heat'!AD19&gt;0,'E-heat'!AD67/'BIFUbC-heat'!AD19,1)</f>
        <v>1</v>
      </c>
      <c r="AE19" s="299">
        <f>IF('BIFUbC-heat'!AE19&gt;0,'E-heat'!AE67/'BIFUbC-heat'!AE19,1)</f>
        <v>1</v>
      </c>
      <c r="AF19" s="299">
        <f>IF('BIFUbC-heat'!AF19&gt;0,'E-heat'!AF67/'BIFUbC-heat'!AF19,1)</f>
        <v>1</v>
      </c>
      <c r="AG19" s="299">
        <f>IF('BIFUbC-heat'!AG19&gt;0,'E-heat'!AG67/'BIFUbC-heat'!AG19,1)</f>
        <v>1</v>
      </c>
      <c r="AH19" s="299">
        <f>IF('BIFUbC-heat'!AH19&gt;0,'E-heat'!AH67/'BIFUbC-heat'!AH19,1)</f>
        <v>1</v>
      </c>
      <c r="AI19" s="299">
        <f>IF('BIFUbC-heat'!AI19&gt;0,'E-heat'!AI67/'BIFUbC-heat'!AI19,1)</f>
        <v>1</v>
      </c>
      <c r="AJ19" s="299">
        <f>IF('BIFUbC-heat'!AJ19&gt;0,'E-heat'!AJ67/'BIFUbC-heat'!AJ19,1)</f>
        <v>1</v>
      </c>
      <c r="AK19" s="299">
        <f>IF('BIFUbC-heat'!AK19&gt;0,'E-heat'!AK67/'BIFUbC-heat'!AK19,1)</f>
        <v>1</v>
      </c>
      <c r="AL19" s="299">
        <f>IF('BIFUbC-heat'!AL19&gt;0,'E-heat'!AL67/'BIFUbC-heat'!AL19,1)</f>
        <v>1</v>
      </c>
      <c r="AM19" s="299">
        <f>IF('BIFUbC-heat'!AM19&gt;0,'E-heat'!AM67/'BIFUbC-heat'!AM19,1)</f>
        <v>1</v>
      </c>
      <c r="AN19" s="299">
        <f>IF('BIFUbC-heat'!AN19&gt;0,'E-heat'!AN67/'BIFUbC-heat'!AN19,1)</f>
        <v>1</v>
      </c>
      <c r="AO19" s="299">
        <f>IF('BIFUbC-heat'!AO19&gt;0,'E-heat'!AO67/'BIFUbC-heat'!AO19,1)</f>
        <v>1</v>
      </c>
      <c r="AP19" s="299">
        <f>IF('BIFUbC-heat'!AP19&gt;0,'E-heat'!AP67/'BIFUbC-heat'!AP19,1)</f>
        <v>1</v>
      </c>
      <c r="AQ19" s="299">
        <f>IF('BIFUbC-heat'!AQ19&gt;0,'E-heat'!AQ67/'BIFUbC-heat'!AQ19,1)</f>
        <v>1</v>
      </c>
    </row>
    <row r="20" spans="1:43" x14ac:dyDescent="0.2">
      <c r="A20" s="299" t="s">
        <v>107</v>
      </c>
      <c r="B20" s="299">
        <f>IF('BIFUbC-heat'!B20&gt;0,'E-heat'!B68/'BIFUbC-heat'!B20,1)</f>
        <v>1</v>
      </c>
      <c r="C20" s="299">
        <f>IF('BIFUbC-heat'!C20&gt;0,'E-heat'!C68/'BIFUbC-heat'!C20,1)</f>
        <v>1</v>
      </c>
      <c r="D20" s="299">
        <f>IF('BIFUbC-heat'!D20&gt;0,'E-heat'!D68/'BIFUbC-heat'!D20,1)</f>
        <v>1</v>
      </c>
      <c r="E20" s="299">
        <f>IF('BIFUbC-heat'!E20&gt;0,'E-heat'!E68/'BIFUbC-heat'!E20,1)</f>
        <v>1</v>
      </c>
      <c r="F20" s="299">
        <f>IF('BIFUbC-heat'!F20&gt;0,'E-heat'!F68/'BIFUbC-heat'!F20,1)</f>
        <v>1</v>
      </c>
      <c r="G20" s="299">
        <f>IF('BIFUbC-heat'!G20&gt;0,'E-heat'!G68/'BIFUbC-heat'!G20,1)</f>
        <v>1</v>
      </c>
      <c r="H20" s="299">
        <f>IF('BIFUbC-heat'!H20&gt;0,'E-heat'!H68/'BIFUbC-heat'!H20,1)</f>
        <v>1</v>
      </c>
      <c r="I20" s="299">
        <f>IF('BIFUbC-heat'!I20&gt;0,'E-heat'!I68/'BIFUbC-heat'!I20,1)</f>
        <v>1</v>
      </c>
      <c r="J20" s="299">
        <f>IF('BIFUbC-heat'!J20&gt;0,'E-heat'!J68/'BIFUbC-heat'!J20,1)</f>
        <v>1</v>
      </c>
      <c r="K20" s="299">
        <f>IF('BIFUbC-heat'!K20&gt;0,'E-heat'!K68/'BIFUbC-heat'!K20,1)</f>
        <v>1</v>
      </c>
      <c r="L20" s="299">
        <f>IF('BIFUbC-heat'!L20&gt;0,'E-heat'!L68/'BIFUbC-heat'!L20,1)</f>
        <v>1</v>
      </c>
      <c r="M20" s="299">
        <f>IF('BIFUbC-heat'!M20&gt;0,'E-heat'!M68/'BIFUbC-heat'!M20,1)</f>
        <v>1</v>
      </c>
      <c r="N20" s="299">
        <f>IF('BIFUbC-heat'!N20&gt;0,'E-heat'!N68/'BIFUbC-heat'!N20,1)</f>
        <v>1</v>
      </c>
      <c r="O20" s="299">
        <f>IF('BIFUbC-heat'!O20&gt;0,'E-heat'!O68/'BIFUbC-heat'!O20,1)</f>
        <v>1</v>
      </c>
      <c r="P20" s="299">
        <f>IF('BIFUbC-heat'!P20&gt;0,'E-heat'!P68/'BIFUbC-heat'!P20,1)</f>
        <v>1</v>
      </c>
      <c r="Q20" s="299">
        <f>IF('BIFUbC-heat'!Q20&gt;0,'E-heat'!Q68/'BIFUbC-heat'!Q20,1)</f>
        <v>1</v>
      </c>
      <c r="R20" s="299">
        <f>IF('BIFUbC-heat'!R20&gt;0,'E-heat'!R68/'BIFUbC-heat'!R20,1)</f>
        <v>1</v>
      </c>
      <c r="S20" s="299">
        <f>IF('BIFUbC-heat'!S20&gt;0,'E-heat'!S68/'BIFUbC-heat'!S20,1)</f>
        <v>1</v>
      </c>
      <c r="T20" s="299">
        <f>IF('BIFUbC-heat'!T20&gt;0,'E-heat'!T68/'BIFUbC-heat'!T20,1)</f>
        <v>1</v>
      </c>
      <c r="U20" s="299">
        <f>IF('BIFUbC-heat'!U20&gt;0,'E-heat'!U68/'BIFUbC-heat'!U20,1)</f>
        <v>1</v>
      </c>
      <c r="V20" s="299">
        <f>IF('BIFUbC-heat'!V20&gt;0,'E-heat'!V68/'BIFUbC-heat'!V20,1)</f>
        <v>1</v>
      </c>
      <c r="W20" s="299">
        <f>IF('BIFUbC-heat'!W20&gt;0,'E-heat'!W68/'BIFUbC-heat'!W20,1)</f>
        <v>1</v>
      </c>
      <c r="X20" s="299">
        <f>IF('BIFUbC-heat'!X20&gt;0,'E-heat'!X68/'BIFUbC-heat'!X20,1)</f>
        <v>1</v>
      </c>
      <c r="Y20" s="299">
        <f>IF('BIFUbC-heat'!Y20&gt;0,'E-heat'!Y68/'BIFUbC-heat'!Y20,1)</f>
        <v>1</v>
      </c>
      <c r="Z20" s="299">
        <f>IF('BIFUbC-heat'!Z20&gt;0,'E-heat'!Z68/'BIFUbC-heat'!Z20,1)</f>
        <v>1</v>
      </c>
      <c r="AA20" s="299">
        <f>IF('BIFUbC-heat'!AA20&gt;0,'E-heat'!AA68/'BIFUbC-heat'!AA20,1)</f>
        <v>1</v>
      </c>
      <c r="AB20" s="299">
        <f>IF('BIFUbC-heat'!AB20&gt;0,'E-heat'!AB68/'BIFUbC-heat'!AB20,1)</f>
        <v>1</v>
      </c>
      <c r="AC20" s="299">
        <f>IF('BIFUbC-heat'!AC20&gt;0,'E-heat'!AC68/'BIFUbC-heat'!AC20,1)</f>
        <v>1</v>
      </c>
      <c r="AD20" s="299">
        <f>IF('BIFUbC-heat'!AD20&gt;0,'E-heat'!AD68/'BIFUbC-heat'!AD20,1)</f>
        <v>1</v>
      </c>
      <c r="AE20" s="299">
        <f>IF('BIFUbC-heat'!AE20&gt;0,'E-heat'!AE68/'BIFUbC-heat'!AE20,1)</f>
        <v>1</v>
      </c>
      <c r="AF20" s="299">
        <f>IF('BIFUbC-heat'!AF20&gt;0,'E-heat'!AF68/'BIFUbC-heat'!AF20,1)</f>
        <v>1</v>
      </c>
      <c r="AG20" s="299">
        <f>IF('BIFUbC-heat'!AG20&gt;0,'E-heat'!AG68/'BIFUbC-heat'!AG20,1)</f>
        <v>1</v>
      </c>
      <c r="AH20" s="299">
        <f>IF('BIFUbC-heat'!AH20&gt;0,'E-heat'!AH68/'BIFUbC-heat'!AH20,1)</f>
        <v>1</v>
      </c>
      <c r="AI20" s="299">
        <f>IF('BIFUbC-heat'!AI20&gt;0,'E-heat'!AI68/'BIFUbC-heat'!AI20,1)</f>
        <v>1</v>
      </c>
      <c r="AJ20" s="299">
        <f>IF('BIFUbC-heat'!AJ20&gt;0,'E-heat'!AJ68/'BIFUbC-heat'!AJ20,1)</f>
        <v>1</v>
      </c>
      <c r="AK20" s="299">
        <f>IF('BIFUbC-heat'!AK20&gt;0,'E-heat'!AK68/'BIFUbC-heat'!AK20,1)</f>
        <v>1</v>
      </c>
      <c r="AL20" s="299">
        <f>IF('BIFUbC-heat'!AL20&gt;0,'E-heat'!AL68/'BIFUbC-heat'!AL20,1)</f>
        <v>1</v>
      </c>
      <c r="AM20" s="299">
        <f>IF('BIFUbC-heat'!AM20&gt;0,'E-heat'!AM68/'BIFUbC-heat'!AM20,1)</f>
        <v>1</v>
      </c>
      <c r="AN20" s="299">
        <f>IF('BIFUbC-heat'!AN20&gt;0,'E-heat'!AN68/'BIFUbC-heat'!AN20,1)</f>
        <v>1</v>
      </c>
      <c r="AO20" s="299">
        <f>IF('BIFUbC-heat'!AO20&gt;0,'E-heat'!AO68/'BIFUbC-heat'!AO20,1)</f>
        <v>1</v>
      </c>
      <c r="AP20" s="299">
        <f>IF('BIFUbC-heat'!AP20&gt;0,'E-heat'!AP68/'BIFUbC-heat'!AP20,1)</f>
        <v>1</v>
      </c>
      <c r="AQ20" s="299">
        <f>IF('BIFUbC-heat'!AQ20&gt;0,'E-heat'!AQ68/'BIFUbC-heat'!AQ20,1)</f>
        <v>1</v>
      </c>
    </row>
    <row r="21" spans="1:43" x14ac:dyDescent="0.2">
      <c r="A21" s="299" t="s">
        <v>108</v>
      </c>
      <c r="B21" s="299">
        <f>IF('BIFUbC-heat'!B21&gt;0,'E-heat'!B69/'BIFUbC-heat'!B21,1)</f>
        <v>1</v>
      </c>
      <c r="C21" s="299">
        <f>IF('BIFUbC-heat'!C21&gt;0,'E-heat'!C69/'BIFUbC-heat'!C21,1)</f>
        <v>1</v>
      </c>
      <c r="D21" s="299">
        <f>IF('BIFUbC-heat'!D21&gt;0,'E-heat'!D69/'BIFUbC-heat'!D21,1)</f>
        <v>1</v>
      </c>
      <c r="E21" s="299">
        <f>IF('BIFUbC-heat'!E21&gt;0,'E-heat'!E69/'BIFUbC-heat'!E21,1)</f>
        <v>1</v>
      </c>
      <c r="F21" s="299">
        <f>IF('BIFUbC-heat'!F21&gt;0,'E-heat'!F69/'BIFUbC-heat'!F21,1)</f>
        <v>1</v>
      </c>
      <c r="G21" s="299">
        <f>IF('BIFUbC-heat'!G21&gt;0,'E-heat'!G69/'BIFUbC-heat'!G21,1)</f>
        <v>1</v>
      </c>
      <c r="H21" s="299">
        <f>IF('BIFUbC-heat'!H21&gt;0,'E-heat'!H69/'BIFUbC-heat'!H21,1)</f>
        <v>1</v>
      </c>
      <c r="I21" s="299">
        <f>IF('BIFUbC-heat'!I21&gt;0,'E-heat'!I69/'BIFUbC-heat'!I21,1)</f>
        <v>1</v>
      </c>
      <c r="J21" s="299">
        <f>IF('BIFUbC-heat'!J21&gt;0,'E-heat'!J69/'BIFUbC-heat'!J21,1)</f>
        <v>1</v>
      </c>
      <c r="K21" s="299">
        <f>IF('BIFUbC-heat'!K21&gt;0,'E-heat'!K69/'BIFUbC-heat'!K21,1)</f>
        <v>1</v>
      </c>
      <c r="L21" s="299">
        <f>IF('BIFUbC-heat'!L21&gt;0,'E-heat'!L69/'BIFUbC-heat'!L21,1)</f>
        <v>1</v>
      </c>
      <c r="M21" s="299">
        <f>IF('BIFUbC-heat'!M21&gt;0,'E-heat'!M69/'BIFUbC-heat'!M21,1)</f>
        <v>1</v>
      </c>
      <c r="N21" s="299">
        <f>IF('BIFUbC-heat'!N21&gt;0,'E-heat'!N69/'BIFUbC-heat'!N21,1)</f>
        <v>1</v>
      </c>
      <c r="O21" s="299">
        <f>IF('BIFUbC-heat'!O21&gt;0,'E-heat'!O69/'BIFUbC-heat'!O21,1)</f>
        <v>1</v>
      </c>
      <c r="P21" s="299">
        <f>IF('BIFUbC-heat'!P21&gt;0,'E-heat'!P69/'BIFUbC-heat'!P21,1)</f>
        <v>1</v>
      </c>
      <c r="Q21" s="299">
        <f>IF('BIFUbC-heat'!Q21&gt;0,'E-heat'!Q69/'BIFUbC-heat'!Q21,1)</f>
        <v>1</v>
      </c>
      <c r="R21" s="299">
        <f>IF('BIFUbC-heat'!R21&gt;0,'E-heat'!R69/'BIFUbC-heat'!R21,1)</f>
        <v>1</v>
      </c>
      <c r="S21" s="299">
        <f>IF('BIFUbC-heat'!S21&gt;0,'E-heat'!S69/'BIFUbC-heat'!S21,1)</f>
        <v>1</v>
      </c>
      <c r="T21" s="299">
        <f>IF('BIFUbC-heat'!T21&gt;0,'E-heat'!T69/'BIFUbC-heat'!T21,1)</f>
        <v>1</v>
      </c>
      <c r="U21" s="299">
        <f>IF('BIFUbC-heat'!U21&gt;0,'E-heat'!U69/'BIFUbC-heat'!U21,1)</f>
        <v>1</v>
      </c>
      <c r="V21" s="299">
        <f>IF('BIFUbC-heat'!V21&gt;0,'E-heat'!V69/'BIFUbC-heat'!V21,1)</f>
        <v>1</v>
      </c>
      <c r="W21" s="299">
        <f>IF('BIFUbC-heat'!W21&gt;0,'E-heat'!W69/'BIFUbC-heat'!W21,1)</f>
        <v>1</v>
      </c>
      <c r="X21" s="299">
        <f>IF('BIFUbC-heat'!X21&gt;0,'E-heat'!X69/'BIFUbC-heat'!X21,1)</f>
        <v>1</v>
      </c>
      <c r="Y21" s="299">
        <f>IF('BIFUbC-heat'!Y21&gt;0,'E-heat'!Y69/'BIFUbC-heat'!Y21,1)</f>
        <v>1</v>
      </c>
      <c r="Z21" s="299">
        <f>IF('BIFUbC-heat'!Z21&gt;0,'E-heat'!Z69/'BIFUbC-heat'!Z21,1)</f>
        <v>1</v>
      </c>
      <c r="AA21" s="299">
        <f>IF('BIFUbC-heat'!AA21&gt;0,'E-heat'!AA69/'BIFUbC-heat'!AA21,1)</f>
        <v>1</v>
      </c>
      <c r="AB21" s="299">
        <f>IF('BIFUbC-heat'!AB21&gt;0,'E-heat'!AB69/'BIFUbC-heat'!AB21,1)</f>
        <v>1</v>
      </c>
      <c r="AC21" s="299">
        <f>IF('BIFUbC-heat'!AC21&gt;0,'E-heat'!AC69/'BIFUbC-heat'!AC21,1)</f>
        <v>1</v>
      </c>
      <c r="AD21" s="299">
        <f>IF('BIFUbC-heat'!AD21&gt;0,'E-heat'!AD69/'BIFUbC-heat'!AD21,1)</f>
        <v>1</v>
      </c>
      <c r="AE21" s="299">
        <f>IF('BIFUbC-heat'!AE21&gt;0,'E-heat'!AE69/'BIFUbC-heat'!AE21,1)</f>
        <v>1</v>
      </c>
      <c r="AF21" s="299">
        <f>IF('BIFUbC-heat'!AF21&gt;0,'E-heat'!AF69/'BIFUbC-heat'!AF21,1)</f>
        <v>1</v>
      </c>
      <c r="AG21" s="299">
        <f>IF('BIFUbC-heat'!AG21&gt;0,'E-heat'!AG69/'BIFUbC-heat'!AG21,1)</f>
        <v>1</v>
      </c>
      <c r="AH21" s="299">
        <f>IF('BIFUbC-heat'!AH21&gt;0,'E-heat'!AH69/'BIFUbC-heat'!AH21,1)</f>
        <v>1</v>
      </c>
      <c r="AI21" s="299">
        <f>IF('BIFUbC-heat'!AI21&gt;0,'E-heat'!AI69/'BIFUbC-heat'!AI21,1)</f>
        <v>1</v>
      </c>
      <c r="AJ21" s="299">
        <f>IF('BIFUbC-heat'!AJ21&gt;0,'E-heat'!AJ69/'BIFUbC-heat'!AJ21,1)</f>
        <v>1</v>
      </c>
      <c r="AK21" s="299">
        <f>IF('BIFUbC-heat'!AK21&gt;0,'E-heat'!AK69/'BIFUbC-heat'!AK21,1)</f>
        <v>1</v>
      </c>
      <c r="AL21" s="299">
        <f>IF('BIFUbC-heat'!AL21&gt;0,'E-heat'!AL69/'BIFUbC-heat'!AL21,1)</f>
        <v>1</v>
      </c>
      <c r="AM21" s="299">
        <f>IF('BIFUbC-heat'!AM21&gt;0,'E-heat'!AM69/'BIFUbC-heat'!AM21,1)</f>
        <v>1</v>
      </c>
      <c r="AN21" s="299">
        <f>IF('BIFUbC-heat'!AN21&gt;0,'E-heat'!AN69/'BIFUbC-heat'!AN21,1)</f>
        <v>1</v>
      </c>
      <c r="AO21" s="299">
        <f>IF('BIFUbC-heat'!AO21&gt;0,'E-heat'!AO69/'BIFUbC-heat'!AO21,1)</f>
        <v>1</v>
      </c>
      <c r="AP21" s="299">
        <f>IF('BIFUbC-heat'!AP21&gt;0,'E-heat'!AP69/'BIFUbC-heat'!AP21,1)</f>
        <v>1</v>
      </c>
      <c r="AQ21" s="299">
        <f>IF('BIFUbC-heat'!AQ21&gt;0,'E-heat'!AQ69/'BIFUbC-heat'!AQ21,1)</f>
        <v>1</v>
      </c>
    </row>
    <row r="22" spans="1:43" x14ac:dyDescent="0.2">
      <c r="A22" s="299" t="s">
        <v>109</v>
      </c>
      <c r="B22" s="299">
        <f>IF('BIFUbC-heat'!B22&gt;0,'E-heat'!B70/'BIFUbC-heat'!B22,1)</f>
        <v>1</v>
      </c>
      <c r="C22" s="299">
        <f>IF('BIFUbC-heat'!C22&gt;0,'E-heat'!C70/'BIFUbC-heat'!C22,1)</f>
        <v>1</v>
      </c>
      <c r="D22" s="299">
        <f>IF('BIFUbC-heat'!D22&gt;0,'E-heat'!D70/'BIFUbC-heat'!D22,1)</f>
        <v>1</v>
      </c>
      <c r="E22" s="299">
        <f>IF('BIFUbC-heat'!E22&gt;0,'E-heat'!E70/'BIFUbC-heat'!E22,1)</f>
        <v>1</v>
      </c>
      <c r="F22" s="299">
        <f>IF('BIFUbC-heat'!F22&gt;0,'E-heat'!F70/'BIFUbC-heat'!F22,1)</f>
        <v>1</v>
      </c>
      <c r="G22" s="299">
        <f>IF('BIFUbC-heat'!G22&gt;0,'E-heat'!G70/'BIFUbC-heat'!G22,1)</f>
        <v>1</v>
      </c>
      <c r="H22" s="299">
        <f>IF('BIFUbC-heat'!H22&gt;0,'E-heat'!H70/'BIFUbC-heat'!H22,1)</f>
        <v>1</v>
      </c>
      <c r="I22" s="299">
        <f>IF('BIFUbC-heat'!I22&gt;0,'E-heat'!I70/'BIFUbC-heat'!I22,1)</f>
        <v>1</v>
      </c>
      <c r="J22" s="299">
        <f>IF('BIFUbC-heat'!J22&gt;0,'E-heat'!J70/'BIFUbC-heat'!J22,1)</f>
        <v>1</v>
      </c>
      <c r="K22" s="299">
        <f>IF('BIFUbC-heat'!K22&gt;0,'E-heat'!K70/'BIFUbC-heat'!K22,1)</f>
        <v>1</v>
      </c>
      <c r="L22" s="299">
        <f>IF('BIFUbC-heat'!L22&gt;0,'E-heat'!L70/'BIFUbC-heat'!L22,1)</f>
        <v>1</v>
      </c>
      <c r="M22" s="299">
        <f>IF('BIFUbC-heat'!M22&gt;0,'E-heat'!M70/'BIFUbC-heat'!M22,1)</f>
        <v>1</v>
      </c>
      <c r="N22" s="299">
        <f>IF('BIFUbC-heat'!N22&gt;0,'E-heat'!N70/'BIFUbC-heat'!N22,1)</f>
        <v>1</v>
      </c>
      <c r="O22" s="299">
        <f>IF('BIFUbC-heat'!O22&gt;0,'E-heat'!O70/'BIFUbC-heat'!O22,1)</f>
        <v>1</v>
      </c>
      <c r="P22" s="299">
        <f>IF('BIFUbC-heat'!P22&gt;0,'E-heat'!P70/'BIFUbC-heat'!P22,1)</f>
        <v>1</v>
      </c>
      <c r="Q22" s="299">
        <f>IF('BIFUbC-heat'!Q22&gt;0,'E-heat'!Q70/'BIFUbC-heat'!Q22,1)</f>
        <v>1</v>
      </c>
      <c r="R22" s="299">
        <f>IF('BIFUbC-heat'!R22&gt;0,'E-heat'!R70/'BIFUbC-heat'!R22,1)</f>
        <v>1</v>
      </c>
      <c r="S22" s="299">
        <f>IF('BIFUbC-heat'!S22&gt;0,'E-heat'!S70/'BIFUbC-heat'!S22,1)</f>
        <v>1</v>
      </c>
      <c r="T22" s="299">
        <f>IF('BIFUbC-heat'!T22&gt;0,'E-heat'!T70/'BIFUbC-heat'!T22,1)</f>
        <v>1</v>
      </c>
      <c r="U22" s="299">
        <f>IF('BIFUbC-heat'!U22&gt;0,'E-heat'!U70/'BIFUbC-heat'!U22,1)</f>
        <v>1</v>
      </c>
      <c r="V22" s="299">
        <f>IF('BIFUbC-heat'!V22&gt;0,'E-heat'!V70/'BIFUbC-heat'!V22,1)</f>
        <v>1</v>
      </c>
      <c r="W22" s="299">
        <f>IF('BIFUbC-heat'!W22&gt;0,'E-heat'!W70/'BIFUbC-heat'!W22,1)</f>
        <v>1</v>
      </c>
      <c r="X22" s="299">
        <f>IF('BIFUbC-heat'!X22&gt;0,'E-heat'!X70/'BIFUbC-heat'!X22,1)</f>
        <v>1</v>
      </c>
      <c r="Y22" s="299">
        <f>IF('BIFUbC-heat'!Y22&gt;0,'E-heat'!Y70/'BIFUbC-heat'!Y22,1)</f>
        <v>1</v>
      </c>
      <c r="Z22" s="299">
        <f>IF('BIFUbC-heat'!Z22&gt;0,'E-heat'!Z70/'BIFUbC-heat'!Z22,1)</f>
        <v>1</v>
      </c>
      <c r="AA22" s="299">
        <f>IF('BIFUbC-heat'!AA22&gt;0,'E-heat'!AA70/'BIFUbC-heat'!AA22,1)</f>
        <v>1</v>
      </c>
      <c r="AB22" s="299">
        <f>IF('BIFUbC-heat'!AB22&gt;0,'E-heat'!AB70/'BIFUbC-heat'!AB22,1)</f>
        <v>1</v>
      </c>
      <c r="AC22" s="299">
        <f>IF('BIFUbC-heat'!AC22&gt;0,'E-heat'!AC70/'BIFUbC-heat'!AC22,1)</f>
        <v>1</v>
      </c>
      <c r="AD22" s="299">
        <f>IF('BIFUbC-heat'!AD22&gt;0,'E-heat'!AD70/'BIFUbC-heat'!AD22,1)</f>
        <v>1</v>
      </c>
      <c r="AE22" s="299">
        <f>IF('BIFUbC-heat'!AE22&gt;0,'E-heat'!AE70/'BIFUbC-heat'!AE22,1)</f>
        <v>1</v>
      </c>
      <c r="AF22" s="299">
        <f>IF('BIFUbC-heat'!AF22&gt;0,'E-heat'!AF70/'BIFUbC-heat'!AF22,1)</f>
        <v>1</v>
      </c>
      <c r="AG22" s="299">
        <f>IF('BIFUbC-heat'!AG22&gt;0,'E-heat'!AG70/'BIFUbC-heat'!AG22,1)</f>
        <v>1</v>
      </c>
      <c r="AH22" s="299">
        <f>IF('BIFUbC-heat'!AH22&gt;0,'E-heat'!AH70/'BIFUbC-heat'!AH22,1)</f>
        <v>1</v>
      </c>
      <c r="AI22" s="299">
        <f>IF('BIFUbC-heat'!AI22&gt;0,'E-heat'!AI70/'BIFUbC-heat'!AI22,1)</f>
        <v>1</v>
      </c>
      <c r="AJ22" s="299">
        <f>IF('BIFUbC-heat'!AJ22&gt;0,'E-heat'!AJ70/'BIFUbC-heat'!AJ22,1)</f>
        <v>1</v>
      </c>
      <c r="AK22" s="299">
        <f>IF('BIFUbC-heat'!AK22&gt;0,'E-heat'!AK70/'BIFUbC-heat'!AK22,1)</f>
        <v>1</v>
      </c>
      <c r="AL22" s="299">
        <f>IF('BIFUbC-heat'!AL22&gt;0,'E-heat'!AL70/'BIFUbC-heat'!AL22,1)</f>
        <v>1</v>
      </c>
      <c r="AM22" s="299">
        <f>IF('BIFUbC-heat'!AM22&gt;0,'E-heat'!AM70/'BIFUbC-heat'!AM22,1)</f>
        <v>1</v>
      </c>
      <c r="AN22" s="299">
        <f>IF('BIFUbC-heat'!AN22&gt;0,'E-heat'!AN70/'BIFUbC-heat'!AN22,1)</f>
        <v>1</v>
      </c>
      <c r="AO22" s="299">
        <f>IF('BIFUbC-heat'!AO22&gt;0,'E-heat'!AO70/'BIFUbC-heat'!AO22,1)</f>
        <v>1</v>
      </c>
      <c r="AP22" s="299">
        <f>IF('BIFUbC-heat'!AP22&gt;0,'E-heat'!AP70/'BIFUbC-heat'!AP22,1)</f>
        <v>1</v>
      </c>
      <c r="AQ22" s="299">
        <f>IF('BIFUbC-heat'!AQ22&gt;0,'E-heat'!AQ70/'BIFUbC-heat'!AQ22,1)</f>
        <v>1</v>
      </c>
    </row>
    <row r="23" spans="1:43" x14ac:dyDescent="0.2">
      <c r="A23" s="299" t="s">
        <v>110</v>
      </c>
      <c r="B23" s="299">
        <f>IF('BIFUbC-heat'!B23&gt;0,'E-heat'!B71/'BIFUbC-heat'!B23,1)</f>
        <v>1</v>
      </c>
      <c r="C23" s="299">
        <f>IF('BIFUbC-heat'!C23&gt;0,'E-heat'!C71/'BIFUbC-heat'!C23,1)</f>
        <v>1</v>
      </c>
      <c r="D23" s="299">
        <f>IF('BIFUbC-heat'!D23&gt;0,'E-heat'!D71/'BIFUbC-heat'!D23,1)</f>
        <v>1</v>
      </c>
      <c r="E23" s="299">
        <f>IF('BIFUbC-heat'!E23&gt;0,'E-heat'!E71/'BIFUbC-heat'!E23,1)</f>
        <v>1</v>
      </c>
      <c r="F23" s="299">
        <f>IF('BIFUbC-heat'!F23&gt;0,'E-heat'!F71/'BIFUbC-heat'!F23,1)</f>
        <v>1</v>
      </c>
      <c r="G23" s="299">
        <f>IF('BIFUbC-heat'!G23&gt;0,'E-heat'!G71/'BIFUbC-heat'!G23,1)</f>
        <v>1</v>
      </c>
      <c r="H23" s="299">
        <f>IF('BIFUbC-heat'!H23&gt;0,'E-heat'!H71/'BIFUbC-heat'!H23,1)</f>
        <v>1</v>
      </c>
      <c r="I23" s="299">
        <f>IF('BIFUbC-heat'!I23&gt;0,'E-heat'!I71/'BIFUbC-heat'!I23,1)</f>
        <v>1</v>
      </c>
      <c r="J23" s="299">
        <f>IF('BIFUbC-heat'!J23&gt;0,'E-heat'!J71/'BIFUbC-heat'!J23,1)</f>
        <v>1</v>
      </c>
      <c r="K23" s="299">
        <f>IF('BIFUbC-heat'!K23&gt;0,'E-heat'!K71/'BIFUbC-heat'!K23,1)</f>
        <v>1</v>
      </c>
      <c r="L23" s="299">
        <f>IF('BIFUbC-heat'!L23&gt;0,'E-heat'!L71/'BIFUbC-heat'!L23,1)</f>
        <v>1</v>
      </c>
      <c r="M23" s="299">
        <f>IF('BIFUbC-heat'!M23&gt;0,'E-heat'!M71/'BIFUbC-heat'!M23,1)</f>
        <v>1</v>
      </c>
      <c r="N23" s="299">
        <f>IF('BIFUbC-heat'!N23&gt;0,'E-heat'!N71/'BIFUbC-heat'!N23,1)</f>
        <v>1</v>
      </c>
      <c r="O23" s="299">
        <f>IF('BIFUbC-heat'!O23&gt;0,'E-heat'!O71/'BIFUbC-heat'!O23,1)</f>
        <v>1</v>
      </c>
      <c r="P23" s="299">
        <f>IF('BIFUbC-heat'!P23&gt;0,'E-heat'!P71/'BIFUbC-heat'!P23,1)</f>
        <v>1</v>
      </c>
      <c r="Q23" s="299">
        <f>IF('BIFUbC-heat'!Q23&gt;0,'E-heat'!Q71/'BIFUbC-heat'!Q23,1)</f>
        <v>1</v>
      </c>
      <c r="R23" s="299">
        <f>IF('BIFUbC-heat'!R23&gt;0,'E-heat'!R71/'BIFUbC-heat'!R23,1)</f>
        <v>1</v>
      </c>
      <c r="S23" s="299">
        <f>IF('BIFUbC-heat'!S23&gt;0,'E-heat'!S71/'BIFUbC-heat'!S23,1)</f>
        <v>1</v>
      </c>
      <c r="T23" s="299">
        <f>IF('BIFUbC-heat'!T23&gt;0,'E-heat'!T71/'BIFUbC-heat'!T23,1)</f>
        <v>1</v>
      </c>
      <c r="U23" s="299">
        <f>IF('BIFUbC-heat'!U23&gt;0,'E-heat'!U71/'BIFUbC-heat'!U23,1)</f>
        <v>1</v>
      </c>
      <c r="V23" s="299">
        <f>IF('BIFUbC-heat'!V23&gt;0,'E-heat'!V71/'BIFUbC-heat'!V23,1)</f>
        <v>1</v>
      </c>
      <c r="W23" s="299">
        <f>IF('BIFUbC-heat'!W23&gt;0,'E-heat'!W71/'BIFUbC-heat'!W23,1)</f>
        <v>1</v>
      </c>
      <c r="X23" s="299">
        <f>IF('BIFUbC-heat'!X23&gt;0,'E-heat'!X71/'BIFUbC-heat'!X23,1)</f>
        <v>1</v>
      </c>
      <c r="Y23" s="299">
        <f>IF('BIFUbC-heat'!Y23&gt;0,'E-heat'!Y71/'BIFUbC-heat'!Y23,1)</f>
        <v>1</v>
      </c>
      <c r="Z23" s="299">
        <f>IF('BIFUbC-heat'!Z23&gt;0,'E-heat'!Z71/'BIFUbC-heat'!Z23,1)</f>
        <v>1</v>
      </c>
      <c r="AA23" s="299">
        <f>IF('BIFUbC-heat'!AA23&gt;0,'E-heat'!AA71/'BIFUbC-heat'!AA23,1)</f>
        <v>1</v>
      </c>
      <c r="AB23" s="299">
        <f>IF('BIFUbC-heat'!AB23&gt;0,'E-heat'!AB71/'BIFUbC-heat'!AB23,1)</f>
        <v>1</v>
      </c>
      <c r="AC23" s="299">
        <f>IF('BIFUbC-heat'!AC23&gt;0,'E-heat'!AC71/'BIFUbC-heat'!AC23,1)</f>
        <v>1</v>
      </c>
      <c r="AD23" s="299">
        <f>IF('BIFUbC-heat'!AD23&gt;0,'E-heat'!AD71/'BIFUbC-heat'!AD23,1)</f>
        <v>1</v>
      </c>
      <c r="AE23" s="299">
        <f>IF('BIFUbC-heat'!AE23&gt;0,'E-heat'!AE71/'BIFUbC-heat'!AE23,1)</f>
        <v>1</v>
      </c>
      <c r="AF23" s="299">
        <f>IF('BIFUbC-heat'!AF23&gt;0,'E-heat'!AF71/'BIFUbC-heat'!AF23,1)</f>
        <v>1</v>
      </c>
      <c r="AG23" s="299">
        <f>IF('BIFUbC-heat'!AG23&gt;0,'E-heat'!AG71/'BIFUbC-heat'!AG23,1)</f>
        <v>1</v>
      </c>
      <c r="AH23" s="299">
        <f>IF('BIFUbC-heat'!AH23&gt;0,'E-heat'!AH71/'BIFUbC-heat'!AH23,1)</f>
        <v>1</v>
      </c>
      <c r="AI23" s="299">
        <f>IF('BIFUbC-heat'!AI23&gt;0,'E-heat'!AI71/'BIFUbC-heat'!AI23,1)</f>
        <v>1</v>
      </c>
      <c r="AJ23" s="299">
        <f>IF('BIFUbC-heat'!AJ23&gt;0,'E-heat'!AJ71/'BIFUbC-heat'!AJ23,1)</f>
        <v>1</v>
      </c>
      <c r="AK23" s="299">
        <f>IF('BIFUbC-heat'!AK23&gt;0,'E-heat'!AK71/'BIFUbC-heat'!AK23,1)</f>
        <v>1</v>
      </c>
      <c r="AL23" s="299">
        <f>IF('BIFUbC-heat'!AL23&gt;0,'E-heat'!AL71/'BIFUbC-heat'!AL23,1)</f>
        <v>1</v>
      </c>
      <c r="AM23" s="299">
        <f>IF('BIFUbC-heat'!AM23&gt;0,'E-heat'!AM71/'BIFUbC-heat'!AM23,1)</f>
        <v>1</v>
      </c>
      <c r="AN23" s="299">
        <f>IF('BIFUbC-heat'!AN23&gt;0,'E-heat'!AN71/'BIFUbC-heat'!AN23,1)</f>
        <v>1</v>
      </c>
      <c r="AO23" s="299">
        <f>IF('BIFUbC-heat'!AO23&gt;0,'E-heat'!AO71/'BIFUbC-heat'!AO23,1)</f>
        <v>1</v>
      </c>
      <c r="AP23" s="299">
        <f>IF('BIFUbC-heat'!AP23&gt;0,'E-heat'!AP71/'BIFUbC-heat'!AP23,1)</f>
        <v>1</v>
      </c>
      <c r="AQ23" s="299">
        <f>IF('BIFUbC-heat'!AQ23&gt;0,'E-heat'!AQ71/'BIFUbC-heat'!AQ23,1)</f>
        <v>1</v>
      </c>
    </row>
    <row r="24" spans="1:43" x14ac:dyDescent="0.2">
      <c r="A24" s="299" t="s">
        <v>111</v>
      </c>
      <c r="B24" s="299">
        <f>IF('BIFUbC-heat'!B24&gt;0,'E-heat'!B72/'BIFUbC-heat'!B24,1)</f>
        <v>1</v>
      </c>
      <c r="C24" s="299">
        <f>IF('BIFUbC-heat'!C24&gt;0,'E-heat'!C72/'BIFUbC-heat'!C24,1)</f>
        <v>1</v>
      </c>
      <c r="D24" s="299">
        <f>IF('BIFUbC-heat'!D24&gt;0,'E-heat'!D72/'BIFUbC-heat'!D24,1)</f>
        <v>1</v>
      </c>
      <c r="E24" s="299">
        <f>IF('BIFUbC-heat'!E24&gt;0,'E-heat'!E72/'BIFUbC-heat'!E24,1)</f>
        <v>1</v>
      </c>
      <c r="F24" s="299">
        <f>IF('BIFUbC-heat'!F24&gt;0,'E-heat'!F72/'BIFUbC-heat'!F24,1)</f>
        <v>1</v>
      </c>
      <c r="G24" s="299">
        <f>IF('BIFUbC-heat'!G24&gt;0,'E-heat'!G72/'BIFUbC-heat'!G24,1)</f>
        <v>1</v>
      </c>
      <c r="H24" s="299">
        <f>IF('BIFUbC-heat'!H24&gt;0,'E-heat'!H72/'BIFUbC-heat'!H24,1)</f>
        <v>1</v>
      </c>
      <c r="I24" s="299">
        <f>IF('BIFUbC-heat'!I24&gt;0,'E-heat'!I72/'BIFUbC-heat'!I24,1)</f>
        <v>1</v>
      </c>
      <c r="J24" s="299">
        <f>IF('BIFUbC-heat'!J24&gt;0,'E-heat'!J72/'BIFUbC-heat'!J24,1)</f>
        <v>1</v>
      </c>
      <c r="K24" s="299">
        <f>IF('BIFUbC-heat'!K24&gt;0,'E-heat'!K72/'BIFUbC-heat'!K24,1)</f>
        <v>1</v>
      </c>
      <c r="L24" s="299">
        <f>IF('BIFUbC-heat'!L24&gt;0,'E-heat'!L72/'BIFUbC-heat'!L24,1)</f>
        <v>1</v>
      </c>
      <c r="M24" s="299">
        <f>IF('BIFUbC-heat'!M24&gt;0,'E-heat'!M72/'BIFUbC-heat'!M24,1)</f>
        <v>1</v>
      </c>
      <c r="N24" s="299">
        <f>IF('BIFUbC-heat'!N24&gt;0,'E-heat'!N72/'BIFUbC-heat'!N24,1)</f>
        <v>1</v>
      </c>
      <c r="O24" s="299">
        <f>IF('BIFUbC-heat'!O24&gt;0,'E-heat'!O72/'BIFUbC-heat'!O24,1)</f>
        <v>1</v>
      </c>
      <c r="P24" s="299">
        <f>IF('BIFUbC-heat'!P24&gt;0,'E-heat'!P72/'BIFUbC-heat'!P24,1)</f>
        <v>1</v>
      </c>
      <c r="Q24" s="299">
        <f>IF('BIFUbC-heat'!Q24&gt;0,'E-heat'!Q72/'BIFUbC-heat'!Q24,1)</f>
        <v>1</v>
      </c>
      <c r="R24" s="299">
        <f>IF('BIFUbC-heat'!R24&gt;0,'E-heat'!R72/'BIFUbC-heat'!R24,1)</f>
        <v>1</v>
      </c>
      <c r="S24" s="299">
        <f>IF('BIFUbC-heat'!S24&gt;0,'E-heat'!S72/'BIFUbC-heat'!S24,1)</f>
        <v>1</v>
      </c>
      <c r="T24" s="299">
        <f>IF('BIFUbC-heat'!T24&gt;0,'E-heat'!T72/'BIFUbC-heat'!T24,1)</f>
        <v>1</v>
      </c>
      <c r="U24" s="299">
        <f>IF('BIFUbC-heat'!U24&gt;0,'E-heat'!U72/'BIFUbC-heat'!U24,1)</f>
        <v>1</v>
      </c>
      <c r="V24" s="299">
        <f>IF('BIFUbC-heat'!V24&gt;0,'E-heat'!V72/'BIFUbC-heat'!V24,1)</f>
        <v>1</v>
      </c>
      <c r="W24" s="299">
        <f>IF('BIFUbC-heat'!W24&gt;0,'E-heat'!W72/'BIFUbC-heat'!W24,1)</f>
        <v>1</v>
      </c>
      <c r="X24" s="299">
        <f>IF('BIFUbC-heat'!X24&gt;0,'E-heat'!X72/'BIFUbC-heat'!X24,1)</f>
        <v>1</v>
      </c>
      <c r="Y24" s="299">
        <f>IF('BIFUbC-heat'!Y24&gt;0,'E-heat'!Y72/'BIFUbC-heat'!Y24,1)</f>
        <v>1</v>
      </c>
      <c r="Z24" s="299">
        <f>IF('BIFUbC-heat'!Z24&gt;0,'E-heat'!Z72/'BIFUbC-heat'!Z24,1)</f>
        <v>1</v>
      </c>
      <c r="AA24" s="299">
        <f>IF('BIFUbC-heat'!AA24&gt;0,'E-heat'!AA72/'BIFUbC-heat'!AA24,1)</f>
        <v>1</v>
      </c>
      <c r="AB24" s="299">
        <f>IF('BIFUbC-heat'!AB24&gt;0,'E-heat'!AB72/'BIFUbC-heat'!AB24,1)</f>
        <v>1</v>
      </c>
      <c r="AC24" s="299">
        <f>IF('BIFUbC-heat'!AC24&gt;0,'E-heat'!AC72/'BIFUbC-heat'!AC24,1)</f>
        <v>1</v>
      </c>
      <c r="AD24" s="299">
        <f>IF('BIFUbC-heat'!AD24&gt;0,'E-heat'!AD72/'BIFUbC-heat'!AD24,1)</f>
        <v>1</v>
      </c>
      <c r="AE24" s="299">
        <f>IF('BIFUbC-heat'!AE24&gt;0,'E-heat'!AE72/'BIFUbC-heat'!AE24,1)</f>
        <v>1</v>
      </c>
      <c r="AF24" s="299">
        <f>IF('BIFUbC-heat'!AF24&gt;0,'E-heat'!AF72/'BIFUbC-heat'!AF24,1)</f>
        <v>1</v>
      </c>
      <c r="AG24" s="299">
        <f>IF('BIFUbC-heat'!AG24&gt;0,'E-heat'!AG72/'BIFUbC-heat'!AG24,1)</f>
        <v>1</v>
      </c>
      <c r="AH24" s="299">
        <f>IF('BIFUbC-heat'!AH24&gt;0,'E-heat'!AH72/'BIFUbC-heat'!AH24,1)</f>
        <v>1</v>
      </c>
      <c r="AI24" s="299">
        <f>IF('BIFUbC-heat'!AI24&gt;0,'E-heat'!AI72/'BIFUbC-heat'!AI24,1)</f>
        <v>1</v>
      </c>
      <c r="AJ24" s="299">
        <f>IF('BIFUbC-heat'!AJ24&gt;0,'E-heat'!AJ72/'BIFUbC-heat'!AJ24,1)</f>
        <v>1</v>
      </c>
      <c r="AK24" s="299">
        <f>IF('BIFUbC-heat'!AK24&gt;0,'E-heat'!AK72/'BIFUbC-heat'!AK24,1)</f>
        <v>1</v>
      </c>
      <c r="AL24" s="299">
        <f>IF('BIFUbC-heat'!AL24&gt;0,'E-heat'!AL72/'BIFUbC-heat'!AL24,1)</f>
        <v>1</v>
      </c>
      <c r="AM24" s="299">
        <f>IF('BIFUbC-heat'!AM24&gt;0,'E-heat'!AM72/'BIFUbC-heat'!AM24,1)</f>
        <v>1</v>
      </c>
      <c r="AN24" s="299">
        <f>IF('BIFUbC-heat'!AN24&gt;0,'E-heat'!AN72/'BIFUbC-heat'!AN24,1)</f>
        <v>1</v>
      </c>
      <c r="AO24" s="299">
        <f>IF('BIFUbC-heat'!AO24&gt;0,'E-heat'!AO72/'BIFUbC-heat'!AO24,1)</f>
        <v>1</v>
      </c>
      <c r="AP24" s="299">
        <f>IF('BIFUbC-heat'!AP24&gt;0,'E-heat'!AP72/'BIFUbC-heat'!AP24,1)</f>
        <v>1</v>
      </c>
      <c r="AQ24" s="299">
        <f>IF('BIFUbC-heat'!AQ24&gt;0,'E-heat'!AQ72/'BIFUbC-heat'!AQ24,1)</f>
        <v>1</v>
      </c>
    </row>
    <row r="25" spans="1:43" x14ac:dyDescent="0.2">
      <c r="A25" s="299" t="s">
        <v>112</v>
      </c>
      <c r="B25" s="299">
        <f>IF('BIFUbC-heat'!B25&gt;0,'E-heat'!B73/'BIFUbC-heat'!B25,1)</f>
        <v>1</v>
      </c>
      <c r="C25" s="299">
        <f>IF('BIFUbC-heat'!C25&gt;0,'E-heat'!C73/'BIFUbC-heat'!C25,1)</f>
        <v>1</v>
      </c>
      <c r="D25" s="299">
        <f>IF('BIFUbC-heat'!D25&gt;0,'E-heat'!D73/'BIFUbC-heat'!D25,1)</f>
        <v>1</v>
      </c>
      <c r="E25" s="299">
        <f>IF('BIFUbC-heat'!E25&gt;0,'E-heat'!E73/'BIFUbC-heat'!E25,1)</f>
        <v>1</v>
      </c>
      <c r="F25" s="299">
        <f>IF('BIFUbC-heat'!F25&gt;0,'E-heat'!F73/'BIFUbC-heat'!F25,1)</f>
        <v>1</v>
      </c>
      <c r="G25" s="299">
        <f>IF('BIFUbC-heat'!G25&gt;0,'E-heat'!G73/'BIFUbC-heat'!G25,1)</f>
        <v>1</v>
      </c>
      <c r="H25" s="299">
        <f>IF('BIFUbC-heat'!H25&gt;0,'E-heat'!H73/'BIFUbC-heat'!H25,1)</f>
        <v>1</v>
      </c>
      <c r="I25" s="299">
        <f>IF('BIFUbC-heat'!I25&gt;0,'E-heat'!I73/'BIFUbC-heat'!I25,1)</f>
        <v>1</v>
      </c>
      <c r="J25" s="299">
        <f>IF('BIFUbC-heat'!J25&gt;0,'E-heat'!J73/'BIFUbC-heat'!J25,1)</f>
        <v>1</v>
      </c>
      <c r="K25" s="299">
        <f>IF('BIFUbC-heat'!K25&gt;0,'E-heat'!K73/'BIFUbC-heat'!K25,1)</f>
        <v>1</v>
      </c>
      <c r="L25" s="299">
        <f>IF('BIFUbC-heat'!L25&gt;0,'E-heat'!L73/'BIFUbC-heat'!L25,1)</f>
        <v>1</v>
      </c>
      <c r="M25" s="299">
        <f>IF('BIFUbC-heat'!M25&gt;0,'E-heat'!M73/'BIFUbC-heat'!M25,1)</f>
        <v>1</v>
      </c>
      <c r="N25" s="299">
        <f>IF('BIFUbC-heat'!N25&gt;0,'E-heat'!N73/'BIFUbC-heat'!N25,1)</f>
        <v>1</v>
      </c>
      <c r="O25" s="299">
        <f>IF('BIFUbC-heat'!O25&gt;0,'E-heat'!O73/'BIFUbC-heat'!O25,1)</f>
        <v>1</v>
      </c>
      <c r="P25" s="299">
        <f>IF('BIFUbC-heat'!P25&gt;0,'E-heat'!P73/'BIFUbC-heat'!P25,1)</f>
        <v>1</v>
      </c>
      <c r="Q25" s="299">
        <f>IF('BIFUbC-heat'!Q25&gt;0,'E-heat'!Q73/'BIFUbC-heat'!Q25,1)</f>
        <v>1</v>
      </c>
      <c r="R25" s="299">
        <f>IF('BIFUbC-heat'!R25&gt;0,'E-heat'!R73/'BIFUbC-heat'!R25,1)</f>
        <v>1</v>
      </c>
      <c r="S25" s="299">
        <f>IF('BIFUbC-heat'!S25&gt;0,'E-heat'!S73/'BIFUbC-heat'!S25,1)</f>
        <v>1</v>
      </c>
      <c r="T25" s="299">
        <f>IF('BIFUbC-heat'!T25&gt;0,'E-heat'!T73/'BIFUbC-heat'!T25,1)</f>
        <v>1</v>
      </c>
      <c r="U25" s="299">
        <f>IF('BIFUbC-heat'!U25&gt;0,'E-heat'!U73/'BIFUbC-heat'!U25,1)</f>
        <v>1</v>
      </c>
      <c r="V25" s="299">
        <f>IF('BIFUbC-heat'!V25&gt;0,'E-heat'!V73/'BIFUbC-heat'!V25,1)</f>
        <v>1</v>
      </c>
      <c r="W25" s="299">
        <f>IF('BIFUbC-heat'!W25&gt;0,'E-heat'!W73/'BIFUbC-heat'!W25,1)</f>
        <v>1</v>
      </c>
      <c r="X25" s="299">
        <f>IF('BIFUbC-heat'!X25&gt;0,'E-heat'!X73/'BIFUbC-heat'!X25,1)</f>
        <v>1</v>
      </c>
      <c r="Y25" s="299">
        <f>IF('BIFUbC-heat'!Y25&gt;0,'E-heat'!Y73/'BIFUbC-heat'!Y25,1)</f>
        <v>1</v>
      </c>
      <c r="Z25" s="299">
        <f>IF('BIFUbC-heat'!Z25&gt;0,'E-heat'!Z73/'BIFUbC-heat'!Z25,1)</f>
        <v>1</v>
      </c>
      <c r="AA25" s="299">
        <f>IF('BIFUbC-heat'!AA25&gt;0,'E-heat'!AA73/'BIFUbC-heat'!AA25,1)</f>
        <v>1</v>
      </c>
      <c r="AB25" s="299">
        <f>IF('BIFUbC-heat'!AB25&gt;0,'E-heat'!AB73/'BIFUbC-heat'!AB25,1)</f>
        <v>1</v>
      </c>
      <c r="AC25" s="299">
        <f>IF('BIFUbC-heat'!AC25&gt;0,'E-heat'!AC73/'BIFUbC-heat'!AC25,1)</f>
        <v>1</v>
      </c>
      <c r="AD25" s="299">
        <f>IF('BIFUbC-heat'!AD25&gt;0,'E-heat'!AD73/'BIFUbC-heat'!AD25,1)</f>
        <v>1</v>
      </c>
      <c r="AE25" s="299">
        <f>IF('BIFUbC-heat'!AE25&gt;0,'E-heat'!AE73/'BIFUbC-heat'!AE25,1)</f>
        <v>1</v>
      </c>
      <c r="AF25" s="299">
        <f>IF('BIFUbC-heat'!AF25&gt;0,'E-heat'!AF73/'BIFUbC-heat'!AF25,1)</f>
        <v>1</v>
      </c>
      <c r="AG25" s="299">
        <f>IF('BIFUbC-heat'!AG25&gt;0,'E-heat'!AG73/'BIFUbC-heat'!AG25,1)</f>
        <v>1</v>
      </c>
      <c r="AH25" s="299">
        <f>IF('BIFUbC-heat'!AH25&gt;0,'E-heat'!AH73/'BIFUbC-heat'!AH25,1)</f>
        <v>1</v>
      </c>
      <c r="AI25" s="299">
        <f>IF('BIFUbC-heat'!AI25&gt;0,'E-heat'!AI73/'BIFUbC-heat'!AI25,1)</f>
        <v>1</v>
      </c>
      <c r="AJ25" s="299">
        <f>IF('BIFUbC-heat'!AJ25&gt;0,'E-heat'!AJ73/'BIFUbC-heat'!AJ25,1)</f>
        <v>1</v>
      </c>
      <c r="AK25" s="299">
        <f>IF('BIFUbC-heat'!AK25&gt;0,'E-heat'!AK73/'BIFUbC-heat'!AK25,1)</f>
        <v>1</v>
      </c>
      <c r="AL25" s="299">
        <f>IF('BIFUbC-heat'!AL25&gt;0,'E-heat'!AL73/'BIFUbC-heat'!AL25,1)</f>
        <v>1</v>
      </c>
      <c r="AM25" s="299">
        <f>IF('BIFUbC-heat'!AM25&gt;0,'E-heat'!AM73/'BIFUbC-heat'!AM25,1)</f>
        <v>1</v>
      </c>
      <c r="AN25" s="299">
        <f>IF('BIFUbC-heat'!AN25&gt;0,'E-heat'!AN73/'BIFUbC-heat'!AN25,1)</f>
        <v>1</v>
      </c>
      <c r="AO25" s="299">
        <f>IF('BIFUbC-heat'!AO25&gt;0,'E-heat'!AO73/'BIFUbC-heat'!AO25,1)</f>
        <v>1</v>
      </c>
      <c r="AP25" s="299">
        <f>IF('BIFUbC-heat'!AP25&gt;0,'E-heat'!AP73/'BIFUbC-heat'!AP25,1)</f>
        <v>1</v>
      </c>
      <c r="AQ25" s="299">
        <f>IF('BIFUbC-heat'!AQ25&gt;0,'E-heat'!AQ73/'BIFUbC-heat'!AQ25,1)</f>
        <v>1</v>
      </c>
    </row>
    <row r="26" spans="1:43" x14ac:dyDescent="0.2">
      <c r="A26" s="299" t="s">
        <v>113</v>
      </c>
      <c r="B26" s="299">
        <f>IF('BIFUbC-heat'!B26&gt;0,'E-heat'!B74/'BIFUbC-heat'!B26,1)</f>
        <v>1</v>
      </c>
      <c r="C26" s="299">
        <f>IF('BIFUbC-heat'!C26&gt;0,'E-heat'!C74/'BIFUbC-heat'!C26,1)</f>
        <v>1</v>
      </c>
      <c r="D26" s="299">
        <f>IF('BIFUbC-heat'!D26&gt;0,'E-heat'!D74/'BIFUbC-heat'!D26,1)</f>
        <v>1</v>
      </c>
      <c r="E26" s="299">
        <f>IF('BIFUbC-heat'!E26&gt;0,'E-heat'!E74/'BIFUbC-heat'!E26,1)</f>
        <v>1</v>
      </c>
      <c r="F26" s="299">
        <f>IF('BIFUbC-heat'!F26&gt;0,'E-heat'!F74/'BIFUbC-heat'!F26,1)</f>
        <v>1</v>
      </c>
      <c r="G26" s="299">
        <f>IF('BIFUbC-heat'!G26&gt;0,'E-heat'!G74/'BIFUbC-heat'!G26,1)</f>
        <v>1</v>
      </c>
      <c r="H26" s="299">
        <f>IF('BIFUbC-heat'!H26&gt;0,'E-heat'!H74/'BIFUbC-heat'!H26,1)</f>
        <v>1</v>
      </c>
      <c r="I26" s="299">
        <f>IF('BIFUbC-heat'!I26&gt;0,'E-heat'!I74/'BIFUbC-heat'!I26,1)</f>
        <v>1</v>
      </c>
      <c r="J26" s="299">
        <f>IF('BIFUbC-heat'!J26&gt;0,'E-heat'!J74/'BIFUbC-heat'!J26,1)</f>
        <v>1</v>
      </c>
      <c r="K26" s="299">
        <f>IF('BIFUbC-heat'!K26&gt;0,'E-heat'!K74/'BIFUbC-heat'!K26,1)</f>
        <v>1</v>
      </c>
      <c r="L26" s="299">
        <f>IF('BIFUbC-heat'!L26&gt;0,'E-heat'!L74/'BIFUbC-heat'!L26,1)</f>
        <v>1</v>
      </c>
      <c r="M26" s="299">
        <f>IF('BIFUbC-heat'!M26&gt;0,'E-heat'!M74/'BIFUbC-heat'!M26,1)</f>
        <v>1</v>
      </c>
      <c r="N26" s="299">
        <f>IF('BIFUbC-heat'!N26&gt;0,'E-heat'!N74/'BIFUbC-heat'!N26,1)</f>
        <v>1</v>
      </c>
      <c r="O26" s="299">
        <f>IF('BIFUbC-heat'!O26&gt;0,'E-heat'!O74/'BIFUbC-heat'!O26,1)</f>
        <v>1</v>
      </c>
      <c r="P26" s="299">
        <f>IF('BIFUbC-heat'!P26&gt;0,'E-heat'!P74/'BIFUbC-heat'!P26,1)</f>
        <v>1</v>
      </c>
      <c r="Q26" s="299">
        <f>IF('BIFUbC-heat'!Q26&gt;0,'E-heat'!Q74/'BIFUbC-heat'!Q26,1)</f>
        <v>1</v>
      </c>
      <c r="R26" s="299">
        <f>IF('BIFUbC-heat'!R26&gt;0,'E-heat'!R74/'BIFUbC-heat'!R26,1)</f>
        <v>1</v>
      </c>
      <c r="S26" s="299">
        <f>IF('BIFUbC-heat'!S26&gt;0,'E-heat'!S74/'BIFUbC-heat'!S26,1)</f>
        <v>1</v>
      </c>
      <c r="T26" s="299">
        <f>IF('BIFUbC-heat'!T26&gt;0,'E-heat'!T74/'BIFUbC-heat'!T26,1)</f>
        <v>1</v>
      </c>
      <c r="U26" s="299">
        <f>IF('BIFUbC-heat'!U26&gt;0,'E-heat'!U74/'BIFUbC-heat'!U26,1)</f>
        <v>1</v>
      </c>
      <c r="V26" s="299">
        <f>IF('BIFUbC-heat'!V26&gt;0,'E-heat'!V74/'BIFUbC-heat'!V26,1)</f>
        <v>1</v>
      </c>
      <c r="W26" s="299">
        <f>IF('BIFUbC-heat'!W26&gt;0,'E-heat'!W74/'BIFUbC-heat'!W26,1)</f>
        <v>1</v>
      </c>
      <c r="X26" s="299">
        <f>IF('BIFUbC-heat'!X26&gt;0,'E-heat'!X74/'BIFUbC-heat'!X26,1)</f>
        <v>1</v>
      </c>
      <c r="Y26" s="299">
        <f>IF('BIFUbC-heat'!Y26&gt;0,'E-heat'!Y74/'BIFUbC-heat'!Y26,1)</f>
        <v>1</v>
      </c>
      <c r="Z26" s="299">
        <f>IF('BIFUbC-heat'!Z26&gt;0,'E-heat'!Z74/'BIFUbC-heat'!Z26,1)</f>
        <v>1</v>
      </c>
      <c r="AA26" s="299">
        <f>IF('BIFUbC-heat'!AA26&gt;0,'E-heat'!AA74/'BIFUbC-heat'!AA26,1)</f>
        <v>1</v>
      </c>
      <c r="AB26" s="299">
        <f>IF('BIFUbC-heat'!AB26&gt;0,'E-heat'!AB74/'BIFUbC-heat'!AB26,1)</f>
        <v>1</v>
      </c>
      <c r="AC26" s="299">
        <f>IF('BIFUbC-heat'!AC26&gt;0,'E-heat'!AC74/'BIFUbC-heat'!AC26,1)</f>
        <v>1</v>
      </c>
      <c r="AD26" s="299">
        <f>IF('BIFUbC-heat'!AD26&gt;0,'E-heat'!AD74/'BIFUbC-heat'!AD26,1)</f>
        <v>1</v>
      </c>
      <c r="AE26" s="299">
        <f>IF('BIFUbC-heat'!AE26&gt;0,'E-heat'!AE74/'BIFUbC-heat'!AE26,1)</f>
        <v>1</v>
      </c>
      <c r="AF26" s="299">
        <f>IF('BIFUbC-heat'!AF26&gt;0,'E-heat'!AF74/'BIFUbC-heat'!AF26,1)</f>
        <v>1</v>
      </c>
      <c r="AG26" s="299">
        <f>IF('BIFUbC-heat'!AG26&gt;0,'E-heat'!AG74/'BIFUbC-heat'!AG26,1)</f>
        <v>1</v>
      </c>
      <c r="AH26" s="299">
        <f>IF('BIFUbC-heat'!AH26&gt;0,'E-heat'!AH74/'BIFUbC-heat'!AH26,1)</f>
        <v>1</v>
      </c>
      <c r="AI26" s="299">
        <f>IF('BIFUbC-heat'!AI26&gt;0,'E-heat'!AI74/'BIFUbC-heat'!AI26,1)</f>
        <v>1</v>
      </c>
      <c r="AJ26" s="299">
        <f>IF('BIFUbC-heat'!AJ26&gt;0,'E-heat'!AJ74/'BIFUbC-heat'!AJ26,1)</f>
        <v>1</v>
      </c>
      <c r="AK26" s="299">
        <f>IF('BIFUbC-heat'!AK26&gt;0,'E-heat'!AK74/'BIFUbC-heat'!AK26,1)</f>
        <v>1</v>
      </c>
      <c r="AL26" s="299">
        <f>IF('BIFUbC-heat'!AL26&gt;0,'E-heat'!AL74/'BIFUbC-heat'!AL26,1)</f>
        <v>1</v>
      </c>
      <c r="AM26" s="299">
        <f>IF('BIFUbC-heat'!AM26&gt;0,'E-heat'!AM74/'BIFUbC-heat'!AM26,1)</f>
        <v>1</v>
      </c>
      <c r="AN26" s="299">
        <f>IF('BIFUbC-heat'!AN26&gt;0,'E-heat'!AN74/'BIFUbC-heat'!AN26,1)</f>
        <v>1</v>
      </c>
      <c r="AO26" s="299">
        <f>IF('BIFUbC-heat'!AO26&gt;0,'E-heat'!AO74/'BIFUbC-heat'!AO26,1)</f>
        <v>1</v>
      </c>
      <c r="AP26" s="299">
        <f>IF('BIFUbC-heat'!AP26&gt;0,'E-heat'!AP74/'BIFUbC-heat'!AP26,1)</f>
        <v>1</v>
      </c>
      <c r="AQ26" s="299">
        <f>IF('BIFUbC-heat'!AQ26&gt;0,'E-heat'!AQ74/'BIFUbC-heat'!AQ26,1)</f>
        <v>1</v>
      </c>
    </row>
  </sheetData>
  <phoneticPr fontId="3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9CF3-B7A7-4682-8FB3-B2E4F6204A9C}">
  <sheetPr codeName="Sheet54"/>
  <dimension ref="A1:AQ26"/>
  <sheetViews>
    <sheetView workbookViewId="0"/>
  </sheetViews>
  <sheetFormatPr defaultColWidth="9" defaultRowHeight="12.75" x14ac:dyDescent="0.2"/>
  <cols>
    <col min="1" max="1" width="26.625" style="299" customWidth="1"/>
    <col min="2" max="16384" width="9" style="299"/>
  </cols>
  <sheetData>
    <row r="1" spans="1:43" x14ac:dyDescent="0.2">
      <c r="A1" s="299" t="s">
        <v>362</v>
      </c>
      <c r="B1" s="299">
        <v>2019</v>
      </c>
      <c r="C1" s="299">
        <v>2020</v>
      </c>
      <c r="D1" s="299">
        <v>2021</v>
      </c>
      <c r="E1" s="299">
        <v>2022</v>
      </c>
      <c r="F1" s="299">
        <v>2023</v>
      </c>
      <c r="G1" s="299">
        <v>2024</v>
      </c>
      <c r="H1" s="299">
        <v>2025</v>
      </c>
      <c r="I1" s="299">
        <v>2026</v>
      </c>
      <c r="J1" s="299">
        <v>2027</v>
      </c>
      <c r="K1" s="299">
        <v>2028</v>
      </c>
      <c r="L1" s="299">
        <v>2029</v>
      </c>
      <c r="M1" s="299">
        <v>2030</v>
      </c>
      <c r="N1" s="299">
        <v>2031</v>
      </c>
      <c r="O1" s="299">
        <v>2032</v>
      </c>
      <c r="P1" s="299">
        <v>2033</v>
      </c>
      <c r="Q1" s="299">
        <v>2034</v>
      </c>
      <c r="R1" s="299">
        <v>2035</v>
      </c>
      <c r="S1" s="299">
        <v>2036</v>
      </c>
      <c r="T1" s="299">
        <v>2037</v>
      </c>
      <c r="U1" s="299">
        <v>2038</v>
      </c>
      <c r="V1" s="299">
        <v>2039</v>
      </c>
      <c r="W1" s="299">
        <v>2040</v>
      </c>
      <c r="X1" s="299">
        <v>2041</v>
      </c>
      <c r="Y1" s="299">
        <v>2042</v>
      </c>
      <c r="Z1" s="299">
        <v>2043</v>
      </c>
      <c r="AA1" s="299">
        <v>2044</v>
      </c>
      <c r="AB1" s="299">
        <v>2045</v>
      </c>
      <c r="AC1" s="299">
        <v>2046</v>
      </c>
      <c r="AD1" s="299">
        <v>2047</v>
      </c>
      <c r="AE1" s="299">
        <v>2048</v>
      </c>
      <c r="AF1" s="299">
        <v>2049</v>
      </c>
      <c r="AG1" s="299">
        <v>2050</v>
      </c>
      <c r="AH1" s="299">
        <v>2051</v>
      </c>
      <c r="AI1" s="299">
        <v>2052</v>
      </c>
      <c r="AJ1" s="299">
        <v>2053</v>
      </c>
      <c r="AK1" s="299">
        <v>2054</v>
      </c>
      <c r="AL1" s="299">
        <v>2055</v>
      </c>
      <c r="AM1" s="299">
        <v>2056</v>
      </c>
      <c r="AN1" s="299">
        <v>2057</v>
      </c>
      <c r="AO1" s="299">
        <v>2058</v>
      </c>
      <c r="AP1" s="299">
        <v>2059</v>
      </c>
      <c r="AQ1" s="299">
        <v>2060</v>
      </c>
    </row>
    <row r="2" spans="1:43" x14ac:dyDescent="0.2">
      <c r="A2" s="299" t="s">
        <v>89</v>
      </c>
      <c r="B2" s="299">
        <f>IF('BIFUbC-biomass'!B2&gt;0,'E-biomass'!B50/'BIFUbC-biomass'!B2,1)</f>
        <v>1</v>
      </c>
      <c r="C2" s="299">
        <f>IF('BIFUbC-biomass'!C2&gt;0,'E-biomass'!C50/'BIFUbC-biomass'!C2,1)</f>
        <v>1</v>
      </c>
      <c r="D2" s="299">
        <f>IF('BIFUbC-biomass'!D2&gt;0,'E-biomass'!D50/'BIFUbC-biomass'!D2,1)</f>
        <v>1</v>
      </c>
      <c r="E2" s="299">
        <f>IF('BIFUbC-biomass'!E2&gt;0,'E-biomass'!E50/'BIFUbC-biomass'!E2,1)</f>
        <v>1</v>
      </c>
      <c r="F2" s="299">
        <f>IF('BIFUbC-biomass'!F2&gt;0,'E-biomass'!F50/'BIFUbC-biomass'!F2,1)</f>
        <v>1</v>
      </c>
      <c r="G2" s="299">
        <f>IF('BIFUbC-biomass'!G2&gt;0,'E-biomass'!G50/'BIFUbC-biomass'!G2,1)</f>
        <v>1</v>
      </c>
      <c r="H2" s="299">
        <f>IF('BIFUbC-biomass'!H2&gt;0,'E-biomass'!H50/'BIFUbC-biomass'!H2,1)</f>
        <v>1</v>
      </c>
      <c r="I2" s="299">
        <f>IF('BIFUbC-biomass'!I2&gt;0,'E-biomass'!I50/'BIFUbC-biomass'!I2,1)</f>
        <v>1</v>
      </c>
      <c r="J2" s="299">
        <f>IF('BIFUbC-biomass'!J2&gt;0,'E-biomass'!J50/'BIFUbC-biomass'!J2,1)</f>
        <v>1</v>
      </c>
      <c r="K2" s="299">
        <f>IF('BIFUbC-biomass'!K2&gt;0,'E-biomass'!K50/'BIFUbC-biomass'!K2,1)</f>
        <v>1</v>
      </c>
      <c r="L2" s="299">
        <f>IF('BIFUbC-biomass'!L2&gt;0,'E-biomass'!L50/'BIFUbC-biomass'!L2,1)</f>
        <v>1</v>
      </c>
      <c r="M2" s="299">
        <f>IF('BIFUbC-biomass'!M2&gt;0,'E-biomass'!M50/'BIFUbC-biomass'!M2,1)</f>
        <v>1</v>
      </c>
      <c r="N2" s="299">
        <f>IF('BIFUbC-biomass'!N2&gt;0,'E-biomass'!N50/'BIFUbC-biomass'!N2,1)</f>
        <v>1</v>
      </c>
      <c r="O2" s="299">
        <f>IF('BIFUbC-biomass'!O2&gt;0,'E-biomass'!O50/'BIFUbC-biomass'!O2,1)</f>
        <v>1</v>
      </c>
      <c r="P2" s="299">
        <f>IF('BIFUbC-biomass'!P2&gt;0,'E-biomass'!P50/'BIFUbC-biomass'!P2,1)</f>
        <v>1</v>
      </c>
      <c r="Q2" s="299">
        <f>IF('BIFUbC-biomass'!Q2&gt;0,'E-biomass'!Q50/'BIFUbC-biomass'!Q2,1)</f>
        <v>1</v>
      </c>
      <c r="R2" s="299">
        <f>IF('BIFUbC-biomass'!R2&gt;0,'E-biomass'!R50/'BIFUbC-biomass'!R2,1)</f>
        <v>1</v>
      </c>
      <c r="S2" s="299">
        <f>IF('BIFUbC-biomass'!S2&gt;0,'E-biomass'!S50/'BIFUbC-biomass'!S2,1)</f>
        <v>1</v>
      </c>
      <c r="T2" s="299">
        <f>IF('BIFUbC-biomass'!T2&gt;0,'E-biomass'!T50/'BIFUbC-biomass'!T2,1)</f>
        <v>1</v>
      </c>
      <c r="U2" s="299">
        <f>IF('BIFUbC-biomass'!U2&gt;0,'E-biomass'!U50/'BIFUbC-biomass'!U2,1)</f>
        <v>1</v>
      </c>
      <c r="V2" s="299">
        <f>IF('BIFUbC-biomass'!V2&gt;0,'E-biomass'!V50/'BIFUbC-biomass'!V2,1)</f>
        <v>1</v>
      </c>
      <c r="W2" s="299">
        <f>IF('BIFUbC-biomass'!W2&gt;0,'E-biomass'!W50/'BIFUbC-biomass'!W2,1)</f>
        <v>1</v>
      </c>
      <c r="X2" s="299">
        <f>IF('BIFUbC-biomass'!X2&gt;0,'E-biomass'!X50/'BIFUbC-biomass'!X2,1)</f>
        <v>1</v>
      </c>
      <c r="Y2" s="299">
        <f>IF('BIFUbC-biomass'!Y2&gt;0,'E-biomass'!Y50/'BIFUbC-biomass'!Y2,1)</f>
        <v>1</v>
      </c>
      <c r="Z2" s="299">
        <f>IF('BIFUbC-biomass'!Z2&gt;0,'E-biomass'!Z50/'BIFUbC-biomass'!Z2,1)</f>
        <v>1</v>
      </c>
      <c r="AA2" s="299">
        <f>IF('BIFUbC-biomass'!AA2&gt;0,'E-biomass'!AA50/'BIFUbC-biomass'!AA2,1)</f>
        <v>1</v>
      </c>
      <c r="AB2" s="299">
        <f>IF('BIFUbC-biomass'!AB2&gt;0,'E-biomass'!AB50/'BIFUbC-biomass'!AB2,1)</f>
        <v>1</v>
      </c>
      <c r="AC2" s="299">
        <f>IF('BIFUbC-biomass'!AC2&gt;0,'E-biomass'!AC50/'BIFUbC-biomass'!AC2,1)</f>
        <v>1</v>
      </c>
      <c r="AD2" s="299">
        <f>IF('BIFUbC-biomass'!AD2&gt;0,'E-biomass'!AD50/'BIFUbC-biomass'!AD2,1)</f>
        <v>1</v>
      </c>
      <c r="AE2" s="299">
        <f>IF('BIFUbC-biomass'!AE2&gt;0,'E-biomass'!AE50/'BIFUbC-biomass'!AE2,1)</f>
        <v>1</v>
      </c>
      <c r="AF2" s="299">
        <f>IF('BIFUbC-biomass'!AF2&gt;0,'E-biomass'!AF50/'BIFUbC-biomass'!AF2,1)</f>
        <v>1</v>
      </c>
      <c r="AG2" s="299">
        <f>IF('BIFUbC-biomass'!AG2&gt;0,'E-biomass'!AG50/'BIFUbC-biomass'!AG2,1)</f>
        <v>1</v>
      </c>
      <c r="AH2" s="299">
        <f>IF('BIFUbC-biomass'!AH2&gt;0,'E-biomass'!AH50/'BIFUbC-biomass'!AH2,1)</f>
        <v>1</v>
      </c>
      <c r="AI2" s="299">
        <f>IF('BIFUbC-biomass'!AI2&gt;0,'E-biomass'!AI50/'BIFUbC-biomass'!AI2,1)</f>
        <v>1</v>
      </c>
      <c r="AJ2" s="299">
        <f>IF('BIFUbC-biomass'!AJ2&gt;0,'E-biomass'!AJ50/'BIFUbC-biomass'!AJ2,1)</f>
        <v>1</v>
      </c>
      <c r="AK2" s="299">
        <f>IF('BIFUbC-biomass'!AK2&gt;0,'E-biomass'!AK50/'BIFUbC-biomass'!AK2,1)</f>
        <v>1</v>
      </c>
      <c r="AL2" s="299">
        <f>IF('BIFUbC-biomass'!AL2&gt;0,'E-biomass'!AL50/'BIFUbC-biomass'!AL2,1)</f>
        <v>1</v>
      </c>
      <c r="AM2" s="299">
        <f>IF('BIFUbC-biomass'!AM2&gt;0,'E-biomass'!AM50/'BIFUbC-biomass'!AM2,1)</f>
        <v>1</v>
      </c>
      <c r="AN2" s="299">
        <f>IF('BIFUbC-biomass'!AN2&gt;0,'E-biomass'!AN50/'BIFUbC-biomass'!AN2,1)</f>
        <v>1</v>
      </c>
      <c r="AO2" s="299">
        <f>IF('BIFUbC-biomass'!AO2&gt;0,'E-biomass'!AO50/'BIFUbC-biomass'!AO2,1)</f>
        <v>1</v>
      </c>
      <c r="AP2" s="299">
        <f>IF('BIFUbC-biomass'!AP2&gt;0,'E-biomass'!AP50/'BIFUbC-biomass'!AP2,1)</f>
        <v>1</v>
      </c>
      <c r="AQ2" s="299">
        <f>IF('BIFUbC-biomass'!AQ2&gt;0,'E-biomass'!AQ50/'BIFUbC-biomass'!AQ2,1)</f>
        <v>1</v>
      </c>
    </row>
    <row r="3" spans="1:43" x14ac:dyDescent="0.2">
      <c r="A3" s="299" t="s">
        <v>90</v>
      </c>
      <c r="B3" s="299">
        <f>IF('BIFUbC-biomass'!B3&gt;0,'E-biomass'!B51/'BIFUbC-biomass'!B3,1)</f>
        <v>1</v>
      </c>
      <c r="C3" s="299">
        <f>IF('BIFUbC-biomass'!C3&gt;0,'E-biomass'!C51/'BIFUbC-biomass'!C3,1)</f>
        <v>1</v>
      </c>
      <c r="D3" s="299">
        <f>IF('BIFUbC-biomass'!D3&gt;0,'E-biomass'!D51/'BIFUbC-biomass'!D3,1)</f>
        <v>1</v>
      </c>
      <c r="E3" s="299">
        <f>IF('BIFUbC-biomass'!E3&gt;0,'E-biomass'!E51/'BIFUbC-biomass'!E3,1)</f>
        <v>1</v>
      </c>
      <c r="F3" s="299">
        <f>IF('BIFUbC-biomass'!F3&gt;0,'E-biomass'!F51/'BIFUbC-biomass'!F3,1)</f>
        <v>1</v>
      </c>
      <c r="G3" s="299">
        <f>IF('BIFUbC-biomass'!G3&gt;0,'E-biomass'!G51/'BIFUbC-biomass'!G3,1)</f>
        <v>1</v>
      </c>
      <c r="H3" s="299">
        <f>IF('BIFUbC-biomass'!H3&gt;0,'E-biomass'!H51/'BIFUbC-biomass'!H3,1)</f>
        <v>1</v>
      </c>
      <c r="I3" s="299">
        <f>IF('BIFUbC-biomass'!I3&gt;0,'E-biomass'!I51/'BIFUbC-biomass'!I3,1)</f>
        <v>1</v>
      </c>
      <c r="J3" s="299">
        <f>IF('BIFUbC-biomass'!J3&gt;0,'E-biomass'!J51/'BIFUbC-biomass'!J3,1)</f>
        <v>1</v>
      </c>
      <c r="K3" s="299">
        <f>IF('BIFUbC-biomass'!K3&gt;0,'E-biomass'!K51/'BIFUbC-biomass'!K3,1)</f>
        <v>1</v>
      </c>
      <c r="L3" s="299">
        <f>IF('BIFUbC-biomass'!L3&gt;0,'E-biomass'!L51/'BIFUbC-biomass'!L3,1)</f>
        <v>1</v>
      </c>
      <c r="M3" s="299">
        <f>IF('BIFUbC-biomass'!M3&gt;0,'E-biomass'!M51/'BIFUbC-biomass'!M3,1)</f>
        <v>1</v>
      </c>
      <c r="N3" s="299">
        <f>IF('BIFUbC-biomass'!N3&gt;0,'E-biomass'!N51/'BIFUbC-biomass'!N3,1)</f>
        <v>1</v>
      </c>
      <c r="O3" s="299">
        <f>IF('BIFUbC-biomass'!O3&gt;0,'E-biomass'!O51/'BIFUbC-biomass'!O3,1)</f>
        <v>1</v>
      </c>
      <c r="P3" s="299">
        <f>IF('BIFUbC-biomass'!P3&gt;0,'E-biomass'!P51/'BIFUbC-biomass'!P3,1)</f>
        <v>1</v>
      </c>
      <c r="Q3" s="299">
        <f>IF('BIFUbC-biomass'!Q3&gt;0,'E-biomass'!Q51/'BIFUbC-biomass'!Q3,1)</f>
        <v>1</v>
      </c>
      <c r="R3" s="299">
        <f>IF('BIFUbC-biomass'!R3&gt;0,'E-biomass'!R51/'BIFUbC-biomass'!R3,1)</f>
        <v>1</v>
      </c>
      <c r="S3" s="299">
        <f>IF('BIFUbC-biomass'!S3&gt;0,'E-biomass'!S51/'BIFUbC-biomass'!S3,1)</f>
        <v>1</v>
      </c>
      <c r="T3" s="299">
        <f>IF('BIFUbC-biomass'!T3&gt;0,'E-biomass'!T51/'BIFUbC-biomass'!T3,1)</f>
        <v>1</v>
      </c>
      <c r="U3" s="299">
        <f>IF('BIFUbC-biomass'!U3&gt;0,'E-biomass'!U51/'BIFUbC-biomass'!U3,1)</f>
        <v>1</v>
      </c>
      <c r="V3" s="299">
        <f>IF('BIFUbC-biomass'!V3&gt;0,'E-biomass'!V51/'BIFUbC-biomass'!V3,1)</f>
        <v>1</v>
      </c>
      <c r="W3" s="299">
        <f>IF('BIFUbC-biomass'!W3&gt;0,'E-biomass'!W51/'BIFUbC-biomass'!W3,1)</f>
        <v>1</v>
      </c>
      <c r="X3" s="299">
        <f>IF('BIFUbC-biomass'!X3&gt;0,'E-biomass'!X51/'BIFUbC-biomass'!X3,1)</f>
        <v>1</v>
      </c>
      <c r="Y3" s="299">
        <f>IF('BIFUbC-biomass'!Y3&gt;0,'E-biomass'!Y51/'BIFUbC-biomass'!Y3,1)</f>
        <v>1</v>
      </c>
      <c r="Z3" s="299">
        <f>IF('BIFUbC-biomass'!Z3&gt;0,'E-biomass'!Z51/'BIFUbC-biomass'!Z3,1)</f>
        <v>1</v>
      </c>
      <c r="AA3" s="299">
        <f>IF('BIFUbC-biomass'!AA3&gt;0,'E-biomass'!AA51/'BIFUbC-biomass'!AA3,1)</f>
        <v>1</v>
      </c>
      <c r="AB3" s="299">
        <f>IF('BIFUbC-biomass'!AB3&gt;0,'E-biomass'!AB51/'BIFUbC-biomass'!AB3,1)</f>
        <v>1</v>
      </c>
      <c r="AC3" s="299">
        <f>IF('BIFUbC-biomass'!AC3&gt;0,'E-biomass'!AC51/'BIFUbC-biomass'!AC3,1)</f>
        <v>1</v>
      </c>
      <c r="AD3" s="299">
        <f>IF('BIFUbC-biomass'!AD3&gt;0,'E-biomass'!AD51/'BIFUbC-biomass'!AD3,1)</f>
        <v>1</v>
      </c>
      <c r="AE3" s="299">
        <f>IF('BIFUbC-biomass'!AE3&gt;0,'E-biomass'!AE51/'BIFUbC-biomass'!AE3,1)</f>
        <v>1</v>
      </c>
      <c r="AF3" s="299">
        <f>IF('BIFUbC-biomass'!AF3&gt;0,'E-biomass'!AF51/'BIFUbC-biomass'!AF3,1)</f>
        <v>1</v>
      </c>
      <c r="AG3" s="299">
        <f>IF('BIFUbC-biomass'!AG3&gt;0,'E-biomass'!AG51/'BIFUbC-biomass'!AG3,1)</f>
        <v>1</v>
      </c>
      <c r="AH3" s="299">
        <f>IF('BIFUbC-biomass'!AH3&gt;0,'E-biomass'!AH51/'BIFUbC-biomass'!AH3,1)</f>
        <v>1</v>
      </c>
      <c r="AI3" s="299">
        <f>IF('BIFUbC-biomass'!AI3&gt;0,'E-biomass'!AI51/'BIFUbC-biomass'!AI3,1)</f>
        <v>1</v>
      </c>
      <c r="AJ3" s="299">
        <f>IF('BIFUbC-biomass'!AJ3&gt;0,'E-biomass'!AJ51/'BIFUbC-biomass'!AJ3,1)</f>
        <v>1</v>
      </c>
      <c r="AK3" s="299">
        <f>IF('BIFUbC-biomass'!AK3&gt;0,'E-biomass'!AK51/'BIFUbC-biomass'!AK3,1)</f>
        <v>1</v>
      </c>
      <c r="AL3" s="299">
        <f>IF('BIFUbC-biomass'!AL3&gt;0,'E-biomass'!AL51/'BIFUbC-biomass'!AL3,1)</f>
        <v>1</v>
      </c>
      <c r="AM3" s="299">
        <f>IF('BIFUbC-biomass'!AM3&gt;0,'E-biomass'!AM51/'BIFUbC-biomass'!AM3,1)</f>
        <v>1</v>
      </c>
      <c r="AN3" s="299">
        <f>IF('BIFUbC-biomass'!AN3&gt;0,'E-biomass'!AN51/'BIFUbC-biomass'!AN3,1)</f>
        <v>1</v>
      </c>
      <c r="AO3" s="299">
        <f>IF('BIFUbC-biomass'!AO3&gt;0,'E-biomass'!AO51/'BIFUbC-biomass'!AO3,1)</f>
        <v>1</v>
      </c>
      <c r="AP3" s="299">
        <f>IF('BIFUbC-biomass'!AP3&gt;0,'E-biomass'!AP51/'BIFUbC-biomass'!AP3,1)</f>
        <v>1</v>
      </c>
      <c r="AQ3" s="299">
        <f>IF('BIFUbC-biomass'!AQ3&gt;0,'E-biomass'!AQ51/'BIFUbC-biomass'!AQ3,1)</f>
        <v>1</v>
      </c>
    </row>
    <row r="4" spans="1:43" x14ac:dyDescent="0.2">
      <c r="A4" s="299" t="s">
        <v>91</v>
      </c>
      <c r="B4" s="299">
        <f>IF('BIFUbC-biomass'!B4&gt;0,'E-biomass'!B52/'BIFUbC-biomass'!B4,1)</f>
        <v>1</v>
      </c>
      <c r="C4" s="299">
        <f>IF('BIFUbC-biomass'!C4&gt;0,'E-biomass'!C52/'BIFUbC-biomass'!C4,1)</f>
        <v>1</v>
      </c>
      <c r="D4" s="299">
        <f>IF('BIFUbC-biomass'!D4&gt;0,'E-biomass'!D52/'BIFUbC-biomass'!D4,1)</f>
        <v>1</v>
      </c>
      <c r="E4" s="299">
        <f>IF('BIFUbC-biomass'!E4&gt;0,'E-biomass'!E52/'BIFUbC-biomass'!E4,1)</f>
        <v>1</v>
      </c>
      <c r="F4" s="299">
        <f>IF('BIFUbC-biomass'!F4&gt;0,'E-biomass'!F52/'BIFUbC-biomass'!F4,1)</f>
        <v>1</v>
      </c>
      <c r="G4" s="299">
        <f>IF('BIFUbC-biomass'!G4&gt;0,'E-biomass'!G52/'BIFUbC-biomass'!G4,1)</f>
        <v>1</v>
      </c>
      <c r="H4" s="299">
        <f>IF('BIFUbC-biomass'!H4&gt;0,'E-biomass'!H52/'BIFUbC-biomass'!H4,1)</f>
        <v>1</v>
      </c>
      <c r="I4" s="299">
        <f>IF('BIFUbC-biomass'!I4&gt;0,'E-biomass'!I52/'BIFUbC-biomass'!I4,1)</f>
        <v>1</v>
      </c>
      <c r="J4" s="299">
        <f>IF('BIFUbC-biomass'!J4&gt;0,'E-biomass'!J52/'BIFUbC-biomass'!J4,1)</f>
        <v>1</v>
      </c>
      <c r="K4" s="299">
        <f>IF('BIFUbC-biomass'!K4&gt;0,'E-biomass'!K52/'BIFUbC-biomass'!K4,1)</f>
        <v>1</v>
      </c>
      <c r="L4" s="299">
        <f>IF('BIFUbC-biomass'!L4&gt;0,'E-biomass'!L52/'BIFUbC-biomass'!L4,1)</f>
        <v>1</v>
      </c>
      <c r="M4" s="299">
        <f>IF('BIFUbC-biomass'!M4&gt;0,'E-biomass'!M52/'BIFUbC-biomass'!M4,1)</f>
        <v>1</v>
      </c>
      <c r="N4" s="299">
        <f>IF('BIFUbC-biomass'!N4&gt;0,'E-biomass'!N52/'BIFUbC-biomass'!N4,1)</f>
        <v>1</v>
      </c>
      <c r="O4" s="299">
        <f>IF('BIFUbC-biomass'!O4&gt;0,'E-biomass'!O52/'BIFUbC-biomass'!O4,1)</f>
        <v>1</v>
      </c>
      <c r="P4" s="299">
        <f>IF('BIFUbC-biomass'!P4&gt;0,'E-biomass'!P52/'BIFUbC-biomass'!P4,1)</f>
        <v>1</v>
      </c>
      <c r="Q4" s="299">
        <f>IF('BIFUbC-biomass'!Q4&gt;0,'E-biomass'!Q52/'BIFUbC-biomass'!Q4,1)</f>
        <v>1</v>
      </c>
      <c r="R4" s="299">
        <f>IF('BIFUbC-biomass'!R4&gt;0,'E-biomass'!R52/'BIFUbC-biomass'!R4,1)</f>
        <v>1</v>
      </c>
      <c r="S4" s="299">
        <f>IF('BIFUbC-biomass'!S4&gt;0,'E-biomass'!S52/'BIFUbC-biomass'!S4,1)</f>
        <v>1</v>
      </c>
      <c r="T4" s="299">
        <f>IF('BIFUbC-biomass'!T4&gt;0,'E-biomass'!T52/'BIFUbC-biomass'!T4,1)</f>
        <v>1</v>
      </c>
      <c r="U4" s="299">
        <f>IF('BIFUbC-biomass'!U4&gt;0,'E-biomass'!U52/'BIFUbC-biomass'!U4,1)</f>
        <v>1</v>
      </c>
      <c r="V4" s="299">
        <f>IF('BIFUbC-biomass'!V4&gt;0,'E-biomass'!V52/'BIFUbC-biomass'!V4,1)</f>
        <v>1</v>
      </c>
      <c r="W4" s="299">
        <f>IF('BIFUbC-biomass'!W4&gt;0,'E-biomass'!W52/'BIFUbC-biomass'!W4,1)</f>
        <v>1</v>
      </c>
      <c r="X4" s="299">
        <f>IF('BIFUbC-biomass'!X4&gt;0,'E-biomass'!X52/'BIFUbC-biomass'!X4,1)</f>
        <v>1</v>
      </c>
      <c r="Y4" s="299">
        <f>IF('BIFUbC-biomass'!Y4&gt;0,'E-biomass'!Y52/'BIFUbC-biomass'!Y4,1)</f>
        <v>1</v>
      </c>
      <c r="Z4" s="299">
        <f>IF('BIFUbC-biomass'!Z4&gt;0,'E-biomass'!Z52/'BIFUbC-biomass'!Z4,1)</f>
        <v>1</v>
      </c>
      <c r="AA4" s="299">
        <f>IF('BIFUbC-biomass'!AA4&gt;0,'E-biomass'!AA52/'BIFUbC-biomass'!AA4,1)</f>
        <v>1</v>
      </c>
      <c r="AB4" s="299">
        <f>IF('BIFUbC-biomass'!AB4&gt;0,'E-biomass'!AB52/'BIFUbC-biomass'!AB4,1)</f>
        <v>1</v>
      </c>
      <c r="AC4" s="299">
        <f>IF('BIFUbC-biomass'!AC4&gt;0,'E-biomass'!AC52/'BIFUbC-biomass'!AC4,1)</f>
        <v>1</v>
      </c>
      <c r="AD4" s="299">
        <f>IF('BIFUbC-biomass'!AD4&gt;0,'E-biomass'!AD52/'BIFUbC-biomass'!AD4,1)</f>
        <v>1</v>
      </c>
      <c r="AE4" s="299">
        <f>IF('BIFUbC-biomass'!AE4&gt;0,'E-biomass'!AE52/'BIFUbC-biomass'!AE4,1)</f>
        <v>1</v>
      </c>
      <c r="AF4" s="299">
        <f>IF('BIFUbC-biomass'!AF4&gt;0,'E-biomass'!AF52/'BIFUbC-biomass'!AF4,1)</f>
        <v>1</v>
      </c>
      <c r="AG4" s="299">
        <f>IF('BIFUbC-biomass'!AG4&gt;0,'E-biomass'!AG52/'BIFUbC-biomass'!AG4,1)</f>
        <v>1</v>
      </c>
      <c r="AH4" s="299">
        <f>IF('BIFUbC-biomass'!AH4&gt;0,'E-biomass'!AH52/'BIFUbC-biomass'!AH4,1)</f>
        <v>1</v>
      </c>
      <c r="AI4" s="299">
        <f>IF('BIFUbC-biomass'!AI4&gt;0,'E-biomass'!AI52/'BIFUbC-biomass'!AI4,1)</f>
        <v>1</v>
      </c>
      <c r="AJ4" s="299">
        <f>IF('BIFUbC-biomass'!AJ4&gt;0,'E-biomass'!AJ52/'BIFUbC-biomass'!AJ4,1)</f>
        <v>1</v>
      </c>
      <c r="AK4" s="299">
        <f>IF('BIFUbC-biomass'!AK4&gt;0,'E-biomass'!AK52/'BIFUbC-biomass'!AK4,1)</f>
        <v>1</v>
      </c>
      <c r="AL4" s="299">
        <f>IF('BIFUbC-biomass'!AL4&gt;0,'E-biomass'!AL52/'BIFUbC-biomass'!AL4,1)</f>
        <v>1</v>
      </c>
      <c r="AM4" s="299">
        <f>IF('BIFUbC-biomass'!AM4&gt;0,'E-biomass'!AM52/'BIFUbC-biomass'!AM4,1)</f>
        <v>1</v>
      </c>
      <c r="AN4" s="299">
        <f>IF('BIFUbC-biomass'!AN4&gt;0,'E-biomass'!AN52/'BIFUbC-biomass'!AN4,1)</f>
        <v>1</v>
      </c>
      <c r="AO4" s="299">
        <f>IF('BIFUbC-biomass'!AO4&gt;0,'E-biomass'!AO52/'BIFUbC-biomass'!AO4,1)</f>
        <v>1</v>
      </c>
      <c r="AP4" s="299">
        <f>IF('BIFUbC-biomass'!AP4&gt;0,'E-biomass'!AP52/'BIFUbC-biomass'!AP4,1)</f>
        <v>1</v>
      </c>
      <c r="AQ4" s="299">
        <f>IF('BIFUbC-biomass'!AQ4&gt;0,'E-biomass'!AQ52/'BIFUbC-biomass'!AQ4,1)</f>
        <v>1</v>
      </c>
    </row>
    <row r="5" spans="1:43" x14ac:dyDescent="0.2">
      <c r="A5" s="299" t="s">
        <v>92</v>
      </c>
      <c r="B5" s="299">
        <f>IF('BIFUbC-biomass'!B5&gt;0,'E-biomass'!B53/'BIFUbC-biomass'!B5,1)</f>
        <v>1</v>
      </c>
      <c r="C5" s="299">
        <f>IF('BIFUbC-biomass'!C5&gt;0,'E-biomass'!C53/'BIFUbC-biomass'!C5,1)</f>
        <v>1</v>
      </c>
      <c r="D5" s="299">
        <f>IF('BIFUbC-biomass'!D5&gt;0,'E-biomass'!D53/'BIFUbC-biomass'!D5,1)</f>
        <v>1</v>
      </c>
      <c r="E5" s="299">
        <f>IF('BIFUbC-biomass'!E5&gt;0,'E-biomass'!E53/'BIFUbC-biomass'!E5,1)</f>
        <v>1</v>
      </c>
      <c r="F5" s="299">
        <f>IF('BIFUbC-biomass'!F5&gt;0,'E-biomass'!F53/'BIFUbC-biomass'!F5,1)</f>
        <v>1</v>
      </c>
      <c r="G5" s="299">
        <f>IF('BIFUbC-biomass'!G5&gt;0,'E-biomass'!G53/'BIFUbC-biomass'!G5,1)</f>
        <v>1</v>
      </c>
      <c r="H5" s="299">
        <f>IF('BIFUbC-biomass'!H5&gt;0,'E-biomass'!H53/'BIFUbC-biomass'!H5,1)</f>
        <v>1</v>
      </c>
      <c r="I5" s="299">
        <f>IF('BIFUbC-biomass'!I5&gt;0,'E-biomass'!I53/'BIFUbC-biomass'!I5,1)</f>
        <v>1</v>
      </c>
      <c r="J5" s="299">
        <f>IF('BIFUbC-biomass'!J5&gt;0,'E-biomass'!J53/'BIFUbC-biomass'!J5,1)</f>
        <v>1</v>
      </c>
      <c r="K5" s="299">
        <f>IF('BIFUbC-biomass'!K5&gt;0,'E-biomass'!K53/'BIFUbC-biomass'!K5,1)</f>
        <v>1</v>
      </c>
      <c r="L5" s="299">
        <f>IF('BIFUbC-biomass'!L5&gt;0,'E-biomass'!L53/'BIFUbC-biomass'!L5,1)</f>
        <v>1</v>
      </c>
      <c r="M5" s="299">
        <f>IF('BIFUbC-biomass'!M5&gt;0,'E-biomass'!M53/'BIFUbC-biomass'!M5,1)</f>
        <v>1</v>
      </c>
      <c r="N5" s="299">
        <f>IF('BIFUbC-biomass'!N5&gt;0,'E-biomass'!N53/'BIFUbC-biomass'!N5,1)</f>
        <v>1</v>
      </c>
      <c r="O5" s="299">
        <f>IF('BIFUbC-biomass'!O5&gt;0,'E-biomass'!O53/'BIFUbC-biomass'!O5,1)</f>
        <v>1</v>
      </c>
      <c r="P5" s="299">
        <f>IF('BIFUbC-biomass'!P5&gt;0,'E-biomass'!P53/'BIFUbC-biomass'!P5,1)</f>
        <v>1</v>
      </c>
      <c r="Q5" s="299">
        <f>IF('BIFUbC-biomass'!Q5&gt;0,'E-biomass'!Q53/'BIFUbC-biomass'!Q5,1)</f>
        <v>1</v>
      </c>
      <c r="R5" s="299">
        <f>IF('BIFUbC-biomass'!R5&gt;0,'E-biomass'!R53/'BIFUbC-biomass'!R5,1)</f>
        <v>1</v>
      </c>
      <c r="S5" s="299">
        <f>IF('BIFUbC-biomass'!S5&gt;0,'E-biomass'!S53/'BIFUbC-biomass'!S5,1)</f>
        <v>1</v>
      </c>
      <c r="T5" s="299">
        <f>IF('BIFUbC-biomass'!T5&gt;0,'E-biomass'!T53/'BIFUbC-biomass'!T5,1)</f>
        <v>1</v>
      </c>
      <c r="U5" s="299">
        <f>IF('BIFUbC-biomass'!U5&gt;0,'E-biomass'!U53/'BIFUbC-biomass'!U5,1)</f>
        <v>1</v>
      </c>
      <c r="V5" s="299">
        <f>IF('BIFUbC-biomass'!V5&gt;0,'E-biomass'!V53/'BIFUbC-biomass'!V5,1)</f>
        <v>1</v>
      </c>
      <c r="W5" s="299">
        <f>IF('BIFUbC-biomass'!W5&gt;0,'E-biomass'!W53/'BIFUbC-biomass'!W5,1)</f>
        <v>1</v>
      </c>
      <c r="X5" s="299">
        <f>IF('BIFUbC-biomass'!X5&gt;0,'E-biomass'!X53/'BIFUbC-biomass'!X5,1)</f>
        <v>1</v>
      </c>
      <c r="Y5" s="299">
        <f>IF('BIFUbC-biomass'!Y5&gt;0,'E-biomass'!Y53/'BIFUbC-biomass'!Y5,1)</f>
        <v>1</v>
      </c>
      <c r="Z5" s="299">
        <f>IF('BIFUbC-biomass'!Z5&gt;0,'E-biomass'!Z53/'BIFUbC-biomass'!Z5,1)</f>
        <v>1</v>
      </c>
      <c r="AA5" s="299">
        <f>IF('BIFUbC-biomass'!AA5&gt;0,'E-biomass'!AA53/'BIFUbC-biomass'!AA5,1)</f>
        <v>1</v>
      </c>
      <c r="AB5" s="299">
        <f>IF('BIFUbC-biomass'!AB5&gt;0,'E-biomass'!AB53/'BIFUbC-biomass'!AB5,1)</f>
        <v>1</v>
      </c>
      <c r="AC5" s="299">
        <f>IF('BIFUbC-biomass'!AC5&gt;0,'E-biomass'!AC53/'BIFUbC-biomass'!AC5,1)</f>
        <v>1</v>
      </c>
      <c r="AD5" s="299">
        <f>IF('BIFUbC-biomass'!AD5&gt;0,'E-biomass'!AD53/'BIFUbC-biomass'!AD5,1)</f>
        <v>1</v>
      </c>
      <c r="AE5" s="299">
        <f>IF('BIFUbC-biomass'!AE5&gt;0,'E-biomass'!AE53/'BIFUbC-biomass'!AE5,1)</f>
        <v>1</v>
      </c>
      <c r="AF5" s="299">
        <f>IF('BIFUbC-biomass'!AF5&gt;0,'E-biomass'!AF53/'BIFUbC-biomass'!AF5,1)</f>
        <v>1</v>
      </c>
      <c r="AG5" s="299">
        <f>IF('BIFUbC-biomass'!AG5&gt;0,'E-biomass'!AG53/'BIFUbC-biomass'!AG5,1)</f>
        <v>1</v>
      </c>
      <c r="AH5" s="299">
        <f>IF('BIFUbC-biomass'!AH5&gt;0,'E-biomass'!AH53/'BIFUbC-biomass'!AH5,1)</f>
        <v>1</v>
      </c>
      <c r="AI5" s="299">
        <f>IF('BIFUbC-biomass'!AI5&gt;0,'E-biomass'!AI53/'BIFUbC-biomass'!AI5,1)</f>
        <v>1</v>
      </c>
      <c r="AJ5" s="299">
        <f>IF('BIFUbC-biomass'!AJ5&gt;0,'E-biomass'!AJ53/'BIFUbC-biomass'!AJ5,1)</f>
        <v>1</v>
      </c>
      <c r="AK5" s="299">
        <f>IF('BIFUbC-biomass'!AK5&gt;0,'E-biomass'!AK53/'BIFUbC-biomass'!AK5,1)</f>
        <v>1</v>
      </c>
      <c r="AL5" s="299">
        <f>IF('BIFUbC-biomass'!AL5&gt;0,'E-biomass'!AL53/'BIFUbC-biomass'!AL5,1)</f>
        <v>1</v>
      </c>
      <c r="AM5" s="299">
        <f>IF('BIFUbC-biomass'!AM5&gt;0,'E-biomass'!AM53/'BIFUbC-biomass'!AM5,1)</f>
        <v>1</v>
      </c>
      <c r="AN5" s="299">
        <f>IF('BIFUbC-biomass'!AN5&gt;0,'E-biomass'!AN53/'BIFUbC-biomass'!AN5,1)</f>
        <v>1</v>
      </c>
      <c r="AO5" s="299">
        <f>IF('BIFUbC-biomass'!AO5&gt;0,'E-biomass'!AO53/'BIFUbC-biomass'!AO5,1)</f>
        <v>1</v>
      </c>
      <c r="AP5" s="299">
        <f>IF('BIFUbC-biomass'!AP5&gt;0,'E-biomass'!AP53/'BIFUbC-biomass'!AP5,1)</f>
        <v>1</v>
      </c>
      <c r="AQ5" s="299">
        <f>IF('BIFUbC-biomass'!AQ5&gt;0,'E-biomass'!AQ53/'BIFUbC-biomass'!AQ5,1)</f>
        <v>1</v>
      </c>
    </row>
    <row r="6" spans="1:43" x14ac:dyDescent="0.2">
      <c r="A6" s="299" t="s">
        <v>93</v>
      </c>
      <c r="B6" s="299">
        <f>IF('BIFUbC-biomass'!B6&gt;0,'E-biomass'!B54/'BIFUbC-biomass'!B6,1)</f>
        <v>1</v>
      </c>
      <c r="C6" s="299">
        <f>IF('BIFUbC-biomass'!C6&gt;0,'E-biomass'!C54/'BIFUbC-biomass'!C6,1)</f>
        <v>0.85314782538494316</v>
      </c>
      <c r="D6" s="299">
        <f>IF('BIFUbC-biomass'!D6&gt;0,'E-biomass'!D54/'BIFUbC-biomass'!D6,1)</f>
        <v>0.85538378057357989</v>
      </c>
      <c r="E6" s="299">
        <f>IF('BIFUbC-biomass'!E6&gt;0,'E-biomass'!E54/'BIFUbC-biomass'!E6,1)</f>
        <v>0.85868077116280284</v>
      </c>
      <c r="F6" s="299">
        <f>IF('BIFUbC-biomass'!F6&gt;0,'E-biomass'!F54/'BIFUbC-biomass'!F6,1)</f>
        <v>0.86232257462791617</v>
      </c>
      <c r="G6" s="299">
        <f>IF('BIFUbC-biomass'!G6&gt;0,'E-biomass'!G54/'BIFUbC-biomass'!G6,1)</f>
        <v>0.86309827606452971</v>
      </c>
      <c r="H6" s="299">
        <f>IF('BIFUbC-biomass'!H6&gt;0,'E-biomass'!H54/'BIFUbC-biomass'!H6,1)</f>
        <v>0.86385092940991692</v>
      </c>
      <c r="I6" s="299">
        <f>IF('BIFUbC-biomass'!I6&gt;0,'E-biomass'!I54/'BIFUbC-biomass'!I6,1)</f>
        <v>0.86547533366941654</v>
      </c>
      <c r="J6" s="299">
        <f>IF('BIFUbC-biomass'!J6&gt;0,'E-biomass'!J54/'BIFUbC-biomass'!J6,1)</f>
        <v>0.8656300883243605</v>
      </c>
      <c r="K6" s="299">
        <f>IF('BIFUbC-biomass'!K6&gt;0,'E-biomass'!K54/'BIFUbC-biomass'!K6,1)</f>
        <v>0.86584364736087005</v>
      </c>
      <c r="L6" s="299">
        <f>IF('BIFUbC-biomass'!L6&gt;0,'E-biomass'!L54/'BIFUbC-biomass'!L6,1)</f>
        <v>0.86548447297103925</v>
      </c>
      <c r="M6" s="299">
        <f>IF('BIFUbC-biomass'!M6&gt;0,'E-biomass'!M54/'BIFUbC-biomass'!M6,1)</f>
        <v>0.8647828106627734</v>
      </c>
      <c r="N6" s="299">
        <f>IF('BIFUbC-biomass'!N6&gt;0,'E-biomass'!N54/'BIFUbC-biomass'!N6,1)</f>
        <v>0.86488897161421874</v>
      </c>
      <c r="O6" s="299">
        <f>IF('BIFUbC-biomass'!O6&gt;0,'E-biomass'!O54/'BIFUbC-biomass'!O6,1)</f>
        <v>0.86501198203280549</v>
      </c>
      <c r="P6" s="299">
        <f>IF('BIFUbC-biomass'!P6&gt;0,'E-biomass'!P54/'BIFUbC-biomass'!P6,1)</f>
        <v>0.86515195137926004</v>
      </c>
      <c r="Q6" s="299">
        <f>IF('BIFUbC-biomass'!Q6&gt;0,'E-biomass'!Q54/'BIFUbC-biomass'!Q6,1)</f>
        <v>0.86530899794983629</v>
      </c>
      <c r="R6" s="299">
        <f>IF('BIFUbC-biomass'!R6&gt;0,'E-biomass'!R54/'BIFUbC-biomass'!R6,1)</f>
        <v>0.8654832491395692</v>
      </c>
      <c r="S6" s="299">
        <f>IF('BIFUbC-biomass'!S6&gt;0,'E-biomass'!S54/'BIFUbC-biomass'!S6,1)</f>
        <v>0.86592420165936623</v>
      </c>
      <c r="T6" s="299">
        <f>IF('BIFUbC-biomass'!T6&gt;0,'E-biomass'!T54/'BIFUbC-biomass'!T6,1)</f>
        <v>0.86637949937723513</v>
      </c>
      <c r="U6" s="299">
        <f>IF('BIFUbC-biomass'!U6&gt;0,'E-biomass'!U54/'BIFUbC-biomass'!U6,1)</f>
        <v>0.86684682195030949</v>
      </c>
      <c r="V6" s="299">
        <f>IF('BIFUbC-biomass'!V6&gt;0,'E-biomass'!V54/'BIFUbC-biomass'!V6,1)</f>
        <v>0.86732376639951891</v>
      </c>
      <c r="W6" s="299">
        <f>IF('BIFUbC-biomass'!W6&gt;0,'E-biomass'!W54/'BIFUbC-biomass'!W6,1)</f>
        <v>0.86780784349730822</v>
      </c>
      <c r="X6" s="299">
        <f>IF('BIFUbC-biomass'!X6&gt;0,'E-biomass'!X54/'BIFUbC-biomass'!X6,1)</f>
        <v>0.86829647530661369</v>
      </c>
      <c r="Y6" s="299">
        <f>IF('BIFUbC-biomass'!Y6&gt;0,'E-biomass'!Y54/'BIFUbC-biomass'!Y6,1)</f>
        <v>0.86878699389217473</v>
      </c>
      <c r="Z6" s="299">
        <f>IF('BIFUbC-biomass'!Z6&gt;0,'E-biomass'!Z54/'BIFUbC-biomass'!Z6,1)</f>
        <v>0.8692766412199554</v>
      </c>
      <c r="AA6" s="299">
        <f>IF('BIFUbC-biomass'!AA6&gt;0,'E-biomass'!AA54/'BIFUbC-biomass'!AA6,1)</f>
        <v>0.86976257025415604</v>
      </c>
      <c r="AB6" s="299">
        <f>IF('BIFUbC-biomass'!AB6&gt;0,'E-biomass'!AB54/'BIFUbC-biomass'!AB6,1)</f>
        <v>0.87024184725438147</v>
      </c>
      <c r="AC6" s="299">
        <f>IF('BIFUbC-biomass'!AC6&gt;0,'E-biomass'!AC54/'BIFUbC-biomass'!AC6,1)</f>
        <v>0.87071145526839688</v>
      </c>
      <c r="AD6" s="299">
        <f>IF('BIFUbC-biomass'!AD6&gt;0,'E-biomass'!AD54/'BIFUbC-biomass'!AD6,1)</f>
        <v>0.87116829880900259</v>
      </c>
      <c r="AE6" s="299">
        <f>IF('BIFUbC-biomass'!AE6&gt;0,'E-biomass'!AE54/'BIFUbC-biomass'!AE6,1)</f>
        <v>0.87160920969734978</v>
      </c>
      <c r="AF6" s="299">
        <f>IF('BIFUbC-biomass'!AF6&gt;0,'E-biomass'!AF54/'BIFUbC-biomass'!AF6,1)</f>
        <v>0.87203095404999709</v>
      </c>
      <c r="AG6" s="299">
        <f>IF('BIFUbC-biomass'!AG6&gt;0,'E-biomass'!AG54/'BIFUbC-biomass'!AG6,1)</f>
        <v>0.87243024038359962</v>
      </c>
      <c r="AH6" s="299">
        <f>IF('BIFUbC-biomass'!AH6&gt;0,'E-biomass'!AH54/'BIFUbC-biomass'!AH6,1)</f>
        <v>0.87280372880975754</v>
      </c>
      <c r="AI6" s="299">
        <f>IF('BIFUbC-biomass'!AI6&gt;0,'E-biomass'!AI54/'BIFUbC-biomass'!AI6,1)</f>
        <v>0.87314804129354051</v>
      </c>
      <c r="AJ6" s="299">
        <f>IF('BIFUbC-biomass'!AJ6&gt;0,'E-biomass'!AJ54/'BIFUbC-biomass'!AJ6,1)</f>
        <v>0.87345977295278998</v>
      </c>
      <c r="AK6" s="299">
        <f>IF('BIFUbC-biomass'!AK6&gt;0,'E-biomass'!AK54/'BIFUbC-biomass'!AK6,1)</f>
        <v>0.873735504381564</v>
      </c>
      <c r="AL6" s="299">
        <f>IF('BIFUbC-biomass'!AL6&gt;0,'E-biomass'!AL54/'BIFUbC-biomass'!AL6,1)</f>
        <v>0.87397181498997134</v>
      </c>
      <c r="AM6" s="299">
        <f>IF('BIFUbC-biomass'!AM6&gt;0,'E-biomass'!AM54/'BIFUbC-biomass'!AM6,1)</f>
        <v>0.87416529736387527</v>
      </c>
      <c r="AN6" s="299">
        <f>IF('BIFUbC-biomass'!AN6&gt;0,'E-biomass'!AN54/'BIFUbC-biomass'!AN6,1)</f>
        <v>0.87431257266109186</v>
      </c>
      <c r="AO6" s="299">
        <f>IF('BIFUbC-biomass'!AO6&gt;0,'E-biomass'!AO54/'BIFUbC-biomass'!AO6,1)</f>
        <v>0.87441030707504352</v>
      </c>
      <c r="AP6" s="299">
        <f>IF('BIFUbC-biomass'!AP6&gt;0,'E-biomass'!AP54/'BIFUbC-biomass'!AP6,1)</f>
        <v>0.87445522941145859</v>
      </c>
      <c r="AQ6" s="299">
        <f>IF('BIFUbC-biomass'!AQ6&gt;0,'E-biomass'!AQ54/'BIFUbC-biomass'!AQ6,1)</f>
        <v>0.87443493817238294</v>
      </c>
    </row>
    <row r="7" spans="1:43" x14ac:dyDescent="0.2">
      <c r="A7" s="299" t="s">
        <v>94</v>
      </c>
      <c r="B7" s="299">
        <f>IF('BIFUbC-biomass'!B7&gt;0,'E-biomass'!B55/'BIFUbC-biomass'!B7,1)</f>
        <v>1</v>
      </c>
      <c r="C7" s="299">
        <f>IF('BIFUbC-biomass'!C7&gt;0,'E-biomass'!C55/'BIFUbC-biomass'!C7,1)</f>
        <v>1</v>
      </c>
      <c r="D7" s="299">
        <f>IF('BIFUbC-biomass'!D7&gt;0,'E-biomass'!D55/'BIFUbC-biomass'!D7,1)</f>
        <v>1</v>
      </c>
      <c r="E7" s="299">
        <f>IF('BIFUbC-biomass'!E7&gt;0,'E-biomass'!E55/'BIFUbC-biomass'!E7,1)</f>
        <v>1</v>
      </c>
      <c r="F7" s="299">
        <f>IF('BIFUbC-biomass'!F7&gt;0,'E-biomass'!F55/'BIFUbC-biomass'!F7,1)</f>
        <v>1</v>
      </c>
      <c r="G7" s="299">
        <f>IF('BIFUbC-biomass'!G7&gt;0,'E-biomass'!G55/'BIFUbC-biomass'!G7,1)</f>
        <v>1</v>
      </c>
      <c r="H7" s="299">
        <f>IF('BIFUbC-biomass'!H7&gt;0,'E-biomass'!H55/'BIFUbC-biomass'!H7,1)</f>
        <v>1</v>
      </c>
      <c r="I7" s="299">
        <f>IF('BIFUbC-biomass'!I7&gt;0,'E-biomass'!I55/'BIFUbC-biomass'!I7,1)</f>
        <v>1</v>
      </c>
      <c r="J7" s="299">
        <f>IF('BIFUbC-biomass'!J7&gt;0,'E-biomass'!J55/'BIFUbC-biomass'!J7,1)</f>
        <v>1</v>
      </c>
      <c r="K7" s="299">
        <f>IF('BIFUbC-biomass'!K7&gt;0,'E-biomass'!K55/'BIFUbC-biomass'!K7,1)</f>
        <v>1</v>
      </c>
      <c r="L7" s="299">
        <f>IF('BIFUbC-biomass'!L7&gt;0,'E-biomass'!L55/'BIFUbC-biomass'!L7,1)</f>
        <v>1</v>
      </c>
      <c r="M7" s="299">
        <f>IF('BIFUbC-biomass'!M7&gt;0,'E-biomass'!M55/'BIFUbC-biomass'!M7,1)</f>
        <v>1</v>
      </c>
      <c r="N7" s="299">
        <f>IF('BIFUbC-biomass'!N7&gt;0,'E-biomass'!N55/'BIFUbC-biomass'!N7,1)</f>
        <v>1</v>
      </c>
      <c r="O7" s="299">
        <f>IF('BIFUbC-biomass'!O7&gt;0,'E-biomass'!O55/'BIFUbC-biomass'!O7,1)</f>
        <v>1</v>
      </c>
      <c r="P7" s="299">
        <f>IF('BIFUbC-biomass'!P7&gt;0,'E-biomass'!P55/'BIFUbC-biomass'!P7,1)</f>
        <v>1</v>
      </c>
      <c r="Q7" s="299">
        <f>IF('BIFUbC-biomass'!Q7&gt;0,'E-biomass'!Q55/'BIFUbC-biomass'!Q7,1)</f>
        <v>1</v>
      </c>
      <c r="R7" s="299">
        <f>IF('BIFUbC-biomass'!R7&gt;0,'E-biomass'!R55/'BIFUbC-biomass'!R7,1)</f>
        <v>1</v>
      </c>
      <c r="S7" s="299">
        <f>IF('BIFUbC-biomass'!S7&gt;0,'E-biomass'!S55/'BIFUbC-biomass'!S7,1)</f>
        <v>1</v>
      </c>
      <c r="T7" s="299">
        <f>IF('BIFUbC-biomass'!T7&gt;0,'E-biomass'!T55/'BIFUbC-biomass'!T7,1)</f>
        <v>1</v>
      </c>
      <c r="U7" s="299">
        <f>IF('BIFUbC-biomass'!U7&gt;0,'E-biomass'!U55/'BIFUbC-biomass'!U7,1)</f>
        <v>1</v>
      </c>
      <c r="V7" s="299">
        <f>IF('BIFUbC-biomass'!V7&gt;0,'E-biomass'!V55/'BIFUbC-biomass'!V7,1)</f>
        <v>1</v>
      </c>
      <c r="W7" s="299">
        <f>IF('BIFUbC-biomass'!W7&gt;0,'E-biomass'!W55/'BIFUbC-biomass'!W7,1)</f>
        <v>1</v>
      </c>
      <c r="X7" s="299">
        <f>IF('BIFUbC-biomass'!X7&gt;0,'E-biomass'!X55/'BIFUbC-biomass'!X7,1)</f>
        <v>1</v>
      </c>
      <c r="Y7" s="299">
        <f>IF('BIFUbC-biomass'!Y7&gt;0,'E-biomass'!Y55/'BIFUbC-biomass'!Y7,1)</f>
        <v>1</v>
      </c>
      <c r="Z7" s="299">
        <f>IF('BIFUbC-biomass'!Z7&gt;0,'E-biomass'!Z55/'BIFUbC-biomass'!Z7,1)</f>
        <v>1</v>
      </c>
      <c r="AA7" s="299">
        <f>IF('BIFUbC-biomass'!AA7&gt;0,'E-biomass'!AA55/'BIFUbC-biomass'!AA7,1)</f>
        <v>1</v>
      </c>
      <c r="AB7" s="299">
        <f>IF('BIFUbC-biomass'!AB7&gt;0,'E-biomass'!AB55/'BIFUbC-biomass'!AB7,1)</f>
        <v>1</v>
      </c>
      <c r="AC7" s="299">
        <f>IF('BIFUbC-biomass'!AC7&gt;0,'E-biomass'!AC55/'BIFUbC-biomass'!AC7,1)</f>
        <v>1</v>
      </c>
      <c r="AD7" s="299">
        <f>IF('BIFUbC-biomass'!AD7&gt;0,'E-biomass'!AD55/'BIFUbC-biomass'!AD7,1)</f>
        <v>1</v>
      </c>
      <c r="AE7" s="299">
        <f>IF('BIFUbC-biomass'!AE7&gt;0,'E-biomass'!AE55/'BIFUbC-biomass'!AE7,1)</f>
        <v>1</v>
      </c>
      <c r="AF7" s="299">
        <f>IF('BIFUbC-biomass'!AF7&gt;0,'E-biomass'!AF55/'BIFUbC-biomass'!AF7,1)</f>
        <v>1</v>
      </c>
      <c r="AG7" s="299">
        <f>IF('BIFUbC-biomass'!AG7&gt;0,'E-biomass'!AG55/'BIFUbC-biomass'!AG7,1)</f>
        <v>1</v>
      </c>
      <c r="AH7" s="299">
        <f>IF('BIFUbC-biomass'!AH7&gt;0,'E-biomass'!AH55/'BIFUbC-biomass'!AH7,1)</f>
        <v>1</v>
      </c>
      <c r="AI7" s="299">
        <f>IF('BIFUbC-biomass'!AI7&gt;0,'E-biomass'!AI55/'BIFUbC-biomass'!AI7,1)</f>
        <v>1</v>
      </c>
      <c r="AJ7" s="299">
        <f>IF('BIFUbC-biomass'!AJ7&gt;0,'E-biomass'!AJ55/'BIFUbC-biomass'!AJ7,1)</f>
        <v>1</v>
      </c>
      <c r="AK7" s="299">
        <f>IF('BIFUbC-biomass'!AK7&gt;0,'E-biomass'!AK55/'BIFUbC-biomass'!AK7,1)</f>
        <v>1</v>
      </c>
      <c r="AL7" s="299">
        <f>IF('BIFUbC-biomass'!AL7&gt;0,'E-biomass'!AL55/'BIFUbC-biomass'!AL7,1)</f>
        <v>1</v>
      </c>
      <c r="AM7" s="299">
        <f>IF('BIFUbC-biomass'!AM7&gt;0,'E-biomass'!AM55/'BIFUbC-biomass'!AM7,1)</f>
        <v>1</v>
      </c>
      <c r="AN7" s="299">
        <f>IF('BIFUbC-biomass'!AN7&gt;0,'E-biomass'!AN55/'BIFUbC-biomass'!AN7,1)</f>
        <v>1</v>
      </c>
      <c r="AO7" s="299">
        <f>IF('BIFUbC-biomass'!AO7&gt;0,'E-biomass'!AO55/'BIFUbC-biomass'!AO7,1)</f>
        <v>1</v>
      </c>
      <c r="AP7" s="299">
        <f>IF('BIFUbC-biomass'!AP7&gt;0,'E-biomass'!AP55/'BIFUbC-biomass'!AP7,1)</f>
        <v>1</v>
      </c>
      <c r="AQ7" s="299">
        <f>IF('BIFUbC-biomass'!AQ7&gt;0,'E-biomass'!AQ55/'BIFUbC-biomass'!AQ7,1)</f>
        <v>1</v>
      </c>
    </row>
    <row r="8" spans="1:43" x14ac:dyDescent="0.2">
      <c r="A8" s="299" t="s">
        <v>95</v>
      </c>
      <c r="B8" s="299">
        <f>IF('BIFUbC-biomass'!B8&gt;0,'E-biomass'!B56/'BIFUbC-biomass'!B8,1)</f>
        <v>1</v>
      </c>
      <c r="C8" s="299">
        <f>IF('BIFUbC-biomass'!C8&gt;0,'E-biomass'!C56/'BIFUbC-biomass'!C8,1)</f>
        <v>1</v>
      </c>
      <c r="D8" s="299">
        <f>IF('BIFUbC-biomass'!D8&gt;0,'E-biomass'!D56/'BIFUbC-biomass'!D8,1)</f>
        <v>1</v>
      </c>
      <c r="E8" s="299">
        <f>IF('BIFUbC-biomass'!E8&gt;0,'E-biomass'!E56/'BIFUbC-biomass'!E8,1)</f>
        <v>1</v>
      </c>
      <c r="F8" s="299">
        <f>IF('BIFUbC-biomass'!F8&gt;0,'E-biomass'!F56/'BIFUbC-biomass'!F8,1)</f>
        <v>1</v>
      </c>
      <c r="G8" s="299">
        <f>IF('BIFUbC-biomass'!G8&gt;0,'E-biomass'!G56/'BIFUbC-biomass'!G8,1)</f>
        <v>1</v>
      </c>
      <c r="H8" s="299">
        <f>IF('BIFUbC-biomass'!H8&gt;0,'E-biomass'!H56/'BIFUbC-biomass'!H8,1)</f>
        <v>1</v>
      </c>
      <c r="I8" s="299">
        <f>IF('BIFUbC-biomass'!I8&gt;0,'E-biomass'!I56/'BIFUbC-biomass'!I8,1)</f>
        <v>1</v>
      </c>
      <c r="J8" s="299">
        <f>IF('BIFUbC-biomass'!J8&gt;0,'E-biomass'!J56/'BIFUbC-biomass'!J8,1)</f>
        <v>1</v>
      </c>
      <c r="K8" s="299">
        <f>IF('BIFUbC-biomass'!K8&gt;0,'E-biomass'!K56/'BIFUbC-biomass'!K8,1)</f>
        <v>1</v>
      </c>
      <c r="L8" s="299">
        <f>IF('BIFUbC-biomass'!L8&gt;0,'E-biomass'!L56/'BIFUbC-biomass'!L8,1)</f>
        <v>1</v>
      </c>
      <c r="M8" s="299">
        <f>IF('BIFUbC-biomass'!M8&gt;0,'E-biomass'!M56/'BIFUbC-biomass'!M8,1)</f>
        <v>1</v>
      </c>
      <c r="N8" s="299">
        <f>IF('BIFUbC-biomass'!N8&gt;0,'E-biomass'!N56/'BIFUbC-biomass'!N8,1)</f>
        <v>1</v>
      </c>
      <c r="O8" s="299">
        <f>IF('BIFUbC-biomass'!O8&gt;0,'E-biomass'!O56/'BIFUbC-biomass'!O8,1)</f>
        <v>1</v>
      </c>
      <c r="P8" s="299">
        <f>IF('BIFUbC-biomass'!P8&gt;0,'E-biomass'!P56/'BIFUbC-biomass'!P8,1)</f>
        <v>1</v>
      </c>
      <c r="Q8" s="299">
        <f>IF('BIFUbC-biomass'!Q8&gt;0,'E-biomass'!Q56/'BIFUbC-biomass'!Q8,1)</f>
        <v>1</v>
      </c>
      <c r="R8" s="299">
        <f>IF('BIFUbC-biomass'!R8&gt;0,'E-biomass'!R56/'BIFUbC-biomass'!R8,1)</f>
        <v>1</v>
      </c>
      <c r="S8" s="299">
        <f>IF('BIFUbC-biomass'!S8&gt;0,'E-biomass'!S56/'BIFUbC-biomass'!S8,1)</f>
        <v>1</v>
      </c>
      <c r="T8" s="299">
        <f>IF('BIFUbC-biomass'!T8&gt;0,'E-biomass'!T56/'BIFUbC-biomass'!T8,1)</f>
        <v>1</v>
      </c>
      <c r="U8" s="299">
        <f>IF('BIFUbC-biomass'!U8&gt;0,'E-biomass'!U56/'BIFUbC-biomass'!U8,1)</f>
        <v>1</v>
      </c>
      <c r="V8" s="299">
        <f>IF('BIFUbC-biomass'!V8&gt;0,'E-biomass'!V56/'BIFUbC-biomass'!V8,1)</f>
        <v>1</v>
      </c>
      <c r="W8" s="299">
        <f>IF('BIFUbC-biomass'!W8&gt;0,'E-biomass'!W56/'BIFUbC-biomass'!W8,1)</f>
        <v>1</v>
      </c>
      <c r="X8" s="299">
        <f>IF('BIFUbC-biomass'!X8&gt;0,'E-biomass'!X56/'BIFUbC-biomass'!X8,1)</f>
        <v>1</v>
      </c>
      <c r="Y8" s="299">
        <f>IF('BIFUbC-biomass'!Y8&gt;0,'E-biomass'!Y56/'BIFUbC-biomass'!Y8,1)</f>
        <v>1</v>
      </c>
      <c r="Z8" s="299">
        <f>IF('BIFUbC-biomass'!Z8&gt;0,'E-biomass'!Z56/'BIFUbC-biomass'!Z8,1)</f>
        <v>1</v>
      </c>
      <c r="AA8" s="299">
        <f>IF('BIFUbC-biomass'!AA8&gt;0,'E-biomass'!AA56/'BIFUbC-biomass'!AA8,1)</f>
        <v>1</v>
      </c>
      <c r="AB8" s="299">
        <f>IF('BIFUbC-biomass'!AB8&gt;0,'E-biomass'!AB56/'BIFUbC-biomass'!AB8,1)</f>
        <v>1</v>
      </c>
      <c r="AC8" s="299">
        <f>IF('BIFUbC-biomass'!AC8&gt;0,'E-biomass'!AC56/'BIFUbC-biomass'!AC8,1)</f>
        <v>1</v>
      </c>
      <c r="AD8" s="299">
        <f>IF('BIFUbC-biomass'!AD8&gt;0,'E-biomass'!AD56/'BIFUbC-biomass'!AD8,1)</f>
        <v>1</v>
      </c>
      <c r="AE8" s="299">
        <f>IF('BIFUbC-biomass'!AE8&gt;0,'E-biomass'!AE56/'BIFUbC-biomass'!AE8,1)</f>
        <v>1</v>
      </c>
      <c r="AF8" s="299">
        <f>IF('BIFUbC-biomass'!AF8&gt;0,'E-biomass'!AF56/'BIFUbC-biomass'!AF8,1)</f>
        <v>1</v>
      </c>
      <c r="AG8" s="299">
        <f>IF('BIFUbC-biomass'!AG8&gt;0,'E-biomass'!AG56/'BIFUbC-biomass'!AG8,1)</f>
        <v>1</v>
      </c>
      <c r="AH8" s="299">
        <f>IF('BIFUbC-biomass'!AH8&gt;0,'E-biomass'!AH56/'BIFUbC-biomass'!AH8,1)</f>
        <v>1</v>
      </c>
      <c r="AI8" s="299">
        <f>IF('BIFUbC-biomass'!AI8&gt;0,'E-biomass'!AI56/'BIFUbC-biomass'!AI8,1)</f>
        <v>1</v>
      </c>
      <c r="AJ8" s="299">
        <f>IF('BIFUbC-biomass'!AJ8&gt;0,'E-biomass'!AJ56/'BIFUbC-biomass'!AJ8,1)</f>
        <v>1</v>
      </c>
      <c r="AK8" s="299">
        <f>IF('BIFUbC-biomass'!AK8&gt;0,'E-biomass'!AK56/'BIFUbC-biomass'!AK8,1)</f>
        <v>1</v>
      </c>
      <c r="AL8" s="299">
        <f>IF('BIFUbC-biomass'!AL8&gt;0,'E-biomass'!AL56/'BIFUbC-biomass'!AL8,1)</f>
        <v>1</v>
      </c>
      <c r="AM8" s="299">
        <f>IF('BIFUbC-biomass'!AM8&gt;0,'E-biomass'!AM56/'BIFUbC-biomass'!AM8,1)</f>
        <v>1</v>
      </c>
      <c r="AN8" s="299">
        <f>IF('BIFUbC-biomass'!AN8&gt;0,'E-biomass'!AN56/'BIFUbC-biomass'!AN8,1)</f>
        <v>1</v>
      </c>
      <c r="AO8" s="299">
        <f>IF('BIFUbC-biomass'!AO8&gt;0,'E-biomass'!AO56/'BIFUbC-biomass'!AO8,1)</f>
        <v>1</v>
      </c>
      <c r="AP8" s="299">
        <f>IF('BIFUbC-biomass'!AP8&gt;0,'E-biomass'!AP56/'BIFUbC-biomass'!AP8,1)</f>
        <v>1</v>
      </c>
      <c r="AQ8" s="299">
        <f>IF('BIFUbC-biomass'!AQ8&gt;0,'E-biomass'!AQ56/'BIFUbC-biomass'!AQ8,1)</f>
        <v>1</v>
      </c>
    </row>
    <row r="9" spans="1:43" x14ac:dyDescent="0.2">
      <c r="A9" s="299" t="s">
        <v>96</v>
      </c>
      <c r="B9" s="299">
        <f>IF('BIFUbC-biomass'!B9&gt;0,'E-biomass'!B57/'BIFUbC-biomass'!B9,1)</f>
        <v>1</v>
      </c>
      <c r="C9" s="299">
        <f>IF('BIFUbC-biomass'!C9&gt;0,'E-biomass'!C57/'BIFUbC-biomass'!C9,1)</f>
        <v>1</v>
      </c>
      <c r="D9" s="299">
        <f>IF('BIFUbC-biomass'!D9&gt;0,'E-biomass'!D57/'BIFUbC-biomass'!D9,1)</f>
        <v>1</v>
      </c>
      <c r="E9" s="299">
        <f>IF('BIFUbC-biomass'!E9&gt;0,'E-biomass'!E57/'BIFUbC-biomass'!E9,1)</f>
        <v>1</v>
      </c>
      <c r="F9" s="299">
        <f>IF('BIFUbC-biomass'!F9&gt;0,'E-biomass'!F57/'BIFUbC-biomass'!F9,1)</f>
        <v>1</v>
      </c>
      <c r="G9" s="299">
        <f>IF('BIFUbC-biomass'!G9&gt;0,'E-biomass'!G57/'BIFUbC-biomass'!G9,1)</f>
        <v>1</v>
      </c>
      <c r="H9" s="299">
        <f>IF('BIFUbC-biomass'!H9&gt;0,'E-biomass'!H57/'BIFUbC-biomass'!H9,1)</f>
        <v>1</v>
      </c>
      <c r="I9" s="299">
        <f>IF('BIFUbC-biomass'!I9&gt;0,'E-biomass'!I57/'BIFUbC-biomass'!I9,1)</f>
        <v>1</v>
      </c>
      <c r="J9" s="299">
        <f>IF('BIFUbC-biomass'!J9&gt;0,'E-biomass'!J57/'BIFUbC-biomass'!J9,1)</f>
        <v>1</v>
      </c>
      <c r="K9" s="299">
        <f>IF('BIFUbC-biomass'!K9&gt;0,'E-biomass'!K57/'BIFUbC-biomass'!K9,1)</f>
        <v>1</v>
      </c>
      <c r="L9" s="299">
        <f>IF('BIFUbC-biomass'!L9&gt;0,'E-biomass'!L57/'BIFUbC-biomass'!L9,1)</f>
        <v>1</v>
      </c>
      <c r="M9" s="299">
        <f>IF('BIFUbC-biomass'!M9&gt;0,'E-biomass'!M57/'BIFUbC-biomass'!M9,1)</f>
        <v>1</v>
      </c>
      <c r="N9" s="299">
        <f>IF('BIFUbC-biomass'!N9&gt;0,'E-biomass'!N57/'BIFUbC-biomass'!N9,1)</f>
        <v>1</v>
      </c>
      <c r="O9" s="299">
        <f>IF('BIFUbC-biomass'!O9&gt;0,'E-biomass'!O57/'BIFUbC-biomass'!O9,1)</f>
        <v>1</v>
      </c>
      <c r="P9" s="299">
        <f>IF('BIFUbC-biomass'!P9&gt;0,'E-biomass'!P57/'BIFUbC-biomass'!P9,1)</f>
        <v>1</v>
      </c>
      <c r="Q9" s="299">
        <f>IF('BIFUbC-biomass'!Q9&gt;0,'E-biomass'!Q57/'BIFUbC-biomass'!Q9,1)</f>
        <v>1</v>
      </c>
      <c r="R9" s="299">
        <f>IF('BIFUbC-biomass'!R9&gt;0,'E-biomass'!R57/'BIFUbC-biomass'!R9,1)</f>
        <v>1</v>
      </c>
      <c r="S9" s="299">
        <f>IF('BIFUbC-biomass'!S9&gt;0,'E-biomass'!S57/'BIFUbC-biomass'!S9,1)</f>
        <v>1</v>
      </c>
      <c r="T9" s="299">
        <f>IF('BIFUbC-biomass'!T9&gt;0,'E-biomass'!T57/'BIFUbC-biomass'!T9,1)</f>
        <v>1</v>
      </c>
      <c r="U9" s="299">
        <f>IF('BIFUbC-biomass'!U9&gt;0,'E-biomass'!U57/'BIFUbC-biomass'!U9,1)</f>
        <v>1</v>
      </c>
      <c r="V9" s="299">
        <f>IF('BIFUbC-biomass'!V9&gt;0,'E-biomass'!V57/'BIFUbC-biomass'!V9,1)</f>
        <v>1</v>
      </c>
      <c r="W9" s="299">
        <f>IF('BIFUbC-biomass'!W9&gt;0,'E-biomass'!W57/'BIFUbC-biomass'!W9,1)</f>
        <v>1</v>
      </c>
      <c r="X9" s="299">
        <f>IF('BIFUbC-biomass'!X9&gt;0,'E-biomass'!X57/'BIFUbC-biomass'!X9,1)</f>
        <v>1</v>
      </c>
      <c r="Y9" s="299">
        <f>IF('BIFUbC-biomass'!Y9&gt;0,'E-biomass'!Y57/'BIFUbC-biomass'!Y9,1)</f>
        <v>1</v>
      </c>
      <c r="Z9" s="299">
        <f>IF('BIFUbC-biomass'!Z9&gt;0,'E-biomass'!Z57/'BIFUbC-biomass'!Z9,1)</f>
        <v>1</v>
      </c>
      <c r="AA9" s="299">
        <f>IF('BIFUbC-biomass'!AA9&gt;0,'E-biomass'!AA57/'BIFUbC-biomass'!AA9,1)</f>
        <v>1</v>
      </c>
      <c r="AB9" s="299">
        <f>IF('BIFUbC-biomass'!AB9&gt;0,'E-biomass'!AB57/'BIFUbC-biomass'!AB9,1)</f>
        <v>1</v>
      </c>
      <c r="AC9" s="299">
        <f>IF('BIFUbC-biomass'!AC9&gt;0,'E-biomass'!AC57/'BIFUbC-biomass'!AC9,1)</f>
        <v>1</v>
      </c>
      <c r="AD9" s="299">
        <f>IF('BIFUbC-biomass'!AD9&gt;0,'E-biomass'!AD57/'BIFUbC-biomass'!AD9,1)</f>
        <v>1</v>
      </c>
      <c r="AE9" s="299">
        <f>IF('BIFUbC-biomass'!AE9&gt;0,'E-biomass'!AE57/'BIFUbC-biomass'!AE9,1)</f>
        <v>1</v>
      </c>
      <c r="AF9" s="299">
        <f>IF('BIFUbC-biomass'!AF9&gt;0,'E-biomass'!AF57/'BIFUbC-biomass'!AF9,1)</f>
        <v>1</v>
      </c>
      <c r="AG9" s="299">
        <f>IF('BIFUbC-biomass'!AG9&gt;0,'E-biomass'!AG57/'BIFUbC-biomass'!AG9,1)</f>
        <v>1</v>
      </c>
      <c r="AH9" s="299">
        <f>IF('BIFUbC-biomass'!AH9&gt;0,'E-biomass'!AH57/'BIFUbC-biomass'!AH9,1)</f>
        <v>1</v>
      </c>
      <c r="AI9" s="299">
        <f>IF('BIFUbC-biomass'!AI9&gt;0,'E-biomass'!AI57/'BIFUbC-biomass'!AI9,1)</f>
        <v>1</v>
      </c>
      <c r="AJ9" s="299">
        <f>IF('BIFUbC-biomass'!AJ9&gt;0,'E-biomass'!AJ57/'BIFUbC-biomass'!AJ9,1)</f>
        <v>1</v>
      </c>
      <c r="AK9" s="299">
        <f>IF('BIFUbC-biomass'!AK9&gt;0,'E-biomass'!AK57/'BIFUbC-biomass'!AK9,1)</f>
        <v>1</v>
      </c>
      <c r="AL9" s="299">
        <f>IF('BIFUbC-biomass'!AL9&gt;0,'E-biomass'!AL57/'BIFUbC-biomass'!AL9,1)</f>
        <v>1</v>
      </c>
      <c r="AM9" s="299">
        <f>IF('BIFUbC-biomass'!AM9&gt;0,'E-biomass'!AM57/'BIFUbC-biomass'!AM9,1)</f>
        <v>1</v>
      </c>
      <c r="AN9" s="299">
        <f>IF('BIFUbC-biomass'!AN9&gt;0,'E-biomass'!AN57/'BIFUbC-biomass'!AN9,1)</f>
        <v>1</v>
      </c>
      <c r="AO9" s="299">
        <f>IF('BIFUbC-biomass'!AO9&gt;0,'E-biomass'!AO57/'BIFUbC-biomass'!AO9,1)</f>
        <v>1</v>
      </c>
      <c r="AP9" s="299">
        <f>IF('BIFUbC-biomass'!AP9&gt;0,'E-biomass'!AP57/'BIFUbC-biomass'!AP9,1)</f>
        <v>1</v>
      </c>
      <c r="AQ9" s="299">
        <f>IF('BIFUbC-biomass'!AQ9&gt;0,'E-biomass'!AQ57/'BIFUbC-biomass'!AQ9,1)</f>
        <v>1</v>
      </c>
    </row>
    <row r="10" spans="1:43" x14ac:dyDescent="0.2">
      <c r="A10" s="299" t="s">
        <v>97</v>
      </c>
      <c r="B10" s="299">
        <f>IF('BIFUbC-biomass'!B10&gt;0,'E-biomass'!B58/'BIFUbC-biomass'!B10,1)</f>
        <v>4.2441780350006904E-2</v>
      </c>
      <c r="C10" s="299">
        <f>IF('BIFUbC-biomass'!C10&gt;0,'E-biomass'!C58/'BIFUbC-biomass'!C10,1)</f>
        <v>9.0205001000206467E-2</v>
      </c>
      <c r="D10" s="299">
        <f>IF('BIFUbC-biomass'!D10&gt;0,'E-biomass'!D58/'BIFUbC-biomass'!D10,1)</f>
        <v>9.0131928842255474E-2</v>
      </c>
      <c r="E10" s="299">
        <f>IF('BIFUbC-biomass'!E10&gt;0,'E-biomass'!E58/'BIFUbC-biomass'!E10,1)</f>
        <v>9.0415079524597111E-2</v>
      </c>
      <c r="F10" s="299">
        <f>IF('BIFUbC-biomass'!F10&gt;0,'E-biomass'!F58/'BIFUbC-biomass'!F10,1)</f>
        <v>9.2555900029584137E-2</v>
      </c>
      <c r="G10" s="299">
        <f>IF('BIFUbC-biomass'!G10&gt;0,'E-biomass'!G58/'BIFUbC-biomass'!G10,1)</f>
        <v>9.2400219798056266E-2</v>
      </c>
      <c r="H10" s="299">
        <f>IF('BIFUbC-biomass'!H10&gt;0,'E-biomass'!H58/'BIFUbC-biomass'!H10,1)</f>
        <v>9.2235571153175017E-2</v>
      </c>
      <c r="I10" s="299">
        <f>IF('BIFUbC-biomass'!I10&gt;0,'E-biomass'!I58/'BIFUbC-biomass'!I10,1)</f>
        <v>9.2289680718816672E-2</v>
      </c>
      <c r="J10" s="299">
        <f>IF('BIFUbC-biomass'!J10&gt;0,'E-biomass'!J58/'BIFUbC-biomass'!J10,1)</f>
        <v>9.2248840957786335E-2</v>
      </c>
      <c r="K10" s="299">
        <f>IF('BIFUbC-biomass'!K10&gt;0,'E-biomass'!K58/'BIFUbC-biomass'!K10,1)</f>
        <v>9.2217460426319481E-2</v>
      </c>
      <c r="L10" s="299">
        <f>IF('BIFUbC-biomass'!L10&gt;0,'E-biomass'!L58/'BIFUbC-biomass'!L10,1)</f>
        <v>9.2149279159307443E-2</v>
      </c>
      <c r="M10" s="299">
        <f>IF('BIFUbC-biomass'!M10&gt;0,'E-biomass'!M58/'BIFUbC-biomass'!M10,1)</f>
        <v>9.2058823803882583E-2</v>
      </c>
      <c r="N10" s="299">
        <f>IF('BIFUbC-biomass'!N10&gt;0,'E-biomass'!N58/'BIFUbC-biomass'!N10,1)</f>
        <v>9.2028144121837754E-2</v>
      </c>
      <c r="O10" s="299">
        <f>IF('BIFUbC-biomass'!O10&gt;0,'E-biomass'!O58/'BIFUbC-biomass'!O10,1)</f>
        <v>9.1997468630301157E-2</v>
      </c>
      <c r="P10" s="299">
        <f>IF('BIFUbC-biomass'!P10&gt;0,'E-biomass'!P58/'BIFUbC-biomass'!P10,1)</f>
        <v>9.1966797329983335E-2</v>
      </c>
      <c r="Q10" s="299">
        <f>IF('BIFUbC-biomass'!Q10&gt;0,'E-biomass'!Q58/'BIFUbC-biomass'!Q10,1)</f>
        <v>9.1936130221594553E-2</v>
      </c>
      <c r="R10" s="299">
        <f>IF('BIFUbC-biomass'!R10&gt;0,'E-biomass'!R58/'BIFUbC-biomass'!R10,1)</f>
        <v>9.1905467305844979E-2</v>
      </c>
      <c r="S10" s="299">
        <f>IF('BIFUbC-biomass'!S10&gt;0,'E-biomass'!S58/'BIFUbC-biomass'!S10,1)</f>
        <v>9.1896931129689885E-2</v>
      </c>
      <c r="T10" s="299">
        <f>IF('BIFUbC-biomass'!T10&gt;0,'E-biomass'!T58/'BIFUbC-biomass'!T10,1)</f>
        <v>9.1888394764570544E-2</v>
      </c>
      <c r="U10" s="299">
        <f>IF('BIFUbC-biomass'!U10&gt;0,'E-biomass'!U58/'BIFUbC-biomass'!U10,1)</f>
        <v>9.1879858210486637E-2</v>
      </c>
      <c r="V10" s="299">
        <f>IF('BIFUbC-biomass'!V10&gt;0,'E-biomass'!V58/'BIFUbC-biomass'!V10,1)</f>
        <v>9.1871321467437594E-2</v>
      </c>
      <c r="W10" s="299">
        <f>IF('BIFUbC-biomass'!W10&gt;0,'E-biomass'!W58/'BIFUbC-biomass'!W10,1)</f>
        <v>9.1862784535422959E-2</v>
      </c>
      <c r="X10" s="299">
        <f>IF('BIFUbC-biomass'!X10&gt;0,'E-biomass'!X58/'BIFUbC-biomass'!X10,1)</f>
        <v>9.1854247414442314E-2</v>
      </c>
      <c r="Y10" s="299">
        <f>IF('BIFUbC-biomass'!Y10&gt;0,'E-biomass'!Y58/'BIFUbC-biomass'!Y10,1)</f>
        <v>9.1845710104495146E-2</v>
      </c>
      <c r="Z10" s="299">
        <f>IF('BIFUbC-biomass'!Z10&gt;0,'E-biomass'!Z58/'BIFUbC-biomass'!Z10,1)</f>
        <v>9.1837172605581052E-2</v>
      </c>
      <c r="AA10" s="299">
        <f>IF('BIFUbC-biomass'!AA10&gt;0,'E-biomass'!AA58/'BIFUbC-biomass'!AA10,1)</f>
        <v>9.1828634917699492E-2</v>
      </c>
      <c r="AB10" s="299">
        <f>IF('BIFUbC-biomass'!AB10&gt;0,'E-biomass'!AB58/'BIFUbC-biomass'!AB10,1)</f>
        <v>9.1820097040850007E-2</v>
      </c>
      <c r="AC10" s="299">
        <f>IF('BIFUbC-biomass'!AC10&gt;0,'E-biomass'!AC58/'BIFUbC-biomass'!AC10,1)</f>
        <v>9.1811558975032168E-2</v>
      </c>
      <c r="AD10" s="299">
        <f>IF('BIFUbC-biomass'!AD10&gt;0,'E-biomass'!AD58/'BIFUbC-biomass'!AD10,1)</f>
        <v>9.1803020720245487E-2</v>
      </c>
      <c r="AE10" s="299">
        <f>IF('BIFUbC-biomass'!AE10&gt;0,'E-biomass'!AE58/'BIFUbC-biomass'!AE10,1)</f>
        <v>9.1794482276489481E-2</v>
      </c>
      <c r="AF10" s="299">
        <f>IF('BIFUbC-biomass'!AF10&gt;0,'E-biomass'!AF58/'BIFUbC-biomass'!AF10,1)</f>
        <v>9.1785943643763718E-2</v>
      </c>
      <c r="AG10" s="299">
        <f>IF('BIFUbC-biomass'!AG10&gt;0,'E-biomass'!AG58/'BIFUbC-biomass'!AG10,1)</f>
        <v>9.1777404822067754E-2</v>
      </c>
      <c r="AH10" s="299">
        <f>IF('BIFUbC-biomass'!AH10&gt;0,'E-biomass'!AH58/'BIFUbC-biomass'!AH10,1)</f>
        <v>9.1768865811401062E-2</v>
      </c>
      <c r="AI10" s="299">
        <f>IF('BIFUbC-biomass'!AI10&gt;0,'E-biomass'!AI58/'BIFUbC-biomass'!AI10,1)</f>
        <v>9.1760326611763213E-2</v>
      </c>
      <c r="AJ10" s="299">
        <f>IF('BIFUbC-biomass'!AJ10&gt;0,'E-biomass'!AJ58/'BIFUbC-biomass'!AJ10,1)</f>
        <v>9.1751787223153733E-2</v>
      </c>
      <c r="AK10" s="299">
        <f>IF('BIFUbC-biomass'!AK10&gt;0,'E-biomass'!AK58/'BIFUbC-biomass'!AK10,1)</f>
        <v>9.1743247645572179E-2</v>
      </c>
      <c r="AL10" s="299">
        <f>IF('BIFUbC-biomass'!AL10&gt;0,'E-biomass'!AL58/'BIFUbC-biomass'!AL10,1)</f>
        <v>9.1734707879018024E-2</v>
      </c>
      <c r="AM10" s="299">
        <f>IF('BIFUbC-biomass'!AM10&gt;0,'E-biomass'!AM58/'BIFUbC-biomass'!AM10,1)</f>
        <v>9.1726167923490906E-2</v>
      </c>
      <c r="AN10" s="299">
        <f>IF('BIFUbC-biomass'!AN10&gt;0,'E-biomass'!AN58/'BIFUbC-biomass'!AN10,1)</f>
        <v>9.1717627778990271E-2</v>
      </c>
      <c r="AO10" s="299">
        <f>IF('BIFUbC-biomass'!AO10&gt;0,'E-biomass'!AO58/'BIFUbC-biomass'!AO10,1)</f>
        <v>9.1709087445515647E-2</v>
      </c>
      <c r="AP10" s="299">
        <f>IF('BIFUbC-biomass'!AP10&gt;0,'E-biomass'!AP58/'BIFUbC-biomass'!AP10,1)</f>
        <v>9.1700546923066673E-2</v>
      </c>
      <c r="AQ10" s="299">
        <f>IF('BIFUbC-biomass'!AQ10&gt;0,'E-biomass'!AQ58/'BIFUbC-biomass'!AQ10,1)</f>
        <v>9.1684771809538435E-2</v>
      </c>
    </row>
    <row r="11" spans="1:43" x14ac:dyDescent="0.2">
      <c r="A11" s="299" t="s">
        <v>98</v>
      </c>
      <c r="B11" s="299">
        <f>IF('BIFUbC-biomass'!B11&gt;0,'E-biomass'!B59/'BIFUbC-biomass'!B11,1)</f>
        <v>1</v>
      </c>
      <c r="C11" s="299">
        <f>IF('BIFUbC-biomass'!C11&gt;0,'E-biomass'!C59/'BIFUbC-biomass'!C11,1)</f>
        <v>0.82056852881143671</v>
      </c>
      <c r="D11" s="299">
        <f>IF('BIFUbC-biomass'!D11&gt;0,'E-biomass'!D59/'BIFUbC-biomass'!D11,1)</f>
        <v>0.8247635705616132</v>
      </c>
      <c r="E11" s="299">
        <f>IF('BIFUbC-biomass'!E11&gt;0,'E-biomass'!E59/'BIFUbC-biomass'!E11,1)</f>
        <v>0.8256153407101644</v>
      </c>
      <c r="F11" s="299">
        <f>IF('BIFUbC-biomass'!F11&gt;0,'E-biomass'!F59/'BIFUbC-biomass'!F11,1)</f>
        <v>0.82959025912156525</v>
      </c>
      <c r="G11" s="299">
        <f>IF('BIFUbC-biomass'!G11&gt;0,'E-biomass'!G59/'BIFUbC-biomass'!G11,1)</f>
        <v>0.82980123323725852</v>
      </c>
      <c r="H11" s="299">
        <f>IF('BIFUbC-biomass'!H11&gt;0,'E-biomass'!H59/'BIFUbC-biomass'!H11,1)</f>
        <v>0.82997866135282428</v>
      </c>
      <c r="I11" s="299">
        <f>IF('BIFUbC-biomass'!I11&gt;0,'E-biomass'!I59/'BIFUbC-biomass'!I11,1)</f>
        <v>0.831512807045651</v>
      </c>
      <c r="J11" s="299">
        <f>IF('BIFUbC-biomass'!J11&gt;0,'E-biomass'!J59/'BIFUbC-biomass'!J11,1)</f>
        <v>0.83127071606086822</v>
      </c>
      <c r="K11" s="299">
        <f>IF('BIFUbC-biomass'!K11&gt;0,'E-biomass'!K59/'BIFUbC-biomass'!K11,1)</f>
        <v>0.83111033857458849</v>
      </c>
      <c r="L11" s="299">
        <f>IF('BIFUbC-biomass'!L11&gt;0,'E-biomass'!L59/'BIFUbC-biomass'!L11,1)</f>
        <v>0.83022123159793848</v>
      </c>
      <c r="M11" s="299">
        <f>IF('BIFUbC-biomass'!M11&gt;0,'E-biomass'!M59/'BIFUbC-biomass'!M11,1)</f>
        <v>0.82885945219131296</v>
      </c>
      <c r="N11" s="299">
        <f>IF('BIFUbC-biomass'!N11&gt;0,'E-biomass'!N59/'BIFUbC-biomass'!N11,1)</f>
        <v>0.82853910378453655</v>
      </c>
      <c r="O11" s="299">
        <f>IF('BIFUbC-biomass'!O11&gt;0,'E-biomass'!O59/'BIFUbC-biomass'!O11,1)</f>
        <v>0.82817352781013198</v>
      </c>
      <c r="P11" s="299">
        <f>IF('BIFUbC-biomass'!P11&gt;0,'E-biomass'!P59/'BIFUbC-biomass'!P11,1)</f>
        <v>0.8277743980311405</v>
      </c>
      <c r="Q11" s="299">
        <f>IF('BIFUbC-biomass'!Q11&gt;0,'E-biomass'!Q59/'BIFUbC-biomass'!Q11,1)</f>
        <v>0.82735344506477004</v>
      </c>
      <c r="R11" s="299">
        <f>IF('BIFUbC-biomass'!R11&gt;0,'E-biomass'!R59/'BIFUbC-biomass'!R11,1)</f>
        <v>0.8269221774347616</v>
      </c>
      <c r="S11" s="299">
        <f>IF('BIFUbC-biomass'!S11&gt;0,'E-biomass'!S59/'BIFUbC-biomass'!S11,1)</f>
        <v>0.82685404729943679</v>
      </c>
      <c r="T11" s="299">
        <f>IF('BIFUbC-biomass'!T11&gt;0,'E-biomass'!T59/'BIFUbC-biomass'!T11,1)</f>
        <v>0.82678497599103984</v>
      </c>
      <c r="U11" s="299">
        <f>IF('BIFUbC-biomass'!U11&gt;0,'E-biomass'!U59/'BIFUbC-biomass'!U11,1)</f>
        <v>0.82671501334933095</v>
      </c>
      <c r="V11" s="299">
        <f>IF('BIFUbC-biomass'!V11&gt;0,'E-biomass'!V59/'BIFUbC-biomass'!V11,1)</f>
        <v>0.82664420904865488</v>
      </c>
      <c r="W11" s="299">
        <f>IF('BIFUbC-biomass'!W11&gt;0,'E-biomass'!W59/'BIFUbC-biomass'!W11,1)</f>
        <v>0.82657261254683534</v>
      </c>
      <c r="X11" s="299">
        <f>IF('BIFUbC-biomass'!X11&gt;0,'E-biomass'!X59/'BIFUbC-biomass'!X11,1)</f>
        <v>0.82654133960165121</v>
      </c>
      <c r="Y11" s="299">
        <f>IF('BIFUbC-biomass'!Y11&gt;0,'E-biomass'!Y59/'BIFUbC-biomass'!Y11,1)</f>
        <v>0.82650862553677884</v>
      </c>
      <c r="Z11" s="299">
        <f>IF('BIFUbC-biomass'!Z11&gt;0,'E-biomass'!Z59/'BIFUbC-biomass'!Z11,1)</f>
        <v>0.8264745199451341</v>
      </c>
      <c r="AA11" s="299">
        <f>IF('BIFUbC-biomass'!AA11&gt;0,'E-biomass'!AA59/'BIFUbC-biomass'!AA11,1)</f>
        <v>0.82643907273302553</v>
      </c>
      <c r="AB11" s="299">
        <f>IF('BIFUbC-biomass'!AB11&gt;0,'E-biomass'!AB59/'BIFUbC-biomass'!AB11,1)</f>
        <v>0.82640233405923624</v>
      </c>
      <c r="AC11" s="299">
        <f>IF('BIFUbC-biomass'!AC11&gt;0,'E-biomass'!AC59/'BIFUbC-biomass'!AC11,1)</f>
        <v>0.82639896417849723</v>
      </c>
      <c r="AD11" s="299">
        <f>IF('BIFUbC-biomass'!AD11&gt;0,'E-biomass'!AD59/'BIFUbC-biomass'!AD11,1)</f>
        <v>0.82639426284359607</v>
      </c>
      <c r="AE11" s="299">
        <f>IF('BIFUbC-biomass'!AE11&gt;0,'E-biomass'!AE59/'BIFUbC-biomass'!AE11,1)</f>
        <v>0.82638826934749143</v>
      </c>
      <c r="AF11" s="299">
        <f>IF('BIFUbC-biomass'!AF11&gt;0,'E-biomass'!AF59/'BIFUbC-biomass'!AF11,1)</f>
        <v>0.82638102368898825</v>
      </c>
      <c r="AG11" s="299">
        <f>IF('BIFUbC-biomass'!AG11&gt;0,'E-biomass'!AG59/'BIFUbC-biomass'!AG11,1)</f>
        <v>0.82637256652100644</v>
      </c>
      <c r="AH11" s="299">
        <f>IF('BIFUbC-biomass'!AH11&gt;0,'E-biomass'!AH59/'BIFUbC-biomass'!AH11,1)</f>
        <v>0.82639479576434738</v>
      </c>
      <c r="AI11" s="299">
        <f>IF('BIFUbC-biomass'!AI11&gt;0,'E-biomass'!AI59/'BIFUbC-biomass'!AI11,1)</f>
        <v>0.82641616174378463</v>
      </c>
      <c r="AJ11" s="299">
        <f>IF('BIFUbC-biomass'!AJ11&gt;0,'E-biomass'!AJ59/'BIFUbC-biomass'!AJ11,1)</f>
        <v>0.82643669955194443</v>
      </c>
      <c r="AK11" s="299">
        <f>IF('BIFUbC-biomass'!AK11&gt;0,'E-biomass'!AK59/'BIFUbC-biomass'!AK11,1)</f>
        <v>0.82645644518189887</v>
      </c>
      <c r="AL11" s="299">
        <f>IF('BIFUbC-biomass'!AL11&gt;0,'E-biomass'!AL59/'BIFUbC-biomass'!AL11,1)</f>
        <v>0.8264754354956555</v>
      </c>
      <c r="AM11" s="299">
        <f>IF('BIFUbC-biomass'!AM11&gt;0,'E-biomass'!AM59/'BIFUbC-biomass'!AM11,1)</f>
        <v>0.82649980170467963</v>
      </c>
      <c r="AN11" s="299">
        <f>IF('BIFUbC-biomass'!AN11&gt;0,'E-biomass'!AN59/'BIFUbC-biomass'!AN11,1)</f>
        <v>0.8265235823454935</v>
      </c>
      <c r="AO11" s="299">
        <f>IF('BIFUbC-biomass'!AO11&gt;0,'E-biomass'!AO59/'BIFUbC-biomass'!AO11,1)</f>
        <v>0.82654681679432607</v>
      </c>
      <c r="AP11" s="299">
        <f>IF('BIFUbC-biomass'!AP11&gt;0,'E-biomass'!AP59/'BIFUbC-biomass'!AP11,1)</f>
        <v>0.8265695452785895</v>
      </c>
      <c r="AQ11" s="299">
        <f>IF('BIFUbC-biomass'!AQ11&gt;0,'E-biomass'!AQ59/'BIFUbC-biomass'!AQ11,1)</f>
        <v>0.82657869976519449</v>
      </c>
    </row>
    <row r="12" spans="1:43" x14ac:dyDescent="0.2">
      <c r="A12" s="299" t="s">
        <v>99</v>
      </c>
      <c r="B12" s="299">
        <f>IF('BIFUbC-biomass'!B12&gt;0,'E-biomass'!B60/'BIFUbC-biomass'!B12,1)</f>
        <v>1</v>
      </c>
      <c r="C12" s="299">
        <f>IF('BIFUbC-biomass'!C12&gt;0,'E-biomass'!C60/'BIFUbC-biomass'!C12,1)</f>
        <v>1</v>
      </c>
      <c r="D12" s="299">
        <f>IF('BIFUbC-biomass'!D12&gt;0,'E-biomass'!D60/'BIFUbC-biomass'!D12,1)</f>
        <v>1</v>
      </c>
      <c r="E12" s="299">
        <f>IF('BIFUbC-biomass'!E12&gt;0,'E-biomass'!E60/'BIFUbC-biomass'!E12,1)</f>
        <v>1</v>
      </c>
      <c r="F12" s="299">
        <f>IF('BIFUbC-biomass'!F12&gt;0,'E-biomass'!F60/'BIFUbC-biomass'!F12,1)</f>
        <v>1</v>
      </c>
      <c r="G12" s="299">
        <f>IF('BIFUbC-biomass'!G12&gt;0,'E-biomass'!G60/'BIFUbC-biomass'!G12,1)</f>
        <v>1</v>
      </c>
      <c r="H12" s="299">
        <f>IF('BIFUbC-biomass'!H12&gt;0,'E-biomass'!H60/'BIFUbC-biomass'!H12,1)</f>
        <v>1</v>
      </c>
      <c r="I12" s="299">
        <f>IF('BIFUbC-biomass'!I12&gt;0,'E-biomass'!I60/'BIFUbC-biomass'!I12,1)</f>
        <v>1</v>
      </c>
      <c r="J12" s="299">
        <f>IF('BIFUbC-biomass'!J12&gt;0,'E-biomass'!J60/'BIFUbC-biomass'!J12,1)</f>
        <v>1</v>
      </c>
      <c r="K12" s="299">
        <f>IF('BIFUbC-biomass'!K12&gt;0,'E-biomass'!K60/'BIFUbC-biomass'!K12,1)</f>
        <v>1</v>
      </c>
      <c r="L12" s="299">
        <f>IF('BIFUbC-biomass'!L12&gt;0,'E-biomass'!L60/'BIFUbC-biomass'!L12,1)</f>
        <v>1</v>
      </c>
      <c r="M12" s="299">
        <f>IF('BIFUbC-biomass'!M12&gt;0,'E-biomass'!M60/'BIFUbC-biomass'!M12,1)</f>
        <v>1</v>
      </c>
      <c r="N12" s="299">
        <f>IF('BIFUbC-biomass'!N12&gt;0,'E-biomass'!N60/'BIFUbC-biomass'!N12,1)</f>
        <v>1</v>
      </c>
      <c r="O12" s="299">
        <f>IF('BIFUbC-biomass'!O12&gt;0,'E-biomass'!O60/'BIFUbC-biomass'!O12,1)</f>
        <v>1</v>
      </c>
      <c r="P12" s="299">
        <f>IF('BIFUbC-biomass'!P12&gt;0,'E-biomass'!P60/'BIFUbC-biomass'!P12,1)</f>
        <v>1</v>
      </c>
      <c r="Q12" s="299">
        <f>IF('BIFUbC-biomass'!Q12&gt;0,'E-biomass'!Q60/'BIFUbC-biomass'!Q12,1)</f>
        <v>1</v>
      </c>
      <c r="R12" s="299">
        <f>IF('BIFUbC-biomass'!R12&gt;0,'E-biomass'!R60/'BIFUbC-biomass'!R12,1)</f>
        <v>1</v>
      </c>
      <c r="S12" s="299">
        <f>IF('BIFUbC-biomass'!S12&gt;0,'E-biomass'!S60/'BIFUbC-biomass'!S12,1)</f>
        <v>1</v>
      </c>
      <c r="T12" s="299">
        <f>IF('BIFUbC-biomass'!T12&gt;0,'E-biomass'!T60/'BIFUbC-biomass'!T12,1)</f>
        <v>1</v>
      </c>
      <c r="U12" s="299">
        <f>IF('BIFUbC-biomass'!U12&gt;0,'E-biomass'!U60/'BIFUbC-biomass'!U12,1)</f>
        <v>1</v>
      </c>
      <c r="V12" s="299">
        <f>IF('BIFUbC-biomass'!V12&gt;0,'E-biomass'!V60/'BIFUbC-biomass'!V12,1)</f>
        <v>1</v>
      </c>
      <c r="W12" s="299">
        <f>IF('BIFUbC-biomass'!W12&gt;0,'E-biomass'!W60/'BIFUbC-biomass'!W12,1)</f>
        <v>1</v>
      </c>
      <c r="X12" s="299">
        <f>IF('BIFUbC-biomass'!X12&gt;0,'E-biomass'!X60/'BIFUbC-biomass'!X12,1)</f>
        <v>1</v>
      </c>
      <c r="Y12" s="299">
        <f>IF('BIFUbC-biomass'!Y12&gt;0,'E-biomass'!Y60/'BIFUbC-biomass'!Y12,1)</f>
        <v>1</v>
      </c>
      <c r="Z12" s="299">
        <f>IF('BIFUbC-biomass'!Z12&gt;0,'E-biomass'!Z60/'BIFUbC-biomass'!Z12,1)</f>
        <v>1</v>
      </c>
      <c r="AA12" s="299">
        <f>IF('BIFUbC-biomass'!AA12&gt;0,'E-biomass'!AA60/'BIFUbC-biomass'!AA12,1)</f>
        <v>1</v>
      </c>
      <c r="AB12" s="299">
        <f>IF('BIFUbC-biomass'!AB12&gt;0,'E-biomass'!AB60/'BIFUbC-biomass'!AB12,1)</f>
        <v>1</v>
      </c>
      <c r="AC12" s="299">
        <f>IF('BIFUbC-biomass'!AC12&gt;0,'E-biomass'!AC60/'BIFUbC-biomass'!AC12,1)</f>
        <v>1</v>
      </c>
      <c r="AD12" s="299">
        <f>IF('BIFUbC-biomass'!AD12&gt;0,'E-biomass'!AD60/'BIFUbC-biomass'!AD12,1)</f>
        <v>1</v>
      </c>
      <c r="AE12" s="299">
        <f>IF('BIFUbC-biomass'!AE12&gt;0,'E-biomass'!AE60/'BIFUbC-biomass'!AE12,1)</f>
        <v>1</v>
      </c>
      <c r="AF12" s="299">
        <f>IF('BIFUbC-biomass'!AF12&gt;0,'E-biomass'!AF60/'BIFUbC-biomass'!AF12,1)</f>
        <v>1</v>
      </c>
      <c r="AG12" s="299">
        <f>IF('BIFUbC-biomass'!AG12&gt;0,'E-biomass'!AG60/'BIFUbC-biomass'!AG12,1)</f>
        <v>1</v>
      </c>
      <c r="AH12" s="299">
        <f>IF('BIFUbC-biomass'!AH12&gt;0,'E-biomass'!AH60/'BIFUbC-biomass'!AH12,1)</f>
        <v>1</v>
      </c>
      <c r="AI12" s="299">
        <f>IF('BIFUbC-biomass'!AI12&gt;0,'E-biomass'!AI60/'BIFUbC-biomass'!AI12,1)</f>
        <v>1</v>
      </c>
      <c r="AJ12" s="299">
        <f>IF('BIFUbC-biomass'!AJ12&gt;0,'E-biomass'!AJ60/'BIFUbC-biomass'!AJ12,1)</f>
        <v>1</v>
      </c>
      <c r="AK12" s="299">
        <f>IF('BIFUbC-biomass'!AK12&gt;0,'E-biomass'!AK60/'BIFUbC-biomass'!AK12,1)</f>
        <v>1</v>
      </c>
      <c r="AL12" s="299">
        <f>IF('BIFUbC-biomass'!AL12&gt;0,'E-biomass'!AL60/'BIFUbC-biomass'!AL12,1)</f>
        <v>1</v>
      </c>
      <c r="AM12" s="299">
        <f>IF('BIFUbC-biomass'!AM12&gt;0,'E-biomass'!AM60/'BIFUbC-biomass'!AM12,1)</f>
        <v>1</v>
      </c>
      <c r="AN12" s="299">
        <f>IF('BIFUbC-biomass'!AN12&gt;0,'E-biomass'!AN60/'BIFUbC-biomass'!AN12,1)</f>
        <v>1</v>
      </c>
      <c r="AO12" s="299">
        <f>IF('BIFUbC-biomass'!AO12&gt;0,'E-biomass'!AO60/'BIFUbC-biomass'!AO12,1)</f>
        <v>1</v>
      </c>
      <c r="AP12" s="299">
        <f>IF('BIFUbC-biomass'!AP12&gt;0,'E-biomass'!AP60/'BIFUbC-biomass'!AP12,1)</f>
        <v>1</v>
      </c>
      <c r="AQ12" s="299">
        <f>IF('BIFUbC-biomass'!AQ12&gt;0,'E-biomass'!AQ60/'BIFUbC-biomass'!AQ12,1)</f>
        <v>1</v>
      </c>
    </row>
    <row r="13" spans="1:43" x14ac:dyDescent="0.2">
      <c r="A13" s="299" t="s">
        <v>100</v>
      </c>
      <c r="B13" s="299">
        <f>IF('BIFUbC-biomass'!B13&gt;0,'E-biomass'!B61/'BIFUbC-biomass'!B13,1)</f>
        <v>1</v>
      </c>
      <c r="C13" s="299">
        <f>IF('BIFUbC-biomass'!C13&gt;0,'E-biomass'!C61/'BIFUbC-biomass'!C13,1)</f>
        <v>1</v>
      </c>
      <c r="D13" s="299">
        <f>IF('BIFUbC-biomass'!D13&gt;0,'E-biomass'!D61/'BIFUbC-biomass'!D13,1)</f>
        <v>1</v>
      </c>
      <c r="E13" s="299">
        <f>IF('BIFUbC-biomass'!E13&gt;0,'E-biomass'!E61/'BIFUbC-biomass'!E13,1)</f>
        <v>1</v>
      </c>
      <c r="F13" s="299">
        <f>IF('BIFUbC-biomass'!F13&gt;0,'E-biomass'!F61/'BIFUbC-biomass'!F13,1)</f>
        <v>1</v>
      </c>
      <c r="G13" s="299">
        <f>IF('BIFUbC-biomass'!G13&gt;0,'E-biomass'!G61/'BIFUbC-biomass'!G13,1)</f>
        <v>1</v>
      </c>
      <c r="H13" s="299">
        <f>IF('BIFUbC-biomass'!H13&gt;0,'E-biomass'!H61/'BIFUbC-biomass'!H13,1)</f>
        <v>1</v>
      </c>
      <c r="I13" s="299">
        <f>IF('BIFUbC-biomass'!I13&gt;0,'E-biomass'!I61/'BIFUbC-biomass'!I13,1)</f>
        <v>1</v>
      </c>
      <c r="J13" s="299">
        <f>IF('BIFUbC-biomass'!J13&gt;0,'E-biomass'!J61/'BIFUbC-biomass'!J13,1)</f>
        <v>1</v>
      </c>
      <c r="K13" s="299">
        <f>IF('BIFUbC-biomass'!K13&gt;0,'E-biomass'!K61/'BIFUbC-biomass'!K13,1)</f>
        <v>1</v>
      </c>
      <c r="L13" s="299">
        <f>IF('BIFUbC-biomass'!L13&gt;0,'E-biomass'!L61/'BIFUbC-biomass'!L13,1)</f>
        <v>1</v>
      </c>
      <c r="M13" s="299">
        <f>IF('BIFUbC-biomass'!M13&gt;0,'E-biomass'!M61/'BIFUbC-biomass'!M13,1)</f>
        <v>1</v>
      </c>
      <c r="N13" s="299">
        <f>IF('BIFUbC-biomass'!N13&gt;0,'E-biomass'!N61/'BIFUbC-biomass'!N13,1)</f>
        <v>1</v>
      </c>
      <c r="O13" s="299">
        <f>IF('BIFUbC-biomass'!O13&gt;0,'E-biomass'!O61/'BIFUbC-biomass'!O13,1)</f>
        <v>1</v>
      </c>
      <c r="P13" s="299">
        <f>IF('BIFUbC-biomass'!P13&gt;0,'E-biomass'!P61/'BIFUbC-biomass'!P13,1)</f>
        <v>1</v>
      </c>
      <c r="Q13" s="299">
        <f>IF('BIFUbC-biomass'!Q13&gt;0,'E-biomass'!Q61/'BIFUbC-biomass'!Q13,1)</f>
        <v>1</v>
      </c>
      <c r="R13" s="299">
        <f>IF('BIFUbC-biomass'!R13&gt;0,'E-biomass'!R61/'BIFUbC-biomass'!R13,1)</f>
        <v>1</v>
      </c>
      <c r="S13" s="299">
        <f>IF('BIFUbC-biomass'!S13&gt;0,'E-biomass'!S61/'BIFUbC-biomass'!S13,1)</f>
        <v>1</v>
      </c>
      <c r="T13" s="299">
        <f>IF('BIFUbC-biomass'!T13&gt;0,'E-biomass'!T61/'BIFUbC-biomass'!T13,1)</f>
        <v>1</v>
      </c>
      <c r="U13" s="299">
        <f>IF('BIFUbC-biomass'!U13&gt;0,'E-biomass'!U61/'BIFUbC-biomass'!U13,1)</f>
        <v>1</v>
      </c>
      <c r="V13" s="299">
        <f>IF('BIFUbC-biomass'!V13&gt;0,'E-biomass'!V61/'BIFUbC-biomass'!V13,1)</f>
        <v>1</v>
      </c>
      <c r="W13" s="299">
        <f>IF('BIFUbC-biomass'!W13&gt;0,'E-biomass'!W61/'BIFUbC-biomass'!W13,1)</f>
        <v>1</v>
      </c>
      <c r="X13" s="299">
        <f>IF('BIFUbC-biomass'!X13&gt;0,'E-biomass'!X61/'BIFUbC-biomass'!X13,1)</f>
        <v>1</v>
      </c>
      <c r="Y13" s="299">
        <f>IF('BIFUbC-biomass'!Y13&gt;0,'E-biomass'!Y61/'BIFUbC-biomass'!Y13,1)</f>
        <v>1</v>
      </c>
      <c r="Z13" s="299">
        <f>IF('BIFUbC-biomass'!Z13&gt;0,'E-biomass'!Z61/'BIFUbC-biomass'!Z13,1)</f>
        <v>1</v>
      </c>
      <c r="AA13" s="299">
        <f>IF('BIFUbC-biomass'!AA13&gt;0,'E-biomass'!AA61/'BIFUbC-biomass'!AA13,1)</f>
        <v>1</v>
      </c>
      <c r="AB13" s="299">
        <f>IF('BIFUbC-biomass'!AB13&gt;0,'E-biomass'!AB61/'BIFUbC-biomass'!AB13,1)</f>
        <v>1</v>
      </c>
      <c r="AC13" s="299">
        <f>IF('BIFUbC-biomass'!AC13&gt;0,'E-biomass'!AC61/'BIFUbC-biomass'!AC13,1)</f>
        <v>1</v>
      </c>
      <c r="AD13" s="299">
        <f>IF('BIFUbC-biomass'!AD13&gt;0,'E-biomass'!AD61/'BIFUbC-biomass'!AD13,1)</f>
        <v>1</v>
      </c>
      <c r="AE13" s="299">
        <f>IF('BIFUbC-biomass'!AE13&gt;0,'E-biomass'!AE61/'BIFUbC-biomass'!AE13,1)</f>
        <v>1</v>
      </c>
      <c r="AF13" s="299">
        <f>IF('BIFUbC-biomass'!AF13&gt;0,'E-biomass'!AF61/'BIFUbC-biomass'!AF13,1)</f>
        <v>1</v>
      </c>
      <c r="AG13" s="299">
        <f>IF('BIFUbC-biomass'!AG13&gt;0,'E-biomass'!AG61/'BIFUbC-biomass'!AG13,1)</f>
        <v>1</v>
      </c>
      <c r="AH13" s="299">
        <f>IF('BIFUbC-biomass'!AH13&gt;0,'E-biomass'!AH61/'BIFUbC-biomass'!AH13,1)</f>
        <v>1</v>
      </c>
      <c r="AI13" s="299">
        <f>IF('BIFUbC-biomass'!AI13&gt;0,'E-biomass'!AI61/'BIFUbC-biomass'!AI13,1)</f>
        <v>1</v>
      </c>
      <c r="AJ13" s="299">
        <f>IF('BIFUbC-biomass'!AJ13&gt;0,'E-biomass'!AJ61/'BIFUbC-biomass'!AJ13,1)</f>
        <v>1</v>
      </c>
      <c r="AK13" s="299">
        <f>IF('BIFUbC-biomass'!AK13&gt;0,'E-biomass'!AK61/'BIFUbC-biomass'!AK13,1)</f>
        <v>1</v>
      </c>
      <c r="AL13" s="299">
        <f>IF('BIFUbC-biomass'!AL13&gt;0,'E-biomass'!AL61/'BIFUbC-biomass'!AL13,1)</f>
        <v>1</v>
      </c>
      <c r="AM13" s="299">
        <f>IF('BIFUbC-biomass'!AM13&gt;0,'E-biomass'!AM61/'BIFUbC-biomass'!AM13,1)</f>
        <v>1</v>
      </c>
      <c r="AN13" s="299">
        <f>IF('BIFUbC-biomass'!AN13&gt;0,'E-biomass'!AN61/'BIFUbC-biomass'!AN13,1)</f>
        <v>1</v>
      </c>
      <c r="AO13" s="299">
        <f>IF('BIFUbC-biomass'!AO13&gt;0,'E-biomass'!AO61/'BIFUbC-biomass'!AO13,1)</f>
        <v>1</v>
      </c>
      <c r="AP13" s="299">
        <f>IF('BIFUbC-biomass'!AP13&gt;0,'E-biomass'!AP61/'BIFUbC-biomass'!AP13,1)</f>
        <v>1</v>
      </c>
      <c r="AQ13" s="299">
        <f>IF('BIFUbC-biomass'!AQ13&gt;0,'E-biomass'!AQ61/'BIFUbC-biomass'!AQ13,1)</f>
        <v>1</v>
      </c>
    </row>
    <row r="14" spans="1:43" x14ac:dyDescent="0.2">
      <c r="A14" s="299" t="s">
        <v>101</v>
      </c>
      <c r="B14" s="299">
        <f>IF('BIFUbC-biomass'!B14&gt;0,'E-biomass'!B62/'BIFUbC-biomass'!B14,1)</f>
        <v>1</v>
      </c>
      <c r="C14" s="299">
        <f>IF('BIFUbC-biomass'!C14&gt;0,'E-biomass'!C62/'BIFUbC-biomass'!C14,1)</f>
        <v>0.80914405311778281</v>
      </c>
      <c r="D14" s="299">
        <f>IF('BIFUbC-biomass'!D14&gt;0,'E-biomass'!D62/'BIFUbC-biomass'!D14,1)</f>
        <v>0.83584651268691712</v>
      </c>
      <c r="E14" s="299">
        <f>IF('BIFUbC-biomass'!E14&gt;0,'E-biomass'!E62/'BIFUbC-biomass'!E14,1)</f>
        <v>0.83875096788577586</v>
      </c>
      <c r="F14" s="299">
        <f>IF('BIFUbC-biomass'!F14&gt;0,'E-biomass'!F62/'BIFUbC-biomass'!F14,1)</f>
        <v>0.84583394310151361</v>
      </c>
      <c r="G14" s="299">
        <f>IF('BIFUbC-biomass'!G14&gt;0,'E-biomass'!G62/'BIFUbC-biomass'!G14,1)</f>
        <v>0.848397765989373</v>
      </c>
      <c r="H14" s="299">
        <f>IF('BIFUbC-biomass'!H14&gt;0,'E-biomass'!H62/'BIFUbC-biomass'!H14,1)</f>
        <v>0.85016201020382265</v>
      </c>
      <c r="I14" s="299">
        <f>IF('BIFUbC-biomass'!I14&gt;0,'E-biomass'!I62/'BIFUbC-biomass'!I14,1)</f>
        <v>0.85597636182696746</v>
      </c>
      <c r="J14" s="299">
        <f>IF('BIFUbC-biomass'!J14&gt;0,'E-biomass'!J62/'BIFUbC-biomass'!J14,1)</f>
        <v>0.85476077057617816</v>
      </c>
      <c r="K14" s="299">
        <f>IF('BIFUbC-biomass'!K14&gt;0,'E-biomass'!K62/'BIFUbC-biomass'!K14,1)</f>
        <v>0.85422144121148591</v>
      </c>
      <c r="L14" s="299">
        <f>IF('BIFUbC-biomass'!L14&gt;0,'E-biomass'!L62/'BIFUbC-biomass'!L14,1)</f>
        <v>0.85091198219536102</v>
      </c>
      <c r="M14" s="299">
        <f>IF('BIFUbC-biomass'!M14&gt;0,'E-biomass'!M62/'BIFUbC-biomass'!M14,1)</f>
        <v>0.84564458063384274</v>
      </c>
      <c r="N14" s="299">
        <f>IF('BIFUbC-biomass'!N14&gt;0,'E-biomass'!N62/'BIFUbC-biomass'!N14,1)</f>
        <v>0.84449542245364939</v>
      </c>
      <c r="O14" s="299">
        <f>IF('BIFUbC-biomass'!O14&gt;0,'E-biomass'!O62/'BIFUbC-biomass'!O14,1)</f>
        <v>0.84332986735551452</v>
      </c>
      <c r="P14" s="299">
        <f>IF('BIFUbC-biomass'!P14&gt;0,'E-biomass'!P62/'BIFUbC-biomass'!P14,1)</f>
        <v>0.84214756271458202</v>
      </c>
      <c r="Q14" s="299">
        <f>IF('BIFUbC-biomass'!Q14&gt;0,'E-biomass'!Q62/'BIFUbC-biomass'!Q14,1)</f>
        <v>0.84094814572296162</v>
      </c>
      <c r="R14" s="299">
        <f>IF('BIFUbC-biomass'!R14&gt;0,'E-biomass'!R62/'BIFUbC-biomass'!R14,1)</f>
        <v>0.83973124301947788</v>
      </c>
      <c r="S14" s="299">
        <f>IF('BIFUbC-biomass'!S14&gt;0,'E-biomass'!S62/'BIFUbC-biomass'!S14,1)</f>
        <v>0.83978272097324047</v>
      </c>
      <c r="T14" s="299">
        <f>IF('BIFUbC-biomass'!T14&gt;0,'E-biomass'!T62/'BIFUbC-biomass'!T14,1)</f>
        <v>0.8398341335216335</v>
      </c>
      <c r="U14" s="299">
        <f>IF('BIFUbC-biomass'!U14&gt;0,'E-biomass'!U62/'BIFUbC-biomass'!U14,1)</f>
        <v>0.83988548076006408</v>
      </c>
      <c r="V14" s="299">
        <f>IF('BIFUbC-biomass'!V14&gt;0,'E-biomass'!V62/'BIFUbC-biomass'!V14,1)</f>
        <v>0.83993676278373586</v>
      </c>
      <c r="W14" s="299">
        <f>IF('BIFUbC-biomass'!W14&gt;0,'E-biomass'!W62/'BIFUbC-biomass'!W14,1)</f>
        <v>0.8399879796876496</v>
      </c>
      <c r="X14" s="299">
        <f>IF('BIFUbC-biomass'!X14&gt;0,'E-biomass'!X62/'BIFUbC-biomass'!X14,1)</f>
        <v>0.84003913156660481</v>
      </c>
      <c r="Y14" s="299">
        <f>IF('BIFUbC-biomass'!Y14&gt;0,'E-biomass'!Y62/'BIFUbC-biomass'!Y14,1)</f>
        <v>0.84009021851519905</v>
      </c>
      <c r="Z14" s="299">
        <f>IF('BIFUbC-biomass'!Z14&gt;0,'E-biomass'!Z62/'BIFUbC-biomass'!Z14,1)</f>
        <v>0.84014124062782847</v>
      </c>
      <c r="AA14" s="299">
        <f>IF('BIFUbC-biomass'!AA14&gt;0,'E-biomass'!AA62/'BIFUbC-biomass'!AA14,1)</f>
        <v>0.84019219799868916</v>
      </c>
      <c r="AB14" s="299">
        <f>IF('BIFUbC-biomass'!AB14&gt;0,'E-biomass'!AB62/'BIFUbC-biomass'!AB14,1)</f>
        <v>0.84024309072177716</v>
      </c>
      <c r="AC14" s="299">
        <f>IF('BIFUbC-biomass'!AC14&gt;0,'E-biomass'!AC62/'BIFUbC-biomass'!AC14,1)</f>
        <v>0.84029391889088867</v>
      </c>
      <c r="AD14" s="299">
        <f>IF('BIFUbC-biomass'!AD14&gt;0,'E-biomass'!AD62/'BIFUbC-biomass'!AD14,1)</f>
        <v>0.84034468259962125</v>
      </c>
      <c r="AE14" s="299">
        <f>IF('BIFUbC-biomass'!AE14&gt;0,'E-biomass'!AE62/'BIFUbC-biomass'!AE14,1)</f>
        <v>0.84039538194137375</v>
      </c>
      <c r="AF14" s="299">
        <f>IF('BIFUbC-biomass'!AF14&gt;0,'E-biomass'!AF62/'BIFUbC-biomass'!AF14,1)</f>
        <v>0.84044601700934718</v>
      </c>
      <c r="AG14" s="299">
        <f>IF('BIFUbC-biomass'!AG14&gt;0,'E-biomass'!AG62/'BIFUbC-biomass'!AG14,1)</f>
        <v>0.84049658789654513</v>
      </c>
      <c r="AH14" s="299">
        <f>IF('BIFUbC-biomass'!AH14&gt;0,'E-biomass'!AH62/'BIFUbC-biomass'!AH14,1)</f>
        <v>0.84054709469577393</v>
      </c>
      <c r="AI14" s="299">
        <f>IF('BIFUbC-biomass'!AI14&gt;0,'E-biomass'!AI62/'BIFUbC-biomass'!AI14,1)</f>
        <v>0.84059753749964394</v>
      </c>
      <c r="AJ14" s="299">
        <f>IF('BIFUbC-biomass'!AJ14&gt;0,'E-biomass'!AJ62/'BIFUbC-biomass'!AJ14,1)</f>
        <v>0.84064791640056924</v>
      </c>
      <c r="AK14" s="299">
        <f>IF('BIFUbC-biomass'!AK14&gt;0,'E-biomass'!AK62/'BIFUbC-biomass'!AK14,1)</f>
        <v>0.84069823149076828</v>
      </c>
      <c r="AL14" s="299">
        <f>IF('BIFUbC-biomass'!AL14&gt;0,'E-biomass'!AL62/'BIFUbC-biomass'!AL14,1)</f>
        <v>0.840748482862265</v>
      </c>
      <c r="AM14" s="299">
        <f>IF('BIFUbC-biomass'!AM14&gt;0,'E-biomass'!AM62/'BIFUbC-biomass'!AM14,1)</f>
        <v>0.84079867060688873</v>
      </c>
      <c r="AN14" s="299">
        <f>IF('BIFUbC-biomass'!AN14&gt;0,'E-biomass'!AN62/'BIFUbC-biomass'!AN14,1)</f>
        <v>0.84084879481627461</v>
      </c>
      <c r="AO14" s="299">
        <f>IF('BIFUbC-biomass'!AO14&gt;0,'E-biomass'!AO62/'BIFUbC-biomass'!AO14,1)</f>
        <v>0.84089885558186472</v>
      </c>
      <c r="AP14" s="299">
        <f>IF('BIFUbC-biomass'!AP14&gt;0,'E-biomass'!AP62/'BIFUbC-biomass'!AP14,1)</f>
        <v>0.84094885299490751</v>
      </c>
      <c r="AQ14" s="299">
        <f>IF('BIFUbC-biomass'!AQ14&gt;0,'E-biomass'!AQ62/'BIFUbC-biomass'!AQ14,1)</f>
        <v>0.8409872890077732</v>
      </c>
    </row>
    <row r="15" spans="1:43" x14ac:dyDescent="0.2">
      <c r="A15" s="299" t="s">
        <v>102</v>
      </c>
      <c r="B15" s="299">
        <f>IF('BIFUbC-biomass'!B15&gt;0,'E-biomass'!B63/'BIFUbC-biomass'!B15,1)</f>
        <v>1</v>
      </c>
      <c r="C15" s="299">
        <f>IF('BIFUbC-biomass'!C15&gt;0,'E-biomass'!C63/'BIFUbC-biomass'!C15,1)</f>
        <v>1</v>
      </c>
      <c r="D15" s="299">
        <f>IF('BIFUbC-biomass'!D15&gt;0,'E-biomass'!D63/'BIFUbC-biomass'!D15,1)</f>
        <v>1</v>
      </c>
      <c r="E15" s="299">
        <f>IF('BIFUbC-biomass'!E15&gt;0,'E-biomass'!E63/'BIFUbC-biomass'!E15,1)</f>
        <v>1</v>
      </c>
      <c r="F15" s="299">
        <f>IF('BIFUbC-biomass'!F15&gt;0,'E-biomass'!F63/'BIFUbC-biomass'!F15,1)</f>
        <v>1</v>
      </c>
      <c r="G15" s="299">
        <f>IF('BIFUbC-biomass'!G15&gt;0,'E-biomass'!G63/'BIFUbC-biomass'!G15,1)</f>
        <v>1</v>
      </c>
      <c r="H15" s="299">
        <f>IF('BIFUbC-biomass'!H15&gt;0,'E-biomass'!H63/'BIFUbC-biomass'!H15,1)</f>
        <v>1</v>
      </c>
      <c r="I15" s="299">
        <f>IF('BIFUbC-biomass'!I15&gt;0,'E-biomass'!I63/'BIFUbC-biomass'!I15,1)</f>
        <v>1</v>
      </c>
      <c r="J15" s="299">
        <f>IF('BIFUbC-biomass'!J15&gt;0,'E-biomass'!J63/'BIFUbC-biomass'!J15,1)</f>
        <v>1</v>
      </c>
      <c r="K15" s="299">
        <f>IF('BIFUbC-biomass'!K15&gt;0,'E-biomass'!K63/'BIFUbC-biomass'!K15,1)</f>
        <v>1</v>
      </c>
      <c r="L15" s="299">
        <f>IF('BIFUbC-biomass'!L15&gt;0,'E-biomass'!L63/'BIFUbC-biomass'!L15,1)</f>
        <v>1</v>
      </c>
      <c r="M15" s="299">
        <f>IF('BIFUbC-biomass'!M15&gt;0,'E-biomass'!M63/'BIFUbC-biomass'!M15,1)</f>
        <v>1</v>
      </c>
      <c r="N15" s="299">
        <f>IF('BIFUbC-biomass'!N15&gt;0,'E-biomass'!N63/'BIFUbC-biomass'!N15,1)</f>
        <v>1</v>
      </c>
      <c r="O15" s="299">
        <f>IF('BIFUbC-biomass'!O15&gt;0,'E-biomass'!O63/'BIFUbC-biomass'!O15,1)</f>
        <v>1</v>
      </c>
      <c r="P15" s="299">
        <f>IF('BIFUbC-biomass'!P15&gt;0,'E-biomass'!P63/'BIFUbC-biomass'!P15,1)</f>
        <v>1</v>
      </c>
      <c r="Q15" s="299">
        <f>IF('BIFUbC-biomass'!Q15&gt;0,'E-biomass'!Q63/'BIFUbC-biomass'!Q15,1)</f>
        <v>1</v>
      </c>
      <c r="R15" s="299">
        <f>IF('BIFUbC-biomass'!R15&gt;0,'E-biomass'!R63/'BIFUbC-biomass'!R15,1)</f>
        <v>1</v>
      </c>
      <c r="S15" s="299">
        <f>IF('BIFUbC-biomass'!S15&gt;0,'E-biomass'!S63/'BIFUbC-biomass'!S15,1)</f>
        <v>1</v>
      </c>
      <c r="T15" s="299">
        <f>IF('BIFUbC-biomass'!T15&gt;0,'E-biomass'!T63/'BIFUbC-biomass'!T15,1)</f>
        <v>1</v>
      </c>
      <c r="U15" s="299">
        <f>IF('BIFUbC-biomass'!U15&gt;0,'E-biomass'!U63/'BIFUbC-biomass'!U15,1)</f>
        <v>1</v>
      </c>
      <c r="V15" s="299">
        <f>IF('BIFUbC-biomass'!V15&gt;0,'E-biomass'!V63/'BIFUbC-biomass'!V15,1)</f>
        <v>1</v>
      </c>
      <c r="W15" s="299">
        <f>IF('BIFUbC-biomass'!W15&gt;0,'E-biomass'!W63/'BIFUbC-biomass'!W15,1)</f>
        <v>1</v>
      </c>
      <c r="X15" s="299">
        <f>IF('BIFUbC-biomass'!X15&gt;0,'E-biomass'!X63/'BIFUbC-biomass'!X15,1)</f>
        <v>1</v>
      </c>
      <c r="Y15" s="299">
        <f>IF('BIFUbC-biomass'!Y15&gt;0,'E-biomass'!Y63/'BIFUbC-biomass'!Y15,1)</f>
        <v>1</v>
      </c>
      <c r="Z15" s="299">
        <f>IF('BIFUbC-biomass'!Z15&gt;0,'E-biomass'!Z63/'BIFUbC-biomass'!Z15,1)</f>
        <v>1</v>
      </c>
      <c r="AA15" s="299">
        <f>IF('BIFUbC-biomass'!AA15&gt;0,'E-biomass'!AA63/'BIFUbC-biomass'!AA15,1)</f>
        <v>1</v>
      </c>
      <c r="AB15" s="299">
        <f>IF('BIFUbC-biomass'!AB15&gt;0,'E-biomass'!AB63/'BIFUbC-biomass'!AB15,1)</f>
        <v>1</v>
      </c>
      <c r="AC15" s="299">
        <f>IF('BIFUbC-biomass'!AC15&gt;0,'E-biomass'!AC63/'BIFUbC-biomass'!AC15,1)</f>
        <v>1</v>
      </c>
      <c r="AD15" s="299">
        <f>IF('BIFUbC-biomass'!AD15&gt;0,'E-biomass'!AD63/'BIFUbC-biomass'!AD15,1)</f>
        <v>1</v>
      </c>
      <c r="AE15" s="299">
        <f>IF('BIFUbC-biomass'!AE15&gt;0,'E-biomass'!AE63/'BIFUbC-biomass'!AE15,1)</f>
        <v>1</v>
      </c>
      <c r="AF15" s="299">
        <f>IF('BIFUbC-biomass'!AF15&gt;0,'E-biomass'!AF63/'BIFUbC-biomass'!AF15,1)</f>
        <v>1</v>
      </c>
      <c r="AG15" s="299">
        <f>IF('BIFUbC-biomass'!AG15&gt;0,'E-biomass'!AG63/'BIFUbC-biomass'!AG15,1)</f>
        <v>1</v>
      </c>
      <c r="AH15" s="299">
        <f>IF('BIFUbC-biomass'!AH15&gt;0,'E-biomass'!AH63/'BIFUbC-biomass'!AH15,1)</f>
        <v>1</v>
      </c>
      <c r="AI15" s="299">
        <f>IF('BIFUbC-biomass'!AI15&gt;0,'E-biomass'!AI63/'BIFUbC-biomass'!AI15,1)</f>
        <v>1</v>
      </c>
      <c r="AJ15" s="299">
        <f>IF('BIFUbC-biomass'!AJ15&gt;0,'E-biomass'!AJ63/'BIFUbC-biomass'!AJ15,1)</f>
        <v>1</v>
      </c>
      <c r="AK15" s="299">
        <f>IF('BIFUbC-biomass'!AK15&gt;0,'E-biomass'!AK63/'BIFUbC-biomass'!AK15,1)</f>
        <v>1</v>
      </c>
      <c r="AL15" s="299">
        <f>IF('BIFUbC-biomass'!AL15&gt;0,'E-biomass'!AL63/'BIFUbC-biomass'!AL15,1)</f>
        <v>1</v>
      </c>
      <c r="AM15" s="299">
        <f>IF('BIFUbC-biomass'!AM15&gt;0,'E-biomass'!AM63/'BIFUbC-biomass'!AM15,1)</f>
        <v>1</v>
      </c>
      <c r="AN15" s="299">
        <f>IF('BIFUbC-biomass'!AN15&gt;0,'E-biomass'!AN63/'BIFUbC-biomass'!AN15,1)</f>
        <v>1</v>
      </c>
      <c r="AO15" s="299">
        <f>IF('BIFUbC-biomass'!AO15&gt;0,'E-biomass'!AO63/'BIFUbC-biomass'!AO15,1)</f>
        <v>1</v>
      </c>
      <c r="AP15" s="299">
        <f>IF('BIFUbC-biomass'!AP15&gt;0,'E-biomass'!AP63/'BIFUbC-biomass'!AP15,1)</f>
        <v>1</v>
      </c>
      <c r="AQ15" s="299">
        <f>IF('BIFUbC-biomass'!AQ15&gt;0,'E-biomass'!AQ63/'BIFUbC-biomass'!AQ15,1)</f>
        <v>1</v>
      </c>
    </row>
    <row r="16" spans="1:43" x14ac:dyDescent="0.2">
      <c r="A16" s="299" t="s">
        <v>103</v>
      </c>
      <c r="B16" s="299">
        <f>IF('BIFUbC-biomass'!B16&gt;0,'E-biomass'!B64/'BIFUbC-biomass'!B16,1)</f>
        <v>1</v>
      </c>
      <c r="C16" s="299">
        <f>IF('BIFUbC-biomass'!C16&gt;0,'E-biomass'!C64/'BIFUbC-biomass'!C16,1)</f>
        <v>1</v>
      </c>
      <c r="D16" s="299">
        <f>IF('BIFUbC-biomass'!D16&gt;0,'E-biomass'!D64/'BIFUbC-biomass'!D16,1)</f>
        <v>1</v>
      </c>
      <c r="E16" s="299">
        <f>IF('BIFUbC-biomass'!E16&gt;0,'E-biomass'!E64/'BIFUbC-biomass'!E16,1)</f>
        <v>1</v>
      </c>
      <c r="F16" s="299">
        <f>IF('BIFUbC-biomass'!F16&gt;0,'E-biomass'!F64/'BIFUbC-biomass'!F16,1)</f>
        <v>1</v>
      </c>
      <c r="G16" s="299">
        <f>IF('BIFUbC-biomass'!G16&gt;0,'E-biomass'!G64/'BIFUbC-biomass'!G16,1)</f>
        <v>1</v>
      </c>
      <c r="H16" s="299">
        <f>IF('BIFUbC-biomass'!H16&gt;0,'E-biomass'!H64/'BIFUbC-biomass'!H16,1)</f>
        <v>1</v>
      </c>
      <c r="I16" s="299">
        <f>IF('BIFUbC-biomass'!I16&gt;0,'E-biomass'!I64/'BIFUbC-biomass'!I16,1)</f>
        <v>1</v>
      </c>
      <c r="J16" s="299">
        <f>IF('BIFUbC-biomass'!J16&gt;0,'E-biomass'!J64/'BIFUbC-biomass'!J16,1)</f>
        <v>1</v>
      </c>
      <c r="K16" s="299">
        <f>IF('BIFUbC-biomass'!K16&gt;0,'E-biomass'!K64/'BIFUbC-biomass'!K16,1)</f>
        <v>1</v>
      </c>
      <c r="L16" s="299">
        <f>IF('BIFUbC-biomass'!L16&gt;0,'E-biomass'!L64/'BIFUbC-biomass'!L16,1)</f>
        <v>1</v>
      </c>
      <c r="M16" s="299">
        <f>IF('BIFUbC-biomass'!M16&gt;0,'E-biomass'!M64/'BIFUbC-biomass'!M16,1)</f>
        <v>1</v>
      </c>
      <c r="N16" s="299">
        <f>IF('BIFUbC-biomass'!N16&gt;0,'E-biomass'!N64/'BIFUbC-biomass'!N16,1)</f>
        <v>1</v>
      </c>
      <c r="O16" s="299">
        <f>IF('BIFUbC-biomass'!O16&gt;0,'E-biomass'!O64/'BIFUbC-biomass'!O16,1)</f>
        <v>1</v>
      </c>
      <c r="P16" s="299">
        <f>IF('BIFUbC-biomass'!P16&gt;0,'E-biomass'!P64/'BIFUbC-biomass'!P16,1)</f>
        <v>1</v>
      </c>
      <c r="Q16" s="299">
        <f>IF('BIFUbC-biomass'!Q16&gt;0,'E-biomass'!Q64/'BIFUbC-biomass'!Q16,1)</f>
        <v>1</v>
      </c>
      <c r="R16" s="299">
        <f>IF('BIFUbC-biomass'!R16&gt;0,'E-biomass'!R64/'BIFUbC-biomass'!R16,1)</f>
        <v>1</v>
      </c>
      <c r="S16" s="299">
        <f>IF('BIFUbC-biomass'!S16&gt;0,'E-biomass'!S64/'BIFUbC-biomass'!S16,1)</f>
        <v>1</v>
      </c>
      <c r="T16" s="299">
        <f>IF('BIFUbC-biomass'!T16&gt;0,'E-biomass'!T64/'BIFUbC-biomass'!T16,1)</f>
        <v>1</v>
      </c>
      <c r="U16" s="299">
        <f>IF('BIFUbC-biomass'!U16&gt;0,'E-biomass'!U64/'BIFUbC-biomass'!U16,1)</f>
        <v>1</v>
      </c>
      <c r="V16" s="299">
        <f>IF('BIFUbC-biomass'!V16&gt;0,'E-biomass'!V64/'BIFUbC-biomass'!V16,1)</f>
        <v>1</v>
      </c>
      <c r="W16" s="299">
        <f>IF('BIFUbC-biomass'!W16&gt;0,'E-biomass'!W64/'BIFUbC-biomass'!W16,1)</f>
        <v>1</v>
      </c>
      <c r="X16" s="299">
        <f>IF('BIFUbC-biomass'!X16&gt;0,'E-biomass'!X64/'BIFUbC-biomass'!X16,1)</f>
        <v>1</v>
      </c>
      <c r="Y16" s="299">
        <f>IF('BIFUbC-biomass'!Y16&gt;0,'E-biomass'!Y64/'BIFUbC-biomass'!Y16,1)</f>
        <v>1</v>
      </c>
      <c r="Z16" s="299">
        <f>IF('BIFUbC-biomass'!Z16&gt;0,'E-biomass'!Z64/'BIFUbC-biomass'!Z16,1)</f>
        <v>1</v>
      </c>
      <c r="AA16" s="299">
        <f>IF('BIFUbC-biomass'!AA16&gt;0,'E-biomass'!AA64/'BIFUbC-biomass'!AA16,1)</f>
        <v>1</v>
      </c>
      <c r="AB16" s="299">
        <f>IF('BIFUbC-biomass'!AB16&gt;0,'E-biomass'!AB64/'BIFUbC-biomass'!AB16,1)</f>
        <v>1</v>
      </c>
      <c r="AC16" s="299">
        <f>IF('BIFUbC-biomass'!AC16&gt;0,'E-biomass'!AC64/'BIFUbC-biomass'!AC16,1)</f>
        <v>1</v>
      </c>
      <c r="AD16" s="299">
        <f>IF('BIFUbC-biomass'!AD16&gt;0,'E-biomass'!AD64/'BIFUbC-biomass'!AD16,1)</f>
        <v>1</v>
      </c>
      <c r="AE16" s="299">
        <f>IF('BIFUbC-biomass'!AE16&gt;0,'E-biomass'!AE64/'BIFUbC-biomass'!AE16,1)</f>
        <v>1</v>
      </c>
      <c r="AF16" s="299">
        <f>IF('BIFUbC-biomass'!AF16&gt;0,'E-biomass'!AF64/'BIFUbC-biomass'!AF16,1)</f>
        <v>1</v>
      </c>
      <c r="AG16" s="299">
        <f>IF('BIFUbC-biomass'!AG16&gt;0,'E-biomass'!AG64/'BIFUbC-biomass'!AG16,1)</f>
        <v>1</v>
      </c>
      <c r="AH16" s="299">
        <f>IF('BIFUbC-biomass'!AH16&gt;0,'E-biomass'!AH64/'BIFUbC-biomass'!AH16,1)</f>
        <v>1</v>
      </c>
      <c r="AI16" s="299">
        <f>IF('BIFUbC-biomass'!AI16&gt;0,'E-biomass'!AI64/'BIFUbC-biomass'!AI16,1)</f>
        <v>1</v>
      </c>
      <c r="AJ16" s="299">
        <f>IF('BIFUbC-biomass'!AJ16&gt;0,'E-biomass'!AJ64/'BIFUbC-biomass'!AJ16,1)</f>
        <v>1</v>
      </c>
      <c r="AK16" s="299">
        <f>IF('BIFUbC-biomass'!AK16&gt;0,'E-biomass'!AK64/'BIFUbC-biomass'!AK16,1)</f>
        <v>1</v>
      </c>
      <c r="AL16" s="299">
        <f>IF('BIFUbC-biomass'!AL16&gt;0,'E-biomass'!AL64/'BIFUbC-biomass'!AL16,1)</f>
        <v>1</v>
      </c>
      <c r="AM16" s="299">
        <f>IF('BIFUbC-biomass'!AM16&gt;0,'E-biomass'!AM64/'BIFUbC-biomass'!AM16,1)</f>
        <v>1</v>
      </c>
      <c r="AN16" s="299">
        <f>IF('BIFUbC-biomass'!AN16&gt;0,'E-biomass'!AN64/'BIFUbC-biomass'!AN16,1)</f>
        <v>1</v>
      </c>
      <c r="AO16" s="299">
        <f>IF('BIFUbC-biomass'!AO16&gt;0,'E-biomass'!AO64/'BIFUbC-biomass'!AO16,1)</f>
        <v>1</v>
      </c>
      <c r="AP16" s="299">
        <f>IF('BIFUbC-biomass'!AP16&gt;0,'E-biomass'!AP64/'BIFUbC-biomass'!AP16,1)</f>
        <v>1</v>
      </c>
      <c r="AQ16" s="299">
        <f>IF('BIFUbC-biomass'!AQ16&gt;0,'E-biomass'!AQ64/'BIFUbC-biomass'!AQ16,1)</f>
        <v>1</v>
      </c>
    </row>
    <row r="17" spans="1:43" x14ac:dyDescent="0.2">
      <c r="A17" s="299" t="s">
        <v>104</v>
      </c>
      <c r="B17" s="299">
        <f>IF('BIFUbC-biomass'!B17&gt;0,'E-biomass'!B65/'BIFUbC-biomass'!B17,1)</f>
        <v>1</v>
      </c>
      <c r="C17" s="299">
        <f>IF('BIFUbC-biomass'!C17&gt;0,'E-biomass'!C65/'BIFUbC-biomass'!C17,1)</f>
        <v>1</v>
      </c>
      <c r="D17" s="299">
        <f>IF('BIFUbC-biomass'!D17&gt;0,'E-biomass'!D65/'BIFUbC-biomass'!D17,1)</f>
        <v>1</v>
      </c>
      <c r="E17" s="299">
        <f>IF('BIFUbC-biomass'!E17&gt;0,'E-biomass'!E65/'BIFUbC-biomass'!E17,1)</f>
        <v>1</v>
      </c>
      <c r="F17" s="299">
        <f>IF('BIFUbC-biomass'!F17&gt;0,'E-biomass'!F65/'BIFUbC-biomass'!F17,1)</f>
        <v>1</v>
      </c>
      <c r="G17" s="299">
        <f>IF('BIFUbC-biomass'!G17&gt;0,'E-biomass'!G65/'BIFUbC-biomass'!G17,1)</f>
        <v>1</v>
      </c>
      <c r="H17" s="299">
        <f>IF('BIFUbC-biomass'!H17&gt;0,'E-biomass'!H65/'BIFUbC-biomass'!H17,1)</f>
        <v>1</v>
      </c>
      <c r="I17" s="299">
        <f>IF('BIFUbC-biomass'!I17&gt;0,'E-biomass'!I65/'BIFUbC-biomass'!I17,1)</f>
        <v>1</v>
      </c>
      <c r="J17" s="299">
        <f>IF('BIFUbC-biomass'!J17&gt;0,'E-biomass'!J65/'BIFUbC-biomass'!J17,1)</f>
        <v>1</v>
      </c>
      <c r="K17" s="299">
        <f>IF('BIFUbC-biomass'!K17&gt;0,'E-biomass'!K65/'BIFUbC-biomass'!K17,1)</f>
        <v>1</v>
      </c>
      <c r="L17" s="299">
        <f>IF('BIFUbC-biomass'!L17&gt;0,'E-biomass'!L65/'BIFUbC-biomass'!L17,1)</f>
        <v>1</v>
      </c>
      <c r="M17" s="299">
        <f>IF('BIFUbC-biomass'!M17&gt;0,'E-biomass'!M65/'BIFUbC-biomass'!M17,1)</f>
        <v>1</v>
      </c>
      <c r="N17" s="299">
        <f>IF('BIFUbC-biomass'!N17&gt;0,'E-biomass'!N65/'BIFUbC-biomass'!N17,1)</f>
        <v>1</v>
      </c>
      <c r="O17" s="299">
        <f>IF('BIFUbC-biomass'!O17&gt;0,'E-biomass'!O65/'BIFUbC-biomass'!O17,1)</f>
        <v>1</v>
      </c>
      <c r="P17" s="299">
        <f>IF('BIFUbC-biomass'!P17&gt;0,'E-biomass'!P65/'BIFUbC-biomass'!P17,1)</f>
        <v>1</v>
      </c>
      <c r="Q17" s="299">
        <f>IF('BIFUbC-biomass'!Q17&gt;0,'E-biomass'!Q65/'BIFUbC-biomass'!Q17,1)</f>
        <v>1</v>
      </c>
      <c r="R17" s="299">
        <f>IF('BIFUbC-biomass'!R17&gt;0,'E-biomass'!R65/'BIFUbC-biomass'!R17,1)</f>
        <v>1</v>
      </c>
      <c r="S17" s="299">
        <f>IF('BIFUbC-biomass'!S17&gt;0,'E-biomass'!S65/'BIFUbC-biomass'!S17,1)</f>
        <v>1</v>
      </c>
      <c r="T17" s="299">
        <f>IF('BIFUbC-biomass'!T17&gt;0,'E-biomass'!T65/'BIFUbC-biomass'!T17,1)</f>
        <v>1</v>
      </c>
      <c r="U17" s="299">
        <f>IF('BIFUbC-biomass'!U17&gt;0,'E-biomass'!U65/'BIFUbC-biomass'!U17,1)</f>
        <v>1</v>
      </c>
      <c r="V17" s="299">
        <f>IF('BIFUbC-biomass'!V17&gt;0,'E-biomass'!V65/'BIFUbC-biomass'!V17,1)</f>
        <v>1</v>
      </c>
      <c r="W17" s="299">
        <f>IF('BIFUbC-biomass'!W17&gt;0,'E-biomass'!W65/'BIFUbC-biomass'!W17,1)</f>
        <v>1</v>
      </c>
      <c r="X17" s="299">
        <f>IF('BIFUbC-biomass'!X17&gt;0,'E-biomass'!X65/'BIFUbC-biomass'!X17,1)</f>
        <v>1</v>
      </c>
      <c r="Y17" s="299">
        <f>IF('BIFUbC-biomass'!Y17&gt;0,'E-biomass'!Y65/'BIFUbC-biomass'!Y17,1)</f>
        <v>1</v>
      </c>
      <c r="Z17" s="299">
        <f>IF('BIFUbC-biomass'!Z17&gt;0,'E-biomass'!Z65/'BIFUbC-biomass'!Z17,1)</f>
        <v>1</v>
      </c>
      <c r="AA17" s="299">
        <f>IF('BIFUbC-biomass'!AA17&gt;0,'E-biomass'!AA65/'BIFUbC-biomass'!AA17,1)</f>
        <v>1</v>
      </c>
      <c r="AB17" s="299">
        <f>IF('BIFUbC-biomass'!AB17&gt;0,'E-biomass'!AB65/'BIFUbC-biomass'!AB17,1)</f>
        <v>1</v>
      </c>
      <c r="AC17" s="299">
        <f>IF('BIFUbC-biomass'!AC17&gt;0,'E-biomass'!AC65/'BIFUbC-biomass'!AC17,1)</f>
        <v>1</v>
      </c>
      <c r="AD17" s="299">
        <f>IF('BIFUbC-biomass'!AD17&gt;0,'E-biomass'!AD65/'BIFUbC-biomass'!AD17,1)</f>
        <v>1</v>
      </c>
      <c r="AE17" s="299">
        <f>IF('BIFUbC-biomass'!AE17&gt;0,'E-biomass'!AE65/'BIFUbC-biomass'!AE17,1)</f>
        <v>1</v>
      </c>
      <c r="AF17" s="299">
        <f>IF('BIFUbC-biomass'!AF17&gt;0,'E-biomass'!AF65/'BIFUbC-biomass'!AF17,1)</f>
        <v>1</v>
      </c>
      <c r="AG17" s="299">
        <f>IF('BIFUbC-biomass'!AG17&gt;0,'E-biomass'!AG65/'BIFUbC-biomass'!AG17,1)</f>
        <v>1</v>
      </c>
      <c r="AH17" s="299">
        <f>IF('BIFUbC-biomass'!AH17&gt;0,'E-biomass'!AH65/'BIFUbC-biomass'!AH17,1)</f>
        <v>1</v>
      </c>
      <c r="AI17" s="299">
        <f>IF('BIFUbC-biomass'!AI17&gt;0,'E-biomass'!AI65/'BIFUbC-biomass'!AI17,1)</f>
        <v>1</v>
      </c>
      <c r="AJ17" s="299">
        <f>IF('BIFUbC-biomass'!AJ17&gt;0,'E-biomass'!AJ65/'BIFUbC-biomass'!AJ17,1)</f>
        <v>1</v>
      </c>
      <c r="AK17" s="299">
        <f>IF('BIFUbC-biomass'!AK17&gt;0,'E-biomass'!AK65/'BIFUbC-biomass'!AK17,1)</f>
        <v>1</v>
      </c>
      <c r="AL17" s="299">
        <f>IF('BIFUbC-biomass'!AL17&gt;0,'E-biomass'!AL65/'BIFUbC-biomass'!AL17,1)</f>
        <v>1</v>
      </c>
      <c r="AM17" s="299">
        <f>IF('BIFUbC-biomass'!AM17&gt;0,'E-biomass'!AM65/'BIFUbC-biomass'!AM17,1)</f>
        <v>1</v>
      </c>
      <c r="AN17" s="299">
        <f>IF('BIFUbC-biomass'!AN17&gt;0,'E-biomass'!AN65/'BIFUbC-biomass'!AN17,1)</f>
        <v>1</v>
      </c>
      <c r="AO17" s="299">
        <f>IF('BIFUbC-biomass'!AO17&gt;0,'E-biomass'!AO65/'BIFUbC-biomass'!AO17,1)</f>
        <v>1</v>
      </c>
      <c r="AP17" s="299">
        <f>IF('BIFUbC-biomass'!AP17&gt;0,'E-biomass'!AP65/'BIFUbC-biomass'!AP17,1)</f>
        <v>1</v>
      </c>
      <c r="AQ17" s="299">
        <f>IF('BIFUbC-biomass'!AQ17&gt;0,'E-biomass'!AQ65/'BIFUbC-biomass'!AQ17,1)</f>
        <v>1</v>
      </c>
    </row>
    <row r="18" spans="1:43" x14ac:dyDescent="0.2">
      <c r="A18" s="299" t="s">
        <v>105</v>
      </c>
      <c r="B18" s="299">
        <f>IF('BIFUbC-biomass'!B18&gt;0,'E-biomass'!B66/'BIFUbC-biomass'!B18,1)</f>
        <v>1</v>
      </c>
      <c r="C18" s="299">
        <f>IF('BIFUbC-biomass'!C18&gt;0,'E-biomass'!C66/'BIFUbC-biomass'!C18,1)</f>
        <v>1</v>
      </c>
      <c r="D18" s="299">
        <f>IF('BIFUbC-biomass'!D18&gt;0,'E-biomass'!D66/'BIFUbC-biomass'!D18,1)</f>
        <v>1</v>
      </c>
      <c r="E18" s="299">
        <f>IF('BIFUbC-biomass'!E18&gt;0,'E-biomass'!E66/'BIFUbC-biomass'!E18,1)</f>
        <v>1</v>
      </c>
      <c r="F18" s="299">
        <f>IF('BIFUbC-biomass'!F18&gt;0,'E-biomass'!F66/'BIFUbC-biomass'!F18,1)</f>
        <v>1</v>
      </c>
      <c r="G18" s="299">
        <f>IF('BIFUbC-biomass'!G18&gt;0,'E-biomass'!G66/'BIFUbC-biomass'!G18,1)</f>
        <v>1</v>
      </c>
      <c r="H18" s="299">
        <f>IF('BIFUbC-biomass'!H18&gt;0,'E-biomass'!H66/'BIFUbC-biomass'!H18,1)</f>
        <v>1</v>
      </c>
      <c r="I18" s="299">
        <f>IF('BIFUbC-biomass'!I18&gt;0,'E-biomass'!I66/'BIFUbC-biomass'!I18,1)</f>
        <v>1</v>
      </c>
      <c r="J18" s="299">
        <f>IF('BIFUbC-biomass'!J18&gt;0,'E-biomass'!J66/'BIFUbC-biomass'!J18,1)</f>
        <v>1</v>
      </c>
      <c r="K18" s="299">
        <f>IF('BIFUbC-biomass'!K18&gt;0,'E-biomass'!K66/'BIFUbC-biomass'!K18,1)</f>
        <v>1</v>
      </c>
      <c r="L18" s="299">
        <f>IF('BIFUbC-biomass'!L18&gt;0,'E-biomass'!L66/'BIFUbC-biomass'!L18,1)</f>
        <v>1</v>
      </c>
      <c r="M18" s="299">
        <f>IF('BIFUbC-biomass'!M18&gt;0,'E-biomass'!M66/'BIFUbC-biomass'!M18,1)</f>
        <v>1</v>
      </c>
      <c r="N18" s="299">
        <f>IF('BIFUbC-biomass'!N18&gt;0,'E-biomass'!N66/'BIFUbC-biomass'!N18,1)</f>
        <v>1</v>
      </c>
      <c r="O18" s="299">
        <f>IF('BIFUbC-biomass'!O18&gt;0,'E-biomass'!O66/'BIFUbC-biomass'!O18,1)</f>
        <v>1</v>
      </c>
      <c r="P18" s="299">
        <f>IF('BIFUbC-biomass'!P18&gt;0,'E-biomass'!P66/'BIFUbC-biomass'!P18,1)</f>
        <v>1</v>
      </c>
      <c r="Q18" s="299">
        <f>IF('BIFUbC-biomass'!Q18&gt;0,'E-biomass'!Q66/'BIFUbC-biomass'!Q18,1)</f>
        <v>1</v>
      </c>
      <c r="R18" s="299">
        <f>IF('BIFUbC-biomass'!R18&gt;0,'E-biomass'!R66/'BIFUbC-biomass'!R18,1)</f>
        <v>1</v>
      </c>
      <c r="S18" s="299">
        <f>IF('BIFUbC-biomass'!S18&gt;0,'E-biomass'!S66/'BIFUbC-biomass'!S18,1)</f>
        <v>1</v>
      </c>
      <c r="T18" s="299">
        <f>IF('BIFUbC-biomass'!T18&gt;0,'E-biomass'!T66/'BIFUbC-biomass'!T18,1)</f>
        <v>1</v>
      </c>
      <c r="U18" s="299">
        <f>IF('BIFUbC-biomass'!U18&gt;0,'E-biomass'!U66/'BIFUbC-biomass'!U18,1)</f>
        <v>1</v>
      </c>
      <c r="V18" s="299">
        <f>IF('BIFUbC-biomass'!V18&gt;0,'E-biomass'!V66/'BIFUbC-biomass'!V18,1)</f>
        <v>1</v>
      </c>
      <c r="W18" s="299">
        <f>IF('BIFUbC-biomass'!W18&gt;0,'E-biomass'!W66/'BIFUbC-biomass'!W18,1)</f>
        <v>1</v>
      </c>
      <c r="X18" s="299">
        <f>IF('BIFUbC-biomass'!X18&gt;0,'E-biomass'!X66/'BIFUbC-biomass'!X18,1)</f>
        <v>1</v>
      </c>
      <c r="Y18" s="299">
        <f>IF('BIFUbC-biomass'!Y18&gt;0,'E-biomass'!Y66/'BIFUbC-biomass'!Y18,1)</f>
        <v>1</v>
      </c>
      <c r="Z18" s="299">
        <f>IF('BIFUbC-biomass'!Z18&gt;0,'E-biomass'!Z66/'BIFUbC-biomass'!Z18,1)</f>
        <v>1</v>
      </c>
      <c r="AA18" s="299">
        <f>IF('BIFUbC-biomass'!AA18&gt;0,'E-biomass'!AA66/'BIFUbC-biomass'!AA18,1)</f>
        <v>1</v>
      </c>
      <c r="AB18" s="299">
        <f>IF('BIFUbC-biomass'!AB18&gt;0,'E-biomass'!AB66/'BIFUbC-biomass'!AB18,1)</f>
        <v>1</v>
      </c>
      <c r="AC18" s="299">
        <f>IF('BIFUbC-biomass'!AC18&gt;0,'E-biomass'!AC66/'BIFUbC-biomass'!AC18,1)</f>
        <v>1</v>
      </c>
      <c r="AD18" s="299">
        <f>IF('BIFUbC-biomass'!AD18&gt;0,'E-biomass'!AD66/'BIFUbC-biomass'!AD18,1)</f>
        <v>1</v>
      </c>
      <c r="AE18" s="299">
        <f>IF('BIFUbC-biomass'!AE18&gt;0,'E-biomass'!AE66/'BIFUbC-biomass'!AE18,1)</f>
        <v>1</v>
      </c>
      <c r="AF18" s="299">
        <f>IF('BIFUbC-biomass'!AF18&gt;0,'E-biomass'!AF66/'BIFUbC-biomass'!AF18,1)</f>
        <v>1</v>
      </c>
      <c r="AG18" s="299">
        <f>IF('BIFUbC-biomass'!AG18&gt;0,'E-biomass'!AG66/'BIFUbC-biomass'!AG18,1)</f>
        <v>1</v>
      </c>
      <c r="AH18" s="299">
        <f>IF('BIFUbC-biomass'!AH18&gt;0,'E-biomass'!AH66/'BIFUbC-biomass'!AH18,1)</f>
        <v>1</v>
      </c>
      <c r="AI18" s="299">
        <f>IF('BIFUbC-biomass'!AI18&gt;0,'E-biomass'!AI66/'BIFUbC-biomass'!AI18,1)</f>
        <v>1</v>
      </c>
      <c r="AJ18" s="299">
        <f>IF('BIFUbC-biomass'!AJ18&gt;0,'E-biomass'!AJ66/'BIFUbC-biomass'!AJ18,1)</f>
        <v>1</v>
      </c>
      <c r="AK18" s="299">
        <f>IF('BIFUbC-biomass'!AK18&gt;0,'E-biomass'!AK66/'BIFUbC-biomass'!AK18,1)</f>
        <v>1</v>
      </c>
      <c r="AL18" s="299">
        <f>IF('BIFUbC-biomass'!AL18&gt;0,'E-biomass'!AL66/'BIFUbC-biomass'!AL18,1)</f>
        <v>1</v>
      </c>
      <c r="AM18" s="299">
        <f>IF('BIFUbC-biomass'!AM18&gt;0,'E-biomass'!AM66/'BIFUbC-biomass'!AM18,1)</f>
        <v>1</v>
      </c>
      <c r="AN18" s="299">
        <f>IF('BIFUbC-biomass'!AN18&gt;0,'E-biomass'!AN66/'BIFUbC-biomass'!AN18,1)</f>
        <v>1</v>
      </c>
      <c r="AO18" s="299">
        <f>IF('BIFUbC-biomass'!AO18&gt;0,'E-biomass'!AO66/'BIFUbC-biomass'!AO18,1)</f>
        <v>1</v>
      </c>
      <c r="AP18" s="299">
        <f>IF('BIFUbC-biomass'!AP18&gt;0,'E-biomass'!AP66/'BIFUbC-biomass'!AP18,1)</f>
        <v>1</v>
      </c>
      <c r="AQ18" s="299">
        <f>IF('BIFUbC-biomass'!AQ18&gt;0,'E-biomass'!AQ66/'BIFUbC-biomass'!AQ18,1)</f>
        <v>1</v>
      </c>
    </row>
    <row r="19" spans="1:43" x14ac:dyDescent="0.2">
      <c r="A19" s="299" t="s">
        <v>106</v>
      </c>
      <c r="B19" s="299">
        <f>IF('BIFUbC-biomass'!B19&gt;0,'E-biomass'!B67/'BIFUbC-biomass'!B19,1)</f>
        <v>1</v>
      </c>
      <c r="C19" s="299">
        <f>IF('BIFUbC-biomass'!C19&gt;0,'E-biomass'!C67/'BIFUbC-biomass'!C19,1)</f>
        <v>1</v>
      </c>
      <c r="D19" s="299">
        <f>IF('BIFUbC-biomass'!D19&gt;0,'E-biomass'!D67/'BIFUbC-biomass'!D19,1)</f>
        <v>1</v>
      </c>
      <c r="E19" s="299">
        <f>IF('BIFUbC-biomass'!E19&gt;0,'E-biomass'!E67/'BIFUbC-biomass'!E19,1)</f>
        <v>1</v>
      </c>
      <c r="F19" s="299">
        <f>IF('BIFUbC-biomass'!F19&gt;0,'E-biomass'!F67/'BIFUbC-biomass'!F19,1)</f>
        <v>1</v>
      </c>
      <c r="G19" s="299">
        <f>IF('BIFUbC-biomass'!G19&gt;0,'E-biomass'!G67/'BIFUbC-biomass'!G19,1)</f>
        <v>1</v>
      </c>
      <c r="H19" s="299">
        <f>IF('BIFUbC-biomass'!H19&gt;0,'E-biomass'!H67/'BIFUbC-biomass'!H19,1)</f>
        <v>1</v>
      </c>
      <c r="I19" s="299">
        <f>IF('BIFUbC-biomass'!I19&gt;0,'E-biomass'!I67/'BIFUbC-biomass'!I19,1)</f>
        <v>1</v>
      </c>
      <c r="J19" s="299">
        <f>IF('BIFUbC-biomass'!J19&gt;0,'E-biomass'!J67/'BIFUbC-biomass'!J19,1)</f>
        <v>1</v>
      </c>
      <c r="K19" s="299">
        <f>IF('BIFUbC-biomass'!K19&gt;0,'E-biomass'!K67/'BIFUbC-biomass'!K19,1)</f>
        <v>1</v>
      </c>
      <c r="L19" s="299">
        <f>IF('BIFUbC-biomass'!L19&gt;0,'E-biomass'!L67/'BIFUbC-biomass'!L19,1)</f>
        <v>1</v>
      </c>
      <c r="M19" s="299">
        <f>IF('BIFUbC-biomass'!M19&gt;0,'E-biomass'!M67/'BIFUbC-biomass'!M19,1)</f>
        <v>1</v>
      </c>
      <c r="N19" s="299">
        <f>IF('BIFUbC-biomass'!N19&gt;0,'E-biomass'!N67/'BIFUbC-biomass'!N19,1)</f>
        <v>1</v>
      </c>
      <c r="O19" s="299">
        <f>IF('BIFUbC-biomass'!O19&gt;0,'E-biomass'!O67/'BIFUbC-biomass'!O19,1)</f>
        <v>1</v>
      </c>
      <c r="P19" s="299">
        <f>IF('BIFUbC-biomass'!P19&gt;0,'E-biomass'!P67/'BIFUbC-biomass'!P19,1)</f>
        <v>1</v>
      </c>
      <c r="Q19" s="299">
        <f>IF('BIFUbC-biomass'!Q19&gt;0,'E-biomass'!Q67/'BIFUbC-biomass'!Q19,1)</f>
        <v>1</v>
      </c>
      <c r="R19" s="299">
        <f>IF('BIFUbC-biomass'!R19&gt;0,'E-biomass'!R67/'BIFUbC-biomass'!R19,1)</f>
        <v>1</v>
      </c>
      <c r="S19" s="299">
        <f>IF('BIFUbC-biomass'!S19&gt;0,'E-biomass'!S67/'BIFUbC-biomass'!S19,1)</f>
        <v>1</v>
      </c>
      <c r="T19" s="299">
        <f>IF('BIFUbC-biomass'!T19&gt;0,'E-biomass'!T67/'BIFUbC-biomass'!T19,1)</f>
        <v>1</v>
      </c>
      <c r="U19" s="299">
        <f>IF('BIFUbC-biomass'!U19&gt;0,'E-biomass'!U67/'BIFUbC-biomass'!U19,1)</f>
        <v>1</v>
      </c>
      <c r="V19" s="299">
        <f>IF('BIFUbC-biomass'!V19&gt;0,'E-biomass'!V67/'BIFUbC-biomass'!V19,1)</f>
        <v>1</v>
      </c>
      <c r="W19" s="299">
        <f>IF('BIFUbC-biomass'!W19&gt;0,'E-biomass'!W67/'BIFUbC-biomass'!W19,1)</f>
        <v>1</v>
      </c>
      <c r="X19" s="299">
        <f>IF('BIFUbC-biomass'!X19&gt;0,'E-biomass'!X67/'BIFUbC-biomass'!X19,1)</f>
        <v>1</v>
      </c>
      <c r="Y19" s="299">
        <f>IF('BIFUbC-biomass'!Y19&gt;0,'E-biomass'!Y67/'BIFUbC-biomass'!Y19,1)</f>
        <v>1</v>
      </c>
      <c r="Z19" s="299">
        <f>IF('BIFUbC-biomass'!Z19&gt;0,'E-biomass'!Z67/'BIFUbC-biomass'!Z19,1)</f>
        <v>1</v>
      </c>
      <c r="AA19" s="299">
        <f>IF('BIFUbC-biomass'!AA19&gt;0,'E-biomass'!AA67/'BIFUbC-biomass'!AA19,1)</f>
        <v>1</v>
      </c>
      <c r="AB19" s="299">
        <f>IF('BIFUbC-biomass'!AB19&gt;0,'E-biomass'!AB67/'BIFUbC-biomass'!AB19,1)</f>
        <v>1</v>
      </c>
      <c r="AC19" s="299">
        <f>IF('BIFUbC-biomass'!AC19&gt;0,'E-biomass'!AC67/'BIFUbC-biomass'!AC19,1)</f>
        <v>1</v>
      </c>
      <c r="AD19" s="299">
        <f>IF('BIFUbC-biomass'!AD19&gt;0,'E-biomass'!AD67/'BIFUbC-biomass'!AD19,1)</f>
        <v>1</v>
      </c>
      <c r="AE19" s="299">
        <f>IF('BIFUbC-biomass'!AE19&gt;0,'E-biomass'!AE67/'BIFUbC-biomass'!AE19,1)</f>
        <v>1</v>
      </c>
      <c r="AF19" s="299">
        <f>IF('BIFUbC-biomass'!AF19&gt;0,'E-biomass'!AF67/'BIFUbC-biomass'!AF19,1)</f>
        <v>1</v>
      </c>
      <c r="AG19" s="299">
        <f>IF('BIFUbC-biomass'!AG19&gt;0,'E-biomass'!AG67/'BIFUbC-biomass'!AG19,1)</f>
        <v>1</v>
      </c>
      <c r="AH19" s="299">
        <f>IF('BIFUbC-biomass'!AH19&gt;0,'E-biomass'!AH67/'BIFUbC-biomass'!AH19,1)</f>
        <v>1</v>
      </c>
      <c r="AI19" s="299">
        <f>IF('BIFUbC-biomass'!AI19&gt;0,'E-biomass'!AI67/'BIFUbC-biomass'!AI19,1)</f>
        <v>1</v>
      </c>
      <c r="AJ19" s="299">
        <f>IF('BIFUbC-biomass'!AJ19&gt;0,'E-biomass'!AJ67/'BIFUbC-biomass'!AJ19,1)</f>
        <v>1</v>
      </c>
      <c r="AK19" s="299">
        <f>IF('BIFUbC-biomass'!AK19&gt;0,'E-biomass'!AK67/'BIFUbC-biomass'!AK19,1)</f>
        <v>1</v>
      </c>
      <c r="AL19" s="299">
        <f>IF('BIFUbC-biomass'!AL19&gt;0,'E-biomass'!AL67/'BIFUbC-biomass'!AL19,1)</f>
        <v>1</v>
      </c>
      <c r="AM19" s="299">
        <f>IF('BIFUbC-biomass'!AM19&gt;0,'E-biomass'!AM67/'BIFUbC-biomass'!AM19,1)</f>
        <v>1</v>
      </c>
      <c r="AN19" s="299">
        <f>IF('BIFUbC-biomass'!AN19&gt;0,'E-biomass'!AN67/'BIFUbC-biomass'!AN19,1)</f>
        <v>1</v>
      </c>
      <c r="AO19" s="299">
        <f>IF('BIFUbC-biomass'!AO19&gt;0,'E-biomass'!AO67/'BIFUbC-biomass'!AO19,1)</f>
        <v>1</v>
      </c>
      <c r="AP19" s="299">
        <f>IF('BIFUbC-biomass'!AP19&gt;0,'E-biomass'!AP67/'BIFUbC-biomass'!AP19,1)</f>
        <v>1</v>
      </c>
      <c r="AQ19" s="299">
        <f>IF('BIFUbC-biomass'!AQ19&gt;0,'E-biomass'!AQ67/'BIFUbC-biomass'!AQ19,1)</f>
        <v>1</v>
      </c>
    </row>
    <row r="20" spans="1:43" x14ac:dyDescent="0.2">
      <c r="A20" s="299" t="s">
        <v>107</v>
      </c>
      <c r="B20" s="299">
        <f>IF('BIFUbC-biomass'!B20&gt;0,'E-biomass'!B68/'BIFUbC-biomass'!B20,1)</f>
        <v>1</v>
      </c>
      <c r="C20" s="299">
        <f>IF('BIFUbC-biomass'!C20&gt;0,'E-biomass'!C68/'BIFUbC-biomass'!C20,1)</f>
        <v>1</v>
      </c>
      <c r="D20" s="299">
        <f>IF('BIFUbC-biomass'!D20&gt;0,'E-biomass'!D68/'BIFUbC-biomass'!D20,1)</f>
        <v>1</v>
      </c>
      <c r="E20" s="299">
        <f>IF('BIFUbC-biomass'!E20&gt;0,'E-biomass'!E68/'BIFUbC-biomass'!E20,1)</f>
        <v>1</v>
      </c>
      <c r="F20" s="299">
        <f>IF('BIFUbC-biomass'!F20&gt;0,'E-biomass'!F68/'BIFUbC-biomass'!F20,1)</f>
        <v>1</v>
      </c>
      <c r="G20" s="299">
        <f>IF('BIFUbC-biomass'!G20&gt;0,'E-biomass'!G68/'BIFUbC-biomass'!G20,1)</f>
        <v>1</v>
      </c>
      <c r="H20" s="299">
        <f>IF('BIFUbC-biomass'!H20&gt;0,'E-biomass'!H68/'BIFUbC-biomass'!H20,1)</f>
        <v>1</v>
      </c>
      <c r="I20" s="299">
        <f>IF('BIFUbC-biomass'!I20&gt;0,'E-biomass'!I68/'BIFUbC-biomass'!I20,1)</f>
        <v>1</v>
      </c>
      <c r="J20" s="299">
        <f>IF('BIFUbC-biomass'!J20&gt;0,'E-biomass'!J68/'BIFUbC-biomass'!J20,1)</f>
        <v>1</v>
      </c>
      <c r="K20" s="299">
        <f>IF('BIFUbC-biomass'!K20&gt;0,'E-biomass'!K68/'BIFUbC-biomass'!K20,1)</f>
        <v>1</v>
      </c>
      <c r="L20" s="299">
        <f>IF('BIFUbC-biomass'!L20&gt;0,'E-biomass'!L68/'BIFUbC-biomass'!L20,1)</f>
        <v>1</v>
      </c>
      <c r="M20" s="299">
        <f>IF('BIFUbC-biomass'!M20&gt;0,'E-biomass'!M68/'BIFUbC-biomass'!M20,1)</f>
        <v>1</v>
      </c>
      <c r="N20" s="299">
        <f>IF('BIFUbC-biomass'!N20&gt;0,'E-biomass'!N68/'BIFUbC-biomass'!N20,1)</f>
        <v>1</v>
      </c>
      <c r="O20" s="299">
        <f>IF('BIFUbC-biomass'!O20&gt;0,'E-biomass'!O68/'BIFUbC-biomass'!O20,1)</f>
        <v>1</v>
      </c>
      <c r="P20" s="299">
        <f>IF('BIFUbC-biomass'!P20&gt;0,'E-biomass'!P68/'BIFUbC-biomass'!P20,1)</f>
        <v>1</v>
      </c>
      <c r="Q20" s="299">
        <f>IF('BIFUbC-biomass'!Q20&gt;0,'E-biomass'!Q68/'BIFUbC-biomass'!Q20,1)</f>
        <v>1</v>
      </c>
      <c r="R20" s="299">
        <f>IF('BIFUbC-biomass'!R20&gt;0,'E-biomass'!R68/'BIFUbC-biomass'!R20,1)</f>
        <v>1</v>
      </c>
      <c r="S20" s="299">
        <f>IF('BIFUbC-biomass'!S20&gt;0,'E-biomass'!S68/'BIFUbC-biomass'!S20,1)</f>
        <v>1</v>
      </c>
      <c r="T20" s="299">
        <f>IF('BIFUbC-biomass'!T20&gt;0,'E-biomass'!T68/'BIFUbC-biomass'!T20,1)</f>
        <v>1</v>
      </c>
      <c r="U20" s="299">
        <f>IF('BIFUbC-biomass'!U20&gt;0,'E-biomass'!U68/'BIFUbC-biomass'!U20,1)</f>
        <v>1</v>
      </c>
      <c r="V20" s="299">
        <f>IF('BIFUbC-biomass'!V20&gt;0,'E-biomass'!V68/'BIFUbC-biomass'!V20,1)</f>
        <v>1</v>
      </c>
      <c r="W20" s="299">
        <f>IF('BIFUbC-biomass'!W20&gt;0,'E-biomass'!W68/'BIFUbC-biomass'!W20,1)</f>
        <v>1</v>
      </c>
      <c r="X20" s="299">
        <f>IF('BIFUbC-biomass'!X20&gt;0,'E-biomass'!X68/'BIFUbC-biomass'!X20,1)</f>
        <v>1</v>
      </c>
      <c r="Y20" s="299">
        <f>IF('BIFUbC-biomass'!Y20&gt;0,'E-biomass'!Y68/'BIFUbC-biomass'!Y20,1)</f>
        <v>1</v>
      </c>
      <c r="Z20" s="299">
        <f>IF('BIFUbC-biomass'!Z20&gt;0,'E-biomass'!Z68/'BIFUbC-biomass'!Z20,1)</f>
        <v>1</v>
      </c>
      <c r="AA20" s="299">
        <f>IF('BIFUbC-biomass'!AA20&gt;0,'E-biomass'!AA68/'BIFUbC-biomass'!AA20,1)</f>
        <v>1</v>
      </c>
      <c r="AB20" s="299">
        <f>IF('BIFUbC-biomass'!AB20&gt;0,'E-biomass'!AB68/'BIFUbC-biomass'!AB20,1)</f>
        <v>1</v>
      </c>
      <c r="AC20" s="299">
        <f>IF('BIFUbC-biomass'!AC20&gt;0,'E-biomass'!AC68/'BIFUbC-biomass'!AC20,1)</f>
        <v>1</v>
      </c>
      <c r="AD20" s="299">
        <f>IF('BIFUbC-biomass'!AD20&gt;0,'E-biomass'!AD68/'BIFUbC-biomass'!AD20,1)</f>
        <v>1</v>
      </c>
      <c r="AE20" s="299">
        <f>IF('BIFUbC-biomass'!AE20&gt;0,'E-biomass'!AE68/'BIFUbC-biomass'!AE20,1)</f>
        <v>1</v>
      </c>
      <c r="AF20" s="299">
        <f>IF('BIFUbC-biomass'!AF20&gt;0,'E-biomass'!AF68/'BIFUbC-biomass'!AF20,1)</f>
        <v>1</v>
      </c>
      <c r="AG20" s="299">
        <f>IF('BIFUbC-biomass'!AG20&gt;0,'E-biomass'!AG68/'BIFUbC-biomass'!AG20,1)</f>
        <v>1</v>
      </c>
      <c r="AH20" s="299">
        <f>IF('BIFUbC-biomass'!AH20&gt;0,'E-biomass'!AH68/'BIFUbC-biomass'!AH20,1)</f>
        <v>1</v>
      </c>
      <c r="AI20" s="299">
        <f>IF('BIFUbC-biomass'!AI20&gt;0,'E-biomass'!AI68/'BIFUbC-biomass'!AI20,1)</f>
        <v>1</v>
      </c>
      <c r="AJ20" s="299">
        <f>IF('BIFUbC-biomass'!AJ20&gt;0,'E-biomass'!AJ68/'BIFUbC-biomass'!AJ20,1)</f>
        <v>1</v>
      </c>
      <c r="AK20" s="299">
        <f>IF('BIFUbC-biomass'!AK20&gt;0,'E-biomass'!AK68/'BIFUbC-biomass'!AK20,1)</f>
        <v>1</v>
      </c>
      <c r="AL20" s="299">
        <f>IF('BIFUbC-biomass'!AL20&gt;0,'E-biomass'!AL68/'BIFUbC-biomass'!AL20,1)</f>
        <v>1</v>
      </c>
      <c r="AM20" s="299">
        <f>IF('BIFUbC-biomass'!AM20&gt;0,'E-biomass'!AM68/'BIFUbC-biomass'!AM20,1)</f>
        <v>1</v>
      </c>
      <c r="AN20" s="299">
        <f>IF('BIFUbC-biomass'!AN20&gt;0,'E-biomass'!AN68/'BIFUbC-biomass'!AN20,1)</f>
        <v>1</v>
      </c>
      <c r="AO20" s="299">
        <f>IF('BIFUbC-biomass'!AO20&gt;0,'E-biomass'!AO68/'BIFUbC-biomass'!AO20,1)</f>
        <v>1</v>
      </c>
      <c r="AP20" s="299">
        <f>IF('BIFUbC-biomass'!AP20&gt;0,'E-biomass'!AP68/'BIFUbC-biomass'!AP20,1)</f>
        <v>1</v>
      </c>
      <c r="AQ20" s="299">
        <f>IF('BIFUbC-biomass'!AQ20&gt;0,'E-biomass'!AQ68/'BIFUbC-biomass'!AQ20,1)</f>
        <v>1</v>
      </c>
    </row>
    <row r="21" spans="1:43" x14ac:dyDescent="0.2">
      <c r="A21" s="299" t="s">
        <v>108</v>
      </c>
      <c r="B21" s="299">
        <f>IF('BIFUbC-biomass'!B21&gt;0,'E-biomass'!B69/'BIFUbC-biomass'!B21,1)</f>
        <v>1</v>
      </c>
      <c r="C21" s="299">
        <f>IF('BIFUbC-biomass'!C21&gt;0,'E-biomass'!C69/'BIFUbC-biomass'!C21,1)</f>
        <v>1</v>
      </c>
      <c r="D21" s="299">
        <f>IF('BIFUbC-biomass'!D21&gt;0,'E-biomass'!D69/'BIFUbC-biomass'!D21,1)</f>
        <v>1</v>
      </c>
      <c r="E21" s="299">
        <f>IF('BIFUbC-biomass'!E21&gt;0,'E-biomass'!E69/'BIFUbC-biomass'!E21,1)</f>
        <v>1</v>
      </c>
      <c r="F21" s="299">
        <f>IF('BIFUbC-biomass'!F21&gt;0,'E-biomass'!F69/'BIFUbC-biomass'!F21,1)</f>
        <v>1</v>
      </c>
      <c r="G21" s="299">
        <f>IF('BIFUbC-biomass'!G21&gt;0,'E-biomass'!G69/'BIFUbC-biomass'!G21,1)</f>
        <v>1</v>
      </c>
      <c r="H21" s="299">
        <f>IF('BIFUbC-biomass'!H21&gt;0,'E-biomass'!H69/'BIFUbC-biomass'!H21,1)</f>
        <v>1</v>
      </c>
      <c r="I21" s="299">
        <f>IF('BIFUbC-biomass'!I21&gt;0,'E-biomass'!I69/'BIFUbC-biomass'!I21,1)</f>
        <v>1</v>
      </c>
      <c r="J21" s="299">
        <f>IF('BIFUbC-biomass'!J21&gt;0,'E-biomass'!J69/'BIFUbC-biomass'!J21,1)</f>
        <v>1</v>
      </c>
      <c r="K21" s="299">
        <f>IF('BIFUbC-biomass'!K21&gt;0,'E-biomass'!K69/'BIFUbC-biomass'!K21,1)</f>
        <v>1</v>
      </c>
      <c r="L21" s="299">
        <f>IF('BIFUbC-biomass'!L21&gt;0,'E-biomass'!L69/'BIFUbC-biomass'!L21,1)</f>
        <v>1</v>
      </c>
      <c r="M21" s="299">
        <f>IF('BIFUbC-biomass'!M21&gt;0,'E-biomass'!M69/'BIFUbC-biomass'!M21,1)</f>
        <v>1</v>
      </c>
      <c r="N21" s="299">
        <f>IF('BIFUbC-biomass'!N21&gt;0,'E-biomass'!N69/'BIFUbC-biomass'!N21,1)</f>
        <v>1</v>
      </c>
      <c r="O21" s="299">
        <f>IF('BIFUbC-biomass'!O21&gt;0,'E-biomass'!O69/'BIFUbC-biomass'!O21,1)</f>
        <v>1</v>
      </c>
      <c r="P21" s="299">
        <f>IF('BIFUbC-biomass'!P21&gt;0,'E-biomass'!P69/'BIFUbC-biomass'!P21,1)</f>
        <v>1</v>
      </c>
      <c r="Q21" s="299">
        <f>IF('BIFUbC-biomass'!Q21&gt;0,'E-biomass'!Q69/'BIFUbC-biomass'!Q21,1)</f>
        <v>1</v>
      </c>
      <c r="R21" s="299">
        <f>IF('BIFUbC-biomass'!R21&gt;0,'E-biomass'!R69/'BIFUbC-biomass'!R21,1)</f>
        <v>1</v>
      </c>
      <c r="S21" s="299">
        <f>IF('BIFUbC-biomass'!S21&gt;0,'E-biomass'!S69/'BIFUbC-biomass'!S21,1)</f>
        <v>1</v>
      </c>
      <c r="T21" s="299">
        <f>IF('BIFUbC-biomass'!T21&gt;0,'E-biomass'!T69/'BIFUbC-biomass'!T21,1)</f>
        <v>1</v>
      </c>
      <c r="U21" s="299">
        <f>IF('BIFUbC-biomass'!U21&gt;0,'E-biomass'!U69/'BIFUbC-biomass'!U21,1)</f>
        <v>1</v>
      </c>
      <c r="V21" s="299">
        <f>IF('BIFUbC-biomass'!V21&gt;0,'E-biomass'!V69/'BIFUbC-biomass'!V21,1)</f>
        <v>1</v>
      </c>
      <c r="W21" s="299">
        <f>IF('BIFUbC-biomass'!W21&gt;0,'E-biomass'!W69/'BIFUbC-biomass'!W21,1)</f>
        <v>1</v>
      </c>
      <c r="X21" s="299">
        <f>IF('BIFUbC-biomass'!X21&gt;0,'E-biomass'!X69/'BIFUbC-biomass'!X21,1)</f>
        <v>1</v>
      </c>
      <c r="Y21" s="299">
        <f>IF('BIFUbC-biomass'!Y21&gt;0,'E-biomass'!Y69/'BIFUbC-biomass'!Y21,1)</f>
        <v>1</v>
      </c>
      <c r="Z21" s="299">
        <f>IF('BIFUbC-biomass'!Z21&gt;0,'E-biomass'!Z69/'BIFUbC-biomass'!Z21,1)</f>
        <v>1</v>
      </c>
      <c r="AA21" s="299">
        <f>IF('BIFUbC-biomass'!AA21&gt;0,'E-biomass'!AA69/'BIFUbC-biomass'!AA21,1)</f>
        <v>1</v>
      </c>
      <c r="AB21" s="299">
        <f>IF('BIFUbC-biomass'!AB21&gt;0,'E-biomass'!AB69/'BIFUbC-biomass'!AB21,1)</f>
        <v>1</v>
      </c>
      <c r="AC21" s="299">
        <f>IF('BIFUbC-biomass'!AC21&gt;0,'E-biomass'!AC69/'BIFUbC-biomass'!AC21,1)</f>
        <v>1</v>
      </c>
      <c r="AD21" s="299">
        <f>IF('BIFUbC-biomass'!AD21&gt;0,'E-biomass'!AD69/'BIFUbC-biomass'!AD21,1)</f>
        <v>1</v>
      </c>
      <c r="AE21" s="299">
        <f>IF('BIFUbC-biomass'!AE21&gt;0,'E-biomass'!AE69/'BIFUbC-biomass'!AE21,1)</f>
        <v>1</v>
      </c>
      <c r="AF21" s="299">
        <f>IF('BIFUbC-biomass'!AF21&gt;0,'E-biomass'!AF69/'BIFUbC-biomass'!AF21,1)</f>
        <v>1</v>
      </c>
      <c r="AG21" s="299">
        <f>IF('BIFUbC-biomass'!AG21&gt;0,'E-biomass'!AG69/'BIFUbC-biomass'!AG21,1)</f>
        <v>1</v>
      </c>
      <c r="AH21" s="299">
        <f>IF('BIFUbC-biomass'!AH21&gt;0,'E-biomass'!AH69/'BIFUbC-biomass'!AH21,1)</f>
        <v>1</v>
      </c>
      <c r="AI21" s="299">
        <f>IF('BIFUbC-biomass'!AI21&gt;0,'E-biomass'!AI69/'BIFUbC-biomass'!AI21,1)</f>
        <v>1</v>
      </c>
      <c r="AJ21" s="299">
        <f>IF('BIFUbC-biomass'!AJ21&gt;0,'E-biomass'!AJ69/'BIFUbC-biomass'!AJ21,1)</f>
        <v>1</v>
      </c>
      <c r="AK21" s="299">
        <f>IF('BIFUbC-biomass'!AK21&gt;0,'E-biomass'!AK69/'BIFUbC-biomass'!AK21,1)</f>
        <v>1</v>
      </c>
      <c r="AL21" s="299">
        <f>IF('BIFUbC-biomass'!AL21&gt;0,'E-biomass'!AL69/'BIFUbC-biomass'!AL21,1)</f>
        <v>1</v>
      </c>
      <c r="AM21" s="299">
        <f>IF('BIFUbC-biomass'!AM21&gt;0,'E-biomass'!AM69/'BIFUbC-biomass'!AM21,1)</f>
        <v>1</v>
      </c>
      <c r="AN21" s="299">
        <f>IF('BIFUbC-biomass'!AN21&gt;0,'E-biomass'!AN69/'BIFUbC-biomass'!AN21,1)</f>
        <v>1</v>
      </c>
      <c r="AO21" s="299">
        <f>IF('BIFUbC-biomass'!AO21&gt;0,'E-biomass'!AO69/'BIFUbC-biomass'!AO21,1)</f>
        <v>1</v>
      </c>
      <c r="AP21" s="299">
        <f>IF('BIFUbC-biomass'!AP21&gt;0,'E-biomass'!AP69/'BIFUbC-biomass'!AP21,1)</f>
        <v>1</v>
      </c>
      <c r="AQ21" s="299">
        <f>IF('BIFUbC-biomass'!AQ21&gt;0,'E-biomass'!AQ69/'BIFUbC-biomass'!AQ21,1)</f>
        <v>1</v>
      </c>
    </row>
    <row r="22" spans="1:43" x14ac:dyDescent="0.2">
      <c r="A22" s="299" t="s">
        <v>109</v>
      </c>
      <c r="B22" s="299">
        <f>IF('BIFUbC-biomass'!B22&gt;0,'E-biomass'!B70/'BIFUbC-biomass'!B22,1)</f>
        <v>1</v>
      </c>
      <c r="C22" s="299">
        <f>IF('BIFUbC-biomass'!C22&gt;0,'E-biomass'!C70/'BIFUbC-biomass'!C22,1)</f>
        <v>1</v>
      </c>
      <c r="D22" s="299">
        <f>IF('BIFUbC-biomass'!D22&gt;0,'E-biomass'!D70/'BIFUbC-biomass'!D22,1)</f>
        <v>1</v>
      </c>
      <c r="E22" s="299">
        <f>IF('BIFUbC-biomass'!E22&gt;0,'E-biomass'!E70/'BIFUbC-biomass'!E22,1)</f>
        <v>1</v>
      </c>
      <c r="F22" s="299">
        <f>IF('BIFUbC-biomass'!F22&gt;0,'E-biomass'!F70/'BIFUbC-biomass'!F22,1)</f>
        <v>1</v>
      </c>
      <c r="G22" s="299">
        <f>IF('BIFUbC-biomass'!G22&gt;0,'E-biomass'!G70/'BIFUbC-biomass'!G22,1)</f>
        <v>1</v>
      </c>
      <c r="H22" s="299">
        <f>IF('BIFUbC-biomass'!H22&gt;0,'E-biomass'!H70/'BIFUbC-biomass'!H22,1)</f>
        <v>1</v>
      </c>
      <c r="I22" s="299">
        <f>IF('BIFUbC-biomass'!I22&gt;0,'E-biomass'!I70/'BIFUbC-biomass'!I22,1)</f>
        <v>1</v>
      </c>
      <c r="J22" s="299">
        <f>IF('BIFUbC-biomass'!J22&gt;0,'E-biomass'!J70/'BIFUbC-biomass'!J22,1)</f>
        <v>1</v>
      </c>
      <c r="K22" s="299">
        <f>IF('BIFUbC-biomass'!K22&gt;0,'E-biomass'!K70/'BIFUbC-biomass'!K22,1)</f>
        <v>1</v>
      </c>
      <c r="L22" s="299">
        <f>IF('BIFUbC-biomass'!L22&gt;0,'E-biomass'!L70/'BIFUbC-biomass'!L22,1)</f>
        <v>1</v>
      </c>
      <c r="M22" s="299">
        <f>IF('BIFUbC-biomass'!M22&gt;0,'E-biomass'!M70/'BIFUbC-biomass'!M22,1)</f>
        <v>1</v>
      </c>
      <c r="N22" s="299">
        <f>IF('BIFUbC-biomass'!N22&gt;0,'E-biomass'!N70/'BIFUbC-biomass'!N22,1)</f>
        <v>1</v>
      </c>
      <c r="O22" s="299">
        <f>IF('BIFUbC-biomass'!O22&gt;0,'E-biomass'!O70/'BIFUbC-biomass'!O22,1)</f>
        <v>1</v>
      </c>
      <c r="P22" s="299">
        <f>IF('BIFUbC-biomass'!P22&gt;0,'E-biomass'!P70/'BIFUbC-biomass'!P22,1)</f>
        <v>1</v>
      </c>
      <c r="Q22" s="299">
        <f>IF('BIFUbC-biomass'!Q22&gt;0,'E-biomass'!Q70/'BIFUbC-biomass'!Q22,1)</f>
        <v>1</v>
      </c>
      <c r="R22" s="299">
        <f>IF('BIFUbC-biomass'!R22&gt;0,'E-biomass'!R70/'BIFUbC-biomass'!R22,1)</f>
        <v>1</v>
      </c>
      <c r="S22" s="299">
        <f>IF('BIFUbC-biomass'!S22&gt;0,'E-biomass'!S70/'BIFUbC-biomass'!S22,1)</f>
        <v>1</v>
      </c>
      <c r="T22" s="299">
        <f>IF('BIFUbC-biomass'!T22&gt;0,'E-biomass'!T70/'BIFUbC-biomass'!T22,1)</f>
        <v>1</v>
      </c>
      <c r="U22" s="299">
        <f>IF('BIFUbC-biomass'!U22&gt;0,'E-biomass'!U70/'BIFUbC-biomass'!U22,1)</f>
        <v>1</v>
      </c>
      <c r="V22" s="299">
        <f>IF('BIFUbC-biomass'!V22&gt;0,'E-biomass'!V70/'BIFUbC-biomass'!V22,1)</f>
        <v>1</v>
      </c>
      <c r="W22" s="299">
        <f>IF('BIFUbC-biomass'!W22&gt;0,'E-biomass'!W70/'BIFUbC-biomass'!W22,1)</f>
        <v>1</v>
      </c>
      <c r="X22" s="299">
        <f>IF('BIFUbC-biomass'!X22&gt;0,'E-biomass'!X70/'BIFUbC-biomass'!X22,1)</f>
        <v>1</v>
      </c>
      <c r="Y22" s="299">
        <f>IF('BIFUbC-biomass'!Y22&gt;0,'E-biomass'!Y70/'BIFUbC-biomass'!Y22,1)</f>
        <v>1</v>
      </c>
      <c r="Z22" s="299">
        <f>IF('BIFUbC-biomass'!Z22&gt;0,'E-biomass'!Z70/'BIFUbC-biomass'!Z22,1)</f>
        <v>1</v>
      </c>
      <c r="AA22" s="299">
        <f>IF('BIFUbC-biomass'!AA22&gt;0,'E-biomass'!AA70/'BIFUbC-biomass'!AA22,1)</f>
        <v>1</v>
      </c>
      <c r="AB22" s="299">
        <f>IF('BIFUbC-biomass'!AB22&gt;0,'E-biomass'!AB70/'BIFUbC-biomass'!AB22,1)</f>
        <v>1</v>
      </c>
      <c r="AC22" s="299">
        <f>IF('BIFUbC-biomass'!AC22&gt;0,'E-biomass'!AC70/'BIFUbC-biomass'!AC22,1)</f>
        <v>1</v>
      </c>
      <c r="AD22" s="299">
        <f>IF('BIFUbC-biomass'!AD22&gt;0,'E-biomass'!AD70/'BIFUbC-biomass'!AD22,1)</f>
        <v>1</v>
      </c>
      <c r="AE22" s="299">
        <f>IF('BIFUbC-biomass'!AE22&gt;0,'E-biomass'!AE70/'BIFUbC-biomass'!AE22,1)</f>
        <v>1</v>
      </c>
      <c r="AF22" s="299">
        <f>IF('BIFUbC-biomass'!AF22&gt;0,'E-biomass'!AF70/'BIFUbC-biomass'!AF22,1)</f>
        <v>1</v>
      </c>
      <c r="AG22" s="299">
        <f>IF('BIFUbC-biomass'!AG22&gt;0,'E-biomass'!AG70/'BIFUbC-biomass'!AG22,1)</f>
        <v>1</v>
      </c>
      <c r="AH22" s="299">
        <f>IF('BIFUbC-biomass'!AH22&gt;0,'E-biomass'!AH70/'BIFUbC-biomass'!AH22,1)</f>
        <v>1</v>
      </c>
      <c r="AI22" s="299">
        <f>IF('BIFUbC-biomass'!AI22&gt;0,'E-biomass'!AI70/'BIFUbC-biomass'!AI22,1)</f>
        <v>1</v>
      </c>
      <c r="AJ22" s="299">
        <f>IF('BIFUbC-biomass'!AJ22&gt;0,'E-biomass'!AJ70/'BIFUbC-biomass'!AJ22,1)</f>
        <v>1</v>
      </c>
      <c r="AK22" s="299">
        <f>IF('BIFUbC-biomass'!AK22&gt;0,'E-biomass'!AK70/'BIFUbC-biomass'!AK22,1)</f>
        <v>1</v>
      </c>
      <c r="AL22" s="299">
        <f>IF('BIFUbC-biomass'!AL22&gt;0,'E-biomass'!AL70/'BIFUbC-biomass'!AL22,1)</f>
        <v>1</v>
      </c>
      <c r="AM22" s="299">
        <f>IF('BIFUbC-biomass'!AM22&gt;0,'E-biomass'!AM70/'BIFUbC-biomass'!AM22,1)</f>
        <v>1</v>
      </c>
      <c r="AN22" s="299">
        <f>IF('BIFUbC-biomass'!AN22&gt;0,'E-biomass'!AN70/'BIFUbC-biomass'!AN22,1)</f>
        <v>1</v>
      </c>
      <c r="AO22" s="299">
        <f>IF('BIFUbC-biomass'!AO22&gt;0,'E-biomass'!AO70/'BIFUbC-biomass'!AO22,1)</f>
        <v>1</v>
      </c>
      <c r="AP22" s="299">
        <f>IF('BIFUbC-biomass'!AP22&gt;0,'E-biomass'!AP70/'BIFUbC-biomass'!AP22,1)</f>
        <v>1</v>
      </c>
      <c r="AQ22" s="299">
        <f>IF('BIFUbC-biomass'!AQ22&gt;0,'E-biomass'!AQ70/'BIFUbC-biomass'!AQ22,1)</f>
        <v>1</v>
      </c>
    </row>
    <row r="23" spans="1:43" x14ac:dyDescent="0.2">
      <c r="A23" s="299" t="s">
        <v>110</v>
      </c>
      <c r="B23" s="299">
        <f>IF('BIFUbC-biomass'!B23&gt;0,'E-biomass'!B71/'BIFUbC-biomass'!B23,1)</f>
        <v>1</v>
      </c>
      <c r="C23" s="299">
        <f>IF('BIFUbC-biomass'!C23&gt;0,'E-biomass'!C71/'BIFUbC-biomass'!C23,1)</f>
        <v>1</v>
      </c>
      <c r="D23" s="299">
        <f>IF('BIFUbC-biomass'!D23&gt;0,'E-biomass'!D71/'BIFUbC-biomass'!D23,1)</f>
        <v>1</v>
      </c>
      <c r="E23" s="299">
        <f>IF('BIFUbC-biomass'!E23&gt;0,'E-biomass'!E71/'BIFUbC-biomass'!E23,1)</f>
        <v>1</v>
      </c>
      <c r="F23" s="299">
        <f>IF('BIFUbC-biomass'!F23&gt;0,'E-biomass'!F71/'BIFUbC-biomass'!F23,1)</f>
        <v>1</v>
      </c>
      <c r="G23" s="299">
        <f>IF('BIFUbC-biomass'!G23&gt;0,'E-biomass'!G71/'BIFUbC-biomass'!G23,1)</f>
        <v>1</v>
      </c>
      <c r="H23" s="299">
        <f>IF('BIFUbC-biomass'!H23&gt;0,'E-biomass'!H71/'BIFUbC-biomass'!H23,1)</f>
        <v>1</v>
      </c>
      <c r="I23" s="299">
        <f>IF('BIFUbC-biomass'!I23&gt;0,'E-biomass'!I71/'BIFUbC-biomass'!I23,1)</f>
        <v>1</v>
      </c>
      <c r="J23" s="299">
        <f>IF('BIFUbC-biomass'!J23&gt;0,'E-biomass'!J71/'BIFUbC-biomass'!J23,1)</f>
        <v>1</v>
      </c>
      <c r="K23" s="299">
        <f>IF('BIFUbC-biomass'!K23&gt;0,'E-biomass'!K71/'BIFUbC-biomass'!K23,1)</f>
        <v>1</v>
      </c>
      <c r="L23" s="299">
        <f>IF('BIFUbC-biomass'!L23&gt;0,'E-biomass'!L71/'BIFUbC-biomass'!L23,1)</f>
        <v>1</v>
      </c>
      <c r="M23" s="299">
        <f>IF('BIFUbC-biomass'!M23&gt;0,'E-biomass'!M71/'BIFUbC-biomass'!M23,1)</f>
        <v>1</v>
      </c>
      <c r="N23" s="299">
        <f>IF('BIFUbC-biomass'!N23&gt;0,'E-biomass'!N71/'BIFUbC-biomass'!N23,1)</f>
        <v>1</v>
      </c>
      <c r="O23" s="299">
        <f>IF('BIFUbC-biomass'!O23&gt;0,'E-biomass'!O71/'BIFUbC-biomass'!O23,1)</f>
        <v>1</v>
      </c>
      <c r="P23" s="299">
        <f>IF('BIFUbC-biomass'!P23&gt;0,'E-biomass'!P71/'BIFUbC-biomass'!P23,1)</f>
        <v>1</v>
      </c>
      <c r="Q23" s="299">
        <f>IF('BIFUbC-biomass'!Q23&gt;0,'E-biomass'!Q71/'BIFUbC-biomass'!Q23,1)</f>
        <v>1</v>
      </c>
      <c r="R23" s="299">
        <f>IF('BIFUbC-biomass'!R23&gt;0,'E-biomass'!R71/'BIFUbC-biomass'!R23,1)</f>
        <v>1</v>
      </c>
      <c r="S23" s="299">
        <f>IF('BIFUbC-biomass'!S23&gt;0,'E-biomass'!S71/'BIFUbC-biomass'!S23,1)</f>
        <v>1</v>
      </c>
      <c r="T23" s="299">
        <f>IF('BIFUbC-biomass'!T23&gt;0,'E-biomass'!T71/'BIFUbC-biomass'!T23,1)</f>
        <v>1</v>
      </c>
      <c r="U23" s="299">
        <f>IF('BIFUbC-biomass'!U23&gt;0,'E-biomass'!U71/'BIFUbC-biomass'!U23,1)</f>
        <v>1</v>
      </c>
      <c r="V23" s="299">
        <f>IF('BIFUbC-biomass'!V23&gt;0,'E-biomass'!V71/'BIFUbC-biomass'!V23,1)</f>
        <v>1</v>
      </c>
      <c r="W23" s="299">
        <f>IF('BIFUbC-biomass'!W23&gt;0,'E-biomass'!W71/'BIFUbC-biomass'!W23,1)</f>
        <v>1</v>
      </c>
      <c r="X23" s="299">
        <f>IF('BIFUbC-biomass'!X23&gt;0,'E-biomass'!X71/'BIFUbC-biomass'!X23,1)</f>
        <v>1</v>
      </c>
      <c r="Y23" s="299">
        <f>IF('BIFUbC-biomass'!Y23&gt;0,'E-biomass'!Y71/'BIFUbC-biomass'!Y23,1)</f>
        <v>1</v>
      </c>
      <c r="Z23" s="299">
        <f>IF('BIFUbC-biomass'!Z23&gt;0,'E-biomass'!Z71/'BIFUbC-biomass'!Z23,1)</f>
        <v>1</v>
      </c>
      <c r="AA23" s="299">
        <f>IF('BIFUbC-biomass'!AA23&gt;0,'E-biomass'!AA71/'BIFUbC-biomass'!AA23,1)</f>
        <v>1</v>
      </c>
      <c r="AB23" s="299">
        <f>IF('BIFUbC-biomass'!AB23&gt;0,'E-biomass'!AB71/'BIFUbC-biomass'!AB23,1)</f>
        <v>1</v>
      </c>
      <c r="AC23" s="299">
        <f>IF('BIFUbC-biomass'!AC23&gt;0,'E-biomass'!AC71/'BIFUbC-biomass'!AC23,1)</f>
        <v>1</v>
      </c>
      <c r="AD23" s="299">
        <f>IF('BIFUbC-biomass'!AD23&gt;0,'E-biomass'!AD71/'BIFUbC-biomass'!AD23,1)</f>
        <v>1</v>
      </c>
      <c r="AE23" s="299">
        <f>IF('BIFUbC-biomass'!AE23&gt;0,'E-biomass'!AE71/'BIFUbC-biomass'!AE23,1)</f>
        <v>1</v>
      </c>
      <c r="AF23" s="299">
        <f>IF('BIFUbC-biomass'!AF23&gt;0,'E-biomass'!AF71/'BIFUbC-biomass'!AF23,1)</f>
        <v>1</v>
      </c>
      <c r="AG23" s="299">
        <f>IF('BIFUbC-biomass'!AG23&gt;0,'E-biomass'!AG71/'BIFUbC-biomass'!AG23,1)</f>
        <v>1</v>
      </c>
      <c r="AH23" s="299">
        <f>IF('BIFUbC-biomass'!AH23&gt;0,'E-biomass'!AH71/'BIFUbC-biomass'!AH23,1)</f>
        <v>1</v>
      </c>
      <c r="AI23" s="299">
        <f>IF('BIFUbC-biomass'!AI23&gt;0,'E-biomass'!AI71/'BIFUbC-biomass'!AI23,1)</f>
        <v>1</v>
      </c>
      <c r="AJ23" s="299">
        <f>IF('BIFUbC-biomass'!AJ23&gt;0,'E-biomass'!AJ71/'BIFUbC-biomass'!AJ23,1)</f>
        <v>1</v>
      </c>
      <c r="AK23" s="299">
        <f>IF('BIFUbC-biomass'!AK23&gt;0,'E-biomass'!AK71/'BIFUbC-biomass'!AK23,1)</f>
        <v>1</v>
      </c>
      <c r="AL23" s="299">
        <f>IF('BIFUbC-biomass'!AL23&gt;0,'E-biomass'!AL71/'BIFUbC-biomass'!AL23,1)</f>
        <v>1</v>
      </c>
      <c r="AM23" s="299">
        <f>IF('BIFUbC-biomass'!AM23&gt;0,'E-biomass'!AM71/'BIFUbC-biomass'!AM23,1)</f>
        <v>1</v>
      </c>
      <c r="AN23" s="299">
        <f>IF('BIFUbC-biomass'!AN23&gt;0,'E-biomass'!AN71/'BIFUbC-biomass'!AN23,1)</f>
        <v>1</v>
      </c>
      <c r="AO23" s="299">
        <f>IF('BIFUbC-biomass'!AO23&gt;0,'E-biomass'!AO71/'BIFUbC-biomass'!AO23,1)</f>
        <v>1</v>
      </c>
      <c r="AP23" s="299">
        <f>IF('BIFUbC-biomass'!AP23&gt;0,'E-biomass'!AP71/'BIFUbC-biomass'!AP23,1)</f>
        <v>1</v>
      </c>
      <c r="AQ23" s="299">
        <f>IF('BIFUbC-biomass'!AQ23&gt;0,'E-biomass'!AQ71/'BIFUbC-biomass'!AQ23,1)</f>
        <v>1</v>
      </c>
    </row>
    <row r="24" spans="1:43" x14ac:dyDescent="0.2">
      <c r="A24" s="299" t="s">
        <v>111</v>
      </c>
      <c r="B24" s="299">
        <f>IF('BIFUbC-biomass'!B24&gt;0,'E-biomass'!B72/'BIFUbC-biomass'!B24,1)</f>
        <v>1</v>
      </c>
      <c r="C24" s="299">
        <f>IF('BIFUbC-biomass'!C24&gt;0,'E-biomass'!C72/'BIFUbC-biomass'!C24,1)</f>
        <v>1</v>
      </c>
      <c r="D24" s="299">
        <f>IF('BIFUbC-biomass'!D24&gt;0,'E-biomass'!D72/'BIFUbC-biomass'!D24,1)</f>
        <v>1</v>
      </c>
      <c r="E24" s="299">
        <f>IF('BIFUbC-biomass'!E24&gt;0,'E-biomass'!E72/'BIFUbC-biomass'!E24,1)</f>
        <v>1</v>
      </c>
      <c r="F24" s="299">
        <f>IF('BIFUbC-biomass'!F24&gt;0,'E-biomass'!F72/'BIFUbC-biomass'!F24,1)</f>
        <v>1</v>
      </c>
      <c r="G24" s="299">
        <f>IF('BIFUbC-biomass'!G24&gt;0,'E-biomass'!G72/'BIFUbC-biomass'!G24,1)</f>
        <v>1</v>
      </c>
      <c r="H24" s="299">
        <f>IF('BIFUbC-biomass'!H24&gt;0,'E-biomass'!H72/'BIFUbC-biomass'!H24,1)</f>
        <v>1</v>
      </c>
      <c r="I24" s="299">
        <f>IF('BIFUbC-biomass'!I24&gt;0,'E-biomass'!I72/'BIFUbC-biomass'!I24,1)</f>
        <v>1</v>
      </c>
      <c r="J24" s="299">
        <f>IF('BIFUbC-biomass'!J24&gt;0,'E-biomass'!J72/'BIFUbC-biomass'!J24,1)</f>
        <v>1</v>
      </c>
      <c r="K24" s="299">
        <f>IF('BIFUbC-biomass'!K24&gt;0,'E-biomass'!K72/'BIFUbC-biomass'!K24,1)</f>
        <v>1</v>
      </c>
      <c r="L24" s="299">
        <f>IF('BIFUbC-biomass'!L24&gt;0,'E-biomass'!L72/'BIFUbC-biomass'!L24,1)</f>
        <v>1</v>
      </c>
      <c r="M24" s="299">
        <f>IF('BIFUbC-biomass'!M24&gt;0,'E-biomass'!M72/'BIFUbC-biomass'!M24,1)</f>
        <v>1</v>
      </c>
      <c r="N24" s="299">
        <f>IF('BIFUbC-biomass'!N24&gt;0,'E-biomass'!N72/'BIFUbC-biomass'!N24,1)</f>
        <v>1</v>
      </c>
      <c r="O24" s="299">
        <f>IF('BIFUbC-biomass'!O24&gt;0,'E-biomass'!O72/'BIFUbC-biomass'!O24,1)</f>
        <v>1</v>
      </c>
      <c r="P24" s="299">
        <f>IF('BIFUbC-biomass'!P24&gt;0,'E-biomass'!P72/'BIFUbC-biomass'!P24,1)</f>
        <v>1</v>
      </c>
      <c r="Q24" s="299">
        <f>IF('BIFUbC-biomass'!Q24&gt;0,'E-biomass'!Q72/'BIFUbC-biomass'!Q24,1)</f>
        <v>1</v>
      </c>
      <c r="R24" s="299">
        <f>IF('BIFUbC-biomass'!R24&gt;0,'E-biomass'!R72/'BIFUbC-biomass'!R24,1)</f>
        <v>1</v>
      </c>
      <c r="S24" s="299">
        <f>IF('BIFUbC-biomass'!S24&gt;0,'E-biomass'!S72/'BIFUbC-biomass'!S24,1)</f>
        <v>1</v>
      </c>
      <c r="T24" s="299">
        <f>IF('BIFUbC-biomass'!T24&gt;0,'E-biomass'!T72/'BIFUbC-biomass'!T24,1)</f>
        <v>1</v>
      </c>
      <c r="U24" s="299">
        <f>IF('BIFUbC-biomass'!U24&gt;0,'E-biomass'!U72/'BIFUbC-biomass'!U24,1)</f>
        <v>1</v>
      </c>
      <c r="V24" s="299">
        <f>IF('BIFUbC-biomass'!V24&gt;0,'E-biomass'!V72/'BIFUbC-biomass'!V24,1)</f>
        <v>1</v>
      </c>
      <c r="W24" s="299">
        <f>IF('BIFUbC-biomass'!W24&gt;0,'E-biomass'!W72/'BIFUbC-biomass'!W24,1)</f>
        <v>1</v>
      </c>
      <c r="X24" s="299">
        <f>IF('BIFUbC-biomass'!X24&gt;0,'E-biomass'!X72/'BIFUbC-biomass'!X24,1)</f>
        <v>1</v>
      </c>
      <c r="Y24" s="299">
        <f>IF('BIFUbC-biomass'!Y24&gt;0,'E-biomass'!Y72/'BIFUbC-biomass'!Y24,1)</f>
        <v>1</v>
      </c>
      <c r="Z24" s="299">
        <f>IF('BIFUbC-biomass'!Z24&gt;0,'E-biomass'!Z72/'BIFUbC-biomass'!Z24,1)</f>
        <v>1</v>
      </c>
      <c r="AA24" s="299">
        <f>IF('BIFUbC-biomass'!AA24&gt;0,'E-biomass'!AA72/'BIFUbC-biomass'!AA24,1)</f>
        <v>1</v>
      </c>
      <c r="AB24" s="299">
        <f>IF('BIFUbC-biomass'!AB24&gt;0,'E-biomass'!AB72/'BIFUbC-biomass'!AB24,1)</f>
        <v>1</v>
      </c>
      <c r="AC24" s="299">
        <f>IF('BIFUbC-biomass'!AC24&gt;0,'E-biomass'!AC72/'BIFUbC-biomass'!AC24,1)</f>
        <v>1</v>
      </c>
      <c r="AD24" s="299">
        <f>IF('BIFUbC-biomass'!AD24&gt;0,'E-biomass'!AD72/'BIFUbC-biomass'!AD24,1)</f>
        <v>1</v>
      </c>
      <c r="AE24" s="299">
        <f>IF('BIFUbC-biomass'!AE24&gt;0,'E-biomass'!AE72/'BIFUbC-biomass'!AE24,1)</f>
        <v>1</v>
      </c>
      <c r="AF24" s="299">
        <f>IF('BIFUbC-biomass'!AF24&gt;0,'E-biomass'!AF72/'BIFUbC-biomass'!AF24,1)</f>
        <v>1</v>
      </c>
      <c r="AG24" s="299">
        <f>IF('BIFUbC-biomass'!AG24&gt;0,'E-biomass'!AG72/'BIFUbC-biomass'!AG24,1)</f>
        <v>1</v>
      </c>
      <c r="AH24" s="299">
        <f>IF('BIFUbC-biomass'!AH24&gt;0,'E-biomass'!AH72/'BIFUbC-biomass'!AH24,1)</f>
        <v>1</v>
      </c>
      <c r="AI24" s="299">
        <f>IF('BIFUbC-biomass'!AI24&gt;0,'E-biomass'!AI72/'BIFUbC-biomass'!AI24,1)</f>
        <v>1</v>
      </c>
      <c r="AJ24" s="299">
        <f>IF('BIFUbC-biomass'!AJ24&gt;0,'E-biomass'!AJ72/'BIFUbC-biomass'!AJ24,1)</f>
        <v>1</v>
      </c>
      <c r="AK24" s="299">
        <f>IF('BIFUbC-biomass'!AK24&gt;0,'E-biomass'!AK72/'BIFUbC-biomass'!AK24,1)</f>
        <v>1</v>
      </c>
      <c r="AL24" s="299">
        <f>IF('BIFUbC-biomass'!AL24&gt;0,'E-biomass'!AL72/'BIFUbC-biomass'!AL24,1)</f>
        <v>1</v>
      </c>
      <c r="AM24" s="299">
        <f>IF('BIFUbC-biomass'!AM24&gt;0,'E-biomass'!AM72/'BIFUbC-biomass'!AM24,1)</f>
        <v>1</v>
      </c>
      <c r="AN24" s="299">
        <f>IF('BIFUbC-biomass'!AN24&gt;0,'E-biomass'!AN72/'BIFUbC-biomass'!AN24,1)</f>
        <v>1</v>
      </c>
      <c r="AO24" s="299">
        <f>IF('BIFUbC-biomass'!AO24&gt;0,'E-biomass'!AO72/'BIFUbC-biomass'!AO24,1)</f>
        <v>1</v>
      </c>
      <c r="AP24" s="299">
        <f>IF('BIFUbC-biomass'!AP24&gt;0,'E-biomass'!AP72/'BIFUbC-biomass'!AP24,1)</f>
        <v>1</v>
      </c>
      <c r="AQ24" s="299">
        <f>IF('BIFUbC-biomass'!AQ24&gt;0,'E-biomass'!AQ72/'BIFUbC-biomass'!AQ24,1)</f>
        <v>1</v>
      </c>
    </row>
    <row r="25" spans="1:43" x14ac:dyDescent="0.2">
      <c r="A25" s="299" t="s">
        <v>112</v>
      </c>
      <c r="B25" s="299">
        <f>IF('BIFUbC-biomass'!B25&gt;0,'E-biomass'!B73/'BIFUbC-biomass'!B25,1)</f>
        <v>1</v>
      </c>
      <c r="C25" s="299">
        <f>IF('BIFUbC-biomass'!C25&gt;0,'E-biomass'!C73/'BIFUbC-biomass'!C25,1)</f>
        <v>1</v>
      </c>
      <c r="D25" s="299">
        <f>IF('BIFUbC-biomass'!D25&gt;0,'E-biomass'!D73/'BIFUbC-biomass'!D25,1)</f>
        <v>1</v>
      </c>
      <c r="E25" s="299">
        <f>IF('BIFUbC-biomass'!E25&gt;0,'E-biomass'!E73/'BIFUbC-biomass'!E25,1)</f>
        <v>1</v>
      </c>
      <c r="F25" s="299">
        <f>IF('BIFUbC-biomass'!F25&gt;0,'E-biomass'!F73/'BIFUbC-biomass'!F25,1)</f>
        <v>1</v>
      </c>
      <c r="G25" s="299">
        <f>IF('BIFUbC-biomass'!G25&gt;0,'E-biomass'!G73/'BIFUbC-biomass'!G25,1)</f>
        <v>1</v>
      </c>
      <c r="H25" s="299">
        <f>IF('BIFUbC-biomass'!H25&gt;0,'E-biomass'!H73/'BIFUbC-biomass'!H25,1)</f>
        <v>1</v>
      </c>
      <c r="I25" s="299">
        <f>IF('BIFUbC-biomass'!I25&gt;0,'E-biomass'!I73/'BIFUbC-biomass'!I25,1)</f>
        <v>1</v>
      </c>
      <c r="J25" s="299">
        <f>IF('BIFUbC-biomass'!J25&gt;0,'E-biomass'!J73/'BIFUbC-biomass'!J25,1)</f>
        <v>1</v>
      </c>
      <c r="K25" s="299">
        <f>IF('BIFUbC-biomass'!K25&gt;0,'E-biomass'!K73/'BIFUbC-biomass'!K25,1)</f>
        <v>1</v>
      </c>
      <c r="L25" s="299">
        <f>IF('BIFUbC-biomass'!L25&gt;0,'E-biomass'!L73/'BIFUbC-biomass'!L25,1)</f>
        <v>1</v>
      </c>
      <c r="M25" s="299">
        <f>IF('BIFUbC-biomass'!M25&gt;0,'E-biomass'!M73/'BIFUbC-biomass'!M25,1)</f>
        <v>1</v>
      </c>
      <c r="N25" s="299">
        <f>IF('BIFUbC-biomass'!N25&gt;0,'E-biomass'!N73/'BIFUbC-biomass'!N25,1)</f>
        <v>1</v>
      </c>
      <c r="O25" s="299">
        <f>IF('BIFUbC-biomass'!O25&gt;0,'E-biomass'!O73/'BIFUbC-biomass'!O25,1)</f>
        <v>1</v>
      </c>
      <c r="P25" s="299">
        <f>IF('BIFUbC-biomass'!P25&gt;0,'E-biomass'!P73/'BIFUbC-biomass'!P25,1)</f>
        <v>1</v>
      </c>
      <c r="Q25" s="299">
        <f>IF('BIFUbC-biomass'!Q25&gt;0,'E-biomass'!Q73/'BIFUbC-biomass'!Q25,1)</f>
        <v>1</v>
      </c>
      <c r="R25" s="299">
        <f>IF('BIFUbC-biomass'!R25&gt;0,'E-biomass'!R73/'BIFUbC-biomass'!R25,1)</f>
        <v>1</v>
      </c>
      <c r="S25" s="299">
        <f>IF('BIFUbC-biomass'!S25&gt;0,'E-biomass'!S73/'BIFUbC-biomass'!S25,1)</f>
        <v>1</v>
      </c>
      <c r="T25" s="299">
        <f>IF('BIFUbC-biomass'!T25&gt;0,'E-biomass'!T73/'BIFUbC-biomass'!T25,1)</f>
        <v>1</v>
      </c>
      <c r="U25" s="299">
        <f>IF('BIFUbC-biomass'!U25&gt;0,'E-biomass'!U73/'BIFUbC-biomass'!U25,1)</f>
        <v>1</v>
      </c>
      <c r="V25" s="299">
        <f>IF('BIFUbC-biomass'!V25&gt;0,'E-biomass'!V73/'BIFUbC-biomass'!V25,1)</f>
        <v>1</v>
      </c>
      <c r="W25" s="299">
        <f>IF('BIFUbC-biomass'!W25&gt;0,'E-biomass'!W73/'BIFUbC-biomass'!W25,1)</f>
        <v>1</v>
      </c>
      <c r="X25" s="299">
        <f>IF('BIFUbC-biomass'!X25&gt;0,'E-biomass'!X73/'BIFUbC-biomass'!X25,1)</f>
        <v>1</v>
      </c>
      <c r="Y25" s="299">
        <f>IF('BIFUbC-biomass'!Y25&gt;0,'E-biomass'!Y73/'BIFUbC-biomass'!Y25,1)</f>
        <v>1</v>
      </c>
      <c r="Z25" s="299">
        <f>IF('BIFUbC-biomass'!Z25&gt;0,'E-biomass'!Z73/'BIFUbC-biomass'!Z25,1)</f>
        <v>1</v>
      </c>
      <c r="AA25" s="299">
        <f>IF('BIFUbC-biomass'!AA25&gt;0,'E-biomass'!AA73/'BIFUbC-biomass'!AA25,1)</f>
        <v>1</v>
      </c>
      <c r="AB25" s="299">
        <f>IF('BIFUbC-biomass'!AB25&gt;0,'E-biomass'!AB73/'BIFUbC-biomass'!AB25,1)</f>
        <v>1</v>
      </c>
      <c r="AC25" s="299">
        <f>IF('BIFUbC-biomass'!AC25&gt;0,'E-biomass'!AC73/'BIFUbC-biomass'!AC25,1)</f>
        <v>1</v>
      </c>
      <c r="AD25" s="299">
        <f>IF('BIFUbC-biomass'!AD25&gt;0,'E-biomass'!AD73/'BIFUbC-biomass'!AD25,1)</f>
        <v>1</v>
      </c>
      <c r="AE25" s="299">
        <f>IF('BIFUbC-biomass'!AE25&gt;0,'E-biomass'!AE73/'BIFUbC-biomass'!AE25,1)</f>
        <v>1</v>
      </c>
      <c r="AF25" s="299">
        <f>IF('BIFUbC-biomass'!AF25&gt;0,'E-biomass'!AF73/'BIFUbC-biomass'!AF25,1)</f>
        <v>1</v>
      </c>
      <c r="AG25" s="299">
        <f>IF('BIFUbC-biomass'!AG25&gt;0,'E-biomass'!AG73/'BIFUbC-biomass'!AG25,1)</f>
        <v>1</v>
      </c>
      <c r="AH25" s="299">
        <f>IF('BIFUbC-biomass'!AH25&gt;0,'E-biomass'!AH73/'BIFUbC-biomass'!AH25,1)</f>
        <v>1</v>
      </c>
      <c r="AI25" s="299">
        <f>IF('BIFUbC-biomass'!AI25&gt;0,'E-biomass'!AI73/'BIFUbC-biomass'!AI25,1)</f>
        <v>1</v>
      </c>
      <c r="AJ25" s="299">
        <f>IF('BIFUbC-biomass'!AJ25&gt;0,'E-biomass'!AJ73/'BIFUbC-biomass'!AJ25,1)</f>
        <v>1</v>
      </c>
      <c r="AK25" s="299">
        <f>IF('BIFUbC-biomass'!AK25&gt;0,'E-biomass'!AK73/'BIFUbC-biomass'!AK25,1)</f>
        <v>1</v>
      </c>
      <c r="AL25" s="299">
        <f>IF('BIFUbC-biomass'!AL25&gt;0,'E-biomass'!AL73/'BIFUbC-biomass'!AL25,1)</f>
        <v>1</v>
      </c>
      <c r="AM25" s="299">
        <f>IF('BIFUbC-biomass'!AM25&gt;0,'E-biomass'!AM73/'BIFUbC-biomass'!AM25,1)</f>
        <v>1</v>
      </c>
      <c r="AN25" s="299">
        <f>IF('BIFUbC-biomass'!AN25&gt;0,'E-biomass'!AN73/'BIFUbC-biomass'!AN25,1)</f>
        <v>1</v>
      </c>
      <c r="AO25" s="299">
        <f>IF('BIFUbC-biomass'!AO25&gt;0,'E-biomass'!AO73/'BIFUbC-biomass'!AO25,1)</f>
        <v>1</v>
      </c>
      <c r="AP25" s="299">
        <f>IF('BIFUbC-biomass'!AP25&gt;0,'E-biomass'!AP73/'BIFUbC-biomass'!AP25,1)</f>
        <v>1</v>
      </c>
      <c r="AQ25" s="299">
        <f>IF('BIFUbC-biomass'!AQ25&gt;0,'E-biomass'!AQ73/'BIFUbC-biomass'!AQ25,1)</f>
        <v>1</v>
      </c>
    </row>
    <row r="26" spans="1:43" x14ac:dyDescent="0.2">
      <c r="A26" s="299" t="s">
        <v>113</v>
      </c>
      <c r="B26" s="299">
        <f>IF('BIFUbC-biomass'!B26&gt;0,'E-biomass'!B74/'BIFUbC-biomass'!B26,1)</f>
        <v>1</v>
      </c>
      <c r="C26" s="299">
        <f>IF('BIFUbC-biomass'!C26&gt;0,'E-biomass'!C74/'BIFUbC-biomass'!C26,1)</f>
        <v>1</v>
      </c>
      <c r="D26" s="299">
        <f>IF('BIFUbC-biomass'!D26&gt;0,'E-biomass'!D74/'BIFUbC-biomass'!D26,1)</f>
        <v>1</v>
      </c>
      <c r="E26" s="299">
        <f>IF('BIFUbC-biomass'!E26&gt;0,'E-biomass'!E74/'BIFUbC-biomass'!E26,1)</f>
        <v>1</v>
      </c>
      <c r="F26" s="299">
        <f>IF('BIFUbC-biomass'!F26&gt;0,'E-biomass'!F74/'BIFUbC-biomass'!F26,1)</f>
        <v>1</v>
      </c>
      <c r="G26" s="299">
        <f>IF('BIFUbC-biomass'!G26&gt;0,'E-biomass'!G74/'BIFUbC-biomass'!G26,1)</f>
        <v>1</v>
      </c>
      <c r="H26" s="299">
        <f>IF('BIFUbC-biomass'!H26&gt;0,'E-biomass'!H74/'BIFUbC-biomass'!H26,1)</f>
        <v>1</v>
      </c>
      <c r="I26" s="299">
        <f>IF('BIFUbC-biomass'!I26&gt;0,'E-biomass'!I74/'BIFUbC-biomass'!I26,1)</f>
        <v>1</v>
      </c>
      <c r="J26" s="299">
        <f>IF('BIFUbC-biomass'!J26&gt;0,'E-biomass'!J74/'BIFUbC-biomass'!J26,1)</f>
        <v>1</v>
      </c>
      <c r="K26" s="299">
        <f>IF('BIFUbC-biomass'!K26&gt;0,'E-biomass'!K74/'BIFUbC-biomass'!K26,1)</f>
        <v>1</v>
      </c>
      <c r="L26" s="299">
        <f>IF('BIFUbC-biomass'!L26&gt;0,'E-biomass'!L74/'BIFUbC-biomass'!L26,1)</f>
        <v>1</v>
      </c>
      <c r="M26" s="299">
        <f>IF('BIFUbC-biomass'!M26&gt;0,'E-biomass'!M74/'BIFUbC-biomass'!M26,1)</f>
        <v>1</v>
      </c>
      <c r="N26" s="299">
        <f>IF('BIFUbC-biomass'!N26&gt;0,'E-biomass'!N74/'BIFUbC-biomass'!N26,1)</f>
        <v>1</v>
      </c>
      <c r="O26" s="299">
        <f>IF('BIFUbC-biomass'!O26&gt;0,'E-biomass'!O74/'BIFUbC-biomass'!O26,1)</f>
        <v>1</v>
      </c>
      <c r="P26" s="299">
        <f>IF('BIFUbC-biomass'!P26&gt;0,'E-biomass'!P74/'BIFUbC-biomass'!P26,1)</f>
        <v>1</v>
      </c>
      <c r="Q26" s="299">
        <f>IF('BIFUbC-biomass'!Q26&gt;0,'E-biomass'!Q74/'BIFUbC-biomass'!Q26,1)</f>
        <v>1</v>
      </c>
      <c r="R26" s="299">
        <f>IF('BIFUbC-biomass'!R26&gt;0,'E-biomass'!R74/'BIFUbC-biomass'!R26,1)</f>
        <v>1</v>
      </c>
      <c r="S26" s="299">
        <f>IF('BIFUbC-biomass'!S26&gt;0,'E-biomass'!S74/'BIFUbC-biomass'!S26,1)</f>
        <v>1</v>
      </c>
      <c r="T26" s="299">
        <f>IF('BIFUbC-biomass'!T26&gt;0,'E-biomass'!T74/'BIFUbC-biomass'!T26,1)</f>
        <v>1</v>
      </c>
      <c r="U26" s="299">
        <f>IF('BIFUbC-biomass'!U26&gt;0,'E-biomass'!U74/'BIFUbC-biomass'!U26,1)</f>
        <v>1</v>
      </c>
      <c r="V26" s="299">
        <f>IF('BIFUbC-biomass'!V26&gt;0,'E-biomass'!V74/'BIFUbC-biomass'!V26,1)</f>
        <v>1</v>
      </c>
      <c r="W26" s="299">
        <f>IF('BIFUbC-biomass'!W26&gt;0,'E-biomass'!W74/'BIFUbC-biomass'!W26,1)</f>
        <v>1</v>
      </c>
      <c r="X26" s="299">
        <f>IF('BIFUbC-biomass'!X26&gt;0,'E-biomass'!X74/'BIFUbC-biomass'!X26,1)</f>
        <v>1</v>
      </c>
      <c r="Y26" s="299">
        <f>IF('BIFUbC-biomass'!Y26&gt;0,'E-biomass'!Y74/'BIFUbC-biomass'!Y26,1)</f>
        <v>1</v>
      </c>
      <c r="Z26" s="299">
        <f>IF('BIFUbC-biomass'!Z26&gt;0,'E-biomass'!Z74/'BIFUbC-biomass'!Z26,1)</f>
        <v>1</v>
      </c>
      <c r="AA26" s="299">
        <f>IF('BIFUbC-biomass'!AA26&gt;0,'E-biomass'!AA74/'BIFUbC-biomass'!AA26,1)</f>
        <v>1</v>
      </c>
      <c r="AB26" s="299">
        <f>IF('BIFUbC-biomass'!AB26&gt;0,'E-biomass'!AB74/'BIFUbC-biomass'!AB26,1)</f>
        <v>1</v>
      </c>
      <c r="AC26" s="299">
        <f>IF('BIFUbC-biomass'!AC26&gt;0,'E-biomass'!AC74/'BIFUbC-biomass'!AC26,1)</f>
        <v>1</v>
      </c>
      <c r="AD26" s="299">
        <f>IF('BIFUbC-biomass'!AD26&gt;0,'E-biomass'!AD74/'BIFUbC-biomass'!AD26,1)</f>
        <v>1</v>
      </c>
      <c r="AE26" s="299">
        <f>IF('BIFUbC-biomass'!AE26&gt;0,'E-biomass'!AE74/'BIFUbC-biomass'!AE26,1)</f>
        <v>1</v>
      </c>
      <c r="AF26" s="299">
        <f>IF('BIFUbC-biomass'!AF26&gt;0,'E-biomass'!AF74/'BIFUbC-biomass'!AF26,1)</f>
        <v>1</v>
      </c>
      <c r="AG26" s="299">
        <f>IF('BIFUbC-biomass'!AG26&gt;0,'E-biomass'!AG74/'BIFUbC-biomass'!AG26,1)</f>
        <v>1</v>
      </c>
      <c r="AH26" s="299">
        <f>IF('BIFUbC-biomass'!AH26&gt;0,'E-biomass'!AH74/'BIFUbC-biomass'!AH26,1)</f>
        <v>1</v>
      </c>
      <c r="AI26" s="299">
        <f>IF('BIFUbC-biomass'!AI26&gt;0,'E-biomass'!AI74/'BIFUbC-biomass'!AI26,1)</f>
        <v>1</v>
      </c>
      <c r="AJ26" s="299">
        <f>IF('BIFUbC-biomass'!AJ26&gt;0,'E-biomass'!AJ74/'BIFUbC-biomass'!AJ26,1)</f>
        <v>1</v>
      </c>
      <c r="AK26" s="299">
        <f>IF('BIFUbC-biomass'!AK26&gt;0,'E-biomass'!AK74/'BIFUbC-biomass'!AK26,1)</f>
        <v>1</v>
      </c>
      <c r="AL26" s="299">
        <f>IF('BIFUbC-biomass'!AL26&gt;0,'E-biomass'!AL74/'BIFUbC-biomass'!AL26,1)</f>
        <v>1</v>
      </c>
      <c r="AM26" s="299">
        <f>IF('BIFUbC-biomass'!AM26&gt;0,'E-biomass'!AM74/'BIFUbC-biomass'!AM26,1)</f>
        <v>1</v>
      </c>
      <c r="AN26" s="299">
        <f>IF('BIFUbC-biomass'!AN26&gt;0,'E-biomass'!AN74/'BIFUbC-biomass'!AN26,1)</f>
        <v>1</v>
      </c>
      <c r="AO26" s="299">
        <f>IF('BIFUbC-biomass'!AO26&gt;0,'E-biomass'!AO74/'BIFUbC-biomass'!AO26,1)</f>
        <v>1</v>
      </c>
      <c r="AP26" s="299">
        <f>IF('BIFUbC-biomass'!AP26&gt;0,'E-biomass'!AP74/'BIFUbC-biomass'!AP26,1)</f>
        <v>1</v>
      </c>
      <c r="AQ26" s="299">
        <f>IF('BIFUbC-biomass'!AQ26&gt;0,'E-biomass'!AQ74/'BIFUbC-biomass'!AQ26,1)</f>
        <v>1</v>
      </c>
    </row>
  </sheetData>
  <phoneticPr fontId="3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940E-C7B4-4873-B310-407B2AA35DE1}">
  <sheetPr codeName="Sheet55"/>
  <dimension ref="A1:AQ26"/>
  <sheetViews>
    <sheetView workbookViewId="0"/>
  </sheetViews>
  <sheetFormatPr defaultColWidth="9" defaultRowHeight="12.75" x14ac:dyDescent="0.2"/>
  <cols>
    <col min="1" max="1" width="26.625" style="299" customWidth="1"/>
    <col min="2" max="16384" width="9" style="299"/>
  </cols>
  <sheetData>
    <row r="1" spans="1:43" x14ac:dyDescent="0.2">
      <c r="A1" s="299" t="s">
        <v>362</v>
      </c>
      <c r="B1" s="299">
        <v>2019</v>
      </c>
      <c r="C1" s="299">
        <v>2020</v>
      </c>
      <c r="D1" s="299">
        <v>2021</v>
      </c>
      <c r="E1" s="299">
        <v>2022</v>
      </c>
      <c r="F1" s="299">
        <v>2023</v>
      </c>
      <c r="G1" s="299">
        <v>2024</v>
      </c>
      <c r="H1" s="299">
        <v>2025</v>
      </c>
      <c r="I1" s="299">
        <v>2026</v>
      </c>
      <c r="J1" s="299">
        <v>2027</v>
      </c>
      <c r="K1" s="299">
        <v>2028</v>
      </c>
      <c r="L1" s="299">
        <v>2029</v>
      </c>
      <c r="M1" s="299">
        <v>2030</v>
      </c>
      <c r="N1" s="299">
        <v>2031</v>
      </c>
      <c r="O1" s="299">
        <v>2032</v>
      </c>
      <c r="P1" s="299">
        <v>2033</v>
      </c>
      <c r="Q1" s="299">
        <v>2034</v>
      </c>
      <c r="R1" s="299">
        <v>2035</v>
      </c>
      <c r="S1" s="299">
        <v>2036</v>
      </c>
      <c r="T1" s="299">
        <v>2037</v>
      </c>
      <c r="U1" s="299">
        <v>2038</v>
      </c>
      <c r="V1" s="299">
        <v>2039</v>
      </c>
      <c r="W1" s="299">
        <v>2040</v>
      </c>
      <c r="X1" s="299">
        <v>2041</v>
      </c>
      <c r="Y1" s="299">
        <v>2042</v>
      </c>
      <c r="Z1" s="299">
        <v>2043</v>
      </c>
      <c r="AA1" s="299">
        <v>2044</v>
      </c>
      <c r="AB1" s="299">
        <v>2045</v>
      </c>
      <c r="AC1" s="299">
        <v>2046</v>
      </c>
      <c r="AD1" s="299">
        <v>2047</v>
      </c>
      <c r="AE1" s="299">
        <v>2048</v>
      </c>
      <c r="AF1" s="299">
        <v>2049</v>
      </c>
      <c r="AG1" s="299">
        <v>2050</v>
      </c>
      <c r="AH1" s="299">
        <v>2051</v>
      </c>
      <c r="AI1" s="299">
        <v>2052</v>
      </c>
      <c r="AJ1" s="299">
        <v>2053</v>
      </c>
      <c r="AK1" s="299">
        <v>2054</v>
      </c>
      <c r="AL1" s="299">
        <v>2055</v>
      </c>
      <c r="AM1" s="299">
        <v>2056</v>
      </c>
      <c r="AN1" s="299">
        <v>2057</v>
      </c>
      <c r="AO1" s="299">
        <v>2058</v>
      </c>
      <c r="AP1" s="299">
        <v>2059</v>
      </c>
      <c r="AQ1" s="299">
        <v>2060</v>
      </c>
    </row>
    <row r="2" spans="1:43" x14ac:dyDescent="0.2">
      <c r="A2" s="299" t="s">
        <v>89</v>
      </c>
      <c r="B2" s="299">
        <v>1</v>
      </c>
      <c r="C2" s="299">
        <v>1</v>
      </c>
      <c r="D2" s="299">
        <v>1</v>
      </c>
      <c r="E2" s="299">
        <v>1</v>
      </c>
      <c r="F2" s="299">
        <v>1</v>
      </c>
      <c r="G2" s="299">
        <v>1</v>
      </c>
      <c r="H2" s="299">
        <v>1</v>
      </c>
      <c r="I2" s="299">
        <v>1</v>
      </c>
      <c r="J2" s="299">
        <v>1</v>
      </c>
      <c r="K2" s="299">
        <v>1</v>
      </c>
      <c r="L2" s="299">
        <v>1</v>
      </c>
      <c r="M2" s="299">
        <v>1</v>
      </c>
      <c r="N2" s="299">
        <v>1</v>
      </c>
      <c r="O2" s="299">
        <v>1</v>
      </c>
      <c r="P2" s="299">
        <v>1</v>
      </c>
      <c r="Q2" s="299">
        <v>1</v>
      </c>
      <c r="R2" s="299">
        <v>1</v>
      </c>
      <c r="S2" s="299">
        <v>1</v>
      </c>
      <c r="T2" s="299">
        <v>1</v>
      </c>
      <c r="U2" s="299">
        <v>1</v>
      </c>
      <c r="V2" s="299">
        <v>1</v>
      </c>
      <c r="W2" s="299">
        <v>1</v>
      </c>
      <c r="X2" s="299">
        <v>1</v>
      </c>
      <c r="Y2" s="299">
        <v>1</v>
      </c>
      <c r="Z2" s="299">
        <v>1</v>
      </c>
      <c r="AA2" s="299">
        <v>1</v>
      </c>
      <c r="AB2" s="299">
        <v>1</v>
      </c>
      <c r="AC2" s="299">
        <v>1</v>
      </c>
      <c r="AD2" s="299">
        <v>1</v>
      </c>
      <c r="AE2" s="299">
        <v>1</v>
      </c>
      <c r="AF2" s="299">
        <v>1</v>
      </c>
      <c r="AG2" s="299">
        <v>1</v>
      </c>
      <c r="AH2" s="299">
        <v>1</v>
      </c>
      <c r="AI2" s="299">
        <v>1</v>
      </c>
      <c r="AJ2" s="299">
        <v>1</v>
      </c>
      <c r="AK2" s="299">
        <v>1</v>
      </c>
      <c r="AL2" s="299">
        <v>1</v>
      </c>
      <c r="AM2" s="299">
        <v>1</v>
      </c>
      <c r="AN2" s="299">
        <v>1</v>
      </c>
      <c r="AO2" s="299">
        <v>1</v>
      </c>
      <c r="AP2" s="299">
        <v>1</v>
      </c>
      <c r="AQ2" s="299">
        <v>1</v>
      </c>
    </row>
    <row r="3" spans="1:43" x14ac:dyDescent="0.2">
      <c r="A3" s="299" t="s">
        <v>90</v>
      </c>
      <c r="B3" s="299">
        <v>1</v>
      </c>
      <c r="C3" s="299">
        <v>1</v>
      </c>
      <c r="D3" s="299">
        <v>1</v>
      </c>
      <c r="E3" s="299">
        <v>1</v>
      </c>
      <c r="F3" s="299">
        <v>1</v>
      </c>
      <c r="G3" s="299">
        <v>1</v>
      </c>
      <c r="H3" s="299">
        <v>1</v>
      </c>
      <c r="I3" s="299">
        <v>1</v>
      </c>
      <c r="J3" s="299">
        <v>1</v>
      </c>
      <c r="K3" s="299">
        <v>1</v>
      </c>
      <c r="L3" s="299">
        <v>1</v>
      </c>
      <c r="M3" s="299">
        <v>1</v>
      </c>
      <c r="N3" s="299">
        <v>1</v>
      </c>
      <c r="O3" s="299">
        <v>1</v>
      </c>
      <c r="P3" s="299">
        <v>1</v>
      </c>
      <c r="Q3" s="299">
        <v>1</v>
      </c>
      <c r="R3" s="299">
        <v>1</v>
      </c>
      <c r="S3" s="299">
        <v>1</v>
      </c>
      <c r="T3" s="299">
        <v>1</v>
      </c>
      <c r="U3" s="299">
        <v>1</v>
      </c>
      <c r="V3" s="299">
        <v>1</v>
      </c>
      <c r="W3" s="299">
        <v>1</v>
      </c>
      <c r="X3" s="299">
        <v>1</v>
      </c>
      <c r="Y3" s="299">
        <v>1</v>
      </c>
      <c r="Z3" s="299">
        <v>1</v>
      </c>
      <c r="AA3" s="299">
        <v>1</v>
      </c>
      <c r="AB3" s="299">
        <v>1</v>
      </c>
      <c r="AC3" s="299">
        <v>1</v>
      </c>
      <c r="AD3" s="299">
        <v>1</v>
      </c>
      <c r="AE3" s="299">
        <v>1</v>
      </c>
      <c r="AF3" s="299">
        <v>1</v>
      </c>
      <c r="AG3" s="299">
        <v>1</v>
      </c>
      <c r="AH3" s="299">
        <v>1</v>
      </c>
      <c r="AI3" s="299">
        <v>1</v>
      </c>
      <c r="AJ3" s="299">
        <v>1</v>
      </c>
      <c r="AK3" s="299">
        <v>1</v>
      </c>
      <c r="AL3" s="299">
        <v>1</v>
      </c>
      <c r="AM3" s="299">
        <v>1</v>
      </c>
      <c r="AN3" s="299">
        <v>1</v>
      </c>
      <c r="AO3" s="299">
        <v>1</v>
      </c>
      <c r="AP3" s="299">
        <v>1</v>
      </c>
      <c r="AQ3" s="299">
        <v>1</v>
      </c>
    </row>
    <row r="4" spans="1:43" x14ac:dyDescent="0.2">
      <c r="A4" s="299" t="s">
        <v>91</v>
      </c>
      <c r="B4" s="299">
        <v>1</v>
      </c>
      <c r="C4" s="299">
        <v>1</v>
      </c>
      <c r="D4" s="299">
        <v>1</v>
      </c>
      <c r="E4" s="299">
        <v>1</v>
      </c>
      <c r="F4" s="299">
        <v>1</v>
      </c>
      <c r="G4" s="299">
        <v>1</v>
      </c>
      <c r="H4" s="299">
        <v>1</v>
      </c>
      <c r="I4" s="299">
        <v>1</v>
      </c>
      <c r="J4" s="299">
        <v>1</v>
      </c>
      <c r="K4" s="299">
        <v>1</v>
      </c>
      <c r="L4" s="299">
        <v>1</v>
      </c>
      <c r="M4" s="299">
        <v>1</v>
      </c>
      <c r="N4" s="299">
        <v>1</v>
      </c>
      <c r="O4" s="299">
        <v>1</v>
      </c>
      <c r="P4" s="299">
        <v>1</v>
      </c>
      <c r="Q4" s="299">
        <v>1</v>
      </c>
      <c r="R4" s="299">
        <v>1</v>
      </c>
      <c r="S4" s="299">
        <v>1</v>
      </c>
      <c r="T4" s="299">
        <v>1</v>
      </c>
      <c r="U4" s="299">
        <v>1</v>
      </c>
      <c r="V4" s="299">
        <v>1</v>
      </c>
      <c r="W4" s="299">
        <v>1</v>
      </c>
      <c r="X4" s="299">
        <v>1</v>
      </c>
      <c r="Y4" s="299">
        <v>1</v>
      </c>
      <c r="Z4" s="299">
        <v>1</v>
      </c>
      <c r="AA4" s="299">
        <v>1</v>
      </c>
      <c r="AB4" s="299">
        <v>1</v>
      </c>
      <c r="AC4" s="299">
        <v>1</v>
      </c>
      <c r="AD4" s="299">
        <v>1</v>
      </c>
      <c r="AE4" s="299">
        <v>1</v>
      </c>
      <c r="AF4" s="299">
        <v>1</v>
      </c>
      <c r="AG4" s="299">
        <v>1</v>
      </c>
      <c r="AH4" s="299">
        <v>1</v>
      </c>
      <c r="AI4" s="299">
        <v>1</v>
      </c>
      <c r="AJ4" s="299">
        <v>1</v>
      </c>
      <c r="AK4" s="299">
        <v>1</v>
      </c>
      <c r="AL4" s="299">
        <v>1</v>
      </c>
      <c r="AM4" s="299">
        <v>1</v>
      </c>
      <c r="AN4" s="299">
        <v>1</v>
      </c>
      <c r="AO4" s="299">
        <v>1</v>
      </c>
      <c r="AP4" s="299">
        <v>1</v>
      </c>
      <c r="AQ4" s="299">
        <v>1</v>
      </c>
    </row>
    <row r="5" spans="1:43" x14ac:dyDescent="0.2">
      <c r="A5" s="299" t="s">
        <v>92</v>
      </c>
      <c r="B5" s="299">
        <v>1</v>
      </c>
      <c r="C5" s="299">
        <v>1</v>
      </c>
      <c r="D5" s="299">
        <v>1</v>
      </c>
      <c r="E5" s="299">
        <v>1</v>
      </c>
      <c r="F5" s="299">
        <v>1</v>
      </c>
      <c r="G5" s="299">
        <v>1</v>
      </c>
      <c r="H5" s="299">
        <v>1</v>
      </c>
      <c r="I5" s="299">
        <v>1</v>
      </c>
      <c r="J5" s="299">
        <v>1</v>
      </c>
      <c r="K5" s="299">
        <v>1</v>
      </c>
      <c r="L5" s="299">
        <v>1</v>
      </c>
      <c r="M5" s="299">
        <v>1</v>
      </c>
      <c r="N5" s="299">
        <v>1</v>
      </c>
      <c r="O5" s="299">
        <v>1</v>
      </c>
      <c r="P5" s="299">
        <v>1</v>
      </c>
      <c r="Q5" s="299">
        <v>1</v>
      </c>
      <c r="R5" s="299">
        <v>1</v>
      </c>
      <c r="S5" s="299">
        <v>1</v>
      </c>
      <c r="T5" s="299">
        <v>1</v>
      </c>
      <c r="U5" s="299">
        <v>1</v>
      </c>
      <c r="V5" s="299">
        <v>1</v>
      </c>
      <c r="W5" s="299">
        <v>1</v>
      </c>
      <c r="X5" s="299">
        <v>1</v>
      </c>
      <c r="Y5" s="299">
        <v>1</v>
      </c>
      <c r="Z5" s="299">
        <v>1</v>
      </c>
      <c r="AA5" s="299">
        <v>1</v>
      </c>
      <c r="AB5" s="299">
        <v>1</v>
      </c>
      <c r="AC5" s="299">
        <v>1</v>
      </c>
      <c r="AD5" s="299">
        <v>1</v>
      </c>
      <c r="AE5" s="299">
        <v>1</v>
      </c>
      <c r="AF5" s="299">
        <v>1</v>
      </c>
      <c r="AG5" s="299">
        <v>1</v>
      </c>
      <c r="AH5" s="299">
        <v>1</v>
      </c>
      <c r="AI5" s="299">
        <v>1</v>
      </c>
      <c r="AJ5" s="299">
        <v>1</v>
      </c>
      <c r="AK5" s="299">
        <v>1</v>
      </c>
      <c r="AL5" s="299">
        <v>1</v>
      </c>
      <c r="AM5" s="299">
        <v>1</v>
      </c>
      <c r="AN5" s="299">
        <v>1</v>
      </c>
      <c r="AO5" s="299">
        <v>1</v>
      </c>
      <c r="AP5" s="299">
        <v>1</v>
      </c>
      <c r="AQ5" s="299">
        <v>1</v>
      </c>
    </row>
    <row r="6" spans="1:43" x14ac:dyDescent="0.2">
      <c r="A6" s="299" t="s">
        <v>93</v>
      </c>
      <c r="B6" s="299">
        <v>1</v>
      </c>
      <c r="C6" s="299">
        <v>1</v>
      </c>
      <c r="D6" s="299">
        <v>1</v>
      </c>
      <c r="E6" s="299">
        <v>1</v>
      </c>
      <c r="F6" s="299">
        <v>1</v>
      </c>
      <c r="G6" s="299">
        <v>1</v>
      </c>
      <c r="H6" s="299">
        <v>1</v>
      </c>
      <c r="I6" s="299">
        <v>1</v>
      </c>
      <c r="J6" s="299">
        <v>1</v>
      </c>
      <c r="K6" s="299">
        <v>1</v>
      </c>
      <c r="L6" s="299">
        <v>1</v>
      </c>
      <c r="M6" s="299">
        <v>1</v>
      </c>
      <c r="N6" s="299">
        <v>1</v>
      </c>
      <c r="O6" s="299">
        <v>1</v>
      </c>
      <c r="P6" s="299">
        <v>1</v>
      </c>
      <c r="Q6" s="299">
        <v>1</v>
      </c>
      <c r="R6" s="299">
        <v>1</v>
      </c>
      <c r="S6" s="299">
        <v>1</v>
      </c>
      <c r="T6" s="299">
        <v>1</v>
      </c>
      <c r="U6" s="299">
        <v>1</v>
      </c>
      <c r="V6" s="299">
        <v>1</v>
      </c>
      <c r="W6" s="299">
        <v>1</v>
      </c>
      <c r="X6" s="299">
        <v>1</v>
      </c>
      <c r="Y6" s="299">
        <v>1</v>
      </c>
      <c r="Z6" s="299">
        <v>1</v>
      </c>
      <c r="AA6" s="299">
        <v>1</v>
      </c>
      <c r="AB6" s="299">
        <v>1</v>
      </c>
      <c r="AC6" s="299">
        <v>1</v>
      </c>
      <c r="AD6" s="299">
        <v>1</v>
      </c>
      <c r="AE6" s="299">
        <v>1</v>
      </c>
      <c r="AF6" s="299">
        <v>1</v>
      </c>
      <c r="AG6" s="299">
        <v>1</v>
      </c>
      <c r="AH6" s="299">
        <v>1</v>
      </c>
      <c r="AI6" s="299">
        <v>1</v>
      </c>
      <c r="AJ6" s="299">
        <v>1</v>
      </c>
      <c r="AK6" s="299">
        <v>1</v>
      </c>
      <c r="AL6" s="299">
        <v>1</v>
      </c>
      <c r="AM6" s="299">
        <v>1</v>
      </c>
      <c r="AN6" s="299">
        <v>1</v>
      </c>
      <c r="AO6" s="299">
        <v>1</v>
      </c>
      <c r="AP6" s="299">
        <v>1</v>
      </c>
      <c r="AQ6" s="299">
        <v>1</v>
      </c>
    </row>
    <row r="7" spans="1:43" x14ac:dyDescent="0.2">
      <c r="A7" s="299" t="s">
        <v>94</v>
      </c>
      <c r="B7" s="299">
        <v>1</v>
      </c>
      <c r="C7" s="299">
        <v>1</v>
      </c>
      <c r="D7" s="299">
        <v>1</v>
      </c>
      <c r="E7" s="299">
        <v>1</v>
      </c>
      <c r="F7" s="299">
        <v>1</v>
      </c>
      <c r="G7" s="299">
        <v>1</v>
      </c>
      <c r="H7" s="299">
        <v>1</v>
      </c>
      <c r="I7" s="299">
        <v>1</v>
      </c>
      <c r="J7" s="299">
        <v>1</v>
      </c>
      <c r="K7" s="299">
        <v>1</v>
      </c>
      <c r="L7" s="299">
        <v>1</v>
      </c>
      <c r="M7" s="299">
        <v>1</v>
      </c>
      <c r="N7" s="299">
        <v>1</v>
      </c>
      <c r="O7" s="299">
        <v>1</v>
      </c>
      <c r="P7" s="299">
        <v>1</v>
      </c>
      <c r="Q7" s="299">
        <v>1</v>
      </c>
      <c r="R7" s="299">
        <v>1</v>
      </c>
      <c r="S7" s="299">
        <v>1</v>
      </c>
      <c r="T7" s="299">
        <v>1</v>
      </c>
      <c r="U7" s="299">
        <v>1</v>
      </c>
      <c r="V7" s="299">
        <v>1</v>
      </c>
      <c r="W7" s="299">
        <v>1</v>
      </c>
      <c r="X7" s="299">
        <v>1</v>
      </c>
      <c r="Y7" s="299">
        <v>1</v>
      </c>
      <c r="Z7" s="299">
        <v>1</v>
      </c>
      <c r="AA7" s="299">
        <v>1</v>
      </c>
      <c r="AB7" s="299">
        <v>1</v>
      </c>
      <c r="AC7" s="299">
        <v>1</v>
      </c>
      <c r="AD7" s="299">
        <v>1</v>
      </c>
      <c r="AE7" s="299">
        <v>1</v>
      </c>
      <c r="AF7" s="299">
        <v>1</v>
      </c>
      <c r="AG7" s="299">
        <v>1</v>
      </c>
      <c r="AH7" s="299">
        <v>1</v>
      </c>
      <c r="AI7" s="299">
        <v>1</v>
      </c>
      <c r="AJ7" s="299">
        <v>1</v>
      </c>
      <c r="AK7" s="299">
        <v>1</v>
      </c>
      <c r="AL7" s="299">
        <v>1</v>
      </c>
      <c r="AM7" s="299">
        <v>1</v>
      </c>
      <c r="AN7" s="299">
        <v>1</v>
      </c>
      <c r="AO7" s="299">
        <v>1</v>
      </c>
      <c r="AP7" s="299">
        <v>1</v>
      </c>
      <c r="AQ7" s="299">
        <v>1</v>
      </c>
    </row>
    <row r="8" spans="1:43" x14ac:dyDescent="0.2">
      <c r="A8" s="299" t="s">
        <v>95</v>
      </c>
      <c r="B8" s="299">
        <v>1</v>
      </c>
      <c r="C8" s="299">
        <v>1</v>
      </c>
      <c r="D8" s="299">
        <v>1</v>
      </c>
      <c r="E8" s="299">
        <v>1</v>
      </c>
      <c r="F8" s="299">
        <v>1</v>
      </c>
      <c r="G8" s="299">
        <v>1</v>
      </c>
      <c r="H8" s="299">
        <v>1</v>
      </c>
      <c r="I8" s="299">
        <v>1</v>
      </c>
      <c r="J8" s="299">
        <v>1</v>
      </c>
      <c r="K8" s="299">
        <v>1</v>
      </c>
      <c r="L8" s="299">
        <v>1</v>
      </c>
      <c r="M8" s="299">
        <v>1</v>
      </c>
      <c r="N8" s="299">
        <v>1</v>
      </c>
      <c r="O8" s="299">
        <v>1</v>
      </c>
      <c r="P8" s="299">
        <v>1</v>
      </c>
      <c r="Q8" s="299">
        <v>1</v>
      </c>
      <c r="R8" s="299">
        <v>1</v>
      </c>
      <c r="S8" s="299">
        <v>1</v>
      </c>
      <c r="T8" s="299">
        <v>1</v>
      </c>
      <c r="U8" s="299">
        <v>1</v>
      </c>
      <c r="V8" s="299">
        <v>1</v>
      </c>
      <c r="W8" s="299">
        <v>1</v>
      </c>
      <c r="X8" s="299">
        <v>1</v>
      </c>
      <c r="Y8" s="299">
        <v>1</v>
      </c>
      <c r="Z8" s="299">
        <v>1</v>
      </c>
      <c r="AA8" s="299">
        <v>1</v>
      </c>
      <c r="AB8" s="299">
        <v>1</v>
      </c>
      <c r="AC8" s="299">
        <v>1</v>
      </c>
      <c r="AD8" s="299">
        <v>1</v>
      </c>
      <c r="AE8" s="299">
        <v>1</v>
      </c>
      <c r="AF8" s="299">
        <v>1</v>
      </c>
      <c r="AG8" s="299">
        <v>1</v>
      </c>
      <c r="AH8" s="299">
        <v>1</v>
      </c>
      <c r="AI8" s="299">
        <v>1</v>
      </c>
      <c r="AJ8" s="299">
        <v>1</v>
      </c>
      <c r="AK8" s="299">
        <v>1</v>
      </c>
      <c r="AL8" s="299">
        <v>1</v>
      </c>
      <c r="AM8" s="299">
        <v>1</v>
      </c>
      <c r="AN8" s="299">
        <v>1</v>
      </c>
      <c r="AO8" s="299">
        <v>1</v>
      </c>
      <c r="AP8" s="299">
        <v>1</v>
      </c>
      <c r="AQ8" s="299">
        <v>1</v>
      </c>
    </row>
    <row r="9" spans="1:43" x14ac:dyDescent="0.2">
      <c r="A9" s="299" t="s">
        <v>96</v>
      </c>
      <c r="B9" s="299">
        <v>1</v>
      </c>
      <c r="C9" s="299">
        <v>1</v>
      </c>
      <c r="D9" s="299">
        <v>1</v>
      </c>
      <c r="E9" s="299">
        <v>1</v>
      </c>
      <c r="F9" s="299">
        <v>1</v>
      </c>
      <c r="G9" s="299">
        <v>1</v>
      </c>
      <c r="H9" s="299">
        <v>1</v>
      </c>
      <c r="I9" s="299">
        <v>1</v>
      </c>
      <c r="J9" s="299">
        <v>1</v>
      </c>
      <c r="K9" s="299">
        <v>1</v>
      </c>
      <c r="L9" s="299">
        <v>1</v>
      </c>
      <c r="M9" s="299">
        <v>1</v>
      </c>
      <c r="N9" s="299">
        <v>1</v>
      </c>
      <c r="O9" s="299">
        <v>1</v>
      </c>
      <c r="P9" s="299">
        <v>1</v>
      </c>
      <c r="Q9" s="299">
        <v>1</v>
      </c>
      <c r="R9" s="299">
        <v>1</v>
      </c>
      <c r="S9" s="299">
        <v>1</v>
      </c>
      <c r="T9" s="299">
        <v>1</v>
      </c>
      <c r="U9" s="299">
        <v>1</v>
      </c>
      <c r="V9" s="299">
        <v>1</v>
      </c>
      <c r="W9" s="299">
        <v>1</v>
      </c>
      <c r="X9" s="299">
        <v>1</v>
      </c>
      <c r="Y9" s="299">
        <v>1</v>
      </c>
      <c r="Z9" s="299">
        <v>1</v>
      </c>
      <c r="AA9" s="299">
        <v>1</v>
      </c>
      <c r="AB9" s="299">
        <v>1</v>
      </c>
      <c r="AC9" s="299">
        <v>1</v>
      </c>
      <c r="AD9" s="299">
        <v>1</v>
      </c>
      <c r="AE9" s="299">
        <v>1</v>
      </c>
      <c r="AF9" s="299">
        <v>1</v>
      </c>
      <c r="AG9" s="299">
        <v>1</v>
      </c>
      <c r="AH9" s="299">
        <v>1</v>
      </c>
      <c r="AI9" s="299">
        <v>1</v>
      </c>
      <c r="AJ9" s="299">
        <v>1</v>
      </c>
      <c r="AK9" s="299">
        <v>1</v>
      </c>
      <c r="AL9" s="299">
        <v>1</v>
      </c>
      <c r="AM9" s="299">
        <v>1</v>
      </c>
      <c r="AN9" s="299">
        <v>1</v>
      </c>
      <c r="AO9" s="299">
        <v>1</v>
      </c>
      <c r="AP9" s="299">
        <v>1</v>
      </c>
      <c r="AQ9" s="299">
        <v>1</v>
      </c>
    </row>
    <row r="10" spans="1:43" x14ac:dyDescent="0.2">
      <c r="A10" s="299" t="s">
        <v>97</v>
      </c>
      <c r="B10" s="299">
        <v>1</v>
      </c>
      <c r="C10" s="299">
        <v>1</v>
      </c>
      <c r="D10" s="299">
        <v>1</v>
      </c>
      <c r="E10" s="299">
        <v>1</v>
      </c>
      <c r="F10" s="299">
        <v>1</v>
      </c>
      <c r="G10" s="299">
        <v>1</v>
      </c>
      <c r="H10" s="299">
        <v>1</v>
      </c>
      <c r="I10" s="299">
        <v>1</v>
      </c>
      <c r="J10" s="299">
        <v>1</v>
      </c>
      <c r="K10" s="299">
        <v>1</v>
      </c>
      <c r="L10" s="299">
        <v>1</v>
      </c>
      <c r="M10" s="299">
        <v>1</v>
      </c>
      <c r="N10" s="299">
        <v>1</v>
      </c>
      <c r="O10" s="299">
        <v>1</v>
      </c>
      <c r="P10" s="299">
        <v>1</v>
      </c>
      <c r="Q10" s="299">
        <v>1</v>
      </c>
      <c r="R10" s="299">
        <v>1</v>
      </c>
      <c r="S10" s="299">
        <v>1</v>
      </c>
      <c r="T10" s="299">
        <v>1</v>
      </c>
      <c r="U10" s="299">
        <v>1</v>
      </c>
      <c r="V10" s="299">
        <v>1</v>
      </c>
      <c r="W10" s="299">
        <v>1</v>
      </c>
      <c r="X10" s="299">
        <v>1</v>
      </c>
      <c r="Y10" s="299">
        <v>1</v>
      </c>
      <c r="Z10" s="299">
        <v>1</v>
      </c>
      <c r="AA10" s="299">
        <v>1</v>
      </c>
      <c r="AB10" s="299">
        <v>1</v>
      </c>
      <c r="AC10" s="299">
        <v>1</v>
      </c>
      <c r="AD10" s="299">
        <v>1</v>
      </c>
      <c r="AE10" s="299">
        <v>1</v>
      </c>
      <c r="AF10" s="299">
        <v>1</v>
      </c>
      <c r="AG10" s="299">
        <v>1</v>
      </c>
      <c r="AH10" s="299">
        <v>1</v>
      </c>
      <c r="AI10" s="299">
        <v>1</v>
      </c>
      <c r="AJ10" s="299">
        <v>1</v>
      </c>
      <c r="AK10" s="299">
        <v>1</v>
      </c>
      <c r="AL10" s="299">
        <v>1</v>
      </c>
      <c r="AM10" s="299">
        <v>1</v>
      </c>
      <c r="AN10" s="299">
        <v>1</v>
      </c>
      <c r="AO10" s="299">
        <v>1</v>
      </c>
      <c r="AP10" s="299">
        <v>1</v>
      </c>
      <c r="AQ10" s="299">
        <v>1</v>
      </c>
    </row>
    <row r="11" spans="1:43" x14ac:dyDescent="0.2">
      <c r="A11" s="299" t="s">
        <v>98</v>
      </c>
      <c r="B11" s="299">
        <v>1</v>
      </c>
      <c r="C11" s="299">
        <v>1</v>
      </c>
      <c r="D11" s="299">
        <v>1</v>
      </c>
      <c r="E11" s="299">
        <v>1</v>
      </c>
      <c r="F11" s="299">
        <v>1</v>
      </c>
      <c r="G11" s="299">
        <v>1</v>
      </c>
      <c r="H11" s="299">
        <v>1</v>
      </c>
      <c r="I11" s="299">
        <v>1</v>
      </c>
      <c r="J11" s="299">
        <v>1</v>
      </c>
      <c r="K11" s="299">
        <v>1</v>
      </c>
      <c r="L11" s="299">
        <v>1</v>
      </c>
      <c r="M11" s="299">
        <v>1</v>
      </c>
      <c r="N11" s="299">
        <v>1</v>
      </c>
      <c r="O11" s="299">
        <v>1</v>
      </c>
      <c r="P11" s="299">
        <v>1</v>
      </c>
      <c r="Q11" s="299">
        <v>1</v>
      </c>
      <c r="R11" s="299">
        <v>1</v>
      </c>
      <c r="S11" s="299">
        <v>1</v>
      </c>
      <c r="T11" s="299">
        <v>1</v>
      </c>
      <c r="U11" s="299">
        <v>1</v>
      </c>
      <c r="V11" s="299">
        <v>1</v>
      </c>
      <c r="W11" s="299">
        <v>1</v>
      </c>
      <c r="X11" s="299">
        <v>1</v>
      </c>
      <c r="Y11" s="299">
        <v>1</v>
      </c>
      <c r="Z11" s="299">
        <v>1</v>
      </c>
      <c r="AA11" s="299">
        <v>1</v>
      </c>
      <c r="AB11" s="299">
        <v>1</v>
      </c>
      <c r="AC11" s="299">
        <v>1</v>
      </c>
      <c r="AD11" s="299">
        <v>1</v>
      </c>
      <c r="AE11" s="299">
        <v>1</v>
      </c>
      <c r="AF11" s="299">
        <v>1</v>
      </c>
      <c r="AG11" s="299">
        <v>1</v>
      </c>
      <c r="AH11" s="299">
        <v>1</v>
      </c>
      <c r="AI11" s="299">
        <v>1</v>
      </c>
      <c r="AJ11" s="299">
        <v>1</v>
      </c>
      <c r="AK11" s="299">
        <v>1</v>
      </c>
      <c r="AL11" s="299">
        <v>1</v>
      </c>
      <c r="AM11" s="299">
        <v>1</v>
      </c>
      <c r="AN11" s="299">
        <v>1</v>
      </c>
      <c r="AO11" s="299">
        <v>1</v>
      </c>
      <c r="AP11" s="299">
        <v>1</v>
      </c>
      <c r="AQ11" s="299">
        <v>1</v>
      </c>
    </row>
    <row r="12" spans="1:43" x14ac:dyDescent="0.2">
      <c r="A12" s="299" t="s">
        <v>99</v>
      </c>
      <c r="B12" s="299">
        <v>1</v>
      </c>
      <c r="C12" s="299">
        <v>1</v>
      </c>
      <c r="D12" s="299">
        <v>1</v>
      </c>
      <c r="E12" s="299">
        <v>1</v>
      </c>
      <c r="F12" s="299">
        <v>1</v>
      </c>
      <c r="G12" s="299">
        <v>1</v>
      </c>
      <c r="H12" s="299">
        <v>1</v>
      </c>
      <c r="I12" s="299">
        <v>1</v>
      </c>
      <c r="J12" s="299">
        <v>1</v>
      </c>
      <c r="K12" s="299">
        <v>1</v>
      </c>
      <c r="L12" s="299">
        <v>1</v>
      </c>
      <c r="M12" s="299">
        <v>1</v>
      </c>
      <c r="N12" s="299">
        <v>1</v>
      </c>
      <c r="O12" s="299">
        <v>1</v>
      </c>
      <c r="P12" s="299">
        <v>1</v>
      </c>
      <c r="Q12" s="299">
        <v>1</v>
      </c>
      <c r="R12" s="299">
        <v>1</v>
      </c>
      <c r="S12" s="299">
        <v>1</v>
      </c>
      <c r="T12" s="299">
        <v>1</v>
      </c>
      <c r="U12" s="299">
        <v>1</v>
      </c>
      <c r="V12" s="299">
        <v>1</v>
      </c>
      <c r="W12" s="299">
        <v>1</v>
      </c>
      <c r="X12" s="299">
        <v>1</v>
      </c>
      <c r="Y12" s="299">
        <v>1</v>
      </c>
      <c r="Z12" s="299">
        <v>1</v>
      </c>
      <c r="AA12" s="299">
        <v>1</v>
      </c>
      <c r="AB12" s="299">
        <v>1</v>
      </c>
      <c r="AC12" s="299">
        <v>1</v>
      </c>
      <c r="AD12" s="299">
        <v>1</v>
      </c>
      <c r="AE12" s="299">
        <v>1</v>
      </c>
      <c r="AF12" s="299">
        <v>1</v>
      </c>
      <c r="AG12" s="299">
        <v>1</v>
      </c>
      <c r="AH12" s="299">
        <v>1</v>
      </c>
      <c r="AI12" s="299">
        <v>1</v>
      </c>
      <c r="AJ12" s="299">
        <v>1</v>
      </c>
      <c r="AK12" s="299">
        <v>1</v>
      </c>
      <c r="AL12" s="299">
        <v>1</v>
      </c>
      <c r="AM12" s="299">
        <v>1</v>
      </c>
      <c r="AN12" s="299">
        <v>1</v>
      </c>
      <c r="AO12" s="299">
        <v>1</v>
      </c>
      <c r="AP12" s="299">
        <v>1</v>
      </c>
      <c r="AQ12" s="299">
        <v>1</v>
      </c>
    </row>
    <row r="13" spans="1:43" x14ac:dyDescent="0.2">
      <c r="A13" s="299" t="s">
        <v>100</v>
      </c>
      <c r="B13" s="299">
        <v>1</v>
      </c>
      <c r="C13" s="299">
        <v>1</v>
      </c>
      <c r="D13" s="299">
        <v>1</v>
      </c>
      <c r="E13" s="299">
        <v>1</v>
      </c>
      <c r="F13" s="299">
        <v>1</v>
      </c>
      <c r="G13" s="299">
        <v>1</v>
      </c>
      <c r="H13" s="299">
        <v>1</v>
      </c>
      <c r="I13" s="299">
        <v>1</v>
      </c>
      <c r="J13" s="299">
        <v>1</v>
      </c>
      <c r="K13" s="299">
        <v>1</v>
      </c>
      <c r="L13" s="299">
        <v>1</v>
      </c>
      <c r="M13" s="299">
        <v>1</v>
      </c>
      <c r="N13" s="299">
        <v>1</v>
      </c>
      <c r="O13" s="299">
        <v>1</v>
      </c>
      <c r="P13" s="299">
        <v>1</v>
      </c>
      <c r="Q13" s="299">
        <v>1</v>
      </c>
      <c r="R13" s="299">
        <v>1</v>
      </c>
      <c r="S13" s="299">
        <v>1</v>
      </c>
      <c r="T13" s="299">
        <v>1</v>
      </c>
      <c r="U13" s="299">
        <v>1</v>
      </c>
      <c r="V13" s="299">
        <v>1</v>
      </c>
      <c r="W13" s="299">
        <v>1</v>
      </c>
      <c r="X13" s="299">
        <v>1</v>
      </c>
      <c r="Y13" s="299">
        <v>1</v>
      </c>
      <c r="Z13" s="299">
        <v>1</v>
      </c>
      <c r="AA13" s="299">
        <v>1</v>
      </c>
      <c r="AB13" s="299">
        <v>1</v>
      </c>
      <c r="AC13" s="299">
        <v>1</v>
      </c>
      <c r="AD13" s="299">
        <v>1</v>
      </c>
      <c r="AE13" s="299">
        <v>1</v>
      </c>
      <c r="AF13" s="299">
        <v>1</v>
      </c>
      <c r="AG13" s="299">
        <v>1</v>
      </c>
      <c r="AH13" s="299">
        <v>1</v>
      </c>
      <c r="AI13" s="299">
        <v>1</v>
      </c>
      <c r="AJ13" s="299">
        <v>1</v>
      </c>
      <c r="AK13" s="299">
        <v>1</v>
      </c>
      <c r="AL13" s="299">
        <v>1</v>
      </c>
      <c r="AM13" s="299">
        <v>1</v>
      </c>
      <c r="AN13" s="299">
        <v>1</v>
      </c>
      <c r="AO13" s="299">
        <v>1</v>
      </c>
      <c r="AP13" s="299">
        <v>1</v>
      </c>
      <c r="AQ13" s="299">
        <v>1</v>
      </c>
    </row>
    <row r="14" spans="1:43" x14ac:dyDescent="0.2">
      <c r="A14" s="299" t="s">
        <v>101</v>
      </c>
      <c r="B14" s="299">
        <v>1</v>
      </c>
      <c r="C14" s="299">
        <v>1</v>
      </c>
      <c r="D14" s="299">
        <v>1</v>
      </c>
      <c r="E14" s="299">
        <v>1</v>
      </c>
      <c r="F14" s="299">
        <v>1</v>
      </c>
      <c r="G14" s="299">
        <v>1</v>
      </c>
      <c r="H14" s="299">
        <v>1</v>
      </c>
      <c r="I14" s="299">
        <v>1</v>
      </c>
      <c r="J14" s="299">
        <v>1</v>
      </c>
      <c r="K14" s="299">
        <v>1</v>
      </c>
      <c r="L14" s="299">
        <v>1</v>
      </c>
      <c r="M14" s="299">
        <v>1</v>
      </c>
      <c r="N14" s="299">
        <v>1</v>
      </c>
      <c r="O14" s="299">
        <v>1</v>
      </c>
      <c r="P14" s="299">
        <v>1</v>
      </c>
      <c r="Q14" s="299">
        <v>1</v>
      </c>
      <c r="R14" s="299">
        <v>1</v>
      </c>
      <c r="S14" s="299">
        <v>1</v>
      </c>
      <c r="T14" s="299">
        <v>1</v>
      </c>
      <c r="U14" s="299">
        <v>1</v>
      </c>
      <c r="V14" s="299">
        <v>1</v>
      </c>
      <c r="W14" s="299">
        <v>1</v>
      </c>
      <c r="X14" s="299">
        <v>1</v>
      </c>
      <c r="Y14" s="299">
        <v>1</v>
      </c>
      <c r="Z14" s="299">
        <v>1</v>
      </c>
      <c r="AA14" s="299">
        <v>1</v>
      </c>
      <c r="AB14" s="299">
        <v>1</v>
      </c>
      <c r="AC14" s="299">
        <v>1</v>
      </c>
      <c r="AD14" s="299">
        <v>1</v>
      </c>
      <c r="AE14" s="299">
        <v>1</v>
      </c>
      <c r="AF14" s="299">
        <v>1</v>
      </c>
      <c r="AG14" s="299">
        <v>1</v>
      </c>
      <c r="AH14" s="299">
        <v>1</v>
      </c>
      <c r="AI14" s="299">
        <v>1</v>
      </c>
      <c r="AJ14" s="299">
        <v>1</v>
      </c>
      <c r="AK14" s="299">
        <v>1</v>
      </c>
      <c r="AL14" s="299">
        <v>1</v>
      </c>
      <c r="AM14" s="299">
        <v>1</v>
      </c>
      <c r="AN14" s="299">
        <v>1</v>
      </c>
      <c r="AO14" s="299">
        <v>1</v>
      </c>
      <c r="AP14" s="299">
        <v>1</v>
      </c>
      <c r="AQ14" s="299">
        <v>1</v>
      </c>
    </row>
    <row r="15" spans="1:43" x14ac:dyDescent="0.2">
      <c r="A15" s="299" t="s">
        <v>102</v>
      </c>
      <c r="B15" s="299">
        <v>1</v>
      </c>
      <c r="C15" s="299">
        <v>1</v>
      </c>
      <c r="D15" s="299">
        <v>1</v>
      </c>
      <c r="E15" s="299">
        <v>1</v>
      </c>
      <c r="F15" s="299">
        <v>1</v>
      </c>
      <c r="G15" s="299">
        <v>1</v>
      </c>
      <c r="H15" s="299">
        <v>1</v>
      </c>
      <c r="I15" s="299">
        <v>1</v>
      </c>
      <c r="J15" s="299">
        <v>1</v>
      </c>
      <c r="K15" s="299">
        <v>1</v>
      </c>
      <c r="L15" s="299">
        <v>1</v>
      </c>
      <c r="M15" s="299">
        <v>1</v>
      </c>
      <c r="N15" s="299">
        <v>1</v>
      </c>
      <c r="O15" s="299">
        <v>1</v>
      </c>
      <c r="P15" s="299">
        <v>1</v>
      </c>
      <c r="Q15" s="299">
        <v>1</v>
      </c>
      <c r="R15" s="299">
        <v>1</v>
      </c>
      <c r="S15" s="299">
        <v>1</v>
      </c>
      <c r="T15" s="299">
        <v>1</v>
      </c>
      <c r="U15" s="299">
        <v>1</v>
      </c>
      <c r="V15" s="299">
        <v>1</v>
      </c>
      <c r="W15" s="299">
        <v>1</v>
      </c>
      <c r="X15" s="299">
        <v>1</v>
      </c>
      <c r="Y15" s="299">
        <v>1</v>
      </c>
      <c r="Z15" s="299">
        <v>1</v>
      </c>
      <c r="AA15" s="299">
        <v>1</v>
      </c>
      <c r="AB15" s="299">
        <v>1</v>
      </c>
      <c r="AC15" s="299">
        <v>1</v>
      </c>
      <c r="AD15" s="299">
        <v>1</v>
      </c>
      <c r="AE15" s="299">
        <v>1</v>
      </c>
      <c r="AF15" s="299">
        <v>1</v>
      </c>
      <c r="AG15" s="299">
        <v>1</v>
      </c>
      <c r="AH15" s="299">
        <v>1</v>
      </c>
      <c r="AI15" s="299">
        <v>1</v>
      </c>
      <c r="AJ15" s="299">
        <v>1</v>
      </c>
      <c r="AK15" s="299">
        <v>1</v>
      </c>
      <c r="AL15" s="299">
        <v>1</v>
      </c>
      <c r="AM15" s="299">
        <v>1</v>
      </c>
      <c r="AN15" s="299">
        <v>1</v>
      </c>
      <c r="AO15" s="299">
        <v>1</v>
      </c>
      <c r="AP15" s="299">
        <v>1</v>
      </c>
      <c r="AQ15" s="299">
        <v>1</v>
      </c>
    </row>
    <row r="16" spans="1:43" x14ac:dyDescent="0.2">
      <c r="A16" s="299" t="s">
        <v>103</v>
      </c>
      <c r="B16" s="299">
        <v>1</v>
      </c>
      <c r="C16" s="299">
        <v>1</v>
      </c>
      <c r="D16" s="299">
        <v>1</v>
      </c>
      <c r="E16" s="299">
        <v>1</v>
      </c>
      <c r="F16" s="299">
        <v>1</v>
      </c>
      <c r="G16" s="299">
        <v>1</v>
      </c>
      <c r="H16" s="299">
        <v>1</v>
      </c>
      <c r="I16" s="299">
        <v>1</v>
      </c>
      <c r="J16" s="299">
        <v>1</v>
      </c>
      <c r="K16" s="299">
        <v>1</v>
      </c>
      <c r="L16" s="299">
        <v>1</v>
      </c>
      <c r="M16" s="299">
        <v>1</v>
      </c>
      <c r="N16" s="299">
        <v>1</v>
      </c>
      <c r="O16" s="299">
        <v>1</v>
      </c>
      <c r="P16" s="299">
        <v>1</v>
      </c>
      <c r="Q16" s="299">
        <v>1</v>
      </c>
      <c r="R16" s="299">
        <v>1</v>
      </c>
      <c r="S16" s="299">
        <v>1</v>
      </c>
      <c r="T16" s="299">
        <v>1</v>
      </c>
      <c r="U16" s="299">
        <v>1</v>
      </c>
      <c r="V16" s="299">
        <v>1</v>
      </c>
      <c r="W16" s="299">
        <v>1</v>
      </c>
      <c r="X16" s="299">
        <v>1</v>
      </c>
      <c r="Y16" s="299">
        <v>1</v>
      </c>
      <c r="Z16" s="299">
        <v>1</v>
      </c>
      <c r="AA16" s="299">
        <v>1</v>
      </c>
      <c r="AB16" s="299">
        <v>1</v>
      </c>
      <c r="AC16" s="299">
        <v>1</v>
      </c>
      <c r="AD16" s="299">
        <v>1</v>
      </c>
      <c r="AE16" s="299">
        <v>1</v>
      </c>
      <c r="AF16" s="299">
        <v>1</v>
      </c>
      <c r="AG16" s="299">
        <v>1</v>
      </c>
      <c r="AH16" s="299">
        <v>1</v>
      </c>
      <c r="AI16" s="299">
        <v>1</v>
      </c>
      <c r="AJ16" s="299">
        <v>1</v>
      </c>
      <c r="AK16" s="299">
        <v>1</v>
      </c>
      <c r="AL16" s="299">
        <v>1</v>
      </c>
      <c r="AM16" s="299">
        <v>1</v>
      </c>
      <c r="AN16" s="299">
        <v>1</v>
      </c>
      <c r="AO16" s="299">
        <v>1</v>
      </c>
      <c r="AP16" s="299">
        <v>1</v>
      </c>
      <c r="AQ16" s="299">
        <v>1</v>
      </c>
    </row>
    <row r="17" spans="1:43" x14ac:dyDescent="0.2">
      <c r="A17" s="299" t="s">
        <v>104</v>
      </c>
      <c r="B17" s="299">
        <v>1</v>
      </c>
      <c r="C17" s="299">
        <v>1</v>
      </c>
      <c r="D17" s="299">
        <v>1</v>
      </c>
      <c r="E17" s="299">
        <v>1</v>
      </c>
      <c r="F17" s="299">
        <v>1</v>
      </c>
      <c r="G17" s="299">
        <v>1</v>
      </c>
      <c r="H17" s="299">
        <v>1</v>
      </c>
      <c r="I17" s="299">
        <v>1</v>
      </c>
      <c r="J17" s="299">
        <v>1</v>
      </c>
      <c r="K17" s="299">
        <v>1</v>
      </c>
      <c r="L17" s="299">
        <v>1</v>
      </c>
      <c r="M17" s="299">
        <v>1</v>
      </c>
      <c r="N17" s="299">
        <v>1</v>
      </c>
      <c r="O17" s="299">
        <v>1</v>
      </c>
      <c r="P17" s="299">
        <v>1</v>
      </c>
      <c r="Q17" s="299">
        <v>1</v>
      </c>
      <c r="R17" s="299">
        <v>1</v>
      </c>
      <c r="S17" s="299">
        <v>1</v>
      </c>
      <c r="T17" s="299">
        <v>1</v>
      </c>
      <c r="U17" s="299">
        <v>1</v>
      </c>
      <c r="V17" s="299">
        <v>1</v>
      </c>
      <c r="W17" s="299">
        <v>1</v>
      </c>
      <c r="X17" s="299">
        <v>1</v>
      </c>
      <c r="Y17" s="299">
        <v>1</v>
      </c>
      <c r="Z17" s="299">
        <v>1</v>
      </c>
      <c r="AA17" s="299">
        <v>1</v>
      </c>
      <c r="AB17" s="299">
        <v>1</v>
      </c>
      <c r="AC17" s="299">
        <v>1</v>
      </c>
      <c r="AD17" s="299">
        <v>1</v>
      </c>
      <c r="AE17" s="299">
        <v>1</v>
      </c>
      <c r="AF17" s="299">
        <v>1</v>
      </c>
      <c r="AG17" s="299">
        <v>1</v>
      </c>
      <c r="AH17" s="299">
        <v>1</v>
      </c>
      <c r="AI17" s="299">
        <v>1</v>
      </c>
      <c r="AJ17" s="299">
        <v>1</v>
      </c>
      <c r="AK17" s="299">
        <v>1</v>
      </c>
      <c r="AL17" s="299">
        <v>1</v>
      </c>
      <c r="AM17" s="299">
        <v>1</v>
      </c>
      <c r="AN17" s="299">
        <v>1</v>
      </c>
      <c r="AO17" s="299">
        <v>1</v>
      </c>
      <c r="AP17" s="299">
        <v>1</v>
      </c>
      <c r="AQ17" s="299">
        <v>1</v>
      </c>
    </row>
    <row r="18" spans="1:43" x14ac:dyDescent="0.2">
      <c r="A18" s="299" t="s">
        <v>105</v>
      </c>
      <c r="B18" s="299">
        <v>1</v>
      </c>
      <c r="C18" s="299">
        <v>1</v>
      </c>
      <c r="D18" s="299">
        <v>1</v>
      </c>
      <c r="E18" s="299">
        <v>1</v>
      </c>
      <c r="F18" s="299">
        <v>1</v>
      </c>
      <c r="G18" s="299">
        <v>1</v>
      </c>
      <c r="H18" s="299">
        <v>1</v>
      </c>
      <c r="I18" s="299">
        <v>1</v>
      </c>
      <c r="J18" s="299">
        <v>1</v>
      </c>
      <c r="K18" s="299">
        <v>1</v>
      </c>
      <c r="L18" s="299">
        <v>1</v>
      </c>
      <c r="M18" s="299">
        <v>1</v>
      </c>
      <c r="N18" s="299">
        <v>1</v>
      </c>
      <c r="O18" s="299">
        <v>1</v>
      </c>
      <c r="P18" s="299">
        <v>1</v>
      </c>
      <c r="Q18" s="299">
        <v>1</v>
      </c>
      <c r="R18" s="299">
        <v>1</v>
      </c>
      <c r="S18" s="299">
        <v>1</v>
      </c>
      <c r="T18" s="299">
        <v>1</v>
      </c>
      <c r="U18" s="299">
        <v>1</v>
      </c>
      <c r="V18" s="299">
        <v>1</v>
      </c>
      <c r="W18" s="299">
        <v>1</v>
      </c>
      <c r="X18" s="299">
        <v>1</v>
      </c>
      <c r="Y18" s="299">
        <v>1</v>
      </c>
      <c r="Z18" s="299">
        <v>1</v>
      </c>
      <c r="AA18" s="299">
        <v>1</v>
      </c>
      <c r="AB18" s="299">
        <v>1</v>
      </c>
      <c r="AC18" s="299">
        <v>1</v>
      </c>
      <c r="AD18" s="299">
        <v>1</v>
      </c>
      <c r="AE18" s="299">
        <v>1</v>
      </c>
      <c r="AF18" s="299">
        <v>1</v>
      </c>
      <c r="AG18" s="299">
        <v>1</v>
      </c>
      <c r="AH18" s="299">
        <v>1</v>
      </c>
      <c r="AI18" s="299">
        <v>1</v>
      </c>
      <c r="AJ18" s="299">
        <v>1</v>
      </c>
      <c r="AK18" s="299">
        <v>1</v>
      </c>
      <c r="AL18" s="299">
        <v>1</v>
      </c>
      <c r="AM18" s="299">
        <v>1</v>
      </c>
      <c r="AN18" s="299">
        <v>1</v>
      </c>
      <c r="AO18" s="299">
        <v>1</v>
      </c>
      <c r="AP18" s="299">
        <v>1</v>
      </c>
      <c r="AQ18" s="299">
        <v>1</v>
      </c>
    </row>
    <row r="19" spans="1:43" x14ac:dyDescent="0.2">
      <c r="A19" s="299" t="s">
        <v>106</v>
      </c>
      <c r="B19" s="299">
        <v>1</v>
      </c>
      <c r="C19" s="299">
        <v>1</v>
      </c>
      <c r="D19" s="299">
        <v>1</v>
      </c>
      <c r="E19" s="299">
        <v>1</v>
      </c>
      <c r="F19" s="299">
        <v>1</v>
      </c>
      <c r="G19" s="299">
        <v>1</v>
      </c>
      <c r="H19" s="299">
        <v>1</v>
      </c>
      <c r="I19" s="299">
        <v>1</v>
      </c>
      <c r="J19" s="299">
        <v>1</v>
      </c>
      <c r="K19" s="299">
        <v>1</v>
      </c>
      <c r="L19" s="299">
        <v>1</v>
      </c>
      <c r="M19" s="299">
        <v>1</v>
      </c>
      <c r="N19" s="299">
        <v>1</v>
      </c>
      <c r="O19" s="299">
        <v>1</v>
      </c>
      <c r="P19" s="299">
        <v>1</v>
      </c>
      <c r="Q19" s="299">
        <v>1</v>
      </c>
      <c r="R19" s="299">
        <v>1</v>
      </c>
      <c r="S19" s="299">
        <v>1</v>
      </c>
      <c r="T19" s="299">
        <v>1</v>
      </c>
      <c r="U19" s="299">
        <v>1</v>
      </c>
      <c r="V19" s="299">
        <v>1</v>
      </c>
      <c r="W19" s="299">
        <v>1</v>
      </c>
      <c r="X19" s="299">
        <v>1</v>
      </c>
      <c r="Y19" s="299">
        <v>1</v>
      </c>
      <c r="Z19" s="299">
        <v>1</v>
      </c>
      <c r="AA19" s="299">
        <v>1</v>
      </c>
      <c r="AB19" s="299">
        <v>1</v>
      </c>
      <c r="AC19" s="299">
        <v>1</v>
      </c>
      <c r="AD19" s="299">
        <v>1</v>
      </c>
      <c r="AE19" s="299">
        <v>1</v>
      </c>
      <c r="AF19" s="299">
        <v>1</v>
      </c>
      <c r="AG19" s="299">
        <v>1</v>
      </c>
      <c r="AH19" s="299">
        <v>1</v>
      </c>
      <c r="AI19" s="299">
        <v>1</v>
      </c>
      <c r="AJ19" s="299">
        <v>1</v>
      </c>
      <c r="AK19" s="299">
        <v>1</v>
      </c>
      <c r="AL19" s="299">
        <v>1</v>
      </c>
      <c r="AM19" s="299">
        <v>1</v>
      </c>
      <c r="AN19" s="299">
        <v>1</v>
      </c>
      <c r="AO19" s="299">
        <v>1</v>
      </c>
      <c r="AP19" s="299">
        <v>1</v>
      </c>
      <c r="AQ19" s="299">
        <v>1</v>
      </c>
    </row>
    <row r="20" spans="1:43" x14ac:dyDescent="0.2">
      <c r="A20" s="299" t="s">
        <v>107</v>
      </c>
      <c r="B20" s="299">
        <v>1</v>
      </c>
      <c r="C20" s="299">
        <v>1</v>
      </c>
      <c r="D20" s="299">
        <v>1</v>
      </c>
      <c r="E20" s="299">
        <v>1</v>
      </c>
      <c r="F20" s="299">
        <v>1</v>
      </c>
      <c r="G20" s="299">
        <v>1</v>
      </c>
      <c r="H20" s="299">
        <v>1</v>
      </c>
      <c r="I20" s="299">
        <v>1</v>
      </c>
      <c r="J20" s="299">
        <v>1</v>
      </c>
      <c r="K20" s="299">
        <v>1</v>
      </c>
      <c r="L20" s="299">
        <v>1</v>
      </c>
      <c r="M20" s="299">
        <v>1</v>
      </c>
      <c r="N20" s="299">
        <v>1</v>
      </c>
      <c r="O20" s="299">
        <v>1</v>
      </c>
      <c r="P20" s="299">
        <v>1</v>
      </c>
      <c r="Q20" s="299">
        <v>1</v>
      </c>
      <c r="R20" s="299">
        <v>1</v>
      </c>
      <c r="S20" s="299">
        <v>1</v>
      </c>
      <c r="T20" s="299">
        <v>1</v>
      </c>
      <c r="U20" s="299">
        <v>1</v>
      </c>
      <c r="V20" s="299">
        <v>1</v>
      </c>
      <c r="W20" s="299">
        <v>1</v>
      </c>
      <c r="X20" s="299">
        <v>1</v>
      </c>
      <c r="Y20" s="299">
        <v>1</v>
      </c>
      <c r="Z20" s="299">
        <v>1</v>
      </c>
      <c r="AA20" s="299">
        <v>1</v>
      </c>
      <c r="AB20" s="299">
        <v>1</v>
      </c>
      <c r="AC20" s="299">
        <v>1</v>
      </c>
      <c r="AD20" s="299">
        <v>1</v>
      </c>
      <c r="AE20" s="299">
        <v>1</v>
      </c>
      <c r="AF20" s="299">
        <v>1</v>
      </c>
      <c r="AG20" s="299">
        <v>1</v>
      </c>
      <c r="AH20" s="299">
        <v>1</v>
      </c>
      <c r="AI20" s="299">
        <v>1</v>
      </c>
      <c r="AJ20" s="299">
        <v>1</v>
      </c>
      <c r="AK20" s="299">
        <v>1</v>
      </c>
      <c r="AL20" s="299">
        <v>1</v>
      </c>
      <c r="AM20" s="299">
        <v>1</v>
      </c>
      <c r="AN20" s="299">
        <v>1</v>
      </c>
      <c r="AO20" s="299">
        <v>1</v>
      </c>
      <c r="AP20" s="299">
        <v>1</v>
      </c>
      <c r="AQ20" s="299">
        <v>1</v>
      </c>
    </row>
    <row r="21" spans="1:43" x14ac:dyDescent="0.2">
      <c r="A21" s="299" t="s">
        <v>108</v>
      </c>
      <c r="B21" s="299">
        <v>1</v>
      </c>
      <c r="C21" s="299">
        <v>1</v>
      </c>
      <c r="D21" s="299">
        <v>1</v>
      </c>
      <c r="E21" s="299">
        <v>1</v>
      </c>
      <c r="F21" s="299">
        <v>1</v>
      </c>
      <c r="G21" s="299">
        <v>1</v>
      </c>
      <c r="H21" s="299">
        <v>1</v>
      </c>
      <c r="I21" s="299">
        <v>1</v>
      </c>
      <c r="J21" s="299">
        <v>1</v>
      </c>
      <c r="K21" s="299">
        <v>1</v>
      </c>
      <c r="L21" s="299">
        <v>1</v>
      </c>
      <c r="M21" s="299">
        <v>1</v>
      </c>
      <c r="N21" s="299">
        <v>1</v>
      </c>
      <c r="O21" s="299">
        <v>1</v>
      </c>
      <c r="P21" s="299">
        <v>1</v>
      </c>
      <c r="Q21" s="299">
        <v>1</v>
      </c>
      <c r="R21" s="299">
        <v>1</v>
      </c>
      <c r="S21" s="299">
        <v>1</v>
      </c>
      <c r="T21" s="299">
        <v>1</v>
      </c>
      <c r="U21" s="299">
        <v>1</v>
      </c>
      <c r="V21" s="299">
        <v>1</v>
      </c>
      <c r="W21" s="299">
        <v>1</v>
      </c>
      <c r="X21" s="299">
        <v>1</v>
      </c>
      <c r="Y21" s="299">
        <v>1</v>
      </c>
      <c r="Z21" s="299">
        <v>1</v>
      </c>
      <c r="AA21" s="299">
        <v>1</v>
      </c>
      <c r="AB21" s="299">
        <v>1</v>
      </c>
      <c r="AC21" s="299">
        <v>1</v>
      </c>
      <c r="AD21" s="299">
        <v>1</v>
      </c>
      <c r="AE21" s="299">
        <v>1</v>
      </c>
      <c r="AF21" s="299">
        <v>1</v>
      </c>
      <c r="AG21" s="299">
        <v>1</v>
      </c>
      <c r="AH21" s="299">
        <v>1</v>
      </c>
      <c r="AI21" s="299">
        <v>1</v>
      </c>
      <c r="AJ21" s="299">
        <v>1</v>
      </c>
      <c r="AK21" s="299">
        <v>1</v>
      </c>
      <c r="AL21" s="299">
        <v>1</v>
      </c>
      <c r="AM21" s="299">
        <v>1</v>
      </c>
      <c r="AN21" s="299">
        <v>1</v>
      </c>
      <c r="AO21" s="299">
        <v>1</v>
      </c>
      <c r="AP21" s="299">
        <v>1</v>
      </c>
      <c r="AQ21" s="299">
        <v>1</v>
      </c>
    </row>
    <row r="22" spans="1:43" x14ac:dyDescent="0.2">
      <c r="A22" s="299" t="s">
        <v>109</v>
      </c>
      <c r="B22" s="299">
        <v>1</v>
      </c>
      <c r="C22" s="299">
        <v>1</v>
      </c>
      <c r="D22" s="299">
        <v>1</v>
      </c>
      <c r="E22" s="299">
        <v>1</v>
      </c>
      <c r="F22" s="299">
        <v>1</v>
      </c>
      <c r="G22" s="299">
        <v>1</v>
      </c>
      <c r="H22" s="299">
        <v>1</v>
      </c>
      <c r="I22" s="299">
        <v>1</v>
      </c>
      <c r="J22" s="299">
        <v>1</v>
      </c>
      <c r="K22" s="299">
        <v>1</v>
      </c>
      <c r="L22" s="299">
        <v>1</v>
      </c>
      <c r="M22" s="299">
        <v>1</v>
      </c>
      <c r="N22" s="299">
        <v>1</v>
      </c>
      <c r="O22" s="299">
        <v>1</v>
      </c>
      <c r="P22" s="299">
        <v>1</v>
      </c>
      <c r="Q22" s="299">
        <v>1</v>
      </c>
      <c r="R22" s="299">
        <v>1</v>
      </c>
      <c r="S22" s="299">
        <v>1</v>
      </c>
      <c r="T22" s="299">
        <v>1</v>
      </c>
      <c r="U22" s="299">
        <v>1</v>
      </c>
      <c r="V22" s="299">
        <v>1</v>
      </c>
      <c r="W22" s="299">
        <v>1</v>
      </c>
      <c r="X22" s="299">
        <v>1</v>
      </c>
      <c r="Y22" s="299">
        <v>1</v>
      </c>
      <c r="Z22" s="299">
        <v>1</v>
      </c>
      <c r="AA22" s="299">
        <v>1</v>
      </c>
      <c r="AB22" s="299">
        <v>1</v>
      </c>
      <c r="AC22" s="299">
        <v>1</v>
      </c>
      <c r="AD22" s="299">
        <v>1</v>
      </c>
      <c r="AE22" s="299">
        <v>1</v>
      </c>
      <c r="AF22" s="299">
        <v>1</v>
      </c>
      <c r="AG22" s="299">
        <v>1</v>
      </c>
      <c r="AH22" s="299">
        <v>1</v>
      </c>
      <c r="AI22" s="299">
        <v>1</v>
      </c>
      <c r="AJ22" s="299">
        <v>1</v>
      </c>
      <c r="AK22" s="299">
        <v>1</v>
      </c>
      <c r="AL22" s="299">
        <v>1</v>
      </c>
      <c r="AM22" s="299">
        <v>1</v>
      </c>
      <c r="AN22" s="299">
        <v>1</v>
      </c>
      <c r="AO22" s="299">
        <v>1</v>
      </c>
      <c r="AP22" s="299">
        <v>1</v>
      </c>
      <c r="AQ22" s="299">
        <v>1</v>
      </c>
    </row>
    <row r="23" spans="1:43" x14ac:dyDescent="0.2">
      <c r="A23" s="299" t="s">
        <v>110</v>
      </c>
      <c r="B23" s="299">
        <v>1</v>
      </c>
      <c r="C23" s="299">
        <v>1</v>
      </c>
      <c r="D23" s="299">
        <v>1</v>
      </c>
      <c r="E23" s="299">
        <v>1</v>
      </c>
      <c r="F23" s="299">
        <v>1</v>
      </c>
      <c r="G23" s="299">
        <v>1</v>
      </c>
      <c r="H23" s="299">
        <v>1</v>
      </c>
      <c r="I23" s="299">
        <v>1</v>
      </c>
      <c r="J23" s="299">
        <v>1</v>
      </c>
      <c r="K23" s="299">
        <v>1</v>
      </c>
      <c r="L23" s="299">
        <v>1</v>
      </c>
      <c r="M23" s="299">
        <v>1</v>
      </c>
      <c r="N23" s="299">
        <v>1</v>
      </c>
      <c r="O23" s="299">
        <v>1</v>
      </c>
      <c r="P23" s="299">
        <v>1</v>
      </c>
      <c r="Q23" s="299">
        <v>1</v>
      </c>
      <c r="R23" s="299">
        <v>1</v>
      </c>
      <c r="S23" s="299">
        <v>1</v>
      </c>
      <c r="T23" s="299">
        <v>1</v>
      </c>
      <c r="U23" s="299">
        <v>1</v>
      </c>
      <c r="V23" s="299">
        <v>1</v>
      </c>
      <c r="W23" s="299">
        <v>1</v>
      </c>
      <c r="X23" s="299">
        <v>1</v>
      </c>
      <c r="Y23" s="299">
        <v>1</v>
      </c>
      <c r="Z23" s="299">
        <v>1</v>
      </c>
      <c r="AA23" s="299">
        <v>1</v>
      </c>
      <c r="AB23" s="299">
        <v>1</v>
      </c>
      <c r="AC23" s="299">
        <v>1</v>
      </c>
      <c r="AD23" s="299">
        <v>1</v>
      </c>
      <c r="AE23" s="299">
        <v>1</v>
      </c>
      <c r="AF23" s="299">
        <v>1</v>
      </c>
      <c r="AG23" s="299">
        <v>1</v>
      </c>
      <c r="AH23" s="299">
        <v>1</v>
      </c>
      <c r="AI23" s="299">
        <v>1</v>
      </c>
      <c r="AJ23" s="299">
        <v>1</v>
      </c>
      <c r="AK23" s="299">
        <v>1</v>
      </c>
      <c r="AL23" s="299">
        <v>1</v>
      </c>
      <c r="AM23" s="299">
        <v>1</v>
      </c>
      <c r="AN23" s="299">
        <v>1</v>
      </c>
      <c r="AO23" s="299">
        <v>1</v>
      </c>
      <c r="AP23" s="299">
        <v>1</v>
      </c>
      <c r="AQ23" s="299">
        <v>1</v>
      </c>
    </row>
    <row r="24" spans="1:43" x14ac:dyDescent="0.2">
      <c r="A24" s="299" t="s">
        <v>111</v>
      </c>
      <c r="B24" s="299">
        <v>1</v>
      </c>
      <c r="C24" s="299">
        <v>1</v>
      </c>
      <c r="D24" s="299">
        <v>1</v>
      </c>
      <c r="E24" s="299">
        <v>1</v>
      </c>
      <c r="F24" s="299">
        <v>1</v>
      </c>
      <c r="G24" s="299">
        <v>1</v>
      </c>
      <c r="H24" s="299">
        <v>1</v>
      </c>
      <c r="I24" s="299">
        <v>1</v>
      </c>
      <c r="J24" s="299">
        <v>1</v>
      </c>
      <c r="K24" s="299">
        <v>1</v>
      </c>
      <c r="L24" s="299">
        <v>1</v>
      </c>
      <c r="M24" s="299">
        <v>1</v>
      </c>
      <c r="N24" s="299">
        <v>1</v>
      </c>
      <c r="O24" s="299">
        <v>1</v>
      </c>
      <c r="P24" s="299">
        <v>1</v>
      </c>
      <c r="Q24" s="299">
        <v>1</v>
      </c>
      <c r="R24" s="299">
        <v>1</v>
      </c>
      <c r="S24" s="299">
        <v>1</v>
      </c>
      <c r="T24" s="299">
        <v>1</v>
      </c>
      <c r="U24" s="299">
        <v>1</v>
      </c>
      <c r="V24" s="299">
        <v>1</v>
      </c>
      <c r="W24" s="299">
        <v>1</v>
      </c>
      <c r="X24" s="299">
        <v>1</v>
      </c>
      <c r="Y24" s="299">
        <v>1</v>
      </c>
      <c r="Z24" s="299">
        <v>1</v>
      </c>
      <c r="AA24" s="299">
        <v>1</v>
      </c>
      <c r="AB24" s="299">
        <v>1</v>
      </c>
      <c r="AC24" s="299">
        <v>1</v>
      </c>
      <c r="AD24" s="299">
        <v>1</v>
      </c>
      <c r="AE24" s="299">
        <v>1</v>
      </c>
      <c r="AF24" s="299">
        <v>1</v>
      </c>
      <c r="AG24" s="299">
        <v>1</v>
      </c>
      <c r="AH24" s="299">
        <v>1</v>
      </c>
      <c r="AI24" s="299">
        <v>1</v>
      </c>
      <c r="AJ24" s="299">
        <v>1</v>
      </c>
      <c r="AK24" s="299">
        <v>1</v>
      </c>
      <c r="AL24" s="299">
        <v>1</v>
      </c>
      <c r="AM24" s="299">
        <v>1</v>
      </c>
      <c r="AN24" s="299">
        <v>1</v>
      </c>
      <c r="AO24" s="299">
        <v>1</v>
      </c>
      <c r="AP24" s="299">
        <v>1</v>
      </c>
      <c r="AQ24" s="299">
        <v>1</v>
      </c>
    </row>
    <row r="25" spans="1:43" x14ac:dyDescent="0.2">
      <c r="A25" s="299" t="s">
        <v>112</v>
      </c>
      <c r="B25" s="299">
        <v>1</v>
      </c>
      <c r="C25" s="299">
        <v>1</v>
      </c>
      <c r="D25" s="299">
        <v>1</v>
      </c>
      <c r="E25" s="299">
        <v>1</v>
      </c>
      <c r="F25" s="299">
        <v>1</v>
      </c>
      <c r="G25" s="299">
        <v>1</v>
      </c>
      <c r="H25" s="299">
        <v>1</v>
      </c>
      <c r="I25" s="299">
        <v>1</v>
      </c>
      <c r="J25" s="299">
        <v>1</v>
      </c>
      <c r="K25" s="299">
        <v>1</v>
      </c>
      <c r="L25" s="299">
        <v>1</v>
      </c>
      <c r="M25" s="299">
        <v>1</v>
      </c>
      <c r="N25" s="299">
        <v>1</v>
      </c>
      <c r="O25" s="299">
        <v>1</v>
      </c>
      <c r="P25" s="299">
        <v>1</v>
      </c>
      <c r="Q25" s="299">
        <v>1</v>
      </c>
      <c r="R25" s="299">
        <v>1</v>
      </c>
      <c r="S25" s="299">
        <v>1</v>
      </c>
      <c r="T25" s="299">
        <v>1</v>
      </c>
      <c r="U25" s="299">
        <v>1</v>
      </c>
      <c r="V25" s="299">
        <v>1</v>
      </c>
      <c r="W25" s="299">
        <v>1</v>
      </c>
      <c r="X25" s="299">
        <v>1</v>
      </c>
      <c r="Y25" s="299">
        <v>1</v>
      </c>
      <c r="Z25" s="299">
        <v>1</v>
      </c>
      <c r="AA25" s="299">
        <v>1</v>
      </c>
      <c r="AB25" s="299">
        <v>1</v>
      </c>
      <c r="AC25" s="299">
        <v>1</v>
      </c>
      <c r="AD25" s="299">
        <v>1</v>
      </c>
      <c r="AE25" s="299">
        <v>1</v>
      </c>
      <c r="AF25" s="299">
        <v>1</v>
      </c>
      <c r="AG25" s="299">
        <v>1</v>
      </c>
      <c r="AH25" s="299">
        <v>1</v>
      </c>
      <c r="AI25" s="299">
        <v>1</v>
      </c>
      <c r="AJ25" s="299">
        <v>1</v>
      </c>
      <c r="AK25" s="299">
        <v>1</v>
      </c>
      <c r="AL25" s="299">
        <v>1</v>
      </c>
      <c r="AM25" s="299">
        <v>1</v>
      </c>
      <c r="AN25" s="299">
        <v>1</v>
      </c>
      <c r="AO25" s="299">
        <v>1</v>
      </c>
      <c r="AP25" s="299">
        <v>1</v>
      </c>
      <c r="AQ25" s="299">
        <v>1</v>
      </c>
    </row>
    <row r="26" spans="1:43" x14ac:dyDescent="0.2">
      <c r="A26" s="299" t="s">
        <v>113</v>
      </c>
      <c r="B26" s="299">
        <v>1</v>
      </c>
      <c r="C26" s="299">
        <v>1</v>
      </c>
      <c r="D26" s="299">
        <v>1</v>
      </c>
      <c r="E26" s="299">
        <v>1</v>
      </c>
      <c r="F26" s="299">
        <v>1</v>
      </c>
      <c r="G26" s="299">
        <v>1</v>
      </c>
      <c r="H26" s="299">
        <v>1</v>
      </c>
      <c r="I26" s="299">
        <v>1</v>
      </c>
      <c r="J26" s="299">
        <v>1</v>
      </c>
      <c r="K26" s="299">
        <v>1</v>
      </c>
      <c r="L26" s="299">
        <v>1</v>
      </c>
      <c r="M26" s="299">
        <v>1</v>
      </c>
      <c r="N26" s="299">
        <v>1</v>
      </c>
      <c r="O26" s="299">
        <v>1</v>
      </c>
      <c r="P26" s="299">
        <v>1</v>
      </c>
      <c r="Q26" s="299">
        <v>1</v>
      </c>
      <c r="R26" s="299">
        <v>1</v>
      </c>
      <c r="S26" s="299">
        <v>1</v>
      </c>
      <c r="T26" s="299">
        <v>1</v>
      </c>
      <c r="U26" s="299">
        <v>1</v>
      </c>
      <c r="V26" s="299">
        <v>1</v>
      </c>
      <c r="W26" s="299">
        <v>1</v>
      </c>
      <c r="X26" s="299">
        <v>1</v>
      </c>
      <c r="Y26" s="299">
        <v>1</v>
      </c>
      <c r="Z26" s="299">
        <v>1</v>
      </c>
      <c r="AA26" s="299">
        <v>1</v>
      </c>
      <c r="AB26" s="299">
        <v>1</v>
      </c>
      <c r="AC26" s="299">
        <v>1</v>
      </c>
      <c r="AD26" s="299">
        <v>1</v>
      </c>
      <c r="AE26" s="299">
        <v>1</v>
      </c>
      <c r="AF26" s="299">
        <v>1</v>
      </c>
      <c r="AG26" s="299">
        <v>1</v>
      </c>
      <c r="AH26" s="299">
        <v>1</v>
      </c>
      <c r="AI26" s="299">
        <v>1</v>
      </c>
      <c r="AJ26" s="299">
        <v>1</v>
      </c>
      <c r="AK26" s="299">
        <v>1</v>
      </c>
      <c r="AL26" s="299">
        <v>1</v>
      </c>
      <c r="AM26" s="299">
        <v>1</v>
      </c>
      <c r="AN26" s="299">
        <v>1</v>
      </c>
      <c r="AO26" s="299">
        <v>1</v>
      </c>
      <c r="AP26" s="299">
        <v>1</v>
      </c>
      <c r="AQ26" s="299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61</vt:i4>
      </vt:variant>
    </vt:vector>
  </HeadingPairs>
  <TitlesOfParts>
    <vt:vector size="61" baseType="lpstr">
      <vt:lpstr>About</vt:lpstr>
      <vt:lpstr>Sector Match</vt:lpstr>
      <vt:lpstr>Fuel Match</vt:lpstr>
      <vt:lpstr>Heat Value</vt:lpstr>
      <vt:lpstr>Final Energy Consumption-2019</vt:lpstr>
      <vt:lpstr>Feedstock Split-2019</vt:lpstr>
      <vt:lpstr>Final Energy Consumption-2020</vt:lpstr>
      <vt:lpstr>Feedstock Split-2020</vt:lpstr>
      <vt:lpstr>Transformation Match</vt:lpstr>
      <vt:lpstr>Value Added</vt:lpstr>
      <vt:lpstr>Energy Balance-2019</vt:lpstr>
      <vt:lpstr>Energy Balance-2020</vt:lpstr>
      <vt:lpstr>Non-energy Use 2019</vt:lpstr>
      <vt:lpstr>Product Output &amp; Intensity</vt:lpstr>
      <vt:lpstr>Non-energy Use 2020</vt:lpstr>
      <vt:lpstr>Energy Use 2019</vt:lpstr>
      <vt:lpstr>Energy Use 2020</vt:lpstr>
      <vt:lpstr>Non-energy Use &gt;&gt;</vt:lpstr>
      <vt:lpstr>Non-energy Multiplier</vt:lpstr>
      <vt:lpstr>NonE-Coal</vt:lpstr>
      <vt:lpstr>NonE-crude oil</vt:lpstr>
      <vt:lpstr>NonE-LPG propane or butane</vt:lpstr>
      <vt:lpstr>NonE-petroleum diesel</vt:lpstr>
      <vt:lpstr>NonE-heavy fuel oil</vt:lpstr>
      <vt:lpstr>NonE-natural gas</vt:lpstr>
      <vt:lpstr>NonE-biomass</vt:lpstr>
      <vt:lpstr>Energy Use &gt;&gt;</vt:lpstr>
      <vt:lpstr>Energy Efficiency</vt:lpstr>
      <vt:lpstr>Energy Use</vt:lpstr>
      <vt:lpstr>Electrification</vt:lpstr>
      <vt:lpstr>E-electricity</vt:lpstr>
      <vt:lpstr>Coal Consumption Structure </vt:lpstr>
      <vt:lpstr>E-Coal</vt:lpstr>
      <vt:lpstr>E-LPG propane or butane</vt:lpstr>
      <vt:lpstr>E-petroleum diesel</vt:lpstr>
      <vt:lpstr>E-crude oil</vt:lpstr>
      <vt:lpstr>E-heavy fuel oil</vt:lpstr>
      <vt:lpstr>E-natural gas</vt:lpstr>
      <vt:lpstr>E-heat</vt:lpstr>
      <vt:lpstr>E-biomass</vt:lpstr>
      <vt:lpstr>BIFUbC-sum</vt:lpstr>
      <vt:lpstr>BIFUbC-coal</vt:lpstr>
      <vt:lpstr>BIFUbC-LPG-propane-or-butane</vt:lpstr>
      <vt:lpstr>BIFUbC-petroleum-diesel</vt:lpstr>
      <vt:lpstr>BIFUbC-crude-oil</vt:lpstr>
      <vt:lpstr>BIFUbC-heavy-or-residual-oil</vt:lpstr>
      <vt:lpstr>BIFUbC-natural-gas</vt:lpstr>
      <vt:lpstr>BIFUbC-electricity</vt:lpstr>
      <vt:lpstr>BIFUbC-heat</vt:lpstr>
      <vt:lpstr>BIFUbC-biomass</vt:lpstr>
      <vt:lpstr>BIFUbC-hydrogen</vt:lpstr>
      <vt:lpstr>BPoIFUfE-coal</vt:lpstr>
      <vt:lpstr>BPoIFUfE-LPG-propane-or-butane</vt:lpstr>
      <vt:lpstr>BPoIFUfE-petroleum-diesel</vt:lpstr>
      <vt:lpstr>BPoIFUfE-crude-oil</vt:lpstr>
      <vt:lpstr>BPoIFUfE-heavy-or-residual-oil</vt:lpstr>
      <vt:lpstr>BPoIFUfE-natural-gas</vt:lpstr>
      <vt:lpstr>BPoIFUfE-electricity</vt:lpstr>
      <vt:lpstr>BPoIFUfE-heat</vt:lpstr>
      <vt:lpstr>BPoIFUfE-biomass</vt:lpstr>
      <vt:lpstr>BPoIFUfE-hydrogen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cjwdllj@163.com</cp:lastModifiedBy>
  <dcterms:created xsi:type="dcterms:W3CDTF">2023-02-17T09:18:01Z</dcterms:created>
  <dcterms:modified xsi:type="dcterms:W3CDTF">2026-10-22T07:48:28Z</dcterms:modified>
</cp:coreProperties>
</file>